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threadedComments/threadedComment1.xml" ContentType="application/vnd.ms-excel.threadedcomments+xml"/>
  <Override PartName="/xl/drawings/drawing4.xml" ContentType="application/vnd.openxmlformats-officedocument.drawing+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ThisWorkbook" defaultThemeVersion="124226"/>
  <mc:AlternateContent xmlns:mc="http://schemas.openxmlformats.org/markup-compatibility/2006">
    <mc:Choice Requires="x15">
      <x15ac:absPath xmlns:x15ac="http://schemas.microsoft.com/office/spreadsheetml/2010/11/ac" url="D:\LENOVO\Desktop\PROCESOS 2026 ENVIAR A P.C\REVISION CONTRATACION\OBRA RCI  SI 18 - NORTE Y CALLE 80\OBRA\obra\"/>
    </mc:Choice>
  </mc:AlternateContent>
  <xr:revisionPtr revIDLastSave="0" documentId="13_ncr:1_{496EE0E1-F060-4C43-B6F3-AA7395C2042F}" xr6:coauthVersionLast="47" xr6:coauthVersionMax="47" xr10:uidLastSave="{00000000-0000-0000-0000-000000000000}"/>
  <bookViews>
    <workbookView xWindow="-120" yWindow="-120" windowWidth="20730" windowHeight="11160" tabRatio="858" activeTab="22" xr2:uid="{00000000-000D-0000-FFFF-FFFF00000000}"/>
  </bookViews>
  <sheets>
    <sheet name="DATOS ENTRADA" sheetId="17" r:id="rId1"/>
    <sheet name="PERFILES PERSONAL-OBRA" sheetId="83" state="hidden" r:id="rId2"/>
    <sheet name="FORMA PAGO LEY 2101" sheetId="94" state="hidden" r:id="rId3"/>
    <sheet name="PPTO OFICIAL-TOTAL" sheetId="43" state="hidden" r:id="rId4"/>
    <sheet name="PAGOS VR. PRELIMIN" sheetId="92" state="hidden" r:id="rId5"/>
    <sheet name="PPTO GRAL-ACERO" sheetId="84" state="hidden" r:id="rId6"/>
    <sheet name="FORMULARIO 1-PPTO OFICIAL" sheetId="58" state="hidden" r:id="rId7"/>
    <sheet name="PRELIMINARES" sheetId="69" state="hidden" r:id="rId8"/>
    <sheet name="AIU" sheetId="8" state="hidden" r:id="rId9"/>
    <sheet name="AMBIENTAL" sheetId="24" state="hidden" r:id="rId10"/>
    <sheet name="AIU AMBIENTAL" sheetId="32" state="hidden" r:id="rId11"/>
    <sheet name="DCyCE" sheetId="26" state="hidden" r:id="rId12"/>
    <sheet name="AIU DCyCE" sheetId="33" state="hidden" r:id="rId13"/>
    <sheet name="PMT" sheetId="28" state="hidden" r:id="rId14"/>
    <sheet name="AIU PMT" sheetId="34" state="hidden" r:id="rId15"/>
    <sheet name="ENSAYOS-OBRA" sheetId="46" state="hidden" r:id="rId16"/>
    <sheet name="COMPENSAC-EVALUAC-SEG-SDA" sheetId="87" state="hidden" r:id="rId17"/>
    <sheet name="AJUSTES" sheetId="63" state="hidden" r:id="rId18"/>
    <sheet name="AMIGABLE COMPONEDOR" sheetId="89" state="hidden" r:id="rId19"/>
    <sheet name="LEY 2101 DE 2021" sheetId="88" state="hidden" r:id="rId20"/>
    <sheet name="DESGLOSES" sheetId="90" state="hidden" r:id="rId21"/>
    <sheet name="A. SECT" sheetId="78" state="hidden" r:id="rId22"/>
    <sheet name="AIU " sheetId="96" r:id="rId23"/>
    <sheet name="Propuesta FP" sheetId="99" r:id="rId24"/>
    <sheet name="FACTOR PRESTACIONAL" sheetId="97" r:id="rId25"/>
    <sheet name="ITEMS" sheetId="13" r:id="rId26"/>
    <sheet name="INSUMOS" sheetId="14" r:id="rId27"/>
    <sheet name="TABLAS" sheetId="19" r:id="rId28"/>
    <sheet name="Hoja1" sheetId="98" r:id="rId29"/>
  </sheets>
  <functionGroups builtInGroupCount="19"/>
  <externalReferences>
    <externalReference r:id="rId30"/>
    <externalReference r:id="rId31"/>
    <externalReference r:id="rId32"/>
    <externalReference r:id="rId33"/>
    <externalReference r:id="rId34"/>
  </externalReferences>
  <definedNames>
    <definedName name="\a" localSheetId="21">#REF!</definedName>
    <definedName name="\a" localSheetId="17">#REF!</definedName>
    <definedName name="\a" localSheetId="16">#REF!</definedName>
    <definedName name="\a" localSheetId="20">#REF!</definedName>
    <definedName name="\a" localSheetId="6">#REF!</definedName>
    <definedName name="\a" localSheetId="19">#REF!</definedName>
    <definedName name="\a" localSheetId="4">#REF!</definedName>
    <definedName name="\a" localSheetId="1">#REF!</definedName>
    <definedName name="\a" localSheetId="7">#REF!</definedName>
    <definedName name="\a">#REF!</definedName>
    <definedName name="\b" localSheetId="21">#REF!</definedName>
    <definedName name="\b" localSheetId="17">#REF!</definedName>
    <definedName name="\b" localSheetId="16">#REF!</definedName>
    <definedName name="\b" localSheetId="20">#REF!</definedName>
    <definedName name="\b" localSheetId="6">#REF!</definedName>
    <definedName name="\b" localSheetId="19">#REF!</definedName>
    <definedName name="\b" localSheetId="4">#REF!</definedName>
    <definedName name="\b" localSheetId="1">#REF!</definedName>
    <definedName name="\b" localSheetId="7">#REF!</definedName>
    <definedName name="\b">#REF!</definedName>
    <definedName name="\c" localSheetId="2">#REF!</definedName>
    <definedName name="\c">#REF!</definedName>
    <definedName name="\eliminar" localSheetId="21">#REF!</definedName>
    <definedName name="\eliminar" localSheetId="17">#REF!</definedName>
    <definedName name="\eliminar" localSheetId="16">#REF!</definedName>
    <definedName name="\eliminar" localSheetId="20">#REF!</definedName>
    <definedName name="\eliminar" localSheetId="19">#REF!</definedName>
    <definedName name="\eliminar" localSheetId="4">#REF!</definedName>
    <definedName name="\eliminar" localSheetId="1">#REF!</definedName>
    <definedName name="\eliminar" localSheetId="7">#REF!</definedName>
    <definedName name="\eliminar">#REF!</definedName>
    <definedName name="\eliminar1" localSheetId="21">#REF!</definedName>
    <definedName name="\eliminar1" localSheetId="17">#REF!</definedName>
    <definedName name="\eliminar1" localSheetId="16">#REF!</definedName>
    <definedName name="\eliminar1" localSheetId="20">#REF!</definedName>
    <definedName name="\eliminar1" localSheetId="19">#REF!</definedName>
    <definedName name="\eliminar1" localSheetId="1">#REF!</definedName>
    <definedName name="\eliminar1" localSheetId="7">#REF!</definedName>
    <definedName name="\eliminar1">#REF!</definedName>
    <definedName name="\i" localSheetId="2">#REF!</definedName>
    <definedName name="\i">#REF!</definedName>
    <definedName name="\L" localSheetId="2">#REF!</definedName>
    <definedName name="\L">#REF!</definedName>
    <definedName name="\m" localSheetId="2">#REF!</definedName>
    <definedName name="\m">#REF!</definedName>
    <definedName name="\P" localSheetId="2">#REF!</definedName>
    <definedName name="\P">#REF!</definedName>
    <definedName name="\q" localSheetId="21">#REF!</definedName>
    <definedName name="\q" localSheetId="17">#REF!</definedName>
    <definedName name="\q" localSheetId="16">#REF!</definedName>
    <definedName name="\q" localSheetId="20">#REF!</definedName>
    <definedName name="\q" localSheetId="6">#REF!</definedName>
    <definedName name="\q" localSheetId="19">#REF!</definedName>
    <definedName name="\q" localSheetId="1">#REF!</definedName>
    <definedName name="\q" localSheetId="7">#REF!</definedName>
    <definedName name="\q">#REF!</definedName>
    <definedName name="\r" localSheetId="2">#REF!</definedName>
    <definedName name="\r">#REF!</definedName>
    <definedName name="\s" localSheetId="2">#REF!</definedName>
    <definedName name="\s">#REF!</definedName>
    <definedName name="\t" localSheetId="2">#REF!</definedName>
    <definedName name="\t">#REF!</definedName>
    <definedName name="\X">#N/A</definedName>
    <definedName name="\Z">#N/A</definedName>
    <definedName name="________\eliminar">#REF!</definedName>
    <definedName name="________\eliminar1">#REF!</definedName>
    <definedName name="_________\a">#REF!</definedName>
    <definedName name="_________\b">#REF!</definedName>
    <definedName name="_________\q">#REF!</definedName>
    <definedName name="____________________________________________________i1" localSheetId="2">#REF!</definedName>
    <definedName name="____________________________________________________i1">#REF!</definedName>
    <definedName name="___________________________________________________i1" localSheetId="2">#REF!</definedName>
    <definedName name="___________________________________________________i1">#REF!</definedName>
    <definedName name="__________________________________________________i1" localSheetId="2">#REF!</definedName>
    <definedName name="__________________________________________________i1">#REF!</definedName>
    <definedName name="_________________________________________________i1" localSheetId="2">#REF!</definedName>
    <definedName name="_________________________________________________i1">#REF!</definedName>
    <definedName name="________________________________________________i1" localSheetId="2">#REF!</definedName>
    <definedName name="________________________________________________i1">#REF!</definedName>
    <definedName name="_______________________________________________i1" localSheetId="2">#REF!</definedName>
    <definedName name="_______________________________________________i1">#REF!</definedName>
    <definedName name="______________________________________________i1" localSheetId="2">#REF!</definedName>
    <definedName name="______________________________________________i1">#REF!</definedName>
    <definedName name="_____________________________________________i1" localSheetId="2">#REF!</definedName>
    <definedName name="_____________________________________________i1">#REF!</definedName>
    <definedName name="____________________________________________i1" localSheetId="2">#REF!</definedName>
    <definedName name="____________________________________________i1">#REF!</definedName>
    <definedName name="___________________________________________i1" localSheetId="2">#REF!</definedName>
    <definedName name="___________________________________________i1">#REF!</definedName>
    <definedName name="__________________________________________i1" localSheetId="2">#REF!</definedName>
    <definedName name="__________________________________________i1">#REF!</definedName>
    <definedName name="_________________________________________i1" localSheetId="2">#REF!</definedName>
    <definedName name="_________________________________________i1">#REF!</definedName>
    <definedName name="________________________________________i1" localSheetId="2">#REF!</definedName>
    <definedName name="________________________________________i1">#REF!</definedName>
    <definedName name="_______________________________________i1" localSheetId="2">#REF!</definedName>
    <definedName name="_______________________________________i1">#REF!</definedName>
    <definedName name="______________________________________i1" localSheetId="2">#REF!</definedName>
    <definedName name="______________________________________i1">#REF!</definedName>
    <definedName name="_____________________________________i1" localSheetId="2">#REF!</definedName>
    <definedName name="_____________________________________i1">#REF!</definedName>
    <definedName name="____________________________________i1" localSheetId="2">#REF!</definedName>
    <definedName name="____________________________________i1">#REF!</definedName>
    <definedName name="___________________________________i1" localSheetId="2">#REF!</definedName>
    <definedName name="___________________________________i1">#REF!</definedName>
    <definedName name="__________________________________i1" localSheetId="2">#REF!</definedName>
    <definedName name="__________________________________i1">#REF!</definedName>
    <definedName name="_________________________________apu1" localSheetId="2">#REF!</definedName>
    <definedName name="_________________________________apu1">#REF!</definedName>
    <definedName name="_________________________________i1" localSheetId="2">#REF!</definedName>
    <definedName name="_________________________________i1">#REF!</definedName>
    <definedName name="________________________________apu1" localSheetId="2">#REF!</definedName>
    <definedName name="________________________________apu1">#REF!</definedName>
    <definedName name="________________________________i1" localSheetId="2">#REF!</definedName>
    <definedName name="________________________________i1">#REF!</definedName>
    <definedName name="_______________________________apu1" localSheetId="2">#REF!</definedName>
    <definedName name="_______________________________apu1">#REF!</definedName>
    <definedName name="_______________________________i1" localSheetId="2">#REF!</definedName>
    <definedName name="_______________________________i1">#REF!</definedName>
    <definedName name="______________________________apu1" localSheetId="2">#REF!</definedName>
    <definedName name="______________________________apu1">#REF!</definedName>
    <definedName name="______________________________i1" localSheetId="2">#REF!</definedName>
    <definedName name="______________________________i1">#REF!</definedName>
    <definedName name="_____________________________i1" localSheetId="2">#REF!</definedName>
    <definedName name="_____________________________i1">#REF!</definedName>
    <definedName name="____________________________apu1" localSheetId="2">#REF!</definedName>
    <definedName name="____________________________apu1">#REF!</definedName>
    <definedName name="____________________________i1" localSheetId="2">#REF!</definedName>
    <definedName name="____________________________i1">#REF!</definedName>
    <definedName name="___________________________apu1" localSheetId="2">#REF!</definedName>
    <definedName name="___________________________apu1">#REF!</definedName>
    <definedName name="___________________________i1" localSheetId="2">#REF!</definedName>
    <definedName name="___________________________i1">#REF!</definedName>
    <definedName name="__________________________apu1" localSheetId="2">#REF!</definedName>
    <definedName name="__________________________apu1">#REF!</definedName>
    <definedName name="__________________________i1" localSheetId="2">#REF!</definedName>
    <definedName name="__________________________i1">#REF!</definedName>
    <definedName name="_________________________apu1" localSheetId="2">#REF!</definedName>
    <definedName name="_________________________apu1">#REF!</definedName>
    <definedName name="_________________________i1" localSheetId="2">#REF!</definedName>
    <definedName name="_________________________i1">#REF!</definedName>
    <definedName name="________________________apu1" localSheetId="2">#REF!</definedName>
    <definedName name="________________________apu1">#REF!</definedName>
    <definedName name="________________________i1" localSheetId="2">#REF!</definedName>
    <definedName name="________________________i1">#REF!</definedName>
    <definedName name="_______________________apu1" localSheetId="2">#REF!</definedName>
    <definedName name="_______________________apu1">#REF!</definedName>
    <definedName name="_______________________i1" localSheetId="2">#REF!</definedName>
    <definedName name="_______________________i1">#REF!</definedName>
    <definedName name="______________________i1" localSheetId="2">#REF!</definedName>
    <definedName name="______________________i1">#REF!</definedName>
    <definedName name="_____________________apu1" localSheetId="2">#REF!</definedName>
    <definedName name="_____________________apu1">#REF!</definedName>
    <definedName name="_____________________i1" localSheetId="2">#REF!</definedName>
    <definedName name="_____________________i1">#REF!</definedName>
    <definedName name="____________________apu1" localSheetId="2">#REF!</definedName>
    <definedName name="____________________apu1">#REF!</definedName>
    <definedName name="____________________i1" localSheetId="2">#REF!</definedName>
    <definedName name="____________________i1">#REF!</definedName>
    <definedName name="___________________apu1" localSheetId="2">#REF!</definedName>
    <definedName name="___________________apu1">#REF!</definedName>
    <definedName name="___________________i1" localSheetId="2">#REF!</definedName>
    <definedName name="___________________i1">#REF!</definedName>
    <definedName name="__________________AFC1" localSheetId="2">#REF!</definedName>
    <definedName name="__________________AFC1">#REF!</definedName>
    <definedName name="__________________AFC3" localSheetId="2">#REF!</definedName>
    <definedName name="__________________AFC3">#REF!</definedName>
    <definedName name="__________________AFC5" localSheetId="2">#REF!</definedName>
    <definedName name="__________________AFC5">#REF!</definedName>
    <definedName name="__________________apu1" localSheetId="2">#REF!</definedName>
    <definedName name="__________________apu1">#REF!</definedName>
    <definedName name="__________________BGC1" localSheetId="2">#REF!</definedName>
    <definedName name="__________________BGC1">#REF!</definedName>
    <definedName name="__________________BGC3" localSheetId="2">#REF!</definedName>
    <definedName name="__________________BGC3">#REF!</definedName>
    <definedName name="__________________BGC5" localSheetId="2">#REF!</definedName>
    <definedName name="__________________BGC5">#REF!</definedName>
    <definedName name="__________________CAC1" localSheetId="2">#REF!</definedName>
    <definedName name="__________________CAC1">#REF!</definedName>
    <definedName name="__________________CAC3" localSheetId="2">#REF!</definedName>
    <definedName name="__________________CAC3">#REF!</definedName>
    <definedName name="__________________CAC5" localSheetId="2">#REF!</definedName>
    <definedName name="__________________CAC5">#REF!</definedName>
    <definedName name="__________________i1" localSheetId="2">#REF!</definedName>
    <definedName name="__________________i1">#REF!</definedName>
    <definedName name="__________________MA2" localSheetId="2">#REF!</definedName>
    <definedName name="__________________MA2">#REF!</definedName>
    <definedName name="__________________SBC1" localSheetId="2">#REF!</definedName>
    <definedName name="__________________SBC1">#REF!</definedName>
    <definedName name="__________________SBC3" localSheetId="2">#REF!</definedName>
    <definedName name="__________________SBC3">#REF!</definedName>
    <definedName name="__________________SBC5" localSheetId="2">#REF!</definedName>
    <definedName name="__________________SBC5">#REF!</definedName>
    <definedName name="_________________AFC1" localSheetId="2">#REF!</definedName>
    <definedName name="_________________AFC1">#REF!</definedName>
    <definedName name="_________________AFC3" localSheetId="2">#REF!</definedName>
    <definedName name="_________________AFC3">#REF!</definedName>
    <definedName name="_________________AFC5" localSheetId="2">#REF!</definedName>
    <definedName name="_________________AFC5">#REF!</definedName>
    <definedName name="_________________apu1" localSheetId="2">#REF!</definedName>
    <definedName name="_________________apu1">#REF!</definedName>
    <definedName name="_________________BGC1" localSheetId="2">#REF!</definedName>
    <definedName name="_________________BGC1">#REF!</definedName>
    <definedName name="_________________BGC3" localSheetId="2">#REF!</definedName>
    <definedName name="_________________BGC3">#REF!</definedName>
    <definedName name="_________________BGC5" localSheetId="2">#REF!</definedName>
    <definedName name="_________________BGC5">#REF!</definedName>
    <definedName name="_________________CAC1" localSheetId="2">#REF!</definedName>
    <definedName name="_________________CAC1">#REF!</definedName>
    <definedName name="_________________CAC3" localSheetId="2">#REF!</definedName>
    <definedName name="_________________CAC3">#REF!</definedName>
    <definedName name="_________________CAC5" localSheetId="2">#REF!</definedName>
    <definedName name="_________________CAC5">#REF!</definedName>
    <definedName name="_________________i1" localSheetId="2">#REF!</definedName>
    <definedName name="_________________i1">#REF!</definedName>
    <definedName name="_________________MA2" localSheetId="2">#REF!</definedName>
    <definedName name="_________________MA2">#REF!</definedName>
    <definedName name="_________________SBC1" localSheetId="2">#REF!</definedName>
    <definedName name="_________________SBC1">#REF!</definedName>
    <definedName name="_________________SBC3" localSheetId="2">#REF!</definedName>
    <definedName name="_________________SBC3">#REF!</definedName>
    <definedName name="_________________SBC5" localSheetId="2">#REF!</definedName>
    <definedName name="_________________SBC5">#REF!</definedName>
    <definedName name="________________AFC1" localSheetId="2">#REF!</definedName>
    <definedName name="________________AFC1">#REF!</definedName>
    <definedName name="________________AFC3" localSheetId="2">#REF!</definedName>
    <definedName name="________________AFC3">#REF!</definedName>
    <definedName name="________________AFC5" localSheetId="2">#REF!</definedName>
    <definedName name="________________AFC5">#REF!</definedName>
    <definedName name="________________apu1" localSheetId="2">#REF!</definedName>
    <definedName name="________________apu1">#REF!</definedName>
    <definedName name="________________BGC1" localSheetId="2">#REF!</definedName>
    <definedName name="________________BGC1">#REF!</definedName>
    <definedName name="________________BGC3" localSheetId="2">#REF!</definedName>
    <definedName name="________________BGC3">#REF!</definedName>
    <definedName name="________________BGC5" localSheetId="2">#REF!</definedName>
    <definedName name="________________BGC5">#REF!</definedName>
    <definedName name="________________CAC1" localSheetId="2">#REF!</definedName>
    <definedName name="________________CAC1">#REF!</definedName>
    <definedName name="________________CAC3" localSheetId="2">#REF!</definedName>
    <definedName name="________________CAC3">#REF!</definedName>
    <definedName name="________________CAC5" localSheetId="2">#REF!</definedName>
    <definedName name="________________CAC5">#REF!</definedName>
    <definedName name="________________EST1">#REF!</definedName>
    <definedName name="________________EST10">#REF!</definedName>
    <definedName name="________________EST11">#REF!</definedName>
    <definedName name="________________EST12">#REF!</definedName>
    <definedName name="________________EST13">#REF!</definedName>
    <definedName name="________________EST14">#REF!</definedName>
    <definedName name="________________EST15">#REF!</definedName>
    <definedName name="________________EST16">#REF!</definedName>
    <definedName name="________________EST17">#REF!</definedName>
    <definedName name="________________EST18">#REF!</definedName>
    <definedName name="________________EST19">#REF!</definedName>
    <definedName name="________________EST2">#REF!</definedName>
    <definedName name="________________EST3">#REF!</definedName>
    <definedName name="________________EST4">#REF!</definedName>
    <definedName name="________________EST5">#REF!</definedName>
    <definedName name="________________EST6">#REF!</definedName>
    <definedName name="________________EST7">#REF!</definedName>
    <definedName name="________________EST8">#REF!</definedName>
    <definedName name="________________EST9">#REF!</definedName>
    <definedName name="________________EXC1">#REF!</definedName>
    <definedName name="________________EXC10">#REF!</definedName>
    <definedName name="________________EXC11">#REF!</definedName>
    <definedName name="________________EXC12">#REF!</definedName>
    <definedName name="________________EXC2">#REF!</definedName>
    <definedName name="________________EXC3">#REF!</definedName>
    <definedName name="________________EXC4">#REF!</definedName>
    <definedName name="________________EXC5">#REF!</definedName>
    <definedName name="________________EXC6">#REF!</definedName>
    <definedName name="________________EXC7">#REF!</definedName>
    <definedName name="________________EXC8">#REF!</definedName>
    <definedName name="________________EXC9">#REF!</definedName>
    <definedName name="________________i1" localSheetId="2">#REF!</definedName>
    <definedName name="________________i1">#REF!</definedName>
    <definedName name="________________MA2" localSheetId="2">#REF!</definedName>
    <definedName name="________________MA2">#REF!</definedName>
    <definedName name="________________SBC1" localSheetId="2">#REF!</definedName>
    <definedName name="________________SBC1">#REF!</definedName>
    <definedName name="________________SBC3" localSheetId="2">#REF!</definedName>
    <definedName name="________________SBC3">#REF!</definedName>
    <definedName name="________________SBC5" localSheetId="2">#REF!</definedName>
    <definedName name="________________SBC5">#REF!</definedName>
    <definedName name="_______________AFC1" localSheetId="2">#REF!</definedName>
    <definedName name="_______________AFC1">#REF!</definedName>
    <definedName name="_______________AFC3" localSheetId="2">#REF!</definedName>
    <definedName name="_______________AFC3">#REF!</definedName>
    <definedName name="_______________AFC5" localSheetId="2">#REF!</definedName>
    <definedName name="_______________AFC5">#REF!</definedName>
    <definedName name="_______________apu1" localSheetId="2">#REF!</definedName>
    <definedName name="_______________apu1">#REF!</definedName>
    <definedName name="_______________BGC1" localSheetId="2">#REF!</definedName>
    <definedName name="_______________BGC1">#REF!</definedName>
    <definedName name="_______________BGC3" localSheetId="2">#REF!</definedName>
    <definedName name="_______________BGC3">#REF!</definedName>
    <definedName name="_______________BGC5" localSheetId="2">#REF!</definedName>
    <definedName name="_______________BGC5">#REF!</definedName>
    <definedName name="_______________CAC1" localSheetId="2">#REF!</definedName>
    <definedName name="_______________CAC1">#REF!</definedName>
    <definedName name="_______________CAC3" localSheetId="2">#REF!</definedName>
    <definedName name="_______________CAC3">#REF!</definedName>
    <definedName name="_______________CAC5" localSheetId="2">#REF!</definedName>
    <definedName name="_______________CAC5">#REF!</definedName>
    <definedName name="_______________EST1" localSheetId="21">#REF!</definedName>
    <definedName name="_______________EST1" localSheetId="17">#REF!</definedName>
    <definedName name="_______________EST1" localSheetId="20">#REF!</definedName>
    <definedName name="_______________EST1" localSheetId="6">#REF!</definedName>
    <definedName name="_______________EST1" localSheetId="19">#REF!</definedName>
    <definedName name="_______________EST1" localSheetId="1">#REF!</definedName>
    <definedName name="_______________EST1" localSheetId="7">#REF!</definedName>
    <definedName name="_______________EST1">#REF!</definedName>
    <definedName name="_______________EST10" localSheetId="21">#REF!</definedName>
    <definedName name="_______________EST10" localSheetId="17">#REF!</definedName>
    <definedName name="_______________EST10" localSheetId="20">#REF!</definedName>
    <definedName name="_______________EST10" localSheetId="6">#REF!</definedName>
    <definedName name="_______________EST10" localSheetId="19">#REF!</definedName>
    <definedName name="_______________EST10" localSheetId="1">#REF!</definedName>
    <definedName name="_______________EST10" localSheetId="7">#REF!</definedName>
    <definedName name="_______________EST10">#REF!</definedName>
    <definedName name="_______________EST11" localSheetId="17">#REF!</definedName>
    <definedName name="_______________EST11" localSheetId="20">#REF!</definedName>
    <definedName name="_______________EST11" localSheetId="6">#REF!</definedName>
    <definedName name="_______________EST11" localSheetId="19">#REF!</definedName>
    <definedName name="_______________EST11" localSheetId="7">#REF!</definedName>
    <definedName name="_______________EST11">#REF!</definedName>
    <definedName name="_______________EST12" localSheetId="17">#REF!</definedName>
    <definedName name="_______________EST12" localSheetId="20">#REF!</definedName>
    <definedName name="_______________EST12" localSheetId="6">#REF!</definedName>
    <definedName name="_______________EST12" localSheetId="19">#REF!</definedName>
    <definedName name="_______________EST12" localSheetId="7">#REF!</definedName>
    <definedName name="_______________EST12">#REF!</definedName>
    <definedName name="_______________EST13" localSheetId="17">#REF!</definedName>
    <definedName name="_______________EST13" localSheetId="20">#REF!</definedName>
    <definedName name="_______________EST13" localSheetId="6">#REF!</definedName>
    <definedName name="_______________EST13" localSheetId="19">#REF!</definedName>
    <definedName name="_______________EST13" localSheetId="7">#REF!</definedName>
    <definedName name="_______________EST13">#REF!</definedName>
    <definedName name="_______________EST14" localSheetId="17">#REF!</definedName>
    <definedName name="_______________EST14" localSheetId="20">#REF!</definedName>
    <definedName name="_______________EST14" localSheetId="6">#REF!</definedName>
    <definedName name="_______________EST14" localSheetId="19">#REF!</definedName>
    <definedName name="_______________EST14" localSheetId="7">#REF!</definedName>
    <definedName name="_______________EST14">#REF!</definedName>
    <definedName name="_______________EST15" localSheetId="17">#REF!</definedName>
    <definedName name="_______________EST15" localSheetId="20">#REF!</definedName>
    <definedName name="_______________EST15" localSheetId="6">#REF!</definedName>
    <definedName name="_______________EST15" localSheetId="19">#REF!</definedName>
    <definedName name="_______________EST15" localSheetId="7">#REF!</definedName>
    <definedName name="_______________EST15">#REF!</definedName>
    <definedName name="_______________EST16" localSheetId="17">#REF!</definedName>
    <definedName name="_______________EST16" localSheetId="20">#REF!</definedName>
    <definedName name="_______________EST16" localSheetId="6">#REF!</definedName>
    <definedName name="_______________EST16" localSheetId="19">#REF!</definedName>
    <definedName name="_______________EST16" localSheetId="7">#REF!</definedName>
    <definedName name="_______________EST16">#REF!</definedName>
    <definedName name="_______________EST17" localSheetId="17">#REF!</definedName>
    <definedName name="_______________EST17" localSheetId="20">#REF!</definedName>
    <definedName name="_______________EST17" localSheetId="6">#REF!</definedName>
    <definedName name="_______________EST17" localSheetId="19">#REF!</definedName>
    <definedName name="_______________EST17" localSheetId="7">#REF!</definedName>
    <definedName name="_______________EST17">#REF!</definedName>
    <definedName name="_______________EST18" localSheetId="17">#REF!</definedName>
    <definedName name="_______________EST18" localSheetId="20">#REF!</definedName>
    <definedName name="_______________EST18" localSheetId="6">#REF!</definedName>
    <definedName name="_______________EST18" localSheetId="19">#REF!</definedName>
    <definedName name="_______________EST18" localSheetId="7">#REF!</definedName>
    <definedName name="_______________EST18">#REF!</definedName>
    <definedName name="_______________EST19" localSheetId="17">#REF!</definedName>
    <definedName name="_______________EST19" localSheetId="20">#REF!</definedName>
    <definedName name="_______________EST19" localSheetId="6">#REF!</definedName>
    <definedName name="_______________EST19" localSheetId="19">#REF!</definedName>
    <definedName name="_______________EST19" localSheetId="7">#REF!</definedName>
    <definedName name="_______________EST19">#REF!</definedName>
    <definedName name="_______________EST2" localSheetId="17">#REF!</definedName>
    <definedName name="_______________EST2" localSheetId="20">#REF!</definedName>
    <definedName name="_______________EST2" localSheetId="6">#REF!</definedName>
    <definedName name="_______________EST2" localSheetId="19">#REF!</definedName>
    <definedName name="_______________EST2" localSheetId="7">#REF!</definedName>
    <definedName name="_______________EST2">#REF!</definedName>
    <definedName name="_______________EST3" localSheetId="17">#REF!</definedName>
    <definedName name="_______________EST3" localSheetId="20">#REF!</definedName>
    <definedName name="_______________EST3" localSheetId="6">#REF!</definedName>
    <definedName name="_______________EST3" localSheetId="19">#REF!</definedName>
    <definedName name="_______________EST3" localSheetId="7">#REF!</definedName>
    <definedName name="_______________EST3">#REF!</definedName>
    <definedName name="_______________EST4" localSheetId="17">#REF!</definedName>
    <definedName name="_______________EST4" localSheetId="20">#REF!</definedName>
    <definedName name="_______________EST4" localSheetId="6">#REF!</definedName>
    <definedName name="_______________EST4" localSheetId="19">#REF!</definedName>
    <definedName name="_______________EST4" localSheetId="7">#REF!</definedName>
    <definedName name="_______________EST4">#REF!</definedName>
    <definedName name="_______________EST5" localSheetId="17">#REF!</definedName>
    <definedName name="_______________EST5" localSheetId="20">#REF!</definedName>
    <definedName name="_______________EST5" localSheetId="6">#REF!</definedName>
    <definedName name="_______________EST5" localSheetId="19">#REF!</definedName>
    <definedName name="_______________EST5" localSheetId="7">#REF!</definedName>
    <definedName name="_______________EST5">#REF!</definedName>
    <definedName name="_______________EST6" localSheetId="17">#REF!</definedName>
    <definedName name="_______________EST6" localSheetId="20">#REF!</definedName>
    <definedName name="_______________EST6" localSheetId="6">#REF!</definedName>
    <definedName name="_______________EST6" localSheetId="19">#REF!</definedName>
    <definedName name="_______________EST6" localSheetId="7">#REF!</definedName>
    <definedName name="_______________EST6">#REF!</definedName>
    <definedName name="_______________EST7" localSheetId="17">#REF!</definedName>
    <definedName name="_______________EST7" localSheetId="20">#REF!</definedName>
    <definedName name="_______________EST7" localSheetId="6">#REF!</definedName>
    <definedName name="_______________EST7" localSheetId="19">#REF!</definedName>
    <definedName name="_______________EST7" localSheetId="7">#REF!</definedName>
    <definedName name="_______________EST7">#REF!</definedName>
    <definedName name="_______________EST8" localSheetId="17">#REF!</definedName>
    <definedName name="_______________EST8" localSheetId="20">#REF!</definedName>
    <definedName name="_______________EST8" localSheetId="6">#REF!</definedName>
    <definedName name="_______________EST8" localSheetId="19">#REF!</definedName>
    <definedName name="_______________EST8" localSheetId="7">#REF!</definedName>
    <definedName name="_______________EST8">#REF!</definedName>
    <definedName name="_______________EST9" localSheetId="17">#REF!</definedName>
    <definedName name="_______________EST9" localSheetId="20">#REF!</definedName>
    <definedName name="_______________EST9" localSheetId="6">#REF!</definedName>
    <definedName name="_______________EST9" localSheetId="19">#REF!</definedName>
    <definedName name="_______________EST9" localSheetId="7">#REF!</definedName>
    <definedName name="_______________EST9">#REF!</definedName>
    <definedName name="_______________EXC1" localSheetId="17">#REF!</definedName>
    <definedName name="_______________EXC1" localSheetId="20">#REF!</definedName>
    <definedName name="_______________EXC1" localSheetId="6">#REF!</definedName>
    <definedName name="_______________EXC1" localSheetId="19">#REF!</definedName>
    <definedName name="_______________EXC1" localSheetId="7">#REF!</definedName>
    <definedName name="_______________EXC1">#REF!</definedName>
    <definedName name="_______________EXC10" localSheetId="17">#REF!</definedName>
    <definedName name="_______________EXC10" localSheetId="20">#REF!</definedName>
    <definedName name="_______________EXC10" localSheetId="6">#REF!</definedName>
    <definedName name="_______________EXC10" localSheetId="19">#REF!</definedName>
    <definedName name="_______________EXC10" localSheetId="7">#REF!</definedName>
    <definedName name="_______________EXC10">#REF!</definedName>
    <definedName name="_______________EXC11" localSheetId="17">#REF!</definedName>
    <definedName name="_______________EXC11" localSheetId="20">#REF!</definedName>
    <definedName name="_______________EXC11" localSheetId="6">#REF!</definedName>
    <definedName name="_______________EXC11" localSheetId="19">#REF!</definedName>
    <definedName name="_______________EXC11" localSheetId="7">#REF!</definedName>
    <definedName name="_______________EXC11">#REF!</definedName>
    <definedName name="_______________EXC12" localSheetId="17">#REF!</definedName>
    <definedName name="_______________EXC12" localSheetId="20">#REF!</definedName>
    <definedName name="_______________EXC12" localSheetId="6">#REF!</definedName>
    <definedName name="_______________EXC12" localSheetId="19">#REF!</definedName>
    <definedName name="_______________EXC12" localSheetId="7">#REF!</definedName>
    <definedName name="_______________EXC12">#REF!</definedName>
    <definedName name="_______________EXC2" localSheetId="17">#REF!</definedName>
    <definedName name="_______________EXC2" localSheetId="20">#REF!</definedName>
    <definedName name="_______________EXC2" localSheetId="6">#REF!</definedName>
    <definedName name="_______________EXC2" localSheetId="19">#REF!</definedName>
    <definedName name="_______________EXC2" localSheetId="7">#REF!</definedName>
    <definedName name="_______________EXC2">#REF!</definedName>
    <definedName name="_______________EXC3" localSheetId="17">#REF!</definedName>
    <definedName name="_______________EXC3" localSheetId="20">#REF!</definedName>
    <definedName name="_______________EXC3" localSheetId="6">#REF!</definedName>
    <definedName name="_______________EXC3" localSheetId="19">#REF!</definedName>
    <definedName name="_______________EXC3" localSheetId="7">#REF!</definedName>
    <definedName name="_______________EXC3">#REF!</definedName>
    <definedName name="_______________EXC4" localSheetId="17">#REF!</definedName>
    <definedName name="_______________EXC4" localSheetId="20">#REF!</definedName>
    <definedName name="_______________EXC4" localSheetId="6">#REF!</definedName>
    <definedName name="_______________EXC4" localSheetId="19">#REF!</definedName>
    <definedName name="_______________EXC4" localSheetId="7">#REF!</definedName>
    <definedName name="_______________EXC4">#REF!</definedName>
    <definedName name="_______________EXC5" localSheetId="17">#REF!</definedName>
    <definedName name="_______________EXC5" localSheetId="20">#REF!</definedName>
    <definedName name="_______________EXC5" localSheetId="6">#REF!</definedName>
    <definedName name="_______________EXC5" localSheetId="19">#REF!</definedName>
    <definedName name="_______________EXC5" localSheetId="7">#REF!</definedName>
    <definedName name="_______________EXC5">#REF!</definedName>
    <definedName name="_______________EXC6" localSheetId="17">#REF!</definedName>
    <definedName name="_______________EXC6" localSheetId="20">#REF!</definedName>
    <definedName name="_______________EXC6" localSheetId="6">#REF!</definedName>
    <definedName name="_______________EXC6" localSheetId="19">#REF!</definedName>
    <definedName name="_______________EXC6" localSheetId="7">#REF!</definedName>
    <definedName name="_______________EXC6">#REF!</definedName>
    <definedName name="_______________EXC7" localSheetId="17">#REF!</definedName>
    <definedName name="_______________EXC7" localSheetId="20">#REF!</definedName>
    <definedName name="_______________EXC7" localSheetId="6">#REF!</definedName>
    <definedName name="_______________EXC7" localSheetId="19">#REF!</definedName>
    <definedName name="_______________EXC7" localSheetId="7">#REF!</definedName>
    <definedName name="_______________EXC7">#REF!</definedName>
    <definedName name="_______________EXC8" localSheetId="17">#REF!</definedName>
    <definedName name="_______________EXC8" localSheetId="20">#REF!</definedName>
    <definedName name="_______________EXC8" localSheetId="6">#REF!</definedName>
    <definedName name="_______________EXC8" localSheetId="19">#REF!</definedName>
    <definedName name="_______________EXC8" localSheetId="7">#REF!</definedName>
    <definedName name="_______________EXC8">#REF!</definedName>
    <definedName name="_______________EXC9" localSheetId="17">#REF!</definedName>
    <definedName name="_______________EXC9" localSheetId="20">#REF!</definedName>
    <definedName name="_______________EXC9" localSheetId="6">#REF!</definedName>
    <definedName name="_______________EXC9" localSheetId="19">#REF!</definedName>
    <definedName name="_______________EXC9" localSheetId="7">#REF!</definedName>
    <definedName name="_______________EXC9">#REF!</definedName>
    <definedName name="_______________i1" localSheetId="2">#REF!</definedName>
    <definedName name="_______________i1">#REF!</definedName>
    <definedName name="_______________INF1" localSheetId="2">#REF!</definedName>
    <definedName name="_______________INF1">#REF!</definedName>
    <definedName name="_______________MA2" localSheetId="2">#REF!</definedName>
    <definedName name="_______________MA2">#REF!</definedName>
    <definedName name="_______________oa55" localSheetId="2">#REF!</definedName>
    <definedName name="_______________oa55">#REF!</definedName>
    <definedName name="_______________PJ50" localSheetId="2">#REF!</definedName>
    <definedName name="_______________PJ50">#REF!</definedName>
    <definedName name="_______________SBC1" localSheetId="2">#REF!</definedName>
    <definedName name="_______________SBC1">#REF!</definedName>
    <definedName name="_______________SBC3" localSheetId="2">#REF!</definedName>
    <definedName name="_______________SBC3">#REF!</definedName>
    <definedName name="_______________SBC5" localSheetId="2">#REF!</definedName>
    <definedName name="_______________SBC5">#REF!</definedName>
    <definedName name="______________AFC1" localSheetId="2">#REF!</definedName>
    <definedName name="______________AFC1">#REF!</definedName>
    <definedName name="______________AFC3" localSheetId="2">#REF!</definedName>
    <definedName name="______________AFC3">#REF!</definedName>
    <definedName name="______________AFC5" localSheetId="2">#REF!</definedName>
    <definedName name="______________AFC5">#REF!</definedName>
    <definedName name="______________apu1" localSheetId="2">#REF!</definedName>
    <definedName name="______________apu1">#REF!</definedName>
    <definedName name="______________BGC1" localSheetId="2">#REF!</definedName>
    <definedName name="______________BGC1">#REF!</definedName>
    <definedName name="______________BGC3" localSheetId="2">#REF!</definedName>
    <definedName name="______________BGC3">#REF!</definedName>
    <definedName name="______________BGC5" localSheetId="2">#REF!</definedName>
    <definedName name="______________BGC5">#REF!</definedName>
    <definedName name="______________CAC1" localSheetId="2">#REF!</definedName>
    <definedName name="______________CAC1">#REF!</definedName>
    <definedName name="______________CAC3" localSheetId="2">#REF!</definedName>
    <definedName name="______________CAC3">#REF!</definedName>
    <definedName name="______________CAC5" localSheetId="2">#REF!</definedName>
    <definedName name="______________CAC5">#REF!</definedName>
    <definedName name="______________i1" localSheetId="2">#REF!</definedName>
    <definedName name="______________i1">#REF!</definedName>
    <definedName name="______________MA2" localSheetId="2">#REF!</definedName>
    <definedName name="______________MA2">#REF!</definedName>
    <definedName name="______________oa55" localSheetId="2">#REF!</definedName>
    <definedName name="______________oa55">#REF!</definedName>
    <definedName name="______________PJ50" localSheetId="2">#REF!</definedName>
    <definedName name="______________PJ50">#REF!</definedName>
    <definedName name="______________SBC1" localSheetId="2">#REF!</definedName>
    <definedName name="______________SBC1">#REF!</definedName>
    <definedName name="______________SBC3" localSheetId="2">#REF!</definedName>
    <definedName name="______________SBC3">#REF!</definedName>
    <definedName name="______________SBC5" localSheetId="2">#REF!</definedName>
    <definedName name="______________SBC5">#REF!</definedName>
    <definedName name="_____________AFC1" localSheetId="2">#REF!</definedName>
    <definedName name="_____________AFC1">#REF!</definedName>
    <definedName name="_____________AFC3" localSheetId="2">#REF!</definedName>
    <definedName name="_____________AFC3">#REF!</definedName>
    <definedName name="_____________AFC5" localSheetId="2">#REF!</definedName>
    <definedName name="_____________AFC5">#REF!</definedName>
    <definedName name="_____________apu1" localSheetId="2">#REF!</definedName>
    <definedName name="_____________apu1">#REF!</definedName>
    <definedName name="_____________BGC1" localSheetId="2">#REF!</definedName>
    <definedName name="_____________BGC1">#REF!</definedName>
    <definedName name="_____________BGC3" localSheetId="2">#REF!</definedName>
    <definedName name="_____________BGC3">#REF!</definedName>
    <definedName name="_____________BGC5" localSheetId="2">#REF!</definedName>
    <definedName name="_____________BGC5">#REF!</definedName>
    <definedName name="_____________CAC1" localSheetId="2">#REF!</definedName>
    <definedName name="_____________CAC1">#REF!</definedName>
    <definedName name="_____________CAC3" localSheetId="2">#REF!</definedName>
    <definedName name="_____________CAC3">#REF!</definedName>
    <definedName name="_____________CAC5" localSheetId="2">#REF!</definedName>
    <definedName name="_____________CAC5">#REF!</definedName>
    <definedName name="_____________EST1" localSheetId="17">#REF!</definedName>
    <definedName name="_____________EST1" localSheetId="20">#REF!</definedName>
    <definedName name="_____________EST1" localSheetId="6">#REF!</definedName>
    <definedName name="_____________EST1" localSheetId="19">#REF!</definedName>
    <definedName name="_____________EST1" localSheetId="7">#REF!</definedName>
    <definedName name="_____________EST1">#REF!</definedName>
    <definedName name="_____________EST10" localSheetId="17">#REF!</definedName>
    <definedName name="_____________EST10" localSheetId="20">#REF!</definedName>
    <definedName name="_____________EST10" localSheetId="6">#REF!</definedName>
    <definedName name="_____________EST10" localSheetId="19">#REF!</definedName>
    <definedName name="_____________EST10" localSheetId="7">#REF!</definedName>
    <definedName name="_____________EST10">#REF!</definedName>
    <definedName name="_____________EST11" localSheetId="17">#REF!</definedName>
    <definedName name="_____________EST11" localSheetId="20">#REF!</definedName>
    <definedName name="_____________EST11" localSheetId="6">#REF!</definedName>
    <definedName name="_____________EST11" localSheetId="19">#REF!</definedName>
    <definedName name="_____________EST11" localSheetId="7">#REF!</definedName>
    <definedName name="_____________EST11">#REF!</definedName>
    <definedName name="_____________EST12" localSheetId="17">#REF!</definedName>
    <definedName name="_____________EST12" localSheetId="20">#REF!</definedName>
    <definedName name="_____________EST12" localSheetId="6">#REF!</definedName>
    <definedName name="_____________EST12" localSheetId="19">#REF!</definedName>
    <definedName name="_____________EST12" localSheetId="7">#REF!</definedName>
    <definedName name="_____________EST12">#REF!</definedName>
    <definedName name="_____________EST13" localSheetId="17">#REF!</definedName>
    <definedName name="_____________EST13" localSheetId="20">#REF!</definedName>
    <definedName name="_____________EST13" localSheetId="6">#REF!</definedName>
    <definedName name="_____________EST13" localSheetId="19">#REF!</definedName>
    <definedName name="_____________EST13" localSheetId="7">#REF!</definedName>
    <definedName name="_____________EST13">#REF!</definedName>
    <definedName name="_____________EST14" localSheetId="17">#REF!</definedName>
    <definedName name="_____________EST14" localSheetId="20">#REF!</definedName>
    <definedName name="_____________EST14" localSheetId="6">#REF!</definedName>
    <definedName name="_____________EST14" localSheetId="19">#REF!</definedName>
    <definedName name="_____________EST14" localSheetId="7">#REF!</definedName>
    <definedName name="_____________EST14">#REF!</definedName>
    <definedName name="_____________EST15" localSheetId="17">#REF!</definedName>
    <definedName name="_____________EST15" localSheetId="20">#REF!</definedName>
    <definedName name="_____________EST15" localSheetId="6">#REF!</definedName>
    <definedName name="_____________EST15" localSheetId="19">#REF!</definedName>
    <definedName name="_____________EST15" localSheetId="7">#REF!</definedName>
    <definedName name="_____________EST15">#REF!</definedName>
    <definedName name="_____________EST16" localSheetId="17">#REF!</definedName>
    <definedName name="_____________EST16" localSheetId="20">#REF!</definedName>
    <definedName name="_____________EST16" localSheetId="6">#REF!</definedName>
    <definedName name="_____________EST16" localSheetId="19">#REF!</definedName>
    <definedName name="_____________EST16" localSheetId="7">#REF!</definedName>
    <definedName name="_____________EST16">#REF!</definedName>
    <definedName name="_____________EST17" localSheetId="17">#REF!</definedName>
    <definedName name="_____________EST17" localSheetId="20">#REF!</definedName>
    <definedName name="_____________EST17" localSheetId="6">#REF!</definedName>
    <definedName name="_____________EST17" localSheetId="19">#REF!</definedName>
    <definedName name="_____________EST17" localSheetId="7">#REF!</definedName>
    <definedName name="_____________EST17">#REF!</definedName>
    <definedName name="_____________EST18" localSheetId="17">#REF!</definedName>
    <definedName name="_____________EST18" localSheetId="20">#REF!</definedName>
    <definedName name="_____________EST18" localSheetId="6">#REF!</definedName>
    <definedName name="_____________EST18" localSheetId="19">#REF!</definedName>
    <definedName name="_____________EST18" localSheetId="7">#REF!</definedName>
    <definedName name="_____________EST18">#REF!</definedName>
    <definedName name="_____________EST19" localSheetId="17">#REF!</definedName>
    <definedName name="_____________EST19" localSheetId="20">#REF!</definedName>
    <definedName name="_____________EST19" localSheetId="6">#REF!</definedName>
    <definedName name="_____________EST19" localSheetId="19">#REF!</definedName>
    <definedName name="_____________EST19" localSheetId="7">#REF!</definedName>
    <definedName name="_____________EST19">#REF!</definedName>
    <definedName name="_____________EST2" localSheetId="17">#REF!</definedName>
    <definedName name="_____________EST2" localSheetId="20">#REF!</definedName>
    <definedName name="_____________EST2" localSheetId="6">#REF!</definedName>
    <definedName name="_____________EST2" localSheetId="19">#REF!</definedName>
    <definedName name="_____________EST2" localSheetId="7">#REF!</definedName>
    <definedName name="_____________EST2">#REF!</definedName>
    <definedName name="_____________EST3" localSheetId="17">#REF!</definedName>
    <definedName name="_____________EST3" localSheetId="20">#REF!</definedName>
    <definedName name="_____________EST3" localSheetId="6">#REF!</definedName>
    <definedName name="_____________EST3" localSheetId="19">#REF!</definedName>
    <definedName name="_____________EST3" localSheetId="7">#REF!</definedName>
    <definedName name="_____________EST3">#REF!</definedName>
    <definedName name="_____________EST4" localSheetId="17">#REF!</definedName>
    <definedName name="_____________EST4" localSheetId="20">#REF!</definedName>
    <definedName name="_____________EST4" localSheetId="6">#REF!</definedName>
    <definedName name="_____________EST4" localSheetId="19">#REF!</definedName>
    <definedName name="_____________EST4" localSheetId="7">#REF!</definedName>
    <definedName name="_____________EST4">#REF!</definedName>
    <definedName name="_____________EST5" localSheetId="17">#REF!</definedName>
    <definedName name="_____________EST5" localSheetId="20">#REF!</definedName>
    <definedName name="_____________EST5" localSheetId="6">#REF!</definedName>
    <definedName name="_____________EST5" localSheetId="19">#REF!</definedName>
    <definedName name="_____________EST5" localSheetId="7">#REF!</definedName>
    <definedName name="_____________EST5">#REF!</definedName>
    <definedName name="_____________EST6" localSheetId="17">#REF!</definedName>
    <definedName name="_____________EST6" localSheetId="20">#REF!</definedName>
    <definedName name="_____________EST6" localSheetId="6">#REF!</definedName>
    <definedName name="_____________EST6" localSheetId="19">#REF!</definedName>
    <definedName name="_____________EST6" localSheetId="7">#REF!</definedName>
    <definedName name="_____________EST6">#REF!</definedName>
    <definedName name="_____________EST7" localSheetId="17">#REF!</definedName>
    <definedName name="_____________EST7" localSheetId="20">#REF!</definedName>
    <definedName name="_____________EST7" localSheetId="6">#REF!</definedName>
    <definedName name="_____________EST7" localSheetId="19">#REF!</definedName>
    <definedName name="_____________EST7" localSheetId="7">#REF!</definedName>
    <definedName name="_____________EST7">#REF!</definedName>
    <definedName name="_____________EST8" localSheetId="17">#REF!</definedName>
    <definedName name="_____________EST8" localSheetId="20">#REF!</definedName>
    <definedName name="_____________EST8" localSheetId="6">#REF!</definedName>
    <definedName name="_____________EST8" localSheetId="19">#REF!</definedName>
    <definedName name="_____________EST8" localSheetId="7">#REF!</definedName>
    <definedName name="_____________EST8">#REF!</definedName>
    <definedName name="_____________EST9" localSheetId="17">#REF!</definedName>
    <definedName name="_____________EST9" localSheetId="20">#REF!</definedName>
    <definedName name="_____________EST9" localSheetId="6">#REF!</definedName>
    <definedName name="_____________EST9" localSheetId="19">#REF!</definedName>
    <definedName name="_____________EST9" localSheetId="7">#REF!</definedName>
    <definedName name="_____________EST9">#REF!</definedName>
    <definedName name="_____________EXC1" localSheetId="17">#REF!</definedName>
    <definedName name="_____________EXC1" localSheetId="20">#REF!</definedName>
    <definedName name="_____________EXC1" localSheetId="6">#REF!</definedName>
    <definedName name="_____________EXC1" localSheetId="19">#REF!</definedName>
    <definedName name="_____________EXC1" localSheetId="7">#REF!</definedName>
    <definedName name="_____________EXC1">#REF!</definedName>
    <definedName name="_____________EXC10" localSheetId="17">#REF!</definedName>
    <definedName name="_____________EXC10" localSheetId="20">#REF!</definedName>
    <definedName name="_____________EXC10" localSheetId="6">#REF!</definedName>
    <definedName name="_____________EXC10" localSheetId="19">#REF!</definedName>
    <definedName name="_____________EXC10" localSheetId="7">#REF!</definedName>
    <definedName name="_____________EXC10">#REF!</definedName>
    <definedName name="_____________EXC11" localSheetId="17">#REF!</definedName>
    <definedName name="_____________EXC11" localSheetId="20">#REF!</definedName>
    <definedName name="_____________EXC11" localSheetId="6">#REF!</definedName>
    <definedName name="_____________EXC11" localSheetId="19">#REF!</definedName>
    <definedName name="_____________EXC11" localSheetId="7">#REF!</definedName>
    <definedName name="_____________EXC11">#REF!</definedName>
    <definedName name="_____________EXC12" localSheetId="17">#REF!</definedName>
    <definedName name="_____________EXC12" localSheetId="20">#REF!</definedName>
    <definedName name="_____________EXC12" localSheetId="6">#REF!</definedName>
    <definedName name="_____________EXC12" localSheetId="19">#REF!</definedName>
    <definedName name="_____________EXC12" localSheetId="7">#REF!</definedName>
    <definedName name="_____________EXC12">#REF!</definedName>
    <definedName name="_____________EXC2" localSheetId="17">#REF!</definedName>
    <definedName name="_____________EXC2" localSheetId="20">#REF!</definedName>
    <definedName name="_____________EXC2" localSheetId="6">#REF!</definedName>
    <definedName name="_____________EXC2" localSheetId="19">#REF!</definedName>
    <definedName name="_____________EXC2" localSheetId="7">#REF!</definedName>
    <definedName name="_____________EXC2">#REF!</definedName>
    <definedName name="_____________EXC3" localSheetId="17">#REF!</definedName>
    <definedName name="_____________EXC3" localSheetId="20">#REF!</definedName>
    <definedName name="_____________EXC3" localSheetId="6">#REF!</definedName>
    <definedName name="_____________EXC3" localSheetId="19">#REF!</definedName>
    <definedName name="_____________EXC3" localSheetId="7">#REF!</definedName>
    <definedName name="_____________EXC3">#REF!</definedName>
    <definedName name="_____________EXC4" localSheetId="17">#REF!</definedName>
    <definedName name="_____________EXC4" localSheetId="20">#REF!</definedName>
    <definedName name="_____________EXC4" localSheetId="6">#REF!</definedName>
    <definedName name="_____________EXC4" localSheetId="19">#REF!</definedName>
    <definedName name="_____________EXC4" localSheetId="7">#REF!</definedName>
    <definedName name="_____________EXC4">#REF!</definedName>
    <definedName name="_____________EXC5" localSheetId="17">#REF!</definedName>
    <definedName name="_____________EXC5" localSheetId="20">#REF!</definedName>
    <definedName name="_____________EXC5" localSheetId="6">#REF!</definedName>
    <definedName name="_____________EXC5" localSheetId="19">#REF!</definedName>
    <definedName name="_____________EXC5" localSheetId="7">#REF!</definedName>
    <definedName name="_____________EXC5">#REF!</definedName>
    <definedName name="_____________EXC6" localSheetId="17">#REF!</definedName>
    <definedName name="_____________EXC6" localSheetId="20">#REF!</definedName>
    <definedName name="_____________EXC6" localSheetId="6">#REF!</definedName>
    <definedName name="_____________EXC6" localSheetId="19">#REF!</definedName>
    <definedName name="_____________EXC6" localSheetId="7">#REF!</definedName>
    <definedName name="_____________EXC6">#REF!</definedName>
    <definedName name="_____________EXC7" localSheetId="17">#REF!</definedName>
    <definedName name="_____________EXC7" localSheetId="20">#REF!</definedName>
    <definedName name="_____________EXC7" localSheetId="6">#REF!</definedName>
    <definedName name="_____________EXC7" localSheetId="19">#REF!</definedName>
    <definedName name="_____________EXC7" localSheetId="7">#REF!</definedName>
    <definedName name="_____________EXC7">#REF!</definedName>
    <definedName name="_____________EXC8" localSheetId="17">#REF!</definedName>
    <definedName name="_____________EXC8" localSheetId="20">#REF!</definedName>
    <definedName name="_____________EXC8" localSheetId="6">#REF!</definedName>
    <definedName name="_____________EXC8" localSheetId="19">#REF!</definedName>
    <definedName name="_____________EXC8" localSheetId="7">#REF!</definedName>
    <definedName name="_____________EXC8">#REF!</definedName>
    <definedName name="_____________EXC9" localSheetId="17">#REF!</definedName>
    <definedName name="_____________EXC9" localSheetId="20">#REF!</definedName>
    <definedName name="_____________EXC9" localSheetId="6">#REF!</definedName>
    <definedName name="_____________EXC9" localSheetId="19">#REF!</definedName>
    <definedName name="_____________EXC9" localSheetId="7">#REF!</definedName>
    <definedName name="_____________EXC9">#REF!</definedName>
    <definedName name="_____________i1" localSheetId="2">#REF!</definedName>
    <definedName name="_____________i1">#REF!</definedName>
    <definedName name="_____________MA2" localSheetId="2">#REF!</definedName>
    <definedName name="_____________MA2">#REF!</definedName>
    <definedName name="_____________oa55" localSheetId="2">#REF!</definedName>
    <definedName name="_____________oa55">#REF!</definedName>
    <definedName name="_____________ORO10" localSheetId="17">#REF!</definedName>
    <definedName name="_____________ORO10" localSheetId="20">#REF!</definedName>
    <definedName name="_____________ORO10" localSheetId="6">#REF!</definedName>
    <definedName name="_____________ORO10" localSheetId="19">#REF!</definedName>
    <definedName name="_____________ORO10" localSheetId="7">#REF!</definedName>
    <definedName name="_____________ORO10">#REF!</definedName>
    <definedName name="_____________ORO11" localSheetId="17">#REF!</definedName>
    <definedName name="_____________ORO11" localSheetId="20">#REF!</definedName>
    <definedName name="_____________ORO11" localSheetId="6">#REF!</definedName>
    <definedName name="_____________ORO11" localSheetId="19">#REF!</definedName>
    <definedName name="_____________ORO11" localSheetId="7">#REF!</definedName>
    <definedName name="_____________ORO11">#REF!</definedName>
    <definedName name="_____________ORO12" localSheetId="17">#REF!</definedName>
    <definedName name="_____________ORO12" localSheetId="20">#REF!</definedName>
    <definedName name="_____________ORO12" localSheetId="6">#REF!</definedName>
    <definedName name="_____________ORO12" localSheetId="19">#REF!</definedName>
    <definedName name="_____________ORO12" localSheetId="7">#REF!</definedName>
    <definedName name="_____________ORO12">#REF!</definedName>
    <definedName name="_____________ORO13" localSheetId="17">#REF!</definedName>
    <definedName name="_____________ORO13" localSheetId="20">#REF!</definedName>
    <definedName name="_____________ORO13" localSheetId="6">#REF!</definedName>
    <definedName name="_____________ORO13" localSheetId="19">#REF!</definedName>
    <definedName name="_____________ORO13" localSheetId="7">#REF!</definedName>
    <definedName name="_____________ORO13">#REF!</definedName>
    <definedName name="_____________ORO14" localSheetId="17">#REF!</definedName>
    <definedName name="_____________ORO14" localSheetId="20">#REF!</definedName>
    <definedName name="_____________ORO14" localSheetId="6">#REF!</definedName>
    <definedName name="_____________ORO14" localSheetId="19">#REF!</definedName>
    <definedName name="_____________ORO14" localSheetId="7">#REF!</definedName>
    <definedName name="_____________ORO14">#REF!</definedName>
    <definedName name="_____________ORO15" localSheetId="17">#REF!</definedName>
    <definedName name="_____________ORO15" localSheetId="20">#REF!</definedName>
    <definedName name="_____________ORO15" localSheetId="6">#REF!</definedName>
    <definedName name="_____________ORO15" localSheetId="19">#REF!</definedName>
    <definedName name="_____________ORO15" localSheetId="7">#REF!</definedName>
    <definedName name="_____________ORO15">#REF!</definedName>
    <definedName name="_____________ORO16" localSheetId="17">#REF!</definedName>
    <definedName name="_____________ORO16" localSheetId="20">#REF!</definedName>
    <definedName name="_____________ORO16" localSheetId="6">#REF!</definedName>
    <definedName name="_____________ORO16" localSheetId="19">#REF!</definedName>
    <definedName name="_____________ORO16" localSheetId="7">#REF!</definedName>
    <definedName name="_____________ORO16">#REF!</definedName>
    <definedName name="_____________ORO17" localSheetId="17">#REF!</definedName>
    <definedName name="_____________ORO17" localSheetId="20">#REF!</definedName>
    <definedName name="_____________ORO17" localSheetId="6">#REF!</definedName>
    <definedName name="_____________ORO17" localSheetId="19">#REF!</definedName>
    <definedName name="_____________ORO17" localSheetId="7">#REF!</definedName>
    <definedName name="_____________ORO17">#REF!</definedName>
    <definedName name="_____________ORO18" localSheetId="17">#REF!</definedName>
    <definedName name="_____________ORO18" localSheetId="20">#REF!</definedName>
    <definedName name="_____________ORO18" localSheetId="6">#REF!</definedName>
    <definedName name="_____________ORO18" localSheetId="19">#REF!</definedName>
    <definedName name="_____________ORO18" localSheetId="7">#REF!</definedName>
    <definedName name="_____________ORO18">#REF!</definedName>
    <definedName name="_____________ORO19" localSheetId="17">#REF!</definedName>
    <definedName name="_____________ORO19" localSheetId="20">#REF!</definedName>
    <definedName name="_____________ORO19" localSheetId="6">#REF!</definedName>
    <definedName name="_____________ORO19" localSheetId="19">#REF!</definedName>
    <definedName name="_____________ORO19" localSheetId="7">#REF!</definedName>
    <definedName name="_____________ORO19">#REF!</definedName>
    <definedName name="_____________PJ50" localSheetId="2">#REF!</definedName>
    <definedName name="_____________PJ50">#REF!</definedName>
    <definedName name="_____________SBC1" localSheetId="2">#REF!</definedName>
    <definedName name="_____________SBC1">#REF!</definedName>
    <definedName name="_____________SBC3" localSheetId="2">#REF!</definedName>
    <definedName name="_____________SBC3">#REF!</definedName>
    <definedName name="_____________SBC5" localSheetId="2">#REF!</definedName>
    <definedName name="_____________SBC5">#REF!</definedName>
    <definedName name="____________AFC1" localSheetId="2">#REF!</definedName>
    <definedName name="____________AFC1">#REF!</definedName>
    <definedName name="____________AFC3" localSheetId="2">#REF!</definedName>
    <definedName name="____________AFC3">#REF!</definedName>
    <definedName name="____________AFC5" localSheetId="2">#REF!</definedName>
    <definedName name="____________AFC5">#REF!</definedName>
    <definedName name="____________apu1" localSheetId="2">#REF!</definedName>
    <definedName name="____________apu1">#REF!</definedName>
    <definedName name="____________BGC1" localSheetId="2">#REF!</definedName>
    <definedName name="____________BGC1">#REF!</definedName>
    <definedName name="____________BGC3" localSheetId="2">#REF!</definedName>
    <definedName name="____________BGC3">#REF!</definedName>
    <definedName name="____________BGC5" localSheetId="2">#REF!</definedName>
    <definedName name="____________BGC5">#REF!</definedName>
    <definedName name="____________CAC1" localSheetId="2">#REF!</definedName>
    <definedName name="____________CAC1">#REF!</definedName>
    <definedName name="____________CAC3" localSheetId="2">#REF!</definedName>
    <definedName name="____________CAC3">#REF!</definedName>
    <definedName name="____________CAC5" localSheetId="2">#REF!</definedName>
    <definedName name="____________CAC5">#REF!</definedName>
    <definedName name="____________EST1" localSheetId="17">#REF!</definedName>
    <definedName name="____________EST1" localSheetId="20">#REF!</definedName>
    <definedName name="____________EST1" localSheetId="6">#REF!</definedName>
    <definedName name="____________EST1" localSheetId="19">#REF!</definedName>
    <definedName name="____________EST1" localSheetId="7">#REF!</definedName>
    <definedName name="____________EST1">#REF!</definedName>
    <definedName name="____________EST10" localSheetId="17">#REF!</definedName>
    <definedName name="____________EST10" localSheetId="20">#REF!</definedName>
    <definedName name="____________EST10" localSheetId="6">#REF!</definedName>
    <definedName name="____________EST10" localSheetId="19">#REF!</definedName>
    <definedName name="____________EST10" localSheetId="7">#REF!</definedName>
    <definedName name="____________EST10">#REF!</definedName>
    <definedName name="____________EST11" localSheetId="17">#REF!</definedName>
    <definedName name="____________EST11" localSheetId="20">#REF!</definedName>
    <definedName name="____________EST11" localSheetId="6">#REF!</definedName>
    <definedName name="____________EST11" localSheetId="19">#REF!</definedName>
    <definedName name="____________EST11" localSheetId="7">#REF!</definedName>
    <definedName name="____________EST11">#REF!</definedName>
    <definedName name="____________EST12" localSheetId="17">#REF!</definedName>
    <definedName name="____________EST12" localSheetId="20">#REF!</definedName>
    <definedName name="____________EST12" localSheetId="6">#REF!</definedName>
    <definedName name="____________EST12" localSheetId="19">#REF!</definedName>
    <definedName name="____________EST12" localSheetId="7">#REF!</definedName>
    <definedName name="____________EST12">#REF!</definedName>
    <definedName name="____________EST13" localSheetId="17">#REF!</definedName>
    <definedName name="____________EST13" localSheetId="20">#REF!</definedName>
    <definedName name="____________EST13" localSheetId="6">#REF!</definedName>
    <definedName name="____________EST13" localSheetId="19">#REF!</definedName>
    <definedName name="____________EST13" localSheetId="7">#REF!</definedName>
    <definedName name="____________EST13">#REF!</definedName>
    <definedName name="____________EST14" localSheetId="17">#REF!</definedName>
    <definedName name="____________EST14" localSheetId="20">#REF!</definedName>
    <definedName name="____________EST14" localSheetId="6">#REF!</definedName>
    <definedName name="____________EST14" localSheetId="19">#REF!</definedName>
    <definedName name="____________EST14" localSheetId="7">#REF!</definedName>
    <definedName name="____________EST14">#REF!</definedName>
    <definedName name="____________EST15" localSheetId="17">#REF!</definedName>
    <definedName name="____________EST15" localSheetId="20">#REF!</definedName>
    <definedName name="____________EST15" localSheetId="6">#REF!</definedName>
    <definedName name="____________EST15" localSheetId="19">#REF!</definedName>
    <definedName name="____________EST15" localSheetId="7">#REF!</definedName>
    <definedName name="____________EST15">#REF!</definedName>
    <definedName name="____________EST16" localSheetId="17">#REF!</definedName>
    <definedName name="____________EST16" localSheetId="20">#REF!</definedName>
    <definedName name="____________EST16" localSheetId="6">#REF!</definedName>
    <definedName name="____________EST16" localSheetId="19">#REF!</definedName>
    <definedName name="____________EST16" localSheetId="7">#REF!</definedName>
    <definedName name="____________EST16">#REF!</definedName>
    <definedName name="____________EST17" localSheetId="17">#REF!</definedName>
    <definedName name="____________EST17" localSheetId="20">#REF!</definedName>
    <definedName name="____________EST17" localSheetId="6">#REF!</definedName>
    <definedName name="____________EST17" localSheetId="19">#REF!</definedName>
    <definedName name="____________EST17" localSheetId="7">#REF!</definedName>
    <definedName name="____________EST17">#REF!</definedName>
    <definedName name="____________EST18" localSheetId="17">#REF!</definedName>
    <definedName name="____________EST18" localSheetId="20">#REF!</definedName>
    <definedName name="____________EST18" localSheetId="6">#REF!</definedName>
    <definedName name="____________EST18" localSheetId="19">#REF!</definedName>
    <definedName name="____________EST18" localSheetId="7">#REF!</definedName>
    <definedName name="____________EST18">#REF!</definedName>
    <definedName name="____________EST19" localSheetId="17">#REF!</definedName>
    <definedName name="____________EST19" localSheetId="20">#REF!</definedName>
    <definedName name="____________EST19" localSheetId="6">#REF!</definedName>
    <definedName name="____________EST19" localSheetId="19">#REF!</definedName>
    <definedName name="____________EST19" localSheetId="7">#REF!</definedName>
    <definedName name="____________EST19">#REF!</definedName>
    <definedName name="____________EST2" localSheetId="17">#REF!</definedName>
    <definedName name="____________EST2" localSheetId="20">#REF!</definedName>
    <definedName name="____________EST2" localSheetId="6">#REF!</definedName>
    <definedName name="____________EST2" localSheetId="19">#REF!</definedName>
    <definedName name="____________EST2" localSheetId="7">#REF!</definedName>
    <definedName name="____________EST2">#REF!</definedName>
    <definedName name="____________EST3" localSheetId="17">#REF!</definedName>
    <definedName name="____________EST3" localSheetId="20">#REF!</definedName>
    <definedName name="____________EST3" localSheetId="6">#REF!</definedName>
    <definedName name="____________EST3" localSheetId="19">#REF!</definedName>
    <definedName name="____________EST3" localSheetId="7">#REF!</definedName>
    <definedName name="____________EST3">#REF!</definedName>
    <definedName name="____________EST4" localSheetId="17">#REF!</definedName>
    <definedName name="____________EST4" localSheetId="20">#REF!</definedName>
    <definedName name="____________EST4" localSheetId="6">#REF!</definedName>
    <definedName name="____________EST4" localSheetId="19">#REF!</definedName>
    <definedName name="____________EST4" localSheetId="7">#REF!</definedName>
    <definedName name="____________EST4">#REF!</definedName>
    <definedName name="____________EST5" localSheetId="17">#REF!</definedName>
    <definedName name="____________EST5" localSheetId="20">#REF!</definedName>
    <definedName name="____________EST5" localSheetId="6">#REF!</definedName>
    <definedName name="____________EST5" localSheetId="19">#REF!</definedName>
    <definedName name="____________EST5" localSheetId="7">#REF!</definedName>
    <definedName name="____________EST5">#REF!</definedName>
    <definedName name="____________EST6" localSheetId="17">#REF!</definedName>
    <definedName name="____________EST6" localSheetId="20">#REF!</definedName>
    <definedName name="____________EST6" localSheetId="6">#REF!</definedName>
    <definedName name="____________EST6" localSheetId="19">#REF!</definedName>
    <definedName name="____________EST6" localSheetId="7">#REF!</definedName>
    <definedName name="____________EST6">#REF!</definedName>
    <definedName name="____________EST7" localSheetId="17">#REF!</definedName>
    <definedName name="____________EST7" localSheetId="20">#REF!</definedName>
    <definedName name="____________EST7" localSheetId="6">#REF!</definedName>
    <definedName name="____________EST7" localSheetId="19">#REF!</definedName>
    <definedName name="____________EST7" localSheetId="7">#REF!</definedName>
    <definedName name="____________EST7">#REF!</definedName>
    <definedName name="____________EST8" localSheetId="17">#REF!</definedName>
    <definedName name="____________EST8" localSheetId="20">#REF!</definedName>
    <definedName name="____________EST8" localSheetId="6">#REF!</definedName>
    <definedName name="____________EST8" localSheetId="19">#REF!</definedName>
    <definedName name="____________EST8" localSheetId="7">#REF!</definedName>
    <definedName name="____________EST8">#REF!</definedName>
    <definedName name="____________EST9" localSheetId="17">#REF!</definedName>
    <definedName name="____________EST9" localSheetId="20">#REF!</definedName>
    <definedName name="____________EST9" localSheetId="6">#REF!</definedName>
    <definedName name="____________EST9" localSheetId="19">#REF!</definedName>
    <definedName name="____________EST9" localSheetId="7">#REF!</definedName>
    <definedName name="____________EST9">#REF!</definedName>
    <definedName name="____________EXC1" localSheetId="17">#REF!</definedName>
    <definedName name="____________EXC1" localSheetId="20">#REF!</definedName>
    <definedName name="____________EXC1" localSheetId="6">#REF!</definedName>
    <definedName name="____________EXC1" localSheetId="19">#REF!</definedName>
    <definedName name="____________EXC1" localSheetId="7">#REF!</definedName>
    <definedName name="____________EXC1">#REF!</definedName>
    <definedName name="____________EXC10" localSheetId="17">#REF!</definedName>
    <definedName name="____________EXC10" localSheetId="20">#REF!</definedName>
    <definedName name="____________EXC10" localSheetId="6">#REF!</definedName>
    <definedName name="____________EXC10" localSheetId="19">#REF!</definedName>
    <definedName name="____________EXC10" localSheetId="7">#REF!</definedName>
    <definedName name="____________EXC10">#REF!</definedName>
    <definedName name="____________EXC11" localSheetId="17">#REF!</definedName>
    <definedName name="____________EXC11" localSheetId="20">#REF!</definedName>
    <definedName name="____________EXC11" localSheetId="6">#REF!</definedName>
    <definedName name="____________EXC11" localSheetId="19">#REF!</definedName>
    <definedName name="____________EXC11" localSheetId="7">#REF!</definedName>
    <definedName name="____________EXC11">#REF!</definedName>
    <definedName name="____________EXC12" localSheetId="17">#REF!</definedName>
    <definedName name="____________EXC12" localSheetId="20">#REF!</definedName>
    <definedName name="____________EXC12" localSheetId="6">#REF!</definedName>
    <definedName name="____________EXC12" localSheetId="19">#REF!</definedName>
    <definedName name="____________EXC12" localSheetId="7">#REF!</definedName>
    <definedName name="____________EXC12">#REF!</definedName>
    <definedName name="____________EXC2" localSheetId="17">#REF!</definedName>
    <definedName name="____________EXC2" localSheetId="20">#REF!</definedName>
    <definedName name="____________EXC2" localSheetId="6">#REF!</definedName>
    <definedName name="____________EXC2" localSheetId="19">#REF!</definedName>
    <definedName name="____________EXC2" localSheetId="7">#REF!</definedName>
    <definedName name="____________EXC2">#REF!</definedName>
    <definedName name="____________EXC3" localSheetId="17">#REF!</definedName>
    <definedName name="____________EXC3" localSheetId="20">#REF!</definedName>
    <definedName name="____________EXC3" localSheetId="6">#REF!</definedName>
    <definedName name="____________EXC3" localSheetId="19">#REF!</definedName>
    <definedName name="____________EXC3" localSheetId="7">#REF!</definedName>
    <definedName name="____________EXC3">#REF!</definedName>
    <definedName name="____________EXC4" localSheetId="17">#REF!</definedName>
    <definedName name="____________EXC4" localSheetId="20">#REF!</definedName>
    <definedName name="____________EXC4" localSheetId="6">#REF!</definedName>
    <definedName name="____________EXC4" localSheetId="19">#REF!</definedName>
    <definedName name="____________EXC4" localSheetId="7">#REF!</definedName>
    <definedName name="____________EXC4">#REF!</definedName>
    <definedName name="____________EXC5" localSheetId="17">#REF!</definedName>
    <definedName name="____________EXC5" localSheetId="20">#REF!</definedName>
    <definedName name="____________EXC5" localSheetId="6">#REF!</definedName>
    <definedName name="____________EXC5" localSheetId="19">#REF!</definedName>
    <definedName name="____________EXC5" localSheetId="7">#REF!</definedName>
    <definedName name="____________EXC5">#REF!</definedName>
    <definedName name="____________EXC6" localSheetId="17">#REF!</definedName>
    <definedName name="____________EXC6" localSheetId="20">#REF!</definedName>
    <definedName name="____________EXC6" localSheetId="6">#REF!</definedName>
    <definedName name="____________EXC6" localSheetId="19">#REF!</definedName>
    <definedName name="____________EXC6" localSheetId="7">#REF!</definedName>
    <definedName name="____________EXC6">#REF!</definedName>
    <definedName name="____________EXC7" localSheetId="17">#REF!</definedName>
    <definedName name="____________EXC7" localSheetId="20">#REF!</definedName>
    <definedName name="____________EXC7" localSheetId="6">#REF!</definedName>
    <definedName name="____________EXC7" localSheetId="19">#REF!</definedName>
    <definedName name="____________EXC7" localSheetId="7">#REF!</definedName>
    <definedName name="____________EXC7">#REF!</definedName>
    <definedName name="____________EXC8" localSheetId="17">#REF!</definedName>
    <definedName name="____________EXC8" localSheetId="20">#REF!</definedName>
    <definedName name="____________EXC8" localSheetId="6">#REF!</definedName>
    <definedName name="____________EXC8" localSheetId="19">#REF!</definedName>
    <definedName name="____________EXC8" localSheetId="7">#REF!</definedName>
    <definedName name="____________EXC8">#REF!</definedName>
    <definedName name="____________EXC9" localSheetId="17">#REF!</definedName>
    <definedName name="____________EXC9" localSheetId="20">#REF!</definedName>
    <definedName name="____________EXC9" localSheetId="6">#REF!</definedName>
    <definedName name="____________EXC9" localSheetId="19">#REF!</definedName>
    <definedName name="____________EXC9" localSheetId="7">#REF!</definedName>
    <definedName name="____________EXC9">#REF!</definedName>
    <definedName name="____________i1" localSheetId="2">#REF!</definedName>
    <definedName name="____________i1">#REF!</definedName>
    <definedName name="____________MA2" localSheetId="2">#REF!</definedName>
    <definedName name="____________MA2">#REF!</definedName>
    <definedName name="____________oa55" localSheetId="2">#REF!</definedName>
    <definedName name="____________oa55">#REF!</definedName>
    <definedName name="____________PJ50" localSheetId="2">#REF!</definedName>
    <definedName name="____________PJ50">#REF!</definedName>
    <definedName name="____________SBC1" localSheetId="2">#REF!</definedName>
    <definedName name="____________SBC1">#REF!</definedName>
    <definedName name="____________SBC3" localSheetId="2">#REF!</definedName>
    <definedName name="____________SBC3">#REF!</definedName>
    <definedName name="____________SBC5" localSheetId="2">#REF!</definedName>
    <definedName name="____________SBC5">#REF!</definedName>
    <definedName name="____________tab1" localSheetId="20">#REF!</definedName>
    <definedName name="____________tab1">#REF!</definedName>
    <definedName name="____________tab2" localSheetId="20">#REF!</definedName>
    <definedName name="____________tab2">#REF!</definedName>
    <definedName name="____________tab3" localSheetId="20">#REF!</definedName>
    <definedName name="____________tab3">#REF!</definedName>
    <definedName name="____________TAB4" localSheetId="20">#REF!</definedName>
    <definedName name="____________TAB4">#REF!</definedName>
    <definedName name="___________AFC1" localSheetId="2">#REF!</definedName>
    <definedName name="___________AFC1">#REF!</definedName>
    <definedName name="___________AFC3" localSheetId="2">#REF!</definedName>
    <definedName name="___________AFC3">#REF!</definedName>
    <definedName name="___________AFC5" localSheetId="2">#REF!</definedName>
    <definedName name="___________AFC5">#REF!</definedName>
    <definedName name="___________apu1" localSheetId="2">#REF!</definedName>
    <definedName name="___________apu1">#REF!</definedName>
    <definedName name="___________BGC1" localSheetId="2">#REF!</definedName>
    <definedName name="___________BGC1">#REF!</definedName>
    <definedName name="___________BGC3" localSheetId="2">#REF!</definedName>
    <definedName name="___________BGC3">#REF!</definedName>
    <definedName name="___________BGC5" localSheetId="2">#REF!</definedName>
    <definedName name="___________BGC5">#REF!</definedName>
    <definedName name="___________CAC1" localSheetId="2">#REF!</definedName>
    <definedName name="___________CAC1">#REF!</definedName>
    <definedName name="___________CAC3" localSheetId="2">#REF!</definedName>
    <definedName name="___________CAC3">#REF!</definedName>
    <definedName name="___________CAC5" localSheetId="2">#REF!</definedName>
    <definedName name="___________CAC5">#REF!</definedName>
    <definedName name="___________EST1" localSheetId="17">#REF!</definedName>
    <definedName name="___________EST1" localSheetId="20">#REF!</definedName>
    <definedName name="___________EST1" localSheetId="6">#REF!</definedName>
    <definedName name="___________EST1" localSheetId="19">#REF!</definedName>
    <definedName name="___________EST1" localSheetId="7">#REF!</definedName>
    <definedName name="___________EST1">#REF!</definedName>
    <definedName name="___________EST10" localSheetId="17">#REF!</definedName>
    <definedName name="___________EST10" localSheetId="20">#REF!</definedName>
    <definedName name="___________EST10" localSheetId="6">#REF!</definedName>
    <definedName name="___________EST10" localSheetId="19">#REF!</definedName>
    <definedName name="___________EST10" localSheetId="7">#REF!</definedName>
    <definedName name="___________EST10">#REF!</definedName>
    <definedName name="___________EST11" localSheetId="17">#REF!</definedName>
    <definedName name="___________EST11" localSheetId="20">#REF!</definedName>
    <definedName name="___________EST11" localSheetId="6">#REF!</definedName>
    <definedName name="___________EST11" localSheetId="19">#REF!</definedName>
    <definedName name="___________EST11" localSheetId="7">#REF!</definedName>
    <definedName name="___________EST11">#REF!</definedName>
    <definedName name="___________EST12" localSheetId="17">#REF!</definedName>
    <definedName name="___________EST12" localSheetId="20">#REF!</definedName>
    <definedName name="___________EST12" localSheetId="6">#REF!</definedName>
    <definedName name="___________EST12" localSheetId="19">#REF!</definedName>
    <definedName name="___________EST12" localSheetId="7">#REF!</definedName>
    <definedName name="___________EST12">#REF!</definedName>
    <definedName name="___________EST13" localSheetId="17">#REF!</definedName>
    <definedName name="___________EST13" localSheetId="20">#REF!</definedName>
    <definedName name="___________EST13" localSheetId="6">#REF!</definedName>
    <definedName name="___________EST13" localSheetId="19">#REF!</definedName>
    <definedName name="___________EST13" localSheetId="7">#REF!</definedName>
    <definedName name="___________EST13">#REF!</definedName>
    <definedName name="___________EST14" localSheetId="17">#REF!</definedName>
    <definedName name="___________EST14" localSheetId="20">#REF!</definedName>
    <definedName name="___________EST14" localSheetId="6">#REF!</definedName>
    <definedName name="___________EST14" localSheetId="19">#REF!</definedName>
    <definedName name="___________EST14" localSheetId="7">#REF!</definedName>
    <definedName name="___________EST14">#REF!</definedName>
    <definedName name="___________EST15" localSheetId="17">#REF!</definedName>
    <definedName name="___________EST15" localSheetId="20">#REF!</definedName>
    <definedName name="___________EST15" localSheetId="6">#REF!</definedName>
    <definedName name="___________EST15" localSheetId="19">#REF!</definedName>
    <definedName name="___________EST15" localSheetId="7">#REF!</definedName>
    <definedName name="___________EST15">#REF!</definedName>
    <definedName name="___________EST16" localSheetId="17">#REF!</definedName>
    <definedName name="___________EST16" localSheetId="20">#REF!</definedName>
    <definedName name="___________EST16" localSheetId="6">#REF!</definedName>
    <definedName name="___________EST16" localSheetId="19">#REF!</definedName>
    <definedName name="___________EST16" localSheetId="7">#REF!</definedName>
    <definedName name="___________EST16">#REF!</definedName>
    <definedName name="___________EST17" localSheetId="17">#REF!</definedName>
    <definedName name="___________EST17" localSheetId="20">#REF!</definedName>
    <definedName name="___________EST17" localSheetId="6">#REF!</definedName>
    <definedName name="___________EST17" localSheetId="19">#REF!</definedName>
    <definedName name="___________EST17" localSheetId="7">#REF!</definedName>
    <definedName name="___________EST17">#REF!</definedName>
    <definedName name="___________EST18" localSheetId="17">#REF!</definedName>
    <definedName name="___________EST18" localSheetId="20">#REF!</definedName>
    <definedName name="___________EST18" localSheetId="6">#REF!</definedName>
    <definedName name="___________EST18" localSheetId="19">#REF!</definedName>
    <definedName name="___________EST18" localSheetId="7">#REF!</definedName>
    <definedName name="___________EST18">#REF!</definedName>
    <definedName name="___________EST19" localSheetId="17">#REF!</definedName>
    <definedName name="___________EST19" localSheetId="20">#REF!</definedName>
    <definedName name="___________EST19" localSheetId="6">#REF!</definedName>
    <definedName name="___________EST19" localSheetId="19">#REF!</definedName>
    <definedName name="___________EST19" localSheetId="7">#REF!</definedName>
    <definedName name="___________EST19">#REF!</definedName>
    <definedName name="___________EST2" localSheetId="17">#REF!</definedName>
    <definedName name="___________EST2" localSheetId="20">#REF!</definedName>
    <definedName name="___________EST2" localSheetId="6">#REF!</definedName>
    <definedName name="___________EST2" localSheetId="19">#REF!</definedName>
    <definedName name="___________EST2" localSheetId="7">#REF!</definedName>
    <definedName name="___________EST2">#REF!</definedName>
    <definedName name="___________EST3" localSheetId="17">#REF!</definedName>
    <definedName name="___________EST3" localSheetId="20">#REF!</definedName>
    <definedName name="___________EST3" localSheetId="6">#REF!</definedName>
    <definedName name="___________EST3" localSheetId="19">#REF!</definedName>
    <definedName name="___________EST3" localSheetId="7">#REF!</definedName>
    <definedName name="___________EST3">#REF!</definedName>
    <definedName name="___________EST4" localSheetId="17">#REF!</definedName>
    <definedName name="___________EST4" localSheetId="20">#REF!</definedName>
    <definedName name="___________EST4" localSheetId="6">#REF!</definedName>
    <definedName name="___________EST4" localSheetId="19">#REF!</definedName>
    <definedName name="___________EST4" localSheetId="7">#REF!</definedName>
    <definedName name="___________EST4">#REF!</definedName>
    <definedName name="___________EST5" localSheetId="17">#REF!</definedName>
    <definedName name="___________EST5" localSheetId="20">#REF!</definedName>
    <definedName name="___________EST5" localSheetId="6">#REF!</definedName>
    <definedName name="___________EST5" localSheetId="19">#REF!</definedName>
    <definedName name="___________EST5" localSheetId="7">#REF!</definedName>
    <definedName name="___________EST5">#REF!</definedName>
    <definedName name="___________EST6" localSheetId="17">#REF!</definedName>
    <definedName name="___________EST6" localSheetId="20">#REF!</definedName>
    <definedName name="___________EST6" localSheetId="6">#REF!</definedName>
    <definedName name="___________EST6" localSheetId="19">#REF!</definedName>
    <definedName name="___________EST6" localSheetId="7">#REF!</definedName>
    <definedName name="___________EST6">#REF!</definedName>
    <definedName name="___________EST7" localSheetId="17">#REF!</definedName>
    <definedName name="___________EST7" localSheetId="20">#REF!</definedName>
    <definedName name="___________EST7" localSheetId="6">#REF!</definedName>
    <definedName name="___________EST7" localSheetId="19">#REF!</definedName>
    <definedName name="___________EST7" localSheetId="7">#REF!</definedName>
    <definedName name="___________EST7">#REF!</definedName>
    <definedName name="___________EST8" localSheetId="17">#REF!</definedName>
    <definedName name="___________EST8" localSheetId="20">#REF!</definedName>
    <definedName name="___________EST8" localSheetId="6">#REF!</definedName>
    <definedName name="___________EST8" localSheetId="19">#REF!</definedName>
    <definedName name="___________EST8" localSheetId="7">#REF!</definedName>
    <definedName name="___________EST8">#REF!</definedName>
    <definedName name="___________EST9" localSheetId="17">#REF!</definedName>
    <definedName name="___________EST9" localSheetId="20">#REF!</definedName>
    <definedName name="___________EST9" localSheetId="6">#REF!</definedName>
    <definedName name="___________EST9" localSheetId="19">#REF!</definedName>
    <definedName name="___________EST9" localSheetId="7">#REF!</definedName>
    <definedName name="___________EST9">#REF!</definedName>
    <definedName name="___________EXC1" localSheetId="17">#REF!</definedName>
    <definedName name="___________EXC1" localSheetId="20">#REF!</definedName>
    <definedName name="___________EXC1" localSheetId="6">#REF!</definedName>
    <definedName name="___________EXC1" localSheetId="19">#REF!</definedName>
    <definedName name="___________EXC1" localSheetId="7">#REF!</definedName>
    <definedName name="___________EXC1">#REF!</definedName>
    <definedName name="___________EXC10" localSheetId="17">#REF!</definedName>
    <definedName name="___________EXC10" localSheetId="20">#REF!</definedName>
    <definedName name="___________EXC10" localSheetId="6">#REF!</definedName>
    <definedName name="___________EXC10" localSheetId="19">#REF!</definedName>
    <definedName name="___________EXC10" localSheetId="7">#REF!</definedName>
    <definedName name="___________EXC10">#REF!</definedName>
    <definedName name="___________EXC11" localSheetId="17">#REF!</definedName>
    <definedName name="___________EXC11" localSheetId="20">#REF!</definedName>
    <definedName name="___________EXC11" localSheetId="6">#REF!</definedName>
    <definedName name="___________EXC11" localSheetId="19">#REF!</definedName>
    <definedName name="___________EXC11" localSheetId="7">#REF!</definedName>
    <definedName name="___________EXC11">#REF!</definedName>
    <definedName name="___________EXC12" localSheetId="17">#REF!</definedName>
    <definedName name="___________EXC12" localSheetId="20">#REF!</definedName>
    <definedName name="___________EXC12" localSheetId="6">#REF!</definedName>
    <definedName name="___________EXC12" localSheetId="19">#REF!</definedName>
    <definedName name="___________EXC12" localSheetId="7">#REF!</definedName>
    <definedName name="___________EXC12">#REF!</definedName>
    <definedName name="___________EXC2" localSheetId="17">#REF!</definedName>
    <definedName name="___________EXC2" localSheetId="20">#REF!</definedName>
    <definedName name="___________EXC2" localSheetId="6">#REF!</definedName>
    <definedName name="___________EXC2" localSheetId="19">#REF!</definedName>
    <definedName name="___________EXC2" localSheetId="7">#REF!</definedName>
    <definedName name="___________EXC2">#REF!</definedName>
    <definedName name="___________EXC3" localSheetId="17">#REF!</definedName>
    <definedName name="___________EXC3" localSheetId="20">#REF!</definedName>
    <definedName name="___________EXC3" localSheetId="6">#REF!</definedName>
    <definedName name="___________EXC3" localSheetId="19">#REF!</definedName>
    <definedName name="___________EXC3" localSheetId="7">#REF!</definedName>
    <definedName name="___________EXC3">#REF!</definedName>
    <definedName name="___________EXC4" localSheetId="17">#REF!</definedName>
    <definedName name="___________EXC4" localSheetId="20">#REF!</definedName>
    <definedName name="___________EXC4" localSheetId="6">#REF!</definedName>
    <definedName name="___________EXC4" localSheetId="19">#REF!</definedName>
    <definedName name="___________EXC4" localSheetId="7">#REF!</definedName>
    <definedName name="___________EXC4">#REF!</definedName>
    <definedName name="___________EXC5" localSheetId="17">#REF!</definedName>
    <definedName name="___________EXC5" localSheetId="20">#REF!</definedName>
    <definedName name="___________EXC5" localSheetId="6">#REF!</definedName>
    <definedName name="___________EXC5" localSheetId="19">#REF!</definedName>
    <definedName name="___________EXC5" localSheetId="7">#REF!</definedName>
    <definedName name="___________EXC5">#REF!</definedName>
    <definedName name="___________EXC6" localSheetId="17">#REF!</definedName>
    <definedName name="___________EXC6" localSheetId="20">#REF!</definedName>
    <definedName name="___________EXC6" localSheetId="6">#REF!</definedName>
    <definedName name="___________EXC6" localSheetId="19">#REF!</definedName>
    <definedName name="___________EXC6" localSheetId="7">#REF!</definedName>
    <definedName name="___________EXC6">#REF!</definedName>
    <definedName name="___________EXC7" localSheetId="17">#REF!</definedName>
    <definedName name="___________EXC7" localSheetId="20">#REF!</definedName>
    <definedName name="___________EXC7" localSheetId="6">#REF!</definedName>
    <definedName name="___________EXC7" localSheetId="19">#REF!</definedName>
    <definedName name="___________EXC7" localSheetId="7">#REF!</definedName>
    <definedName name="___________EXC7">#REF!</definedName>
    <definedName name="___________EXC8" localSheetId="17">#REF!</definedName>
    <definedName name="___________EXC8" localSheetId="20">#REF!</definedName>
    <definedName name="___________EXC8" localSheetId="6">#REF!</definedName>
    <definedName name="___________EXC8" localSheetId="19">#REF!</definedName>
    <definedName name="___________EXC8" localSheetId="7">#REF!</definedName>
    <definedName name="___________EXC8">#REF!</definedName>
    <definedName name="___________EXC9" localSheetId="17">#REF!</definedName>
    <definedName name="___________EXC9" localSheetId="20">#REF!</definedName>
    <definedName name="___________EXC9" localSheetId="6">#REF!</definedName>
    <definedName name="___________EXC9" localSheetId="19">#REF!</definedName>
    <definedName name="___________EXC9" localSheetId="7">#REF!</definedName>
    <definedName name="___________EXC9">#REF!</definedName>
    <definedName name="___________i1" localSheetId="2">#REF!</definedName>
    <definedName name="___________i1">#REF!</definedName>
    <definedName name="___________MA2" localSheetId="2">#REF!</definedName>
    <definedName name="___________MA2">#REF!</definedName>
    <definedName name="___________oa55" localSheetId="2">#REF!</definedName>
    <definedName name="___________oa55">#REF!</definedName>
    <definedName name="___________ORO10" localSheetId="17">#REF!</definedName>
    <definedName name="___________ORO10" localSheetId="20">#REF!</definedName>
    <definedName name="___________ORO10" localSheetId="6">#REF!</definedName>
    <definedName name="___________ORO10" localSheetId="19">#REF!</definedName>
    <definedName name="___________ORO10" localSheetId="7">#REF!</definedName>
    <definedName name="___________ORO10">#REF!</definedName>
    <definedName name="___________ORO11" localSheetId="17">#REF!</definedName>
    <definedName name="___________ORO11" localSheetId="20">#REF!</definedName>
    <definedName name="___________ORO11" localSheetId="6">#REF!</definedName>
    <definedName name="___________ORO11" localSheetId="19">#REF!</definedName>
    <definedName name="___________ORO11" localSheetId="7">#REF!</definedName>
    <definedName name="___________ORO11">#REF!</definedName>
    <definedName name="___________ORO12" localSheetId="17">#REF!</definedName>
    <definedName name="___________ORO12" localSheetId="20">#REF!</definedName>
    <definedName name="___________ORO12" localSheetId="6">#REF!</definedName>
    <definedName name="___________ORO12" localSheetId="19">#REF!</definedName>
    <definedName name="___________ORO12" localSheetId="7">#REF!</definedName>
    <definedName name="___________ORO12">#REF!</definedName>
    <definedName name="___________ORO13" localSheetId="17">#REF!</definedName>
    <definedName name="___________ORO13" localSheetId="20">#REF!</definedName>
    <definedName name="___________ORO13" localSheetId="6">#REF!</definedName>
    <definedName name="___________ORO13" localSheetId="19">#REF!</definedName>
    <definedName name="___________ORO13" localSheetId="7">#REF!</definedName>
    <definedName name="___________ORO13">#REF!</definedName>
    <definedName name="___________ORO14" localSheetId="17">#REF!</definedName>
    <definedName name="___________ORO14" localSheetId="20">#REF!</definedName>
    <definedName name="___________ORO14" localSheetId="6">#REF!</definedName>
    <definedName name="___________ORO14" localSheetId="19">#REF!</definedName>
    <definedName name="___________ORO14" localSheetId="7">#REF!</definedName>
    <definedName name="___________ORO14">#REF!</definedName>
    <definedName name="___________ORO15" localSheetId="17">#REF!</definedName>
    <definedName name="___________ORO15" localSheetId="20">#REF!</definedName>
    <definedName name="___________ORO15" localSheetId="6">#REF!</definedName>
    <definedName name="___________ORO15" localSheetId="19">#REF!</definedName>
    <definedName name="___________ORO15" localSheetId="7">#REF!</definedName>
    <definedName name="___________ORO15">#REF!</definedName>
    <definedName name="___________ORO16" localSheetId="17">#REF!</definedName>
    <definedName name="___________ORO16" localSheetId="20">#REF!</definedName>
    <definedName name="___________ORO16" localSheetId="6">#REF!</definedName>
    <definedName name="___________ORO16" localSheetId="19">#REF!</definedName>
    <definedName name="___________ORO16" localSheetId="7">#REF!</definedName>
    <definedName name="___________ORO16">#REF!</definedName>
    <definedName name="___________ORO17" localSheetId="17">#REF!</definedName>
    <definedName name="___________ORO17" localSheetId="20">#REF!</definedName>
    <definedName name="___________ORO17" localSheetId="6">#REF!</definedName>
    <definedName name="___________ORO17" localSheetId="19">#REF!</definedName>
    <definedName name="___________ORO17" localSheetId="7">#REF!</definedName>
    <definedName name="___________ORO17">#REF!</definedName>
    <definedName name="___________ORO18" localSheetId="17">#REF!</definedName>
    <definedName name="___________ORO18" localSheetId="20">#REF!</definedName>
    <definedName name="___________ORO18" localSheetId="6">#REF!</definedName>
    <definedName name="___________ORO18" localSheetId="19">#REF!</definedName>
    <definedName name="___________ORO18" localSheetId="7">#REF!</definedName>
    <definedName name="___________ORO18">#REF!</definedName>
    <definedName name="___________ORO19" localSheetId="17">#REF!</definedName>
    <definedName name="___________ORO19" localSheetId="20">#REF!</definedName>
    <definedName name="___________ORO19" localSheetId="6">#REF!</definedName>
    <definedName name="___________ORO19" localSheetId="19">#REF!</definedName>
    <definedName name="___________ORO19" localSheetId="7">#REF!</definedName>
    <definedName name="___________ORO19">#REF!</definedName>
    <definedName name="___________PJ50" localSheetId="2">#REF!</definedName>
    <definedName name="___________PJ50">#REF!</definedName>
    <definedName name="___________SBC1" localSheetId="2">#REF!</definedName>
    <definedName name="___________SBC1">#REF!</definedName>
    <definedName name="___________SBC3" localSheetId="2">#REF!</definedName>
    <definedName name="___________SBC3">#REF!</definedName>
    <definedName name="___________SBC5" localSheetId="2">#REF!</definedName>
    <definedName name="___________SBC5">#REF!</definedName>
    <definedName name="___________tab1" localSheetId="17">#REF!</definedName>
    <definedName name="___________tab1" localSheetId="20">#REF!</definedName>
    <definedName name="___________tab1" localSheetId="6">#REF!</definedName>
    <definedName name="___________tab1" localSheetId="19">#REF!</definedName>
    <definedName name="___________tab1" localSheetId="7">#REF!</definedName>
    <definedName name="___________tab1">#REF!</definedName>
    <definedName name="___________tab2" localSheetId="17">#REF!</definedName>
    <definedName name="___________tab2" localSheetId="20">#REF!</definedName>
    <definedName name="___________tab2" localSheetId="6">#REF!</definedName>
    <definedName name="___________tab2" localSheetId="19">#REF!</definedName>
    <definedName name="___________tab2" localSheetId="7">#REF!</definedName>
    <definedName name="___________tab2">#REF!</definedName>
    <definedName name="___________tab3" localSheetId="17">#REF!</definedName>
    <definedName name="___________tab3" localSheetId="20">#REF!</definedName>
    <definedName name="___________tab3" localSheetId="6">#REF!</definedName>
    <definedName name="___________tab3" localSheetId="19">#REF!</definedName>
    <definedName name="___________tab3" localSheetId="7">#REF!</definedName>
    <definedName name="___________tab3">#REF!</definedName>
    <definedName name="___________TAB4" localSheetId="17">#REF!</definedName>
    <definedName name="___________TAB4" localSheetId="20">#REF!</definedName>
    <definedName name="___________TAB4" localSheetId="6">#REF!</definedName>
    <definedName name="___________TAB4" localSheetId="19">#REF!</definedName>
    <definedName name="___________TAB4" localSheetId="7">#REF!</definedName>
    <definedName name="___________TAB4">#REF!</definedName>
    <definedName name="__________AFC1" localSheetId="2">#REF!</definedName>
    <definedName name="__________AFC1">#REF!</definedName>
    <definedName name="__________AFC3" localSheetId="2">#REF!</definedName>
    <definedName name="__________AFC3">#REF!</definedName>
    <definedName name="__________AFC5" localSheetId="2">#REF!</definedName>
    <definedName name="__________AFC5">#REF!</definedName>
    <definedName name="__________apu1" localSheetId="2">#REF!</definedName>
    <definedName name="__________apu1">#REF!</definedName>
    <definedName name="__________APU221" localSheetId="2">#REF!</definedName>
    <definedName name="__________APU221">#REF!</definedName>
    <definedName name="__________APU465" localSheetId="2">#REF!</definedName>
    <definedName name="__________APU465">#REF!</definedName>
    <definedName name="__________BGC1" localSheetId="2">#REF!</definedName>
    <definedName name="__________BGC1">#REF!</definedName>
    <definedName name="__________BGC3" localSheetId="2">#REF!</definedName>
    <definedName name="__________BGC3">#REF!</definedName>
    <definedName name="__________BGC5" localSheetId="2">#REF!</definedName>
    <definedName name="__________BGC5">#REF!</definedName>
    <definedName name="__________CAC1" localSheetId="2">#REF!</definedName>
    <definedName name="__________CAC1">#REF!</definedName>
    <definedName name="__________CAC3" localSheetId="2">#REF!</definedName>
    <definedName name="__________CAC3">#REF!</definedName>
    <definedName name="__________CAC5" localSheetId="2">#REF!</definedName>
    <definedName name="__________CAC5">#REF!</definedName>
    <definedName name="__________EST1" localSheetId="20">#REF!</definedName>
    <definedName name="__________EST1">#REF!</definedName>
    <definedName name="__________EST10" localSheetId="20">#REF!</definedName>
    <definedName name="__________EST10">#REF!</definedName>
    <definedName name="__________EST11" localSheetId="20">#REF!</definedName>
    <definedName name="__________EST11">#REF!</definedName>
    <definedName name="__________EST12" localSheetId="20">#REF!</definedName>
    <definedName name="__________EST12">#REF!</definedName>
    <definedName name="__________EST13" localSheetId="20">#REF!</definedName>
    <definedName name="__________EST13">#REF!</definedName>
    <definedName name="__________EST14" localSheetId="20">#REF!</definedName>
    <definedName name="__________EST14">#REF!</definedName>
    <definedName name="__________EST15" localSheetId="20">#REF!</definedName>
    <definedName name="__________EST15">#REF!</definedName>
    <definedName name="__________EST16" localSheetId="20">#REF!</definedName>
    <definedName name="__________EST16">#REF!</definedName>
    <definedName name="__________EST17" localSheetId="20">#REF!</definedName>
    <definedName name="__________EST17">#REF!</definedName>
    <definedName name="__________EST18" localSheetId="20">#REF!</definedName>
    <definedName name="__________EST18">#REF!</definedName>
    <definedName name="__________EST19" localSheetId="20">#REF!</definedName>
    <definedName name="__________EST19">#REF!</definedName>
    <definedName name="__________EST2" localSheetId="20">#REF!</definedName>
    <definedName name="__________EST2">#REF!</definedName>
    <definedName name="__________EST3" localSheetId="20">#REF!</definedName>
    <definedName name="__________EST3">#REF!</definedName>
    <definedName name="__________EST4" localSheetId="20">#REF!</definedName>
    <definedName name="__________EST4">#REF!</definedName>
    <definedName name="__________EST5" localSheetId="20">#REF!</definedName>
    <definedName name="__________EST5">#REF!</definedName>
    <definedName name="__________EST6" localSheetId="20">#REF!</definedName>
    <definedName name="__________EST6">#REF!</definedName>
    <definedName name="__________EST7" localSheetId="20">#REF!</definedName>
    <definedName name="__________EST7">#REF!</definedName>
    <definedName name="__________EST8" localSheetId="20">#REF!</definedName>
    <definedName name="__________EST8">#REF!</definedName>
    <definedName name="__________EST9" localSheetId="20">#REF!</definedName>
    <definedName name="__________EST9">#REF!</definedName>
    <definedName name="__________EXC1" localSheetId="20">#REF!</definedName>
    <definedName name="__________EXC1">#REF!</definedName>
    <definedName name="__________EXC10" localSheetId="20">#REF!</definedName>
    <definedName name="__________EXC10">#REF!</definedName>
    <definedName name="__________EXC11" localSheetId="20">#REF!</definedName>
    <definedName name="__________EXC11">#REF!</definedName>
    <definedName name="__________EXC12" localSheetId="20">#REF!</definedName>
    <definedName name="__________EXC12">#REF!</definedName>
    <definedName name="__________EXC2" localSheetId="20">#REF!</definedName>
    <definedName name="__________EXC2">#REF!</definedName>
    <definedName name="__________EXC3" localSheetId="20">#REF!</definedName>
    <definedName name="__________EXC3">#REF!</definedName>
    <definedName name="__________EXC4" localSheetId="20">#REF!</definedName>
    <definedName name="__________EXC4">#REF!</definedName>
    <definedName name="__________EXC5" localSheetId="20">#REF!</definedName>
    <definedName name="__________EXC5">#REF!</definedName>
    <definedName name="__________EXC6" localSheetId="20">#REF!</definedName>
    <definedName name="__________EXC6">#REF!</definedName>
    <definedName name="__________EXC7" localSheetId="20">#REF!</definedName>
    <definedName name="__________EXC7">#REF!</definedName>
    <definedName name="__________EXC8" localSheetId="20">#REF!</definedName>
    <definedName name="__________EXC8">#REF!</definedName>
    <definedName name="__________EXC9" localSheetId="20">#REF!</definedName>
    <definedName name="__________EXC9">#REF!</definedName>
    <definedName name="__________i1" localSheetId="2">#REF!</definedName>
    <definedName name="__________i1">#REF!</definedName>
    <definedName name="__________MA2" localSheetId="2">#REF!</definedName>
    <definedName name="__________MA2">#REF!</definedName>
    <definedName name="__________oa55" localSheetId="2">#REF!</definedName>
    <definedName name="__________oa55">#REF!</definedName>
    <definedName name="__________ORO10" localSheetId="17">#REF!</definedName>
    <definedName name="__________ORO10" localSheetId="20">#REF!</definedName>
    <definedName name="__________ORO10" localSheetId="6">#REF!</definedName>
    <definedName name="__________ORO10" localSheetId="19">#REF!</definedName>
    <definedName name="__________ORO10" localSheetId="7">#REF!</definedName>
    <definedName name="__________ORO10">#REF!</definedName>
    <definedName name="__________ORO11" localSheetId="17">#REF!</definedName>
    <definedName name="__________ORO11" localSheetId="20">#REF!</definedName>
    <definedName name="__________ORO11" localSheetId="6">#REF!</definedName>
    <definedName name="__________ORO11" localSheetId="19">#REF!</definedName>
    <definedName name="__________ORO11" localSheetId="7">#REF!</definedName>
    <definedName name="__________ORO11">#REF!</definedName>
    <definedName name="__________ORO12" localSheetId="17">#REF!</definedName>
    <definedName name="__________ORO12" localSheetId="20">#REF!</definedName>
    <definedName name="__________ORO12" localSheetId="6">#REF!</definedName>
    <definedName name="__________ORO12" localSheetId="19">#REF!</definedName>
    <definedName name="__________ORO12" localSheetId="7">#REF!</definedName>
    <definedName name="__________ORO12">#REF!</definedName>
    <definedName name="__________ORO13" localSheetId="17">#REF!</definedName>
    <definedName name="__________ORO13" localSheetId="20">#REF!</definedName>
    <definedName name="__________ORO13" localSheetId="6">#REF!</definedName>
    <definedName name="__________ORO13" localSheetId="19">#REF!</definedName>
    <definedName name="__________ORO13" localSheetId="7">#REF!</definedName>
    <definedName name="__________ORO13">#REF!</definedName>
    <definedName name="__________ORO14" localSheetId="17">#REF!</definedName>
    <definedName name="__________ORO14" localSheetId="20">#REF!</definedName>
    <definedName name="__________ORO14" localSheetId="6">#REF!</definedName>
    <definedName name="__________ORO14" localSheetId="19">#REF!</definedName>
    <definedName name="__________ORO14" localSheetId="7">#REF!</definedName>
    <definedName name="__________ORO14">#REF!</definedName>
    <definedName name="__________ORO15" localSheetId="17">#REF!</definedName>
    <definedName name="__________ORO15" localSheetId="20">#REF!</definedName>
    <definedName name="__________ORO15" localSheetId="6">#REF!</definedName>
    <definedName name="__________ORO15" localSheetId="19">#REF!</definedName>
    <definedName name="__________ORO15" localSheetId="7">#REF!</definedName>
    <definedName name="__________ORO15">#REF!</definedName>
    <definedName name="__________ORO16" localSheetId="17">#REF!</definedName>
    <definedName name="__________ORO16" localSheetId="20">#REF!</definedName>
    <definedName name="__________ORO16" localSheetId="6">#REF!</definedName>
    <definedName name="__________ORO16" localSheetId="19">#REF!</definedName>
    <definedName name="__________ORO16" localSheetId="7">#REF!</definedName>
    <definedName name="__________ORO16">#REF!</definedName>
    <definedName name="__________ORO17" localSheetId="17">#REF!</definedName>
    <definedName name="__________ORO17" localSheetId="20">#REF!</definedName>
    <definedName name="__________ORO17" localSheetId="6">#REF!</definedName>
    <definedName name="__________ORO17" localSheetId="19">#REF!</definedName>
    <definedName name="__________ORO17" localSheetId="7">#REF!</definedName>
    <definedName name="__________ORO17">#REF!</definedName>
    <definedName name="__________ORO18" localSheetId="17">#REF!</definedName>
    <definedName name="__________ORO18" localSheetId="20">#REF!</definedName>
    <definedName name="__________ORO18" localSheetId="6">#REF!</definedName>
    <definedName name="__________ORO18" localSheetId="19">#REF!</definedName>
    <definedName name="__________ORO18" localSheetId="7">#REF!</definedName>
    <definedName name="__________ORO18">#REF!</definedName>
    <definedName name="__________ORO19" localSheetId="17">#REF!</definedName>
    <definedName name="__________ORO19" localSheetId="20">#REF!</definedName>
    <definedName name="__________ORO19" localSheetId="6">#REF!</definedName>
    <definedName name="__________ORO19" localSheetId="19">#REF!</definedName>
    <definedName name="__________ORO19" localSheetId="7">#REF!</definedName>
    <definedName name="__________ORO19">#REF!</definedName>
    <definedName name="__________PJ50" localSheetId="2">#REF!</definedName>
    <definedName name="__________PJ50">#REF!</definedName>
    <definedName name="__________pj51" localSheetId="2">#REF!</definedName>
    <definedName name="__________pj51">#REF!</definedName>
    <definedName name="__________PMT5671" localSheetId="21">#REF!</definedName>
    <definedName name="__________PMT5671" localSheetId="17">#REF!</definedName>
    <definedName name="__________PMT5671" localSheetId="20">#REF!</definedName>
    <definedName name="__________PMT5671" localSheetId="19">#REF!</definedName>
    <definedName name="__________PMT5671" localSheetId="1">#REF!</definedName>
    <definedName name="__________PMT5671" localSheetId="7">#REF!</definedName>
    <definedName name="__________PMT5671">#REF!</definedName>
    <definedName name="__________PMT5805" localSheetId="21">#REF!</definedName>
    <definedName name="__________PMT5805" localSheetId="17">#REF!</definedName>
    <definedName name="__________PMT5805" localSheetId="20">#REF!</definedName>
    <definedName name="__________PMT5805" localSheetId="19">#REF!</definedName>
    <definedName name="__________PMT5805" localSheetId="1">#REF!</definedName>
    <definedName name="__________PMT5805" localSheetId="7">#REF!</definedName>
    <definedName name="__________PMT5805">#REF!</definedName>
    <definedName name="__________PMT5806" localSheetId="21">#REF!</definedName>
    <definedName name="__________PMT5806" localSheetId="17">#REF!</definedName>
    <definedName name="__________PMT5806" localSheetId="20">#REF!</definedName>
    <definedName name="__________PMT5806" localSheetId="19">#REF!</definedName>
    <definedName name="__________PMT5806" localSheetId="1">#REF!</definedName>
    <definedName name="__________PMT5806" localSheetId="7">#REF!</definedName>
    <definedName name="__________PMT5806">#REF!</definedName>
    <definedName name="__________PMT5815" localSheetId="21">#REF!</definedName>
    <definedName name="__________PMT5815" localSheetId="17">#REF!</definedName>
    <definedName name="__________PMT5815" localSheetId="20">#REF!</definedName>
    <definedName name="__________PMT5815" localSheetId="19">#REF!</definedName>
    <definedName name="__________PMT5815" localSheetId="1">#REF!</definedName>
    <definedName name="__________PMT5815" localSheetId="7">#REF!</definedName>
    <definedName name="__________PMT5815">#REF!</definedName>
    <definedName name="__________PMT5820" localSheetId="21">#REF!</definedName>
    <definedName name="__________PMT5820" localSheetId="17">#REF!</definedName>
    <definedName name="__________PMT5820" localSheetId="20">#REF!</definedName>
    <definedName name="__________PMT5820" localSheetId="19">#REF!</definedName>
    <definedName name="__________PMT5820" localSheetId="1">#REF!</definedName>
    <definedName name="__________PMT5820" localSheetId="7">#REF!</definedName>
    <definedName name="__________PMT5820">#REF!</definedName>
    <definedName name="__________SBC1" localSheetId="2">#REF!</definedName>
    <definedName name="__________SBC1">#REF!</definedName>
    <definedName name="__________SBC3" localSheetId="2">#REF!</definedName>
    <definedName name="__________SBC3">#REF!</definedName>
    <definedName name="__________SBC5" localSheetId="2">#REF!</definedName>
    <definedName name="__________SBC5">#REF!</definedName>
    <definedName name="__________SE2" localSheetId="2">#REF!</definedName>
    <definedName name="__________SE2">#REF!</definedName>
    <definedName name="__________tab1" localSheetId="21">#REF!</definedName>
    <definedName name="__________tab1" localSheetId="17">#REF!</definedName>
    <definedName name="__________tab1" localSheetId="20">#REF!</definedName>
    <definedName name="__________tab1" localSheetId="6">#REF!</definedName>
    <definedName name="__________tab1" localSheetId="19">#REF!</definedName>
    <definedName name="__________tab1" localSheetId="1">#REF!</definedName>
    <definedName name="__________tab1" localSheetId="7">#REF!</definedName>
    <definedName name="__________tab1">#REF!</definedName>
    <definedName name="__________tab2" localSheetId="21">#REF!</definedName>
    <definedName name="__________tab2" localSheetId="17">#REF!</definedName>
    <definedName name="__________tab2" localSheetId="20">#REF!</definedName>
    <definedName name="__________tab2" localSheetId="6">#REF!</definedName>
    <definedName name="__________tab2" localSheetId="19">#REF!</definedName>
    <definedName name="__________tab2" localSheetId="1">#REF!</definedName>
    <definedName name="__________tab2" localSheetId="7">#REF!</definedName>
    <definedName name="__________tab2">#REF!</definedName>
    <definedName name="__________tab3" localSheetId="21">#REF!</definedName>
    <definedName name="__________tab3" localSheetId="17">#REF!</definedName>
    <definedName name="__________tab3" localSheetId="20">#REF!</definedName>
    <definedName name="__________tab3" localSheetId="6">#REF!</definedName>
    <definedName name="__________tab3" localSheetId="19">#REF!</definedName>
    <definedName name="__________tab3" localSheetId="1">#REF!</definedName>
    <definedName name="__________tab3" localSheetId="7">#REF!</definedName>
    <definedName name="__________tab3">#REF!</definedName>
    <definedName name="__________TAB4" localSheetId="17">#REF!</definedName>
    <definedName name="__________TAB4" localSheetId="20">#REF!</definedName>
    <definedName name="__________TAB4" localSheetId="6">#REF!</definedName>
    <definedName name="__________TAB4" localSheetId="19">#REF!</definedName>
    <definedName name="__________TAB4" localSheetId="7">#REF!</definedName>
    <definedName name="__________TAB4">#REF!</definedName>
    <definedName name="_________AFC1" localSheetId="2">#REF!</definedName>
    <definedName name="_________AFC1">#REF!</definedName>
    <definedName name="_________AFC3" localSheetId="2">#REF!</definedName>
    <definedName name="_________AFC3">#REF!</definedName>
    <definedName name="_________AFC5" localSheetId="2">#REF!</definedName>
    <definedName name="_________AFC5">#REF!</definedName>
    <definedName name="_________aiu2" localSheetId="21">#REF!</definedName>
    <definedName name="_________aiu2" localSheetId="20">#REF!</definedName>
    <definedName name="_________aiu2" localSheetId="1">#REF!</definedName>
    <definedName name="_________aiu2">#REF!</definedName>
    <definedName name="_________apu1" localSheetId="2">#REF!</definedName>
    <definedName name="_________apu1">#REF!</definedName>
    <definedName name="_________APU221" localSheetId="2">#REF!</definedName>
    <definedName name="_________APU221">#REF!</definedName>
    <definedName name="_________APU465" localSheetId="2">#REF!</definedName>
    <definedName name="_________APU465">#REF!</definedName>
    <definedName name="_________BGC1" localSheetId="2">#REF!</definedName>
    <definedName name="_________BGC1">#REF!</definedName>
    <definedName name="_________BGC3" localSheetId="2">#REF!</definedName>
    <definedName name="_________BGC3">#REF!</definedName>
    <definedName name="_________BGC5" localSheetId="2">#REF!</definedName>
    <definedName name="_________BGC5">#REF!</definedName>
    <definedName name="_________CAC1" localSheetId="2">#REF!</definedName>
    <definedName name="_________CAC1">#REF!</definedName>
    <definedName name="_________CAC3" localSheetId="2">#REF!</definedName>
    <definedName name="_________CAC3">#REF!</definedName>
    <definedName name="_________CAC5" localSheetId="2">#REF!</definedName>
    <definedName name="_________CAC5">#REF!</definedName>
    <definedName name="_________EST1" localSheetId="21">#REF!</definedName>
    <definedName name="_________EST1" localSheetId="16">#REF!</definedName>
    <definedName name="_________EST1" localSheetId="20">#REF!</definedName>
    <definedName name="_________EST1" localSheetId="5">#REF!</definedName>
    <definedName name="_________EST1">#REF!</definedName>
    <definedName name="_________EST10" localSheetId="21">#REF!</definedName>
    <definedName name="_________EST10" localSheetId="20">#REF!</definedName>
    <definedName name="_________EST10">#REF!</definedName>
    <definedName name="_________EST11" localSheetId="21">#REF!</definedName>
    <definedName name="_________EST11" localSheetId="20">#REF!</definedName>
    <definedName name="_________EST11">#REF!</definedName>
    <definedName name="_________EST12" localSheetId="20">#REF!</definedName>
    <definedName name="_________EST12">#REF!</definedName>
    <definedName name="_________EST13" localSheetId="20">#REF!</definedName>
    <definedName name="_________EST13">#REF!</definedName>
    <definedName name="_________EST14" localSheetId="20">#REF!</definedName>
    <definedName name="_________EST14">#REF!</definedName>
    <definedName name="_________EST15" localSheetId="20">#REF!</definedName>
    <definedName name="_________EST15">#REF!</definedName>
    <definedName name="_________EST16" localSheetId="20">#REF!</definedName>
    <definedName name="_________EST16">#REF!</definedName>
    <definedName name="_________EST17" localSheetId="20">#REF!</definedName>
    <definedName name="_________EST17">#REF!</definedName>
    <definedName name="_________EST18" localSheetId="20">#REF!</definedName>
    <definedName name="_________EST18">#REF!</definedName>
    <definedName name="_________EST19" localSheetId="20">#REF!</definedName>
    <definedName name="_________EST19">#REF!</definedName>
    <definedName name="_________EST2" localSheetId="20">#REF!</definedName>
    <definedName name="_________EST2">#REF!</definedName>
    <definedName name="_________EST3" localSheetId="20">#REF!</definedName>
    <definedName name="_________EST3">#REF!</definedName>
    <definedName name="_________EST4" localSheetId="20">#REF!</definedName>
    <definedName name="_________EST4">#REF!</definedName>
    <definedName name="_________EST5" localSheetId="20">#REF!</definedName>
    <definedName name="_________EST5">#REF!</definedName>
    <definedName name="_________EST6" localSheetId="20">#REF!</definedName>
    <definedName name="_________EST6">#REF!</definedName>
    <definedName name="_________EST7" localSheetId="20">#REF!</definedName>
    <definedName name="_________EST7">#REF!</definedName>
    <definedName name="_________EST8" localSheetId="20">#REF!</definedName>
    <definedName name="_________EST8">#REF!</definedName>
    <definedName name="_________EST9" localSheetId="20">#REF!</definedName>
    <definedName name="_________EST9">#REF!</definedName>
    <definedName name="_________EXC1" localSheetId="20">#REF!</definedName>
    <definedName name="_________EXC1">#REF!</definedName>
    <definedName name="_________EXC10" localSheetId="20">#REF!</definedName>
    <definedName name="_________EXC10">#REF!</definedName>
    <definedName name="_________EXC11" localSheetId="20">#REF!</definedName>
    <definedName name="_________EXC11">#REF!</definedName>
    <definedName name="_________EXC12" localSheetId="20">#REF!</definedName>
    <definedName name="_________EXC12">#REF!</definedName>
    <definedName name="_________EXC2" localSheetId="20">#REF!</definedName>
    <definedName name="_________EXC2">#REF!</definedName>
    <definedName name="_________EXC3" localSheetId="20">#REF!</definedName>
    <definedName name="_________EXC3">#REF!</definedName>
    <definedName name="_________EXC4" localSheetId="20">#REF!</definedName>
    <definedName name="_________EXC4">#REF!</definedName>
    <definedName name="_________EXC5" localSheetId="20">#REF!</definedName>
    <definedName name="_________EXC5">#REF!</definedName>
    <definedName name="_________EXC6" localSheetId="20">#REF!</definedName>
    <definedName name="_________EXC6">#REF!</definedName>
    <definedName name="_________EXC7" localSheetId="20">#REF!</definedName>
    <definedName name="_________EXC7">#REF!</definedName>
    <definedName name="_________EXC8" localSheetId="20">#REF!</definedName>
    <definedName name="_________EXC8">#REF!</definedName>
    <definedName name="_________EXC9" localSheetId="20">#REF!</definedName>
    <definedName name="_________EXC9">#REF!</definedName>
    <definedName name="_________i1" localSheetId="2">#REF!</definedName>
    <definedName name="_________i1">#REF!</definedName>
    <definedName name="_________key2" localSheetId="22" hidden="1">#REF!</definedName>
    <definedName name="_________key2" hidden="1">#REF!</definedName>
    <definedName name="_________MA2" localSheetId="2">#REF!</definedName>
    <definedName name="_________MA2">#REF!</definedName>
    <definedName name="_________oa55" localSheetId="2">#REF!</definedName>
    <definedName name="_________oa55">#REF!</definedName>
    <definedName name="_________ORO10" localSheetId="20">#REF!</definedName>
    <definedName name="_________ORO10">#REF!</definedName>
    <definedName name="_________ORO11" localSheetId="20">#REF!</definedName>
    <definedName name="_________ORO11">#REF!</definedName>
    <definedName name="_________ORO12" localSheetId="20">#REF!</definedName>
    <definedName name="_________ORO12">#REF!</definedName>
    <definedName name="_________ORO13" localSheetId="20">#REF!</definedName>
    <definedName name="_________ORO13">#REF!</definedName>
    <definedName name="_________ORO14" localSheetId="20">#REF!</definedName>
    <definedName name="_________ORO14">#REF!</definedName>
    <definedName name="_________ORO15" localSheetId="20">#REF!</definedName>
    <definedName name="_________ORO15">#REF!</definedName>
    <definedName name="_________ORO16" localSheetId="20">#REF!</definedName>
    <definedName name="_________ORO16">#REF!</definedName>
    <definedName name="_________ORO17" localSheetId="20">#REF!</definedName>
    <definedName name="_________ORO17">#REF!</definedName>
    <definedName name="_________ORO18" localSheetId="20">#REF!</definedName>
    <definedName name="_________ORO18">#REF!</definedName>
    <definedName name="_________ORO19" localSheetId="20">#REF!</definedName>
    <definedName name="_________ORO19">#REF!</definedName>
    <definedName name="_________PJ50" localSheetId="20">#REF!</definedName>
    <definedName name="_________PJ50">#REF!</definedName>
    <definedName name="_________pj51" localSheetId="2">#REF!</definedName>
    <definedName name="_________pj51">#REF!</definedName>
    <definedName name="_________PMT5671" localSheetId="21">#REF!</definedName>
    <definedName name="_________PMT5671" localSheetId="17">#REF!</definedName>
    <definedName name="_________PMT5671" localSheetId="20">#REF!</definedName>
    <definedName name="_________PMT5671" localSheetId="6">#REF!</definedName>
    <definedName name="_________PMT5671" localSheetId="19">#REF!</definedName>
    <definedName name="_________PMT5671" localSheetId="1">#REF!</definedName>
    <definedName name="_________PMT5671" localSheetId="7">#REF!</definedName>
    <definedName name="_________PMT5671">#REF!</definedName>
    <definedName name="_________PMT5805" localSheetId="21">#REF!</definedName>
    <definedName name="_________PMT5805" localSheetId="17">#REF!</definedName>
    <definedName name="_________PMT5805" localSheetId="20">#REF!</definedName>
    <definedName name="_________PMT5805" localSheetId="6">#REF!</definedName>
    <definedName name="_________PMT5805" localSheetId="19">#REF!</definedName>
    <definedName name="_________PMT5805" localSheetId="1">#REF!</definedName>
    <definedName name="_________PMT5805" localSheetId="7">#REF!</definedName>
    <definedName name="_________PMT5805">#REF!</definedName>
    <definedName name="_________PMT5806" localSheetId="21">#REF!</definedName>
    <definedName name="_________PMT5806" localSheetId="17">#REF!</definedName>
    <definedName name="_________PMT5806" localSheetId="20">#REF!</definedName>
    <definedName name="_________PMT5806" localSheetId="19">#REF!</definedName>
    <definedName name="_________PMT5806" localSheetId="1">#REF!</definedName>
    <definedName name="_________PMT5806" localSheetId="7">#REF!</definedName>
    <definedName name="_________PMT5806">#REF!</definedName>
    <definedName name="_________PMT5815" localSheetId="21">#REF!</definedName>
    <definedName name="_________PMT5815" localSheetId="17">#REF!</definedName>
    <definedName name="_________PMT5815" localSheetId="20">#REF!</definedName>
    <definedName name="_________PMT5815" localSheetId="19">#REF!</definedName>
    <definedName name="_________PMT5815" localSheetId="1">#REF!</definedName>
    <definedName name="_________PMT5815" localSheetId="7">#REF!</definedName>
    <definedName name="_________PMT5815">#REF!</definedName>
    <definedName name="_________PMT5820" localSheetId="21">#REF!</definedName>
    <definedName name="_________PMT5820" localSheetId="17">#REF!</definedName>
    <definedName name="_________PMT5820" localSheetId="20">#REF!</definedName>
    <definedName name="_________PMT5820" localSheetId="19">#REF!</definedName>
    <definedName name="_________PMT5820" localSheetId="1">#REF!</definedName>
    <definedName name="_________PMT5820" localSheetId="7">#REF!</definedName>
    <definedName name="_________PMT5820">#REF!</definedName>
    <definedName name="_________r" localSheetId="16">#REF!</definedName>
    <definedName name="_________r" localSheetId="20">#REF!</definedName>
    <definedName name="_________r" localSheetId="5">#REF!</definedName>
    <definedName name="_________r">#REF!</definedName>
    <definedName name="_________SBC1" localSheetId="2">#REF!</definedName>
    <definedName name="_________SBC1">#REF!</definedName>
    <definedName name="_________SBC3" localSheetId="2">#REF!</definedName>
    <definedName name="_________SBC3">#REF!</definedName>
    <definedName name="_________SBC5" localSheetId="2">#REF!</definedName>
    <definedName name="_________SBC5">#REF!</definedName>
    <definedName name="_________SE2" localSheetId="2">#REF!</definedName>
    <definedName name="_________SE2">#REF!</definedName>
    <definedName name="_________tab1" localSheetId="21">#REF!</definedName>
    <definedName name="_________tab1" localSheetId="17">#REF!</definedName>
    <definedName name="_________tab1" localSheetId="20">#REF!</definedName>
    <definedName name="_________tab1" localSheetId="6">#REF!</definedName>
    <definedName name="_________tab1" localSheetId="19">#REF!</definedName>
    <definedName name="_________tab1" localSheetId="1">#REF!</definedName>
    <definedName name="_________tab1" localSheetId="7">#REF!</definedName>
    <definedName name="_________tab1">#REF!</definedName>
    <definedName name="_________tab2" localSheetId="21">#REF!</definedName>
    <definedName name="_________tab2" localSheetId="17">#REF!</definedName>
    <definedName name="_________tab2" localSheetId="20">#REF!</definedName>
    <definedName name="_________tab2" localSheetId="6">#REF!</definedName>
    <definedName name="_________tab2" localSheetId="19">#REF!</definedName>
    <definedName name="_________tab2" localSheetId="1">#REF!</definedName>
    <definedName name="_________tab2" localSheetId="7">#REF!</definedName>
    <definedName name="_________tab2">#REF!</definedName>
    <definedName name="_________tab3" localSheetId="17">#REF!</definedName>
    <definedName name="_________tab3" localSheetId="20">#REF!</definedName>
    <definedName name="_________tab3" localSheetId="6">#REF!</definedName>
    <definedName name="_________tab3" localSheetId="19">#REF!</definedName>
    <definedName name="_________tab3" localSheetId="1">#REF!</definedName>
    <definedName name="_________tab3" localSheetId="7">#REF!</definedName>
    <definedName name="_________tab3">#REF!</definedName>
    <definedName name="_________TAB4" localSheetId="17">#REF!</definedName>
    <definedName name="_________TAB4" localSheetId="20">#REF!</definedName>
    <definedName name="_________TAB4" localSheetId="6">#REF!</definedName>
    <definedName name="_________TAB4" localSheetId="19">#REF!</definedName>
    <definedName name="_________TAB4" localSheetId="7">#REF!</definedName>
    <definedName name="_________TAB4">#REF!</definedName>
    <definedName name="________AFC1" localSheetId="2">#REF!</definedName>
    <definedName name="________AFC1">#REF!</definedName>
    <definedName name="________AFC3" localSheetId="2">#REF!</definedName>
    <definedName name="________AFC3">#REF!</definedName>
    <definedName name="________AFC5" localSheetId="2">#REF!</definedName>
    <definedName name="________AFC5">#REF!</definedName>
    <definedName name="________aiu2" localSheetId="21">#REF!</definedName>
    <definedName name="________aiu2" localSheetId="20">#REF!</definedName>
    <definedName name="________aiu2" localSheetId="1">#REF!</definedName>
    <definedName name="________aiu2">#REF!</definedName>
    <definedName name="________apu1" localSheetId="2">#REF!</definedName>
    <definedName name="________apu1">#REF!</definedName>
    <definedName name="________APU221" localSheetId="2">#REF!</definedName>
    <definedName name="________APU221">#REF!</definedName>
    <definedName name="________APU465" localSheetId="2">#REF!</definedName>
    <definedName name="________APU465">#REF!</definedName>
    <definedName name="________BGC1" localSheetId="2">#REF!</definedName>
    <definedName name="________BGC1">#REF!</definedName>
    <definedName name="________BGC3" localSheetId="2">#REF!</definedName>
    <definedName name="________BGC3">#REF!</definedName>
    <definedName name="________BGC5" localSheetId="2">#REF!</definedName>
    <definedName name="________BGC5">#REF!</definedName>
    <definedName name="________CAC1" localSheetId="2">#REF!</definedName>
    <definedName name="________CAC1">#REF!</definedName>
    <definedName name="________CAC3" localSheetId="2">#REF!</definedName>
    <definedName name="________CAC3">#REF!</definedName>
    <definedName name="________CAC5" localSheetId="2">#REF!</definedName>
    <definedName name="________CAC5">#REF!</definedName>
    <definedName name="________EST1" localSheetId="21">#REF!</definedName>
    <definedName name="________EST1" localSheetId="16">#REF!</definedName>
    <definedName name="________EST1" localSheetId="20">#REF!</definedName>
    <definedName name="________EST1" localSheetId="5">#REF!</definedName>
    <definedName name="________EST1">#REF!</definedName>
    <definedName name="________EST10" localSheetId="21">#REF!</definedName>
    <definedName name="________EST10" localSheetId="20">#REF!</definedName>
    <definedName name="________EST10">#REF!</definedName>
    <definedName name="________EST11" localSheetId="21">#REF!</definedName>
    <definedName name="________EST11" localSheetId="20">#REF!</definedName>
    <definedName name="________EST11">#REF!</definedName>
    <definedName name="________EST12" localSheetId="20">#REF!</definedName>
    <definedName name="________EST12">#REF!</definedName>
    <definedName name="________EST13" localSheetId="20">#REF!</definedName>
    <definedName name="________EST13">#REF!</definedName>
    <definedName name="________EST14" localSheetId="20">#REF!</definedName>
    <definedName name="________EST14">#REF!</definedName>
    <definedName name="________EST15" localSheetId="20">#REF!</definedName>
    <definedName name="________EST15">#REF!</definedName>
    <definedName name="________EST16" localSheetId="20">#REF!</definedName>
    <definedName name="________EST16">#REF!</definedName>
    <definedName name="________EST17" localSheetId="20">#REF!</definedName>
    <definedName name="________EST17">#REF!</definedName>
    <definedName name="________EST18" localSheetId="20">#REF!</definedName>
    <definedName name="________EST18">#REF!</definedName>
    <definedName name="________EST19" localSheetId="20">#REF!</definedName>
    <definedName name="________EST19">#REF!</definedName>
    <definedName name="________EST2" localSheetId="20">#REF!</definedName>
    <definedName name="________EST2">#REF!</definedName>
    <definedName name="________EST3" localSheetId="20">#REF!</definedName>
    <definedName name="________EST3">#REF!</definedName>
    <definedName name="________EST4" localSheetId="20">#REF!</definedName>
    <definedName name="________EST4">#REF!</definedName>
    <definedName name="________EST5" localSheetId="20">#REF!</definedName>
    <definedName name="________EST5">#REF!</definedName>
    <definedName name="________EST6" localSheetId="20">#REF!</definedName>
    <definedName name="________EST6">#REF!</definedName>
    <definedName name="________EST7" localSheetId="20">#REF!</definedName>
    <definedName name="________EST7">#REF!</definedName>
    <definedName name="________EST8" localSheetId="20">#REF!</definedName>
    <definedName name="________EST8">#REF!</definedName>
    <definedName name="________EST9" localSheetId="20">#REF!</definedName>
    <definedName name="________EST9">#REF!</definedName>
    <definedName name="________EXC1" localSheetId="20">#REF!</definedName>
    <definedName name="________EXC1">#REF!</definedName>
    <definedName name="________EXC10" localSheetId="20">#REF!</definedName>
    <definedName name="________EXC10">#REF!</definedName>
    <definedName name="________EXC11" localSheetId="20">#REF!</definedName>
    <definedName name="________EXC11">#REF!</definedName>
    <definedName name="________EXC12" localSheetId="20">#REF!</definedName>
    <definedName name="________EXC12">#REF!</definedName>
    <definedName name="________EXC2" localSheetId="20">#REF!</definedName>
    <definedName name="________EXC2">#REF!</definedName>
    <definedName name="________EXC3" localSheetId="20">#REF!</definedName>
    <definedName name="________EXC3">#REF!</definedName>
    <definedName name="________EXC4" localSheetId="20">#REF!</definedName>
    <definedName name="________EXC4">#REF!</definedName>
    <definedName name="________EXC5" localSheetId="20">#REF!</definedName>
    <definedName name="________EXC5">#REF!</definedName>
    <definedName name="________EXC6" localSheetId="17">#REF!</definedName>
    <definedName name="________EXC6" localSheetId="20">#REF!</definedName>
    <definedName name="________EXC6" localSheetId="6">#REF!</definedName>
    <definedName name="________EXC6" localSheetId="19">#REF!</definedName>
    <definedName name="________EXC6" localSheetId="1">#REF!</definedName>
    <definedName name="________EXC6" localSheetId="7">#REF!</definedName>
    <definedName name="________EXC6">#REF!</definedName>
    <definedName name="________EXC7" localSheetId="17">#REF!</definedName>
    <definedName name="________EXC7" localSheetId="20">#REF!</definedName>
    <definedName name="________EXC7" localSheetId="6">#REF!</definedName>
    <definedName name="________EXC7" localSheetId="19">#REF!</definedName>
    <definedName name="________EXC7" localSheetId="1">#REF!</definedName>
    <definedName name="________EXC7" localSheetId="7">#REF!</definedName>
    <definedName name="________EXC7">#REF!</definedName>
    <definedName name="________EXC8" localSheetId="20">#REF!</definedName>
    <definedName name="________EXC8">#REF!</definedName>
    <definedName name="________EXC9" localSheetId="20">#REF!</definedName>
    <definedName name="________EXC9">#REF!</definedName>
    <definedName name="________i1" localSheetId="2">#REF!</definedName>
    <definedName name="________i1">#REF!</definedName>
    <definedName name="________key2" localSheetId="22" hidden="1">#REF!</definedName>
    <definedName name="________key2" hidden="1">#REF!</definedName>
    <definedName name="________key3" localSheetId="22" hidden="1">#REF!</definedName>
    <definedName name="________key3" hidden="1">#REF!</definedName>
    <definedName name="________MA2" localSheetId="2">#REF!</definedName>
    <definedName name="________MA2">#REF!</definedName>
    <definedName name="________oa55" localSheetId="2">#REF!</definedName>
    <definedName name="________oa55">#REF!</definedName>
    <definedName name="________ORO10" localSheetId="17">#REF!</definedName>
    <definedName name="________ORO10" localSheetId="20">#REF!</definedName>
    <definedName name="________ORO10" localSheetId="6">#REF!</definedName>
    <definedName name="________ORO10" localSheetId="19">#REF!</definedName>
    <definedName name="________ORO10" localSheetId="1">#REF!</definedName>
    <definedName name="________ORO10" localSheetId="7">#REF!</definedName>
    <definedName name="________ORO10">#REF!</definedName>
    <definedName name="________ORO11" localSheetId="17">#REF!</definedName>
    <definedName name="________ORO11" localSheetId="20">#REF!</definedName>
    <definedName name="________ORO11" localSheetId="6">#REF!</definedName>
    <definedName name="________ORO11" localSheetId="19">#REF!</definedName>
    <definedName name="________ORO11" localSheetId="7">#REF!</definedName>
    <definedName name="________ORO11">#REF!</definedName>
    <definedName name="________ORO12" localSheetId="17">#REF!</definedName>
    <definedName name="________ORO12" localSheetId="20">#REF!</definedName>
    <definedName name="________ORO12" localSheetId="6">#REF!</definedName>
    <definedName name="________ORO12" localSheetId="19">#REF!</definedName>
    <definedName name="________ORO12" localSheetId="7">#REF!</definedName>
    <definedName name="________ORO12">#REF!</definedName>
    <definedName name="________ORO13" localSheetId="17">#REF!</definedName>
    <definedName name="________ORO13" localSheetId="20">#REF!</definedName>
    <definedName name="________ORO13" localSheetId="6">#REF!</definedName>
    <definedName name="________ORO13" localSheetId="19">#REF!</definedName>
    <definedName name="________ORO13" localSheetId="7">#REF!</definedName>
    <definedName name="________ORO13">#REF!</definedName>
    <definedName name="________ORO14" localSheetId="17">#REF!</definedName>
    <definedName name="________ORO14" localSheetId="20">#REF!</definedName>
    <definedName name="________ORO14" localSheetId="6">#REF!</definedName>
    <definedName name="________ORO14" localSheetId="19">#REF!</definedName>
    <definedName name="________ORO14" localSheetId="7">#REF!</definedName>
    <definedName name="________ORO14">#REF!</definedName>
    <definedName name="________ORO15" localSheetId="17">#REF!</definedName>
    <definedName name="________ORO15" localSheetId="20">#REF!</definedName>
    <definedName name="________ORO15" localSheetId="6">#REF!</definedName>
    <definedName name="________ORO15" localSheetId="19">#REF!</definedName>
    <definedName name="________ORO15" localSheetId="7">#REF!</definedName>
    <definedName name="________ORO15">#REF!</definedName>
    <definedName name="________ORO16" localSheetId="17">#REF!</definedName>
    <definedName name="________ORO16" localSheetId="20">#REF!</definedName>
    <definedName name="________ORO16" localSheetId="6">#REF!</definedName>
    <definedName name="________ORO16" localSheetId="19">#REF!</definedName>
    <definedName name="________ORO16" localSheetId="7">#REF!</definedName>
    <definedName name="________ORO16">#REF!</definedName>
    <definedName name="________ORO17" localSheetId="17">#REF!</definedName>
    <definedName name="________ORO17" localSheetId="20">#REF!</definedName>
    <definedName name="________ORO17" localSheetId="6">#REF!</definedName>
    <definedName name="________ORO17" localSheetId="19">#REF!</definedName>
    <definedName name="________ORO17" localSheetId="7">#REF!</definedName>
    <definedName name="________ORO17">#REF!</definedName>
    <definedName name="________ORO18" localSheetId="17">#REF!</definedName>
    <definedName name="________ORO18" localSheetId="20">#REF!</definedName>
    <definedName name="________ORO18" localSheetId="6">#REF!</definedName>
    <definedName name="________ORO18" localSheetId="19">#REF!</definedName>
    <definedName name="________ORO18" localSheetId="7">#REF!</definedName>
    <definedName name="________ORO18">#REF!</definedName>
    <definedName name="________ORO19" localSheetId="17">#REF!</definedName>
    <definedName name="________ORO19" localSheetId="20">#REF!</definedName>
    <definedName name="________ORO19" localSheetId="6">#REF!</definedName>
    <definedName name="________ORO19" localSheetId="19">#REF!</definedName>
    <definedName name="________ORO19" localSheetId="7">#REF!</definedName>
    <definedName name="________ORO19">#REF!</definedName>
    <definedName name="________PJ50" localSheetId="20">#REF!</definedName>
    <definedName name="________PJ50">#REF!</definedName>
    <definedName name="________pj51" localSheetId="2">#REF!</definedName>
    <definedName name="________pj51">#REF!</definedName>
    <definedName name="________PMT5671" localSheetId="21">#REF!</definedName>
    <definedName name="________PMT5671" localSheetId="17">#REF!</definedName>
    <definedName name="________PMT5671" localSheetId="20">#REF!</definedName>
    <definedName name="________PMT5671" localSheetId="19">#REF!</definedName>
    <definedName name="________PMT5671" localSheetId="1">#REF!</definedName>
    <definedName name="________PMT5671" localSheetId="7">#REF!</definedName>
    <definedName name="________PMT5671">#REF!</definedName>
    <definedName name="________PMT5805" localSheetId="21">#REF!</definedName>
    <definedName name="________PMT5805" localSheetId="17">#REF!</definedName>
    <definedName name="________PMT5805" localSheetId="20">#REF!</definedName>
    <definedName name="________PMT5805" localSheetId="19">#REF!</definedName>
    <definedName name="________PMT5805" localSheetId="1">#REF!</definedName>
    <definedName name="________PMT5805" localSheetId="7">#REF!</definedName>
    <definedName name="________PMT5805">#REF!</definedName>
    <definedName name="________PMT5806" localSheetId="21">#REF!</definedName>
    <definedName name="________PMT5806" localSheetId="17">#REF!</definedName>
    <definedName name="________PMT5806" localSheetId="20">#REF!</definedName>
    <definedName name="________PMT5806" localSheetId="19">#REF!</definedName>
    <definedName name="________PMT5806" localSheetId="1">#REF!</definedName>
    <definedName name="________PMT5806" localSheetId="7">#REF!</definedName>
    <definedName name="________PMT5806">#REF!</definedName>
    <definedName name="________PMT5815" localSheetId="21">#REF!</definedName>
    <definedName name="________PMT5815" localSheetId="17">#REF!</definedName>
    <definedName name="________PMT5815" localSheetId="20">#REF!</definedName>
    <definedName name="________PMT5815" localSheetId="19">#REF!</definedName>
    <definedName name="________PMT5815" localSheetId="1">#REF!</definedName>
    <definedName name="________PMT5815" localSheetId="7">#REF!</definedName>
    <definedName name="________PMT5815">#REF!</definedName>
    <definedName name="________PMT5820" localSheetId="21">#REF!</definedName>
    <definedName name="________PMT5820" localSheetId="17">#REF!</definedName>
    <definedName name="________PMT5820" localSheetId="20">#REF!</definedName>
    <definedName name="________PMT5820" localSheetId="19">#REF!</definedName>
    <definedName name="________PMT5820" localSheetId="1">#REF!</definedName>
    <definedName name="________PMT5820" localSheetId="7">#REF!</definedName>
    <definedName name="________PMT5820">#REF!</definedName>
    <definedName name="________r" localSheetId="21">#REF!</definedName>
    <definedName name="________r" localSheetId="17">#REF!</definedName>
    <definedName name="________r" localSheetId="20">#REF!</definedName>
    <definedName name="________r" localSheetId="6">#REF!</definedName>
    <definedName name="________r" localSheetId="19">#REF!</definedName>
    <definedName name="________r" localSheetId="1">#REF!</definedName>
    <definedName name="________r" localSheetId="7">#REF!</definedName>
    <definedName name="________r">#REF!</definedName>
    <definedName name="________r4r" localSheetId="22"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_rc" localSheetId="2">#REF!</definedName>
    <definedName name="________rc">#REF!</definedName>
    <definedName name="________SBC1" localSheetId="2">#REF!</definedName>
    <definedName name="________SBC1">#REF!</definedName>
    <definedName name="________SBC3" localSheetId="2">#REF!</definedName>
    <definedName name="________SBC3">#REF!</definedName>
    <definedName name="________SBC5" localSheetId="2">#REF!</definedName>
    <definedName name="________SBC5">#REF!</definedName>
    <definedName name="________tab1" localSheetId="21">#REF!</definedName>
    <definedName name="________tab1" localSheetId="17">#REF!</definedName>
    <definedName name="________tab1" localSheetId="20">#REF!</definedName>
    <definedName name="________tab1" localSheetId="6">#REF!</definedName>
    <definedName name="________tab1" localSheetId="19">#REF!</definedName>
    <definedName name="________tab1" localSheetId="1">#REF!</definedName>
    <definedName name="________tab1" localSheetId="7">#REF!</definedName>
    <definedName name="________tab1">#REF!</definedName>
    <definedName name="________tab2" localSheetId="21">#REF!</definedName>
    <definedName name="________tab2" localSheetId="17">#REF!</definedName>
    <definedName name="________tab2" localSheetId="20">#REF!</definedName>
    <definedName name="________tab2" localSheetId="6">#REF!</definedName>
    <definedName name="________tab2" localSheetId="19">#REF!</definedName>
    <definedName name="________tab2" localSheetId="1">#REF!</definedName>
    <definedName name="________tab2" localSheetId="7">#REF!</definedName>
    <definedName name="________tab2">#REF!</definedName>
    <definedName name="________tab3" localSheetId="17">#REF!</definedName>
    <definedName name="________tab3" localSheetId="20">#REF!</definedName>
    <definedName name="________tab3" localSheetId="6">#REF!</definedName>
    <definedName name="________tab3" localSheetId="19">#REF!</definedName>
    <definedName name="________tab3" localSheetId="7">#REF!</definedName>
    <definedName name="________tab3">#REF!</definedName>
    <definedName name="________TAB4" localSheetId="17">#REF!</definedName>
    <definedName name="________TAB4" localSheetId="20">#REF!</definedName>
    <definedName name="________TAB4" localSheetId="6">#REF!</definedName>
    <definedName name="________TAB4" localSheetId="19">#REF!</definedName>
    <definedName name="________TAB4" localSheetId="7">#REF!</definedName>
    <definedName name="________TAB4">#REF!</definedName>
    <definedName name="_______a1" localSheetId="22"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17000" localSheetId="2">#REF!</definedName>
    <definedName name="_______A17000">#REF!</definedName>
    <definedName name="_______A20000" localSheetId="2">#REF!</definedName>
    <definedName name="_______A20000">#REF!</definedName>
    <definedName name="_______a3" localSheetId="22"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30000" localSheetId="2">#REF!</definedName>
    <definedName name="_______A30000">#REF!</definedName>
    <definedName name="_______a4" localSheetId="22"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22"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22"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AFC1" localSheetId="2">#REF!</definedName>
    <definedName name="_______AFC1">#REF!</definedName>
    <definedName name="_______AFC3" localSheetId="2">#REF!</definedName>
    <definedName name="_______AFC3">#REF!</definedName>
    <definedName name="_______AFC5" localSheetId="2">#REF!</definedName>
    <definedName name="_______AFC5">#REF!</definedName>
    <definedName name="_______aiu2" localSheetId="21">#REF!</definedName>
    <definedName name="_______aiu2" localSheetId="20">#REF!</definedName>
    <definedName name="_______aiu2" localSheetId="1">#REF!</definedName>
    <definedName name="_______aiu2">#REF!</definedName>
    <definedName name="_______apu1" localSheetId="2">#REF!</definedName>
    <definedName name="_______apu1">#REF!</definedName>
    <definedName name="_______APU221" localSheetId="2">#REF!</definedName>
    <definedName name="_______APU221">#REF!</definedName>
    <definedName name="_______APU465" localSheetId="2">#REF!</definedName>
    <definedName name="_______APU465">#REF!</definedName>
    <definedName name="_______b2" localSheetId="22"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22"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22"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22"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22"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22"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22"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22"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22"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BGC1" localSheetId="2">#REF!</definedName>
    <definedName name="_______BGC1">#REF!</definedName>
    <definedName name="_______BGC3" localSheetId="2">#REF!</definedName>
    <definedName name="_______BGC3">#REF!</definedName>
    <definedName name="_______BGC5" localSheetId="2">#REF!</definedName>
    <definedName name="_______BGC5">#REF!</definedName>
    <definedName name="_______CAC1" localSheetId="2">#REF!</definedName>
    <definedName name="_______CAC1">#REF!</definedName>
    <definedName name="_______CAC3" localSheetId="2">#REF!</definedName>
    <definedName name="_______CAC3">#REF!</definedName>
    <definedName name="_______CAC5" localSheetId="2">#REF!</definedName>
    <definedName name="_______CAC5">#REF!</definedName>
    <definedName name="_______EST1" localSheetId="21">#REF!</definedName>
    <definedName name="_______EST1" localSheetId="17">#REF!</definedName>
    <definedName name="_______EST1" localSheetId="16">#REF!</definedName>
    <definedName name="_______EST1" localSheetId="20">#REF!</definedName>
    <definedName name="_______EST1" localSheetId="6">#REF!</definedName>
    <definedName name="_______EST1" localSheetId="19">#REF!</definedName>
    <definedName name="_______EST1" localSheetId="1">#REF!</definedName>
    <definedName name="_______EST1" localSheetId="7">#REF!</definedName>
    <definedName name="_______EST1">#REF!</definedName>
    <definedName name="_______EST10" localSheetId="21">#REF!</definedName>
    <definedName name="_______EST10" localSheetId="17">#REF!</definedName>
    <definedName name="_______EST10" localSheetId="16">#REF!</definedName>
    <definedName name="_______EST10" localSheetId="20">#REF!</definedName>
    <definedName name="_______EST10" localSheetId="6">#REF!</definedName>
    <definedName name="_______EST10" localSheetId="19">#REF!</definedName>
    <definedName name="_______EST10" localSheetId="1">#REF!</definedName>
    <definedName name="_______EST10" localSheetId="7">#REF!</definedName>
    <definedName name="_______EST10">#REF!</definedName>
    <definedName name="_______EST11" localSheetId="21">#REF!</definedName>
    <definedName name="_______EST11" localSheetId="17">#REF!</definedName>
    <definedName name="_______EST11" localSheetId="16">#REF!</definedName>
    <definedName name="_______EST11" localSheetId="20">#REF!</definedName>
    <definedName name="_______EST11" localSheetId="6">#REF!</definedName>
    <definedName name="_______EST11" localSheetId="19">#REF!</definedName>
    <definedName name="_______EST11" localSheetId="1">#REF!</definedName>
    <definedName name="_______EST11" localSheetId="7">#REF!</definedName>
    <definedName name="_______EST11">#REF!</definedName>
    <definedName name="_______EST12" localSheetId="17">#REF!</definedName>
    <definedName name="_______EST12" localSheetId="16">#REF!</definedName>
    <definedName name="_______EST12" localSheetId="20">#REF!</definedName>
    <definedName name="_______EST12" localSheetId="6">#REF!</definedName>
    <definedName name="_______EST12" localSheetId="19">#REF!</definedName>
    <definedName name="_______EST12" localSheetId="7">#REF!</definedName>
    <definedName name="_______EST12">#REF!</definedName>
    <definedName name="_______EST13" localSheetId="17">#REF!</definedName>
    <definedName name="_______EST13" localSheetId="16">#REF!</definedName>
    <definedName name="_______EST13" localSheetId="20">#REF!</definedName>
    <definedName name="_______EST13" localSheetId="6">#REF!</definedName>
    <definedName name="_______EST13" localSheetId="19">#REF!</definedName>
    <definedName name="_______EST13" localSheetId="7">#REF!</definedName>
    <definedName name="_______EST13">#REF!</definedName>
    <definedName name="_______EST14" localSheetId="17">#REF!</definedName>
    <definedName name="_______EST14" localSheetId="16">#REF!</definedName>
    <definedName name="_______EST14" localSheetId="20">#REF!</definedName>
    <definedName name="_______EST14" localSheetId="6">#REF!</definedName>
    <definedName name="_______EST14" localSheetId="19">#REF!</definedName>
    <definedName name="_______EST14" localSheetId="7">#REF!</definedName>
    <definedName name="_______EST14">#REF!</definedName>
    <definedName name="_______EST15" localSheetId="17">#REF!</definedName>
    <definedName name="_______EST15" localSheetId="16">#REF!</definedName>
    <definedName name="_______EST15" localSheetId="20">#REF!</definedName>
    <definedName name="_______EST15" localSheetId="6">#REF!</definedName>
    <definedName name="_______EST15" localSheetId="19">#REF!</definedName>
    <definedName name="_______EST15" localSheetId="7">#REF!</definedName>
    <definedName name="_______EST15">#REF!</definedName>
    <definedName name="_______EST16" localSheetId="17">#REF!</definedName>
    <definedName name="_______EST16" localSheetId="16">#REF!</definedName>
    <definedName name="_______EST16" localSheetId="20">#REF!</definedName>
    <definedName name="_______EST16" localSheetId="6">#REF!</definedName>
    <definedName name="_______EST16" localSheetId="19">#REF!</definedName>
    <definedName name="_______EST16" localSheetId="7">#REF!</definedName>
    <definedName name="_______EST16">#REF!</definedName>
    <definedName name="_______EST17" localSheetId="17">#REF!</definedName>
    <definedName name="_______EST17" localSheetId="16">#REF!</definedName>
    <definedName name="_______EST17" localSheetId="20">#REF!</definedName>
    <definedName name="_______EST17" localSheetId="6">#REF!</definedName>
    <definedName name="_______EST17" localSheetId="19">#REF!</definedName>
    <definedName name="_______EST17" localSheetId="7">#REF!</definedName>
    <definedName name="_______EST17">#REF!</definedName>
    <definedName name="_______EST18" localSheetId="17">#REF!</definedName>
    <definedName name="_______EST18" localSheetId="16">#REF!</definedName>
    <definedName name="_______EST18" localSheetId="20">#REF!</definedName>
    <definedName name="_______EST18" localSheetId="6">#REF!</definedName>
    <definedName name="_______EST18" localSheetId="19">#REF!</definedName>
    <definedName name="_______EST18" localSheetId="7">#REF!</definedName>
    <definedName name="_______EST18">#REF!</definedName>
    <definedName name="_______EST19" localSheetId="17">#REF!</definedName>
    <definedName name="_______EST19" localSheetId="16">#REF!</definedName>
    <definedName name="_______EST19" localSheetId="20">#REF!</definedName>
    <definedName name="_______EST19" localSheetId="6">#REF!</definedName>
    <definedName name="_______EST19" localSheetId="19">#REF!</definedName>
    <definedName name="_______EST19" localSheetId="7">#REF!</definedName>
    <definedName name="_______EST19">#REF!</definedName>
    <definedName name="_______EST2" localSheetId="17">#REF!</definedName>
    <definedName name="_______EST2" localSheetId="16">#REF!</definedName>
    <definedName name="_______EST2" localSheetId="20">#REF!</definedName>
    <definedName name="_______EST2" localSheetId="6">#REF!</definedName>
    <definedName name="_______EST2" localSheetId="19">#REF!</definedName>
    <definedName name="_______EST2" localSheetId="7">#REF!</definedName>
    <definedName name="_______EST2">#REF!</definedName>
    <definedName name="_______EST3" localSheetId="17">#REF!</definedName>
    <definedName name="_______EST3" localSheetId="16">#REF!</definedName>
    <definedName name="_______EST3" localSheetId="20">#REF!</definedName>
    <definedName name="_______EST3" localSheetId="6">#REF!</definedName>
    <definedName name="_______EST3" localSheetId="19">#REF!</definedName>
    <definedName name="_______EST3" localSheetId="7">#REF!</definedName>
    <definedName name="_______EST3">#REF!</definedName>
    <definedName name="_______EST4" localSheetId="17">#REF!</definedName>
    <definedName name="_______EST4" localSheetId="16">#REF!</definedName>
    <definedName name="_______EST4" localSheetId="20">#REF!</definedName>
    <definedName name="_______EST4" localSheetId="6">#REF!</definedName>
    <definedName name="_______EST4" localSheetId="19">#REF!</definedName>
    <definedName name="_______EST4" localSheetId="7">#REF!</definedName>
    <definedName name="_______EST4">#REF!</definedName>
    <definedName name="_______EST5" localSheetId="17">#REF!</definedName>
    <definedName name="_______EST5" localSheetId="16">#REF!</definedName>
    <definedName name="_______EST5" localSheetId="20">#REF!</definedName>
    <definedName name="_______EST5" localSheetId="6">#REF!</definedName>
    <definedName name="_______EST5" localSheetId="19">#REF!</definedName>
    <definedName name="_______EST5" localSheetId="7">#REF!</definedName>
    <definedName name="_______EST5">#REF!</definedName>
    <definedName name="_______EST6" localSheetId="17">#REF!</definedName>
    <definedName name="_______EST6" localSheetId="16">#REF!</definedName>
    <definedName name="_______EST6" localSheetId="20">#REF!</definedName>
    <definedName name="_______EST6" localSheetId="6">#REF!</definedName>
    <definedName name="_______EST6" localSheetId="19">#REF!</definedName>
    <definedName name="_______EST6" localSheetId="7">#REF!</definedName>
    <definedName name="_______EST6">#REF!</definedName>
    <definedName name="_______EST7" localSheetId="17">#REF!</definedName>
    <definedName name="_______EST7" localSheetId="16">#REF!</definedName>
    <definedName name="_______EST7" localSheetId="20">#REF!</definedName>
    <definedName name="_______EST7" localSheetId="6">#REF!</definedName>
    <definedName name="_______EST7" localSheetId="19">#REF!</definedName>
    <definedName name="_______EST7" localSheetId="7">#REF!</definedName>
    <definedName name="_______EST7">#REF!</definedName>
    <definedName name="_______EST8" localSheetId="17">#REF!</definedName>
    <definedName name="_______EST8" localSheetId="16">#REF!</definedName>
    <definedName name="_______EST8" localSheetId="20">#REF!</definedName>
    <definedName name="_______EST8" localSheetId="6">#REF!</definedName>
    <definedName name="_______EST8" localSheetId="19">#REF!</definedName>
    <definedName name="_______EST8" localSheetId="7">#REF!</definedName>
    <definedName name="_______EST8">#REF!</definedName>
    <definedName name="_______EST9" localSheetId="17">#REF!</definedName>
    <definedName name="_______EST9" localSheetId="16">#REF!</definedName>
    <definedName name="_______EST9" localSheetId="20">#REF!</definedName>
    <definedName name="_______EST9" localSheetId="6">#REF!</definedName>
    <definedName name="_______EST9" localSheetId="19">#REF!</definedName>
    <definedName name="_______EST9" localSheetId="7">#REF!</definedName>
    <definedName name="_______EST9">#REF!</definedName>
    <definedName name="_______EXC1" localSheetId="17">#REF!</definedName>
    <definedName name="_______EXC1" localSheetId="16">#REF!</definedName>
    <definedName name="_______EXC1" localSheetId="20">#REF!</definedName>
    <definedName name="_______EXC1" localSheetId="6">#REF!</definedName>
    <definedName name="_______EXC1" localSheetId="19">#REF!</definedName>
    <definedName name="_______EXC1" localSheetId="7">#REF!</definedName>
    <definedName name="_______EXC1">#REF!</definedName>
    <definedName name="_______EXC10" localSheetId="17">#REF!</definedName>
    <definedName name="_______EXC10" localSheetId="16">#REF!</definedName>
    <definedName name="_______EXC10" localSheetId="20">#REF!</definedName>
    <definedName name="_______EXC10" localSheetId="6">#REF!</definedName>
    <definedName name="_______EXC10" localSheetId="19">#REF!</definedName>
    <definedName name="_______EXC10" localSheetId="7">#REF!</definedName>
    <definedName name="_______EXC10">#REF!</definedName>
    <definedName name="_______EXC11" localSheetId="17">#REF!</definedName>
    <definedName name="_______EXC11" localSheetId="16">#REF!</definedName>
    <definedName name="_______EXC11" localSheetId="20">#REF!</definedName>
    <definedName name="_______EXC11" localSheetId="6">#REF!</definedName>
    <definedName name="_______EXC11" localSheetId="19">#REF!</definedName>
    <definedName name="_______EXC11" localSheetId="7">#REF!</definedName>
    <definedName name="_______EXC11">#REF!</definedName>
    <definedName name="_______EXC12" localSheetId="17">#REF!</definedName>
    <definedName name="_______EXC12" localSheetId="16">#REF!</definedName>
    <definedName name="_______EXC12" localSheetId="20">#REF!</definedName>
    <definedName name="_______EXC12" localSheetId="6">#REF!</definedName>
    <definedName name="_______EXC12" localSheetId="19">#REF!</definedName>
    <definedName name="_______EXC12" localSheetId="7">#REF!</definedName>
    <definedName name="_______EXC12">#REF!</definedName>
    <definedName name="_______EXC2" localSheetId="17">#REF!</definedName>
    <definedName name="_______EXC2" localSheetId="16">#REF!</definedName>
    <definedName name="_______EXC2" localSheetId="20">#REF!</definedName>
    <definedName name="_______EXC2" localSheetId="6">#REF!</definedName>
    <definedName name="_______EXC2" localSheetId="19">#REF!</definedName>
    <definedName name="_______EXC2" localSheetId="7">#REF!</definedName>
    <definedName name="_______EXC2">#REF!</definedName>
    <definedName name="_______EXC3" localSheetId="17">#REF!</definedName>
    <definedName name="_______EXC3" localSheetId="16">#REF!</definedName>
    <definedName name="_______EXC3" localSheetId="20">#REF!</definedName>
    <definedName name="_______EXC3" localSheetId="6">#REF!</definedName>
    <definedName name="_______EXC3" localSheetId="19">#REF!</definedName>
    <definedName name="_______EXC3" localSheetId="7">#REF!</definedName>
    <definedName name="_______EXC3">#REF!</definedName>
    <definedName name="_______EXC4" localSheetId="17">#REF!</definedName>
    <definedName name="_______EXC4" localSheetId="16">#REF!</definedName>
    <definedName name="_______EXC4" localSheetId="20">#REF!</definedName>
    <definedName name="_______EXC4" localSheetId="6">#REF!</definedName>
    <definedName name="_______EXC4" localSheetId="19">#REF!</definedName>
    <definedName name="_______EXC4" localSheetId="7">#REF!</definedName>
    <definedName name="_______EXC4">#REF!</definedName>
    <definedName name="_______EXC5" localSheetId="17">#REF!</definedName>
    <definedName name="_______EXC5" localSheetId="16">#REF!</definedName>
    <definedName name="_______EXC5" localSheetId="20">#REF!</definedName>
    <definedName name="_______EXC5" localSheetId="6">#REF!</definedName>
    <definedName name="_______EXC5" localSheetId="19">#REF!</definedName>
    <definedName name="_______EXC5" localSheetId="7">#REF!</definedName>
    <definedName name="_______EXC5">#REF!</definedName>
    <definedName name="_______EXC6" localSheetId="17">#REF!</definedName>
    <definedName name="_______EXC6" localSheetId="20">#REF!</definedName>
    <definedName name="_______EXC6" localSheetId="19">#REF!</definedName>
    <definedName name="_______EXC6" localSheetId="7">#REF!</definedName>
    <definedName name="_______EXC6">#REF!</definedName>
    <definedName name="_______EXC7" localSheetId="17">#REF!</definedName>
    <definedName name="_______EXC7" localSheetId="20">#REF!</definedName>
    <definedName name="_______EXC7" localSheetId="19">#REF!</definedName>
    <definedName name="_______EXC7" localSheetId="7">#REF!</definedName>
    <definedName name="_______EXC7">#REF!</definedName>
    <definedName name="_______EXC8" localSheetId="17">#REF!</definedName>
    <definedName name="_______EXC8" localSheetId="16">#REF!</definedName>
    <definedName name="_______EXC8" localSheetId="20">#REF!</definedName>
    <definedName name="_______EXC8" localSheetId="6">#REF!</definedName>
    <definedName name="_______EXC8" localSheetId="19">#REF!</definedName>
    <definedName name="_______EXC8" localSheetId="7">#REF!</definedName>
    <definedName name="_______EXC8">#REF!</definedName>
    <definedName name="_______EXC9" localSheetId="17">#REF!</definedName>
    <definedName name="_______EXC9" localSheetId="16">#REF!</definedName>
    <definedName name="_______EXC9" localSheetId="20">#REF!</definedName>
    <definedName name="_______EXC9" localSheetId="6">#REF!</definedName>
    <definedName name="_______EXC9" localSheetId="19">#REF!</definedName>
    <definedName name="_______EXC9" localSheetId="7">#REF!</definedName>
    <definedName name="_______EXC9">#REF!</definedName>
    <definedName name="_______g2" localSheetId="22"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22"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22"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22"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22"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22"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22"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22"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22"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22"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22"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22"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22"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22"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22"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22"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1" localSheetId="2">#REF!</definedName>
    <definedName name="_______i1">#REF!</definedName>
    <definedName name="_______i4" localSheetId="22"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22"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22"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22"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22"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22"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22"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22"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22"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22"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22"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22"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22"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22"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22"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22"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22"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22"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22"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22"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22"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22"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MA2" localSheetId="2">#REF!</definedName>
    <definedName name="_______MA2">#REF!</definedName>
    <definedName name="_______n3" localSheetId="22"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22"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22"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22"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22"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22"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22"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22"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22"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22"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oa55" localSheetId="2">#REF!</definedName>
    <definedName name="_______oa55">#REF!</definedName>
    <definedName name="_______ORO10" localSheetId="20">#REF!</definedName>
    <definedName name="_______ORO10">#REF!</definedName>
    <definedName name="_______ORO11" localSheetId="20">#REF!</definedName>
    <definedName name="_______ORO11">#REF!</definedName>
    <definedName name="_______ORO12" localSheetId="20">#REF!</definedName>
    <definedName name="_______ORO12">#REF!</definedName>
    <definedName name="_______ORO13" localSheetId="20">#REF!</definedName>
    <definedName name="_______ORO13">#REF!</definedName>
    <definedName name="_______ORO14" localSheetId="20">#REF!</definedName>
    <definedName name="_______ORO14">#REF!</definedName>
    <definedName name="_______ORO15" localSheetId="20">#REF!</definedName>
    <definedName name="_______ORO15">#REF!</definedName>
    <definedName name="_______ORO16" localSheetId="20">#REF!</definedName>
    <definedName name="_______ORO16">#REF!</definedName>
    <definedName name="_______ORO17" localSheetId="20">#REF!</definedName>
    <definedName name="_______ORO17">#REF!</definedName>
    <definedName name="_______ORO18" localSheetId="20">#REF!</definedName>
    <definedName name="_______ORO18">#REF!</definedName>
    <definedName name="_______ORO19" localSheetId="20">#REF!</definedName>
    <definedName name="_______ORO19">#REF!</definedName>
    <definedName name="_______p6" localSheetId="22"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22"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22"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PJ50" localSheetId="20">#REF!</definedName>
    <definedName name="_______PJ50">#REF!</definedName>
    <definedName name="_______pj51" localSheetId="2">#REF!</definedName>
    <definedName name="_______pj51">#REF!</definedName>
    <definedName name="_______PMT5671" localSheetId="21">#REF!</definedName>
    <definedName name="_______PMT5671" localSheetId="20">#REF!</definedName>
    <definedName name="_______PMT5671">#REF!</definedName>
    <definedName name="_______PMT5805" localSheetId="21">#REF!</definedName>
    <definedName name="_______PMT5805" localSheetId="20">#REF!</definedName>
    <definedName name="_______PMT5805">#REF!</definedName>
    <definedName name="_______PMT5806" localSheetId="21">#REF!</definedName>
    <definedName name="_______PMT5806" localSheetId="20">#REF!</definedName>
    <definedName name="_______PMT5806">#REF!</definedName>
    <definedName name="_______PMT5815" localSheetId="21">#REF!</definedName>
    <definedName name="_______PMT5815" localSheetId="20">#REF!</definedName>
    <definedName name="_______PMT5815">#REF!</definedName>
    <definedName name="_______PMT5820" localSheetId="21">#REF!</definedName>
    <definedName name="_______PMT5820" localSheetId="20">#REF!</definedName>
    <definedName name="_______PMT5820">#REF!</definedName>
    <definedName name="_______r" localSheetId="21">#REF!</definedName>
    <definedName name="_______r" localSheetId="17">#REF!</definedName>
    <definedName name="_______r" localSheetId="20">#REF!</definedName>
    <definedName name="_______r" localSheetId="2">#REF!</definedName>
    <definedName name="_______r" localSheetId="6">#REF!</definedName>
    <definedName name="_______r" localSheetId="19">#REF!</definedName>
    <definedName name="_______r" localSheetId="7">#REF!</definedName>
    <definedName name="_______r">#REF!</definedName>
    <definedName name="_______r4r" localSheetId="22"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c" localSheetId="2">#REF!</definedName>
    <definedName name="_______rc">#REF!</definedName>
    <definedName name="_______rtu6" localSheetId="22"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22"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22"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22"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22"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22"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22"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22"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SBC1" localSheetId="2">#REF!</definedName>
    <definedName name="_______SBC1">#REF!</definedName>
    <definedName name="_______SBC3" localSheetId="2">#REF!</definedName>
    <definedName name="_______SBC3">#REF!</definedName>
    <definedName name="_______SBC5" localSheetId="2">#REF!</definedName>
    <definedName name="_______SBC5">#REF!</definedName>
    <definedName name="_______SE2" localSheetId="2">#REF!</definedName>
    <definedName name="_______SE2">#REF!</definedName>
    <definedName name="_______t3" localSheetId="22"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22"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22"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22"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22"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22"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22"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22"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22"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22"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22"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tab1" localSheetId="21">#REF!</definedName>
    <definedName name="_______tab1" localSheetId="20">#REF!</definedName>
    <definedName name="_______tab1">#REF!</definedName>
    <definedName name="_______tab2" localSheetId="21">#REF!</definedName>
    <definedName name="_______tab2" localSheetId="20">#REF!</definedName>
    <definedName name="_______tab2">#REF!</definedName>
    <definedName name="_______tab3" localSheetId="20">#REF!</definedName>
    <definedName name="_______tab3">#REF!</definedName>
    <definedName name="_______TAB4" localSheetId="20">#REF!</definedName>
    <definedName name="_______TAB4">#REF!</definedName>
    <definedName name="_______u4" localSheetId="22"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22"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22"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22"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22"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22"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22"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22"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22"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22"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22"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22"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22"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22"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22"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22"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22"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22"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22"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22"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22"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22"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22"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22"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22"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22"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22"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22"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22"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22"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22"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22"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22"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22"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22"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22"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22"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22"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22"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22"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17000" localSheetId="2">#REF!</definedName>
    <definedName name="______A17000">#REF!</definedName>
    <definedName name="______A20000" localSheetId="2">#REF!</definedName>
    <definedName name="______A20000">#REF!</definedName>
    <definedName name="______a3" localSheetId="22"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30000" localSheetId="2">#REF!</definedName>
    <definedName name="______A30000">#REF!</definedName>
    <definedName name="______a4" localSheetId="22"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22"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22"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AFC1" localSheetId="2">#REF!</definedName>
    <definedName name="______AFC1">#REF!</definedName>
    <definedName name="______AFC3" localSheetId="2">#REF!</definedName>
    <definedName name="______AFC3">#REF!</definedName>
    <definedName name="______AFC5" localSheetId="2">#REF!</definedName>
    <definedName name="______AFC5">#REF!</definedName>
    <definedName name="______aiu2" localSheetId="21">#REF!</definedName>
    <definedName name="______aiu2" localSheetId="16">#REF!</definedName>
    <definedName name="______aiu2" localSheetId="20">#REF!</definedName>
    <definedName name="______aiu2" localSheetId="1">#REF!</definedName>
    <definedName name="______aiu2">#REF!</definedName>
    <definedName name="______apu1" localSheetId="2">#REF!</definedName>
    <definedName name="______apu1">#REF!</definedName>
    <definedName name="______APU221" localSheetId="2">#REF!</definedName>
    <definedName name="______APU221">#REF!</definedName>
    <definedName name="______APU465" localSheetId="2">#REF!</definedName>
    <definedName name="______APU465">#REF!</definedName>
    <definedName name="______b2" localSheetId="22"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22"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22"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22"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22"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22"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22"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22"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22"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BGC1" localSheetId="2">#REF!</definedName>
    <definedName name="______BGC1">#REF!</definedName>
    <definedName name="______BGC3" localSheetId="2">#REF!</definedName>
    <definedName name="______BGC3">#REF!</definedName>
    <definedName name="______BGC5" localSheetId="2">#REF!</definedName>
    <definedName name="______BGC5">#REF!</definedName>
    <definedName name="______CAC1" localSheetId="2">#REF!</definedName>
    <definedName name="______CAC1">#REF!</definedName>
    <definedName name="______CAC3" localSheetId="2">#REF!</definedName>
    <definedName name="______CAC3">#REF!</definedName>
    <definedName name="______CAC5" localSheetId="2">#REF!</definedName>
    <definedName name="______CAC5">#REF!</definedName>
    <definedName name="______EST1" localSheetId="21">#REF!</definedName>
    <definedName name="______EST1" localSheetId="17">#REF!</definedName>
    <definedName name="______EST1" localSheetId="16">#REF!</definedName>
    <definedName name="______EST1" localSheetId="20">#REF!</definedName>
    <definedName name="______EST1" localSheetId="6">#REF!</definedName>
    <definedName name="______EST1" localSheetId="19">#REF!</definedName>
    <definedName name="______EST1" localSheetId="1">#REF!</definedName>
    <definedName name="______EST1" localSheetId="7">#REF!</definedName>
    <definedName name="______EST1">#REF!</definedName>
    <definedName name="______EST10" localSheetId="21">#REF!</definedName>
    <definedName name="______EST10" localSheetId="17">#REF!</definedName>
    <definedName name="______EST10" localSheetId="16">#REF!</definedName>
    <definedName name="______EST10" localSheetId="20">#REF!</definedName>
    <definedName name="______EST10" localSheetId="6">#REF!</definedName>
    <definedName name="______EST10" localSheetId="19">#REF!</definedName>
    <definedName name="______EST10" localSheetId="1">#REF!</definedName>
    <definedName name="______EST10" localSheetId="7">#REF!</definedName>
    <definedName name="______EST10">#REF!</definedName>
    <definedName name="______EST11" localSheetId="21">#REF!</definedName>
    <definedName name="______EST11" localSheetId="17">#REF!</definedName>
    <definedName name="______EST11" localSheetId="16">#REF!</definedName>
    <definedName name="______EST11" localSheetId="20">#REF!</definedName>
    <definedName name="______EST11" localSheetId="6">#REF!</definedName>
    <definedName name="______EST11" localSheetId="19">#REF!</definedName>
    <definedName name="______EST11" localSheetId="1">#REF!</definedName>
    <definedName name="______EST11" localSheetId="7">#REF!</definedName>
    <definedName name="______EST11">#REF!</definedName>
    <definedName name="______EST12" localSheetId="17">#REF!</definedName>
    <definedName name="______EST12" localSheetId="16">#REF!</definedName>
    <definedName name="______EST12" localSheetId="20">#REF!</definedName>
    <definedName name="______EST12" localSheetId="6">#REF!</definedName>
    <definedName name="______EST12" localSheetId="19">#REF!</definedName>
    <definedName name="______EST12" localSheetId="7">#REF!</definedName>
    <definedName name="______EST12">#REF!</definedName>
    <definedName name="______EST13" localSheetId="17">#REF!</definedName>
    <definedName name="______EST13" localSheetId="16">#REF!</definedName>
    <definedName name="______EST13" localSheetId="20">#REF!</definedName>
    <definedName name="______EST13" localSheetId="6">#REF!</definedName>
    <definedName name="______EST13" localSheetId="19">#REF!</definedName>
    <definedName name="______EST13" localSheetId="7">#REF!</definedName>
    <definedName name="______EST13">#REF!</definedName>
    <definedName name="______EST14" localSheetId="17">#REF!</definedName>
    <definedName name="______EST14" localSheetId="16">#REF!</definedName>
    <definedName name="______EST14" localSheetId="20">#REF!</definedName>
    <definedName name="______EST14" localSheetId="6">#REF!</definedName>
    <definedName name="______EST14" localSheetId="19">#REF!</definedName>
    <definedName name="______EST14" localSheetId="7">#REF!</definedName>
    <definedName name="______EST14">#REF!</definedName>
    <definedName name="______EST15" localSheetId="17">#REF!</definedName>
    <definedName name="______EST15" localSheetId="16">#REF!</definedName>
    <definedName name="______EST15" localSheetId="20">#REF!</definedName>
    <definedName name="______EST15" localSheetId="6">#REF!</definedName>
    <definedName name="______EST15" localSheetId="19">#REF!</definedName>
    <definedName name="______EST15" localSheetId="7">#REF!</definedName>
    <definedName name="______EST15">#REF!</definedName>
    <definedName name="______EST16" localSheetId="17">#REF!</definedName>
    <definedName name="______EST16" localSheetId="16">#REF!</definedName>
    <definedName name="______EST16" localSheetId="20">#REF!</definedName>
    <definedName name="______EST16" localSheetId="6">#REF!</definedName>
    <definedName name="______EST16" localSheetId="19">#REF!</definedName>
    <definedName name="______EST16" localSheetId="7">#REF!</definedName>
    <definedName name="______EST16">#REF!</definedName>
    <definedName name="______EST17" localSheetId="17">#REF!</definedName>
    <definedName name="______EST17" localSheetId="16">#REF!</definedName>
    <definedName name="______EST17" localSheetId="20">#REF!</definedName>
    <definedName name="______EST17" localSheetId="6">#REF!</definedName>
    <definedName name="______EST17" localSheetId="19">#REF!</definedName>
    <definedName name="______EST17" localSheetId="7">#REF!</definedName>
    <definedName name="______EST17">#REF!</definedName>
    <definedName name="______EST18" localSheetId="17">#REF!</definedName>
    <definedName name="______EST18" localSheetId="16">#REF!</definedName>
    <definedName name="______EST18" localSheetId="20">#REF!</definedName>
    <definedName name="______EST18" localSheetId="6">#REF!</definedName>
    <definedName name="______EST18" localSheetId="19">#REF!</definedName>
    <definedName name="______EST18" localSheetId="7">#REF!</definedName>
    <definedName name="______EST18">#REF!</definedName>
    <definedName name="______EST19" localSheetId="17">#REF!</definedName>
    <definedName name="______EST19" localSheetId="16">#REF!</definedName>
    <definedName name="______EST19" localSheetId="20">#REF!</definedName>
    <definedName name="______EST19" localSheetId="6">#REF!</definedName>
    <definedName name="______EST19" localSheetId="19">#REF!</definedName>
    <definedName name="______EST19" localSheetId="7">#REF!</definedName>
    <definedName name="______EST19">#REF!</definedName>
    <definedName name="______EST2" localSheetId="17">#REF!</definedName>
    <definedName name="______EST2" localSheetId="16">#REF!</definedName>
    <definedName name="______EST2" localSheetId="20">#REF!</definedName>
    <definedName name="______EST2" localSheetId="6">#REF!</definedName>
    <definedName name="______EST2" localSheetId="19">#REF!</definedName>
    <definedName name="______EST2" localSheetId="7">#REF!</definedName>
    <definedName name="______EST2">#REF!</definedName>
    <definedName name="______EST3" localSheetId="17">#REF!</definedName>
    <definedName name="______EST3" localSheetId="16">#REF!</definedName>
    <definedName name="______EST3" localSheetId="20">#REF!</definedName>
    <definedName name="______EST3" localSheetId="6">#REF!</definedName>
    <definedName name="______EST3" localSheetId="19">#REF!</definedName>
    <definedName name="______EST3" localSheetId="7">#REF!</definedName>
    <definedName name="______EST3">#REF!</definedName>
    <definedName name="______EST4" localSheetId="17">#REF!</definedName>
    <definedName name="______EST4" localSheetId="16">#REF!</definedName>
    <definedName name="______EST4" localSheetId="20">#REF!</definedName>
    <definedName name="______EST4" localSheetId="6">#REF!</definedName>
    <definedName name="______EST4" localSheetId="19">#REF!</definedName>
    <definedName name="______EST4" localSheetId="7">#REF!</definedName>
    <definedName name="______EST4">#REF!</definedName>
    <definedName name="______EST5" localSheetId="17">#REF!</definedName>
    <definedName name="______EST5" localSheetId="16">#REF!</definedName>
    <definedName name="______EST5" localSheetId="20">#REF!</definedName>
    <definedName name="______EST5" localSheetId="6">#REF!</definedName>
    <definedName name="______EST5" localSheetId="19">#REF!</definedName>
    <definedName name="______EST5" localSheetId="7">#REF!</definedName>
    <definedName name="______EST5">#REF!</definedName>
    <definedName name="______EST6" localSheetId="17">#REF!</definedName>
    <definedName name="______EST6" localSheetId="16">#REF!</definedName>
    <definedName name="______EST6" localSheetId="20">#REF!</definedName>
    <definedName name="______EST6" localSheetId="6">#REF!</definedName>
    <definedName name="______EST6" localSheetId="19">#REF!</definedName>
    <definedName name="______EST6" localSheetId="7">#REF!</definedName>
    <definedName name="______EST6">#REF!</definedName>
    <definedName name="______EST7" localSheetId="17">#REF!</definedName>
    <definedName name="______EST7" localSheetId="16">#REF!</definedName>
    <definedName name="______EST7" localSheetId="20">#REF!</definedName>
    <definedName name="______EST7" localSheetId="6">#REF!</definedName>
    <definedName name="______EST7" localSheetId="19">#REF!</definedName>
    <definedName name="______EST7" localSheetId="7">#REF!</definedName>
    <definedName name="______EST7">#REF!</definedName>
    <definedName name="______EST8" localSheetId="17">#REF!</definedName>
    <definedName name="______EST8" localSheetId="16">#REF!</definedName>
    <definedName name="______EST8" localSheetId="20">#REF!</definedName>
    <definedName name="______EST8" localSheetId="6">#REF!</definedName>
    <definedName name="______EST8" localSheetId="19">#REF!</definedName>
    <definedName name="______EST8" localSheetId="7">#REF!</definedName>
    <definedName name="______EST8">#REF!</definedName>
    <definedName name="______EST9" localSheetId="17">#REF!</definedName>
    <definedName name="______EST9" localSheetId="16">#REF!</definedName>
    <definedName name="______EST9" localSheetId="20">#REF!</definedName>
    <definedName name="______EST9" localSheetId="6">#REF!</definedName>
    <definedName name="______EST9" localSheetId="19">#REF!</definedName>
    <definedName name="______EST9" localSheetId="7">#REF!</definedName>
    <definedName name="______EST9">#REF!</definedName>
    <definedName name="______EXC1" localSheetId="17">#REF!</definedName>
    <definedName name="______EXC1" localSheetId="16">#REF!</definedName>
    <definedName name="______EXC1" localSheetId="20">#REF!</definedName>
    <definedName name="______EXC1" localSheetId="6">#REF!</definedName>
    <definedName name="______EXC1" localSheetId="19">#REF!</definedName>
    <definedName name="______EXC1" localSheetId="7">#REF!</definedName>
    <definedName name="______EXC1">#REF!</definedName>
    <definedName name="______EXC10" localSheetId="17">#REF!</definedName>
    <definedName name="______EXC10" localSheetId="16">#REF!</definedName>
    <definedName name="______EXC10" localSheetId="20">#REF!</definedName>
    <definedName name="______EXC10" localSheetId="6">#REF!</definedName>
    <definedName name="______EXC10" localSheetId="19">#REF!</definedName>
    <definedName name="______EXC10" localSheetId="7">#REF!</definedName>
    <definedName name="______EXC10">#REF!</definedName>
    <definedName name="______EXC11" localSheetId="17">#REF!</definedName>
    <definedName name="______EXC11" localSheetId="16">#REF!</definedName>
    <definedName name="______EXC11" localSheetId="20">#REF!</definedName>
    <definedName name="______EXC11" localSheetId="6">#REF!</definedName>
    <definedName name="______EXC11" localSheetId="19">#REF!</definedName>
    <definedName name="______EXC11" localSheetId="7">#REF!</definedName>
    <definedName name="______EXC11">#REF!</definedName>
    <definedName name="______EXC12" localSheetId="17">#REF!</definedName>
    <definedName name="______EXC12" localSheetId="16">#REF!</definedName>
    <definedName name="______EXC12" localSheetId="20">#REF!</definedName>
    <definedName name="______EXC12" localSheetId="6">#REF!</definedName>
    <definedName name="______EXC12" localSheetId="19">#REF!</definedName>
    <definedName name="______EXC12" localSheetId="7">#REF!</definedName>
    <definedName name="______EXC12">#REF!</definedName>
    <definedName name="______EXC2" localSheetId="17">#REF!</definedName>
    <definedName name="______EXC2" localSheetId="16">#REF!</definedName>
    <definedName name="______EXC2" localSheetId="20">#REF!</definedName>
    <definedName name="______EXC2" localSheetId="6">#REF!</definedName>
    <definedName name="______EXC2" localSheetId="19">#REF!</definedName>
    <definedName name="______EXC2" localSheetId="7">#REF!</definedName>
    <definedName name="______EXC2">#REF!</definedName>
    <definedName name="______EXC3" localSheetId="17">#REF!</definedName>
    <definedName name="______EXC3" localSheetId="16">#REF!</definedName>
    <definedName name="______EXC3" localSheetId="20">#REF!</definedName>
    <definedName name="______EXC3" localSheetId="6">#REF!</definedName>
    <definedName name="______EXC3" localSheetId="19">#REF!</definedName>
    <definedName name="______EXC3" localSheetId="7">#REF!</definedName>
    <definedName name="______EXC3">#REF!</definedName>
    <definedName name="______EXC4" localSheetId="17">#REF!</definedName>
    <definedName name="______EXC4" localSheetId="16">#REF!</definedName>
    <definedName name="______EXC4" localSheetId="20">#REF!</definedName>
    <definedName name="______EXC4" localSheetId="6">#REF!</definedName>
    <definedName name="______EXC4" localSheetId="19">#REF!</definedName>
    <definedName name="______EXC4" localSheetId="7">#REF!</definedName>
    <definedName name="______EXC4">#REF!</definedName>
    <definedName name="______EXC5" localSheetId="17">#REF!</definedName>
    <definedName name="______EXC5" localSheetId="16">#REF!</definedName>
    <definedName name="______EXC5" localSheetId="20">#REF!</definedName>
    <definedName name="______EXC5" localSheetId="6">#REF!</definedName>
    <definedName name="______EXC5" localSheetId="19">#REF!</definedName>
    <definedName name="______EXC5" localSheetId="7">#REF!</definedName>
    <definedName name="______EXC5">#REF!</definedName>
    <definedName name="______EXC6" localSheetId="17">#REF!</definedName>
    <definedName name="______EXC6" localSheetId="16">#REF!</definedName>
    <definedName name="______EXC6" localSheetId="20">#REF!</definedName>
    <definedName name="______EXC6" localSheetId="6">#REF!</definedName>
    <definedName name="______EXC6" localSheetId="19">#REF!</definedName>
    <definedName name="______EXC6" localSheetId="7">#REF!</definedName>
    <definedName name="______EXC6">#REF!</definedName>
    <definedName name="______EXC7" localSheetId="17">#REF!</definedName>
    <definedName name="______EXC7" localSheetId="16">#REF!</definedName>
    <definedName name="______EXC7" localSheetId="20">#REF!</definedName>
    <definedName name="______EXC7" localSheetId="6">#REF!</definedName>
    <definedName name="______EXC7" localSheetId="19">#REF!</definedName>
    <definedName name="______EXC7" localSheetId="7">#REF!</definedName>
    <definedName name="______EXC7">#REF!</definedName>
    <definedName name="______EXC8" localSheetId="17">#REF!</definedName>
    <definedName name="______EXC8" localSheetId="16">#REF!</definedName>
    <definedName name="______EXC8" localSheetId="20">#REF!</definedName>
    <definedName name="______EXC8" localSheetId="6">#REF!</definedName>
    <definedName name="______EXC8" localSheetId="19">#REF!</definedName>
    <definedName name="______EXC8" localSheetId="7">#REF!</definedName>
    <definedName name="______EXC8">#REF!</definedName>
    <definedName name="______EXC9" localSheetId="17">#REF!</definedName>
    <definedName name="______EXC9" localSheetId="16">#REF!</definedName>
    <definedName name="______EXC9" localSheetId="20">#REF!</definedName>
    <definedName name="______EXC9" localSheetId="6">#REF!</definedName>
    <definedName name="______EXC9" localSheetId="19">#REF!</definedName>
    <definedName name="______EXC9" localSheetId="7">#REF!</definedName>
    <definedName name="______EXC9">#REF!</definedName>
    <definedName name="______g2" localSheetId="22"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22"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22"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22"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22"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22"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22"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22"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22"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22"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22"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22"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22"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22"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22"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22"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1" localSheetId="2">#REF!</definedName>
    <definedName name="______i1">#REF!</definedName>
    <definedName name="______i4" localSheetId="22"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22"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22"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22"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22"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22"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22"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INF1" localSheetId="2">#REF!</definedName>
    <definedName name="______INF1">#REF!</definedName>
    <definedName name="______k3" localSheetId="22"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22"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22"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22"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22"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22"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22"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22"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22"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22"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22"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22"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22"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22"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22"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MA2" localSheetId="2">#REF!</definedName>
    <definedName name="______MA2">#REF!</definedName>
    <definedName name="______n3" localSheetId="22"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22"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22"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22"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22"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22"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22"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22"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22"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22"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oa55" localSheetId="2">#REF!</definedName>
    <definedName name="______oa55">#REF!</definedName>
    <definedName name="______ORO10" localSheetId="17">#REF!</definedName>
    <definedName name="______ORO10" localSheetId="16">#REF!</definedName>
    <definedName name="______ORO10" localSheetId="20">#REF!</definedName>
    <definedName name="______ORO10" localSheetId="6">#REF!</definedName>
    <definedName name="______ORO10" localSheetId="19">#REF!</definedName>
    <definedName name="______ORO10" localSheetId="7">#REF!</definedName>
    <definedName name="______ORO10">#REF!</definedName>
    <definedName name="______ORO11" localSheetId="17">#REF!</definedName>
    <definedName name="______ORO11" localSheetId="16">#REF!</definedName>
    <definedName name="______ORO11" localSheetId="20">#REF!</definedName>
    <definedName name="______ORO11" localSheetId="6">#REF!</definedName>
    <definedName name="______ORO11" localSheetId="19">#REF!</definedName>
    <definedName name="______ORO11" localSheetId="7">#REF!</definedName>
    <definedName name="______ORO11">#REF!</definedName>
    <definedName name="______ORO12" localSheetId="17">#REF!</definedName>
    <definedName name="______ORO12" localSheetId="16">#REF!</definedName>
    <definedName name="______ORO12" localSheetId="20">#REF!</definedName>
    <definedName name="______ORO12" localSheetId="6">#REF!</definedName>
    <definedName name="______ORO12" localSheetId="19">#REF!</definedName>
    <definedName name="______ORO12" localSheetId="7">#REF!</definedName>
    <definedName name="______ORO12">#REF!</definedName>
    <definedName name="______ORO13" localSheetId="17">#REF!</definedName>
    <definedName name="______ORO13" localSheetId="16">#REF!</definedName>
    <definedName name="______ORO13" localSheetId="20">#REF!</definedName>
    <definedName name="______ORO13" localSheetId="6">#REF!</definedName>
    <definedName name="______ORO13" localSheetId="19">#REF!</definedName>
    <definedName name="______ORO13" localSheetId="7">#REF!</definedName>
    <definedName name="______ORO13">#REF!</definedName>
    <definedName name="______ORO14" localSheetId="17">#REF!</definedName>
    <definedName name="______ORO14" localSheetId="16">#REF!</definedName>
    <definedName name="______ORO14" localSheetId="20">#REF!</definedName>
    <definedName name="______ORO14" localSheetId="6">#REF!</definedName>
    <definedName name="______ORO14" localSheetId="19">#REF!</definedName>
    <definedName name="______ORO14" localSheetId="7">#REF!</definedName>
    <definedName name="______ORO14">#REF!</definedName>
    <definedName name="______ORO15" localSheetId="17">#REF!</definedName>
    <definedName name="______ORO15" localSheetId="16">#REF!</definedName>
    <definedName name="______ORO15" localSheetId="20">#REF!</definedName>
    <definedName name="______ORO15" localSheetId="6">#REF!</definedName>
    <definedName name="______ORO15" localSheetId="19">#REF!</definedName>
    <definedName name="______ORO15" localSheetId="7">#REF!</definedName>
    <definedName name="______ORO15">#REF!</definedName>
    <definedName name="______ORO16" localSheetId="17">#REF!</definedName>
    <definedName name="______ORO16" localSheetId="16">#REF!</definedName>
    <definedName name="______ORO16" localSheetId="20">#REF!</definedName>
    <definedName name="______ORO16" localSheetId="6">#REF!</definedName>
    <definedName name="______ORO16" localSheetId="19">#REF!</definedName>
    <definedName name="______ORO16" localSheetId="7">#REF!</definedName>
    <definedName name="______ORO16">#REF!</definedName>
    <definedName name="______ORO17" localSheetId="17">#REF!</definedName>
    <definedName name="______ORO17" localSheetId="16">#REF!</definedName>
    <definedName name="______ORO17" localSheetId="20">#REF!</definedName>
    <definedName name="______ORO17" localSheetId="6">#REF!</definedName>
    <definedName name="______ORO17" localSheetId="19">#REF!</definedName>
    <definedName name="______ORO17" localSheetId="7">#REF!</definedName>
    <definedName name="______ORO17">#REF!</definedName>
    <definedName name="______ORO18" localSheetId="17">#REF!</definedName>
    <definedName name="______ORO18" localSheetId="16">#REF!</definedName>
    <definedName name="______ORO18" localSheetId="20">#REF!</definedName>
    <definedName name="______ORO18" localSheetId="6">#REF!</definedName>
    <definedName name="______ORO18" localSheetId="19">#REF!</definedName>
    <definedName name="______ORO18" localSheetId="7">#REF!</definedName>
    <definedName name="______ORO18">#REF!</definedName>
    <definedName name="______ORO19" localSheetId="17">#REF!</definedName>
    <definedName name="______ORO19" localSheetId="16">#REF!</definedName>
    <definedName name="______ORO19" localSheetId="20">#REF!</definedName>
    <definedName name="______ORO19" localSheetId="6">#REF!</definedName>
    <definedName name="______ORO19" localSheetId="19">#REF!</definedName>
    <definedName name="______ORO19" localSheetId="7">#REF!</definedName>
    <definedName name="______ORO19">#REF!</definedName>
    <definedName name="______p6" localSheetId="22"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22"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22"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PJ50" localSheetId="20">#REF!</definedName>
    <definedName name="______PJ50">#REF!</definedName>
    <definedName name="______pj51" localSheetId="2">#REF!</definedName>
    <definedName name="______pj51">#REF!</definedName>
    <definedName name="______PMT5671" localSheetId="21">#REF!</definedName>
    <definedName name="______PMT5671" localSheetId="17">#REF!</definedName>
    <definedName name="______PMT5671" localSheetId="16">#REF!</definedName>
    <definedName name="______PMT5671" localSheetId="20">#REF!</definedName>
    <definedName name="______PMT5671" localSheetId="19">#REF!</definedName>
    <definedName name="______PMT5671" localSheetId="1">#REF!</definedName>
    <definedName name="______PMT5671" localSheetId="7">#REF!</definedName>
    <definedName name="______PMT5671">#REF!</definedName>
    <definedName name="______PMT5805" localSheetId="21">#REF!</definedName>
    <definedName name="______PMT5805" localSheetId="17">#REF!</definedName>
    <definedName name="______PMT5805" localSheetId="16">#REF!</definedName>
    <definedName name="______PMT5805" localSheetId="20">#REF!</definedName>
    <definedName name="______PMT5805" localSheetId="19">#REF!</definedName>
    <definedName name="______PMT5805" localSheetId="1">#REF!</definedName>
    <definedName name="______PMT5805" localSheetId="7">#REF!</definedName>
    <definedName name="______PMT5805">#REF!</definedName>
    <definedName name="______PMT5806" localSheetId="21">#REF!</definedName>
    <definedName name="______PMT5806" localSheetId="17">#REF!</definedName>
    <definedName name="______PMT5806" localSheetId="16">#REF!</definedName>
    <definedName name="______PMT5806" localSheetId="20">#REF!</definedName>
    <definedName name="______PMT5806" localSheetId="19">#REF!</definedName>
    <definedName name="______PMT5806" localSheetId="1">#REF!</definedName>
    <definedName name="______PMT5806" localSheetId="7">#REF!</definedName>
    <definedName name="______PMT5806">#REF!</definedName>
    <definedName name="______PMT5815" localSheetId="21">#REF!</definedName>
    <definedName name="______PMT5815" localSheetId="17">#REF!</definedName>
    <definedName name="______PMT5815" localSheetId="16">#REF!</definedName>
    <definedName name="______PMT5815" localSheetId="20">#REF!</definedName>
    <definedName name="______PMT5815" localSheetId="19">#REF!</definedName>
    <definedName name="______PMT5815" localSheetId="1">#REF!</definedName>
    <definedName name="______PMT5815" localSheetId="7">#REF!</definedName>
    <definedName name="______PMT5815">#REF!</definedName>
    <definedName name="______PMT5820" localSheetId="21">#REF!</definedName>
    <definedName name="______PMT5820" localSheetId="17">#REF!</definedName>
    <definedName name="______PMT5820" localSheetId="16">#REF!</definedName>
    <definedName name="______PMT5820" localSheetId="20">#REF!</definedName>
    <definedName name="______PMT5820" localSheetId="19">#REF!</definedName>
    <definedName name="______PMT5820" localSheetId="1">#REF!</definedName>
    <definedName name="______PMT5820" localSheetId="7">#REF!</definedName>
    <definedName name="______PMT5820">#REF!</definedName>
    <definedName name="______r" localSheetId="21">#REF!</definedName>
    <definedName name="______r" localSheetId="17">#REF!</definedName>
    <definedName name="______r" localSheetId="16">#REF!</definedName>
    <definedName name="______r" localSheetId="20">#REF!</definedName>
    <definedName name="______r" localSheetId="6">#REF!</definedName>
    <definedName name="______r" localSheetId="19">#REF!</definedName>
    <definedName name="______r" localSheetId="1">#REF!</definedName>
    <definedName name="______r" localSheetId="7">#REF!</definedName>
    <definedName name="______r">#REF!</definedName>
    <definedName name="______r4r" localSheetId="22"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c" localSheetId="2">#REF!</definedName>
    <definedName name="______rc">#REF!</definedName>
    <definedName name="______REC3" localSheetId="2">#REF!</definedName>
    <definedName name="______REC3">#REF!</definedName>
    <definedName name="______REC35" localSheetId="2">#REF!</definedName>
    <definedName name="______REC35">#REF!</definedName>
    <definedName name="______REC4" localSheetId="2">#REF!</definedName>
    <definedName name="______REC4">#REF!</definedName>
    <definedName name="______REP1" localSheetId="2">#REF!</definedName>
    <definedName name="______REP1">#REF!</definedName>
    <definedName name="______REP15" localSheetId="2">#REF!</definedName>
    <definedName name="______REP15">#REF!</definedName>
    <definedName name="______REP2" localSheetId="2">#REF!</definedName>
    <definedName name="______REP2">#REF!</definedName>
    <definedName name="______rtu6" localSheetId="22"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22"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22"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22"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22"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22"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22"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22"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SAL1" localSheetId="21">#REF!</definedName>
    <definedName name="______SAL1" localSheetId="17">#REF!</definedName>
    <definedName name="______SAL1" localSheetId="20">#REF!</definedName>
    <definedName name="______SAL1" localSheetId="6">#REF!</definedName>
    <definedName name="______SAL1" localSheetId="19">#REF!</definedName>
    <definedName name="______SAL1" localSheetId="1">#REF!</definedName>
    <definedName name="______SAL1" localSheetId="7">#REF!</definedName>
    <definedName name="______SAL1">#REF!</definedName>
    <definedName name="______SBC1" localSheetId="2">#REF!</definedName>
    <definedName name="______SBC1">#REF!</definedName>
    <definedName name="______SBC3" localSheetId="2">#REF!</definedName>
    <definedName name="______SBC3">#REF!</definedName>
    <definedName name="______SBC5" localSheetId="2">#REF!</definedName>
    <definedName name="______SBC5">#REF!</definedName>
    <definedName name="______SE2" localSheetId="2">#REF!</definedName>
    <definedName name="______SE2">#REF!</definedName>
    <definedName name="______t3" localSheetId="22"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22"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22"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22"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22"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22"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22"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22"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22"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22"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22"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tab1" localSheetId="21">#REF!</definedName>
    <definedName name="______tab1" localSheetId="17">#REF!</definedName>
    <definedName name="______tab1" localSheetId="16">#REF!</definedName>
    <definedName name="______tab1" localSheetId="20">#REF!</definedName>
    <definedName name="______tab1" localSheetId="6">#REF!</definedName>
    <definedName name="______tab1" localSheetId="19">#REF!</definedName>
    <definedName name="______tab1" localSheetId="1">#REF!</definedName>
    <definedName name="______tab1" localSheetId="7">#REF!</definedName>
    <definedName name="______tab1">#REF!</definedName>
    <definedName name="______tab2" localSheetId="17">#REF!</definedName>
    <definedName name="______tab2" localSheetId="16">#REF!</definedName>
    <definedName name="______tab2" localSheetId="20">#REF!</definedName>
    <definedName name="______tab2" localSheetId="6">#REF!</definedName>
    <definedName name="______tab2" localSheetId="19">#REF!</definedName>
    <definedName name="______tab2" localSheetId="7">#REF!</definedName>
    <definedName name="______tab2">#REF!</definedName>
    <definedName name="______tab3" localSheetId="17">#REF!</definedName>
    <definedName name="______tab3" localSheetId="16">#REF!</definedName>
    <definedName name="______tab3" localSheetId="20">#REF!</definedName>
    <definedName name="______tab3" localSheetId="6">#REF!</definedName>
    <definedName name="______tab3" localSheetId="19">#REF!</definedName>
    <definedName name="______tab3" localSheetId="7">#REF!</definedName>
    <definedName name="______tab3">#REF!</definedName>
    <definedName name="______TAB4" localSheetId="17">#REF!</definedName>
    <definedName name="______TAB4" localSheetId="16">#REF!</definedName>
    <definedName name="______TAB4" localSheetId="20">#REF!</definedName>
    <definedName name="______TAB4" localSheetId="6">#REF!</definedName>
    <definedName name="______TAB4" localSheetId="19">#REF!</definedName>
    <definedName name="______TAB4" localSheetId="7">#REF!</definedName>
    <definedName name="______TAB4">#REF!</definedName>
    <definedName name="______u4" localSheetId="22"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22"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22"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22"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22"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22"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22"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22"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22"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22"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22"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22"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22"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22"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22"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22"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22"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22"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22"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22"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22"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22"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22"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22"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22"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22"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22"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22"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22"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22"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22"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22"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22"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22"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22"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22"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22"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22"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22"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22"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17000" localSheetId="2">#REF!</definedName>
    <definedName name="_____A17000">#REF!</definedName>
    <definedName name="_____A20000" localSheetId="2">#REF!</definedName>
    <definedName name="_____A20000">#REF!</definedName>
    <definedName name="_____a3" localSheetId="22"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30000" localSheetId="2">#REF!</definedName>
    <definedName name="_____A30000">#REF!</definedName>
    <definedName name="_____a4" localSheetId="22"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22"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22"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AFC1" localSheetId="2">#REF!</definedName>
    <definedName name="_____AFC1">#REF!</definedName>
    <definedName name="_____AFC3" localSheetId="2">#REF!</definedName>
    <definedName name="_____AFC3">#REF!</definedName>
    <definedName name="_____AFC5" localSheetId="2">#REF!</definedName>
    <definedName name="_____AFC5">#REF!</definedName>
    <definedName name="_____aiu2" localSheetId="16">#REF!</definedName>
    <definedName name="_____aiu2" localSheetId="20">#REF!</definedName>
    <definedName name="_____aiu2" localSheetId="1">#REF!</definedName>
    <definedName name="_____aiu2">#REF!</definedName>
    <definedName name="_____apu1" localSheetId="2">#REF!</definedName>
    <definedName name="_____apu1">#REF!</definedName>
    <definedName name="_____APU221" localSheetId="2">#REF!</definedName>
    <definedName name="_____APU221">#REF!</definedName>
    <definedName name="_____APU465" localSheetId="2">#REF!</definedName>
    <definedName name="_____APU465">#REF!</definedName>
    <definedName name="_____b2" localSheetId="22"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22"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22"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22"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22"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22"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22"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22"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22"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BGC1" localSheetId="2">#REF!</definedName>
    <definedName name="_____BGC1">#REF!</definedName>
    <definedName name="_____BGC3" localSheetId="2">#REF!</definedName>
    <definedName name="_____BGC3">#REF!</definedName>
    <definedName name="_____BGC5" localSheetId="2">#REF!</definedName>
    <definedName name="_____BGC5">#REF!</definedName>
    <definedName name="_____CAC1" localSheetId="2">#REF!</definedName>
    <definedName name="_____CAC1">#REF!</definedName>
    <definedName name="_____CAC3" localSheetId="2">#REF!</definedName>
    <definedName name="_____CAC3">#REF!</definedName>
    <definedName name="_____CAC5" localSheetId="2">#REF!</definedName>
    <definedName name="_____CAC5">#REF!</definedName>
    <definedName name="_____EST1" localSheetId="21">#REF!</definedName>
    <definedName name="_____EST1" localSheetId="17">#REF!</definedName>
    <definedName name="_____EST1" localSheetId="16">#REF!</definedName>
    <definedName name="_____EST1" localSheetId="20">#REF!</definedName>
    <definedName name="_____EST1" localSheetId="6">#REF!</definedName>
    <definedName name="_____EST1" localSheetId="19">#REF!</definedName>
    <definedName name="_____EST1" localSheetId="1">#REF!</definedName>
    <definedName name="_____EST1" localSheetId="7">#REF!</definedName>
    <definedName name="_____EST1">#REF!</definedName>
    <definedName name="_____EST10" localSheetId="21">#REF!</definedName>
    <definedName name="_____EST10" localSheetId="17">#REF!</definedName>
    <definedName name="_____EST10" localSheetId="16">#REF!</definedName>
    <definedName name="_____EST10" localSheetId="20">#REF!</definedName>
    <definedName name="_____EST10" localSheetId="6">#REF!</definedName>
    <definedName name="_____EST10" localSheetId="19">#REF!</definedName>
    <definedName name="_____EST10" localSheetId="1">#REF!</definedName>
    <definedName name="_____EST10" localSheetId="7">#REF!</definedName>
    <definedName name="_____EST10">#REF!</definedName>
    <definedName name="_____EST11" localSheetId="21">#REF!</definedName>
    <definedName name="_____EST11" localSheetId="17">#REF!</definedName>
    <definedName name="_____EST11" localSheetId="16">#REF!</definedName>
    <definedName name="_____EST11" localSheetId="20">#REF!</definedName>
    <definedName name="_____EST11" localSheetId="6">#REF!</definedName>
    <definedName name="_____EST11" localSheetId="19">#REF!</definedName>
    <definedName name="_____EST11" localSheetId="1">#REF!</definedName>
    <definedName name="_____EST11" localSheetId="7">#REF!</definedName>
    <definedName name="_____EST11">#REF!</definedName>
    <definedName name="_____EST12" localSheetId="17">#REF!</definedName>
    <definedName name="_____EST12" localSheetId="16">#REF!</definedName>
    <definedName name="_____EST12" localSheetId="20">#REF!</definedName>
    <definedName name="_____EST12" localSheetId="6">#REF!</definedName>
    <definedName name="_____EST12" localSheetId="19">#REF!</definedName>
    <definedName name="_____EST12" localSheetId="7">#REF!</definedName>
    <definedName name="_____EST12">#REF!</definedName>
    <definedName name="_____EST13" localSheetId="17">#REF!</definedName>
    <definedName name="_____EST13" localSheetId="16">#REF!</definedName>
    <definedName name="_____EST13" localSheetId="20">#REF!</definedName>
    <definedName name="_____EST13" localSheetId="6">#REF!</definedName>
    <definedName name="_____EST13" localSheetId="19">#REF!</definedName>
    <definedName name="_____EST13" localSheetId="7">#REF!</definedName>
    <definedName name="_____EST13">#REF!</definedName>
    <definedName name="_____EST14" localSheetId="17">#REF!</definedName>
    <definedName name="_____EST14" localSheetId="16">#REF!</definedName>
    <definedName name="_____EST14" localSheetId="20">#REF!</definedName>
    <definedName name="_____EST14" localSheetId="6">#REF!</definedName>
    <definedName name="_____EST14" localSheetId="19">#REF!</definedName>
    <definedName name="_____EST14" localSheetId="7">#REF!</definedName>
    <definedName name="_____EST14">#REF!</definedName>
    <definedName name="_____EST15" localSheetId="17">#REF!</definedName>
    <definedName name="_____EST15" localSheetId="16">#REF!</definedName>
    <definedName name="_____EST15" localSheetId="20">#REF!</definedName>
    <definedName name="_____EST15" localSheetId="6">#REF!</definedName>
    <definedName name="_____EST15" localSheetId="19">#REF!</definedName>
    <definedName name="_____EST15" localSheetId="7">#REF!</definedName>
    <definedName name="_____EST15">#REF!</definedName>
    <definedName name="_____EST16" localSheetId="17">#REF!</definedName>
    <definedName name="_____EST16" localSheetId="16">#REF!</definedName>
    <definedName name="_____EST16" localSheetId="20">#REF!</definedName>
    <definedName name="_____EST16" localSheetId="6">#REF!</definedName>
    <definedName name="_____EST16" localSheetId="19">#REF!</definedName>
    <definedName name="_____EST16" localSheetId="7">#REF!</definedName>
    <definedName name="_____EST16">#REF!</definedName>
    <definedName name="_____EST17" localSheetId="17">#REF!</definedName>
    <definedName name="_____EST17" localSheetId="16">#REF!</definedName>
    <definedName name="_____EST17" localSheetId="20">#REF!</definedName>
    <definedName name="_____EST17" localSheetId="6">#REF!</definedName>
    <definedName name="_____EST17" localSheetId="19">#REF!</definedName>
    <definedName name="_____EST17" localSheetId="7">#REF!</definedName>
    <definedName name="_____EST17">#REF!</definedName>
    <definedName name="_____EST18" localSheetId="17">#REF!</definedName>
    <definedName name="_____EST18" localSheetId="16">#REF!</definedName>
    <definedName name="_____EST18" localSheetId="20">#REF!</definedName>
    <definedName name="_____EST18" localSheetId="6">#REF!</definedName>
    <definedName name="_____EST18" localSheetId="19">#REF!</definedName>
    <definedName name="_____EST18" localSheetId="7">#REF!</definedName>
    <definedName name="_____EST18">#REF!</definedName>
    <definedName name="_____EST19" localSheetId="17">#REF!</definedName>
    <definedName name="_____EST19" localSheetId="16">#REF!</definedName>
    <definedName name="_____EST19" localSheetId="20">#REF!</definedName>
    <definedName name="_____EST19" localSheetId="6">#REF!</definedName>
    <definedName name="_____EST19" localSheetId="19">#REF!</definedName>
    <definedName name="_____EST19" localSheetId="7">#REF!</definedName>
    <definedName name="_____EST19">#REF!</definedName>
    <definedName name="_____EST2" localSheetId="17">#REF!</definedName>
    <definedName name="_____EST2" localSheetId="16">#REF!</definedName>
    <definedName name="_____EST2" localSheetId="20">#REF!</definedName>
    <definedName name="_____EST2" localSheetId="6">#REF!</definedName>
    <definedName name="_____EST2" localSheetId="19">#REF!</definedName>
    <definedName name="_____EST2" localSheetId="7">#REF!</definedName>
    <definedName name="_____EST2">#REF!</definedName>
    <definedName name="_____EST3" localSheetId="17">#REF!</definedName>
    <definedName name="_____EST3" localSheetId="16">#REF!</definedName>
    <definedName name="_____EST3" localSheetId="20">#REF!</definedName>
    <definedName name="_____EST3" localSheetId="6">#REF!</definedName>
    <definedName name="_____EST3" localSheetId="19">#REF!</definedName>
    <definedName name="_____EST3" localSheetId="7">#REF!</definedName>
    <definedName name="_____EST3">#REF!</definedName>
    <definedName name="_____EST4" localSheetId="17">#REF!</definedName>
    <definedName name="_____EST4" localSheetId="16">#REF!</definedName>
    <definedName name="_____EST4" localSheetId="20">#REF!</definedName>
    <definedName name="_____EST4" localSheetId="6">#REF!</definedName>
    <definedName name="_____EST4" localSheetId="19">#REF!</definedName>
    <definedName name="_____EST4" localSheetId="7">#REF!</definedName>
    <definedName name="_____EST4">#REF!</definedName>
    <definedName name="_____EST5" localSheetId="17">#REF!</definedName>
    <definedName name="_____EST5" localSheetId="16">#REF!</definedName>
    <definedName name="_____EST5" localSheetId="20">#REF!</definedName>
    <definedName name="_____EST5" localSheetId="6">#REF!</definedName>
    <definedName name="_____EST5" localSheetId="19">#REF!</definedName>
    <definedName name="_____EST5" localSheetId="7">#REF!</definedName>
    <definedName name="_____EST5">#REF!</definedName>
    <definedName name="_____EST6" localSheetId="17">#REF!</definedName>
    <definedName name="_____EST6" localSheetId="16">#REF!</definedName>
    <definedName name="_____EST6" localSheetId="20">#REF!</definedName>
    <definedName name="_____EST6" localSheetId="6">#REF!</definedName>
    <definedName name="_____EST6" localSheetId="19">#REF!</definedName>
    <definedName name="_____EST6" localSheetId="7">#REF!</definedName>
    <definedName name="_____EST6">#REF!</definedName>
    <definedName name="_____EST7" localSheetId="17">#REF!</definedName>
    <definedName name="_____EST7" localSheetId="16">#REF!</definedName>
    <definedName name="_____EST7" localSheetId="20">#REF!</definedName>
    <definedName name="_____EST7" localSheetId="6">#REF!</definedName>
    <definedName name="_____EST7" localSheetId="19">#REF!</definedName>
    <definedName name="_____EST7" localSheetId="7">#REF!</definedName>
    <definedName name="_____EST7">#REF!</definedName>
    <definedName name="_____EST8" localSheetId="17">#REF!</definedName>
    <definedName name="_____EST8" localSheetId="16">#REF!</definedName>
    <definedName name="_____EST8" localSheetId="20">#REF!</definedName>
    <definedName name="_____EST8" localSheetId="6">#REF!</definedName>
    <definedName name="_____EST8" localSheetId="19">#REF!</definedName>
    <definedName name="_____EST8" localSheetId="7">#REF!</definedName>
    <definedName name="_____EST8">#REF!</definedName>
    <definedName name="_____EST9" localSheetId="17">#REF!</definedName>
    <definedName name="_____EST9" localSheetId="16">#REF!</definedName>
    <definedName name="_____EST9" localSheetId="20">#REF!</definedName>
    <definedName name="_____EST9" localSheetId="6">#REF!</definedName>
    <definedName name="_____EST9" localSheetId="19">#REF!</definedName>
    <definedName name="_____EST9" localSheetId="7">#REF!</definedName>
    <definedName name="_____EST9">#REF!</definedName>
    <definedName name="_____EXC1" localSheetId="17">#REF!</definedName>
    <definedName name="_____EXC1" localSheetId="16">#REF!</definedName>
    <definedName name="_____EXC1" localSheetId="20">#REF!</definedName>
    <definedName name="_____EXC1" localSheetId="6">#REF!</definedName>
    <definedName name="_____EXC1" localSheetId="19">#REF!</definedName>
    <definedName name="_____EXC1" localSheetId="7">#REF!</definedName>
    <definedName name="_____EXC1">#REF!</definedName>
    <definedName name="_____EXC10" localSheetId="17">#REF!</definedName>
    <definedName name="_____EXC10" localSheetId="16">#REF!</definedName>
    <definedName name="_____EXC10" localSheetId="20">#REF!</definedName>
    <definedName name="_____EXC10" localSheetId="6">#REF!</definedName>
    <definedName name="_____EXC10" localSheetId="19">#REF!</definedName>
    <definedName name="_____EXC10" localSheetId="7">#REF!</definedName>
    <definedName name="_____EXC10">#REF!</definedName>
    <definedName name="_____EXC11" localSheetId="17">#REF!</definedName>
    <definedName name="_____EXC11" localSheetId="16">#REF!</definedName>
    <definedName name="_____EXC11" localSheetId="20">#REF!</definedName>
    <definedName name="_____EXC11" localSheetId="6">#REF!</definedName>
    <definedName name="_____EXC11" localSheetId="19">#REF!</definedName>
    <definedName name="_____EXC11" localSheetId="7">#REF!</definedName>
    <definedName name="_____EXC11">#REF!</definedName>
    <definedName name="_____EXC12" localSheetId="17">#REF!</definedName>
    <definedName name="_____EXC12" localSheetId="16">#REF!</definedName>
    <definedName name="_____EXC12" localSheetId="20">#REF!</definedName>
    <definedName name="_____EXC12" localSheetId="6">#REF!</definedName>
    <definedName name="_____EXC12" localSheetId="19">#REF!</definedName>
    <definedName name="_____EXC12" localSheetId="7">#REF!</definedName>
    <definedName name="_____EXC12">#REF!</definedName>
    <definedName name="_____EXC2" localSheetId="17">#REF!</definedName>
    <definedName name="_____EXC2" localSheetId="16">#REF!</definedName>
    <definedName name="_____EXC2" localSheetId="20">#REF!</definedName>
    <definedName name="_____EXC2" localSheetId="6">#REF!</definedName>
    <definedName name="_____EXC2" localSheetId="19">#REF!</definedName>
    <definedName name="_____EXC2" localSheetId="7">#REF!</definedName>
    <definedName name="_____EXC2">#REF!</definedName>
    <definedName name="_____EXC3" localSheetId="17">#REF!</definedName>
    <definedName name="_____EXC3" localSheetId="16">#REF!</definedName>
    <definedName name="_____EXC3" localSheetId="20">#REF!</definedName>
    <definedName name="_____EXC3" localSheetId="6">#REF!</definedName>
    <definedName name="_____EXC3" localSheetId="19">#REF!</definedName>
    <definedName name="_____EXC3" localSheetId="7">#REF!</definedName>
    <definedName name="_____EXC3">#REF!</definedName>
    <definedName name="_____EXC4" localSheetId="17">#REF!</definedName>
    <definedName name="_____EXC4" localSheetId="16">#REF!</definedName>
    <definedName name="_____EXC4" localSheetId="20">#REF!</definedName>
    <definedName name="_____EXC4" localSheetId="6">#REF!</definedName>
    <definedName name="_____EXC4" localSheetId="19">#REF!</definedName>
    <definedName name="_____EXC4" localSheetId="7">#REF!</definedName>
    <definedName name="_____EXC4">#REF!</definedName>
    <definedName name="_____EXC5" localSheetId="17">#REF!</definedName>
    <definedName name="_____EXC5" localSheetId="16">#REF!</definedName>
    <definedName name="_____EXC5" localSheetId="20">#REF!</definedName>
    <definedName name="_____EXC5" localSheetId="6">#REF!</definedName>
    <definedName name="_____EXC5" localSheetId="19">#REF!</definedName>
    <definedName name="_____EXC5" localSheetId="7">#REF!</definedName>
    <definedName name="_____EXC5">#REF!</definedName>
    <definedName name="_____EXC6" localSheetId="17">#REF!</definedName>
    <definedName name="_____EXC6" localSheetId="16">#REF!</definedName>
    <definedName name="_____EXC6" localSheetId="20">#REF!</definedName>
    <definedName name="_____EXC6" localSheetId="6">#REF!</definedName>
    <definedName name="_____EXC6" localSheetId="19">#REF!</definedName>
    <definedName name="_____EXC6" localSheetId="7">#REF!</definedName>
    <definedName name="_____EXC6">#REF!</definedName>
    <definedName name="_____EXC7" localSheetId="17">#REF!</definedName>
    <definedName name="_____EXC7" localSheetId="16">#REF!</definedName>
    <definedName name="_____EXC7" localSheetId="20">#REF!</definedName>
    <definedName name="_____EXC7" localSheetId="6">#REF!</definedName>
    <definedName name="_____EXC7" localSheetId="19">#REF!</definedName>
    <definedName name="_____EXC7" localSheetId="7">#REF!</definedName>
    <definedName name="_____EXC7">#REF!</definedName>
    <definedName name="_____EXC8" localSheetId="17">#REF!</definedName>
    <definedName name="_____EXC8" localSheetId="16">#REF!</definedName>
    <definedName name="_____EXC8" localSheetId="20">#REF!</definedName>
    <definedName name="_____EXC8" localSheetId="6">#REF!</definedName>
    <definedName name="_____EXC8" localSheetId="19">#REF!</definedName>
    <definedName name="_____EXC8" localSheetId="7">#REF!</definedName>
    <definedName name="_____EXC8">#REF!</definedName>
    <definedName name="_____EXC9" localSheetId="17">#REF!</definedName>
    <definedName name="_____EXC9" localSheetId="16">#REF!</definedName>
    <definedName name="_____EXC9" localSheetId="20">#REF!</definedName>
    <definedName name="_____EXC9" localSheetId="6">#REF!</definedName>
    <definedName name="_____EXC9" localSheetId="19">#REF!</definedName>
    <definedName name="_____EXC9" localSheetId="7">#REF!</definedName>
    <definedName name="_____EXC9">#REF!</definedName>
    <definedName name="_____g2" localSheetId="22"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22"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22"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22"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22"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22"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22"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22"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22"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22"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22"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22"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22"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22"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22"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22"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1" localSheetId="2">#REF!</definedName>
    <definedName name="_____i1">#REF!</definedName>
    <definedName name="_____i4" localSheetId="22"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22"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22"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22"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22"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22"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22"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22"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22"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22"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22"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22"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22"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22"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22"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22"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22"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22"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22"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22"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22"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22"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MA2" localSheetId="2">#REF!</definedName>
    <definedName name="_____MA2">#REF!</definedName>
    <definedName name="_____mes1" localSheetId="2">#REF!</definedName>
    <definedName name="_____mes1">#REF!</definedName>
    <definedName name="_____Mes2" localSheetId="2">#REF!</definedName>
    <definedName name="_____Mes2">#REF!</definedName>
    <definedName name="_____Mes3" localSheetId="2">#REF!</definedName>
    <definedName name="_____Mes3">#REF!</definedName>
    <definedName name="_____n3" localSheetId="22"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22"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22"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22"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22"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22"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22"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22"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22"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22"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oa55" localSheetId="2">#REF!</definedName>
    <definedName name="_____oa55">#REF!</definedName>
    <definedName name="_____ORO10" localSheetId="17">#REF!</definedName>
    <definedName name="_____ORO10" localSheetId="16">#REF!</definedName>
    <definedName name="_____ORO10" localSheetId="20">#REF!</definedName>
    <definedName name="_____ORO10" localSheetId="6">#REF!</definedName>
    <definedName name="_____ORO10" localSheetId="19">#REF!</definedName>
    <definedName name="_____ORO10" localSheetId="7">#REF!</definedName>
    <definedName name="_____ORO10">#REF!</definedName>
    <definedName name="_____ORO11" localSheetId="17">#REF!</definedName>
    <definedName name="_____ORO11" localSheetId="16">#REF!</definedName>
    <definedName name="_____ORO11" localSheetId="20">#REF!</definedName>
    <definedName name="_____ORO11" localSheetId="6">#REF!</definedName>
    <definedName name="_____ORO11" localSheetId="19">#REF!</definedName>
    <definedName name="_____ORO11" localSheetId="7">#REF!</definedName>
    <definedName name="_____ORO11">#REF!</definedName>
    <definedName name="_____ORO12" localSheetId="17">#REF!</definedName>
    <definedName name="_____ORO12" localSheetId="16">#REF!</definedName>
    <definedName name="_____ORO12" localSheetId="20">#REF!</definedName>
    <definedName name="_____ORO12" localSheetId="6">#REF!</definedName>
    <definedName name="_____ORO12" localSheetId="19">#REF!</definedName>
    <definedName name="_____ORO12" localSheetId="7">#REF!</definedName>
    <definedName name="_____ORO12">#REF!</definedName>
    <definedName name="_____ORO13" localSheetId="17">#REF!</definedName>
    <definedName name="_____ORO13" localSheetId="16">#REF!</definedName>
    <definedName name="_____ORO13" localSheetId="20">#REF!</definedName>
    <definedName name="_____ORO13" localSheetId="6">#REF!</definedName>
    <definedName name="_____ORO13" localSheetId="19">#REF!</definedName>
    <definedName name="_____ORO13" localSheetId="7">#REF!</definedName>
    <definedName name="_____ORO13">#REF!</definedName>
    <definedName name="_____ORO14" localSheetId="17">#REF!</definedName>
    <definedName name="_____ORO14" localSheetId="16">#REF!</definedName>
    <definedName name="_____ORO14" localSheetId="20">#REF!</definedName>
    <definedName name="_____ORO14" localSheetId="6">#REF!</definedName>
    <definedName name="_____ORO14" localSheetId="19">#REF!</definedName>
    <definedName name="_____ORO14" localSheetId="7">#REF!</definedName>
    <definedName name="_____ORO14">#REF!</definedName>
    <definedName name="_____ORO15" localSheetId="17">#REF!</definedName>
    <definedName name="_____ORO15" localSheetId="16">#REF!</definedName>
    <definedName name="_____ORO15" localSheetId="20">#REF!</definedName>
    <definedName name="_____ORO15" localSheetId="6">#REF!</definedName>
    <definedName name="_____ORO15" localSheetId="19">#REF!</definedName>
    <definedName name="_____ORO15" localSheetId="7">#REF!</definedName>
    <definedName name="_____ORO15">#REF!</definedName>
    <definedName name="_____ORO16" localSheetId="17">#REF!</definedName>
    <definedName name="_____ORO16" localSheetId="16">#REF!</definedName>
    <definedName name="_____ORO16" localSheetId="20">#REF!</definedName>
    <definedName name="_____ORO16" localSheetId="6">#REF!</definedName>
    <definedName name="_____ORO16" localSheetId="19">#REF!</definedName>
    <definedName name="_____ORO16" localSheetId="7">#REF!</definedName>
    <definedName name="_____ORO16">#REF!</definedName>
    <definedName name="_____ORO17" localSheetId="17">#REF!</definedName>
    <definedName name="_____ORO17" localSheetId="16">#REF!</definedName>
    <definedName name="_____ORO17" localSheetId="20">#REF!</definedName>
    <definedName name="_____ORO17" localSheetId="6">#REF!</definedName>
    <definedName name="_____ORO17" localSheetId="19">#REF!</definedName>
    <definedName name="_____ORO17" localSheetId="7">#REF!</definedName>
    <definedName name="_____ORO17">#REF!</definedName>
    <definedName name="_____ORO18" localSheetId="17">#REF!</definedName>
    <definedName name="_____ORO18" localSheetId="16">#REF!</definedName>
    <definedName name="_____ORO18" localSheetId="20">#REF!</definedName>
    <definedName name="_____ORO18" localSheetId="6">#REF!</definedName>
    <definedName name="_____ORO18" localSheetId="19">#REF!</definedName>
    <definedName name="_____ORO18" localSheetId="7">#REF!</definedName>
    <definedName name="_____ORO18">#REF!</definedName>
    <definedName name="_____ORO19" localSheetId="17">#REF!</definedName>
    <definedName name="_____ORO19" localSheetId="16">#REF!</definedName>
    <definedName name="_____ORO19" localSheetId="20">#REF!</definedName>
    <definedName name="_____ORO19" localSheetId="6">#REF!</definedName>
    <definedName name="_____ORO19" localSheetId="19">#REF!</definedName>
    <definedName name="_____ORO19" localSheetId="7">#REF!</definedName>
    <definedName name="_____ORO19">#REF!</definedName>
    <definedName name="_____p6" localSheetId="22"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22"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22"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PJ50" localSheetId="20">#REF!</definedName>
    <definedName name="_____PJ50">#REF!</definedName>
    <definedName name="_____pj51" localSheetId="2">#REF!</definedName>
    <definedName name="_____pj51">#REF!</definedName>
    <definedName name="_____PMT5671" localSheetId="21">#REF!</definedName>
    <definedName name="_____PMT5671" localSheetId="17">#REF!</definedName>
    <definedName name="_____PMT5671" localSheetId="16">#REF!</definedName>
    <definedName name="_____PMT5671" localSheetId="20">#REF!</definedName>
    <definedName name="_____PMT5671" localSheetId="19">#REF!</definedName>
    <definedName name="_____PMT5671" localSheetId="1">#REF!</definedName>
    <definedName name="_____PMT5671" localSheetId="7">#REF!</definedName>
    <definedName name="_____PMT5671">#REF!</definedName>
    <definedName name="_____PMT5805" localSheetId="21">#REF!</definedName>
    <definedName name="_____PMT5805" localSheetId="17">#REF!</definedName>
    <definedName name="_____PMT5805" localSheetId="16">#REF!</definedName>
    <definedName name="_____PMT5805" localSheetId="20">#REF!</definedName>
    <definedName name="_____PMT5805" localSheetId="19">#REF!</definedName>
    <definedName name="_____PMT5805" localSheetId="1">#REF!</definedName>
    <definedName name="_____PMT5805" localSheetId="7">#REF!</definedName>
    <definedName name="_____PMT5805">#REF!</definedName>
    <definedName name="_____PMT5806" localSheetId="21">#REF!</definedName>
    <definedName name="_____PMT5806" localSheetId="17">#REF!</definedName>
    <definedName name="_____PMT5806" localSheetId="16">#REF!</definedName>
    <definedName name="_____PMT5806" localSheetId="20">#REF!</definedName>
    <definedName name="_____PMT5806" localSheetId="19">#REF!</definedName>
    <definedName name="_____PMT5806" localSheetId="1">#REF!</definedName>
    <definedName name="_____PMT5806" localSheetId="7">#REF!</definedName>
    <definedName name="_____PMT5806">#REF!</definedName>
    <definedName name="_____PMT5815" localSheetId="21">#REF!</definedName>
    <definedName name="_____PMT5815" localSheetId="17">#REF!</definedName>
    <definedName name="_____PMT5815" localSheetId="16">#REF!</definedName>
    <definedName name="_____PMT5815" localSheetId="20">#REF!</definedName>
    <definedName name="_____PMT5815" localSheetId="19">#REF!</definedName>
    <definedName name="_____PMT5815" localSheetId="1">#REF!</definedName>
    <definedName name="_____PMT5815" localSheetId="7">#REF!</definedName>
    <definedName name="_____PMT5815">#REF!</definedName>
    <definedName name="_____PMT5820" localSheetId="21">#REF!</definedName>
    <definedName name="_____PMT5820" localSheetId="17">#REF!</definedName>
    <definedName name="_____PMT5820" localSheetId="16">#REF!</definedName>
    <definedName name="_____PMT5820" localSheetId="20">#REF!</definedName>
    <definedName name="_____PMT5820" localSheetId="19">#REF!</definedName>
    <definedName name="_____PMT5820" localSheetId="1">#REF!</definedName>
    <definedName name="_____PMT5820" localSheetId="7">#REF!</definedName>
    <definedName name="_____PMT5820">#REF!</definedName>
    <definedName name="_____r" localSheetId="21">#REF!</definedName>
    <definedName name="_____r" localSheetId="17">#REF!</definedName>
    <definedName name="_____r" localSheetId="16">#REF!</definedName>
    <definedName name="_____r" localSheetId="20">#REF!</definedName>
    <definedName name="_____r" localSheetId="6">#REF!</definedName>
    <definedName name="_____r" localSheetId="19">#REF!</definedName>
    <definedName name="_____r" localSheetId="1">#REF!</definedName>
    <definedName name="_____r" localSheetId="7">#REF!</definedName>
    <definedName name="_____r">#REF!</definedName>
    <definedName name="_____r4r" localSheetId="22"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c" localSheetId="2">#REF!</definedName>
    <definedName name="_____rc">#REF!</definedName>
    <definedName name="_____REC3" localSheetId="2">#REF!</definedName>
    <definedName name="_____REC3">#REF!</definedName>
    <definedName name="_____REC35" localSheetId="2">#REF!</definedName>
    <definedName name="_____REC35">#REF!</definedName>
    <definedName name="_____REC4" localSheetId="2">#REF!</definedName>
    <definedName name="_____REC4">#REF!</definedName>
    <definedName name="_____REP1" localSheetId="2">#REF!</definedName>
    <definedName name="_____REP1">#REF!</definedName>
    <definedName name="_____REP15" localSheetId="2">#REF!</definedName>
    <definedName name="_____REP15">#REF!</definedName>
    <definedName name="_____REP2" localSheetId="2">#REF!</definedName>
    <definedName name="_____REP2">#REF!</definedName>
    <definedName name="_____rtu6" localSheetId="22"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22"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22"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22"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22"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22"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22"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22"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SAL1" localSheetId="21">#REF!</definedName>
    <definedName name="_____SAL1" localSheetId="17">#REF!</definedName>
    <definedName name="_____SAL1" localSheetId="20">#REF!</definedName>
    <definedName name="_____SAL1" localSheetId="6">#REF!</definedName>
    <definedName name="_____SAL1" localSheetId="19">#REF!</definedName>
    <definedName name="_____SAL1" localSheetId="1">#REF!</definedName>
    <definedName name="_____SAL1" localSheetId="7">#REF!</definedName>
    <definedName name="_____SAL1">#REF!</definedName>
    <definedName name="_____SBC1" localSheetId="2">#REF!</definedName>
    <definedName name="_____SBC1">#REF!</definedName>
    <definedName name="_____SBC3" localSheetId="2">#REF!</definedName>
    <definedName name="_____SBC3">#REF!</definedName>
    <definedName name="_____SBC5" localSheetId="2">#REF!</definedName>
    <definedName name="_____SBC5">#REF!</definedName>
    <definedName name="_____SE2" localSheetId="2">#REF!</definedName>
    <definedName name="_____SE2">#REF!</definedName>
    <definedName name="_____t3" localSheetId="22"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22"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22"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22"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22"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22"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22"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22"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22"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22"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22"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tab1" localSheetId="21">#REF!</definedName>
    <definedName name="_____tab1" localSheetId="17">#REF!</definedName>
    <definedName name="_____tab1" localSheetId="16">#REF!</definedName>
    <definedName name="_____tab1" localSheetId="20">#REF!</definedName>
    <definedName name="_____tab1" localSheetId="6">#REF!</definedName>
    <definedName name="_____tab1" localSheetId="19">#REF!</definedName>
    <definedName name="_____tab1" localSheetId="1">#REF!</definedName>
    <definedName name="_____tab1" localSheetId="7">#REF!</definedName>
    <definedName name="_____tab1">#REF!</definedName>
    <definedName name="_____tab2" localSheetId="17">#REF!</definedName>
    <definedName name="_____tab2" localSheetId="16">#REF!</definedName>
    <definedName name="_____tab2" localSheetId="20">#REF!</definedName>
    <definedName name="_____tab2" localSheetId="6">#REF!</definedName>
    <definedName name="_____tab2" localSheetId="19">#REF!</definedName>
    <definedName name="_____tab2" localSheetId="7">#REF!</definedName>
    <definedName name="_____tab2">#REF!</definedName>
    <definedName name="_____tab3" localSheetId="17">#REF!</definedName>
    <definedName name="_____tab3" localSheetId="16">#REF!</definedName>
    <definedName name="_____tab3" localSheetId="20">#REF!</definedName>
    <definedName name="_____tab3" localSheetId="6">#REF!</definedName>
    <definedName name="_____tab3" localSheetId="19">#REF!</definedName>
    <definedName name="_____tab3" localSheetId="7">#REF!</definedName>
    <definedName name="_____tab3">#REF!</definedName>
    <definedName name="_____TAB4" localSheetId="17">#REF!</definedName>
    <definedName name="_____TAB4" localSheetId="16">#REF!</definedName>
    <definedName name="_____TAB4" localSheetId="20">#REF!</definedName>
    <definedName name="_____TAB4" localSheetId="6">#REF!</definedName>
    <definedName name="_____TAB4" localSheetId="19">#REF!</definedName>
    <definedName name="_____TAB4" localSheetId="7">#REF!</definedName>
    <definedName name="_____TAB4">#REF!</definedName>
    <definedName name="_____u4" localSheetId="22"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22"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22"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22"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22"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22"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22"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22"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22"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22"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22"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22"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22"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22"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22"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22"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Vol1" localSheetId="16">#REF!</definedName>
    <definedName name="_____Vol1" localSheetId="20">#REF!</definedName>
    <definedName name="_____Vol1" localSheetId="1">#REF!</definedName>
    <definedName name="_____Vol1" localSheetId="5">#REF!</definedName>
    <definedName name="_____Vol1">#REF!</definedName>
    <definedName name="_____x1" localSheetId="22"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22"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22"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22"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22"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22"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22"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22"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22"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xlnm.Print_Area">"#REF!"</definedName>
    <definedName name="_____xlnm.Recorder">"#REF!"</definedName>
    <definedName name="_____y2" localSheetId="22"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22"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22"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22"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22"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22"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22"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22"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22"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22"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22"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22"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22"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22"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22"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17000" localSheetId="2">#REF!</definedName>
    <definedName name="____A17000">#REF!</definedName>
    <definedName name="____A20000" localSheetId="2">#REF!</definedName>
    <definedName name="____A20000">#REF!</definedName>
    <definedName name="____a3" localSheetId="22"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30000" localSheetId="2">#REF!</definedName>
    <definedName name="____A30000">#REF!</definedName>
    <definedName name="____a4" localSheetId="22"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22"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22"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AFC1" localSheetId="20">#REF!</definedName>
    <definedName name="____AFC1" localSheetId="2">#REF!</definedName>
    <definedName name="____AFC1" localSheetId="4">#REF!</definedName>
    <definedName name="____AFC1">#REF!</definedName>
    <definedName name="____AFC3" localSheetId="20">#REF!</definedName>
    <definedName name="____AFC3" localSheetId="4">#REF!</definedName>
    <definedName name="____AFC3">#REF!</definedName>
    <definedName name="____AFC5" localSheetId="20">#REF!</definedName>
    <definedName name="____AFC5" localSheetId="4">#REF!</definedName>
    <definedName name="____AFC5">#REF!</definedName>
    <definedName name="____aiu2" localSheetId="16">#REF!</definedName>
    <definedName name="____aiu2" localSheetId="20">#REF!</definedName>
    <definedName name="____aiu2" localSheetId="1">#REF!</definedName>
    <definedName name="____aiu2">#REF!</definedName>
    <definedName name="____apu1" localSheetId="2">#REF!</definedName>
    <definedName name="____apu1">#REF!</definedName>
    <definedName name="____APU221" localSheetId="2">#REF!</definedName>
    <definedName name="____APU221">#REF!</definedName>
    <definedName name="____APU465" localSheetId="2">#REF!</definedName>
    <definedName name="____APU465">#REF!</definedName>
    <definedName name="____b2" localSheetId="22"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22"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22"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22"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22"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22"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22"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22"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22"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BGC1" localSheetId="20">#REF!</definedName>
    <definedName name="____BGC1">#REF!</definedName>
    <definedName name="____BGC3" localSheetId="20">#REF!</definedName>
    <definedName name="____BGC3">#REF!</definedName>
    <definedName name="____BGC5" localSheetId="20">#REF!</definedName>
    <definedName name="____BGC5">#REF!</definedName>
    <definedName name="____CAC1" localSheetId="20">#REF!</definedName>
    <definedName name="____CAC1">#REF!</definedName>
    <definedName name="____CAC3" localSheetId="20">#REF!</definedName>
    <definedName name="____CAC3">#REF!</definedName>
    <definedName name="____CAC5" localSheetId="20">#REF!</definedName>
    <definedName name="____CAC5">#REF!</definedName>
    <definedName name="____EST1" localSheetId="21">#REF!</definedName>
    <definedName name="____EST1" localSheetId="17">#REF!</definedName>
    <definedName name="____EST1" localSheetId="16">#REF!</definedName>
    <definedName name="____EST1" localSheetId="20">#REF!</definedName>
    <definedName name="____EST1" localSheetId="6">#REF!</definedName>
    <definedName name="____EST1" localSheetId="19">#REF!</definedName>
    <definedName name="____EST1" localSheetId="1">#REF!</definedName>
    <definedName name="____EST1" localSheetId="7">#REF!</definedName>
    <definedName name="____EST1">#REF!</definedName>
    <definedName name="____EST10" localSheetId="21">#REF!</definedName>
    <definedName name="____EST10" localSheetId="17">#REF!</definedName>
    <definedName name="____EST10" localSheetId="16">#REF!</definedName>
    <definedName name="____EST10" localSheetId="20">#REF!</definedName>
    <definedName name="____EST10" localSheetId="6">#REF!</definedName>
    <definedName name="____EST10" localSheetId="19">#REF!</definedName>
    <definedName name="____EST10" localSheetId="1">#REF!</definedName>
    <definedName name="____EST10" localSheetId="7">#REF!</definedName>
    <definedName name="____EST10">#REF!</definedName>
    <definedName name="____EST11" localSheetId="21">#REF!</definedName>
    <definedName name="____EST11" localSheetId="17">#REF!</definedName>
    <definedName name="____EST11" localSheetId="16">#REF!</definedName>
    <definedName name="____EST11" localSheetId="20">#REF!</definedName>
    <definedName name="____EST11" localSheetId="6">#REF!</definedName>
    <definedName name="____EST11" localSheetId="19">#REF!</definedName>
    <definedName name="____EST11" localSheetId="1">#REF!</definedName>
    <definedName name="____EST11" localSheetId="7">#REF!</definedName>
    <definedName name="____EST11">#REF!</definedName>
    <definedName name="____EST12" localSheetId="17">#REF!</definedName>
    <definedName name="____EST12" localSheetId="16">#REF!</definedName>
    <definedName name="____EST12" localSheetId="20">#REF!</definedName>
    <definedName name="____EST12" localSheetId="6">#REF!</definedName>
    <definedName name="____EST12" localSheetId="19">#REF!</definedName>
    <definedName name="____EST12" localSheetId="7">#REF!</definedName>
    <definedName name="____EST12">#REF!</definedName>
    <definedName name="____EST13" localSheetId="17">#REF!</definedName>
    <definedName name="____EST13" localSheetId="16">#REF!</definedName>
    <definedName name="____EST13" localSheetId="20">#REF!</definedName>
    <definedName name="____EST13" localSheetId="6">#REF!</definedName>
    <definedName name="____EST13" localSheetId="19">#REF!</definedName>
    <definedName name="____EST13" localSheetId="7">#REF!</definedName>
    <definedName name="____EST13">#REF!</definedName>
    <definedName name="____EST14" localSheetId="17">#REF!</definedName>
    <definedName name="____EST14" localSheetId="16">#REF!</definedName>
    <definedName name="____EST14" localSheetId="20">#REF!</definedName>
    <definedName name="____EST14" localSheetId="6">#REF!</definedName>
    <definedName name="____EST14" localSheetId="19">#REF!</definedName>
    <definedName name="____EST14" localSheetId="7">#REF!</definedName>
    <definedName name="____EST14">#REF!</definedName>
    <definedName name="____EST15" localSheetId="17">#REF!</definedName>
    <definedName name="____EST15" localSheetId="16">#REF!</definedName>
    <definedName name="____EST15" localSheetId="20">#REF!</definedName>
    <definedName name="____EST15" localSheetId="6">#REF!</definedName>
    <definedName name="____EST15" localSheetId="19">#REF!</definedName>
    <definedName name="____EST15" localSheetId="7">#REF!</definedName>
    <definedName name="____EST15">#REF!</definedName>
    <definedName name="____EST16" localSheetId="17">#REF!</definedName>
    <definedName name="____EST16" localSheetId="16">#REF!</definedName>
    <definedName name="____EST16" localSheetId="20">#REF!</definedName>
    <definedName name="____EST16" localSheetId="6">#REF!</definedName>
    <definedName name="____EST16" localSheetId="19">#REF!</definedName>
    <definedName name="____EST16" localSheetId="7">#REF!</definedName>
    <definedName name="____EST16">#REF!</definedName>
    <definedName name="____EST17" localSheetId="17">#REF!</definedName>
    <definedName name="____EST17" localSheetId="16">#REF!</definedName>
    <definedName name="____EST17" localSheetId="20">#REF!</definedName>
    <definedName name="____EST17" localSheetId="6">#REF!</definedName>
    <definedName name="____EST17" localSheetId="19">#REF!</definedName>
    <definedName name="____EST17" localSheetId="7">#REF!</definedName>
    <definedName name="____EST17">#REF!</definedName>
    <definedName name="____EST18" localSheetId="17">#REF!</definedName>
    <definedName name="____EST18" localSheetId="16">#REF!</definedName>
    <definedName name="____EST18" localSheetId="20">#REF!</definedName>
    <definedName name="____EST18" localSheetId="6">#REF!</definedName>
    <definedName name="____EST18" localSheetId="19">#REF!</definedName>
    <definedName name="____EST18" localSheetId="7">#REF!</definedName>
    <definedName name="____EST18">#REF!</definedName>
    <definedName name="____EST19" localSheetId="17">#REF!</definedName>
    <definedName name="____EST19" localSheetId="16">#REF!</definedName>
    <definedName name="____EST19" localSheetId="20">#REF!</definedName>
    <definedName name="____EST19" localSheetId="6">#REF!</definedName>
    <definedName name="____EST19" localSheetId="19">#REF!</definedName>
    <definedName name="____EST19" localSheetId="7">#REF!</definedName>
    <definedName name="____EST19">#REF!</definedName>
    <definedName name="____EST2" localSheetId="17">#REF!</definedName>
    <definedName name="____EST2" localSheetId="16">#REF!</definedName>
    <definedName name="____EST2" localSheetId="20">#REF!</definedName>
    <definedName name="____EST2" localSheetId="6">#REF!</definedName>
    <definedName name="____EST2" localSheetId="19">#REF!</definedName>
    <definedName name="____EST2" localSheetId="7">#REF!</definedName>
    <definedName name="____EST2">#REF!</definedName>
    <definedName name="____EST3" localSheetId="17">#REF!</definedName>
    <definedName name="____EST3" localSheetId="16">#REF!</definedName>
    <definedName name="____EST3" localSheetId="20">#REF!</definedName>
    <definedName name="____EST3" localSheetId="6">#REF!</definedName>
    <definedName name="____EST3" localSheetId="19">#REF!</definedName>
    <definedName name="____EST3" localSheetId="7">#REF!</definedName>
    <definedName name="____EST3">#REF!</definedName>
    <definedName name="____EST4" localSheetId="17">#REF!</definedName>
    <definedName name="____EST4" localSheetId="16">#REF!</definedName>
    <definedName name="____EST4" localSheetId="20">#REF!</definedName>
    <definedName name="____EST4" localSheetId="6">#REF!</definedName>
    <definedName name="____EST4" localSheetId="19">#REF!</definedName>
    <definedName name="____EST4" localSheetId="7">#REF!</definedName>
    <definedName name="____EST4">#REF!</definedName>
    <definedName name="____EST5" localSheetId="17">#REF!</definedName>
    <definedName name="____EST5" localSheetId="16">#REF!</definedName>
    <definedName name="____EST5" localSheetId="20">#REF!</definedName>
    <definedName name="____EST5" localSheetId="6">#REF!</definedName>
    <definedName name="____EST5" localSheetId="19">#REF!</definedName>
    <definedName name="____EST5" localSheetId="7">#REF!</definedName>
    <definedName name="____EST5">#REF!</definedName>
    <definedName name="____EST6" localSheetId="17">#REF!</definedName>
    <definedName name="____EST6" localSheetId="16">#REF!</definedName>
    <definedName name="____EST6" localSheetId="20">#REF!</definedName>
    <definedName name="____EST6" localSheetId="6">#REF!</definedName>
    <definedName name="____EST6" localSheetId="19">#REF!</definedName>
    <definedName name="____EST6" localSheetId="7">#REF!</definedName>
    <definedName name="____EST6">#REF!</definedName>
    <definedName name="____EST7" localSheetId="17">#REF!</definedName>
    <definedName name="____EST7" localSheetId="16">#REF!</definedName>
    <definedName name="____EST7" localSheetId="20">#REF!</definedName>
    <definedName name="____EST7" localSheetId="6">#REF!</definedName>
    <definedName name="____EST7" localSheetId="19">#REF!</definedName>
    <definedName name="____EST7" localSheetId="7">#REF!</definedName>
    <definedName name="____EST7">#REF!</definedName>
    <definedName name="____EST8" localSheetId="17">#REF!</definedName>
    <definedName name="____EST8" localSheetId="16">#REF!</definedName>
    <definedName name="____EST8" localSheetId="20">#REF!</definedName>
    <definedName name="____EST8" localSheetId="6">#REF!</definedName>
    <definedName name="____EST8" localSheetId="19">#REF!</definedName>
    <definedName name="____EST8" localSheetId="7">#REF!</definedName>
    <definedName name="____EST8">#REF!</definedName>
    <definedName name="____EST9" localSheetId="17">#REF!</definedName>
    <definedName name="____EST9" localSheetId="16">#REF!</definedName>
    <definedName name="____EST9" localSheetId="20">#REF!</definedName>
    <definedName name="____EST9" localSheetId="6">#REF!</definedName>
    <definedName name="____EST9" localSheetId="19">#REF!</definedName>
    <definedName name="____EST9" localSheetId="7">#REF!</definedName>
    <definedName name="____EST9">#REF!</definedName>
    <definedName name="____EXC1" localSheetId="17">#REF!</definedName>
    <definedName name="____EXC1" localSheetId="16">#REF!</definedName>
    <definedName name="____EXC1" localSheetId="20">#REF!</definedName>
    <definedName name="____EXC1" localSheetId="6">#REF!</definedName>
    <definedName name="____EXC1" localSheetId="19">#REF!</definedName>
    <definedName name="____EXC1" localSheetId="7">#REF!</definedName>
    <definedName name="____EXC1">#REF!</definedName>
    <definedName name="____EXC10" localSheetId="17">#REF!</definedName>
    <definedName name="____EXC10" localSheetId="16">#REF!</definedName>
    <definedName name="____EXC10" localSheetId="20">#REF!</definedName>
    <definedName name="____EXC10" localSheetId="6">#REF!</definedName>
    <definedName name="____EXC10" localSheetId="19">#REF!</definedName>
    <definedName name="____EXC10" localSheetId="7">#REF!</definedName>
    <definedName name="____EXC10">#REF!</definedName>
    <definedName name="____EXC11" localSheetId="17">#REF!</definedName>
    <definedName name="____EXC11" localSheetId="16">#REF!</definedName>
    <definedName name="____EXC11" localSheetId="20">#REF!</definedName>
    <definedName name="____EXC11" localSheetId="6">#REF!</definedName>
    <definedName name="____EXC11" localSheetId="19">#REF!</definedName>
    <definedName name="____EXC11" localSheetId="7">#REF!</definedName>
    <definedName name="____EXC11">#REF!</definedName>
    <definedName name="____EXC12" localSheetId="17">#REF!</definedName>
    <definedName name="____EXC12" localSheetId="16">#REF!</definedName>
    <definedName name="____EXC12" localSheetId="20">#REF!</definedName>
    <definedName name="____EXC12" localSheetId="6">#REF!</definedName>
    <definedName name="____EXC12" localSheetId="19">#REF!</definedName>
    <definedName name="____EXC12" localSheetId="7">#REF!</definedName>
    <definedName name="____EXC12">#REF!</definedName>
    <definedName name="____EXC2" localSheetId="17">#REF!</definedName>
    <definedName name="____EXC2" localSheetId="16">#REF!</definedName>
    <definedName name="____EXC2" localSheetId="20">#REF!</definedName>
    <definedName name="____EXC2" localSheetId="6">#REF!</definedName>
    <definedName name="____EXC2" localSheetId="19">#REF!</definedName>
    <definedName name="____EXC2" localSheetId="7">#REF!</definedName>
    <definedName name="____EXC2">#REF!</definedName>
    <definedName name="____EXC3" localSheetId="17">#REF!</definedName>
    <definedName name="____EXC3" localSheetId="16">#REF!</definedName>
    <definedName name="____EXC3" localSheetId="20">#REF!</definedName>
    <definedName name="____EXC3" localSheetId="6">#REF!</definedName>
    <definedName name="____EXC3" localSheetId="19">#REF!</definedName>
    <definedName name="____EXC3" localSheetId="7">#REF!</definedName>
    <definedName name="____EXC3">#REF!</definedName>
    <definedName name="____EXC4" localSheetId="17">#REF!</definedName>
    <definedName name="____EXC4" localSheetId="16">#REF!</definedName>
    <definedName name="____EXC4" localSheetId="20">#REF!</definedName>
    <definedName name="____EXC4" localSheetId="6">#REF!</definedName>
    <definedName name="____EXC4" localSheetId="19">#REF!</definedName>
    <definedName name="____EXC4" localSheetId="7">#REF!</definedName>
    <definedName name="____EXC4">#REF!</definedName>
    <definedName name="____EXC5" localSheetId="17">#REF!</definedName>
    <definedName name="____EXC5" localSheetId="16">#REF!</definedName>
    <definedName name="____EXC5" localSheetId="20">#REF!</definedName>
    <definedName name="____EXC5" localSheetId="6">#REF!</definedName>
    <definedName name="____EXC5" localSheetId="19">#REF!</definedName>
    <definedName name="____EXC5" localSheetId="7">#REF!</definedName>
    <definedName name="____EXC5">#REF!</definedName>
    <definedName name="____EXC6" localSheetId="17">#REF!</definedName>
    <definedName name="____EXC6" localSheetId="16">#REF!</definedName>
    <definedName name="____EXC6" localSheetId="20">#REF!</definedName>
    <definedName name="____EXC6" localSheetId="6">#REF!</definedName>
    <definedName name="____EXC6" localSheetId="19">#REF!</definedName>
    <definedName name="____EXC6" localSheetId="7">#REF!</definedName>
    <definedName name="____EXC6">#REF!</definedName>
    <definedName name="____EXC7" localSheetId="17">#REF!</definedName>
    <definedName name="____EXC7" localSheetId="16">#REF!</definedName>
    <definedName name="____EXC7" localSheetId="20">#REF!</definedName>
    <definedName name="____EXC7" localSheetId="6">#REF!</definedName>
    <definedName name="____EXC7" localSheetId="19">#REF!</definedName>
    <definedName name="____EXC7" localSheetId="7">#REF!</definedName>
    <definedName name="____EXC7">#REF!</definedName>
    <definedName name="____EXC8" localSheetId="17">#REF!</definedName>
    <definedName name="____EXC8" localSheetId="16">#REF!</definedName>
    <definedName name="____EXC8" localSheetId="20">#REF!</definedName>
    <definedName name="____EXC8" localSheetId="6">#REF!</definedName>
    <definedName name="____EXC8" localSheetId="19">#REF!</definedName>
    <definedName name="____EXC8" localSheetId="7">#REF!</definedName>
    <definedName name="____EXC8">#REF!</definedName>
    <definedName name="____EXC9" localSheetId="17">#REF!</definedName>
    <definedName name="____EXC9" localSheetId="16">#REF!</definedName>
    <definedName name="____EXC9" localSheetId="20">#REF!</definedName>
    <definedName name="____EXC9" localSheetId="6">#REF!</definedName>
    <definedName name="____EXC9" localSheetId="19">#REF!</definedName>
    <definedName name="____EXC9" localSheetId="7">#REF!</definedName>
    <definedName name="____EXC9">#REF!</definedName>
    <definedName name="____FEC5" localSheetId="2">#REF!,#REF!</definedName>
    <definedName name="____FEC5">#REF!,#REF!</definedName>
    <definedName name="____g2" localSheetId="22"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22"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22"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22"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22"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22"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22"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22"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22"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22"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22"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22"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22"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22"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22"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22"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HUM1" localSheetId="2">#REF!</definedName>
    <definedName name="____HUM1">#REF!</definedName>
    <definedName name="____HUM2" localSheetId="2">#REF!</definedName>
    <definedName name="____HUM2">#REF!</definedName>
    <definedName name="____i1" localSheetId="2">#REF!</definedName>
    <definedName name="____i1">#REF!</definedName>
    <definedName name="____i4" localSheetId="22"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22"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22"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22"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22"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22"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22"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INF1" localSheetId="2">#REF!</definedName>
    <definedName name="____INF1">#REF!</definedName>
    <definedName name="____k3" localSheetId="22"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22"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22"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22"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22"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22"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22"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22"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22"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22"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22"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22"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22"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22"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22"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MA2" localSheetId="2">#REF!</definedName>
    <definedName name="____MA2">#REF!</definedName>
    <definedName name="____mes1" localSheetId="2">#REF!</definedName>
    <definedName name="____mes1">#REF!</definedName>
    <definedName name="____Mes2" localSheetId="2">#REF!</definedName>
    <definedName name="____Mes2">#REF!</definedName>
    <definedName name="____Mes3" localSheetId="2">#REF!</definedName>
    <definedName name="____Mes3">#REF!</definedName>
    <definedName name="____n3" localSheetId="22"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22"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22"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22"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22"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22"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22"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22"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22"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22"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oa55" localSheetId="2">#REF!</definedName>
    <definedName name="____oa55">#REF!</definedName>
    <definedName name="____ORO10" localSheetId="17">#REF!</definedName>
    <definedName name="____ORO10" localSheetId="16">#REF!</definedName>
    <definedName name="____ORO10" localSheetId="20">#REF!</definedName>
    <definedName name="____ORO10" localSheetId="6">#REF!</definedName>
    <definedName name="____ORO10" localSheetId="19">#REF!</definedName>
    <definedName name="____ORO10" localSheetId="7">#REF!</definedName>
    <definedName name="____ORO10">#REF!</definedName>
    <definedName name="____ORO11" localSheetId="17">#REF!</definedName>
    <definedName name="____ORO11" localSheetId="16">#REF!</definedName>
    <definedName name="____ORO11" localSheetId="20">#REF!</definedName>
    <definedName name="____ORO11" localSheetId="6">#REF!</definedName>
    <definedName name="____ORO11" localSheetId="19">#REF!</definedName>
    <definedName name="____ORO11" localSheetId="7">#REF!</definedName>
    <definedName name="____ORO11">#REF!</definedName>
    <definedName name="____ORO12" localSheetId="17">#REF!</definedName>
    <definedName name="____ORO12" localSheetId="16">#REF!</definedName>
    <definedName name="____ORO12" localSheetId="20">#REF!</definedName>
    <definedName name="____ORO12" localSheetId="6">#REF!</definedName>
    <definedName name="____ORO12" localSheetId="19">#REF!</definedName>
    <definedName name="____ORO12" localSheetId="7">#REF!</definedName>
    <definedName name="____ORO12">#REF!</definedName>
    <definedName name="____ORO13" localSheetId="17">#REF!</definedName>
    <definedName name="____ORO13" localSheetId="16">#REF!</definedName>
    <definedName name="____ORO13" localSheetId="20">#REF!</definedName>
    <definedName name="____ORO13" localSheetId="6">#REF!</definedName>
    <definedName name="____ORO13" localSheetId="19">#REF!</definedName>
    <definedName name="____ORO13" localSheetId="7">#REF!</definedName>
    <definedName name="____ORO13">#REF!</definedName>
    <definedName name="____ORO14" localSheetId="17">#REF!</definedName>
    <definedName name="____ORO14" localSheetId="16">#REF!</definedName>
    <definedName name="____ORO14" localSheetId="20">#REF!</definedName>
    <definedName name="____ORO14" localSheetId="6">#REF!</definedName>
    <definedName name="____ORO14" localSheetId="19">#REF!</definedName>
    <definedName name="____ORO14" localSheetId="7">#REF!</definedName>
    <definedName name="____ORO14">#REF!</definedName>
    <definedName name="____ORO15" localSheetId="17">#REF!</definedName>
    <definedName name="____ORO15" localSheetId="16">#REF!</definedName>
    <definedName name="____ORO15" localSheetId="20">#REF!</definedName>
    <definedName name="____ORO15" localSheetId="6">#REF!</definedName>
    <definedName name="____ORO15" localSheetId="19">#REF!</definedName>
    <definedName name="____ORO15" localSheetId="7">#REF!</definedName>
    <definedName name="____ORO15">#REF!</definedName>
    <definedName name="____ORO16" localSheetId="17">#REF!</definedName>
    <definedName name="____ORO16" localSheetId="16">#REF!</definedName>
    <definedName name="____ORO16" localSheetId="20">#REF!</definedName>
    <definedName name="____ORO16" localSheetId="6">#REF!</definedName>
    <definedName name="____ORO16" localSheetId="19">#REF!</definedName>
    <definedName name="____ORO16" localSheetId="7">#REF!</definedName>
    <definedName name="____ORO16">#REF!</definedName>
    <definedName name="____ORO17" localSheetId="17">#REF!</definedName>
    <definedName name="____ORO17" localSheetId="16">#REF!</definedName>
    <definedName name="____ORO17" localSheetId="20">#REF!</definedName>
    <definedName name="____ORO17" localSheetId="6">#REF!</definedName>
    <definedName name="____ORO17" localSheetId="19">#REF!</definedName>
    <definedName name="____ORO17" localSheetId="7">#REF!</definedName>
    <definedName name="____ORO17">#REF!</definedName>
    <definedName name="____ORO18" localSheetId="17">#REF!</definedName>
    <definedName name="____ORO18" localSheetId="16">#REF!</definedName>
    <definedName name="____ORO18" localSheetId="20">#REF!</definedName>
    <definedName name="____ORO18" localSheetId="6">#REF!</definedName>
    <definedName name="____ORO18" localSheetId="19">#REF!</definedName>
    <definedName name="____ORO18" localSheetId="7">#REF!</definedName>
    <definedName name="____ORO18">#REF!</definedName>
    <definedName name="____ORO19" localSheetId="17">#REF!</definedName>
    <definedName name="____ORO19" localSheetId="16">#REF!</definedName>
    <definedName name="____ORO19" localSheetId="20">#REF!</definedName>
    <definedName name="____ORO19" localSheetId="6">#REF!</definedName>
    <definedName name="____ORO19" localSheetId="19">#REF!</definedName>
    <definedName name="____ORO19" localSheetId="7">#REF!</definedName>
    <definedName name="____ORO19">#REF!</definedName>
    <definedName name="____p6" localSheetId="22"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22"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22"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PJ50" localSheetId="20">#REF!</definedName>
    <definedName name="____PJ50">#REF!</definedName>
    <definedName name="____pj51" localSheetId="2">#REF!</definedName>
    <definedName name="____pj51">#REF!</definedName>
    <definedName name="____PMT5671" localSheetId="21">#REF!</definedName>
    <definedName name="____PMT5671" localSheetId="17">#REF!</definedName>
    <definedName name="____PMT5671" localSheetId="16">#REF!</definedName>
    <definedName name="____PMT5671" localSheetId="20">#REF!</definedName>
    <definedName name="____PMT5671" localSheetId="19">#REF!</definedName>
    <definedName name="____PMT5671" localSheetId="1">#REF!</definedName>
    <definedName name="____PMT5671" localSheetId="7">#REF!</definedName>
    <definedName name="____PMT5671">#REF!</definedName>
    <definedName name="____PMT5805" localSheetId="21">#REF!</definedName>
    <definedName name="____PMT5805" localSheetId="17">#REF!</definedName>
    <definedName name="____PMT5805" localSheetId="16">#REF!</definedName>
    <definedName name="____PMT5805" localSheetId="20">#REF!</definedName>
    <definedName name="____PMT5805" localSheetId="19">#REF!</definedName>
    <definedName name="____PMT5805" localSheetId="1">#REF!</definedName>
    <definedName name="____PMT5805" localSheetId="7">#REF!</definedName>
    <definedName name="____PMT5805">#REF!</definedName>
    <definedName name="____PMT5806" localSheetId="21">#REF!</definedName>
    <definedName name="____PMT5806" localSheetId="17">#REF!</definedName>
    <definedName name="____PMT5806" localSheetId="16">#REF!</definedName>
    <definedName name="____PMT5806" localSheetId="20">#REF!</definedName>
    <definedName name="____PMT5806" localSheetId="19">#REF!</definedName>
    <definedName name="____PMT5806" localSheetId="1">#REF!</definedName>
    <definedName name="____PMT5806" localSheetId="7">#REF!</definedName>
    <definedName name="____PMT5806">#REF!</definedName>
    <definedName name="____PMT5815" localSheetId="21">#REF!</definedName>
    <definedName name="____PMT5815" localSheetId="17">#REF!</definedName>
    <definedName name="____PMT5815" localSheetId="16">#REF!</definedName>
    <definedName name="____PMT5815" localSheetId="20">#REF!</definedName>
    <definedName name="____PMT5815" localSheetId="19">#REF!</definedName>
    <definedName name="____PMT5815" localSheetId="1">#REF!</definedName>
    <definedName name="____PMT5815" localSheetId="7">#REF!</definedName>
    <definedName name="____PMT5815">#REF!</definedName>
    <definedName name="____PMT5820" localSheetId="21">#REF!</definedName>
    <definedName name="____PMT5820" localSheetId="17">#REF!</definedName>
    <definedName name="____PMT5820" localSheetId="16">#REF!</definedName>
    <definedName name="____PMT5820" localSheetId="20">#REF!</definedName>
    <definedName name="____PMT5820" localSheetId="19">#REF!</definedName>
    <definedName name="____PMT5820" localSheetId="1">#REF!</definedName>
    <definedName name="____PMT5820" localSheetId="7">#REF!</definedName>
    <definedName name="____PMT5820">#REF!</definedName>
    <definedName name="____pv2" localSheetId="16">#REF!</definedName>
    <definedName name="____pv2" localSheetId="20">#REF!</definedName>
    <definedName name="____pv2" localSheetId="5">#REF!</definedName>
    <definedName name="____pv2">#REF!</definedName>
    <definedName name="____pv3" localSheetId="20">#REF!</definedName>
    <definedName name="____pv3">#REF!</definedName>
    <definedName name="____r" localSheetId="21">#REF!</definedName>
    <definedName name="____r" localSheetId="17">#REF!</definedName>
    <definedName name="____r" localSheetId="16">#REF!</definedName>
    <definedName name="____r" localSheetId="20">#REF!</definedName>
    <definedName name="____r" localSheetId="6">#REF!</definedName>
    <definedName name="____r" localSheetId="19">#REF!</definedName>
    <definedName name="____r" localSheetId="1">#REF!</definedName>
    <definedName name="____r" localSheetId="7">#REF!</definedName>
    <definedName name="____r">#REF!</definedName>
    <definedName name="____r4r" localSheetId="22"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c" localSheetId="2">#REF!</definedName>
    <definedName name="____rc">#REF!</definedName>
    <definedName name="____REC3" localSheetId="2">#REF!</definedName>
    <definedName name="____REC3">#REF!</definedName>
    <definedName name="____REC35" localSheetId="2">#REF!</definedName>
    <definedName name="____REC35">#REF!</definedName>
    <definedName name="____REC4" localSheetId="2">#REF!</definedName>
    <definedName name="____REC4">#REF!</definedName>
    <definedName name="____REP1" localSheetId="2">#REF!</definedName>
    <definedName name="____REP1">#REF!</definedName>
    <definedName name="____REP15" localSheetId="2">#REF!</definedName>
    <definedName name="____REP15">#REF!</definedName>
    <definedName name="____REP2" localSheetId="2">#REF!</definedName>
    <definedName name="____REP2">#REF!</definedName>
    <definedName name="____rtu6" localSheetId="22"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22"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22"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22"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22"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22"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22"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22"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SAL1" localSheetId="21">#REF!</definedName>
    <definedName name="____SAL1" localSheetId="17">#REF!</definedName>
    <definedName name="____SAL1" localSheetId="20">#REF!</definedName>
    <definedName name="____SAL1" localSheetId="6">#REF!</definedName>
    <definedName name="____SAL1" localSheetId="19">#REF!</definedName>
    <definedName name="____SAL1" localSheetId="1">#REF!</definedName>
    <definedName name="____SAL1" localSheetId="7">#REF!</definedName>
    <definedName name="____SAL1">#REF!</definedName>
    <definedName name="____SBC1" localSheetId="20">#REF!</definedName>
    <definedName name="____SBC1">#REF!</definedName>
    <definedName name="____SBC3" localSheetId="20">#REF!</definedName>
    <definedName name="____SBC3">#REF!</definedName>
    <definedName name="____SBC5" localSheetId="20">#REF!</definedName>
    <definedName name="____SBC5">#REF!</definedName>
    <definedName name="____SE2" localSheetId="2">#REF!</definedName>
    <definedName name="____SE2">#REF!</definedName>
    <definedName name="____t3" localSheetId="22"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22"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22"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22"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22"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22"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22"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22"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22"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22"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22"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TA1" localSheetId="2">#REF!</definedName>
    <definedName name="____TA1">#REF!</definedName>
    <definedName name="____TA2" localSheetId="2">#REF!</definedName>
    <definedName name="____TA2">#REF!</definedName>
    <definedName name="____TA3" localSheetId="2">#REF!</definedName>
    <definedName name="____TA3">#REF!</definedName>
    <definedName name="____TA4" localSheetId="2">#REF!</definedName>
    <definedName name="____TA4">#REF!</definedName>
    <definedName name="____TA5" localSheetId="2">#REF!</definedName>
    <definedName name="____TA5">#REF!</definedName>
    <definedName name="____TA6" localSheetId="2">#REF!</definedName>
    <definedName name="____TA6">#REF!</definedName>
    <definedName name="____TA7" localSheetId="2">#REF!</definedName>
    <definedName name="____TA7">#REF!</definedName>
    <definedName name="____TA8" localSheetId="2">#REF!</definedName>
    <definedName name="____TA8">#REF!</definedName>
    <definedName name="____TA9" localSheetId="2">#REF!</definedName>
    <definedName name="____TA9">#REF!</definedName>
    <definedName name="____tab1" localSheetId="21">#REF!</definedName>
    <definedName name="____tab1" localSheetId="17">#REF!</definedName>
    <definedName name="____tab1" localSheetId="16">#REF!</definedName>
    <definedName name="____tab1" localSheetId="20">#REF!</definedName>
    <definedName name="____tab1" localSheetId="6">#REF!</definedName>
    <definedName name="____tab1" localSheetId="19">#REF!</definedName>
    <definedName name="____tab1" localSheetId="1">#REF!</definedName>
    <definedName name="____tab1" localSheetId="7">#REF!</definedName>
    <definedName name="____tab1">#REF!</definedName>
    <definedName name="____tab2" localSheetId="21">#REF!</definedName>
    <definedName name="____tab2" localSheetId="17">#REF!</definedName>
    <definedName name="____tab2" localSheetId="16">#REF!</definedName>
    <definedName name="____tab2" localSheetId="20">#REF!</definedName>
    <definedName name="____tab2" localSheetId="6">#REF!</definedName>
    <definedName name="____tab2" localSheetId="19">#REF!</definedName>
    <definedName name="____tab2" localSheetId="7">#REF!</definedName>
    <definedName name="____tab2">#REF!</definedName>
    <definedName name="____tab3" localSheetId="21">#REF!</definedName>
    <definedName name="____tab3" localSheetId="17">#REF!</definedName>
    <definedName name="____tab3" localSheetId="16">#REF!</definedName>
    <definedName name="____tab3" localSheetId="20">#REF!</definedName>
    <definedName name="____tab3" localSheetId="6">#REF!</definedName>
    <definedName name="____tab3" localSheetId="19">#REF!</definedName>
    <definedName name="____tab3" localSheetId="7">#REF!</definedName>
    <definedName name="____tab3">#REF!</definedName>
    <definedName name="____TAB4" localSheetId="17">#REF!</definedName>
    <definedName name="____TAB4" localSheetId="16">#REF!</definedName>
    <definedName name="____TAB4" localSheetId="20">#REF!</definedName>
    <definedName name="____TAB4" localSheetId="6">#REF!</definedName>
    <definedName name="____TAB4" localSheetId="19">#REF!</definedName>
    <definedName name="____TAB4" localSheetId="7">#REF!</definedName>
    <definedName name="____TAB4">#REF!</definedName>
    <definedName name="____u4" localSheetId="22"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22"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22"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22"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22"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22"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22"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22"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22"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22"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22"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22"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22"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22"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22"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22"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Vol1" localSheetId="16">#REF!</definedName>
    <definedName name="____Vol1" localSheetId="20">#REF!</definedName>
    <definedName name="____Vol1" localSheetId="1">#REF!</definedName>
    <definedName name="____Vol1" localSheetId="5">#REF!</definedName>
    <definedName name="____Vol1">#REF!</definedName>
    <definedName name="____x1" localSheetId="22"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22"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22"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22"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22"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22"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22"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22"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22"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xlnm.Print_Area">"#REF!"</definedName>
    <definedName name="____xlnm.Recorder">"#REF!"</definedName>
    <definedName name="____xz2" localSheetId="2">#REF!</definedName>
    <definedName name="____xz2">#REF!</definedName>
    <definedName name="____y2" localSheetId="22"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22"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22"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22"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22"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22"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22"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22"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22"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22"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22"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22"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22"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22"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1" localSheetId="4">#N/A</definedName>
    <definedName name="___A1">#N/A</definedName>
    <definedName name="___A17000" localSheetId="16">#REF!</definedName>
    <definedName name="___A17000" localSheetId="20">#REF!</definedName>
    <definedName name="___A17000" localSheetId="4">#REF!</definedName>
    <definedName name="___A17000">#REF!</definedName>
    <definedName name="___A20000" localSheetId="16">#REF!</definedName>
    <definedName name="___A20000" localSheetId="20">#REF!</definedName>
    <definedName name="___A20000">#REF!</definedName>
    <definedName name="___a3" localSheetId="22"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30000" localSheetId="16">#REF!</definedName>
    <definedName name="___A30000" localSheetId="20">#REF!</definedName>
    <definedName name="___A30000">#REF!</definedName>
    <definedName name="___a4" localSheetId="22"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22"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22"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AFC1" localSheetId="20">#REF!</definedName>
    <definedName name="___AFC1">#REF!</definedName>
    <definedName name="___AFC3" localSheetId="20">#REF!</definedName>
    <definedName name="___AFC3">#REF!</definedName>
    <definedName name="___AFC5" localSheetId="20">#REF!</definedName>
    <definedName name="___AFC5">#REF!</definedName>
    <definedName name="___aiu2" localSheetId="16">#REF!</definedName>
    <definedName name="___aiu2" localSheetId="20">#REF!</definedName>
    <definedName name="___aiu2" localSheetId="1">#REF!</definedName>
    <definedName name="___aiu2">#REF!</definedName>
    <definedName name="___apu1" localSheetId="2">#REF!</definedName>
    <definedName name="___apu1">#REF!</definedName>
    <definedName name="___APU221" localSheetId="2">#REF!</definedName>
    <definedName name="___APU221">#REF!</definedName>
    <definedName name="___APU465" localSheetId="2">#REF!</definedName>
    <definedName name="___APU465">#REF!</definedName>
    <definedName name="___b2" localSheetId="22"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22"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22"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22"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22"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22"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22"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22"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22"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BGC1" localSheetId="20">#REF!</definedName>
    <definedName name="___BGC1">#REF!</definedName>
    <definedName name="___BGC3" localSheetId="20">#REF!</definedName>
    <definedName name="___BGC3">#REF!</definedName>
    <definedName name="___BGC5" localSheetId="20">#REF!</definedName>
    <definedName name="___BGC5">#REF!</definedName>
    <definedName name="___CAC1" localSheetId="20">#REF!</definedName>
    <definedName name="___CAC1">#REF!</definedName>
    <definedName name="___CAC3" localSheetId="20">#REF!</definedName>
    <definedName name="___CAC3">#REF!</definedName>
    <definedName name="___CAC5" localSheetId="20">#REF!</definedName>
    <definedName name="___CAC5">#REF!</definedName>
    <definedName name="___EST1" localSheetId="21">#REF!</definedName>
    <definedName name="___EST1" localSheetId="17">#REF!</definedName>
    <definedName name="___EST1" localSheetId="16">#REF!</definedName>
    <definedName name="___EST1" localSheetId="20">#REF!</definedName>
    <definedName name="___EST1" localSheetId="6">#REF!</definedName>
    <definedName name="___EST1" localSheetId="19">#REF!</definedName>
    <definedName name="___EST1" localSheetId="1">#REF!</definedName>
    <definedName name="___EST1" localSheetId="7">#REF!</definedName>
    <definedName name="___EST1">#REF!</definedName>
    <definedName name="___EST10" localSheetId="21">#REF!</definedName>
    <definedName name="___EST10" localSheetId="17">#REF!</definedName>
    <definedName name="___EST10" localSheetId="16">#REF!</definedName>
    <definedName name="___EST10" localSheetId="20">#REF!</definedName>
    <definedName name="___EST10" localSheetId="6">#REF!</definedName>
    <definedName name="___EST10" localSheetId="19">#REF!</definedName>
    <definedName name="___EST10" localSheetId="1">#REF!</definedName>
    <definedName name="___EST10" localSheetId="7">#REF!</definedName>
    <definedName name="___EST10">#REF!</definedName>
    <definedName name="___EST11" localSheetId="21">#REF!</definedName>
    <definedName name="___EST11" localSheetId="17">#REF!</definedName>
    <definedName name="___EST11" localSheetId="16">#REF!</definedName>
    <definedName name="___EST11" localSheetId="20">#REF!</definedName>
    <definedName name="___EST11" localSheetId="6">#REF!</definedName>
    <definedName name="___EST11" localSheetId="19">#REF!</definedName>
    <definedName name="___EST11" localSheetId="1">#REF!</definedName>
    <definedName name="___EST11" localSheetId="7">#REF!</definedName>
    <definedName name="___EST11">#REF!</definedName>
    <definedName name="___EST12" localSheetId="17">#REF!</definedName>
    <definedName name="___EST12" localSheetId="16">#REF!</definedName>
    <definedName name="___EST12" localSheetId="20">#REF!</definedName>
    <definedName name="___EST12" localSheetId="6">#REF!</definedName>
    <definedName name="___EST12" localSheetId="19">#REF!</definedName>
    <definedName name="___EST12" localSheetId="7">#REF!</definedName>
    <definedName name="___EST12">#REF!</definedName>
    <definedName name="___EST13" localSheetId="17">#REF!</definedName>
    <definedName name="___EST13" localSheetId="16">#REF!</definedName>
    <definedName name="___EST13" localSheetId="20">#REF!</definedName>
    <definedName name="___EST13" localSheetId="6">#REF!</definedName>
    <definedName name="___EST13" localSheetId="19">#REF!</definedName>
    <definedName name="___EST13" localSheetId="7">#REF!</definedName>
    <definedName name="___EST13">#REF!</definedName>
    <definedName name="___EST14" localSheetId="17">#REF!</definedName>
    <definedName name="___EST14" localSheetId="16">#REF!</definedName>
    <definedName name="___EST14" localSheetId="20">#REF!</definedName>
    <definedName name="___EST14" localSheetId="6">#REF!</definedName>
    <definedName name="___EST14" localSheetId="19">#REF!</definedName>
    <definedName name="___EST14" localSheetId="7">#REF!</definedName>
    <definedName name="___EST14">#REF!</definedName>
    <definedName name="___EST15" localSheetId="17">#REF!</definedName>
    <definedName name="___EST15" localSheetId="16">#REF!</definedName>
    <definedName name="___EST15" localSheetId="20">#REF!</definedName>
    <definedName name="___EST15" localSheetId="6">#REF!</definedName>
    <definedName name="___EST15" localSheetId="19">#REF!</definedName>
    <definedName name="___EST15" localSheetId="7">#REF!</definedName>
    <definedName name="___EST15">#REF!</definedName>
    <definedName name="___EST16" localSheetId="17">#REF!</definedName>
    <definedName name="___EST16" localSheetId="16">#REF!</definedName>
    <definedName name="___EST16" localSheetId="20">#REF!</definedName>
    <definedName name="___EST16" localSheetId="6">#REF!</definedName>
    <definedName name="___EST16" localSheetId="19">#REF!</definedName>
    <definedName name="___EST16" localSheetId="7">#REF!</definedName>
    <definedName name="___EST16">#REF!</definedName>
    <definedName name="___EST17" localSheetId="17">#REF!</definedName>
    <definedName name="___EST17" localSheetId="16">#REF!</definedName>
    <definedName name="___EST17" localSheetId="20">#REF!</definedName>
    <definedName name="___EST17" localSheetId="6">#REF!</definedName>
    <definedName name="___EST17" localSheetId="19">#REF!</definedName>
    <definedName name="___EST17" localSheetId="7">#REF!</definedName>
    <definedName name="___EST17">#REF!</definedName>
    <definedName name="___EST18" localSheetId="17">#REF!</definedName>
    <definedName name="___EST18" localSheetId="16">#REF!</definedName>
    <definedName name="___EST18" localSheetId="20">#REF!</definedName>
    <definedName name="___EST18" localSheetId="6">#REF!</definedName>
    <definedName name="___EST18" localSheetId="19">#REF!</definedName>
    <definedName name="___EST18" localSheetId="7">#REF!</definedName>
    <definedName name="___EST18">#REF!</definedName>
    <definedName name="___EST19" localSheetId="17">#REF!</definedName>
    <definedName name="___EST19" localSheetId="16">#REF!</definedName>
    <definedName name="___EST19" localSheetId="20">#REF!</definedName>
    <definedName name="___EST19" localSheetId="6">#REF!</definedName>
    <definedName name="___EST19" localSheetId="19">#REF!</definedName>
    <definedName name="___EST19" localSheetId="7">#REF!</definedName>
    <definedName name="___EST19">#REF!</definedName>
    <definedName name="___EST2" localSheetId="17">#REF!</definedName>
    <definedName name="___EST2" localSheetId="16">#REF!</definedName>
    <definedName name="___EST2" localSheetId="20">#REF!</definedName>
    <definedName name="___EST2" localSheetId="6">#REF!</definedName>
    <definedName name="___EST2" localSheetId="19">#REF!</definedName>
    <definedName name="___EST2" localSheetId="7">#REF!</definedName>
    <definedName name="___EST2">#REF!</definedName>
    <definedName name="___EST3" localSheetId="17">#REF!</definedName>
    <definedName name="___EST3" localSheetId="16">#REF!</definedName>
    <definedName name="___EST3" localSheetId="20">#REF!</definedName>
    <definedName name="___EST3" localSheetId="6">#REF!</definedName>
    <definedName name="___EST3" localSheetId="19">#REF!</definedName>
    <definedName name="___EST3" localSheetId="7">#REF!</definedName>
    <definedName name="___EST3">#REF!</definedName>
    <definedName name="___EST4" localSheetId="17">#REF!</definedName>
    <definedName name="___EST4" localSheetId="16">#REF!</definedName>
    <definedName name="___EST4" localSheetId="20">#REF!</definedName>
    <definedName name="___EST4" localSheetId="6">#REF!</definedName>
    <definedName name="___EST4" localSheetId="19">#REF!</definedName>
    <definedName name="___EST4" localSheetId="7">#REF!</definedName>
    <definedName name="___EST4">#REF!</definedName>
    <definedName name="___EST5" localSheetId="17">#REF!</definedName>
    <definedName name="___EST5" localSheetId="16">#REF!</definedName>
    <definedName name="___EST5" localSheetId="20">#REF!</definedName>
    <definedName name="___EST5" localSheetId="6">#REF!</definedName>
    <definedName name="___EST5" localSheetId="19">#REF!</definedName>
    <definedName name="___EST5" localSheetId="7">#REF!</definedName>
    <definedName name="___EST5">#REF!</definedName>
    <definedName name="___EST6" localSheetId="17">#REF!</definedName>
    <definedName name="___EST6" localSheetId="16">#REF!</definedName>
    <definedName name="___EST6" localSheetId="20">#REF!</definedName>
    <definedName name="___EST6" localSheetId="6">#REF!</definedName>
    <definedName name="___EST6" localSheetId="19">#REF!</definedName>
    <definedName name="___EST6" localSheetId="7">#REF!</definedName>
    <definedName name="___EST6">#REF!</definedName>
    <definedName name="___EST7" localSheetId="17">#REF!</definedName>
    <definedName name="___EST7" localSheetId="16">#REF!</definedName>
    <definedName name="___EST7" localSheetId="20">#REF!</definedName>
    <definedName name="___EST7" localSheetId="6">#REF!</definedName>
    <definedName name="___EST7" localSheetId="19">#REF!</definedName>
    <definedName name="___EST7" localSheetId="7">#REF!</definedName>
    <definedName name="___EST7">#REF!</definedName>
    <definedName name="___EST8" localSheetId="17">#REF!</definedName>
    <definedName name="___EST8" localSheetId="16">#REF!</definedName>
    <definedName name="___EST8" localSheetId="20">#REF!</definedName>
    <definedName name="___EST8" localSheetId="6">#REF!</definedName>
    <definedName name="___EST8" localSheetId="19">#REF!</definedName>
    <definedName name="___EST8" localSheetId="7">#REF!</definedName>
    <definedName name="___EST8">#REF!</definedName>
    <definedName name="___EST9" localSheetId="17">#REF!</definedName>
    <definedName name="___EST9" localSheetId="16">#REF!</definedName>
    <definedName name="___EST9" localSheetId="20">#REF!</definedName>
    <definedName name="___EST9" localSheetId="6">#REF!</definedName>
    <definedName name="___EST9" localSheetId="19">#REF!</definedName>
    <definedName name="___EST9" localSheetId="7">#REF!</definedName>
    <definedName name="___EST9">#REF!</definedName>
    <definedName name="___ETR13" localSheetId="17">#REF!</definedName>
    <definedName name="___ETR13" localSheetId="16">#REF!</definedName>
    <definedName name="___ETR13" localSheetId="20">#REF!</definedName>
    <definedName name="___ETR13" localSheetId="6">#REF!</definedName>
    <definedName name="___ETR13" localSheetId="19">#REF!</definedName>
    <definedName name="___ETR13" localSheetId="7">#REF!</definedName>
    <definedName name="___ETR13">#REF!</definedName>
    <definedName name="___EXC1" localSheetId="17">#REF!</definedName>
    <definedName name="___EXC1" localSheetId="16">#REF!</definedName>
    <definedName name="___EXC1" localSheetId="20">#REF!</definedName>
    <definedName name="___EXC1" localSheetId="6">#REF!</definedName>
    <definedName name="___EXC1" localSheetId="19">#REF!</definedName>
    <definedName name="___EXC1" localSheetId="7">#REF!</definedName>
    <definedName name="___EXC1">#REF!</definedName>
    <definedName name="___EXC10" localSheetId="17">#REF!</definedName>
    <definedName name="___EXC10" localSheetId="16">#REF!</definedName>
    <definedName name="___EXC10" localSheetId="20">#REF!</definedName>
    <definedName name="___EXC10" localSheetId="6">#REF!</definedName>
    <definedName name="___EXC10" localSheetId="19">#REF!</definedName>
    <definedName name="___EXC10" localSheetId="7">#REF!</definedName>
    <definedName name="___EXC10">#REF!</definedName>
    <definedName name="___EXC11" localSheetId="17">#REF!</definedName>
    <definedName name="___EXC11" localSheetId="16">#REF!</definedName>
    <definedName name="___EXC11" localSheetId="20">#REF!</definedName>
    <definedName name="___EXC11" localSheetId="6">#REF!</definedName>
    <definedName name="___EXC11" localSheetId="19">#REF!</definedName>
    <definedName name="___EXC11" localSheetId="7">#REF!</definedName>
    <definedName name="___EXC11">#REF!</definedName>
    <definedName name="___EXC12" localSheetId="17">#REF!</definedName>
    <definedName name="___EXC12" localSheetId="16">#REF!</definedName>
    <definedName name="___EXC12" localSheetId="20">#REF!</definedName>
    <definedName name="___EXC12" localSheetId="6">#REF!</definedName>
    <definedName name="___EXC12" localSheetId="19">#REF!</definedName>
    <definedName name="___EXC12" localSheetId="7">#REF!</definedName>
    <definedName name="___EXC12">#REF!</definedName>
    <definedName name="___EXC2" localSheetId="17">#REF!</definedName>
    <definedName name="___EXC2" localSheetId="16">#REF!</definedName>
    <definedName name="___EXC2" localSheetId="20">#REF!</definedName>
    <definedName name="___EXC2" localSheetId="6">#REF!</definedName>
    <definedName name="___EXC2" localSheetId="19">#REF!</definedName>
    <definedName name="___EXC2" localSheetId="7">#REF!</definedName>
    <definedName name="___EXC2">#REF!</definedName>
    <definedName name="___EXC3" localSheetId="17">#REF!</definedName>
    <definedName name="___EXC3" localSheetId="16">#REF!</definedName>
    <definedName name="___EXC3" localSheetId="20">#REF!</definedName>
    <definedName name="___EXC3" localSheetId="6">#REF!</definedName>
    <definedName name="___EXC3" localSheetId="19">#REF!</definedName>
    <definedName name="___EXC3" localSheetId="7">#REF!</definedName>
    <definedName name="___EXC3">#REF!</definedName>
    <definedName name="___EXC4" localSheetId="17">#REF!</definedName>
    <definedName name="___EXC4" localSheetId="16">#REF!</definedName>
    <definedName name="___EXC4" localSheetId="20">#REF!</definedName>
    <definedName name="___EXC4" localSheetId="6">#REF!</definedName>
    <definedName name="___EXC4" localSheetId="19">#REF!</definedName>
    <definedName name="___EXC4" localSheetId="7">#REF!</definedName>
    <definedName name="___EXC4">#REF!</definedName>
    <definedName name="___EXC5" localSheetId="17">#REF!</definedName>
    <definedName name="___EXC5" localSheetId="16">#REF!</definedName>
    <definedName name="___EXC5" localSheetId="20">#REF!</definedName>
    <definedName name="___EXC5" localSheetId="6">#REF!</definedName>
    <definedName name="___EXC5" localSheetId="19">#REF!</definedName>
    <definedName name="___EXC5" localSheetId="7">#REF!</definedName>
    <definedName name="___EXC5">#REF!</definedName>
    <definedName name="___EXC6" localSheetId="17">#REF!</definedName>
    <definedName name="___EXC6" localSheetId="16">#REF!</definedName>
    <definedName name="___EXC6" localSheetId="20">#REF!</definedName>
    <definedName name="___EXC6" localSheetId="6">#REF!</definedName>
    <definedName name="___EXC6" localSheetId="19">#REF!</definedName>
    <definedName name="___EXC6" localSheetId="7">#REF!</definedName>
    <definedName name="___EXC6">#REF!</definedName>
    <definedName name="___EXC7" localSheetId="17">#REF!</definedName>
    <definedName name="___EXC7" localSheetId="16">#REF!</definedName>
    <definedName name="___EXC7" localSheetId="20">#REF!</definedName>
    <definedName name="___EXC7" localSheetId="6">#REF!</definedName>
    <definedName name="___EXC7" localSheetId="19">#REF!</definedName>
    <definedName name="___EXC7" localSheetId="7">#REF!</definedName>
    <definedName name="___EXC7">#REF!</definedName>
    <definedName name="___EXC8" localSheetId="17">#REF!</definedName>
    <definedName name="___EXC8" localSheetId="16">#REF!</definedName>
    <definedName name="___EXC8" localSheetId="20">#REF!</definedName>
    <definedName name="___EXC8" localSheetId="6">#REF!</definedName>
    <definedName name="___EXC8" localSheetId="19">#REF!</definedName>
    <definedName name="___EXC8" localSheetId="7">#REF!</definedName>
    <definedName name="___EXC8">#REF!</definedName>
    <definedName name="___EXC9" localSheetId="17">#REF!</definedName>
    <definedName name="___EXC9" localSheetId="16">#REF!</definedName>
    <definedName name="___EXC9" localSheetId="20">#REF!</definedName>
    <definedName name="___EXC9" localSheetId="6">#REF!</definedName>
    <definedName name="___EXC9" localSheetId="19">#REF!</definedName>
    <definedName name="___EXC9" localSheetId="7">#REF!</definedName>
    <definedName name="___EXC9">#REF!</definedName>
    <definedName name="___FEC5" localSheetId="2">#REF!,#REF!</definedName>
    <definedName name="___FEC5">#REF!,#REF!</definedName>
    <definedName name="___G1" localSheetId="4">#N/A</definedName>
    <definedName name="___G1">#N/A</definedName>
    <definedName name="___g2" localSheetId="22"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22"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22"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22"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22"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22"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22"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22"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22"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22"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22"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22"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22"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22"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22"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22"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HUM1" localSheetId="2">#REF!</definedName>
    <definedName name="___HUM1">#REF!</definedName>
    <definedName name="___HUM2" localSheetId="2">#REF!</definedName>
    <definedName name="___HUM2">#REF!</definedName>
    <definedName name="___i1" localSheetId="2">#REF!</definedName>
    <definedName name="___i1">#REF!</definedName>
    <definedName name="___i4" localSheetId="22"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22"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22"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22"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22"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22"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22"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INF1" localSheetId="2">#REF!</definedName>
    <definedName name="___INF1">#REF!</definedName>
    <definedName name="___IPC2002" localSheetId="16">#REF!</definedName>
    <definedName name="___IPC2002" localSheetId="20">#REF!</definedName>
    <definedName name="___IPC2002" localSheetId="4">#REF!</definedName>
    <definedName name="___IPC2002">#REF!</definedName>
    <definedName name="___k3" localSheetId="22"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22"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22"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22"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22"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22"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22"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ey2" localSheetId="22" hidden="1">#REF!</definedName>
    <definedName name="___key2" hidden="1">#REF!</definedName>
    <definedName name="___key3" localSheetId="22" hidden="1">#REF!</definedName>
    <definedName name="___key3" hidden="1">#REF!</definedName>
    <definedName name="___key31" localSheetId="22" hidden="1">#REF!</definedName>
    <definedName name="___key31" hidden="1">#REF!</definedName>
    <definedName name="___kjk6" localSheetId="22"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22"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22"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22"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22"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22"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22"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22"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MA2" localSheetId="2">#REF!</definedName>
    <definedName name="___MA2">#REF!</definedName>
    <definedName name="___mes1" localSheetId="2">#REF!</definedName>
    <definedName name="___mes1">#REF!</definedName>
    <definedName name="___Mes2" localSheetId="2">#REF!</definedName>
    <definedName name="___Mes2">#REF!</definedName>
    <definedName name="___Mes3" localSheetId="2">#REF!</definedName>
    <definedName name="___Mes3">#REF!</definedName>
    <definedName name="___n3" localSheetId="22"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22"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22"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22"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22"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22"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22"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22"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22"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22"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oa55" localSheetId="2">#REF!</definedName>
    <definedName name="___oa55">#REF!</definedName>
    <definedName name="___ORO10" localSheetId="17">#REF!</definedName>
    <definedName name="___ORO10" localSheetId="16">#REF!</definedName>
    <definedName name="___ORO10" localSheetId="20">#REF!</definedName>
    <definedName name="___ORO10" localSheetId="6">#REF!</definedName>
    <definedName name="___ORO10" localSheetId="19">#REF!</definedName>
    <definedName name="___ORO10" localSheetId="7">#REF!</definedName>
    <definedName name="___ORO10">#REF!</definedName>
    <definedName name="___ORO11" localSheetId="17">#REF!</definedName>
    <definedName name="___ORO11" localSheetId="16">#REF!</definedName>
    <definedName name="___ORO11" localSheetId="20">#REF!</definedName>
    <definedName name="___ORO11" localSheetId="6">#REF!</definedName>
    <definedName name="___ORO11" localSheetId="19">#REF!</definedName>
    <definedName name="___ORO11" localSheetId="7">#REF!</definedName>
    <definedName name="___ORO11">#REF!</definedName>
    <definedName name="___ORO12" localSheetId="17">#REF!</definedName>
    <definedName name="___ORO12" localSheetId="16">#REF!</definedName>
    <definedName name="___ORO12" localSheetId="20">#REF!</definedName>
    <definedName name="___ORO12" localSheetId="6">#REF!</definedName>
    <definedName name="___ORO12" localSheetId="19">#REF!</definedName>
    <definedName name="___ORO12" localSheetId="7">#REF!</definedName>
    <definedName name="___ORO12">#REF!</definedName>
    <definedName name="___ORO13" localSheetId="17">#REF!</definedName>
    <definedName name="___ORO13" localSheetId="16">#REF!</definedName>
    <definedName name="___ORO13" localSheetId="20">#REF!</definedName>
    <definedName name="___ORO13" localSheetId="6">#REF!</definedName>
    <definedName name="___ORO13" localSheetId="19">#REF!</definedName>
    <definedName name="___ORO13" localSheetId="7">#REF!</definedName>
    <definedName name="___ORO13">#REF!</definedName>
    <definedName name="___ORO14" localSheetId="17">#REF!</definedName>
    <definedName name="___ORO14" localSheetId="16">#REF!</definedName>
    <definedName name="___ORO14" localSheetId="20">#REF!</definedName>
    <definedName name="___ORO14" localSheetId="6">#REF!</definedName>
    <definedName name="___ORO14" localSheetId="19">#REF!</definedName>
    <definedName name="___ORO14" localSheetId="7">#REF!</definedName>
    <definedName name="___ORO14">#REF!</definedName>
    <definedName name="___ORO15" localSheetId="17">#REF!</definedName>
    <definedName name="___ORO15" localSheetId="16">#REF!</definedName>
    <definedName name="___ORO15" localSheetId="20">#REF!</definedName>
    <definedName name="___ORO15" localSheetId="6">#REF!</definedName>
    <definedName name="___ORO15" localSheetId="19">#REF!</definedName>
    <definedName name="___ORO15" localSheetId="7">#REF!</definedName>
    <definedName name="___ORO15">#REF!</definedName>
    <definedName name="___ORO16" localSheetId="17">#REF!</definedName>
    <definedName name="___ORO16" localSheetId="16">#REF!</definedName>
    <definedName name="___ORO16" localSheetId="20">#REF!</definedName>
    <definedName name="___ORO16" localSheetId="6">#REF!</definedName>
    <definedName name="___ORO16" localSheetId="19">#REF!</definedName>
    <definedName name="___ORO16" localSheetId="7">#REF!</definedName>
    <definedName name="___ORO16">#REF!</definedName>
    <definedName name="___ORO17" localSheetId="17">#REF!</definedName>
    <definedName name="___ORO17" localSheetId="16">#REF!</definedName>
    <definedName name="___ORO17" localSheetId="20">#REF!</definedName>
    <definedName name="___ORO17" localSheetId="6">#REF!</definedName>
    <definedName name="___ORO17" localSheetId="19">#REF!</definedName>
    <definedName name="___ORO17" localSheetId="7">#REF!</definedName>
    <definedName name="___ORO17">#REF!</definedName>
    <definedName name="___ORO18" localSheetId="17">#REF!</definedName>
    <definedName name="___ORO18" localSheetId="16">#REF!</definedName>
    <definedName name="___ORO18" localSheetId="20">#REF!</definedName>
    <definedName name="___ORO18" localSheetId="6">#REF!</definedName>
    <definedName name="___ORO18" localSheetId="19">#REF!</definedName>
    <definedName name="___ORO18" localSheetId="7">#REF!</definedName>
    <definedName name="___ORO18">#REF!</definedName>
    <definedName name="___ORO19" localSheetId="17">#REF!</definedName>
    <definedName name="___ORO19" localSheetId="16">#REF!</definedName>
    <definedName name="___ORO19" localSheetId="20">#REF!</definedName>
    <definedName name="___ORO19" localSheetId="6">#REF!</definedName>
    <definedName name="___ORO19" localSheetId="19">#REF!</definedName>
    <definedName name="___ORO19" localSheetId="7">#REF!</definedName>
    <definedName name="___ORO19">#REF!</definedName>
    <definedName name="___p6" localSheetId="22"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22"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22"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PJ50" localSheetId="20">#REF!</definedName>
    <definedName name="___PJ50">#REF!</definedName>
    <definedName name="___pj51" localSheetId="2">#REF!</definedName>
    <definedName name="___pj51">#REF!</definedName>
    <definedName name="___PMT5671" localSheetId="21">#REF!</definedName>
    <definedName name="___PMT5671" localSheetId="17">#REF!</definedName>
    <definedName name="___PMT5671" localSheetId="16">#REF!</definedName>
    <definedName name="___PMT5671" localSheetId="20">#REF!</definedName>
    <definedName name="___PMT5671" localSheetId="19">#REF!</definedName>
    <definedName name="___PMT5671" localSheetId="1">#REF!</definedName>
    <definedName name="___PMT5671" localSheetId="7">#REF!</definedName>
    <definedName name="___PMT5671">#REF!</definedName>
    <definedName name="___PMT5805" localSheetId="21">#REF!</definedName>
    <definedName name="___PMT5805" localSheetId="17">#REF!</definedName>
    <definedName name="___PMT5805" localSheetId="16">#REF!</definedName>
    <definedName name="___PMT5805" localSheetId="20">#REF!</definedName>
    <definedName name="___PMT5805" localSheetId="19">#REF!</definedName>
    <definedName name="___PMT5805" localSheetId="1">#REF!</definedName>
    <definedName name="___PMT5805" localSheetId="7">#REF!</definedName>
    <definedName name="___PMT5805">#REF!</definedName>
    <definedName name="___PMT5806" localSheetId="21">#REF!</definedName>
    <definedName name="___PMT5806" localSheetId="17">#REF!</definedName>
    <definedName name="___PMT5806" localSheetId="16">#REF!</definedName>
    <definedName name="___PMT5806" localSheetId="20">#REF!</definedName>
    <definedName name="___PMT5806" localSheetId="19">#REF!</definedName>
    <definedName name="___PMT5806" localSheetId="1">#REF!</definedName>
    <definedName name="___PMT5806" localSheetId="7">#REF!</definedName>
    <definedName name="___PMT5806">#REF!</definedName>
    <definedName name="___PMT5815" localSheetId="21">#REF!</definedName>
    <definedName name="___PMT5815" localSheetId="17">#REF!</definedName>
    <definedName name="___PMT5815" localSheetId="16">#REF!</definedName>
    <definedName name="___PMT5815" localSheetId="20">#REF!</definedName>
    <definedName name="___PMT5815" localSheetId="19">#REF!</definedName>
    <definedName name="___PMT5815" localSheetId="1">#REF!</definedName>
    <definedName name="___PMT5815" localSheetId="7">#REF!</definedName>
    <definedName name="___PMT5815">#REF!</definedName>
    <definedName name="___PMT5820" localSheetId="21">#REF!</definedName>
    <definedName name="___PMT5820" localSheetId="17">#REF!</definedName>
    <definedName name="___PMT5820" localSheetId="16">#REF!</definedName>
    <definedName name="___PMT5820" localSheetId="20">#REF!</definedName>
    <definedName name="___PMT5820" localSheetId="19">#REF!</definedName>
    <definedName name="___PMT5820" localSheetId="1">#REF!</definedName>
    <definedName name="___PMT5820" localSheetId="7">#REF!</definedName>
    <definedName name="___PMT5820">#REF!</definedName>
    <definedName name="___pv2" localSheetId="16">#REF!</definedName>
    <definedName name="___pv2" localSheetId="20">#REF!</definedName>
    <definedName name="___pv2" localSheetId="5">#REF!</definedName>
    <definedName name="___pv2">#REF!</definedName>
    <definedName name="___pv3" localSheetId="20">#REF!</definedName>
    <definedName name="___pv3">#REF!</definedName>
    <definedName name="___r" localSheetId="21">#REF!</definedName>
    <definedName name="___r" localSheetId="17">#REF!</definedName>
    <definedName name="___r" localSheetId="16">#REF!</definedName>
    <definedName name="___r" localSheetId="20">#REF!</definedName>
    <definedName name="___r" localSheetId="6">#REF!</definedName>
    <definedName name="___r" localSheetId="19">#REF!</definedName>
    <definedName name="___r" localSheetId="1">#REF!</definedName>
    <definedName name="___r" localSheetId="7">#REF!</definedName>
    <definedName name="___r">#REF!</definedName>
    <definedName name="___r4r" localSheetId="22"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c" localSheetId="2">#REF!</definedName>
    <definedName name="___rc">#REF!</definedName>
    <definedName name="___REC3" localSheetId="2">#REF!</definedName>
    <definedName name="___REC3">#REF!</definedName>
    <definedName name="___REC35" localSheetId="2">#REF!</definedName>
    <definedName name="___REC35">#REF!</definedName>
    <definedName name="___REC4" localSheetId="2">#REF!</definedName>
    <definedName name="___REC4">#REF!</definedName>
    <definedName name="___REP1" localSheetId="2">#REF!</definedName>
    <definedName name="___REP1">#REF!</definedName>
    <definedName name="___REP15" localSheetId="2">#REF!</definedName>
    <definedName name="___REP15">#REF!</definedName>
    <definedName name="___REP2" localSheetId="2">#REF!</definedName>
    <definedName name="___REP2">#REF!</definedName>
    <definedName name="___rtu6" localSheetId="22"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22"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22"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22"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22"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22"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22"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22"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SBC1" localSheetId="20">#REF!</definedName>
    <definedName name="___SBC1">#REF!</definedName>
    <definedName name="___SBC3" localSheetId="20">#REF!</definedName>
    <definedName name="___SBC3">#REF!</definedName>
    <definedName name="___SBC5" localSheetId="20">#REF!</definedName>
    <definedName name="___SBC5">#REF!</definedName>
    <definedName name="___SE2" localSheetId="2">#REF!</definedName>
    <definedName name="___SE2">#REF!</definedName>
    <definedName name="___t3" localSheetId="22"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22"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22"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22"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22"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22"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22"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22"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22"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22"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22"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TA1" localSheetId="2">#REF!</definedName>
    <definedName name="___TA1">#REF!</definedName>
    <definedName name="___TA2" localSheetId="2">#REF!</definedName>
    <definedName name="___TA2">#REF!</definedName>
    <definedName name="___TA3" localSheetId="2">#REF!</definedName>
    <definedName name="___TA3">#REF!</definedName>
    <definedName name="___TA4" localSheetId="2">#REF!</definedName>
    <definedName name="___TA4">#REF!</definedName>
    <definedName name="___TA5" localSheetId="2">#REF!</definedName>
    <definedName name="___TA5">#REF!</definedName>
    <definedName name="___TA6" localSheetId="2">#REF!</definedName>
    <definedName name="___TA6">#REF!</definedName>
    <definedName name="___TA7" localSheetId="2">#REF!</definedName>
    <definedName name="___TA7">#REF!</definedName>
    <definedName name="___TA8" localSheetId="2">#REF!</definedName>
    <definedName name="___TA8">#REF!</definedName>
    <definedName name="___TA9" localSheetId="2">#REF!</definedName>
    <definedName name="___TA9">#REF!</definedName>
    <definedName name="___tab1" localSheetId="21">#REF!</definedName>
    <definedName name="___tab1" localSheetId="17">#REF!</definedName>
    <definedName name="___tab1" localSheetId="16">#REF!</definedName>
    <definedName name="___tab1" localSheetId="20">#REF!</definedName>
    <definedName name="___tab1" localSheetId="6">#REF!</definedName>
    <definedName name="___tab1" localSheetId="19">#REF!</definedName>
    <definedName name="___tab1" localSheetId="1">#REF!</definedName>
    <definedName name="___tab1" localSheetId="7">#REF!</definedName>
    <definedName name="___tab1">#REF!</definedName>
    <definedName name="___tab2" localSheetId="21">#REF!</definedName>
    <definedName name="___tab2" localSheetId="17">#REF!</definedName>
    <definedName name="___tab2" localSheetId="16">#REF!</definedName>
    <definedName name="___tab2" localSheetId="20">#REF!</definedName>
    <definedName name="___tab2" localSheetId="6">#REF!</definedName>
    <definedName name="___tab2" localSheetId="19">#REF!</definedName>
    <definedName name="___tab2" localSheetId="1">#REF!</definedName>
    <definedName name="___tab2" localSheetId="7">#REF!</definedName>
    <definedName name="___tab2">#REF!</definedName>
    <definedName name="___tab3" localSheetId="21">#REF!</definedName>
    <definedName name="___tab3" localSheetId="17">#REF!</definedName>
    <definedName name="___tab3" localSheetId="16">#REF!</definedName>
    <definedName name="___tab3" localSheetId="20">#REF!</definedName>
    <definedName name="___tab3" localSheetId="6">#REF!</definedName>
    <definedName name="___tab3" localSheetId="19">#REF!</definedName>
    <definedName name="___tab3" localSheetId="7">#REF!</definedName>
    <definedName name="___tab3">#REF!</definedName>
    <definedName name="___TAB4" localSheetId="17">#REF!</definedName>
    <definedName name="___TAB4" localSheetId="16">#REF!</definedName>
    <definedName name="___TAB4" localSheetId="20">#REF!</definedName>
    <definedName name="___TAB4" localSheetId="6">#REF!</definedName>
    <definedName name="___TAB4" localSheetId="19">#REF!</definedName>
    <definedName name="___TAB4" localSheetId="7">#REF!</definedName>
    <definedName name="___TAB4">#REF!</definedName>
    <definedName name="___u4" localSheetId="22"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22"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22"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22"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22"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22"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22"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1" localSheetId="4">#N/A</definedName>
    <definedName name="___v1">#N/A</definedName>
    <definedName name="___v2" localSheetId="4">#N/A</definedName>
    <definedName name="___v2">#N/A</definedName>
    <definedName name="___v3" localSheetId="22"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4" localSheetId="4">#N/A</definedName>
    <definedName name="___v4">#N/A</definedName>
    <definedName name="___v5" localSheetId="4">#N/A</definedName>
    <definedName name="___v5">#N/A</definedName>
    <definedName name="___v6" localSheetId="4">#N/A</definedName>
    <definedName name="___v6">#N/A</definedName>
    <definedName name="___v7" localSheetId="16">Scheduled_Payment+Extra_Payment</definedName>
    <definedName name="___v7" localSheetId="20">Scheduled_Payment+Extra_Payment</definedName>
    <definedName name="___v7" localSheetId="2">Scheduled_Payment+Extra_Payment</definedName>
    <definedName name="___v7" localSheetId="19">Scheduled_Payment+Extra_Payment</definedName>
    <definedName name="___v7" localSheetId="4">Scheduled_Payment+Extra_Payment</definedName>
    <definedName name="___v7">Scheduled_Payment+Extra_Payment</definedName>
    <definedName name="___v8" localSheetId="4">#N/A</definedName>
    <definedName name="___v8">#N/A</definedName>
    <definedName name="___v9" localSheetId="22"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22"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Vol1" localSheetId="16">#REF!</definedName>
    <definedName name="___Vol1" localSheetId="20">#REF!</definedName>
    <definedName name="___Vol1" localSheetId="4">#REF!</definedName>
    <definedName name="___Vol1" localSheetId="1">#REF!</definedName>
    <definedName name="___Vol1" localSheetId="5">#REF!</definedName>
    <definedName name="___Vol1">#REF!</definedName>
    <definedName name="___w1" localSheetId="4">#N/A</definedName>
    <definedName name="___w1">#N/A</definedName>
    <definedName name="___w2" localSheetId="4">#N/A</definedName>
    <definedName name="___w2">#N/A</definedName>
    <definedName name="___w3" localSheetId="4">#N/A</definedName>
    <definedName name="___w3">#N/A</definedName>
    <definedName name="___w4" localSheetId="4">#N/A</definedName>
    <definedName name="___w4">#N/A</definedName>
    <definedName name="___w5" localSheetId="4">#N/A</definedName>
    <definedName name="___w5">#N/A</definedName>
    <definedName name="___w6" localSheetId="16">Scheduled_Payment+Extra_Payment</definedName>
    <definedName name="___w6" localSheetId="20">Scheduled_Payment+Extra_Payment</definedName>
    <definedName name="___w6" localSheetId="2">Scheduled_Payment+Extra_Payment</definedName>
    <definedName name="___w6" localSheetId="19">Scheduled_Payment+Extra_Payment</definedName>
    <definedName name="___w6" localSheetId="4">Scheduled_Payment+Extra_Payment</definedName>
    <definedName name="___w6">Scheduled_Payment+Extra_Payment</definedName>
    <definedName name="___w7" localSheetId="4">#N/A</definedName>
    <definedName name="___w7">#N/A</definedName>
    <definedName name="___X1" localSheetId="4">#N/A</definedName>
    <definedName name="___X1">#N/A</definedName>
    <definedName name="___X2" localSheetId="4">#N/A</definedName>
    <definedName name="___X2">#N/A</definedName>
    <definedName name="___X3" localSheetId="4">#N/A</definedName>
    <definedName name="___X3">#N/A</definedName>
    <definedName name="___X4" localSheetId="4">#N/A</definedName>
    <definedName name="___X4">#N/A</definedName>
    <definedName name="___X5" localSheetId="4">#N/A</definedName>
    <definedName name="___X5">#N/A</definedName>
    <definedName name="___X6" localSheetId="16">Scheduled_Payment+Extra_Payment</definedName>
    <definedName name="___X6" localSheetId="20">Scheduled_Payment+Extra_Payment</definedName>
    <definedName name="___X6" localSheetId="2">Scheduled_Payment+Extra_Payment</definedName>
    <definedName name="___X6" localSheetId="19">Scheduled_Payment+Extra_Payment</definedName>
    <definedName name="___X6" localSheetId="4">Scheduled_Payment+Extra_Payment</definedName>
    <definedName name="___X6">Scheduled_Payment+Extra_Payment</definedName>
    <definedName name="___X7" localSheetId="4">#N/A</definedName>
    <definedName name="___X7">#N/A</definedName>
    <definedName name="___x8" localSheetId="22"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22"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xlnm.Print_Area">"#REF!"</definedName>
    <definedName name="___xlnm.Recorder">"#REF!"</definedName>
    <definedName name="___xz2" localSheetId="2">#REF!</definedName>
    <definedName name="___xz2">#REF!</definedName>
    <definedName name="___y1" localSheetId="4">#N/A</definedName>
    <definedName name="___y1">#N/A</definedName>
    <definedName name="___y2" localSheetId="4">#N/A</definedName>
    <definedName name="___y2">#N/A</definedName>
    <definedName name="___y3" localSheetId="4">#N/A</definedName>
    <definedName name="___y3">#N/A</definedName>
    <definedName name="___y4" localSheetId="4">#N/A</definedName>
    <definedName name="___y4">#N/A</definedName>
    <definedName name="___y5" localSheetId="4">#N/A</definedName>
    <definedName name="___y5">#N/A</definedName>
    <definedName name="___y6" localSheetId="16">Scheduled_Payment+Extra_Payment</definedName>
    <definedName name="___y6" localSheetId="20">Scheduled_Payment+Extra_Payment</definedName>
    <definedName name="___y6" localSheetId="2">Scheduled_Payment+Extra_Payment</definedName>
    <definedName name="___y6" localSheetId="19">Scheduled_Payment+Extra_Payment</definedName>
    <definedName name="___y6" localSheetId="4">Scheduled_Payment+Extra_Payment</definedName>
    <definedName name="___y6">Scheduled_Payment+Extra_Payment</definedName>
    <definedName name="___y7" localSheetId="4">#N/A</definedName>
    <definedName name="___y7">#N/A</definedName>
    <definedName name="___y8" localSheetId="22"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22"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1" localSheetId="4">#N/A</definedName>
    <definedName name="___z1">#N/A</definedName>
    <definedName name="___z2" localSheetId="4">#N/A</definedName>
    <definedName name="___z2">#N/A</definedName>
    <definedName name="___z3" localSheetId="22"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_z4" localSheetId="4">#N/A</definedName>
    <definedName name="___z4">#N/A</definedName>
    <definedName name="___z5" localSheetId="4">#N/A</definedName>
    <definedName name="___z5">#N/A</definedName>
    <definedName name="___z6" localSheetId="16">Scheduled_Payment+Extra_Payment</definedName>
    <definedName name="___z6" localSheetId="20">Scheduled_Payment+Extra_Payment</definedName>
    <definedName name="___z6" localSheetId="2">Scheduled_Payment+Extra_Payment</definedName>
    <definedName name="___z6" localSheetId="19">Scheduled_Payment+Extra_Payment</definedName>
    <definedName name="___z6" localSheetId="4">Scheduled_Payment+Extra_Payment</definedName>
    <definedName name="___z6">Scheduled_Payment+Extra_Payment</definedName>
    <definedName name="___z7" localSheetId="4">#N/A</definedName>
    <definedName name="___z7">#N/A</definedName>
    <definedName name="__123" localSheetId="21" hidden="1">#REF!</definedName>
    <definedName name="__123" localSheetId="22" hidden="1">#REF!</definedName>
    <definedName name="__123" localSheetId="16" hidden="1">#REF!</definedName>
    <definedName name="__123" localSheetId="20" hidden="1">#REF!</definedName>
    <definedName name="__123" localSheetId="4" hidden="1">#REF!</definedName>
    <definedName name="__123" localSheetId="1" hidden="1">#REF!</definedName>
    <definedName name="__123" localSheetId="5" hidden="1">#REF!</definedName>
    <definedName name="__123" hidden="1">#REF!</definedName>
    <definedName name="__1234" localSheetId="21" hidden="1">#REF!</definedName>
    <definedName name="__1234" localSheetId="22" hidden="1">#REF!</definedName>
    <definedName name="__1234" localSheetId="16" hidden="1">#REF!</definedName>
    <definedName name="__1234" localSheetId="20" hidden="1">#REF!</definedName>
    <definedName name="__1234" localSheetId="1" hidden="1">#REF!</definedName>
    <definedName name="__1234" hidden="1">#REF!</definedName>
    <definedName name="__123Graph_A" localSheetId="21" hidden="1">#REF!</definedName>
    <definedName name="__123Graph_A" localSheetId="22" hidden="1">#REF!</definedName>
    <definedName name="__123Graph_A" localSheetId="16" hidden="1">#REF!</definedName>
    <definedName name="__123Graph_A" localSheetId="20" hidden="1">#REF!</definedName>
    <definedName name="__123Graph_A" localSheetId="1" hidden="1">#REF!</definedName>
    <definedName name="__123Graph_A" hidden="1">#REF!</definedName>
    <definedName name="__123Graph_Acaja" localSheetId="22" hidden="1">#REF!</definedName>
    <definedName name="__123Graph_Acaja" localSheetId="20" hidden="1">#REF!</definedName>
    <definedName name="__123Graph_Acaja" hidden="1">#REF!</definedName>
    <definedName name="__123Graph_ACart_AnticAdic" localSheetId="22" hidden="1">#REF!</definedName>
    <definedName name="__123Graph_ACart_AnticAdic" localSheetId="20" hidden="1">#REF!</definedName>
    <definedName name="__123Graph_ACart_AnticAdic" hidden="1">#REF!</definedName>
    <definedName name="__123Graph_AFACTURAC" localSheetId="22" hidden="1">#REF!</definedName>
    <definedName name="__123Graph_AFACTURAC" localSheetId="20" hidden="1">#REF!</definedName>
    <definedName name="__123Graph_AFACTURAC" hidden="1">#REF!</definedName>
    <definedName name="__123Graph_AGraph2" localSheetId="21" hidden="1">#REF!</definedName>
    <definedName name="__123Graph_AGraph2" localSheetId="22" hidden="1">#REF!</definedName>
    <definedName name="__123Graph_AGraph2" localSheetId="16" hidden="1">#REF!</definedName>
    <definedName name="__123Graph_AGraph2" localSheetId="20" hidden="1">#REF!</definedName>
    <definedName name="__123Graph_AGraph2" localSheetId="1" hidden="1">#REF!</definedName>
    <definedName name="__123Graph_AGraph2" localSheetId="5" hidden="1">#REF!</definedName>
    <definedName name="__123Graph_AGraph2" hidden="1">#REF!</definedName>
    <definedName name="__123Graph_B" localSheetId="22" hidden="1">#REF!</definedName>
    <definedName name="__123Graph_B" localSheetId="20" hidden="1">#REF!</definedName>
    <definedName name="__123Graph_B" hidden="1">#REF!</definedName>
    <definedName name="__123Graph_Bcaja" localSheetId="22" hidden="1">#REF!</definedName>
    <definedName name="__123Graph_Bcaja" localSheetId="20" hidden="1">#REF!</definedName>
    <definedName name="__123Graph_Bcaja" hidden="1">#REF!</definedName>
    <definedName name="__123Graph_BCart_AnticAdic" localSheetId="22" hidden="1">#REF!</definedName>
    <definedName name="__123Graph_BCart_AnticAdic" localSheetId="20" hidden="1">#REF!</definedName>
    <definedName name="__123Graph_BCart_AnticAdic" hidden="1">#REF!</definedName>
    <definedName name="__123Graph_Ccaja" localSheetId="22" hidden="1">#REF!</definedName>
    <definedName name="__123Graph_Ccaja" localSheetId="20" hidden="1">#REF!</definedName>
    <definedName name="__123Graph_Ccaja" hidden="1">#REF!</definedName>
    <definedName name="__123Graph_CCart_AnticAdic" localSheetId="22" hidden="1">#REF!</definedName>
    <definedName name="__123Graph_CCart_AnticAdic" localSheetId="20" hidden="1">#REF!</definedName>
    <definedName name="__123Graph_CCart_AnticAdic" hidden="1">#REF!</definedName>
    <definedName name="__123Graph_Dcaja" localSheetId="22" hidden="1">#REF!</definedName>
    <definedName name="__123Graph_Dcaja" localSheetId="20" hidden="1">#REF!</definedName>
    <definedName name="__123Graph_Dcaja" hidden="1">#REF!</definedName>
    <definedName name="__123Graph_DCart_AnticAdic" localSheetId="22" hidden="1">#REF!</definedName>
    <definedName name="__123Graph_DCart_AnticAdic" localSheetId="20" hidden="1">#REF!</definedName>
    <definedName name="__123Graph_DCart_AnticAdic" hidden="1">#REF!</definedName>
    <definedName name="__123Graph_ECart_AnticAdic" localSheetId="22" hidden="1">#REF!</definedName>
    <definedName name="__123Graph_ECart_AnticAdic" localSheetId="20" hidden="1">#REF!</definedName>
    <definedName name="__123Graph_ECart_AnticAdic" hidden="1">#REF!</definedName>
    <definedName name="__123Graph_LBL_ACart_AnticAdic" localSheetId="22" hidden="1">#REF!</definedName>
    <definedName name="__123Graph_LBL_ACart_AnticAdic" localSheetId="20" hidden="1">#REF!</definedName>
    <definedName name="__123Graph_LBL_ACart_AnticAdic" hidden="1">#REF!</definedName>
    <definedName name="__123Graph_LBL_Ccaja" localSheetId="22" hidden="1">#REF!</definedName>
    <definedName name="__123Graph_LBL_Ccaja" localSheetId="20" hidden="1">#REF!</definedName>
    <definedName name="__123Graph_LBL_Ccaja" hidden="1">#REF!</definedName>
    <definedName name="__123Graph_LBL_DCart_AnticAdic" localSheetId="22" hidden="1">#REF!</definedName>
    <definedName name="__123Graph_LBL_DCart_AnticAdic" localSheetId="20" hidden="1">#REF!</definedName>
    <definedName name="__123Graph_LBL_DCart_AnticAdic" hidden="1">#REF!</definedName>
    <definedName name="__123Graph_X" localSheetId="21" hidden="1">#REF!</definedName>
    <definedName name="__123Graph_X" localSheetId="22" hidden="1">#REF!</definedName>
    <definedName name="__123Graph_X" localSheetId="16" hidden="1">#REF!</definedName>
    <definedName name="__123Graph_X" localSheetId="20" hidden="1">#REF!</definedName>
    <definedName name="__123Graph_X" localSheetId="1" hidden="1">#REF!</definedName>
    <definedName name="__123Graph_X" localSheetId="5" hidden="1">#REF!</definedName>
    <definedName name="__123Graph_X" hidden="1">#REF!</definedName>
    <definedName name="__123Graph_Xcaja" localSheetId="22" hidden="1">#REF!</definedName>
    <definedName name="__123Graph_Xcaja" localSheetId="20" hidden="1">#REF!</definedName>
    <definedName name="__123Graph_Xcaja" hidden="1">#REF!</definedName>
    <definedName name="__1Excel_BuiltIn_Print_Area_1_1">#REF!</definedName>
    <definedName name="__1Excel_BuiltIn_Print_Area_1_1_1" localSheetId="21">#REF!</definedName>
    <definedName name="__1Excel_BuiltIn_Print_Area_1_1_1" localSheetId="17">#REF!</definedName>
    <definedName name="__1Excel_BuiltIn_Print_Area_1_1_1" localSheetId="16">#REF!</definedName>
    <definedName name="__1Excel_BuiltIn_Print_Area_1_1_1" localSheetId="20">#REF!</definedName>
    <definedName name="__1Excel_BuiltIn_Print_Area_1_1_1" localSheetId="6">#REF!</definedName>
    <definedName name="__1Excel_BuiltIn_Print_Area_1_1_1" localSheetId="19">#REF!</definedName>
    <definedName name="__1Excel_BuiltIn_Print_Area_1_1_1" localSheetId="1">#REF!</definedName>
    <definedName name="__1Excel_BuiltIn_Print_Area_1_1_1" localSheetId="7">#REF!</definedName>
    <definedName name="__1Excel_BuiltIn_Print_Area_1_1_1">#REF!</definedName>
    <definedName name="__2Excel_BuiltIn_Print_Titles_1_1_1_1" localSheetId="21">#REF!</definedName>
    <definedName name="__2Excel_BuiltIn_Print_Titles_1_1_1_1" localSheetId="17">#REF!</definedName>
    <definedName name="__2Excel_BuiltIn_Print_Titles_1_1_1_1" localSheetId="16">#REF!</definedName>
    <definedName name="__2Excel_BuiltIn_Print_Titles_1_1_1_1" localSheetId="20">#REF!</definedName>
    <definedName name="__2Excel_BuiltIn_Print_Titles_1_1_1_1" localSheetId="6">#REF!</definedName>
    <definedName name="__2Excel_BuiltIn_Print_Titles_1_1_1_1" localSheetId="19">#REF!</definedName>
    <definedName name="__2Excel_BuiltIn_Print_Titles_1_1_1_1" localSheetId="1">#REF!</definedName>
    <definedName name="__2Excel_BuiltIn_Print_Titles_1_1_1_1" localSheetId="7">#REF!</definedName>
    <definedName name="__2Excel_BuiltIn_Print_Titles_1_1_1_1">#REF!</definedName>
    <definedName name="__78UIHJ" localSheetId="21">#REF!</definedName>
    <definedName name="__78UIHJ" localSheetId="20">#REF!</definedName>
    <definedName name="__78UIHJ">#REF!</definedName>
    <definedName name="__A1" localSheetId="4">#N/A</definedName>
    <definedName name="__A1">#N/A</definedName>
    <definedName name="__A17000" localSheetId="20">#REF!</definedName>
    <definedName name="__A17000" localSheetId="2">#REF!</definedName>
    <definedName name="__A17000" localSheetId="4">#REF!</definedName>
    <definedName name="__A17000">#REF!</definedName>
    <definedName name="__A20000" localSheetId="16">#REF!</definedName>
    <definedName name="__A20000" localSheetId="20">#REF!</definedName>
    <definedName name="__A20000" localSheetId="4">#REF!</definedName>
    <definedName name="__A20000">#REF!</definedName>
    <definedName name="__a3" localSheetId="22"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30000" localSheetId="16">#REF!</definedName>
    <definedName name="__A30000" localSheetId="20">#REF!</definedName>
    <definedName name="__A30000" localSheetId="4">#REF!</definedName>
    <definedName name="__A30000">#REF!</definedName>
    <definedName name="__a4" localSheetId="22"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22"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22"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AFC1" localSheetId="20">#REF!</definedName>
    <definedName name="__AFC1" localSheetId="2">#REF!</definedName>
    <definedName name="__AFC1" localSheetId="4">#REF!</definedName>
    <definedName name="__AFC1">#REF!</definedName>
    <definedName name="__AFC3" localSheetId="20">#REF!</definedName>
    <definedName name="__AFC3">#REF!</definedName>
    <definedName name="__AFC5" localSheetId="20">#REF!</definedName>
    <definedName name="__AFC5">#REF!</definedName>
    <definedName name="__aiu2" localSheetId="16">#REF!</definedName>
    <definedName name="__aiu2" localSheetId="20">#REF!</definedName>
    <definedName name="__aiu2" localSheetId="1">#REF!</definedName>
    <definedName name="__aiu2">#REF!</definedName>
    <definedName name="__apu1" localSheetId="2">#REF!</definedName>
    <definedName name="__apu1">#REF!</definedName>
    <definedName name="__APU221" localSheetId="2">#REF!</definedName>
    <definedName name="__APU221">#REF!</definedName>
    <definedName name="__APU465" localSheetId="2">#REF!</definedName>
    <definedName name="__APU465">#REF!</definedName>
    <definedName name="__b2" localSheetId="22"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22"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22"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22"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22"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22"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22"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22"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22"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BGC1" localSheetId="20">#REF!</definedName>
    <definedName name="__BGC1" localSheetId="2">#REF!</definedName>
    <definedName name="__BGC1" localSheetId="4">#REF!</definedName>
    <definedName name="__BGC1">#REF!</definedName>
    <definedName name="__BGC3" localSheetId="20">#REF!</definedName>
    <definedName name="__BGC3">#REF!</definedName>
    <definedName name="__BGC5" localSheetId="20">#REF!</definedName>
    <definedName name="__BGC5">#REF!</definedName>
    <definedName name="__CAC1" localSheetId="20">#REF!</definedName>
    <definedName name="__CAC1">#REF!</definedName>
    <definedName name="__CAC3" localSheetId="20">#REF!</definedName>
    <definedName name="__CAC3">#REF!</definedName>
    <definedName name="__CAC5" localSheetId="20">#REF!</definedName>
    <definedName name="__CAC5">#REF!</definedName>
    <definedName name="__EST1" localSheetId="21">#REF!</definedName>
    <definedName name="__EST1" localSheetId="17">#REF!</definedName>
    <definedName name="__EST1" localSheetId="16">#REF!</definedName>
    <definedName name="__EST1" localSheetId="20">#REF!</definedName>
    <definedName name="__EST1" localSheetId="6">#REF!</definedName>
    <definedName name="__EST1" localSheetId="19">#REF!</definedName>
    <definedName name="__EST1" localSheetId="1">#REF!</definedName>
    <definedName name="__EST1" localSheetId="7">#REF!</definedName>
    <definedName name="__EST1">#REF!</definedName>
    <definedName name="__EST10" localSheetId="21">#REF!</definedName>
    <definedName name="__EST10" localSheetId="17">#REF!</definedName>
    <definedName name="__EST10" localSheetId="16">#REF!</definedName>
    <definedName name="__EST10" localSheetId="20">#REF!</definedName>
    <definedName name="__EST10" localSheetId="6">#REF!</definedName>
    <definedName name="__EST10" localSheetId="19">#REF!</definedName>
    <definedName name="__EST10" localSheetId="1">#REF!</definedName>
    <definedName name="__EST10" localSheetId="7">#REF!</definedName>
    <definedName name="__EST10">#REF!</definedName>
    <definedName name="__EST11" localSheetId="21">#REF!</definedName>
    <definedName name="__EST11" localSheetId="17">#REF!</definedName>
    <definedName name="__EST11" localSheetId="16">#REF!</definedName>
    <definedName name="__EST11" localSheetId="20">#REF!</definedName>
    <definedName name="__EST11" localSheetId="6">#REF!</definedName>
    <definedName name="__EST11" localSheetId="19">#REF!</definedName>
    <definedName name="__EST11" localSheetId="1">#REF!</definedName>
    <definedName name="__EST11" localSheetId="7">#REF!</definedName>
    <definedName name="__EST11">#REF!</definedName>
    <definedName name="__EST12" localSheetId="17">#REF!</definedName>
    <definedName name="__EST12" localSheetId="16">#REF!</definedName>
    <definedName name="__EST12" localSheetId="20">#REF!</definedName>
    <definedName name="__EST12" localSheetId="6">#REF!</definedName>
    <definedName name="__EST12" localSheetId="19">#REF!</definedName>
    <definedName name="__EST12" localSheetId="7">#REF!</definedName>
    <definedName name="__EST12">#REF!</definedName>
    <definedName name="__EST13" localSheetId="17">#REF!</definedName>
    <definedName name="__EST13" localSheetId="16">#REF!</definedName>
    <definedName name="__EST13" localSheetId="20">#REF!</definedName>
    <definedName name="__EST13" localSheetId="6">#REF!</definedName>
    <definedName name="__EST13" localSheetId="19">#REF!</definedName>
    <definedName name="__EST13" localSheetId="7">#REF!</definedName>
    <definedName name="__EST13">#REF!</definedName>
    <definedName name="__EST14" localSheetId="17">#REF!</definedName>
    <definedName name="__EST14" localSheetId="16">#REF!</definedName>
    <definedName name="__EST14" localSheetId="20">#REF!</definedName>
    <definedName name="__EST14" localSheetId="6">#REF!</definedName>
    <definedName name="__EST14" localSheetId="19">#REF!</definedName>
    <definedName name="__EST14" localSheetId="7">#REF!</definedName>
    <definedName name="__EST14">#REF!</definedName>
    <definedName name="__EST15" localSheetId="17">#REF!</definedName>
    <definedName name="__EST15" localSheetId="16">#REF!</definedName>
    <definedName name="__EST15" localSheetId="20">#REF!</definedName>
    <definedName name="__EST15" localSheetId="6">#REF!</definedName>
    <definedName name="__EST15" localSheetId="19">#REF!</definedName>
    <definedName name="__EST15" localSheetId="7">#REF!</definedName>
    <definedName name="__EST15">#REF!</definedName>
    <definedName name="__EST16" localSheetId="17">#REF!</definedName>
    <definedName name="__EST16" localSheetId="16">#REF!</definedName>
    <definedName name="__EST16" localSheetId="20">#REF!</definedName>
    <definedName name="__EST16" localSheetId="6">#REF!</definedName>
    <definedName name="__EST16" localSheetId="19">#REF!</definedName>
    <definedName name="__EST16" localSheetId="7">#REF!</definedName>
    <definedName name="__EST16">#REF!</definedName>
    <definedName name="__EST17" localSheetId="17">#REF!</definedName>
    <definedName name="__EST17" localSheetId="16">#REF!</definedName>
    <definedName name="__EST17" localSheetId="20">#REF!</definedName>
    <definedName name="__EST17" localSheetId="6">#REF!</definedName>
    <definedName name="__EST17" localSheetId="19">#REF!</definedName>
    <definedName name="__EST17" localSheetId="7">#REF!</definedName>
    <definedName name="__EST17">#REF!</definedName>
    <definedName name="__EST18" localSheetId="17">#REF!</definedName>
    <definedName name="__EST18" localSheetId="16">#REF!</definedName>
    <definedName name="__EST18" localSheetId="20">#REF!</definedName>
    <definedName name="__EST18" localSheetId="6">#REF!</definedName>
    <definedName name="__EST18" localSheetId="19">#REF!</definedName>
    <definedName name="__EST18" localSheetId="7">#REF!</definedName>
    <definedName name="__EST18">#REF!</definedName>
    <definedName name="__EST19" localSheetId="17">#REF!</definedName>
    <definedName name="__EST19" localSheetId="16">#REF!</definedName>
    <definedName name="__EST19" localSheetId="20">#REF!</definedName>
    <definedName name="__EST19" localSheetId="6">#REF!</definedName>
    <definedName name="__EST19" localSheetId="19">#REF!</definedName>
    <definedName name="__EST19" localSheetId="7">#REF!</definedName>
    <definedName name="__EST19">#REF!</definedName>
    <definedName name="__EST2" localSheetId="17">#REF!</definedName>
    <definedName name="__EST2" localSheetId="16">#REF!</definedName>
    <definedName name="__EST2" localSheetId="20">#REF!</definedName>
    <definedName name="__EST2" localSheetId="6">#REF!</definedName>
    <definedName name="__EST2" localSheetId="19">#REF!</definedName>
    <definedName name="__EST2" localSheetId="7">#REF!</definedName>
    <definedName name="__EST2">#REF!</definedName>
    <definedName name="__EST23" localSheetId="2">#REF!</definedName>
    <definedName name="__EST23">#REF!</definedName>
    <definedName name="__EST3" localSheetId="17">#REF!</definedName>
    <definedName name="__EST3" localSheetId="16">#REF!</definedName>
    <definedName name="__EST3" localSheetId="20">#REF!</definedName>
    <definedName name="__EST3" localSheetId="6">#REF!</definedName>
    <definedName name="__EST3" localSheetId="19">#REF!</definedName>
    <definedName name="__EST3" localSheetId="7">#REF!</definedName>
    <definedName name="__EST3">#REF!</definedName>
    <definedName name="__EST4" localSheetId="17">#REF!</definedName>
    <definedName name="__EST4" localSheetId="16">#REF!</definedName>
    <definedName name="__EST4" localSheetId="20">#REF!</definedName>
    <definedName name="__EST4" localSheetId="6">#REF!</definedName>
    <definedName name="__EST4" localSheetId="19">#REF!</definedName>
    <definedName name="__EST4" localSheetId="7">#REF!</definedName>
    <definedName name="__EST4">#REF!</definedName>
    <definedName name="__EST5" localSheetId="17">#REF!</definedName>
    <definedName name="__EST5" localSheetId="16">#REF!</definedName>
    <definedName name="__EST5" localSheetId="20">#REF!</definedName>
    <definedName name="__EST5" localSheetId="6">#REF!</definedName>
    <definedName name="__EST5" localSheetId="19">#REF!</definedName>
    <definedName name="__EST5" localSheetId="7">#REF!</definedName>
    <definedName name="__EST5">#REF!</definedName>
    <definedName name="__EST52" localSheetId="20">#REF!</definedName>
    <definedName name="__EST52">#REF!</definedName>
    <definedName name="__EST6" localSheetId="17">#REF!</definedName>
    <definedName name="__EST6" localSheetId="16">#REF!</definedName>
    <definedName name="__EST6" localSheetId="20">#REF!</definedName>
    <definedName name="__EST6" localSheetId="6">#REF!</definedName>
    <definedName name="__EST6" localSheetId="19">#REF!</definedName>
    <definedName name="__EST6" localSheetId="7">#REF!</definedName>
    <definedName name="__EST6">#REF!</definedName>
    <definedName name="__EST7" localSheetId="17">#REF!</definedName>
    <definedName name="__EST7" localSheetId="16">#REF!</definedName>
    <definedName name="__EST7" localSheetId="20">#REF!</definedName>
    <definedName name="__EST7" localSheetId="6">#REF!</definedName>
    <definedName name="__EST7" localSheetId="19">#REF!</definedName>
    <definedName name="__EST7" localSheetId="7">#REF!</definedName>
    <definedName name="__EST7">#REF!</definedName>
    <definedName name="__EST8" localSheetId="17">#REF!</definedName>
    <definedName name="__EST8" localSheetId="16">#REF!</definedName>
    <definedName name="__EST8" localSheetId="20">#REF!</definedName>
    <definedName name="__EST8" localSheetId="6">#REF!</definedName>
    <definedName name="__EST8" localSheetId="19">#REF!</definedName>
    <definedName name="__EST8" localSheetId="7">#REF!</definedName>
    <definedName name="__EST8">#REF!</definedName>
    <definedName name="__EST9" localSheetId="17">#REF!</definedName>
    <definedName name="__EST9" localSheetId="16">#REF!</definedName>
    <definedName name="__EST9" localSheetId="20">#REF!</definedName>
    <definedName name="__EST9" localSheetId="6">#REF!</definedName>
    <definedName name="__EST9" localSheetId="19">#REF!</definedName>
    <definedName name="__EST9" localSheetId="7">#REF!</definedName>
    <definedName name="__EST9">#REF!</definedName>
    <definedName name="__ETR13" localSheetId="17">#REF!</definedName>
    <definedName name="__ETR13" localSheetId="16">#REF!</definedName>
    <definedName name="__ETR13" localSheetId="20">#REF!</definedName>
    <definedName name="__ETR13" localSheetId="6">#REF!</definedName>
    <definedName name="__ETR13" localSheetId="19">#REF!</definedName>
    <definedName name="__ETR13" localSheetId="7">#REF!</definedName>
    <definedName name="__ETR13">#REF!</definedName>
    <definedName name="__EXC1" localSheetId="17">#REF!</definedName>
    <definedName name="__EXC1" localSheetId="16">#REF!</definedName>
    <definedName name="__EXC1" localSheetId="20">#REF!</definedName>
    <definedName name="__EXC1" localSheetId="6">#REF!</definedName>
    <definedName name="__EXC1" localSheetId="19">#REF!</definedName>
    <definedName name="__EXC1" localSheetId="7">#REF!</definedName>
    <definedName name="__EXC1">#REF!</definedName>
    <definedName name="__EXC10" localSheetId="17">#REF!</definedName>
    <definedName name="__EXC10" localSheetId="16">#REF!</definedName>
    <definedName name="__EXC10" localSheetId="20">#REF!</definedName>
    <definedName name="__EXC10" localSheetId="6">#REF!</definedName>
    <definedName name="__EXC10" localSheetId="19">#REF!</definedName>
    <definedName name="__EXC10" localSheetId="7">#REF!</definedName>
    <definedName name="__EXC10">#REF!</definedName>
    <definedName name="__EXC11" localSheetId="17">#REF!</definedName>
    <definedName name="__EXC11" localSheetId="16">#REF!</definedName>
    <definedName name="__EXC11" localSheetId="20">#REF!</definedName>
    <definedName name="__EXC11" localSheetId="6">#REF!</definedName>
    <definedName name="__EXC11" localSheetId="19">#REF!</definedName>
    <definedName name="__EXC11" localSheetId="7">#REF!</definedName>
    <definedName name="__EXC11">#REF!</definedName>
    <definedName name="__EXC12" localSheetId="17">#REF!</definedName>
    <definedName name="__EXC12" localSheetId="16">#REF!</definedName>
    <definedName name="__EXC12" localSheetId="20">#REF!</definedName>
    <definedName name="__EXC12" localSheetId="6">#REF!</definedName>
    <definedName name="__EXC12" localSheetId="19">#REF!</definedName>
    <definedName name="__EXC12" localSheetId="7">#REF!</definedName>
    <definedName name="__EXC12">#REF!</definedName>
    <definedName name="__EXC2" localSheetId="17">#REF!</definedName>
    <definedName name="__EXC2" localSheetId="16">#REF!</definedName>
    <definedName name="__EXC2" localSheetId="20">#REF!</definedName>
    <definedName name="__EXC2" localSheetId="6">#REF!</definedName>
    <definedName name="__EXC2" localSheetId="19">#REF!</definedName>
    <definedName name="__EXC2" localSheetId="7">#REF!</definedName>
    <definedName name="__EXC2">#REF!</definedName>
    <definedName name="__EXC3" localSheetId="17">#REF!</definedName>
    <definedName name="__EXC3" localSheetId="16">#REF!</definedName>
    <definedName name="__EXC3" localSheetId="20">#REF!</definedName>
    <definedName name="__EXC3" localSheetId="6">#REF!</definedName>
    <definedName name="__EXC3" localSheetId="19">#REF!</definedName>
    <definedName name="__EXC3" localSheetId="7">#REF!</definedName>
    <definedName name="__EXC3">#REF!</definedName>
    <definedName name="__EXC4" localSheetId="17">#REF!</definedName>
    <definedName name="__EXC4" localSheetId="16">#REF!</definedName>
    <definedName name="__EXC4" localSheetId="20">#REF!</definedName>
    <definedName name="__EXC4" localSheetId="6">#REF!</definedName>
    <definedName name="__EXC4" localSheetId="19">#REF!</definedName>
    <definedName name="__EXC4" localSheetId="7">#REF!</definedName>
    <definedName name="__EXC4">#REF!</definedName>
    <definedName name="__EXC5" localSheetId="17">#REF!</definedName>
    <definedName name="__EXC5" localSheetId="16">#REF!</definedName>
    <definedName name="__EXC5" localSheetId="20">#REF!</definedName>
    <definedName name="__EXC5" localSheetId="6">#REF!</definedName>
    <definedName name="__EXC5" localSheetId="19">#REF!</definedName>
    <definedName name="__EXC5" localSheetId="7">#REF!</definedName>
    <definedName name="__EXC5">#REF!</definedName>
    <definedName name="__EXC6" localSheetId="17">#REF!</definedName>
    <definedName name="__EXC6" localSheetId="16">#REF!</definedName>
    <definedName name="__EXC6" localSheetId="20">#REF!</definedName>
    <definedName name="__EXC6" localSheetId="6">#REF!</definedName>
    <definedName name="__EXC6" localSheetId="19">#REF!</definedName>
    <definedName name="__EXC6" localSheetId="7">#REF!</definedName>
    <definedName name="__EXC6">#REF!</definedName>
    <definedName name="__EXC7" localSheetId="17">#REF!</definedName>
    <definedName name="__EXC7" localSheetId="16">#REF!</definedName>
    <definedName name="__EXC7" localSheetId="20">#REF!</definedName>
    <definedName name="__EXC7" localSheetId="6">#REF!</definedName>
    <definedName name="__EXC7" localSheetId="19">#REF!</definedName>
    <definedName name="__EXC7" localSheetId="7">#REF!</definedName>
    <definedName name="__EXC7">#REF!</definedName>
    <definedName name="__EXC8" localSheetId="17">#REF!</definedName>
    <definedName name="__EXC8" localSheetId="16">#REF!</definedName>
    <definedName name="__EXC8" localSheetId="20">#REF!</definedName>
    <definedName name="__EXC8" localSheetId="6">#REF!</definedName>
    <definedName name="__EXC8" localSheetId="19">#REF!</definedName>
    <definedName name="__EXC8" localSheetId="7">#REF!</definedName>
    <definedName name="__EXC8">#REF!</definedName>
    <definedName name="__EXC9" localSheetId="17">#REF!</definedName>
    <definedName name="__EXC9" localSheetId="16">#REF!</definedName>
    <definedName name="__EXC9" localSheetId="20">#REF!</definedName>
    <definedName name="__EXC9" localSheetId="6">#REF!</definedName>
    <definedName name="__EXC9" localSheetId="19">#REF!</definedName>
    <definedName name="__EXC9" localSheetId="7">#REF!</definedName>
    <definedName name="__EXC9">#REF!</definedName>
    <definedName name="__F">#N/A</definedName>
    <definedName name="__FEC5" localSheetId="2">#REF!,#REF!</definedName>
    <definedName name="__FEC5">#REF!,#REF!</definedName>
    <definedName name="__FS01">#N/A</definedName>
    <definedName name="__G1" localSheetId="4">#N/A</definedName>
    <definedName name="__G1">#N/A</definedName>
    <definedName name="__g2" localSheetId="22"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22"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22"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22"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22"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22"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22"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22"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22"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22"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22"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22"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22"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22"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22"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22"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HUM1" localSheetId="2">#REF!</definedName>
    <definedName name="__HUM1">#REF!</definedName>
    <definedName name="__HUM2" localSheetId="2">#REF!</definedName>
    <definedName name="__HUM2">#REF!</definedName>
    <definedName name="__i1" localSheetId="2">#REF!</definedName>
    <definedName name="__i1">#REF!</definedName>
    <definedName name="__i4" localSheetId="22"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22"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22"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22"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22"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22"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22"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inf1" localSheetId="2">#REF!</definedName>
    <definedName name="__inf1">#REF!</definedName>
    <definedName name="__IPC2002" localSheetId="16">#REF!</definedName>
    <definedName name="__IPC2002" localSheetId="20">#REF!</definedName>
    <definedName name="__IPC2002" localSheetId="4">#REF!</definedName>
    <definedName name="__IPC2002">#REF!</definedName>
    <definedName name="__k3" localSheetId="22"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22"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22"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22"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22"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22"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22"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ey2" localSheetId="22" hidden="1">#REF!</definedName>
    <definedName name="__key2" hidden="1">#REF!</definedName>
    <definedName name="__key21" localSheetId="22" hidden="1">#REF!</definedName>
    <definedName name="__key21" hidden="1">#REF!</definedName>
    <definedName name="__key3" localSheetId="22" hidden="1">#REF!</definedName>
    <definedName name="__key3" hidden="1">#REF!</definedName>
    <definedName name="__key31" localSheetId="22" hidden="1">#REF!</definedName>
    <definedName name="__key31" hidden="1">#REF!</definedName>
    <definedName name="__kjk6" localSheetId="22"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22"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22"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22"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22"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22"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22"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22"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MA2" localSheetId="2">#REF!</definedName>
    <definedName name="__MA2">#REF!</definedName>
    <definedName name="__mes1" localSheetId="2">#REF!</definedName>
    <definedName name="__mes1">#REF!</definedName>
    <definedName name="__Mes2" localSheetId="2">#REF!</definedName>
    <definedName name="__Mes2">#REF!</definedName>
    <definedName name="__Mes3" localSheetId="2">#REF!</definedName>
    <definedName name="__Mes3">#REF!</definedName>
    <definedName name="__mun2" localSheetId="2">#REF!</definedName>
    <definedName name="__mun2">#REF!</definedName>
    <definedName name="__n3" localSheetId="22"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22"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22"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localSheetId="22"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22"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22"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22"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22"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22"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22"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oa55" localSheetId="2">#REF!</definedName>
    <definedName name="__oa55">#REF!</definedName>
    <definedName name="__ORO10" localSheetId="17">#REF!</definedName>
    <definedName name="__ORO10" localSheetId="16">#REF!</definedName>
    <definedName name="__ORO10" localSheetId="20">#REF!</definedName>
    <definedName name="__ORO10" localSheetId="6">#REF!</definedName>
    <definedName name="__ORO10" localSheetId="19">#REF!</definedName>
    <definedName name="__ORO10" localSheetId="7">#REF!</definedName>
    <definedName name="__ORO10">#REF!</definedName>
    <definedName name="__ORO11" localSheetId="17">#REF!</definedName>
    <definedName name="__ORO11" localSheetId="16">#REF!</definedName>
    <definedName name="__ORO11" localSheetId="20">#REF!</definedName>
    <definedName name="__ORO11" localSheetId="6">#REF!</definedName>
    <definedName name="__ORO11" localSheetId="19">#REF!</definedName>
    <definedName name="__ORO11" localSheetId="7">#REF!</definedName>
    <definedName name="__ORO11">#REF!</definedName>
    <definedName name="__ORO12" localSheetId="17">#REF!</definedName>
    <definedName name="__ORO12" localSheetId="16">#REF!</definedName>
    <definedName name="__ORO12" localSheetId="20">#REF!</definedName>
    <definedName name="__ORO12" localSheetId="6">#REF!</definedName>
    <definedName name="__ORO12" localSheetId="19">#REF!</definedName>
    <definedName name="__ORO12" localSheetId="7">#REF!</definedName>
    <definedName name="__ORO12">#REF!</definedName>
    <definedName name="__ORO13" localSheetId="17">#REF!</definedName>
    <definedName name="__ORO13" localSheetId="16">#REF!</definedName>
    <definedName name="__ORO13" localSheetId="20">#REF!</definedName>
    <definedName name="__ORO13" localSheetId="6">#REF!</definedName>
    <definedName name="__ORO13" localSheetId="19">#REF!</definedName>
    <definedName name="__ORO13" localSheetId="7">#REF!</definedName>
    <definedName name="__ORO13">#REF!</definedName>
    <definedName name="__ORO14" localSheetId="17">#REF!</definedName>
    <definedName name="__ORO14" localSheetId="16">#REF!</definedName>
    <definedName name="__ORO14" localSheetId="20">#REF!</definedName>
    <definedName name="__ORO14" localSheetId="6">#REF!</definedName>
    <definedName name="__ORO14" localSheetId="19">#REF!</definedName>
    <definedName name="__ORO14" localSheetId="7">#REF!</definedName>
    <definedName name="__ORO14">#REF!</definedName>
    <definedName name="__ORO15" localSheetId="17">#REF!</definedName>
    <definedName name="__ORO15" localSheetId="16">#REF!</definedName>
    <definedName name="__ORO15" localSheetId="20">#REF!</definedName>
    <definedName name="__ORO15" localSheetId="6">#REF!</definedName>
    <definedName name="__ORO15" localSheetId="19">#REF!</definedName>
    <definedName name="__ORO15" localSheetId="7">#REF!</definedName>
    <definedName name="__ORO15">#REF!</definedName>
    <definedName name="__ORO16" localSheetId="17">#REF!</definedName>
    <definedName name="__ORO16" localSheetId="16">#REF!</definedName>
    <definedName name="__ORO16" localSheetId="20">#REF!</definedName>
    <definedName name="__ORO16" localSheetId="6">#REF!</definedName>
    <definedName name="__ORO16" localSheetId="19">#REF!</definedName>
    <definedName name="__ORO16" localSheetId="7">#REF!</definedName>
    <definedName name="__ORO16">#REF!</definedName>
    <definedName name="__ORO17" localSheetId="17">#REF!</definedName>
    <definedName name="__ORO17" localSheetId="16">#REF!</definedName>
    <definedName name="__ORO17" localSheetId="20">#REF!</definedName>
    <definedName name="__ORO17" localSheetId="6">#REF!</definedName>
    <definedName name="__ORO17" localSheetId="19">#REF!</definedName>
    <definedName name="__ORO17" localSheetId="7">#REF!</definedName>
    <definedName name="__ORO17">#REF!</definedName>
    <definedName name="__ORO18" localSheetId="17">#REF!</definedName>
    <definedName name="__ORO18" localSheetId="16">#REF!</definedName>
    <definedName name="__ORO18" localSheetId="20">#REF!</definedName>
    <definedName name="__ORO18" localSheetId="6">#REF!</definedName>
    <definedName name="__ORO18" localSheetId="19">#REF!</definedName>
    <definedName name="__ORO18" localSheetId="7">#REF!</definedName>
    <definedName name="__ORO18">#REF!</definedName>
    <definedName name="__ORO19" localSheetId="17">#REF!</definedName>
    <definedName name="__ORO19" localSheetId="16">#REF!</definedName>
    <definedName name="__ORO19" localSheetId="20">#REF!</definedName>
    <definedName name="__ORO19" localSheetId="6">#REF!</definedName>
    <definedName name="__ORO19" localSheetId="19">#REF!</definedName>
    <definedName name="__ORO19" localSheetId="7">#REF!</definedName>
    <definedName name="__ORO19">#REF!</definedName>
    <definedName name="__p6" localSheetId="22"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22"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22"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PJ50" localSheetId="20">#REF!</definedName>
    <definedName name="__PJ50" localSheetId="2">#REF!</definedName>
    <definedName name="__PJ50" localSheetId="4">#REF!</definedName>
    <definedName name="__PJ50">#REF!</definedName>
    <definedName name="__pj51" localSheetId="2">#REF!</definedName>
    <definedName name="__pj51">#REF!</definedName>
    <definedName name="__PMT5671" localSheetId="21">#REF!</definedName>
    <definedName name="__PMT5671" localSheetId="17">#REF!</definedName>
    <definedName name="__PMT5671" localSheetId="16">#REF!</definedName>
    <definedName name="__PMT5671" localSheetId="20">#REF!</definedName>
    <definedName name="__PMT5671" localSheetId="19">#REF!</definedName>
    <definedName name="__PMT5671" localSheetId="1">#REF!</definedName>
    <definedName name="__PMT5671" localSheetId="7">#REF!</definedName>
    <definedName name="__PMT5671">#REF!</definedName>
    <definedName name="__PMT5805" localSheetId="21">#REF!</definedName>
    <definedName name="__PMT5805" localSheetId="17">#REF!</definedName>
    <definedName name="__PMT5805" localSheetId="16">#REF!</definedName>
    <definedName name="__PMT5805" localSheetId="20">#REF!</definedName>
    <definedName name="__PMT5805" localSheetId="19">#REF!</definedName>
    <definedName name="__PMT5805" localSheetId="1">#REF!</definedName>
    <definedName name="__PMT5805" localSheetId="7">#REF!</definedName>
    <definedName name="__PMT5805">#REF!</definedName>
    <definedName name="__PMT5806" localSheetId="21">#REF!</definedName>
    <definedName name="__PMT5806" localSheetId="17">#REF!</definedName>
    <definedName name="__PMT5806" localSheetId="16">#REF!</definedName>
    <definedName name="__PMT5806" localSheetId="20">#REF!</definedName>
    <definedName name="__PMT5806" localSheetId="19">#REF!</definedName>
    <definedName name="__PMT5806" localSheetId="1">#REF!</definedName>
    <definedName name="__PMT5806" localSheetId="7">#REF!</definedName>
    <definedName name="__PMT5806">#REF!</definedName>
    <definedName name="__PMT5815" localSheetId="21">#REF!</definedName>
    <definedName name="__PMT5815" localSheetId="17">#REF!</definedName>
    <definedName name="__PMT5815" localSheetId="16">#REF!</definedName>
    <definedName name="__PMT5815" localSheetId="20">#REF!</definedName>
    <definedName name="__PMT5815" localSheetId="19">#REF!</definedName>
    <definedName name="__PMT5815" localSheetId="1">#REF!</definedName>
    <definedName name="__PMT5815" localSheetId="7">#REF!</definedName>
    <definedName name="__PMT5815">#REF!</definedName>
    <definedName name="__PMT5820" localSheetId="21">#REF!</definedName>
    <definedName name="__PMT5820" localSheetId="17">#REF!</definedName>
    <definedName name="__PMT5820" localSheetId="16">#REF!</definedName>
    <definedName name="__PMT5820" localSheetId="20">#REF!</definedName>
    <definedName name="__PMT5820" localSheetId="19">#REF!</definedName>
    <definedName name="__PMT5820" localSheetId="1">#REF!</definedName>
    <definedName name="__PMT5820" localSheetId="7">#REF!</definedName>
    <definedName name="__PMT5820">#REF!</definedName>
    <definedName name="__pv2" localSheetId="16">#REF!</definedName>
    <definedName name="__pv2" localSheetId="20">#REF!</definedName>
    <definedName name="__pv2" localSheetId="5">#REF!</definedName>
    <definedName name="__pv2">#REF!</definedName>
    <definedName name="__pv3" localSheetId="20">#REF!</definedName>
    <definedName name="__pv3">#REF!</definedName>
    <definedName name="__r" localSheetId="21">#REF!</definedName>
    <definedName name="__r" localSheetId="17">#REF!</definedName>
    <definedName name="__r" localSheetId="16">#REF!</definedName>
    <definedName name="__r" localSheetId="20">#REF!</definedName>
    <definedName name="__r" localSheetId="6">#REF!</definedName>
    <definedName name="__r" localSheetId="19">#REF!</definedName>
    <definedName name="__r" localSheetId="1">#REF!</definedName>
    <definedName name="__r" localSheetId="7">#REF!</definedName>
    <definedName name="__r">#REF!</definedName>
    <definedName name="__r4r" localSheetId="22"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c" localSheetId="2">#REF!</definedName>
    <definedName name="__rc">#REF!</definedName>
    <definedName name="__REC3" localSheetId="2">#REF!</definedName>
    <definedName name="__REC3">#REF!</definedName>
    <definedName name="__REC35" localSheetId="2">#REF!</definedName>
    <definedName name="__REC35">#REF!</definedName>
    <definedName name="__REC4" localSheetId="2">#REF!</definedName>
    <definedName name="__REC4">#REF!</definedName>
    <definedName name="__ref4" localSheetId="2">#REF!</definedName>
    <definedName name="__ref4">#REF!</definedName>
    <definedName name="__REP1" localSheetId="2">#REF!</definedName>
    <definedName name="__REP1">#REF!</definedName>
    <definedName name="__REP15" localSheetId="2">#REF!</definedName>
    <definedName name="__REP15">#REF!</definedName>
    <definedName name="__REP2" localSheetId="2">#REF!</definedName>
    <definedName name="__REP2">#REF!</definedName>
    <definedName name="__rtu6" localSheetId="22"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22"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22"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22"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22"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22"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22"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22"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SAL1" localSheetId="21">#REF!</definedName>
    <definedName name="__SAL1" localSheetId="17">#REF!</definedName>
    <definedName name="__SAL1" localSheetId="16">#REF!</definedName>
    <definedName name="__SAL1" localSheetId="20">#REF!</definedName>
    <definedName name="__SAL1" localSheetId="6">#REF!</definedName>
    <definedName name="__SAL1" localSheetId="19">#REF!</definedName>
    <definedName name="__SAL1" localSheetId="1">#REF!</definedName>
    <definedName name="__SAL1" localSheetId="7">#REF!</definedName>
    <definedName name="__SAL1">#REF!</definedName>
    <definedName name="__SBC1" localSheetId="20">#REF!</definedName>
    <definedName name="__SBC1">#REF!</definedName>
    <definedName name="__SBC3" localSheetId="20">#REF!</definedName>
    <definedName name="__SBC3">#REF!</definedName>
    <definedName name="__SBC5" localSheetId="20">#REF!</definedName>
    <definedName name="__SBC5">#REF!</definedName>
    <definedName name="__SE2" localSheetId="2">#REF!</definedName>
    <definedName name="__SE2">#REF!</definedName>
    <definedName name="__t3" localSheetId="22"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22"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22"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22"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22"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22"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22"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22"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22"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22"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22"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TA1" localSheetId="2">#REF!</definedName>
    <definedName name="__TA1">#REF!</definedName>
    <definedName name="__TA2" localSheetId="2">#REF!</definedName>
    <definedName name="__TA2">#REF!</definedName>
    <definedName name="__TA3" localSheetId="2">#REF!</definedName>
    <definedName name="__TA3">#REF!</definedName>
    <definedName name="__TA4" localSheetId="2">#REF!</definedName>
    <definedName name="__TA4">#REF!</definedName>
    <definedName name="__TA5" localSheetId="2">#REF!</definedName>
    <definedName name="__TA5">#REF!</definedName>
    <definedName name="__TA6" localSheetId="2">#REF!</definedName>
    <definedName name="__TA6">#REF!</definedName>
    <definedName name="__TA7" localSheetId="2">#REF!</definedName>
    <definedName name="__TA7">#REF!</definedName>
    <definedName name="__TA8" localSheetId="2">#REF!</definedName>
    <definedName name="__TA8">#REF!</definedName>
    <definedName name="__TA9" localSheetId="2">#REF!</definedName>
    <definedName name="__TA9">#REF!</definedName>
    <definedName name="__tab1" localSheetId="21">#REF!</definedName>
    <definedName name="__tab1" localSheetId="17">#REF!</definedName>
    <definedName name="__tab1" localSheetId="16">#REF!</definedName>
    <definedName name="__tab1" localSheetId="20">#REF!</definedName>
    <definedName name="__tab1" localSheetId="6">#REF!</definedName>
    <definedName name="__tab1" localSheetId="19">#REF!</definedName>
    <definedName name="__tab1" localSheetId="1">#REF!</definedName>
    <definedName name="__tab1" localSheetId="7">#REF!</definedName>
    <definedName name="__tab1">#REF!</definedName>
    <definedName name="__tab2" localSheetId="21">#REF!</definedName>
    <definedName name="__tab2" localSheetId="17">#REF!</definedName>
    <definedName name="__tab2" localSheetId="16">#REF!</definedName>
    <definedName name="__tab2" localSheetId="20">#REF!</definedName>
    <definedName name="__tab2" localSheetId="6">#REF!</definedName>
    <definedName name="__tab2" localSheetId="19">#REF!</definedName>
    <definedName name="__tab2" localSheetId="7">#REF!</definedName>
    <definedName name="__tab2">#REF!</definedName>
    <definedName name="__tab3" localSheetId="21">#REF!</definedName>
    <definedName name="__tab3" localSheetId="17">#REF!</definedName>
    <definedName name="__tab3" localSheetId="16">#REF!</definedName>
    <definedName name="__tab3" localSheetId="20">#REF!</definedName>
    <definedName name="__tab3" localSheetId="6">#REF!</definedName>
    <definedName name="__tab3" localSheetId="19">#REF!</definedName>
    <definedName name="__tab3" localSheetId="7">#REF!</definedName>
    <definedName name="__tab3">#REF!</definedName>
    <definedName name="__TAB4" localSheetId="17">#REF!</definedName>
    <definedName name="__TAB4" localSheetId="16">#REF!</definedName>
    <definedName name="__TAB4" localSheetId="20">#REF!</definedName>
    <definedName name="__TAB4" localSheetId="6">#REF!</definedName>
    <definedName name="__TAB4" localSheetId="19">#REF!</definedName>
    <definedName name="__TAB4" localSheetId="7">#REF!</definedName>
    <definedName name="__TAB4">#REF!</definedName>
    <definedName name="__u4" localSheetId="22"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22"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22"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22"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22"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22"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22"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1" localSheetId="4">#N/A</definedName>
    <definedName name="__v1">#N/A</definedName>
    <definedName name="__v2" localSheetId="4">#N/A</definedName>
    <definedName name="__v2">#N/A</definedName>
    <definedName name="__v3" localSheetId="22"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4" localSheetId="4">#N/A</definedName>
    <definedName name="__v4">#N/A</definedName>
    <definedName name="__v5" localSheetId="4">#N/A</definedName>
    <definedName name="__v5">#N/A</definedName>
    <definedName name="__v6" localSheetId="4">#N/A</definedName>
    <definedName name="__v6">#N/A</definedName>
    <definedName name="__v7" localSheetId="16">Scheduled_Payment+Extra_Payment</definedName>
    <definedName name="__v7" localSheetId="20">Scheduled_Payment+Extra_Payment</definedName>
    <definedName name="__v7" localSheetId="2">Scheduled_Payment+Extra_Payment</definedName>
    <definedName name="__v7" localSheetId="19">Scheduled_Payment+Extra_Payment</definedName>
    <definedName name="__v7" localSheetId="4">Scheduled_Payment+Extra_Payment</definedName>
    <definedName name="__v7">Scheduled_Payment+Extra_Payment</definedName>
    <definedName name="__v8" localSheetId="4">#N/A</definedName>
    <definedName name="__v8">#N/A</definedName>
    <definedName name="__v9" localSheetId="22"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22"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Vol1" localSheetId="16">#REF!</definedName>
    <definedName name="__Vol1" localSheetId="20">#REF!</definedName>
    <definedName name="__Vol1" localSheetId="4">#REF!</definedName>
    <definedName name="__Vol1" localSheetId="1">#REF!</definedName>
    <definedName name="__Vol1" localSheetId="5">#REF!</definedName>
    <definedName name="__Vol1">#REF!</definedName>
    <definedName name="__w1" localSheetId="4">#N/A</definedName>
    <definedName name="__w1">#N/A</definedName>
    <definedName name="__w2" localSheetId="4">#N/A</definedName>
    <definedName name="__w2">#N/A</definedName>
    <definedName name="__w3" localSheetId="4">#N/A</definedName>
    <definedName name="__w3">#N/A</definedName>
    <definedName name="__w4" localSheetId="4">#N/A</definedName>
    <definedName name="__w4">#N/A</definedName>
    <definedName name="__w5" localSheetId="4">#N/A</definedName>
    <definedName name="__w5">#N/A</definedName>
    <definedName name="__w6" localSheetId="16">Scheduled_Payment+Extra_Payment</definedName>
    <definedName name="__w6" localSheetId="20">Scheduled_Payment+Extra_Payment</definedName>
    <definedName name="__w6" localSheetId="2">Scheduled_Payment+Extra_Payment</definedName>
    <definedName name="__w6" localSheetId="19">Scheduled_Payment+Extra_Payment</definedName>
    <definedName name="__w6" localSheetId="4">Scheduled_Payment+Extra_Payment</definedName>
    <definedName name="__w6">Scheduled_Payment+Extra_Payment</definedName>
    <definedName name="__w7" localSheetId="4">#N/A</definedName>
    <definedName name="__w7">#N/A</definedName>
    <definedName name="__X1" localSheetId="4">#N/A</definedName>
    <definedName name="__X1">#N/A</definedName>
    <definedName name="__X2" localSheetId="4">#N/A</definedName>
    <definedName name="__X2">#N/A</definedName>
    <definedName name="__X3" localSheetId="4">#N/A</definedName>
    <definedName name="__X3">#N/A</definedName>
    <definedName name="__X4" localSheetId="4">#N/A</definedName>
    <definedName name="__X4">#N/A</definedName>
    <definedName name="__X5" localSheetId="4">#N/A</definedName>
    <definedName name="__X5">#N/A</definedName>
    <definedName name="__X6" localSheetId="16">Scheduled_Payment+Extra_Payment</definedName>
    <definedName name="__X6" localSheetId="20">Scheduled_Payment+Extra_Payment</definedName>
    <definedName name="__X6" localSheetId="2">Scheduled_Payment+Extra_Payment</definedName>
    <definedName name="__X6" localSheetId="19">Scheduled_Payment+Extra_Payment</definedName>
    <definedName name="__X6" localSheetId="4">Scheduled_Payment+Extra_Payment</definedName>
    <definedName name="__X6">Scheduled_Payment+Extra_Payment</definedName>
    <definedName name="__X7" localSheetId="4">#N/A</definedName>
    <definedName name="__X7">#N/A</definedName>
    <definedName name="__x8" localSheetId="22"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22"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nm.Print_Area">"#REF!"</definedName>
    <definedName name="__xlnm.Recorder">"#REF!"</definedName>
    <definedName name="__xz2" localSheetId="2">#REF!</definedName>
    <definedName name="__xz2">#REF!</definedName>
    <definedName name="__y1" localSheetId="4">#N/A</definedName>
    <definedName name="__y1">#N/A</definedName>
    <definedName name="__y2" localSheetId="4">#N/A</definedName>
    <definedName name="__y2">#N/A</definedName>
    <definedName name="__y3" localSheetId="4">#N/A</definedName>
    <definedName name="__y3">#N/A</definedName>
    <definedName name="__y4" localSheetId="4">#N/A</definedName>
    <definedName name="__y4">#N/A</definedName>
    <definedName name="__y5" localSheetId="4">#N/A</definedName>
    <definedName name="__y5">#N/A</definedName>
    <definedName name="__y6" localSheetId="16">Scheduled_Payment+Extra_Payment</definedName>
    <definedName name="__y6" localSheetId="20">Scheduled_Payment+Extra_Payment</definedName>
    <definedName name="__y6" localSheetId="2">Scheduled_Payment+Extra_Payment</definedName>
    <definedName name="__y6" localSheetId="19">Scheduled_Payment+Extra_Payment</definedName>
    <definedName name="__y6" localSheetId="4">Scheduled_Payment+Extra_Payment</definedName>
    <definedName name="__y6">Scheduled_Payment+Extra_Payment</definedName>
    <definedName name="__y7" localSheetId="4">#N/A</definedName>
    <definedName name="__y7">#N/A</definedName>
    <definedName name="__y8" localSheetId="22"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22"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_z1" localSheetId="4">#N/A</definedName>
    <definedName name="__z1">#N/A</definedName>
    <definedName name="__z2" localSheetId="4">#N/A</definedName>
    <definedName name="__z2">#N/A</definedName>
    <definedName name="__z3" localSheetId="4">#N/A</definedName>
    <definedName name="__z3">#N/A</definedName>
    <definedName name="__z4" localSheetId="4">#N/A</definedName>
    <definedName name="__z4">#N/A</definedName>
    <definedName name="__z5" localSheetId="4">#N/A</definedName>
    <definedName name="__z5">#N/A</definedName>
    <definedName name="__z6" localSheetId="16">Scheduled_Payment+Extra_Payment</definedName>
    <definedName name="__z6" localSheetId="20">Scheduled_Payment+Extra_Payment</definedName>
    <definedName name="__z6" localSheetId="2">Scheduled_Payment+Extra_Payment</definedName>
    <definedName name="__z6" localSheetId="19">Scheduled_Payment+Extra_Payment</definedName>
    <definedName name="__z6" localSheetId="4">Scheduled_Payment+Extra_Payment</definedName>
    <definedName name="__z6">Scheduled_Payment+Extra_Payment</definedName>
    <definedName name="__z7" localSheetId="4">#N/A</definedName>
    <definedName name="__z7">#N/A</definedName>
    <definedName name="_02_DER_K13_000_–_K13_650" localSheetId="2">#REF!</definedName>
    <definedName name="_02_DER_K13_000_–_K13_650">#REF!</definedName>
    <definedName name="_02_DER_K15_700_–_K16_100" localSheetId="2">#REF!</definedName>
    <definedName name="_02_DER_K15_700_–_K16_100">#REF!</definedName>
    <definedName name="_03_K15_140_–_K20_540" localSheetId="2">#REF!</definedName>
    <definedName name="_03_K15_140_–_K20_540">#REF!</definedName>
    <definedName name="_04" localSheetId="2">#REF!</definedName>
    <definedName name="_04">#REF!</definedName>
    <definedName name="_05_DER_K35_250_–_K35_605.41" localSheetId="2">#REF!</definedName>
    <definedName name="_05_DER_K35_250_–_K35_605.41">#REF!</definedName>
    <definedName name="_05_IZQ_K25_695_–_K35_327.62" localSheetId="2">#REF!</definedName>
    <definedName name="_05_IZQ_K25_695_–_K35_327.62">#REF!</definedName>
    <definedName name="_05_IZQ_K35_420_–_K36_462.29" localSheetId="2">#REF!</definedName>
    <definedName name="_05_IZQ_K35_420_–_K36_462.29">#REF!</definedName>
    <definedName name="_06_K41_785.67_–_K48_083.55" localSheetId="2">#REF!</definedName>
    <definedName name="_06_K41_785.67_–_K48_083.55">#REF!</definedName>
    <definedName name="_07_DER_K48_000_–_K49_563.19" localSheetId="2">#REF!</definedName>
    <definedName name="_07_DER_K48_000_–_K49_563.19">#REF!</definedName>
    <definedName name="_07_IZQ_K49_320_–_K52_112.74" localSheetId="2">#REF!</definedName>
    <definedName name="_07_IZQ_K49_320_–_K52_112.74">#REF!</definedName>
    <definedName name="_08_DER_K57_040_–_K61_476.50" localSheetId="2">#REF!</definedName>
    <definedName name="_08_DER_K57_040_–_K61_476.50">#REF!</definedName>
    <definedName name="_08_IZQ_K52_300_–_K57_577.97" localSheetId="2">#REF!</definedName>
    <definedName name="_08_IZQ_K52_300_–_K57_577.97">#REF!</definedName>
    <definedName name="_08_K24_723__A_K55_717.28" localSheetId="2">#REF!</definedName>
    <definedName name="_08_K24_723__A_K55_717.28">#REF!</definedName>
    <definedName name="_09_K61_520_A_K61_144" localSheetId="2">#REF!</definedName>
    <definedName name="_09_K61_520_A_K61_144">#REF!</definedName>
    <definedName name="_1">#N/A</definedName>
    <definedName name="_1__123Graph_ACart_Utilidad" localSheetId="22" hidden="1">#REF!</definedName>
    <definedName name="_1__123Graph_ACart_Utilidad" localSheetId="2" hidden="1">#REF!</definedName>
    <definedName name="_1__123Graph_ACart_Utilidad" hidden="1">#REF!</definedName>
    <definedName name="_1__Excel_BuiltIn_Print_Area_1_1_1" localSheetId="21">#REF!</definedName>
    <definedName name="_1__Excel_BuiltIn_Print_Area_1_1_1" localSheetId="17">#REF!</definedName>
    <definedName name="_1__Excel_BuiltIn_Print_Area_1_1_1" localSheetId="20">#REF!</definedName>
    <definedName name="_1__Excel_BuiltIn_Print_Area_1_1_1" localSheetId="19">#REF!</definedName>
    <definedName name="_1__Excel_BuiltIn_Print_Area_1_1_1" localSheetId="1">#REF!</definedName>
    <definedName name="_1__Excel_BuiltIn_Print_Area_1_1_1" localSheetId="7">#REF!</definedName>
    <definedName name="_1__Excel_BuiltIn_Print_Area_1_1_1">#REF!</definedName>
    <definedName name="_10_PR64_500_–_PR_69_541.49" localSheetId="2">#REF!</definedName>
    <definedName name="_10_PR64_500_–_PR_69_541.49">#REF!</definedName>
    <definedName name="_10Excel_BuiltIn_Print_Titles_1_1_1_1" localSheetId="20">#REF!</definedName>
    <definedName name="_10Excel_BuiltIn_Print_Titles_1_1_1_1">#REF!</definedName>
    <definedName name="_123" localSheetId="22" hidden="1">#REF!</definedName>
    <definedName name="_123" localSheetId="16" hidden="1">#REF!</definedName>
    <definedName name="_123" localSheetId="20" hidden="1">#REF!</definedName>
    <definedName name="_123" localSheetId="1" hidden="1">#REF!</definedName>
    <definedName name="_123" hidden="1">#REF!</definedName>
    <definedName name="_13Excel_BuiltIn_Print_Titles_1_1_1_1">#REF!</definedName>
    <definedName name="_19Excel_BuiltIn_Print_Area_1_1_1" localSheetId="21">#REF!</definedName>
    <definedName name="_19Excel_BuiltIn_Print_Area_1_1_1" localSheetId="17">#REF!</definedName>
    <definedName name="_19Excel_BuiltIn_Print_Area_1_1_1" localSheetId="20">#REF!</definedName>
    <definedName name="_19Excel_BuiltIn_Print_Area_1_1_1" localSheetId="6">#REF!</definedName>
    <definedName name="_19Excel_BuiltIn_Print_Area_1_1_1" localSheetId="19">#REF!</definedName>
    <definedName name="_19Excel_BuiltIn_Print_Area_1_1_1" localSheetId="1">#REF!</definedName>
    <definedName name="_19Excel_BuiltIn_Print_Area_1_1_1" localSheetId="7">#REF!</definedName>
    <definedName name="_19Excel_BuiltIn_Print_Area_1_1_1">#REF!</definedName>
    <definedName name="_1Excel_BuiltIn_Print_Area_1_1" localSheetId="21">#REF!</definedName>
    <definedName name="_1Excel_BuiltIn_Print_Area_1_1" localSheetId="17">#REF!</definedName>
    <definedName name="_1Excel_BuiltIn_Print_Area_1_1" localSheetId="20">#REF!</definedName>
    <definedName name="_1Excel_BuiltIn_Print_Area_1_1" localSheetId="6">#REF!</definedName>
    <definedName name="_1Excel_BuiltIn_Print_Area_1_1" localSheetId="19">#REF!</definedName>
    <definedName name="_1Excel_BuiltIn_Print_Area_1_1" localSheetId="1">#REF!</definedName>
    <definedName name="_1Excel_BuiltIn_Print_Area_1_1" localSheetId="7">#REF!</definedName>
    <definedName name="_1Excel_BuiltIn_Print_Area_1_1">#REF!</definedName>
    <definedName name="_1Excel_BuiltIn_Print_Area_1_1_1" localSheetId="21">#REF!</definedName>
    <definedName name="_1Excel_BuiltIn_Print_Area_1_1_1" localSheetId="17">#REF!</definedName>
    <definedName name="_1Excel_BuiltIn_Print_Area_1_1_1" localSheetId="16">#REF!</definedName>
    <definedName name="_1Excel_BuiltIn_Print_Area_1_1_1" localSheetId="20">#REF!</definedName>
    <definedName name="_1Excel_BuiltIn_Print_Area_1_1_1" localSheetId="6">#REF!</definedName>
    <definedName name="_1Excel_BuiltIn_Print_Area_1_1_1" localSheetId="19">#REF!</definedName>
    <definedName name="_1Excel_BuiltIn_Print_Area_1_1_1" localSheetId="1">#REF!</definedName>
    <definedName name="_1Excel_BuiltIn_Print_Area_1_1_1" localSheetId="7">#REF!</definedName>
    <definedName name="_1Excel_BuiltIn_Print_Area_1_1_1">#REF!</definedName>
    <definedName name="_1Excel_BuiltIn_Print_Titles_1_1_1_1" localSheetId="2">#REF!</definedName>
    <definedName name="_1Excel_BuiltIn_Print_Titles_1_1_1_1">#REF!</definedName>
    <definedName name="_2">#N/A</definedName>
    <definedName name="_2__123Graph_BCart_Utilidad" localSheetId="22" hidden="1">#REF!</definedName>
    <definedName name="_2__123Graph_BCart_Utilidad" localSheetId="2" hidden="1">#REF!</definedName>
    <definedName name="_2__123Graph_BCart_Utilidad" hidden="1">#REF!</definedName>
    <definedName name="_2_Excel_BuiltIn_Print_Area_1_1" localSheetId="17">#REF!</definedName>
    <definedName name="_2_Excel_BuiltIn_Print_Area_1_1" localSheetId="20">#REF!</definedName>
    <definedName name="_2_Excel_BuiltIn_Print_Area_1_1" localSheetId="19">#REF!</definedName>
    <definedName name="_2_Excel_BuiltIn_Print_Area_1_1" localSheetId="7">#REF!</definedName>
    <definedName name="_2_Excel_BuiltIn_Print_Area_1_1">#REF!</definedName>
    <definedName name="_25Excel_BuiltIn_Print_Titles_1_1_1_1" localSheetId="17">#REF!</definedName>
    <definedName name="_25Excel_BuiltIn_Print_Titles_1_1_1_1" localSheetId="20">#REF!</definedName>
    <definedName name="_25Excel_BuiltIn_Print_Titles_1_1_1_1" localSheetId="6">#REF!</definedName>
    <definedName name="_25Excel_BuiltIn_Print_Titles_1_1_1_1" localSheetId="19">#REF!</definedName>
    <definedName name="_25Excel_BuiltIn_Print_Titles_1_1_1_1" localSheetId="7">#REF!</definedName>
    <definedName name="_25Excel_BuiltIn_Print_Titles_1_1_1_1">#REF!</definedName>
    <definedName name="_2Excel_BuiltIn_Print_Area_1_1" localSheetId="20">#REF!</definedName>
    <definedName name="_2Excel_BuiltIn_Print_Area_1_1">#REF!</definedName>
    <definedName name="_2Excel_BuiltIn_Print_Titles_1_1_1_1" localSheetId="17">#REF!</definedName>
    <definedName name="_2Excel_BuiltIn_Print_Titles_1_1_1_1" localSheetId="16">#REF!</definedName>
    <definedName name="_2Excel_BuiltIn_Print_Titles_1_1_1_1" localSheetId="20">#REF!</definedName>
    <definedName name="_2Excel_BuiltIn_Print_Titles_1_1_1_1" localSheetId="6">#REF!</definedName>
    <definedName name="_2Excel_BuiltIn_Print_Titles_1_1_1_1" localSheetId="19">#REF!</definedName>
    <definedName name="_2Excel_BuiltIn_Print_Titles_1_1_1_1" localSheetId="7">#REF!</definedName>
    <definedName name="_2Excel_BuiltIn_Print_Titles_1_1_1_1">#REF!</definedName>
    <definedName name="_3" localSheetId="22" hidden="1">#REF!</definedName>
    <definedName name="_3" localSheetId="2" hidden="1">#REF!</definedName>
    <definedName name="_3" hidden="1">#REF!</definedName>
    <definedName name="_3__123Graph_CCart_Utilidad" localSheetId="22" hidden="1">#REF!</definedName>
    <definedName name="_3__123Graph_CCart_Utilidad" localSheetId="2" hidden="1">#REF!</definedName>
    <definedName name="_3__123Graph_CCart_Utilidad" hidden="1">#REF!</definedName>
    <definedName name="_3_Excel_BuiltIn_Print_Titles_1_1_1_1" localSheetId="17">#REF!</definedName>
    <definedName name="_3_Excel_BuiltIn_Print_Titles_1_1_1_1" localSheetId="20">#REF!</definedName>
    <definedName name="_3_Excel_BuiltIn_Print_Titles_1_1_1_1" localSheetId="19">#REF!</definedName>
    <definedName name="_3_Excel_BuiltIn_Print_Titles_1_1_1_1" localSheetId="7">#REF!</definedName>
    <definedName name="_3_Excel_BuiltIn_Print_Titles_1_1_1_1">#REF!</definedName>
    <definedName name="_3214" localSheetId="20">#REF!</definedName>
    <definedName name="_3214">#REF!</definedName>
    <definedName name="_4__123Graph_LBL_ACart_Utilidad" localSheetId="22" hidden="1">#REF!</definedName>
    <definedName name="_4__123Graph_LBL_ACart_Utilidad" localSheetId="2" hidden="1">#REF!</definedName>
    <definedName name="_4__123Graph_LBL_ACart_Utilidad" hidden="1">#REF!</definedName>
    <definedName name="_5__123Graph_LBL_BCart_Utilidad" localSheetId="22" hidden="1">#REF!</definedName>
    <definedName name="_5__123Graph_LBL_BCart_Utilidad" localSheetId="2" hidden="1">#REF!</definedName>
    <definedName name="_5__123Graph_LBL_BCart_Utilidad" hidden="1">#REF!</definedName>
    <definedName name="_5Excel_BuiltIn_Print_Area_1_1" localSheetId="17">#REF!</definedName>
    <definedName name="_5Excel_BuiltIn_Print_Area_1_1" localSheetId="20">#REF!</definedName>
    <definedName name="_5Excel_BuiltIn_Print_Area_1_1" localSheetId="19">#REF!</definedName>
    <definedName name="_5Excel_BuiltIn_Print_Area_1_1" localSheetId="7">#REF!</definedName>
    <definedName name="_5Excel_BuiltIn_Print_Area_1_1">#REF!</definedName>
    <definedName name="_6__123Graph_LBL_CCart_Utilidad" localSheetId="22" hidden="1">#REF!</definedName>
    <definedName name="_6__123Graph_LBL_CCart_Utilidad" localSheetId="2" hidden="1">#REF!</definedName>
    <definedName name="_6__123Graph_LBL_CCart_Utilidad" hidden="1">#REF!</definedName>
    <definedName name="_7__123Graph_XCart_Utilidad" localSheetId="22" hidden="1">#REF!</definedName>
    <definedName name="_7__123Graph_XCart_Utilidad" localSheetId="2" hidden="1">#REF!</definedName>
    <definedName name="_7__123Graph_XCart_Utilidad" hidden="1">#REF!</definedName>
    <definedName name="_7Excel_BuiltIn_Print_Area_1_1_1" localSheetId="17">#REF!</definedName>
    <definedName name="_7Excel_BuiltIn_Print_Area_1_1_1" localSheetId="20">#REF!</definedName>
    <definedName name="_7Excel_BuiltIn_Print_Area_1_1_1" localSheetId="19">#REF!</definedName>
    <definedName name="_7Excel_BuiltIn_Print_Area_1_1_1" localSheetId="7">#REF!</definedName>
    <definedName name="_7Excel_BuiltIn_Print_Area_1_1_1">#REF!</definedName>
    <definedName name="_8Excel_BuiltIn_Print_Area_1_1_1" localSheetId="20">#REF!</definedName>
    <definedName name="_8Excel_BuiltIn_Print_Area_1_1_1">#REF!</definedName>
    <definedName name="_9Excel_BuiltIn_Print_Titles_1_1_1_1" localSheetId="17">#REF!</definedName>
    <definedName name="_9Excel_BuiltIn_Print_Titles_1_1_1_1" localSheetId="20">#REF!</definedName>
    <definedName name="_9Excel_BuiltIn_Print_Titles_1_1_1_1" localSheetId="19">#REF!</definedName>
    <definedName name="_9Excel_BuiltIn_Print_Titles_1_1_1_1" localSheetId="7">#REF!</definedName>
    <definedName name="_9Excel_BuiltIn_Print_Titles_1_1_1_1">#REF!</definedName>
    <definedName name="_A1" localSheetId="21" hidden="1">{#N/A,#N/A,TRUE,"1842CWN0"}</definedName>
    <definedName name="_A1" localSheetId="22" hidden="1">{#N/A,#N/A,TRUE,"1842CWN0"}</definedName>
    <definedName name="_A1" localSheetId="17" hidden="1">{#N/A,#N/A,TRUE,"1842CWN0"}</definedName>
    <definedName name="_A1" localSheetId="16" hidden="1">{#N/A,#N/A,TRUE,"1842CWN0"}</definedName>
    <definedName name="_A1" localSheetId="20" hidden="1">{#N/A,#N/A,TRUE,"1842CWN0"}</definedName>
    <definedName name="_A1" localSheetId="2" hidden="1">{#N/A,#N/A,TRUE,"1842CWN0"}</definedName>
    <definedName name="_A1" localSheetId="6" hidden="1">{#N/A,#N/A,TRUE,"1842CWN0"}</definedName>
    <definedName name="_A1" localSheetId="19" hidden="1">{#N/A,#N/A,TRUE,"1842CWN0"}</definedName>
    <definedName name="_A1" localSheetId="4" hidden="1">{#N/A,#N/A,TRUE,"1842CWN0"}</definedName>
    <definedName name="_A1" localSheetId="1" hidden="1">{#N/A,#N/A,TRUE,"1842CWN0"}</definedName>
    <definedName name="_A1" localSheetId="5" hidden="1">{#N/A,#N/A,TRUE,"1842CWN0"}</definedName>
    <definedName name="_A1" localSheetId="3" hidden="1">{#N/A,#N/A,TRUE,"1842CWN0"}</definedName>
    <definedName name="_A1" hidden="1">{#N/A,#N/A,TRUE,"1842CWN0"}</definedName>
    <definedName name="_A1_1" localSheetId="21" hidden="1">{#N/A,#N/A,TRUE,"1842CWN0"}</definedName>
    <definedName name="_A1_1" localSheetId="22" hidden="1">{#N/A,#N/A,TRUE,"1842CWN0"}</definedName>
    <definedName name="_A1_1" localSheetId="16" hidden="1">{#N/A,#N/A,TRUE,"1842CWN0"}</definedName>
    <definedName name="_A1_1" localSheetId="20" hidden="1">{#N/A,#N/A,TRUE,"1842CWN0"}</definedName>
    <definedName name="_A1_1" localSheetId="2" hidden="1">{#N/A,#N/A,TRUE,"1842CWN0"}</definedName>
    <definedName name="_A1_1" localSheetId="4" hidden="1">{#N/A,#N/A,TRUE,"1842CWN0"}</definedName>
    <definedName name="_A1_1" localSheetId="1" hidden="1">{#N/A,#N/A,TRUE,"1842CWN0"}</definedName>
    <definedName name="_A1_1" localSheetId="5" hidden="1">{#N/A,#N/A,TRUE,"1842CWN0"}</definedName>
    <definedName name="_A1_1" hidden="1">{#N/A,#N/A,TRUE,"1842CWN0"}</definedName>
    <definedName name="_A1_2" localSheetId="21" hidden="1">{#N/A,#N/A,TRUE,"1842CWN0"}</definedName>
    <definedName name="_A1_2" localSheetId="22" hidden="1">{#N/A,#N/A,TRUE,"1842CWN0"}</definedName>
    <definedName name="_A1_2" localSheetId="16" hidden="1">{#N/A,#N/A,TRUE,"1842CWN0"}</definedName>
    <definedName name="_A1_2" localSheetId="20" hidden="1">{#N/A,#N/A,TRUE,"1842CWN0"}</definedName>
    <definedName name="_A1_2" localSheetId="2" hidden="1">{#N/A,#N/A,TRUE,"1842CWN0"}</definedName>
    <definedName name="_A1_2" localSheetId="4" hidden="1">{#N/A,#N/A,TRUE,"1842CWN0"}</definedName>
    <definedName name="_A1_2" localSheetId="1" hidden="1">{#N/A,#N/A,TRUE,"1842CWN0"}</definedName>
    <definedName name="_A1_2" localSheetId="5" hidden="1">{#N/A,#N/A,TRUE,"1842CWN0"}</definedName>
    <definedName name="_A1_2" hidden="1">{#N/A,#N/A,TRUE,"1842CWN0"}</definedName>
    <definedName name="_A17000" localSheetId="20">#REF!</definedName>
    <definedName name="_A17000" localSheetId="2">#REF!</definedName>
    <definedName name="_A17000" localSheetId="4">#REF!</definedName>
    <definedName name="_A17000">#REF!</definedName>
    <definedName name="_A20000" localSheetId="16">#REF!</definedName>
    <definedName name="_A20000" localSheetId="20">#REF!</definedName>
    <definedName name="_A20000" localSheetId="4">#REF!</definedName>
    <definedName name="_A20000">#REF!</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16" hidden="1">{"TAB1",#N/A,TRUE,"GENERAL";"TAB2",#N/A,TRUE,"GENERAL";"TAB3",#N/A,TRUE,"GENERAL";"TAB4",#N/A,TRUE,"GENERAL";"TAB5",#N/A,TRUE,"GENERAL"}</definedName>
    <definedName name="_a3" localSheetId="20" hidden="1">{"TAB1",#N/A,TRUE,"GENERAL";"TAB2",#N/A,TRUE,"GENERAL";"TAB3",#N/A,TRUE,"GENERAL";"TAB4",#N/A,TRUE,"GENERAL";"TAB5",#N/A,TRUE,"GENERAL"}</definedName>
    <definedName name="_a3" localSheetId="2" hidden="1">{"TAB1",#N/A,TRUE,"GENERAL";"TAB2",#N/A,TRUE,"GENERAL";"TAB3",#N/A,TRUE,"GENERAL";"TAB4",#N/A,TRUE,"GENERAL";"TAB5",#N/A,TRUE,"GENERAL"}</definedName>
    <definedName name="_a3" localSheetId="4" hidden="1">{"TAB1",#N/A,TRUE,"GENERAL";"TAB2",#N/A,TRUE,"GENERAL";"TAB3",#N/A,TRUE,"GENERAL";"TAB4",#N/A,TRUE,"GENERAL";"TAB5",#N/A,TRUE,"GENERAL"}</definedName>
    <definedName name="_a3" localSheetId="1" hidden="1">{"TAB1",#N/A,TRUE,"GENERAL";"TAB2",#N/A,TRUE,"GENERAL";"TAB3",#N/A,TRUE,"GENERAL";"TAB4",#N/A,TRUE,"GENERAL";"TAB5",#N/A,TRUE,"GENERAL"}</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30000" localSheetId="16">#REF!</definedName>
    <definedName name="_A30000" localSheetId="20">#REF!</definedName>
    <definedName name="_A30000" localSheetId="4">#REF!</definedName>
    <definedName name="_A30000">#REF!</definedName>
    <definedName name="_a4" localSheetId="21" hidden="1">{"via1",#N/A,TRUE,"general";"via2",#N/A,TRUE,"general";"via3",#N/A,TRUE,"general"}</definedName>
    <definedName name="_a4" localSheetId="22" hidden="1">{"via1",#N/A,TRUE,"general";"via2",#N/A,TRUE,"general";"via3",#N/A,TRUE,"general"}</definedName>
    <definedName name="_a4" localSheetId="16" hidden="1">{"via1",#N/A,TRUE,"general";"via2",#N/A,TRUE,"general";"via3",#N/A,TRUE,"general"}</definedName>
    <definedName name="_a4" localSheetId="20" hidden="1">{"via1",#N/A,TRUE,"general";"via2",#N/A,TRUE,"general";"via3",#N/A,TRUE,"general"}</definedName>
    <definedName name="_a4" localSheetId="2" hidden="1">{"via1",#N/A,TRUE,"general";"via2",#N/A,TRUE,"general";"via3",#N/A,TRUE,"general"}</definedName>
    <definedName name="_a4" localSheetId="4" hidden="1">{"via1",#N/A,TRUE,"general";"via2",#N/A,TRUE,"general";"via3",#N/A,TRUE,"general"}</definedName>
    <definedName name="_a4" localSheetId="1" hidden="1">{"via1",#N/A,TRUE,"general";"via2",#N/A,TRUE,"general";"via3",#N/A,TRUE,"general"}</definedName>
    <definedName name="_a4" localSheetId="5" hidden="1">{"via1",#N/A,TRUE,"general";"via2",#N/A,TRUE,"general";"via3",#N/A,TRUE,"general"}</definedName>
    <definedName name="_a4" hidden="1">{"via1",#N/A,TRUE,"general";"via2",#N/A,TRUE,"general";"via3",#N/A,TRUE,"general"}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16" hidden="1">{"TAB1",#N/A,TRUE,"GENERAL";"TAB2",#N/A,TRUE,"GENERAL";"TAB3",#N/A,TRUE,"GENERAL";"TAB4",#N/A,TRUE,"GENERAL";"TAB5",#N/A,TRUE,"GENERAL"}</definedName>
    <definedName name="_a5" localSheetId="20" hidden="1">{"TAB1",#N/A,TRUE,"GENERAL";"TAB2",#N/A,TRUE,"GENERAL";"TAB3",#N/A,TRUE,"GENERAL";"TAB4",#N/A,TRUE,"GENERAL";"TAB5",#N/A,TRUE,"GENERAL"}</definedName>
    <definedName name="_a5" localSheetId="2" hidden="1">{"TAB1",#N/A,TRUE,"GENERAL";"TAB2",#N/A,TRUE,"GENERAL";"TAB3",#N/A,TRUE,"GENERAL";"TAB4",#N/A,TRUE,"GENERAL";"TAB5",#N/A,TRUE,"GENERAL"}</definedName>
    <definedName name="_a5" localSheetId="4" hidden="1">{"TAB1",#N/A,TRUE,"GENERAL";"TAB2",#N/A,TRUE,"GENERAL";"TAB3",#N/A,TRUE,"GENERAL";"TAB4",#N/A,TRUE,"GENERAL";"TAB5",#N/A,TRUE,"GENERAL"}</definedName>
    <definedName name="_a5" localSheetId="1" hidden="1">{"TAB1",#N/A,TRUE,"GENERAL";"TAB2",#N/A,TRUE,"GENERAL";"TAB3",#N/A,TRUE,"GENERAL";"TAB4",#N/A,TRUE,"GENERAL";"TAB5",#N/A,TRUE,"GENERAL"}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16" hidden="1">{"TAB1",#N/A,TRUE,"GENERAL";"TAB2",#N/A,TRUE,"GENERAL";"TAB3",#N/A,TRUE,"GENERAL";"TAB4",#N/A,TRUE,"GENERAL";"TAB5",#N/A,TRUE,"GENERAL"}</definedName>
    <definedName name="_a6" localSheetId="20" hidden="1">{"TAB1",#N/A,TRUE,"GENERAL";"TAB2",#N/A,TRUE,"GENERAL";"TAB3",#N/A,TRUE,"GENERAL";"TAB4",#N/A,TRUE,"GENERAL";"TAB5",#N/A,TRUE,"GENERAL"}</definedName>
    <definedName name="_a6" localSheetId="2" hidden="1">{"TAB1",#N/A,TRUE,"GENERAL";"TAB2",#N/A,TRUE,"GENERAL";"TAB3",#N/A,TRUE,"GENERAL";"TAB4",#N/A,TRUE,"GENERAL";"TAB5",#N/A,TRUE,"GENERAL"}</definedName>
    <definedName name="_a6" localSheetId="4" hidden="1">{"TAB1",#N/A,TRUE,"GENERAL";"TAB2",#N/A,TRUE,"GENERAL";"TAB3",#N/A,TRUE,"GENERAL";"TAB4",#N/A,TRUE,"GENERAL";"TAB5",#N/A,TRUE,"GENERAL"}</definedName>
    <definedName name="_a6" localSheetId="1"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AAA" localSheetId="16">#REF!</definedName>
    <definedName name="_AAAA" localSheetId="20">#REF!</definedName>
    <definedName name="_AAAA" localSheetId="4">#REF!</definedName>
    <definedName name="_AAAA" localSheetId="5">#REF!</definedName>
    <definedName name="_AAAA">#REF!</definedName>
    <definedName name="_AAS1" localSheetId="21" hidden="1">{#N/A,#N/A,TRUE,"INGENIERIA";#N/A,#N/A,TRUE,"COMPRAS";#N/A,#N/A,TRUE,"DIRECCION";#N/A,#N/A,TRUE,"RESUMEN"}</definedName>
    <definedName name="_AAS1" localSheetId="22" hidden="1">{#N/A,#N/A,TRUE,"INGENIERIA";#N/A,#N/A,TRUE,"COMPRAS";#N/A,#N/A,TRUE,"DIRECCION";#N/A,#N/A,TRUE,"RESUMEN"}</definedName>
    <definedName name="_AAS1" localSheetId="17" hidden="1">{#N/A,#N/A,TRUE,"INGENIERIA";#N/A,#N/A,TRUE,"COMPRAS";#N/A,#N/A,TRUE,"DIRECCION";#N/A,#N/A,TRUE,"RESUMEN"}</definedName>
    <definedName name="_AAS1" localSheetId="16" hidden="1">{#N/A,#N/A,TRUE,"INGENIERIA";#N/A,#N/A,TRUE,"COMPRAS";#N/A,#N/A,TRUE,"DIRECCION";#N/A,#N/A,TRUE,"RESUMEN"}</definedName>
    <definedName name="_AAS1" localSheetId="20" hidden="1">{#N/A,#N/A,TRUE,"INGENIERIA";#N/A,#N/A,TRUE,"COMPRAS";#N/A,#N/A,TRUE,"DIRECCION";#N/A,#N/A,TRUE,"RESUMEN"}</definedName>
    <definedName name="_AAS1" localSheetId="2" hidden="1">{#N/A,#N/A,TRUE,"INGENIERIA";#N/A,#N/A,TRUE,"COMPRAS";#N/A,#N/A,TRUE,"DIRECCION";#N/A,#N/A,TRUE,"RESUMEN"}</definedName>
    <definedName name="_AAS1" localSheetId="6" hidden="1">{#N/A,#N/A,TRUE,"INGENIERIA";#N/A,#N/A,TRUE,"COMPRAS";#N/A,#N/A,TRUE,"DIRECCION";#N/A,#N/A,TRUE,"RESUMEN"}</definedName>
    <definedName name="_AAS1" localSheetId="19" hidden="1">{#N/A,#N/A,TRUE,"INGENIERIA";#N/A,#N/A,TRUE,"COMPRAS";#N/A,#N/A,TRUE,"DIRECCION";#N/A,#N/A,TRUE,"RESUMEN"}</definedName>
    <definedName name="_AAS1" localSheetId="4" hidden="1">{#N/A,#N/A,TRUE,"INGENIERIA";#N/A,#N/A,TRUE,"COMPRAS";#N/A,#N/A,TRUE,"DIRECCION";#N/A,#N/A,TRUE,"RESUMEN"}</definedName>
    <definedName name="_AAS1" localSheetId="1" hidden="1">{#N/A,#N/A,TRUE,"INGENIERIA";#N/A,#N/A,TRUE,"COMPRAS";#N/A,#N/A,TRUE,"DIRECCION";#N/A,#N/A,TRUE,"RESUMEN"}</definedName>
    <definedName name="_AAS1" localSheetId="5" hidden="1">{#N/A,#N/A,TRUE,"INGENIERIA";#N/A,#N/A,TRUE,"COMPRAS";#N/A,#N/A,TRUE,"DIRECCION";#N/A,#N/A,TRUE,"RESUMEN"}</definedName>
    <definedName name="_AAS1" localSheetId="3" hidden="1">{#N/A,#N/A,TRUE,"INGENIERIA";#N/A,#N/A,TRUE,"COMPRAS";#N/A,#N/A,TRUE,"DIRECCION";#N/A,#N/A,TRUE,"RESUMEN"}</definedName>
    <definedName name="_AAS1" hidden="1">{#N/A,#N/A,TRUE,"INGENIERIA";#N/A,#N/A,TRUE,"COMPRAS";#N/A,#N/A,TRUE,"DIRECCION";#N/A,#N/A,TRUE,"RESUMEN"}</definedName>
    <definedName name="_AAS1_1" localSheetId="21" hidden="1">{#N/A,#N/A,TRUE,"INGENIERIA";#N/A,#N/A,TRUE,"COMPRAS";#N/A,#N/A,TRUE,"DIRECCION";#N/A,#N/A,TRUE,"RESUMEN"}</definedName>
    <definedName name="_AAS1_1" localSheetId="22" hidden="1">{#N/A,#N/A,TRUE,"INGENIERIA";#N/A,#N/A,TRUE,"COMPRAS";#N/A,#N/A,TRUE,"DIRECCION";#N/A,#N/A,TRUE,"RESUMEN"}</definedName>
    <definedName name="_AAS1_1" localSheetId="16" hidden="1">{#N/A,#N/A,TRUE,"INGENIERIA";#N/A,#N/A,TRUE,"COMPRAS";#N/A,#N/A,TRUE,"DIRECCION";#N/A,#N/A,TRUE,"RESUMEN"}</definedName>
    <definedName name="_AAS1_1" localSheetId="20" hidden="1">{#N/A,#N/A,TRUE,"INGENIERIA";#N/A,#N/A,TRUE,"COMPRAS";#N/A,#N/A,TRUE,"DIRECCION";#N/A,#N/A,TRUE,"RESUMEN"}</definedName>
    <definedName name="_AAS1_1" localSheetId="2" hidden="1">{#N/A,#N/A,TRUE,"INGENIERIA";#N/A,#N/A,TRUE,"COMPRAS";#N/A,#N/A,TRUE,"DIRECCION";#N/A,#N/A,TRUE,"RESUMEN"}</definedName>
    <definedName name="_AAS1_1" localSheetId="4" hidden="1">{#N/A,#N/A,TRUE,"INGENIERIA";#N/A,#N/A,TRUE,"COMPRAS";#N/A,#N/A,TRUE,"DIRECCION";#N/A,#N/A,TRUE,"RESUMEN"}</definedName>
    <definedName name="_AAS1_1" localSheetId="1" hidden="1">{#N/A,#N/A,TRUE,"INGENIERIA";#N/A,#N/A,TRUE,"COMPRAS";#N/A,#N/A,TRUE,"DIRECCION";#N/A,#N/A,TRUE,"RESUMEN"}</definedName>
    <definedName name="_AAS1_1" localSheetId="5" hidden="1">{#N/A,#N/A,TRUE,"INGENIERIA";#N/A,#N/A,TRUE,"COMPRAS";#N/A,#N/A,TRUE,"DIRECCION";#N/A,#N/A,TRUE,"RESUMEN"}</definedName>
    <definedName name="_AAS1_1" hidden="1">{#N/A,#N/A,TRUE,"INGENIERIA";#N/A,#N/A,TRUE,"COMPRAS";#N/A,#N/A,TRUE,"DIRECCION";#N/A,#N/A,TRUE,"RESUMEN"}</definedName>
    <definedName name="_AAS1_2" localSheetId="21" hidden="1">{#N/A,#N/A,TRUE,"INGENIERIA";#N/A,#N/A,TRUE,"COMPRAS";#N/A,#N/A,TRUE,"DIRECCION";#N/A,#N/A,TRUE,"RESUMEN"}</definedName>
    <definedName name="_AAS1_2" localSheetId="22" hidden="1">{#N/A,#N/A,TRUE,"INGENIERIA";#N/A,#N/A,TRUE,"COMPRAS";#N/A,#N/A,TRUE,"DIRECCION";#N/A,#N/A,TRUE,"RESUMEN"}</definedName>
    <definedName name="_AAS1_2" localSheetId="16" hidden="1">{#N/A,#N/A,TRUE,"INGENIERIA";#N/A,#N/A,TRUE,"COMPRAS";#N/A,#N/A,TRUE,"DIRECCION";#N/A,#N/A,TRUE,"RESUMEN"}</definedName>
    <definedName name="_AAS1_2" localSheetId="20" hidden="1">{#N/A,#N/A,TRUE,"INGENIERIA";#N/A,#N/A,TRUE,"COMPRAS";#N/A,#N/A,TRUE,"DIRECCION";#N/A,#N/A,TRUE,"RESUMEN"}</definedName>
    <definedName name="_AAS1_2" localSheetId="2" hidden="1">{#N/A,#N/A,TRUE,"INGENIERIA";#N/A,#N/A,TRUE,"COMPRAS";#N/A,#N/A,TRUE,"DIRECCION";#N/A,#N/A,TRUE,"RESUMEN"}</definedName>
    <definedName name="_AAS1_2" localSheetId="4" hidden="1">{#N/A,#N/A,TRUE,"INGENIERIA";#N/A,#N/A,TRUE,"COMPRAS";#N/A,#N/A,TRUE,"DIRECCION";#N/A,#N/A,TRUE,"RESUMEN"}</definedName>
    <definedName name="_AAS1_2" localSheetId="1" hidden="1">{#N/A,#N/A,TRUE,"INGENIERIA";#N/A,#N/A,TRUE,"COMPRAS";#N/A,#N/A,TRUE,"DIRECCION";#N/A,#N/A,TRUE,"RESUMEN"}</definedName>
    <definedName name="_AAS1_2" localSheetId="5" hidden="1">{#N/A,#N/A,TRUE,"INGENIERIA";#N/A,#N/A,TRUE,"COMPRAS";#N/A,#N/A,TRUE,"DIRECCION";#N/A,#N/A,TRUE,"RESUMEN"}</definedName>
    <definedName name="_AAS1_2" hidden="1">{#N/A,#N/A,TRUE,"INGENIERIA";#N/A,#N/A,TRUE,"COMPRAS";#N/A,#N/A,TRUE,"DIRECCION";#N/A,#N/A,TRUE,"RESUMEN"}</definedName>
    <definedName name="_ABC1" localSheetId="21" hidden="1">{#N/A,#N/A,TRUE,"1842CWN0"}</definedName>
    <definedName name="_ABC1" localSheetId="22" hidden="1">{#N/A,#N/A,TRUE,"1842CWN0"}</definedName>
    <definedName name="_ABC1" localSheetId="17" hidden="1">{#N/A,#N/A,TRUE,"1842CWN0"}</definedName>
    <definedName name="_ABC1" localSheetId="16" hidden="1">{#N/A,#N/A,TRUE,"1842CWN0"}</definedName>
    <definedName name="_ABC1" localSheetId="20" hidden="1">{#N/A,#N/A,TRUE,"1842CWN0"}</definedName>
    <definedName name="_ABC1" localSheetId="2" hidden="1">{#N/A,#N/A,TRUE,"1842CWN0"}</definedName>
    <definedName name="_ABC1" localSheetId="6" hidden="1">{#N/A,#N/A,TRUE,"1842CWN0"}</definedName>
    <definedName name="_ABC1" localSheetId="19" hidden="1">{#N/A,#N/A,TRUE,"1842CWN0"}</definedName>
    <definedName name="_ABC1" localSheetId="4" hidden="1">{#N/A,#N/A,TRUE,"1842CWN0"}</definedName>
    <definedName name="_ABC1" localSheetId="1" hidden="1">{#N/A,#N/A,TRUE,"1842CWN0"}</definedName>
    <definedName name="_ABC1" localSheetId="5" hidden="1">{#N/A,#N/A,TRUE,"1842CWN0"}</definedName>
    <definedName name="_ABC1" localSheetId="3" hidden="1">{#N/A,#N/A,TRUE,"1842CWN0"}</definedName>
    <definedName name="_ABC1" hidden="1">{#N/A,#N/A,TRUE,"1842CWN0"}</definedName>
    <definedName name="_ABC1_1" localSheetId="21" hidden="1">{#N/A,#N/A,TRUE,"1842CWN0"}</definedName>
    <definedName name="_ABC1_1" localSheetId="22" hidden="1">{#N/A,#N/A,TRUE,"1842CWN0"}</definedName>
    <definedName name="_ABC1_1" localSheetId="16" hidden="1">{#N/A,#N/A,TRUE,"1842CWN0"}</definedName>
    <definedName name="_ABC1_1" localSheetId="20" hidden="1">{#N/A,#N/A,TRUE,"1842CWN0"}</definedName>
    <definedName name="_ABC1_1" localSheetId="2" hidden="1">{#N/A,#N/A,TRUE,"1842CWN0"}</definedName>
    <definedName name="_ABC1_1" localSheetId="4" hidden="1">{#N/A,#N/A,TRUE,"1842CWN0"}</definedName>
    <definedName name="_ABC1_1" localSheetId="1" hidden="1">{#N/A,#N/A,TRUE,"1842CWN0"}</definedName>
    <definedName name="_ABC1_1" localSheetId="5" hidden="1">{#N/A,#N/A,TRUE,"1842CWN0"}</definedName>
    <definedName name="_ABC1_1" hidden="1">{#N/A,#N/A,TRUE,"1842CWN0"}</definedName>
    <definedName name="_ABC1_2" localSheetId="21" hidden="1">{#N/A,#N/A,TRUE,"1842CWN0"}</definedName>
    <definedName name="_ABC1_2" localSheetId="22" hidden="1">{#N/A,#N/A,TRUE,"1842CWN0"}</definedName>
    <definedName name="_ABC1_2" localSheetId="16" hidden="1">{#N/A,#N/A,TRUE,"1842CWN0"}</definedName>
    <definedName name="_ABC1_2" localSheetId="20" hidden="1">{#N/A,#N/A,TRUE,"1842CWN0"}</definedName>
    <definedName name="_ABC1_2" localSheetId="2" hidden="1">{#N/A,#N/A,TRUE,"1842CWN0"}</definedName>
    <definedName name="_ABC1_2" localSheetId="4" hidden="1">{#N/A,#N/A,TRUE,"1842CWN0"}</definedName>
    <definedName name="_ABC1_2" localSheetId="1" hidden="1">{#N/A,#N/A,TRUE,"1842CWN0"}</definedName>
    <definedName name="_ABC1_2" localSheetId="5" hidden="1">{#N/A,#N/A,TRUE,"1842CWN0"}</definedName>
    <definedName name="_ABC1_2" hidden="1">{#N/A,#N/A,TRUE,"1842CWN0"}</definedName>
    <definedName name="_abc2" localSheetId="21" hidden="1">{#N/A,#N/A,TRUE,"1842CWN0"}</definedName>
    <definedName name="_abc2" localSheetId="22" hidden="1">{#N/A,#N/A,TRUE,"1842CWN0"}</definedName>
    <definedName name="_abc2" localSheetId="17" hidden="1">{#N/A,#N/A,TRUE,"1842CWN0"}</definedName>
    <definedName name="_abc2" localSheetId="16" hidden="1">{#N/A,#N/A,TRUE,"1842CWN0"}</definedName>
    <definedName name="_abc2" localSheetId="20" hidden="1">{#N/A,#N/A,TRUE,"1842CWN0"}</definedName>
    <definedName name="_abc2" localSheetId="2" hidden="1">{#N/A,#N/A,TRUE,"1842CWN0"}</definedName>
    <definedName name="_abc2" localSheetId="6" hidden="1">{#N/A,#N/A,TRUE,"1842CWN0"}</definedName>
    <definedName name="_abc2" localSheetId="19" hidden="1">{#N/A,#N/A,TRUE,"1842CWN0"}</definedName>
    <definedName name="_abc2" localSheetId="4" hidden="1">{#N/A,#N/A,TRUE,"1842CWN0"}</definedName>
    <definedName name="_abc2" localSheetId="1" hidden="1">{#N/A,#N/A,TRUE,"1842CWN0"}</definedName>
    <definedName name="_abc2" localSheetId="5" hidden="1">{#N/A,#N/A,TRUE,"1842CWN0"}</definedName>
    <definedName name="_abc2" localSheetId="3" hidden="1">{#N/A,#N/A,TRUE,"1842CWN0"}</definedName>
    <definedName name="_abc2" hidden="1">{#N/A,#N/A,TRUE,"1842CWN0"}</definedName>
    <definedName name="_abc2_1" localSheetId="21" hidden="1">{#N/A,#N/A,TRUE,"1842CWN0"}</definedName>
    <definedName name="_abc2_1" localSheetId="22" hidden="1">{#N/A,#N/A,TRUE,"1842CWN0"}</definedName>
    <definedName name="_abc2_1" localSheetId="16" hidden="1">{#N/A,#N/A,TRUE,"1842CWN0"}</definedName>
    <definedName name="_abc2_1" localSheetId="20" hidden="1">{#N/A,#N/A,TRUE,"1842CWN0"}</definedName>
    <definedName name="_abc2_1" localSheetId="2" hidden="1">{#N/A,#N/A,TRUE,"1842CWN0"}</definedName>
    <definedName name="_abc2_1" localSheetId="4" hidden="1">{#N/A,#N/A,TRUE,"1842CWN0"}</definedName>
    <definedName name="_abc2_1" localSheetId="1" hidden="1">{#N/A,#N/A,TRUE,"1842CWN0"}</definedName>
    <definedName name="_abc2_1" localSheetId="5" hidden="1">{#N/A,#N/A,TRUE,"1842CWN0"}</definedName>
    <definedName name="_abc2_1" hidden="1">{#N/A,#N/A,TRUE,"1842CWN0"}</definedName>
    <definedName name="_abc2_2" localSheetId="21" hidden="1">{#N/A,#N/A,TRUE,"1842CWN0"}</definedName>
    <definedName name="_abc2_2" localSheetId="22" hidden="1">{#N/A,#N/A,TRUE,"1842CWN0"}</definedName>
    <definedName name="_abc2_2" localSheetId="16" hidden="1">{#N/A,#N/A,TRUE,"1842CWN0"}</definedName>
    <definedName name="_abc2_2" localSheetId="20" hidden="1">{#N/A,#N/A,TRUE,"1842CWN0"}</definedName>
    <definedName name="_abc2_2" localSheetId="2" hidden="1">{#N/A,#N/A,TRUE,"1842CWN0"}</definedName>
    <definedName name="_abc2_2" localSheetId="4" hidden="1">{#N/A,#N/A,TRUE,"1842CWN0"}</definedName>
    <definedName name="_abc2_2" localSheetId="1" hidden="1">{#N/A,#N/A,TRUE,"1842CWN0"}</definedName>
    <definedName name="_abc2_2" localSheetId="5" hidden="1">{#N/A,#N/A,TRUE,"1842CWN0"}</definedName>
    <definedName name="_abc2_2" hidden="1">{#N/A,#N/A,TRUE,"1842CWN0"}</definedName>
    <definedName name="_AFC1" localSheetId="20">#REF!</definedName>
    <definedName name="_AFC1" localSheetId="2">#REF!</definedName>
    <definedName name="_AFC1" localSheetId="4">#REF!</definedName>
    <definedName name="_AFC1">#REF!</definedName>
    <definedName name="_AFC3" localSheetId="20">#REF!</definedName>
    <definedName name="_AFC3" localSheetId="4">#REF!</definedName>
    <definedName name="_AFC3">#REF!</definedName>
    <definedName name="_AFC5" localSheetId="20">#REF!</definedName>
    <definedName name="_AFC5" localSheetId="4">#REF!</definedName>
    <definedName name="_AFC5">#REF!</definedName>
    <definedName name="_aiu2" localSheetId="16">#REF!</definedName>
    <definedName name="_aiu2" localSheetId="20">#REF!</definedName>
    <definedName name="_aiu2" localSheetId="1">#REF!</definedName>
    <definedName name="_aiu2">#REF!</definedName>
    <definedName name="_apu1" localSheetId="2">#REF!</definedName>
    <definedName name="_apu1">#REF!</definedName>
    <definedName name="_APU221" localSheetId="16">#REF!</definedName>
    <definedName name="_APU221" localSheetId="20">#REF!</definedName>
    <definedName name="_APU221">#REF!</definedName>
    <definedName name="_APU3" localSheetId="2">#REF!</definedName>
    <definedName name="_APU3">#REF!</definedName>
    <definedName name="_APU465" localSheetId="20">#REF!</definedName>
    <definedName name="_APU465">#REF!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NA()</definedName>
    <definedName name="_B1" localSheetId="22" hidden="1">{#N/A,#N/A,TRUE,"1842CWN0"}</definedName>
    <definedName name="_B1" localSheetId="16" hidden="1">{#N/A,#N/A,TRUE,"1842CWN0"}</definedName>
    <definedName name="_B1" localSheetId="2" hidden="1">{#N/A,#N/A,TRUE,"1842CWN0"}</definedName>
    <definedName name="_B1" localSheetId="4" hidden="1">{#N/A,#N/A,TRUE,"1842CWN0"}</definedName>
    <definedName name="_B1" hidden="1">{#N/A,#N/A,TRUE,"1842CWN0"}</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16" hidden="1">{"TAB1",#N/A,TRUE,"GENERAL";"TAB2",#N/A,TRUE,"GENERAL";"TAB3",#N/A,TRUE,"GENERAL";"TAB4",#N/A,TRUE,"GENERAL";"TAB5",#N/A,TRUE,"GENERAL"}</definedName>
    <definedName name="_b2" localSheetId="20" hidden="1">{"TAB1",#N/A,TRUE,"GENERAL";"TAB2",#N/A,TRUE,"GENERAL";"TAB3",#N/A,TRUE,"GENERAL";"TAB4",#N/A,TRUE,"GENERAL";"TAB5",#N/A,TRUE,"GENERAL"}</definedName>
    <definedName name="_b2" localSheetId="2" hidden="1">{"TAB1",#N/A,TRUE,"GENERAL";"TAB2",#N/A,TRUE,"GENERAL";"TAB3",#N/A,TRUE,"GENERAL";"TAB4",#N/A,TRUE,"GENERAL";"TAB5",#N/A,TRUE,"GENERAL"}</definedName>
    <definedName name="_b2" localSheetId="4" hidden="1">{"TAB1",#N/A,TRUE,"GENERAL";"TAB2",#N/A,TRUE,"GENERAL";"TAB3",#N/A,TRUE,"GENERAL";"TAB4",#N/A,TRUE,"GENERAL";"TAB5",#N/A,TRUE,"GENERAL"}</definedName>
    <definedName name="_b2" localSheetId="1" hidden="1">{"TAB1",#N/A,TRUE,"GENERAL";"TAB2",#N/A,TRUE,"GENERAL";"TAB3",#N/A,TRUE,"GENERAL";"TAB4",#N/A,TRUE,"GENERAL";"TAB5",#N/A,TRUE,"GENERAL"}</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16" hidden="1">{"TAB1",#N/A,TRUE,"GENERAL";"TAB2",#N/A,TRUE,"GENERAL";"TAB3",#N/A,TRUE,"GENERAL";"TAB4",#N/A,TRUE,"GENERAL";"TAB5",#N/A,TRUE,"GENERAL"}</definedName>
    <definedName name="_b3" localSheetId="20" hidden="1">{"TAB1",#N/A,TRUE,"GENERAL";"TAB2",#N/A,TRUE,"GENERAL";"TAB3",#N/A,TRUE,"GENERAL";"TAB4",#N/A,TRUE,"GENERAL";"TAB5",#N/A,TRUE,"GENERAL"}</definedName>
    <definedName name="_b3" localSheetId="2" hidden="1">{"TAB1",#N/A,TRUE,"GENERAL";"TAB2",#N/A,TRUE,"GENERAL";"TAB3",#N/A,TRUE,"GENERAL";"TAB4",#N/A,TRUE,"GENERAL";"TAB5",#N/A,TRUE,"GENERAL"}</definedName>
    <definedName name="_b3" localSheetId="4" hidden="1">{"TAB1",#N/A,TRUE,"GENERAL";"TAB2",#N/A,TRUE,"GENERAL";"TAB3",#N/A,TRUE,"GENERAL";"TAB4",#N/A,TRUE,"GENERAL";"TAB5",#N/A,TRUE,"GENERAL"}</definedName>
    <definedName name="_b3" localSheetId="1"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16" hidden="1">{"TAB1",#N/A,TRUE,"GENERAL";"TAB2",#N/A,TRUE,"GENERAL";"TAB3",#N/A,TRUE,"GENERAL";"TAB4",#N/A,TRUE,"GENERAL";"TAB5",#N/A,TRUE,"GENERAL"}</definedName>
    <definedName name="_b4" localSheetId="20" hidden="1">{"TAB1",#N/A,TRUE,"GENERAL";"TAB2",#N/A,TRUE,"GENERAL";"TAB3",#N/A,TRUE,"GENERAL";"TAB4",#N/A,TRUE,"GENERAL";"TAB5",#N/A,TRUE,"GENERAL"}</definedName>
    <definedName name="_b4" localSheetId="2" hidden="1">{"TAB1",#N/A,TRUE,"GENERAL";"TAB2",#N/A,TRUE,"GENERAL";"TAB3",#N/A,TRUE,"GENERAL";"TAB4",#N/A,TRUE,"GENERAL";"TAB5",#N/A,TRUE,"GENERAL"}</definedName>
    <definedName name="_b4" localSheetId="4" hidden="1">{"TAB1",#N/A,TRUE,"GENERAL";"TAB2",#N/A,TRUE,"GENERAL";"TAB3",#N/A,TRUE,"GENERAL";"TAB4",#N/A,TRUE,"GENERAL";"TAB5",#N/A,TRUE,"GENERAL"}</definedName>
    <definedName name="_b4" localSheetId="1"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16" hidden="1">{"TAB1",#N/A,TRUE,"GENERAL";"TAB2",#N/A,TRUE,"GENERAL";"TAB3",#N/A,TRUE,"GENERAL";"TAB4",#N/A,TRUE,"GENERAL";"TAB5",#N/A,TRUE,"GENERAL"}</definedName>
    <definedName name="_b5" localSheetId="20" hidden="1">{"TAB1",#N/A,TRUE,"GENERAL";"TAB2",#N/A,TRUE,"GENERAL";"TAB3",#N/A,TRUE,"GENERAL";"TAB4",#N/A,TRUE,"GENERAL";"TAB5",#N/A,TRUE,"GENERAL"}</definedName>
    <definedName name="_b5" localSheetId="2" hidden="1">{"TAB1",#N/A,TRUE,"GENERAL";"TAB2",#N/A,TRUE,"GENERAL";"TAB3",#N/A,TRUE,"GENERAL";"TAB4",#N/A,TRUE,"GENERAL";"TAB5",#N/A,TRUE,"GENERAL"}</definedName>
    <definedName name="_b5" localSheetId="4" hidden="1">{"TAB1",#N/A,TRUE,"GENERAL";"TAB2",#N/A,TRUE,"GENERAL";"TAB3",#N/A,TRUE,"GENERAL";"TAB4",#N/A,TRUE,"GENERAL";"TAB5",#N/A,TRUE,"GENERAL"}</definedName>
    <definedName name="_b5" localSheetId="1"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16" hidden="1">{"TAB1",#N/A,TRUE,"GENERAL";"TAB2",#N/A,TRUE,"GENERAL";"TAB3",#N/A,TRUE,"GENERAL";"TAB4",#N/A,TRUE,"GENERAL";"TAB5",#N/A,TRUE,"GENERAL"}</definedName>
    <definedName name="_b6" localSheetId="20" hidden="1">{"TAB1",#N/A,TRUE,"GENERAL";"TAB2",#N/A,TRUE,"GENERAL";"TAB3",#N/A,TRUE,"GENERAL";"TAB4",#N/A,TRUE,"GENERAL";"TAB5",#N/A,TRUE,"GENERAL"}</definedName>
    <definedName name="_b6" localSheetId="2" hidden="1">{"TAB1",#N/A,TRUE,"GENERAL";"TAB2",#N/A,TRUE,"GENERAL";"TAB3",#N/A,TRUE,"GENERAL";"TAB4",#N/A,TRUE,"GENERAL";"TAB5",#N/A,TRUE,"GENERAL"}</definedName>
    <definedName name="_b6" localSheetId="4" hidden="1">{"TAB1",#N/A,TRUE,"GENERAL";"TAB2",#N/A,TRUE,"GENERAL";"TAB3",#N/A,TRUE,"GENERAL";"TAB4",#N/A,TRUE,"GENERAL";"TAB5",#N/A,TRUE,"GENERAL"}</definedName>
    <definedName name="_b6" localSheetId="1"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21" hidden="1">{"via1",#N/A,TRUE,"general";"via2",#N/A,TRUE,"general";"via3",#N/A,TRUE,"general"}</definedName>
    <definedName name="_b7" localSheetId="22" hidden="1">{"via1",#N/A,TRUE,"general";"via2",#N/A,TRUE,"general";"via3",#N/A,TRUE,"general"}</definedName>
    <definedName name="_b7" localSheetId="16" hidden="1">{"via1",#N/A,TRUE,"general";"via2",#N/A,TRUE,"general";"via3",#N/A,TRUE,"general"}</definedName>
    <definedName name="_b7" localSheetId="20" hidden="1">{"via1",#N/A,TRUE,"general";"via2",#N/A,TRUE,"general";"via3",#N/A,TRUE,"general"}</definedName>
    <definedName name="_b7" localSheetId="2" hidden="1">{"via1",#N/A,TRUE,"general";"via2",#N/A,TRUE,"general";"via3",#N/A,TRUE,"general"}</definedName>
    <definedName name="_b7" localSheetId="4" hidden="1">{"via1",#N/A,TRUE,"general";"via2",#N/A,TRUE,"general";"via3",#N/A,TRUE,"general"}</definedName>
    <definedName name="_b7" localSheetId="1" hidden="1">{"via1",#N/A,TRUE,"general";"via2",#N/A,TRUE,"general";"via3",#N/A,TRUE,"general"}</definedName>
    <definedName name="_b7" localSheetId="5" hidden="1">{"via1",#N/A,TRUE,"general";"via2",#N/A,TRUE,"general";"via3",#N/A,TRUE,"general"}</definedName>
    <definedName name="_b7"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16" hidden="1">{"via1",#N/A,TRUE,"general";"via2",#N/A,TRUE,"general";"via3",#N/A,TRUE,"general"}</definedName>
    <definedName name="_b8" localSheetId="20" hidden="1">{"via1",#N/A,TRUE,"general";"via2",#N/A,TRUE,"general";"via3",#N/A,TRUE,"general"}</definedName>
    <definedName name="_b8" localSheetId="2" hidden="1">{"via1",#N/A,TRUE,"general";"via2",#N/A,TRUE,"general";"via3",#N/A,TRUE,"general"}</definedName>
    <definedName name="_b8" localSheetId="4" hidden="1">{"via1",#N/A,TRUE,"general";"via2",#N/A,TRUE,"general";"via3",#N/A,TRUE,"general"}</definedName>
    <definedName name="_b8" localSheetId="1"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16" hidden="1">{"TAB1",#N/A,TRUE,"GENERAL";"TAB2",#N/A,TRUE,"GENERAL";"TAB3",#N/A,TRUE,"GENERAL";"TAB4",#N/A,TRUE,"GENERAL";"TAB5",#N/A,TRUE,"GENERAL"}</definedName>
    <definedName name="_bb9" localSheetId="20" hidden="1">{"TAB1",#N/A,TRUE,"GENERAL";"TAB2",#N/A,TRUE,"GENERAL";"TAB3",#N/A,TRUE,"GENERAL";"TAB4",#N/A,TRUE,"GENERAL";"TAB5",#N/A,TRUE,"GENERAL"}</definedName>
    <definedName name="_bb9" localSheetId="2" hidden="1">{"TAB1",#N/A,TRUE,"GENERAL";"TAB2",#N/A,TRUE,"GENERAL";"TAB3",#N/A,TRUE,"GENERAL";"TAB4",#N/A,TRUE,"GENERAL";"TAB5",#N/A,TRUE,"GENERAL"}</definedName>
    <definedName name="_bb9" localSheetId="4" hidden="1">{"TAB1",#N/A,TRUE,"GENERAL";"TAB2",#N/A,TRUE,"GENERAL";"TAB3",#N/A,TRUE,"GENERAL";"TAB4",#N/A,TRUE,"GENERAL";"TAB5",#N/A,TRUE,"GENERAL"}</definedName>
    <definedName name="_bb9" localSheetId="1" hidden="1">{"TAB1",#N/A,TRUE,"GENERAL";"TAB2",#N/A,TRUE,"GENERAL";"TAB3",#N/A,TRUE,"GENERAL";"TAB4",#N/A,TRUE,"GENERAL";"TAB5",#N/A,TRUE,"GENERAL"}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 hidden="1">{"TAB1",#N/A,TRUE,"GENERAL";"TAB2",#N/A,TRUE,"GENERAL";"TAB3",#N/A,TRUE,"GENERAL";"TAB4",#N/A,TRUE,"GENERAL";"TAB5",#N/A,TRUE,"GENERAL"}</definedName>
    <definedName name="_bgb5" localSheetId="4" hidden="1">{"TAB1",#N/A,TRUE,"GENERAL";"TAB2",#N/A,TRUE,"GENERAL";"TAB3",#N/A,TRUE,"GENERAL";"TAB4",#N/A,TRUE,"GENERAL";"TAB5",#N/A,TRUE,"GENERAL"}</definedName>
    <definedName name="_bgb5" localSheetId="1"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BGC1" localSheetId="20">#REF!</definedName>
    <definedName name="_BGC1" localSheetId="2">#REF!</definedName>
    <definedName name="_BGC1" localSheetId="4">#REF!</definedName>
    <definedName name="_BGC1">#REF!</definedName>
    <definedName name="_BGC3" localSheetId="20">#REF!</definedName>
    <definedName name="_BGC3" localSheetId="4">#REF!</definedName>
    <definedName name="_BGC3">#REF!</definedName>
    <definedName name="_BGC5" localSheetId="20">#REF!</definedName>
    <definedName name="_BGC5" localSheetId="4">#REF!</definedName>
    <definedName name="_BGC5">#REF!</definedName>
    <definedName name="_c">NA()</definedName>
    <definedName name="_CAC1" localSheetId="20">#REF!</definedName>
    <definedName name="_CAC1" localSheetId="2">#REF!</definedName>
    <definedName name="_CAC1" localSheetId="4">#REF!</definedName>
    <definedName name="_CAC1">#REF!</definedName>
    <definedName name="_CAC3" localSheetId="20">#REF!</definedName>
    <definedName name="_CAC3" localSheetId="4">#REF!</definedName>
    <definedName name="_CAC3">#REF!</definedName>
    <definedName name="_CAC5" localSheetId="20">#REF!</definedName>
    <definedName name="_CAC5" localSheetId="4">#REF!</definedName>
    <definedName name="_CAC5">#REF!</definedName>
    <definedName name="_costosfinales" localSheetId="22" hidden="1">#REF!</definedName>
    <definedName name="_costosfinales" hidden="1">#REF!</definedName>
    <definedName name="_dasd" localSheetId="21" hidden="1">#REF!</definedName>
    <definedName name="_dasd" localSheetId="22" hidden="1">#REF!</definedName>
    <definedName name="_dasd" localSheetId="16" hidden="1">#REF!</definedName>
    <definedName name="_dasd" localSheetId="20" hidden="1">#REF!</definedName>
    <definedName name="_dasd" localSheetId="4" hidden="1">#REF!</definedName>
    <definedName name="_dasd" localSheetId="1" hidden="1">#REF!</definedName>
    <definedName name="_dasd" localSheetId="5" hidden="1">#REF!</definedName>
    <definedName name="_dasd" hidden="1">#REF!</definedName>
    <definedName name="_Dev2" localSheetId="2">#REF!</definedName>
    <definedName name="_Dev2">#REF!</definedName>
    <definedName name="_Dev3" localSheetId="2">#REF!</definedName>
    <definedName name="_Dev3">#REF!</definedName>
    <definedName name="_dhc1" localSheetId="2">#REF!</definedName>
    <definedName name="_dhc1">#REF!</definedName>
    <definedName name="_dhc2" localSheetId="2">#REF!</definedName>
    <definedName name="_dhc2">#REF!</definedName>
    <definedName name="_dhc3" localSheetId="2">#REF!</definedName>
    <definedName name="_dhc3">#REF!</definedName>
    <definedName name="_dhc4" localSheetId="2">#REF!</definedName>
    <definedName name="_dhc4">#REF!</definedName>
    <definedName name="_dhc5" localSheetId="2">#REF!</definedName>
    <definedName name="_dhc5">#REF!</definedName>
    <definedName name="_dvc1" localSheetId="2">#REF!</definedName>
    <definedName name="_dvc1">#REF!</definedName>
    <definedName name="_dvc2" localSheetId="2">#REF!</definedName>
    <definedName name="_dvc2">#REF!</definedName>
    <definedName name="_dvc3" localSheetId="2">#REF!</definedName>
    <definedName name="_dvc3">#REF!</definedName>
    <definedName name="_dvc4" localSheetId="2">#REF!</definedName>
    <definedName name="_dvc4">#REF!</definedName>
    <definedName name="_dvc5" localSheetId="2">#REF!</definedName>
    <definedName name="_dvc5">#REF!</definedName>
    <definedName name="_e">NA()</definedName>
    <definedName name="_eac1" localSheetId="2">#REF!</definedName>
    <definedName name="_eac1">#REF!</definedName>
    <definedName name="_eac2" localSheetId="2">#REF!</definedName>
    <definedName name="_eac2">#REF!</definedName>
    <definedName name="_eac3" localSheetId="2">#REF!</definedName>
    <definedName name="_eac3">#REF!</definedName>
    <definedName name="_eac4" localSheetId="2">#REF!</definedName>
    <definedName name="_eac4">#REF!</definedName>
    <definedName name="_eac5" localSheetId="2">#REF!</definedName>
    <definedName name="_eac5">#REF!</definedName>
    <definedName name="_EST1" localSheetId="21">#REF!</definedName>
    <definedName name="_EST1" localSheetId="17">#REF!</definedName>
    <definedName name="_EST1" localSheetId="16">#REF!</definedName>
    <definedName name="_EST1" localSheetId="20">#REF!</definedName>
    <definedName name="_EST1" localSheetId="6">#REF!</definedName>
    <definedName name="_EST1" localSheetId="19">#REF!</definedName>
    <definedName name="_EST1" localSheetId="1">#REF!</definedName>
    <definedName name="_EST1" localSheetId="7">#REF!</definedName>
    <definedName name="_EST1">#REF!</definedName>
    <definedName name="_EST10" localSheetId="21">#REF!</definedName>
    <definedName name="_EST10" localSheetId="17">#REF!</definedName>
    <definedName name="_EST10" localSheetId="16">#REF!</definedName>
    <definedName name="_EST10" localSheetId="20">#REF!</definedName>
    <definedName name="_EST10" localSheetId="6">#REF!</definedName>
    <definedName name="_EST10" localSheetId="19">#REF!</definedName>
    <definedName name="_EST10" localSheetId="1">#REF!</definedName>
    <definedName name="_EST10" localSheetId="7">#REF!</definedName>
    <definedName name="_EST10">#REF!</definedName>
    <definedName name="_EST11" localSheetId="21">#REF!</definedName>
    <definedName name="_EST11" localSheetId="17">#REF!</definedName>
    <definedName name="_EST11" localSheetId="16">#REF!</definedName>
    <definedName name="_EST11" localSheetId="20">#REF!</definedName>
    <definedName name="_EST11" localSheetId="6">#REF!</definedName>
    <definedName name="_EST11" localSheetId="19">#REF!</definedName>
    <definedName name="_EST11" localSheetId="1">#REF!</definedName>
    <definedName name="_EST11" localSheetId="7">#REF!</definedName>
    <definedName name="_EST11">#REF!</definedName>
    <definedName name="_EST12" localSheetId="17">#REF!</definedName>
    <definedName name="_EST12" localSheetId="16">#REF!</definedName>
    <definedName name="_EST12" localSheetId="20">#REF!</definedName>
    <definedName name="_EST12" localSheetId="6">#REF!</definedName>
    <definedName name="_EST12" localSheetId="19">#REF!</definedName>
    <definedName name="_EST12" localSheetId="7">#REF!</definedName>
    <definedName name="_EST12">#REF!</definedName>
    <definedName name="_EST13" localSheetId="17">#REF!</definedName>
    <definedName name="_EST13" localSheetId="16">#REF!</definedName>
    <definedName name="_EST13" localSheetId="20">#REF!</definedName>
    <definedName name="_EST13" localSheetId="6">#REF!</definedName>
    <definedName name="_EST13" localSheetId="19">#REF!</definedName>
    <definedName name="_EST13" localSheetId="7">#REF!</definedName>
    <definedName name="_EST13">#REF!</definedName>
    <definedName name="_EST14" localSheetId="17">#REF!</definedName>
    <definedName name="_EST14" localSheetId="16">#REF!</definedName>
    <definedName name="_EST14" localSheetId="20">#REF!</definedName>
    <definedName name="_EST14" localSheetId="6">#REF!</definedName>
    <definedName name="_EST14" localSheetId="19">#REF!</definedName>
    <definedName name="_EST14" localSheetId="7">#REF!</definedName>
    <definedName name="_EST14">#REF!</definedName>
    <definedName name="_EST15" localSheetId="17">#REF!</definedName>
    <definedName name="_EST15" localSheetId="16">#REF!</definedName>
    <definedName name="_EST15" localSheetId="20">#REF!</definedName>
    <definedName name="_EST15" localSheetId="6">#REF!</definedName>
    <definedName name="_EST15" localSheetId="19">#REF!</definedName>
    <definedName name="_EST15" localSheetId="7">#REF!</definedName>
    <definedName name="_EST15">#REF!</definedName>
    <definedName name="_EST16" localSheetId="17">#REF!</definedName>
    <definedName name="_EST16" localSheetId="16">#REF!</definedName>
    <definedName name="_EST16" localSheetId="20">#REF!</definedName>
    <definedName name="_EST16" localSheetId="6">#REF!</definedName>
    <definedName name="_EST16" localSheetId="19">#REF!</definedName>
    <definedName name="_EST16" localSheetId="7">#REF!</definedName>
    <definedName name="_EST16">#REF!</definedName>
    <definedName name="_EST17" localSheetId="17">#REF!</definedName>
    <definedName name="_EST17" localSheetId="16">#REF!</definedName>
    <definedName name="_EST17" localSheetId="20">#REF!</definedName>
    <definedName name="_EST17" localSheetId="6">#REF!</definedName>
    <definedName name="_EST17" localSheetId="19">#REF!</definedName>
    <definedName name="_EST17" localSheetId="7">#REF!</definedName>
    <definedName name="_EST17">#REF!</definedName>
    <definedName name="_EST18" localSheetId="17">#REF!</definedName>
    <definedName name="_EST18" localSheetId="16">#REF!</definedName>
    <definedName name="_EST18" localSheetId="20">#REF!</definedName>
    <definedName name="_EST18" localSheetId="6">#REF!</definedName>
    <definedName name="_EST18" localSheetId="19">#REF!</definedName>
    <definedName name="_EST18" localSheetId="7">#REF!</definedName>
    <definedName name="_EST18">#REF!</definedName>
    <definedName name="_EST19" localSheetId="17">#REF!</definedName>
    <definedName name="_EST19" localSheetId="16">#REF!</definedName>
    <definedName name="_EST19" localSheetId="20">#REF!</definedName>
    <definedName name="_EST19" localSheetId="6">#REF!</definedName>
    <definedName name="_EST19" localSheetId="19">#REF!</definedName>
    <definedName name="_EST19" localSheetId="7">#REF!</definedName>
    <definedName name="_EST19">#REF!</definedName>
    <definedName name="_est191" localSheetId="2">#REF!</definedName>
    <definedName name="_est191">#REF!</definedName>
    <definedName name="_EST2" localSheetId="17">#REF!</definedName>
    <definedName name="_EST2" localSheetId="16">#REF!</definedName>
    <definedName name="_EST2" localSheetId="20">#REF!</definedName>
    <definedName name="_EST2" localSheetId="6">#REF!</definedName>
    <definedName name="_EST2" localSheetId="19">#REF!</definedName>
    <definedName name="_EST2" localSheetId="7">#REF!</definedName>
    <definedName name="_EST2">#REF!</definedName>
    <definedName name="_EST23" localSheetId="2">#REF!</definedName>
    <definedName name="_EST23">#REF!</definedName>
    <definedName name="_EST3" localSheetId="17">#REF!</definedName>
    <definedName name="_EST3" localSheetId="16">#REF!</definedName>
    <definedName name="_EST3" localSheetId="20">#REF!</definedName>
    <definedName name="_EST3" localSheetId="6">#REF!</definedName>
    <definedName name="_EST3" localSheetId="19">#REF!</definedName>
    <definedName name="_EST3" localSheetId="7">#REF!</definedName>
    <definedName name="_EST3">#REF!</definedName>
    <definedName name="_EST4" localSheetId="17">#REF!</definedName>
    <definedName name="_EST4" localSheetId="16">#REF!</definedName>
    <definedName name="_EST4" localSheetId="20">#REF!</definedName>
    <definedName name="_EST4" localSheetId="6">#REF!</definedName>
    <definedName name="_EST4" localSheetId="19">#REF!</definedName>
    <definedName name="_EST4" localSheetId="7">#REF!</definedName>
    <definedName name="_EST4">#REF!</definedName>
    <definedName name="_EST5" localSheetId="17">#REF!</definedName>
    <definedName name="_EST5" localSheetId="16">#REF!</definedName>
    <definedName name="_EST5" localSheetId="20">#REF!</definedName>
    <definedName name="_EST5" localSheetId="6">#REF!</definedName>
    <definedName name="_EST5" localSheetId="19">#REF!</definedName>
    <definedName name="_EST5" localSheetId="7">#REF!</definedName>
    <definedName name="_EST5">#REF!</definedName>
    <definedName name="_EST6" localSheetId="17">#REF!</definedName>
    <definedName name="_EST6" localSheetId="16">#REF!</definedName>
    <definedName name="_EST6" localSheetId="20">#REF!</definedName>
    <definedName name="_EST6" localSheetId="6">#REF!</definedName>
    <definedName name="_EST6" localSheetId="19">#REF!</definedName>
    <definedName name="_EST6" localSheetId="7">#REF!</definedName>
    <definedName name="_EST6">#REF!</definedName>
    <definedName name="_EST7" localSheetId="17">#REF!</definedName>
    <definedName name="_EST7" localSheetId="16">#REF!</definedName>
    <definedName name="_EST7" localSheetId="20">#REF!</definedName>
    <definedName name="_EST7" localSheetId="6">#REF!</definedName>
    <definedName name="_EST7" localSheetId="19">#REF!</definedName>
    <definedName name="_EST7" localSheetId="7">#REF!</definedName>
    <definedName name="_EST7">#REF!</definedName>
    <definedName name="_EST8" localSheetId="17">#REF!</definedName>
    <definedName name="_EST8" localSheetId="16">#REF!</definedName>
    <definedName name="_EST8" localSheetId="20">#REF!</definedName>
    <definedName name="_EST8" localSheetId="6">#REF!</definedName>
    <definedName name="_EST8" localSheetId="19">#REF!</definedName>
    <definedName name="_EST8" localSheetId="7">#REF!</definedName>
    <definedName name="_EST8">#REF!</definedName>
    <definedName name="_EST9" localSheetId="17">#REF!</definedName>
    <definedName name="_EST9" localSheetId="16">#REF!</definedName>
    <definedName name="_EST9" localSheetId="20">#REF!</definedName>
    <definedName name="_EST9" localSheetId="6">#REF!</definedName>
    <definedName name="_EST9" localSheetId="19">#REF!</definedName>
    <definedName name="_EST9" localSheetId="7">#REF!</definedName>
    <definedName name="_EST9">#REF!</definedName>
    <definedName name="_ETR13" localSheetId="17">#REF!</definedName>
    <definedName name="_ETR13" localSheetId="16">#REF!</definedName>
    <definedName name="_ETR13" localSheetId="20">#REF!</definedName>
    <definedName name="_ETR13" localSheetId="6">#REF!</definedName>
    <definedName name="_ETR13" localSheetId="19">#REF!</definedName>
    <definedName name="_ETR13" localSheetId="7">#REF!</definedName>
    <definedName name="_ETR13">#REF!</definedName>
    <definedName name="_EXC1" localSheetId="17">#REF!</definedName>
    <definedName name="_EXC1" localSheetId="16">#REF!</definedName>
    <definedName name="_EXC1" localSheetId="20">#REF!</definedName>
    <definedName name="_EXC1" localSheetId="6">#REF!</definedName>
    <definedName name="_EXC1" localSheetId="19">#REF!</definedName>
    <definedName name="_EXC1" localSheetId="7">#REF!</definedName>
    <definedName name="_EXC1">#REF!</definedName>
    <definedName name="_EXC10" localSheetId="17">#REF!</definedName>
    <definedName name="_EXC10" localSheetId="16">#REF!</definedName>
    <definedName name="_EXC10" localSheetId="20">#REF!</definedName>
    <definedName name="_EXC10" localSheetId="6">#REF!</definedName>
    <definedName name="_EXC10" localSheetId="19">#REF!</definedName>
    <definedName name="_EXC10" localSheetId="7">#REF!</definedName>
    <definedName name="_EXC10">#REF!</definedName>
    <definedName name="_EXC11" localSheetId="17">#REF!</definedName>
    <definedName name="_EXC11" localSheetId="16">#REF!</definedName>
    <definedName name="_EXC11" localSheetId="20">#REF!</definedName>
    <definedName name="_EXC11" localSheetId="6">#REF!</definedName>
    <definedName name="_EXC11" localSheetId="19">#REF!</definedName>
    <definedName name="_EXC11" localSheetId="7">#REF!</definedName>
    <definedName name="_EXC11">#REF!</definedName>
    <definedName name="_EXC12" localSheetId="17">#REF!</definedName>
    <definedName name="_EXC12" localSheetId="16">#REF!</definedName>
    <definedName name="_EXC12" localSheetId="20">#REF!</definedName>
    <definedName name="_EXC12" localSheetId="6">#REF!</definedName>
    <definedName name="_EXC12" localSheetId="19">#REF!</definedName>
    <definedName name="_EXC12" localSheetId="7">#REF!</definedName>
    <definedName name="_EXC12">#REF!</definedName>
    <definedName name="_EXC2" localSheetId="17">#REF!</definedName>
    <definedName name="_EXC2" localSheetId="16">#REF!</definedName>
    <definedName name="_EXC2" localSheetId="20">#REF!</definedName>
    <definedName name="_EXC2" localSheetId="6">#REF!</definedName>
    <definedName name="_EXC2" localSheetId="19">#REF!</definedName>
    <definedName name="_EXC2" localSheetId="7">#REF!</definedName>
    <definedName name="_EXC2">#REF!</definedName>
    <definedName name="_EXC3" localSheetId="17">#REF!</definedName>
    <definedName name="_EXC3" localSheetId="16">#REF!</definedName>
    <definedName name="_EXC3" localSheetId="20">#REF!</definedName>
    <definedName name="_EXC3" localSheetId="6">#REF!</definedName>
    <definedName name="_EXC3" localSheetId="19">#REF!</definedName>
    <definedName name="_EXC3" localSheetId="7">#REF!</definedName>
    <definedName name="_EXC3">#REF!</definedName>
    <definedName name="_EXC4" localSheetId="17">#REF!</definedName>
    <definedName name="_EXC4" localSheetId="16">#REF!</definedName>
    <definedName name="_EXC4" localSheetId="20">#REF!</definedName>
    <definedName name="_EXC4" localSheetId="6">#REF!</definedName>
    <definedName name="_EXC4" localSheetId="19">#REF!</definedName>
    <definedName name="_EXC4" localSheetId="7">#REF!</definedName>
    <definedName name="_EXC4">#REF!</definedName>
    <definedName name="_EXC5" localSheetId="17">#REF!</definedName>
    <definedName name="_EXC5" localSheetId="16">#REF!</definedName>
    <definedName name="_EXC5" localSheetId="20">#REF!</definedName>
    <definedName name="_EXC5" localSheetId="6">#REF!</definedName>
    <definedName name="_EXC5" localSheetId="19">#REF!</definedName>
    <definedName name="_EXC5" localSheetId="7">#REF!</definedName>
    <definedName name="_EXC5">#REF!</definedName>
    <definedName name="_EXC6" localSheetId="17">#REF!</definedName>
    <definedName name="_EXC6" localSheetId="16">#REF!</definedName>
    <definedName name="_EXC6" localSheetId="20">#REF!</definedName>
    <definedName name="_EXC6" localSheetId="6">#REF!</definedName>
    <definedName name="_EXC6" localSheetId="19">#REF!</definedName>
    <definedName name="_EXC6" localSheetId="7">#REF!</definedName>
    <definedName name="_EXC6">#REF!</definedName>
    <definedName name="_EXC7" localSheetId="17">#REF!</definedName>
    <definedName name="_EXC7" localSheetId="16">#REF!</definedName>
    <definedName name="_EXC7" localSheetId="20">#REF!</definedName>
    <definedName name="_EXC7" localSheetId="6">#REF!</definedName>
    <definedName name="_EXC7" localSheetId="19">#REF!</definedName>
    <definedName name="_EXC7" localSheetId="7">#REF!</definedName>
    <definedName name="_EXC7">#REF!</definedName>
    <definedName name="_EXC8" localSheetId="17">#REF!</definedName>
    <definedName name="_EXC8" localSheetId="16">#REF!</definedName>
    <definedName name="_EXC8" localSheetId="20">#REF!</definedName>
    <definedName name="_EXC8" localSheetId="6">#REF!</definedName>
    <definedName name="_EXC8" localSheetId="19">#REF!</definedName>
    <definedName name="_EXC8" localSheetId="7">#REF!</definedName>
    <definedName name="_EXC8">#REF!</definedName>
    <definedName name="_EXC9" localSheetId="17">#REF!</definedName>
    <definedName name="_EXC9" localSheetId="16">#REF!</definedName>
    <definedName name="_EXC9" localSheetId="20">#REF!</definedName>
    <definedName name="_EXC9" localSheetId="6">#REF!</definedName>
    <definedName name="_EXC9" localSheetId="19">#REF!</definedName>
    <definedName name="_EXC9" localSheetId="7">#REF!</definedName>
    <definedName name="_EXC9">#REF!</definedName>
    <definedName name="_F">#N/A</definedName>
    <definedName name="_FAC1" localSheetId="2">#REF!</definedName>
    <definedName name="_FAC1">#REF!</definedName>
    <definedName name="_FAC2" localSheetId="2">#REF!</definedName>
    <definedName name="_FAC2">#REF!</definedName>
    <definedName name="_fc" localSheetId="2">#REF!</definedName>
    <definedName name="_fc">#REF!</definedName>
    <definedName name="_FEC5" localSheetId="2">#REF!,#REF!</definedName>
    <definedName name="_FEC5">#REF!,#REF!</definedName>
    <definedName name="_Fill" localSheetId="22" hidden="1">#REF!</definedName>
    <definedName name="_Fill" localSheetId="17" hidden="1">#REF!</definedName>
    <definedName name="_Fill" localSheetId="16" hidden="1">#REF!</definedName>
    <definedName name="_Fill" localSheetId="20" hidden="1">#REF!</definedName>
    <definedName name="_Fill" localSheetId="6" hidden="1">#REF!</definedName>
    <definedName name="_Fill" localSheetId="19" hidden="1">#REF!</definedName>
    <definedName name="_Fill" localSheetId="7" hidden="1">#REF!</definedName>
    <definedName name="_Fill" hidden="1">#REF!</definedName>
    <definedName name="_xlnm._FilterDatabase" localSheetId="21" hidden="1">'A. SECT'!$A$3:$O$1202</definedName>
    <definedName name="_xlnm._FilterDatabase" localSheetId="22" hidden="1">'AIU '!$B$22:$O$23</definedName>
    <definedName name="_xlnm._FilterDatabase" localSheetId="16" hidden="1">#REF!</definedName>
    <definedName name="_xlnm._FilterDatabase" localSheetId="20" hidden="1">DESGLOSES!$A$3:$H$1202</definedName>
    <definedName name="_xlnm._FilterDatabase" localSheetId="2" hidden="1">#REF!</definedName>
    <definedName name="_xlnm._FilterDatabase" localSheetId="6" hidden="1">'FORMULARIO 1-PPTO OFICIAL'!$C$8:$L$305</definedName>
    <definedName name="_xlnm._FilterDatabase" localSheetId="26" hidden="1">INSUMOS!$A$2:$J$2841</definedName>
    <definedName name="_xlnm._FilterDatabase" localSheetId="25" hidden="1">ITEMS!$B$1:$G$4253</definedName>
    <definedName name="_xlnm._FilterDatabase" localSheetId="4" hidden="1">#REF!</definedName>
    <definedName name="_xlnm._FilterDatabase" localSheetId="1" hidden="1">'PERFILES PERSONAL-OBRA'!$A$2:$H$168</definedName>
    <definedName name="_xlnm._FilterDatabase" localSheetId="5" hidden="1">#REF!</definedName>
    <definedName name="_xlnm._FilterDatabase" hidden="1">#REF!</definedName>
    <definedName name="_FilterDatabase_1" localSheetId="16">#REF!</definedName>
    <definedName name="_FilterDatabase_1" localSheetId="20">#REF!</definedName>
    <definedName name="_FilterDatabase_1">#REF!</definedName>
    <definedName name="_FS01">#N/A</definedName>
    <definedName name="_G1" localSheetId="4">#N/A</definedName>
    <definedName name="_G1">#N/A</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16" hidden="1">{"TAB1",#N/A,TRUE,"GENERAL";"TAB2",#N/A,TRUE,"GENERAL";"TAB3",#N/A,TRUE,"GENERAL";"TAB4",#N/A,TRUE,"GENERAL";"TAB5",#N/A,TRUE,"GENERAL"}</definedName>
    <definedName name="_g2" localSheetId="20" hidden="1">{"TAB1",#N/A,TRUE,"GENERAL";"TAB2",#N/A,TRUE,"GENERAL";"TAB3",#N/A,TRUE,"GENERAL";"TAB4",#N/A,TRUE,"GENERAL";"TAB5",#N/A,TRUE,"GENERAL"}</definedName>
    <definedName name="_g2" localSheetId="2" hidden="1">{"TAB1",#N/A,TRUE,"GENERAL";"TAB2",#N/A,TRUE,"GENERAL";"TAB3",#N/A,TRUE,"GENERAL";"TAB4",#N/A,TRUE,"GENERAL";"TAB5",#N/A,TRUE,"GENERAL"}</definedName>
    <definedName name="_g2" localSheetId="4" hidden="1">{"TAB1",#N/A,TRUE,"GENERAL";"TAB2",#N/A,TRUE,"GENERAL";"TAB3",#N/A,TRUE,"GENERAL";"TAB4",#N/A,TRUE,"GENERAL";"TAB5",#N/A,TRUE,"GENERAL"}</definedName>
    <definedName name="_g2" localSheetId="1" hidden="1">{"TAB1",#N/A,TRUE,"GENERAL";"TAB2",#N/A,TRUE,"GENERAL";"TAB3",#N/A,TRUE,"GENERAL";"TAB4",#N/A,TRUE,"GENERAL";"TAB5",#N/A,TRUE,"GENERAL"}</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21" hidden="1">{"via1",#N/A,TRUE,"general";"via2",#N/A,TRUE,"general";"via3",#N/A,TRUE,"general"}</definedName>
    <definedName name="_g3" localSheetId="22" hidden="1">{"via1",#N/A,TRUE,"general";"via2",#N/A,TRUE,"general";"via3",#N/A,TRUE,"general"}</definedName>
    <definedName name="_g3" localSheetId="16" hidden="1">{"via1",#N/A,TRUE,"general";"via2",#N/A,TRUE,"general";"via3",#N/A,TRUE,"general"}</definedName>
    <definedName name="_g3" localSheetId="20" hidden="1">{"via1",#N/A,TRUE,"general";"via2",#N/A,TRUE,"general";"via3",#N/A,TRUE,"general"}</definedName>
    <definedName name="_g3" localSheetId="2" hidden="1">{"via1",#N/A,TRUE,"general";"via2",#N/A,TRUE,"general";"via3",#N/A,TRUE,"general"}</definedName>
    <definedName name="_g3" localSheetId="4" hidden="1">{"via1",#N/A,TRUE,"general";"via2",#N/A,TRUE,"general";"via3",#N/A,TRUE,"general"}</definedName>
    <definedName name="_g3" localSheetId="1" hidden="1">{"via1",#N/A,TRUE,"general";"via2",#N/A,TRUE,"general";"via3",#N/A,TRUE,"general"}</definedName>
    <definedName name="_g3" localSheetId="5" hidden="1">{"via1",#N/A,TRUE,"general";"via2",#N/A,TRUE,"general";"via3",#N/A,TRUE,"general"}</definedName>
    <definedName name="_g3"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16" hidden="1">{"via1",#N/A,TRUE,"general";"via2",#N/A,TRUE,"general";"via3",#N/A,TRUE,"general"}</definedName>
    <definedName name="_g4" localSheetId="20" hidden="1">{"via1",#N/A,TRUE,"general";"via2",#N/A,TRUE,"general";"via3",#N/A,TRUE,"general"}</definedName>
    <definedName name="_g4" localSheetId="2" hidden="1">{"via1",#N/A,TRUE,"general";"via2",#N/A,TRUE,"general";"via3",#N/A,TRUE,"general"}</definedName>
    <definedName name="_g4" localSheetId="4" hidden="1">{"via1",#N/A,TRUE,"general";"via2",#N/A,TRUE,"general";"via3",#N/A,TRUE,"general"}</definedName>
    <definedName name="_g4" localSheetId="1"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16" hidden="1">{"via1",#N/A,TRUE,"general";"via2",#N/A,TRUE,"general";"via3",#N/A,TRUE,"general"}</definedName>
    <definedName name="_g5" localSheetId="20" hidden="1">{"via1",#N/A,TRUE,"general";"via2",#N/A,TRUE,"general";"via3",#N/A,TRUE,"general"}</definedName>
    <definedName name="_g5" localSheetId="2" hidden="1">{"via1",#N/A,TRUE,"general";"via2",#N/A,TRUE,"general";"via3",#N/A,TRUE,"general"}</definedName>
    <definedName name="_g5" localSheetId="4" hidden="1">{"via1",#N/A,TRUE,"general";"via2",#N/A,TRUE,"general";"via3",#N/A,TRUE,"general"}</definedName>
    <definedName name="_g5" localSheetId="1"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16" hidden="1">{"via1",#N/A,TRUE,"general";"via2",#N/A,TRUE,"general";"via3",#N/A,TRUE,"general"}</definedName>
    <definedName name="_g6" localSheetId="20" hidden="1">{"via1",#N/A,TRUE,"general";"via2",#N/A,TRUE,"general";"via3",#N/A,TRUE,"general"}</definedName>
    <definedName name="_g6" localSheetId="2" hidden="1">{"via1",#N/A,TRUE,"general";"via2",#N/A,TRUE,"general";"via3",#N/A,TRUE,"general"}</definedName>
    <definedName name="_g6" localSheetId="4" hidden="1">{"via1",#N/A,TRUE,"general";"via2",#N/A,TRUE,"general";"via3",#N/A,TRUE,"general"}</definedName>
    <definedName name="_g6" localSheetId="1"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16" hidden="1">{"TAB1",#N/A,TRUE,"GENERAL";"TAB2",#N/A,TRUE,"GENERAL";"TAB3",#N/A,TRUE,"GENERAL";"TAB4",#N/A,TRUE,"GENERAL";"TAB5",#N/A,TRUE,"GENERAL"}</definedName>
    <definedName name="_g7" localSheetId="20" hidden="1">{"TAB1",#N/A,TRUE,"GENERAL";"TAB2",#N/A,TRUE,"GENERAL";"TAB3",#N/A,TRUE,"GENERAL";"TAB4",#N/A,TRUE,"GENERAL";"TAB5",#N/A,TRUE,"GENERAL"}</definedName>
    <definedName name="_g7" localSheetId="2" hidden="1">{"TAB1",#N/A,TRUE,"GENERAL";"TAB2",#N/A,TRUE,"GENERAL";"TAB3",#N/A,TRUE,"GENERAL";"TAB4",#N/A,TRUE,"GENERAL";"TAB5",#N/A,TRUE,"GENERAL"}</definedName>
    <definedName name="_g7" localSheetId="4" hidden="1">{"TAB1",#N/A,TRUE,"GENERAL";"TAB2",#N/A,TRUE,"GENERAL";"TAB3",#N/A,TRUE,"GENERAL";"TAB4",#N/A,TRUE,"GENERAL";"TAB5",#N/A,TRUE,"GENERAL"}</definedName>
    <definedName name="_g7" localSheetId="1" hidden="1">{"TAB1",#N/A,TRUE,"GENERAL";"TAB2",#N/A,TRUE,"GENERAL";"TAB3",#N/A,TRUE,"GENERAL";"TAB4",#N/A,TRUE,"GENERAL";"TAB5",#N/A,TRUE,"GENERAL"}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16" hidden="1">{"TAB1",#N/A,TRUE,"GENERAL";"TAB2",#N/A,TRUE,"GENERAL";"TAB3",#N/A,TRUE,"GENERAL";"TAB4",#N/A,TRUE,"GENERAL";"TAB5",#N/A,TRUE,"GENERAL"}</definedName>
    <definedName name="_GR1" localSheetId="20" hidden="1">{"TAB1",#N/A,TRUE,"GENERAL";"TAB2",#N/A,TRUE,"GENERAL";"TAB3",#N/A,TRUE,"GENERAL";"TAB4",#N/A,TRUE,"GENERAL";"TAB5",#N/A,TRUE,"GENERAL"}</definedName>
    <definedName name="_GR1" localSheetId="2" hidden="1">{"TAB1",#N/A,TRUE,"GENERAL";"TAB2",#N/A,TRUE,"GENERAL";"TAB3",#N/A,TRUE,"GENERAL";"TAB4",#N/A,TRUE,"GENERAL";"TAB5",#N/A,TRUE,"GENERAL"}</definedName>
    <definedName name="_GR1" localSheetId="4" hidden="1">{"TAB1",#N/A,TRUE,"GENERAL";"TAB2",#N/A,TRUE,"GENERAL";"TAB3",#N/A,TRUE,"GENERAL";"TAB4",#N/A,TRUE,"GENERAL";"TAB5",#N/A,TRUE,"GENERAL"}</definedName>
    <definedName name="_GR1" localSheetId="1" hidden="1">{"TAB1",#N/A,TRUE,"GENERAL";"TAB2",#N/A,TRUE,"GENERAL";"TAB3",#N/A,TRUE,"GENERAL";"TAB4",#N/A,TRUE,"GENERAL";"TAB5",#N/A,TRUE,"GENERAL"}</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RILL" localSheetId="21" hidden="1">#REF!</definedName>
    <definedName name="_GRILL" localSheetId="22" hidden="1">#REF!</definedName>
    <definedName name="_GRILL" localSheetId="16" hidden="1">#REF!</definedName>
    <definedName name="_GRILL" localSheetId="20" hidden="1">#REF!</definedName>
    <definedName name="_GRILL" localSheetId="4" hidden="1">#REF!</definedName>
    <definedName name="_GRILL" localSheetId="1" hidden="1">#REF!</definedName>
    <definedName name="_GRILL" localSheetId="5" hidden="1">#REF!</definedName>
    <definedName name="_GRILL" hidden="1">#REF!</definedName>
    <definedName name="_gtr4" localSheetId="21" hidden="1">{"via1",#N/A,TRUE,"general";"via2",#N/A,TRUE,"general";"via3",#N/A,TRUE,"general"}</definedName>
    <definedName name="_gtr4" localSheetId="22" hidden="1">{"via1",#N/A,TRUE,"general";"via2",#N/A,TRUE,"general";"via3",#N/A,TRUE,"general"}</definedName>
    <definedName name="_gtr4" localSheetId="16" hidden="1">{"via1",#N/A,TRUE,"general";"via2",#N/A,TRUE,"general";"via3",#N/A,TRUE,"general"}</definedName>
    <definedName name="_gtr4" localSheetId="20" hidden="1">{"via1",#N/A,TRUE,"general";"via2",#N/A,TRUE,"general";"via3",#N/A,TRUE,"general"}</definedName>
    <definedName name="_gtr4" localSheetId="2" hidden="1">{"via1",#N/A,TRUE,"general";"via2",#N/A,TRUE,"general";"via3",#N/A,TRUE,"general"}</definedName>
    <definedName name="_gtr4" localSheetId="4" hidden="1">{"via1",#N/A,TRUE,"general";"via2",#N/A,TRUE,"general";"via3",#N/A,TRUE,"general"}</definedName>
    <definedName name="_gtr4" localSheetId="1" hidden="1">{"via1",#N/A,TRUE,"general";"via2",#N/A,TRUE,"general";"via3",#N/A,TRUE,"general"}</definedName>
    <definedName name="_gtr4" localSheetId="5" hidden="1">{"via1",#N/A,TRUE,"general";"via2",#N/A,TRUE,"general";"via3",#N/A,TRUE,"general"}</definedName>
    <definedName name="_gtr4"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16" hidden="1">{"via1",#N/A,TRUE,"general";"via2",#N/A,TRUE,"general";"via3",#N/A,TRUE,"general"}</definedName>
    <definedName name="_h2" localSheetId="20" hidden="1">{"via1",#N/A,TRUE,"general";"via2",#N/A,TRUE,"general";"via3",#N/A,TRUE,"general"}</definedName>
    <definedName name="_h2" localSheetId="2" hidden="1">{"via1",#N/A,TRUE,"general";"via2",#N/A,TRUE,"general";"via3",#N/A,TRUE,"general"}</definedName>
    <definedName name="_h2" localSheetId="4" hidden="1">{"via1",#N/A,TRUE,"general";"via2",#N/A,TRUE,"general";"via3",#N/A,TRUE,"general"}</definedName>
    <definedName name="_h2" localSheetId="1"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16" hidden="1">{"via1",#N/A,TRUE,"general";"via2",#N/A,TRUE,"general";"via3",#N/A,TRUE,"general"}</definedName>
    <definedName name="_h3" localSheetId="20" hidden="1">{"via1",#N/A,TRUE,"general";"via2",#N/A,TRUE,"general";"via3",#N/A,TRUE,"general"}</definedName>
    <definedName name="_h3" localSheetId="2" hidden="1">{"via1",#N/A,TRUE,"general";"via2",#N/A,TRUE,"general";"via3",#N/A,TRUE,"general"}</definedName>
    <definedName name="_h3" localSheetId="4" hidden="1">{"via1",#N/A,TRUE,"general";"via2",#N/A,TRUE,"general";"via3",#N/A,TRUE,"general"}</definedName>
    <definedName name="_h3" localSheetId="1"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16" hidden="1">{"TAB1",#N/A,TRUE,"GENERAL";"TAB2",#N/A,TRUE,"GENERAL";"TAB3",#N/A,TRUE,"GENERAL";"TAB4",#N/A,TRUE,"GENERAL";"TAB5",#N/A,TRUE,"GENERAL"}</definedName>
    <definedName name="_h4" localSheetId="20" hidden="1">{"TAB1",#N/A,TRUE,"GENERAL";"TAB2",#N/A,TRUE,"GENERAL";"TAB3",#N/A,TRUE,"GENERAL";"TAB4",#N/A,TRUE,"GENERAL";"TAB5",#N/A,TRUE,"GENERAL"}</definedName>
    <definedName name="_h4" localSheetId="2" hidden="1">{"TAB1",#N/A,TRUE,"GENERAL";"TAB2",#N/A,TRUE,"GENERAL";"TAB3",#N/A,TRUE,"GENERAL";"TAB4",#N/A,TRUE,"GENERAL";"TAB5",#N/A,TRUE,"GENERAL"}</definedName>
    <definedName name="_h4" localSheetId="4" hidden="1">{"TAB1",#N/A,TRUE,"GENERAL";"TAB2",#N/A,TRUE,"GENERAL";"TAB3",#N/A,TRUE,"GENERAL";"TAB4",#N/A,TRUE,"GENERAL";"TAB5",#N/A,TRUE,"GENERAL"}</definedName>
    <definedName name="_h4" localSheetId="1" hidden="1">{"TAB1",#N/A,TRUE,"GENERAL";"TAB2",#N/A,TRUE,"GENERAL";"TAB3",#N/A,TRUE,"GENERAL";"TAB4",#N/A,TRUE,"GENERAL";"TAB5",#N/A,TRUE,"GENERAL"}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16" hidden="1">{"TAB1",#N/A,TRUE,"GENERAL";"TAB2",#N/A,TRUE,"GENERAL";"TAB3",#N/A,TRUE,"GENERAL";"TAB4",#N/A,TRUE,"GENERAL";"TAB5",#N/A,TRUE,"GENERAL"}</definedName>
    <definedName name="_h5" localSheetId="20" hidden="1">{"TAB1",#N/A,TRUE,"GENERAL";"TAB2",#N/A,TRUE,"GENERAL";"TAB3",#N/A,TRUE,"GENERAL";"TAB4",#N/A,TRUE,"GENERAL";"TAB5",#N/A,TRUE,"GENERAL"}</definedName>
    <definedName name="_h5" localSheetId="2" hidden="1">{"TAB1",#N/A,TRUE,"GENERAL";"TAB2",#N/A,TRUE,"GENERAL";"TAB3",#N/A,TRUE,"GENERAL";"TAB4",#N/A,TRUE,"GENERAL";"TAB5",#N/A,TRUE,"GENERAL"}</definedName>
    <definedName name="_h5" localSheetId="4" hidden="1">{"TAB1",#N/A,TRUE,"GENERAL";"TAB2",#N/A,TRUE,"GENERAL";"TAB3",#N/A,TRUE,"GENERAL";"TAB4",#N/A,TRUE,"GENERAL";"TAB5",#N/A,TRUE,"GENERAL"}</definedName>
    <definedName name="_h5" localSheetId="1"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21" hidden="1">{"via1",#N/A,TRUE,"general";"via2",#N/A,TRUE,"general";"via3",#N/A,TRUE,"general"}</definedName>
    <definedName name="_h6" localSheetId="22" hidden="1">{"via1",#N/A,TRUE,"general";"via2",#N/A,TRUE,"general";"via3",#N/A,TRUE,"general"}</definedName>
    <definedName name="_h6" localSheetId="16" hidden="1">{"via1",#N/A,TRUE,"general";"via2",#N/A,TRUE,"general";"via3",#N/A,TRUE,"general"}</definedName>
    <definedName name="_h6" localSheetId="20" hidden="1">{"via1",#N/A,TRUE,"general";"via2",#N/A,TRUE,"general";"via3",#N/A,TRUE,"general"}</definedName>
    <definedName name="_h6" localSheetId="2" hidden="1">{"via1",#N/A,TRUE,"general";"via2",#N/A,TRUE,"general";"via3",#N/A,TRUE,"general"}</definedName>
    <definedName name="_h6" localSheetId="4" hidden="1">{"via1",#N/A,TRUE,"general";"via2",#N/A,TRUE,"general";"via3",#N/A,TRUE,"general"}</definedName>
    <definedName name="_h6" localSheetId="1" hidden="1">{"via1",#N/A,TRUE,"general";"via2",#N/A,TRUE,"general";"via3",#N/A,TRUE,"general"}</definedName>
    <definedName name="_h6" localSheetId="5" hidden="1">{"via1",#N/A,TRUE,"general";"via2",#N/A,TRUE,"general";"via3",#N/A,TRUE,"general"}</definedName>
    <definedName name="_h6" hidden="1">{"via1",#N/A,TRUE,"general";"via2",#N/A,TRUE,"general";"via3",#N/A,TRUE,"general"}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16" hidden="1">{"TAB1",#N/A,TRUE,"GENERAL";"TAB2",#N/A,TRUE,"GENERAL";"TAB3",#N/A,TRUE,"GENERAL";"TAB4",#N/A,TRUE,"GENERAL";"TAB5",#N/A,TRUE,"GENERAL"}</definedName>
    <definedName name="_h7" localSheetId="20" hidden="1">{"TAB1",#N/A,TRUE,"GENERAL";"TAB2",#N/A,TRUE,"GENERAL";"TAB3",#N/A,TRUE,"GENERAL";"TAB4",#N/A,TRUE,"GENERAL";"TAB5",#N/A,TRUE,"GENERAL"}</definedName>
    <definedName name="_h7" localSheetId="2" hidden="1">{"TAB1",#N/A,TRUE,"GENERAL";"TAB2",#N/A,TRUE,"GENERAL";"TAB3",#N/A,TRUE,"GENERAL";"TAB4",#N/A,TRUE,"GENERAL";"TAB5",#N/A,TRUE,"GENERAL"}</definedName>
    <definedName name="_h7" localSheetId="4" hidden="1">{"TAB1",#N/A,TRUE,"GENERAL";"TAB2",#N/A,TRUE,"GENERAL";"TAB3",#N/A,TRUE,"GENERAL";"TAB4",#N/A,TRUE,"GENERAL";"TAB5",#N/A,TRUE,"GENERAL"}</definedName>
    <definedName name="_h7" localSheetId="1" hidden="1">{"TAB1",#N/A,TRUE,"GENERAL";"TAB2",#N/A,TRUE,"GENERAL";"TAB3",#N/A,TRUE,"GENERAL";"TAB4",#N/A,TRUE,"GENERAL";"TAB5",#N/A,TRUE,"GENERAL"}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21" hidden="1">{"via1",#N/A,TRUE,"general";"via2",#N/A,TRUE,"general";"via3",#N/A,TRUE,"general"}</definedName>
    <definedName name="_h8" localSheetId="22" hidden="1">{"via1",#N/A,TRUE,"general";"via2",#N/A,TRUE,"general";"via3",#N/A,TRUE,"general"}</definedName>
    <definedName name="_h8" localSheetId="16" hidden="1">{"via1",#N/A,TRUE,"general";"via2",#N/A,TRUE,"general";"via3",#N/A,TRUE,"general"}</definedName>
    <definedName name="_h8" localSheetId="20" hidden="1">{"via1",#N/A,TRUE,"general";"via2",#N/A,TRUE,"general";"via3",#N/A,TRUE,"general"}</definedName>
    <definedName name="_h8" localSheetId="2" hidden="1">{"via1",#N/A,TRUE,"general";"via2",#N/A,TRUE,"general";"via3",#N/A,TRUE,"general"}</definedName>
    <definedName name="_h8" localSheetId="4" hidden="1">{"via1",#N/A,TRUE,"general";"via2",#N/A,TRUE,"general";"via3",#N/A,TRUE,"general"}</definedName>
    <definedName name="_h8" localSheetId="1" hidden="1">{"via1",#N/A,TRUE,"general";"via2",#N/A,TRUE,"general";"via3",#N/A,TRUE,"general"}</definedName>
    <definedName name="_h8" localSheetId="5" hidden="1">{"via1",#N/A,TRUE,"general";"via2",#N/A,TRUE,"general";"via3",#N/A,TRUE,"general"}</definedName>
    <definedName name="_h8" hidden="1">{"via1",#N/A,TRUE,"general";"via2",#N/A,TRUE,"general";"via3",#N/A,TRUE,"general"}</definedName>
    <definedName name="_hac1" localSheetId="2">#REF!</definedName>
    <definedName name="_hac1">#REF!</definedName>
    <definedName name="_hac2" localSheetId="2">#REF!</definedName>
    <definedName name="_hac2">#REF!</definedName>
    <definedName name="_hac3" localSheetId="2">#REF!</definedName>
    <definedName name="_hac3">#REF!</definedName>
    <definedName name="_hac4" localSheetId="2">#REF!</definedName>
    <definedName name="_hac4">#REF!</definedName>
    <definedName name="_hac5" localSheetId="2">#REF!</definedName>
    <definedName name="_hac5">#REF!</definedName>
    <definedName name="_hfh7" localSheetId="21" hidden="1">{"via1",#N/A,TRUE,"general";"via2",#N/A,TRUE,"general";"via3",#N/A,TRUE,"general"}</definedName>
    <definedName name="_hfh7" localSheetId="22" hidden="1">{"via1",#N/A,TRUE,"general";"via2",#N/A,TRUE,"general";"via3",#N/A,TRUE,"general"}</definedName>
    <definedName name="_hfh7" localSheetId="16" hidden="1">{"via1",#N/A,TRUE,"general";"via2",#N/A,TRUE,"general";"via3",#N/A,TRUE,"general"}</definedName>
    <definedName name="_hfh7" localSheetId="20" hidden="1">{"via1",#N/A,TRUE,"general";"via2",#N/A,TRUE,"general";"via3",#N/A,TRUE,"general"}</definedName>
    <definedName name="_hfh7" localSheetId="2" hidden="1">{"via1",#N/A,TRUE,"general";"via2",#N/A,TRUE,"general";"via3",#N/A,TRUE,"general"}</definedName>
    <definedName name="_hfh7" localSheetId="4" hidden="1">{"via1",#N/A,TRUE,"general";"via2",#N/A,TRUE,"general";"via3",#N/A,TRUE,"general"}</definedName>
    <definedName name="_hfh7" localSheetId="1" hidden="1">{"via1",#N/A,TRUE,"general";"via2",#N/A,TRUE,"general";"via3",#N/A,TRUE,"general"}</definedName>
    <definedName name="_hfh7" localSheetId="5" hidden="1">{"via1",#N/A,TRUE,"general";"via2",#N/A,TRUE,"general";"via3",#N/A,TRUE,"general"}</definedName>
    <definedName name="_hfh7" hidden="1">{"via1",#N/A,TRUE,"general";"via2",#N/A,TRUE,"general";"via3",#N/A,TRUE,"general"}</definedName>
    <definedName name="_hhg1" localSheetId="22" hidden="1">{#N/A,#N/A,TRUE,"1842CWN0"}</definedName>
    <definedName name="_hhg1" hidden="1">{#N/A,#N/A,TRUE,"1842CWN0"}</definedName>
    <definedName name="_HJGFG" localSheetId="20">#REF!</definedName>
    <definedName name="_HJGFG" localSheetId="2">#REF!</definedName>
    <definedName name="_HJGFG" localSheetId="4">#REF!</definedName>
    <definedName name="_HJGFG">#REF!</definedName>
    <definedName name="_HUM1" localSheetId="2">#REF!</definedName>
    <definedName name="_HUM1">#REF!</definedName>
    <definedName name="_HUM2" localSheetId="2">#REF!</definedName>
    <definedName name="_HUM2">#REF!</definedName>
    <definedName name="_i">NA()</definedName>
    <definedName name="_i1" localSheetId="2">#REF!</definedName>
    <definedName name="_i1">#REF!</definedName>
    <definedName name="_i4" localSheetId="21" hidden="1">{"via1",#N/A,TRUE,"general";"via2",#N/A,TRUE,"general";"via3",#N/A,TRUE,"general"}</definedName>
    <definedName name="_i4" localSheetId="22" hidden="1">{"via1",#N/A,TRUE,"general";"via2",#N/A,TRUE,"general";"via3",#N/A,TRUE,"general"}</definedName>
    <definedName name="_i4" localSheetId="16" hidden="1">{"via1",#N/A,TRUE,"general";"via2",#N/A,TRUE,"general";"via3",#N/A,TRUE,"general"}</definedName>
    <definedName name="_i4" localSheetId="20" hidden="1">{"via1",#N/A,TRUE,"general";"via2",#N/A,TRUE,"general";"via3",#N/A,TRUE,"general"}</definedName>
    <definedName name="_i4" localSheetId="2" hidden="1">{"via1",#N/A,TRUE,"general";"via2",#N/A,TRUE,"general";"via3",#N/A,TRUE,"general"}</definedName>
    <definedName name="_i4" localSheetId="4" hidden="1">{"via1",#N/A,TRUE,"general";"via2",#N/A,TRUE,"general";"via3",#N/A,TRUE,"general"}</definedName>
    <definedName name="_i4" localSheetId="1" hidden="1">{"via1",#N/A,TRUE,"general";"via2",#N/A,TRUE,"general";"via3",#N/A,TRUE,"general"}</definedName>
    <definedName name="_i4" localSheetId="5" hidden="1">{"via1",#N/A,TRUE,"general";"via2",#N/A,TRUE,"general";"via3",#N/A,TRUE,"general"}</definedName>
    <definedName name="_i4" hidden="1">{"via1",#N/A,TRUE,"general";"via2",#N/A,TRUE,"general";"via3",#N/A,TRUE,"general"}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16" hidden="1">{"TAB1",#N/A,TRUE,"GENERAL";"TAB2",#N/A,TRUE,"GENERAL";"TAB3",#N/A,TRUE,"GENERAL";"TAB4",#N/A,TRUE,"GENERAL";"TAB5",#N/A,TRUE,"GENERAL"}</definedName>
    <definedName name="_i5" localSheetId="20" hidden="1">{"TAB1",#N/A,TRUE,"GENERAL";"TAB2",#N/A,TRUE,"GENERAL";"TAB3",#N/A,TRUE,"GENERAL";"TAB4",#N/A,TRUE,"GENERAL";"TAB5",#N/A,TRUE,"GENERAL"}</definedName>
    <definedName name="_i5" localSheetId="2" hidden="1">{"TAB1",#N/A,TRUE,"GENERAL";"TAB2",#N/A,TRUE,"GENERAL";"TAB3",#N/A,TRUE,"GENERAL";"TAB4",#N/A,TRUE,"GENERAL";"TAB5",#N/A,TRUE,"GENERAL"}</definedName>
    <definedName name="_i5" localSheetId="4" hidden="1">{"TAB1",#N/A,TRUE,"GENERAL";"TAB2",#N/A,TRUE,"GENERAL";"TAB3",#N/A,TRUE,"GENERAL";"TAB4",#N/A,TRUE,"GENERAL";"TAB5",#N/A,TRUE,"GENERAL"}</definedName>
    <definedName name="_i5" localSheetId="1" hidden="1">{"TAB1",#N/A,TRUE,"GENERAL";"TAB2",#N/A,TRUE,"GENERAL";"TAB3",#N/A,TRUE,"GENERAL";"TAB4",#N/A,TRUE,"GENERAL";"TAB5",#N/A,TRUE,"GENERAL"}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16" hidden="1">{"TAB1",#N/A,TRUE,"GENERAL";"TAB2",#N/A,TRUE,"GENERAL";"TAB3",#N/A,TRUE,"GENERAL";"TAB4",#N/A,TRUE,"GENERAL";"TAB5",#N/A,TRUE,"GENERAL"}</definedName>
    <definedName name="_i6" localSheetId="20" hidden="1">{"TAB1",#N/A,TRUE,"GENERAL";"TAB2",#N/A,TRUE,"GENERAL";"TAB3",#N/A,TRUE,"GENERAL";"TAB4",#N/A,TRUE,"GENERAL";"TAB5",#N/A,TRUE,"GENERAL"}</definedName>
    <definedName name="_i6" localSheetId="2" hidden="1">{"TAB1",#N/A,TRUE,"GENERAL";"TAB2",#N/A,TRUE,"GENERAL";"TAB3",#N/A,TRUE,"GENERAL";"TAB4",#N/A,TRUE,"GENERAL";"TAB5",#N/A,TRUE,"GENERAL"}</definedName>
    <definedName name="_i6" localSheetId="4" hidden="1">{"TAB1",#N/A,TRUE,"GENERAL";"TAB2",#N/A,TRUE,"GENERAL";"TAB3",#N/A,TRUE,"GENERAL";"TAB4",#N/A,TRUE,"GENERAL";"TAB5",#N/A,TRUE,"GENERAL"}</definedName>
    <definedName name="_i6" localSheetId="1"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21" hidden="1">{"via1",#N/A,TRUE,"general";"via2",#N/A,TRUE,"general";"via3",#N/A,TRUE,"general"}</definedName>
    <definedName name="_i7" localSheetId="22" hidden="1">{"via1",#N/A,TRUE,"general";"via2",#N/A,TRUE,"general";"via3",#N/A,TRUE,"general"}</definedName>
    <definedName name="_i7" localSheetId="16" hidden="1">{"via1",#N/A,TRUE,"general";"via2",#N/A,TRUE,"general";"via3",#N/A,TRUE,"general"}</definedName>
    <definedName name="_i7" localSheetId="20" hidden="1">{"via1",#N/A,TRUE,"general";"via2",#N/A,TRUE,"general";"via3",#N/A,TRUE,"general"}</definedName>
    <definedName name="_i7" localSheetId="2" hidden="1">{"via1",#N/A,TRUE,"general";"via2",#N/A,TRUE,"general";"via3",#N/A,TRUE,"general"}</definedName>
    <definedName name="_i7" localSheetId="4" hidden="1">{"via1",#N/A,TRUE,"general";"via2",#N/A,TRUE,"general";"via3",#N/A,TRUE,"general"}</definedName>
    <definedName name="_i7" localSheetId="1" hidden="1">{"via1",#N/A,TRUE,"general";"via2",#N/A,TRUE,"general";"via3",#N/A,TRUE,"general"}</definedName>
    <definedName name="_i7" localSheetId="5" hidden="1">{"via1",#N/A,TRUE,"general";"via2",#N/A,TRUE,"general";"via3",#N/A,TRUE,"general"}</definedName>
    <definedName name="_i7" hidden="1">{"via1",#N/A,TRUE,"general";"via2",#N/A,TRUE,"general";"via3",#N/A,TRUE,"general"}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16" hidden="1">{"TAB1",#N/A,TRUE,"GENERAL";"TAB2",#N/A,TRUE,"GENERAL";"TAB3",#N/A,TRUE,"GENERAL";"TAB4",#N/A,TRUE,"GENERAL";"TAB5",#N/A,TRUE,"GENERAL"}</definedName>
    <definedName name="_i77" localSheetId="20" hidden="1">{"TAB1",#N/A,TRUE,"GENERAL";"TAB2",#N/A,TRUE,"GENERAL";"TAB3",#N/A,TRUE,"GENERAL";"TAB4",#N/A,TRUE,"GENERAL";"TAB5",#N/A,TRUE,"GENERAL"}</definedName>
    <definedName name="_i77" localSheetId="2" hidden="1">{"TAB1",#N/A,TRUE,"GENERAL";"TAB2",#N/A,TRUE,"GENERAL";"TAB3",#N/A,TRUE,"GENERAL";"TAB4",#N/A,TRUE,"GENERAL";"TAB5",#N/A,TRUE,"GENERAL"}</definedName>
    <definedName name="_i77" localSheetId="4" hidden="1">{"TAB1",#N/A,TRUE,"GENERAL";"TAB2",#N/A,TRUE,"GENERAL";"TAB3",#N/A,TRUE,"GENERAL";"TAB4",#N/A,TRUE,"GENERAL";"TAB5",#N/A,TRUE,"GENERAL"}</definedName>
    <definedName name="_i77" localSheetId="1" hidden="1">{"TAB1",#N/A,TRUE,"GENERAL";"TAB2",#N/A,TRUE,"GENERAL";"TAB3",#N/A,TRUE,"GENERAL";"TAB4",#N/A,TRUE,"GENERAL";"TAB5",#N/A,TRUE,"GENERAL"}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21" hidden="1">{"via1",#N/A,TRUE,"general";"via2",#N/A,TRUE,"general";"via3",#N/A,TRUE,"general"}</definedName>
    <definedName name="_i8" localSheetId="22" hidden="1">{"via1",#N/A,TRUE,"general";"via2",#N/A,TRUE,"general";"via3",#N/A,TRUE,"general"}</definedName>
    <definedName name="_i8" localSheetId="16" hidden="1">{"via1",#N/A,TRUE,"general";"via2",#N/A,TRUE,"general";"via3",#N/A,TRUE,"general"}</definedName>
    <definedName name="_i8" localSheetId="20" hidden="1">{"via1",#N/A,TRUE,"general";"via2",#N/A,TRUE,"general";"via3",#N/A,TRUE,"general"}</definedName>
    <definedName name="_i8" localSheetId="2" hidden="1">{"via1",#N/A,TRUE,"general";"via2",#N/A,TRUE,"general";"via3",#N/A,TRUE,"general"}</definedName>
    <definedName name="_i8" localSheetId="4" hidden="1">{"via1",#N/A,TRUE,"general";"via2",#N/A,TRUE,"general";"via3",#N/A,TRUE,"general"}</definedName>
    <definedName name="_i8" localSheetId="1" hidden="1">{"via1",#N/A,TRUE,"general";"via2",#N/A,TRUE,"general";"via3",#N/A,TRUE,"general"}</definedName>
    <definedName name="_i8" localSheetId="5" hidden="1">{"via1",#N/A,TRUE,"general";"via2",#N/A,TRUE,"general";"via3",#N/A,TRUE,"general"}</definedName>
    <definedName name="_i8" hidden="1">{"via1",#N/A,TRUE,"general";"via2",#N/A,TRUE,"general";"via3",#N/A,TRUE,"general"}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16" hidden="1">{"TAB1",#N/A,TRUE,"GENERAL";"TAB2",#N/A,TRUE,"GENERAL";"TAB3",#N/A,TRUE,"GENERAL";"TAB4",#N/A,TRUE,"GENERAL";"TAB5",#N/A,TRUE,"GENERAL"}</definedName>
    <definedName name="_i9" localSheetId="20" hidden="1">{"TAB1",#N/A,TRUE,"GENERAL";"TAB2",#N/A,TRUE,"GENERAL";"TAB3",#N/A,TRUE,"GENERAL";"TAB4",#N/A,TRUE,"GENERAL";"TAB5",#N/A,TRUE,"GENERAL"}</definedName>
    <definedName name="_i9" localSheetId="2" hidden="1">{"TAB1",#N/A,TRUE,"GENERAL";"TAB2",#N/A,TRUE,"GENERAL";"TAB3",#N/A,TRUE,"GENERAL";"TAB4",#N/A,TRUE,"GENERAL";"TAB5",#N/A,TRUE,"GENERAL"}</definedName>
    <definedName name="_i9" localSheetId="4" hidden="1">{"TAB1",#N/A,TRUE,"GENERAL";"TAB2",#N/A,TRUE,"GENERAL";"TAB3",#N/A,TRUE,"GENERAL";"TAB4",#N/A,TRUE,"GENERAL";"TAB5",#N/A,TRUE,"GENERAL"}</definedName>
    <definedName name="_i9" localSheetId="1" hidden="1">{"TAB1",#N/A,TRUE,"GENERAL";"TAB2",#N/A,TRUE,"GENERAL";"TAB3",#N/A,TRUE,"GENERAL";"TAB4",#N/A,TRUE,"GENERAL";"TAB5",#N/A,TRUE,"GENERAL"}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INF1" localSheetId="2">#REF!</definedName>
    <definedName name="_INF1">#REF!</definedName>
    <definedName name="_IPC2002" localSheetId="16">#REF!</definedName>
    <definedName name="_IPC2002" localSheetId="20">#REF!</definedName>
    <definedName name="_IPC2002" localSheetId="4">#REF!</definedName>
    <definedName name="_IPC2002">#REF!</definedName>
    <definedName name="_jor1" localSheetId="2">#REF!</definedName>
    <definedName name="_jor1">#REF!</definedName>
    <definedName name="_jor2" localSheetId="2">#REF!</definedName>
    <definedName name="_jor2">#REF!</definedName>
    <definedName name="_jor3" localSheetId="2">#REF!</definedName>
    <definedName name="_jor3">#REF!</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16" hidden="1">{"TAB1",#N/A,TRUE,"GENERAL";"TAB2",#N/A,TRUE,"GENERAL";"TAB3",#N/A,TRUE,"GENERAL";"TAB4",#N/A,TRUE,"GENERAL";"TAB5",#N/A,TRUE,"GENERAL"}</definedName>
    <definedName name="_k3" localSheetId="20" hidden="1">{"TAB1",#N/A,TRUE,"GENERAL";"TAB2",#N/A,TRUE,"GENERAL";"TAB3",#N/A,TRUE,"GENERAL";"TAB4",#N/A,TRUE,"GENERAL";"TAB5",#N/A,TRUE,"GENERAL"}</definedName>
    <definedName name="_k3" localSheetId="2" hidden="1">{"TAB1",#N/A,TRUE,"GENERAL";"TAB2",#N/A,TRUE,"GENERAL";"TAB3",#N/A,TRUE,"GENERAL";"TAB4",#N/A,TRUE,"GENERAL";"TAB5",#N/A,TRUE,"GENERAL"}</definedName>
    <definedName name="_k3" localSheetId="4" hidden="1">{"TAB1",#N/A,TRUE,"GENERAL";"TAB2",#N/A,TRUE,"GENERAL";"TAB3",#N/A,TRUE,"GENERAL";"TAB4",#N/A,TRUE,"GENERAL";"TAB5",#N/A,TRUE,"GENERAL"}</definedName>
    <definedName name="_k3" localSheetId="1" hidden="1">{"TAB1",#N/A,TRUE,"GENERAL";"TAB2",#N/A,TRUE,"GENERAL";"TAB3",#N/A,TRUE,"GENERAL";"TAB4",#N/A,TRUE,"GENERAL";"TAB5",#N/A,TRUE,"GENERAL"}</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21" hidden="1">{"via1",#N/A,TRUE,"general";"via2",#N/A,TRUE,"general";"via3",#N/A,TRUE,"general"}</definedName>
    <definedName name="_k4" localSheetId="22" hidden="1">{"via1",#N/A,TRUE,"general";"via2",#N/A,TRUE,"general";"via3",#N/A,TRUE,"general"}</definedName>
    <definedName name="_k4" localSheetId="16" hidden="1">{"via1",#N/A,TRUE,"general";"via2",#N/A,TRUE,"general";"via3",#N/A,TRUE,"general"}</definedName>
    <definedName name="_k4" localSheetId="20" hidden="1">{"via1",#N/A,TRUE,"general";"via2",#N/A,TRUE,"general";"via3",#N/A,TRUE,"general"}</definedName>
    <definedName name="_k4" localSheetId="2" hidden="1">{"via1",#N/A,TRUE,"general";"via2",#N/A,TRUE,"general";"via3",#N/A,TRUE,"general"}</definedName>
    <definedName name="_k4" localSheetId="4" hidden="1">{"via1",#N/A,TRUE,"general";"via2",#N/A,TRUE,"general";"via3",#N/A,TRUE,"general"}</definedName>
    <definedName name="_k4" localSheetId="1" hidden="1">{"via1",#N/A,TRUE,"general";"via2",#N/A,TRUE,"general";"via3",#N/A,TRUE,"general"}</definedName>
    <definedName name="_k4" localSheetId="5" hidden="1">{"via1",#N/A,TRUE,"general";"via2",#N/A,TRUE,"general";"via3",#N/A,TRUE,"general"}</definedName>
    <definedName name="_k4"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16" hidden="1">{"via1",#N/A,TRUE,"general";"via2",#N/A,TRUE,"general";"via3",#N/A,TRUE,"general"}</definedName>
    <definedName name="_k5" localSheetId="20" hidden="1">{"via1",#N/A,TRUE,"general";"via2",#N/A,TRUE,"general";"via3",#N/A,TRUE,"general"}</definedName>
    <definedName name="_k5" localSheetId="2" hidden="1">{"via1",#N/A,TRUE,"general";"via2",#N/A,TRUE,"general";"via3",#N/A,TRUE,"general"}</definedName>
    <definedName name="_k5" localSheetId="4" hidden="1">{"via1",#N/A,TRUE,"general";"via2",#N/A,TRUE,"general";"via3",#N/A,TRUE,"general"}</definedName>
    <definedName name="_k5" localSheetId="1"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16" hidden="1">{"TAB1",#N/A,TRUE,"GENERAL";"TAB2",#N/A,TRUE,"GENERAL";"TAB3",#N/A,TRUE,"GENERAL";"TAB4",#N/A,TRUE,"GENERAL";"TAB5",#N/A,TRUE,"GENERAL"}</definedName>
    <definedName name="_k6" localSheetId="20" hidden="1">{"TAB1",#N/A,TRUE,"GENERAL";"TAB2",#N/A,TRUE,"GENERAL";"TAB3",#N/A,TRUE,"GENERAL";"TAB4",#N/A,TRUE,"GENERAL";"TAB5",#N/A,TRUE,"GENERAL"}</definedName>
    <definedName name="_k6" localSheetId="2" hidden="1">{"TAB1",#N/A,TRUE,"GENERAL";"TAB2",#N/A,TRUE,"GENERAL";"TAB3",#N/A,TRUE,"GENERAL";"TAB4",#N/A,TRUE,"GENERAL";"TAB5",#N/A,TRUE,"GENERAL"}</definedName>
    <definedName name="_k6" localSheetId="4" hidden="1">{"TAB1",#N/A,TRUE,"GENERAL";"TAB2",#N/A,TRUE,"GENERAL";"TAB3",#N/A,TRUE,"GENERAL";"TAB4",#N/A,TRUE,"GENERAL";"TAB5",#N/A,TRUE,"GENERAL"}</definedName>
    <definedName name="_k6" localSheetId="1" hidden="1">{"TAB1",#N/A,TRUE,"GENERAL";"TAB2",#N/A,TRUE,"GENERAL";"TAB3",#N/A,TRUE,"GENERAL";"TAB4",#N/A,TRUE,"GENERAL";"TAB5",#N/A,TRUE,"GENERAL"}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21" hidden="1">{"via1",#N/A,TRUE,"general";"via2",#N/A,TRUE,"general";"via3",#N/A,TRUE,"general"}</definedName>
    <definedName name="_k7" localSheetId="22" hidden="1">{"via1",#N/A,TRUE,"general";"via2",#N/A,TRUE,"general";"via3",#N/A,TRUE,"general"}</definedName>
    <definedName name="_k7" localSheetId="16" hidden="1">{"via1",#N/A,TRUE,"general";"via2",#N/A,TRUE,"general";"via3",#N/A,TRUE,"general"}</definedName>
    <definedName name="_k7" localSheetId="20" hidden="1">{"via1",#N/A,TRUE,"general";"via2",#N/A,TRUE,"general";"via3",#N/A,TRUE,"general"}</definedName>
    <definedName name="_k7" localSheetId="2" hidden="1">{"via1",#N/A,TRUE,"general";"via2",#N/A,TRUE,"general";"via3",#N/A,TRUE,"general"}</definedName>
    <definedName name="_k7" localSheetId="4" hidden="1">{"via1",#N/A,TRUE,"general";"via2",#N/A,TRUE,"general";"via3",#N/A,TRUE,"general"}</definedName>
    <definedName name="_k7" localSheetId="1" hidden="1">{"via1",#N/A,TRUE,"general";"via2",#N/A,TRUE,"general";"via3",#N/A,TRUE,"general"}</definedName>
    <definedName name="_k7" localSheetId="5" hidden="1">{"via1",#N/A,TRUE,"general";"via2",#N/A,TRUE,"general";"via3",#N/A,TRUE,"general"}</definedName>
    <definedName name="_k7"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16" hidden="1">{"via1",#N/A,TRUE,"general";"via2",#N/A,TRUE,"general";"via3",#N/A,TRUE,"general"}</definedName>
    <definedName name="_k8" localSheetId="20" hidden="1">{"via1",#N/A,TRUE,"general";"via2",#N/A,TRUE,"general";"via3",#N/A,TRUE,"general"}</definedName>
    <definedName name="_k8" localSheetId="2" hidden="1">{"via1",#N/A,TRUE,"general";"via2",#N/A,TRUE,"general";"via3",#N/A,TRUE,"general"}</definedName>
    <definedName name="_k8" localSheetId="4" hidden="1">{"via1",#N/A,TRUE,"general";"via2",#N/A,TRUE,"general";"via3",#N/A,TRUE,"general"}</definedName>
    <definedName name="_k8" localSheetId="1"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16" hidden="1">{"TAB1",#N/A,TRUE,"GENERAL";"TAB2",#N/A,TRUE,"GENERAL";"TAB3",#N/A,TRUE,"GENERAL";"TAB4",#N/A,TRUE,"GENERAL";"TAB5",#N/A,TRUE,"GENERAL"}</definedName>
    <definedName name="_k9" localSheetId="20" hidden="1">{"TAB1",#N/A,TRUE,"GENERAL";"TAB2",#N/A,TRUE,"GENERAL";"TAB3",#N/A,TRUE,"GENERAL";"TAB4",#N/A,TRUE,"GENERAL";"TAB5",#N/A,TRUE,"GENERAL"}</definedName>
    <definedName name="_k9" localSheetId="2" hidden="1">{"TAB1",#N/A,TRUE,"GENERAL";"TAB2",#N/A,TRUE,"GENERAL";"TAB3",#N/A,TRUE,"GENERAL";"TAB4",#N/A,TRUE,"GENERAL";"TAB5",#N/A,TRUE,"GENERAL"}</definedName>
    <definedName name="_k9" localSheetId="4" hidden="1">{"TAB1",#N/A,TRUE,"GENERAL";"TAB2",#N/A,TRUE,"GENERAL";"TAB3",#N/A,TRUE,"GENERAL";"TAB4",#N/A,TRUE,"GENERAL";"TAB5",#N/A,TRUE,"GENERAL"}</definedName>
    <definedName name="_k9" localSheetId="1" hidden="1">{"TAB1",#N/A,TRUE,"GENERAL";"TAB2",#N/A,TRUE,"GENERAL";"TAB3",#N/A,TRUE,"GENERAL";"TAB4",#N/A,TRUE,"GENERAL";"TAB5",#N/A,TRUE,"GENERAL"}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ey1" localSheetId="21" hidden="1">#REF!</definedName>
    <definedName name="_Key1" localSheetId="22" hidden="1">#REF!</definedName>
    <definedName name="_Key1" localSheetId="17" hidden="1">#REF!</definedName>
    <definedName name="_Key1" localSheetId="16" hidden="1">#REF!</definedName>
    <definedName name="_Key1" localSheetId="20" hidden="1">#REF!</definedName>
    <definedName name="_Key1" localSheetId="6" hidden="1">#REF!</definedName>
    <definedName name="_Key1" localSheetId="19" hidden="1">#REF!</definedName>
    <definedName name="_Key1" localSheetId="7" hidden="1">#REF!</definedName>
    <definedName name="_Key1" hidden="1">#REF!</definedName>
    <definedName name="_Key11" localSheetId="22" hidden="1">#REF!</definedName>
    <definedName name="_Key11" hidden="1">#REF!</definedName>
    <definedName name="_Key2" localSheetId="21" hidden="1">#REF!</definedName>
    <definedName name="_Key2" localSheetId="22" hidden="1">#REF!</definedName>
    <definedName name="_Key2" localSheetId="17" hidden="1">#REF!</definedName>
    <definedName name="_Key2" localSheetId="16" hidden="1">#REF!</definedName>
    <definedName name="_Key2" localSheetId="20" hidden="1">#REF!</definedName>
    <definedName name="_Key2" localSheetId="6" hidden="1">#REF!</definedName>
    <definedName name="_Key2" localSheetId="19" hidden="1">#REF!</definedName>
    <definedName name="_Key2" localSheetId="7" hidden="1">#REF!</definedName>
    <definedName name="_Key2" hidden="1">#REF!</definedName>
    <definedName name="_Key21" localSheetId="22" hidden="1">#REF!</definedName>
    <definedName name="_Key21" hidden="1">#REF!</definedName>
    <definedName name="_key3" localSheetId="22" hidden="1">#REF!</definedName>
    <definedName name="_key3" hidden="1">#REF!</definedName>
    <definedName name="_key31" localSheetId="22" hidden="1">#REF!</definedName>
    <definedName name="_key31" hidden="1">#REF!</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 hidden="1">{"TAB1",#N/A,TRUE,"GENERAL";"TAB2",#N/A,TRUE,"GENERAL";"TAB3",#N/A,TRUE,"GENERAL";"TAB4",#N/A,TRUE,"GENERAL";"TAB5",#N/A,TRUE,"GENERAL"}</definedName>
    <definedName name="_kjk6" localSheetId="4" hidden="1">{"TAB1",#N/A,TRUE,"GENERAL";"TAB2",#N/A,TRUE,"GENERAL";"TAB3",#N/A,TRUE,"GENERAL";"TAB4",#N/A,TRUE,"GENERAL";"TAB5",#N/A,TRUE,"GENERAL"}</definedName>
    <definedName name="_kjk6" localSheetId="1" hidden="1">{"TAB1",#N/A,TRUE,"GENERAL";"TAB2",#N/A,TRUE,"GENERAL";"TAB3",#N/A,TRUE,"GENERAL";"TAB4",#N/A,TRUE,"GENERAL";"TAB5",#N/A,TRUE,"GENERAL"}</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lac1" localSheetId="2">#REF!</definedName>
    <definedName name="_lac1">#REF!</definedName>
    <definedName name="_lac2" localSheetId="2">#REF!</definedName>
    <definedName name="_lac2">#REF!</definedName>
    <definedName name="_lac3" localSheetId="2">#REF!</definedName>
    <definedName name="_lac3">#REF!</definedName>
    <definedName name="_lac4" localSheetId="2">#REF!</definedName>
    <definedName name="_lac4">#REF!</definedName>
    <definedName name="_lac5" localSheetId="2">#REF!</definedName>
    <definedName name="_lac5">#REF!</definedName>
    <definedName name="_lar03" localSheetId="2">#REF!</definedName>
    <definedName name="_lar03">#REF!</definedName>
    <definedName name="_lw120" localSheetId="2">#REF!</definedName>
    <definedName name="_lw120">#REF!</definedName>
    <definedName name="_m">NA()</definedName>
    <definedName name="_m3" localSheetId="21" hidden="1">{"via1",#N/A,TRUE,"general";"via2",#N/A,TRUE,"general";"via3",#N/A,TRUE,"general"}</definedName>
    <definedName name="_m3" localSheetId="22" hidden="1">{"via1",#N/A,TRUE,"general";"via2",#N/A,TRUE,"general";"via3",#N/A,TRUE,"general"}</definedName>
    <definedName name="_m3" localSheetId="16" hidden="1">{"via1",#N/A,TRUE,"general";"via2",#N/A,TRUE,"general";"via3",#N/A,TRUE,"general"}</definedName>
    <definedName name="_m3" localSheetId="20" hidden="1">{"via1",#N/A,TRUE,"general";"via2",#N/A,TRUE,"general";"via3",#N/A,TRUE,"general"}</definedName>
    <definedName name="_m3" localSheetId="2" hidden="1">{"via1",#N/A,TRUE,"general";"via2",#N/A,TRUE,"general";"via3",#N/A,TRUE,"general"}</definedName>
    <definedName name="_m3" localSheetId="4" hidden="1">{"via1",#N/A,TRUE,"general";"via2",#N/A,TRUE,"general";"via3",#N/A,TRUE,"general"}</definedName>
    <definedName name="_m3" localSheetId="1" hidden="1">{"via1",#N/A,TRUE,"general";"via2",#N/A,TRUE,"general";"via3",#N/A,TRUE,"general"}</definedName>
    <definedName name="_m3" localSheetId="5" hidden="1">{"via1",#N/A,TRUE,"general";"via2",#N/A,TRUE,"general";"via3",#N/A,TRUE,"general"}</definedName>
    <definedName name="_m3" hidden="1">{"via1",#N/A,TRUE,"general";"via2",#N/A,TRUE,"general";"via3",#N/A,TRUE,"general"}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16" hidden="1">{"TAB1",#N/A,TRUE,"GENERAL";"TAB2",#N/A,TRUE,"GENERAL";"TAB3",#N/A,TRUE,"GENERAL";"TAB4",#N/A,TRUE,"GENERAL";"TAB5",#N/A,TRUE,"GENERAL"}</definedName>
    <definedName name="_m4" localSheetId="20" hidden="1">{"TAB1",#N/A,TRUE,"GENERAL";"TAB2",#N/A,TRUE,"GENERAL";"TAB3",#N/A,TRUE,"GENERAL";"TAB4",#N/A,TRUE,"GENERAL";"TAB5",#N/A,TRUE,"GENERAL"}</definedName>
    <definedName name="_m4" localSheetId="2" hidden="1">{"TAB1",#N/A,TRUE,"GENERAL";"TAB2",#N/A,TRUE,"GENERAL";"TAB3",#N/A,TRUE,"GENERAL";"TAB4",#N/A,TRUE,"GENERAL";"TAB5",#N/A,TRUE,"GENERAL"}</definedName>
    <definedName name="_m4" localSheetId="4" hidden="1">{"TAB1",#N/A,TRUE,"GENERAL";"TAB2",#N/A,TRUE,"GENERAL";"TAB3",#N/A,TRUE,"GENERAL";"TAB4",#N/A,TRUE,"GENERAL";"TAB5",#N/A,TRUE,"GENERAL"}</definedName>
    <definedName name="_m4" localSheetId="1" hidden="1">{"TAB1",#N/A,TRUE,"GENERAL";"TAB2",#N/A,TRUE,"GENERAL";"TAB3",#N/A,TRUE,"GENERAL";"TAB4",#N/A,TRUE,"GENERAL";"TAB5",#N/A,TRUE,"GENERAL"}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21" hidden="1">{"via1",#N/A,TRUE,"general";"via2",#N/A,TRUE,"general";"via3",#N/A,TRUE,"general"}</definedName>
    <definedName name="_m5" localSheetId="22" hidden="1">{"via1",#N/A,TRUE,"general";"via2",#N/A,TRUE,"general";"via3",#N/A,TRUE,"general"}</definedName>
    <definedName name="_m5" localSheetId="16" hidden="1">{"via1",#N/A,TRUE,"general";"via2",#N/A,TRUE,"general";"via3",#N/A,TRUE,"general"}</definedName>
    <definedName name="_m5" localSheetId="20" hidden="1">{"via1",#N/A,TRUE,"general";"via2",#N/A,TRUE,"general";"via3",#N/A,TRUE,"general"}</definedName>
    <definedName name="_m5" localSheetId="2" hidden="1">{"via1",#N/A,TRUE,"general";"via2",#N/A,TRUE,"general";"via3",#N/A,TRUE,"general"}</definedName>
    <definedName name="_m5" localSheetId="4" hidden="1">{"via1",#N/A,TRUE,"general";"via2",#N/A,TRUE,"general";"via3",#N/A,TRUE,"general"}</definedName>
    <definedName name="_m5" localSheetId="1" hidden="1">{"via1",#N/A,TRUE,"general";"via2",#N/A,TRUE,"general";"via3",#N/A,TRUE,"general"}</definedName>
    <definedName name="_m5" localSheetId="5" hidden="1">{"via1",#N/A,TRUE,"general";"via2",#N/A,TRUE,"general";"via3",#N/A,TRUE,"general"}</definedName>
    <definedName name="_m5" hidden="1">{"via1",#N/A,TRUE,"general";"via2",#N/A,TRUE,"general";"via3",#N/A,TRUE,"general"}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16" hidden="1">{"TAB1",#N/A,TRUE,"GENERAL";"TAB2",#N/A,TRUE,"GENERAL";"TAB3",#N/A,TRUE,"GENERAL";"TAB4",#N/A,TRUE,"GENERAL";"TAB5",#N/A,TRUE,"GENERAL"}</definedName>
    <definedName name="_m6" localSheetId="20" hidden="1">{"TAB1",#N/A,TRUE,"GENERAL";"TAB2",#N/A,TRUE,"GENERAL";"TAB3",#N/A,TRUE,"GENERAL";"TAB4",#N/A,TRUE,"GENERAL";"TAB5",#N/A,TRUE,"GENERAL"}</definedName>
    <definedName name="_m6" localSheetId="2" hidden="1">{"TAB1",#N/A,TRUE,"GENERAL";"TAB2",#N/A,TRUE,"GENERAL";"TAB3",#N/A,TRUE,"GENERAL";"TAB4",#N/A,TRUE,"GENERAL";"TAB5",#N/A,TRUE,"GENERAL"}</definedName>
    <definedName name="_m6" localSheetId="4" hidden="1">{"TAB1",#N/A,TRUE,"GENERAL";"TAB2",#N/A,TRUE,"GENERAL";"TAB3",#N/A,TRUE,"GENERAL";"TAB4",#N/A,TRUE,"GENERAL";"TAB5",#N/A,TRUE,"GENERAL"}</definedName>
    <definedName name="_m6" localSheetId="1" hidden="1">{"TAB1",#N/A,TRUE,"GENERAL";"TAB2",#N/A,TRUE,"GENERAL";"TAB3",#N/A,TRUE,"GENERAL";"TAB4",#N/A,TRUE,"GENERAL";"TAB5",#N/A,TRUE,"GENERAL"}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16" hidden="1">{"TAB1",#N/A,TRUE,"GENERAL";"TAB2",#N/A,TRUE,"GENERAL";"TAB3",#N/A,TRUE,"GENERAL";"TAB4",#N/A,TRUE,"GENERAL";"TAB5",#N/A,TRUE,"GENERAL"}</definedName>
    <definedName name="_m7" localSheetId="20" hidden="1">{"TAB1",#N/A,TRUE,"GENERAL";"TAB2",#N/A,TRUE,"GENERAL";"TAB3",#N/A,TRUE,"GENERAL";"TAB4",#N/A,TRUE,"GENERAL";"TAB5",#N/A,TRUE,"GENERAL"}</definedName>
    <definedName name="_m7" localSheetId="2" hidden="1">{"TAB1",#N/A,TRUE,"GENERAL";"TAB2",#N/A,TRUE,"GENERAL";"TAB3",#N/A,TRUE,"GENERAL";"TAB4",#N/A,TRUE,"GENERAL";"TAB5",#N/A,TRUE,"GENERAL"}</definedName>
    <definedName name="_m7" localSheetId="4" hidden="1">{"TAB1",#N/A,TRUE,"GENERAL";"TAB2",#N/A,TRUE,"GENERAL";"TAB3",#N/A,TRUE,"GENERAL";"TAB4",#N/A,TRUE,"GENERAL";"TAB5",#N/A,TRUE,"GENERAL"}</definedName>
    <definedName name="_m7" localSheetId="1"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21" hidden="1">{"via1",#N/A,TRUE,"general";"via2",#N/A,TRUE,"general";"via3",#N/A,TRUE,"general"}</definedName>
    <definedName name="_m8" localSheetId="22" hidden="1">{"via1",#N/A,TRUE,"general";"via2",#N/A,TRUE,"general";"via3",#N/A,TRUE,"general"}</definedName>
    <definedName name="_m8" localSheetId="16" hidden="1">{"via1",#N/A,TRUE,"general";"via2",#N/A,TRUE,"general";"via3",#N/A,TRUE,"general"}</definedName>
    <definedName name="_m8" localSheetId="20" hidden="1">{"via1",#N/A,TRUE,"general";"via2",#N/A,TRUE,"general";"via3",#N/A,TRUE,"general"}</definedName>
    <definedName name="_m8" localSheetId="2" hidden="1">{"via1",#N/A,TRUE,"general";"via2",#N/A,TRUE,"general";"via3",#N/A,TRUE,"general"}</definedName>
    <definedName name="_m8" localSheetId="4" hidden="1">{"via1",#N/A,TRUE,"general";"via2",#N/A,TRUE,"general";"via3",#N/A,TRUE,"general"}</definedName>
    <definedName name="_m8" localSheetId="1" hidden="1">{"via1",#N/A,TRUE,"general";"via2",#N/A,TRUE,"general";"via3",#N/A,TRUE,"general"}</definedName>
    <definedName name="_m8" localSheetId="5" hidden="1">{"via1",#N/A,TRUE,"general";"via2",#N/A,TRUE,"general";"via3",#N/A,TRUE,"general"}</definedName>
    <definedName name="_m8"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16" hidden="1">{"via1",#N/A,TRUE,"general";"via2",#N/A,TRUE,"general";"via3",#N/A,TRUE,"general"}</definedName>
    <definedName name="_m9" localSheetId="20" hidden="1">{"via1",#N/A,TRUE,"general";"via2",#N/A,TRUE,"general";"via3",#N/A,TRUE,"general"}</definedName>
    <definedName name="_m9" localSheetId="2" hidden="1">{"via1",#N/A,TRUE,"general";"via2",#N/A,TRUE,"general";"via3",#N/A,TRUE,"general"}</definedName>
    <definedName name="_m9" localSheetId="4" hidden="1">{"via1",#N/A,TRUE,"general";"via2",#N/A,TRUE,"general";"via3",#N/A,TRUE,"general"}</definedName>
    <definedName name="_m9" localSheetId="1"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MA2" localSheetId="2">#REF!</definedName>
    <definedName name="_MA2">#REF!</definedName>
    <definedName name="_MAT1" localSheetId="2">#REF!</definedName>
    <definedName name="_MAT1">#REF!</definedName>
    <definedName name="_mun2" localSheetId="2">#REF!</definedName>
    <definedName name="_mun2">#REF!</definedName>
    <definedName name="_Mux1" localSheetId="2">#REF!</definedName>
    <definedName name="_Mux1">#REF!</definedName>
    <definedName name="_Mux2" localSheetId="2">#REF!</definedName>
    <definedName name="_Mux2">#REF!</definedName>
    <definedName name="_Mux3" localSheetId="2">#REF!</definedName>
    <definedName name="_Mux3">#REF!</definedName>
    <definedName name="_Muy1" localSheetId="2">#REF!</definedName>
    <definedName name="_Muy1">#REF!</definedName>
    <definedName name="_Muy2" localSheetId="2">#REF!</definedName>
    <definedName name="_Muy2">#REF!</definedName>
    <definedName name="_Muy3" localSheetId="2">#REF!</definedName>
    <definedName name="_Muy3">#REF!</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16" hidden="1">{"TAB1",#N/A,TRUE,"GENERAL";"TAB2",#N/A,TRUE,"GENERAL";"TAB3",#N/A,TRUE,"GENERAL";"TAB4",#N/A,TRUE,"GENERAL";"TAB5",#N/A,TRUE,"GENERAL"}</definedName>
    <definedName name="_n3" localSheetId="20" hidden="1">{"TAB1",#N/A,TRUE,"GENERAL";"TAB2",#N/A,TRUE,"GENERAL";"TAB3",#N/A,TRUE,"GENERAL";"TAB4",#N/A,TRUE,"GENERAL";"TAB5",#N/A,TRUE,"GENERAL"}</definedName>
    <definedName name="_n3" localSheetId="2" hidden="1">{"TAB1",#N/A,TRUE,"GENERAL";"TAB2",#N/A,TRUE,"GENERAL";"TAB3",#N/A,TRUE,"GENERAL";"TAB4",#N/A,TRUE,"GENERAL";"TAB5",#N/A,TRUE,"GENERAL"}</definedName>
    <definedName name="_n3" localSheetId="4" hidden="1">{"TAB1",#N/A,TRUE,"GENERAL";"TAB2",#N/A,TRUE,"GENERAL";"TAB3",#N/A,TRUE,"GENERAL";"TAB4",#N/A,TRUE,"GENERAL";"TAB5",#N/A,TRUE,"GENERAL"}</definedName>
    <definedName name="_n3" localSheetId="1" hidden="1">{"TAB1",#N/A,TRUE,"GENERAL";"TAB2",#N/A,TRUE,"GENERAL";"TAB3",#N/A,TRUE,"GENERAL";"TAB4",#N/A,TRUE,"GENERAL";"TAB5",#N/A,TRUE,"GENERAL"}</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21" hidden="1">{"via1",#N/A,TRUE,"general";"via2",#N/A,TRUE,"general";"via3",#N/A,TRUE,"general"}</definedName>
    <definedName name="_n4" localSheetId="22" hidden="1">{"via1",#N/A,TRUE,"general";"via2",#N/A,TRUE,"general";"via3",#N/A,TRUE,"general"}</definedName>
    <definedName name="_n4" localSheetId="16" hidden="1">{"via1",#N/A,TRUE,"general";"via2",#N/A,TRUE,"general";"via3",#N/A,TRUE,"general"}</definedName>
    <definedName name="_n4" localSheetId="20" hidden="1">{"via1",#N/A,TRUE,"general";"via2",#N/A,TRUE,"general";"via3",#N/A,TRUE,"general"}</definedName>
    <definedName name="_n4" localSheetId="2" hidden="1">{"via1",#N/A,TRUE,"general";"via2",#N/A,TRUE,"general";"via3",#N/A,TRUE,"general"}</definedName>
    <definedName name="_n4" localSheetId="4" hidden="1">{"via1",#N/A,TRUE,"general";"via2",#N/A,TRUE,"general";"via3",#N/A,TRUE,"general"}</definedName>
    <definedName name="_n4" localSheetId="1" hidden="1">{"via1",#N/A,TRUE,"general";"via2",#N/A,TRUE,"general";"via3",#N/A,TRUE,"general"}</definedName>
    <definedName name="_n4" localSheetId="5" hidden="1">{"via1",#N/A,TRUE,"general";"via2",#N/A,TRUE,"general";"via3",#N/A,TRUE,"general"}</definedName>
    <definedName name="_n4" hidden="1">{"via1",#N/A,TRUE,"general";"via2",#N/A,TRUE,"general";"via3",#N/A,TRUE,"general"}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16" hidden="1">{"TAB1",#N/A,TRUE,"GENERAL";"TAB2",#N/A,TRUE,"GENERAL";"TAB3",#N/A,TRUE,"GENERAL";"TAB4",#N/A,TRUE,"GENERAL";"TAB5",#N/A,TRUE,"GENERAL"}</definedName>
    <definedName name="_n5" localSheetId="20" hidden="1">{"TAB1",#N/A,TRUE,"GENERAL";"TAB2",#N/A,TRUE,"GENERAL";"TAB3",#N/A,TRUE,"GENERAL";"TAB4",#N/A,TRUE,"GENERAL";"TAB5",#N/A,TRUE,"GENERAL"}</definedName>
    <definedName name="_n5" localSheetId="2" hidden="1">{"TAB1",#N/A,TRUE,"GENERAL";"TAB2",#N/A,TRUE,"GENERAL";"TAB3",#N/A,TRUE,"GENERAL";"TAB4",#N/A,TRUE,"GENERAL";"TAB5",#N/A,TRUE,"GENERAL"}</definedName>
    <definedName name="_n5" localSheetId="4" hidden="1">{"TAB1",#N/A,TRUE,"GENERAL";"TAB2",#N/A,TRUE,"GENERAL";"TAB3",#N/A,TRUE,"GENERAL";"TAB4",#N/A,TRUE,"GENERAL";"TAB5",#N/A,TRUE,"GENERAL"}</definedName>
    <definedName name="_n5" localSheetId="1" hidden="1">{"TAB1",#N/A,TRUE,"GENERAL";"TAB2",#N/A,TRUE,"GENERAL";"TAB3",#N/A,TRUE,"GENERAL";"TAB4",#N/A,TRUE,"GENERAL";"TAB5",#N/A,TRUE,"GENERAL"}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B" localSheetId="16">#REF!</definedName>
    <definedName name="_NB" localSheetId="20">#REF!</definedName>
    <definedName name="_NB" localSheetId="4">#REF!</definedName>
    <definedName name="_NB" localSheetId="5">#REF!</definedName>
    <definedName name="_NB">#REF!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1" hidden="1">{"via1",#N/A,TRUE,"general";"via2",#N/A,TRUE,"general";"via3",#N/A,TRUE,"general"}</definedName>
    <definedName name="_nyn7" localSheetId="22" hidden="1">{"via1",#N/A,TRUE,"general";"via2",#N/A,TRUE,"general";"via3",#N/A,TRUE,"general"}</definedName>
    <definedName name="_nyn7" localSheetId="16" hidden="1">{"via1",#N/A,TRUE,"general";"via2",#N/A,TRUE,"general";"via3",#N/A,TRUE,"general"}</definedName>
    <definedName name="_nyn7" localSheetId="20" hidden="1">{"via1",#N/A,TRUE,"general";"via2",#N/A,TRUE,"general";"via3",#N/A,TRUE,"general"}</definedName>
    <definedName name="_nyn7" localSheetId="2" hidden="1">{"via1",#N/A,TRUE,"general";"via2",#N/A,TRUE,"general";"via3",#N/A,TRUE,"general"}</definedName>
    <definedName name="_nyn7" localSheetId="4" hidden="1">{"via1",#N/A,TRUE,"general";"via2",#N/A,TRUE,"general";"via3",#N/A,TRUE,"general"}</definedName>
    <definedName name="_nyn7" localSheetId="1" hidden="1">{"via1",#N/A,TRUE,"general";"via2",#N/A,TRUE,"general";"via3",#N/A,TRUE,"general"}</definedName>
    <definedName name="_nyn7" localSheetId="5" hidden="1">{"via1",#N/A,TRUE,"general";"via2",#N/A,TRUE,"general";"via3",#N/A,TRUE,"general"}</definedName>
    <definedName name="_nyn7"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16" hidden="1">{"via1",#N/A,TRUE,"general";"via2",#N/A,TRUE,"general";"via3",#N/A,TRUE,"general"}</definedName>
    <definedName name="_o4" localSheetId="20" hidden="1">{"via1",#N/A,TRUE,"general";"via2",#N/A,TRUE,"general";"via3",#N/A,TRUE,"general"}</definedName>
    <definedName name="_o4" localSheetId="2" hidden="1">{"via1",#N/A,TRUE,"general";"via2",#N/A,TRUE,"general";"via3",#N/A,TRUE,"general"}</definedName>
    <definedName name="_o4" localSheetId="4" hidden="1">{"via1",#N/A,TRUE,"general";"via2",#N/A,TRUE,"general";"via3",#N/A,TRUE,"general"}</definedName>
    <definedName name="_o4" localSheetId="1"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16" hidden="1">{"TAB1",#N/A,TRUE,"GENERAL";"TAB2",#N/A,TRUE,"GENERAL";"TAB3",#N/A,TRUE,"GENERAL";"TAB4",#N/A,TRUE,"GENERAL";"TAB5",#N/A,TRUE,"GENERAL"}</definedName>
    <definedName name="_o5" localSheetId="20" hidden="1">{"TAB1",#N/A,TRUE,"GENERAL";"TAB2",#N/A,TRUE,"GENERAL";"TAB3",#N/A,TRUE,"GENERAL";"TAB4",#N/A,TRUE,"GENERAL";"TAB5",#N/A,TRUE,"GENERAL"}</definedName>
    <definedName name="_o5" localSheetId="2" hidden="1">{"TAB1",#N/A,TRUE,"GENERAL";"TAB2",#N/A,TRUE,"GENERAL";"TAB3",#N/A,TRUE,"GENERAL";"TAB4",#N/A,TRUE,"GENERAL";"TAB5",#N/A,TRUE,"GENERAL"}</definedName>
    <definedName name="_o5" localSheetId="4" hidden="1">{"TAB1",#N/A,TRUE,"GENERAL";"TAB2",#N/A,TRUE,"GENERAL";"TAB3",#N/A,TRUE,"GENERAL";"TAB4",#N/A,TRUE,"GENERAL";"TAB5",#N/A,TRUE,"GENERAL"}</definedName>
    <definedName name="_o5" localSheetId="1" hidden="1">{"TAB1",#N/A,TRUE,"GENERAL";"TAB2",#N/A,TRUE,"GENERAL";"TAB3",#N/A,TRUE,"GENERAL";"TAB4",#N/A,TRUE,"GENERAL";"TAB5",#N/A,TRUE,"GENERAL"}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16" hidden="1">{"TAB1",#N/A,TRUE,"GENERAL";"TAB2",#N/A,TRUE,"GENERAL";"TAB3",#N/A,TRUE,"GENERAL";"TAB4",#N/A,TRUE,"GENERAL";"TAB5",#N/A,TRUE,"GENERAL"}</definedName>
    <definedName name="_o6" localSheetId="20" hidden="1">{"TAB1",#N/A,TRUE,"GENERAL";"TAB2",#N/A,TRUE,"GENERAL";"TAB3",#N/A,TRUE,"GENERAL";"TAB4",#N/A,TRUE,"GENERAL";"TAB5",#N/A,TRUE,"GENERAL"}</definedName>
    <definedName name="_o6" localSheetId="2" hidden="1">{"TAB1",#N/A,TRUE,"GENERAL";"TAB2",#N/A,TRUE,"GENERAL";"TAB3",#N/A,TRUE,"GENERAL";"TAB4",#N/A,TRUE,"GENERAL";"TAB5",#N/A,TRUE,"GENERAL"}</definedName>
    <definedName name="_o6" localSheetId="4" hidden="1">{"TAB1",#N/A,TRUE,"GENERAL";"TAB2",#N/A,TRUE,"GENERAL";"TAB3",#N/A,TRUE,"GENERAL";"TAB4",#N/A,TRUE,"GENERAL";"TAB5",#N/A,TRUE,"GENERAL"}</definedName>
    <definedName name="_o6" localSheetId="1"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16" hidden="1">{"TAB1",#N/A,TRUE,"GENERAL";"TAB2",#N/A,TRUE,"GENERAL";"TAB3",#N/A,TRUE,"GENERAL";"TAB4",#N/A,TRUE,"GENERAL";"TAB5",#N/A,TRUE,"GENERAL"}</definedName>
    <definedName name="_o7" localSheetId="20" hidden="1">{"TAB1",#N/A,TRUE,"GENERAL";"TAB2",#N/A,TRUE,"GENERAL";"TAB3",#N/A,TRUE,"GENERAL";"TAB4",#N/A,TRUE,"GENERAL";"TAB5",#N/A,TRUE,"GENERAL"}</definedName>
    <definedName name="_o7" localSheetId="2" hidden="1">{"TAB1",#N/A,TRUE,"GENERAL";"TAB2",#N/A,TRUE,"GENERAL";"TAB3",#N/A,TRUE,"GENERAL";"TAB4",#N/A,TRUE,"GENERAL";"TAB5",#N/A,TRUE,"GENERAL"}</definedName>
    <definedName name="_o7" localSheetId="4" hidden="1">{"TAB1",#N/A,TRUE,"GENERAL";"TAB2",#N/A,TRUE,"GENERAL";"TAB3",#N/A,TRUE,"GENERAL";"TAB4",#N/A,TRUE,"GENERAL";"TAB5",#N/A,TRUE,"GENERAL"}</definedName>
    <definedName name="_o7" localSheetId="1"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21" hidden="1">{"via1",#N/A,TRUE,"general";"via2",#N/A,TRUE,"general";"via3",#N/A,TRUE,"general"}</definedName>
    <definedName name="_o8" localSheetId="22" hidden="1">{"via1",#N/A,TRUE,"general";"via2",#N/A,TRUE,"general";"via3",#N/A,TRUE,"general"}</definedName>
    <definedName name="_o8" localSheetId="16" hidden="1">{"via1",#N/A,TRUE,"general";"via2",#N/A,TRUE,"general";"via3",#N/A,TRUE,"general"}</definedName>
    <definedName name="_o8" localSheetId="20" hidden="1">{"via1",#N/A,TRUE,"general";"via2",#N/A,TRUE,"general";"via3",#N/A,TRUE,"general"}</definedName>
    <definedName name="_o8" localSheetId="2" hidden="1">{"via1",#N/A,TRUE,"general";"via2",#N/A,TRUE,"general";"via3",#N/A,TRUE,"general"}</definedName>
    <definedName name="_o8" localSheetId="4" hidden="1">{"via1",#N/A,TRUE,"general";"via2",#N/A,TRUE,"general";"via3",#N/A,TRUE,"general"}</definedName>
    <definedName name="_o8" localSheetId="1" hidden="1">{"via1",#N/A,TRUE,"general";"via2",#N/A,TRUE,"general";"via3",#N/A,TRUE,"general"}</definedName>
    <definedName name="_o8" localSheetId="5" hidden="1">{"via1",#N/A,TRUE,"general";"via2",#N/A,TRUE,"general";"via3",#N/A,TRUE,"general"}</definedName>
    <definedName name="_o8" hidden="1">{"via1",#N/A,TRUE,"general";"via2",#N/A,TRUE,"general";"via3",#N/A,TRUE,"general"}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16" hidden="1">{"TAB1",#N/A,TRUE,"GENERAL";"TAB2",#N/A,TRUE,"GENERAL";"TAB3",#N/A,TRUE,"GENERAL";"TAB4",#N/A,TRUE,"GENERAL";"TAB5",#N/A,TRUE,"GENERAL"}</definedName>
    <definedName name="_o9" localSheetId="20" hidden="1">{"TAB1",#N/A,TRUE,"GENERAL";"TAB2",#N/A,TRUE,"GENERAL";"TAB3",#N/A,TRUE,"GENERAL";"TAB4",#N/A,TRUE,"GENERAL";"TAB5",#N/A,TRUE,"GENERAL"}</definedName>
    <definedName name="_o9" localSheetId="2" hidden="1">{"TAB1",#N/A,TRUE,"GENERAL";"TAB2",#N/A,TRUE,"GENERAL";"TAB3",#N/A,TRUE,"GENERAL";"TAB4",#N/A,TRUE,"GENERAL";"TAB5",#N/A,TRUE,"GENERAL"}</definedName>
    <definedName name="_o9" localSheetId="4" hidden="1">{"TAB1",#N/A,TRUE,"GENERAL";"TAB2",#N/A,TRUE,"GENERAL";"TAB3",#N/A,TRUE,"GENERAL";"TAB4",#N/A,TRUE,"GENERAL";"TAB5",#N/A,TRUE,"GENERAL"}</definedName>
    <definedName name="_o9" localSheetId="1" hidden="1">{"TAB1",#N/A,TRUE,"GENERAL";"TAB2",#N/A,TRUE,"GENERAL";"TAB3",#N/A,TRUE,"GENERAL";"TAB4",#N/A,TRUE,"GENERAL";"TAB5",#N/A,TRUE,"GENERAL"}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a55" localSheetId="2">#REF!</definedName>
    <definedName name="_oa55">#REF!</definedName>
    <definedName name="_OB" localSheetId="2">#REF!</definedName>
    <definedName name="_OB">#REF!</definedName>
    <definedName name="_OF" localSheetId="2">#REF!</definedName>
    <definedName name="_OF">#REF!</definedName>
    <definedName name="_Order1" hidden="1">255</definedName>
    <definedName name="_Order2" hidden="1">255</definedName>
    <definedName name="_ORO10" localSheetId="21">#REF!</definedName>
    <definedName name="_ORO10" localSheetId="17">#REF!</definedName>
    <definedName name="_ORO10" localSheetId="16">#REF!</definedName>
    <definedName name="_ORO10" localSheetId="20">#REF!</definedName>
    <definedName name="_ORO10" localSheetId="6">#REF!</definedName>
    <definedName name="_ORO10" localSheetId="19">#REF!</definedName>
    <definedName name="_ORO10" localSheetId="1">#REF!</definedName>
    <definedName name="_ORO10" localSheetId="7">#REF!</definedName>
    <definedName name="_ORO10">#REF!</definedName>
    <definedName name="_ORO11" localSheetId="21">#REF!</definedName>
    <definedName name="_ORO11" localSheetId="17">#REF!</definedName>
    <definedName name="_ORO11" localSheetId="16">#REF!</definedName>
    <definedName name="_ORO11" localSheetId="20">#REF!</definedName>
    <definedName name="_ORO11" localSheetId="6">#REF!</definedName>
    <definedName name="_ORO11" localSheetId="19">#REF!</definedName>
    <definedName name="_ORO11" localSheetId="1">#REF!</definedName>
    <definedName name="_ORO11" localSheetId="7">#REF!</definedName>
    <definedName name="_ORO11">#REF!</definedName>
    <definedName name="_ORO12" localSheetId="21">#REF!</definedName>
    <definedName name="_ORO12" localSheetId="17">#REF!</definedName>
    <definedName name="_ORO12" localSheetId="16">#REF!</definedName>
    <definedName name="_ORO12" localSheetId="20">#REF!</definedName>
    <definedName name="_ORO12" localSheetId="6">#REF!</definedName>
    <definedName name="_ORO12" localSheetId="19">#REF!</definedName>
    <definedName name="_ORO12" localSheetId="1">#REF!</definedName>
    <definedName name="_ORO12" localSheetId="7">#REF!</definedName>
    <definedName name="_ORO12">#REF!</definedName>
    <definedName name="_ORO13" localSheetId="17">#REF!</definedName>
    <definedName name="_ORO13" localSheetId="16">#REF!</definedName>
    <definedName name="_ORO13" localSheetId="20">#REF!</definedName>
    <definedName name="_ORO13" localSheetId="6">#REF!</definedName>
    <definedName name="_ORO13" localSheetId="19">#REF!</definedName>
    <definedName name="_ORO13" localSheetId="7">#REF!</definedName>
    <definedName name="_ORO13">#REF!</definedName>
    <definedName name="_ORO14" localSheetId="17">#REF!</definedName>
    <definedName name="_ORO14" localSheetId="16">#REF!</definedName>
    <definedName name="_ORO14" localSheetId="20">#REF!</definedName>
    <definedName name="_ORO14" localSheetId="6">#REF!</definedName>
    <definedName name="_ORO14" localSheetId="19">#REF!</definedName>
    <definedName name="_ORO14" localSheetId="7">#REF!</definedName>
    <definedName name="_ORO14">#REF!</definedName>
    <definedName name="_ORO15" localSheetId="17">#REF!</definedName>
    <definedName name="_ORO15" localSheetId="16">#REF!</definedName>
    <definedName name="_ORO15" localSheetId="20">#REF!</definedName>
    <definedName name="_ORO15" localSheetId="6">#REF!</definedName>
    <definedName name="_ORO15" localSheetId="19">#REF!</definedName>
    <definedName name="_ORO15" localSheetId="7">#REF!</definedName>
    <definedName name="_ORO15">#REF!</definedName>
    <definedName name="_ORO16" localSheetId="17">#REF!</definedName>
    <definedName name="_ORO16" localSheetId="16">#REF!</definedName>
    <definedName name="_ORO16" localSheetId="20">#REF!</definedName>
    <definedName name="_ORO16" localSheetId="6">#REF!</definedName>
    <definedName name="_ORO16" localSheetId="19">#REF!</definedName>
    <definedName name="_ORO16" localSheetId="7">#REF!</definedName>
    <definedName name="_ORO16">#REF!</definedName>
    <definedName name="_ORO17" localSheetId="17">#REF!</definedName>
    <definedName name="_ORO17" localSheetId="16">#REF!</definedName>
    <definedName name="_ORO17" localSheetId="20">#REF!</definedName>
    <definedName name="_ORO17" localSheetId="6">#REF!</definedName>
    <definedName name="_ORO17" localSheetId="19">#REF!</definedName>
    <definedName name="_ORO17" localSheetId="7">#REF!</definedName>
    <definedName name="_ORO17">#REF!</definedName>
    <definedName name="_ORO18" localSheetId="17">#REF!</definedName>
    <definedName name="_ORO18" localSheetId="16">#REF!</definedName>
    <definedName name="_ORO18" localSheetId="20">#REF!</definedName>
    <definedName name="_ORO18" localSheetId="6">#REF!</definedName>
    <definedName name="_ORO18" localSheetId="19">#REF!</definedName>
    <definedName name="_ORO18" localSheetId="7">#REF!</definedName>
    <definedName name="_ORO18">#REF!</definedName>
    <definedName name="_ORO19" localSheetId="17">#REF!</definedName>
    <definedName name="_ORO19" localSheetId="16">#REF!</definedName>
    <definedName name="_ORO19" localSheetId="20">#REF!</definedName>
    <definedName name="_ORO19" localSheetId="6">#REF!</definedName>
    <definedName name="_ORO19" localSheetId="19">#REF!</definedName>
    <definedName name="_ORO19" localSheetId="7">#REF!</definedName>
    <definedName name="_ORO19">#REF!</definedName>
    <definedName name="_p6" localSheetId="21" hidden="1">{"via1",#N/A,TRUE,"general";"via2",#N/A,TRUE,"general";"via3",#N/A,TRUE,"general"}</definedName>
    <definedName name="_p6" localSheetId="22" hidden="1">{"via1",#N/A,TRUE,"general";"via2",#N/A,TRUE,"general";"via3",#N/A,TRUE,"general"}</definedName>
    <definedName name="_p6" localSheetId="16" hidden="1">{"via1",#N/A,TRUE,"general";"via2",#N/A,TRUE,"general";"via3",#N/A,TRUE,"general"}</definedName>
    <definedName name="_p6" localSheetId="20" hidden="1">{"via1",#N/A,TRUE,"general";"via2",#N/A,TRUE,"general";"via3",#N/A,TRUE,"general"}</definedName>
    <definedName name="_p6" localSheetId="2" hidden="1">{"via1",#N/A,TRUE,"general";"via2",#N/A,TRUE,"general";"via3",#N/A,TRUE,"general"}</definedName>
    <definedName name="_p6" localSheetId="4" hidden="1">{"via1",#N/A,TRUE,"general";"via2",#N/A,TRUE,"general";"via3",#N/A,TRUE,"general"}</definedName>
    <definedName name="_p6" localSheetId="1" hidden="1">{"via1",#N/A,TRUE,"general";"via2",#N/A,TRUE,"general";"via3",#N/A,TRUE,"general"}</definedName>
    <definedName name="_p6" localSheetId="5" hidden="1">{"via1",#N/A,TRUE,"general";"via2",#N/A,TRUE,"general";"via3",#N/A,TRUE,"general"}</definedName>
    <definedName name="_p6"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16" hidden="1">{"via1",#N/A,TRUE,"general";"via2",#N/A,TRUE,"general";"via3",#N/A,TRUE,"general"}</definedName>
    <definedName name="_p7" localSheetId="20" hidden="1">{"via1",#N/A,TRUE,"general";"via2",#N/A,TRUE,"general";"via3",#N/A,TRUE,"general"}</definedName>
    <definedName name="_p7" localSheetId="2" hidden="1">{"via1",#N/A,TRUE,"general";"via2",#N/A,TRUE,"general";"via3",#N/A,TRUE,"general"}</definedName>
    <definedName name="_p7" localSheetId="4" hidden="1">{"via1",#N/A,TRUE,"general";"via2",#N/A,TRUE,"general";"via3",#N/A,TRUE,"general"}</definedName>
    <definedName name="_p7" localSheetId="1"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16" hidden="1">{"TAB1",#N/A,TRUE,"GENERAL";"TAB2",#N/A,TRUE,"GENERAL";"TAB3",#N/A,TRUE,"GENERAL";"TAB4",#N/A,TRUE,"GENERAL";"TAB5",#N/A,TRUE,"GENERAL"}</definedName>
    <definedName name="_p8" localSheetId="20" hidden="1">{"TAB1",#N/A,TRUE,"GENERAL";"TAB2",#N/A,TRUE,"GENERAL";"TAB3",#N/A,TRUE,"GENERAL";"TAB4",#N/A,TRUE,"GENERAL";"TAB5",#N/A,TRUE,"GENERAL"}</definedName>
    <definedName name="_p8" localSheetId="2" hidden="1">{"TAB1",#N/A,TRUE,"GENERAL";"TAB2",#N/A,TRUE,"GENERAL";"TAB3",#N/A,TRUE,"GENERAL";"TAB4",#N/A,TRUE,"GENERAL";"TAB5",#N/A,TRUE,"GENERAL"}</definedName>
    <definedName name="_p8" localSheetId="4" hidden="1">{"TAB1",#N/A,TRUE,"GENERAL";"TAB2",#N/A,TRUE,"GENERAL";"TAB3",#N/A,TRUE,"GENERAL";"TAB4",#N/A,TRUE,"GENERAL";"TAB5",#N/A,TRUE,"GENERAL"}</definedName>
    <definedName name="_p8" localSheetId="1" hidden="1">{"TAB1",#N/A,TRUE,"GENERAL";"TAB2",#N/A,TRUE,"GENERAL";"TAB3",#N/A,TRUE,"GENERAL";"TAB4",#N/A,TRUE,"GENERAL";"TAB5",#N/A,TRUE,"GENERAL"}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AL" localSheetId="2">#REF!</definedName>
    <definedName name="_PAL">#REF!</definedName>
    <definedName name="_Parse_Out" localSheetId="22" hidden="1">#REF!</definedName>
    <definedName name="_Parse_Out" localSheetId="17" hidden="1">#REF!</definedName>
    <definedName name="_Parse_Out" localSheetId="20" hidden="1">#REF!</definedName>
    <definedName name="_Parse_Out" localSheetId="19" hidden="1">#REF!</definedName>
    <definedName name="_Parse_Out" localSheetId="4" hidden="1">#REF!</definedName>
    <definedName name="_Parse_Out" localSheetId="1" hidden="1">#REF!</definedName>
    <definedName name="_Parse_Out" localSheetId="7" hidden="1">#REF!</definedName>
    <definedName name="_Parse_Out" hidden="1">#REF!</definedName>
    <definedName name="_PJ50" localSheetId="16">#REF!</definedName>
    <definedName name="_PJ50" localSheetId="20">#REF!</definedName>
    <definedName name="_PJ50">#REF!</definedName>
    <definedName name="_pj51" localSheetId="16">#REF!</definedName>
    <definedName name="_pj51" localSheetId="20">#REF!</definedName>
    <definedName name="_pj51">#REF!</definedName>
    <definedName name="_pl1" localSheetId="2">#REF!</definedName>
    <definedName name="_pl1">#REF!</definedName>
    <definedName name="_pl2" localSheetId="2">#REF!</definedName>
    <definedName name="_pl2">#REF!</definedName>
    <definedName name="_PMT5671" localSheetId="21">#REF!</definedName>
    <definedName name="_PMT5671" localSheetId="17">#REF!</definedName>
    <definedName name="_PMT5671" localSheetId="16">#REF!</definedName>
    <definedName name="_PMT5671" localSheetId="20">#REF!</definedName>
    <definedName name="_PMT5671" localSheetId="19">#REF!</definedName>
    <definedName name="_PMT5671" localSheetId="1">#REF!</definedName>
    <definedName name="_PMT5671" localSheetId="7">#REF!</definedName>
    <definedName name="_PMT5671">#REF!</definedName>
    <definedName name="_PMT5805" localSheetId="21">#REF!</definedName>
    <definedName name="_PMT5805" localSheetId="17">#REF!</definedName>
    <definedName name="_PMT5805" localSheetId="16">#REF!</definedName>
    <definedName name="_PMT5805" localSheetId="20">#REF!</definedName>
    <definedName name="_PMT5805" localSheetId="19">#REF!</definedName>
    <definedName name="_PMT5805" localSheetId="1">#REF!</definedName>
    <definedName name="_PMT5805" localSheetId="7">#REF!</definedName>
    <definedName name="_PMT5805">#REF!</definedName>
    <definedName name="_PMT5806" localSheetId="21">#REF!</definedName>
    <definedName name="_PMT5806" localSheetId="17">#REF!</definedName>
    <definedName name="_PMT5806" localSheetId="16">#REF!</definedName>
    <definedName name="_PMT5806" localSheetId="20">#REF!</definedName>
    <definedName name="_PMT5806" localSheetId="19">#REF!</definedName>
    <definedName name="_PMT5806" localSheetId="1">#REF!</definedName>
    <definedName name="_PMT5806" localSheetId="7">#REF!</definedName>
    <definedName name="_PMT5806">#REF!</definedName>
    <definedName name="_PMT5815" localSheetId="21">#REF!</definedName>
    <definedName name="_PMT5815" localSheetId="17">#REF!</definedName>
    <definedName name="_PMT5815" localSheetId="16">#REF!</definedName>
    <definedName name="_PMT5815" localSheetId="20">#REF!</definedName>
    <definedName name="_PMT5815" localSheetId="19">#REF!</definedName>
    <definedName name="_PMT5815" localSheetId="1">#REF!</definedName>
    <definedName name="_PMT5815" localSheetId="7">#REF!</definedName>
    <definedName name="_PMT5815">#REF!</definedName>
    <definedName name="_PMT5820" localSheetId="21">#REF!</definedName>
    <definedName name="_PMT5820" localSheetId="17">#REF!</definedName>
    <definedName name="_PMT5820" localSheetId="16">#REF!</definedName>
    <definedName name="_PMT5820" localSheetId="20">#REF!</definedName>
    <definedName name="_PMT5820" localSheetId="19">#REF!</definedName>
    <definedName name="_PMT5820" localSheetId="1">#REF!</definedName>
    <definedName name="_PMT5820" localSheetId="7">#REF!</definedName>
    <definedName name="_PMT5820">#REF!</definedName>
    <definedName name="_PRE1" localSheetId="2">#REF!</definedName>
    <definedName name="_PRE1">#REF!</definedName>
    <definedName name="_Pu1" localSheetId="2">#REF!</definedName>
    <definedName name="_Pu1">#REF!</definedName>
    <definedName name="_Pu2" localSheetId="2">#REF!</definedName>
    <definedName name="_Pu2">#REF!</definedName>
    <definedName name="_Pu3" localSheetId="2">#REF!</definedName>
    <definedName name="_Pu3">#REF!</definedName>
    <definedName name="_pv2" localSheetId="21">#REF!</definedName>
    <definedName name="_pv2" localSheetId="17">#REF!</definedName>
    <definedName name="_pv2" localSheetId="20">#REF!</definedName>
    <definedName name="_pv2" localSheetId="19">#REF!</definedName>
    <definedName name="_pv2" localSheetId="1">#REF!</definedName>
    <definedName name="_pv2" localSheetId="7">#REF!</definedName>
    <definedName name="_pv2">#REF!</definedName>
    <definedName name="_pv3" localSheetId="20">#REF!</definedName>
    <definedName name="_pv3" localSheetId="1">#REF!</definedName>
    <definedName name="_pv3">#REF!</definedName>
    <definedName name="_r" localSheetId="21">#REF!</definedName>
    <definedName name="_r" localSheetId="17">#REF!</definedName>
    <definedName name="_r" localSheetId="16">#REF!</definedName>
    <definedName name="_r" localSheetId="20">#REF!</definedName>
    <definedName name="_r" localSheetId="6">#REF!</definedName>
    <definedName name="_r" localSheetId="19">#REF!</definedName>
    <definedName name="_r" localSheetId="1">#REF!</definedName>
    <definedName name="_r" localSheetId="5">#REF!</definedName>
    <definedName name="_r" localSheetId="7">#REF!</definedName>
    <definedName name="_r">#REF!</definedName>
    <definedName name="_r4r" localSheetId="21" hidden="1">{"via1",#N/A,TRUE,"general";"via2",#N/A,TRUE,"general";"via3",#N/A,TRUE,"general"}</definedName>
    <definedName name="_r4r" localSheetId="22" hidden="1">{"via1",#N/A,TRUE,"general";"via2",#N/A,TRUE,"general";"via3",#N/A,TRUE,"general"}</definedName>
    <definedName name="_r4r" localSheetId="16" hidden="1">{"via1",#N/A,TRUE,"general";"via2",#N/A,TRUE,"general";"via3",#N/A,TRUE,"general"}</definedName>
    <definedName name="_r4r" localSheetId="20" hidden="1">{"via1",#N/A,TRUE,"general";"via2",#N/A,TRUE,"general";"via3",#N/A,TRUE,"general"}</definedName>
    <definedName name="_r4r" localSheetId="2" hidden="1">{"via1",#N/A,TRUE,"general";"via2",#N/A,TRUE,"general";"via3",#N/A,TRUE,"general"}</definedName>
    <definedName name="_r4r" localSheetId="4" hidden="1">{"via1",#N/A,TRUE,"general";"via2",#N/A,TRUE,"general";"via3",#N/A,TRUE,"general"}</definedName>
    <definedName name="_r4r" localSheetId="1" hidden="1">{"via1",#N/A,TRUE,"general";"via2",#N/A,TRUE,"general";"via3",#N/A,TRUE,"general"}</definedName>
    <definedName name="_r4r" localSheetId="5" hidden="1">{"via1",#N/A,TRUE,"general";"via2",#N/A,TRUE,"general";"via3",#N/A,TRUE,"general"}</definedName>
    <definedName name="_r4r" hidden="1">{"via1",#N/A,TRUE,"general";"via2",#N/A,TRUE,"general";"via3",#N/A,TRUE,"general"}</definedName>
    <definedName name="_RAS" localSheetId="2">#REF!</definedName>
    <definedName name="_RAS">#REF!</definedName>
    <definedName name="_rc" localSheetId="2">#REF!</definedName>
    <definedName name="_rc">#REF!</definedName>
    <definedName name="_REC3" localSheetId="2">#REF!</definedName>
    <definedName name="_REC3">#REF!</definedName>
    <definedName name="_REC35" localSheetId="2">#REF!</definedName>
    <definedName name="_REC35">#REF!</definedName>
    <definedName name="_REC4" localSheetId="2">#REF!</definedName>
    <definedName name="_REC4">#REF!</definedName>
    <definedName name="_ref4" localSheetId="2">#REF!</definedName>
    <definedName name="_ref4">#REF!</definedName>
    <definedName name="_Regression_Int" hidden="1">1</definedName>
    <definedName name="_REP1" localSheetId="2">#REF!</definedName>
    <definedName name="_REP1">#REF!</definedName>
    <definedName name="_REP15" localSheetId="2">#REF!</definedName>
    <definedName name="_REP15">#REF!</definedName>
    <definedName name="_REP2" localSheetId="2">#REF!</definedName>
    <definedName name="_REP2">#REF!</definedName>
    <definedName name="_rf8" localSheetId="2">#REF!</definedName>
    <definedName name="_rf8">#REF!</definedName>
    <definedName name="_RF9" localSheetId="2">#REF!</definedName>
    <definedName name="_RF9">#REF!</definedName>
    <definedName name="_rtu6" localSheetId="21" hidden="1">{"via1",#N/A,TRUE,"general";"via2",#N/A,TRUE,"general";"via3",#N/A,TRUE,"general"}</definedName>
    <definedName name="_rtu6" localSheetId="22" hidden="1">{"via1",#N/A,TRUE,"general";"via2",#N/A,TRUE,"general";"via3",#N/A,TRUE,"general"}</definedName>
    <definedName name="_rtu6" localSheetId="16" hidden="1">{"via1",#N/A,TRUE,"general";"via2",#N/A,TRUE,"general";"via3",#N/A,TRUE,"general"}</definedName>
    <definedName name="_rtu6" localSheetId="20" hidden="1">{"via1",#N/A,TRUE,"general";"via2",#N/A,TRUE,"general";"via3",#N/A,TRUE,"general"}</definedName>
    <definedName name="_rtu6" localSheetId="2" hidden="1">{"via1",#N/A,TRUE,"general";"via2",#N/A,TRUE,"general";"via3",#N/A,TRUE,"general"}</definedName>
    <definedName name="_rtu6" localSheetId="4" hidden="1">{"via1",#N/A,TRUE,"general";"via2",#N/A,TRUE,"general";"via3",#N/A,TRUE,"general"}</definedName>
    <definedName name="_rtu6" localSheetId="1" hidden="1">{"via1",#N/A,TRUE,"general";"via2",#N/A,TRUE,"general";"via3",#N/A,TRUE,"general"}</definedName>
    <definedName name="_rtu6" localSheetId="5" hidden="1">{"via1",#N/A,TRUE,"general";"via2",#N/A,TRUE,"general";"via3",#N/A,TRUE,"general"}</definedName>
    <definedName name="_rtu6"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16" hidden="1">{"via1",#N/A,TRUE,"general";"via2",#N/A,TRUE,"general";"via3",#N/A,TRUE,"general"}</definedName>
    <definedName name="_s1" localSheetId="20" hidden="1">{"via1",#N/A,TRUE,"general";"via2",#N/A,TRUE,"general";"via3",#N/A,TRUE,"general"}</definedName>
    <definedName name="_s1" localSheetId="2" hidden="1">{"via1",#N/A,TRUE,"general";"via2",#N/A,TRUE,"general";"via3",#N/A,TRUE,"general"}</definedName>
    <definedName name="_s1" localSheetId="4" hidden="1">{"via1",#N/A,TRUE,"general";"via2",#N/A,TRUE,"general";"via3",#N/A,TRUE,"general"}</definedName>
    <definedName name="_s1" localSheetId="1"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16" hidden="1">{"TAB1",#N/A,TRUE,"GENERAL";"TAB2",#N/A,TRUE,"GENERAL";"TAB3",#N/A,TRUE,"GENERAL";"TAB4",#N/A,TRUE,"GENERAL";"TAB5",#N/A,TRUE,"GENERAL"}</definedName>
    <definedName name="_s2" localSheetId="20" hidden="1">{"TAB1",#N/A,TRUE,"GENERAL";"TAB2",#N/A,TRUE,"GENERAL";"TAB3",#N/A,TRUE,"GENERAL";"TAB4",#N/A,TRUE,"GENERAL";"TAB5",#N/A,TRUE,"GENERAL"}</definedName>
    <definedName name="_s2" localSheetId="2" hidden="1">{"TAB1",#N/A,TRUE,"GENERAL";"TAB2",#N/A,TRUE,"GENERAL";"TAB3",#N/A,TRUE,"GENERAL";"TAB4",#N/A,TRUE,"GENERAL";"TAB5",#N/A,TRUE,"GENERAL"}</definedName>
    <definedName name="_s2" localSheetId="4" hidden="1">{"TAB1",#N/A,TRUE,"GENERAL";"TAB2",#N/A,TRUE,"GENERAL";"TAB3",#N/A,TRUE,"GENERAL";"TAB4",#N/A,TRUE,"GENERAL";"TAB5",#N/A,TRUE,"GENERAL"}</definedName>
    <definedName name="_s2" localSheetId="1" hidden="1">{"TAB1",#N/A,TRUE,"GENERAL";"TAB2",#N/A,TRUE,"GENERAL";"TAB3",#N/A,TRUE,"GENERAL";"TAB4",#N/A,TRUE,"GENERAL";"TAB5",#N/A,TRUE,"GENERAL"}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16" hidden="1">{"TAB1",#N/A,TRUE,"GENERAL";"TAB2",#N/A,TRUE,"GENERAL";"TAB3",#N/A,TRUE,"GENERAL";"TAB4",#N/A,TRUE,"GENERAL";"TAB5",#N/A,TRUE,"GENERAL"}</definedName>
    <definedName name="_s3" localSheetId="20" hidden="1">{"TAB1",#N/A,TRUE,"GENERAL";"TAB2",#N/A,TRUE,"GENERAL";"TAB3",#N/A,TRUE,"GENERAL";"TAB4",#N/A,TRUE,"GENERAL";"TAB5",#N/A,TRUE,"GENERAL"}</definedName>
    <definedName name="_s3" localSheetId="2" hidden="1">{"TAB1",#N/A,TRUE,"GENERAL";"TAB2",#N/A,TRUE,"GENERAL";"TAB3",#N/A,TRUE,"GENERAL";"TAB4",#N/A,TRUE,"GENERAL";"TAB5",#N/A,TRUE,"GENERAL"}</definedName>
    <definedName name="_s3" localSheetId="4" hidden="1">{"TAB1",#N/A,TRUE,"GENERAL";"TAB2",#N/A,TRUE,"GENERAL";"TAB3",#N/A,TRUE,"GENERAL";"TAB4",#N/A,TRUE,"GENERAL";"TAB5",#N/A,TRUE,"GENERAL"}</definedName>
    <definedName name="_s3" localSheetId="1"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21" hidden="1">{"via1",#N/A,TRUE,"general";"via2",#N/A,TRUE,"general";"via3",#N/A,TRUE,"general"}</definedName>
    <definedName name="_s4" localSheetId="22" hidden="1">{"via1",#N/A,TRUE,"general";"via2",#N/A,TRUE,"general";"via3",#N/A,TRUE,"general"}</definedName>
    <definedName name="_s4" localSheetId="16" hidden="1">{"via1",#N/A,TRUE,"general";"via2",#N/A,TRUE,"general";"via3",#N/A,TRUE,"general"}</definedName>
    <definedName name="_s4" localSheetId="20" hidden="1">{"via1",#N/A,TRUE,"general";"via2",#N/A,TRUE,"general";"via3",#N/A,TRUE,"general"}</definedName>
    <definedName name="_s4" localSheetId="2" hidden="1">{"via1",#N/A,TRUE,"general";"via2",#N/A,TRUE,"general";"via3",#N/A,TRUE,"general"}</definedName>
    <definedName name="_s4" localSheetId="4" hidden="1">{"via1",#N/A,TRUE,"general";"via2",#N/A,TRUE,"general";"via3",#N/A,TRUE,"general"}</definedName>
    <definedName name="_s4" localSheetId="1" hidden="1">{"via1",#N/A,TRUE,"general";"via2",#N/A,TRUE,"general";"via3",#N/A,TRUE,"general"}</definedName>
    <definedName name="_s4" localSheetId="5" hidden="1">{"via1",#N/A,TRUE,"general";"via2",#N/A,TRUE,"general";"via3",#N/A,TRUE,"general"}</definedName>
    <definedName name="_s4"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16" hidden="1">{"via1",#N/A,TRUE,"general";"via2",#N/A,TRUE,"general";"via3",#N/A,TRUE,"general"}</definedName>
    <definedName name="_s5" localSheetId="20" hidden="1">{"via1",#N/A,TRUE,"general";"via2",#N/A,TRUE,"general";"via3",#N/A,TRUE,"general"}</definedName>
    <definedName name="_s5" localSheetId="2" hidden="1">{"via1",#N/A,TRUE,"general";"via2",#N/A,TRUE,"general";"via3",#N/A,TRUE,"general"}</definedName>
    <definedName name="_s5" localSheetId="4" hidden="1">{"via1",#N/A,TRUE,"general";"via2",#N/A,TRUE,"general";"via3",#N/A,TRUE,"general"}</definedName>
    <definedName name="_s5" localSheetId="1"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16" hidden="1">{"TAB1",#N/A,TRUE,"GENERAL";"TAB2",#N/A,TRUE,"GENERAL";"TAB3",#N/A,TRUE,"GENERAL";"TAB4",#N/A,TRUE,"GENERAL";"TAB5",#N/A,TRUE,"GENERAL"}</definedName>
    <definedName name="_s6" localSheetId="20" hidden="1">{"TAB1",#N/A,TRUE,"GENERAL";"TAB2",#N/A,TRUE,"GENERAL";"TAB3",#N/A,TRUE,"GENERAL";"TAB4",#N/A,TRUE,"GENERAL";"TAB5",#N/A,TRUE,"GENERAL"}</definedName>
    <definedName name="_s6" localSheetId="2" hidden="1">{"TAB1",#N/A,TRUE,"GENERAL";"TAB2",#N/A,TRUE,"GENERAL";"TAB3",#N/A,TRUE,"GENERAL";"TAB4",#N/A,TRUE,"GENERAL";"TAB5",#N/A,TRUE,"GENERAL"}</definedName>
    <definedName name="_s6" localSheetId="4" hidden="1">{"TAB1",#N/A,TRUE,"GENERAL";"TAB2",#N/A,TRUE,"GENERAL";"TAB3",#N/A,TRUE,"GENERAL";"TAB4",#N/A,TRUE,"GENERAL";"TAB5",#N/A,TRUE,"GENERAL"}</definedName>
    <definedName name="_s6" localSheetId="1" hidden="1">{"TAB1",#N/A,TRUE,"GENERAL";"TAB2",#N/A,TRUE,"GENERAL";"TAB3",#N/A,TRUE,"GENERAL";"TAB4",#N/A,TRUE,"GENERAL";"TAB5",#N/A,TRUE,"GENERAL"}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21" hidden="1">{"via1",#N/A,TRUE,"general";"via2",#N/A,TRUE,"general";"via3",#N/A,TRUE,"general"}</definedName>
    <definedName name="_s7" localSheetId="22" hidden="1">{"via1",#N/A,TRUE,"general";"via2",#N/A,TRUE,"general";"via3",#N/A,TRUE,"general"}</definedName>
    <definedName name="_s7" localSheetId="16" hidden="1">{"via1",#N/A,TRUE,"general";"via2",#N/A,TRUE,"general";"via3",#N/A,TRUE,"general"}</definedName>
    <definedName name="_s7" localSheetId="20" hidden="1">{"via1",#N/A,TRUE,"general";"via2",#N/A,TRUE,"general";"via3",#N/A,TRUE,"general"}</definedName>
    <definedName name="_s7" localSheetId="2" hidden="1">{"via1",#N/A,TRUE,"general";"via2",#N/A,TRUE,"general";"via3",#N/A,TRUE,"general"}</definedName>
    <definedName name="_s7" localSheetId="4" hidden="1">{"via1",#N/A,TRUE,"general";"via2",#N/A,TRUE,"general";"via3",#N/A,TRUE,"general"}</definedName>
    <definedName name="_s7" localSheetId="1" hidden="1">{"via1",#N/A,TRUE,"general";"via2",#N/A,TRUE,"general";"via3",#N/A,TRUE,"general"}</definedName>
    <definedName name="_s7" localSheetId="5" hidden="1">{"via1",#N/A,TRUE,"general";"via2",#N/A,TRUE,"general";"via3",#N/A,TRUE,"general"}</definedName>
    <definedName name="_s7" hidden="1">{"via1",#N/A,TRUE,"general";"via2",#N/A,TRUE,"general";"via3",#N/A,TRUE,"general"}</definedName>
    <definedName name="_SAL1" localSheetId="21">#REF!</definedName>
    <definedName name="_SAL1" localSheetId="17">#REF!</definedName>
    <definedName name="_SAL1" localSheetId="16">#REF!</definedName>
    <definedName name="_SAL1" localSheetId="20">#REF!</definedName>
    <definedName name="_SAL1" localSheetId="6">#REF!</definedName>
    <definedName name="_SAL1" localSheetId="19">#REF!</definedName>
    <definedName name="_SAL1" localSheetId="1">#REF!</definedName>
    <definedName name="_SAL1" localSheetId="7">#REF!</definedName>
    <definedName name="_SAL1">#REF!</definedName>
    <definedName name="_SBC1" localSheetId="20">#REF!</definedName>
    <definedName name="_SBC1">#REF!</definedName>
    <definedName name="_SBC3" localSheetId="20">#REF!</definedName>
    <definedName name="_SBC3">#REF!</definedName>
    <definedName name="_SBC5" localSheetId="20">#REF!</definedName>
    <definedName name="_SBC5">#REF!</definedName>
    <definedName name="_SE2" localSheetId="2">#REF!</definedName>
    <definedName name="_SE2">#REF!</definedName>
    <definedName name="_Sort" localSheetId="21" hidden="1">#REF!</definedName>
    <definedName name="_Sort" localSheetId="22" hidden="1">#REF!</definedName>
    <definedName name="_Sort" localSheetId="17" hidden="1">#REF!</definedName>
    <definedName name="_Sort" localSheetId="16" hidden="1">#REF!</definedName>
    <definedName name="_Sort" localSheetId="20" hidden="1">#REF!</definedName>
    <definedName name="_Sort" localSheetId="6" hidden="1">#REF!</definedName>
    <definedName name="_Sort" localSheetId="19" hidden="1">#REF!</definedName>
    <definedName name="_Sort" localSheetId="7" hidden="1">#REF!</definedName>
    <definedName name="_Sort" hidden="1">#REF!</definedName>
    <definedName name="_srn001" localSheetId="2">#REF!</definedName>
    <definedName name="_srn001">#REF!</definedName>
    <definedName name="_t">NA()</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16" hidden="1">{"TAB1",#N/A,TRUE,"GENERAL";"TAB2",#N/A,TRUE,"GENERAL";"TAB3",#N/A,TRUE,"GENERAL";"TAB4",#N/A,TRUE,"GENERAL";"TAB5",#N/A,TRUE,"GENERAL"}</definedName>
    <definedName name="_t3" localSheetId="20" hidden="1">{"TAB1",#N/A,TRUE,"GENERAL";"TAB2",#N/A,TRUE,"GENERAL";"TAB3",#N/A,TRUE,"GENERAL";"TAB4",#N/A,TRUE,"GENERAL";"TAB5",#N/A,TRUE,"GENERAL"}</definedName>
    <definedName name="_t3" localSheetId="2" hidden="1">{"TAB1",#N/A,TRUE,"GENERAL";"TAB2",#N/A,TRUE,"GENERAL";"TAB3",#N/A,TRUE,"GENERAL";"TAB4",#N/A,TRUE,"GENERAL";"TAB5",#N/A,TRUE,"GENERAL"}</definedName>
    <definedName name="_t3" localSheetId="4" hidden="1">{"TAB1",#N/A,TRUE,"GENERAL";"TAB2",#N/A,TRUE,"GENERAL";"TAB3",#N/A,TRUE,"GENERAL";"TAB4",#N/A,TRUE,"GENERAL";"TAB5",#N/A,TRUE,"GENERAL"}</definedName>
    <definedName name="_t3" localSheetId="1" hidden="1">{"TAB1",#N/A,TRUE,"GENERAL";"TAB2",#N/A,TRUE,"GENERAL";"TAB3",#N/A,TRUE,"GENERAL";"TAB4",#N/A,TRUE,"GENERAL";"TAB5",#N/A,TRUE,"GENERAL"}</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21" hidden="1">{"via1",#N/A,TRUE,"general";"via2",#N/A,TRUE,"general";"via3",#N/A,TRUE,"general"}</definedName>
    <definedName name="_t4" localSheetId="22" hidden="1">{"via1",#N/A,TRUE,"general";"via2",#N/A,TRUE,"general";"via3",#N/A,TRUE,"general"}</definedName>
    <definedName name="_t4" localSheetId="16" hidden="1">{"via1",#N/A,TRUE,"general";"via2",#N/A,TRUE,"general";"via3",#N/A,TRUE,"general"}</definedName>
    <definedName name="_t4" localSheetId="20" hidden="1">{"via1",#N/A,TRUE,"general";"via2",#N/A,TRUE,"general";"via3",#N/A,TRUE,"general"}</definedName>
    <definedName name="_t4" localSheetId="2" hidden="1">{"via1",#N/A,TRUE,"general";"via2",#N/A,TRUE,"general";"via3",#N/A,TRUE,"general"}</definedName>
    <definedName name="_t4" localSheetId="4" hidden="1">{"via1",#N/A,TRUE,"general";"via2",#N/A,TRUE,"general";"via3",#N/A,TRUE,"general"}</definedName>
    <definedName name="_t4" localSheetId="1" hidden="1">{"via1",#N/A,TRUE,"general";"via2",#N/A,TRUE,"general";"via3",#N/A,TRUE,"general"}</definedName>
    <definedName name="_t4" localSheetId="5" hidden="1">{"via1",#N/A,TRUE,"general";"via2",#N/A,TRUE,"general";"via3",#N/A,TRUE,"general"}</definedName>
    <definedName name="_t4" hidden="1">{"via1",#N/A,TRUE,"general";"via2",#N/A,TRUE,"general";"via3",#N/A,TRUE,"general"}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16" hidden="1">{"TAB1",#N/A,TRUE,"GENERAL";"TAB2",#N/A,TRUE,"GENERAL";"TAB3",#N/A,TRUE,"GENERAL";"TAB4",#N/A,TRUE,"GENERAL";"TAB5",#N/A,TRUE,"GENERAL"}</definedName>
    <definedName name="_t5" localSheetId="20" hidden="1">{"TAB1",#N/A,TRUE,"GENERAL";"TAB2",#N/A,TRUE,"GENERAL";"TAB3",#N/A,TRUE,"GENERAL";"TAB4",#N/A,TRUE,"GENERAL";"TAB5",#N/A,TRUE,"GENERAL"}</definedName>
    <definedName name="_t5" localSheetId="2" hidden="1">{"TAB1",#N/A,TRUE,"GENERAL";"TAB2",#N/A,TRUE,"GENERAL";"TAB3",#N/A,TRUE,"GENERAL";"TAB4",#N/A,TRUE,"GENERAL";"TAB5",#N/A,TRUE,"GENERAL"}</definedName>
    <definedName name="_t5" localSheetId="4" hidden="1">{"TAB1",#N/A,TRUE,"GENERAL";"TAB2",#N/A,TRUE,"GENERAL";"TAB3",#N/A,TRUE,"GENERAL";"TAB4",#N/A,TRUE,"GENERAL";"TAB5",#N/A,TRUE,"GENERAL"}</definedName>
    <definedName name="_t5" localSheetId="1" hidden="1">{"TAB1",#N/A,TRUE,"GENERAL";"TAB2",#N/A,TRUE,"GENERAL";"TAB3",#N/A,TRUE,"GENERAL";"TAB4",#N/A,TRUE,"GENERAL";"TAB5",#N/A,TRUE,"GENERAL"}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21" hidden="1">{"via1",#N/A,TRUE,"general";"via2",#N/A,TRUE,"general";"via3",#N/A,TRUE,"general"}</definedName>
    <definedName name="_t6" localSheetId="22" hidden="1">{"via1",#N/A,TRUE,"general";"via2",#N/A,TRUE,"general";"via3",#N/A,TRUE,"general"}</definedName>
    <definedName name="_t6" localSheetId="16" hidden="1">{"via1",#N/A,TRUE,"general";"via2",#N/A,TRUE,"general";"via3",#N/A,TRUE,"general"}</definedName>
    <definedName name="_t6" localSheetId="20" hidden="1">{"via1",#N/A,TRUE,"general";"via2",#N/A,TRUE,"general";"via3",#N/A,TRUE,"general"}</definedName>
    <definedName name="_t6" localSheetId="2" hidden="1">{"via1",#N/A,TRUE,"general";"via2",#N/A,TRUE,"general";"via3",#N/A,TRUE,"general"}</definedName>
    <definedName name="_t6" localSheetId="4" hidden="1">{"via1",#N/A,TRUE,"general";"via2",#N/A,TRUE,"general";"via3",#N/A,TRUE,"general"}</definedName>
    <definedName name="_t6" localSheetId="1" hidden="1">{"via1",#N/A,TRUE,"general";"via2",#N/A,TRUE,"general";"via3",#N/A,TRUE,"general"}</definedName>
    <definedName name="_t6" localSheetId="5" hidden="1">{"via1",#N/A,TRUE,"general";"via2",#N/A,TRUE,"general";"via3",#N/A,TRUE,"general"}</definedName>
    <definedName name="_t6" hidden="1">{"via1",#N/A,TRUE,"general";"via2",#N/A,TRUE,"general";"via3",#N/A,TRUE,"general"}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16" hidden="1">{"TAB1",#N/A,TRUE,"GENERAL";"TAB2",#N/A,TRUE,"GENERAL";"TAB3",#N/A,TRUE,"GENERAL";"TAB4",#N/A,TRUE,"GENERAL";"TAB5",#N/A,TRUE,"GENERAL"}</definedName>
    <definedName name="_t66" localSheetId="20" hidden="1">{"TAB1",#N/A,TRUE,"GENERAL";"TAB2",#N/A,TRUE,"GENERAL";"TAB3",#N/A,TRUE,"GENERAL";"TAB4",#N/A,TRUE,"GENERAL";"TAB5",#N/A,TRUE,"GENERAL"}</definedName>
    <definedName name="_t66" localSheetId="2" hidden="1">{"TAB1",#N/A,TRUE,"GENERAL";"TAB2",#N/A,TRUE,"GENERAL";"TAB3",#N/A,TRUE,"GENERAL";"TAB4",#N/A,TRUE,"GENERAL";"TAB5",#N/A,TRUE,"GENERAL"}</definedName>
    <definedName name="_t66" localSheetId="4" hidden="1">{"TAB1",#N/A,TRUE,"GENERAL";"TAB2",#N/A,TRUE,"GENERAL";"TAB3",#N/A,TRUE,"GENERAL";"TAB4",#N/A,TRUE,"GENERAL";"TAB5",#N/A,TRUE,"GENERAL"}</definedName>
    <definedName name="_t66" localSheetId="1" hidden="1">{"TAB1",#N/A,TRUE,"GENERAL";"TAB2",#N/A,TRUE,"GENERAL";"TAB3",#N/A,TRUE,"GENERAL";"TAB4",#N/A,TRUE,"GENERAL";"TAB5",#N/A,TRUE,"GENERAL"}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21" hidden="1">{"via1",#N/A,TRUE,"general";"via2",#N/A,TRUE,"general";"via3",#N/A,TRUE,"general"}</definedName>
    <definedName name="_t7" localSheetId="22" hidden="1">{"via1",#N/A,TRUE,"general";"via2",#N/A,TRUE,"general";"via3",#N/A,TRUE,"general"}</definedName>
    <definedName name="_t7" localSheetId="16" hidden="1">{"via1",#N/A,TRUE,"general";"via2",#N/A,TRUE,"general";"via3",#N/A,TRUE,"general"}</definedName>
    <definedName name="_t7" localSheetId="20" hidden="1">{"via1",#N/A,TRUE,"general";"via2",#N/A,TRUE,"general";"via3",#N/A,TRUE,"general"}</definedName>
    <definedName name="_t7" localSheetId="2" hidden="1">{"via1",#N/A,TRUE,"general";"via2",#N/A,TRUE,"general";"via3",#N/A,TRUE,"general"}</definedName>
    <definedName name="_t7" localSheetId="4" hidden="1">{"via1",#N/A,TRUE,"general";"via2",#N/A,TRUE,"general";"via3",#N/A,TRUE,"general"}</definedName>
    <definedName name="_t7" localSheetId="1" hidden="1">{"via1",#N/A,TRUE,"general";"via2",#N/A,TRUE,"general";"via3",#N/A,TRUE,"general"}</definedName>
    <definedName name="_t7" localSheetId="5" hidden="1">{"via1",#N/A,TRUE,"general";"via2",#N/A,TRUE,"general";"via3",#N/A,TRUE,"general"}</definedName>
    <definedName name="_t7" hidden="1">{"via1",#N/A,TRUE,"general";"via2",#N/A,TRUE,"general";"via3",#N/A,TRUE,"general"}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16" hidden="1">{"TAB1",#N/A,TRUE,"GENERAL";"TAB2",#N/A,TRUE,"GENERAL";"TAB3",#N/A,TRUE,"GENERAL";"TAB4",#N/A,TRUE,"GENERAL";"TAB5",#N/A,TRUE,"GENERAL"}</definedName>
    <definedName name="_t77" localSheetId="20" hidden="1">{"TAB1",#N/A,TRUE,"GENERAL";"TAB2",#N/A,TRUE,"GENERAL";"TAB3",#N/A,TRUE,"GENERAL";"TAB4",#N/A,TRUE,"GENERAL";"TAB5",#N/A,TRUE,"GENERAL"}</definedName>
    <definedName name="_t77" localSheetId="2" hidden="1">{"TAB1",#N/A,TRUE,"GENERAL";"TAB2",#N/A,TRUE,"GENERAL";"TAB3",#N/A,TRUE,"GENERAL";"TAB4",#N/A,TRUE,"GENERAL";"TAB5",#N/A,TRUE,"GENERAL"}</definedName>
    <definedName name="_t77" localSheetId="4" hidden="1">{"TAB1",#N/A,TRUE,"GENERAL";"TAB2",#N/A,TRUE,"GENERAL";"TAB3",#N/A,TRUE,"GENERAL";"TAB4",#N/A,TRUE,"GENERAL";"TAB5",#N/A,TRUE,"GENERAL"}</definedName>
    <definedName name="_t77" localSheetId="1" hidden="1">{"TAB1",#N/A,TRUE,"GENERAL";"TAB2",#N/A,TRUE,"GENERAL";"TAB3",#N/A,TRUE,"GENERAL";"TAB4",#N/A,TRUE,"GENERAL";"TAB5",#N/A,TRUE,"GENERAL"}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16" hidden="1">{"TAB1",#N/A,TRUE,"GENERAL";"TAB2",#N/A,TRUE,"GENERAL";"TAB3",#N/A,TRUE,"GENERAL";"TAB4",#N/A,TRUE,"GENERAL";"TAB5",#N/A,TRUE,"GENERAL"}</definedName>
    <definedName name="_t8" localSheetId="20" hidden="1">{"TAB1",#N/A,TRUE,"GENERAL";"TAB2",#N/A,TRUE,"GENERAL";"TAB3",#N/A,TRUE,"GENERAL";"TAB4",#N/A,TRUE,"GENERAL";"TAB5",#N/A,TRUE,"GENERAL"}</definedName>
    <definedName name="_t8" localSheetId="2" hidden="1">{"TAB1",#N/A,TRUE,"GENERAL";"TAB2",#N/A,TRUE,"GENERAL";"TAB3",#N/A,TRUE,"GENERAL";"TAB4",#N/A,TRUE,"GENERAL";"TAB5",#N/A,TRUE,"GENERAL"}</definedName>
    <definedName name="_t8" localSheetId="4" hidden="1">{"TAB1",#N/A,TRUE,"GENERAL";"TAB2",#N/A,TRUE,"GENERAL";"TAB3",#N/A,TRUE,"GENERAL";"TAB4",#N/A,TRUE,"GENERAL";"TAB5",#N/A,TRUE,"GENERAL"}</definedName>
    <definedName name="_t8" localSheetId="1"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21" hidden="1">{"via1",#N/A,TRUE,"general";"via2",#N/A,TRUE,"general";"via3",#N/A,TRUE,"general"}</definedName>
    <definedName name="_t88" localSheetId="22" hidden="1">{"via1",#N/A,TRUE,"general";"via2",#N/A,TRUE,"general";"via3",#N/A,TRUE,"general"}</definedName>
    <definedName name="_t88" localSheetId="16" hidden="1">{"via1",#N/A,TRUE,"general";"via2",#N/A,TRUE,"general";"via3",#N/A,TRUE,"general"}</definedName>
    <definedName name="_t88" localSheetId="20" hidden="1">{"via1",#N/A,TRUE,"general";"via2",#N/A,TRUE,"general";"via3",#N/A,TRUE,"general"}</definedName>
    <definedName name="_t88" localSheetId="2" hidden="1">{"via1",#N/A,TRUE,"general";"via2",#N/A,TRUE,"general";"via3",#N/A,TRUE,"general"}</definedName>
    <definedName name="_t88" localSheetId="4" hidden="1">{"via1",#N/A,TRUE,"general";"via2",#N/A,TRUE,"general";"via3",#N/A,TRUE,"general"}</definedName>
    <definedName name="_t88" localSheetId="1" hidden="1">{"via1",#N/A,TRUE,"general";"via2",#N/A,TRUE,"general";"via3",#N/A,TRUE,"general"}</definedName>
    <definedName name="_t88" localSheetId="5" hidden="1">{"via1",#N/A,TRUE,"general";"via2",#N/A,TRUE,"general";"via3",#N/A,TRUE,"general"}</definedName>
    <definedName name="_t88" hidden="1">{"via1",#N/A,TRUE,"general";"via2",#N/A,TRUE,"general";"via3",#N/A,TRUE,"general"}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16" hidden="1">{"TAB1",#N/A,TRUE,"GENERAL";"TAB2",#N/A,TRUE,"GENERAL";"TAB3",#N/A,TRUE,"GENERAL";"TAB4",#N/A,TRUE,"GENERAL";"TAB5",#N/A,TRUE,"GENERAL"}</definedName>
    <definedName name="_t9" localSheetId="20" hidden="1">{"TAB1",#N/A,TRUE,"GENERAL";"TAB2",#N/A,TRUE,"GENERAL";"TAB3",#N/A,TRUE,"GENERAL";"TAB4",#N/A,TRUE,"GENERAL";"TAB5",#N/A,TRUE,"GENERAL"}</definedName>
    <definedName name="_t9" localSheetId="2" hidden="1">{"TAB1",#N/A,TRUE,"GENERAL";"TAB2",#N/A,TRUE,"GENERAL";"TAB3",#N/A,TRUE,"GENERAL";"TAB4",#N/A,TRUE,"GENERAL";"TAB5",#N/A,TRUE,"GENERAL"}</definedName>
    <definedName name="_t9" localSheetId="4" hidden="1">{"TAB1",#N/A,TRUE,"GENERAL";"TAB2",#N/A,TRUE,"GENERAL";"TAB3",#N/A,TRUE,"GENERAL";"TAB4",#N/A,TRUE,"GENERAL";"TAB5",#N/A,TRUE,"GENERAL"}</definedName>
    <definedName name="_t9" localSheetId="1" hidden="1">{"TAB1",#N/A,TRUE,"GENERAL";"TAB2",#N/A,TRUE,"GENERAL";"TAB3",#N/A,TRUE,"GENERAL";"TAB4",#N/A,TRUE,"GENERAL";"TAB5",#N/A,TRUE,"GENERAL"}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21" hidden="1">{"via1",#N/A,TRUE,"general";"via2",#N/A,TRUE,"general";"via3",#N/A,TRUE,"general"}</definedName>
    <definedName name="_t99" localSheetId="22" hidden="1">{"via1",#N/A,TRUE,"general";"via2",#N/A,TRUE,"general";"via3",#N/A,TRUE,"general"}</definedName>
    <definedName name="_t99" localSheetId="16" hidden="1">{"via1",#N/A,TRUE,"general";"via2",#N/A,TRUE,"general";"via3",#N/A,TRUE,"general"}</definedName>
    <definedName name="_t99" localSheetId="20" hidden="1">{"via1",#N/A,TRUE,"general";"via2",#N/A,TRUE,"general";"via3",#N/A,TRUE,"general"}</definedName>
    <definedName name="_t99" localSheetId="2" hidden="1">{"via1",#N/A,TRUE,"general";"via2",#N/A,TRUE,"general";"via3",#N/A,TRUE,"general"}</definedName>
    <definedName name="_t99" localSheetId="4" hidden="1">{"via1",#N/A,TRUE,"general";"via2",#N/A,TRUE,"general";"via3",#N/A,TRUE,"general"}</definedName>
    <definedName name="_t99" localSheetId="1" hidden="1">{"via1",#N/A,TRUE,"general";"via2",#N/A,TRUE,"general";"via3",#N/A,TRUE,"general"}</definedName>
    <definedName name="_t99" localSheetId="5" hidden="1">{"via1",#N/A,TRUE,"general";"via2",#N/A,TRUE,"general";"via3",#N/A,TRUE,"general"}</definedName>
    <definedName name="_t99" hidden="1">{"via1",#N/A,TRUE,"general";"via2",#N/A,TRUE,"general";"via3",#N/A,TRUE,"general"}</definedName>
    <definedName name="_TA1" localSheetId="2">#REF!</definedName>
    <definedName name="_TA1">#REF!</definedName>
    <definedName name="_TA2" localSheetId="2">#REF!</definedName>
    <definedName name="_TA2">#REF!</definedName>
    <definedName name="_TA3" localSheetId="2">#REF!</definedName>
    <definedName name="_TA3">#REF!</definedName>
    <definedName name="_TA4" localSheetId="2">#REF!</definedName>
    <definedName name="_TA4">#REF!</definedName>
    <definedName name="_TA5" localSheetId="2">#REF!</definedName>
    <definedName name="_TA5">#REF!</definedName>
    <definedName name="_TA6" localSheetId="2">#REF!</definedName>
    <definedName name="_TA6">#REF!</definedName>
    <definedName name="_TA7" localSheetId="2">#REF!</definedName>
    <definedName name="_TA7">#REF!</definedName>
    <definedName name="_TA8" localSheetId="2">#REF!</definedName>
    <definedName name="_TA8">#REF!</definedName>
    <definedName name="_TA9" localSheetId="2">#REF!</definedName>
    <definedName name="_TA9">#REF!</definedName>
    <definedName name="_tab1" localSheetId="21">#REF!</definedName>
    <definedName name="_tab1" localSheetId="17">#REF!</definedName>
    <definedName name="_tab1" localSheetId="16">#REF!</definedName>
    <definedName name="_tab1" localSheetId="20">#REF!</definedName>
    <definedName name="_tab1" localSheetId="6">#REF!</definedName>
    <definedName name="_tab1" localSheetId="19">#REF!</definedName>
    <definedName name="_tab1" localSheetId="1">#REF!</definedName>
    <definedName name="_tab1" localSheetId="7">#REF!</definedName>
    <definedName name="_tab1">#REF!</definedName>
    <definedName name="_tab2" localSheetId="21">#REF!</definedName>
    <definedName name="_tab2" localSheetId="17">#REF!</definedName>
    <definedName name="_tab2" localSheetId="16">#REF!</definedName>
    <definedName name="_tab2" localSheetId="20">#REF!</definedName>
    <definedName name="_tab2" localSheetId="6">#REF!</definedName>
    <definedName name="_tab2" localSheetId="19">#REF!</definedName>
    <definedName name="_tab2" localSheetId="1">#REF!</definedName>
    <definedName name="_tab2" localSheetId="7">#REF!</definedName>
    <definedName name="_tab2">#REF!</definedName>
    <definedName name="_tab3" localSheetId="21">#REF!</definedName>
    <definedName name="_tab3" localSheetId="17">#REF!</definedName>
    <definedName name="_tab3" localSheetId="16">#REF!</definedName>
    <definedName name="_tab3" localSheetId="20">#REF!</definedName>
    <definedName name="_tab3" localSheetId="6">#REF!</definedName>
    <definedName name="_tab3" localSheetId="19">#REF!</definedName>
    <definedName name="_tab3" localSheetId="1">#REF!</definedName>
    <definedName name="_tab3" localSheetId="7">#REF!</definedName>
    <definedName name="_tab3">#REF!</definedName>
    <definedName name="_TAB4" localSheetId="17">#REF!</definedName>
    <definedName name="_TAB4" localSheetId="16">#REF!</definedName>
    <definedName name="_TAB4" localSheetId="20">#REF!</definedName>
    <definedName name="_TAB4" localSheetId="6">#REF!</definedName>
    <definedName name="_TAB4" localSheetId="19">#REF!</definedName>
    <definedName name="_TAB4" localSheetId="7">#REF!</definedName>
    <definedName name="_TAB4">#REF!</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16" hidden="1">{"TAB1",#N/A,TRUE,"GENERAL";"TAB2",#N/A,TRUE,"GENERAL";"TAB3",#N/A,TRUE,"GENERAL";"TAB4",#N/A,TRUE,"GENERAL";"TAB5",#N/A,TRUE,"GENERAL"}</definedName>
    <definedName name="_u4" localSheetId="20" hidden="1">{"TAB1",#N/A,TRUE,"GENERAL";"TAB2",#N/A,TRUE,"GENERAL";"TAB3",#N/A,TRUE,"GENERAL";"TAB4",#N/A,TRUE,"GENERAL";"TAB5",#N/A,TRUE,"GENERAL"}</definedName>
    <definedName name="_u4" localSheetId="2" hidden="1">{"TAB1",#N/A,TRUE,"GENERAL";"TAB2",#N/A,TRUE,"GENERAL";"TAB3",#N/A,TRUE,"GENERAL";"TAB4",#N/A,TRUE,"GENERAL";"TAB5",#N/A,TRUE,"GENERAL"}</definedName>
    <definedName name="_u4" localSheetId="4" hidden="1">{"TAB1",#N/A,TRUE,"GENERAL";"TAB2",#N/A,TRUE,"GENERAL";"TAB3",#N/A,TRUE,"GENERAL";"TAB4",#N/A,TRUE,"GENERAL";"TAB5",#N/A,TRUE,"GENERAL"}</definedName>
    <definedName name="_u4" localSheetId="1" hidden="1">{"TAB1",#N/A,TRUE,"GENERAL";"TAB2",#N/A,TRUE,"GENERAL";"TAB3",#N/A,TRUE,"GENERAL";"TAB4",#N/A,TRUE,"GENERAL";"TAB5",#N/A,TRUE,"GENERAL"}</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16" hidden="1">{"TAB1",#N/A,TRUE,"GENERAL";"TAB2",#N/A,TRUE,"GENERAL";"TAB3",#N/A,TRUE,"GENERAL";"TAB4",#N/A,TRUE,"GENERAL";"TAB5",#N/A,TRUE,"GENERAL"}</definedName>
    <definedName name="_u5" localSheetId="20" hidden="1">{"TAB1",#N/A,TRUE,"GENERAL";"TAB2",#N/A,TRUE,"GENERAL";"TAB3",#N/A,TRUE,"GENERAL";"TAB4",#N/A,TRUE,"GENERAL";"TAB5",#N/A,TRUE,"GENERAL"}</definedName>
    <definedName name="_u5" localSheetId="2" hidden="1">{"TAB1",#N/A,TRUE,"GENERAL";"TAB2",#N/A,TRUE,"GENERAL";"TAB3",#N/A,TRUE,"GENERAL";"TAB4",#N/A,TRUE,"GENERAL";"TAB5",#N/A,TRUE,"GENERAL"}</definedName>
    <definedName name="_u5" localSheetId="4" hidden="1">{"TAB1",#N/A,TRUE,"GENERAL";"TAB2",#N/A,TRUE,"GENERAL";"TAB3",#N/A,TRUE,"GENERAL";"TAB4",#N/A,TRUE,"GENERAL";"TAB5",#N/A,TRUE,"GENERAL"}</definedName>
    <definedName name="_u5" localSheetId="1"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16" hidden="1">{"TAB1",#N/A,TRUE,"GENERAL";"TAB2",#N/A,TRUE,"GENERAL";"TAB3",#N/A,TRUE,"GENERAL";"TAB4",#N/A,TRUE,"GENERAL";"TAB5",#N/A,TRUE,"GENERAL"}</definedName>
    <definedName name="_u6" localSheetId="20" hidden="1">{"TAB1",#N/A,TRUE,"GENERAL";"TAB2",#N/A,TRUE,"GENERAL";"TAB3",#N/A,TRUE,"GENERAL";"TAB4",#N/A,TRUE,"GENERAL";"TAB5",#N/A,TRUE,"GENERAL"}</definedName>
    <definedName name="_u6" localSheetId="2" hidden="1">{"TAB1",#N/A,TRUE,"GENERAL";"TAB2",#N/A,TRUE,"GENERAL";"TAB3",#N/A,TRUE,"GENERAL";"TAB4",#N/A,TRUE,"GENERAL";"TAB5",#N/A,TRUE,"GENERAL"}</definedName>
    <definedName name="_u6" localSheetId="4" hidden="1">{"TAB1",#N/A,TRUE,"GENERAL";"TAB2",#N/A,TRUE,"GENERAL";"TAB3",#N/A,TRUE,"GENERAL";"TAB4",#N/A,TRUE,"GENERAL";"TAB5",#N/A,TRUE,"GENERAL"}</definedName>
    <definedName name="_u6" localSheetId="1"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21" hidden="1">{"via1",#N/A,TRUE,"general";"via2",#N/A,TRUE,"general";"via3",#N/A,TRUE,"general"}</definedName>
    <definedName name="_u7" localSheetId="22" hidden="1">{"via1",#N/A,TRUE,"general";"via2",#N/A,TRUE,"general";"via3",#N/A,TRUE,"general"}</definedName>
    <definedName name="_u7" localSheetId="16" hidden="1">{"via1",#N/A,TRUE,"general";"via2",#N/A,TRUE,"general";"via3",#N/A,TRUE,"general"}</definedName>
    <definedName name="_u7" localSheetId="20" hidden="1">{"via1",#N/A,TRUE,"general";"via2",#N/A,TRUE,"general";"via3",#N/A,TRUE,"general"}</definedName>
    <definedName name="_u7" localSheetId="2" hidden="1">{"via1",#N/A,TRUE,"general";"via2",#N/A,TRUE,"general";"via3",#N/A,TRUE,"general"}</definedName>
    <definedName name="_u7" localSheetId="4" hidden="1">{"via1",#N/A,TRUE,"general";"via2",#N/A,TRUE,"general";"via3",#N/A,TRUE,"general"}</definedName>
    <definedName name="_u7" localSheetId="1" hidden="1">{"via1",#N/A,TRUE,"general";"via2",#N/A,TRUE,"general";"via3",#N/A,TRUE,"general"}</definedName>
    <definedName name="_u7" localSheetId="5" hidden="1">{"via1",#N/A,TRUE,"general";"via2",#N/A,TRUE,"general";"via3",#N/A,TRUE,"general"}</definedName>
    <definedName name="_u7" hidden="1">{"via1",#N/A,TRUE,"general";"via2",#N/A,TRUE,"general";"via3",#N/A,TRUE,"general"}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16" hidden="1">{"TAB1",#N/A,TRUE,"GENERAL";"TAB2",#N/A,TRUE,"GENERAL";"TAB3",#N/A,TRUE,"GENERAL";"TAB4",#N/A,TRUE,"GENERAL";"TAB5",#N/A,TRUE,"GENERAL"}</definedName>
    <definedName name="_u8" localSheetId="20" hidden="1">{"TAB1",#N/A,TRUE,"GENERAL";"TAB2",#N/A,TRUE,"GENERAL";"TAB3",#N/A,TRUE,"GENERAL";"TAB4",#N/A,TRUE,"GENERAL";"TAB5",#N/A,TRUE,"GENERAL"}</definedName>
    <definedName name="_u8" localSheetId="2" hidden="1">{"TAB1",#N/A,TRUE,"GENERAL";"TAB2",#N/A,TRUE,"GENERAL";"TAB3",#N/A,TRUE,"GENERAL";"TAB4",#N/A,TRUE,"GENERAL";"TAB5",#N/A,TRUE,"GENERAL"}</definedName>
    <definedName name="_u8" localSheetId="4" hidden="1">{"TAB1",#N/A,TRUE,"GENERAL";"TAB2",#N/A,TRUE,"GENERAL";"TAB3",#N/A,TRUE,"GENERAL";"TAB4",#N/A,TRUE,"GENERAL";"TAB5",#N/A,TRUE,"GENERAL"}</definedName>
    <definedName name="_u8" localSheetId="1" hidden="1">{"TAB1",#N/A,TRUE,"GENERAL";"TAB2",#N/A,TRUE,"GENERAL";"TAB3",#N/A,TRUE,"GENERAL";"TAB4",#N/A,TRUE,"GENERAL";"TAB5",#N/A,TRUE,"GENERAL"}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16" hidden="1">{"TAB1",#N/A,TRUE,"GENERAL";"TAB2",#N/A,TRUE,"GENERAL";"TAB3",#N/A,TRUE,"GENERAL";"TAB4",#N/A,TRUE,"GENERAL";"TAB5",#N/A,TRUE,"GENERAL"}</definedName>
    <definedName name="_u9" localSheetId="20" hidden="1">{"TAB1",#N/A,TRUE,"GENERAL";"TAB2",#N/A,TRUE,"GENERAL";"TAB3",#N/A,TRUE,"GENERAL";"TAB4",#N/A,TRUE,"GENERAL";"TAB5",#N/A,TRUE,"GENERAL"}</definedName>
    <definedName name="_u9" localSheetId="2" hidden="1">{"TAB1",#N/A,TRUE,"GENERAL";"TAB2",#N/A,TRUE,"GENERAL";"TAB3",#N/A,TRUE,"GENERAL";"TAB4",#N/A,TRUE,"GENERAL";"TAB5",#N/A,TRUE,"GENERAL"}</definedName>
    <definedName name="_u9" localSheetId="4" hidden="1">{"TAB1",#N/A,TRUE,"GENERAL";"TAB2",#N/A,TRUE,"GENERAL";"TAB3",#N/A,TRUE,"GENERAL";"TAB4",#N/A,TRUE,"GENERAL";"TAB5",#N/A,TRUE,"GENERAL"}</definedName>
    <definedName name="_u9" localSheetId="1"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nj1" localSheetId="22" hidden="1">#REF!</definedName>
    <definedName name="_unj1" hidden="1">#REF!</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16" hidden="1">{"TAB1",#N/A,TRUE,"GENERAL";"TAB2",#N/A,TRUE,"GENERAL";"TAB3",#N/A,TRUE,"GENERAL";"TAB4",#N/A,TRUE,"GENERAL";"TAB5",#N/A,TRUE,"GENERAL"}</definedName>
    <definedName name="_ur7" localSheetId="20" hidden="1">{"TAB1",#N/A,TRUE,"GENERAL";"TAB2",#N/A,TRUE,"GENERAL";"TAB3",#N/A,TRUE,"GENERAL";"TAB4",#N/A,TRUE,"GENERAL";"TAB5",#N/A,TRUE,"GENERAL"}</definedName>
    <definedName name="_ur7" localSheetId="2" hidden="1">{"TAB1",#N/A,TRUE,"GENERAL";"TAB2",#N/A,TRUE,"GENERAL";"TAB3",#N/A,TRUE,"GENERAL";"TAB4",#N/A,TRUE,"GENERAL";"TAB5",#N/A,TRUE,"GENERAL"}</definedName>
    <definedName name="_ur7" localSheetId="4" hidden="1">{"TAB1",#N/A,TRUE,"GENERAL";"TAB2",#N/A,TRUE,"GENERAL";"TAB3",#N/A,TRUE,"GENERAL";"TAB4",#N/A,TRUE,"GENERAL";"TAB5",#N/A,TRUE,"GENERAL"}</definedName>
    <definedName name="_ur7" localSheetId="1" hidden="1">{"TAB1",#N/A,TRUE,"GENERAL";"TAB2",#N/A,TRUE,"GENERAL";"TAB3",#N/A,TRUE,"GENERAL";"TAB4",#N/A,TRUE,"GENERAL";"TAB5",#N/A,TRUE,"GENERAL"}</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1" localSheetId="4">#N/A</definedName>
    <definedName name="_v1">#N/A</definedName>
    <definedName name="_v2" localSheetId="21" hidden="1">{"via1",#N/A,TRUE,"general";"via2",#N/A,TRUE,"general";"via3",#N/A,TRUE,"general"}</definedName>
    <definedName name="_v2" localSheetId="22" hidden="1">{"via1",#N/A,TRUE,"general";"via2",#N/A,TRUE,"general";"via3",#N/A,TRUE,"general"}</definedName>
    <definedName name="_v2" localSheetId="16" hidden="1">{"via1",#N/A,TRUE,"general";"via2",#N/A,TRUE,"general";"via3",#N/A,TRUE,"general"}</definedName>
    <definedName name="_v2" localSheetId="20" hidden="1">{"via1",#N/A,TRUE,"general";"via2",#N/A,TRUE,"general";"via3",#N/A,TRUE,"general"}</definedName>
    <definedName name="_v2" localSheetId="2" hidden="1">{"via1",#N/A,TRUE,"general";"via2",#N/A,TRUE,"general";"via3",#N/A,TRUE,"general"}</definedName>
    <definedName name="_v2" localSheetId="4" hidden="1">{"via1",#N/A,TRUE,"general";"via2",#N/A,TRUE,"general";"via3",#N/A,TRUE,"general"}</definedName>
    <definedName name="_v2" localSheetId="1" hidden="1">{"via1",#N/A,TRUE,"general";"via2",#N/A,TRUE,"general";"via3",#N/A,TRUE,"general"}</definedName>
    <definedName name="_v2" localSheetId="5" hidden="1">{"via1",#N/A,TRUE,"general";"via2",#N/A,TRUE,"general";"via3",#N/A,TRUE,"general"}</definedName>
    <definedName name="_v2" hidden="1">{"via1",#N/A,TRUE,"general";"via2",#N/A,TRUE,"general";"via3",#N/A,TRUE,"general"}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16" hidden="1">{"TAB1",#N/A,TRUE,"GENERAL";"TAB2",#N/A,TRUE,"GENERAL";"TAB3",#N/A,TRUE,"GENERAL";"TAB4",#N/A,TRUE,"GENERAL";"TAB5",#N/A,TRUE,"GENERAL"}</definedName>
    <definedName name="_v3" localSheetId="20" hidden="1">{"TAB1",#N/A,TRUE,"GENERAL";"TAB2",#N/A,TRUE,"GENERAL";"TAB3",#N/A,TRUE,"GENERAL";"TAB4",#N/A,TRUE,"GENERAL";"TAB5",#N/A,TRUE,"GENERAL"}</definedName>
    <definedName name="_v3" localSheetId="2" hidden="1">{"TAB1",#N/A,TRUE,"GENERAL";"TAB2",#N/A,TRUE,"GENERAL";"TAB3",#N/A,TRUE,"GENERAL";"TAB4",#N/A,TRUE,"GENERAL";"TAB5",#N/A,TRUE,"GENERAL"}</definedName>
    <definedName name="_v3" localSheetId="4" hidden="1">{"TAB1",#N/A,TRUE,"GENERAL";"TAB2",#N/A,TRUE,"GENERAL";"TAB3",#N/A,TRUE,"GENERAL";"TAB4",#N/A,TRUE,"GENERAL";"TAB5",#N/A,TRUE,"GENERAL"}</definedName>
    <definedName name="_v3" localSheetId="1" hidden="1">{"TAB1",#N/A,TRUE,"GENERAL";"TAB2",#N/A,TRUE,"GENERAL";"TAB3",#N/A,TRUE,"GENERAL";"TAB4",#N/A,TRUE,"GENERAL";"TAB5",#N/A,TRUE,"GENERAL"}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16" hidden="1">{"TAB1",#N/A,TRUE,"GENERAL";"TAB2",#N/A,TRUE,"GENERAL";"TAB3",#N/A,TRUE,"GENERAL";"TAB4",#N/A,TRUE,"GENERAL";"TAB5",#N/A,TRUE,"GENERAL"}</definedName>
    <definedName name="_v4" localSheetId="20" hidden="1">{"TAB1",#N/A,TRUE,"GENERAL";"TAB2",#N/A,TRUE,"GENERAL";"TAB3",#N/A,TRUE,"GENERAL";"TAB4",#N/A,TRUE,"GENERAL";"TAB5",#N/A,TRUE,"GENERAL"}</definedName>
    <definedName name="_v4" localSheetId="2" hidden="1">{"TAB1",#N/A,TRUE,"GENERAL";"TAB2",#N/A,TRUE,"GENERAL";"TAB3",#N/A,TRUE,"GENERAL";"TAB4",#N/A,TRUE,"GENERAL";"TAB5",#N/A,TRUE,"GENERAL"}</definedName>
    <definedName name="_v4" localSheetId="4" hidden="1">{"TAB1",#N/A,TRUE,"GENERAL";"TAB2",#N/A,TRUE,"GENERAL";"TAB3",#N/A,TRUE,"GENERAL";"TAB4",#N/A,TRUE,"GENERAL";"TAB5",#N/A,TRUE,"GENERAL"}</definedName>
    <definedName name="_v4" localSheetId="1"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16" hidden="1">{"TAB1",#N/A,TRUE,"GENERAL";"TAB2",#N/A,TRUE,"GENERAL";"TAB3",#N/A,TRUE,"GENERAL";"TAB4",#N/A,TRUE,"GENERAL";"TAB5",#N/A,TRUE,"GENERAL"}</definedName>
    <definedName name="_v5" localSheetId="20" hidden="1">{"TAB1",#N/A,TRUE,"GENERAL";"TAB2",#N/A,TRUE,"GENERAL";"TAB3",#N/A,TRUE,"GENERAL";"TAB4",#N/A,TRUE,"GENERAL";"TAB5",#N/A,TRUE,"GENERAL"}</definedName>
    <definedName name="_v5" localSheetId="2" hidden="1">{"TAB1",#N/A,TRUE,"GENERAL";"TAB2",#N/A,TRUE,"GENERAL";"TAB3",#N/A,TRUE,"GENERAL";"TAB4",#N/A,TRUE,"GENERAL";"TAB5",#N/A,TRUE,"GENERAL"}</definedName>
    <definedName name="_v5" localSheetId="4" hidden="1">{"TAB1",#N/A,TRUE,"GENERAL";"TAB2",#N/A,TRUE,"GENERAL";"TAB3",#N/A,TRUE,"GENERAL";"TAB4",#N/A,TRUE,"GENERAL";"TAB5",#N/A,TRUE,"GENERAL"}</definedName>
    <definedName name="_v5" localSheetId="1"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16" hidden="1">{"TAB1",#N/A,TRUE,"GENERAL";"TAB2",#N/A,TRUE,"GENERAL";"TAB3",#N/A,TRUE,"GENERAL";"TAB4",#N/A,TRUE,"GENERAL";"TAB5",#N/A,TRUE,"GENERAL"}</definedName>
    <definedName name="_v6" localSheetId="20" hidden="1">{"TAB1",#N/A,TRUE,"GENERAL";"TAB2",#N/A,TRUE,"GENERAL";"TAB3",#N/A,TRUE,"GENERAL";"TAB4",#N/A,TRUE,"GENERAL";"TAB5",#N/A,TRUE,"GENERAL"}</definedName>
    <definedName name="_v6" localSheetId="2" hidden="1">{"TAB1",#N/A,TRUE,"GENERAL";"TAB2",#N/A,TRUE,"GENERAL";"TAB3",#N/A,TRUE,"GENERAL";"TAB4",#N/A,TRUE,"GENERAL";"TAB5",#N/A,TRUE,"GENERAL"}</definedName>
    <definedName name="_v6" localSheetId="4" hidden="1">{"TAB1",#N/A,TRUE,"GENERAL";"TAB2",#N/A,TRUE,"GENERAL";"TAB3",#N/A,TRUE,"GENERAL";"TAB4",#N/A,TRUE,"GENERAL";"TAB5",#N/A,TRUE,"GENERAL"}</definedName>
    <definedName name="_v6" localSheetId="1"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21" hidden="1">{"via1",#N/A,TRUE,"general";"via2",#N/A,TRUE,"general";"via3",#N/A,TRUE,"general"}</definedName>
    <definedName name="_v7" localSheetId="22" hidden="1">{"via1",#N/A,TRUE,"general";"via2",#N/A,TRUE,"general";"via3",#N/A,TRUE,"general"}</definedName>
    <definedName name="_v7" localSheetId="16" hidden="1">{"via1",#N/A,TRUE,"general";"via2",#N/A,TRUE,"general";"via3",#N/A,TRUE,"general"}</definedName>
    <definedName name="_v7" localSheetId="20" hidden="1">{"via1",#N/A,TRUE,"general";"via2",#N/A,TRUE,"general";"via3",#N/A,TRUE,"general"}</definedName>
    <definedName name="_v7" localSheetId="2" hidden="1">{"via1",#N/A,TRUE,"general";"via2",#N/A,TRUE,"general";"via3",#N/A,TRUE,"general"}</definedName>
    <definedName name="_v7" localSheetId="4" hidden="1">{"via1",#N/A,TRUE,"general";"via2",#N/A,TRUE,"general";"via3",#N/A,TRUE,"general"}</definedName>
    <definedName name="_v7" localSheetId="1" hidden="1">{"via1",#N/A,TRUE,"general";"via2",#N/A,TRUE,"general";"via3",#N/A,TRUE,"general"}</definedName>
    <definedName name="_v7" localSheetId="5" hidden="1">{"via1",#N/A,TRUE,"general";"via2",#N/A,TRUE,"general";"via3",#N/A,TRUE,"general"}</definedName>
    <definedName name="_v7" hidden="1">{"via1",#N/A,TRUE,"general";"via2",#N/A,TRUE,"general";"via3",#N/A,TRUE,"general"}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16" hidden="1">{"TAB1",#N/A,TRUE,"GENERAL";"TAB2",#N/A,TRUE,"GENERAL";"TAB3",#N/A,TRUE,"GENERAL";"TAB4",#N/A,TRUE,"GENERAL";"TAB5",#N/A,TRUE,"GENERAL"}</definedName>
    <definedName name="_v8" localSheetId="20" hidden="1">{"TAB1",#N/A,TRUE,"GENERAL";"TAB2",#N/A,TRUE,"GENERAL";"TAB3",#N/A,TRUE,"GENERAL";"TAB4",#N/A,TRUE,"GENERAL";"TAB5",#N/A,TRUE,"GENERAL"}</definedName>
    <definedName name="_v8" localSheetId="2" hidden="1">{"TAB1",#N/A,TRUE,"GENERAL";"TAB2",#N/A,TRUE,"GENERAL";"TAB3",#N/A,TRUE,"GENERAL";"TAB4",#N/A,TRUE,"GENERAL";"TAB5",#N/A,TRUE,"GENERAL"}</definedName>
    <definedName name="_v8" localSheetId="4" hidden="1">{"TAB1",#N/A,TRUE,"GENERAL";"TAB2",#N/A,TRUE,"GENERAL";"TAB3",#N/A,TRUE,"GENERAL";"TAB4",#N/A,TRUE,"GENERAL";"TAB5",#N/A,TRUE,"GENERAL"}</definedName>
    <definedName name="_v8" localSheetId="1" hidden="1">{"TAB1",#N/A,TRUE,"GENERAL";"TAB2",#N/A,TRUE,"GENERAL";"TAB3",#N/A,TRUE,"GENERAL";"TAB4",#N/A,TRUE,"GENERAL";"TAB5",#N/A,TRUE,"GENERAL"}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16" hidden="1">{"TAB1",#N/A,TRUE,"GENERAL";"TAB2",#N/A,TRUE,"GENERAL";"TAB3",#N/A,TRUE,"GENERAL";"TAB4",#N/A,TRUE,"GENERAL";"TAB5",#N/A,TRUE,"GENERAL"}</definedName>
    <definedName name="_v9" localSheetId="20" hidden="1">{"TAB1",#N/A,TRUE,"GENERAL";"TAB2",#N/A,TRUE,"GENERAL";"TAB3",#N/A,TRUE,"GENERAL";"TAB4",#N/A,TRUE,"GENERAL";"TAB5",#N/A,TRUE,"GENERAL"}</definedName>
    <definedName name="_v9" localSheetId="2" hidden="1">{"TAB1",#N/A,TRUE,"GENERAL";"TAB2",#N/A,TRUE,"GENERAL";"TAB3",#N/A,TRUE,"GENERAL";"TAB4",#N/A,TRUE,"GENERAL";"TAB5",#N/A,TRUE,"GENERAL"}</definedName>
    <definedName name="_v9" localSheetId="4" hidden="1">{"TAB1",#N/A,TRUE,"GENERAL";"TAB2",#N/A,TRUE,"GENERAL";"TAB3",#N/A,TRUE,"GENERAL";"TAB4",#N/A,TRUE,"GENERAL";"TAB5",#N/A,TRUE,"GENERAL"}</definedName>
    <definedName name="_v9" localSheetId="1"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AB5" localSheetId="2">#REF!</definedName>
    <definedName name="_VAB5">#REF!</definedName>
    <definedName name="_VAB6" localSheetId="2">#REF!</definedName>
    <definedName name="_VAB6">#REF!</definedName>
    <definedName name="_VAM5" localSheetId="2">#REF!</definedName>
    <definedName name="_VAM5">#REF!</definedName>
    <definedName name="_VAM6" localSheetId="2">#REF!</definedName>
    <definedName name="_VAM6">#REF!</definedName>
    <definedName name="_VAR5" localSheetId="2">#REF!</definedName>
    <definedName name="_VAR5">#REF!</definedName>
    <definedName name="_VAR6" localSheetId="2">#REF!</definedName>
    <definedName name="_VAR6">#REF!</definedName>
    <definedName name="_vfv4" localSheetId="21" hidden="1">{"via1",#N/A,TRUE,"general";"via2",#N/A,TRUE,"general";"via3",#N/A,TRUE,"general"}</definedName>
    <definedName name="_vfv4" localSheetId="22" hidden="1">{"via1",#N/A,TRUE,"general";"via2",#N/A,TRUE,"general";"via3",#N/A,TRUE,"general"}</definedName>
    <definedName name="_vfv4" localSheetId="16" hidden="1">{"via1",#N/A,TRUE,"general";"via2",#N/A,TRUE,"general";"via3",#N/A,TRUE,"general"}</definedName>
    <definedName name="_vfv4" localSheetId="20" hidden="1">{"via1",#N/A,TRUE,"general";"via2",#N/A,TRUE,"general";"via3",#N/A,TRUE,"general"}</definedName>
    <definedName name="_vfv4" localSheetId="2" hidden="1">{"via1",#N/A,TRUE,"general";"via2",#N/A,TRUE,"general";"via3",#N/A,TRUE,"general"}</definedName>
    <definedName name="_vfv4" localSheetId="4" hidden="1">{"via1",#N/A,TRUE,"general";"via2",#N/A,TRUE,"general";"via3",#N/A,TRUE,"general"}</definedName>
    <definedName name="_vfv4" localSheetId="1" hidden="1">{"via1",#N/A,TRUE,"general";"via2",#N/A,TRUE,"general";"via3",#N/A,TRUE,"general"}</definedName>
    <definedName name="_vfv4" localSheetId="5" hidden="1">{"via1",#N/A,TRUE,"general";"via2",#N/A,TRUE,"general";"via3",#N/A,TRUE,"general"}</definedName>
    <definedName name="_vfv4" hidden="1">{"via1",#N/A,TRUE,"general";"via2",#N/A,TRUE,"general";"via3",#N/A,TRUE,"general"}</definedName>
    <definedName name="_Vol1" localSheetId="16">#REF!</definedName>
    <definedName name="_Vol1" localSheetId="20">#REF!</definedName>
    <definedName name="_Vol1" localSheetId="4">#REF!</definedName>
    <definedName name="_Vol1" localSheetId="1">#REF!</definedName>
    <definedName name="_Vol1" localSheetId="5">#REF!</definedName>
    <definedName name="_Vol1">#REF!</definedName>
    <definedName name="_VPB5" localSheetId="2">#REF!</definedName>
    <definedName name="_VPB5">#REF!</definedName>
    <definedName name="_VPB6" localSheetId="2">#REF!</definedName>
    <definedName name="_VPB6">#REF!</definedName>
    <definedName name="_VPM5" localSheetId="2">#REF!</definedName>
    <definedName name="_VPM5">#REF!</definedName>
    <definedName name="_VPM6" localSheetId="2">#REF!</definedName>
    <definedName name="_VPM6">#REF!</definedName>
    <definedName name="_VPR5" localSheetId="2">#REF!</definedName>
    <definedName name="_VPR5">#REF!</definedName>
    <definedName name="_VPR6" localSheetId="2">#REF!</definedName>
    <definedName name="_VPR6">#REF!</definedName>
    <definedName name="_Vu1" localSheetId="2">#REF!</definedName>
    <definedName name="_Vu1">#REF!</definedName>
    <definedName name="_Vu2" localSheetId="2">#REF!</definedName>
    <definedName name="_Vu2">#REF!</definedName>
    <definedName name="_Vu3" localSheetId="2">#REF!</definedName>
    <definedName name="_Vu3">#REF!</definedName>
    <definedName name="_w1" localSheetId="4">#N/A</definedName>
    <definedName name="_w1">#N/A</definedName>
    <definedName name="_w2" localSheetId="4">#N/A</definedName>
    <definedName name="_w2">#N/A</definedName>
    <definedName name="_w3" localSheetId="4">#N/A</definedName>
    <definedName name="_w3">#N/A</definedName>
    <definedName name="_w4" localSheetId="4">#N/A</definedName>
    <definedName name="_w4">#N/A</definedName>
    <definedName name="_w5" localSheetId="4">#N/A</definedName>
    <definedName name="_w5">#N/A</definedName>
    <definedName name="_w6" localSheetId="16">Scheduled_Payment+Extra_Payment</definedName>
    <definedName name="_w6" localSheetId="20">Scheduled_Payment+Extra_Payment</definedName>
    <definedName name="_w6" localSheetId="2">Scheduled_Payment+Extra_Payment</definedName>
    <definedName name="_w6" localSheetId="19">Scheduled_Payment+Extra_Payment</definedName>
    <definedName name="_w6" localSheetId="4">Scheduled_Payment+Extra_Payment</definedName>
    <definedName name="_w6">Scheduled_Payment+Extra_Payment</definedName>
    <definedName name="_w7" localSheetId="4">#N/A</definedName>
    <definedName name="_w7">#N/A</definedName>
    <definedName name="_x">NA()</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16" hidden="1">{"TAB1",#N/A,TRUE,"GENERAL";"TAB2",#N/A,TRUE,"GENERAL";"TAB3",#N/A,TRUE,"GENERAL";"TAB4",#N/A,TRUE,"GENERAL";"TAB5",#N/A,TRUE,"GENERAL"}</definedName>
    <definedName name="_x1" localSheetId="20" hidden="1">{"TAB1",#N/A,TRUE,"GENERAL";"TAB2",#N/A,TRUE,"GENERAL";"TAB3",#N/A,TRUE,"GENERAL";"TAB4",#N/A,TRUE,"GENERAL";"TAB5",#N/A,TRUE,"GENERAL"}</definedName>
    <definedName name="_x1" localSheetId="2" hidden="1">{"TAB1",#N/A,TRUE,"GENERAL";"TAB2",#N/A,TRUE,"GENERAL";"TAB3",#N/A,TRUE,"GENERAL";"TAB4",#N/A,TRUE,"GENERAL";"TAB5",#N/A,TRUE,"GENERAL"}</definedName>
    <definedName name="_x1" localSheetId="4" hidden="1">{"TAB1",#N/A,TRUE,"GENERAL";"TAB2",#N/A,TRUE,"GENERAL";"TAB3",#N/A,TRUE,"GENERAL";"TAB4",#N/A,TRUE,"GENERAL";"TAB5",#N/A,TRUE,"GENERAL"}</definedName>
    <definedName name="_x1" localSheetId="1" hidden="1">{"TAB1",#N/A,TRUE,"GENERAL";"TAB2",#N/A,TRUE,"GENERAL";"TAB3",#N/A,TRUE,"GENERAL";"TAB4",#N/A,TRUE,"GENERAL";"TAB5",#N/A,TRUE,"GENERAL"}</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21" hidden="1">{"via1",#N/A,TRUE,"general";"via2",#N/A,TRUE,"general";"via3",#N/A,TRUE,"general"}</definedName>
    <definedName name="_x2" localSheetId="22" hidden="1">{"via1",#N/A,TRUE,"general";"via2",#N/A,TRUE,"general";"via3",#N/A,TRUE,"general"}</definedName>
    <definedName name="_x2" localSheetId="16" hidden="1">{"via1",#N/A,TRUE,"general";"via2",#N/A,TRUE,"general";"via3",#N/A,TRUE,"general"}</definedName>
    <definedName name="_x2" localSheetId="20" hidden="1">{"via1",#N/A,TRUE,"general";"via2",#N/A,TRUE,"general";"via3",#N/A,TRUE,"general"}</definedName>
    <definedName name="_x2" localSheetId="2" hidden="1">{"via1",#N/A,TRUE,"general";"via2",#N/A,TRUE,"general";"via3",#N/A,TRUE,"general"}</definedName>
    <definedName name="_x2" localSheetId="4" hidden="1">{"via1",#N/A,TRUE,"general";"via2",#N/A,TRUE,"general";"via3",#N/A,TRUE,"general"}</definedName>
    <definedName name="_x2" localSheetId="1" hidden="1">{"via1",#N/A,TRUE,"general";"via2",#N/A,TRUE,"general";"via3",#N/A,TRUE,"general"}</definedName>
    <definedName name="_x2" localSheetId="5" hidden="1">{"via1",#N/A,TRUE,"general";"via2",#N/A,TRUE,"general";"via3",#N/A,TRUE,"general"}</definedName>
    <definedName name="_x2"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16" hidden="1">{"via1",#N/A,TRUE,"general";"via2",#N/A,TRUE,"general";"via3",#N/A,TRUE,"general"}</definedName>
    <definedName name="_x3" localSheetId="20" hidden="1">{"via1",#N/A,TRUE,"general";"via2",#N/A,TRUE,"general";"via3",#N/A,TRUE,"general"}</definedName>
    <definedName name="_x3" localSheetId="2" hidden="1">{"via1",#N/A,TRUE,"general";"via2",#N/A,TRUE,"general";"via3",#N/A,TRUE,"general"}</definedName>
    <definedName name="_x3" localSheetId="4" hidden="1">{"via1",#N/A,TRUE,"general";"via2",#N/A,TRUE,"general";"via3",#N/A,TRUE,"general"}</definedName>
    <definedName name="_x3" localSheetId="1"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16" hidden="1">{"via1",#N/A,TRUE,"general";"via2",#N/A,TRUE,"general";"via3",#N/A,TRUE,"general"}</definedName>
    <definedName name="_x4" localSheetId="20" hidden="1">{"via1",#N/A,TRUE,"general";"via2",#N/A,TRUE,"general";"via3",#N/A,TRUE,"general"}</definedName>
    <definedName name="_x4" localSheetId="2" hidden="1">{"via1",#N/A,TRUE,"general";"via2",#N/A,TRUE,"general";"via3",#N/A,TRUE,"general"}</definedName>
    <definedName name="_x4" localSheetId="4" hidden="1">{"via1",#N/A,TRUE,"general";"via2",#N/A,TRUE,"general";"via3",#N/A,TRUE,"general"}</definedName>
    <definedName name="_x4" localSheetId="1"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16" hidden="1">{"TAB1",#N/A,TRUE,"GENERAL";"TAB2",#N/A,TRUE,"GENERAL";"TAB3",#N/A,TRUE,"GENERAL";"TAB4",#N/A,TRUE,"GENERAL";"TAB5",#N/A,TRUE,"GENERAL"}</definedName>
    <definedName name="_x5" localSheetId="20" hidden="1">{"TAB1",#N/A,TRUE,"GENERAL";"TAB2",#N/A,TRUE,"GENERAL";"TAB3",#N/A,TRUE,"GENERAL";"TAB4",#N/A,TRUE,"GENERAL";"TAB5",#N/A,TRUE,"GENERAL"}</definedName>
    <definedName name="_x5" localSheetId="2" hidden="1">{"TAB1",#N/A,TRUE,"GENERAL";"TAB2",#N/A,TRUE,"GENERAL";"TAB3",#N/A,TRUE,"GENERAL";"TAB4",#N/A,TRUE,"GENERAL";"TAB5",#N/A,TRUE,"GENERAL"}</definedName>
    <definedName name="_x5" localSheetId="4" hidden="1">{"TAB1",#N/A,TRUE,"GENERAL";"TAB2",#N/A,TRUE,"GENERAL";"TAB3",#N/A,TRUE,"GENERAL";"TAB4",#N/A,TRUE,"GENERAL";"TAB5",#N/A,TRUE,"GENERAL"}</definedName>
    <definedName name="_x5" localSheetId="1" hidden="1">{"TAB1",#N/A,TRUE,"GENERAL";"TAB2",#N/A,TRUE,"GENERAL";"TAB3",#N/A,TRUE,"GENERAL";"TAB4",#N/A,TRUE,"GENERAL";"TAB5",#N/A,TRUE,"GENERAL"}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16" hidden="1">{"TAB1",#N/A,TRUE,"GENERAL";"TAB2",#N/A,TRUE,"GENERAL";"TAB3",#N/A,TRUE,"GENERAL";"TAB4",#N/A,TRUE,"GENERAL";"TAB5",#N/A,TRUE,"GENERAL"}</definedName>
    <definedName name="_x6" localSheetId="20" hidden="1">{"TAB1",#N/A,TRUE,"GENERAL";"TAB2",#N/A,TRUE,"GENERAL";"TAB3",#N/A,TRUE,"GENERAL";"TAB4",#N/A,TRUE,"GENERAL";"TAB5",#N/A,TRUE,"GENERAL"}</definedName>
    <definedName name="_x6" localSheetId="2" hidden="1">{"TAB1",#N/A,TRUE,"GENERAL";"TAB2",#N/A,TRUE,"GENERAL";"TAB3",#N/A,TRUE,"GENERAL";"TAB4",#N/A,TRUE,"GENERAL";"TAB5",#N/A,TRUE,"GENERAL"}</definedName>
    <definedName name="_x6" localSheetId="4" hidden="1">{"TAB1",#N/A,TRUE,"GENERAL";"TAB2",#N/A,TRUE,"GENERAL";"TAB3",#N/A,TRUE,"GENERAL";"TAB4",#N/A,TRUE,"GENERAL";"TAB5",#N/A,TRUE,"GENERAL"}</definedName>
    <definedName name="_x6" localSheetId="1"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16" hidden="1">{"TAB1",#N/A,TRUE,"GENERAL";"TAB2",#N/A,TRUE,"GENERAL";"TAB3",#N/A,TRUE,"GENERAL";"TAB4",#N/A,TRUE,"GENERAL";"TAB5",#N/A,TRUE,"GENERAL"}</definedName>
    <definedName name="_x7" localSheetId="20" hidden="1">{"TAB1",#N/A,TRUE,"GENERAL";"TAB2",#N/A,TRUE,"GENERAL";"TAB3",#N/A,TRUE,"GENERAL";"TAB4",#N/A,TRUE,"GENERAL";"TAB5",#N/A,TRUE,"GENERAL"}</definedName>
    <definedName name="_x7" localSheetId="2" hidden="1">{"TAB1",#N/A,TRUE,"GENERAL";"TAB2",#N/A,TRUE,"GENERAL";"TAB3",#N/A,TRUE,"GENERAL";"TAB4",#N/A,TRUE,"GENERAL";"TAB5",#N/A,TRUE,"GENERAL"}</definedName>
    <definedName name="_x7" localSheetId="4" hidden="1">{"TAB1",#N/A,TRUE,"GENERAL";"TAB2",#N/A,TRUE,"GENERAL";"TAB3",#N/A,TRUE,"GENERAL";"TAB4",#N/A,TRUE,"GENERAL";"TAB5",#N/A,TRUE,"GENERAL"}</definedName>
    <definedName name="_x7" localSheetId="1"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21" hidden="1">{"via1",#N/A,TRUE,"general";"via2",#N/A,TRUE,"general";"via3",#N/A,TRUE,"general"}</definedName>
    <definedName name="_x8" localSheetId="22" hidden="1">{"via1",#N/A,TRUE,"general";"via2",#N/A,TRUE,"general";"via3",#N/A,TRUE,"general"}</definedName>
    <definedName name="_x8" localSheetId="16" hidden="1">{"via1",#N/A,TRUE,"general";"via2",#N/A,TRUE,"general";"via3",#N/A,TRUE,"general"}</definedName>
    <definedName name="_x8" localSheetId="20" hidden="1">{"via1",#N/A,TRUE,"general";"via2",#N/A,TRUE,"general";"via3",#N/A,TRUE,"general"}</definedName>
    <definedName name="_x8" localSheetId="2" hidden="1">{"via1",#N/A,TRUE,"general";"via2",#N/A,TRUE,"general";"via3",#N/A,TRUE,"general"}</definedName>
    <definedName name="_x8" localSheetId="4" hidden="1">{"via1",#N/A,TRUE,"general";"via2",#N/A,TRUE,"general";"via3",#N/A,TRUE,"general"}</definedName>
    <definedName name="_x8" localSheetId="1" hidden="1">{"via1",#N/A,TRUE,"general";"via2",#N/A,TRUE,"general";"via3",#N/A,TRUE,"general"}</definedName>
    <definedName name="_x8" localSheetId="5" hidden="1">{"via1",#N/A,TRUE,"general";"via2",#N/A,TRUE,"general";"via3",#N/A,TRUE,"general"}</definedName>
    <definedName name="_x8" hidden="1">{"via1",#N/A,TRUE,"general";"via2",#N/A,TRUE,"general";"via3",#N/A,TRUE,"general"}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16" hidden="1">{"TAB1",#N/A,TRUE,"GENERAL";"TAB2",#N/A,TRUE,"GENERAL";"TAB3",#N/A,TRUE,"GENERAL";"TAB4",#N/A,TRUE,"GENERAL";"TAB5",#N/A,TRUE,"GENERAL"}</definedName>
    <definedName name="_x9" localSheetId="20" hidden="1">{"TAB1",#N/A,TRUE,"GENERAL";"TAB2",#N/A,TRUE,"GENERAL";"TAB3",#N/A,TRUE,"GENERAL";"TAB4",#N/A,TRUE,"GENERAL";"TAB5",#N/A,TRUE,"GENERAL"}</definedName>
    <definedName name="_x9" localSheetId="2" hidden="1">{"TAB1",#N/A,TRUE,"GENERAL";"TAB2",#N/A,TRUE,"GENERAL";"TAB3",#N/A,TRUE,"GENERAL";"TAB4",#N/A,TRUE,"GENERAL";"TAB5",#N/A,TRUE,"GENERAL"}</definedName>
    <definedName name="_x9" localSheetId="4" hidden="1">{"TAB1",#N/A,TRUE,"GENERAL";"TAB2",#N/A,TRUE,"GENERAL";"TAB3",#N/A,TRUE,"GENERAL";"TAB4",#N/A,TRUE,"GENERAL";"TAB5",#N/A,TRUE,"GENERAL"}</definedName>
    <definedName name="_x9" localSheetId="1" hidden="1">{"TAB1",#N/A,TRUE,"GENERAL";"TAB2",#N/A,TRUE,"GENERAL";"TAB3",#N/A,TRUE,"GENERAL";"TAB4",#N/A,TRUE,"GENERAL";"TAB5",#N/A,TRUE,"GENERAL"}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xlpm.aIdx" hidden="1" xlm="1">#NAME?</definedName>
    <definedName name="_xlpm.aplica" hidden="1" xlm="1">#NAME?</definedName>
    <definedName name="_xlpm.arl" hidden="1" xlm="1">#NAME?</definedName>
    <definedName name="_xlpm.arlList" hidden="1" xlm="1">#NAME?</definedName>
    <definedName name="_xlpm.arlSel" hidden="1" xlm="1">#NAME?</definedName>
    <definedName name="_xlpm.arlX" hidden="1" xlm="1">#NAME?</definedName>
    <definedName name="_xlpm.aux" hidden="1" xlm="1">#NAME?</definedName>
    <definedName name="_xlpm.base" hidden="1" xlm="1">#NAME?</definedName>
    <definedName name="_xlpm.basePay" hidden="1" xlm="1">#NAME?</definedName>
    <definedName name="_xlpm.bdArl" hidden="1" xlm="1">#NAME?</definedName>
    <definedName name="_xlpm.bdExp" hidden="1" xlm="1">#NAME?</definedName>
    <definedName name="_xlpm.bdFp" hidden="1" xlm="1">#NAME?</definedName>
    <definedName name="_xlpm.cond" hidden="1" xlm="1">#NAME?</definedName>
    <definedName name="_xlpm.dot" hidden="1" xlm="1">#NAME?</definedName>
    <definedName name="_xlpm.exp" hidden="1" xlm="1">#NAME?</definedName>
    <definedName name="_xlpm.expX" hidden="1" xlm="1">#NAME?</definedName>
    <definedName name="_xlpm.f" hidden="1" xlm="1">#NAME?</definedName>
    <definedName name="_xlpm.fp" hidden="1" xlm="1">#NAME?</definedName>
    <definedName name="_xlpm.idx" hidden="1" xlm="1">#NAME?</definedName>
    <definedName name="_xlpm.m" hidden="1" xlm="1">#NAME?</definedName>
    <definedName name="_xlpm.n" hidden="1" xlm="1">#NAME?</definedName>
    <definedName name="_xlpm.np" hidden="1" xlm="1">#NAME?</definedName>
    <definedName name="_xlpm.out" hidden="1" xlm="1">#NAME?</definedName>
    <definedName name="_xlpm.pay" hidden="1" xlm="1">#NAME?</definedName>
    <definedName name="_xlpm.payX" hidden="1" xlm="1">#NAME?</definedName>
    <definedName name="_xlpm.pe" hidden="1" xlm="1">#NAME?</definedName>
    <definedName name="_xlpm.perfil" hidden="1" xlm="1">#NAME?</definedName>
    <definedName name="_xlpm.pIdx" hidden="1" xlm="1">#NAME?</definedName>
    <definedName name="_xlpm.pr" hidden="1" xlm="1">#NAME?</definedName>
    <definedName name="_xlpm.q" hidden="1" xlm="1">#NAME?</definedName>
    <definedName name="_xlpm.s" hidden="1" xlm="1">#NAME?</definedName>
    <definedName name="_xlpm.sal" hidden="1" xlm="1">#NAME?</definedName>
    <definedName name="_xlpm.salario" hidden="1" xlm="1">#NAME?</definedName>
    <definedName name="_xlpm.salCon" hidden="1" xlm="1">#NAME?</definedName>
    <definedName name="_xlpm.salSin" hidden="1" xlm="1">#NAME?</definedName>
    <definedName name="_xlpm.sm" hidden="1" xlm="1">#NAME?</definedName>
    <definedName name="_xlpm.tipo" hidden="1" xlm="1">#NAME?</definedName>
    <definedName name="_xlpm.tipoX" hidden="1" xlm="1">#NAME?</definedName>
    <definedName name="_xlpm.total" hidden="1" xlm="1">#NAME?</definedName>
    <definedName name="_xz2" localSheetId="2">#REF!</definedName>
    <definedName name="_xz2">#REF!</definedName>
    <definedName name="_y1" localSheetId="4">#N/A</definedName>
    <definedName name="_y1">#N/A</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16" hidden="1">{"TAB1",#N/A,TRUE,"GENERAL";"TAB2",#N/A,TRUE,"GENERAL";"TAB3",#N/A,TRUE,"GENERAL";"TAB4",#N/A,TRUE,"GENERAL";"TAB5",#N/A,TRUE,"GENERAL"}</definedName>
    <definedName name="_y2" localSheetId="20" hidden="1">{"TAB1",#N/A,TRUE,"GENERAL";"TAB2",#N/A,TRUE,"GENERAL";"TAB3",#N/A,TRUE,"GENERAL";"TAB4",#N/A,TRUE,"GENERAL";"TAB5",#N/A,TRUE,"GENERAL"}</definedName>
    <definedName name="_y2" localSheetId="2" hidden="1">{"TAB1",#N/A,TRUE,"GENERAL";"TAB2",#N/A,TRUE,"GENERAL";"TAB3",#N/A,TRUE,"GENERAL";"TAB4",#N/A,TRUE,"GENERAL";"TAB5",#N/A,TRUE,"GENERAL"}</definedName>
    <definedName name="_y2" localSheetId="4" hidden="1">{"TAB1",#N/A,TRUE,"GENERAL";"TAB2",#N/A,TRUE,"GENERAL";"TAB3",#N/A,TRUE,"GENERAL";"TAB4",#N/A,TRUE,"GENERAL";"TAB5",#N/A,TRUE,"GENERAL"}</definedName>
    <definedName name="_y2" localSheetId="1"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21" hidden="1">{"via1",#N/A,TRUE,"general";"via2",#N/A,TRUE,"general";"via3",#N/A,TRUE,"general"}</definedName>
    <definedName name="_y3" localSheetId="22" hidden="1">{"via1",#N/A,TRUE,"general";"via2",#N/A,TRUE,"general";"via3",#N/A,TRUE,"general"}</definedName>
    <definedName name="_y3" localSheetId="16" hidden="1">{"via1",#N/A,TRUE,"general";"via2",#N/A,TRUE,"general";"via3",#N/A,TRUE,"general"}</definedName>
    <definedName name="_y3" localSheetId="20" hidden="1">{"via1",#N/A,TRUE,"general";"via2",#N/A,TRUE,"general";"via3",#N/A,TRUE,"general"}</definedName>
    <definedName name="_y3" localSheetId="2" hidden="1">{"via1",#N/A,TRUE,"general";"via2",#N/A,TRUE,"general";"via3",#N/A,TRUE,"general"}</definedName>
    <definedName name="_y3" localSheetId="4" hidden="1">{"via1",#N/A,TRUE,"general";"via2",#N/A,TRUE,"general";"via3",#N/A,TRUE,"general"}</definedName>
    <definedName name="_y3" localSheetId="1" hidden="1">{"via1",#N/A,TRUE,"general";"via2",#N/A,TRUE,"general";"via3",#N/A,TRUE,"general"}</definedName>
    <definedName name="_y3" localSheetId="5" hidden="1">{"via1",#N/A,TRUE,"general";"via2",#N/A,TRUE,"general";"via3",#N/A,TRUE,"general"}</definedName>
    <definedName name="_y3"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16" hidden="1">{"via1",#N/A,TRUE,"general";"via2",#N/A,TRUE,"general";"via3",#N/A,TRUE,"general"}</definedName>
    <definedName name="_y4" localSheetId="20" hidden="1">{"via1",#N/A,TRUE,"general";"via2",#N/A,TRUE,"general";"via3",#N/A,TRUE,"general"}</definedName>
    <definedName name="_y4" localSheetId="2" hidden="1">{"via1",#N/A,TRUE,"general";"via2",#N/A,TRUE,"general";"via3",#N/A,TRUE,"general"}</definedName>
    <definedName name="_y4" localSheetId="4" hidden="1">{"via1",#N/A,TRUE,"general";"via2",#N/A,TRUE,"general";"via3",#N/A,TRUE,"general"}</definedName>
    <definedName name="_y4" localSheetId="1"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16" hidden="1">{"TAB1",#N/A,TRUE,"GENERAL";"TAB2",#N/A,TRUE,"GENERAL";"TAB3",#N/A,TRUE,"GENERAL";"TAB4",#N/A,TRUE,"GENERAL";"TAB5",#N/A,TRUE,"GENERAL"}</definedName>
    <definedName name="_y5" localSheetId="20" hidden="1">{"TAB1",#N/A,TRUE,"GENERAL";"TAB2",#N/A,TRUE,"GENERAL";"TAB3",#N/A,TRUE,"GENERAL";"TAB4",#N/A,TRUE,"GENERAL";"TAB5",#N/A,TRUE,"GENERAL"}</definedName>
    <definedName name="_y5" localSheetId="2" hidden="1">{"TAB1",#N/A,TRUE,"GENERAL";"TAB2",#N/A,TRUE,"GENERAL";"TAB3",#N/A,TRUE,"GENERAL";"TAB4",#N/A,TRUE,"GENERAL";"TAB5",#N/A,TRUE,"GENERAL"}</definedName>
    <definedName name="_y5" localSheetId="4" hidden="1">{"TAB1",#N/A,TRUE,"GENERAL";"TAB2",#N/A,TRUE,"GENERAL";"TAB3",#N/A,TRUE,"GENERAL";"TAB4",#N/A,TRUE,"GENERAL";"TAB5",#N/A,TRUE,"GENERAL"}</definedName>
    <definedName name="_y5" localSheetId="1" hidden="1">{"TAB1",#N/A,TRUE,"GENERAL";"TAB2",#N/A,TRUE,"GENERAL";"TAB3",#N/A,TRUE,"GENERAL";"TAB4",#N/A,TRUE,"GENERAL";"TAB5",#N/A,TRUE,"GENERAL"}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21" hidden="1">{"via1",#N/A,TRUE,"general";"via2",#N/A,TRUE,"general";"via3",#N/A,TRUE,"general"}</definedName>
    <definedName name="_y6" localSheetId="22" hidden="1">{"via1",#N/A,TRUE,"general";"via2",#N/A,TRUE,"general";"via3",#N/A,TRUE,"general"}</definedName>
    <definedName name="_y6" localSheetId="16" hidden="1">{"via1",#N/A,TRUE,"general";"via2",#N/A,TRUE,"general";"via3",#N/A,TRUE,"general"}</definedName>
    <definedName name="_y6" localSheetId="20" hidden="1">{"via1",#N/A,TRUE,"general";"via2",#N/A,TRUE,"general";"via3",#N/A,TRUE,"general"}</definedName>
    <definedName name="_y6" localSheetId="2" hidden="1">{"via1",#N/A,TRUE,"general";"via2",#N/A,TRUE,"general";"via3",#N/A,TRUE,"general"}</definedName>
    <definedName name="_y6" localSheetId="4" hidden="1">{"via1",#N/A,TRUE,"general";"via2",#N/A,TRUE,"general";"via3",#N/A,TRUE,"general"}</definedName>
    <definedName name="_y6" localSheetId="1" hidden="1">{"via1",#N/A,TRUE,"general";"via2",#N/A,TRUE,"general";"via3",#N/A,TRUE,"general"}</definedName>
    <definedName name="_y6" localSheetId="5" hidden="1">{"via1",#N/A,TRUE,"general";"via2",#N/A,TRUE,"general";"via3",#N/A,TRUE,"general"}</definedName>
    <definedName name="_y6"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16" hidden="1">{"via1",#N/A,TRUE,"general";"via2",#N/A,TRUE,"general";"via3",#N/A,TRUE,"general"}</definedName>
    <definedName name="_y7" localSheetId="20" hidden="1">{"via1",#N/A,TRUE,"general";"via2",#N/A,TRUE,"general";"via3",#N/A,TRUE,"general"}</definedName>
    <definedName name="_y7" localSheetId="2" hidden="1">{"via1",#N/A,TRUE,"general";"via2",#N/A,TRUE,"general";"via3",#N/A,TRUE,"general"}</definedName>
    <definedName name="_y7" localSheetId="4" hidden="1">{"via1",#N/A,TRUE,"general";"via2",#N/A,TRUE,"general";"via3",#N/A,TRUE,"general"}</definedName>
    <definedName name="_y7" localSheetId="1"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16" hidden="1">{"via1",#N/A,TRUE,"general";"via2",#N/A,TRUE,"general";"via3",#N/A,TRUE,"general"}</definedName>
    <definedName name="_y8" localSheetId="20" hidden="1">{"via1",#N/A,TRUE,"general";"via2",#N/A,TRUE,"general";"via3",#N/A,TRUE,"general"}</definedName>
    <definedName name="_y8" localSheetId="2" hidden="1">{"via1",#N/A,TRUE,"general";"via2",#N/A,TRUE,"general";"via3",#N/A,TRUE,"general"}</definedName>
    <definedName name="_y8" localSheetId="4" hidden="1">{"via1",#N/A,TRUE,"general";"via2",#N/A,TRUE,"general";"via3",#N/A,TRUE,"general"}</definedName>
    <definedName name="_y8" localSheetId="1"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16" hidden="1">{"TAB1",#N/A,TRUE,"GENERAL";"TAB2",#N/A,TRUE,"GENERAL";"TAB3",#N/A,TRUE,"GENERAL";"TAB4",#N/A,TRUE,"GENERAL";"TAB5",#N/A,TRUE,"GENERAL"}</definedName>
    <definedName name="_y9" localSheetId="20" hidden="1">{"TAB1",#N/A,TRUE,"GENERAL";"TAB2",#N/A,TRUE,"GENERAL";"TAB3",#N/A,TRUE,"GENERAL";"TAB4",#N/A,TRUE,"GENERAL";"TAB5",#N/A,TRUE,"GENERAL"}</definedName>
    <definedName name="_y9" localSheetId="2" hidden="1">{"TAB1",#N/A,TRUE,"GENERAL";"TAB2",#N/A,TRUE,"GENERAL";"TAB3",#N/A,TRUE,"GENERAL";"TAB4",#N/A,TRUE,"GENERAL";"TAB5",#N/A,TRUE,"GENERAL"}</definedName>
    <definedName name="_y9" localSheetId="4" hidden="1">{"TAB1",#N/A,TRUE,"GENERAL";"TAB2",#N/A,TRUE,"GENERAL";"TAB3",#N/A,TRUE,"GENERAL";"TAB4",#N/A,TRUE,"GENERAL";"TAB5",#N/A,TRUE,"GENERAL"}</definedName>
    <definedName name="_y9" localSheetId="1" hidden="1">{"TAB1",#N/A,TRUE,"GENERAL";"TAB2",#N/A,TRUE,"GENERAL";"TAB3",#N/A,TRUE,"GENERAL";"TAB4",#N/A,TRUE,"GENERAL";"TAB5",#N/A,TRUE,"GENERAL"}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NA()</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16" hidden="1">{"TAB1",#N/A,TRUE,"GENERAL";"TAB2",#N/A,TRUE,"GENERAL";"TAB3",#N/A,TRUE,"GENERAL";"TAB4",#N/A,TRUE,"GENERAL";"TAB5",#N/A,TRUE,"GENERAL"}</definedName>
    <definedName name="_z1" localSheetId="20" hidden="1">{"TAB1",#N/A,TRUE,"GENERAL";"TAB2",#N/A,TRUE,"GENERAL";"TAB3",#N/A,TRUE,"GENERAL";"TAB4",#N/A,TRUE,"GENERAL";"TAB5",#N/A,TRUE,"GENERAL"}</definedName>
    <definedName name="_z1" localSheetId="2" hidden="1">{"TAB1",#N/A,TRUE,"GENERAL";"TAB2",#N/A,TRUE,"GENERAL";"TAB3",#N/A,TRUE,"GENERAL";"TAB4",#N/A,TRUE,"GENERAL";"TAB5",#N/A,TRUE,"GENERAL"}</definedName>
    <definedName name="_z1" localSheetId="4" hidden="1">{"TAB1",#N/A,TRUE,"GENERAL";"TAB2",#N/A,TRUE,"GENERAL";"TAB3",#N/A,TRUE,"GENERAL";"TAB4",#N/A,TRUE,"GENERAL";"TAB5",#N/A,TRUE,"GENERAL"}</definedName>
    <definedName name="_z1" localSheetId="1"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21" hidden="1">{"via1",#N/A,TRUE,"general";"via2",#N/A,TRUE,"general";"via3",#N/A,TRUE,"general"}</definedName>
    <definedName name="_z2" localSheetId="22" hidden="1">{"via1",#N/A,TRUE,"general";"via2",#N/A,TRUE,"general";"via3",#N/A,TRUE,"general"}</definedName>
    <definedName name="_z2" localSheetId="16" hidden="1">{"via1",#N/A,TRUE,"general";"via2",#N/A,TRUE,"general";"via3",#N/A,TRUE,"general"}</definedName>
    <definedName name="_z2" localSheetId="20" hidden="1">{"via1",#N/A,TRUE,"general";"via2",#N/A,TRUE,"general";"via3",#N/A,TRUE,"general"}</definedName>
    <definedName name="_z2" localSheetId="2" hidden="1">{"via1",#N/A,TRUE,"general";"via2",#N/A,TRUE,"general";"via3",#N/A,TRUE,"general"}</definedName>
    <definedName name="_z2" localSheetId="4" hidden="1">{"via1",#N/A,TRUE,"general";"via2",#N/A,TRUE,"general";"via3",#N/A,TRUE,"general"}</definedName>
    <definedName name="_z2" localSheetId="1" hidden="1">{"via1",#N/A,TRUE,"general";"via2",#N/A,TRUE,"general";"via3",#N/A,TRUE,"general"}</definedName>
    <definedName name="_z2" localSheetId="5" hidden="1">{"via1",#N/A,TRUE,"general";"via2",#N/A,TRUE,"general";"via3",#N/A,TRUE,"general"}</definedName>
    <definedName name="_z2"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16" hidden="1">{"via1",#N/A,TRUE,"general";"via2",#N/A,TRUE,"general";"via3",#N/A,TRUE,"general"}</definedName>
    <definedName name="_z3" localSheetId="20" hidden="1">{"via1",#N/A,TRUE,"general";"via2",#N/A,TRUE,"general";"via3",#N/A,TRUE,"general"}</definedName>
    <definedName name="_z3" localSheetId="2" hidden="1">{"via1",#N/A,TRUE,"general";"via2",#N/A,TRUE,"general";"via3",#N/A,TRUE,"general"}</definedName>
    <definedName name="_z3" localSheetId="4" hidden="1">{"via1",#N/A,TRUE,"general";"via2",#N/A,TRUE,"general";"via3",#N/A,TRUE,"general"}</definedName>
    <definedName name="_z3" localSheetId="1"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16" hidden="1">{"TAB1",#N/A,TRUE,"GENERAL";"TAB2",#N/A,TRUE,"GENERAL";"TAB3",#N/A,TRUE,"GENERAL";"TAB4",#N/A,TRUE,"GENERAL";"TAB5",#N/A,TRUE,"GENERAL"}</definedName>
    <definedName name="_z4" localSheetId="20" hidden="1">{"TAB1",#N/A,TRUE,"GENERAL";"TAB2",#N/A,TRUE,"GENERAL";"TAB3",#N/A,TRUE,"GENERAL";"TAB4",#N/A,TRUE,"GENERAL";"TAB5",#N/A,TRUE,"GENERAL"}</definedName>
    <definedName name="_z4" localSheetId="2" hidden="1">{"TAB1",#N/A,TRUE,"GENERAL";"TAB2",#N/A,TRUE,"GENERAL";"TAB3",#N/A,TRUE,"GENERAL";"TAB4",#N/A,TRUE,"GENERAL";"TAB5",#N/A,TRUE,"GENERAL"}</definedName>
    <definedName name="_z4" localSheetId="4" hidden="1">{"TAB1",#N/A,TRUE,"GENERAL";"TAB2",#N/A,TRUE,"GENERAL";"TAB3",#N/A,TRUE,"GENERAL";"TAB4",#N/A,TRUE,"GENERAL";"TAB5",#N/A,TRUE,"GENERAL"}</definedName>
    <definedName name="_z4" localSheetId="1" hidden="1">{"TAB1",#N/A,TRUE,"GENERAL";"TAB2",#N/A,TRUE,"GENERAL";"TAB3",#N/A,TRUE,"GENERAL";"TAB4",#N/A,TRUE,"GENERAL";"TAB5",#N/A,TRUE,"GENERAL"}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21" hidden="1">{"via1",#N/A,TRUE,"general";"via2",#N/A,TRUE,"general";"via3",#N/A,TRUE,"general"}</definedName>
    <definedName name="_z5" localSheetId="22" hidden="1">{"via1",#N/A,TRUE,"general";"via2",#N/A,TRUE,"general";"via3",#N/A,TRUE,"general"}</definedName>
    <definedName name="_z5" localSheetId="16" hidden="1">{"via1",#N/A,TRUE,"general";"via2",#N/A,TRUE,"general";"via3",#N/A,TRUE,"general"}</definedName>
    <definedName name="_z5" localSheetId="20" hidden="1">{"via1",#N/A,TRUE,"general";"via2",#N/A,TRUE,"general";"via3",#N/A,TRUE,"general"}</definedName>
    <definedName name="_z5" localSheetId="2" hidden="1">{"via1",#N/A,TRUE,"general";"via2",#N/A,TRUE,"general";"via3",#N/A,TRUE,"general"}</definedName>
    <definedName name="_z5" localSheetId="4" hidden="1">{"via1",#N/A,TRUE,"general";"via2",#N/A,TRUE,"general";"via3",#N/A,TRUE,"general"}</definedName>
    <definedName name="_z5" localSheetId="1" hidden="1">{"via1",#N/A,TRUE,"general";"via2",#N/A,TRUE,"general";"via3",#N/A,TRUE,"general"}</definedName>
    <definedName name="_z5" localSheetId="5" hidden="1">{"via1",#N/A,TRUE,"general";"via2",#N/A,TRUE,"general";"via3",#N/A,TRUE,"general"}</definedName>
    <definedName name="_z5" hidden="1">{"via1",#N/A,TRUE,"general";"via2",#N/A,TRUE,"general";"via3",#N/A,TRUE,"general"}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16" hidden="1">{"TAB1",#N/A,TRUE,"GENERAL";"TAB2",#N/A,TRUE,"GENERAL";"TAB3",#N/A,TRUE,"GENERAL";"TAB4",#N/A,TRUE,"GENERAL";"TAB5",#N/A,TRUE,"GENERAL"}</definedName>
    <definedName name="_z6" localSheetId="20" hidden="1">{"TAB1",#N/A,TRUE,"GENERAL";"TAB2",#N/A,TRUE,"GENERAL";"TAB3",#N/A,TRUE,"GENERAL";"TAB4",#N/A,TRUE,"GENERAL";"TAB5",#N/A,TRUE,"GENERAL"}</definedName>
    <definedName name="_z6" localSheetId="2" hidden="1">{"TAB1",#N/A,TRUE,"GENERAL";"TAB2",#N/A,TRUE,"GENERAL";"TAB3",#N/A,TRUE,"GENERAL";"TAB4",#N/A,TRUE,"GENERAL";"TAB5",#N/A,TRUE,"GENERAL"}</definedName>
    <definedName name="_z6" localSheetId="4" hidden="1">{"TAB1",#N/A,TRUE,"GENERAL";"TAB2",#N/A,TRUE,"GENERAL";"TAB3",#N/A,TRUE,"GENERAL";"TAB4",#N/A,TRUE,"GENERAL";"TAB5",#N/A,TRUE,"GENERAL"}</definedName>
    <definedName name="_z6" localSheetId="1" hidden="1">{"TAB1",#N/A,TRUE,"GENERAL";"TAB2",#N/A,TRUE,"GENERAL";"TAB3",#N/A,TRUE,"GENERAL";"TAB4",#N/A,TRUE,"GENERAL";"TAB5",#N/A,TRUE,"GENERAL"}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_z7" localSheetId="4">#N/A</definedName>
    <definedName name="_z7">#N/A</definedName>
    <definedName name="A" localSheetId="21">#REF!</definedName>
    <definedName name="A" localSheetId="17">#REF!</definedName>
    <definedName name="A" localSheetId="16">#REF!</definedName>
    <definedName name="A" localSheetId="20">#REF!</definedName>
    <definedName name="A" localSheetId="6">#REF!</definedName>
    <definedName name="A" localSheetId="19">#REF!</definedName>
    <definedName name="A" localSheetId="1">#REF!</definedName>
    <definedName name="A" localSheetId="7">#REF!</definedName>
    <definedName name="A">#REF!</definedName>
    <definedName name="A_impresión_IM" localSheetId="21">#REF!</definedName>
    <definedName name="A_impresión_IM" localSheetId="17">#REF!</definedName>
    <definedName name="A_impresión_IM" localSheetId="16">#REF!</definedName>
    <definedName name="A_impresión_IM" localSheetId="20">#REF!</definedName>
    <definedName name="A_impresión_IM" localSheetId="6">#REF!</definedName>
    <definedName name="A_impresión_IM" localSheetId="19">#REF!</definedName>
    <definedName name="A_impresión_IM" localSheetId="1">#REF!</definedName>
    <definedName name="A_impresión_IM" localSheetId="7">#REF!</definedName>
    <definedName name="A_impresión_IM">#REF!</definedName>
    <definedName name="A_impresión_IM_2" localSheetId="2">#REF!</definedName>
    <definedName name="A_impresión_IM_2">#REF!</definedName>
    <definedName name="A000" localSheetId="2">#REF!</definedName>
    <definedName name="A000">#REF!</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16" hidden="1">{"TAB1",#N/A,TRUE,"GENERAL";"TAB2",#N/A,TRUE,"GENERAL";"TAB3",#N/A,TRUE,"GENERAL";"TAB4",#N/A,TRUE,"GENERAL";"TAB5",#N/A,TRUE,"GENERAL"}</definedName>
    <definedName name="a2a" localSheetId="20" hidden="1">{"TAB1",#N/A,TRUE,"GENERAL";"TAB2",#N/A,TRUE,"GENERAL";"TAB3",#N/A,TRUE,"GENERAL";"TAB4",#N/A,TRUE,"GENERAL";"TAB5",#N/A,TRUE,"GENERAL"}</definedName>
    <definedName name="a2a" localSheetId="2" hidden="1">{"TAB1",#N/A,TRUE,"GENERAL";"TAB2",#N/A,TRUE,"GENERAL";"TAB3",#N/A,TRUE,"GENERAL";"TAB4",#N/A,TRUE,"GENERAL";"TAB5",#N/A,TRUE,"GENERAL"}</definedName>
    <definedName name="a2a" localSheetId="4" hidden="1">{"TAB1",#N/A,TRUE,"GENERAL";"TAB2",#N/A,TRUE,"GENERAL";"TAB3",#N/A,TRUE,"GENERAL";"TAB4",#N/A,TRUE,"GENERAL";"TAB5",#N/A,TRUE,"GENERAL"}</definedName>
    <definedName name="a2a" localSheetId="1" hidden="1">{"TAB1",#N/A,TRUE,"GENERAL";"TAB2",#N/A,TRUE,"GENERAL";"TAB3",#N/A,TRUE,"GENERAL";"TAB4",#N/A,TRUE,"GENERAL";"TAB5",#N/A,TRUE,"GENERAL"}</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A" localSheetId="21" hidden="1">{#N/A,#N/A,TRUE,"INGENIERIA";#N/A,#N/A,TRUE,"COMPRAS";#N/A,#N/A,TRUE,"DIRECCION";#N/A,#N/A,TRUE,"RESUMEN"}</definedName>
    <definedName name="AA" localSheetId="22" hidden="1">{#N/A,#N/A,TRUE,"INGENIERIA";#N/A,#N/A,TRUE,"COMPRAS";#N/A,#N/A,TRUE,"DIRECCION";#N/A,#N/A,TRUE,"RESUMEN"}</definedName>
    <definedName name="AA" localSheetId="17" hidden="1">{#N/A,#N/A,TRUE,"INGENIERIA";#N/A,#N/A,TRUE,"COMPRAS";#N/A,#N/A,TRUE,"DIRECCION";#N/A,#N/A,TRUE,"RESUMEN"}</definedName>
    <definedName name="AA" localSheetId="16" hidden="1">{#N/A,#N/A,TRUE,"INGENIERIA";#N/A,#N/A,TRUE,"COMPRAS";#N/A,#N/A,TRUE,"DIRECCION";#N/A,#N/A,TRUE,"RESUMEN"}</definedName>
    <definedName name="AA" localSheetId="20" hidden="1">{#N/A,#N/A,TRUE,"INGENIERIA";#N/A,#N/A,TRUE,"COMPRAS";#N/A,#N/A,TRUE,"DIRECCION";#N/A,#N/A,TRUE,"RESUMEN"}</definedName>
    <definedName name="AA" localSheetId="2" hidden="1">{#N/A,#N/A,TRUE,"INGENIERIA";#N/A,#N/A,TRUE,"COMPRAS";#N/A,#N/A,TRUE,"DIRECCION";#N/A,#N/A,TRUE,"RESUMEN"}</definedName>
    <definedName name="AA" localSheetId="6" hidden="1">{#N/A,#N/A,TRUE,"INGENIERIA";#N/A,#N/A,TRUE,"COMPRAS";#N/A,#N/A,TRUE,"DIRECCION";#N/A,#N/A,TRUE,"RESUMEN"}</definedName>
    <definedName name="AA" localSheetId="19" hidden="1">{#N/A,#N/A,TRUE,"INGENIERIA";#N/A,#N/A,TRUE,"COMPRAS";#N/A,#N/A,TRUE,"DIRECCION";#N/A,#N/A,TRUE,"RESUMEN"}</definedName>
    <definedName name="AA" localSheetId="4" hidden="1">{#N/A,#N/A,TRUE,"INGENIERIA";#N/A,#N/A,TRUE,"COMPRAS";#N/A,#N/A,TRUE,"DIRECCION";#N/A,#N/A,TRUE,"RESUMEN"}</definedName>
    <definedName name="AA" localSheetId="1" hidden="1">{#N/A,#N/A,TRUE,"INGENIERIA";#N/A,#N/A,TRUE,"COMPRAS";#N/A,#N/A,TRUE,"DIRECCION";#N/A,#N/A,TRUE,"RESUMEN"}</definedName>
    <definedName name="AA" localSheetId="5" hidden="1">{#N/A,#N/A,TRUE,"INGENIERIA";#N/A,#N/A,TRUE,"COMPRAS";#N/A,#N/A,TRUE,"DIRECCION";#N/A,#N/A,TRUE,"RESUMEN"}</definedName>
    <definedName name="AA" localSheetId="3" hidden="1">{#N/A,#N/A,TRUE,"INGENIERIA";#N/A,#N/A,TRUE,"COMPRAS";#N/A,#N/A,TRUE,"DIRECCION";#N/A,#N/A,TRUE,"RESUMEN"}</definedName>
    <definedName name="AA" hidden="1">{#N/A,#N/A,TRUE,"INGENIERIA";#N/A,#N/A,TRUE,"COMPRAS";#N/A,#N/A,TRUE,"DIRECCION";#N/A,#N/A,TRUE,"RESUMEN"}</definedName>
    <definedName name="AA_1" localSheetId="21" hidden="1">{#N/A,#N/A,TRUE,"INGENIERIA";#N/A,#N/A,TRUE,"COMPRAS";#N/A,#N/A,TRUE,"DIRECCION";#N/A,#N/A,TRUE,"RESUMEN"}</definedName>
    <definedName name="AA_1" localSheetId="22" hidden="1">{#N/A,#N/A,TRUE,"INGENIERIA";#N/A,#N/A,TRUE,"COMPRAS";#N/A,#N/A,TRUE,"DIRECCION";#N/A,#N/A,TRUE,"RESUMEN"}</definedName>
    <definedName name="AA_1" localSheetId="16" hidden="1">{#N/A,#N/A,TRUE,"INGENIERIA";#N/A,#N/A,TRUE,"COMPRAS";#N/A,#N/A,TRUE,"DIRECCION";#N/A,#N/A,TRUE,"RESUMEN"}</definedName>
    <definedName name="AA_1" localSheetId="20" hidden="1">{#N/A,#N/A,TRUE,"INGENIERIA";#N/A,#N/A,TRUE,"COMPRAS";#N/A,#N/A,TRUE,"DIRECCION";#N/A,#N/A,TRUE,"RESUMEN"}</definedName>
    <definedName name="AA_1" localSheetId="2" hidden="1">{#N/A,#N/A,TRUE,"INGENIERIA";#N/A,#N/A,TRUE,"COMPRAS";#N/A,#N/A,TRUE,"DIRECCION";#N/A,#N/A,TRUE,"RESUMEN"}</definedName>
    <definedName name="AA_1" localSheetId="4" hidden="1">{#N/A,#N/A,TRUE,"INGENIERIA";#N/A,#N/A,TRUE,"COMPRAS";#N/A,#N/A,TRUE,"DIRECCION";#N/A,#N/A,TRUE,"RESUMEN"}</definedName>
    <definedName name="AA_1" localSheetId="1" hidden="1">{#N/A,#N/A,TRUE,"INGENIERIA";#N/A,#N/A,TRUE,"COMPRAS";#N/A,#N/A,TRUE,"DIRECCION";#N/A,#N/A,TRUE,"RESUMEN"}</definedName>
    <definedName name="AA_1" localSheetId="5" hidden="1">{#N/A,#N/A,TRUE,"INGENIERIA";#N/A,#N/A,TRUE,"COMPRAS";#N/A,#N/A,TRUE,"DIRECCION";#N/A,#N/A,TRUE,"RESUMEN"}</definedName>
    <definedName name="AA_1" hidden="1">{#N/A,#N/A,TRUE,"INGENIERIA";#N/A,#N/A,TRUE,"COMPRAS";#N/A,#N/A,TRUE,"DIRECCION";#N/A,#N/A,TRUE,"RESUMEN"}</definedName>
    <definedName name="AA_2" localSheetId="21" hidden="1">{#N/A,#N/A,TRUE,"INGENIERIA";#N/A,#N/A,TRUE,"COMPRAS";#N/A,#N/A,TRUE,"DIRECCION";#N/A,#N/A,TRUE,"RESUMEN"}</definedName>
    <definedName name="AA_2" localSheetId="22" hidden="1">{#N/A,#N/A,TRUE,"INGENIERIA";#N/A,#N/A,TRUE,"COMPRAS";#N/A,#N/A,TRUE,"DIRECCION";#N/A,#N/A,TRUE,"RESUMEN"}</definedName>
    <definedName name="AA_2" localSheetId="16" hidden="1">{#N/A,#N/A,TRUE,"INGENIERIA";#N/A,#N/A,TRUE,"COMPRAS";#N/A,#N/A,TRUE,"DIRECCION";#N/A,#N/A,TRUE,"RESUMEN"}</definedName>
    <definedName name="AA_2" localSheetId="20" hidden="1">{#N/A,#N/A,TRUE,"INGENIERIA";#N/A,#N/A,TRUE,"COMPRAS";#N/A,#N/A,TRUE,"DIRECCION";#N/A,#N/A,TRUE,"RESUMEN"}</definedName>
    <definedName name="AA_2" localSheetId="2" hidden="1">{#N/A,#N/A,TRUE,"INGENIERIA";#N/A,#N/A,TRUE,"COMPRAS";#N/A,#N/A,TRUE,"DIRECCION";#N/A,#N/A,TRUE,"RESUMEN"}</definedName>
    <definedName name="AA_2" localSheetId="4" hidden="1">{#N/A,#N/A,TRUE,"INGENIERIA";#N/A,#N/A,TRUE,"COMPRAS";#N/A,#N/A,TRUE,"DIRECCION";#N/A,#N/A,TRUE,"RESUMEN"}</definedName>
    <definedName name="AA_2" localSheetId="1" hidden="1">{#N/A,#N/A,TRUE,"INGENIERIA";#N/A,#N/A,TRUE,"COMPRAS";#N/A,#N/A,TRUE,"DIRECCION";#N/A,#N/A,TRUE,"RESUMEN"}</definedName>
    <definedName name="AA_2" localSheetId="5" hidden="1">{#N/A,#N/A,TRUE,"INGENIERIA";#N/A,#N/A,TRUE,"COMPRAS";#N/A,#N/A,TRUE,"DIRECCION";#N/A,#N/A,TRUE,"RESUMEN"}</definedName>
    <definedName name="AA_2" hidden="1">{#N/A,#N/A,TRUE,"INGENIERIA";#N/A,#N/A,TRUE,"COMPRAS";#N/A,#N/A,TRUE,"DIRECCION";#N/A,#N/A,TRUE,"RESUMEN"}</definedName>
    <definedName name="AAA" localSheetId="21">#REF!</definedName>
    <definedName name="AAA" localSheetId="17">#REF!</definedName>
    <definedName name="AAA" localSheetId="16">#REF!</definedName>
    <definedName name="AAA" localSheetId="20">#REF!</definedName>
    <definedName name="AAA" localSheetId="6">#REF!</definedName>
    <definedName name="AAA" localSheetId="19">#REF!</definedName>
    <definedName name="AAA" localSheetId="1">#REF!</definedName>
    <definedName name="AAA" localSheetId="7">#REF!</definedName>
    <definedName name="AAA">#REF!</definedName>
    <definedName name="aaaa" localSheetId="22" hidden="1">{#N/A,#N/A,FALSE,"GRAFICO";#N/A,#N/A,FALSE,"CAJA (2)";#N/A,#N/A,FALSE,"TERCEROS-PROMEDIO";#N/A,#N/A,FALSE,"CAJA";#N/A,#N/A,FALSE,"INGRESOS1995-2003";#N/A,#N/A,FALSE,"GASTOS1995-2003"}</definedName>
    <definedName name="AAAA" localSheetId="2">#REF!</definedName>
    <definedName name="aaaa" hidden="1">{#N/A,#N/A,FALSE,"GRAFICO";#N/A,#N/A,FALSE,"CAJA (2)";#N/A,#N/A,FALSE,"TERCEROS-PROMEDIO";#N/A,#N/A,FALSE,"CAJA";#N/A,#N/A,FALSE,"INGRESOS1995-2003";#N/A,#N/A,FALSE,"GASTOS1995-2003"}</definedName>
    <definedName name="AAAAA" localSheetId="2">#REF!</definedName>
    <definedName name="AAAAA">#REF!</definedName>
    <definedName name="aaaaaa" localSheetId="2">#REF!</definedName>
    <definedName name="aaaaaa">#REF!</definedName>
    <definedName name="AAAAAAAAAA" localSheetId="21">#REF!</definedName>
    <definedName name="AAAAAAAAAA" localSheetId="17">#REF!</definedName>
    <definedName name="AAAAAAAAAA" localSheetId="16">#REF!</definedName>
    <definedName name="AAAAAAAAAA" localSheetId="20">#REF!</definedName>
    <definedName name="AAAAAAAAAA" localSheetId="6">#REF!</definedName>
    <definedName name="AAAAAAAAAA" localSheetId="19">#REF!</definedName>
    <definedName name="AAAAAAAAAA" localSheetId="1">#REF!</definedName>
    <definedName name="AAAAAAAAAA" localSheetId="7">#REF!</definedName>
    <definedName name="AAAAAAAAAA">#REF!</definedName>
    <definedName name="AAAAAAAAAAAAAAAAAAAA" localSheetId="21">#REF!</definedName>
    <definedName name="AAAAAAAAAAAAAAAAAAAA" localSheetId="17">#REF!</definedName>
    <definedName name="AAAAAAAAAAAAAAAAAAAA" localSheetId="16">#REF!</definedName>
    <definedName name="AAAAAAAAAAAAAAAAAAAA" localSheetId="20">#REF!</definedName>
    <definedName name="AAAAAAAAAAAAAAAAAAAA" localSheetId="6">#REF!</definedName>
    <definedName name="AAAAAAAAAAAAAAAAAAAA" localSheetId="19">#REF!</definedName>
    <definedName name="AAAAAAAAAAAAAAAAAAAA" localSheetId="1">#REF!</definedName>
    <definedName name="AAAAAAAAAAAAAAAAAAAA" localSheetId="7">#REF!</definedName>
    <definedName name="AAAAAAAAAAAAAAAAAAAA">#REF!</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C" localSheetId="20">#REF!</definedName>
    <definedName name="AAC" localSheetId="2">#REF!</definedName>
    <definedName name="AAC" localSheetId="4">#REF!</definedName>
    <definedName name="AAC">#REF!</definedName>
    <definedName name="AADOQUINVEH" localSheetId="21">#REF!</definedName>
    <definedName name="AADOQUINVEH" localSheetId="17">#REF!</definedName>
    <definedName name="AADOQUINVEH" localSheetId="16">#REF!</definedName>
    <definedName name="AADOQUINVEH" localSheetId="20">#REF!</definedName>
    <definedName name="AADOQUINVEH" localSheetId="6">#REF!</definedName>
    <definedName name="AADOQUINVEH" localSheetId="19">#REF!</definedName>
    <definedName name="AADOQUINVEH" localSheetId="1">#REF!</definedName>
    <definedName name="AADOQUINVEH" localSheetId="7">#REF!</definedName>
    <definedName name="AADOQUINVEH">#REF!</definedName>
    <definedName name="Aanden" localSheetId="21">#REF!</definedName>
    <definedName name="Aanden" localSheetId="17">#REF!</definedName>
    <definedName name="Aanden" localSheetId="16">#REF!</definedName>
    <definedName name="Aanden" localSheetId="20">#REF!</definedName>
    <definedName name="Aanden" localSheetId="19">#REF!</definedName>
    <definedName name="Aanden" localSheetId="1">#REF!</definedName>
    <definedName name="Aanden" localSheetId="5">#REF!</definedName>
    <definedName name="Aanden" localSheetId="7">#REF!</definedName>
    <definedName name="Aanden">#REF!</definedName>
    <definedName name="AANDENES" localSheetId="21">#REF!</definedName>
    <definedName name="AANDENES" localSheetId="17">#REF!</definedName>
    <definedName name="AANDENES" localSheetId="16">#REF!</definedName>
    <definedName name="AANDENES" localSheetId="20">#REF!</definedName>
    <definedName name="AANDENES" localSheetId="6">#REF!</definedName>
    <definedName name="AANDENES" localSheetId="19">#REF!</definedName>
    <definedName name="AANDENES" localSheetId="1">#REF!</definedName>
    <definedName name="AANDENES" localSheetId="7">#REF!</definedName>
    <definedName name="AANDENES">#REF!</definedName>
    <definedName name="AAS" localSheetId="21" hidden="1">{#N/A,#N/A,TRUE,"INGENIERIA";#N/A,#N/A,TRUE,"COMPRAS";#N/A,#N/A,TRUE,"DIRECCION";#N/A,#N/A,TRUE,"RESUMEN"}</definedName>
    <definedName name="AAS" localSheetId="22" hidden="1">{#N/A,#N/A,TRUE,"INGENIERIA";#N/A,#N/A,TRUE,"COMPRAS";#N/A,#N/A,TRUE,"DIRECCION";#N/A,#N/A,TRUE,"RESUMEN"}</definedName>
    <definedName name="AAS" localSheetId="17" hidden="1">{#N/A,#N/A,TRUE,"INGENIERIA";#N/A,#N/A,TRUE,"COMPRAS";#N/A,#N/A,TRUE,"DIRECCION";#N/A,#N/A,TRUE,"RESUMEN"}</definedName>
    <definedName name="AAS" localSheetId="16" hidden="1">{#N/A,#N/A,TRUE,"INGENIERIA";#N/A,#N/A,TRUE,"COMPRAS";#N/A,#N/A,TRUE,"DIRECCION";#N/A,#N/A,TRUE,"RESUMEN"}</definedName>
    <definedName name="AAS" localSheetId="20" hidden="1">{#N/A,#N/A,TRUE,"INGENIERIA";#N/A,#N/A,TRUE,"COMPRAS";#N/A,#N/A,TRUE,"DIRECCION";#N/A,#N/A,TRUE,"RESUMEN"}</definedName>
    <definedName name="AAS" localSheetId="2" hidden="1">{#N/A,#N/A,TRUE,"INGENIERIA";#N/A,#N/A,TRUE,"COMPRAS";#N/A,#N/A,TRUE,"DIRECCION";#N/A,#N/A,TRUE,"RESUMEN"}</definedName>
    <definedName name="AAS" localSheetId="6" hidden="1">{#N/A,#N/A,TRUE,"INGENIERIA";#N/A,#N/A,TRUE,"COMPRAS";#N/A,#N/A,TRUE,"DIRECCION";#N/A,#N/A,TRUE,"RESUMEN"}</definedName>
    <definedName name="AAS" localSheetId="19" hidden="1">{#N/A,#N/A,TRUE,"INGENIERIA";#N/A,#N/A,TRUE,"COMPRAS";#N/A,#N/A,TRUE,"DIRECCION";#N/A,#N/A,TRUE,"RESUMEN"}</definedName>
    <definedName name="AAS" localSheetId="4" hidden="1">{#N/A,#N/A,TRUE,"INGENIERIA";#N/A,#N/A,TRUE,"COMPRAS";#N/A,#N/A,TRUE,"DIRECCION";#N/A,#N/A,TRUE,"RESUMEN"}</definedName>
    <definedName name="AAS" localSheetId="1" hidden="1">{#N/A,#N/A,TRUE,"INGENIERIA";#N/A,#N/A,TRUE,"COMPRAS";#N/A,#N/A,TRUE,"DIRECCION";#N/A,#N/A,TRUE,"RESUMEN"}</definedName>
    <definedName name="AAS" localSheetId="5" hidden="1">{#N/A,#N/A,TRUE,"INGENIERIA";#N/A,#N/A,TRUE,"COMPRAS";#N/A,#N/A,TRUE,"DIRECCION";#N/A,#N/A,TRUE,"RESUMEN"}</definedName>
    <definedName name="AAS" localSheetId="3" hidden="1">{#N/A,#N/A,TRUE,"INGENIERIA";#N/A,#N/A,TRUE,"COMPRAS";#N/A,#N/A,TRUE,"DIRECCION";#N/A,#N/A,TRUE,"RESUMEN"}</definedName>
    <definedName name="AAS" hidden="1">{#N/A,#N/A,TRUE,"INGENIERIA";#N/A,#N/A,TRUE,"COMPRAS";#N/A,#N/A,TRUE,"DIRECCION";#N/A,#N/A,TRUE,"RESUMEN"}</definedName>
    <definedName name="AAS_1" localSheetId="21" hidden="1">{#N/A,#N/A,TRUE,"INGENIERIA";#N/A,#N/A,TRUE,"COMPRAS";#N/A,#N/A,TRUE,"DIRECCION";#N/A,#N/A,TRUE,"RESUMEN"}</definedName>
    <definedName name="AAS_1" localSheetId="22" hidden="1">{#N/A,#N/A,TRUE,"INGENIERIA";#N/A,#N/A,TRUE,"COMPRAS";#N/A,#N/A,TRUE,"DIRECCION";#N/A,#N/A,TRUE,"RESUMEN"}</definedName>
    <definedName name="AAS_1" localSheetId="16" hidden="1">{#N/A,#N/A,TRUE,"INGENIERIA";#N/A,#N/A,TRUE,"COMPRAS";#N/A,#N/A,TRUE,"DIRECCION";#N/A,#N/A,TRUE,"RESUMEN"}</definedName>
    <definedName name="AAS_1" localSheetId="20" hidden="1">{#N/A,#N/A,TRUE,"INGENIERIA";#N/A,#N/A,TRUE,"COMPRAS";#N/A,#N/A,TRUE,"DIRECCION";#N/A,#N/A,TRUE,"RESUMEN"}</definedName>
    <definedName name="AAS_1" localSheetId="2" hidden="1">{#N/A,#N/A,TRUE,"INGENIERIA";#N/A,#N/A,TRUE,"COMPRAS";#N/A,#N/A,TRUE,"DIRECCION";#N/A,#N/A,TRUE,"RESUMEN"}</definedName>
    <definedName name="AAS_1" localSheetId="4" hidden="1">{#N/A,#N/A,TRUE,"INGENIERIA";#N/A,#N/A,TRUE,"COMPRAS";#N/A,#N/A,TRUE,"DIRECCION";#N/A,#N/A,TRUE,"RESUMEN"}</definedName>
    <definedName name="AAS_1" localSheetId="1" hidden="1">{#N/A,#N/A,TRUE,"INGENIERIA";#N/A,#N/A,TRUE,"COMPRAS";#N/A,#N/A,TRUE,"DIRECCION";#N/A,#N/A,TRUE,"RESUMEN"}</definedName>
    <definedName name="AAS_1" localSheetId="5" hidden="1">{#N/A,#N/A,TRUE,"INGENIERIA";#N/A,#N/A,TRUE,"COMPRAS";#N/A,#N/A,TRUE,"DIRECCION";#N/A,#N/A,TRUE,"RESUMEN"}</definedName>
    <definedName name="AAS_1" hidden="1">{#N/A,#N/A,TRUE,"INGENIERIA";#N/A,#N/A,TRUE,"COMPRAS";#N/A,#N/A,TRUE,"DIRECCION";#N/A,#N/A,TRUE,"RESUMEN"}</definedName>
    <definedName name="AAS_2" localSheetId="21" hidden="1">{#N/A,#N/A,TRUE,"INGENIERIA";#N/A,#N/A,TRUE,"COMPRAS";#N/A,#N/A,TRUE,"DIRECCION";#N/A,#N/A,TRUE,"RESUMEN"}</definedName>
    <definedName name="AAS_2" localSheetId="22" hidden="1">{#N/A,#N/A,TRUE,"INGENIERIA";#N/A,#N/A,TRUE,"COMPRAS";#N/A,#N/A,TRUE,"DIRECCION";#N/A,#N/A,TRUE,"RESUMEN"}</definedName>
    <definedName name="AAS_2" localSheetId="16" hidden="1">{#N/A,#N/A,TRUE,"INGENIERIA";#N/A,#N/A,TRUE,"COMPRAS";#N/A,#N/A,TRUE,"DIRECCION";#N/A,#N/A,TRUE,"RESUMEN"}</definedName>
    <definedName name="AAS_2" localSheetId="20" hidden="1">{#N/A,#N/A,TRUE,"INGENIERIA";#N/A,#N/A,TRUE,"COMPRAS";#N/A,#N/A,TRUE,"DIRECCION";#N/A,#N/A,TRUE,"RESUMEN"}</definedName>
    <definedName name="AAS_2" localSheetId="2" hidden="1">{#N/A,#N/A,TRUE,"INGENIERIA";#N/A,#N/A,TRUE,"COMPRAS";#N/A,#N/A,TRUE,"DIRECCION";#N/A,#N/A,TRUE,"RESUMEN"}</definedName>
    <definedName name="AAS_2" localSheetId="4" hidden="1">{#N/A,#N/A,TRUE,"INGENIERIA";#N/A,#N/A,TRUE,"COMPRAS";#N/A,#N/A,TRUE,"DIRECCION";#N/A,#N/A,TRUE,"RESUMEN"}</definedName>
    <definedName name="AAS_2" localSheetId="1" hidden="1">{#N/A,#N/A,TRUE,"INGENIERIA";#N/A,#N/A,TRUE,"COMPRAS";#N/A,#N/A,TRUE,"DIRECCION";#N/A,#N/A,TRUE,"RESUMEN"}</definedName>
    <definedName name="AAS_2" localSheetId="5" hidden="1">{#N/A,#N/A,TRUE,"INGENIERIA";#N/A,#N/A,TRUE,"COMPRAS";#N/A,#N/A,TRUE,"DIRECCION";#N/A,#N/A,TRUE,"RESUMEN"}</definedName>
    <definedName name="AAS_2" hidden="1">{#N/A,#N/A,TRUE,"INGENIERIA";#N/A,#N/A,TRUE,"COMPRAS";#N/A,#N/A,TRUE,"DIRECCION";#N/A,#N/A,TRUE,"RESUMEN"}</definedName>
    <definedName name="ab" localSheetId="2">#REF!</definedName>
    <definedName name="ab">#REF!</definedName>
    <definedName name="abc" localSheetId="21">#REF!</definedName>
    <definedName name="abc" localSheetId="17">#REF!</definedName>
    <definedName name="abc" localSheetId="16">#REF!</definedName>
    <definedName name="abc" localSheetId="20">#REF!</definedName>
    <definedName name="abc" localSheetId="6">#REF!</definedName>
    <definedName name="abc" localSheetId="19">#REF!</definedName>
    <definedName name="abc" localSheetId="1">#REF!</definedName>
    <definedName name="abc" localSheetId="7">#REF!</definedName>
    <definedName name="abc">#REF!</definedName>
    <definedName name="ABCD" localSheetId="21" hidden="1">#REF!</definedName>
    <definedName name="ABCD" localSheetId="22" hidden="1">#REF!</definedName>
    <definedName name="ABCD" localSheetId="17" hidden="1">#REF!</definedName>
    <definedName name="ABCD" localSheetId="16" hidden="1">#REF!</definedName>
    <definedName name="ABCD" localSheetId="20" hidden="1">#REF!</definedName>
    <definedName name="ABCD" localSheetId="6" hidden="1">#REF!</definedName>
    <definedName name="ABCD" localSheetId="19" hidden="1">#REF!</definedName>
    <definedName name="ABCD" localSheetId="7" hidden="1">#REF!</definedName>
    <definedName name="ABCD" hidden="1">#REF!</definedName>
    <definedName name="ABCDE" localSheetId="21" hidden="1">#REF!</definedName>
    <definedName name="ABCDE" localSheetId="22" hidden="1">#REF!</definedName>
    <definedName name="ABCDE" localSheetId="17" hidden="1">#REF!</definedName>
    <definedName name="ABCDE" localSheetId="16" hidden="1">#REF!</definedName>
    <definedName name="ABCDE" localSheetId="20" hidden="1">#REF!</definedName>
    <definedName name="ABCDE" localSheetId="6" hidden="1">#REF!</definedName>
    <definedName name="ABCDE" localSheetId="19" hidden="1">#REF!</definedName>
    <definedName name="ABCDE" localSheetId="7" hidden="1">#REF!</definedName>
    <definedName name="ABCDE" hidden="1">#REF!</definedName>
    <definedName name="ABFIN" localSheetId="2">#REF!</definedName>
    <definedName name="ABFIN">#REF!</definedName>
    <definedName name="ABG" localSheetId="20">#REF!</definedName>
    <definedName name="ABG">#REF!</definedName>
    <definedName name="ABIN" localSheetId="2">#REF!</definedName>
    <definedName name="ABIN">#REF!</definedName>
    <definedName name="ABR" localSheetId="21">#REF!</definedName>
    <definedName name="ABR" localSheetId="17">#REF!</definedName>
    <definedName name="ABR" localSheetId="16">#REF!</definedName>
    <definedName name="ABR" localSheetId="20">#REF!</definedName>
    <definedName name="ABR" localSheetId="6">#REF!</definedName>
    <definedName name="ABR" localSheetId="19">#REF!</definedName>
    <definedName name="ABR" localSheetId="7">#REF!</definedName>
    <definedName name="ABR">#REF!</definedName>
    <definedName name="absc" localSheetId="20">#REF!</definedName>
    <definedName name="absc" localSheetId="2">#REF!</definedName>
    <definedName name="absc">#REF!</definedName>
    <definedName name="absc_" localSheetId="2">#REF!</definedName>
    <definedName name="absc_">#REF!</definedName>
    <definedName name="absc_1" localSheetId="2">#REF!</definedName>
    <definedName name="absc_1">#REF!</definedName>
    <definedName name="absc1" localSheetId="2">#REF!</definedName>
    <definedName name="absc1">#REF!</definedName>
    <definedName name="ABSC2" localSheetId="2">#REF!</definedName>
    <definedName name="ABSC2">#REF!</definedName>
    <definedName name="ABSCF" localSheetId="2">#REF!</definedName>
    <definedName name="ABSCF">#REF!</definedName>
    <definedName name="ABSCI" localSheetId="2">#REF!</definedName>
    <definedName name="ABSCI">#REF!</definedName>
    <definedName name="ac" localSheetId="20">#REF!</definedName>
    <definedName name="ac" localSheetId="1">#REF!</definedName>
    <definedName name="ac">#REF!</definedName>
    <definedName name="ACALZADA" localSheetId="21">#REF!</definedName>
    <definedName name="ACALZADA" localSheetId="17">#REF!</definedName>
    <definedName name="Acalzada" localSheetId="16">#REF!</definedName>
    <definedName name="ACALZADA" localSheetId="20">#REF!</definedName>
    <definedName name="ACALZADA" localSheetId="6">#REF!</definedName>
    <definedName name="ACALZADA" localSheetId="19">#REF!</definedName>
    <definedName name="ACALZADA" localSheetId="1">#REF!</definedName>
    <definedName name="ACALZADA" localSheetId="5">#REF!</definedName>
    <definedName name="ACALZADA" localSheetId="7">#REF!</definedName>
    <definedName name="ACALZADA">#REF!</definedName>
    <definedName name="acces" localSheetId="2">#REF!</definedName>
    <definedName name="acces">#REF!</definedName>
    <definedName name="AccessDatabase" hidden="1">"C:\C-314\VOLUMENES\volfin4.mdb"</definedName>
    <definedName name="acci" localSheetId="2">#REF!</definedName>
    <definedName name="acci">#REF!</definedName>
    <definedName name="ACEITES" localSheetId="2">#REF!,#REF!,#REF!,#REF!,#REF!</definedName>
    <definedName name="ACEITES">#REF!,#REF!,#REF!,#REF!,#REF!</definedName>
    <definedName name="ACERO" localSheetId="2">#REF!</definedName>
    <definedName name="ACERO">#REF!</definedName>
    <definedName name="ACERO_DE_REFUERZO_60000" localSheetId="2">#REF!</definedName>
    <definedName name="ACERO_DE_REFUERZO_60000">#REF!</definedName>
    <definedName name="Acicloruta" localSheetId="21">#REF!</definedName>
    <definedName name="Acicloruta" localSheetId="17">#REF!</definedName>
    <definedName name="Acicloruta" localSheetId="16">#REF!</definedName>
    <definedName name="Acicloruta" localSheetId="20">#REF!</definedName>
    <definedName name="Acicloruta" localSheetId="19">#REF!</definedName>
    <definedName name="Acicloruta" localSheetId="1">#REF!</definedName>
    <definedName name="Acicloruta" localSheetId="5">#REF!</definedName>
    <definedName name="Acicloruta" localSheetId="7">#REF!</definedName>
    <definedName name="Acicloruta">#REF!</definedName>
    <definedName name="ACP" localSheetId="2">#REF!</definedName>
    <definedName name="ACP">#REF!</definedName>
    <definedName name="ACP_COMENTA" localSheetId="2">#REF!</definedName>
    <definedName name="ACP_COMENTA">#REF!</definedName>
    <definedName name="actas" localSheetId="2">#REF!</definedName>
    <definedName name="actas">#REF!</definedName>
    <definedName name="Actividad" localSheetId="21">#REF!</definedName>
    <definedName name="Actividad" localSheetId="17">#REF!</definedName>
    <definedName name="Actividad" localSheetId="20">#REF!</definedName>
    <definedName name="Actividad" localSheetId="19">#REF!</definedName>
    <definedName name="Actividad" localSheetId="1">#REF!</definedName>
    <definedName name="Actividad" localSheetId="7">#REF!</definedName>
    <definedName name="Actividad">#REF!</definedName>
    <definedName name="actualizado" localSheetId="2">#REF!</definedName>
    <definedName name="actualizado">#REF!</definedName>
    <definedName name="Acumulado" localSheetId="2">#REF!</definedName>
    <definedName name="Acumulado">#REF!</definedName>
    <definedName name="ACwvu.TAB1." localSheetId="22" hidden="1">#REF!</definedName>
    <definedName name="ACwvu.TAB1." hidden="1">#REF!</definedName>
    <definedName name="ACwvu.TAB10." localSheetId="22" hidden="1">#REF!</definedName>
    <definedName name="ACwvu.TAB10." hidden="1">#REF!</definedName>
    <definedName name="ACwvu.TAB2." localSheetId="22" hidden="1">#REF!</definedName>
    <definedName name="ACwvu.TAB2." hidden="1">#REF!</definedName>
    <definedName name="ACwvu.TAB3." localSheetId="22" hidden="1">#REF!</definedName>
    <definedName name="ACwvu.TAB3." hidden="1">#REF!</definedName>
    <definedName name="ACwvu.TAB4." localSheetId="22" hidden="1">#REF!</definedName>
    <definedName name="ACwvu.TAB4." hidden="1">#REF!</definedName>
    <definedName name="ACwvu.TAB5." localSheetId="22" hidden="1">#REF!</definedName>
    <definedName name="ACwvu.TAB5." hidden="1">#REF!</definedName>
    <definedName name="ad" localSheetId="2">#REF!</definedName>
    <definedName name="ad">#REF!</definedName>
    <definedName name="adfasdfsa" localSheetId="2">#REF!</definedName>
    <definedName name="adfasdfsa">#REF!</definedName>
    <definedName name="adfasfadfa" localSheetId="2">#REF!</definedName>
    <definedName name="adfasfadfa">#REF!</definedName>
    <definedName name="ADFGSDB" localSheetId="21" hidden="1">{"via1",#N/A,TRUE,"general";"via2",#N/A,TRUE,"general";"via3",#N/A,TRUE,"general"}</definedName>
    <definedName name="ADFGSDB" localSheetId="22" hidden="1">{"via1",#N/A,TRUE,"general";"via2",#N/A,TRUE,"general";"via3",#N/A,TRUE,"general"}</definedName>
    <definedName name="ADFGSDB" localSheetId="16" hidden="1">{"via1",#N/A,TRUE,"general";"via2",#N/A,TRUE,"general";"via3",#N/A,TRUE,"general"}</definedName>
    <definedName name="ADFGSDB" localSheetId="20" hidden="1">{"via1",#N/A,TRUE,"general";"via2",#N/A,TRUE,"general";"via3",#N/A,TRUE,"general"}</definedName>
    <definedName name="ADFGSDB" localSheetId="2" hidden="1">{"via1",#N/A,TRUE,"general";"via2",#N/A,TRUE,"general";"via3",#N/A,TRUE,"general"}</definedName>
    <definedName name="ADFGSDB" localSheetId="4" hidden="1">{"via1",#N/A,TRUE,"general";"via2",#N/A,TRUE,"general";"via3",#N/A,TRUE,"general"}</definedName>
    <definedName name="ADFGSDB" localSheetId="1" hidden="1">{"via1",#N/A,TRUE,"general";"via2",#N/A,TRUE,"general";"via3",#N/A,TRUE,"general"}</definedName>
    <definedName name="ADFGSDB" localSheetId="5" hidden="1">{"via1",#N/A,TRUE,"general";"via2",#N/A,TRUE,"general";"via3",#N/A,TRUE,"general"}</definedName>
    <definedName name="ADFGSDB" hidden="1">{"via1",#N/A,TRUE,"general";"via2",#N/A,TRUE,"general";"via3",#N/A,TRUE,"general"}</definedName>
    <definedName name="ADI" localSheetId="2">#REF!</definedName>
    <definedName name="ADI">#REF!</definedName>
    <definedName name="ADM" localSheetId="2">#REF!</definedName>
    <definedName name="ADM">#REF!</definedName>
    <definedName name="ADMINISTRADOR" localSheetId="2">#REF!</definedName>
    <definedName name="ADMINISTRADOR">#REF!</definedName>
    <definedName name="ADMINISTRADOR_VIAL__ARMANDO_SANCHEZ_SANCHEZ" localSheetId="20">#REF!</definedName>
    <definedName name="ADMINISTRADOR_VIAL__ARMANDO_SANCHEZ_SANCHEZ" localSheetId="2">#REF!</definedName>
    <definedName name="ADMINISTRADOR_VIAL__ARMANDO_SANCHEZ_SANCHEZ" localSheetId="4">#REF!</definedName>
    <definedName name="ADMINISTRADOR_VIAL__ARMANDO_SANCHEZ_SANCHEZ">#REF!</definedName>
    <definedName name="ADMON" localSheetId="2">#REF!</definedName>
    <definedName name="ADMON">#REF!</definedName>
    <definedName name="adoc1" localSheetId="2">#REF!</definedName>
    <definedName name="adoc1">#REF!</definedName>
    <definedName name="ADOC125" localSheetId="2">#REF!</definedName>
    <definedName name="ADOC125">#REF!</definedName>
    <definedName name="adoq" localSheetId="20">#REF!</definedName>
    <definedName name="adoq" localSheetId="4">#REF!</definedName>
    <definedName name="adoq">#REF!</definedName>
    <definedName name="ads" localSheetId="16">#REF!</definedName>
    <definedName name="ads" localSheetId="20">#REF!</definedName>
    <definedName name="ads">#REF!</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 hidden="1">{"TAB1",#N/A,TRUE,"GENERAL";"TAB2",#N/A,TRUE,"GENERAL";"TAB3",#N/A,TRUE,"GENERAL";"TAB4",#N/A,TRUE,"GENERAL";"TAB5",#N/A,TRUE,"GENERAL"}</definedName>
    <definedName name="ADSAD" localSheetId="4" hidden="1">{"TAB1",#N/A,TRUE,"GENERAL";"TAB2",#N/A,TRUE,"GENERAL";"TAB3",#N/A,TRUE,"GENERAL";"TAB4",#N/A,TRUE,"GENERAL";"TAB5",#N/A,TRUE,"GENERAL"}</definedName>
    <definedName name="ADSAD" localSheetId="1" hidden="1">{"TAB1",#N/A,TRUE,"GENERAL";"TAB2",#N/A,TRUE,"GENERAL";"TAB3",#N/A,TRUE,"GENERAL";"TAB4",#N/A,TRUE,"GENERAL";"TAB5",#N/A,TRUE,"GENERAL"}</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dsfadsfasdfafdasfdasfd" localSheetId="2">#REF!</definedName>
    <definedName name="adsfadsfasdfafdasfdasfd">#REF!</definedName>
    <definedName name="adsfadsfasfasdfasfdasdfadsfdsafdsa" localSheetId="2">#REF!</definedName>
    <definedName name="adsfadsfasfasdfasfdasdfadsfdsafdsa">#REF!</definedName>
    <definedName name="ADT" localSheetId="2">#REF!</definedName>
    <definedName name="ADT">#REF!</definedName>
    <definedName name="aefa" localSheetId="21" hidden="1">{"via1",#N/A,TRUE,"general";"via2",#N/A,TRUE,"general";"via3",#N/A,TRUE,"general"}</definedName>
    <definedName name="aefa" localSheetId="22" hidden="1">{"via1",#N/A,TRUE,"general";"via2",#N/A,TRUE,"general";"via3",#N/A,TRUE,"general"}</definedName>
    <definedName name="aefa" localSheetId="16" hidden="1">{"via1",#N/A,TRUE,"general";"via2",#N/A,TRUE,"general";"via3",#N/A,TRUE,"general"}</definedName>
    <definedName name="aefa" localSheetId="20" hidden="1">{"via1",#N/A,TRUE,"general";"via2",#N/A,TRUE,"general";"via3",#N/A,TRUE,"general"}</definedName>
    <definedName name="aefa" localSheetId="2" hidden="1">{"via1",#N/A,TRUE,"general";"via2",#N/A,TRUE,"general";"via3",#N/A,TRUE,"general"}</definedName>
    <definedName name="aefa" localSheetId="4" hidden="1">{"via1",#N/A,TRUE,"general";"via2",#N/A,TRUE,"general";"via3",#N/A,TRUE,"general"}</definedName>
    <definedName name="aefa" localSheetId="1" hidden="1">{"via1",#N/A,TRUE,"general";"via2",#N/A,TRUE,"general";"via3",#N/A,TRUE,"general"}</definedName>
    <definedName name="aefa" localSheetId="5" hidden="1">{"via1",#N/A,TRUE,"general";"via2",#N/A,TRUE,"general";"via3",#N/A,TRUE,"general"}</definedName>
    <definedName name="aefa" hidden="1">{"via1",#N/A,TRUE,"general";"via2",#N/A,TRUE,"general";"via3",#N/A,TRUE,"general"}</definedName>
    <definedName name="Aexcavacion" localSheetId="21">#REF!</definedName>
    <definedName name="Aexcavacion" localSheetId="17">#REF!</definedName>
    <definedName name="Aexcavacion" localSheetId="20">#REF!</definedName>
    <definedName name="Aexcavacion" localSheetId="19">#REF!</definedName>
    <definedName name="Aexcavacion" localSheetId="1">#REF!</definedName>
    <definedName name="Aexcavacion" localSheetId="7">#REF!</definedName>
    <definedName name="Aexcavacion">#REF!</definedName>
    <definedName name="afdaffaf" localSheetId="2">#REF!</definedName>
    <definedName name="afdaffaf">#REF!</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 hidden="1">{"TAB1",#N/A,TRUE,"GENERAL";"TAB2",#N/A,TRUE,"GENERAL";"TAB3",#N/A,TRUE,"GENERAL";"TAB4",#N/A,TRUE,"GENERAL";"TAB5",#N/A,TRUE,"GENERAL"}</definedName>
    <definedName name="afdsw" localSheetId="4" hidden="1">{"TAB1",#N/A,TRUE,"GENERAL";"TAB2",#N/A,TRUE,"GENERAL";"TAB3",#N/A,TRUE,"GENERAL";"TAB4",#N/A,TRUE,"GENERAL";"TAB5",#N/A,TRUE,"GENERAL"}</definedName>
    <definedName name="afdsw" localSheetId="1" hidden="1">{"TAB1",#N/A,TRUE,"GENERAL";"TAB2",#N/A,TRUE,"GENERAL";"TAB3",#N/A,TRUE,"GENERAL";"TAB4",#N/A,TRUE,"GENERAL";"TAB5",#N/A,TRUE,"GENERAL"}</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gdsgg" localSheetId="21" hidden="1">{"via1",#N/A,TRUE,"general";"via2",#N/A,TRUE,"general";"via3",#N/A,TRUE,"general"}</definedName>
    <definedName name="agdsgg" localSheetId="22" hidden="1">{"via1",#N/A,TRUE,"general";"via2",#N/A,TRUE,"general";"via3",#N/A,TRUE,"general"}</definedName>
    <definedName name="agdsgg" localSheetId="16" hidden="1">{"via1",#N/A,TRUE,"general";"via2",#N/A,TRUE,"general";"via3",#N/A,TRUE,"general"}</definedName>
    <definedName name="agdsgg" localSheetId="20" hidden="1">{"via1",#N/A,TRUE,"general";"via2",#N/A,TRUE,"general";"via3",#N/A,TRUE,"general"}</definedName>
    <definedName name="agdsgg" localSheetId="2" hidden="1">{"via1",#N/A,TRUE,"general";"via2",#N/A,TRUE,"general";"via3",#N/A,TRUE,"general"}</definedName>
    <definedName name="agdsgg" localSheetId="4" hidden="1">{"via1",#N/A,TRUE,"general";"via2",#N/A,TRUE,"general";"via3",#N/A,TRUE,"general"}</definedName>
    <definedName name="agdsgg" localSheetId="1" hidden="1">{"via1",#N/A,TRUE,"general";"via2",#N/A,TRUE,"general";"via3",#N/A,TRUE,"general"}</definedName>
    <definedName name="agdsgg" localSheetId="5" hidden="1">{"via1",#N/A,TRUE,"general";"via2",#N/A,TRUE,"general";"via3",#N/A,TRUE,"general"}</definedName>
    <definedName name="agdsgg" hidden="1">{"via1",#N/A,TRUE,"general";"via2",#N/A,TRUE,"general";"via3",#N/A,TRUE,"general"}</definedName>
    <definedName name="AGO" localSheetId="21">#REF!</definedName>
    <definedName name="AGO" localSheetId="17">#REF!</definedName>
    <definedName name="AGO" localSheetId="16">#REF!</definedName>
    <definedName name="AGO" localSheetId="20">#REF!</definedName>
    <definedName name="AGO" localSheetId="6">#REF!</definedName>
    <definedName name="AGO" localSheetId="19">#REF!</definedName>
    <definedName name="AGO" localSheetId="1">#REF!</definedName>
    <definedName name="AGO" localSheetId="7">#REF!</definedName>
    <definedName name="AGO">#REF!</definedName>
    <definedName name="agua" localSheetId="20">#REF!</definedName>
    <definedName name="agua" localSheetId="1">#REF!</definedName>
    <definedName name="agua">#REF!</definedName>
    <definedName name="ah" localSheetId="2">#REF!</definedName>
    <definedName name="ah">#REF!</definedName>
    <definedName name="ahe" localSheetId="2">#REF!</definedName>
    <definedName name="ahe">#REF!</definedName>
    <definedName name="AIRE" localSheetId="2">#REF!</definedName>
    <definedName name="AIRE">#REF!</definedName>
    <definedName name="aiu" localSheetId="16">#REF!</definedName>
    <definedName name="aiu" localSheetId="20">#REF!</definedName>
    <definedName name="aiu" localSheetId="1">#REF!</definedName>
    <definedName name="aiu">#REF!</definedName>
    <definedName name="AIU_ADMON" localSheetId="16">#REF!</definedName>
    <definedName name="AIU_ADMON" localSheetId="20">#REF!</definedName>
    <definedName name="AIU_ADMON" localSheetId="1">#REF!</definedName>
    <definedName name="AIU_ADMON">#REF!</definedName>
    <definedName name="AIU_IMP" localSheetId="16">#REF!</definedName>
    <definedName name="AIU_IMP" localSheetId="20">#REF!</definedName>
    <definedName name="AIU_IMP" localSheetId="1">#REF!</definedName>
    <definedName name="AIU_IMP">#REF!</definedName>
    <definedName name="aiu_mat" localSheetId="2">#REF!</definedName>
    <definedName name="aiu_mat">#REF!</definedName>
    <definedName name="AIU_UTIL" localSheetId="16">#REF!</definedName>
    <definedName name="AIU_UTIL" localSheetId="20">#REF!</definedName>
    <definedName name="AIU_UTIL" localSheetId="1">#REF!</definedName>
    <definedName name="AIU_UTIL">#REF!</definedName>
    <definedName name="aj" localSheetId="2">#REF!</definedName>
    <definedName name="aj">#REF!</definedName>
    <definedName name="AJO" localSheetId="2">#REF!</definedName>
    <definedName name="AJO">#REF!</definedName>
    <definedName name="AjustDelAIU" localSheetId="16">#REF!</definedName>
    <definedName name="AjustDelAIU" localSheetId="20">#REF!</definedName>
    <definedName name="AjustDelAIU">#REF!</definedName>
    <definedName name="AjustDelAIUO" localSheetId="16">#REF!</definedName>
    <definedName name="AjustDelAIUO" localSheetId="20">#REF!</definedName>
    <definedName name="AjustDelAIUO">#REF!</definedName>
    <definedName name="Ajuste" localSheetId="16">#REF!</definedName>
    <definedName name="Ajuste" localSheetId="20">#REF!</definedName>
    <definedName name="Ajuste" localSheetId="1">#REF!</definedName>
    <definedName name="Ajuste">#REF!</definedName>
    <definedName name="ALAMB" localSheetId="2">#REF!</definedName>
    <definedName name="ALAMB">#REF!</definedName>
    <definedName name="ALAMBRE" localSheetId="2">#REF!</definedName>
    <definedName name="ALAMBRE">#REF!</definedName>
    <definedName name="alc" localSheetId="2">#REF!</definedName>
    <definedName name="alc">#REF!</definedName>
    <definedName name="ALONSO" localSheetId="2">#REF!</definedName>
    <definedName name="ALONSO">#REF!</definedName>
    <definedName name="ALONSO1" localSheetId="2">#REF!</definedName>
    <definedName name="ALONSO1">#REF!</definedName>
    <definedName name="Ambien" localSheetId="21" hidden="1">#REF!</definedName>
    <definedName name="Ambien" localSheetId="22" hidden="1">#REF!</definedName>
    <definedName name="Ambien" localSheetId="20" hidden="1">#REF!</definedName>
    <definedName name="Ambien" localSheetId="4" hidden="1">#REF!</definedName>
    <definedName name="Ambien" localSheetId="1" hidden="1">#REF!</definedName>
    <definedName name="Ambien" localSheetId="5" hidden="1">#REF!</definedName>
    <definedName name="Ambien" hidden="1">#REF!</definedName>
    <definedName name="AMBIENTAL" localSheetId="21">#REF!</definedName>
    <definedName name="AMBIENTAL" localSheetId="17">#REF!</definedName>
    <definedName name="AMBIENTAL" localSheetId="16">#REF!</definedName>
    <definedName name="AMBIENTAL" localSheetId="20">#REF!</definedName>
    <definedName name="AMBIENTAL" localSheetId="6">#REF!</definedName>
    <definedName name="AMBIENTAL" localSheetId="19">#REF!</definedName>
    <definedName name="AMBIENTAL" localSheetId="1">#REF!</definedName>
    <definedName name="AMBIENTAL" localSheetId="7">#REF!</definedName>
    <definedName name="AMBIENTAL">#REF!</definedName>
    <definedName name="ANALISIS">NA()</definedName>
    <definedName name="ANCLAJE" localSheetId="2">#REF!</definedName>
    <definedName name="ANCLAJE">#REF!</definedName>
    <definedName name="ANDEN" localSheetId="20">#REF!</definedName>
    <definedName name="ANDEN" localSheetId="4">#REF!</definedName>
    <definedName name="ANDEN" localSheetId="1">#REF!</definedName>
    <definedName name="ANDEN">#REF!</definedName>
    <definedName name="Andenes" localSheetId="21">#REF!</definedName>
    <definedName name="Andenes" localSheetId="17">#REF!</definedName>
    <definedName name="Andenes" localSheetId="20">#REF!</definedName>
    <definedName name="Andenes" localSheetId="19">#REF!</definedName>
    <definedName name="Andenes" localSheetId="1">#REF!</definedName>
    <definedName name="Andenes" localSheetId="7">#REF!</definedName>
    <definedName name="Andenes">#REF!</definedName>
    <definedName name="ANDENESV" localSheetId="2">#REF!</definedName>
    <definedName name="ANDENESV">#REF!</definedName>
    <definedName name="ANE" localSheetId="2">#REF!</definedName>
    <definedName name="ANE">#REF!</definedName>
    <definedName name="Anexo1" localSheetId="20">#REF!</definedName>
    <definedName name="Anexo1">#REF!</definedName>
    <definedName name="anscount" hidden="1">1</definedName>
    <definedName name="ANTEPECHO" localSheetId="22" hidden="1">#REF!</definedName>
    <definedName name="ANTEPECHO" localSheetId="20" hidden="1">#REF!</definedName>
    <definedName name="ANTEPECHO" localSheetId="2" hidden="1">#REF!</definedName>
    <definedName name="ANTEPECHO" localSheetId="4" hidden="1">#REF!</definedName>
    <definedName name="ANTEPECHO" hidden="1">#REF!</definedName>
    <definedName name="Antic" localSheetId="20">#REF!</definedName>
    <definedName name="Antic">#REF!</definedName>
    <definedName name="ANTICIPO" localSheetId="2">#REF!</definedName>
    <definedName name="ANTICIPO">#REF!</definedName>
    <definedName name="ANTISB" localSheetId="2">#REF!</definedName>
    <definedName name="ANTISB">#REF!</definedName>
    <definedName name="AÑO" localSheetId="2">#REF!</definedName>
    <definedName name="AÑO">#REF!</definedName>
    <definedName name="AÑOWUIE" localSheetId="2">#REF!</definedName>
    <definedName name="AÑOWUIE">#REF!</definedName>
    <definedName name="AO" localSheetId="2">#REF!</definedName>
    <definedName name="AO">#REF!</definedName>
    <definedName name="APOIO" localSheetId="2">#REF!</definedName>
    <definedName name="APOIO">#REF!</definedName>
    <definedName name="apoyo" localSheetId="21">#REF!</definedName>
    <definedName name="apoyo" localSheetId="20">#REF!</definedName>
    <definedName name="apoyo" localSheetId="1">#REF!</definedName>
    <definedName name="apoyo">#REF!</definedName>
    <definedName name="APU" localSheetId="20">#REF!</definedName>
    <definedName name="APU">#REF!</definedName>
    <definedName name="APU_directos" localSheetId="2">#REF!</definedName>
    <definedName name="APU_directos">#REF!</definedName>
    <definedName name="APU221.1" localSheetId="16">#REF!</definedName>
    <definedName name="APU221.1" localSheetId="20">#REF!</definedName>
    <definedName name="APU221.1">#REF!</definedName>
    <definedName name="APU221.2" localSheetId="16">#REF!</definedName>
    <definedName name="APU221.2" localSheetId="20">#REF!</definedName>
    <definedName name="APU221.2">#REF!</definedName>
    <definedName name="APU5P" localSheetId="2">#REF!</definedName>
    <definedName name="APU5P">#REF!</definedName>
    <definedName name="apus" localSheetId="2">#REF!</definedName>
    <definedName name="apus">#REF!</definedName>
    <definedName name="aq">#N/A</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16" hidden="1">{"TAB1",#N/A,TRUE,"GENERAL";"TAB2",#N/A,TRUE,"GENERAL";"TAB3",#N/A,TRUE,"GENERAL";"TAB4",#N/A,TRUE,"GENERAL";"TAB5",#N/A,TRUE,"GENERAL"}</definedName>
    <definedName name="aqaq" localSheetId="20" hidden="1">{"TAB1",#N/A,TRUE,"GENERAL";"TAB2",#N/A,TRUE,"GENERAL";"TAB3",#N/A,TRUE,"GENERAL";"TAB4",#N/A,TRUE,"GENERAL";"TAB5",#N/A,TRUE,"GENERAL"}</definedName>
    <definedName name="aqaq" localSheetId="2" hidden="1">{"TAB1",#N/A,TRUE,"GENERAL";"TAB2",#N/A,TRUE,"GENERAL";"TAB3",#N/A,TRUE,"GENERAL";"TAB4",#N/A,TRUE,"GENERAL";"TAB5",#N/A,TRUE,"GENERAL"}</definedName>
    <definedName name="aqaq" localSheetId="4" hidden="1">{"TAB1",#N/A,TRUE,"GENERAL";"TAB2",#N/A,TRUE,"GENERAL";"TAB3",#N/A,TRUE,"GENERAL";"TAB4",#N/A,TRUE,"GENERAL";"TAB5",#N/A,TRUE,"GENERAL"}</definedName>
    <definedName name="aqaq" localSheetId="1" hidden="1">{"TAB1",#N/A,TRUE,"GENERAL";"TAB2",#N/A,TRUE,"GENERAL";"TAB3",#N/A,TRUE,"GENERAL";"TAB4",#N/A,TRUE,"GENERAL";"TAB5",#N/A,TRUE,"GENERAL"}</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AREA" localSheetId="21">#REF!</definedName>
    <definedName name="AREA" localSheetId="17">#REF!</definedName>
    <definedName name="AREA" localSheetId="16">#REF!</definedName>
    <definedName name="AREA" localSheetId="20">#REF!</definedName>
    <definedName name="AREA" localSheetId="6">#REF!</definedName>
    <definedName name="AREA" localSheetId="19">#REF!</definedName>
    <definedName name="AREA" localSheetId="1">#REF!</definedName>
    <definedName name="AREA" localSheetId="7">#REF!</definedName>
    <definedName name="AREA">#REF!</definedName>
    <definedName name="Area_canal" localSheetId="2">#REF!</definedName>
    <definedName name="Area_canal">#REF!</definedName>
    <definedName name="_xlnm.Extract" localSheetId="2">#REF!</definedName>
    <definedName name="_xlnm.Extract">#REF!</definedName>
    <definedName name="_xlnm.Print_Area" localSheetId="21">'A. SECT'!$B$1:$G$1196</definedName>
    <definedName name="_xlnm.Print_Area" localSheetId="8">AIU!$B$1:$O$94</definedName>
    <definedName name="_xlnm.Print_Area" localSheetId="22">'AIU '!$B$1:$P$76</definedName>
    <definedName name="_xlnm.Print_Area" localSheetId="10">'AIU AMBIENTAL'!$B$1:$L$42</definedName>
    <definedName name="_xlnm.Print_Area" localSheetId="12">'AIU DCyCE'!$B$1:$L$40</definedName>
    <definedName name="_xlnm.Print_Area" localSheetId="14">'AIU PMT'!$B$1:$L$40</definedName>
    <definedName name="_xlnm.Print_Area" localSheetId="17">AJUSTES!$B$2:$J$67</definedName>
    <definedName name="_xlnm.Print_Area" localSheetId="9">AMBIENTAL!$B$1:$P$152</definedName>
    <definedName name="_xlnm.Print_Area" localSheetId="18">'AMIGABLE COMPONEDOR'!$A$1:$D$20</definedName>
    <definedName name="_xlnm.Print_Area" localSheetId="16">'COMPENSAC-EVALUAC-SEG-SDA'!$A$1:$J$13</definedName>
    <definedName name="_xlnm.Print_Area" localSheetId="0">'DATOS ENTRADA'!$B$1:$D$18</definedName>
    <definedName name="_xlnm.Print_Area" localSheetId="11">DCyCE!$B$3:$N$99</definedName>
    <definedName name="_xlnm.Print_Area" localSheetId="20">DESGLOSES!$B$1:$G$1196</definedName>
    <definedName name="_xlnm.Print_Area" localSheetId="15">'ENSAYOS-OBRA'!$A$1:$G$79</definedName>
    <definedName name="_xlnm.Print_Area" localSheetId="2">'FORMA PAGO LEY 2101'!$A$4:$D$10</definedName>
    <definedName name="_xlnm.Print_Area" localSheetId="6">'FORMULARIO 1-PPTO OFICIAL'!$B$10:$M$341</definedName>
    <definedName name="_xlnm.Print_Area" localSheetId="26">INSUMOS!$B$2:$E$2841</definedName>
    <definedName name="_xlnm.Print_Area" localSheetId="25">ITEMS!$B$2:$E$4195</definedName>
    <definedName name="_xlnm.Print_Area" localSheetId="19">'LEY 2101 DE 2021'!$B$2:$J$24</definedName>
    <definedName name="_xlnm.Print_Area" localSheetId="4">'PAGOS VR. PRELIMIN'!$A$1:$F$12</definedName>
    <definedName name="_xlnm.Print_Area" localSheetId="1">'PERFILES PERSONAL-OBRA'!$A$1:$H$168</definedName>
    <definedName name="_xlnm.Print_Area" localSheetId="13">PMT!$B$1:$AC$42</definedName>
    <definedName name="_xlnm.Print_Area" localSheetId="5">'PPTO GRAL-ACERO'!$B$1:$I$37</definedName>
    <definedName name="_xlnm.Print_Area" localSheetId="3">'PPTO OFICIAL-TOTAL'!$A$1:$D$111</definedName>
    <definedName name="_xlnm.Print_Area" localSheetId="7">PRELIMINARES!$B$1:$M$71</definedName>
    <definedName name="_xlnm.Print_Area">#REF!</definedName>
    <definedName name="Area_de_impresiónO" localSheetId="20">#REF!</definedName>
    <definedName name="Area_de_impresiónO" localSheetId="4">#REF!</definedName>
    <definedName name="Area_de_impresiónO">#REF!</definedName>
    <definedName name="ARENA" localSheetId="2">#REF!</definedName>
    <definedName name="ARENA">#REF!</definedName>
    <definedName name="armuve">#N/A</definedName>
    <definedName name="ARPD" localSheetId="2">#REF!</definedName>
    <definedName name="ARPD">#REF!</definedName>
    <definedName name="ARRENDAM1" localSheetId="22"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22" hidden="1">{#N/A,#N/A,FALSE,"Aging Summary";#N/A,#N/A,FALSE,"Ratio Analysis";#N/A,#N/A,FALSE,"Test 120 Day Accts";#N/A,#N/A,FALSE,"Tickmarks"}</definedName>
    <definedName name="ARRENDAMIENTO" hidden="1">{#N/A,#N/A,FALSE,"Aging Summary";#N/A,#N/A,FALSE,"Ratio Analysis";#N/A,#N/A,FALSE,"Test 120 Day Accts";#N/A,#N/A,FALSE,"Tickmarks"}</definedName>
    <definedName name="as" localSheetId="2">#REF!</definedName>
    <definedName name="as">#REF!</definedName>
    <definedName name="AS2DocOpenMode" hidden="1">"AS2DocumentEdit"</definedName>
    <definedName name="asas" localSheetId="2">#REF!</definedName>
    <definedName name="asas">#REF!</definedName>
    <definedName name="asasasa" localSheetId="2">#REF!</definedName>
    <definedName name="asasasa">#REF!</definedName>
    <definedName name="asasasas" localSheetId="2">#REF!</definedName>
    <definedName name="asasasas">#REF!</definedName>
    <definedName name="asasasasa" localSheetId="2">#REF!</definedName>
    <definedName name="asasasasa">#REF!</definedName>
    <definedName name="asasasasas" localSheetId="2">#REF!</definedName>
    <definedName name="asasasasas">#REF!</definedName>
    <definedName name="asasdasd">#N/A</definedName>
    <definedName name="ASB" localSheetId="20">#REF!</definedName>
    <definedName name="ASB" localSheetId="2">#REF!</definedName>
    <definedName name="ASB" localSheetId="4">#REF!</definedName>
    <definedName name="ASB">#REF!</definedName>
    <definedName name="ASD" localSheetId="21" hidden="1">{"via1",#N/A,TRUE,"general";"via2",#N/A,TRUE,"general";"via3",#N/A,TRUE,"general"}</definedName>
    <definedName name="ASD" localSheetId="22" hidden="1">{"via1",#N/A,TRUE,"general";"via2",#N/A,TRUE,"general";"via3",#N/A,TRUE,"general"}</definedName>
    <definedName name="ASD" localSheetId="16" hidden="1">{"via1",#N/A,TRUE,"general";"via2",#N/A,TRUE,"general";"via3",#N/A,TRUE,"general"}</definedName>
    <definedName name="ASD" localSheetId="20" hidden="1">{"via1",#N/A,TRUE,"general";"via2",#N/A,TRUE,"general";"via3",#N/A,TRUE,"general"}</definedName>
    <definedName name="ASD" localSheetId="2" hidden="1">{"via1",#N/A,TRUE,"general";"via2",#N/A,TRUE,"general";"via3",#N/A,TRUE,"general"}</definedName>
    <definedName name="ASD" localSheetId="4" hidden="1">{"via1",#N/A,TRUE,"general";"via2",#N/A,TRUE,"general";"via3",#N/A,TRUE,"general"}</definedName>
    <definedName name="ASD" localSheetId="1" hidden="1">{"via1",#N/A,TRUE,"general";"via2",#N/A,TRUE,"general";"via3",#N/A,TRUE,"general"}</definedName>
    <definedName name="ASD" localSheetId="5" hidden="1">{"via1",#N/A,TRUE,"general";"via2",#N/A,TRUE,"general";"via3",#N/A,TRUE,"general"}</definedName>
    <definedName name="ASD"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16" hidden="1">{"via1",#N/A,TRUE,"general";"via2",#N/A,TRUE,"general";"via3",#N/A,TRUE,"general"}</definedName>
    <definedName name="ASDA" localSheetId="20" hidden="1">{"via1",#N/A,TRUE,"general";"via2",#N/A,TRUE,"general";"via3",#N/A,TRUE,"general"}</definedName>
    <definedName name="ASDA" localSheetId="2" hidden="1">{"via1",#N/A,TRUE,"general";"via2",#N/A,TRUE,"general";"via3",#N/A,TRUE,"general"}</definedName>
    <definedName name="ASDA" localSheetId="4" hidden="1">{"via1",#N/A,TRUE,"general";"via2",#N/A,TRUE,"general";"via3",#N/A,TRUE,"general"}</definedName>
    <definedName name="ASDA" localSheetId="1" hidden="1">{"via1",#N/A,TRUE,"general";"via2",#N/A,TRUE,"general";"via3",#N/A,TRUE,"general"}</definedName>
    <definedName name="ASDA" localSheetId="5" hidden="1">{"via1",#N/A,TRUE,"general";"via2",#N/A,TRUE,"general";"via3",#N/A,TRUE,"general"}</definedName>
    <definedName name="ASDA" hidden="1">{"via1",#N/A,TRUE,"general";"via2",#N/A,TRUE,"general";"via3",#N/A,TRUE,"general"}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f" localSheetId="21" hidden="1">{"via1",#N/A,TRUE,"general";"via2",#N/A,TRUE,"general";"via3",#N/A,TRUE,"general"}</definedName>
    <definedName name="asdf" localSheetId="22" hidden="1">{"via1",#N/A,TRUE,"general";"via2",#N/A,TRUE,"general";"via3",#N/A,TRUE,"general"}</definedName>
    <definedName name="asdf" localSheetId="16" hidden="1">{"via1",#N/A,TRUE,"general";"via2",#N/A,TRUE,"general";"via3",#N/A,TRUE,"general"}</definedName>
    <definedName name="asdf" localSheetId="20" hidden="1">{"via1",#N/A,TRUE,"general";"via2",#N/A,TRUE,"general";"via3",#N/A,TRUE,"general"}</definedName>
    <definedName name="asdf" localSheetId="2" hidden="1">{"via1",#N/A,TRUE,"general";"via2",#N/A,TRUE,"general";"via3",#N/A,TRUE,"general"}</definedName>
    <definedName name="asdf" localSheetId="4" hidden="1">{"via1",#N/A,TRUE,"general";"via2",#N/A,TRUE,"general";"via3",#N/A,TRUE,"general"}</definedName>
    <definedName name="asdf" localSheetId="1" hidden="1">{"via1",#N/A,TRUE,"general";"via2",#N/A,TRUE,"general";"via3",#N/A,TRUE,"general"}</definedName>
    <definedName name="asdf" localSheetId="5" hidden="1">{"via1",#N/A,TRUE,"general";"via2",#N/A,TRUE,"general";"via3",#N/A,TRUE,"general"}</definedName>
    <definedName name="asdf"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16" hidden="1">{"via1",#N/A,TRUE,"general";"via2",#N/A,TRUE,"general";"via3",#N/A,TRUE,"general"}</definedName>
    <definedName name="asdfa" localSheetId="20" hidden="1">{"via1",#N/A,TRUE,"general";"via2",#N/A,TRUE,"general";"via3",#N/A,TRUE,"general"}</definedName>
    <definedName name="asdfa" localSheetId="2" hidden="1">{"via1",#N/A,TRUE,"general";"via2",#N/A,TRUE,"general";"via3",#N/A,TRUE,"general"}</definedName>
    <definedName name="asdfa" localSheetId="4" hidden="1">{"via1",#N/A,TRUE,"general";"via2",#N/A,TRUE,"general";"via3",#N/A,TRUE,"general"}</definedName>
    <definedName name="asdfa" localSheetId="1"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dfadsfadsfafda" localSheetId="2">#REF!</definedName>
    <definedName name="asdfadsfadsfafda">#REF!</definedName>
    <definedName name="asdfasdf" localSheetId="2">#REF!</definedName>
    <definedName name="asdfasdf">#REF!</definedName>
    <definedName name="ASDFGHJKLÑ">#N/A</definedName>
    <definedName name="asdfñk">#N/A</definedName>
    <definedName name="Aseparador" localSheetId="21">#REF!</definedName>
    <definedName name="Aseparador" localSheetId="17">#REF!</definedName>
    <definedName name="Aseparador" localSheetId="16">#REF!</definedName>
    <definedName name="Aseparador" localSheetId="20">#REF!</definedName>
    <definedName name="Aseparador" localSheetId="19">#REF!</definedName>
    <definedName name="Aseparador" localSheetId="1">#REF!</definedName>
    <definedName name="Aseparador" localSheetId="5">#REF!</definedName>
    <definedName name="Aseparador" localSheetId="7">#REF!</definedName>
    <definedName name="Aseparador">#REF!</definedName>
    <definedName name="asfa" localSheetId="2">#REF!</definedName>
    <definedName name="asfa">#REF!</definedName>
    <definedName name="ASFALTO" localSheetId="2">#REF!</definedName>
    <definedName name="ASFALTO">#REF!</definedName>
    <definedName name="asfasd" localSheetId="21" hidden="1">{"via1",#N/A,TRUE,"general";"via2",#N/A,TRUE,"general";"via3",#N/A,TRUE,"general"}</definedName>
    <definedName name="asfasd" localSheetId="22" hidden="1">{"via1",#N/A,TRUE,"general";"via2",#N/A,TRUE,"general";"via3",#N/A,TRUE,"general"}</definedName>
    <definedName name="asfasd" localSheetId="16" hidden="1">{"via1",#N/A,TRUE,"general";"via2",#N/A,TRUE,"general";"via3",#N/A,TRUE,"general"}</definedName>
    <definedName name="asfasd" localSheetId="20" hidden="1">{"via1",#N/A,TRUE,"general";"via2",#N/A,TRUE,"general";"via3",#N/A,TRUE,"general"}</definedName>
    <definedName name="asfasd" localSheetId="2" hidden="1">{"via1",#N/A,TRUE,"general";"via2",#N/A,TRUE,"general";"via3",#N/A,TRUE,"general"}</definedName>
    <definedName name="asfasd" localSheetId="4" hidden="1">{"via1",#N/A,TRUE,"general";"via2",#N/A,TRUE,"general";"via3",#N/A,TRUE,"general"}</definedName>
    <definedName name="asfasd" localSheetId="1" hidden="1">{"via1",#N/A,TRUE,"general";"via2",#N/A,TRUE,"general";"via3",#N/A,TRUE,"general"}</definedName>
    <definedName name="asfasd" localSheetId="5" hidden="1">{"via1",#N/A,TRUE,"general";"via2",#N/A,TRUE,"general";"via3",#N/A,TRUE,"general"}</definedName>
    <definedName name="asfasd" hidden="1">{"via1",#N/A,TRUE,"general";"via2",#N/A,TRUE,"general";"via3",#N/A,TRUE,"general"}</definedName>
    <definedName name="ASFASDF" localSheetId="2">#REF!</definedName>
    <definedName name="ASFASDF">#REF!</definedName>
    <definedName name="asfasdl" localSheetId="21" hidden="1">{"via1",#N/A,TRUE,"general";"via2",#N/A,TRUE,"general";"via3",#N/A,TRUE,"general"}</definedName>
    <definedName name="asfasdl" localSheetId="22" hidden="1">{"via1",#N/A,TRUE,"general";"via2",#N/A,TRUE,"general";"via3",#N/A,TRUE,"general"}</definedName>
    <definedName name="asfasdl" localSheetId="16" hidden="1">{"via1",#N/A,TRUE,"general";"via2",#N/A,TRUE,"general";"via3",#N/A,TRUE,"general"}</definedName>
    <definedName name="asfasdl" localSheetId="20" hidden="1">{"via1",#N/A,TRUE,"general";"via2",#N/A,TRUE,"general";"via3",#N/A,TRUE,"general"}</definedName>
    <definedName name="asfasdl" localSheetId="2" hidden="1">{"via1",#N/A,TRUE,"general";"via2",#N/A,TRUE,"general";"via3",#N/A,TRUE,"general"}</definedName>
    <definedName name="asfasdl" localSheetId="4" hidden="1">{"via1",#N/A,TRUE,"general";"via2",#N/A,TRUE,"general";"via3",#N/A,TRUE,"general"}</definedName>
    <definedName name="asfasdl" localSheetId="1"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dfe" localSheetId="22" hidden="1">{#N/A,#N/A,TRUE,"INGENIERIA";#N/A,#N/A,TRUE,"COMPRAS";#N/A,#N/A,TRUE,"DIRECCION";#N/A,#N/A,TRUE,"RESUMEN"}</definedName>
    <definedName name="asfdfe" hidden="1">{#N/A,#N/A,TRUE,"INGENIERIA";#N/A,#N/A,TRUE,"COMPRAS";#N/A,#N/A,TRUE,"DIRECCION";#N/A,#N/A,TRUE,"RESUMEN"}</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16" hidden="1">{"TAB1",#N/A,TRUE,"GENERAL";"TAB2",#N/A,TRUE,"GENERAL";"TAB3",#N/A,TRUE,"GENERAL";"TAB4",#N/A,TRUE,"GENERAL";"TAB5",#N/A,TRUE,"GENERAL"}</definedName>
    <definedName name="asff" localSheetId="20" hidden="1">{"TAB1",#N/A,TRUE,"GENERAL";"TAB2",#N/A,TRUE,"GENERAL";"TAB3",#N/A,TRUE,"GENERAL";"TAB4",#N/A,TRUE,"GENERAL";"TAB5",#N/A,TRUE,"GENERAL"}</definedName>
    <definedName name="asff" localSheetId="2" hidden="1">{"TAB1",#N/A,TRUE,"GENERAL";"TAB2",#N/A,TRUE,"GENERAL";"TAB3",#N/A,TRUE,"GENERAL";"TAB4",#N/A,TRUE,"GENERAL";"TAB5",#N/A,TRUE,"GENERAL"}</definedName>
    <definedName name="asff" localSheetId="4" hidden="1">{"TAB1",#N/A,TRUE,"GENERAL";"TAB2",#N/A,TRUE,"GENERAL";"TAB3",#N/A,TRUE,"GENERAL";"TAB4",#N/A,TRUE,"GENERAL";"TAB5",#N/A,TRUE,"GENERAL"}</definedName>
    <definedName name="asff" localSheetId="1" hidden="1">{"TAB1",#N/A,TRUE,"GENERAL";"TAB2",#N/A,TRUE,"GENERAL";"TAB3",#N/A,TRUE,"GENERAL";"TAB4",#N/A,TRUE,"GENERAL";"TAB5",#N/A,TRUE,"GENERAL"}</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16" hidden="1">{"via1",#N/A,TRUE,"general";"via2",#N/A,TRUE,"general";"via3",#N/A,TRUE,"general"}</definedName>
    <definedName name="asfghjoi" localSheetId="20" hidden="1">{"via1",#N/A,TRUE,"general";"via2",#N/A,TRUE,"general";"via3",#N/A,TRUE,"general"}</definedName>
    <definedName name="asfghjoi" localSheetId="2" hidden="1">{"via1",#N/A,TRUE,"general";"via2",#N/A,TRUE,"general";"via3",#N/A,TRUE,"general"}</definedName>
    <definedName name="asfghjoi" localSheetId="4" hidden="1">{"via1",#N/A,TRUE,"general";"via2",#N/A,TRUE,"general";"via3",#N/A,TRUE,"general"}</definedName>
    <definedName name="asfghjoi" localSheetId="1" hidden="1">{"via1",#N/A,TRUE,"general";"via2",#N/A,TRUE,"general";"via3",#N/A,TRUE,"general"}</definedName>
    <definedName name="asfghjoi" localSheetId="5" hidden="1">{"via1",#N/A,TRUE,"general";"via2",#N/A,TRUE,"general";"via3",#N/A,TRUE,"general"}</definedName>
    <definedName name="asfghjoi" hidden="1">{"via1",#N/A,TRUE,"general";"via2",#N/A,TRUE,"general";"via3",#N/A,TRUE,"general"}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specto" localSheetId="21">#REF!</definedName>
    <definedName name="aspecto" localSheetId="17">#REF!</definedName>
    <definedName name="aspecto" localSheetId="20">#REF!</definedName>
    <definedName name="aspecto" localSheetId="19">#REF!</definedName>
    <definedName name="aspecto" localSheetId="1">#REF!</definedName>
    <definedName name="aspecto" localSheetId="7">#REF!</definedName>
    <definedName name="aspecto">#REF!</definedName>
    <definedName name="at" localSheetId="2">#REF!</definedName>
    <definedName name="at">#REF!</definedName>
    <definedName name="ATenerEnCuenta" localSheetId="2">#REF!</definedName>
    <definedName name="ATenerEnCuenta">#REF!</definedName>
    <definedName name="AU" localSheetId="21">#REF!</definedName>
    <definedName name="AU" localSheetId="17">#REF!</definedName>
    <definedName name="AU" localSheetId="16">#REF!</definedName>
    <definedName name="AU" localSheetId="20">#REF!</definedName>
    <definedName name="AU" localSheetId="6">#REF!</definedName>
    <definedName name="AU" localSheetId="19">#REF!</definedName>
    <definedName name="AU" localSheetId="1">#REF!</definedName>
    <definedName name="AU" localSheetId="7">#REF!</definedName>
    <definedName name="AU">#REF!</definedName>
    <definedName name="aur" localSheetId="2">#REF!</definedName>
    <definedName name="aur">#REF!</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22" localSheetId="2">#REF!</definedName>
    <definedName name="AUTO22">#REF!</definedName>
    <definedName name="AUTOPISTA" localSheetId="21">#REF!</definedName>
    <definedName name="AUTOPISTA" localSheetId="17">#REF!</definedName>
    <definedName name="AUTOPISTA" localSheetId="16">#REF!</definedName>
    <definedName name="AUTOPISTA" localSheetId="20">#REF!</definedName>
    <definedName name="AUTOPISTA" localSheetId="19">#REF!</definedName>
    <definedName name="AUTOPISTA" localSheetId="1">#REF!</definedName>
    <definedName name="AUTOPISTA" localSheetId="7">#REF!</definedName>
    <definedName name="AUTOPISTA">#REF!</definedName>
    <definedName name="aux" localSheetId="2">#REF!</definedName>
    <definedName name="aux">#REF!</definedName>
    <definedName name="AUXILIAR" localSheetId="2">#REF!</definedName>
    <definedName name="AUXILIAR">#REF!</definedName>
    <definedName name="av" localSheetId="2">#REF!</definedName>
    <definedName name="av">#REF!</definedName>
    <definedName name="Averde" localSheetId="21">#REF!</definedName>
    <definedName name="Averde" localSheetId="17">#REF!</definedName>
    <definedName name="Averde" localSheetId="20">#REF!</definedName>
    <definedName name="Averde" localSheetId="19">#REF!</definedName>
    <definedName name="Averde" localSheetId="1">#REF!</definedName>
    <definedName name="Averde" localSheetId="7">#REF!</definedName>
    <definedName name="Averde">#REF!</definedName>
    <definedName name="AW" localSheetId="2">#REF!</definedName>
    <definedName name="AW">#REF!</definedName>
    <definedName name="ax" localSheetId="2">#REF!</definedName>
    <definedName name="ax">#REF!</definedName>
    <definedName name="AYU" localSheetId="2">#REF!</definedName>
    <definedName name="AYU">#REF!</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16" hidden="1">{"TAB1",#N/A,TRUE,"GENERAL";"TAB2",#N/A,TRUE,"GENERAL";"TAB3",#N/A,TRUE,"GENERAL";"TAB4",#N/A,TRUE,"GENERAL";"TAB5",#N/A,TRUE,"GENERAL"}</definedName>
    <definedName name="azaz" localSheetId="20" hidden="1">{"TAB1",#N/A,TRUE,"GENERAL";"TAB2",#N/A,TRUE,"GENERAL";"TAB3",#N/A,TRUE,"GENERAL";"TAB4",#N/A,TRUE,"GENERAL";"TAB5",#N/A,TRUE,"GENERAL"}</definedName>
    <definedName name="azaz" localSheetId="2" hidden="1">{"TAB1",#N/A,TRUE,"GENERAL";"TAB2",#N/A,TRUE,"GENERAL";"TAB3",#N/A,TRUE,"GENERAL";"TAB4",#N/A,TRUE,"GENERAL";"TAB5",#N/A,TRUE,"GENERAL"}</definedName>
    <definedName name="azaz" localSheetId="4" hidden="1">{"TAB1",#N/A,TRUE,"GENERAL";"TAB2",#N/A,TRUE,"GENERAL";"TAB3",#N/A,TRUE,"GENERAL";"TAB4",#N/A,TRUE,"GENERAL";"TAB5",#N/A,TRUE,"GENERAL"}</definedName>
    <definedName name="azaz" localSheetId="1" hidden="1">{"TAB1",#N/A,TRUE,"GENERAL";"TAB2",#N/A,TRUE,"GENERAL";"TAB3",#N/A,TRUE,"GENERAL";"TAB4",#N/A,TRUE,"GENERAL";"TAB5",#N/A,TRUE,"GENERAL"}</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Azonaverde" localSheetId="21">#REF!</definedName>
    <definedName name="Azonaverde" localSheetId="17">#REF!</definedName>
    <definedName name="Azonaverde" localSheetId="20">#REF!</definedName>
    <definedName name="Azonaverde" localSheetId="19">#REF!</definedName>
    <definedName name="Azonaverde" localSheetId="1">#REF!</definedName>
    <definedName name="Azonaverde" localSheetId="7">#REF!</definedName>
    <definedName name="Azonaverde">#REF!</definedName>
    <definedName name="b" localSheetId="21">#REF!</definedName>
    <definedName name="b" localSheetId="17">#REF!</definedName>
    <definedName name="b" localSheetId="16">#REF!</definedName>
    <definedName name="b" localSheetId="20">#REF!</definedName>
    <definedName name="b" localSheetId="6">#REF!</definedName>
    <definedName name="b" localSheetId="19">#REF!</definedName>
    <definedName name="b" localSheetId="1">#REF!</definedName>
    <definedName name="b" localSheetId="5">#REF!</definedName>
    <definedName name="b" localSheetId="7">#REF!</definedName>
    <definedName name="b">#REF!</definedName>
    <definedName name="B_impresión_IM" localSheetId="21">#REF!</definedName>
    <definedName name="B_impresión_IM" localSheetId="17">#REF!</definedName>
    <definedName name="B_impresión_IM" localSheetId="16">#REF!</definedName>
    <definedName name="B_impresión_IM" localSheetId="20">#REF!</definedName>
    <definedName name="B_impresión_IM" localSheetId="6">#REF!</definedName>
    <definedName name="B_impresión_IM" localSheetId="19">#REF!</definedName>
    <definedName name="B_impresión_IM" localSheetId="1">#REF!</definedName>
    <definedName name="B_impresión_IM" localSheetId="7">#REF!</definedName>
    <definedName name="B_impresión_IM">#REF!</definedName>
    <definedName name="BABAB" localSheetId="20">#REF!</definedName>
    <definedName name="BABAB">#REF!</definedName>
    <definedName name="BANCO" localSheetId="17">#REF!</definedName>
    <definedName name="BANCO" localSheetId="16">#REF!</definedName>
    <definedName name="BANCO" localSheetId="20">#REF!</definedName>
    <definedName name="BANCO" localSheetId="6">#REF!</definedName>
    <definedName name="BANCO" localSheetId="19">#REF!</definedName>
    <definedName name="BANCO" localSheetId="7">#REF!</definedName>
    <definedName name="BANCO">#REF!</definedName>
    <definedName name="base" localSheetId="2">#REF!</definedName>
    <definedName name="base">#REF!</definedName>
    <definedName name="Base_datos_IM">NA()</definedName>
    <definedName name="Base_Type" localSheetId="2">#REF!</definedName>
    <definedName name="Base_Type">#REF!</definedName>
    <definedName name="base_VaR" localSheetId="2">#REF!</definedName>
    <definedName name="base_VaR">#REF!</definedName>
    <definedName name="BASE2" localSheetId="2">#REF!</definedName>
    <definedName name="BASE2">#REF!</definedName>
    <definedName name="BASEDATOS" localSheetId="2">#REF!</definedName>
    <definedName name="BASEDATOS">#REF!</definedName>
    <definedName name="_xlnm.Database" localSheetId="20">#REF!</definedName>
    <definedName name="_xlnm.Database" localSheetId="2">#REF!</definedName>
    <definedName name="_xlnm.Database">#REF!</definedName>
    <definedName name="BASEGRAV" localSheetId="2">#REF!</definedName>
    <definedName name="BASEGRAV">#REF!</definedName>
    <definedName name="BASICOS" localSheetId="20">#REF!</definedName>
    <definedName name="BASICOS" localSheetId="4">#REF!</definedName>
    <definedName name="BASICOS">#REF!</definedName>
    <definedName name="bb" localSheetId="2">#REF!</definedName>
    <definedName name="bb">#REF!</definedName>
    <definedName name="bbbbbb" localSheetId="21" hidden="1">{"via1",#N/A,TRUE,"general";"via2",#N/A,TRUE,"general";"via3",#N/A,TRUE,"general"}</definedName>
    <definedName name="bbbbbb" localSheetId="22" hidden="1">{"via1",#N/A,TRUE,"general";"via2",#N/A,TRUE,"general";"via3",#N/A,TRUE,"general"}</definedName>
    <definedName name="bbbbbb" localSheetId="16" hidden="1">{"via1",#N/A,TRUE,"general";"via2",#N/A,TRUE,"general";"via3",#N/A,TRUE,"general"}</definedName>
    <definedName name="bbbbbb" localSheetId="20" hidden="1">{"via1",#N/A,TRUE,"general";"via2",#N/A,TRUE,"general";"via3",#N/A,TRUE,"general"}</definedName>
    <definedName name="bbbbbb" localSheetId="2" hidden="1">{"via1",#N/A,TRUE,"general";"via2",#N/A,TRUE,"general";"via3",#N/A,TRUE,"general"}</definedName>
    <definedName name="bbbbbb" localSheetId="4" hidden="1">{"via1",#N/A,TRUE,"general";"via2",#N/A,TRUE,"general";"via3",#N/A,TRUE,"general"}</definedName>
    <definedName name="bbbbbb" localSheetId="1" hidden="1">{"via1",#N/A,TRUE,"general";"via2",#N/A,TRUE,"general";"via3",#N/A,TRUE,"general"}</definedName>
    <definedName name="bbbbbb" localSheetId="5" hidden="1">{"via1",#N/A,TRUE,"general";"via2",#N/A,TRUE,"general";"via3",#N/A,TRUE,"general"}</definedName>
    <definedName name="bbbbbb" hidden="1">{"via1",#N/A,TRUE,"general";"via2",#N/A,TRUE,"general";"via3",#N/A,TRUE,"general"}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16" hidden="1">{"TAB1",#N/A,TRUE,"GENERAL";"TAB2",#N/A,TRUE,"GENERAL";"TAB3",#N/A,TRUE,"GENERAL";"TAB4",#N/A,TRUE,"GENERAL";"TAB5",#N/A,TRUE,"GENERAL"}</definedName>
    <definedName name="bbd" localSheetId="20" hidden="1">{"TAB1",#N/A,TRUE,"GENERAL";"TAB2",#N/A,TRUE,"GENERAL";"TAB3",#N/A,TRUE,"GENERAL";"TAB4",#N/A,TRUE,"GENERAL";"TAB5",#N/A,TRUE,"GENERAL"}</definedName>
    <definedName name="bbd" localSheetId="2" hidden="1">{"TAB1",#N/A,TRUE,"GENERAL";"TAB2",#N/A,TRUE,"GENERAL";"TAB3",#N/A,TRUE,"GENERAL";"TAB4",#N/A,TRUE,"GENERAL";"TAB5",#N/A,TRUE,"GENERAL"}</definedName>
    <definedName name="bbd" localSheetId="4" hidden="1">{"TAB1",#N/A,TRUE,"GENERAL";"TAB2",#N/A,TRUE,"GENERAL";"TAB3",#N/A,TRUE,"GENERAL";"TAB4",#N/A,TRUE,"GENERAL";"TAB5",#N/A,TRUE,"GENERAL"}</definedName>
    <definedName name="bbd" localSheetId="1"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D" localSheetId="2">#REF!</definedName>
    <definedName name="BDD">#REF!</definedName>
    <definedName name="BDFB" localSheetId="21" hidden="1">{"via1",#N/A,TRUE,"general";"via2",#N/A,TRUE,"general";"via3",#N/A,TRUE,"general"}</definedName>
    <definedName name="BDFB" localSheetId="22" hidden="1">{"via1",#N/A,TRUE,"general";"via2",#N/A,TRUE,"general";"via3",#N/A,TRUE,"general"}</definedName>
    <definedName name="BDFB" localSheetId="16" hidden="1">{"via1",#N/A,TRUE,"general";"via2",#N/A,TRUE,"general";"via3",#N/A,TRUE,"general"}</definedName>
    <definedName name="BDFB" localSheetId="20" hidden="1">{"via1",#N/A,TRUE,"general";"via2",#N/A,TRUE,"general";"via3",#N/A,TRUE,"general"}</definedName>
    <definedName name="BDFB" localSheetId="2" hidden="1">{"via1",#N/A,TRUE,"general";"via2",#N/A,TRUE,"general";"via3",#N/A,TRUE,"general"}</definedName>
    <definedName name="BDFB" localSheetId="4" hidden="1">{"via1",#N/A,TRUE,"general";"via2",#N/A,TRUE,"general";"via3",#N/A,TRUE,"general"}</definedName>
    <definedName name="BDFB" localSheetId="1" hidden="1">{"via1",#N/A,TRUE,"general";"via2",#N/A,TRUE,"general";"via3",#N/A,TRUE,"general"}</definedName>
    <definedName name="BDFB" localSheetId="5" hidden="1">{"via1",#N/A,TRUE,"general";"via2",#N/A,TRUE,"general";"via3",#N/A,TRUE,"general"}</definedName>
    <definedName name="BDFB" hidden="1">{"via1",#N/A,TRUE,"general";"via2",#N/A,TRUE,"general";"via3",#N/A,TRUE,"general"}</definedName>
    <definedName name="BDFBDFDFBH" localSheetId="20">#REF!</definedName>
    <definedName name="BDFBDFDFBH" localSheetId="2">#REF!</definedName>
    <definedName name="BDFBDFDFBH" localSheetId="4">#REF!</definedName>
    <definedName name="BDFBDFDFBH">#REF!</definedName>
    <definedName name="BDFBGDFG" localSheetId="21">#REF!</definedName>
    <definedName name="BDFBGDFG" localSheetId="20">#REF!</definedName>
    <definedName name="BDFBGDFG" localSheetId="5">#REF!</definedName>
    <definedName name="BDFBGDFG">#REF!</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DIItensGarantia" localSheetId="2">#REF!</definedName>
    <definedName name="BDIItensGarantia">#REF!</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16" hidden="1">{"TAB1",#N/A,TRUE,"GENERAL";"TAB2",#N/A,TRUE,"GENERAL";"TAB3",#N/A,TRUE,"GENERAL";"TAB4",#N/A,TRUE,"GENERAL";"TAB5",#N/A,TRUE,"GENERAL"}</definedName>
    <definedName name="be" localSheetId="20" hidden="1">{"TAB1",#N/A,TRUE,"GENERAL";"TAB2",#N/A,TRUE,"GENERAL";"TAB3",#N/A,TRUE,"GENERAL";"TAB4",#N/A,TRUE,"GENERAL";"TAB5",#N/A,TRUE,"GENERAL"}</definedName>
    <definedName name="be" localSheetId="2" hidden="1">{"TAB1",#N/A,TRUE,"GENERAL";"TAB2",#N/A,TRUE,"GENERAL";"TAB3",#N/A,TRUE,"GENERAL";"TAB4",#N/A,TRUE,"GENERAL";"TAB5",#N/A,TRUE,"GENERAL"}</definedName>
    <definedName name="be" localSheetId="4" hidden="1">{"TAB1",#N/A,TRUE,"GENERAL";"TAB2",#N/A,TRUE,"GENERAL";"TAB3",#N/A,TRUE,"GENERAL";"TAB4",#N/A,TRUE,"GENERAL";"TAB5",#N/A,TRUE,"GENERAL"}</definedName>
    <definedName name="be" localSheetId="1" hidden="1">{"TAB1",#N/A,TRUE,"GENERAL";"TAB2",#N/A,TRUE,"GENERAL";"TAB3",#N/A,TRUE,"GENERAL";"TAB4",#N/A,TRUE,"GENERAL";"TAB5",#N/A,TRUE,"GENERAL"}</definedName>
    <definedName name="be" localSheetId="5" hidden="1">{"TAB1",#N/A,TRUE,"GENERAL";"TAB2",#N/A,TRUE,"GENERAL";"TAB3",#N/A,TRUE,"GENERAL";"TAB4",#N/A,TRUE,"GENERAL";"TAB5",#N/A,TRUE,"GENERAL"}</definedName>
    <definedName name="be" hidden="1">{"TAB1",#N/A,TRUE,"GENERAL";"TAB2",#N/A,TRUE,"GENERAL";"TAB3",#N/A,TRUE,"GENERAL";"TAB4",#N/A,TRUE,"GENERAL";"TAB5",#N/A,TRUE,"GENERAL"}</definedName>
    <definedName name="Beg_Bal" localSheetId="16">#REF!</definedName>
    <definedName name="Beg_Bal" localSheetId="20">#REF!</definedName>
    <definedName name="Beg_Bal" localSheetId="4">#REF!</definedName>
    <definedName name="Beg_Bal">#REF!</definedName>
    <definedName name="BenefAjuste" localSheetId="16">#REF!</definedName>
    <definedName name="BenefAjuste" localSheetId="20">#REF!</definedName>
    <definedName name="BenefAjuste">#REF!</definedName>
    <definedName name="BenefAjusteO" localSheetId="16">#REF!</definedName>
    <definedName name="BenefAjusteO" localSheetId="20">#REF!</definedName>
    <definedName name="BenefAjusteO">#REF!</definedName>
    <definedName name="bf" localSheetId="2">#REF!</definedName>
    <definedName name="bf">#REF!</definedName>
    <definedName name="BFGDFG" localSheetId="20">#REF!</definedName>
    <definedName name="BFGDFG" localSheetId="5">#REF!</definedName>
    <definedName name="BFGDFG">#REF!</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 hidden="1">{"TAB1",#N/A,TRUE,"GENERAL";"TAB2",#N/A,TRUE,"GENERAL";"TAB3",#N/A,TRUE,"GENERAL";"TAB4",#N/A,TRUE,"GENERAL";"TAB5",#N/A,TRUE,"GENERAL"}</definedName>
    <definedName name="bfnfv" localSheetId="4" hidden="1">{"TAB1",#N/A,TRUE,"GENERAL";"TAB2",#N/A,TRUE,"GENERAL";"TAB3",#N/A,TRUE,"GENERAL";"TAB4",#N/A,TRUE,"GENERAL";"TAB5",#N/A,TRUE,"GENERAL"}</definedName>
    <definedName name="bfnfv" localSheetId="1" hidden="1">{"TAB1",#N/A,TRUE,"GENERAL";"TAB2",#N/A,TRUE,"GENERAL";"TAB3",#N/A,TRUE,"GENERAL";"TAB4",#N/A,TRUE,"GENERAL";"TAB5",#N/A,TRUE,"GENERAL"}</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16" hidden="1">{"TAB1",#N/A,TRUE,"GENERAL";"TAB2",#N/A,TRUE,"GENERAL";"TAB3",#N/A,TRUE,"GENERAL";"TAB4",#N/A,TRUE,"GENERAL";"TAB5",#N/A,TRUE,"GENERAL"}</definedName>
    <definedName name="bgb" localSheetId="20" hidden="1">{"TAB1",#N/A,TRUE,"GENERAL";"TAB2",#N/A,TRUE,"GENERAL";"TAB3",#N/A,TRUE,"GENERAL";"TAB4",#N/A,TRUE,"GENERAL";"TAB5",#N/A,TRUE,"GENERAL"}</definedName>
    <definedName name="bgb" localSheetId="2" hidden="1">{"TAB1",#N/A,TRUE,"GENERAL";"TAB2",#N/A,TRUE,"GENERAL";"TAB3",#N/A,TRUE,"GENERAL";"TAB4",#N/A,TRUE,"GENERAL";"TAB5",#N/A,TRUE,"GENERAL"}</definedName>
    <definedName name="bgb" localSheetId="4" hidden="1">{"TAB1",#N/A,TRUE,"GENERAL";"TAB2",#N/A,TRUE,"GENERAL";"TAB3",#N/A,TRUE,"GENERAL";"TAB4",#N/A,TRUE,"GENERAL";"TAB5",#N/A,TRUE,"GENERAL"}</definedName>
    <definedName name="bgb" localSheetId="1" hidden="1">{"TAB1",#N/A,TRUE,"GENERAL";"TAB2",#N/A,TRUE,"GENERAL";"TAB3",#N/A,TRUE,"GENERAL";"TAB4",#N/A,TRUE,"GENERAL";"TAB5",#N/A,TRUE,"GENERAL"}</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21" hidden="1">{"via1",#N/A,TRUE,"general";"via2",#N/A,TRUE,"general";"via3",#N/A,TRUE,"general"}</definedName>
    <definedName name="BGDGFRT" localSheetId="22" hidden="1">{"via1",#N/A,TRUE,"general";"via2",#N/A,TRUE,"general";"via3",#N/A,TRUE,"general"}</definedName>
    <definedName name="BGDGFRT" localSheetId="16" hidden="1">{"via1",#N/A,TRUE,"general";"via2",#N/A,TRUE,"general";"via3",#N/A,TRUE,"general"}</definedName>
    <definedName name="BGDGFRT" localSheetId="20" hidden="1">{"via1",#N/A,TRUE,"general";"via2",#N/A,TRUE,"general";"via3",#N/A,TRUE,"general"}</definedName>
    <definedName name="BGDGFRT" localSheetId="2" hidden="1">{"via1",#N/A,TRUE,"general";"via2",#N/A,TRUE,"general";"via3",#N/A,TRUE,"general"}</definedName>
    <definedName name="BGDGFRT" localSheetId="4" hidden="1">{"via1",#N/A,TRUE,"general";"via2",#N/A,TRUE,"general";"via3",#N/A,TRUE,"general"}</definedName>
    <definedName name="BGDGFRT" localSheetId="1" hidden="1">{"via1",#N/A,TRUE,"general";"via2",#N/A,TRUE,"general";"via3",#N/A,TRUE,"general"}</definedName>
    <definedName name="BGDGFRT" localSheetId="5" hidden="1">{"via1",#N/A,TRUE,"general";"via2",#N/A,TRUE,"general";"via3",#N/A,TRUE,"general"}</definedName>
    <definedName name="BGDGFRT"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16" hidden="1">{"via1",#N/A,TRUE,"general";"via2",#N/A,TRUE,"general";"via3",#N/A,TRUE,"general"}</definedName>
    <definedName name="BGFBFH" localSheetId="20" hidden="1">{"via1",#N/A,TRUE,"general";"via2",#N/A,TRUE,"general";"via3",#N/A,TRUE,"general"}</definedName>
    <definedName name="BGFBFH" localSheetId="2" hidden="1">{"via1",#N/A,TRUE,"general";"via2",#N/A,TRUE,"general";"via3",#N/A,TRUE,"general"}</definedName>
    <definedName name="BGFBFH" localSheetId="4" hidden="1">{"via1",#N/A,TRUE,"general";"via2",#N/A,TRUE,"general";"via3",#N/A,TRUE,"general"}</definedName>
    <definedName name="BGFBFH" localSheetId="1"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h" localSheetId="2">#REF!</definedName>
    <definedName name="bgh">#REF!</definedName>
    <definedName name="bgvfcdx" localSheetId="21" hidden="1">{"via1",#N/A,TRUE,"general";"via2",#N/A,TRUE,"general";"via3",#N/A,TRUE,"general"}</definedName>
    <definedName name="bgvfcdx" localSheetId="22" hidden="1">{"via1",#N/A,TRUE,"general";"via2",#N/A,TRUE,"general";"via3",#N/A,TRUE,"general"}</definedName>
    <definedName name="bgvfcdx" localSheetId="16" hidden="1">{"via1",#N/A,TRUE,"general";"via2",#N/A,TRUE,"general";"via3",#N/A,TRUE,"general"}</definedName>
    <definedName name="bgvfcdx" localSheetId="20" hidden="1">{"via1",#N/A,TRUE,"general";"via2",#N/A,TRUE,"general";"via3",#N/A,TRUE,"general"}</definedName>
    <definedName name="bgvfcdx" localSheetId="2" hidden="1">{"via1",#N/A,TRUE,"general";"via2",#N/A,TRUE,"general";"via3",#N/A,TRUE,"general"}</definedName>
    <definedName name="bgvfcdx" localSheetId="4" hidden="1">{"via1",#N/A,TRUE,"general";"via2",#N/A,TRUE,"general";"via3",#N/A,TRUE,"general"}</definedName>
    <definedName name="bgvfcdx" localSheetId="1" hidden="1">{"via1",#N/A,TRUE,"general";"via2",#N/A,TRUE,"general";"via3",#N/A,TRUE,"general"}</definedName>
    <definedName name="bgvfcdx" localSheetId="5" hidden="1">{"via1",#N/A,TRUE,"general";"via2",#N/A,TRUE,"general";"via3",#N/A,TRUE,"general"}</definedName>
    <definedName name="bgvfcdx" hidden="1">{"via1",#N/A,TRUE,"general";"via2",#N/A,TRUE,"general";"via3",#N/A,TRUE,"general"}</definedName>
    <definedName name="BHT" localSheetId="2">#REF!</definedName>
    <definedName name="BHT">#REF!</definedName>
    <definedName name="BI" localSheetId="2">#REF!</definedName>
    <definedName name="BI">#REF!</definedName>
    <definedName name="biblio" localSheetId="2">#REF!</definedName>
    <definedName name="biblio">#REF!</definedName>
    <definedName name="bimestre" localSheetId="20">#REF!</definedName>
    <definedName name="bimestre" localSheetId="2">#REF!</definedName>
    <definedName name="bimestre" localSheetId="4">#REF!</definedName>
    <definedName name="bimestre">#REF!</definedName>
    <definedName name="BL" localSheetId="21">#REF!</definedName>
    <definedName name="BL" localSheetId="17">#REF!</definedName>
    <definedName name="BL" localSheetId="16">#REF!</definedName>
    <definedName name="BL" localSheetId="20">#REF!</definedName>
    <definedName name="BL" localSheetId="19">#REF!</definedName>
    <definedName name="BL" localSheetId="1">#REF!</definedName>
    <definedName name="BL" localSheetId="7">#REF!</definedName>
    <definedName name="BL">#REF!</definedName>
    <definedName name="BLPH1" localSheetId="22" hidden="1">#REF!</definedName>
    <definedName name="BLPH1" hidden="1">#REF!</definedName>
    <definedName name="bn" localSheetId="2">#REF!</definedName>
    <definedName name="bn">#REF!</definedName>
    <definedName name="bnm" localSheetId="2">#REF!</definedName>
    <definedName name="bnm">#REF!</definedName>
    <definedName name="BO" localSheetId="21">#REF!</definedName>
    <definedName name="BO" localSheetId="17">#REF!</definedName>
    <definedName name="BO" localSheetId="16">#REF!</definedName>
    <definedName name="BO" localSheetId="20">#REF!</definedName>
    <definedName name="BO" localSheetId="19">#REF!</definedName>
    <definedName name="BO" localSheetId="1">#REF!</definedName>
    <definedName name="BO" localSheetId="7">#REF!</definedName>
    <definedName name="BO">#REF!</definedName>
    <definedName name="BORDE1">NA()</definedName>
    <definedName name="BORDE2">NA()</definedName>
    <definedName name="BORDE3">NA()</definedName>
    <definedName name="Bp" localSheetId="2">#REF!</definedName>
    <definedName name="Bp">#REF!</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16" hidden="1">{"TAB1",#N/A,TRUE,"GENERAL";"TAB2",#N/A,TRUE,"GENERAL";"TAB3",#N/A,TRUE,"GENERAL";"TAB4",#N/A,TRUE,"GENERAL";"TAB5",#N/A,TRUE,"GENERAL"}</definedName>
    <definedName name="br" localSheetId="20" hidden="1">{"TAB1",#N/A,TRUE,"GENERAL";"TAB2",#N/A,TRUE,"GENERAL";"TAB3",#N/A,TRUE,"GENERAL";"TAB4",#N/A,TRUE,"GENERAL";"TAB5",#N/A,TRUE,"GENERAL"}</definedName>
    <definedName name="br" localSheetId="2" hidden="1">{"TAB1",#N/A,TRUE,"GENERAL";"TAB2",#N/A,TRUE,"GENERAL";"TAB3",#N/A,TRUE,"GENERAL";"TAB4",#N/A,TRUE,"GENERAL";"TAB5",#N/A,TRUE,"GENERAL"}</definedName>
    <definedName name="br" localSheetId="4" hidden="1">{"TAB1",#N/A,TRUE,"GENERAL";"TAB2",#N/A,TRUE,"GENERAL";"TAB3",#N/A,TRUE,"GENERAL";"TAB4",#N/A,TRUE,"GENERAL";"TAB5",#N/A,TRUE,"GENERAL"}</definedName>
    <definedName name="br" localSheetId="1" hidden="1">{"TAB1",#N/A,TRUE,"GENERAL";"TAB2",#N/A,TRUE,"GENERAL";"TAB3",#N/A,TRUE,"GENERAL";"TAB4",#N/A,TRUE,"GENERAL";"TAB5",#N/A,TRUE,"GENERAL"}</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RIQ" localSheetId="2">#REF!</definedName>
    <definedName name="BRIQ">#REF!</definedName>
    <definedName name="bsb" localSheetId="21" hidden="1">{"via1",#N/A,TRUE,"general";"via2",#N/A,TRUE,"general";"via3",#N/A,TRUE,"general"}</definedName>
    <definedName name="bsb" localSheetId="22" hidden="1">{"via1",#N/A,TRUE,"general";"via2",#N/A,TRUE,"general";"via3",#N/A,TRUE,"general"}</definedName>
    <definedName name="bsb" localSheetId="16" hidden="1">{"via1",#N/A,TRUE,"general";"via2",#N/A,TRUE,"general";"via3",#N/A,TRUE,"general"}</definedName>
    <definedName name="bsb" localSheetId="20" hidden="1">{"via1",#N/A,TRUE,"general";"via2",#N/A,TRUE,"general";"via3",#N/A,TRUE,"general"}</definedName>
    <definedName name="bsb" localSheetId="2" hidden="1">{"via1",#N/A,TRUE,"general";"via2",#N/A,TRUE,"general";"via3",#N/A,TRUE,"general"}</definedName>
    <definedName name="bsb" localSheetId="4" hidden="1">{"via1",#N/A,TRUE,"general";"via2",#N/A,TRUE,"general";"via3",#N/A,TRUE,"general"}</definedName>
    <definedName name="bsb" localSheetId="1" hidden="1">{"via1",#N/A,TRUE,"general";"via2",#N/A,TRUE,"general";"via3",#N/A,TRUE,"general"}</definedName>
    <definedName name="bsb" localSheetId="5" hidden="1">{"via1",#N/A,TRUE,"general";"via2",#N/A,TRUE,"general";"via3",#N/A,TRUE,"general"}</definedName>
    <definedName name="bsb" hidden="1">{"via1",#N/A,TRUE,"general";"via2",#N/A,TRUE,"general";"via3",#N/A,TRUE,"general"}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 hidden="1">{"TAB1",#N/A,TRUE,"GENERAL";"TAB2",#N/A,TRUE,"GENERAL";"TAB3",#N/A,TRUE,"GENERAL";"TAB4",#N/A,TRUE,"GENERAL";"TAB5",#N/A,TRUE,"GENERAL"}</definedName>
    <definedName name="bspoi" localSheetId="4" hidden="1">{"TAB1",#N/A,TRUE,"GENERAL";"TAB2",#N/A,TRUE,"GENERAL";"TAB3",#N/A,TRUE,"GENERAL";"TAB4",#N/A,TRUE,"GENERAL";"TAB5",#N/A,TRUE,"GENERAL"}</definedName>
    <definedName name="bspoi" localSheetId="1" hidden="1">{"TAB1",#N/A,TRUE,"GENERAL";"TAB2",#N/A,TRUE,"GENERAL";"TAB3",#N/A,TRUE,"GENERAL";"TAB4",#N/A,TRUE,"GENERAL";"TAB5",#N/A,TRUE,"GENERAL"}</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t" localSheetId="21" hidden="1">{"via1",#N/A,TRUE,"general";"via2",#N/A,TRUE,"general";"via3",#N/A,TRUE,"general"}</definedName>
    <definedName name="bt" localSheetId="22" hidden="1">{"via1",#N/A,TRUE,"general";"via2",#N/A,TRUE,"general";"via3",#N/A,TRUE,"general"}</definedName>
    <definedName name="bt" localSheetId="16" hidden="1">{"via1",#N/A,TRUE,"general";"via2",#N/A,TRUE,"general";"via3",#N/A,TRUE,"general"}</definedName>
    <definedName name="bt" localSheetId="20" hidden="1">{"via1",#N/A,TRUE,"general";"via2",#N/A,TRUE,"general";"via3",#N/A,TRUE,"general"}</definedName>
    <definedName name="bt" localSheetId="2" hidden="1">{"via1",#N/A,TRUE,"general";"via2",#N/A,TRUE,"general";"via3",#N/A,TRUE,"general"}</definedName>
    <definedName name="bt" localSheetId="4" hidden="1">{"via1",#N/A,TRUE,"general";"via2",#N/A,TRUE,"general";"via3",#N/A,TRUE,"general"}</definedName>
    <definedName name="bt" localSheetId="1" hidden="1">{"via1",#N/A,TRUE,"general";"via2",#N/A,TRUE,"general";"via3",#N/A,TRUE,"general"}</definedName>
    <definedName name="bt" localSheetId="5" hidden="1">{"via1",#N/A,TRUE,"general";"via2",#N/A,TRUE,"general";"via3",#N/A,TRUE,"general"}</definedName>
    <definedName name="bt" hidden="1">{"via1",#N/A,TRUE,"general";"via2",#N/A,TRUE,"general";"via3",#N/A,TRUE,"general"}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udget_LCL" localSheetId="2">Scheduled_Payment+Extra_Payment</definedName>
    <definedName name="Budget_LCL">Scheduled_Payment+Extra_Payment</definedName>
    <definedName name="BUENO" localSheetId="2">#REF!&lt;2.5</definedName>
    <definedName name="BUENO">#REF!&lt;2.5</definedName>
    <definedName name="BuiltIn_Print_Area" localSheetId="2">#REF!</definedName>
    <definedName name="BuiltIn_Print_Area">#REF!</definedName>
    <definedName name="BuiltIn_Print_Titles" localSheetId="2">#REF!</definedName>
    <definedName name="BuiltIn_Print_Titles">#REF!</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16" hidden="1">{"TAB1",#N/A,TRUE,"GENERAL";"TAB2",#N/A,TRUE,"GENERAL";"TAB3",#N/A,TRUE,"GENERAL";"TAB4",#N/A,TRUE,"GENERAL";"TAB5",#N/A,TRUE,"GENERAL"}</definedName>
    <definedName name="bvbc" localSheetId="20" hidden="1">{"TAB1",#N/A,TRUE,"GENERAL";"TAB2",#N/A,TRUE,"GENERAL";"TAB3",#N/A,TRUE,"GENERAL";"TAB4",#N/A,TRUE,"GENERAL";"TAB5",#N/A,TRUE,"GENERAL"}</definedName>
    <definedName name="bvbc" localSheetId="2" hidden="1">{"TAB1",#N/A,TRUE,"GENERAL";"TAB2",#N/A,TRUE,"GENERAL";"TAB3",#N/A,TRUE,"GENERAL";"TAB4",#N/A,TRUE,"GENERAL";"TAB5",#N/A,TRUE,"GENERAL"}</definedName>
    <definedName name="bvbc" localSheetId="4" hidden="1">{"TAB1",#N/A,TRUE,"GENERAL";"TAB2",#N/A,TRUE,"GENERAL";"TAB3",#N/A,TRUE,"GENERAL";"TAB4",#N/A,TRUE,"GENERAL";"TAB5",#N/A,TRUE,"GENERAL"}</definedName>
    <definedName name="bvbc" localSheetId="1" hidden="1">{"TAB1",#N/A,TRUE,"GENERAL";"TAB2",#N/A,TRUE,"GENERAL";"TAB3",#N/A,TRUE,"GENERAL";"TAB4",#N/A,TRUE,"GENERAL";"TAB5",#N/A,TRUE,"GENERAL"}</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21" hidden="1">{"via1",#N/A,TRUE,"general";"via2",#N/A,TRUE,"general";"via3",#N/A,TRUE,"general"}</definedName>
    <definedName name="bvcb" localSheetId="22" hidden="1">{"via1",#N/A,TRUE,"general";"via2",#N/A,TRUE,"general";"via3",#N/A,TRUE,"general"}</definedName>
    <definedName name="bvcb" localSheetId="16" hidden="1">{"via1",#N/A,TRUE,"general";"via2",#N/A,TRUE,"general";"via3",#N/A,TRUE,"general"}</definedName>
    <definedName name="bvcb" localSheetId="20" hidden="1">{"via1",#N/A,TRUE,"general";"via2",#N/A,TRUE,"general";"via3",#N/A,TRUE,"general"}</definedName>
    <definedName name="bvcb" localSheetId="2" hidden="1">{"via1",#N/A,TRUE,"general";"via2",#N/A,TRUE,"general";"via3",#N/A,TRUE,"general"}</definedName>
    <definedName name="bvcb" localSheetId="4" hidden="1">{"via1",#N/A,TRUE,"general";"via2",#N/A,TRUE,"general";"via3",#N/A,TRUE,"general"}</definedName>
    <definedName name="bvcb" localSheetId="1" hidden="1">{"via1",#N/A,TRUE,"general";"via2",#N/A,TRUE,"general";"via3",#N/A,TRUE,"general"}</definedName>
    <definedName name="bvcb" localSheetId="5" hidden="1">{"via1",#N/A,TRUE,"general";"via2",#N/A,TRUE,"general";"via3",#N/A,TRUE,"general"}</definedName>
    <definedName name="bvcb" hidden="1">{"via1",#N/A,TRUE,"general";"via2",#N/A,TRUE,"general";"via3",#N/A,TRUE,"general"}</definedName>
    <definedName name="BVGDFGDFG" localSheetId="16">#REF!</definedName>
    <definedName name="BVGDFGDFG" localSheetId="20">#REF!</definedName>
    <definedName name="BVGDFGDFG" localSheetId="4">#REF!</definedName>
    <definedName name="BVGDFGDFG" localSheetId="5">#REF!</definedName>
    <definedName name="BVGDFGDFG">#REF!</definedName>
    <definedName name="bvn" localSheetId="21" hidden="1">{"via1",#N/A,TRUE,"general";"via2",#N/A,TRUE,"general";"via3",#N/A,TRUE,"general"}</definedName>
    <definedName name="bvn" localSheetId="22" hidden="1">{"via1",#N/A,TRUE,"general";"via2",#N/A,TRUE,"general";"via3",#N/A,TRUE,"general"}</definedName>
    <definedName name="bvn" localSheetId="16" hidden="1">{"via1",#N/A,TRUE,"general";"via2",#N/A,TRUE,"general";"via3",#N/A,TRUE,"general"}</definedName>
    <definedName name="bvn" localSheetId="20" hidden="1">{"via1",#N/A,TRUE,"general";"via2",#N/A,TRUE,"general";"via3",#N/A,TRUE,"general"}</definedName>
    <definedName name="bvn" localSheetId="2" hidden="1">{"via1",#N/A,TRUE,"general";"via2",#N/A,TRUE,"general";"via3",#N/A,TRUE,"general"}</definedName>
    <definedName name="bvn" localSheetId="4" hidden="1">{"via1",#N/A,TRUE,"general";"via2",#N/A,TRUE,"general";"via3",#N/A,TRUE,"general"}</definedName>
    <definedName name="bvn" localSheetId="1"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w" localSheetId="2">#REF!</definedName>
    <definedName name="bw">#REF!</definedName>
    <definedName name="BWERGWEGWE" localSheetId="2">#REF!</definedName>
    <definedName name="BWERGWEGWE">#REF!</definedName>
    <definedName name="by" localSheetId="21" hidden="1">{"via1",#N/A,TRUE,"general";"via2",#N/A,TRUE,"general";"via3",#N/A,TRUE,"general"}</definedName>
    <definedName name="by" localSheetId="22" hidden="1">{"via1",#N/A,TRUE,"general";"via2",#N/A,TRUE,"general";"via3",#N/A,TRUE,"general"}</definedName>
    <definedName name="by" localSheetId="16" hidden="1">{"via1",#N/A,TRUE,"general";"via2",#N/A,TRUE,"general";"via3",#N/A,TRUE,"general"}</definedName>
    <definedName name="by" localSheetId="20" hidden="1">{"via1",#N/A,TRUE,"general";"via2",#N/A,TRUE,"general";"via3",#N/A,TRUE,"general"}</definedName>
    <definedName name="by" localSheetId="2" hidden="1">{"via1",#N/A,TRUE,"general";"via2",#N/A,TRUE,"general";"via3",#N/A,TRUE,"general"}</definedName>
    <definedName name="by" localSheetId="4" hidden="1">{"via1",#N/A,TRUE,"general";"via2",#N/A,TRUE,"general";"via3",#N/A,TRUE,"general"}</definedName>
    <definedName name="by" localSheetId="1" hidden="1">{"via1",#N/A,TRUE,"general";"via2",#N/A,TRUE,"general";"via3",#N/A,TRUE,"general"}</definedName>
    <definedName name="by" localSheetId="5" hidden="1">{"via1",#N/A,TRUE,"general";"via2",#N/A,TRUE,"general";"via3",#N/A,TRUE,"general"}</definedName>
    <definedName name="by" hidden="1">{"via1",#N/A,TRUE,"general";"via2",#N/A,TRUE,"general";"via3",#N/A,TRUE,"general"}</definedName>
    <definedName name="C_" localSheetId="16">#REF!</definedName>
    <definedName name="C_" localSheetId="20">#REF!</definedName>
    <definedName name="C_" localSheetId="4">#REF!</definedName>
    <definedName name="C_">#REF!</definedName>
    <definedName name="C_Apus" comment="Codigo Apus" localSheetId="2">#REF!</definedName>
    <definedName name="C_Apus" comment="Codigo Apus">#REF!</definedName>
    <definedName name="C_min" localSheetId="2">#REF!</definedName>
    <definedName name="C_min">#REF!</definedName>
    <definedName name="CAB" localSheetId="2">#REF!</definedName>
    <definedName name="CAB">#REF!</definedName>
    <definedName name="CADASTRO" localSheetId="2">#REF!</definedName>
    <definedName name="CADASTRO">#REF!</definedName>
    <definedName name="CAGR" localSheetId="20">#REF!</definedName>
    <definedName name="CAGR" localSheetId="4">#REF!</definedName>
    <definedName name="CAGR">#REF!</definedName>
    <definedName name="Calidad" localSheetId="2">#REF!</definedName>
    <definedName name="Calidad">#REF!</definedName>
    <definedName name="Campamento" localSheetId="2">#REF!</definedName>
    <definedName name="Campamento">#REF!</definedName>
    <definedName name="campamentos" localSheetId="2">#REF!</definedName>
    <definedName name="campamentos">#REF!</definedName>
    <definedName name="CANGURO" localSheetId="2">#REF!</definedName>
    <definedName name="CANGURO">#REF!</definedName>
    <definedName name="CANT" localSheetId="16">#REF!</definedName>
    <definedName name="CANT" localSheetId="20">#REF!</definedName>
    <definedName name="CANT">#REF!</definedName>
    <definedName name="CANT1.1" localSheetId="21">#REF!</definedName>
    <definedName name="CANT1.1" localSheetId="17">#REF!</definedName>
    <definedName name="CANT1.1" localSheetId="16">#REF!</definedName>
    <definedName name="CANT1.1" localSheetId="20">#REF!</definedName>
    <definedName name="CANT1.1" localSheetId="6">#REF!</definedName>
    <definedName name="CANT1.1" localSheetId="19">#REF!</definedName>
    <definedName name="CANT1.1" localSheetId="1">#REF!</definedName>
    <definedName name="CANT1.1" localSheetId="7">#REF!</definedName>
    <definedName name="CANT1.1">#REF!</definedName>
    <definedName name="CANT1.2" localSheetId="21">#REF!</definedName>
    <definedName name="CANT1.2" localSheetId="17">#REF!</definedName>
    <definedName name="CANT1.2" localSheetId="16">#REF!</definedName>
    <definedName name="CANT1.2" localSheetId="20">#REF!</definedName>
    <definedName name="CANT1.2" localSheetId="6">#REF!</definedName>
    <definedName name="CANT1.2" localSheetId="19">#REF!</definedName>
    <definedName name="CANT1.2" localSheetId="1">#REF!</definedName>
    <definedName name="CANT1.2" localSheetId="7">#REF!</definedName>
    <definedName name="CANT1.2">#REF!</definedName>
    <definedName name="CANT1.3" localSheetId="21">#REF!</definedName>
    <definedName name="CANT1.3" localSheetId="17">#REF!</definedName>
    <definedName name="CANT1.3" localSheetId="16">#REF!</definedName>
    <definedName name="CANT1.3" localSheetId="20">#REF!</definedName>
    <definedName name="CANT1.3" localSheetId="6">#REF!</definedName>
    <definedName name="CANT1.3" localSheetId="19">#REF!</definedName>
    <definedName name="CANT1.3" localSheetId="1">#REF!</definedName>
    <definedName name="CANT1.3" localSheetId="7">#REF!</definedName>
    <definedName name="CANT1.3">#REF!</definedName>
    <definedName name="CANT1.5" localSheetId="17">#REF!</definedName>
    <definedName name="CANT1.5" localSheetId="16">#REF!</definedName>
    <definedName name="CANT1.5" localSheetId="20">#REF!</definedName>
    <definedName name="CANT1.5" localSheetId="6">#REF!</definedName>
    <definedName name="CANT1.5" localSheetId="19">#REF!</definedName>
    <definedName name="CANT1.5" localSheetId="7">#REF!</definedName>
    <definedName name="CANT1.5">#REF!</definedName>
    <definedName name="CANT1.6" localSheetId="17">#REF!</definedName>
    <definedName name="CANT1.6" localSheetId="16">#REF!</definedName>
    <definedName name="CANT1.6" localSheetId="20">#REF!</definedName>
    <definedName name="CANT1.6" localSheetId="6">#REF!</definedName>
    <definedName name="CANT1.6" localSheetId="19">#REF!</definedName>
    <definedName name="CANT1.6" localSheetId="7">#REF!</definedName>
    <definedName name="CANT1.6">#REF!</definedName>
    <definedName name="CANT1.7" localSheetId="17">#REF!</definedName>
    <definedName name="CANT1.7" localSheetId="16">#REF!</definedName>
    <definedName name="CANT1.7" localSheetId="20">#REF!</definedName>
    <definedName name="CANT1.7" localSheetId="6">#REF!</definedName>
    <definedName name="CANT1.7" localSheetId="19">#REF!</definedName>
    <definedName name="CANT1.7" localSheetId="7">#REF!</definedName>
    <definedName name="CANT1.7">#REF!</definedName>
    <definedName name="CANT1.9" localSheetId="17">#REF!</definedName>
    <definedName name="CANT1.9" localSheetId="16">#REF!</definedName>
    <definedName name="CANT1.9" localSheetId="20">#REF!</definedName>
    <definedName name="CANT1.9" localSheetId="6">#REF!</definedName>
    <definedName name="CANT1.9" localSheetId="19">#REF!</definedName>
    <definedName name="CANT1.9" localSheetId="7">#REF!</definedName>
    <definedName name="CANT1.9">#REF!</definedName>
    <definedName name="CANT2.11" localSheetId="17">#REF!</definedName>
    <definedName name="CANT2.11" localSheetId="16">#REF!</definedName>
    <definedName name="CANT2.11" localSheetId="20">#REF!</definedName>
    <definedName name="CANT2.11" localSheetId="6">#REF!</definedName>
    <definedName name="CANT2.11" localSheetId="19">#REF!</definedName>
    <definedName name="CANT2.11" localSheetId="7">#REF!</definedName>
    <definedName name="CANT2.11">#REF!</definedName>
    <definedName name="CANT2.12" localSheetId="17">#REF!</definedName>
    <definedName name="CANT2.12" localSheetId="16">#REF!</definedName>
    <definedName name="CANT2.12" localSheetId="20">#REF!</definedName>
    <definedName name="CANT2.12" localSheetId="6">#REF!</definedName>
    <definedName name="CANT2.12" localSheetId="19">#REF!</definedName>
    <definedName name="CANT2.12" localSheetId="7">#REF!</definedName>
    <definedName name="CANT2.12">#REF!</definedName>
    <definedName name="CANT2.2" localSheetId="17">#REF!</definedName>
    <definedName name="CANT2.2" localSheetId="16">#REF!</definedName>
    <definedName name="CANT2.2" localSheetId="20">#REF!</definedName>
    <definedName name="CANT2.2" localSheetId="6">#REF!</definedName>
    <definedName name="CANT2.2" localSheetId="19">#REF!</definedName>
    <definedName name="CANT2.2" localSheetId="7">#REF!</definedName>
    <definedName name="CANT2.2">#REF!</definedName>
    <definedName name="CANT2.3" localSheetId="17">#REF!</definedName>
    <definedName name="CANT2.3" localSheetId="16">#REF!</definedName>
    <definedName name="CANT2.3" localSheetId="20">#REF!</definedName>
    <definedName name="CANT2.3" localSheetId="6">#REF!</definedName>
    <definedName name="CANT2.3" localSheetId="19">#REF!</definedName>
    <definedName name="CANT2.3" localSheetId="7">#REF!</definedName>
    <definedName name="CANT2.3">#REF!</definedName>
    <definedName name="CANT2.4" localSheetId="17">#REF!</definedName>
    <definedName name="CANT2.4" localSheetId="16">#REF!</definedName>
    <definedName name="CANT2.4" localSheetId="20">#REF!</definedName>
    <definedName name="CANT2.4" localSheetId="6">#REF!</definedName>
    <definedName name="CANT2.4" localSheetId="19">#REF!</definedName>
    <definedName name="CANT2.4" localSheetId="7">#REF!</definedName>
    <definedName name="CANT2.4">#REF!</definedName>
    <definedName name="CANT8.1" localSheetId="17">#REF!</definedName>
    <definedName name="CANT8.1" localSheetId="16">#REF!</definedName>
    <definedName name="CANT8.1" localSheetId="20">#REF!</definedName>
    <definedName name="CANT8.1" localSheetId="6">#REF!</definedName>
    <definedName name="CANT8.1" localSheetId="19">#REF!</definedName>
    <definedName name="CANT8.1" localSheetId="7">#REF!</definedName>
    <definedName name="CANT8.1">#REF!</definedName>
    <definedName name="CANT8.2" localSheetId="17">#REF!</definedName>
    <definedName name="CANT8.2" localSheetId="16">#REF!</definedName>
    <definedName name="CANT8.2" localSheetId="20">#REF!</definedName>
    <definedName name="CANT8.2" localSheetId="6">#REF!</definedName>
    <definedName name="CANT8.2" localSheetId="19">#REF!</definedName>
    <definedName name="CANT8.2" localSheetId="7">#REF!</definedName>
    <definedName name="CANT8.2">#REF!</definedName>
    <definedName name="CANT8.3" localSheetId="17">#REF!</definedName>
    <definedName name="CANT8.3" localSheetId="16">#REF!</definedName>
    <definedName name="CANT8.3" localSheetId="20">#REF!</definedName>
    <definedName name="CANT8.3" localSheetId="6">#REF!</definedName>
    <definedName name="CANT8.3" localSheetId="19">#REF!</definedName>
    <definedName name="CANT8.3" localSheetId="7">#REF!</definedName>
    <definedName name="CANT8.3">#REF!</definedName>
    <definedName name="CANT8.4" localSheetId="17">#REF!</definedName>
    <definedName name="CANT8.4" localSheetId="16">#REF!</definedName>
    <definedName name="CANT8.4" localSheetId="20">#REF!</definedName>
    <definedName name="CANT8.4" localSheetId="6">#REF!</definedName>
    <definedName name="CANT8.4" localSheetId="19">#REF!</definedName>
    <definedName name="CANT8.4" localSheetId="7">#REF!</definedName>
    <definedName name="CANT8.4">#REF!</definedName>
    <definedName name="CANT8.5" localSheetId="17">#REF!</definedName>
    <definedName name="CANT8.5" localSheetId="16">#REF!</definedName>
    <definedName name="CANT8.5" localSheetId="20">#REF!</definedName>
    <definedName name="CANT8.5" localSheetId="6">#REF!</definedName>
    <definedName name="CANT8.5" localSheetId="19">#REF!</definedName>
    <definedName name="CANT8.5" localSheetId="7">#REF!</definedName>
    <definedName name="CANT8.5">#REF!</definedName>
    <definedName name="CANT8.6" localSheetId="17">#REF!</definedName>
    <definedName name="CANT8.6" localSheetId="16">#REF!</definedName>
    <definedName name="CANT8.6" localSheetId="20">#REF!</definedName>
    <definedName name="CANT8.6" localSheetId="6">#REF!</definedName>
    <definedName name="CANT8.6" localSheetId="19">#REF!</definedName>
    <definedName name="CANT8.6" localSheetId="7">#REF!</definedName>
    <definedName name="CANT8.6">#REF!</definedName>
    <definedName name="CANT8.7" localSheetId="17">#REF!</definedName>
    <definedName name="CANT8.7" localSheetId="16">#REF!</definedName>
    <definedName name="CANT8.7" localSheetId="20">#REF!</definedName>
    <definedName name="CANT8.7" localSheetId="6">#REF!</definedName>
    <definedName name="CANT8.7" localSheetId="19">#REF!</definedName>
    <definedName name="CANT8.7" localSheetId="7">#REF!</definedName>
    <definedName name="CANT8.7">#REF!</definedName>
    <definedName name="cantancl" localSheetId="2">#REF!</definedName>
    <definedName name="cantancl">#REF!</definedName>
    <definedName name="cap" localSheetId="2">#REF!</definedName>
    <definedName name="cap">#REF!</definedName>
    <definedName name="CAPBASICOS" localSheetId="20">#REF!</definedName>
    <definedName name="CAPBASICOS">#REF!</definedName>
    <definedName name="Capitulo" localSheetId="2">#REF!</definedName>
    <definedName name="Capitulo">#REF!</definedName>
    <definedName name="CAPITULO1" localSheetId="2">#REF!</definedName>
    <definedName name="CAPITULO1">#REF!</definedName>
    <definedName name="CAPITULO10" localSheetId="2">#REF!</definedName>
    <definedName name="CAPITULO10">#REF!</definedName>
    <definedName name="CAPITULO11" localSheetId="2">#REF!</definedName>
    <definedName name="CAPITULO11">#REF!</definedName>
    <definedName name="CAPITULO12" localSheetId="2">#REF!</definedName>
    <definedName name="CAPITULO12">#REF!</definedName>
    <definedName name="CAPITULO13" localSheetId="2">#REF!</definedName>
    <definedName name="CAPITULO13">#REF!</definedName>
    <definedName name="CAPITULO14" localSheetId="2">#REF!</definedName>
    <definedName name="CAPITULO14">#REF!</definedName>
    <definedName name="CAPITULO15" localSheetId="2">#REF!</definedName>
    <definedName name="CAPITULO15">#REF!</definedName>
    <definedName name="CAPITULO16" localSheetId="2">#REF!</definedName>
    <definedName name="CAPITULO16">#REF!</definedName>
    <definedName name="CAPITULO17" localSheetId="2">#REF!</definedName>
    <definedName name="CAPITULO17">#REF!</definedName>
    <definedName name="CAPITULO18" localSheetId="2">#REF!</definedName>
    <definedName name="CAPITULO18">#REF!</definedName>
    <definedName name="CAPITULO19" localSheetId="2">#REF!</definedName>
    <definedName name="CAPITULO19">#REF!</definedName>
    <definedName name="CAPITULO2" localSheetId="2">#REF!</definedName>
    <definedName name="CAPITULO2">#REF!</definedName>
    <definedName name="CAPITULO20" localSheetId="2">#REF!</definedName>
    <definedName name="CAPITULO20">#REF!</definedName>
    <definedName name="CAPITULO21" localSheetId="2">#REF!</definedName>
    <definedName name="CAPITULO21">#REF!</definedName>
    <definedName name="CAPITULO3" localSheetId="2">#REF!</definedName>
    <definedName name="CAPITULO3">#REF!</definedName>
    <definedName name="CAPITULO4" localSheetId="2">#REF!</definedName>
    <definedName name="CAPITULO4">#REF!</definedName>
    <definedName name="CAPITULO5" localSheetId="2">#REF!</definedName>
    <definedName name="CAPITULO5">#REF!</definedName>
    <definedName name="CAPITULO6" localSheetId="2">#REF!</definedName>
    <definedName name="CAPITULO6">#REF!</definedName>
    <definedName name="CAPITULO7" localSheetId="2">#REF!</definedName>
    <definedName name="CAPITULO7">#REF!</definedName>
    <definedName name="CAPITULO8" localSheetId="2">#REF!</definedName>
    <definedName name="CAPITULO8">#REF!</definedName>
    <definedName name="CAPITULO9" localSheetId="2">#REF!</definedName>
    <definedName name="CAPITULO9">#REF!</definedName>
    <definedName name="captacion" localSheetId="20">#REF!</definedName>
    <definedName name="captacion" localSheetId="1">#REF!</definedName>
    <definedName name="captacion">#REF!</definedName>
    <definedName name="CAPTRES" localSheetId="20">#REF!</definedName>
    <definedName name="CAPTRES">#REF!</definedName>
    <definedName name="CARGO" localSheetId="20">#REF!</definedName>
    <definedName name="CARGO" localSheetId="1">#REF!</definedName>
    <definedName name="CARGO">#REF!</definedName>
    <definedName name="CARGO_CONTRATISTA" localSheetId="21">#REF!</definedName>
    <definedName name="CARGO_CONTRATISTA" localSheetId="20">#REF!</definedName>
    <definedName name="CARGO_CONTRATISTA" localSheetId="5">#REF!</definedName>
    <definedName name="CARGO_CONTRATISTA">#REF!</definedName>
    <definedName name="CARGO_INTERVENTORIA" localSheetId="21">#REF!</definedName>
    <definedName name="CARGO_INTERVENTORIA" localSheetId="20">#REF!</definedName>
    <definedName name="CARGO_INTERVENTORIA">#REF!</definedName>
    <definedName name="CARRETERAS" localSheetId="2">#REF!</definedName>
    <definedName name="CARRETERAS">#REF!</definedName>
    <definedName name="casa" localSheetId="21">#REF!</definedName>
    <definedName name="casa" localSheetId="17">#REF!</definedName>
    <definedName name="casa" localSheetId="20">#REF!</definedName>
    <definedName name="casa" localSheetId="19">#REF!</definedName>
    <definedName name="casa" localSheetId="1">#REF!</definedName>
    <definedName name="casa" localSheetId="7">#REF!</definedName>
    <definedName name="casa">#REF!</definedName>
    <definedName name="Catégories" localSheetId="2">#REF!</definedName>
    <definedName name="Catégories">#REF!</definedName>
    <definedName name="Categories_ER" localSheetId="2">#REF!</definedName>
    <definedName name="Categories_ER">#REF!</definedName>
    <definedName name="causa" localSheetId="20">#REF!</definedName>
    <definedName name="causa">#REF!</definedName>
    <definedName name="CBWorkbookPriority" hidden="1">-1602700874</definedName>
    <definedName name="CC" localSheetId="17">#REF!</definedName>
    <definedName name="CC" localSheetId="16">#REF!</definedName>
    <definedName name="CC" localSheetId="20">#REF!</definedName>
    <definedName name="CC" localSheetId="19">#REF!</definedName>
    <definedName name="CC" localSheetId="1">#REF!</definedName>
    <definedName name="CC" localSheetId="7">#REF!</definedName>
    <definedName name="CC">#REF!</definedName>
    <definedName name="ccc" localSheetId="16">{"'Sheet1'!$A$1:$G$85"}</definedName>
    <definedName name="ccc" localSheetId="2">{"'Sheet1'!$A$1:$G$85"}</definedName>
    <definedName name="ccc" localSheetId="4">{"'Sheet1'!$A$1:$G$85"}</definedName>
    <definedName name="ccc">{"'Sheet1'!$A$1:$G$85"}</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 hidden="1">{"TAB1",#N/A,TRUE,"GENERAL";"TAB2",#N/A,TRUE,"GENERAL";"TAB3",#N/A,TRUE,"GENERAL";"TAB4",#N/A,TRUE,"GENERAL";"TAB5",#N/A,TRUE,"GENERAL"}</definedName>
    <definedName name="ccccc" localSheetId="4" hidden="1">{"TAB1",#N/A,TRUE,"GENERAL";"TAB2",#N/A,TRUE,"GENERAL";"TAB3",#N/A,TRUE,"GENERAL";"TAB4",#N/A,TRUE,"GENERAL";"TAB5",#N/A,TRUE,"GENERAL"}</definedName>
    <definedName name="ccccc" localSheetId="1" hidden="1">{"TAB1",#N/A,TRUE,"GENERAL";"TAB2",#N/A,TRUE,"GENERAL";"TAB3",#N/A,TRUE,"GENERAL";"TAB4",#N/A,TRUE,"GENERAL";"TAB5",#N/A,TRUE,"GENERAL"}</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CCCCC" localSheetId="20">#REF!</definedName>
    <definedName name="CCCCCC" localSheetId="2">#REF!</definedName>
    <definedName name="CCCCCC" localSheetId="4">#REF!</definedName>
    <definedName name="CCCCCC">#REF!</definedName>
    <definedName name="ccto210" localSheetId="16">#REF!</definedName>
    <definedName name="ccto210" localSheetId="20">#REF!</definedName>
    <definedName name="ccto210" localSheetId="4">#REF!</definedName>
    <definedName name="ccto210">#REF!</definedName>
    <definedName name="cd" localSheetId="20">#REF!</definedName>
    <definedName name="cd">#REF!</definedName>
    <definedName name="CdadCalidad" localSheetId="2">#REF!</definedName>
    <definedName name="CdadCalidad">#REF!</definedName>
    <definedName name="CdadCalidades" localSheetId="2">#REF!</definedName>
    <definedName name="CdadCalidades">#REF!</definedName>
    <definedName name="CdadNoFactura" localSheetId="2">#REF!</definedName>
    <definedName name="CdadNoFactura">#REF!</definedName>
    <definedName name="CdadNoFacturables" localSheetId="2">#REF!</definedName>
    <definedName name="CdadNoFacturables">#REF!</definedName>
    <definedName name="CdadProfesional" localSheetId="2">#REF!</definedName>
    <definedName name="CdadProfesional">#REF!</definedName>
    <definedName name="CdadProfesionales" localSheetId="2">#REF!</definedName>
    <definedName name="CdadProfesionales">#REF!</definedName>
    <definedName name="CdadTecnico" localSheetId="2">#REF!</definedName>
    <definedName name="CdadTecnico">#REF!</definedName>
    <definedName name="CdadTecnicos" localSheetId="2">#REF!</definedName>
    <definedName name="CdadTecnicos">#REF!</definedName>
    <definedName name="cdcd" localSheetId="21" hidden="1">#REF!</definedName>
    <definedName name="cdcd" localSheetId="22" hidden="1">#REF!</definedName>
    <definedName name="cdcd" localSheetId="20" hidden="1">#REF!</definedName>
    <definedName name="cdcd" localSheetId="4" hidden="1">#REF!</definedName>
    <definedName name="cdcd" localSheetId="1" hidden="1">#REF!</definedName>
    <definedName name="cdcd" localSheetId="5" hidden="1">#REF!</definedName>
    <definedName name="cdcd" hidden="1">#REF!</definedName>
    <definedName name="cdcdc" localSheetId="21" hidden="1">{"via1",#N/A,TRUE,"general";"via2",#N/A,TRUE,"general";"via3",#N/A,TRUE,"general"}</definedName>
    <definedName name="cdcdc" localSheetId="22" hidden="1">{"via1",#N/A,TRUE,"general";"via2",#N/A,TRUE,"general";"via3",#N/A,TRUE,"general"}</definedName>
    <definedName name="cdcdc" localSheetId="16" hidden="1">{"via1",#N/A,TRUE,"general";"via2",#N/A,TRUE,"general";"via3",#N/A,TRUE,"general"}</definedName>
    <definedName name="cdcdc" localSheetId="20" hidden="1">{"via1",#N/A,TRUE,"general";"via2",#N/A,TRUE,"general";"via3",#N/A,TRUE,"general"}</definedName>
    <definedName name="cdcdc" localSheetId="2" hidden="1">{"via1",#N/A,TRUE,"general";"via2",#N/A,TRUE,"general";"via3",#N/A,TRUE,"general"}</definedName>
    <definedName name="cdcdc" localSheetId="4" hidden="1">{"via1",#N/A,TRUE,"general";"via2",#N/A,TRUE,"general";"via3",#N/A,TRUE,"general"}</definedName>
    <definedName name="cdcdc" localSheetId="1" hidden="1">{"via1",#N/A,TRUE,"general";"via2",#N/A,TRUE,"general";"via3",#N/A,TRUE,"general"}</definedName>
    <definedName name="cdcdc" localSheetId="5" hidden="1">{"via1",#N/A,TRUE,"general";"via2",#N/A,TRUE,"general";"via3",#N/A,TRUE,"general"}</definedName>
    <definedName name="cdcdc" hidden="1">{"via1",#N/A,TRUE,"general";"via2",#N/A,TRUE,"general";"via3",#N/A,TRUE,"general"}</definedName>
    <definedName name="CDConst" localSheetId="20">#REF!</definedName>
    <definedName name="CDConst" localSheetId="2">#REF!</definedName>
    <definedName name="CDConst" localSheetId="4">#REF!</definedName>
    <definedName name="CDConst">#REF!</definedName>
    <definedName name="CDConstO" localSheetId="20">#REF!</definedName>
    <definedName name="CDConstO" localSheetId="4">#REF!</definedName>
    <definedName name="CDConstO">#REF!</definedName>
    <definedName name="CDctrl" localSheetId="20">#REF!</definedName>
    <definedName name="CDctrl" localSheetId="4">#REF!</definedName>
    <definedName name="CDctrl">#REF!</definedName>
    <definedName name="CDctrlO" localSheetId="20">#REF!</definedName>
    <definedName name="CDctrlO">#REF!</definedName>
    <definedName name="CDDiseñ" localSheetId="20">#REF!</definedName>
    <definedName name="CDDiseñ">#REF!</definedName>
    <definedName name="CDDiseñO" localSheetId="20">#REF!</definedName>
    <definedName name="CDDiseñO">#REF!</definedName>
    <definedName name="cdfgrtfd" localSheetId="22" hidden="1">#REF!</definedName>
    <definedName name="cdfgrtfd" hidden="1">#REF!</definedName>
    <definedName name="cds" localSheetId="22" hidden="1">{#N/A,#N/A,FALSE,"sumi ";#N/A,#N/A,FALSE,"RESUMEN"}</definedName>
    <definedName name="cds" localSheetId="2" hidden="1">{#N/A,#N/A,FALSE,"sumi ";#N/A,#N/A,FALSE,"RESUMEN"}</definedName>
    <definedName name="cds" hidden="1">{#N/A,#N/A,FALSE,"sumi ";#N/A,#N/A,FALSE,"RESUMEN"}</definedName>
    <definedName name="CDS_V_INDICES_CIRCUITO_CAUSA" localSheetId="21">#REF!</definedName>
    <definedName name="CDS_V_INDICES_CIRCUITO_CAUSA" localSheetId="17">#REF!</definedName>
    <definedName name="CDS_V_INDICES_CIRCUITO_CAUSA" localSheetId="16">#REF!</definedName>
    <definedName name="CDS_V_INDICES_CIRCUITO_CAUSA" localSheetId="20">#REF!</definedName>
    <definedName name="CDS_V_INDICES_CIRCUITO_CAUSA" localSheetId="6">#REF!</definedName>
    <definedName name="CDS_V_INDICES_CIRCUITO_CAUSA" localSheetId="19">#REF!</definedName>
    <definedName name="CDS_V_INDICES_CIRCUITO_CAUSA" localSheetId="1">#REF!</definedName>
    <definedName name="CDS_V_INDICES_CIRCUITO_CAUSA" localSheetId="7">#REF!</definedName>
    <definedName name="CDS_V_INDICES_CIRCUITO_CAUSA">#REF!</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 hidden="1">{"TAB1",#N/A,TRUE,"GENERAL";"TAB2",#N/A,TRUE,"GENERAL";"TAB3",#N/A,TRUE,"GENERAL";"TAB4",#N/A,TRUE,"GENERAL";"TAB5",#N/A,TRUE,"GENERAL"}</definedName>
    <definedName name="ceerf" localSheetId="4" hidden="1">{"TAB1",#N/A,TRUE,"GENERAL";"TAB2",#N/A,TRUE,"GENERAL";"TAB3",#N/A,TRUE,"GENERAL";"TAB4",#N/A,TRUE,"GENERAL";"TAB5",#N/A,TRUE,"GENERAL"}</definedName>
    <definedName name="ceerf" localSheetId="1" hidden="1">{"TAB1",#N/A,TRUE,"GENERAL";"TAB2",#N/A,TRUE,"GENERAL";"TAB3",#N/A,TRUE,"GENERAL";"TAB4",#N/A,TRUE,"GENERAL";"TAB5",#N/A,TRUE,"GENERAL"}</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M" localSheetId="2">#REF!</definedName>
    <definedName name="CEM">#REF!</definedName>
    <definedName name="CEMENTO" localSheetId="2">#REF!</definedName>
    <definedName name="CEMENTO">#REF!</definedName>
    <definedName name="Center_to_Center_Wheels" localSheetId="2">#REF!</definedName>
    <definedName name="Center_to_Center_Wheels">#REF!</definedName>
    <definedName name="centro" localSheetId="22"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 localSheetId="2">#REF!</definedName>
    <definedName name="CER">#REF!</definedName>
    <definedName name="cesped" localSheetId="2">#REF!</definedName>
    <definedName name="cesped">#REF!</definedName>
    <definedName name="CHECK" localSheetId="2">IF(AND(#REF!=#REF!,#REF!=#REF!,#REF!=#REF!),"ok","ojo")</definedName>
    <definedName name="CHECK">IF(AND(#REF!=#REF!,#REF!=#REF!,#REF!=#REF!),"ok","ojo")</definedName>
    <definedName name="choice" localSheetId="2">#REF!</definedName>
    <definedName name="choice">#REF!</definedName>
    <definedName name="choixa" localSheetId="2">#REF!</definedName>
    <definedName name="choixa">#REF!</definedName>
    <definedName name="CI" localSheetId="2">#REF!</definedName>
    <definedName name="CI">#REF!</definedName>
    <definedName name="CINTA" localSheetId="2">#REF!</definedName>
    <definedName name="CINTA">#REF!</definedName>
    <definedName name="CIR" localSheetId="2">IF(#REF!=9,IF(ISERROR(#REF!),"",#REF!),"")</definedName>
    <definedName name="CIR">IF(#REF!=9,IF(ISERROR(#REF!),"",#REF!),"")</definedName>
    <definedName name="CIRCUITOS" localSheetId="20">#REF!</definedName>
    <definedName name="CIRCUITOS" localSheetId="4">#REF!</definedName>
    <definedName name="CIRCUITOS" localSheetId="1">#REF!</definedName>
    <definedName name="CIRCUITOS">#REF!</definedName>
    <definedName name="CIRCUNVALAR" localSheetId="21">#REF!</definedName>
    <definedName name="CIRCUNVALAR" localSheetId="17">#REF!</definedName>
    <definedName name="CIRCUNVALAR" localSheetId="16">#REF!</definedName>
    <definedName name="CIRCUNVALAR" localSheetId="20">#REF!</definedName>
    <definedName name="CIRCUNVALAR" localSheetId="6">#REF!</definedName>
    <definedName name="CIRCUNVALAR" localSheetId="19">#REF!</definedName>
    <definedName name="CIRCUNVALAR" localSheetId="1">#REF!</definedName>
    <definedName name="CIRCUNVALAR" localSheetId="7">#REF!</definedName>
    <definedName name="CIRCUNVALAR">#REF!</definedName>
    <definedName name="Ciudades" localSheetId="2">#REF!</definedName>
    <definedName name="Ciudades">#REF!</definedName>
    <definedName name="civ" localSheetId="21" hidden="1">{#N/A,#N/A,TRUE,"1842CWN0"}</definedName>
    <definedName name="civ" localSheetId="22" hidden="1">{#N/A,#N/A,TRUE,"1842CWN0"}</definedName>
    <definedName name="civ" localSheetId="17" hidden="1">{#N/A,#N/A,TRUE,"1842CWN0"}</definedName>
    <definedName name="civ" localSheetId="16" hidden="1">{#N/A,#N/A,TRUE,"1842CWN0"}</definedName>
    <definedName name="civ" localSheetId="20" hidden="1">{#N/A,#N/A,TRUE,"1842CWN0"}</definedName>
    <definedName name="civ" localSheetId="2" hidden="1">{#N/A,#N/A,TRUE,"1842CWN0"}</definedName>
    <definedName name="civ" localSheetId="6" hidden="1">{#N/A,#N/A,TRUE,"1842CWN0"}</definedName>
    <definedName name="civ" localSheetId="19" hidden="1">{#N/A,#N/A,TRUE,"1842CWN0"}</definedName>
    <definedName name="civ" localSheetId="4" hidden="1">{#N/A,#N/A,TRUE,"1842CWN0"}</definedName>
    <definedName name="civ" localSheetId="1" hidden="1">{#N/A,#N/A,TRUE,"1842CWN0"}</definedName>
    <definedName name="civ" localSheetId="5" hidden="1">{#N/A,#N/A,TRUE,"1842CWN0"}</definedName>
    <definedName name="civ" localSheetId="3" hidden="1">{#N/A,#N/A,TRUE,"1842CWN0"}</definedName>
    <definedName name="civ" hidden="1">{#N/A,#N/A,TRUE,"1842CWN0"}</definedName>
    <definedName name="civ_1" localSheetId="21" hidden="1">{#N/A,#N/A,TRUE,"1842CWN0"}</definedName>
    <definedName name="civ_1" localSheetId="22" hidden="1">{#N/A,#N/A,TRUE,"1842CWN0"}</definedName>
    <definedName name="civ_1" localSheetId="16" hidden="1">{#N/A,#N/A,TRUE,"1842CWN0"}</definedName>
    <definedName name="civ_1" localSheetId="20" hidden="1">{#N/A,#N/A,TRUE,"1842CWN0"}</definedName>
    <definedName name="civ_1" localSheetId="2" hidden="1">{#N/A,#N/A,TRUE,"1842CWN0"}</definedName>
    <definedName name="civ_1" localSheetId="4" hidden="1">{#N/A,#N/A,TRUE,"1842CWN0"}</definedName>
    <definedName name="civ_1" localSheetId="1" hidden="1">{#N/A,#N/A,TRUE,"1842CWN0"}</definedName>
    <definedName name="civ_1" localSheetId="5" hidden="1">{#N/A,#N/A,TRUE,"1842CWN0"}</definedName>
    <definedName name="civ_1" hidden="1">{#N/A,#N/A,TRUE,"1842CWN0"}</definedName>
    <definedName name="civ_2" localSheetId="21" hidden="1">{#N/A,#N/A,TRUE,"1842CWN0"}</definedName>
    <definedName name="civ_2" localSheetId="22" hidden="1">{#N/A,#N/A,TRUE,"1842CWN0"}</definedName>
    <definedName name="civ_2" localSheetId="16" hidden="1">{#N/A,#N/A,TRUE,"1842CWN0"}</definedName>
    <definedName name="civ_2" localSheetId="20" hidden="1">{#N/A,#N/A,TRUE,"1842CWN0"}</definedName>
    <definedName name="civ_2" localSheetId="2" hidden="1">{#N/A,#N/A,TRUE,"1842CWN0"}</definedName>
    <definedName name="civ_2" localSheetId="4" hidden="1">{#N/A,#N/A,TRUE,"1842CWN0"}</definedName>
    <definedName name="civ_2" localSheetId="1" hidden="1">{#N/A,#N/A,TRUE,"1842CWN0"}</definedName>
    <definedName name="civ_2" localSheetId="5" hidden="1">{#N/A,#N/A,TRUE,"1842CWN0"}</definedName>
    <definedName name="civ_2" hidden="1">{#N/A,#N/A,TRUE,"1842CWN0"}</definedName>
    <definedName name="cjsa" localSheetId="22" hidden="1">#REF!</definedName>
    <definedName name="cjsa" hidden="1">#REF!</definedName>
    <definedName name="CL" localSheetId="17">#REF!</definedName>
    <definedName name="CL" localSheetId="16">#REF!</definedName>
    <definedName name="CL" localSheetId="20">#REF!</definedName>
    <definedName name="CL" localSheetId="19">#REF!</definedName>
    <definedName name="CL" localSheetId="1">#REF!</definedName>
    <definedName name="CL" localSheetId="7">#REF!</definedName>
    <definedName name="CL">#REF!</definedName>
    <definedName name="çl" localSheetId="2">#REF!</definedName>
    <definedName name="çl">#REF!</definedName>
    <definedName name="clase" localSheetId="21">#REF!</definedName>
    <definedName name="clase" localSheetId="20">#REF!</definedName>
    <definedName name="clase" localSheetId="5">#REF!</definedName>
    <definedName name="clase">#REF!</definedName>
    <definedName name="Clases_ARL">'[1]1.3. Factor Multiplicador'!$K$12:$K$16</definedName>
    <definedName name="CLASIFIC" localSheetId="2">#REF!</definedName>
    <definedName name="CLASIFIC">#REF!</definedName>
    <definedName name="co" localSheetId="2">#REF!</definedName>
    <definedName name="co">#REF!</definedName>
    <definedName name="CobroSuspencion">"Elipse 8"</definedName>
    <definedName name="Codigo" comment="Codigo Insumo" localSheetId="2">#REF!</definedName>
    <definedName name="Codigo" comment="Codigo Insumo">#REF!</definedName>
    <definedName name="Codigo_M.Obra" comment="Mano de obra " localSheetId="2">#REF!</definedName>
    <definedName name="Codigo_M.Obra" comment="Mano de obra ">#REF!</definedName>
    <definedName name="codigos" localSheetId="16">#REF!</definedName>
    <definedName name="codigos" localSheetId="20">#REF!</definedName>
    <definedName name="codigos" localSheetId="1">#REF!</definedName>
    <definedName name="codigos" localSheetId="5">#REF!</definedName>
    <definedName name="codigos">#REF!</definedName>
    <definedName name="COL_A_APU" localSheetId="2">IF(#REF!="","",IF(LEN(#REF!)=9,#REF!,#REF!))</definedName>
    <definedName name="COL_A_APU">IF(#REF!="","",IF(LEN(#REF!)=9,#REF!,#REF!))</definedName>
    <definedName name="COL_A_AUX" localSheetId="2">IF(#REF!="","",IF(#REF!="",#REF!,#REF!))</definedName>
    <definedName name="COL_A_AUX">IF(#REF!="","",IF(#REF!="",#REF!,#REF!))</definedName>
    <definedName name="COL_B" localSheetId="2">IF(LEFT(#REF!,5)=#REF!,"",(LEFT(#REF!,5)))</definedName>
    <definedName name="COL_B">IF(LEFT(#REF!,5)=#REF!,"",(LEFT(#REF!,5)))</definedName>
    <definedName name="COL_C" localSheetId="2">LEFT(#REF!,2)</definedName>
    <definedName name="COL_C">LEFT(#REF!,2)</definedName>
    <definedName name="COL_G" localSheetId="2">IFERROR(VLOOKUP(#REF!,#REF!,7,0),0)</definedName>
    <definedName name="COL_G">IFERROR(VLOOKUP(#REF!,#REF!,7,0),0)</definedName>
    <definedName name="COL_H" localSheetId="2">IF(LEN(#REF!)=9,ROUNDUP(SUM(#REF!),0),"")</definedName>
    <definedName name="COL_H">IF(LEN(#REF!)=9,ROUNDUP(SUM(#REF!),0),"")</definedName>
    <definedName name="COL_J" localSheetId="2">IF(LEN(#REF!)=9,#REF!*#REF!,"")</definedName>
    <definedName name="COL_J">IF(LEN(#REF!)=9,#REF!*#REF!,"")</definedName>
    <definedName name="COL_J_APU" localSheetId="2">IF(#REF!="","",IF(VLOOKUP(#REF!,#REF!,7,FALSE)="",LEFT(#REF!,2),VLOOKUP(#REF!,#REF!,7,FALSE)))</definedName>
    <definedName name="COL_J_APU">IF(#REF!="","",IF(VLOOKUP(#REF!,#REF!,7,FALSE)="",LEFT(#REF!,2),VLOOKUP(#REF!,#REF!,7,FALSE)))</definedName>
    <definedName name="COL_J_AUX" localSheetId="2">IF(#REF!="","",IF(VLOOKUP(#REF!,#REF!,7,FALSE)="",LEFT(#REF!,2),VLOOKUP(#REF!,#REF!,7,FALSE)))</definedName>
    <definedName name="COL_J_AUX">IF(#REF!="","",IF(VLOOKUP(#REF!,#REF!,7,FALSE)="",LEFT(#REF!,2),VLOOKUP(#REF!,#REF!,7,FALSE)))</definedName>
    <definedName name="COL_K_PPTO" localSheetId="2">IF(LEN(#REF!)=5,SUMIF(#REF!,#REF!,#REF!),"")</definedName>
    <definedName name="COL_K_PPTO">IF(LEN(#REF!)=5,SUMIF(#REF!,#REF!,#REF!),"")</definedName>
    <definedName name="COL_L" localSheetId="2">IF(#REF!="",SUMIF(#REF!,#REF!,#REF!),"")</definedName>
    <definedName name="COL_L">IF(#REF!="",SUMIF(#REF!,#REF!,#REF!),"")</definedName>
    <definedName name="COL_M" localSheetId="2">IF(LEN(#REF!)=2,#REF!/SUMIF(#REF!,"&gt;&lt;""",#REF!),"")</definedName>
    <definedName name="COL_M">IF(LEN(#REF!)=2,#REF!/SUMIF(#REF!,"&gt;&lt;""",#REF!),"")</definedName>
    <definedName name="COL_M_APU" localSheetId="2">IF(#REF!="","",IF(VLOOKUP(#REF!,#REF!,7,FALSE)="",LEFT(#REF!,2),VLOOKUP(#REF!,#REF!,7,FALSE)))</definedName>
    <definedName name="COL_M_APU">IF(#REF!="","",IF(VLOOKUP(#REF!,#REF!,7,FALSE)="",LEFT(#REF!,2),VLOOKUP(#REF!,#REF!,7,FALSE)))</definedName>
    <definedName name="COMP" localSheetId="2">#REF!</definedName>
    <definedName name="COMP">#REF!</definedName>
    <definedName name="COMPAÑIA_CONTRATISTA" localSheetId="21">#REF!</definedName>
    <definedName name="COMPAÑIA_CONTRATISTA" localSheetId="20">#REF!</definedName>
    <definedName name="COMPAÑIA_CONTRATISTA" localSheetId="5">#REF!</definedName>
    <definedName name="COMPAÑIA_CONTRATISTA">#REF!</definedName>
    <definedName name="COMPAÑIA_INTERVENTORIA" localSheetId="21">#REF!</definedName>
    <definedName name="COMPAÑIA_INTERVENTORIA" localSheetId="20">#REF!</definedName>
    <definedName name="COMPAÑIA_INTERVENTORIA">#REF!</definedName>
    <definedName name="COMPRE" localSheetId="2">#REF!</definedName>
    <definedName name="COMPRE">#REF!</definedName>
    <definedName name="COMPROBANTE_DE_PAGO" localSheetId="2">#REF!</definedName>
    <definedName name="COMPROBANTE_DE_PAGO">#REF!</definedName>
    <definedName name="comunidades" localSheetId="20">#REF!</definedName>
    <definedName name="comunidades" localSheetId="1">#REF!</definedName>
    <definedName name="comunidades">#REF!</definedName>
    <definedName name="CON_HTA" localSheetId="2">SUMIFS(#REF!,#REF!,#REF!,#REF!,"mo")</definedName>
    <definedName name="CON_HTA">SUMIFS(#REF!,#REF!,#REF!,#REF!,"mo")</definedName>
    <definedName name="CON_HTA_APU" localSheetId="2">SUMIFS(#REF!,#REF!,#REF!,#REF!,"mo")</definedName>
    <definedName name="CON_HTA_APU">SUMIFS(#REF!,#REF!,#REF!,#REF!,"mo")</definedName>
    <definedName name="CONCRETO_2000" localSheetId="2">#REF!</definedName>
    <definedName name="CONCRETO_2000">#REF!</definedName>
    <definedName name="Concreto1_m" localSheetId="2">#REF!</definedName>
    <definedName name="Concreto1_m">#REF!</definedName>
    <definedName name="Concreto2_m" localSheetId="2">#REF!</definedName>
    <definedName name="Concreto2_m">#REF!</definedName>
    <definedName name="CONCRETO25" localSheetId="2">#REF!</definedName>
    <definedName name="CONCRETO25">#REF!</definedName>
    <definedName name="Concreto2500v" localSheetId="2">#REF!</definedName>
    <definedName name="Concreto2500v">#REF!</definedName>
    <definedName name="CONCRETO3" localSheetId="2">#REF!</definedName>
    <definedName name="CONCRETO3">#REF!</definedName>
    <definedName name="Concreto3_m" localSheetId="2">#REF!</definedName>
    <definedName name="Concreto3_m">#REF!</definedName>
    <definedName name="Concreto4_m" localSheetId="2">#REF!</definedName>
    <definedName name="Concreto4_m">#REF!</definedName>
    <definedName name="concreto5" localSheetId="2">#REF!</definedName>
    <definedName name="concreto5">#REF!</definedName>
    <definedName name="Concreto5_m" localSheetId="2">#REF!</definedName>
    <definedName name="Concreto5_m">#REF!</definedName>
    <definedName name="Concreto5500v" localSheetId="2">#REF!</definedName>
    <definedName name="Concreto5500v">#REF!</definedName>
    <definedName name="concretomuro" localSheetId="2">#REF!</definedName>
    <definedName name="concretomuro">#REF!</definedName>
    <definedName name="CONDI1" localSheetId="21">#REF!</definedName>
    <definedName name="CONDI1" localSheetId="17">#REF!</definedName>
    <definedName name="CONDI1" localSheetId="16">#REF!</definedName>
    <definedName name="CONDI1" localSheetId="20">#REF!</definedName>
    <definedName name="CONDI1" localSheetId="6">#REF!</definedName>
    <definedName name="CONDI1" localSheetId="19">#REF!</definedName>
    <definedName name="CONDI1" localSheetId="1">#REF!</definedName>
    <definedName name="CONDI1" localSheetId="7">#REF!</definedName>
    <definedName name="CONDI1">#REF!</definedName>
    <definedName name="consol" localSheetId="20">#REF!</definedName>
    <definedName name="consol">#REF!</definedName>
    <definedName name="constante" localSheetId="2">#REF!</definedName>
    <definedName name="constante">#REF!</definedName>
    <definedName name="Consultor" localSheetId="20">#REF!</definedName>
    <definedName name="Consultor" localSheetId="1">#REF!</definedName>
    <definedName name="Consultor">#REF!</definedName>
    <definedName name="CONT" localSheetId="2">#REF!</definedName>
    <definedName name="CONT">#REF!</definedName>
    <definedName name="CONT1" localSheetId="2">#REF!</definedName>
    <definedName name="CONT1">#REF!</definedName>
    <definedName name="Contac_Area" localSheetId="2">#REF!</definedName>
    <definedName name="Contac_Area">#REF!</definedName>
    <definedName name="Contratante" localSheetId="20">#REF!</definedName>
    <definedName name="Contratante">#REF!</definedName>
    <definedName name="CONTRATISTA" localSheetId="20">#REF!</definedName>
    <definedName name="CONTRATISTA" localSheetId="1">#REF!</definedName>
    <definedName name="CONTRATISTA">#REF!</definedName>
    <definedName name="Contrato" localSheetId="20">#REF!</definedName>
    <definedName name="Contrato" localSheetId="1">#REF!</definedName>
    <definedName name="Contrato">#REF!</definedName>
    <definedName name="Coordinador" localSheetId="20">#REF!</definedName>
    <definedName name="Coordinador" localSheetId="1">#REF!</definedName>
    <definedName name="Coordinador">#REF!</definedName>
    <definedName name="COPIA">#N/A</definedName>
    <definedName name="copiao4">#N/A</definedName>
    <definedName name="copiar" localSheetId="2">#REF!</definedName>
    <definedName name="copiar">#REF!</definedName>
    <definedName name="corri">#N/A</definedName>
    <definedName name="Corriente" localSheetId="2">#REF!</definedName>
    <definedName name="Corriente">#REF!</definedName>
    <definedName name="corte" localSheetId="2">#REF!</definedName>
    <definedName name="corte">#REF!</definedName>
    <definedName name="corte2" localSheetId="2">#REF!</definedName>
    <definedName name="corte2">#REF!</definedName>
    <definedName name="CosteoConsultoria" localSheetId="2">#REF!</definedName>
    <definedName name="CosteoConsultoria">#REF!</definedName>
    <definedName name="COSTO_TRANSPORTE" localSheetId="2">#REF!</definedName>
    <definedName name="COSTO_TRANSPORTE">#REF!</definedName>
    <definedName name="costo2" localSheetId="22" hidden="1">#REF!</definedName>
    <definedName name="costo2" hidden="1">#REF!</definedName>
    <definedName name="COSTODIRECTO" localSheetId="2">#REF!</definedName>
    <definedName name="COSTODIRECTO">#REF!</definedName>
    <definedName name="CostoDirectoObra" localSheetId="2">#REF!</definedName>
    <definedName name="CostoDirectoObra">#REF!</definedName>
    <definedName name="Costopérdidas" localSheetId="21">#REF!</definedName>
    <definedName name="Costopérdidas" localSheetId="17">#REF!</definedName>
    <definedName name="Costopérdidas" localSheetId="16">#REF!</definedName>
    <definedName name="Costopérdidas" localSheetId="20">#REF!</definedName>
    <definedName name="Costopérdidas" localSheetId="6">#REF!</definedName>
    <definedName name="Costopérdidas" localSheetId="19">#REF!</definedName>
    <definedName name="Costopérdidas" localSheetId="1">#REF!</definedName>
    <definedName name="Costopérdidas" localSheetId="7">#REF!</definedName>
    <definedName name="Costopérdidas">#REF!</definedName>
    <definedName name="COSTOS" localSheetId="2">#REF!</definedName>
    <definedName name="COSTOS">#REF!</definedName>
    <definedName name="cotas" localSheetId="2">#REF!</definedName>
    <definedName name="cotas">#REF!</definedName>
    <definedName name="CotDolar" localSheetId="2">#REF!</definedName>
    <definedName name="CotDolar">#REF!</definedName>
    <definedName name="CotEuro" localSheetId="2">#REF!</definedName>
    <definedName name="CotEuro">#REF!</definedName>
    <definedName name="CotFranco" localSheetId="2">#REF!</definedName>
    <definedName name="CotFranco">#REF!</definedName>
    <definedName name="CotizacionARP" localSheetId="2">#REF!</definedName>
    <definedName name="CotizacionARP">#REF!</definedName>
    <definedName name="CotReal" localSheetId="2">#REF!</definedName>
    <definedName name="CotReal">#REF!</definedName>
    <definedName name="cp" localSheetId="2">#REF!</definedName>
    <definedName name="cp">#REF!</definedName>
    <definedName name="CR" localSheetId="2">#REF!</definedName>
    <definedName name="CR">#REF!</definedName>
    <definedName name="cretro1" localSheetId="2">#REF!</definedName>
    <definedName name="cretro1">#REF!</definedName>
    <definedName name="cretro2" localSheetId="2">#REF!</definedName>
    <definedName name="cretro2">#REF!</definedName>
    <definedName name="_xlnm.Criteria">NA()</definedName>
    <definedName name="Criterios_IM">NA()</definedName>
    <definedName name="Criticos" localSheetId="16">#REF!</definedName>
    <definedName name="Criticos" localSheetId="20">#REF!</definedName>
    <definedName name="Criticos" localSheetId="4">#REF!</definedName>
    <definedName name="Criticos">#REF!</definedName>
    <definedName name="Cronograma" localSheetId="2">#REF!</definedName>
    <definedName name="Cronograma">#REF!</definedName>
    <definedName name="crt" localSheetId="22"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T" localSheetId="21">#REF!</definedName>
    <definedName name="CT" localSheetId="17">#REF!</definedName>
    <definedName name="CT" localSheetId="16">#REF!</definedName>
    <definedName name="CT" localSheetId="20">#REF!</definedName>
    <definedName name="CT" localSheetId="6">#REF!</definedName>
    <definedName name="CT" localSheetId="19">#REF!</definedName>
    <definedName name="CT" localSheetId="1">#REF!</definedName>
    <definedName name="CT" localSheetId="7">#REF!</definedName>
    <definedName name="CT">#REF!</definedName>
    <definedName name="CTA" localSheetId="2">#REF!</definedName>
    <definedName name="CTA">#REF!</definedName>
    <definedName name="ctipo1" localSheetId="2">#REF!</definedName>
    <definedName name="ctipo1">#REF!</definedName>
    <definedName name="ctipo2" localSheetId="2">#REF!</definedName>
    <definedName name="ctipo2">#REF!</definedName>
    <definedName name="ctipo3" localSheetId="2">#REF!</definedName>
    <definedName name="ctipo3">#REF!</definedName>
    <definedName name="ctipo4" localSheetId="2">#REF!</definedName>
    <definedName name="ctipo4">#REF!</definedName>
    <definedName name="CU" localSheetId="21">#REF!</definedName>
    <definedName name="CU" localSheetId="17">#REF!</definedName>
    <definedName name="CU" localSheetId="16">#REF!</definedName>
    <definedName name="CU" localSheetId="20">#REF!</definedName>
    <definedName name="CU" localSheetId="19">#REF!</definedName>
    <definedName name="CU" localSheetId="1">#REF!</definedName>
    <definedName name="CU" localSheetId="7">#REF!</definedName>
    <definedName name="CU">#REF!</definedName>
    <definedName name="CUAD" localSheetId="2">#REF!</definedName>
    <definedName name="CUAD">#REF!</definedName>
    <definedName name="cuad1" localSheetId="21">#REF!</definedName>
    <definedName name="cuad1" localSheetId="17">#REF!</definedName>
    <definedName name="cuad1" localSheetId="16">#REF!</definedName>
    <definedName name="cuad1" localSheetId="20">#REF!</definedName>
    <definedName name="cuad1" localSheetId="6">#REF!</definedName>
    <definedName name="cuad1" localSheetId="19">#REF!</definedName>
    <definedName name="cuad1" localSheetId="1">#REF!</definedName>
    <definedName name="cuad1" localSheetId="7">#REF!</definedName>
    <definedName name="cuad1">#REF!</definedName>
    <definedName name="cuad2" localSheetId="21">#REF!</definedName>
    <definedName name="cuad2" localSheetId="17">#REF!</definedName>
    <definedName name="cuad2" localSheetId="16">#REF!</definedName>
    <definedName name="cuad2" localSheetId="20">#REF!</definedName>
    <definedName name="cuad2" localSheetId="6">#REF!</definedName>
    <definedName name="cuad2" localSheetId="19">#REF!</definedName>
    <definedName name="cuad2" localSheetId="1">#REF!</definedName>
    <definedName name="cuad2" localSheetId="7">#REF!</definedName>
    <definedName name="cuad2">#REF!</definedName>
    <definedName name="cuad3" localSheetId="21">#REF!</definedName>
    <definedName name="cuad3" localSheetId="17">#REF!</definedName>
    <definedName name="cuad3" localSheetId="16">#REF!</definedName>
    <definedName name="cuad3" localSheetId="20">#REF!</definedName>
    <definedName name="cuad3" localSheetId="6">#REF!</definedName>
    <definedName name="cuad3" localSheetId="19">#REF!</definedName>
    <definedName name="cuad3" localSheetId="1">#REF!</definedName>
    <definedName name="cuad3" localSheetId="7">#REF!</definedName>
    <definedName name="cuad3">#REF!</definedName>
    <definedName name="cuad4" localSheetId="17">#REF!</definedName>
    <definedName name="cuad4" localSheetId="16">#REF!</definedName>
    <definedName name="cuad4" localSheetId="20">#REF!</definedName>
    <definedName name="cuad4" localSheetId="6">#REF!</definedName>
    <definedName name="cuad4" localSheetId="19">#REF!</definedName>
    <definedName name="cuad4" localSheetId="7">#REF!</definedName>
    <definedName name="cuad4">#REF!</definedName>
    <definedName name="CUAD5" localSheetId="17">#REF!</definedName>
    <definedName name="CUAD5" localSheetId="16">#REF!</definedName>
    <definedName name="CUAD5" localSheetId="20">#REF!</definedName>
    <definedName name="CUAD5" localSheetId="6">#REF!</definedName>
    <definedName name="CUAD5" localSheetId="19">#REF!</definedName>
    <definedName name="CUAD5" localSheetId="7">#REF!</definedName>
    <definedName name="CUAD5">#REF!</definedName>
    <definedName name="cuado" localSheetId="17">#REF!</definedName>
    <definedName name="cuado" localSheetId="16">#REF!</definedName>
    <definedName name="cuado" localSheetId="20">#REF!</definedName>
    <definedName name="cuado" localSheetId="6">#REF!</definedName>
    <definedName name="cuado" localSheetId="19">#REF!</definedName>
    <definedName name="cuado" localSheetId="7">#REF!</definedName>
    <definedName name="cuado">#REF!</definedName>
    <definedName name="cuadrilla" localSheetId="16">#REF!</definedName>
    <definedName name="cuadrilla" localSheetId="20">#REF!</definedName>
    <definedName name="cuadrilla" localSheetId="1">#REF!</definedName>
    <definedName name="cuadrilla">#REF!</definedName>
    <definedName name="Cuadrillas" localSheetId="20">#REF!</definedName>
    <definedName name="Cuadrillas">#REF!</definedName>
    <definedName name="CUAESTRUCT" localSheetId="2">#REF!</definedName>
    <definedName name="CUAESTRUCT">#REF!</definedName>
    <definedName name="CUAL">#N/A</definedName>
    <definedName name="CUAPRUEBAS" localSheetId="2">#REF!</definedName>
    <definedName name="CUAPRUEBAS">#REF!</definedName>
    <definedName name="CUBS" localSheetId="2">#REF!</definedName>
    <definedName name="CUBS">#REF!</definedName>
    <definedName name="cul9o" localSheetId="2">#REF!</definedName>
    <definedName name="cul9o">#REF!</definedName>
    <definedName name="CUNET" localSheetId="21" hidden="1">{"via1",#N/A,TRUE,"general";"via2",#N/A,TRUE,"general";"via3",#N/A,TRUE,"general"}</definedName>
    <definedName name="CUNET" localSheetId="22" hidden="1">{"via1",#N/A,TRUE,"general";"via2",#N/A,TRUE,"general";"via3",#N/A,TRUE,"general"}</definedName>
    <definedName name="CUNET" localSheetId="16" hidden="1">{"via1",#N/A,TRUE,"general";"via2",#N/A,TRUE,"general";"via3",#N/A,TRUE,"general"}</definedName>
    <definedName name="CUNET" localSheetId="20" hidden="1">{"via1",#N/A,TRUE,"general";"via2",#N/A,TRUE,"general";"via3",#N/A,TRUE,"general"}</definedName>
    <definedName name="CUNET" localSheetId="2" hidden="1">{"via1",#N/A,TRUE,"general";"via2",#N/A,TRUE,"general";"via3",#N/A,TRUE,"general"}</definedName>
    <definedName name="CUNET" localSheetId="4" hidden="1">{"via1",#N/A,TRUE,"general";"via2",#N/A,TRUE,"general";"via3",#N/A,TRUE,"general"}</definedName>
    <definedName name="CUNET" localSheetId="1" hidden="1">{"via1",#N/A,TRUE,"general";"via2",#N/A,TRUE,"general";"via3",#N/A,TRUE,"general"}</definedName>
    <definedName name="CUNET" localSheetId="5" hidden="1">{"via1",#N/A,TRUE,"general";"via2",#N/A,TRUE,"general";"via3",#N/A,TRUE,"general"}</definedName>
    <definedName name="CUNET" hidden="1">{"via1",#N/A,TRUE,"general";"via2",#N/A,TRUE,"general";"via3",#N/A,TRUE,"general"}</definedName>
    <definedName name="cv" localSheetId="21" hidden="1">{"TAB1",#N/A,TRUE,"GENERAL";"TAB2",#N/A,TRUE,"GENERAL";"TAB3",#N/A,TRUE,"GENERAL";"TAB4",#N/A,TRUE,"GENERAL";"TAB5",#N/A,TRUE,"GENERAL"}</definedName>
    <definedName name="cv" localSheetId="22" hidden="1">{"TAB1",#N/A,TRUE,"GENERAL";"TAB2",#N/A,TRUE,"GENERAL";"TAB3",#N/A,TRUE,"GENERAL";"TAB4",#N/A,TRUE,"GENERAL";"TAB5",#N/A,TRUE,"GENERAL"}</definedName>
    <definedName name="cv" localSheetId="16" hidden="1">{"TAB1",#N/A,TRUE,"GENERAL";"TAB2",#N/A,TRUE,"GENERAL";"TAB3",#N/A,TRUE,"GENERAL";"TAB4",#N/A,TRUE,"GENERAL";"TAB5",#N/A,TRUE,"GENERAL"}</definedName>
    <definedName name="cv" localSheetId="20" hidden="1">{"TAB1",#N/A,TRUE,"GENERAL";"TAB2",#N/A,TRUE,"GENERAL";"TAB3",#N/A,TRUE,"GENERAL";"TAB4",#N/A,TRUE,"GENERAL";"TAB5",#N/A,TRUE,"GENERAL"}</definedName>
    <definedName name="cv" localSheetId="2" hidden="1">{"TAB1",#N/A,TRUE,"GENERAL";"TAB2",#N/A,TRUE,"GENERAL";"TAB3",#N/A,TRUE,"GENERAL";"TAB4",#N/A,TRUE,"GENERAL";"TAB5",#N/A,TRUE,"GENERAL"}</definedName>
    <definedName name="cv" localSheetId="4" hidden="1">{"TAB1",#N/A,TRUE,"GENERAL";"TAB2",#N/A,TRUE,"GENERAL";"TAB3",#N/A,TRUE,"GENERAL";"TAB4",#N/A,TRUE,"GENERAL";"TAB5",#N/A,TRUE,"GENERAL"}</definedName>
    <definedName name="cv" localSheetId="1" hidden="1">{"TAB1",#N/A,TRUE,"GENERAL";"TAB2",#N/A,TRUE,"GENERAL";"TAB3",#N/A,TRUE,"GENERAL";"TAB4",#N/A,TRUE,"GENERAL";"TAB5",#N/A,TRUE,"GENERAL"}</definedName>
    <definedName name="cv" localSheetId="5" hidden="1">{"TAB1",#N/A,TRUE,"GENERAL";"TAB2",#N/A,TRUE,"GENERAL";"TAB3",#N/A,TRUE,"GENERAL";"TAB4",#N/A,TRUE,"GENERAL";"TAB5",#N/A,TRUE,"GENERAL"}</definedName>
    <definedName name="cv" hidden="1">{"TAB1",#N/A,TRUE,"GENERAL";"TAB2",#N/A,TRUE,"GENERAL";"TAB3",#N/A,TRUE,"GENERAL";"TAB4",#N/A,TRUE,"GENERAL";"TAB5",#N/A,TRUE,"GENERAL"}</definedName>
    <definedName name="cv_51" localSheetId="2">#REF!</definedName>
    <definedName name="cv_51">#REF!</definedName>
    <definedName name="cvbcvbf" localSheetId="22" hidden="1">{#N/A,#N/A,TRUE,"INGENIERIA";#N/A,#N/A,TRUE,"COMPRAS";#N/A,#N/A,TRUE,"DIRECCION";#N/A,#N/A,TRUE,"RESUMEN"}</definedName>
    <definedName name="cvbcvbf" hidden="1">{#N/A,#N/A,TRUE,"INGENIERIA";#N/A,#N/A,TRUE,"COMPRAS";#N/A,#N/A,TRUE,"DIRECCION";#N/A,#N/A,TRUE,"RESUMEN"}</definedName>
    <definedName name="cvfvd" localSheetId="21" hidden="1">{"via1",#N/A,TRUE,"general";"via2",#N/A,TRUE,"general";"via3",#N/A,TRUE,"general"}</definedName>
    <definedName name="cvfvd" localSheetId="22" hidden="1">{"via1",#N/A,TRUE,"general";"via2",#N/A,TRUE,"general";"via3",#N/A,TRUE,"general"}</definedName>
    <definedName name="cvfvd" localSheetId="16" hidden="1">{"via1",#N/A,TRUE,"general";"via2",#N/A,TRUE,"general";"via3",#N/A,TRUE,"general"}</definedName>
    <definedName name="cvfvd" localSheetId="20" hidden="1">{"via1",#N/A,TRUE,"general";"via2",#N/A,TRUE,"general";"via3",#N/A,TRUE,"general"}</definedName>
    <definedName name="cvfvd" localSheetId="2" hidden="1">{"via1",#N/A,TRUE,"general";"via2",#N/A,TRUE,"general";"via3",#N/A,TRUE,"general"}</definedName>
    <definedName name="cvfvd" localSheetId="4" hidden="1">{"via1",#N/A,TRUE,"general";"via2",#N/A,TRUE,"general";"via3",#N/A,TRUE,"general"}</definedName>
    <definedName name="cvfvd" localSheetId="1" hidden="1">{"via1",#N/A,TRUE,"general";"via2",#N/A,TRUE,"general";"via3",#N/A,TRUE,"general"}</definedName>
    <definedName name="cvfvd" localSheetId="5" hidden="1">{"via1",#N/A,TRUE,"general";"via2",#N/A,TRUE,"general";"via3",#N/A,TRUE,"general"}</definedName>
    <definedName name="cvfvd" hidden="1">{"via1",#N/A,TRUE,"general";"via2",#N/A,TRUE,"general";"via3",#N/A,TRUE,"general"}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16" hidden="1">{"TAB1",#N/A,TRUE,"GENERAL";"TAB2",#N/A,TRUE,"GENERAL";"TAB3",#N/A,TRUE,"GENERAL";"TAB4",#N/A,TRUE,"GENERAL";"TAB5",#N/A,TRUE,"GENERAL"}</definedName>
    <definedName name="cvn" localSheetId="20" hidden="1">{"TAB1",#N/A,TRUE,"GENERAL";"TAB2",#N/A,TRUE,"GENERAL";"TAB3",#N/A,TRUE,"GENERAL";"TAB4",#N/A,TRUE,"GENERAL";"TAB5",#N/A,TRUE,"GENERAL"}</definedName>
    <definedName name="cvn" localSheetId="2" hidden="1">{"TAB1",#N/A,TRUE,"GENERAL";"TAB2",#N/A,TRUE,"GENERAL";"TAB3",#N/A,TRUE,"GENERAL";"TAB4",#N/A,TRUE,"GENERAL";"TAB5",#N/A,TRUE,"GENERAL"}</definedName>
    <definedName name="cvn" localSheetId="4" hidden="1">{"TAB1",#N/A,TRUE,"GENERAL";"TAB2",#N/A,TRUE,"GENERAL";"TAB3",#N/A,TRUE,"GENERAL";"TAB4",#N/A,TRUE,"GENERAL";"TAB5",#N/A,TRUE,"GENERAL"}</definedName>
    <definedName name="cvn" localSheetId="1" hidden="1">{"TAB1",#N/A,TRUE,"GENERAL";"TAB2",#N/A,TRUE,"GENERAL";"TAB3",#N/A,TRUE,"GENERAL";"TAB4",#N/A,TRUE,"GENERAL";"TAB5",#N/A,TRUE,"GENERAL"}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21" hidden="1">{"via1",#N/A,TRUE,"general";"via2",#N/A,TRUE,"general";"via3",#N/A,TRUE,"general"}</definedName>
    <definedName name="CVXC" localSheetId="22" hidden="1">{"via1",#N/A,TRUE,"general";"via2",#N/A,TRUE,"general";"via3",#N/A,TRUE,"general"}</definedName>
    <definedName name="CVXC" localSheetId="16" hidden="1">{"via1",#N/A,TRUE,"general";"via2",#N/A,TRUE,"general";"via3",#N/A,TRUE,"general"}</definedName>
    <definedName name="CVXC" localSheetId="20" hidden="1">{"via1",#N/A,TRUE,"general";"via2",#N/A,TRUE,"general";"via3",#N/A,TRUE,"general"}</definedName>
    <definedName name="CVXC" localSheetId="2" hidden="1">{"via1",#N/A,TRUE,"general";"via2",#N/A,TRUE,"general";"via3",#N/A,TRUE,"general"}</definedName>
    <definedName name="CVXC" localSheetId="4" hidden="1">{"via1",#N/A,TRUE,"general";"via2",#N/A,TRUE,"general";"via3",#N/A,TRUE,"general"}</definedName>
    <definedName name="CVXC" localSheetId="1" hidden="1">{"via1",#N/A,TRUE,"general";"via2",#N/A,TRUE,"general";"via3",#N/A,TRUE,"general"}</definedName>
    <definedName name="CVXC" localSheetId="5" hidden="1">{"via1",#N/A,TRUE,"general";"via2",#N/A,TRUE,"general";"via3",#N/A,TRUE,"general"}</definedName>
    <definedName name="CVXC" hidden="1">{"via1",#N/A,TRUE,"general";"via2",#N/A,TRUE,"general";"via3",#N/A,TRUE,"general"}</definedName>
    <definedName name="cx" localSheetId="2">#REF!</definedName>
    <definedName name="cx">#REF!</definedName>
    <definedName name="Cy" localSheetId="2">#REF!</definedName>
    <definedName name="Cy">#REF!</definedName>
    <definedName name="CZXDCSDC" localSheetId="16">#REF!</definedName>
    <definedName name="CZXDCSDC" localSheetId="20">#REF!</definedName>
    <definedName name="CZXDCSDC" localSheetId="4">#REF!</definedName>
    <definedName name="CZXDCSDC" localSheetId="5">#REF!</definedName>
    <definedName name="CZXDCSDC">#REF!</definedName>
    <definedName name="D" localSheetId="21">#REF!</definedName>
    <definedName name="D" localSheetId="17">#REF!</definedName>
    <definedName name="D" localSheetId="16">#REF!</definedName>
    <definedName name="D" localSheetId="20">#REF!</definedName>
    <definedName name="D" localSheetId="6">#REF!</definedName>
    <definedName name="D" localSheetId="19">#REF!</definedName>
    <definedName name="D" localSheetId="1">#REF!</definedName>
    <definedName name="D" localSheetId="5">#REF!</definedName>
    <definedName name="D" localSheetId="7">#REF!</definedName>
    <definedName name="D">#REF!</definedName>
    <definedName name="d_percápita" localSheetId="2">#REF!</definedName>
    <definedName name="d_percápita">#REF!</definedName>
    <definedName name="d_PH" localSheetId="2">#REF!</definedName>
    <definedName name="d_PH">#REF!</definedName>
    <definedName name="DADADAD" localSheetId="22" hidden="1">{#N/A,#N/A,TRUE,"CODIGO DEPENDENCIA"}</definedName>
    <definedName name="DADADAD" localSheetId="2" hidden="1">{#N/A,#N/A,TRUE,"CODIGO DEPENDENCIA"}</definedName>
    <definedName name="DADADAD" hidden="1">{#N/A,#N/A,TRUE,"CODIGO DEPENDENCIA"}</definedName>
    <definedName name="dario" localSheetId="2">#REF!</definedName>
    <definedName name="dario">#REF!</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16" hidden="1">{"TAB1",#N/A,TRUE,"GENERAL";"TAB2",#N/A,TRUE,"GENERAL";"TAB3",#N/A,TRUE,"GENERAL";"TAB4",#N/A,TRUE,"GENERAL";"TAB5",#N/A,TRUE,"GENERAL"}</definedName>
    <definedName name="DASD" localSheetId="20" hidden="1">{"TAB1",#N/A,TRUE,"GENERAL";"TAB2",#N/A,TRUE,"GENERAL";"TAB3",#N/A,TRUE,"GENERAL";"TAB4",#N/A,TRUE,"GENERAL";"TAB5",#N/A,TRUE,"GENERAL"}</definedName>
    <definedName name="DASD" localSheetId="2" hidden="1">{"TAB1",#N/A,TRUE,"GENERAL";"TAB2",#N/A,TRUE,"GENERAL";"TAB3",#N/A,TRUE,"GENERAL";"TAB4",#N/A,TRUE,"GENERAL";"TAB5",#N/A,TRUE,"GENERAL"}</definedName>
    <definedName name="DASD" localSheetId="4" hidden="1">{"TAB1",#N/A,TRUE,"GENERAL";"TAB2",#N/A,TRUE,"GENERAL";"TAB3",#N/A,TRUE,"GENERAL";"TAB4",#N/A,TRUE,"GENERAL";"TAB5",#N/A,TRUE,"GENERAL"}</definedName>
    <definedName name="DASD" localSheetId="1" hidden="1">{"TAB1",#N/A,TRUE,"GENERAL";"TAB2",#N/A,TRUE,"GENERAL";"TAB3",#N/A,TRUE,"GENERAL";"TAB4",#N/A,TRUE,"GENERAL";"TAB5",#N/A,TRUE,"GENERAL"}</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AT" localSheetId="2">#REF!</definedName>
    <definedName name="DAT">#REF!</definedName>
    <definedName name="Data" localSheetId="16">#REF!</definedName>
    <definedName name="Data" localSheetId="20">#REF!</definedName>
    <definedName name="Data" localSheetId="4">#REF!</definedName>
    <definedName name="Data">#REF!</definedName>
    <definedName name="Datos" localSheetId="21">#REF!</definedName>
    <definedName name="Datos" localSheetId="17">#REF!</definedName>
    <definedName name="Datos" localSheetId="16">#REF!</definedName>
    <definedName name="Datos" localSheetId="20">#REF!</definedName>
    <definedName name="Datos" localSheetId="6">#REF!</definedName>
    <definedName name="Datos" localSheetId="19">#REF!</definedName>
    <definedName name="Datos" localSheetId="1">#REF!</definedName>
    <definedName name="Datos" localSheetId="7">#REF!</definedName>
    <definedName name="Datos">#REF!</definedName>
    <definedName name="datoseq" localSheetId="2">#REF!</definedName>
    <definedName name="datoseq">#REF!</definedName>
    <definedName name="dbb" localSheetId="2">#REF!</definedName>
    <definedName name="dbb">#REF!</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 localSheetId="2">#REF!</definedName>
    <definedName name="dc">#REF!</definedName>
    <definedName name="Dcacm" localSheetId="2">#REF!</definedName>
    <definedName name="Dcacm">#REF!</definedName>
    <definedName name="DCF" localSheetId="2">#REF!</definedName>
    <definedName name="DCF">#REF!</definedName>
    <definedName name="DCSDCTV" localSheetId="21" hidden="1">{"via1",#N/A,TRUE,"general";"via2",#N/A,TRUE,"general";"via3",#N/A,TRUE,"general"}</definedName>
    <definedName name="DCSDCTV" localSheetId="22" hidden="1">{"via1",#N/A,TRUE,"general";"via2",#N/A,TRUE,"general";"via3",#N/A,TRUE,"general"}</definedName>
    <definedName name="DCSDCTV" localSheetId="16" hidden="1">{"via1",#N/A,TRUE,"general";"via2",#N/A,TRUE,"general";"via3",#N/A,TRUE,"general"}</definedName>
    <definedName name="DCSDCTV" localSheetId="20" hidden="1">{"via1",#N/A,TRUE,"general";"via2",#N/A,TRUE,"general";"via3",#N/A,TRUE,"general"}</definedName>
    <definedName name="DCSDCTV" localSheetId="2" hidden="1">{"via1",#N/A,TRUE,"general";"via2",#N/A,TRUE,"general";"via3",#N/A,TRUE,"general"}</definedName>
    <definedName name="DCSDCTV" localSheetId="4" hidden="1">{"via1",#N/A,TRUE,"general";"via2",#N/A,TRUE,"general";"via3",#N/A,TRUE,"general"}</definedName>
    <definedName name="DCSDCTV" localSheetId="1" hidden="1">{"via1",#N/A,TRUE,"general";"via2",#N/A,TRUE,"general";"via3",#N/A,TRUE,"general"}</definedName>
    <definedName name="DCSDCTV" localSheetId="5" hidden="1">{"via1",#N/A,TRUE,"general";"via2",#N/A,TRUE,"general";"via3",#N/A,TRUE,"general"}</definedName>
    <definedName name="DCSDCTV" hidden="1">{"via1",#N/A,TRUE,"general";"via2",#N/A,TRUE,"general";"via3",#N/A,TRUE,"general"}</definedName>
    <definedName name="dd" localSheetId="21" hidden="1">{#N/A,#N/A,TRUE,"INGENIERIA";#N/A,#N/A,TRUE,"COMPRAS";#N/A,#N/A,TRUE,"DIRECCION";#N/A,#N/A,TRUE,"RESUMEN"}</definedName>
    <definedName name="dd" localSheetId="22" hidden="1">{#N/A,#N/A,TRUE,"INGENIERIA";#N/A,#N/A,TRUE,"COMPRAS";#N/A,#N/A,TRUE,"DIRECCION";#N/A,#N/A,TRUE,"RESUMEN"}</definedName>
    <definedName name="dd" localSheetId="17" hidden="1">{#N/A,#N/A,TRUE,"INGENIERIA";#N/A,#N/A,TRUE,"COMPRAS";#N/A,#N/A,TRUE,"DIRECCION";#N/A,#N/A,TRUE,"RESUMEN"}</definedName>
    <definedName name="dd" localSheetId="16" hidden="1">{#N/A,#N/A,TRUE,"INGENIERIA";#N/A,#N/A,TRUE,"COMPRAS";#N/A,#N/A,TRUE,"DIRECCION";#N/A,#N/A,TRUE,"RESUMEN"}</definedName>
    <definedName name="dd" localSheetId="20" hidden="1">{#N/A,#N/A,TRUE,"INGENIERIA";#N/A,#N/A,TRUE,"COMPRAS";#N/A,#N/A,TRUE,"DIRECCION";#N/A,#N/A,TRUE,"RESUMEN"}</definedName>
    <definedName name="dd" localSheetId="2" hidden="1">{#N/A,#N/A,TRUE,"INGENIERIA";#N/A,#N/A,TRUE,"COMPRAS";#N/A,#N/A,TRUE,"DIRECCION";#N/A,#N/A,TRUE,"RESUMEN"}</definedName>
    <definedName name="dd" localSheetId="6" hidden="1">{#N/A,#N/A,TRUE,"INGENIERIA";#N/A,#N/A,TRUE,"COMPRAS";#N/A,#N/A,TRUE,"DIRECCION";#N/A,#N/A,TRUE,"RESUMEN"}</definedName>
    <definedName name="dd" localSheetId="19" hidden="1">{#N/A,#N/A,TRUE,"INGENIERIA";#N/A,#N/A,TRUE,"COMPRAS";#N/A,#N/A,TRUE,"DIRECCION";#N/A,#N/A,TRUE,"RESUMEN"}</definedName>
    <definedName name="dd" localSheetId="4" hidden="1">{#N/A,#N/A,TRUE,"INGENIERIA";#N/A,#N/A,TRUE,"COMPRAS";#N/A,#N/A,TRUE,"DIRECCION";#N/A,#N/A,TRUE,"RESUMEN"}</definedName>
    <definedName name="dd" localSheetId="1" hidden="1">{#N/A,#N/A,TRUE,"INGENIERIA";#N/A,#N/A,TRUE,"COMPRAS";#N/A,#N/A,TRUE,"DIRECCION";#N/A,#N/A,TRUE,"RESUMEN"}</definedName>
    <definedName name="dd" localSheetId="5" hidden="1">#REF!</definedName>
    <definedName name="dd" localSheetId="3" hidden="1">{#N/A,#N/A,TRUE,"INGENIERIA";#N/A,#N/A,TRUE,"COMPRAS";#N/A,#N/A,TRUE,"DIRECCION";#N/A,#N/A,TRUE,"RESUMEN"}</definedName>
    <definedName name="dd" hidden="1">{#N/A,#N/A,TRUE,"INGENIERIA";#N/A,#N/A,TRUE,"COMPRAS";#N/A,#N/A,TRUE,"DIRECCION";#N/A,#N/A,TRUE,"RESUMEN"}</definedName>
    <definedName name="dd_1" localSheetId="21" hidden="1">{#N/A,#N/A,TRUE,"INGENIERIA";#N/A,#N/A,TRUE,"COMPRAS";#N/A,#N/A,TRUE,"DIRECCION";#N/A,#N/A,TRUE,"RESUMEN"}</definedName>
    <definedName name="dd_1" localSheetId="22" hidden="1">{#N/A,#N/A,TRUE,"INGENIERIA";#N/A,#N/A,TRUE,"COMPRAS";#N/A,#N/A,TRUE,"DIRECCION";#N/A,#N/A,TRUE,"RESUMEN"}</definedName>
    <definedName name="dd_1" localSheetId="16" hidden="1">{#N/A,#N/A,TRUE,"INGENIERIA";#N/A,#N/A,TRUE,"COMPRAS";#N/A,#N/A,TRUE,"DIRECCION";#N/A,#N/A,TRUE,"RESUMEN"}</definedName>
    <definedName name="dd_1" localSheetId="20" hidden="1">{#N/A,#N/A,TRUE,"INGENIERIA";#N/A,#N/A,TRUE,"COMPRAS";#N/A,#N/A,TRUE,"DIRECCION";#N/A,#N/A,TRUE,"RESUMEN"}</definedName>
    <definedName name="dd_1" localSheetId="2" hidden="1">{#N/A,#N/A,TRUE,"INGENIERIA";#N/A,#N/A,TRUE,"COMPRAS";#N/A,#N/A,TRUE,"DIRECCION";#N/A,#N/A,TRUE,"RESUMEN"}</definedName>
    <definedName name="dd_1" localSheetId="4" hidden="1">{#N/A,#N/A,TRUE,"INGENIERIA";#N/A,#N/A,TRUE,"COMPRAS";#N/A,#N/A,TRUE,"DIRECCION";#N/A,#N/A,TRUE,"RESUMEN"}</definedName>
    <definedName name="dd_1" localSheetId="1" hidden="1">{#N/A,#N/A,TRUE,"INGENIERIA";#N/A,#N/A,TRUE,"COMPRAS";#N/A,#N/A,TRUE,"DIRECCION";#N/A,#N/A,TRUE,"RESUMEN"}</definedName>
    <definedName name="dd_1" localSheetId="5" hidden="1">{#N/A,#N/A,TRUE,"INGENIERIA";#N/A,#N/A,TRUE,"COMPRAS";#N/A,#N/A,TRUE,"DIRECCION";#N/A,#N/A,TRUE,"RESUMEN"}</definedName>
    <definedName name="dd_1" hidden="1">{#N/A,#N/A,TRUE,"INGENIERIA";#N/A,#N/A,TRUE,"COMPRAS";#N/A,#N/A,TRUE,"DIRECCION";#N/A,#N/A,TRUE,"RESUMEN"}</definedName>
    <definedName name="dd_2" localSheetId="21" hidden="1">{#N/A,#N/A,TRUE,"INGENIERIA";#N/A,#N/A,TRUE,"COMPRAS";#N/A,#N/A,TRUE,"DIRECCION";#N/A,#N/A,TRUE,"RESUMEN"}</definedName>
    <definedName name="dd_2" localSheetId="22" hidden="1">{#N/A,#N/A,TRUE,"INGENIERIA";#N/A,#N/A,TRUE,"COMPRAS";#N/A,#N/A,TRUE,"DIRECCION";#N/A,#N/A,TRUE,"RESUMEN"}</definedName>
    <definedName name="dd_2" localSheetId="16" hidden="1">{#N/A,#N/A,TRUE,"INGENIERIA";#N/A,#N/A,TRUE,"COMPRAS";#N/A,#N/A,TRUE,"DIRECCION";#N/A,#N/A,TRUE,"RESUMEN"}</definedName>
    <definedName name="dd_2" localSheetId="20" hidden="1">{#N/A,#N/A,TRUE,"INGENIERIA";#N/A,#N/A,TRUE,"COMPRAS";#N/A,#N/A,TRUE,"DIRECCION";#N/A,#N/A,TRUE,"RESUMEN"}</definedName>
    <definedName name="dd_2" localSheetId="2" hidden="1">{#N/A,#N/A,TRUE,"INGENIERIA";#N/A,#N/A,TRUE,"COMPRAS";#N/A,#N/A,TRUE,"DIRECCION";#N/A,#N/A,TRUE,"RESUMEN"}</definedName>
    <definedName name="dd_2" localSheetId="4" hidden="1">{#N/A,#N/A,TRUE,"INGENIERIA";#N/A,#N/A,TRUE,"COMPRAS";#N/A,#N/A,TRUE,"DIRECCION";#N/A,#N/A,TRUE,"RESUMEN"}</definedName>
    <definedName name="dd_2" localSheetId="1" hidden="1">{#N/A,#N/A,TRUE,"INGENIERIA";#N/A,#N/A,TRUE,"COMPRAS";#N/A,#N/A,TRUE,"DIRECCION";#N/A,#N/A,TRUE,"RESUMEN"}</definedName>
    <definedName name="dd_2" localSheetId="5" hidden="1">{#N/A,#N/A,TRUE,"INGENIERIA";#N/A,#N/A,TRUE,"COMPRAS";#N/A,#N/A,TRUE,"DIRECCION";#N/A,#N/A,TRUE,"RESUMEN"}</definedName>
    <definedName name="dd_2" hidden="1">{#N/A,#N/A,TRUE,"INGENIERIA";#N/A,#N/A,TRUE,"COMPRAS";#N/A,#N/A,TRUE,"DIRECCION";#N/A,#N/A,TRUE,"RESUMEN"}</definedName>
    <definedName name="ddd" localSheetId="21" hidden="1">{"via1",#N/A,TRUE,"general";"via2",#N/A,TRUE,"general";"via3",#N/A,TRUE,"general"}</definedName>
    <definedName name="ddd" localSheetId="22" hidden="1">{"via1",#N/A,TRUE,"general";"via2",#N/A,TRUE,"general";"via3",#N/A,TRUE,"general"}</definedName>
    <definedName name="ddd" localSheetId="16" hidden="1">{"via1",#N/A,TRUE,"general";"via2",#N/A,TRUE,"general";"via3",#N/A,TRUE,"general"}</definedName>
    <definedName name="ddd" localSheetId="20" hidden="1">{"via1",#N/A,TRUE,"general";"via2",#N/A,TRUE,"general";"via3",#N/A,TRUE,"general"}</definedName>
    <definedName name="ddd" localSheetId="2" hidden="1">{"via1",#N/A,TRUE,"general";"via2",#N/A,TRUE,"general";"via3",#N/A,TRUE,"general"}</definedName>
    <definedName name="ddd" localSheetId="4" hidden="1">{"via1",#N/A,TRUE,"general";"via2",#N/A,TRUE,"general";"via3",#N/A,TRUE,"general"}</definedName>
    <definedName name="ddd" localSheetId="1" hidden="1">{"via1",#N/A,TRUE,"general";"via2",#N/A,TRUE,"general";"via3",#N/A,TRUE,"general"}</definedName>
    <definedName name="ddd" localSheetId="5" hidden="1">{"via1",#N/A,TRUE,"general";"via2",#N/A,TRUE,"general";"via3",#N/A,TRUE,"general"}</definedName>
    <definedName name="ddd" hidden="1">{"via1",#N/A,TRUE,"general";"via2",#N/A,TRUE,"general";"via3",#N/A,TRUE,"general"}</definedName>
    <definedName name="DDDD" localSheetId="4">#N/A</definedName>
    <definedName name="DDDD">#N/A</definedName>
    <definedName name="DDDDDDD" localSheetId="2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1" hidden="1">{"via1",#N/A,TRUE,"general";"via2",#N/A,TRUE,"general";"via3",#N/A,TRUE,"general"}</definedName>
    <definedName name="ddddt" localSheetId="22" hidden="1">{"via1",#N/A,TRUE,"general";"via2",#N/A,TRUE,"general";"via3",#N/A,TRUE,"general"}</definedName>
    <definedName name="ddddt" localSheetId="16" hidden="1">{"via1",#N/A,TRUE,"general";"via2",#N/A,TRUE,"general";"via3",#N/A,TRUE,"general"}</definedName>
    <definedName name="ddddt" localSheetId="20" hidden="1">{"via1",#N/A,TRUE,"general";"via2",#N/A,TRUE,"general";"via3",#N/A,TRUE,"general"}</definedName>
    <definedName name="ddddt" localSheetId="2" hidden="1">{"via1",#N/A,TRUE,"general";"via2",#N/A,TRUE,"general";"via3",#N/A,TRUE,"general"}</definedName>
    <definedName name="ddddt" localSheetId="4" hidden="1">{"via1",#N/A,TRUE,"general";"via2",#N/A,TRUE,"general";"via3",#N/A,TRUE,"general"}</definedName>
    <definedName name="ddddt" localSheetId="1" hidden="1">{"via1",#N/A,TRUE,"general";"via2",#N/A,TRUE,"general";"via3",#N/A,TRUE,"general"}</definedName>
    <definedName name="ddddt" localSheetId="5" hidden="1">{"via1",#N/A,TRUE,"general";"via2",#N/A,TRUE,"general";"via3",#N/A,TRUE,"general"}</definedName>
    <definedName name="ddddt" hidden="1">{"via1",#N/A,TRUE,"general";"via2",#N/A,TRUE,"general";"via3",#N/A,TRUE,"general"}</definedName>
    <definedName name="DDE" localSheetId="21" hidden="1">{#N/A,#N/A,TRUE,"1842CWN0"}</definedName>
    <definedName name="DDE" localSheetId="22" hidden="1">{#N/A,#N/A,TRUE,"1842CWN0"}</definedName>
    <definedName name="DDE" localSheetId="17" hidden="1">{#N/A,#N/A,TRUE,"1842CWN0"}</definedName>
    <definedName name="DDE" localSheetId="16" hidden="1">{#N/A,#N/A,TRUE,"1842CWN0"}</definedName>
    <definedName name="DDE" localSheetId="20" hidden="1">{#N/A,#N/A,TRUE,"1842CWN0"}</definedName>
    <definedName name="DDE" localSheetId="2" hidden="1">{#N/A,#N/A,TRUE,"1842CWN0"}</definedName>
    <definedName name="DDE" localSheetId="6" hidden="1">{#N/A,#N/A,TRUE,"1842CWN0"}</definedName>
    <definedName name="DDE" localSheetId="19" hidden="1">{#N/A,#N/A,TRUE,"1842CWN0"}</definedName>
    <definedName name="DDE" localSheetId="4" hidden="1">{#N/A,#N/A,TRUE,"1842CWN0"}</definedName>
    <definedName name="DDE" localSheetId="1" hidden="1">{#N/A,#N/A,TRUE,"1842CWN0"}</definedName>
    <definedName name="DDE" localSheetId="5" hidden="1">{#N/A,#N/A,TRUE,"1842CWN0"}</definedName>
    <definedName name="DDE" localSheetId="3" hidden="1">{#N/A,#N/A,TRUE,"1842CWN0"}</definedName>
    <definedName name="DDE" hidden="1">{#N/A,#N/A,TRUE,"1842CWN0"}</definedName>
    <definedName name="DDE_1" localSheetId="21" hidden="1">{#N/A,#N/A,TRUE,"1842CWN0"}</definedName>
    <definedName name="DDE_1" localSheetId="22" hidden="1">{#N/A,#N/A,TRUE,"1842CWN0"}</definedName>
    <definedName name="DDE_1" localSheetId="16" hidden="1">{#N/A,#N/A,TRUE,"1842CWN0"}</definedName>
    <definedName name="DDE_1" localSheetId="20" hidden="1">{#N/A,#N/A,TRUE,"1842CWN0"}</definedName>
    <definedName name="DDE_1" localSheetId="2" hidden="1">{#N/A,#N/A,TRUE,"1842CWN0"}</definedName>
    <definedName name="DDE_1" localSheetId="4" hidden="1">{#N/A,#N/A,TRUE,"1842CWN0"}</definedName>
    <definedName name="DDE_1" localSheetId="1" hidden="1">{#N/A,#N/A,TRUE,"1842CWN0"}</definedName>
    <definedName name="DDE_1" localSheetId="5" hidden="1">{#N/A,#N/A,TRUE,"1842CWN0"}</definedName>
    <definedName name="DDE_1" hidden="1">{#N/A,#N/A,TRUE,"1842CWN0"}</definedName>
    <definedName name="DDE_2" localSheetId="21" hidden="1">{#N/A,#N/A,TRUE,"1842CWN0"}</definedName>
    <definedName name="DDE_2" localSheetId="22" hidden="1">{#N/A,#N/A,TRUE,"1842CWN0"}</definedName>
    <definedName name="DDE_2" localSheetId="16" hidden="1">{#N/A,#N/A,TRUE,"1842CWN0"}</definedName>
    <definedName name="DDE_2" localSheetId="20" hidden="1">{#N/A,#N/A,TRUE,"1842CWN0"}</definedName>
    <definedName name="DDE_2" localSheetId="2" hidden="1">{#N/A,#N/A,TRUE,"1842CWN0"}</definedName>
    <definedName name="DDE_2" localSheetId="4" hidden="1">{#N/A,#N/A,TRUE,"1842CWN0"}</definedName>
    <definedName name="DDE_2" localSheetId="1" hidden="1">{#N/A,#N/A,TRUE,"1842CWN0"}</definedName>
    <definedName name="DDE_2" localSheetId="5" hidden="1">{#N/A,#N/A,TRUE,"1842CWN0"}</definedName>
    <definedName name="DDE_2" hidden="1">{#N/A,#N/A,TRUE,"1842CWN0"}</definedName>
    <definedName name="ddee" localSheetId="16">#REF!</definedName>
    <definedName name="ddee" localSheetId="20">#REF!</definedName>
    <definedName name="ddee" localSheetId="4">#REF!</definedName>
    <definedName name="ddee">#REF!</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 hidden="1">{"TAB1",#N/A,TRUE,"GENERAL";"TAB2",#N/A,TRUE,"GENERAL";"TAB3",#N/A,TRUE,"GENERAL";"TAB4",#N/A,TRUE,"GENERAL";"TAB5",#N/A,TRUE,"GENERAL"}</definedName>
    <definedName name="ddfdh" localSheetId="4" hidden="1">{"TAB1",#N/A,TRUE,"GENERAL";"TAB2",#N/A,TRUE,"GENERAL";"TAB3",#N/A,TRUE,"GENERAL";"TAB4",#N/A,TRUE,"GENERAL";"TAB5",#N/A,TRUE,"GENERAL"}</definedName>
    <definedName name="ddfdh" localSheetId="1"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DSDSDSDSD" localSheetId="22" hidden="1">#REF!</definedName>
    <definedName name="DDSDSDSDSD" hidden="1">#REF!</definedName>
    <definedName name="Decision" localSheetId="20">#REF!</definedName>
    <definedName name="Decision" localSheetId="4">#REF!</definedName>
    <definedName name="Decision" localSheetId="5">#REF!</definedName>
    <definedName name="Decision">#REF!</definedName>
    <definedName name="Decisión" localSheetId="2">#REF!</definedName>
    <definedName name="Decisión">#REF!</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 hidden="1">{"TAB1",#N/A,TRUE,"GENERAL";"TAB2",#N/A,TRUE,"GENERAL";"TAB3",#N/A,TRUE,"GENERAL";"TAB4",#N/A,TRUE,"GENERAL";"TAB5",#N/A,TRUE,"GENERAL"}</definedName>
    <definedName name="deded" localSheetId="4" hidden="1">{"TAB1",#N/A,TRUE,"GENERAL";"TAB2",#N/A,TRUE,"GENERAL";"TAB3",#N/A,TRUE,"GENERAL";"TAB4",#N/A,TRUE,"GENERAL";"TAB5",#N/A,TRUE,"GENERAL"}</definedName>
    <definedName name="deded" localSheetId="1" hidden="1">{"TAB1",#N/A,TRUE,"GENERAL";"TAB2",#N/A,TRUE,"GENERAL";"TAB3",#N/A,TRUE,"GENERAL";"TAB4",#N/A,TRUE,"GENERAL";"TAB5",#N/A,TRUE,"GENERAL"}</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 localSheetId="2">#REF!</definedName>
    <definedName name="DEF">#REF!</definedName>
    <definedName name="defd" localSheetId="21" hidden="1">{"via1",#N/A,TRUE,"general";"via2",#N/A,TRUE,"general";"via3",#N/A,TRUE,"general"}</definedName>
    <definedName name="defd" localSheetId="22" hidden="1">{"via1",#N/A,TRUE,"general";"via2",#N/A,TRUE,"general";"via3",#N/A,TRUE,"general"}</definedName>
    <definedName name="defd" localSheetId="16" hidden="1">{"via1",#N/A,TRUE,"general";"via2",#N/A,TRUE,"general";"via3",#N/A,TRUE,"general"}</definedName>
    <definedName name="defd" localSheetId="20" hidden="1">{"via1",#N/A,TRUE,"general";"via2",#N/A,TRUE,"general";"via3",#N/A,TRUE,"general"}</definedName>
    <definedName name="defd" localSheetId="2" hidden="1">{"via1",#N/A,TRUE,"general";"via2",#N/A,TRUE,"general";"via3",#N/A,TRUE,"general"}</definedName>
    <definedName name="defd" localSheetId="4" hidden="1">{"via1",#N/A,TRUE,"general";"via2",#N/A,TRUE,"general";"via3",#N/A,TRUE,"general"}</definedName>
    <definedName name="defd" localSheetId="1" hidden="1">{"via1",#N/A,TRUE,"general";"via2",#N/A,TRUE,"general";"via3",#N/A,TRUE,"general"}</definedName>
    <definedName name="defd" localSheetId="5" hidden="1">{"via1",#N/A,TRUE,"general";"via2",#N/A,TRUE,"general";"via3",#N/A,TRUE,"general"}</definedName>
    <definedName name="defd" hidden="1">{"via1",#N/A,TRUE,"general";"via2",#N/A,TRUE,"general";"via3",#N/A,TRUE,"general"}</definedName>
    <definedName name="DEFLEXION_GG" localSheetId="2">TRUNC(ABS(#REF!))</definedName>
    <definedName name="DEFLEXION_GG">TRUNC(ABS(#REF!))</definedName>
    <definedName name="DEFLEXION_ID" localSheetId="2">IF(#REF!&lt;0,"I","D")</definedName>
    <definedName name="DEFLEXION_ID">IF(#REF!&lt;0,"I","D")</definedName>
    <definedName name="DEFLEXION_MM" localSheetId="2">TRUNC(60*(ABS(#REF!)-'FORMA PAGO LEY 2101'!DEFLEXION_GG))</definedName>
    <definedName name="DEFLEXION_MM">TRUNC(60*(ABS(#REF!)-DEFLEXION_GG))</definedName>
    <definedName name="DEFLEXION_SS" localSheetId="2">ROUND(3600*(ABS(#REF!)-'FORMA PAGO LEY 2101'!DEFLEXION_GG-'FORMA PAGO LEY 2101'!DEFLEXION_MM/60),0)</definedName>
    <definedName name="DEFLEXION_SS">ROUND(3600*(ABS(#REF!)-DEFLEXION_GG-DEFLEXION_MM/60),0)</definedName>
    <definedName name="Deletar" localSheetId="2">#REF!</definedName>
    <definedName name="Deletar">#REF!</definedName>
    <definedName name="demanto">"#REF!"</definedName>
    <definedName name="demanto_51" localSheetId="2">#REF!</definedName>
    <definedName name="demanto_51">#REF!</definedName>
    <definedName name="DEMOLICIONANDEN" localSheetId="2">#REF!</definedName>
    <definedName name="DEMOLICIONANDEN">#REF!</definedName>
    <definedName name="demolicionladrillo" localSheetId="2">#REF!</definedName>
    <definedName name="demolicionladrillo">#REF!</definedName>
    <definedName name="DEMOLICIONMURO" localSheetId="2">#REF!</definedName>
    <definedName name="DEMOLICIONMURO">#REF!</definedName>
    <definedName name="demolicionpav" localSheetId="2">#REF!</definedName>
    <definedName name="demolicionpav">#REF!</definedName>
    <definedName name="den_1a" localSheetId="2">#REF!</definedName>
    <definedName name="den_1a">#REF!</definedName>
    <definedName name="den_2da" localSheetId="2">#REF!</definedName>
    <definedName name="den_2da">#REF!</definedName>
    <definedName name="den_aisl" localSheetId="2">#REF!</definedName>
    <definedName name="den_aisl">#REF!</definedName>
    <definedName name="den_ch" localSheetId="2">#REF!</definedName>
    <definedName name="den_ch">#REF!</definedName>
    <definedName name="den_cond" localSheetId="2">#REF!</definedName>
    <definedName name="den_cond">#REF!</definedName>
    <definedName name="denuncias" localSheetId="20">#REF!</definedName>
    <definedName name="denuncias" localSheetId="4">#REF!</definedName>
    <definedName name="denuncias" localSheetId="1">#REF!</definedName>
    <definedName name="denuncias">#REF!</definedName>
    <definedName name="Departamento" localSheetId="2">#REF!</definedName>
    <definedName name="Departamento">#REF!</definedName>
    <definedName name="DEPARTAMENTOS" localSheetId="2">#REF!</definedName>
    <definedName name="DEPARTAMENTOS">#REF!</definedName>
    <definedName name="depositos" localSheetId="20">#REF!</definedName>
    <definedName name="depositos" localSheetId="1">#REF!</definedName>
    <definedName name="depositos">#REF!</definedName>
    <definedName name="DER" localSheetId="2">#REF!</definedName>
    <definedName name="DER">#REF!</definedName>
    <definedName name="derrames" localSheetId="20">#REF!</definedName>
    <definedName name="derrames" localSheetId="1">#REF!</definedName>
    <definedName name="derrames">#REF!</definedName>
    <definedName name="DESC_APU" localSheetId="2">IF(#REF!="",IF(#REF!="",IF(#REF!="","",'FORMA PAGO LEY 2101'!DIRECTO),""),DESCRIPCION_APU)</definedName>
    <definedName name="DESC_APU">IF(#REF!="",IF(#REF!="",IF(#REF!="","",DIRECTO),""),DESCRIPCION_APU)</definedName>
    <definedName name="DESC_AUX" localSheetId="2">IF(#REF!="",IF(#REF!="","","DIRECTO:  "&amp;TEXT(ROUNDUP(SUMIF(#REF!,#REF!,#REF!)/2,0),"#,##0")&amp;" / "&amp;VLOOKUP(#REF!,#REF!,3,FALSE)),IF(#REF!="","",VLOOKUP(#REF!,#REF!,2,FALSE)))</definedName>
    <definedName name="DESC_AUX">IF(#REF!="",IF(#REF!="","","DIRECTO:  "&amp;TEXT(ROUNDUP(SUMIF(#REF!,#REF!,#REF!)/2,0),"#,##0")&amp;" / "&amp;VLOOKUP(#REF!,#REF!,3,FALSE)),IF(#REF!="","",VLOOKUP(#REF!,#REF!,2,FALSE)))</definedName>
    <definedName name="DESC1" localSheetId="16">#REF!</definedName>
    <definedName name="DESC1" localSheetId="20">#REF!</definedName>
    <definedName name="DESC1" localSheetId="1">#REF!</definedName>
    <definedName name="DESC1">#REF!</definedName>
    <definedName name="DESC521" localSheetId="20">#REF!</definedName>
    <definedName name="DESC521" localSheetId="1">#REF!</definedName>
    <definedName name="DESC521">#REF!</definedName>
    <definedName name="Descrip_cuadrillas" localSheetId="2">#REF!</definedName>
    <definedName name="Descrip_cuadrillas">#REF!</definedName>
    <definedName name="Descrip_equipos" localSheetId="2">#REF!</definedName>
    <definedName name="Descrip_equipos">#REF!</definedName>
    <definedName name="Descrip_transporte" localSheetId="2">#REF!</definedName>
    <definedName name="Descrip_transporte">#REF!</definedName>
    <definedName name="Descripcion" localSheetId="2">#REF!</definedName>
    <definedName name="Descripcion">#REF!</definedName>
    <definedName name="Descripción" localSheetId="2">#REF!</definedName>
    <definedName name="Descripción">#REF!</definedName>
    <definedName name="DESCRIPCION_APU">#N/A</definedName>
    <definedName name="DESCRP1" localSheetId="16">#REF!</definedName>
    <definedName name="DESCRP1" localSheetId="20">#REF!</definedName>
    <definedName name="DESCRP1" localSheetId="1">#REF!</definedName>
    <definedName name="DESCRP1">#REF!</definedName>
    <definedName name="DESCRP2" localSheetId="16">#REF!</definedName>
    <definedName name="DESCRP2" localSheetId="20">#REF!</definedName>
    <definedName name="DESCRP2" localSheetId="1">#REF!</definedName>
    <definedName name="DESCRP2">#REF!</definedName>
    <definedName name="DESFRE" localSheetId="22"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tinoConsultoria" localSheetId="2">#REF!</definedName>
    <definedName name="DestinoConsultoria">#REF!</definedName>
    <definedName name="DestinoObra" localSheetId="2">#REF!</definedName>
    <definedName name="DestinoObra">#REF!</definedName>
    <definedName name="DEX" localSheetId="2">#REF!</definedName>
    <definedName name="DEX">#REF!</definedName>
    <definedName name="df" localSheetId="2">#REF!</definedName>
    <definedName name="df">#REF!</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16" hidden="1">{"TAB1",#N/A,TRUE,"GENERAL";"TAB2",#N/A,TRUE,"GENERAL";"TAB3",#N/A,TRUE,"GENERAL";"TAB4",#N/A,TRUE,"GENERAL";"TAB5",#N/A,TRUE,"GENERAL"}</definedName>
    <definedName name="dfa" localSheetId="20" hidden="1">{"TAB1",#N/A,TRUE,"GENERAL";"TAB2",#N/A,TRUE,"GENERAL";"TAB3",#N/A,TRUE,"GENERAL";"TAB4",#N/A,TRUE,"GENERAL";"TAB5",#N/A,TRUE,"GENERAL"}</definedName>
    <definedName name="dfa" localSheetId="2" hidden="1">{"TAB1",#N/A,TRUE,"GENERAL";"TAB2",#N/A,TRUE,"GENERAL";"TAB3",#N/A,TRUE,"GENERAL";"TAB4",#N/A,TRUE,"GENERAL";"TAB5",#N/A,TRUE,"GENERAL"}</definedName>
    <definedName name="dfa" localSheetId="4" hidden="1">{"TAB1",#N/A,TRUE,"GENERAL";"TAB2",#N/A,TRUE,"GENERAL";"TAB3",#N/A,TRUE,"GENERAL";"TAB4",#N/A,TRUE,"GENERAL";"TAB5",#N/A,TRUE,"GENERAL"}</definedName>
    <definedName name="dfa" localSheetId="1" hidden="1">{"TAB1",#N/A,TRUE,"GENERAL";"TAB2",#N/A,TRUE,"GENERAL";"TAB3",#N/A,TRUE,"GENERAL";"TAB4",#N/A,TRUE,"GENERAL";"TAB5",#N/A,TRUE,"GENERAL"}</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 hidden="1">{"TAB1",#N/A,TRUE,"GENERAL";"TAB2",#N/A,TRUE,"GENERAL";"TAB3",#N/A,TRUE,"GENERAL";"TAB4",#N/A,TRUE,"GENERAL";"TAB5",#N/A,TRUE,"GENERAL"}</definedName>
    <definedName name="dfasd" localSheetId="4" hidden="1">{"TAB1",#N/A,TRUE,"GENERAL";"TAB2",#N/A,TRUE,"GENERAL";"TAB3",#N/A,TRUE,"GENERAL";"TAB4",#N/A,TRUE,"GENERAL";"TAB5",#N/A,TRUE,"GENERAL"}</definedName>
    <definedName name="dfasd" localSheetId="1"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2">#REF!</definedName>
    <definedName name="dfasfdasdfadsfasdfas">#REF!</definedName>
    <definedName name="DFBNJ" localSheetId="21" hidden="1">{"via1",#N/A,TRUE,"general";"via2",#N/A,TRUE,"general";"via3",#N/A,TRUE,"general"}</definedName>
    <definedName name="DFBNJ" localSheetId="22" hidden="1">{"via1",#N/A,TRUE,"general";"via2",#N/A,TRUE,"general";"via3",#N/A,TRUE,"general"}</definedName>
    <definedName name="DFBNJ" localSheetId="16" hidden="1">{"via1",#N/A,TRUE,"general";"via2",#N/A,TRUE,"general";"via3",#N/A,TRUE,"general"}</definedName>
    <definedName name="DFBNJ" localSheetId="20" hidden="1">{"via1",#N/A,TRUE,"general";"via2",#N/A,TRUE,"general";"via3",#N/A,TRUE,"general"}</definedName>
    <definedName name="DFBNJ" localSheetId="2" hidden="1">{"via1",#N/A,TRUE,"general";"via2",#N/A,TRUE,"general";"via3",#N/A,TRUE,"general"}</definedName>
    <definedName name="DFBNJ" localSheetId="4" hidden="1">{"via1",#N/A,TRUE,"general";"via2",#N/A,TRUE,"general";"via3",#N/A,TRUE,"general"}</definedName>
    <definedName name="DFBNJ" localSheetId="1" hidden="1">{"via1",#N/A,TRUE,"general";"via2",#N/A,TRUE,"general";"via3",#N/A,TRUE,"general"}</definedName>
    <definedName name="DFBNJ" localSheetId="5" hidden="1">{"via1",#N/A,TRUE,"general";"via2",#N/A,TRUE,"general";"via3",#N/A,TRUE,"general"}</definedName>
    <definedName name="DFBNJ" hidden="1">{"via1",#N/A,TRUE,"general";"via2",#N/A,TRUE,"general";"via3",#N/A,TRUE,"general"}</definedName>
    <definedName name="DFDE" localSheetId="21" hidden="1">{#N/A,#N/A,TRUE,"1842CWN0"}</definedName>
    <definedName name="DFDE" localSheetId="22" hidden="1">{#N/A,#N/A,TRUE,"1842CWN0"}</definedName>
    <definedName name="DFDE" localSheetId="17" hidden="1">{#N/A,#N/A,TRUE,"1842CWN0"}</definedName>
    <definedName name="DFDE" localSheetId="16" hidden="1">{#N/A,#N/A,TRUE,"1842CWN0"}</definedName>
    <definedName name="DFDE" localSheetId="20" hidden="1">{#N/A,#N/A,TRUE,"1842CWN0"}</definedName>
    <definedName name="DFDE" localSheetId="2" hidden="1">{#N/A,#N/A,TRUE,"1842CWN0"}</definedName>
    <definedName name="DFDE" localSheetId="6" hidden="1">{#N/A,#N/A,TRUE,"1842CWN0"}</definedName>
    <definedName name="DFDE" localSheetId="19" hidden="1">{#N/A,#N/A,TRUE,"1842CWN0"}</definedName>
    <definedName name="DFDE" localSheetId="4" hidden="1">{#N/A,#N/A,TRUE,"1842CWN0"}</definedName>
    <definedName name="DFDE" localSheetId="1" hidden="1">{#N/A,#N/A,TRUE,"1842CWN0"}</definedName>
    <definedName name="DFDE" localSheetId="5" hidden="1">{#N/A,#N/A,TRUE,"1842CWN0"}</definedName>
    <definedName name="DFDE" localSheetId="3" hidden="1">{#N/A,#N/A,TRUE,"1842CWN0"}</definedName>
    <definedName name="DFDE" hidden="1">{#N/A,#N/A,TRUE,"1842CWN0"}</definedName>
    <definedName name="DFDE_1" localSheetId="21" hidden="1">{#N/A,#N/A,TRUE,"1842CWN0"}</definedName>
    <definedName name="DFDE_1" localSheetId="22" hidden="1">{#N/A,#N/A,TRUE,"1842CWN0"}</definedName>
    <definedName name="DFDE_1" localSheetId="16" hidden="1">{#N/A,#N/A,TRUE,"1842CWN0"}</definedName>
    <definedName name="DFDE_1" localSheetId="20" hidden="1">{#N/A,#N/A,TRUE,"1842CWN0"}</definedName>
    <definedName name="DFDE_1" localSheetId="2" hidden="1">{#N/A,#N/A,TRUE,"1842CWN0"}</definedName>
    <definedName name="DFDE_1" localSheetId="4" hidden="1">{#N/A,#N/A,TRUE,"1842CWN0"}</definedName>
    <definedName name="DFDE_1" localSheetId="1" hidden="1">{#N/A,#N/A,TRUE,"1842CWN0"}</definedName>
    <definedName name="DFDE_1" localSheetId="5" hidden="1">{#N/A,#N/A,TRUE,"1842CWN0"}</definedName>
    <definedName name="DFDE_1" hidden="1">{#N/A,#N/A,TRUE,"1842CWN0"}</definedName>
    <definedName name="DFDE_2" localSheetId="21" hidden="1">{#N/A,#N/A,TRUE,"1842CWN0"}</definedName>
    <definedName name="DFDE_2" localSheetId="22" hidden="1">{#N/A,#N/A,TRUE,"1842CWN0"}</definedName>
    <definedName name="DFDE_2" localSheetId="16" hidden="1">{#N/A,#N/A,TRUE,"1842CWN0"}</definedName>
    <definedName name="DFDE_2" localSheetId="20" hidden="1">{#N/A,#N/A,TRUE,"1842CWN0"}</definedName>
    <definedName name="DFDE_2" localSheetId="2" hidden="1">{#N/A,#N/A,TRUE,"1842CWN0"}</definedName>
    <definedName name="DFDE_2" localSheetId="4" hidden="1">{#N/A,#N/A,TRUE,"1842CWN0"}</definedName>
    <definedName name="DFDE_2" localSheetId="1" hidden="1">{#N/A,#N/A,TRUE,"1842CWN0"}</definedName>
    <definedName name="DFDE_2" localSheetId="5" hidden="1">{#N/A,#N/A,TRUE,"1842CWN0"}</definedName>
    <definedName name="DFDE_2" hidden="1">{#N/A,#N/A,TRUE,"1842CWN0"}</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16" hidden="1">{"TAB1",#N/A,TRUE,"GENERAL";"TAB2",#N/A,TRUE,"GENERAL";"TAB3",#N/A,TRUE,"GENERAL";"TAB4",#N/A,TRUE,"GENERAL";"TAB5",#N/A,TRUE,"GENERAL"}</definedName>
    <definedName name="dfds" localSheetId="20" hidden="1">{"TAB1",#N/A,TRUE,"GENERAL";"TAB2",#N/A,TRUE,"GENERAL";"TAB3",#N/A,TRUE,"GENERAL";"TAB4",#N/A,TRUE,"GENERAL";"TAB5",#N/A,TRUE,"GENERAL"}</definedName>
    <definedName name="dfds" localSheetId="2" hidden="1">{"TAB1",#N/A,TRUE,"GENERAL";"TAB2",#N/A,TRUE,"GENERAL";"TAB3",#N/A,TRUE,"GENERAL";"TAB4",#N/A,TRUE,"GENERAL";"TAB5",#N/A,TRUE,"GENERAL"}</definedName>
    <definedName name="dfds" localSheetId="4" hidden="1">{"TAB1",#N/A,TRUE,"GENERAL";"TAB2",#N/A,TRUE,"GENERAL";"TAB3",#N/A,TRUE,"GENERAL";"TAB4",#N/A,TRUE,"GENERAL";"TAB5",#N/A,TRUE,"GENERAL"}</definedName>
    <definedName name="dfds" localSheetId="1" hidden="1">{"TAB1",#N/A,TRUE,"GENERAL";"TAB2",#N/A,TRUE,"GENERAL";"TAB3",#N/A,TRUE,"GENERAL";"TAB4",#N/A,TRUE,"GENERAL";"TAB5",#N/A,TRUE,"GENERAL"}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21" hidden="1">{"via1",#N/A,TRUE,"general";"via2",#N/A,TRUE,"general";"via3",#N/A,TRUE,"general"}</definedName>
    <definedName name="dfdsfi" localSheetId="22" hidden="1">{"via1",#N/A,TRUE,"general";"via2",#N/A,TRUE,"general";"via3",#N/A,TRUE,"general"}</definedName>
    <definedName name="dfdsfi" localSheetId="16" hidden="1">{"via1",#N/A,TRUE,"general";"via2",#N/A,TRUE,"general";"via3",#N/A,TRUE,"general"}</definedName>
    <definedName name="dfdsfi" localSheetId="20" hidden="1">{"via1",#N/A,TRUE,"general";"via2",#N/A,TRUE,"general";"via3",#N/A,TRUE,"general"}</definedName>
    <definedName name="dfdsfi" localSheetId="2" hidden="1">{"via1",#N/A,TRUE,"general";"via2",#N/A,TRUE,"general";"via3",#N/A,TRUE,"general"}</definedName>
    <definedName name="dfdsfi" localSheetId="4" hidden="1">{"via1",#N/A,TRUE,"general";"via2",#N/A,TRUE,"general";"via3",#N/A,TRUE,"general"}</definedName>
    <definedName name="dfdsfi" localSheetId="1" hidden="1">{"via1",#N/A,TRUE,"general";"via2",#N/A,TRUE,"general";"via3",#N/A,TRUE,"general"}</definedName>
    <definedName name="dfdsfi" localSheetId="5" hidden="1">{"via1",#N/A,TRUE,"general";"via2",#N/A,TRUE,"general";"via3",#N/A,TRUE,"general"}</definedName>
    <definedName name="dfdsfi" hidden="1">{"via1",#N/A,TRUE,"general";"via2",#N/A,TRUE,"general";"via3",#N/A,TRUE,"general"}</definedName>
    <definedName name="DFEET" localSheetId="21" hidden="1">{#N/A,#N/A,TRUE,"INGENIERIA";#N/A,#N/A,TRUE,"COMPRAS";#N/A,#N/A,TRUE,"DIRECCION";#N/A,#N/A,TRUE,"RESUMEN"}</definedName>
    <definedName name="DFEET" localSheetId="22" hidden="1">{#N/A,#N/A,TRUE,"INGENIERIA";#N/A,#N/A,TRUE,"COMPRAS";#N/A,#N/A,TRUE,"DIRECCION";#N/A,#N/A,TRUE,"RESUMEN"}</definedName>
    <definedName name="DFEET" localSheetId="17" hidden="1">{#N/A,#N/A,TRUE,"INGENIERIA";#N/A,#N/A,TRUE,"COMPRAS";#N/A,#N/A,TRUE,"DIRECCION";#N/A,#N/A,TRUE,"RESUMEN"}</definedName>
    <definedName name="DFEET" localSheetId="16" hidden="1">{#N/A,#N/A,TRUE,"INGENIERIA";#N/A,#N/A,TRUE,"COMPRAS";#N/A,#N/A,TRUE,"DIRECCION";#N/A,#N/A,TRUE,"RESUMEN"}</definedName>
    <definedName name="DFEET" localSheetId="20" hidden="1">{#N/A,#N/A,TRUE,"INGENIERIA";#N/A,#N/A,TRUE,"COMPRAS";#N/A,#N/A,TRUE,"DIRECCION";#N/A,#N/A,TRUE,"RESUMEN"}</definedName>
    <definedName name="DFEET" localSheetId="2" hidden="1">{#N/A,#N/A,TRUE,"INGENIERIA";#N/A,#N/A,TRUE,"COMPRAS";#N/A,#N/A,TRUE,"DIRECCION";#N/A,#N/A,TRUE,"RESUMEN"}</definedName>
    <definedName name="DFEET" localSheetId="6" hidden="1">{#N/A,#N/A,TRUE,"INGENIERIA";#N/A,#N/A,TRUE,"COMPRAS";#N/A,#N/A,TRUE,"DIRECCION";#N/A,#N/A,TRUE,"RESUMEN"}</definedName>
    <definedName name="DFEET" localSheetId="19" hidden="1">{#N/A,#N/A,TRUE,"INGENIERIA";#N/A,#N/A,TRUE,"COMPRAS";#N/A,#N/A,TRUE,"DIRECCION";#N/A,#N/A,TRUE,"RESUMEN"}</definedName>
    <definedName name="DFEET" localSheetId="4" hidden="1">{#N/A,#N/A,TRUE,"INGENIERIA";#N/A,#N/A,TRUE,"COMPRAS";#N/A,#N/A,TRUE,"DIRECCION";#N/A,#N/A,TRUE,"RESUMEN"}</definedName>
    <definedName name="DFEET" localSheetId="1" hidden="1">{#N/A,#N/A,TRUE,"INGENIERIA";#N/A,#N/A,TRUE,"COMPRAS";#N/A,#N/A,TRUE,"DIRECCION";#N/A,#N/A,TRUE,"RESUMEN"}</definedName>
    <definedName name="DFEET" localSheetId="5" hidden="1">{#N/A,#N/A,TRUE,"INGENIERIA";#N/A,#N/A,TRUE,"COMPRAS";#N/A,#N/A,TRUE,"DIRECCION";#N/A,#N/A,TRUE,"RESUMEN"}</definedName>
    <definedName name="DFEET" localSheetId="3" hidden="1">{#N/A,#N/A,TRUE,"INGENIERIA";#N/A,#N/A,TRUE,"COMPRAS";#N/A,#N/A,TRUE,"DIRECCION";#N/A,#N/A,TRUE,"RESUMEN"}</definedName>
    <definedName name="DFEET" hidden="1">{#N/A,#N/A,TRUE,"INGENIERIA";#N/A,#N/A,TRUE,"COMPRAS";#N/A,#N/A,TRUE,"DIRECCION";#N/A,#N/A,TRUE,"RESUMEN"}</definedName>
    <definedName name="DFEET_1" localSheetId="21" hidden="1">{#N/A,#N/A,TRUE,"INGENIERIA";#N/A,#N/A,TRUE,"COMPRAS";#N/A,#N/A,TRUE,"DIRECCION";#N/A,#N/A,TRUE,"RESUMEN"}</definedName>
    <definedName name="DFEET_1" localSheetId="22" hidden="1">{#N/A,#N/A,TRUE,"INGENIERIA";#N/A,#N/A,TRUE,"COMPRAS";#N/A,#N/A,TRUE,"DIRECCION";#N/A,#N/A,TRUE,"RESUMEN"}</definedName>
    <definedName name="DFEET_1" localSheetId="16" hidden="1">{#N/A,#N/A,TRUE,"INGENIERIA";#N/A,#N/A,TRUE,"COMPRAS";#N/A,#N/A,TRUE,"DIRECCION";#N/A,#N/A,TRUE,"RESUMEN"}</definedName>
    <definedName name="DFEET_1" localSheetId="20" hidden="1">{#N/A,#N/A,TRUE,"INGENIERIA";#N/A,#N/A,TRUE,"COMPRAS";#N/A,#N/A,TRUE,"DIRECCION";#N/A,#N/A,TRUE,"RESUMEN"}</definedName>
    <definedName name="DFEET_1" localSheetId="2" hidden="1">{#N/A,#N/A,TRUE,"INGENIERIA";#N/A,#N/A,TRUE,"COMPRAS";#N/A,#N/A,TRUE,"DIRECCION";#N/A,#N/A,TRUE,"RESUMEN"}</definedName>
    <definedName name="DFEET_1" localSheetId="4" hidden="1">{#N/A,#N/A,TRUE,"INGENIERIA";#N/A,#N/A,TRUE,"COMPRAS";#N/A,#N/A,TRUE,"DIRECCION";#N/A,#N/A,TRUE,"RESUMEN"}</definedName>
    <definedName name="DFEET_1" localSheetId="1" hidden="1">{#N/A,#N/A,TRUE,"INGENIERIA";#N/A,#N/A,TRUE,"COMPRAS";#N/A,#N/A,TRUE,"DIRECCION";#N/A,#N/A,TRUE,"RESUMEN"}</definedName>
    <definedName name="DFEET_1" localSheetId="5" hidden="1">{#N/A,#N/A,TRUE,"INGENIERIA";#N/A,#N/A,TRUE,"COMPRAS";#N/A,#N/A,TRUE,"DIRECCION";#N/A,#N/A,TRUE,"RESUMEN"}</definedName>
    <definedName name="DFEET_1" hidden="1">{#N/A,#N/A,TRUE,"INGENIERIA";#N/A,#N/A,TRUE,"COMPRAS";#N/A,#N/A,TRUE,"DIRECCION";#N/A,#N/A,TRUE,"RESUMEN"}</definedName>
    <definedName name="DFEET_2" localSheetId="21" hidden="1">{#N/A,#N/A,TRUE,"INGENIERIA";#N/A,#N/A,TRUE,"COMPRAS";#N/A,#N/A,TRUE,"DIRECCION";#N/A,#N/A,TRUE,"RESUMEN"}</definedName>
    <definedName name="DFEET_2" localSheetId="22" hidden="1">{#N/A,#N/A,TRUE,"INGENIERIA";#N/A,#N/A,TRUE,"COMPRAS";#N/A,#N/A,TRUE,"DIRECCION";#N/A,#N/A,TRUE,"RESUMEN"}</definedName>
    <definedName name="DFEET_2" localSheetId="16" hidden="1">{#N/A,#N/A,TRUE,"INGENIERIA";#N/A,#N/A,TRUE,"COMPRAS";#N/A,#N/A,TRUE,"DIRECCION";#N/A,#N/A,TRUE,"RESUMEN"}</definedName>
    <definedName name="DFEET_2" localSheetId="20" hidden="1">{#N/A,#N/A,TRUE,"INGENIERIA";#N/A,#N/A,TRUE,"COMPRAS";#N/A,#N/A,TRUE,"DIRECCION";#N/A,#N/A,TRUE,"RESUMEN"}</definedName>
    <definedName name="DFEET_2" localSheetId="2" hidden="1">{#N/A,#N/A,TRUE,"INGENIERIA";#N/A,#N/A,TRUE,"COMPRAS";#N/A,#N/A,TRUE,"DIRECCION";#N/A,#N/A,TRUE,"RESUMEN"}</definedName>
    <definedName name="DFEET_2" localSheetId="4" hidden="1">{#N/A,#N/A,TRUE,"INGENIERIA";#N/A,#N/A,TRUE,"COMPRAS";#N/A,#N/A,TRUE,"DIRECCION";#N/A,#N/A,TRUE,"RESUMEN"}</definedName>
    <definedName name="DFEET_2" localSheetId="1" hidden="1">{#N/A,#N/A,TRUE,"INGENIERIA";#N/A,#N/A,TRUE,"COMPRAS";#N/A,#N/A,TRUE,"DIRECCION";#N/A,#N/A,TRUE,"RESUMEN"}</definedName>
    <definedName name="DFEET_2" localSheetId="5" hidden="1">{#N/A,#N/A,TRUE,"INGENIERIA";#N/A,#N/A,TRUE,"COMPRAS";#N/A,#N/A,TRUE,"DIRECCION";#N/A,#N/A,TRUE,"RESUMEN"}</definedName>
    <definedName name="DFEET_2" hidden="1">{#N/A,#N/A,TRUE,"INGENIERIA";#N/A,#N/A,TRUE,"COMPRAS";#N/A,#N/A,TRUE,"DIRECCION";#N/A,#N/A,TRUE,"RESUMEN"}</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21" hidden="1">{"via1",#N/A,TRUE,"general";"via2",#N/A,TRUE,"general";"via3",#N/A,TRUE,"general"}</definedName>
    <definedName name="DFG" localSheetId="22" hidden="1">{"via1",#N/A,TRUE,"general";"via2",#N/A,TRUE,"general";"via3",#N/A,TRUE,"general"}</definedName>
    <definedName name="DFG" localSheetId="16" hidden="1">{"via1",#N/A,TRUE,"general";"via2",#N/A,TRUE,"general";"via3",#N/A,TRUE,"general"}</definedName>
    <definedName name="DFG" localSheetId="20" hidden="1">{"via1",#N/A,TRUE,"general";"via2",#N/A,TRUE,"general";"via3",#N/A,TRUE,"general"}</definedName>
    <definedName name="DFG" localSheetId="2" hidden="1">{"via1",#N/A,TRUE,"general";"via2",#N/A,TRUE,"general";"via3",#N/A,TRUE,"general"}</definedName>
    <definedName name="DFG" localSheetId="4" hidden="1">{"via1",#N/A,TRUE,"general";"via2",#N/A,TRUE,"general";"via3",#N/A,TRUE,"general"}</definedName>
    <definedName name="DFG" localSheetId="1" hidden="1">{"via1",#N/A,TRUE,"general";"via2",#N/A,TRUE,"general";"via3",#N/A,TRUE,"general"}</definedName>
    <definedName name="DFG" localSheetId="5" hidden="1">{"via1",#N/A,TRUE,"general";"via2",#N/A,TRUE,"general";"via3",#N/A,TRUE,"general"}</definedName>
    <definedName name="DFG"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localSheetId="16" hidden="1">{"via1",#N/A,TRUE,"general";"via2",#N/A,TRUE,"general";"via3",#N/A,TRUE,"general"}</definedName>
    <definedName name="DFGBHJ" localSheetId="20" hidden="1">{"via1",#N/A,TRUE,"general";"via2",#N/A,TRUE,"general";"via3",#N/A,TRUE,"general"}</definedName>
    <definedName name="DFGBHJ" localSheetId="2" hidden="1">{"via1",#N/A,TRUE,"general";"via2",#N/A,TRUE,"general";"via3",#N/A,TRUE,"general"}</definedName>
    <definedName name="DFGBHJ" localSheetId="4" hidden="1">{"via1",#N/A,TRUE,"general";"via2",#N/A,TRUE,"general";"via3",#N/A,TRUE,"general"}</definedName>
    <definedName name="DFGBHJ" localSheetId="1"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 localSheetId="2">#REF!</definedName>
    <definedName name="dfgdf">#REF!</definedName>
    <definedName name="DFGDFG" localSheetId="21" hidden="1">{"via1",#N/A,TRUE,"general";"via2",#N/A,TRUE,"general";"via3",#N/A,TRUE,"general"}</definedName>
    <definedName name="DFGDFG" localSheetId="22" hidden="1">{"via1",#N/A,TRUE,"general";"via2",#N/A,TRUE,"general";"via3",#N/A,TRUE,"general"}</definedName>
    <definedName name="DFGDFG" localSheetId="16" hidden="1">{"via1",#N/A,TRUE,"general";"via2",#N/A,TRUE,"general";"via3",#N/A,TRUE,"general"}</definedName>
    <definedName name="DFGDFG" localSheetId="20" hidden="1">{"via1",#N/A,TRUE,"general";"via2",#N/A,TRUE,"general";"via3",#N/A,TRUE,"general"}</definedName>
    <definedName name="DFGDFG" localSheetId="2" hidden="1">{"via1",#N/A,TRUE,"general";"via2",#N/A,TRUE,"general";"via3",#N/A,TRUE,"general"}</definedName>
    <definedName name="DFGDFG" localSheetId="4" hidden="1">{"via1",#N/A,TRUE,"general";"via2",#N/A,TRUE,"general";"via3",#N/A,TRUE,"general"}</definedName>
    <definedName name="DFGDFG" localSheetId="1"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FGDFG" localSheetId="16">#REF!</definedName>
    <definedName name="DFGDFGDFG" localSheetId="20">#REF!</definedName>
    <definedName name="DFGDFGDFG" localSheetId="4">#REF!</definedName>
    <definedName name="DFGDFGDFG" localSheetId="5">#REF!</definedName>
    <definedName name="DFGDFGDFG">#REF!</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21" hidden="1">{"via1",#N/A,TRUE,"general";"via2",#N/A,TRUE,"general";"via3",#N/A,TRUE,"general"}</definedName>
    <definedName name="dfgf" localSheetId="22" hidden="1">{"via1",#N/A,TRUE,"general";"via2",#N/A,TRUE,"general";"via3",#N/A,TRUE,"general"}</definedName>
    <definedName name="dfgf" localSheetId="16" hidden="1">{"via1",#N/A,TRUE,"general";"via2",#N/A,TRUE,"general";"via3",#N/A,TRUE,"general"}</definedName>
    <definedName name="dfgf" localSheetId="20" hidden="1">{"via1",#N/A,TRUE,"general";"via2",#N/A,TRUE,"general";"via3",#N/A,TRUE,"general"}</definedName>
    <definedName name="dfgf" localSheetId="2" hidden="1">{"via1",#N/A,TRUE,"general";"via2",#N/A,TRUE,"general";"via3",#N/A,TRUE,"general"}</definedName>
    <definedName name="dfgf" localSheetId="4" hidden="1">{"via1",#N/A,TRUE,"general";"via2",#N/A,TRUE,"general";"via3",#N/A,TRUE,"general"}</definedName>
    <definedName name="dfgf" localSheetId="1" hidden="1">{"via1",#N/A,TRUE,"general";"via2",#N/A,TRUE,"general";"via3",#N/A,TRUE,"general"}</definedName>
    <definedName name="dfgf" localSheetId="5" hidden="1">{"via1",#N/A,TRUE,"general";"via2",#N/A,TRUE,"general";"via3",#N/A,TRUE,"general"}</definedName>
    <definedName name="dfgf" hidden="1">{"via1",#N/A,TRUE,"general";"via2",#N/A,TRUE,"general";"via3",#N/A,TRUE,"general"}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HB" localSheetId="20">#REF!</definedName>
    <definedName name="DFGHB" localSheetId="2">#REF!</definedName>
    <definedName name="DFGHB" localSheetId="4">#REF!</definedName>
    <definedName name="DFGHB">#REF!</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16" hidden="1">{"TAB1",#N/A,TRUE,"GENERAL";"TAB2",#N/A,TRUE,"GENERAL";"TAB3",#N/A,TRUE,"GENERAL";"TAB4",#N/A,TRUE,"GENERAL";"TAB5",#N/A,TRUE,"GENERAL"}</definedName>
    <definedName name="DFGV" localSheetId="20" hidden="1">{"TAB1",#N/A,TRUE,"GENERAL";"TAB2",#N/A,TRUE,"GENERAL";"TAB3",#N/A,TRUE,"GENERAL";"TAB4",#N/A,TRUE,"GENERAL";"TAB5",#N/A,TRUE,"GENERAL"}</definedName>
    <definedName name="DFGV" localSheetId="2" hidden="1">{"TAB1",#N/A,TRUE,"GENERAL";"TAB2",#N/A,TRUE,"GENERAL";"TAB3",#N/A,TRUE,"GENERAL";"TAB4",#N/A,TRUE,"GENERAL";"TAB5",#N/A,TRUE,"GENERAL"}</definedName>
    <definedName name="DFGV" localSheetId="4" hidden="1">{"TAB1",#N/A,TRUE,"GENERAL";"TAB2",#N/A,TRUE,"GENERAL";"TAB3",#N/A,TRUE,"GENERAL";"TAB4",#N/A,TRUE,"GENERAL";"TAB5",#N/A,TRUE,"GENERAL"}</definedName>
    <definedName name="DFGV" localSheetId="1" hidden="1">{"TAB1",#N/A,TRUE,"GENERAL";"TAB2",#N/A,TRUE,"GENERAL";"TAB3",#N/A,TRUE,"GENERAL";"TAB4",#N/A,TRUE,"GENERAL";"TAB5",#N/A,TRUE,"GENERAL"}</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VDFGDFG" localSheetId="16">#REF!</definedName>
    <definedName name="DFGVDFGDFG" localSheetId="20">#REF!</definedName>
    <definedName name="DFGVDFGDFG" localSheetId="4">#REF!</definedName>
    <definedName name="DFGVDFGDFG" localSheetId="5">#REF!</definedName>
    <definedName name="DFGVDFGDFG">#REF!</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16" hidden="1">{"TAB1",#N/A,TRUE,"GENERAL";"TAB2",#N/A,TRUE,"GENERAL";"TAB3",#N/A,TRUE,"GENERAL";"TAB4",#N/A,TRUE,"GENERAL";"TAB5",#N/A,TRUE,"GENERAL"}</definedName>
    <definedName name="dfh" localSheetId="20" hidden="1">{"TAB1",#N/A,TRUE,"GENERAL";"TAB2",#N/A,TRUE,"GENERAL";"TAB3",#N/A,TRUE,"GENERAL";"TAB4",#N/A,TRUE,"GENERAL";"TAB5",#N/A,TRUE,"GENERAL"}</definedName>
    <definedName name="dfh" localSheetId="2" hidden="1">{"TAB1",#N/A,TRUE,"GENERAL";"TAB2",#N/A,TRUE,"GENERAL";"TAB3",#N/A,TRUE,"GENERAL";"TAB4",#N/A,TRUE,"GENERAL";"TAB5",#N/A,TRUE,"GENERAL"}</definedName>
    <definedName name="dfh" localSheetId="4" hidden="1">{"TAB1",#N/A,TRUE,"GENERAL";"TAB2",#N/A,TRUE,"GENERAL";"TAB3",#N/A,TRUE,"GENERAL";"TAB4",#N/A,TRUE,"GENERAL";"TAB5",#N/A,TRUE,"GENERAL"}</definedName>
    <definedName name="dfh" localSheetId="1"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21" hidden="1">{"via1",#N/A,TRUE,"general";"via2",#N/A,TRUE,"general";"via3",#N/A,TRUE,"general"}</definedName>
    <definedName name="dfhdr" localSheetId="22" hidden="1">{"via1",#N/A,TRUE,"general";"via2",#N/A,TRUE,"general";"via3",#N/A,TRUE,"general"}</definedName>
    <definedName name="dfhdr" localSheetId="16" hidden="1">{"via1",#N/A,TRUE,"general";"via2",#N/A,TRUE,"general";"via3",#N/A,TRUE,"general"}</definedName>
    <definedName name="dfhdr" localSheetId="20" hidden="1">{"via1",#N/A,TRUE,"general";"via2",#N/A,TRUE,"general";"via3",#N/A,TRUE,"general"}</definedName>
    <definedName name="dfhdr" localSheetId="2" hidden="1">{"via1",#N/A,TRUE,"general";"via2",#N/A,TRUE,"general";"via3",#N/A,TRUE,"general"}</definedName>
    <definedName name="dfhdr" localSheetId="4" hidden="1">{"via1",#N/A,TRUE,"general";"via2",#N/A,TRUE,"general";"via3",#N/A,TRUE,"general"}</definedName>
    <definedName name="dfhdr" localSheetId="1" hidden="1">{"via1",#N/A,TRUE,"general";"via2",#N/A,TRUE,"general";"via3",#N/A,TRUE,"general"}</definedName>
    <definedName name="dfhdr" localSheetId="5" hidden="1">{"via1",#N/A,TRUE,"general";"via2",#N/A,TRUE,"general";"via3",#N/A,TRUE,"general"}</definedName>
    <definedName name="dfhdr"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16" hidden="1">{"via1",#N/A,TRUE,"general";"via2",#N/A,TRUE,"general";"via3",#N/A,TRUE,"general"}</definedName>
    <definedName name="dfhgh" localSheetId="20" hidden="1">{"via1",#N/A,TRUE,"general";"via2",#N/A,TRUE,"general";"via3",#N/A,TRUE,"general"}</definedName>
    <definedName name="dfhgh" localSheetId="2" hidden="1">{"via1",#N/A,TRUE,"general";"via2",#N/A,TRUE,"general";"via3",#N/A,TRUE,"general"}</definedName>
    <definedName name="dfhgh" localSheetId="4" hidden="1">{"via1",#N/A,TRUE,"general";"via2",#N/A,TRUE,"general";"via3",#N/A,TRUE,"general"}</definedName>
    <definedName name="dfhgh" localSheetId="1"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16" hidden="1">{"via1",#N/A,TRUE,"general";"via2",#N/A,TRUE,"general";"via3",#N/A,TRUE,"general"}</definedName>
    <definedName name="dfj" localSheetId="20" hidden="1">{"via1",#N/A,TRUE,"general";"via2",#N/A,TRUE,"general";"via3",#N/A,TRUE,"general"}</definedName>
    <definedName name="dfj" localSheetId="2" hidden="1">{"via1",#N/A,TRUE,"general";"via2",#N/A,TRUE,"general";"via3",#N/A,TRUE,"general"}</definedName>
    <definedName name="dfj" localSheetId="4" hidden="1">{"via1",#N/A,TRUE,"general";"via2",#N/A,TRUE,"general";"via3",#N/A,TRUE,"general"}</definedName>
    <definedName name="dfj" localSheetId="1"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16" hidden="1">{"via1",#N/A,TRUE,"general";"via2",#N/A,TRUE,"general";"via3",#N/A,TRUE,"general"}</definedName>
    <definedName name="DFRFRF" localSheetId="20" hidden="1">{"via1",#N/A,TRUE,"general";"via2",#N/A,TRUE,"general";"via3",#N/A,TRUE,"general"}</definedName>
    <definedName name="DFRFRF" localSheetId="2" hidden="1">{"via1",#N/A,TRUE,"general";"via2",#N/A,TRUE,"general";"via3",#N/A,TRUE,"general"}</definedName>
    <definedName name="DFRFRF" localSheetId="4" hidden="1">{"via1",#N/A,TRUE,"general";"via2",#N/A,TRUE,"general";"via3",#N/A,TRUE,"general"}</definedName>
    <definedName name="DFRFRF" localSheetId="1" hidden="1">{"via1",#N/A,TRUE,"general";"via2",#N/A,TRUE,"general";"via3",#N/A,TRUE,"general"}</definedName>
    <definedName name="DFRFRF" localSheetId="5" hidden="1">{"via1",#N/A,TRUE,"general";"via2",#N/A,TRUE,"general";"via3",#N/A,TRUE,"general"}</definedName>
    <definedName name="DFRFRF" hidden="1">{"via1",#N/A,TRUE,"general";"via2",#N/A,TRUE,"general";"via3",#N/A,TRUE,"general"}</definedName>
    <definedName name="dfs" localSheetId="2">#REF!</definedName>
    <definedName name="dfs">#REF!</definedName>
    <definedName name="DFVGDFGDFGDF" localSheetId="20">#REF!</definedName>
    <definedName name="DFVGDFGDFGDF" localSheetId="2">#REF!</definedName>
    <definedName name="DFVGDFGDFGDF" localSheetId="4">#REF!</definedName>
    <definedName name="DFVGDFGDFGDF">#REF!</definedName>
    <definedName name="DFVUI" localSheetId="21" hidden="1">{"via1",#N/A,TRUE,"general";"via2",#N/A,TRUE,"general";"via3",#N/A,TRUE,"general"}</definedName>
    <definedName name="DFVUI" localSheetId="22" hidden="1">{"via1",#N/A,TRUE,"general";"via2",#N/A,TRUE,"general";"via3",#N/A,TRUE,"general"}</definedName>
    <definedName name="DFVUI" localSheetId="16" hidden="1">{"via1",#N/A,TRUE,"general";"via2",#N/A,TRUE,"general";"via3",#N/A,TRUE,"general"}</definedName>
    <definedName name="DFVUI" localSheetId="20" hidden="1">{"via1",#N/A,TRUE,"general";"via2",#N/A,TRUE,"general";"via3",#N/A,TRUE,"general"}</definedName>
    <definedName name="DFVUI" localSheetId="2" hidden="1">{"via1",#N/A,TRUE,"general";"via2",#N/A,TRUE,"general";"via3",#N/A,TRUE,"general"}</definedName>
    <definedName name="DFVUI" localSheetId="4" hidden="1">{"via1",#N/A,TRUE,"general";"via2",#N/A,TRUE,"general";"via3",#N/A,TRUE,"general"}</definedName>
    <definedName name="DFVUI" localSheetId="1" hidden="1">{"via1",#N/A,TRUE,"general";"via2",#N/A,TRUE,"general";"via3",#N/A,TRUE,"general"}</definedName>
    <definedName name="DFVUI" localSheetId="5" hidden="1">{"via1",#N/A,TRUE,"general";"via2",#N/A,TRUE,"general";"via3",#N/A,TRUE,"general"}</definedName>
    <definedName name="DFVUI"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localSheetId="16" hidden="1">{"via1",#N/A,TRUE,"general";"via2",#N/A,TRUE,"general";"via3",#N/A,TRUE,"general"}</definedName>
    <definedName name="dg" localSheetId="20" hidden="1">{"via1",#N/A,TRUE,"general";"via2",#N/A,TRUE,"general";"via3",#N/A,TRUE,"general"}</definedName>
    <definedName name="dg" localSheetId="2" hidden="1">{"via1",#N/A,TRUE,"general";"via2",#N/A,TRUE,"general";"via3",#N/A,TRUE,"general"}</definedName>
    <definedName name="dg" localSheetId="4" hidden="1">{"via1",#N/A,TRUE,"general";"via2",#N/A,TRUE,"general";"via3",#N/A,TRUE,"general"}</definedName>
    <definedName name="dg" localSheetId="1"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localSheetId="16" hidden="1">{"via1",#N/A,TRUE,"general";"via2",#N/A,TRUE,"general";"via3",#N/A,TRUE,"general"}</definedName>
    <definedName name="dgdgr" localSheetId="20" hidden="1">{"via1",#N/A,TRUE,"general";"via2",#N/A,TRUE,"general";"via3",#N/A,TRUE,"general"}</definedName>
    <definedName name="dgdgr" localSheetId="2" hidden="1">{"via1",#N/A,TRUE,"general";"via2",#N/A,TRUE,"general";"via3",#N/A,TRUE,"general"}</definedName>
    <definedName name="dgdgr" localSheetId="4" hidden="1">{"via1",#N/A,TRUE,"general";"via2",#N/A,TRUE,"general";"via3",#N/A,TRUE,"general"}</definedName>
    <definedName name="dgdgr" localSheetId="1"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16" hidden="1">{"TAB1",#N/A,TRUE,"GENERAL";"TAB2",#N/A,TRUE,"GENERAL";"TAB3",#N/A,TRUE,"GENERAL";"TAB4",#N/A,TRUE,"GENERAL";"TAB5",#N/A,TRUE,"GENERAL"}</definedName>
    <definedName name="dgfd" localSheetId="20" hidden="1">{"TAB1",#N/A,TRUE,"GENERAL";"TAB2",#N/A,TRUE,"GENERAL";"TAB3",#N/A,TRUE,"GENERAL";"TAB4",#N/A,TRUE,"GENERAL";"TAB5",#N/A,TRUE,"GENERAL"}</definedName>
    <definedName name="dgfd" localSheetId="2" hidden="1">{"TAB1",#N/A,TRUE,"GENERAL";"TAB2",#N/A,TRUE,"GENERAL";"TAB3",#N/A,TRUE,"GENERAL";"TAB4",#N/A,TRUE,"GENERAL";"TAB5",#N/A,TRUE,"GENERAL"}</definedName>
    <definedName name="dgfd" localSheetId="4" hidden="1">{"TAB1",#N/A,TRUE,"GENERAL";"TAB2",#N/A,TRUE,"GENERAL";"TAB3",#N/A,TRUE,"GENERAL";"TAB4",#N/A,TRUE,"GENERAL";"TAB5",#N/A,TRUE,"GENERAL"}</definedName>
    <definedName name="dgfd" localSheetId="1" hidden="1">{"TAB1",#N/A,TRUE,"GENERAL";"TAB2",#N/A,TRUE,"GENERAL";"TAB3",#N/A,TRUE,"GENERAL";"TAB4",#N/A,TRUE,"GENERAL";"TAB5",#N/A,TRUE,"GENERAL"}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16" hidden="1">{"via1",#N/A,TRUE,"general";"via2",#N/A,TRUE,"general";"via3",#N/A,TRUE,"general"}</definedName>
    <definedName name="DGFDFVSDF" localSheetId="20" hidden="1">{"via1",#N/A,TRUE,"general";"via2",#N/A,TRUE,"general";"via3",#N/A,TRUE,"general"}</definedName>
    <definedName name="DGFDFVSDF" localSheetId="2" hidden="1">{"via1",#N/A,TRUE,"general";"via2",#N/A,TRUE,"general";"via3",#N/A,TRUE,"general"}</definedName>
    <definedName name="DGFDFVSDF" localSheetId="4" hidden="1">{"via1",#N/A,TRUE,"general";"via2",#N/A,TRUE,"general";"via3",#N/A,TRUE,"general"}</definedName>
    <definedName name="DGFDFVSDF" localSheetId="1" hidden="1">{"via1",#N/A,TRUE,"general";"via2",#N/A,TRUE,"general";"via3",#N/A,TRUE,"general"}</definedName>
    <definedName name="DGFDFVSDF" localSheetId="5" hidden="1">{"via1",#N/A,TRUE,"general";"via2",#N/A,TRUE,"general";"via3",#N/A,TRUE,"general"}</definedName>
    <definedName name="DGFDFVSDF"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16" hidden="1">{"via1",#N/A,TRUE,"general";"via2",#N/A,TRUE,"general";"via3",#N/A,TRUE,"general"}</definedName>
    <definedName name="dgfdg" localSheetId="20" hidden="1">{"via1",#N/A,TRUE,"general";"via2",#N/A,TRUE,"general";"via3",#N/A,TRUE,"general"}</definedName>
    <definedName name="dgfdg" localSheetId="2" hidden="1">{"via1",#N/A,TRUE,"general";"via2",#N/A,TRUE,"general";"via3",#N/A,TRUE,"general"}</definedName>
    <definedName name="dgfdg" localSheetId="4" hidden="1">{"via1",#N/A,TRUE,"general";"via2",#N/A,TRUE,"general";"via3",#N/A,TRUE,"general"}</definedName>
    <definedName name="dgfdg" localSheetId="1"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EE" localSheetId="21" hidden="1">{#N/A,#N/A,TRUE,"1842CWN0"}</definedName>
    <definedName name="DGFEE" localSheetId="22" hidden="1">{#N/A,#N/A,TRUE,"1842CWN0"}</definedName>
    <definedName name="DGFEE" localSheetId="17" hidden="1">{#N/A,#N/A,TRUE,"1842CWN0"}</definedName>
    <definedName name="DGFEE" localSheetId="16" hidden="1">{#N/A,#N/A,TRUE,"1842CWN0"}</definedName>
    <definedName name="DGFEE" localSheetId="20" hidden="1">{#N/A,#N/A,TRUE,"1842CWN0"}</definedName>
    <definedName name="DGFEE" localSheetId="2" hidden="1">{#N/A,#N/A,TRUE,"1842CWN0"}</definedName>
    <definedName name="DGFEE" localSheetId="6" hidden="1">{#N/A,#N/A,TRUE,"1842CWN0"}</definedName>
    <definedName name="DGFEE" localSheetId="19" hidden="1">{#N/A,#N/A,TRUE,"1842CWN0"}</definedName>
    <definedName name="DGFEE" localSheetId="4" hidden="1">{#N/A,#N/A,TRUE,"1842CWN0"}</definedName>
    <definedName name="DGFEE" localSheetId="1" hidden="1">{#N/A,#N/A,TRUE,"1842CWN0"}</definedName>
    <definedName name="DGFEE" localSheetId="5" hidden="1">{#N/A,#N/A,TRUE,"1842CWN0"}</definedName>
    <definedName name="DGFEE" localSheetId="3" hidden="1">{#N/A,#N/A,TRUE,"1842CWN0"}</definedName>
    <definedName name="DGFEE" hidden="1">{#N/A,#N/A,TRUE,"1842CWN0"}</definedName>
    <definedName name="DGFEE_1" localSheetId="21" hidden="1">{#N/A,#N/A,TRUE,"1842CWN0"}</definedName>
    <definedName name="DGFEE_1" localSheetId="22" hidden="1">{#N/A,#N/A,TRUE,"1842CWN0"}</definedName>
    <definedName name="DGFEE_1" localSheetId="16" hidden="1">{#N/A,#N/A,TRUE,"1842CWN0"}</definedName>
    <definedName name="DGFEE_1" localSheetId="20" hidden="1">{#N/A,#N/A,TRUE,"1842CWN0"}</definedName>
    <definedName name="DGFEE_1" localSheetId="2" hidden="1">{#N/A,#N/A,TRUE,"1842CWN0"}</definedName>
    <definedName name="DGFEE_1" localSheetId="4" hidden="1">{#N/A,#N/A,TRUE,"1842CWN0"}</definedName>
    <definedName name="DGFEE_1" localSheetId="1" hidden="1">{#N/A,#N/A,TRUE,"1842CWN0"}</definedName>
    <definedName name="DGFEE_1" localSheetId="5" hidden="1">{#N/A,#N/A,TRUE,"1842CWN0"}</definedName>
    <definedName name="DGFEE_1" hidden="1">{#N/A,#N/A,TRUE,"1842CWN0"}</definedName>
    <definedName name="DGFEE_2" localSheetId="21" hidden="1">{#N/A,#N/A,TRUE,"1842CWN0"}</definedName>
    <definedName name="DGFEE_2" localSheetId="22" hidden="1">{#N/A,#N/A,TRUE,"1842CWN0"}</definedName>
    <definedName name="DGFEE_2" localSheetId="16" hidden="1">{#N/A,#N/A,TRUE,"1842CWN0"}</definedName>
    <definedName name="DGFEE_2" localSheetId="20" hidden="1">{#N/A,#N/A,TRUE,"1842CWN0"}</definedName>
    <definedName name="DGFEE_2" localSheetId="2" hidden="1">{#N/A,#N/A,TRUE,"1842CWN0"}</definedName>
    <definedName name="DGFEE_2" localSheetId="4" hidden="1">{#N/A,#N/A,TRUE,"1842CWN0"}</definedName>
    <definedName name="DGFEE_2" localSheetId="1" hidden="1">{#N/A,#N/A,TRUE,"1842CWN0"}</definedName>
    <definedName name="DGFEE_2" localSheetId="5" hidden="1">{#N/A,#N/A,TRUE,"1842CWN0"}</definedName>
    <definedName name="DGFEE_2" hidden="1">{#N/A,#N/A,TRUE,"1842CWN0"}</definedName>
    <definedName name="DGFG" localSheetId="21" hidden="1">{"via1",#N/A,TRUE,"general";"via2",#N/A,TRUE,"general";"via3",#N/A,TRUE,"general"}</definedName>
    <definedName name="DGFG" localSheetId="22" hidden="1">{"via1",#N/A,TRUE,"general";"via2",#N/A,TRUE,"general";"via3",#N/A,TRUE,"general"}</definedName>
    <definedName name="DGFG" localSheetId="16" hidden="1">{"via1",#N/A,TRUE,"general";"via2",#N/A,TRUE,"general";"via3",#N/A,TRUE,"general"}</definedName>
    <definedName name="DGFG" localSheetId="20" hidden="1">{"via1",#N/A,TRUE,"general";"via2",#N/A,TRUE,"general";"via3",#N/A,TRUE,"general"}</definedName>
    <definedName name="DGFG" localSheetId="2" hidden="1">{"via1",#N/A,TRUE,"general";"via2",#N/A,TRUE,"general";"via3",#N/A,TRUE,"general"}</definedName>
    <definedName name="DGFG" localSheetId="4" hidden="1">{"via1",#N/A,TRUE,"general";"via2",#N/A,TRUE,"general";"via3",#N/A,TRUE,"general"}</definedName>
    <definedName name="DGFG" localSheetId="1"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GGHF" localSheetId="21" hidden="1">{#N/A,#N/A,TRUE,"INGENIERIA";#N/A,#N/A,TRUE,"COMPRAS";#N/A,#N/A,TRUE,"DIRECCION";#N/A,#N/A,TRUE,"RESUMEN"}</definedName>
    <definedName name="DGFGGHF" localSheetId="22" hidden="1">{#N/A,#N/A,TRUE,"INGENIERIA";#N/A,#N/A,TRUE,"COMPRAS";#N/A,#N/A,TRUE,"DIRECCION";#N/A,#N/A,TRUE,"RESUMEN"}</definedName>
    <definedName name="DGFGGHF" localSheetId="17" hidden="1">{#N/A,#N/A,TRUE,"INGENIERIA";#N/A,#N/A,TRUE,"COMPRAS";#N/A,#N/A,TRUE,"DIRECCION";#N/A,#N/A,TRUE,"RESUMEN"}</definedName>
    <definedName name="DGFGGHF" localSheetId="16" hidden="1">{#N/A,#N/A,TRUE,"INGENIERIA";#N/A,#N/A,TRUE,"COMPRAS";#N/A,#N/A,TRUE,"DIRECCION";#N/A,#N/A,TRUE,"RESUMEN"}</definedName>
    <definedName name="DGFGGHF" localSheetId="20" hidden="1">{#N/A,#N/A,TRUE,"INGENIERIA";#N/A,#N/A,TRUE,"COMPRAS";#N/A,#N/A,TRUE,"DIRECCION";#N/A,#N/A,TRUE,"RESUMEN"}</definedName>
    <definedName name="DGFGGHF" localSheetId="2" hidden="1">{#N/A,#N/A,TRUE,"INGENIERIA";#N/A,#N/A,TRUE,"COMPRAS";#N/A,#N/A,TRUE,"DIRECCION";#N/A,#N/A,TRUE,"RESUMEN"}</definedName>
    <definedName name="DGFGGHF" localSheetId="6" hidden="1">{#N/A,#N/A,TRUE,"INGENIERIA";#N/A,#N/A,TRUE,"COMPRAS";#N/A,#N/A,TRUE,"DIRECCION";#N/A,#N/A,TRUE,"RESUMEN"}</definedName>
    <definedName name="DGFGGHF" localSheetId="19" hidden="1">{#N/A,#N/A,TRUE,"INGENIERIA";#N/A,#N/A,TRUE,"COMPRAS";#N/A,#N/A,TRUE,"DIRECCION";#N/A,#N/A,TRUE,"RESUMEN"}</definedName>
    <definedName name="DGFGGHF" localSheetId="4" hidden="1">{#N/A,#N/A,TRUE,"INGENIERIA";#N/A,#N/A,TRUE,"COMPRAS";#N/A,#N/A,TRUE,"DIRECCION";#N/A,#N/A,TRUE,"RESUMEN"}</definedName>
    <definedName name="DGFGGHF" localSheetId="1" hidden="1">{#N/A,#N/A,TRUE,"INGENIERIA";#N/A,#N/A,TRUE,"COMPRAS";#N/A,#N/A,TRUE,"DIRECCION";#N/A,#N/A,TRUE,"RESUMEN"}</definedName>
    <definedName name="DGFGGHF" localSheetId="5" hidden="1">{#N/A,#N/A,TRUE,"INGENIERIA";#N/A,#N/A,TRUE,"COMPRAS";#N/A,#N/A,TRUE,"DIRECCION";#N/A,#N/A,TRUE,"RESUMEN"}</definedName>
    <definedName name="DGFGGHF" localSheetId="3" hidden="1">{#N/A,#N/A,TRUE,"INGENIERIA";#N/A,#N/A,TRUE,"COMPRAS";#N/A,#N/A,TRUE,"DIRECCION";#N/A,#N/A,TRUE,"RESUMEN"}</definedName>
    <definedName name="DGFGGHF" hidden="1">{#N/A,#N/A,TRUE,"INGENIERIA";#N/A,#N/A,TRUE,"COMPRAS";#N/A,#N/A,TRUE,"DIRECCION";#N/A,#N/A,TRUE,"RESUMEN"}</definedName>
    <definedName name="DGFGGHF_1" localSheetId="21" hidden="1">{#N/A,#N/A,TRUE,"INGENIERIA";#N/A,#N/A,TRUE,"COMPRAS";#N/A,#N/A,TRUE,"DIRECCION";#N/A,#N/A,TRUE,"RESUMEN"}</definedName>
    <definedName name="DGFGGHF_1" localSheetId="22" hidden="1">{#N/A,#N/A,TRUE,"INGENIERIA";#N/A,#N/A,TRUE,"COMPRAS";#N/A,#N/A,TRUE,"DIRECCION";#N/A,#N/A,TRUE,"RESUMEN"}</definedName>
    <definedName name="DGFGGHF_1" localSheetId="16" hidden="1">{#N/A,#N/A,TRUE,"INGENIERIA";#N/A,#N/A,TRUE,"COMPRAS";#N/A,#N/A,TRUE,"DIRECCION";#N/A,#N/A,TRUE,"RESUMEN"}</definedName>
    <definedName name="DGFGGHF_1" localSheetId="20" hidden="1">{#N/A,#N/A,TRUE,"INGENIERIA";#N/A,#N/A,TRUE,"COMPRAS";#N/A,#N/A,TRUE,"DIRECCION";#N/A,#N/A,TRUE,"RESUMEN"}</definedName>
    <definedName name="DGFGGHF_1" localSheetId="2" hidden="1">{#N/A,#N/A,TRUE,"INGENIERIA";#N/A,#N/A,TRUE,"COMPRAS";#N/A,#N/A,TRUE,"DIRECCION";#N/A,#N/A,TRUE,"RESUMEN"}</definedName>
    <definedName name="DGFGGHF_1" localSheetId="4" hidden="1">{#N/A,#N/A,TRUE,"INGENIERIA";#N/A,#N/A,TRUE,"COMPRAS";#N/A,#N/A,TRUE,"DIRECCION";#N/A,#N/A,TRUE,"RESUMEN"}</definedName>
    <definedName name="DGFGGHF_1" localSheetId="1" hidden="1">{#N/A,#N/A,TRUE,"INGENIERIA";#N/A,#N/A,TRUE,"COMPRAS";#N/A,#N/A,TRUE,"DIRECCION";#N/A,#N/A,TRUE,"RESUMEN"}</definedName>
    <definedName name="DGFGGHF_1" localSheetId="5" hidden="1">{#N/A,#N/A,TRUE,"INGENIERIA";#N/A,#N/A,TRUE,"COMPRAS";#N/A,#N/A,TRUE,"DIRECCION";#N/A,#N/A,TRUE,"RESUMEN"}</definedName>
    <definedName name="DGFGGHF_1" hidden="1">{#N/A,#N/A,TRUE,"INGENIERIA";#N/A,#N/A,TRUE,"COMPRAS";#N/A,#N/A,TRUE,"DIRECCION";#N/A,#N/A,TRUE,"RESUMEN"}</definedName>
    <definedName name="DGFGGHF_2" localSheetId="21" hidden="1">{#N/A,#N/A,TRUE,"INGENIERIA";#N/A,#N/A,TRUE,"COMPRAS";#N/A,#N/A,TRUE,"DIRECCION";#N/A,#N/A,TRUE,"RESUMEN"}</definedName>
    <definedName name="DGFGGHF_2" localSheetId="22" hidden="1">{#N/A,#N/A,TRUE,"INGENIERIA";#N/A,#N/A,TRUE,"COMPRAS";#N/A,#N/A,TRUE,"DIRECCION";#N/A,#N/A,TRUE,"RESUMEN"}</definedName>
    <definedName name="DGFGGHF_2" localSheetId="16" hidden="1">{#N/A,#N/A,TRUE,"INGENIERIA";#N/A,#N/A,TRUE,"COMPRAS";#N/A,#N/A,TRUE,"DIRECCION";#N/A,#N/A,TRUE,"RESUMEN"}</definedName>
    <definedName name="DGFGGHF_2" localSheetId="20" hidden="1">{#N/A,#N/A,TRUE,"INGENIERIA";#N/A,#N/A,TRUE,"COMPRAS";#N/A,#N/A,TRUE,"DIRECCION";#N/A,#N/A,TRUE,"RESUMEN"}</definedName>
    <definedName name="DGFGGHF_2" localSheetId="2" hidden="1">{#N/A,#N/A,TRUE,"INGENIERIA";#N/A,#N/A,TRUE,"COMPRAS";#N/A,#N/A,TRUE,"DIRECCION";#N/A,#N/A,TRUE,"RESUMEN"}</definedName>
    <definedName name="DGFGGHF_2" localSheetId="4" hidden="1">{#N/A,#N/A,TRUE,"INGENIERIA";#N/A,#N/A,TRUE,"COMPRAS";#N/A,#N/A,TRUE,"DIRECCION";#N/A,#N/A,TRUE,"RESUMEN"}</definedName>
    <definedName name="DGFGGHF_2" localSheetId="1" hidden="1">{#N/A,#N/A,TRUE,"INGENIERIA";#N/A,#N/A,TRUE,"COMPRAS";#N/A,#N/A,TRUE,"DIRECCION";#N/A,#N/A,TRUE,"RESUMEN"}</definedName>
    <definedName name="DGFGGHF_2" localSheetId="5" hidden="1">{#N/A,#N/A,TRUE,"INGENIERIA";#N/A,#N/A,TRUE,"COMPRAS";#N/A,#N/A,TRUE,"DIRECCION";#N/A,#N/A,TRUE,"RESUMEN"}</definedName>
    <definedName name="DGFGGHF_2" hidden="1">{#N/A,#N/A,TRUE,"INGENIERIA";#N/A,#N/A,TRUE,"COMPRAS";#N/A,#N/A,TRUE,"DIRECCION";#N/A,#N/A,TRUE,"RESUMEN"}</definedName>
    <definedName name="DGFR" localSheetId="21" hidden="1">{#N/A,#N/A,TRUE,"1842CWN0"}</definedName>
    <definedName name="DGFR" localSheetId="22" hidden="1">{#N/A,#N/A,TRUE,"1842CWN0"}</definedName>
    <definedName name="DGFR" localSheetId="17" hidden="1">{#N/A,#N/A,TRUE,"1842CWN0"}</definedName>
    <definedName name="DGFR" localSheetId="16" hidden="1">{#N/A,#N/A,TRUE,"1842CWN0"}</definedName>
    <definedName name="DGFR" localSheetId="20" hidden="1">{#N/A,#N/A,TRUE,"1842CWN0"}</definedName>
    <definedName name="DGFR" localSheetId="2" hidden="1">{#N/A,#N/A,TRUE,"1842CWN0"}</definedName>
    <definedName name="DGFR" localSheetId="6" hidden="1">{#N/A,#N/A,TRUE,"1842CWN0"}</definedName>
    <definedName name="DGFR" localSheetId="19" hidden="1">{#N/A,#N/A,TRUE,"1842CWN0"}</definedName>
    <definedName name="DGFR" localSheetId="4" hidden="1">{#N/A,#N/A,TRUE,"1842CWN0"}</definedName>
    <definedName name="DGFR" localSheetId="1" hidden="1">{#N/A,#N/A,TRUE,"1842CWN0"}</definedName>
    <definedName name="DGFR" localSheetId="5" hidden="1">{#N/A,#N/A,TRUE,"1842CWN0"}</definedName>
    <definedName name="DGFR" localSheetId="3" hidden="1">{#N/A,#N/A,TRUE,"1842CWN0"}</definedName>
    <definedName name="DGFR" hidden="1">{#N/A,#N/A,TRUE,"1842CWN0"}</definedName>
    <definedName name="DGFR_1" localSheetId="21" hidden="1">{#N/A,#N/A,TRUE,"1842CWN0"}</definedName>
    <definedName name="DGFR_1" localSheetId="22" hidden="1">{#N/A,#N/A,TRUE,"1842CWN0"}</definedName>
    <definedName name="DGFR_1" localSheetId="16" hidden="1">{#N/A,#N/A,TRUE,"1842CWN0"}</definedName>
    <definedName name="DGFR_1" localSheetId="20" hidden="1">{#N/A,#N/A,TRUE,"1842CWN0"}</definedName>
    <definedName name="DGFR_1" localSheetId="2" hidden="1">{#N/A,#N/A,TRUE,"1842CWN0"}</definedName>
    <definedName name="DGFR_1" localSheetId="4" hidden="1">{#N/A,#N/A,TRUE,"1842CWN0"}</definedName>
    <definedName name="DGFR_1" localSheetId="1" hidden="1">{#N/A,#N/A,TRUE,"1842CWN0"}</definedName>
    <definedName name="DGFR_1" localSheetId="5" hidden="1">{#N/A,#N/A,TRUE,"1842CWN0"}</definedName>
    <definedName name="DGFR_1" hidden="1">{#N/A,#N/A,TRUE,"1842CWN0"}</definedName>
    <definedName name="DGFR_2" localSheetId="21" hidden="1">{#N/A,#N/A,TRUE,"1842CWN0"}</definedName>
    <definedName name="DGFR_2" localSheetId="22" hidden="1">{#N/A,#N/A,TRUE,"1842CWN0"}</definedName>
    <definedName name="DGFR_2" localSheetId="16" hidden="1">{#N/A,#N/A,TRUE,"1842CWN0"}</definedName>
    <definedName name="DGFR_2" localSheetId="20" hidden="1">{#N/A,#N/A,TRUE,"1842CWN0"}</definedName>
    <definedName name="DGFR_2" localSheetId="2" hidden="1">{#N/A,#N/A,TRUE,"1842CWN0"}</definedName>
    <definedName name="DGFR_2" localSheetId="4" hidden="1">{#N/A,#N/A,TRUE,"1842CWN0"}</definedName>
    <definedName name="DGFR_2" localSheetId="1" hidden="1">{#N/A,#N/A,TRUE,"1842CWN0"}</definedName>
    <definedName name="DGFR_2" localSheetId="5" hidden="1">{#N/A,#N/A,TRUE,"1842CWN0"}</definedName>
    <definedName name="DGFR_2" hidden="1">{#N/A,#N/A,TRUE,"1842CWN0"}</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GGHHJT" localSheetId="21" hidden="1">{#N/A,#N/A,TRUE,"INGENIERIA";#N/A,#N/A,TRUE,"COMPRAS";#N/A,#N/A,TRUE,"DIRECCION";#N/A,#N/A,TRUE,"RESUMEN"}</definedName>
    <definedName name="DGGGHHJT" localSheetId="22" hidden="1">{#N/A,#N/A,TRUE,"INGENIERIA";#N/A,#N/A,TRUE,"COMPRAS";#N/A,#N/A,TRUE,"DIRECCION";#N/A,#N/A,TRUE,"RESUMEN"}</definedName>
    <definedName name="DGGGHHJT" localSheetId="17" hidden="1">{#N/A,#N/A,TRUE,"INGENIERIA";#N/A,#N/A,TRUE,"COMPRAS";#N/A,#N/A,TRUE,"DIRECCION";#N/A,#N/A,TRUE,"RESUMEN"}</definedName>
    <definedName name="DGGGHHJT" localSheetId="16" hidden="1">{#N/A,#N/A,TRUE,"INGENIERIA";#N/A,#N/A,TRUE,"COMPRAS";#N/A,#N/A,TRUE,"DIRECCION";#N/A,#N/A,TRUE,"RESUMEN"}</definedName>
    <definedName name="DGGGHHJT" localSheetId="20" hidden="1">{#N/A,#N/A,TRUE,"INGENIERIA";#N/A,#N/A,TRUE,"COMPRAS";#N/A,#N/A,TRUE,"DIRECCION";#N/A,#N/A,TRUE,"RESUMEN"}</definedName>
    <definedName name="DGGGHHJT" localSheetId="2" hidden="1">{#N/A,#N/A,TRUE,"INGENIERIA";#N/A,#N/A,TRUE,"COMPRAS";#N/A,#N/A,TRUE,"DIRECCION";#N/A,#N/A,TRUE,"RESUMEN"}</definedName>
    <definedName name="DGGGHHJT" localSheetId="6" hidden="1">{#N/A,#N/A,TRUE,"INGENIERIA";#N/A,#N/A,TRUE,"COMPRAS";#N/A,#N/A,TRUE,"DIRECCION";#N/A,#N/A,TRUE,"RESUMEN"}</definedName>
    <definedName name="DGGGHHJT" localSheetId="19" hidden="1">{#N/A,#N/A,TRUE,"INGENIERIA";#N/A,#N/A,TRUE,"COMPRAS";#N/A,#N/A,TRUE,"DIRECCION";#N/A,#N/A,TRUE,"RESUMEN"}</definedName>
    <definedName name="DGGGHHJT" localSheetId="4" hidden="1">{#N/A,#N/A,TRUE,"INGENIERIA";#N/A,#N/A,TRUE,"COMPRAS";#N/A,#N/A,TRUE,"DIRECCION";#N/A,#N/A,TRUE,"RESUMEN"}</definedName>
    <definedName name="DGGGHHJT" localSheetId="1" hidden="1">{#N/A,#N/A,TRUE,"INGENIERIA";#N/A,#N/A,TRUE,"COMPRAS";#N/A,#N/A,TRUE,"DIRECCION";#N/A,#N/A,TRUE,"RESUMEN"}</definedName>
    <definedName name="DGGGHHJT" localSheetId="5" hidden="1">{#N/A,#N/A,TRUE,"INGENIERIA";#N/A,#N/A,TRUE,"COMPRAS";#N/A,#N/A,TRUE,"DIRECCION";#N/A,#N/A,TRUE,"RESUMEN"}</definedName>
    <definedName name="DGGGHHJT" localSheetId="3" hidden="1">{#N/A,#N/A,TRUE,"INGENIERIA";#N/A,#N/A,TRUE,"COMPRAS";#N/A,#N/A,TRUE,"DIRECCION";#N/A,#N/A,TRUE,"RESUMEN"}</definedName>
    <definedName name="DGGGHHJT" hidden="1">{#N/A,#N/A,TRUE,"INGENIERIA";#N/A,#N/A,TRUE,"COMPRAS";#N/A,#N/A,TRUE,"DIRECCION";#N/A,#N/A,TRUE,"RESUMEN"}</definedName>
    <definedName name="DGGGHHJT_1" localSheetId="21" hidden="1">{#N/A,#N/A,TRUE,"INGENIERIA";#N/A,#N/A,TRUE,"COMPRAS";#N/A,#N/A,TRUE,"DIRECCION";#N/A,#N/A,TRUE,"RESUMEN"}</definedName>
    <definedName name="DGGGHHJT_1" localSheetId="22" hidden="1">{#N/A,#N/A,TRUE,"INGENIERIA";#N/A,#N/A,TRUE,"COMPRAS";#N/A,#N/A,TRUE,"DIRECCION";#N/A,#N/A,TRUE,"RESUMEN"}</definedName>
    <definedName name="DGGGHHJT_1" localSheetId="16" hidden="1">{#N/A,#N/A,TRUE,"INGENIERIA";#N/A,#N/A,TRUE,"COMPRAS";#N/A,#N/A,TRUE,"DIRECCION";#N/A,#N/A,TRUE,"RESUMEN"}</definedName>
    <definedName name="DGGGHHJT_1" localSheetId="20" hidden="1">{#N/A,#N/A,TRUE,"INGENIERIA";#N/A,#N/A,TRUE,"COMPRAS";#N/A,#N/A,TRUE,"DIRECCION";#N/A,#N/A,TRUE,"RESUMEN"}</definedName>
    <definedName name="DGGGHHJT_1" localSheetId="2" hidden="1">{#N/A,#N/A,TRUE,"INGENIERIA";#N/A,#N/A,TRUE,"COMPRAS";#N/A,#N/A,TRUE,"DIRECCION";#N/A,#N/A,TRUE,"RESUMEN"}</definedName>
    <definedName name="DGGGHHJT_1" localSheetId="4" hidden="1">{#N/A,#N/A,TRUE,"INGENIERIA";#N/A,#N/A,TRUE,"COMPRAS";#N/A,#N/A,TRUE,"DIRECCION";#N/A,#N/A,TRUE,"RESUMEN"}</definedName>
    <definedName name="DGGGHHJT_1" localSheetId="1" hidden="1">{#N/A,#N/A,TRUE,"INGENIERIA";#N/A,#N/A,TRUE,"COMPRAS";#N/A,#N/A,TRUE,"DIRECCION";#N/A,#N/A,TRUE,"RESUMEN"}</definedName>
    <definedName name="DGGGHHJT_1" localSheetId="5" hidden="1">{#N/A,#N/A,TRUE,"INGENIERIA";#N/A,#N/A,TRUE,"COMPRAS";#N/A,#N/A,TRUE,"DIRECCION";#N/A,#N/A,TRUE,"RESUMEN"}</definedName>
    <definedName name="DGGGHHJT_1" hidden="1">{#N/A,#N/A,TRUE,"INGENIERIA";#N/A,#N/A,TRUE,"COMPRAS";#N/A,#N/A,TRUE,"DIRECCION";#N/A,#N/A,TRUE,"RESUMEN"}</definedName>
    <definedName name="DGGGHHJT_2" localSheetId="21" hidden="1">{#N/A,#N/A,TRUE,"INGENIERIA";#N/A,#N/A,TRUE,"COMPRAS";#N/A,#N/A,TRUE,"DIRECCION";#N/A,#N/A,TRUE,"RESUMEN"}</definedName>
    <definedName name="DGGGHHJT_2" localSheetId="22" hidden="1">{#N/A,#N/A,TRUE,"INGENIERIA";#N/A,#N/A,TRUE,"COMPRAS";#N/A,#N/A,TRUE,"DIRECCION";#N/A,#N/A,TRUE,"RESUMEN"}</definedName>
    <definedName name="DGGGHHJT_2" localSheetId="16" hidden="1">{#N/A,#N/A,TRUE,"INGENIERIA";#N/A,#N/A,TRUE,"COMPRAS";#N/A,#N/A,TRUE,"DIRECCION";#N/A,#N/A,TRUE,"RESUMEN"}</definedName>
    <definedName name="DGGGHHJT_2" localSheetId="20" hidden="1">{#N/A,#N/A,TRUE,"INGENIERIA";#N/A,#N/A,TRUE,"COMPRAS";#N/A,#N/A,TRUE,"DIRECCION";#N/A,#N/A,TRUE,"RESUMEN"}</definedName>
    <definedName name="DGGGHHJT_2" localSheetId="2" hidden="1">{#N/A,#N/A,TRUE,"INGENIERIA";#N/A,#N/A,TRUE,"COMPRAS";#N/A,#N/A,TRUE,"DIRECCION";#N/A,#N/A,TRUE,"RESUMEN"}</definedName>
    <definedName name="DGGGHHJT_2" localSheetId="4" hidden="1">{#N/A,#N/A,TRUE,"INGENIERIA";#N/A,#N/A,TRUE,"COMPRAS";#N/A,#N/A,TRUE,"DIRECCION";#N/A,#N/A,TRUE,"RESUMEN"}</definedName>
    <definedName name="DGGGHHJT_2" localSheetId="1" hidden="1">{#N/A,#N/A,TRUE,"INGENIERIA";#N/A,#N/A,TRUE,"COMPRAS";#N/A,#N/A,TRUE,"DIRECCION";#N/A,#N/A,TRUE,"RESUMEN"}</definedName>
    <definedName name="DGGGHHJT_2" localSheetId="5" hidden="1">{#N/A,#N/A,TRUE,"INGENIERIA";#N/A,#N/A,TRUE,"COMPRAS";#N/A,#N/A,TRUE,"DIRECCION";#N/A,#N/A,TRUE,"RESUMEN"}</definedName>
    <definedName name="DGGGHHJT_2" hidden="1">{#N/A,#N/A,TRUE,"INGENIERIA";#N/A,#N/A,TRUE,"COMPRAS";#N/A,#N/A,TRUE,"DIRECCION";#N/A,#N/A,TRUE,"RESUMEN"}</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21" hidden="1">{"via1",#N/A,TRUE,"general";"via2",#N/A,TRUE,"general";"via3",#N/A,TRUE,"general"}</definedName>
    <definedName name="dgreg" localSheetId="22" hidden="1">{"via1",#N/A,TRUE,"general";"via2",#N/A,TRUE,"general";"via3",#N/A,TRUE,"general"}</definedName>
    <definedName name="dgreg" localSheetId="16" hidden="1">{"via1",#N/A,TRUE,"general";"via2",#N/A,TRUE,"general";"via3",#N/A,TRUE,"general"}</definedName>
    <definedName name="dgreg" localSheetId="20" hidden="1">{"via1",#N/A,TRUE,"general";"via2",#N/A,TRUE,"general";"via3",#N/A,TRUE,"general"}</definedName>
    <definedName name="dgreg" localSheetId="2" hidden="1">{"via1",#N/A,TRUE,"general";"via2",#N/A,TRUE,"general";"via3",#N/A,TRUE,"general"}</definedName>
    <definedName name="dgreg" localSheetId="4" hidden="1">{"via1",#N/A,TRUE,"general";"via2",#N/A,TRUE,"general";"via3",#N/A,TRUE,"general"}</definedName>
    <definedName name="dgreg" localSheetId="1" hidden="1">{"via1",#N/A,TRUE,"general";"via2",#N/A,TRUE,"general";"via3",#N/A,TRUE,"general"}</definedName>
    <definedName name="dgreg" localSheetId="5" hidden="1">{"via1",#N/A,TRUE,"general";"via2",#N/A,TRUE,"general";"via3",#N/A,TRUE,"general"}</definedName>
    <definedName name="dgreg" hidden="1">{"via1",#N/A,TRUE,"general";"via2",#N/A,TRUE,"general";"via3",#N/A,TRUE,"general"}</definedName>
    <definedName name="DGRR" localSheetId="21" hidden="1">{#N/A,#N/A,TRUE,"INGENIERIA";#N/A,#N/A,TRUE,"COMPRAS";#N/A,#N/A,TRUE,"DIRECCION";#N/A,#N/A,TRUE,"RESUMEN"}</definedName>
    <definedName name="DGRR" localSheetId="22" hidden="1">{#N/A,#N/A,TRUE,"INGENIERIA";#N/A,#N/A,TRUE,"COMPRAS";#N/A,#N/A,TRUE,"DIRECCION";#N/A,#N/A,TRUE,"RESUMEN"}</definedName>
    <definedName name="DGRR" localSheetId="17" hidden="1">{#N/A,#N/A,TRUE,"INGENIERIA";#N/A,#N/A,TRUE,"COMPRAS";#N/A,#N/A,TRUE,"DIRECCION";#N/A,#N/A,TRUE,"RESUMEN"}</definedName>
    <definedName name="DGRR" localSheetId="16" hidden="1">{#N/A,#N/A,TRUE,"INGENIERIA";#N/A,#N/A,TRUE,"COMPRAS";#N/A,#N/A,TRUE,"DIRECCION";#N/A,#N/A,TRUE,"RESUMEN"}</definedName>
    <definedName name="DGRR" localSheetId="20" hidden="1">{#N/A,#N/A,TRUE,"INGENIERIA";#N/A,#N/A,TRUE,"COMPRAS";#N/A,#N/A,TRUE,"DIRECCION";#N/A,#N/A,TRUE,"RESUMEN"}</definedName>
    <definedName name="DGRR" localSheetId="2" hidden="1">{#N/A,#N/A,TRUE,"INGENIERIA";#N/A,#N/A,TRUE,"COMPRAS";#N/A,#N/A,TRUE,"DIRECCION";#N/A,#N/A,TRUE,"RESUMEN"}</definedName>
    <definedName name="DGRR" localSheetId="6" hidden="1">{#N/A,#N/A,TRUE,"INGENIERIA";#N/A,#N/A,TRUE,"COMPRAS";#N/A,#N/A,TRUE,"DIRECCION";#N/A,#N/A,TRUE,"RESUMEN"}</definedName>
    <definedName name="DGRR" localSheetId="19" hidden="1">{#N/A,#N/A,TRUE,"INGENIERIA";#N/A,#N/A,TRUE,"COMPRAS";#N/A,#N/A,TRUE,"DIRECCION";#N/A,#N/A,TRUE,"RESUMEN"}</definedName>
    <definedName name="DGRR" localSheetId="4" hidden="1">{#N/A,#N/A,TRUE,"INGENIERIA";#N/A,#N/A,TRUE,"COMPRAS";#N/A,#N/A,TRUE,"DIRECCION";#N/A,#N/A,TRUE,"RESUMEN"}</definedName>
    <definedName name="DGRR" localSheetId="1" hidden="1">{#N/A,#N/A,TRUE,"INGENIERIA";#N/A,#N/A,TRUE,"COMPRAS";#N/A,#N/A,TRUE,"DIRECCION";#N/A,#N/A,TRUE,"RESUMEN"}</definedName>
    <definedName name="DGRR" localSheetId="5" hidden="1">{#N/A,#N/A,TRUE,"INGENIERIA";#N/A,#N/A,TRUE,"COMPRAS";#N/A,#N/A,TRUE,"DIRECCION";#N/A,#N/A,TRUE,"RESUMEN"}</definedName>
    <definedName name="DGRR" localSheetId="3" hidden="1">{#N/A,#N/A,TRUE,"INGENIERIA";#N/A,#N/A,TRUE,"COMPRAS";#N/A,#N/A,TRUE,"DIRECCION";#N/A,#N/A,TRUE,"RESUMEN"}</definedName>
    <definedName name="DGRR" hidden="1">{#N/A,#N/A,TRUE,"INGENIERIA";#N/A,#N/A,TRUE,"COMPRAS";#N/A,#N/A,TRUE,"DIRECCION";#N/A,#N/A,TRUE,"RESUMEN"}</definedName>
    <definedName name="DGRR_1" localSheetId="21" hidden="1">{#N/A,#N/A,TRUE,"INGENIERIA";#N/A,#N/A,TRUE,"COMPRAS";#N/A,#N/A,TRUE,"DIRECCION";#N/A,#N/A,TRUE,"RESUMEN"}</definedName>
    <definedName name="DGRR_1" localSheetId="22" hidden="1">{#N/A,#N/A,TRUE,"INGENIERIA";#N/A,#N/A,TRUE,"COMPRAS";#N/A,#N/A,TRUE,"DIRECCION";#N/A,#N/A,TRUE,"RESUMEN"}</definedName>
    <definedName name="DGRR_1" localSheetId="16" hidden="1">{#N/A,#N/A,TRUE,"INGENIERIA";#N/A,#N/A,TRUE,"COMPRAS";#N/A,#N/A,TRUE,"DIRECCION";#N/A,#N/A,TRUE,"RESUMEN"}</definedName>
    <definedName name="DGRR_1" localSheetId="20" hidden="1">{#N/A,#N/A,TRUE,"INGENIERIA";#N/A,#N/A,TRUE,"COMPRAS";#N/A,#N/A,TRUE,"DIRECCION";#N/A,#N/A,TRUE,"RESUMEN"}</definedName>
    <definedName name="DGRR_1" localSheetId="2" hidden="1">{#N/A,#N/A,TRUE,"INGENIERIA";#N/A,#N/A,TRUE,"COMPRAS";#N/A,#N/A,TRUE,"DIRECCION";#N/A,#N/A,TRUE,"RESUMEN"}</definedName>
    <definedName name="DGRR_1" localSheetId="4" hidden="1">{#N/A,#N/A,TRUE,"INGENIERIA";#N/A,#N/A,TRUE,"COMPRAS";#N/A,#N/A,TRUE,"DIRECCION";#N/A,#N/A,TRUE,"RESUMEN"}</definedName>
    <definedName name="DGRR_1" localSheetId="1" hidden="1">{#N/A,#N/A,TRUE,"INGENIERIA";#N/A,#N/A,TRUE,"COMPRAS";#N/A,#N/A,TRUE,"DIRECCION";#N/A,#N/A,TRUE,"RESUMEN"}</definedName>
    <definedName name="DGRR_1" localSheetId="5" hidden="1">{#N/A,#N/A,TRUE,"INGENIERIA";#N/A,#N/A,TRUE,"COMPRAS";#N/A,#N/A,TRUE,"DIRECCION";#N/A,#N/A,TRUE,"RESUMEN"}</definedName>
    <definedName name="DGRR_1" hidden="1">{#N/A,#N/A,TRUE,"INGENIERIA";#N/A,#N/A,TRUE,"COMPRAS";#N/A,#N/A,TRUE,"DIRECCION";#N/A,#N/A,TRUE,"RESUMEN"}</definedName>
    <definedName name="DGRR_2" localSheetId="21" hidden="1">{#N/A,#N/A,TRUE,"INGENIERIA";#N/A,#N/A,TRUE,"COMPRAS";#N/A,#N/A,TRUE,"DIRECCION";#N/A,#N/A,TRUE,"RESUMEN"}</definedName>
    <definedName name="DGRR_2" localSheetId="22" hidden="1">{#N/A,#N/A,TRUE,"INGENIERIA";#N/A,#N/A,TRUE,"COMPRAS";#N/A,#N/A,TRUE,"DIRECCION";#N/A,#N/A,TRUE,"RESUMEN"}</definedName>
    <definedName name="DGRR_2" localSheetId="16" hidden="1">{#N/A,#N/A,TRUE,"INGENIERIA";#N/A,#N/A,TRUE,"COMPRAS";#N/A,#N/A,TRUE,"DIRECCION";#N/A,#N/A,TRUE,"RESUMEN"}</definedName>
    <definedName name="DGRR_2" localSheetId="20" hidden="1">{#N/A,#N/A,TRUE,"INGENIERIA";#N/A,#N/A,TRUE,"COMPRAS";#N/A,#N/A,TRUE,"DIRECCION";#N/A,#N/A,TRUE,"RESUMEN"}</definedName>
    <definedName name="DGRR_2" localSheetId="2" hidden="1">{#N/A,#N/A,TRUE,"INGENIERIA";#N/A,#N/A,TRUE,"COMPRAS";#N/A,#N/A,TRUE,"DIRECCION";#N/A,#N/A,TRUE,"RESUMEN"}</definedName>
    <definedName name="DGRR_2" localSheetId="4" hidden="1">{#N/A,#N/A,TRUE,"INGENIERIA";#N/A,#N/A,TRUE,"COMPRAS";#N/A,#N/A,TRUE,"DIRECCION";#N/A,#N/A,TRUE,"RESUMEN"}</definedName>
    <definedName name="DGRR_2" localSheetId="1" hidden="1">{#N/A,#N/A,TRUE,"INGENIERIA";#N/A,#N/A,TRUE,"COMPRAS";#N/A,#N/A,TRUE,"DIRECCION";#N/A,#N/A,TRUE,"RESUMEN"}</definedName>
    <definedName name="DGRR_2" localSheetId="5" hidden="1">{#N/A,#N/A,TRUE,"INGENIERIA";#N/A,#N/A,TRUE,"COMPRAS";#N/A,#N/A,TRUE,"DIRECCION";#N/A,#N/A,TRUE,"RESUMEN"}</definedName>
    <definedName name="DGRR_2" hidden="1">{#N/A,#N/A,TRUE,"INGENIERIA";#N/A,#N/A,TRUE,"COMPRAS";#N/A,#N/A,TRUE,"DIRECCION";#N/A,#N/A,TRUE,"RESUMEN"}</definedName>
    <definedName name="dgsdggh" localSheetId="2">#REF!</definedName>
    <definedName name="dgsdggh">#REF!</definedName>
    <definedName name="DH" localSheetId="21" hidden="1">{"via1",#N/A,TRUE,"general";"via2",#N/A,TRUE,"general";"via3",#N/A,TRUE,"general"}</definedName>
    <definedName name="DH" localSheetId="22" hidden="1">{"via1",#N/A,TRUE,"general";"via2",#N/A,TRUE,"general";"via3",#N/A,TRUE,"general"}</definedName>
    <definedName name="DH" localSheetId="16" hidden="1">{"via1",#N/A,TRUE,"general";"via2",#N/A,TRUE,"general";"via3",#N/A,TRUE,"general"}</definedName>
    <definedName name="DH" localSheetId="20" hidden="1">{"via1",#N/A,TRUE,"general";"via2",#N/A,TRUE,"general";"via3",#N/A,TRUE,"general"}</definedName>
    <definedName name="DH" localSheetId="2" hidden="1">{"via1",#N/A,TRUE,"general";"via2",#N/A,TRUE,"general";"via3",#N/A,TRUE,"general"}</definedName>
    <definedName name="DH" localSheetId="4" hidden="1">{"via1",#N/A,TRUE,"general";"via2",#N/A,TRUE,"general";"via3",#N/A,TRUE,"general"}</definedName>
    <definedName name="DH" localSheetId="1"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 hidden="1">{"TAB1",#N/A,TRUE,"GENERAL";"TAB2",#N/A,TRUE,"GENERAL";"TAB3",#N/A,TRUE,"GENERAL";"TAB4",#N/A,TRUE,"GENERAL";"TAB5",#N/A,TRUE,"GENERAL"}</definedName>
    <definedName name="dhdth" localSheetId="4" hidden="1">{"TAB1",#N/A,TRUE,"GENERAL";"TAB2",#N/A,TRUE,"GENERAL";"TAB3",#N/A,TRUE,"GENERAL";"TAB4",#N/A,TRUE,"GENERAL";"TAB5",#N/A,TRUE,"GENERAL"}</definedName>
    <definedName name="dhdth" localSheetId="1" hidden="1">{"TAB1",#N/A,TRUE,"GENERAL";"TAB2",#N/A,TRUE,"GENERAL";"TAB3",#N/A,TRUE,"GENERAL";"TAB4",#N/A,TRUE,"GENERAL";"TAB5",#N/A,TRUE,"GENERAL"}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21" hidden="1">{"via1",#N/A,TRUE,"general";"via2",#N/A,TRUE,"general";"via3",#N/A,TRUE,"general"}</definedName>
    <definedName name="dhgh" localSheetId="22" hidden="1">{"via1",#N/A,TRUE,"general";"via2",#N/A,TRUE,"general";"via3",#N/A,TRUE,"general"}</definedName>
    <definedName name="dhgh" localSheetId="16" hidden="1">{"via1",#N/A,TRUE,"general";"via2",#N/A,TRUE,"general";"via3",#N/A,TRUE,"general"}</definedName>
    <definedName name="dhgh" localSheetId="20" hidden="1">{"via1",#N/A,TRUE,"general";"via2",#N/A,TRUE,"general";"via3",#N/A,TRUE,"general"}</definedName>
    <definedName name="dhgh" localSheetId="2" hidden="1">{"via1",#N/A,TRUE,"general";"via2",#N/A,TRUE,"general";"via3",#N/A,TRUE,"general"}</definedName>
    <definedName name="dhgh" localSheetId="4" hidden="1">{"via1",#N/A,TRUE,"general";"via2",#N/A,TRUE,"general";"via3",#N/A,TRUE,"general"}</definedName>
    <definedName name="dhgh" localSheetId="1" hidden="1">{"via1",#N/A,TRUE,"general";"via2",#N/A,TRUE,"general";"via3",#N/A,TRUE,"general"}</definedName>
    <definedName name="dhgh" localSheetId="5" hidden="1">{"via1",#N/A,TRUE,"general";"via2",#N/A,TRUE,"general";"via3",#N/A,TRUE,"general"}</definedName>
    <definedName name="dhgh" hidden="1">{"via1",#N/A,TRUE,"general";"via2",#N/A,TRUE,"general";"via3",#N/A,TRUE,"general"}</definedName>
    <definedName name="dhp" localSheetId="2">#REF!</definedName>
    <definedName name="dhp">#REF!</definedName>
    <definedName name="di" localSheetId="2">#REF!</definedName>
    <definedName name="di">#REF!</definedName>
    <definedName name="DI_Aju" localSheetId="2">#REF!</definedName>
    <definedName name="DI_Aju">#REF!</definedName>
    <definedName name="DI_ChargesPU" localSheetId="2">#REF!</definedName>
    <definedName name="DI_ChargesPU">#REF!</definedName>
    <definedName name="DI_Entité" localSheetId="2">#REF!</definedName>
    <definedName name="DI_Entité">#REF!</definedName>
    <definedName name="DI_K2" localSheetId="2">#REF!</definedName>
    <definedName name="DI_K2">#REF!</definedName>
    <definedName name="DI_K3" localSheetId="2">#REF!</definedName>
    <definedName name="DI_K3">#REF!</definedName>
    <definedName name="DI_Qy" localSheetId="2">#REF!</definedName>
    <definedName name="DI_Qy">#REF!</definedName>
    <definedName name="DI_Types" localSheetId="2">#REF!</definedName>
    <definedName name="DI_Types">#REF!</definedName>
    <definedName name="DIA" localSheetId="2">#REF!</definedName>
    <definedName name="DIA">#REF!</definedName>
    <definedName name="DIC" localSheetId="21">#REF!</definedName>
    <definedName name="DIC" localSheetId="17">#REF!</definedName>
    <definedName name="DIC" localSheetId="16">#REF!</definedName>
    <definedName name="DIC" localSheetId="20">#REF!</definedName>
    <definedName name="DIC" localSheetId="6">#REF!</definedName>
    <definedName name="DIC" localSheetId="19">#REF!</definedName>
    <definedName name="DIC" localSheetId="1">#REF!</definedName>
    <definedName name="DIC" localSheetId="7">#REF!</definedName>
    <definedName name="DIC">#REF!</definedName>
    <definedName name="diego" localSheetId="2">#REF!</definedName>
    <definedName name="diego">#REF!</definedName>
    <definedName name="diego1" localSheetId="2">#REF!</definedName>
    <definedName name="diego1">#REF!</definedName>
    <definedName name="DifConsultoriaFM" localSheetId="2">#REF!</definedName>
    <definedName name="DifConsultoriaFM">#REF!</definedName>
    <definedName name="dinff" localSheetId="2">#REF!</definedName>
    <definedName name="dinff">#REF!</definedName>
    <definedName name="direccion" localSheetId="21">#REF!</definedName>
    <definedName name="direccion" localSheetId="20">#REF!</definedName>
    <definedName name="direccion" localSheetId="1">#REF!</definedName>
    <definedName name="direccion">#REF!</definedName>
    <definedName name="DIRECTO" localSheetId="2">"DIRECTO:  "&amp;TEXT(ROUNDUP(SUMIF(#REF!,#REF!,#REF!)/2,0),"#,##0")&amp;" / "&amp;VLOOKUP(#REF!,#REF!,3,FALSE)</definedName>
    <definedName name="DIRECTO">"DIRECTO:  "&amp;TEXT(ROUNDUP(SUMIF(#REF!,#REF!,#REF!)/2,0),"#,##0")&amp;" / "&amp;VLOOKUP(#REF!,#REF!,3,FALSE)</definedName>
    <definedName name="DIRECTO1" localSheetId="20">#REF!</definedName>
    <definedName name="DIRECTO1" localSheetId="1">#REF!</definedName>
    <definedName name="DIRECTO1">#REF!</definedName>
    <definedName name="DIRECTO10" localSheetId="20">#REF!</definedName>
    <definedName name="DIRECTO10" localSheetId="1">#REF!</definedName>
    <definedName name="DIRECTO10">#REF!</definedName>
    <definedName name="DIRECTO100" localSheetId="20">#REF!</definedName>
    <definedName name="DIRECTO100" localSheetId="1">#REF!</definedName>
    <definedName name="DIRECTO100">#REF!</definedName>
    <definedName name="DIRECTO101" localSheetId="20">#REF!</definedName>
    <definedName name="DIRECTO101" localSheetId="1">#REF!</definedName>
    <definedName name="DIRECTO101">#REF!</definedName>
    <definedName name="DIRECTO102" localSheetId="20">#REF!</definedName>
    <definedName name="DIRECTO102" localSheetId="1">#REF!</definedName>
    <definedName name="DIRECTO102">#REF!</definedName>
    <definedName name="DIRECTO103" localSheetId="20">#REF!</definedName>
    <definedName name="DIRECTO103" localSheetId="1">#REF!</definedName>
    <definedName name="DIRECTO103">#REF!</definedName>
    <definedName name="DIRECTO104" localSheetId="20">#REF!</definedName>
    <definedName name="DIRECTO104" localSheetId="1">#REF!</definedName>
    <definedName name="DIRECTO104">#REF!</definedName>
    <definedName name="DIRECTO105" localSheetId="20">#REF!</definedName>
    <definedName name="DIRECTO105" localSheetId="1">#REF!</definedName>
    <definedName name="DIRECTO105">#REF!</definedName>
    <definedName name="DIRECTO11" localSheetId="20">#REF!</definedName>
    <definedName name="DIRECTO11" localSheetId="1">#REF!</definedName>
    <definedName name="DIRECTO11">#REF!</definedName>
    <definedName name="DIRECTO12" localSheetId="20">#REF!</definedName>
    <definedName name="DIRECTO12" localSheetId="1">#REF!</definedName>
    <definedName name="DIRECTO12">#REF!</definedName>
    <definedName name="DIRECTO124" localSheetId="20">#REF!</definedName>
    <definedName name="DIRECTO124" localSheetId="1">#REF!</definedName>
    <definedName name="DIRECTO124">#REF!</definedName>
    <definedName name="DIRECTO125" localSheetId="20">#REF!</definedName>
    <definedName name="DIRECTO125" localSheetId="1">#REF!</definedName>
    <definedName name="DIRECTO125">#REF!</definedName>
    <definedName name="DIRECTO126" localSheetId="20">#REF!</definedName>
    <definedName name="DIRECTO126" localSheetId="1">#REF!</definedName>
    <definedName name="DIRECTO126">#REF!</definedName>
    <definedName name="DIRECTO127" localSheetId="20">#REF!</definedName>
    <definedName name="DIRECTO127" localSheetId="1">#REF!</definedName>
    <definedName name="DIRECTO127">#REF!</definedName>
    <definedName name="DIRECTO128" localSheetId="20">#REF!</definedName>
    <definedName name="DIRECTO128" localSheetId="1">#REF!</definedName>
    <definedName name="DIRECTO128">#REF!</definedName>
    <definedName name="DIRECTO129" localSheetId="20">#REF!</definedName>
    <definedName name="DIRECTO129" localSheetId="1">#REF!</definedName>
    <definedName name="DIRECTO129">#REF!</definedName>
    <definedName name="DIRECTO13" localSheetId="20">#REF!</definedName>
    <definedName name="DIRECTO13" localSheetId="1">#REF!</definedName>
    <definedName name="DIRECTO13">#REF!</definedName>
    <definedName name="DIRECTO130" localSheetId="20">#REF!</definedName>
    <definedName name="DIRECTO130" localSheetId="1">#REF!</definedName>
    <definedName name="DIRECTO130">#REF!</definedName>
    <definedName name="DIRECTO131" localSheetId="20">#REF!</definedName>
    <definedName name="DIRECTO131" localSheetId="1">#REF!</definedName>
    <definedName name="DIRECTO131">#REF!</definedName>
    <definedName name="DIRECTO132" localSheetId="20">#REF!</definedName>
    <definedName name="DIRECTO132" localSheetId="1">#REF!</definedName>
    <definedName name="DIRECTO132">#REF!</definedName>
    <definedName name="DIRECTO133" localSheetId="20">#REF!</definedName>
    <definedName name="DIRECTO133" localSheetId="1">#REF!</definedName>
    <definedName name="DIRECTO133">#REF!</definedName>
    <definedName name="DIRECTO134" localSheetId="20">#REF!</definedName>
    <definedName name="DIRECTO134" localSheetId="1">#REF!</definedName>
    <definedName name="DIRECTO134">#REF!</definedName>
    <definedName name="DIRECTO14" localSheetId="20">#REF!</definedName>
    <definedName name="DIRECTO14" localSheetId="1">#REF!</definedName>
    <definedName name="DIRECTO14">#REF!</definedName>
    <definedName name="DIRECTO15" localSheetId="20">#REF!</definedName>
    <definedName name="DIRECTO15" localSheetId="1">#REF!</definedName>
    <definedName name="DIRECTO15">#REF!</definedName>
    <definedName name="DIRECTO16" localSheetId="20">#REF!</definedName>
    <definedName name="DIRECTO16" localSheetId="1">#REF!</definedName>
    <definedName name="DIRECTO16">#REF!</definedName>
    <definedName name="DIRECTO17" localSheetId="20">#REF!</definedName>
    <definedName name="DIRECTO17" localSheetId="1">#REF!</definedName>
    <definedName name="DIRECTO17">#REF!</definedName>
    <definedName name="DIRECTO18" localSheetId="20">#REF!</definedName>
    <definedName name="DIRECTO18" localSheetId="1">#REF!</definedName>
    <definedName name="DIRECTO18">#REF!</definedName>
    <definedName name="DIRECTO2" localSheetId="20">#REF!</definedName>
    <definedName name="DIRECTO2" localSheetId="1">#REF!</definedName>
    <definedName name="DIRECTO2">#REF!</definedName>
    <definedName name="DIRECTO2.10" localSheetId="20">#REF!</definedName>
    <definedName name="DIRECTO2.10" localSheetId="1">#REF!</definedName>
    <definedName name="DIRECTO2.10">#REF!</definedName>
    <definedName name="DIRECTO2.11" localSheetId="20">#REF!</definedName>
    <definedName name="DIRECTO2.11" localSheetId="1">#REF!</definedName>
    <definedName name="DIRECTO2.11">#REF!</definedName>
    <definedName name="DIRECTO2.12" localSheetId="20">#REF!</definedName>
    <definedName name="DIRECTO2.12" localSheetId="1">#REF!</definedName>
    <definedName name="DIRECTO2.12">#REF!</definedName>
    <definedName name="DIRECTO2.9" localSheetId="20">#REF!</definedName>
    <definedName name="DIRECTO2.9" localSheetId="1">#REF!</definedName>
    <definedName name="DIRECTO2.9">#REF!</definedName>
    <definedName name="DIRECTO21" localSheetId="20">#REF!</definedName>
    <definedName name="DIRECTO21" localSheetId="1">#REF!</definedName>
    <definedName name="DIRECTO21">#REF!</definedName>
    <definedName name="DIRECTO22" localSheetId="20">#REF!</definedName>
    <definedName name="DIRECTO22" localSheetId="1">#REF!</definedName>
    <definedName name="DIRECTO22">#REF!</definedName>
    <definedName name="DIRECTO23" localSheetId="20">#REF!</definedName>
    <definedName name="DIRECTO23" localSheetId="1">#REF!</definedName>
    <definedName name="DIRECTO23">#REF!</definedName>
    <definedName name="DIRECTO24" localSheetId="20">#REF!</definedName>
    <definedName name="DIRECTO24" localSheetId="1">#REF!</definedName>
    <definedName name="DIRECTO24">#REF!</definedName>
    <definedName name="DIRECTO25" localSheetId="20">#REF!</definedName>
    <definedName name="DIRECTO25" localSheetId="1">#REF!</definedName>
    <definedName name="DIRECTO25">#REF!</definedName>
    <definedName name="DIRECTO26" localSheetId="20">#REF!</definedName>
    <definedName name="DIRECTO26" localSheetId="1">#REF!</definedName>
    <definedName name="DIRECTO26">#REF!</definedName>
    <definedName name="DIRECTO27" localSheetId="20">#REF!</definedName>
    <definedName name="DIRECTO27" localSheetId="1">#REF!</definedName>
    <definedName name="DIRECTO27">#REF!</definedName>
    <definedName name="DIRECTO28" localSheetId="20">#REF!</definedName>
    <definedName name="DIRECTO28" localSheetId="1">#REF!</definedName>
    <definedName name="DIRECTO28">#REF!</definedName>
    <definedName name="DIRECTO29" localSheetId="20">#REF!</definedName>
    <definedName name="DIRECTO29" localSheetId="1">#REF!</definedName>
    <definedName name="DIRECTO29">#REF!</definedName>
    <definedName name="DIRECTO3" localSheetId="20">#REF!</definedName>
    <definedName name="DIRECTO3" localSheetId="1">#REF!</definedName>
    <definedName name="DIRECTO3">#REF!</definedName>
    <definedName name="DIRECTO3.15" localSheetId="20">#REF!</definedName>
    <definedName name="DIRECTO3.15" localSheetId="1">#REF!</definedName>
    <definedName name="DIRECTO3.15">#REF!</definedName>
    <definedName name="DIRECTO3.16" localSheetId="20">#REF!</definedName>
    <definedName name="DIRECTO3.16" localSheetId="1">#REF!</definedName>
    <definedName name="DIRECTO3.16">#REF!</definedName>
    <definedName name="DIRECTO3.17" localSheetId="20">#REF!</definedName>
    <definedName name="DIRECTO3.17" localSheetId="1">#REF!</definedName>
    <definedName name="DIRECTO3.17">#REF!</definedName>
    <definedName name="DIRECTO3.18" localSheetId="20">#REF!</definedName>
    <definedName name="DIRECTO3.18" localSheetId="1">#REF!</definedName>
    <definedName name="DIRECTO3.18">#REF!</definedName>
    <definedName name="DIRECTO3.19" localSheetId="20">#REF!</definedName>
    <definedName name="DIRECTO3.19" localSheetId="1">#REF!</definedName>
    <definedName name="DIRECTO3.19">#REF!</definedName>
    <definedName name="DIRECTO3.20" localSheetId="20">#REF!</definedName>
    <definedName name="DIRECTO3.20" localSheetId="1">#REF!</definedName>
    <definedName name="DIRECTO3.20">#REF!</definedName>
    <definedName name="DIRECTO3.21" localSheetId="20">#REF!</definedName>
    <definedName name="DIRECTO3.21" localSheetId="1">#REF!</definedName>
    <definedName name="DIRECTO3.21">#REF!</definedName>
    <definedName name="DIRECTO3.22" localSheetId="20">#REF!</definedName>
    <definedName name="DIRECTO3.22" localSheetId="1">#REF!</definedName>
    <definedName name="DIRECTO3.22">#REF!</definedName>
    <definedName name="DIRECTO3.23" localSheetId="20">#REF!</definedName>
    <definedName name="DIRECTO3.23" localSheetId="1">#REF!</definedName>
    <definedName name="DIRECTO3.23">#REF!</definedName>
    <definedName name="DIRECTO3.24" localSheetId="20">#REF!</definedName>
    <definedName name="DIRECTO3.24" localSheetId="1">#REF!</definedName>
    <definedName name="DIRECTO3.24">#REF!</definedName>
    <definedName name="DIRECTO3.25" localSheetId="20">#REF!</definedName>
    <definedName name="DIRECTO3.25" localSheetId="1">#REF!</definedName>
    <definedName name="DIRECTO3.25">#REF!</definedName>
    <definedName name="DIRECTO3.26" localSheetId="20">#REF!</definedName>
    <definedName name="DIRECTO3.26" localSheetId="1">#REF!</definedName>
    <definedName name="DIRECTO3.26">#REF!</definedName>
    <definedName name="DIRECTO3.27" localSheetId="20">#REF!</definedName>
    <definedName name="DIRECTO3.27" localSheetId="1">#REF!</definedName>
    <definedName name="DIRECTO3.27">#REF!</definedName>
    <definedName name="DIRECTO3.28" localSheetId="20">#REF!</definedName>
    <definedName name="DIRECTO3.28" localSheetId="1">#REF!</definedName>
    <definedName name="DIRECTO3.28">#REF!</definedName>
    <definedName name="DIRECTO30" localSheetId="20">#REF!</definedName>
    <definedName name="DIRECTO30" localSheetId="1">#REF!</definedName>
    <definedName name="DIRECTO30">#REF!</definedName>
    <definedName name="DIRECTO31" localSheetId="20">#REF!</definedName>
    <definedName name="DIRECTO31" localSheetId="1">#REF!</definedName>
    <definedName name="DIRECTO31">#REF!</definedName>
    <definedName name="DIRECTO32" localSheetId="20">#REF!</definedName>
    <definedName name="DIRECTO32" localSheetId="1">#REF!</definedName>
    <definedName name="DIRECTO32">#REF!</definedName>
    <definedName name="DIRECTO33" localSheetId="20">#REF!</definedName>
    <definedName name="DIRECTO33" localSheetId="1">#REF!</definedName>
    <definedName name="DIRECTO33">#REF!</definedName>
    <definedName name="DIRECTO34" localSheetId="20">#REF!</definedName>
    <definedName name="DIRECTO34" localSheetId="1">#REF!</definedName>
    <definedName name="DIRECTO34">#REF!</definedName>
    <definedName name="DIRECTO35" localSheetId="20">#REF!</definedName>
    <definedName name="DIRECTO35" localSheetId="1">#REF!</definedName>
    <definedName name="DIRECTO35">#REF!</definedName>
    <definedName name="DIRECTO36" localSheetId="20">#REF!</definedName>
    <definedName name="DIRECTO36" localSheetId="1">#REF!</definedName>
    <definedName name="DIRECTO36">#REF!</definedName>
    <definedName name="DIRECTO37" localSheetId="20">#REF!</definedName>
    <definedName name="DIRECTO37" localSheetId="1">#REF!</definedName>
    <definedName name="DIRECTO37">#REF!</definedName>
    <definedName name="DIRECTO38" localSheetId="20">#REF!</definedName>
    <definedName name="DIRECTO38" localSheetId="1">#REF!</definedName>
    <definedName name="DIRECTO38">#REF!</definedName>
    <definedName name="DIRECTO39" localSheetId="20">#REF!</definedName>
    <definedName name="DIRECTO39" localSheetId="1">#REF!</definedName>
    <definedName name="DIRECTO39">#REF!</definedName>
    <definedName name="DIRECTO4" localSheetId="20">#REF!</definedName>
    <definedName name="DIRECTO4" localSheetId="1">#REF!</definedName>
    <definedName name="DIRECTO4">#REF!</definedName>
    <definedName name="DIRECTO4.20" localSheetId="20">#REF!</definedName>
    <definedName name="DIRECTO4.20" localSheetId="1">#REF!</definedName>
    <definedName name="DIRECTO4.20">#REF!</definedName>
    <definedName name="DIRECTO4.21" localSheetId="20">#REF!</definedName>
    <definedName name="DIRECTO4.21" localSheetId="1">#REF!</definedName>
    <definedName name="DIRECTO4.21">#REF!</definedName>
    <definedName name="DIRECTO4.22" localSheetId="20">#REF!</definedName>
    <definedName name="DIRECTO4.22" localSheetId="1">#REF!</definedName>
    <definedName name="DIRECTO4.22">#REF!</definedName>
    <definedName name="DIRECTO4.23" localSheetId="20">#REF!</definedName>
    <definedName name="DIRECTO4.23" localSheetId="1">#REF!</definedName>
    <definedName name="DIRECTO4.23">#REF!</definedName>
    <definedName name="DIRECTO4.24" localSheetId="20">#REF!</definedName>
    <definedName name="DIRECTO4.24" localSheetId="1">#REF!</definedName>
    <definedName name="DIRECTO4.24">#REF!</definedName>
    <definedName name="DIRECTO4.25" localSheetId="20">#REF!</definedName>
    <definedName name="DIRECTO4.25" localSheetId="1">#REF!</definedName>
    <definedName name="DIRECTO4.25">#REF!</definedName>
    <definedName name="DIRECTO4.26" localSheetId="20">#REF!</definedName>
    <definedName name="DIRECTO4.26" localSheetId="1">#REF!</definedName>
    <definedName name="DIRECTO4.26">#REF!</definedName>
    <definedName name="DIRECTO4.27" localSheetId="20">#REF!</definedName>
    <definedName name="DIRECTO4.27" localSheetId="1">#REF!</definedName>
    <definedName name="DIRECTO4.27">#REF!</definedName>
    <definedName name="DIRECTO4.28" localSheetId="20">#REF!</definedName>
    <definedName name="DIRECTO4.28" localSheetId="1">#REF!</definedName>
    <definedName name="DIRECTO4.28">#REF!</definedName>
    <definedName name="DIRECTO4.29" localSheetId="20">#REF!</definedName>
    <definedName name="DIRECTO4.29" localSheetId="1">#REF!</definedName>
    <definedName name="DIRECTO4.29">#REF!</definedName>
    <definedName name="DIRECTO4.30" localSheetId="20">#REF!</definedName>
    <definedName name="DIRECTO4.30" localSheetId="1">#REF!</definedName>
    <definedName name="DIRECTO4.30">#REF!</definedName>
    <definedName name="DIRECTO4.31" localSheetId="20">#REF!</definedName>
    <definedName name="DIRECTO4.31" localSheetId="1">#REF!</definedName>
    <definedName name="DIRECTO4.31">#REF!</definedName>
    <definedName name="DIRECTO4.32" localSheetId="20">#REF!</definedName>
    <definedName name="DIRECTO4.32" localSheetId="1">#REF!</definedName>
    <definedName name="DIRECTO4.32">#REF!</definedName>
    <definedName name="DIRECTO4.33" localSheetId="20">#REF!</definedName>
    <definedName name="DIRECTO4.33" localSheetId="1">#REF!</definedName>
    <definedName name="DIRECTO4.33">#REF!</definedName>
    <definedName name="DIRECTO4.34" localSheetId="20">#REF!</definedName>
    <definedName name="DIRECTO4.34" localSheetId="1">#REF!</definedName>
    <definedName name="DIRECTO4.34">#REF!</definedName>
    <definedName name="DIRECTO4.35" localSheetId="20">#REF!</definedName>
    <definedName name="DIRECTO4.35" localSheetId="1">#REF!</definedName>
    <definedName name="DIRECTO4.35">#REF!</definedName>
    <definedName name="DIRECTO4.36" localSheetId="20">#REF!</definedName>
    <definedName name="DIRECTO4.36" localSheetId="1">#REF!</definedName>
    <definedName name="DIRECTO4.36">#REF!</definedName>
    <definedName name="DIRECTO4.37" localSheetId="20">#REF!</definedName>
    <definedName name="DIRECTO4.37" localSheetId="1">#REF!</definedName>
    <definedName name="DIRECTO4.37">#REF!</definedName>
    <definedName name="DIRECTO4.38" localSheetId="20">#REF!</definedName>
    <definedName name="DIRECTO4.38" localSheetId="1">#REF!</definedName>
    <definedName name="DIRECTO4.38">#REF!</definedName>
    <definedName name="DIRECTO4.39" localSheetId="20">#REF!</definedName>
    <definedName name="DIRECTO4.39" localSheetId="1">#REF!</definedName>
    <definedName name="DIRECTO4.39">#REF!</definedName>
    <definedName name="DIRECTO4.40" localSheetId="20">#REF!</definedName>
    <definedName name="DIRECTO4.40" localSheetId="1">#REF!</definedName>
    <definedName name="DIRECTO4.40">#REF!</definedName>
    <definedName name="DIRECTO4.41" localSheetId="20">#REF!</definedName>
    <definedName name="DIRECTO4.41" localSheetId="1">#REF!</definedName>
    <definedName name="DIRECTO4.41">#REF!</definedName>
    <definedName name="DIRECTO4.42" localSheetId="20">#REF!</definedName>
    <definedName name="DIRECTO4.42" localSheetId="1">#REF!</definedName>
    <definedName name="DIRECTO4.42">#REF!</definedName>
    <definedName name="DIRECTO4.43" localSheetId="20">#REF!</definedName>
    <definedName name="DIRECTO4.43" localSheetId="1">#REF!</definedName>
    <definedName name="DIRECTO4.43">#REF!</definedName>
    <definedName name="DIRECTO4.44" localSheetId="20">#REF!</definedName>
    <definedName name="DIRECTO4.44" localSheetId="1">#REF!</definedName>
    <definedName name="DIRECTO4.44">#REF!</definedName>
    <definedName name="DIRECTO4.45" localSheetId="20">#REF!</definedName>
    <definedName name="DIRECTO4.45" localSheetId="1">#REF!</definedName>
    <definedName name="DIRECTO4.45">#REF!</definedName>
    <definedName name="DIRECTO4.46" localSheetId="20">#REF!</definedName>
    <definedName name="DIRECTO4.46" localSheetId="1">#REF!</definedName>
    <definedName name="DIRECTO4.46">#REF!</definedName>
    <definedName name="DIRECTO4.47" localSheetId="20">#REF!</definedName>
    <definedName name="DIRECTO4.47" localSheetId="1">#REF!</definedName>
    <definedName name="DIRECTO4.47">#REF!</definedName>
    <definedName name="DIRECTO4.48" localSheetId="20">#REF!</definedName>
    <definedName name="DIRECTO4.48" localSheetId="1">#REF!</definedName>
    <definedName name="DIRECTO4.48">#REF!</definedName>
    <definedName name="DIRECTO4.49" localSheetId="20">#REF!</definedName>
    <definedName name="DIRECTO4.49" localSheetId="1">#REF!</definedName>
    <definedName name="DIRECTO4.49">#REF!</definedName>
    <definedName name="DIRECTO4.50" localSheetId="20">#REF!</definedName>
    <definedName name="DIRECTO4.50" localSheetId="1">#REF!</definedName>
    <definedName name="DIRECTO4.50">#REF!</definedName>
    <definedName name="DIRECTO4.51" localSheetId="20">#REF!</definedName>
    <definedName name="DIRECTO4.51" localSheetId="1">#REF!</definedName>
    <definedName name="DIRECTO4.51">#REF!</definedName>
    <definedName name="DIRECTO4.52" localSheetId="20">#REF!</definedName>
    <definedName name="DIRECTO4.52" localSheetId="1">#REF!</definedName>
    <definedName name="DIRECTO4.52">#REF!</definedName>
    <definedName name="DIRECTO40" localSheetId="20">#REF!</definedName>
    <definedName name="DIRECTO40" localSheetId="1">#REF!</definedName>
    <definedName name="DIRECTO40">#REF!</definedName>
    <definedName name="DIRECTO41" localSheetId="20">#REF!</definedName>
    <definedName name="DIRECTO41" localSheetId="1">#REF!</definedName>
    <definedName name="DIRECTO41">#REF!</definedName>
    <definedName name="DIRECTO42" localSheetId="20">#REF!</definedName>
    <definedName name="DIRECTO42" localSheetId="1">#REF!</definedName>
    <definedName name="DIRECTO42">#REF!</definedName>
    <definedName name="DIRECTO43" localSheetId="20">#REF!</definedName>
    <definedName name="DIRECTO43" localSheetId="1">#REF!</definedName>
    <definedName name="DIRECTO43">#REF!</definedName>
    <definedName name="DIRECTO44" localSheetId="20">#REF!</definedName>
    <definedName name="DIRECTO44" localSheetId="1">#REF!</definedName>
    <definedName name="DIRECTO44">#REF!</definedName>
    <definedName name="DIRECTO45" localSheetId="20">#REF!</definedName>
    <definedName name="DIRECTO45" localSheetId="1">#REF!</definedName>
    <definedName name="DIRECTO45">#REF!</definedName>
    <definedName name="DIRECTO46" localSheetId="20">#REF!</definedName>
    <definedName name="DIRECTO46" localSheetId="1">#REF!</definedName>
    <definedName name="DIRECTO46">#REF!</definedName>
    <definedName name="DIRECTO47" localSheetId="20">#REF!</definedName>
    <definedName name="DIRECTO47" localSheetId="1">#REF!</definedName>
    <definedName name="DIRECTO47">#REF!</definedName>
    <definedName name="DIRECTO48" localSheetId="20">#REF!</definedName>
    <definedName name="DIRECTO48" localSheetId="1">#REF!</definedName>
    <definedName name="DIRECTO48">#REF!</definedName>
    <definedName name="DIRECTO49" localSheetId="20">#REF!</definedName>
    <definedName name="DIRECTO49" localSheetId="1">#REF!</definedName>
    <definedName name="DIRECTO49">#REF!</definedName>
    <definedName name="DIRECTO5" localSheetId="20">#REF!</definedName>
    <definedName name="DIRECTO5" localSheetId="1">#REF!</definedName>
    <definedName name="DIRECTO5">#REF!</definedName>
    <definedName name="DIRECTO5.100" localSheetId="20">#REF!</definedName>
    <definedName name="DIRECTO5.100" localSheetId="1">#REF!</definedName>
    <definedName name="DIRECTO5.100">#REF!</definedName>
    <definedName name="DIRECTO5.101" localSheetId="20">#REF!</definedName>
    <definedName name="DIRECTO5.101" localSheetId="1">#REF!</definedName>
    <definedName name="DIRECTO5.101">#REF!</definedName>
    <definedName name="DIRECTO5.104" localSheetId="20">#REF!</definedName>
    <definedName name="DIRECTO5.104" localSheetId="1">#REF!</definedName>
    <definedName name="DIRECTO5.104">#REF!</definedName>
    <definedName name="DIRECTO5.105" localSheetId="20">#REF!</definedName>
    <definedName name="DIRECTO5.105" localSheetId="1">#REF!</definedName>
    <definedName name="DIRECTO5.105">#REF!</definedName>
    <definedName name="DIRECTO5.106" localSheetId="20">#REF!</definedName>
    <definedName name="DIRECTO5.106" localSheetId="1">#REF!</definedName>
    <definedName name="DIRECTO5.106">#REF!</definedName>
    <definedName name="DIRECTO5.107" localSheetId="20">#REF!</definedName>
    <definedName name="DIRECTO5.107" localSheetId="1">#REF!</definedName>
    <definedName name="DIRECTO5.107">#REF!</definedName>
    <definedName name="DIRECTO5.108" localSheetId="20">#REF!</definedName>
    <definedName name="DIRECTO5.108" localSheetId="1">#REF!</definedName>
    <definedName name="DIRECTO5.108">#REF!</definedName>
    <definedName name="DIRECTO5.109" localSheetId="20">#REF!</definedName>
    <definedName name="DIRECTO5.109" localSheetId="1">#REF!</definedName>
    <definedName name="DIRECTO5.109">#REF!</definedName>
    <definedName name="DIRECTO5.111" localSheetId="20">#REF!</definedName>
    <definedName name="DIRECTO5.111" localSheetId="1">#REF!</definedName>
    <definedName name="DIRECTO5.111">#REF!</definedName>
    <definedName name="DIRECTO5.112" localSheetId="20">#REF!</definedName>
    <definedName name="DIRECTO5.112" localSheetId="1">#REF!</definedName>
    <definedName name="DIRECTO5.112">#REF!</definedName>
    <definedName name="DIRECTO5.113" localSheetId="20">#REF!</definedName>
    <definedName name="DIRECTO5.113" localSheetId="1">#REF!</definedName>
    <definedName name="DIRECTO5.113">#REF!</definedName>
    <definedName name="DIRECTO5.114" localSheetId="20">#REF!</definedName>
    <definedName name="DIRECTO5.114" localSheetId="1">#REF!</definedName>
    <definedName name="DIRECTO5.114">#REF!</definedName>
    <definedName name="DIRECTO5.115" localSheetId="20">#REF!</definedName>
    <definedName name="DIRECTO5.115" localSheetId="1">#REF!</definedName>
    <definedName name="DIRECTO5.115">#REF!</definedName>
    <definedName name="DIRECTO5.53" localSheetId="20">#REF!</definedName>
    <definedName name="DIRECTO5.53" localSheetId="1">#REF!</definedName>
    <definedName name="DIRECTO5.53">#REF!</definedName>
    <definedName name="DIRECTO5.54" localSheetId="20">#REF!</definedName>
    <definedName name="DIRECTO5.54" localSheetId="1">#REF!</definedName>
    <definedName name="DIRECTO5.54">#REF!</definedName>
    <definedName name="DIRECTO5.55" localSheetId="20">#REF!</definedName>
    <definedName name="DIRECTO5.55" localSheetId="1">#REF!</definedName>
    <definedName name="DIRECTO5.55">#REF!</definedName>
    <definedName name="DIRECTO5.56" localSheetId="20">#REF!</definedName>
    <definedName name="DIRECTO5.56" localSheetId="1">#REF!</definedName>
    <definedName name="DIRECTO5.56">#REF!</definedName>
    <definedName name="DIRECTO5.57" localSheetId="20">#REF!</definedName>
    <definedName name="DIRECTO5.57" localSheetId="1">#REF!</definedName>
    <definedName name="DIRECTO5.57">#REF!</definedName>
    <definedName name="DIRECTO5.58" localSheetId="20">#REF!</definedName>
    <definedName name="DIRECTO5.58" localSheetId="1">#REF!</definedName>
    <definedName name="DIRECTO5.58">#REF!</definedName>
    <definedName name="DIRECTO5.59" localSheetId="20">#REF!</definedName>
    <definedName name="DIRECTO5.59" localSheetId="1">#REF!</definedName>
    <definedName name="DIRECTO5.59">#REF!</definedName>
    <definedName name="DIRECTO5.60" localSheetId="20">#REF!</definedName>
    <definedName name="DIRECTO5.60" localSheetId="1">#REF!</definedName>
    <definedName name="DIRECTO5.60">#REF!</definedName>
    <definedName name="DIRECTO5.61" localSheetId="20">#REF!</definedName>
    <definedName name="DIRECTO5.61" localSheetId="1">#REF!</definedName>
    <definedName name="DIRECTO5.61">#REF!</definedName>
    <definedName name="DIRECTO5.62" localSheetId="20">#REF!</definedName>
    <definedName name="DIRECTO5.62" localSheetId="1">#REF!</definedName>
    <definedName name="DIRECTO5.62">#REF!</definedName>
    <definedName name="DIRECTO5.63" localSheetId="20">#REF!</definedName>
    <definedName name="DIRECTO5.63" localSheetId="1">#REF!</definedName>
    <definedName name="DIRECTO5.63">#REF!</definedName>
    <definedName name="DIRECTO5.64" localSheetId="20">#REF!</definedName>
    <definedName name="DIRECTO5.64" localSheetId="1">#REF!</definedName>
    <definedName name="DIRECTO5.64">#REF!</definedName>
    <definedName name="DIRECTO5.65" localSheetId="20">#REF!</definedName>
    <definedName name="DIRECTO5.65" localSheetId="1">#REF!</definedName>
    <definedName name="DIRECTO5.65">#REF!</definedName>
    <definedName name="DIRECTO5.66" localSheetId="20">#REF!</definedName>
    <definedName name="DIRECTO5.66" localSheetId="1">#REF!</definedName>
    <definedName name="DIRECTO5.66">#REF!</definedName>
    <definedName name="DIRECTO5.67" localSheetId="20">#REF!</definedName>
    <definedName name="DIRECTO5.67" localSheetId="1">#REF!</definedName>
    <definedName name="DIRECTO5.67">#REF!</definedName>
    <definedName name="DIRECTO5.68" localSheetId="20">#REF!</definedName>
    <definedName name="DIRECTO5.68" localSheetId="1">#REF!</definedName>
    <definedName name="DIRECTO5.68">#REF!</definedName>
    <definedName name="DIRECTO5.69" localSheetId="20">#REF!</definedName>
    <definedName name="DIRECTO5.69" localSheetId="1">#REF!</definedName>
    <definedName name="DIRECTO5.69">#REF!</definedName>
    <definedName name="DIRECTO5.70" localSheetId="20">#REF!</definedName>
    <definedName name="DIRECTO5.70" localSheetId="1">#REF!</definedName>
    <definedName name="DIRECTO5.70">#REF!</definedName>
    <definedName name="DIRECTO5.71" localSheetId="20">#REF!</definedName>
    <definedName name="DIRECTO5.71" localSheetId="1">#REF!</definedName>
    <definedName name="DIRECTO5.71">#REF!</definedName>
    <definedName name="DIRECTO5.72" localSheetId="20">#REF!</definedName>
    <definedName name="DIRECTO5.72" localSheetId="1">#REF!</definedName>
    <definedName name="DIRECTO5.72">#REF!</definedName>
    <definedName name="DIRECTO5.73" localSheetId="20">#REF!</definedName>
    <definedName name="DIRECTO5.73" localSheetId="1">#REF!</definedName>
    <definedName name="DIRECTO5.73">#REF!</definedName>
    <definedName name="DIRECTO5.74" localSheetId="20">#REF!</definedName>
    <definedName name="DIRECTO5.74" localSheetId="1">#REF!</definedName>
    <definedName name="DIRECTO5.74">#REF!</definedName>
    <definedName name="DIRECTO5.77" localSheetId="20">#REF!</definedName>
    <definedName name="DIRECTO5.77" localSheetId="1">#REF!</definedName>
    <definedName name="DIRECTO5.77">#REF!</definedName>
    <definedName name="DIRECTO5.78" localSheetId="20">#REF!</definedName>
    <definedName name="DIRECTO5.78" localSheetId="1">#REF!</definedName>
    <definedName name="DIRECTO5.78">#REF!</definedName>
    <definedName name="DIRECTO5.79" localSheetId="20">#REF!</definedName>
    <definedName name="DIRECTO5.79" localSheetId="1">#REF!</definedName>
    <definedName name="DIRECTO5.79">#REF!</definedName>
    <definedName name="DIRECTO5.80" localSheetId="20">#REF!</definedName>
    <definedName name="DIRECTO5.80" localSheetId="1">#REF!</definedName>
    <definedName name="DIRECTO5.80">#REF!</definedName>
    <definedName name="DIRECTO5.82" localSheetId="20">#REF!</definedName>
    <definedName name="DIRECTO5.82" localSheetId="1">#REF!</definedName>
    <definedName name="DIRECTO5.82">#REF!</definedName>
    <definedName name="DIRECTO5.83" localSheetId="20">#REF!</definedName>
    <definedName name="DIRECTO5.83" localSheetId="1">#REF!</definedName>
    <definedName name="DIRECTO5.83">#REF!</definedName>
    <definedName name="DIRECTO5.84" localSheetId="20">#REF!</definedName>
    <definedName name="DIRECTO5.84" localSheetId="1">#REF!</definedName>
    <definedName name="DIRECTO5.84">#REF!</definedName>
    <definedName name="DIRECTO5.85" localSheetId="20">#REF!</definedName>
    <definedName name="DIRECTO5.85" localSheetId="1">#REF!</definedName>
    <definedName name="DIRECTO5.85">#REF!</definedName>
    <definedName name="DIRECTO5.86" localSheetId="20">#REF!</definedName>
    <definedName name="DIRECTO5.86" localSheetId="1">#REF!</definedName>
    <definedName name="DIRECTO5.86">#REF!</definedName>
    <definedName name="DIRECTO5.87" localSheetId="20">#REF!</definedName>
    <definedName name="DIRECTO5.87" localSheetId="1">#REF!</definedName>
    <definedName name="DIRECTO5.87">#REF!</definedName>
    <definedName name="DIRECTO5.88" localSheetId="20">#REF!</definedName>
    <definedName name="DIRECTO5.88" localSheetId="1">#REF!</definedName>
    <definedName name="DIRECTO5.88">#REF!</definedName>
    <definedName name="DIRECTO5.89" localSheetId="20">#REF!</definedName>
    <definedName name="DIRECTO5.89" localSheetId="1">#REF!</definedName>
    <definedName name="DIRECTO5.89">#REF!</definedName>
    <definedName name="DIRECTO5.90" localSheetId="20">#REF!</definedName>
    <definedName name="DIRECTO5.90" localSheetId="1">#REF!</definedName>
    <definedName name="DIRECTO5.90">#REF!</definedName>
    <definedName name="DIRECTO5.91" localSheetId="20">#REF!</definedName>
    <definedName name="DIRECTO5.91" localSheetId="1">#REF!</definedName>
    <definedName name="DIRECTO5.91">#REF!</definedName>
    <definedName name="DIRECTO5.92" localSheetId="20">#REF!</definedName>
    <definedName name="DIRECTO5.92" localSheetId="1">#REF!</definedName>
    <definedName name="DIRECTO5.92">#REF!</definedName>
    <definedName name="DIRECTO5.93" localSheetId="20">#REF!</definedName>
    <definedName name="DIRECTO5.93" localSheetId="1">#REF!</definedName>
    <definedName name="DIRECTO5.93">#REF!</definedName>
    <definedName name="DIRECTO5.94" localSheetId="20">#REF!</definedName>
    <definedName name="DIRECTO5.94" localSheetId="1">#REF!</definedName>
    <definedName name="DIRECTO5.94">#REF!</definedName>
    <definedName name="DIRECTO5.95" localSheetId="20">#REF!</definedName>
    <definedName name="DIRECTO5.95" localSheetId="1">#REF!</definedName>
    <definedName name="DIRECTO5.95">#REF!</definedName>
    <definedName name="DIRECTO5.96" localSheetId="20">#REF!</definedName>
    <definedName name="DIRECTO5.96" localSheetId="1">#REF!</definedName>
    <definedName name="DIRECTO5.96">#REF!</definedName>
    <definedName name="DIRECTO5.97" localSheetId="20">#REF!</definedName>
    <definedName name="DIRECTO5.97" localSheetId="1">#REF!</definedName>
    <definedName name="DIRECTO5.97">#REF!</definedName>
    <definedName name="DIRECTO5.98" localSheetId="20">#REF!</definedName>
    <definedName name="DIRECTO5.98" localSheetId="1">#REF!</definedName>
    <definedName name="DIRECTO5.98">#REF!</definedName>
    <definedName name="DIRECTO5.99" localSheetId="20">#REF!</definedName>
    <definedName name="DIRECTO5.99" localSheetId="1">#REF!</definedName>
    <definedName name="DIRECTO5.99">#REF!</definedName>
    <definedName name="DIRECTO50" localSheetId="20">#REF!</definedName>
    <definedName name="DIRECTO50" localSheetId="1">#REF!</definedName>
    <definedName name="DIRECTO50">#REF!</definedName>
    <definedName name="DIRECTO51" localSheetId="20">#REF!</definedName>
    <definedName name="DIRECTO51" localSheetId="1">#REF!</definedName>
    <definedName name="DIRECTO51">#REF!</definedName>
    <definedName name="DIRECTO52" localSheetId="20">#REF!</definedName>
    <definedName name="DIRECTO52" localSheetId="1">#REF!</definedName>
    <definedName name="DIRECTO52">#REF!</definedName>
    <definedName name="DIRECTO53" localSheetId="20">#REF!</definedName>
    <definedName name="DIRECTO53" localSheetId="1">#REF!</definedName>
    <definedName name="DIRECTO53">#REF!</definedName>
    <definedName name="DIRECTO54" localSheetId="20">#REF!</definedName>
    <definedName name="DIRECTO54" localSheetId="1">#REF!</definedName>
    <definedName name="DIRECTO54">#REF!</definedName>
    <definedName name="DIRECTO55" localSheetId="20">#REF!</definedName>
    <definedName name="DIRECTO55" localSheetId="1">#REF!</definedName>
    <definedName name="DIRECTO55">#REF!</definedName>
    <definedName name="DIRECTO56" localSheetId="20">#REF!</definedName>
    <definedName name="DIRECTO56" localSheetId="1">#REF!</definedName>
    <definedName name="DIRECTO56">#REF!</definedName>
    <definedName name="DIRECTO57" localSheetId="20">#REF!</definedName>
    <definedName name="DIRECTO57" localSheetId="1">#REF!</definedName>
    <definedName name="DIRECTO57">#REF!</definedName>
    <definedName name="DIRECTO58" localSheetId="20">#REF!</definedName>
    <definedName name="DIRECTO58" localSheetId="1">#REF!</definedName>
    <definedName name="DIRECTO58">#REF!</definedName>
    <definedName name="DIRECTO59" localSheetId="20">#REF!</definedName>
    <definedName name="DIRECTO59" localSheetId="1">#REF!</definedName>
    <definedName name="DIRECTO59">#REF!</definedName>
    <definedName name="DIRECTO6" localSheetId="20">#REF!</definedName>
    <definedName name="DIRECTO6" localSheetId="1">#REF!</definedName>
    <definedName name="DIRECTO6">#REF!</definedName>
    <definedName name="DIRECTO60" localSheetId="20">#REF!</definedName>
    <definedName name="DIRECTO60" localSheetId="1">#REF!</definedName>
    <definedName name="DIRECTO60">#REF!</definedName>
    <definedName name="DIRECTO61" localSheetId="20">#REF!</definedName>
    <definedName name="DIRECTO61" localSheetId="1">#REF!</definedName>
    <definedName name="DIRECTO61">#REF!</definedName>
    <definedName name="DIRECTO62" localSheetId="20">#REF!</definedName>
    <definedName name="DIRECTO62" localSheetId="1">#REF!</definedName>
    <definedName name="DIRECTO62">#REF!</definedName>
    <definedName name="DIRECTO63" localSheetId="20">#REF!</definedName>
    <definedName name="DIRECTO63" localSheetId="1">#REF!</definedName>
    <definedName name="DIRECTO63">#REF!</definedName>
    <definedName name="DIRECTO64" localSheetId="20">#REF!</definedName>
    <definedName name="DIRECTO64" localSheetId="1">#REF!</definedName>
    <definedName name="DIRECTO64">#REF!</definedName>
    <definedName name="DIRECTO65" localSheetId="20">#REF!</definedName>
    <definedName name="DIRECTO65" localSheetId="1">#REF!</definedName>
    <definedName name="DIRECTO65">#REF!</definedName>
    <definedName name="DIRECTO66" localSheetId="20">#REF!</definedName>
    <definedName name="DIRECTO66" localSheetId="1">#REF!</definedName>
    <definedName name="DIRECTO66">#REF!</definedName>
    <definedName name="DIRECTO67" localSheetId="20">#REF!</definedName>
    <definedName name="DIRECTO67" localSheetId="1">#REF!</definedName>
    <definedName name="DIRECTO67">#REF!</definedName>
    <definedName name="DIRECTO68" localSheetId="20">#REF!</definedName>
    <definedName name="DIRECTO68" localSheetId="1">#REF!</definedName>
    <definedName name="DIRECTO68">#REF!</definedName>
    <definedName name="DIRECTO69" localSheetId="20">#REF!</definedName>
    <definedName name="DIRECTO69" localSheetId="1">#REF!</definedName>
    <definedName name="DIRECTO69">#REF!</definedName>
    <definedName name="DIRECTO7" localSheetId="20">#REF!</definedName>
    <definedName name="DIRECTO7" localSheetId="1">#REF!</definedName>
    <definedName name="DIRECTO7">#REF!</definedName>
    <definedName name="DIRECTO7.12" localSheetId="20">#REF!</definedName>
    <definedName name="DIRECTO7.12" localSheetId="1">#REF!</definedName>
    <definedName name="DIRECTO7.12">#REF!</definedName>
    <definedName name="DIRECTO7.13" localSheetId="20">#REF!</definedName>
    <definedName name="DIRECTO7.13" localSheetId="1">#REF!</definedName>
    <definedName name="DIRECTO7.13">#REF!</definedName>
    <definedName name="DIRECTO7.14" localSheetId="20">#REF!</definedName>
    <definedName name="DIRECTO7.14" localSheetId="1">#REF!</definedName>
    <definedName name="DIRECTO7.14">#REF!</definedName>
    <definedName name="DIRECTO7.15" localSheetId="20">#REF!</definedName>
    <definedName name="DIRECTO7.15" localSheetId="1">#REF!</definedName>
    <definedName name="DIRECTO7.15">#REF!</definedName>
    <definedName name="DIRECTO7.16" localSheetId="20">#REF!</definedName>
    <definedName name="DIRECTO7.16" localSheetId="1">#REF!</definedName>
    <definedName name="DIRECTO7.16">#REF!</definedName>
    <definedName name="DIRECTO7.17" localSheetId="20">#REF!</definedName>
    <definedName name="DIRECTO7.17" localSheetId="1">#REF!</definedName>
    <definedName name="DIRECTO7.17">#REF!</definedName>
    <definedName name="DIRECTO7.18" localSheetId="20">#REF!</definedName>
    <definedName name="DIRECTO7.18" localSheetId="1">#REF!</definedName>
    <definedName name="DIRECTO7.18">#REF!</definedName>
    <definedName name="DIRECTO7.19" localSheetId="20">#REF!</definedName>
    <definedName name="DIRECTO7.19" localSheetId="1">#REF!</definedName>
    <definedName name="DIRECTO7.19">#REF!</definedName>
    <definedName name="DIRECTO7.20" localSheetId="20">#REF!</definedName>
    <definedName name="DIRECTO7.20" localSheetId="1">#REF!</definedName>
    <definedName name="DIRECTO7.20">#REF!</definedName>
    <definedName name="DIRECTO7.21" localSheetId="20">#REF!</definedName>
    <definedName name="DIRECTO7.21" localSheetId="1">#REF!</definedName>
    <definedName name="DIRECTO7.21">#REF!</definedName>
    <definedName name="DIRECTO7.22" localSheetId="20">#REF!</definedName>
    <definedName name="DIRECTO7.22" localSheetId="1">#REF!</definedName>
    <definedName name="DIRECTO7.22">#REF!</definedName>
    <definedName name="DIRECTO7.23" localSheetId="20">#REF!</definedName>
    <definedName name="DIRECTO7.23" localSheetId="1">#REF!</definedName>
    <definedName name="DIRECTO7.23">#REF!</definedName>
    <definedName name="DIRECTO7.24" localSheetId="20">#REF!</definedName>
    <definedName name="DIRECTO7.24" localSheetId="1">#REF!</definedName>
    <definedName name="DIRECTO7.24">#REF!</definedName>
    <definedName name="DIRECTO7.25" localSheetId="20">#REF!</definedName>
    <definedName name="DIRECTO7.25" localSheetId="1">#REF!</definedName>
    <definedName name="DIRECTO7.25">#REF!</definedName>
    <definedName name="DIRECTO7.26" localSheetId="20">#REF!</definedName>
    <definedName name="DIRECTO7.26" localSheetId="1">#REF!</definedName>
    <definedName name="DIRECTO7.26">#REF!</definedName>
    <definedName name="DIRECTO7.27" localSheetId="20">#REF!</definedName>
    <definedName name="DIRECTO7.27" localSheetId="1">#REF!</definedName>
    <definedName name="DIRECTO7.27">#REF!</definedName>
    <definedName name="DIRECTO7.28" localSheetId="20">#REF!</definedName>
    <definedName name="DIRECTO7.28" localSheetId="1">#REF!</definedName>
    <definedName name="DIRECTO7.28">#REF!</definedName>
    <definedName name="DIRECTO7.29" localSheetId="20">#REF!</definedName>
    <definedName name="DIRECTO7.29" localSheetId="1">#REF!</definedName>
    <definedName name="DIRECTO7.29">#REF!</definedName>
    <definedName name="DIRECTO7.30" localSheetId="20">#REF!</definedName>
    <definedName name="DIRECTO7.30" localSheetId="1">#REF!</definedName>
    <definedName name="DIRECTO7.30">#REF!</definedName>
    <definedName name="DIRECTO7.31" localSheetId="20">#REF!</definedName>
    <definedName name="DIRECTO7.31" localSheetId="1">#REF!</definedName>
    <definedName name="DIRECTO7.31">#REF!</definedName>
    <definedName name="DIRECTO7.32" localSheetId="20">#REF!</definedName>
    <definedName name="DIRECTO7.32" localSheetId="1">#REF!</definedName>
    <definedName name="DIRECTO7.32">#REF!</definedName>
    <definedName name="DIRECTO7.33" localSheetId="20">#REF!</definedName>
    <definedName name="DIRECTO7.33" localSheetId="1">#REF!</definedName>
    <definedName name="DIRECTO7.33">#REF!</definedName>
    <definedName name="DIRECTO7.34" localSheetId="20">#REF!</definedName>
    <definedName name="DIRECTO7.34" localSheetId="1">#REF!</definedName>
    <definedName name="DIRECTO7.34">#REF!</definedName>
    <definedName name="DIRECTO7.35" localSheetId="20">#REF!</definedName>
    <definedName name="DIRECTO7.35" localSheetId="1">#REF!</definedName>
    <definedName name="DIRECTO7.35">#REF!</definedName>
    <definedName name="DIRECTO7.36" localSheetId="20">#REF!</definedName>
    <definedName name="DIRECTO7.36" localSheetId="1">#REF!</definedName>
    <definedName name="DIRECTO7.36">#REF!</definedName>
    <definedName name="DIRECTO7.37" localSheetId="20">#REF!</definedName>
    <definedName name="DIRECTO7.37" localSheetId="1">#REF!</definedName>
    <definedName name="DIRECTO7.37">#REF!</definedName>
    <definedName name="DIRECTO7.38" localSheetId="20">#REF!</definedName>
    <definedName name="DIRECTO7.38" localSheetId="1">#REF!</definedName>
    <definedName name="DIRECTO7.38">#REF!</definedName>
    <definedName name="DIRECTO7.39" localSheetId="20">#REF!</definedName>
    <definedName name="DIRECTO7.39" localSheetId="1">#REF!</definedName>
    <definedName name="DIRECTO7.39">#REF!</definedName>
    <definedName name="DIRECTO7.40" localSheetId="20">#REF!</definedName>
    <definedName name="DIRECTO7.40" localSheetId="1">#REF!</definedName>
    <definedName name="DIRECTO7.40">#REF!</definedName>
    <definedName name="DIRECTO7.41" localSheetId="20">#REF!</definedName>
    <definedName name="DIRECTO7.41" localSheetId="1">#REF!</definedName>
    <definedName name="DIRECTO7.41">#REF!</definedName>
    <definedName name="DIRECTO7.42" localSheetId="20">#REF!</definedName>
    <definedName name="DIRECTO7.42" localSheetId="1">#REF!</definedName>
    <definedName name="DIRECTO7.42">#REF!</definedName>
    <definedName name="DIRECTO7.43" localSheetId="20">#REF!</definedName>
    <definedName name="DIRECTO7.43" localSheetId="1">#REF!</definedName>
    <definedName name="DIRECTO7.43">#REF!</definedName>
    <definedName name="DIRECTO7.44" localSheetId="20">#REF!</definedName>
    <definedName name="DIRECTO7.44" localSheetId="1">#REF!</definedName>
    <definedName name="DIRECTO7.44">#REF!</definedName>
    <definedName name="DIRECTO70" localSheetId="20">#REF!</definedName>
    <definedName name="DIRECTO70" localSheetId="1">#REF!</definedName>
    <definedName name="DIRECTO70">#REF!</definedName>
    <definedName name="DIRECTO71" localSheetId="20">#REF!</definedName>
    <definedName name="DIRECTO71" localSheetId="1">#REF!</definedName>
    <definedName name="DIRECTO71">#REF!</definedName>
    <definedName name="DIRECTO72" localSheetId="20">#REF!</definedName>
    <definedName name="DIRECTO72" localSheetId="1">#REF!</definedName>
    <definedName name="DIRECTO72">#REF!</definedName>
    <definedName name="DIRECTO73" localSheetId="20">#REF!</definedName>
    <definedName name="DIRECTO73" localSheetId="1">#REF!</definedName>
    <definedName name="DIRECTO73">#REF!</definedName>
    <definedName name="DIRECTO74" localSheetId="20">#REF!</definedName>
    <definedName name="DIRECTO74" localSheetId="1">#REF!</definedName>
    <definedName name="DIRECTO74">#REF!</definedName>
    <definedName name="DIRECTO75" localSheetId="20">#REF!</definedName>
    <definedName name="DIRECTO75" localSheetId="1">#REF!</definedName>
    <definedName name="DIRECTO75">#REF!</definedName>
    <definedName name="DIRECTO76" localSheetId="20">#REF!</definedName>
    <definedName name="DIRECTO76" localSheetId="1">#REF!</definedName>
    <definedName name="DIRECTO76">#REF!</definedName>
    <definedName name="DIRECTO77" localSheetId="20">#REF!</definedName>
    <definedName name="DIRECTO77" localSheetId="1">#REF!</definedName>
    <definedName name="DIRECTO77">#REF!</definedName>
    <definedName name="DIRECTO78" localSheetId="20">#REF!</definedName>
    <definedName name="DIRECTO78" localSheetId="1">#REF!</definedName>
    <definedName name="DIRECTO78">#REF!</definedName>
    <definedName name="DIRECTO79" localSheetId="20">#REF!</definedName>
    <definedName name="DIRECTO79" localSheetId="1">#REF!</definedName>
    <definedName name="DIRECTO79">#REF!</definedName>
    <definedName name="DIRECTO8" localSheetId="20">#REF!</definedName>
    <definedName name="DIRECTO8" localSheetId="1">#REF!</definedName>
    <definedName name="DIRECTO8">#REF!</definedName>
    <definedName name="DIRECTO80" localSheetId="20">#REF!</definedName>
    <definedName name="DIRECTO80" localSheetId="1">#REF!</definedName>
    <definedName name="DIRECTO80">#REF!</definedName>
    <definedName name="DIRECTO81" localSheetId="20">#REF!</definedName>
    <definedName name="DIRECTO81" localSheetId="1">#REF!</definedName>
    <definedName name="DIRECTO81">#REF!</definedName>
    <definedName name="DIRECTO82" localSheetId="20">#REF!</definedName>
    <definedName name="DIRECTO82" localSheetId="1">#REF!</definedName>
    <definedName name="DIRECTO82">#REF!</definedName>
    <definedName name="DIRECTO83" localSheetId="20">#REF!</definedName>
    <definedName name="DIRECTO83" localSheetId="1">#REF!</definedName>
    <definedName name="DIRECTO83">#REF!</definedName>
    <definedName name="DIRECTO84" localSheetId="20">#REF!</definedName>
    <definedName name="DIRECTO84" localSheetId="1">#REF!</definedName>
    <definedName name="DIRECTO84">#REF!</definedName>
    <definedName name="DIRECTO85" localSheetId="20">#REF!</definedName>
    <definedName name="DIRECTO85" localSheetId="1">#REF!</definedName>
    <definedName name="DIRECTO85">#REF!</definedName>
    <definedName name="DIRECTO86" localSheetId="20">#REF!</definedName>
    <definedName name="DIRECTO86" localSheetId="1">#REF!</definedName>
    <definedName name="DIRECTO86">#REF!</definedName>
    <definedName name="DIRECTO87" localSheetId="20">#REF!</definedName>
    <definedName name="DIRECTO87" localSheetId="1">#REF!</definedName>
    <definedName name="DIRECTO87">#REF!</definedName>
    <definedName name="DIRECTO88" localSheetId="20">#REF!</definedName>
    <definedName name="DIRECTO88" localSheetId="1">#REF!</definedName>
    <definedName name="DIRECTO88">#REF!</definedName>
    <definedName name="DIRECTO89" localSheetId="20">#REF!</definedName>
    <definedName name="DIRECTO89" localSheetId="1">#REF!</definedName>
    <definedName name="DIRECTO89">#REF!</definedName>
    <definedName name="DIRECTO9" localSheetId="20">#REF!</definedName>
    <definedName name="DIRECTO9" localSheetId="1">#REF!</definedName>
    <definedName name="DIRECTO9">#REF!</definedName>
    <definedName name="DIRECTO9.1" localSheetId="20">#REF!</definedName>
    <definedName name="DIRECTO9.1" localSheetId="1">#REF!</definedName>
    <definedName name="DIRECTO9.1">#REF!</definedName>
    <definedName name="DIRECTO9.2" localSheetId="20">#REF!</definedName>
    <definedName name="DIRECTO9.2" localSheetId="1">#REF!</definedName>
    <definedName name="DIRECTO9.2">#REF!</definedName>
    <definedName name="DIRECTO9.3" localSheetId="20">#REF!</definedName>
    <definedName name="DIRECTO9.3" localSheetId="1">#REF!</definedName>
    <definedName name="DIRECTO9.3">#REF!</definedName>
    <definedName name="DIRECTO9.4" localSheetId="20">#REF!</definedName>
    <definedName name="DIRECTO9.4" localSheetId="1">#REF!</definedName>
    <definedName name="DIRECTO9.4">#REF!</definedName>
    <definedName name="DIRECTO9.5" localSheetId="20">#REF!</definedName>
    <definedName name="DIRECTO9.5" localSheetId="1">#REF!</definedName>
    <definedName name="DIRECTO9.5">#REF!</definedName>
    <definedName name="DIRECTO90" localSheetId="20">#REF!</definedName>
    <definedName name="DIRECTO90" localSheetId="1">#REF!</definedName>
    <definedName name="DIRECTO90">#REF!</definedName>
    <definedName name="DIRECTO91" localSheetId="20">#REF!</definedName>
    <definedName name="DIRECTO91" localSheetId="1">#REF!</definedName>
    <definedName name="DIRECTO91">#REF!</definedName>
    <definedName name="DIRECTO92" localSheetId="20">#REF!</definedName>
    <definedName name="DIRECTO92" localSheetId="1">#REF!</definedName>
    <definedName name="DIRECTO92">#REF!</definedName>
    <definedName name="DIRECTO93" localSheetId="20">#REF!</definedName>
    <definedName name="DIRECTO93" localSheetId="1">#REF!</definedName>
    <definedName name="DIRECTO93">#REF!</definedName>
    <definedName name="DIRECTO94" localSheetId="20">#REF!</definedName>
    <definedName name="DIRECTO94" localSheetId="1">#REF!</definedName>
    <definedName name="DIRECTO94">#REF!</definedName>
    <definedName name="DIRECTO95" localSheetId="20">#REF!</definedName>
    <definedName name="DIRECTO95" localSheetId="1">#REF!</definedName>
    <definedName name="DIRECTO95">#REF!</definedName>
    <definedName name="DIRECTO96" localSheetId="20">#REF!</definedName>
    <definedName name="DIRECTO96" localSheetId="1">#REF!</definedName>
    <definedName name="DIRECTO96">#REF!</definedName>
    <definedName name="DIRECTO97" localSheetId="20">#REF!</definedName>
    <definedName name="DIRECTO97" localSheetId="1">#REF!</definedName>
    <definedName name="DIRECTO97">#REF!</definedName>
    <definedName name="DIRECTO98" localSheetId="20">#REF!</definedName>
    <definedName name="DIRECTO98" localSheetId="1">#REF!</definedName>
    <definedName name="DIRECTO98">#REF!</definedName>
    <definedName name="DIRECTO99" localSheetId="20">#REF!</definedName>
    <definedName name="DIRECTO99" localSheetId="1">#REF!</definedName>
    <definedName name="DIRECTO99">#REF!</definedName>
    <definedName name="DISAN" localSheetId="2">#REF!</definedName>
    <definedName name="DISAN">#REF!</definedName>
    <definedName name="DISAN1" localSheetId="2">#REF!</definedName>
    <definedName name="DISAN1">#REF!</definedName>
    <definedName name="DistanciasPRS7801" localSheetId="2">#REF!</definedName>
    <definedName name="DistanciasPRS7801">#REF!</definedName>
    <definedName name="DistanciasPRS9003" localSheetId="2">#REF!</definedName>
    <definedName name="DistanciasPRS9003">#REF!</definedName>
    <definedName name="DistanciasPRS9004" localSheetId="2">#REF!</definedName>
    <definedName name="DistanciasPRS9004">#REF!</definedName>
    <definedName name="DISTRIBUCION" localSheetId="22"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 localSheetId="2">#REF!</definedName>
    <definedName name="dj">#REF!</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kjshkl" localSheetId="20">#REF!</definedName>
    <definedName name="dkjshkl" localSheetId="2">#REF!</definedName>
    <definedName name="dkjshkl" localSheetId="4">#REF!</definedName>
    <definedName name="dkjshkl">#REF!</definedName>
    <definedName name="dl" localSheetId="2">#REF!</definedName>
    <definedName name="dl">#REF!</definedName>
    <definedName name="dm" localSheetId="2">#REF!</definedName>
    <definedName name="dm">#REF!</definedName>
    <definedName name="do" localSheetId="2">#REF!</definedName>
    <definedName name="do">#REF!</definedName>
    <definedName name="DOR" localSheetId="2">#REF!</definedName>
    <definedName name="DOR">#REF!</definedName>
    <definedName name="DOS" localSheetId="2">#REF!</definedName>
    <definedName name="DOS">#REF!</definedName>
    <definedName name="Dp" localSheetId="2">#REF!</definedName>
    <definedName name="Dp">#REF!</definedName>
    <definedName name="dr" localSheetId="2">#REF!</definedName>
    <definedName name="dr">#REF!</definedName>
    <definedName name="DRE" localSheetId="2">#REF!</definedName>
    <definedName name="DRE">#REF!</definedName>
    <definedName name="drf" localSheetId="2">#REF!</definedName>
    <definedName name="drf">#REF!</definedName>
    <definedName name="DRI" localSheetId="2">#REF!</definedName>
    <definedName name="DRI">#REF!</definedName>
    <definedName name="DRN" localSheetId="2">#REF!</definedName>
    <definedName name="DRN">#REF!</definedName>
    <definedName name="drr" localSheetId="2">#REF!</definedName>
    <definedName name="drr">#REF!</definedName>
    <definedName name="dry" localSheetId="21" hidden="1">{"via1",#N/A,TRUE,"general";"via2",#N/A,TRUE,"general";"via3",#N/A,TRUE,"general"}</definedName>
    <definedName name="dry" localSheetId="22" hidden="1">{"via1",#N/A,TRUE,"general";"via2",#N/A,TRUE,"general";"via3",#N/A,TRUE,"general"}</definedName>
    <definedName name="dry" localSheetId="16" hidden="1">{"via1",#N/A,TRUE,"general";"via2",#N/A,TRUE,"general";"via3",#N/A,TRUE,"general"}</definedName>
    <definedName name="dry" localSheetId="20" hidden="1">{"via1",#N/A,TRUE,"general";"via2",#N/A,TRUE,"general";"via3",#N/A,TRUE,"general"}</definedName>
    <definedName name="dry" localSheetId="2" hidden="1">{"via1",#N/A,TRUE,"general";"via2",#N/A,TRUE,"general";"via3",#N/A,TRUE,"general"}</definedName>
    <definedName name="dry" localSheetId="4" hidden="1">{"via1",#N/A,TRUE,"general";"via2",#N/A,TRUE,"general";"via3",#N/A,TRUE,"general"}</definedName>
    <definedName name="dry" localSheetId="1" hidden="1">{"via1",#N/A,TRUE,"general";"via2",#N/A,TRUE,"general";"via3",#N/A,TRUE,"general"}</definedName>
    <definedName name="dry" localSheetId="5" hidden="1">{"via1",#N/A,TRUE,"general";"via2",#N/A,TRUE,"general";"via3",#N/A,TRUE,"general"}</definedName>
    <definedName name="dry" hidden="1">{"via1",#N/A,TRUE,"general";"via2",#N/A,TRUE,"general";"via3",#N/A,TRUE,"general"}</definedName>
    <definedName name="ds" localSheetId="2">#REF!</definedName>
    <definedName name="ds">#REF!</definedName>
    <definedName name="DSA" localSheetId="2">#REF!</definedName>
    <definedName name="DSA">#REF!</definedName>
    <definedName name="DSAD" localSheetId="21" hidden="1">{"via1",#N/A,TRUE,"general";"via2",#N/A,TRUE,"general";"via3",#N/A,TRUE,"general"}</definedName>
    <definedName name="DSAD" localSheetId="22" hidden="1">{"via1",#N/A,TRUE,"general";"via2",#N/A,TRUE,"general";"via3",#N/A,TRUE,"general"}</definedName>
    <definedName name="DSAD" localSheetId="16" hidden="1">{"via1",#N/A,TRUE,"general";"via2",#N/A,TRUE,"general";"via3",#N/A,TRUE,"general"}</definedName>
    <definedName name="DSAD" localSheetId="20" hidden="1">{"via1",#N/A,TRUE,"general";"via2",#N/A,TRUE,"general";"via3",#N/A,TRUE,"general"}</definedName>
    <definedName name="DSAD" localSheetId="2" hidden="1">{"via1",#N/A,TRUE,"general";"via2",#N/A,TRUE,"general";"via3",#N/A,TRUE,"general"}</definedName>
    <definedName name="DSAD" localSheetId="4" hidden="1">{"via1",#N/A,TRUE,"general";"via2",#N/A,TRUE,"general";"via3",#N/A,TRUE,"general"}</definedName>
    <definedName name="DSAD" localSheetId="1" hidden="1">{"via1",#N/A,TRUE,"general";"via2",#N/A,TRUE,"general";"via3",#N/A,TRUE,"general"}</definedName>
    <definedName name="DSAD" localSheetId="5" hidden="1">{"via1",#N/A,TRUE,"general";"via2",#N/A,TRUE,"general";"via3",#N/A,TRUE,"general"}</definedName>
    <definedName name="DSAD" hidden="1">{"via1",#N/A,TRUE,"general";"via2",#N/A,TRUE,"general";"via3",#N/A,TRUE,"general"}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D" localSheetId="21" hidden="1">{"via1",#N/A,TRUE,"general";"via2",#N/A,TRUE,"general";"via3",#N/A,TRUE,"general"}</definedName>
    <definedName name="DSD" localSheetId="22" hidden="1">{"via1",#N/A,TRUE,"general";"via2",#N/A,TRUE,"general";"via3",#N/A,TRUE,"general"}</definedName>
    <definedName name="DSD" localSheetId="16" hidden="1">{"via1",#N/A,TRUE,"general";"via2",#N/A,TRUE,"general";"via3",#N/A,TRUE,"general"}</definedName>
    <definedName name="DSD" localSheetId="20" hidden="1">{"via1",#N/A,TRUE,"general";"via2",#N/A,TRUE,"general";"via3",#N/A,TRUE,"general"}</definedName>
    <definedName name="DSD" localSheetId="2" hidden="1">{"via1",#N/A,TRUE,"general";"via2",#N/A,TRUE,"general";"via3",#N/A,TRUE,"general"}</definedName>
    <definedName name="DSD" localSheetId="4" hidden="1">{"via1",#N/A,TRUE,"general";"via2",#N/A,TRUE,"general";"via3",#N/A,TRUE,"general"}</definedName>
    <definedName name="DSD" localSheetId="1" hidden="1">{"via1",#N/A,TRUE,"general";"via2",#N/A,TRUE,"general";"via3",#N/A,TRUE,"general"}</definedName>
    <definedName name="DSD" localSheetId="5" hidden="1">{"via1",#N/A,TRUE,"general";"via2",#N/A,TRUE,"general";"via3",#N/A,TRUE,"general"}</definedName>
    <definedName name="DSD" hidden="1">{"via1",#N/A,TRUE,"general";"via2",#N/A,TRUE,"general";"via3",#N/A,TRUE,"general"}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 localSheetId="21" hidden="1">{"via1",#N/A,TRUE,"general";"via2",#N/A,TRUE,"general";"via3",#N/A,TRUE,"general"}</definedName>
    <definedName name="DSF" localSheetId="22" hidden="1">{"via1",#N/A,TRUE,"general";"via2",#N/A,TRUE,"general";"via3",#N/A,TRUE,"general"}</definedName>
    <definedName name="DSF" localSheetId="16" hidden="1">{"via1",#N/A,TRUE,"general";"via2",#N/A,TRUE,"general";"via3",#N/A,TRUE,"general"}</definedName>
    <definedName name="DSF" localSheetId="20" hidden="1">{"via1",#N/A,TRUE,"general";"via2",#N/A,TRUE,"general";"via3",#N/A,TRUE,"general"}</definedName>
    <definedName name="DSF" localSheetId="2" hidden="1">{"via1",#N/A,TRUE,"general";"via2",#N/A,TRUE,"general";"via3",#N/A,TRUE,"general"}</definedName>
    <definedName name="DSF" localSheetId="4" hidden="1">{"via1",#N/A,TRUE,"general";"via2",#N/A,TRUE,"general";"via3",#N/A,TRUE,"general"}</definedName>
    <definedName name="DSF" localSheetId="1" hidden="1">{"via1",#N/A,TRUE,"general";"via2",#N/A,TRUE,"general";"via3",#N/A,TRUE,"general"}</definedName>
    <definedName name="DSF" localSheetId="5" hidden="1">{"via1",#N/A,TRUE,"general";"via2",#N/A,TRUE,"general";"via3",#N/A,TRUE,"general"}</definedName>
    <definedName name="DSF" hidden="1">{"via1",#N/A,TRUE,"general";"via2",#N/A,TRUE,"general";"via3",#N/A,TRUE,"general"}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g" localSheetId="21" hidden="1">{"via1",#N/A,TRUE,"general";"via2",#N/A,TRUE,"general";"via3",#N/A,TRUE,"general"}</definedName>
    <definedName name="dsfg" localSheetId="22" hidden="1">{"via1",#N/A,TRUE,"general";"via2",#N/A,TRUE,"general";"via3",#N/A,TRUE,"general"}</definedName>
    <definedName name="dsfg" localSheetId="16" hidden="1">{"via1",#N/A,TRUE,"general";"via2",#N/A,TRUE,"general";"via3",#N/A,TRUE,"general"}</definedName>
    <definedName name="dsfg" localSheetId="20" hidden="1">{"via1",#N/A,TRUE,"general";"via2",#N/A,TRUE,"general";"via3",#N/A,TRUE,"general"}</definedName>
    <definedName name="dsfg" localSheetId="2" hidden="1">{"via1",#N/A,TRUE,"general";"via2",#N/A,TRUE,"general";"via3",#N/A,TRUE,"general"}</definedName>
    <definedName name="dsfg" localSheetId="4" hidden="1">{"via1",#N/A,TRUE,"general";"via2",#N/A,TRUE,"general";"via3",#N/A,TRUE,"general"}</definedName>
    <definedName name="dsfg" localSheetId="1" hidden="1">{"via1",#N/A,TRUE,"general";"via2",#N/A,TRUE,"general";"via3",#N/A,TRUE,"general"}</definedName>
    <definedName name="dsfg" localSheetId="5" hidden="1">{"via1",#N/A,TRUE,"general";"via2",#N/A,TRUE,"general";"via3",#N/A,TRUE,"general"}</definedName>
    <definedName name="dsfg" hidden="1">{"via1",#N/A,TRUE,"general";"via2",#N/A,TRUE,"general";"via3",#N/A,TRUE,"general"}</definedName>
    <definedName name="DSFGDFGSDFGDF" localSheetId="16">#REF!</definedName>
    <definedName name="DSFGDFGSDFGDF" localSheetId="20">#REF!</definedName>
    <definedName name="DSFGDFGSDFGDF" localSheetId="4">#REF!</definedName>
    <definedName name="DSFGDFGSDFGDF" localSheetId="5">#REF!</definedName>
    <definedName name="DSFGDFGSDFGDF">#REF!</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21" hidden="1">{"via1",#N/A,TRUE,"general";"via2",#N/A,TRUE,"general";"via3",#N/A,TRUE,"general"}</definedName>
    <definedName name="dsfsdf" localSheetId="22" hidden="1">{"via1",#N/A,TRUE,"general";"via2",#N/A,TRUE,"general";"via3",#N/A,TRUE,"general"}</definedName>
    <definedName name="dsfsdf" localSheetId="16" hidden="1">{"via1",#N/A,TRUE,"general";"via2",#N/A,TRUE,"general";"via3",#N/A,TRUE,"general"}</definedName>
    <definedName name="dsfsdf" localSheetId="20" hidden="1">{"via1",#N/A,TRUE,"general";"via2",#N/A,TRUE,"general";"via3",#N/A,TRUE,"general"}</definedName>
    <definedName name="dsfsdf" localSheetId="2" hidden="1">{"via1",#N/A,TRUE,"general";"via2",#N/A,TRUE,"general";"via3",#N/A,TRUE,"general"}</definedName>
    <definedName name="dsfsdf" localSheetId="4" hidden="1">{"via1",#N/A,TRUE,"general";"via2",#N/A,TRUE,"general";"via3",#N/A,TRUE,"general"}</definedName>
    <definedName name="dsfsdf" localSheetId="1" hidden="1">{"via1",#N/A,TRUE,"general";"via2",#N/A,TRUE,"general";"via3",#N/A,TRUE,"general"}</definedName>
    <definedName name="dsfsdf" localSheetId="5" hidden="1">{"via1",#N/A,TRUE,"general";"via2",#N/A,TRUE,"general";"via3",#N/A,TRUE,"general"}</definedName>
    <definedName name="dsfsdf" hidden="1">{"via1",#N/A,TRUE,"general";"via2",#N/A,TRUE,"general";"via3",#N/A,TRUE,"general"}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21" hidden="1">{"via1",#N/A,TRUE,"general";"via2",#N/A,TRUE,"general";"via3",#N/A,TRUE,"general"}</definedName>
    <definedName name="dsftbv" localSheetId="22" hidden="1">{"via1",#N/A,TRUE,"general";"via2",#N/A,TRUE,"general";"via3",#N/A,TRUE,"general"}</definedName>
    <definedName name="dsftbv" localSheetId="16" hidden="1">{"via1",#N/A,TRUE,"general";"via2",#N/A,TRUE,"general";"via3",#N/A,TRUE,"general"}</definedName>
    <definedName name="dsftbv" localSheetId="20" hidden="1">{"via1",#N/A,TRUE,"general";"via2",#N/A,TRUE,"general";"via3",#N/A,TRUE,"general"}</definedName>
    <definedName name="dsftbv" localSheetId="2" hidden="1">{"via1",#N/A,TRUE,"general";"via2",#N/A,TRUE,"general";"via3",#N/A,TRUE,"general"}</definedName>
    <definedName name="dsftbv" localSheetId="4" hidden="1">{"via1",#N/A,TRUE,"general";"via2",#N/A,TRUE,"general";"via3",#N/A,TRUE,"general"}</definedName>
    <definedName name="dsftbv" localSheetId="1" hidden="1">{"via1",#N/A,TRUE,"general";"via2",#N/A,TRUE,"general";"via3",#N/A,TRUE,"general"}</definedName>
    <definedName name="dsftbv" localSheetId="5" hidden="1">{"via1",#N/A,TRUE,"general";"via2",#N/A,TRUE,"general";"via3",#N/A,TRUE,"general"}</definedName>
    <definedName name="dsftbv" hidden="1">{"via1",#N/A,TRUE,"general";"via2",#N/A,TRUE,"general";"via3",#N/A,TRUE,"general"}</definedName>
    <definedName name="DSHKLFHSDJKLFHÑFKL" localSheetId="2">#REF!</definedName>
    <definedName name="DSHKLFHSDJKLFHÑFKL">#REF!</definedName>
    <definedName name="dt" localSheetId="2">#REF!</definedName>
    <definedName name="dt">#REF!</definedName>
    <definedName name="dtrhj" localSheetId="21" hidden="1">{"via1",#N/A,TRUE,"general";"via2",#N/A,TRUE,"general";"via3",#N/A,TRUE,"general"}</definedName>
    <definedName name="dtrhj" localSheetId="22" hidden="1">{"via1",#N/A,TRUE,"general";"via2",#N/A,TRUE,"general";"via3",#N/A,TRUE,"general"}</definedName>
    <definedName name="dtrhj" localSheetId="16" hidden="1">{"via1",#N/A,TRUE,"general";"via2",#N/A,TRUE,"general";"via3",#N/A,TRUE,"general"}</definedName>
    <definedName name="dtrhj" localSheetId="20" hidden="1">{"via1",#N/A,TRUE,"general";"via2",#N/A,TRUE,"general";"via3",#N/A,TRUE,"general"}</definedName>
    <definedName name="dtrhj" localSheetId="2" hidden="1">{"via1",#N/A,TRUE,"general";"via2",#N/A,TRUE,"general";"via3",#N/A,TRUE,"general"}</definedName>
    <definedName name="dtrhj" localSheetId="4" hidden="1">{"via1",#N/A,TRUE,"general";"via2",#N/A,TRUE,"general";"via3",#N/A,TRUE,"general"}</definedName>
    <definedName name="dtrhj" localSheetId="1" hidden="1">{"via1",#N/A,TRUE,"general";"via2",#N/A,TRUE,"general";"via3",#N/A,TRUE,"general"}</definedName>
    <definedName name="dtrhj" localSheetId="5" hidden="1">{"via1",#N/A,TRUE,"general";"via2",#N/A,TRUE,"general";"via3",#N/A,TRUE,"general"}</definedName>
    <definedName name="dtrhj" hidden="1">{"via1",#N/A,TRUE,"general";"via2",#N/A,TRUE,"general";"via3",#N/A,TRUE,"general"}</definedName>
    <definedName name="DTS" localSheetId="2">#REF!</definedName>
    <definedName name="DTS">#REF!</definedName>
    <definedName name="Duitama" localSheetId="2">#REF!</definedName>
    <definedName name="Duitama">#REF!</definedName>
    <definedName name="DURACION" localSheetId="21">#REF!*30</definedName>
    <definedName name="DURACION" localSheetId="20">#REF!*30</definedName>
    <definedName name="DURACION" localSheetId="4">#REF!*30</definedName>
    <definedName name="DURACION" localSheetId="1">#REF!*30</definedName>
    <definedName name="DURACION">#REF!*30</definedName>
    <definedName name="DuracionMeses" localSheetId="2">#REF!</definedName>
    <definedName name="DuracionMeses">#REF!</definedName>
    <definedName name="DuracionSemanas" localSheetId="2">#REF!</definedName>
    <definedName name="DuracionSemanas">#REF!</definedName>
    <definedName name="duree_expat" localSheetId="2">#REF!</definedName>
    <definedName name="duree_expat">#REF!</definedName>
    <definedName name="duree_projet" localSheetId="2">#REF!</definedName>
    <definedName name="duree_projet">#REF!</definedName>
    <definedName name="Dv" localSheetId="2">#REF!</definedName>
    <definedName name="Dv">#REF!</definedName>
    <definedName name="DWPRICE" localSheetId="21" hidden="1">#REF!</definedName>
    <definedName name="DWPRICE" localSheetId="22" hidden="1">#REF!</definedName>
    <definedName name="DWPRICE" localSheetId="17" hidden="1">#REF!</definedName>
    <definedName name="DWPRICE" localSheetId="16" hidden="1">#REF!</definedName>
    <definedName name="DWPRICE" localSheetId="20" hidden="1">#REF!</definedName>
    <definedName name="DWPRICE" localSheetId="6" hidden="1">#REF!</definedName>
    <definedName name="DWPRICE" localSheetId="19" hidden="1">#REF!</definedName>
    <definedName name="DWPRICE" localSheetId="7" hidden="1">#REF!</definedName>
    <definedName name="DWPRICE" hidden="1">#REF!</definedName>
    <definedName name="dxd" localSheetId="2">#REF!</definedName>
    <definedName name="dxd">#REF!</definedName>
    <definedName name="dxfgg" localSheetId="21" hidden="1">{"via1",#N/A,TRUE,"general";"via2",#N/A,TRUE,"general";"via3",#N/A,TRUE,"general"}</definedName>
    <definedName name="dxfgg" localSheetId="22" hidden="1">{"via1",#N/A,TRUE,"general";"via2",#N/A,TRUE,"general";"via3",#N/A,TRUE,"general"}</definedName>
    <definedName name="dxfgg" localSheetId="16" hidden="1">{"via1",#N/A,TRUE,"general";"via2",#N/A,TRUE,"general";"via3",#N/A,TRUE,"general"}</definedName>
    <definedName name="dxfgg" localSheetId="20" hidden="1">{"via1",#N/A,TRUE,"general";"via2",#N/A,TRUE,"general";"via3",#N/A,TRUE,"general"}</definedName>
    <definedName name="dxfgg" localSheetId="2" hidden="1">{"via1",#N/A,TRUE,"general";"via2",#N/A,TRUE,"general";"via3",#N/A,TRUE,"general"}</definedName>
    <definedName name="dxfgg" localSheetId="4" hidden="1">{"via1",#N/A,TRUE,"general";"via2",#N/A,TRUE,"general";"via3",#N/A,TRUE,"general"}</definedName>
    <definedName name="dxfgg" localSheetId="1" hidden="1">{"via1",#N/A,TRUE,"general";"via2",#N/A,TRUE,"general";"via3",#N/A,TRUE,"general"}</definedName>
    <definedName name="dxfgg" localSheetId="5" hidden="1">{"via1",#N/A,TRUE,"general";"via2",#N/A,TRUE,"general";"via3",#N/A,TRUE,"general"}</definedName>
    <definedName name="dxfgg" hidden="1">{"via1",#N/A,TRUE,"general";"via2",#N/A,TRUE,"general";"via3",#N/A,TRUE,"general"}</definedName>
    <definedName name="e" localSheetId="22" hidden="1">{"PRES REHAB ARM-PER POR ITEMS  KM A KM",#N/A,TRUE,"Rehabilitacion Arm-Per"}</definedName>
    <definedName name="E" localSheetId="2">#REF!</definedName>
    <definedName name="e" hidden="1">{"PRES REHAB ARM-PER POR ITEMS  KM A KM",#N/A,TRUE,"Rehabilitacion Arm-Per"}</definedName>
    <definedName name="E.H.O.E." localSheetId="20">#REF!</definedName>
    <definedName name="E.H.O.E." localSheetId="2">#REF!</definedName>
    <definedName name="E.H.O.E." localSheetId="4">#REF!</definedName>
    <definedName name="E.H.O.E.">#REF!</definedName>
    <definedName name="E_03" localSheetId="2">#REF!</definedName>
    <definedName name="E_03">#REF!</definedName>
    <definedName name="e3e33" localSheetId="21" hidden="1">{"via1",#N/A,TRUE,"general";"via2",#N/A,TRUE,"general";"via3",#N/A,TRUE,"general"}</definedName>
    <definedName name="e3e33" localSheetId="22" hidden="1">{"via1",#N/A,TRUE,"general";"via2",#N/A,TRUE,"general";"via3",#N/A,TRUE,"general"}</definedName>
    <definedName name="e3e33" localSheetId="16" hidden="1">{"via1",#N/A,TRUE,"general";"via2",#N/A,TRUE,"general";"via3",#N/A,TRUE,"general"}</definedName>
    <definedName name="e3e33" localSheetId="20" hidden="1">{"via1",#N/A,TRUE,"general";"via2",#N/A,TRUE,"general";"via3",#N/A,TRUE,"general"}</definedName>
    <definedName name="e3e33" localSheetId="2" hidden="1">{"via1",#N/A,TRUE,"general";"via2",#N/A,TRUE,"general";"via3",#N/A,TRUE,"general"}</definedName>
    <definedName name="e3e33" localSheetId="4" hidden="1">{"via1",#N/A,TRUE,"general";"via2",#N/A,TRUE,"general";"via3",#N/A,TRUE,"general"}</definedName>
    <definedName name="e3e33" localSheetId="1" hidden="1">{"via1",#N/A,TRUE,"general";"via2",#N/A,TRUE,"general";"via3",#N/A,TRUE,"general"}</definedName>
    <definedName name="e3e33" localSheetId="5" hidden="1">{"via1",#N/A,TRUE,"general";"via2",#N/A,TRUE,"general";"via3",#N/A,TRUE,"general"}</definedName>
    <definedName name="e3e33" hidden="1">{"via1",#N/A,TRUE,"general";"via2",#N/A,TRUE,"general";"via3",#N/A,TRUE,"general"}</definedName>
    <definedName name="EA" localSheetId="2">#REF!</definedName>
    <definedName name="EA">#REF!</definedName>
    <definedName name="EB" localSheetId="2">#REF!</definedName>
    <definedName name="EB">#REF!</definedName>
    <definedName name="Ebitda" localSheetId="22"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C" localSheetId="2">#REF!</definedName>
    <definedName name="EC">#REF!</definedName>
    <definedName name="EDD" localSheetId="2">#REF!</definedName>
    <definedName name="EDD">#REF!</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21" hidden="1">{"via1",#N/A,TRUE,"general";"via2",#N/A,TRUE,"general";"via3",#N/A,TRUE,"general"}</definedName>
    <definedName name="edgfhmn" localSheetId="22" hidden="1">{"via1",#N/A,TRUE,"general";"via2",#N/A,TRUE,"general";"via3",#N/A,TRUE,"general"}</definedName>
    <definedName name="edgfhmn" localSheetId="16" hidden="1">{"via1",#N/A,TRUE,"general";"via2",#N/A,TRUE,"general";"via3",#N/A,TRUE,"general"}</definedName>
    <definedName name="edgfhmn" localSheetId="20" hidden="1">{"via1",#N/A,TRUE,"general";"via2",#N/A,TRUE,"general";"via3",#N/A,TRUE,"general"}</definedName>
    <definedName name="edgfhmn" localSheetId="2" hidden="1">{"via1",#N/A,TRUE,"general";"via2",#N/A,TRUE,"general";"via3",#N/A,TRUE,"general"}</definedName>
    <definedName name="edgfhmn" localSheetId="4" hidden="1">{"via1",#N/A,TRUE,"general";"via2",#N/A,TRUE,"general";"via3",#N/A,TRUE,"general"}</definedName>
    <definedName name="edgfhmn" localSheetId="1" hidden="1">{"via1",#N/A,TRUE,"general";"via2",#N/A,TRUE,"general";"via3",#N/A,TRUE,"general"}</definedName>
    <definedName name="edgfhmn" localSheetId="5" hidden="1">{"via1",#N/A,TRUE,"general";"via2",#N/A,TRUE,"general";"via3",#N/A,TRUE,"general"}</definedName>
    <definedName name="edgfhmn" hidden="1">{"via1",#N/A,TRUE,"general";"via2",#N/A,TRUE,"general";"via3",#N/A,TRUE,"general"}</definedName>
    <definedName name="Edificaciones" localSheetId="20">#REF!</definedName>
    <definedName name="Edificaciones" localSheetId="4">#REF!</definedName>
    <definedName name="Edificaciones">#REF!</definedName>
    <definedName name="ee" localSheetId="20">#REF!</definedName>
    <definedName name="ee" localSheetId="4">#REF!</definedName>
    <definedName name="ee">#REF!</definedName>
    <definedName name="eee" localSheetId="2">#REF!</definedName>
    <definedName name="eee">#REF!</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ee" localSheetId="2">#REF!</definedName>
    <definedName name="eeeeeee">#REF!</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21" hidden="1">{"via1",#N/A,TRUE,"general";"via2",#N/A,TRUE,"general";"via3",#N/A,TRUE,"general"}</definedName>
    <definedName name="eeerfd" localSheetId="22" hidden="1">{"via1",#N/A,TRUE,"general";"via2",#N/A,TRUE,"general";"via3",#N/A,TRUE,"general"}</definedName>
    <definedName name="eeerfd" localSheetId="16" hidden="1">{"via1",#N/A,TRUE,"general";"via2",#N/A,TRUE,"general";"via3",#N/A,TRUE,"general"}</definedName>
    <definedName name="eeerfd" localSheetId="20" hidden="1">{"via1",#N/A,TRUE,"general";"via2",#N/A,TRUE,"general";"via3",#N/A,TRUE,"general"}</definedName>
    <definedName name="eeerfd" localSheetId="2" hidden="1">{"via1",#N/A,TRUE,"general";"via2",#N/A,TRUE,"general";"via3",#N/A,TRUE,"general"}</definedName>
    <definedName name="eeerfd" localSheetId="4" hidden="1">{"via1",#N/A,TRUE,"general";"via2",#N/A,TRUE,"general";"via3",#N/A,TRUE,"general"}</definedName>
    <definedName name="eeerfd" localSheetId="1" hidden="1">{"via1",#N/A,TRUE,"general";"via2",#N/A,TRUE,"general";"via3",#N/A,TRUE,"general"}</definedName>
    <definedName name="eeerfd" localSheetId="5" hidden="1">{"via1",#N/A,TRUE,"general";"via2",#N/A,TRUE,"general";"via3",#N/A,TRUE,"general"}</definedName>
    <definedName name="eeerfd" hidden="1">{"via1",#N/A,TRUE,"general";"via2",#N/A,TRUE,"general";"via3",#N/A,TRUE,"general"}</definedName>
    <definedName name="EF" localSheetId="16">#REF!</definedName>
    <definedName name="EF" localSheetId="20">#REF!</definedName>
    <definedName name="EF" localSheetId="4">#REF!</definedName>
    <definedName name="EF" localSheetId="1">#REF!</definedName>
    <definedName name="EF">#REF!</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16" hidden="1">{"TAB1",#N/A,TRUE,"GENERAL";"TAB2",#N/A,TRUE,"GENERAL";"TAB3",#N/A,TRUE,"GENERAL";"TAB4",#N/A,TRUE,"GENERAL";"TAB5",#N/A,TRUE,"GENERAL"}</definedName>
    <definedName name="efef" localSheetId="20" hidden="1">{"TAB1",#N/A,TRUE,"GENERAL";"TAB2",#N/A,TRUE,"GENERAL";"TAB3",#N/A,TRUE,"GENERAL";"TAB4",#N/A,TRUE,"GENERAL";"TAB5",#N/A,TRUE,"GENERAL"}</definedName>
    <definedName name="efef" localSheetId="2" hidden="1">{"TAB1",#N/A,TRUE,"GENERAL";"TAB2",#N/A,TRUE,"GENERAL";"TAB3",#N/A,TRUE,"GENERAL";"TAB4",#N/A,TRUE,"GENERAL";"TAB5",#N/A,TRUE,"GENERAL"}</definedName>
    <definedName name="efef" localSheetId="4" hidden="1">{"TAB1",#N/A,TRUE,"GENERAL";"TAB2",#N/A,TRUE,"GENERAL";"TAB3",#N/A,TRUE,"GENERAL";"TAB4",#N/A,TRUE,"GENERAL";"TAB5",#N/A,TRUE,"GENERAL"}</definedName>
    <definedName name="efef" localSheetId="1" hidden="1">{"TAB1",#N/A,TRUE,"GENERAL";"TAB2",#N/A,TRUE,"GENERAL";"TAB3",#N/A,TRUE,"GENERAL";"TAB4",#N/A,TRUE,"GENERAL";"TAB5",#N/A,TRUE,"GENERAL"}</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21" hidden="1">{"via1",#N/A,TRUE,"general";"via2",#N/A,TRUE,"general";"via3",#N/A,TRUE,"general"}</definedName>
    <definedName name="efer" localSheetId="22" hidden="1">{"via1",#N/A,TRUE,"general";"via2",#N/A,TRUE,"general";"via3",#N/A,TRUE,"general"}</definedName>
    <definedName name="efer" localSheetId="16" hidden="1">{"via1",#N/A,TRUE,"general";"via2",#N/A,TRUE,"general";"via3",#N/A,TRUE,"general"}</definedName>
    <definedName name="efer" localSheetId="20" hidden="1">{"via1",#N/A,TRUE,"general";"via2",#N/A,TRUE,"general";"via3",#N/A,TRUE,"general"}</definedName>
    <definedName name="efer" localSheetId="2" hidden="1">{"via1",#N/A,TRUE,"general";"via2",#N/A,TRUE,"general";"via3",#N/A,TRUE,"general"}</definedName>
    <definedName name="efer" localSheetId="4" hidden="1">{"via1",#N/A,TRUE,"general";"via2",#N/A,TRUE,"general";"via3",#N/A,TRUE,"general"}</definedName>
    <definedName name="efer" localSheetId="1" hidden="1">{"via1",#N/A,TRUE,"general";"via2",#N/A,TRUE,"general";"via3",#N/A,TRUE,"general"}</definedName>
    <definedName name="efer" localSheetId="5" hidden="1">{"via1",#N/A,TRUE,"general";"via2",#N/A,TRUE,"general";"via3",#N/A,TRUE,"general"}</definedName>
    <definedName name="efer" hidden="1">{"via1",#N/A,TRUE,"general";"via2",#N/A,TRUE,"general";"via3",#N/A,TRUE,"general"}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16" hidden="1">{"TAB1",#N/A,TRUE,"GENERAL";"TAB2",#N/A,TRUE,"GENERAL";"TAB3",#N/A,TRUE,"GENERAL";"TAB4",#N/A,TRUE,"GENERAL";"TAB5",#N/A,TRUE,"GENERAL"}</definedName>
    <definedName name="egeg" localSheetId="20" hidden="1">{"TAB1",#N/A,TRUE,"GENERAL";"TAB2",#N/A,TRUE,"GENERAL";"TAB3",#N/A,TRUE,"GENERAL";"TAB4",#N/A,TRUE,"GENERAL";"TAB5",#N/A,TRUE,"GENERAL"}</definedName>
    <definedName name="egeg" localSheetId="2" hidden="1">{"TAB1",#N/A,TRUE,"GENERAL";"TAB2",#N/A,TRUE,"GENERAL";"TAB3",#N/A,TRUE,"GENERAL";"TAB4",#N/A,TRUE,"GENERAL";"TAB5",#N/A,TRUE,"GENERAL"}</definedName>
    <definedName name="egeg" localSheetId="4" hidden="1">{"TAB1",#N/A,TRUE,"GENERAL";"TAB2",#N/A,TRUE,"GENERAL";"TAB3",#N/A,TRUE,"GENERAL";"TAB4",#N/A,TRUE,"GENERAL";"TAB5",#N/A,TRUE,"GENERAL"}</definedName>
    <definedName name="egeg" localSheetId="1" hidden="1">{"TAB1",#N/A,TRUE,"GENERAL";"TAB2",#N/A,TRUE,"GENERAL";"TAB3",#N/A,TRUE,"GENERAL";"TAB4",#N/A,TRUE,"GENERAL";"TAB5",#N/A,TRUE,"GENERAL"}</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JEC" localSheetId="2">#REF!</definedName>
    <definedName name="EJEC">#REF!</definedName>
    <definedName name="el" localSheetId="2">#REF!</definedName>
    <definedName name="el">#REF!</definedName>
    <definedName name="elton" localSheetId="2">#REF!</definedName>
    <definedName name="elton">#REF!</definedName>
    <definedName name="emanto">"#REF!"</definedName>
    <definedName name="emanto_51" localSheetId="2">#REF!</definedName>
    <definedName name="emanto_51">#REF!</definedName>
    <definedName name="eme">#N/A</definedName>
    <definedName name="emergencia" localSheetId="20">#REF!</definedName>
    <definedName name="emergencia" localSheetId="4">#REF!</definedName>
    <definedName name="emergencia" localSheetId="1">#REF!</definedName>
    <definedName name="emergencia">#REF!</definedName>
    <definedName name="enaturales" localSheetId="20">#REF!</definedName>
    <definedName name="enaturales" localSheetId="1">#REF!</definedName>
    <definedName name="enaturales">#REF!</definedName>
    <definedName name="End_Bal" localSheetId="22">#REF!</definedName>
    <definedName name="End_Bal" localSheetId="16">#REF!</definedName>
    <definedName name="End_Bal" localSheetId="20">#REF!</definedName>
    <definedName name="End_Bal">#REF!</definedName>
    <definedName name="ENE" localSheetId="21">#REF!</definedName>
    <definedName name="ENE" localSheetId="17">#REF!</definedName>
    <definedName name="ENE" localSheetId="16">#REF!</definedName>
    <definedName name="ENE" localSheetId="20">#REF!</definedName>
    <definedName name="ENE" localSheetId="6">#REF!</definedName>
    <definedName name="ENE" localSheetId="19">#REF!</definedName>
    <definedName name="ENE" localSheetId="1">#REF!</definedName>
    <definedName name="ENE" localSheetId="7">#REF!</definedName>
    <definedName name="ENE">#REF!</definedName>
    <definedName name="Engagements" localSheetId="2">#REF!</definedName>
    <definedName name="Engagements">#REF!</definedName>
    <definedName name="Ensayo" localSheetId="22" hidden="1">{"AURES1",#N/A,TRUE,"GENERAL";"AURES2",#N/A,TRUE,"GENERAL";"AURES3",#N/A,TRUE,"GENERAL";"AURES4",#N/A,TRUE,"GENERAL";"AURES5",#N/A,TRUE,"GENERAL";"AURES6",#N/A,TRUE,"GENERAL";"AURES7",#N/A,TRUE,"GENERAL"}</definedName>
    <definedName name="Ensayo" hidden="1">{"AURES1",#N/A,TRUE,"GENERAL";"AURES2",#N/A,TRUE,"GENERAL";"AURES3",#N/A,TRUE,"GENERAL";"AURES4",#N/A,TRUE,"GENERAL";"AURES5",#N/A,TRUE,"GENERAL";"AURES6",#N/A,TRUE,"GENERAL";"AURES7",#N/A,TRUE,"GENERAL"}</definedName>
    <definedName name="Ensayos" localSheetId="2">#REF!</definedName>
    <definedName name="Ensayos">#REF!</definedName>
    <definedName name="ENTD" localSheetId="2">#REF!</definedName>
    <definedName name="ENTD">#REF!</definedName>
    <definedName name="entorno" localSheetId="20">#REF!</definedName>
    <definedName name="entorno" localSheetId="4">#REF!</definedName>
    <definedName name="entorno" localSheetId="1">#REF!</definedName>
    <definedName name="entorno">#REF!</definedName>
    <definedName name="ENTRADASP" localSheetId="2">#REF!</definedName>
    <definedName name="ENTRADASP">#REF!</definedName>
    <definedName name="EPTD" localSheetId="2">#REF!</definedName>
    <definedName name="EPTD">#REF!</definedName>
    <definedName name="EQUI" localSheetId="2">#REF!</definedName>
    <definedName name="EQUI">#REF!</definedName>
    <definedName name="EQUIPO" localSheetId="20">#REF!</definedName>
    <definedName name="EQUIPO" localSheetId="1">#REF!</definedName>
    <definedName name="EQUIPO">#REF!</definedName>
    <definedName name="EQUIPO_1" localSheetId="2">#REF!</definedName>
    <definedName name="EQUIPO_1">#REF!</definedName>
    <definedName name="Equipos" localSheetId="20">#REF!</definedName>
    <definedName name="Equipos">#REF!</definedName>
    <definedName name="equipos_cargue" localSheetId="2">#REF!</definedName>
    <definedName name="equipos_cargue">#REF!</definedName>
    <definedName name="eqw" localSheetId="21" hidden="1">{"via1",#N/A,TRUE,"general";"via2",#N/A,TRUE,"general";"via3",#N/A,TRUE,"general"}</definedName>
    <definedName name="eqw" localSheetId="22" hidden="1">{"via1",#N/A,TRUE,"general";"via2",#N/A,TRUE,"general";"via3",#N/A,TRUE,"general"}</definedName>
    <definedName name="eqw" localSheetId="16" hidden="1">{"via1",#N/A,TRUE,"general";"via2",#N/A,TRUE,"general";"via3",#N/A,TRUE,"general"}</definedName>
    <definedName name="eqw" localSheetId="20" hidden="1">{"via1",#N/A,TRUE,"general";"via2",#N/A,TRUE,"general";"via3",#N/A,TRUE,"general"}</definedName>
    <definedName name="eqw" localSheetId="2" hidden="1">{"via1",#N/A,TRUE,"general";"via2",#N/A,TRUE,"general";"via3",#N/A,TRUE,"general"}</definedName>
    <definedName name="eqw" localSheetId="4" hidden="1">{"via1",#N/A,TRUE,"general";"via2",#N/A,TRUE,"general";"via3",#N/A,TRUE,"general"}</definedName>
    <definedName name="eqw" localSheetId="1" hidden="1">{"via1",#N/A,TRUE,"general";"via2",#N/A,TRUE,"general";"via3",#N/A,TRUE,"general"}</definedName>
    <definedName name="eqw" localSheetId="5" hidden="1">{"via1",#N/A,TRUE,"general";"via2",#N/A,TRUE,"general";"via3",#N/A,TRUE,"general"}</definedName>
    <definedName name="eqw" hidden="1">{"via1",#N/A,TRUE,"general";"via2",#N/A,TRUE,"general";"via3",#N/A,TRUE,"general"}</definedName>
    <definedName name="er" localSheetId="2">#REF!</definedName>
    <definedName name="er">#REF!</definedName>
    <definedName name="erd" localSheetId="22" hidden="1">{"TAB1",#N/A,TRUE,"GENERAL";"TAB2",#N/A,TRUE,"GENERAL";"TAB3",#N/A,TRUE,"GENERAL";"TAB4",#N/A,TRUE,"GENERAL";"TAB5",#N/A,TRUE,"GENERAL"}</definedName>
    <definedName name="erd" hidden="1">{"TAB1",#N/A,TRUE,"GENERAL";"TAB2",#N/A,TRUE,"GENERAL";"TAB3",#N/A,TRUE,"GENERAL";"TAB4",#N/A,TRUE,"GENERAL";"TAB5",#N/A,TRUE,"GENERAL"}</definedName>
    <definedName name="EREE" localSheetId="2">#REF!</definedName>
    <definedName name="EREE">#REF!</definedName>
    <definedName name="erfg" localSheetId="22" hidden="1">{#N/A,#N/A,FALSE,"Hoja1";#N/A,#N/A,FALSE,"Hoja2"}</definedName>
    <definedName name="erfg" hidden="1">{#N/A,#N/A,FALSE,"Hoja1";#N/A,#N/A,FALSE,"Hoja2"}</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16" hidden="1">{"TAB1",#N/A,TRUE,"GENERAL";"TAB2",#N/A,TRUE,"GENERAL";"TAB3",#N/A,TRUE,"GENERAL";"TAB4",#N/A,TRUE,"GENERAL";"TAB5",#N/A,TRUE,"GENERAL"}</definedName>
    <definedName name="erg" localSheetId="20" hidden="1">{"TAB1",#N/A,TRUE,"GENERAL";"TAB2",#N/A,TRUE,"GENERAL";"TAB3",#N/A,TRUE,"GENERAL";"TAB4",#N/A,TRUE,"GENERAL";"TAB5",#N/A,TRUE,"GENERAL"}</definedName>
    <definedName name="erg" localSheetId="2" hidden="1">{"TAB1",#N/A,TRUE,"GENERAL";"TAB2",#N/A,TRUE,"GENERAL";"TAB3",#N/A,TRUE,"GENERAL";"TAB4",#N/A,TRUE,"GENERAL";"TAB5",#N/A,TRUE,"GENERAL"}</definedName>
    <definedName name="erg" localSheetId="4" hidden="1">{"TAB1",#N/A,TRUE,"GENERAL";"TAB2",#N/A,TRUE,"GENERAL";"TAB3",#N/A,TRUE,"GENERAL";"TAB4",#N/A,TRUE,"GENERAL";"TAB5",#N/A,TRUE,"GENERAL"}</definedName>
    <definedName name="erg" localSheetId="1" hidden="1">{"TAB1",#N/A,TRUE,"GENERAL";"TAB2",#N/A,TRUE,"GENERAL";"TAB3",#N/A,TRUE,"GENERAL";"TAB4",#N/A,TRUE,"GENERAL";"TAB5",#N/A,TRUE,"GENERAL"}</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21" hidden="1">{"via1",#N/A,TRUE,"general";"via2",#N/A,TRUE,"general";"via3",#N/A,TRUE,"general"}</definedName>
    <definedName name="erger" localSheetId="22" hidden="1">{"via1",#N/A,TRUE,"general";"via2",#N/A,TRUE,"general";"via3",#N/A,TRUE,"general"}</definedName>
    <definedName name="erger" localSheetId="16" hidden="1">{"via1",#N/A,TRUE,"general";"via2",#N/A,TRUE,"general";"via3",#N/A,TRUE,"general"}</definedName>
    <definedName name="erger" localSheetId="20" hidden="1">{"via1",#N/A,TRUE,"general";"via2",#N/A,TRUE,"general";"via3",#N/A,TRUE,"general"}</definedName>
    <definedName name="erger" localSheetId="2" hidden="1">{"via1",#N/A,TRUE,"general";"via2",#N/A,TRUE,"general";"via3",#N/A,TRUE,"general"}</definedName>
    <definedName name="erger" localSheetId="4" hidden="1">{"via1",#N/A,TRUE,"general";"via2",#N/A,TRUE,"general";"via3",#N/A,TRUE,"general"}</definedName>
    <definedName name="erger" localSheetId="1" hidden="1">{"via1",#N/A,TRUE,"general";"via2",#N/A,TRUE,"general";"via3",#N/A,TRUE,"general"}</definedName>
    <definedName name="erger" localSheetId="5" hidden="1">{"via1",#N/A,TRUE,"general";"via2",#N/A,TRUE,"general";"via3",#N/A,TRUE,"general"}</definedName>
    <definedName name="erger"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16" hidden="1">{"via1",#N/A,TRUE,"general";"via2",#N/A,TRUE,"general";"via3",#N/A,TRUE,"general"}</definedName>
    <definedName name="ergerg" localSheetId="20" hidden="1">{"via1",#N/A,TRUE,"general";"via2",#N/A,TRUE,"general";"via3",#N/A,TRUE,"general"}</definedName>
    <definedName name="ergerg" localSheetId="2" hidden="1">{"via1",#N/A,TRUE,"general";"via2",#N/A,TRUE,"general";"via3",#N/A,TRUE,"general"}</definedName>
    <definedName name="ergerg" localSheetId="4" hidden="1">{"via1",#N/A,TRUE,"general";"via2",#N/A,TRUE,"general";"via3",#N/A,TRUE,"general"}</definedName>
    <definedName name="ergerg" localSheetId="1"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16" hidden="1">{"via1",#N/A,TRUE,"general";"via2",#N/A,TRUE,"general";"via3",#N/A,TRUE,"general"}</definedName>
    <definedName name="ergfegr" localSheetId="20" hidden="1">{"via1",#N/A,TRUE,"general";"via2",#N/A,TRUE,"general";"via3",#N/A,TRUE,"general"}</definedName>
    <definedName name="ergfegr" localSheetId="2" hidden="1">{"via1",#N/A,TRUE,"general";"via2",#N/A,TRUE,"general";"via3",#N/A,TRUE,"general"}</definedName>
    <definedName name="ergfegr" localSheetId="4" hidden="1">{"via1",#N/A,TRUE,"general";"via2",#N/A,TRUE,"general";"via3",#N/A,TRUE,"general"}</definedName>
    <definedName name="ergfegr" localSheetId="1"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 hidden="1">{"TAB1",#N/A,TRUE,"GENERAL";"TAB2",#N/A,TRUE,"GENERAL";"TAB3",#N/A,TRUE,"GENERAL";"TAB4",#N/A,TRUE,"GENERAL";"TAB5",#N/A,TRUE,"GENERAL"}</definedName>
    <definedName name="ergge" localSheetId="4" hidden="1">{"TAB1",#N/A,TRUE,"GENERAL";"TAB2",#N/A,TRUE,"GENERAL";"TAB3",#N/A,TRUE,"GENERAL";"TAB4",#N/A,TRUE,"GENERAL";"TAB5",#N/A,TRUE,"GENERAL"}</definedName>
    <definedName name="ergge" localSheetId="1" hidden="1">{"TAB1",#N/A,TRUE,"GENERAL";"TAB2",#N/A,TRUE,"GENERAL";"TAB3",#N/A,TRUE,"GENERAL";"TAB4",#N/A,TRUE,"GENERAL";"TAB5",#N/A,TRUE,"GENERAL"}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21" hidden="1">{"via1",#N/A,TRUE,"general";"via2",#N/A,TRUE,"general";"via3",#N/A,TRUE,"general"}</definedName>
    <definedName name="erggewg" localSheetId="22" hidden="1">{"via1",#N/A,TRUE,"general";"via2",#N/A,TRUE,"general";"via3",#N/A,TRUE,"general"}</definedName>
    <definedName name="erggewg" localSheetId="16" hidden="1">{"via1",#N/A,TRUE,"general";"via2",#N/A,TRUE,"general";"via3",#N/A,TRUE,"general"}</definedName>
    <definedName name="erggewg" localSheetId="20" hidden="1">{"via1",#N/A,TRUE,"general";"via2",#N/A,TRUE,"general";"via3",#N/A,TRUE,"general"}</definedName>
    <definedName name="erggewg" localSheetId="2" hidden="1">{"via1",#N/A,TRUE,"general";"via2",#N/A,TRUE,"general";"via3",#N/A,TRUE,"general"}</definedName>
    <definedName name="erggewg" localSheetId="4" hidden="1">{"via1",#N/A,TRUE,"general";"via2",#N/A,TRUE,"general";"via3",#N/A,TRUE,"general"}</definedName>
    <definedName name="erggewg" localSheetId="1" hidden="1">{"via1",#N/A,TRUE,"general";"via2",#N/A,TRUE,"general";"via3",#N/A,TRUE,"general"}</definedName>
    <definedName name="erggewg" localSheetId="5" hidden="1">{"via1",#N/A,TRUE,"general";"via2",#N/A,TRUE,"general";"via3",#N/A,TRUE,"general"}</definedName>
    <definedName name="erggewg" hidden="1">{"via1",#N/A,TRUE,"general";"via2",#N/A,TRUE,"general";"via3",#N/A,TRUE,"general"}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16" hidden="1">{"via1",#N/A,TRUE,"general";"via2",#N/A,TRUE,"general";"via3",#N/A,TRUE,"general"}</definedName>
    <definedName name="ergregerg" localSheetId="20" hidden="1">{"via1",#N/A,TRUE,"general";"via2",#N/A,TRUE,"general";"via3",#N/A,TRUE,"general"}</definedName>
    <definedName name="ergregerg" localSheetId="2" hidden="1">{"via1",#N/A,TRUE,"general";"via2",#N/A,TRUE,"general";"via3",#N/A,TRUE,"general"}</definedName>
    <definedName name="ergregerg" localSheetId="4" hidden="1">{"via1",#N/A,TRUE,"general";"via2",#N/A,TRUE,"general";"via3",#N/A,TRUE,"general"}</definedName>
    <definedName name="ergregerg" localSheetId="1" hidden="1">{"via1",#N/A,TRUE,"general";"via2",#N/A,TRUE,"general";"via3",#N/A,TRUE,"general"}</definedName>
    <definedName name="ergregerg" localSheetId="5" hidden="1">{"via1",#N/A,TRUE,"general";"via2",#N/A,TRUE,"general";"via3",#N/A,TRUE,"general"}</definedName>
    <definedName name="ergregerg" hidden="1">{"via1",#N/A,TRUE,"general";"via2",#N/A,TRUE,"general";"via3",#N/A,TRUE,"general"}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 hidden="1">{"TAB1",#N/A,TRUE,"GENERAL";"TAB2",#N/A,TRUE,"GENERAL";"TAB3",#N/A,TRUE,"GENERAL";"TAB4",#N/A,TRUE,"GENERAL";"TAB5",#N/A,TRUE,"GENERAL"}</definedName>
    <definedName name="ergrg" localSheetId="4" hidden="1">{"TAB1",#N/A,TRUE,"GENERAL";"TAB2",#N/A,TRUE,"GENERAL";"TAB3",#N/A,TRUE,"GENERAL";"TAB4",#N/A,TRUE,"GENERAL";"TAB5",#N/A,TRUE,"GENERAL"}</definedName>
    <definedName name="ergrg" localSheetId="1" hidden="1">{"TAB1",#N/A,TRUE,"GENERAL";"TAB2",#N/A,TRUE,"GENERAL";"TAB3",#N/A,TRUE,"GENERAL";"TAB4",#N/A,TRUE,"GENERAL";"TAB5",#N/A,TRUE,"GENERAL"}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21" hidden="1">{"via1",#N/A,TRUE,"general";"via2",#N/A,TRUE,"general";"via3",#N/A,TRUE,"general"}</definedName>
    <definedName name="ergwreg" localSheetId="22" hidden="1">{"via1",#N/A,TRUE,"general";"via2",#N/A,TRUE,"general";"via3",#N/A,TRUE,"general"}</definedName>
    <definedName name="ergwreg" localSheetId="16" hidden="1">{"via1",#N/A,TRUE,"general";"via2",#N/A,TRUE,"general";"via3",#N/A,TRUE,"general"}</definedName>
    <definedName name="ergwreg" localSheetId="20" hidden="1">{"via1",#N/A,TRUE,"general";"via2",#N/A,TRUE,"general";"via3",#N/A,TRUE,"general"}</definedName>
    <definedName name="ergwreg" localSheetId="2" hidden="1">{"via1",#N/A,TRUE,"general";"via2",#N/A,TRUE,"general";"via3",#N/A,TRUE,"general"}</definedName>
    <definedName name="ergwreg" localSheetId="4" hidden="1">{"via1",#N/A,TRUE,"general";"via2",#N/A,TRUE,"general";"via3",#N/A,TRUE,"general"}</definedName>
    <definedName name="ergwreg" localSheetId="1" hidden="1">{"via1",#N/A,TRUE,"general";"via2",#N/A,TRUE,"general";"via3",#N/A,TRUE,"general"}</definedName>
    <definedName name="ergwreg" localSheetId="5" hidden="1">{"via1",#N/A,TRUE,"general";"via2",#N/A,TRUE,"general";"via3",#N/A,TRUE,"general"}</definedName>
    <definedName name="ergwreg" hidden="1">{"via1",#N/A,TRUE,"general";"via2",#N/A,TRUE,"general";"via3",#N/A,TRUE,"general"}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iriutriuthdc"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1" hidden="1">{"TAB1",#N/A,TRUE,"GENERAL";"TAB2",#N/A,TRUE,"GENERAL";"TAB3",#N/A,TRUE,"GENERAL";"TAB4",#N/A,TRUE,"GENERAL";"TAB5",#N/A,TRUE,"GENERAL"}</definedName>
    <definedName name="err" localSheetId="22" hidden="1">{"TAB1",#N/A,TRUE,"GENERAL";"TAB2",#N/A,TRUE,"GENERAL";"TAB3",#N/A,TRUE,"GENERAL";"TAB4",#N/A,TRUE,"GENERAL";"TAB5",#N/A,TRUE,"GENERAL"}</definedName>
    <definedName name="err" localSheetId="16" hidden="1">{"TAB1",#N/A,TRUE,"GENERAL";"TAB2",#N/A,TRUE,"GENERAL";"TAB3",#N/A,TRUE,"GENERAL";"TAB4",#N/A,TRUE,"GENERAL";"TAB5",#N/A,TRUE,"GENERAL"}</definedName>
    <definedName name="err" localSheetId="20" hidden="1">{"TAB1",#N/A,TRUE,"GENERAL";"TAB2",#N/A,TRUE,"GENERAL";"TAB3",#N/A,TRUE,"GENERAL";"TAB4",#N/A,TRUE,"GENERAL";"TAB5",#N/A,TRUE,"GENERAL"}</definedName>
    <definedName name="err" localSheetId="2" hidden="1">{"TAB1",#N/A,TRUE,"GENERAL";"TAB2",#N/A,TRUE,"GENERAL";"TAB3",#N/A,TRUE,"GENERAL";"TAB4",#N/A,TRUE,"GENERAL";"TAB5",#N/A,TRUE,"GENERAL"}</definedName>
    <definedName name="err" localSheetId="4" hidden="1">{"TAB1",#N/A,TRUE,"GENERAL";"TAB2",#N/A,TRUE,"GENERAL";"TAB3",#N/A,TRUE,"GENERAL";"TAB4",#N/A,TRUE,"GENERAL";"TAB5",#N/A,TRUE,"GENERAL"}</definedName>
    <definedName name="err" localSheetId="1" hidden="1">{"TAB1",#N/A,TRUE,"GENERAL";"TAB2",#N/A,TRUE,"GENERAL";"TAB3",#N/A,TRUE,"GENERAL";"TAB4",#N/A,TRUE,"GENERAL";"TAB5",#N/A,TRUE,"GENERAL"}</definedName>
    <definedName name="err" localSheetId="5" hidden="1">{"TAB1",#N/A,TRUE,"GENERAL";"TAB2",#N/A,TRUE,"GENERAL";"TAB3",#N/A,TRUE,"GENERAL";"TAB4",#N/A,TRUE,"GENERAL";"TAB5",#N/A,TRUE,"GENERAL"}</definedName>
    <definedName name="err" hidden="1">{"TAB1",#N/A,TRUE,"GENERAL";"TAB2",#N/A,TRUE,"GENERAL";"TAB3",#N/A,TRUE,"GENERAL";"TAB4",#N/A,TRUE,"GENERAL";"TAB5",#N/A,TRUE,"GENERAL"}</definedName>
    <definedName name="ERROR" localSheetId="2">#REF!</definedName>
    <definedName name="ERROR">#REF!</definedName>
    <definedName name="ERROR1" localSheetId="2">#REF!</definedName>
    <definedName name="ERROR1">#REF!</definedName>
    <definedName name="ERROR2" localSheetId="2">#REF!</definedName>
    <definedName name="ERROR2">#REF!</definedName>
    <definedName name="ERROR3" localSheetId="2">#REF!</definedName>
    <definedName name="ERROR3">#REF!</definedName>
    <definedName name="ERROR5" localSheetId="2">#REF!</definedName>
    <definedName name="ERROR5">#REF!</definedName>
    <definedName name="ert" localSheetId="21" hidden="1">{"via1",#N/A,TRUE,"general";"via2",#N/A,TRUE,"general";"via3",#N/A,TRUE,"general"}</definedName>
    <definedName name="ert" localSheetId="22" hidden="1">{"via1",#N/A,TRUE,"general";"via2",#N/A,TRUE,"general";"via3",#N/A,TRUE,"general"}</definedName>
    <definedName name="ert" localSheetId="16" hidden="1">{"via1",#N/A,TRUE,"general";"via2",#N/A,TRUE,"general";"via3",#N/A,TRUE,"general"}</definedName>
    <definedName name="ert" localSheetId="20" hidden="1">{"via1",#N/A,TRUE,"general";"via2",#N/A,TRUE,"general";"via3",#N/A,TRUE,"general"}</definedName>
    <definedName name="ert" localSheetId="2" hidden="1">{"via1",#N/A,TRUE,"general";"via2",#N/A,TRUE,"general";"via3",#N/A,TRUE,"general"}</definedName>
    <definedName name="ert" localSheetId="4" hidden="1">{"via1",#N/A,TRUE,"general";"via2",#N/A,TRUE,"general";"via3",#N/A,TRUE,"general"}</definedName>
    <definedName name="ert" localSheetId="1" hidden="1">{"via1",#N/A,TRUE,"general";"via2",#N/A,TRUE,"general";"via3",#N/A,TRUE,"general"}</definedName>
    <definedName name="ert" localSheetId="5" hidden="1">{"via1",#N/A,TRUE,"general";"via2",#N/A,TRUE,"general";"via3",#N/A,TRUE,"general"}</definedName>
    <definedName name="ert"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16" hidden="1">{"via1",#N/A,TRUE,"general";"via2",#N/A,TRUE,"general";"via3",#N/A,TRUE,"general"}</definedName>
    <definedName name="erte" localSheetId="20" hidden="1">{"via1",#N/A,TRUE,"general";"via2",#N/A,TRUE,"general";"via3",#N/A,TRUE,"general"}</definedName>
    <definedName name="erte" localSheetId="2" hidden="1">{"via1",#N/A,TRUE,"general";"via2",#N/A,TRUE,"general";"via3",#N/A,TRUE,"general"}</definedName>
    <definedName name="erte" localSheetId="4" hidden="1">{"via1",#N/A,TRUE,"general";"via2",#N/A,TRUE,"general";"via3",#N/A,TRUE,"general"}</definedName>
    <definedName name="erte" localSheetId="1"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 hidden="1">{"TAB1",#N/A,TRUE,"GENERAL";"TAB2",#N/A,TRUE,"GENERAL";"TAB3",#N/A,TRUE,"GENERAL";"TAB4",#N/A,TRUE,"GENERAL";"TAB5",#N/A,TRUE,"GENERAL"}</definedName>
    <definedName name="erter" localSheetId="4" hidden="1">{"TAB1",#N/A,TRUE,"GENERAL";"TAB2",#N/A,TRUE,"GENERAL";"TAB3",#N/A,TRUE,"GENERAL";"TAB4",#N/A,TRUE,"GENERAL";"TAB5",#N/A,TRUE,"GENERAL"}</definedName>
    <definedName name="erter" localSheetId="1" hidden="1">{"TAB1",#N/A,TRUE,"GENERAL";"TAB2",#N/A,TRUE,"GENERAL";"TAB3",#N/A,TRUE,"GENERAL";"TAB4",#N/A,TRUE,"GENERAL";"TAB5",#N/A,TRUE,"GENERAL"}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21" hidden="1">{"via1",#N/A,TRUE,"general";"via2",#N/A,TRUE,"general";"via3",#N/A,TRUE,"general"}</definedName>
    <definedName name="ertert" localSheetId="22" hidden="1">{"via1",#N/A,TRUE,"general";"via2",#N/A,TRUE,"general";"via3",#N/A,TRUE,"general"}</definedName>
    <definedName name="ertert" localSheetId="16" hidden="1">{"via1",#N/A,TRUE,"general";"via2",#N/A,TRUE,"general";"via3",#N/A,TRUE,"general"}</definedName>
    <definedName name="ertert" localSheetId="20" hidden="1">{"via1",#N/A,TRUE,"general";"via2",#N/A,TRUE,"general";"via3",#N/A,TRUE,"general"}</definedName>
    <definedName name="ertert" localSheetId="2" hidden="1">{"via1",#N/A,TRUE,"general";"via2",#N/A,TRUE,"general";"via3",#N/A,TRUE,"general"}</definedName>
    <definedName name="ertert" localSheetId="4" hidden="1">{"via1",#N/A,TRUE,"general";"via2",#N/A,TRUE,"general";"via3",#N/A,TRUE,"general"}</definedName>
    <definedName name="ertert" localSheetId="1" hidden="1">{"via1",#N/A,TRUE,"general";"via2",#N/A,TRUE,"general";"via3",#N/A,TRUE,"general"}</definedName>
    <definedName name="ertert" localSheetId="5" hidden="1">{"via1",#N/A,TRUE,"general";"via2",#N/A,TRUE,"general";"via3",#N/A,TRUE,"general"}</definedName>
    <definedName name="ertert" hidden="1">{"via1",#N/A,TRUE,"general";"via2",#N/A,TRUE,"general";"via3",#N/A,TRUE,"general"}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21" hidden="1">{"via1",#N/A,TRUE,"general";"via2",#N/A,TRUE,"general";"via3",#N/A,TRUE,"general"}</definedName>
    <definedName name="ertreb" localSheetId="22" hidden="1">{"via1",#N/A,TRUE,"general";"via2",#N/A,TRUE,"general";"via3",#N/A,TRUE,"general"}</definedName>
    <definedName name="ertreb" localSheetId="16" hidden="1">{"via1",#N/A,TRUE,"general";"via2",#N/A,TRUE,"general";"via3",#N/A,TRUE,"general"}</definedName>
    <definedName name="ertreb" localSheetId="20" hidden="1">{"via1",#N/A,TRUE,"general";"via2",#N/A,TRUE,"general";"via3",#N/A,TRUE,"general"}</definedName>
    <definedName name="ertreb" localSheetId="2" hidden="1">{"via1",#N/A,TRUE,"general";"via2",#N/A,TRUE,"general";"via3",#N/A,TRUE,"general"}</definedName>
    <definedName name="ertreb" localSheetId="4" hidden="1">{"via1",#N/A,TRUE,"general";"via2",#N/A,TRUE,"general";"via3",#N/A,TRUE,"general"}</definedName>
    <definedName name="ertreb" localSheetId="1" hidden="1">{"via1",#N/A,TRUE,"general";"via2",#N/A,TRUE,"general";"via3",#N/A,TRUE,"general"}</definedName>
    <definedName name="ertreb" localSheetId="5" hidden="1">{"via1",#N/A,TRUE,"general";"via2",#N/A,TRUE,"general";"via3",#N/A,TRUE,"general"}</definedName>
    <definedName name="ertreb" hidden="1">{"via1",#N/A,TRUE,"general";"via2",#N/A,TRUE,"general";"via3",#N/A,TRUE,"general"}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21" hidden="1">{"via1",#N/A,TRUE,"general";"via2",#N/A,TRUE,"general";"via3",#N/A,TRUE,"general"}</definedName>
    <definedName name="erttret" localSheetId="22" hidden="1">{"via1",#N/A,TRUE,"general";"via2",#N/A,TRUE,"general";"via3",#N/A,TRUE,"general"}</definedName>
    <definedName name="erttret" localSheetId="16" hidden="1">{"via1",#N/A,TRUE,"general";"via2",#N/A,TRUE,"general";"via3",#N/A,TRUE,"general"}</definedName>
    <definedName name="erttret" localSheetId="20" hidden="1">{"via1",#N/A,TRUE,"general";"via2",#N/A,TRUE,"general";"via3",#N/A,TRUE,"general"}</definedName>
    <definedName name="erttret" localSheetId="2" hidden="1">{"via1",#N/A,TRUE,"general";"via2",#N/A,TRUE,"general";"via3",#N/A,TRUE,"general"}</definedName>
    <definedName name="erttret" localSheetId="4" hidden="1">{"via1",#N/A,TRUE,"general";"via2",#N/A,TRUE,"general";"via3",#N/A,TRUE,"general"}</definedName>
    <definedName name="erttret" localSheetId="1" hidden="1">{"via1",#N/A,TRUE,"general";"via2",#N/A,TRUE,"general";"via3",#N/A,TRUE,"general"}</definedName>
    <definedName name="erttret" localSheetId="5" hidden="1">{"via1",#N/A,TRUE,"general";"via2",#N/A,TRUE,"general";"via3",#N/A,TRUE,"general"}</definedName>
    <definedName name="erttret"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16" hidden="1">{"via1",#N/A,TRUE,"general";"via2",#N/A,TRUE,"general";"via3",#N/A,TRUE,"general"}</definedName>
    <definedName name="ertuiy" localSheetId="20" hidden="1">{"via1",#N/A,TRUE,"general";"via2",#N/A,TRUE,"general";"via3",#N/A,TRUE,"general"}</definedName>
    <definedName name="ertuiy" localSheetId="2" hidden="1">{"via1",#N/A,TRUE,"general";"via2",#N/A,TRUE,"general";"via3",#N/A,TRUE,"general"}</definedName>
    <definedName name="ertuiy" localSheetId="4" hidden="1">{"via1",#N/A,TRUE,"general";"via2",#N/A,TRUE,"general";"via3",#N/A,TRUE,"general"}</definedName>
    <definedName name="ertuiy" localSheetId="1"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TYYU" localSheetId="2">#REF!</definedName>
    <definedName name="ERTYYU">#REF!</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16" hidden="1">{"TAB1",#N/A,TRUE,"GENERAL";"TAB2",#N/A,TRUE,"GENERAL";"TAB3",#N/A,TRUE,"GENERAL";"TAB4",#N/A,TRUE,"GENERAL";"TAB5",#N/A,TRUE,"GENERAL"}</definedName>
    <definedName name="eru" localSheetId="20" hidden="1">{"TAB1",#N/A,TRUE,"GENERAL";"TAB2",#N/A,TRUE,"GENERAL";"TAB3",#N/A,TRUE,"GENERAL";"TAB4",#N/A,TRUE,"GENERAL";"TAB5",#N/A,TRUE,"GENERAL"}</definedName>
    <definedName name="eru" localSheetId="2" hidden="1">{"TAB1",#N/A,TRUE,"GENERAL";"TAB2",#N/A,TRUE,"GENERAL";"TAB3",#N/A,TRUE,"GENERAL";"TAB4",#N/A,TRUE,"GENERAL";"TAB5",#N/A,TRUE,"GENERAL"}</definedName>
    <definedName name="eru" localSheetId="4" hidden="1">{"TAB1",#N/A,TRUE,"GENERAL";"TAB2",#N/A,TRUE,"GENERAL";"TAB3",#N/A,TRUE,"GENERAL";"TAB4",#N/A,TRUE,"GENERAL";"TAB5",#N/A,TRUE,"GENERAL"}</definedName>
    <definedName name="eru" localSheetId="1"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21" hidden="1">{"via1",#N/A,TRUE,"general";"via2",#N/A,TRUE,"general";"via3",#N/A,TRUE,"general"}</definedName>
    <definedName name="ERV" localSheetId="22" hidden="1">{"via1",#N/A,TRUE,"general";"via2",#N/A,TRUE,"general";"via3",#N/A,TRUE,"general"}</definedName>
    <definedName name="ERV" localSheetId="16" hidden="1">{"via1",#N/A,TRUE,"general";"via2",#N/A,TRUE,"general";"via3",#N/A,TRUE,"general"}</definedName>
    <definedName name="ERV" localSheetId="20" hidden="1">{"via1",#N/A,TRUE,"general";"via2",#N/A,TRUE,"general";"via3",#N/A,TRUE,"general"}</definedName>
    <definedName name="ERV" localSheetId="2" hidden="1">{"via1",#N/A,TRUE,"general";"via2",#N/A,TRUE,"general";"via3",#N/A,TRUE,"general"}</definedName>
    <definedName name="ERV" localSheetId="4" hidden="1">{"via1",#N/A,TRUE,"general";"via2",#N/A,TRUE,"general";"via3",#N/A,TRUE,"general"}</definedName>
    <definedName name="ERV" localSheetId="1" hidden="1">{"via1",#N/A,TRUE,"general";"via2",#N/A,TRUE,"general";"via3",#N/A,TRUE,"general"}</definedName>
    <definedName name="ERV" localSheetId="5" hidden="1">{"via1",#N/A,TRUE,"general";"via2",#N/A,TRUE,"general";"via3",#N/A,TRUE,"general"}</definedName>
    <definedName name="ERV"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16" hidden="1">{"via1",#N/A,TRUE,"general";"via2",#N/A,TRUE,"general";"via3",#N/A,TRUE,"general"}</definedName>
    <definedName name="erware" localSheetId="20" hidden="1">{"via1",#N/A,TRUE,"general";"via2",#N/A,TRUE,"general";"via3",#N/A,TRUE,"general"}</definedName>
    <definedName name="erware" localSheetId="2" hidden="1">{"via1",#N/A,TRUE,"general";"via2",#N/A,TRUE,"general";"via3",#N/A,TRUE,"general"}</definedName>
    <definedName name="erware" localSheetId="4" hidden="1">{"via1",#N/A,TRUE,"general";"via2",#N/A,TRUE,"general";"via3",#N/A,TRUE,"general"}</definedName>
    <definedName name="erware" localSheetId="1"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16" hidden="1">{"via1",#N/A,TRUE,"general";"via2",#N/A,TRUE,"general";"via3",#N/A,TRUE,"general"}</definedName>
    <definedName name="ERWER" localSheetId="20" hidden="1">{"via1",#N/A,TRUE,"general";"via2",#N/A,TRUE,"general";"via3",#N/A,TRUE,"general"}</definedName>
    <definedName name="ERWER" localSheetId="2" hidden="1">{"via1",#N/A,TRUE,"general";"via2",#N/A,TRUE,"general";"via3",#N/A,TRUE,"general"}</definedName>
    <definedName name="ERWER" localSheetId="4" hidden="1">{"via1",#N/A,TRUE,"general";"via2",#N/A,TRUE,"general";"via3",#N/A,TRUE,"general"}</definedName>
    <definedName name="ERWER" localSheetId="1"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16" hidden="1">{"TAB1",#N/A,TRUE,"GENERAL";"TAB2",#N/A,TRUE,"GENERAL";"TAB3",#N/A,TRUE,"GENERAL";"TAB4",#N/A,TRUE,"GENERAL";"TAB5",#N/A,TRUE,"GENERAL"}</definedName>
    <definedName name="erwr" localSheetId="20" hidden="1">{"TAB1",#N/A,TRUE,"GENERAL";"TAB2",#N/A,TRUE,"GENERAL";"TAB3",#N/A,TRUE,"GENERAL";"TAB4",#N/A,TRUE,"GENERAL";"TAB5",#N/A,TRUE,"GENERAL"}</definedName>
    <definedName name="erwr" localSheetId="2" hidden="1">{"TAB1",#N/A,TRUE,"GENERAL";"TAB2",#N/A,TRUE,"GENERAL";"TAB3",#N/A,TRUE,"GENERAL";"TAB4",#N/A,TRUE,"GENERAL";"TAB5",#N/A,TRUE,"GENERAL"}</definedName>
    <definedName name="erwr" localSheetId="4" hidden="1">{"TAB1",#N/A,TRUE,"GENERAL";"TAB2",#N/A,TRUE,"GENERAL";"TAB3",#N/A,TRUE,"GENERAL";"TAB4",#N/A,TRUE,"GENERAL";"TAB5",#N/A,TRUE,"GENERAL"}</definedName>
    <definedName name="erwr" localSheetId="1"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21" hidden="1">{"via1",#N/A,TRUE,"general";"via2",#N/A,TRUE,"general";"via3",#N/A,TRUE,"general"}</definedName>
    <definedName name="ERWRL" localSheetId="22" hidden="1">{"via1",#N/A,TRUE,"general";"via2",#N/A,TRUE,"general";"via3",#N/A,TRUE,"general"}</definedName>
    <definedName name="ERWRL" localSheetId="16" hidden="1">{"via1",#N/A,TRUE,"general";"via2",#N/A,TRUE,"general";"via3",#N/A,TRUE,"general"}</definedName>
    <definedName name="ERWRL" localSheetId="20" hidden="1">{"via1",#N/A,TRUE,"general";"via2",#N/A,TRUE,"general";"via3",#N/A,TRUE,"general"}</definedName>
    <definedName name="ERWRL" localSheetId="2" hidden="1">{"via1",#N/A,TRUE,"general";"via2",#N/A,TRUE,"general";"via3",#N/A,TRUE,"general"}</definedName>
    <definedName name="ERWRL" localSheetId="4" hidden="1">{"via1",#N/A,TRUE,"general";"via2",#N/A,TRUE,"general";"via3",#N/A,TRUE,"general"}</definedName>
    <definedName name="ERWRL" localSheetId="1" hidden="1">{"via1",#N/A,TRUE,"general";"via2",#N/A,TRUE,"general";"via3",#N/A,TRUE,"general"}</definedName>
    <definedName name="ERWRL" localSheetId="5" hidden="1">{"via1",#N/A,TRUE,"general";"via2",#N/A,TRUE,"general";"via3",#N/A,TRUE,"general"}</definedName>
    <definedName name="ERWRL"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16" hidden="1">{"via1",#N/A,TRUE,"general";"via2",#N/A,TRUE,"general";"via3",#N/A,TRUE,"general"}</definedName>
    <definedName name="ery" localSheetId="20" hidden="1">{"via1",#N/A,TRUE,"general";"via2",#N/A,TRUE,"general";"via3",#N/A,TRUE,"general"}</definedName>
    <definedName name="ery" localSheetId="2" hidden="1">{"via1",#N/A,TRUE,"general";"via2",#N/A,TRUE,"general";"via3",#N/A,TRUE,"general"}</definedName>
    <definedName name="ery" localSheetId="4" hidden="1">{"via1",#N/A,TRUE,"general";"via2",#N/A,TRUE,"general";"via3",#N/A,TRUE,"general"}</definedName>
    <definedName name="ery" localSheetId="1"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16" hidden="1">{"via1",#N/A,TRUE,"general";"via2",#N/A,TRUE,"general";"via3",#N/A,TRUE,"general"}</definedName>
    <definedName name="eryhd" localSheetId="20" hidden="1">{"via1",#N/A,TRUE,"general";"via2",#N/A,TRUE,"general";"via3",#N/A,TRUE,"general"}</definedName>
    <definedName name="eryhd" localSheetId="2" hidden="1">{"via1",#N/A,TRUE,"general";"via2",#N/A,TRUE,"general";"via3",#N/A,TRUE,"general"}</definedName>
    <definedName name="eryhd" localSheetId="4" hidden="1">{"via1",#N/A,TRUE,"general";"via2",#N/A,TRUE,"general";"via3",#N/A,TRUE,"general"}</definedName>
    <definedName name="eryhd" localSheetId="1"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 hidden="1">{"TAB1",#N/A,TRUE,"GENERAL";"TAB2",#N/A,TRUE,"GENERAL";"TAB3",#N/A,TRUE,"GENERAL";"TAB4",#N/A,TRUE,"GENERAL";"TAB5",#N/A,TRUE,"GENERAL"}</definedName>
    <definedName name="eryhk" localSheetId="4" hidden="1">{"TAB1",#N/A,TRUE,"GENERAL";"TAB2",#N/A,TRUE,"GENERAL";"TAB3",#N/A,TRUE,"GENERAL";"TAB4",#N/A,TRUE,"GENERAL";"TAB5",#N/A,TRUE,"GENERAL"}</definedName>
    <definedName name="eryhk" localSheetId="1"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 hidden="1">{"TAB1",#N/A,TRUE,"GENERAL";"TAB2",#N/A,TRUE,"GENERAL";"TAB3",#N/A,TRUE,"GENERAL";"TAB4",#N/A,TRUE,"GENERAL";"TAB5",#N/A,TRUE,"GENERAL"}</definedName>
    <definedName name="eryre" localSheetId="4" hidden="1">{"TAB1",#N/A,TRUE,"GENERAL";"TAB2",#N/A,TRUE,"GENERAL";"TAB3",#N/A,TRUE,"GENERAL";"TAB4",#N/A,TRUE,"GENERAL";"TAB5",#N/A,TRUE,"GENERAL"}</definedName>
    <definedName name="eryre" localSheetId="1"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21" hidden="1">{"via1",#N/A,TRUE,"general";"via2",#N/A,TRUE,"general";"via3",#N/A,TRUE,"general"}</definedName>
    <definedName name="erytd" localSheetId="22" hidden="1">{"via1",#N/A,TRUE,"general";"via2",#N/A,TRUE,"general";"via3",#N/A,TRUE,"general"}</definedName>
    <definedName name="erytd" localSheetId="16" hidden="1">{"via1",#N/A,TRUE,"general";"via2",#N/A,TRUE,"general";"via3",#N/A,TRUE,"general"}</definedName>
    <definedName name="erytd" localSheetId="20" hidden="1">{"via1",#N/A,TRUE,"general";"via2",#N/A,TRUE,"general";"via3",#N/A,TRUE,"general"}</definedName>
    <definedName name="erytd" localSheetId="2" hidden="1">{"via1",#N/A,TRUE,"general";"via2",#N/A,TRUE,"general";"via3",#N/A,TRUE,"general"}</definedName>
    <definedName name="erytd" localSheetId="4" hidden="1">{"via1",#N/A,TRUE,"general";"via2",#N/A,TRUE,"general";"via3",#N/A,TRUE,"general"}</definedName>
    <definedName name="erytd" localSheetId="1" hidden="1">{"via1",#N/A,TRUE,"general";"via2",#N/A,TRUE,"general";"via3",#N/A,TRUE,"general"}</definedName>
    <definedName name="erytd" localSheetId="5" hidden="1">{"via1",#N/A,TRUE,"general";"via2",#N/A,TRUE,"general";"via3",#N/A,TRUE,"general"}</definedName>
    <definedName name="erytd"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16" hidden="1">{"via1",#N/A,TRUE,"general";"via2",#N/A,TRUE,"general";"via3",#N/A,TRUE,"general"}</definedName>
    <definedName name="eryty" localSheetId="20" hidden="1">{"via1",#N/A,TRUE,"general";"via2",#N/A,TRUE,"general";"via3",#N/A,TRUE,"general"}</definedName>
    <definedName name="eryty" localSheetId="2" hidden="1">{"via1",#N/A,TRUE,"general";"via2",#N/A,TRUE,"general";"via3",#N/A,TRUE,"general"}</definedName>
    <definedName name="eryty" localSheetId="4" hidden="1">{"via1",#N/A,TRUE,"general";"via2",#N/A,TRUE,"general";"via3",#N/A,TRUE,"general"}</definedName>
    <definedName name="eryty" localSheetId="1"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16" hidden="1">{"via1",#N/A,TRUE,"general";"via2",#N/A,TRUE,"general";"via3",#N/A,TRUE,"general"}</definedName>
    <definedName name="eryy" localSheetId="20" hidden="1">{"via1",#N/A,TRUE,"general";"via2",#N/A,TRUE,"general";"via3",#N/A,TRUE,"general"}</definedName>
    <definedName name="eryy" localSheetId="2" hidden="1">{"via1",#N/A,TRUE,"general";"via2",#N/A,TRUE,"general";"via3",#N/A,TRUE,"general"}</definedName>
    <definedName name="eryy" localSheetId="4" hidden="1">{"via1",#N/A,TRUE,"general";"via2",#N/A,TRUE,"general";"via3",#N/A,TRUE,"general"}</definedName>
    <definedName name="eryy" localSheetId="1"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 localSheetId="17">#REF!</definedName>
    <definedName name="ES" localSheetId="16">#REF!</definedName>
    <definedName name="ES" localSheetId="20">#REF!</definedName>
    <definedName name="ES" localSheetId="6">#REF!</definedName>
    <definedName name="ES" localSheetId="19">#REF!</definedName>
    <definedName name="ES" localSheetId="1">#REF!</definedName>
    <definedName name="ES" localSheetId="7">#REF!</definedName>
    <definedName name="ES">#REF!</definedName>
    <definedName name="ESC" localSheetId="2">IF(#REF!=9,#REF!,"")</definedName>
    <definedName name="ESC">IF(#REF!=9,#REF!,"")</definedName>
    <definedName name="ESCENARIO" localSheetId="22"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p_PC" localSheetId="2">#REF!</definedName>
    <definedName name="Esp_PC">#REF!</definedName>
    <definedName name="ESP220.1" localSheetId="2">#REF!</definedName>
    <definedName name="ESP220.1">#REF!</definedName>
    <definedName name="ESP320.1" localSheetId="2">#REF!</definedName>
    <definedName name="ESP320.1">#REF!</definedName>
    <definedName name="ESP330.1" localSheetId="2">#REF!</definedName>
    <definedName name="ESP330.1">#REF!</definedName>
    <definedName name="ESP330.2" localSheetId="2">#REF!</definedName>
    <definedName name="ESP330.2">#REF!</definedName>
    <definedName name="ESP640.1.2" localSheetId="2">#REF!</definedName>
    <definedName name="ESP640.1.2">#REF!</definedName>
    <definedName name="ESP673.1" localSheetId="2">#REF!</definedName>
    <definedName name="ESP673.1">#REF!</definedName>
    <definedName name="ESP673.2" localSheetId="2">#REF!</definedName>
    <definedName name="ESP673.2">#REF!</definedName>
    <definedName name="ESP700.1" localSheetId="2">#REF!</definedName>
    <definedName name="ESP700.1">#REF!</definedName>
    <definedName name="ESPECIFICACION" localSheetId="16">#REF!</definedName>
    <definedName name="ESPECIFICACION" localSheetId="20">#REF!</definedName>
    <definedName name="ESPECIFICACION" localSheetId="4">#REF!</definedName>
    <definedName name="ESPECIFICACION">#REF!</definedName>
    <definedName name="Especificación" localSheetId="16">#REF!</definedName>
    <definedName name="Especificación" localSheetId="20">#REF!</definedName>
    <definedName name="Especificación" localSheetId="4">#REF!</definedName>
    <definedName name="Especificación">#REF!</definedName>
    <definedName name="espejo" localSheetId="2">#REF!</definedName>
    <definedName name="espejo">#REF!</definedName>
    <definedName name="ESPESOR" localSheetId="2">#REF!</definedName>
    <definedName name="ESPESOR">#REF!</definedName>
    <definedName name="EST10A" localSheetId="21">#REF!</definedName>
    <definedName name="EST10A" localSheetId="17">#REF!</definedName>
    <definedName name="EST10A" localSheetId="16">#REF!</definedName>
    <definedName name="EST10A" localSheetId="20">#REF!</definedName>
    <definedName name="EST10A" localSheetId="6">#REF!</definedName>
    <definedName name="EST10A" localSheetId="19">#REF!</definedName>
    <definedName name="EST10A" localSheetId="1">#REF!</definedName>
    <definedName name="EST10A" localSheetId="7">#REF!</definedName>
    <definedName name="EST10A">#REF!</definedName>
    <definedName name="EST10V1" localSheetId="21">#REF!</definedName>
    <definedName name="EST10V1" localSheetId="17">#REF!</definedName>
    <definedName name="EST10V1" localSheetId="16">#REF!</definedName>
    <definedName name="EST10V1" localSheetId="20">#REF!</definedName>
    <definedName name="EST10V1" localSheetId="6">#REF!</definedName>
    <definedName name="EST10V1" localSheetId="19">#REF!</definedName>
    <definedName name="EST10V1" localSheetId="1">#REF!</definedName>
    <definedName name="EST10V1" localSheetId="7">#REF!</definedName>
    <definedName name="EST10V1">#REF!</definedName>
    <definedName name="EST11A" localSheetId="21">#REF!</definedName>
    <definedName name="EST11A" localSheetId="17">#REF!</definedName>
    <definedName name="EST11A" localSheetId="16">#REF!</definedName>
    <definedName name="EST11A" localSheetId="20">#REF!</definedName>
    <definedName name="EST11A" localSheetId="6">#REF!</definedName>
    <definedName name="EST11A" localSheetId="19">#REF!</definedName>
    <definedName name="EST11A" localSheetId="1">#REF!</definedName>
    <definedName name="EST11A" localSheetId="7">#REF!</definedName>
    <definedName name="EST11A">#REF!</definedName>
    <definedName name="Estabilidad" localSheetId="2">#REF!</definedName>
    <definedName name="Estabilidad">#REF!</definedName>
    <definedName name="Estabilidad2" localSheetId="2">#REF!</definedName>
    <definedName name="Estabilidad2">#REF!</definedName>
    <definedName name="Estabilidad3" localSheetId="2">#REF!</definedName>
    <definedName name="Estabilidad3">#REF!</definedName>
    <definedName name="ESTACA" localSheetId="2">#REF!</definedName>
    <definedName name="ESTACA">#REF!</definedName>
    <definedName name="ESTADO" localSheetId="17">#REF!</definedName>
    <definedName name="ESTADO" localSheetId="20">#REF!</definedName>
    <definedName name="ESTADO" localSheetId="19">#REF!</definedName>
    <definedName name="ESTADO" localSheetId="7">#REF!</definedName>
    <definedName name="ESTADO">#REF!</definedName>
    <definedName name="este" localSheetId="22" hidden="1">{"PYGT",#N/A,FALSE,"PYG";"ACTIT",#N/A,FALSE,"BCE_GRAL-ACTIVO";"PASIT",#N/A,FALSE,"BCE_GRAL-PASIVO-PATRIM";"CAJAT",#N/A,FALSE,"CAJA"}</definedName>
    <definedName name="este" hidden="1">{"PYGT",#N/A,FALSE,"PYG";"ACTIT",#N/A,FALSE,"BCE_GRAL-ACTIVO";"PASIT",#N/A,FALSE,"BCE_GRAL-PASIVO-PATRIM";"CAJAT",#N/A,FALSE,"CAJA"}</definedName>
    <definedName name="ESTEWW" localSheetId="22"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22"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21" hidden="1">{#N/A,#N/A,TRUE,"INGENIERIA";#N/A,#N/A,TRUE,"COMPRAS";#N/A,#N/A,TRUE,"DIRECCION";#N/A,#N/A,TRUE,"RESUMEN"}</definedName>
    <definedName name="ESTRUCTURA" localSheetId="22" hidden="1">{#N/A,#N/A,TRUE,"INGENIERIA";#N/A,#N/A,TRUE,"COMPRAS";#N/A,#N/A,TRUE,"DIRECCION";#N/A,#N/A,TRUE,"RESUMEN"}</definedName>
    <definedName name="ESTRUCTURA" localSheetId="17" hidden="1">{#N/A,#N/A,TRUE,"INGENIERIA";#N/A,#N/A,TRUE,"COMPRAS";#N/A,#N/A,TRUE,"DIRECCION";#N/A,#N/A,TRUE,"RESUMEN"}</definedName>
    <definedName name="ESTRUCTURA" localSheetId="16" hidden="1">{#N/A,#N/A,TRUE,"INGENIERIA";#N/A,#N/A,TRUE,"COMPRAS";#N/A,#N/A,TRUE,"DIRECCION";#N/A,#N/A,TRUE,"RESUMEN"}</definedName>
    <definedName name="ESTRUCTURA" localSheetId="20" hidden="1">{#N/A,#N/A,TRUE,"INGENIERIA";#N/A,#N/A,TRUE,"COMPRAS";#N/A,#N/A,TRUE,"DIRECCION";#N/A,#N/A,TRUE,"RESUMEN"}</definedName>
    <definedName name="ESTRUCTURA" localSheetId="2" hidden="1">{#N/A,#N/A,TRUE,"INGENIERIA";#N/A,#N/A,TRUE,"COMPRAS";#N/A,#N/A,TRUE,"DIRECCION";#N/A,#N/A,TRUE,"RESUMEN"}</definedName>
    <definedName name="ESTRUCTURA" localSheetId="6" hidden="1">{#N/A,#N/A,TRUE,"INGENIERIA";#N/A,#N/A,TRUE,"COMPRAS";#N/A,#N/A,TRUE,"DIRECCION";#N/A,#N/A,TRUE,"RESUMEN"}</definedName>
    <definedName name="ESTRUCTURA" localSheetId="19" hidden="1">{#N/A,#N/A,TRUE,"INGENIERIA";#N/A,#N/A,TRUE,"COMPRAS";#N/A,#N/A,TRUE,"DIRECCION";#N/A,#N/A,TRUE,"RESUMEN"}</definedName>
    <definedName name="ESTRUCTURA" localSheetId="4" hidden="1">{#N/A,#N/A,TRUE,"INGENIERIA";#N/A,#N/A,TRUE,"COMPRAS";#N/A,#N/A,TRUE,"DIRECCION";#N/A,#N/A,TRUE,"RESUMEN"}</definedName>
    <definedName name="ESTRUCTURA" localSheetId="1" hidden="1">{#N/A,#N/A,TRUE,"INGENIERIA";#N/A,#N/A,TRUE,"COMPRAS";#N/A,#N/A,TRUE,"DIRECCION";#N/A,#N/A,TRUE,"RESUMEN"}</definedName>
    <definedName name="ESTRUCTURA" localSheetId="5" hidden="1">{#N/A,#N/A,TRUE,"INGENIERIA";#N/A,#N/A,TRUE,"COMPRAS";#N/A,#N/A,TRUE,"DIRECCION";#N/A,#N/A,TRUE,"RESUMEN"}</definedName>
    <definedName name="ESTRUCTURA" localSheetId="3" hidden="1">{#N/A,#N/A,TRUE,"INGENIERIA";#N/A,#N/A,TRUE,"COMPRAS";#N/A,#N/A,TRUE,"DIRECCION";#N/A,#N/A,TRUE,"RESUMEN"}</definedName>
    <definedName name="ESTRUCTURA" hidden="1">{#N/A,#N/A,TRUE,"INGENIERIA";#N/A,#N/A,TRUE,"COMPRAS";#N/A,#N/A,TRUE,"DIRECCION";#N/A,#N/A,TRUE,"RESUMEN"}</definedName>
    <definedName name="ESTRUCTURA_1" localSheetId="21" hidden="1">{#N/A,#N/A,TRUE,"INGENIERIA";#N/A,#N/A,TRUE,"COMPRAS";#N/A,#N/A,TRUE,"DIRECCION";#N/A,#N/A,TRUE,"RESUMEN"}</definedName>
    <definedName name="ESTRUCTURA_1" localSheetId="22" hidden="1">{#N/A,#N/A,TRUE,"INGENIERIA";#N/A,#N/A,TRUE,"COMPRAS";#N/A,#N/A,TRUE,"DIRECCION";#N/A,#N/A,TRUE,"RESUMEN"}</definedName>
    <definedName name="ESTRUCTURA_1" localSheetId="16" hidden="1">{#N/A,#N/A,TRUE,"INGENIERIA";#N/A,#N/A,TRUE,"COMPRAS";#N/A,#N/A,TRUE,"DIRECCION";#N/A,#N/A,TRUE,"RESUMEN"}</definedName>
    <definedName name="ESTRUCTURA_1" localSheetId="20" hidden="1">{#N/A,#N/A,TRUE,"INGENIERIA";#N/A,#N/A,TRUE,"COMPRAS";#N/A,#N/A,TRUE,"DIRECCION";#N/A,#N/A,TRUE,"RESUMEN"}</definedName>
    <definedName name="ESTRUCTURA_1" localSheetId="2" hidden="1">{#N/A,#N/A,TRUE,"INGENIERIA";#N/A,#N/A,TRUE,"COMPRAS";#N/A,#N/A,TRUE,"DIRECCION";#N/A,#N/A,TRUE,"RESUMEN"}</definedName>
    <definedName name="ESTRUCTURA_1" localSheetId="4" hidden="1">{#N/A,#N/A,TRUE,"INGENIERIA";#N/A,#N/A,TRUE,"COMPRAS";#N/A,#N/A,TRUE,"DIRECCION";#N/A,#N/A,TRUE,"RESUMEN"}</definedName>
    <definedName name="ESTRUCTURA_1" localSheetId="1" hidden="1">{#N/A,#N/A,TRUE,"INGENIERIA";#N/A,#N/A,TRUE,"COMPRAS";#N/A,#N/A,TRUE,"DIRECCION";#N/A,#N/A,TRUE,"RESUMEN"}</definedName>
    <definedName name="ESTRUCTURA_1" localSheetId="5" hidden="1">{#N/A,#N/A,TRUE,"INGENIERIA";#N/A,#N/A,TRUE,"COMPRAS";#N/A,#N/A,TRUE,"DIRECCION";#N/A,#N/A,TRUE,"RESUMEN"}</definedName>
    <definedName name="ESTRUCTURA_1" hidden="1">{#N/A,#N/A,TRUE,"INGENIERIA";#N/A,#N/A,TRUE,"COMPRAS";#N/A,#N/A,TRUE,"DIRECCION";#N/A,#N/A,TRUE,"RESUMEN"}</definedName>
    <definedName name="ESTRUCTURA_2" localSheetId="21" hidden="1">{#N/A,#N/A,TRUE,"INGENIERIA";#N/A,#N/A,TRUE,"COMPRAS";#N/A,#N/A,TRUE,"DIRECCION";#N/A,#N/A,TRUE,"RESUMEN"}</definedName>
    <definedName name="ESTRUCTURA_2" localSheetId="22" hidden="1">{#N/A,#N/A,TRUE,"INGENIERIA";#N/A,#N/A,TRUE,"COMPRAS";#N/A,#N/A,TRUE,"DIRECCION";#N/A,#N/A,TRUE,"RESUMEN"}</definedName>
    <definedName name="ESTRUCTURA_2" localSheetId="16" hidden="1">{#N/A,#N/A,TRUE,"INGENIERIA";#N/A,#N/A,TRUE,"COMPRAS";#N/A,#N/A,TRUE,"DIRECCION";#N/A,#N/A,TRUE,"RESUMEN"}</definedName>
    <definedName name="ESTRUCTURA_2" localSheetId="20" hidden="1">{#N/A,#N/A,TRUE,"INGENIERIA";#N/A,#N/A,TRUE,"COMPRAS";#N/A,#N/A,TRUE,"DIRECCION";#N/A,#N/A,TRUE,"RESUMEN"}</definedName>
    <definedName name="ESTRUCTURA_2" localSheetId="2" hidden="1">{#N/A,#N/A,TRUE,"INGENIERIA";#N/A,#N/A,TRUE,"COMPRAS";#N/A,#N/A,TRUE,"DIRECCION";#N/A,#N/A,TRUE,"RESUMEN"}</definedName>
    <definedName name="ESTRUCTURA_2" localSheetId="4" hidden="1">{#N/A,#N/A,TRUE,"INGENIERIA";#N/A,#N/A,TRUE,"COMPRAS";#N/A,#N/A,TRUE,"DIRECCION";#N/A,#N/A,TRUE,"RESUMEN"}</definedName>
    <definedName name="ESTRUCTURA_2" localSheetId="1" hidden="1">{#N/A,#N/A,TRUE,"INGENIERIA";#N/A,#N/A,TRUE,"COMPRAS";#N/A,#N/A,TRUE,"DIRECCION";#N/A,#N/A,TRUE,"RESUMEN"}</definedName>
    <definedName name="ESTRUCTURA_2" localSheetId="5" hidden="1">{#N/A,#N/A,TRUE,"INGENIERIA";#N/A,#N/A,TRUE,"COMPRAS";#N/A,#N/A,TRUE,"DIRECCION";#N/A,#N/A,TRUE,"RESUMEN"}</definedName>
    <definedName name="ESTRUCTURA_2" hidden="1">{#N/A,#N/A,TRUE,"INGENIERIA";#N/A,#N/A,TRUE,"COMPRAS";#N/A,#N/A,TRUE,"DIRECCION";#N/A,#N/A,TRUE,"RESUMEN"}</definedName>
    <definedName name="et" localSheetId="2">#REF!</definedName>
    <definedName name="et">#REF!</definedName>
    <definedName name="etertgg" localSheetId="21" hidden="1">{"via1",#N/A,TRUE,"general";"via2",#N/A,TRUE,"general";"via3",#N/A,TRUE,"general"}</definedName>
    <definedName name="etertgg" localSheetId="22" hidden="1">{"via1",#N/A,TRUE,"general";"via2",#N/A,TRUE,"general";"via3",#N/A,TRUE,"general"}</definedName>
    <definedName name="etertgg" localSheetId="16" hidden="1">{"via1",#N/A,TRUE,"general";"via2",#N/A,TRUE,"general";"via3",#N/A,TRUE,"general"}</definedName>
    <definedName name="etertgg" localSheetId="20" hidden="1">{"via1",#N/A,TRUE,"general";"via2",#N/A,TRUE,"general";"via3",#N/A,TRUE,"general"}</definedName>
    <definedName name="etertgg" localSheetId="2" hidden="1">{"via1",#N/A,TRUE,"general";"via2",#N/A,TRUE,"general";"via3",#N/A,TRUE,"general"}</definedName>
    <definedName name="etertgg" localSheetId="4" hidden="1">{"via1",#N/A,TRUE,"general";"via2",#N/A,TRUE,"general";"via3",#N/A,TRUE,"general"}</definedName>
    <definedName name="etertgg" localSheetId="1" hidden="1">{"via1",#N/A,TRUE,"general";"via2",#N/A,TRUE,"general";"via3",#N/A,TRUE,"general"}</definedName>
    <definedName name="etertgg" localSheetId="5" hidden="1">{"via1",#N/A,TRUE,"general";"via2",#N/A,TRUE,"general";"via3",#N/A,TRUE,"general"}</definedName>
    <definedName name="etertgg" hidden="1">{"via1",#N/A,TRUE,"general";"via2",#N/A,TRUE,"general";"via3",#N/A,TRUE,"general"}</definedName>
    <definedName name="etertt" localSheetId="22" hidden="1">{#N/A,#N/A,TRUE,"1842CWN0"}</definedName>
    <definedName name="etertt" hidden="1">{#N/A,#N/A,TRUE,"1842CWN0"}</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 hidden="1">{"TAB1",#N/A,TRUE,"GENERAL";"TAB2",#N/A,TRUE,"GENERAL";"TAB3",#N/A,TRUE,"GENERAL";"TAB4",#N/A,TRUE,"GENERAL";"TAB5",#N/A,TRUE,"GENERAL"}</definedName>
    <definedName name="etewt" localSheetId="4" hidden="1">{"TAB1",#N/A,TRUE,"GENERAL";"TAB2",#N/A,TRUE,"GENERAL";"TAB3",#N/A,TRUE,"GENERAL";"TAB4",#N/A,TRUE,"GENERAL";"TAB5",#N/A,TRUE,"GENERAL"}</definedName>
    <definedName name="etewt" localSheetId="1" hidden="1">{"TAB1",#N/A,TRUE,"GENERAL";"TAB2",#N/A,TRUE,"GENERAL";"TAB3",#N/A,TRUE,"GENERAL";"TAB4",#N/A,TRUE,"GENERAL";"TAB5",#N/A,TRUE,"GENERAL"}</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21" hidden="1">{"via1",#N/A,TRUE,"general";"via2",#N/A,TRUE,"general";"via3",#N/A,TRUE,"general"}</definedName>
    <definedName name="etu" localSheetId="22" hidden="1">{"via1",#N/A,TRUE,"general";"via2",#N/A,TRUE,"general";"via3",#N/A,TRUE,"general"}</definedName>
    <definedName name="etu" localSheetId="16" hidden="1">{"via1",#N/A,TRUE,"general";"via2",#N/A,TRUE,"general";"via3",#N/A,TRUE,"general"}</definedName>
    <definedName name="etu" localSheetId="20" hidden="1">{"via1",#N/A,TRUE,"general";"via2",#N/A,TRUE,"general";"via3",#N/A,TRUE,"general"}</definedName>
    <definedName name="etu" localSheetId="2" hidden="1">{"via1",#N/A,TRUE,"general";"via2",#N/A,TRUE,"general";"via3",#N/A,TRUE,"general"}</definedName>
    <definedName name="etu" localSheetId="4" hidden="1">{"via1",#N/A,TRUE,"general";"via2",#N/A,TRUE,"general";"via3",#N/A,TRUE,"general"}</definedName>
    <definedName name="etu" localSheetId="1" hidden="1">{"via1",#N/A,TRUE,"general";"via2",#N/A,TRUE,"general";"via3",#N/A,TRUE,"general"}</definedName>
    <definedName name="etu" localSheetId="5" hidden="1">{"via1",#N/A,TRUE,"general";"via2",#N/A,TRUE,"general";"via3",#N/A,TRUE,"general"}</definedName>
    <definedName name="etu"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16" hidden="1">{"via1",#N/A,TRUE,"general";"via2",#N/A,TRUE,"general";"via3",#N/A,TRUE,"general"}</definedName>
    <definedName name="etueh" localSheetId="20" hidden="1">{"via1",#N/A,TRUE,"general";"via2",#N/A,TRUE,"general";"via3",#N/A,TRUE,"general"}</definedName>
    <definedName name="etueh" localSheetId="2" hidden="1">{"via1",#N/A,TRUE,"general";"via2",#N/A,TRUE,"general";"via3",#N/A,TRUE,"general"}</definedName>
    <definedName name="etueh" localSheetId="4" hidden="1">{"via1",#N/A,TRUE,"general";"via2",#N/A,TRUE,"general";"via3",#N/A,TRUE,"general"}</definedName>
    <definedName name="etueh" localSheetId="1"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16" hidden="1">{"via1",#N/A,TRUE,"general";"via2",#N/A,TRUE,"general";"via3",#N/A,TRUE,"general"}</definedName>
    <definedName name="etyty" localSheetId="20" hidden="1">{"via1",#N/A,TRUE,"general";"via2",#N/A,TRUE,"general";"via3",#N/A,TRUE,"general"}</definedName>
    <definedName name="etyty" localSheetId="2" hidden="1">{"via1",#N/A,TRUE,"general";"via2",#N/A,TRUE,"general";"via3",#N/A,TRUE,"general"}</definedName>
    <definedName name="etyty" localSheetId="4" hidden="1">{"via1",#N/A,TRUE,"general";"via2",#N/A,TRUE,"general";"via3",#N/A,TRUE,"general"}</definedName>
    <definedName name="etyty" localSheetId="1"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16" hidden="1">{"TAB1",#N/A,TRUE,"GENERAL";"TAB2",#N/A,TRUE,"GENERAL";"TAB3",#N/A,TRUE,"GENERAL";"TAB4",#N/A,TRUE,"GENERAL";"TAB5",#N/A,TRUE,"GENERAL"}</definedName>
    <definedName name="etyu" localSheetId="20" hidden="1">{"TAB1",#N/A,TRUE,"GENERAL";"TAB2",#N/A,TRUE,"GENERAL";"TAB3",#N/A,TRUE,"GENERAL";"TAB4",#N/A,TRUE,"GENERAL";"TAB5",#N/A,TRUE,"GENERAL"}</definedName>
    <definedName name="etyu" localSheetId="2" hidden="1">{"TAB1",#N/A,TRUE,"GENERAL";"TAB2",#N/A,TRUE,"GENERAL";"TAB3",#N/A,TRUE,"GENERAL";"TAB4",#N/A,TRUE,"GENERAL";"TAB5",#N/A,TRUE,"GENERAL"}</definedName>
    <definedName name="etyu" localSheetId="4" hidden="1">{"TAB1",#N/A,TRUE,"GENERAL";"TAB2",#N/A,TRUE,"GENERAL";"TAB3",#N/A,TRUE,"GENERAL";"TAB4",#N/A,TRUE,"GENERAL";"TAB5",#N/A,TRUE,"GENERAL"}</definedName>
    <definedName name="etyu" localSheetId="1" hidden="1">{"TAB1",#N/A,TRUE,"GENERAL";"TAB2",#N/A,TRUE,"GENERAL";"TAB3",#N/A,TRUE,"GENERAL";"TAB4",#N/A,TRUE,"GENERAL";"TAB5",#N/A,TRUE,"GENERAL"}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21" hidden="1">{"via1",#N/A,TRUE,"general";"via2",#N/A,TRUE,"general";"via3",#N/A,TRUE,"general"}</definedName>
    <definedName name="eu" localSheetId="22" hidden="1">{"via1",#N/A,TRUE,"general";"via2",#N/A,TRUE,"general";"via3",#N/A,TRUE,"general"}</definedName>
    <definedName name="eu" localSheetId="16" hidden="1">{"via1",#N/A,TRUE,"general";"via2",#N/A,TRUE,"general";"via3",#N/A,TRUE,"general"}</definedName>
    <definedName name="eu" localSheetId="20" hidden="1">{"via1",#N/A,TRUE,"general";"via2",#N/A,TRUE,"general";"via3",#N/A,TRUE,"general"}</definedName>
    <definedName name="eu" localSheetId="2" hidden="1">{"via1",#N/A,TRUE,"general";"via2",#N/A,TRUE,"general";"via3",#N/A,TRUE,"general"}</definedName>
    <definedName name="eu" localSheetId="4" hidden="1">{"via1",#N/A,TRUE,"general";"via2",#N/A,TRUE,"general";"via3",#N/A,TRUE,"general"}</definedName>
    <definedName name="eu" localSheetId="1" hidden="1">{"via1",#N/A,TRUE,"general";"via2",#N/A,TRUE,"general";"via3",#N/A,TRUE,"general"}</definedName>
    <definedName name="eu" localSheetId="5" hidden="1">{"via1",#N/A,TRUE,"general";"via2",#N/A,TRUE,"general";"via3",#N/A,TRUE,"general"}</definedName>
    <definedName name="eu"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16" hidden="1">{"via1",#N/A,TRUE,"general";"via2",#N/A,TRUE,"general";"via3",#N/A,TRUE,"general"}</definedName>
    <definedName name="eut" localSheetId="20" hidden="1">{"via1",#N/A,TRUE,"general";"via2",#N/A,TRUE,"general";"via3",#N/A,TRUE,"general"}</definedName>
    <definedName name="eut" localSheetId="2" hidden="1">{"via1",#N/A,TRUE,"general";"via2",#N/A,TRUE,"general";"via3",#N/A,TRUE,"general"}</definedName>
    <definedName name="eut" localSheetId="4" hidden="1">{"via1",#N/A,TRUE,"general";"via2",#N/A,TRUE,"general";"via3",#N/A,TRUE,"general"}</definedName>
    <definedName name="eut" localSheetId="1"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16" hidden="1">{"TAB1",#N/A,TRUE,"GENERAL";"TAB2",#N/A,TRUE,"GENERAL";"TAB3",#N/A,TRUE,"GENERAL";"TAB4",#N/A,TRUE,"GENERAL";"TAB5",#N/A,TRUE,"GENERAL"}</definedName>
    <definedName name="euyt" localSheetId="20" hidden="1">{"TAB1",#N/A,TRUE,"GENERAL";"TAB2",#N/A,TRUE,"GENERAL";"TAB3",#N/A,TRUE,"GENERAL";"TAB4",#N/A,TRUE,"GENERAL";"TAB5",#N/A,TRUE,"GENERAL"}</definedName>
    <definedName name="euyt" localSheetId="2" hidden="1">{"TAB1",#N/A,TRUE,"GENERAL";"TAB2",#N/A,TRUE,"GENERAL";"TAB3",#N/A,TRUE,"GENERAL";"TAB4",#N/A,TRUE,"GENERAL";"TAB5",#N/A,TRUE,"GENERAL"}</definedName>
    <definedName name="euyt" localSheetId="4" hidden="1">{"TAB1",#N/A,TRUE,"GENERAL";"TAB2",#N/A,TRUE,"GENERAL";"TAB3",#N/A,TRUE,"GENERAL";"TAB4",#N/A,TRUE,"GENERAL";"TAB5",#N/A,TRUE,"GENERAL"}</definedName>
    <definedName name="euyt" localSheetId="1" hidden="1">{"TAB1",#N/A,TRUE,"GENERAL";"TAB2",#N/A,TRUE,"GENERAL";"TAB3",#N/A,TRUE,"GENERAL";"TAB4",#N/A,TRUE,"GENERAL";"TAB5",#N/A,TRUE,"GENERAL"}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vento" localSheetId="20">#REF!</definedName>
    <definedName name="evento" localSheetId="4">#REF!</definedName>
    <definedName name="evento" localSheetId="1">#REF!</definedName>
    <definedName name="evento">#REF!</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 hidden="1">{"TAB1",#N/A,TRUE,"GENERAL";"TAB2",#N/A,TRUE,"GENERAL";"TAB3",#N/A,TRUE,"GENERAL";"TAB4",#N/A,TRUE,"GENERAL";"TAB5",#N/A,TRUE,"GENERAL"}</definedName>
    <definedName name="ewegt" localSheetId="4" hidden="1">{"TAB1",#N/A,TRUE,"GENERAL";"TAB2",#N/A,TRUE,"GENERAL";"TAB3",#N/A,TRUE,"GENERAL";"TAB4",#N/A,TRUE,"GENERAL";"TAB5",#N/A,TRUE,"GENERAL"}</definedName>
    <definedName name="ewegt" localSheetId="1" hidden="1">{"TAB1",#N/A,TRUE,"GENERAL";"TAB2",#N/A,TRUE,"GENERAL";"TAB3",#N/A,TRUE,"GENERAL";"TAB4",#N/A,TRUE,"GENERAL";"TAB5",#N/A,TRUE,"GENERAL"}</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16" hidden="1">{"TAB1",#N/A,TRUE,"GENERAL";"TAB2",#N/A,TRUE,"GENERAL";"TAB3",#N/A,TRUE,"GENERAL";"TAB4",#N/A,TRUE,"GENERAL";"TAB5",#N/A,TRUE,"GENERAL"}</definedName>
    <definedName name="ewre" localSheetId="20" hidden="1">{"TAB1",#N/A,TRUE,"GENERAL";"TAB2",#N/A,TRUE,"GENERAL";"TAB3",#N/A,TRUE,"GENERAL";"TAB4",#N/A,TRUE,"GENERAL";"TAB5",#N/A,TRUE,"GENERAL"}</definedName>
    <definedName name="ewre" localSheetId="2" hidden="1">{"TAB1",#N/A,TRUE,"GENERAL";"TAB2",#N/A,TRUE,"GENERAL";"TAB3",#N/A,TRUE,"GENERAL";"TAB4",#N/A,TRUE,"GENERAL";"TAB5",#N/A,TRUE,"GENERAL"}</definedName>
    <definedName name="ewre" localSheetId="4" hidden="1">{"TAB1",#N/A,TRUE,"GENERAL";"TAB2",#N/A,TRUE,"GENERAL";"TAB3",#N/A,TRUE,"GENERAL";"TAB4",#N/A,TRUE,"GENERAL";"TAB5",#N/A,TRUE,"GENERAL"}</definedName>
    <definedName name="ewre" localSheetId="1"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16" hidden="1">{"TAB1",#N/A,TRUE,"GENERAL";"TAB2",#N/A,TRUE,"GENERAL";"TAB3",#N/A,TRUE,"GENERAL";"TAB4",#N/A,TRUE,"GENERAL";"TAB5",#N/A,TRUE,"GENERAL"}</definedName>
    <definedName name="ewrr" localSheetId="20" hidden="1">{"TAB1",#N/A,TRUE,"GENERAL";"TAB2",#N/A,TRUE,"GENERAL";"TAB3",#N/A,TRUE,"GENERAL";"TAB4",#N/A,TRUE,"GENERAL";"TAB5",#N/A,TRUE,"GENERAL"}</definedName>
    <definedName name="ewrr" localSheetId="2" hidden="1">{"TAB1",#N/A,TRUE,"GENERAL";"TAB2",#N/A,TRUE,"GENERAL";"TAB3",#N/A,TRUE,"GENERAL";"TAB4",#N/A,TRUE,"GENERAL";"TAB5",#N/A,TRUE,"GENERAL"}</definedName>
    <definedName name="ewrr" localSheetId="4" hidden="1">{"TAB1",#N/A,TRUE,"GENERAL";"TAB2",#N/A,TRUE,"GENERAL";"TAB3",#N/A,TRUE,"GENERAL";"TAB4",#N/A,TRUE,"GENERAL";"TAB5",#N/A,TRUE,"GENERAL"}</definedName>
    <definedName name="ewrr" localSheetId="1"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16" hidden="1">{"TAB1",#N/A,TRUE,"GENERAL";"TAB2",#N/A,TRUE,"GENERAL";"TAB3",#N/A,TRUE,"GENERAL";"TAB4",#N/A,TRUE,"GENERAL";"TAB5",#N/A,TRUE,"GENERAL"}</definedName>
    <definedName name="ewrt" localSheetId="20" hidden="1">{"TAB1",#N/A,TRUE,"GENERAL";"TAB2",#N/A,TRUE,"GENERAL";"TAB3",#N/A,TRUE,"GENERAL";"TAB4",#N/A,TRUE,"GENERAL";"TAB5",#N/A,TRUE,"GENERAL"}</definedName>
    <definedName name="ewrt" localSheetId="2" hidden="1">{"TAB1",#N/A,TRUE,"GENERAL";"TAB2",#N/A,TRUE,"GENERAL";"TAB3",#N/A,TRUE,"GENERAL";"TAB4",#N/A,TRUE,"GENERAL";"TAB5",#N/A,TRUE,"GENERAL"}</definedName>
    <definedName name="ewrt" localSheetId="4" hidden="1">{"TAB1",#N/A,TRUE,"GENERAL";"TAB2",#N/A,TRUE,"GENERAL";"TAB3",#N/A,TRUE,"GENERAL";"TAB4",#N/A,TRUE,"GENERAL";"TAB5",#N/A,TRUE,"GENERAL"}</definedName>
    <definedName name="ewrt" localSheetId="1"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 localSheetId="22" hidden="1">#REF!</definedName>
    <definedName name="ex" localSheetId="2">#REF!</definedName>
    <definedName name="EX" hidden="1">#REF!</definedName>
    <definedName name="EX_1" localSheetId="22" hidden="1">#REF!</definedName>
    <definedName name="EX_1" hidden="1">#REF!</definedName>
    <definedName name="EXC" localSheetId="2">#REF!</definedName>
    <definedName name="EXC">#REF!</definedName>
    <definedName name="excavaconglomerado" localSheetId="2">#REF!</definedName>
    <definedName name="excavaconglomerado">#REF!</definedName>
    <definedName name="EXCAVAMANOV" localSheetId="2">#REF!</definedName>
    <definedName name="EXCAVAMANOV">#REF!</definedName>
    <definedName name="EXCAVAMAQUINAV" localSheetId="2">#REF!</definedName>
    <definedName name="EXCAVAMAQUINAV">#REF!</definedName>
    <definedName name="EXCAVATIERRA" localSheetId="2">#REF!</definedName>
    <definedName name="EXCAVATIERRA">#REF!</definedName>
    <definedName name="exCEL">"#REF!"</definedName>
    <definedName name="exCEL_51" localSheetId="2">#REF!</definedName>
    <definedName name="exCEL_51">#REF!</definedName>
    <definedName name="Excel_BuiltIn__FilterDatabase" localSheetId="20">#REF!</definedName>
    <definedName name="Excel_BuiltIn__FilterDatabase" localSheetId="2">#REF!</definedName>
    <definedName name="Excel_BuiltIn__FilterDatabase" localSheetId="4">#REF!</definedName>
    <definedName name="Excel_BuiltIn__FilterDatabase">#REF!</definedName>
    <definedName name="Excel_BuiltIn__FilterDatabase_2" localSheetId="16">#REF!</definedName>
    <definedName name="Excel_BuiltIn__FilterDatabase_2" localSheetId="20">#REF!</definedName>
    <definedName name="Excel_BuiltIn__FilterDatabase_2" localSheetId="1">#REF!</definedName>
    <definedName name="Excel_BuiltIn__FilterDatabase_2">#REF!</definedName>
    <definedName name="Excel_BuiltIn_Print_Area" localSheetId="20">#REF!</definedName>
    <definedName name="Excel_BuiltIn_Print_Area">#REF!</definedName>
    <definedName name="Excel_BuiltIn_Print_Area_1" localSheetId="21">#REF!</definedName>
    <definedName name="Excel_BuiltIn_Print_Area_1" localSheetId="17">#REF!</definedName>
    <definedName name="Excel_BuiltIn_Print_Area_1" localSheetId="16">#REF!</definedName>
    <definedName name="Excel_BuiltIn_Print_Area_1" localSheetId="20">#REF!</definedName>
    <definedName name="Excel_BuiltIn_Print_Area_1" localSheetId="6">#REF!</definedName>
    <definedName name="Excel_BuiltIn_Print_Area_1" localSheetId="19">#REF!</definedName>
    <definedName name="Excel_BuiltIn_Print_Area_1" localSheetId="1">#REF!</definedName>
    <definedName name="Excel_BuiltIn_Print_Area_1" localSheetId="7">#REF!</definedName>
    <definedName name="Excel_BuiltIn_Print_Area_1">#REF!</definedName>
    <definedName name="Excel_BuiltIn_Print_Area_1_1" localSheetId="21">#REF!</definedName>
    <definedName name="Excel_BuiltIn_Print_Area_1_1" localSheetId="17">#REF!</definedName>
    <definedName name="Excel_BuiltIn_Print_Area_1_1" localSheetId="16">#REF!</definedName>
    <definedName name="Excel_BuiltIn_Print_Area_1_1" localSheetId="20">#REF!</definedName>
    <definedName name="Excel_BuiltIn_Print_Area_1_1" localSheetId="6">#REF!</definedName>
    <definedName name="Excel_BuiltIn_Print_Area_1_1" localSheetId="19">#REF!</definedName>
    <definedName name="Excel_BuiltIn_Print_Area_1_1" localSheetId="1">#REF!</definedName>
    <definedName name="Excel_BuiltIn_Print_Area_1_1" localSheetId="7">#REF!</definedName>
    <definedName name="Excel_BuiltIn_Print_Area_1_1">#REF!</definedName>
    <definedName name="Excel_BuiltIn_Print_Area_1_1_1" localSheetId="21">#REF!</definedName>
    <definedName name="Excel_BuiltIn_Print_Area_1_1_1" localSheetId="17">#REF!</definedName>
    <definedName name="Excel_BuiltIn_Print_Area_1_1_1" localSheetId="16">#REF!</definedName>
    <definedName name="Excel_BuiltIn_Print_Area_1_1_1" localSheetId="20">#REF!</definedName>
    <definedName name="Excel_BuiltIn_Print_Area_1_1_1" localSheetId="6">#REF!</definedName>
    <definedName name="Excel_BuiltIn_Print_Area_1_1_1" localSheetId="19">#REF!</definedName>
    <definedName name="Excel_BuiltIn_Print_Area_1_1_1" localSheetId="1">#REF!</definedName>
    <definedName name="Excel_BuiltIn_Print_Area_1_1_1" localSheetId="7">#REF!</definedName>
    <definedName name="Excel_BuiltIn_Print_Area_1_1_1">#REF!</definedName>
    <definedName name="Excel_BuiltIn_Print_Area_1_1_1_1" localSheetId="17">#REF!</definedName>
    <definedName name="Excel_BuiltIn_Print_Area_1_1_1_1" localSheetId="16">#REF!</definedName>
    <definedName name="Excel_BuiltIn_Print_Area_1_1_1_1" localSheetId="20">#REF!</definedName>
    <definedName name="Excel_BuiltIn_Print_Area_1_1_1_1" localSheetId="6">#REF!</definedName>
    <definedName name="Excel_BuiltIn_Print_Area_1_1_1_1" localSheetId="19">#REF!</definedName>
    <definedName name="Excel_BuiltIn_Print_Area_1_1_1_1" localSheetId="7">#REF!</definedName>
    <definedName name="Excel_BuiltIn_Print_Area_1_1_1_1">#REF!</definedName>
    <definedName name="Excel_BuiltIn_Print_Area_1_1_1_1_1" localSheetId="17">#REF!</definedName>
    <definedName name="Excel_BuiltIn_Print_Area_1_1_1_1_1" localSheetId="16">#REF!</definedName>
    <definedName name="Excel_BuiltIn_Print_Area_1_1_1_1_1" localSheetId="20">#REF!</definedName>
    <definedName name="Excel_BuiltIn_Print_Area_1_1_1_1_1" localSheetId="6">#REF!</definedName>
    <definedName name="Excel_BuiltIn_Print_Area_1_1_1_1_1" localSheetId="19">#REF!</definedName>
    <definedName name="Excel_BuiltIn_Print_Area_1_1_1_1_1" localSheetId="7">#REF!</definedName>
    <definedName name="Excel_BuiltIn_Print_Area_1_1_1_1_1">#REF!</definedName>
    <definedName name="Excel_BuiltIn_Print_Area_1_1_1_1_1_1" localSheetId="17">#REF!</definedName>
    <definedName name="Excel_BuiltIn_Print_Area_1_1_1_1_1_1" localSheetId="16">#REF!</definedName>
    <definedName name="Excel_BuiltIn_Print_Area_1_1_1_1_1_1" localSheetId="20">#REF!</definedName>
    <definedName name="Excel_BuiltIn_Print_Area_1_1_1_1_1_1" localSheetId="6">#REF!</definedName>
    <definedName name="Excel_BuiltIn_Print_Area_1_1_1_1_1_1" localSheetId="19">#REF!</definedName>
    <definedName name="Excel_BuiltIn_Print_Area_1_1_1_1_1_1" localSheetId="7">#REF!</definedName>
    <definedName name="Excel_BuiltIn_Print_Area_1_1_1_1_1_1">#REF!</definedName>
    <definedName name="Excel_BuiltIn_Print_Area_3">"#REF!"</definedName>
    <definedName name="Excel_BuiltIn_Print_Area_3_51" localSheetId="2">#REF!</definedName>
    <definedName name="Excel_BuiltIn_Print_Area_3_51">#REF!</definedName>
    <definedName name="Excel_BuiltIn_Print_Area_3_X">"#REF!"</definedName>
    <definedName name="Excel_BuiltIn_Print_Area_3_X_51" localSheetId="2">#REF!</definedName>
    <definedName name="Excel_BuiltIn_Print_Area_3_X_51">#REF!</definedName>
    <definedName name="Excel_BuiltIn_Print_Area_7" localSheetId="17">#REF!</definedName>
    <definedName name="Excel_BuiltIn_Print_Area_7" localSheetId="16">#REF!</definedName>
    <definedName name="Excel_BuiltIn_Print_Area_7" localSheetId="20">#REF!</definedName>
    <definedName name="Excel_BuiltIn_Print_Area_7" localSheetId="6">#REF!</definedName>
    <definedName name="Excel_BuiltIn_Print_Area_7" localSheetId="19">#REF!</definedName>
    <definedName name="Excel_BuiltIn_Print_Area_7" localSheetId="7">#REF!</definedName>
    <definedName name="Excel_BuiltIn_Print_Area_7">#REF!</definedName>
    <definedName name="Excel_BuiltIn_Print_Titles" localSheetId="20">#REF!</definedName>
    <definedName name="Excel_BuiltIn_Print_Titles">#REF!</definedName>
    <definedName name="Excel_BuiltIn_Print_Titles_1" localSheetId="17">#REF!</definedName>
    <definedName name="Excel_BuiltIn_Print_Titles_1" localSheetId="16">#REF!</definedName>
    <definedName name="Excel_BuiltIn_Print_Titles_1" localSheetId="20">#REF!</definedName>
    <definedName name="Excel_BuiltIn_Print_Titles_1" localSheetId="6">#REF!</definedName>
    <definedName name="Excel_BuiltIn_Print_Titles_1" localSheetId="19">#REF!</definedName>
    <definedName name="Excel_BuiltIn_Print_Titles_1" localSheetId="7">#REF!</definedName>
    <definedName name="Excel_BuiltIn_Print_Titles_1">#REF!</definedName>
    <definedName name="Excel_BuiltIn_Print_Titles_1_1" localSheetId="17">#REF!</definedName>
    <definedName name="Excel_BuiltIn_Print_Titles_1_1" localSheetId="16">#REF!</definedName>
    <definedName name="Excel_BuiltIn_Print_Titles_1_1" localSheetId="20">#REF!</definedName>
    <definedName name="Excel_BuiltIn_Print_Titles_1_1" localSheetId="6">#REF!</definedName>
    <definedName name="Excel_BuiltIn_Print_Titles_1_1" localSheetId="19">#REF!</definedName>
    <definedName name="Excel_BuiltIn_Print_Titles_1_1" localSheetId="7">#REF!</definedName>
    <definedName name="Excel_BuiltIn_Print_Titles_1_1">#REF!</definedName>
    <definedName name="Excel_BuiltIn_Print_Titles_1_1_1" localSheetId="17">#REF!</definedName>
    <definedName name="Excel_BuiltIn_Print_Titles_1_1_1" localSheetId="16">#REF!</definedName>
    <definedName name="Excel_BuiltIn_Print_Titles_1_1_1" localSheetId="20">#REF!</definedName>
    <definedName name="Excel_BuiltIn_Print_Titles_1_1_1" localSheetId="6">#REF!</definedName>
    <definedName name="Excel_BuiltIn_Print_Titles_1_1_1" localSheetId="19">#REF!</definedName>
    <definedName name="Excel_BuiltIn_Print_Titles_1_1_1" localSheetId="7">#REF!</definedName>
    <definedName name="Excel_BuiltIn_Print_Titles_1_1_1">#REF!</definedName>
    <definedName name="Excel_BuiltIn_Print_Titles_1_1_1_1" localSheetId="17">#REF!</definedName>
    <definedName name="Excel_BuiltIn_Print_Titles_1_1_1_1" localSheetId="16">#REF!</definedName>
    <definedName name="Excel_BuiltIn_Print_Titles_1_1_1_1" localSheetId="20">#REF!</definedName>
    <definedName name="Excel_BuiltIn_Print_Titles_1_1_1_1" localSheetId="6">#REF!</definedName>
    <definedName name="Excel_BuiltIn_Print_Titles_1_1_1_1" localSheetId="19">#REF!</definedName>
    <definedName name="Excel_BuiltIn_Print_Titles_1_1_1_1" localSheetId="7">#REF!</definedName>
    <definedName name="Excel_BuiltIn_Print_Titles_1_1_1_1">#REF!</definedName>
    <definedName name="Excel_BuiltIn_Print_Titles_10">NA()</definedName>
    <definedName name="Excel_BuiltIn_Print_Titles_10_51" localSheetId="2">#REF!</definedName>
    <definedName name="Excel_BuiltIn_Print_Titles_10_51">#REF!</definedName>
    <definedName name="Excel_BuiltIn_Print_Titles_11">NA()</definedName>
    <definedName name="Excel_BuiltIn_Print_Titles_11_51" localSheetId="2">#REF!</definedName>
    <definedName name="Excel_BuiltIn_Print_Titles_11_51">#REF!</definedName>
    <definedName name="Excel_BuiltIn_Print_Titles_12">NA()</definedName>
    <definedName name="Excel_BuiltIn_Print_Titles_12_51" localSheetId="2">#REF!</definedName>
    <definedName name="Excel_BuiltIn_Print_Titles_12_51">#REF!</definedName>
    <definedName name="Excel_BuiltIn_Print_Titles_13">NA()</definedName>
    <definedName name="Excel_BuiltIn_Print_Titles_13_51" localSheetId="2">#REF!</definedName>
    <definedName name="Excel_BuiltIn_Print_Titles_13_51">#REF!</definedName>
    <definedName name="Excel_BuiltIn_Print_Titles_14">NA()</definedName>
    <definedName name="Excel_BuiltIn_Print_Titles_14_51" localSheetId="2">#REF!</definedName>
    <definedName name="Excel_BuiltIn_Print_Titles_14_51">#REF!</definedName>
    <definedName name="Excel_BuiltIn_Print_Titles_15">"#REF!"</definedName>
    <definedName name="Excel_BuiltIn_Print_Titles_15_51" localSheetId="2">#REF!</definedName>
    <definedName name="Excel_BuiltIn_Print_Titles_15_51">#REF!</definedName>
    <definedName name="Excel_BuiltIn_Print_Titles_16">"#REF!"</definedName>
    <definedName name="Excel_BuiltIn_Print_Titles_16_51" localSheetId="2">#REF!</definedName>
    <definedName name="Excel_BuiltIn_Print_Titles_16_51">#REF!</definedName>
    <definedName name="Excel_BuiltIn_Print_Titles_17">"#REF!"</definedName>
    <definedName name="Excel_BuiltIn_Print_Titles_17_51" localSheetId="2">#REF!</definedName>
    <definedName name="Excel_BuiltIn_Print_Titles_17_51">#REF!</definedName>
    <definedName name="Excel_BuiltIn_Print_Titles_18">"#REF!"</definedName>
    <definedName name="Excel_BuiltIn_Print_Titles_18_51" localSheetId="2">#REF!</definedName>
    <definedName name="Excel_BuiltIn_Print_Titles_18_51">#REF!</definedName>
    <definedName name="Excel_BuiltIn_Print_Titles_19">NA()</definedName>
    <definedName name="Excel_BuiltIn_Print_Titles_19_51" localSheetId="2">#REF!</definedName>
    <definedName name="Excel_BuiltIn_Print_Titles_19_51">#REF!</definedName>
    <definedName name="Excel_BuiltIn_Print_Titles_20">"#REF!"</definedName>
    <definedName name="Excel_BuiltIn_Print_Titles_20_51" localSheetId="2">#REF!</definedName>
    <definedName name="Excel_BuiltIn_Print_Titles_20_51">#REF!</definedName>
    <definedName name="Excel_BuiltIn_Print_Titles_21">NA()</definedName>
    <definedName name="Excel_BuiltIn_Print_Titles_21_51" localSheetId="2">#REF!</definedName>
    <definedName name="Excel_BuiltIn_Print_Titles_21_51">#REF!</definedName>
    <definedName name="Excel_BuiltIn_Print_Titles_23">"#REF!"</definedName>
    <definedName name="Excel_BuiltIn_Print_Titles_23_51" localSheetId="2">#REF!</definedName>
    <definedName name="Excel_BuiltIn_Print_Titles_23_51">#REF!</definedName>
    <definedName name="Excel_BuiltIn_Print_Titles_3" localSheetId="21">#REF!</definedName>
    <definedName name="Excel_BuiltIn_Print_Titles_3" localSheetId="17">#REF!</definedName>
    <definedName name="Excel_BuiltIn_Print_Titles_3" localSheetId="16">#REF!</definedName>
    <definedName name="Excel_BuiltIn_Print_Titles_3" localSheetId="20">#REF!</definedName>
    <definedName name="Excel_BuiltIn_Print_Titles_3" localSheetId="19">#REF!</definedName>
    <definedName name="Excel_BuiltIn_Print_Titles_3" localSheetId="1">#REF!</definedName>
    <definedName name="Excel_BuiltIn_Print_Titles_3" localSheetId="7">#REF!</definedName>
    <definedName name="Excel_BuiltIn_Print_Titles_3">#REF!</definedName>
    <definedName name="Excel_BuiltIn_Print_Titles_3_51" localSheetId="2">#REF!</definedName>
    <definedName name="Excel_BuiltIn_Print_Titles_3_51">#REF!</definedName>
    <definedName name="Excel_BuiltIn_Print_Titles_4" localSheetId="21">#REF!</definedName>
    <definedName name="Excel_BuiltIn_Print_Titles_4" localSheetId="17">#REF!</definedName>
    <definedName name="Excel_BuiltIn_Print_Titles_4" localSheetId="16">#REF!</definedName>
    <definedName name="Excel_BuiltIn_Print_Titles_4" localSheetId="20">#REF!</definedName>
    <definedName name="Excel_BuiltIn_Print_Titles_4" localSheetId="19">#REF!</definedName>
    <definedName name="Excel_BuiltIn_Print_Titles_4" localSheetId="1">#REF!</definedName>
    <definedName name="Excel_BuiltIn_Print_Titles_4" localSheetId="7">#REF!</definedName>
    <definedName name="Excel_BuiltIn_Print_Titles_4">#REF!</definedName>
    <definedName name="Excel_BuiltIn_Print_Titles_5">NA()</definedName>
    <definedName name="Excel_BuiltIn_Print_Titles_5_51" localSheetId="2">#REF!</definedName>
    <definedName name="Excel_BuiltIn_Print_Titles_5_51">#REF!</definedName>
    <definedName name="Excel_BuiltIn_Print_Titles_5_XX">NA()</definedName>
    <definedName name="Excel_BuiltIn_Print_Titles_5_XX_51" localSheetId="2">#REF!</definedName>
    <definedName name="Excel_BuiltIn_Print_Titles_5_XX_51">#REF!</definedName>
    <definedName name="Excel_BuiltIn_Print_Titles_6">"#REF!"</definedName>
    <definedName name="Excel_BuiltIn_Print_Titles_6_51" localSheetId="2">#REF!</definedName>
    <definedName name="Excel_BuiltIn_Print_Titles_6_51">#REF!</definedName>
    <definedName name="Excel_BuiltIn_Print_Titles_7">NA()</definedName>
    <definedName name="Excel_BuiltIn_Print_Titles_7_51" localSheetId="2">#REF!</definedName>
    <definedName name="Excel_BuiltIn_Print_Titles_7_51">#REF!</definedName>
    <definedName name="Excel_BuiltIn_Print_Titles_8">"#REF!"</definedName>
    <definedName name="Excel_BuiltIn_Print_Titles_8_51" localSheetId="2">#REF!</definedName>
    <definedName name="Excel_BuiltIn_Print_Titles_8_51">#REF!</definedName>
    <definedName name="Excel_BuiltIn_Print_Titles_9">NA()</definedName>
    <definedName name="Excel_BuiltIn_Print_Titles_9_51" localSheetId="2">#REF!</definedName>
    <definedName name="Excel_BuiltIn_Print_Titles_9_51">#REF!</definedName>
    <definedName name="EXCROC" localSheetId="2">#REF!</definedName>
    <definedName name="EXCROC">#REF!</definedName>
    <definedName name="EXPL" localSheetId="2">#REF!</definedName>
    <definedName name="EXPL">#REF!</definedName>
    <definedName name="EXT" localSheetId="2">#REF!</definedName>
    <definedName name="EXT">#REF!</definedName>
    <definedName name="EXTERNO" localSheetId="21">#REF!</definedName>
    <definedName name="EXTERNO" localSheetId="17">#REF!</definedName>
    <definedName name="EXTERNO" localSheetId="20">#REF!</definedName>
    <definedName name="EXTERNO" localSheetId="19">#REF!</definedName>
    <definedName name="EXTERNO" localSheetId="1">#REF!</definedName>
    <definedName name="EXTERNO" localSheetId="7">#REF!</definedName>
    <definedName name="EXTERNO">#REF!</definedName>
    <definedName name="EXTRA" localSheetId="2">#REF!</definedName>
    <definedName name="EXTRA">#REF!</definedName>
    <definedName name="Extra_Pay" localSheetId="20">#REF!</definedName>
    <definedName name="Extra_Pay">#REF!</definedName>
    <definedName name="F201.1" localSheetId="2">#REF!</definedName>
    <definedName name="F201.1">#REF!</definedName>
    <definedName name="F201.2" localSheetId="2">#REF!</definedName>
    <definedName name="F201.2">#REF!</definedName>
    <definedName name="F201.3" localSheetId="2">#REF!</definedName>
    <definedName name="F201.3">#REF!</definedName>
    <definedName name="F210.2" localSheetId="2">#REF!</definedName>
    <definedName name="F210.2">#REF!</definedName>
    <definedName name="F210.3" localSheetId="2">#REF!</definedName>
    <definedName name="F210.3">#REF!</definedName>
    <definedName name="F211.1" localSheetId="2">#REF!</definedName>
    <definedName name="F211.1">#REF!</definedName>
    <definedName name="F220.1" localSheetId="2">#REF!</definedName>
    <definedName name="F220.1">#REF!</definedName>
    <definedName name="fa" localSheetId="2">#REF!</definedName>
    <definedName name="fa">#REF!</definedName>
    <definedName name="FAC" localSheetId="22" hidden="1">#REF!</definedName>
    <definedName name="FAC" hidden="1">#REF!</definedName>
    <definedName name="FACT" localSheetId="2">#REF!</definedName>
    <definedName name="FACT">#REF!</definedName>
    <definedName name="FactAjusteCosto" localSheetId="20">#REF!</definedName>
    <definedName name="FactAjusteCosto">#REF!</definedName>
    <definedName name="FactAjusteCostoO" localSheetId="20">#REF!</definedName>
    <definedName name="FactAjusteCostoO">#REF!</definedName>
    <definedName name="FactBenefAjuste" localSheetId="20">#REF!</definedName>
    <definedName name="FactBenefAjuste">#REF!</definedName>
    <definedName name="FactBenefAjusteO" localSheetId="20">#REF!</definedName>
    <definedName name="FactBenefAjusteO">#REF!</definedName>
    <definedName name="FactCalcPolizas" localSheetId="20">#REF!</definedName>
    <definedName name="FactCalcPolizas">#REF!</definedName>
    <definedName name="FactCalcPolizasO" localSheetId="20">#REF!</definedName>
    <definedName name="FactCalcPolizasO">#REF!</definedName>
    <definedName name="FactFinanc" localSheetId="20">#REF!</definedName>
    <definedName name="FactFinanc">#REF!</definedName>
    <definedName name="FactFinancO" localSheetId="20">#REF!</definedName>
    <definedName name="FactFinancO">#REF!</definedName>
    <definedName name="Factor_Base" localSheetId="2">#REF!</definedName>
    <definedName name="Factor_Base">#REF!</definedName>
    <definedName name="FactorCostoPotencia" localSheetId="17">#REF!</definedName>
    <definedName name="FactorCostoPotencia" localSheetId="16">#REF!</definedName>
    <definedName name="FactorCostoPotencia" localSheetId="20">#REF!</definedName>
    <definedName name="FactorCostoPotencia" localSheetId="19">#REF!</definedName>
    <definedName name="FactorCostoPotencia" localSheetId="1">#REF!</definedName>
    <definedName name="FactorCostoPotencia" localSheetId="7">#REF!</definedName>
    <definedName name="FactorCostoPotencia">#REF!</definedName>
    <definedName name="FactorMultFinal" localSheetId="2">#REF!</definedName>
    <definedName name="FactorMultFinal">#REF!</definedName>
    <definedName name="FactorMultiplicaCalculado" localSheetId="2">#REF!</definedName>
    <definedName name="FactorMultiplicaCalculado">#REF!</definedName>
    <definedName name="factura" localSheetId="2">#REF!</definedName>
    <definedName name="factura">#REF!</definedName>
    <definedName name="FACTURADO" localSheetId="2">#REF!</definedName>
    <definedName name="FACTURADO">#REF!</definedName>
    <definedName name="FAL" localSheetId="2">#REF!</definedName>
    <definedName name="FAL">#REF!</definedName>
    <definedName name="fb" localSheetId="2">#REF!</definedName>
    <definedName name="fb">#REF!</definedName>
    <definedName name="FC_COPIA" localSheetId="16">{"'Sheet1'!$A$1:$G$85"}</definedName>
    <definedName name="FC_COPIA" localSheetId="2">{"'Sheet1'!$A$1:$G$85"}</definedName>
    <definedName name="FC_COPIA" localSheetId="4">{"'Sheet1'!$A$1:$G$85"}</definedName>
    <definedName name="FC_COPIA">{"'Sheet1'!$A$1:$G$85"}</definedName>
    <definedName name="fd" localSheetId="20">#REF!</definedName>
    <definedName name="fd">#REF!</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localSheetId="16" hidden="1">{"TAB1",#N/A,TRUE,"GENERAL";"TAB2",#N/A,TRUE,"GENERAL";"TAB3",#N/A,TRUE,"GENERAL";"TAB4",#N/A,TRUE,"GENERAL";"TAB5",#N/A,TRUE,"GENERAL"}</definedName>
    <definedName name="fda" localSheetId="20" hidden="1">{"TAB1",#N/A,TRUE,"GENERAL";"TAB2",#N/A,TRUE,"GENERAL";"TAB3",#N/A,TRUE,"GENERAL";"TAB4",#N/A,TRUE,"GENERAL";"TAB5",#N/A,TRUE,"GENERAL"}</definedName>
    <definedName name="fda" localSheetId="2" hidden="1">{"TAB1",#N/A,TRUE,"GENERAL";"TAB2",#N/A,TRUE,"GENERAL";"TAB3",#N/A,TRUE,"GENERAL";"TAB4",#N/A,TRUE,"GENERAL";"TAB5",#N/A,TRUE,"GENERAL"}</definedName>
    <definedName name="fda" localSheetId="4" hidden="1">{"TAB1",#N/A,TRUE,"GENERAL";"TAB2",#N/A,TRUE,"GENERAL";"TAB3",#N/A,TRUE,"GENERAL";"TAB4",#N/A,TRUE,"GENERAL";"TAB5",#N/A,TRUE,"GENERAL"}</definedName>
    <definedName name="fda" localSheetId="1" hidden="1">{"TAB1",#N/A,TRUE,"GENERAL";"TAB2",#N/A,TRUE,"GENERAL";"TAB3",#N/A,TRUE,"GENERAL";"TAB4",#N/A,TRUE,"GENERAL";"TAB5",#N/A,TRUE,"GENERAL"}</definedName>
    <definedName name="fda" localSheetId="5" hidden="1">{"TAB1",#N/A,TRUE,"GENERAL";"TAB2",#N/A,TRUE,"GENERAL";"TAB3",#N/A,TRUE,"GENERAL";"TAB4",#N/A,TRUE,"GENERAL";"TAB5",#N/A,TRUE,"GENERAL"}</definedName>
    <definedName name="fda" hidden="1">{"TAB1",#N/A,TRUE,"GENERAL";"TAB2",#N/A,TRUE,"GENERAL";"TAB3",#N/A,TRUE,"GENERAL";"TAB4",#N/A,TRUE,"GENERAL";"TAB5",#N/A,TRUE,"GENERAL"}</definedName>
    <definedName name="fdadsfa" localSheetId="21" hidden="1">{"PRES REHAB ARM-PER POR ITEMS  KM A KM",#N/A,TRUE,"Rehabilitacion Arm-Per"}</definedName>
    <definedName name="fdadsfa" localSheetId="22" hidden="1">{"PRES REHAB ARM-PER POR ITEMS  KM A KM",#N/A,TRUE,"Rehabilitacion Arm-Per"}</definedName>
    <definedName name="fdadsfa" localSheetId="16" hidden="1">{"PRES REHAB ARM-PER POR ITEMS  KM A KM",#N/A,TRUE,"Rehabilitacion Arm-Per"}</definedName>
    <definedName name="fdadsfa" localSheetId="20" hidden="1">{"PRES REHAB ARM-PER POR ITEMS  KM A KM",#N/A,TRUE,"Rehabilitacion Arm-Per"}</definedName>
    <definedName name="fdadsfa" localSheetId="2" hidden="1">{"PRES REHAB ARM-PER POR ITEMS  KM A KM",#N/A,TRUE,"Rehabilitacion Arm-Per"}</definedName>
    <definedName name="fdadsfa" localSheetId="4" hidden="1">{"PRES REHAB ARM-PER POR ITEMS  KM A KM",#N/A,TRUE,"Rehabilitacion Arm-Per"}</definedName>
    <definedName name="fdadsfa" localSheetId="1" hidden="1">{"PRES REHAB ARM-PER POR ITEMS  KM A KM",#N/A,TRUE,"Rehabilitacion Arm-Per"}</definedName>
    <definedName name="fdadsfa" localSheetId="5" hidden="1">{"PRES REHAB ARM-PER POR ITEMS  KM A KM",#N/A,TRUE,"Rehabilitacion Arm-Per"}</definedName>
    <definedName name="fdadsfa" hidden="1">{"PRES REHAB ARM-PER POR ITEMS  KM A KM",#N/A,TRUE,"Rehabilitacion Arm-Per"}</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 hidden="1">{"TAB1",#N/A,TRUE,"GENERAL";"TAB2",#N/A,TRUE,"GENERAL";"TAB3",#N/A,TRUE,"GENERAL";"TAB4",#N/A,TRUE,"GENERAL";"TAB5",#N/A,TRUE,"GENERAL"}</definedName>
    <definedName name="fdbjp" localSheetId="4" hidden="1">{"TAB1",#N/A,TRUE,"GENERAL";"TAB2",#N/A,TRUE,"GENERAL";"TAB3",#N/A,TRUE,"GENERAL";"TAB4",#N/A,TRUE,"GENERAL";"TAB5",#N/A,TRUE,"GENERAL"}</definedName>
    <definedName name="fdbjp" localSheetId="1" hidden="1">{"TAB1",#N/A,TRUE,"GENERAL";"TAB2",#N/A,TRUE,"GENERAL";"TAB3",#N/A,TRUE,"GENERAL";"TAB4",#N/A,TRUE,"GENERAL";"TAB5",#N/A,TRUE,"GENERAL"}</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16" hidden="1">{"TAB1",#N/A,TRUE,"GENERAL";"TAB2",#N/A,TRUE,"GENERAL";"TAB3",#N/A,TRUE,"GENERAL";"TAB4",#N/A,TRUE,"GENERAL";"TAB5",#N/A,TRUE,"GENERAL"}</definedName>
    <definedName name="fdf" localSheetId="20" hidden="1">{"TAB1",#N/A,TRUE,"GENERAL";"TAB2",#N/A,TRUE,"GENERAL";"TAB3",#N/A,TRUE,"GENERAL";"TAB4",#N/A,TRUE,"GENERAL";"TAB5",#N/A,TRUE,"GENERAL"}</definedName>
    <definedName name="fdf" localSheetId="2" hidden="1">{"TAB1",#N/A,TRUE,"GENERAL";"TAB2",#N/A,TRUE,"GENERAL";"TAB3",#N/A,TRUE,"GENERAL";"TAB4",#N/A,TRUE,"GENERAL";"TAB5",#N/A,TRUE,"GENERAL"}</definedName>
    <definedName name="fdf" localSheetId="4" hidden="1">{"TAB1",#N/A,TRUE,"GENERAL";"TAB2",#N/A,TRUE,"GENERAL";"TAB3",#N/A,TRUE,"GENERAL";"TAB4",#N/A,TRUE,"GENERAL";"TAB5",#N/A,TRUE,"GENERAL"}</definedName>
    <definedName name="fdf" localSheetId="1" hidden="1">{"TAB1",#N/A,TRUE,"GENERAL";"TAB2",#N/A,TRUE,"GENERAL";"TAB3",#N/A,TRUE,"GENERAL";"TAB4",#N/A,TRUE,"GENERAL";"TAB5",#N/A,TRUE,"GENERAL"}</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21" hidden="1">{"via1",#N/A,TRUE,"general";"via2",#N/A,TRUE,"general";"via3",#N/A,TRUE,"general"}</definedName>
    <definedName name="fdg" localSheetId="22" hidden="1">{"via1",#N/A,TRUE,"general";"via2",#N/A,TRUE,"general";"via3",#N/A,TRUE,"general"}</definedName>
    <definedName name="fdg" localSheetId="16" hidden="1">{"via1",#N/A,TRUE,"general";"via2",#N/A,TRUE,"general";"via3",#N/A,TRUE,"general"}</definedName>
    <definedName name="fdg" localSheetId="20" hidden="1">{"via1",#N/A,TRUE,"general";"via2",#N/A,TRUE,"general";"via3",#N/A,TRUE,"general"}</definedName>
    <definedName name="fdg" localSheetId="2" hidden="1">{"via1",#N/A,TRUE,"general";"via2",#N/A,TRUE,"general";"via3",#N/A,TRUE,"general"}</definedName>
    <definedName name="fdg" localSheetId="4" hidden="1">{"via1",#N/A,TRUE,"general";"via2",#N/A,TRUE,"general";"via3",#N/A,TRUE,"general"}</definedName>
    <definedName name="fdg" localSheetId="1" hidden="1">{"via1",#N/A,TRUE,"general";"via2",#N/A,TRUE,"general";"via3",#N/A,TRUE,"general"}</definedName>
    <definedName name="fdg" localSheetId="5" hidden="1">{"via1",#N/A,TRUE,"general";"via2",#N/A,TRUE,"general";"via3",#N/A,TRUE,"general"}</definedName>
    <definedName name="fdg" hidden="1">{"via1",#N/A,TRUE,"general";"via2",#N/A,TRUE,"general";"via3",#N/A,TRUE,"general"}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16" hidden="1">{"TAB1",#N/A,TRUE,"GENERAL";"TAB2",#N/A,TRUE,"GENERAL";"TAB3",#N/A,TRUE,"GENERAL";"TAB4",#N/A,TRUE,"GENERAL";"TAB5",#N/A,TRUE,"GENERAL"}</definedName>
    <definedName name="FDGD" localSheetId="20" hidden="1">{"TAB1",#N/A,TRUE,"GENERAL";"TAB2",#N/A,TRUE,"GENERAL";"TAB3",#N/A,TRUE,"GENERAL";"TAB4",#N/A,TRUE,"GENERAL";"TAB5",#N/A,TRUE,"GENERAL"}</definedName>
    <definedName name="FDGD" localSheetId="2" hidden="1">{"TAB1",#N/A,TRUE,"GENERAL";"TAB2",#N/A,TRUE,"GENERAL";"TAB3",#N/A,TRUE,"GENERAL";"TAB4",#N/A,TRUE,"GENERAL";"TAB5",#N/A,TRUE,"GENERAL"}</definedName>
    <definedName name="FDGD" localSheetId="4" hidden="1">{"TAB1",#N/A,TRUE,"GENERAL";"TAB2",#N/A,TRUE,"GENERAL";"TAB3",#N/A,TRUE,"GENERAL";"TAB4",#N/A,TRUE,"GENERAL";"TAB5",#N/A,TRUE,"GENERAL"}</definedName>
    <definedName name="FDGD" localSheetId="1" hidden="1">{"TAB1",#N/A,TRUE,"GENERAL";"TAB2",#N/A,TRUE,"GENERAL";"TAB3",#N/A,TRUE,"GENERAL";"TAB4",#N/A,TRUE,"GENERAL";"TAB5",#N/A,TRUE,"GENERAL"}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16" hidden="1">{"TAB1",#N/A,TRUE,"GENERAL";"TAB2",#N/A,TRUE,"GENERAL";"TAB3",#N/A,TRUE,"GENERAL";"TAB4",#N/A,TRUE,"GENERAL";"TAB5",#N/A,TRUE,"GENERAL"}</definedName>
    <definedName name="fdh" localSheetId="20" hidden="1">{"TAB1",#N/A,TRUE,"GENERAL";"TAB2",#N/A,TRUE,"GENERAL";"TAB3",#N/A,TRUE,"GENERAL";"TAB4",#N/A,TRUE,"GENERAL";"TAB5",#N/A,TRUE,"GENERAL"}</definedName>
    <definedName name="fdh" localSheetId="2" hidden="1">{"TAB1",#N/A,TRUE,"GENERAL";"TAB2",#N/A,TRUE,"GENERAL";"TAB3",#N/A,TRUE,"GENERAL";"TAB4",#N/A,TRUE,"GENERAL";"TAB5",#N/A,TRUE,"GENERAL"}</definedName>
    <definedName name="fdh" localSheetId="4" hidden="1">{"TAB1",#N/A,TRUE,"GENERAL";"TAB2",#N/A,TRUE,"GENERAL";"TAB3",#N/A,TRUE,"GENERAL";"TAB4",#N/A,TRUE,"GENERAL";"TAB5",#N/A,TRUE,"GENERAL"}</definedName>
    <definedName name="fdh" localSheetId="1"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 localSheetId="20">#REF!</definedName>
    <definedName name="fds" localSheetId="4">#REF!</definedName>
    <definedName name="fds" localSheetId="1">#REF!</definedName>
    <definedName name="fds">#REF!</definedName>
    <definedName name="fdsafd" localSheetId="2">#REF!</definedName>
    <definedName name="fdsafd">#REF!</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16" hidden="1">{"TAB1",#N/A,TRUE,"GENERAL";"TAB2",#N/A,TRUE,"GENERAL";"TAB3",#N/A,TRUE,"GENERAL";"TAB4",#N/A,TRUE,"GENERAL";"TAB5",#N/A,TRUE,"GENERAL"}</definedName>
    <definedName name="fdsf" localSheetId="20" hidden="1">{"TAB1",#N/A,TRUE,"GENERAL";"TAB2",#N/A,TRUE,"GENERAL";"TAB3",#N/A,TRUE,"GENERAL";"TAB4",#N/A,TRUE,"GENERAL";"TAB5",#N/A,TRUE,"GENERAL"}</definedName>
    <definedName name="fdsf" localSheetId="2" hidden="1">{"TAB1",#N/A,TRUE,"GENERAL";"TAB2",#N/A,TRUE,"GENERAL";"TAB3",#N/A,TRUE,"GENERAL";"TAB4",#N/A,TRUE,"GENERAL";"TAB5",#N/A,TRUE,"GENERAL"}</definedName>
    <definedName name="fdsf" localSheetId="4" hidden="1">{"TAB1",#N/A,TRUE,"GENERAL";"TAB2",#N/A,TRUE,"GENERAL";"TAB3",#N/A,TRUE,"GENERAL";"TAB4",#N/A,TRUE,"GENERAL";"TAB5",#N/A,TRUE,"GENERAL"}</definedName>
    <definedName name="fdsf" localSheetId="1" hidden="1">{"TAB1",#N/A,TRUE,"GENERAL";"TAB2",#N/A,TRUE,"GENERAL";"TAB3",#N/A,TRUE,"GENERAL";"TAB4",#N/A,TRUE,"GENERAL";"TAB5",#N/A,TRUE,"GENERAL"}</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21" hidden="1">{"via1",#N/A,TRUE,"general";"via2",#N/A,TRUE,"general";"via3",#N/A,TRUE,"general"}</definedName>
    <definedName name="fdsfdsf" localSheetId="22" hidden="1">{"via1",#N/A,TRUE,"general";"via2",#N/A,TRUE,"general";"via3",#N/A,TRUE,"general"}</definedName>
    <definedName name="fdsfdsf" localSheetId="16" hidden="1">{"via1",#N/A,TRUE,"general";"via2",#N/A,TRUE,"general";"via3",#N/A,TRUE,"general"}</definedName>
    <definedName name="fdsfdsf" localSheetId="20" hidden="1">{"via1",#N/A,TRUE,"general";"via2",#N/A,TRUE,"general";"via3",#N/A,TRUE,"general"}</definedName>
    <definedName name="fdsfdsf" localSheetId="2" hidden="1">{"via1",#N/A,TRUE,"general";"via2",#N/A,TRUE,"general";"via3",#N/A,TRUE,"general"}</definedName>
    <definedName name="fdsfdsf" localSheetId="4" hidden="1">{"via1",#N/A,TRUE,"general";"via2",#N/A,TRUE,"general";"via3",#N/A,TRUE,"general"}</definedName>
    <definedName name="fdsfdsf" localSheetId="1" hidden="1">{"via1",#N/A,TRUE,"general";"via2",#N/A,TRUE,"general";"via3",#N/A,TRUE,"general"}</definedName>
    <definedName name="fdsfdsf" localSheetId="5" hidden="1">{"via1",#N/A,TRUE,"general";"via2",#N/A,TRUE,"general";"via3",#N/A,TRUE,"general"}</definedName>
    <definedName name="fdsfdsf"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16" hidden="1">{"via1",#N/A,TRUE,"general";"via2",#N/A,TRUE,"general";"via3",#N/A,TRUE,"general"}</definedName>
    <definedName name="fdsgfds" localSheetId="20" hidden="1">{"via1",#N/A,TRUE,"general";"via2",#N/A,TRUE,"general";"via3",#N/A,TRUE,"general"}</definedName>
    <definedName name="fdsgfds" localSheetId="2" hidden="1">{"via1",#N/A,TRUE,"general";"via2",#N/A,TRUE,"general";"via3",#N/A,TRUE,"general"}</definedName>
    <definedName name="fdsgfds" localSheetId="4" hidden="1">{"via1",#N/A,TRUE,"general";"via2",#N/A,TRUE,"general";"via3",#N/A,TRUE,"general"}</definedName>
    <definedName name="fdsgfds" localSheetId="1"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 hidden="1">{"TAB1",#N/A,TRUE,"GENERAL";"TAB2",#N/A,TRUE,"GENERAL";"TAB3",#N/A,TRUE,"GENERAL";"TAB4",#N/A,TRUE,"GENERAL";"TAB5",#N/A,TRUE,"GENERAL"}</definedName>
    <definedName name="FDSIO" localSheetId="4" hidden="1">{"TAB1",#N/A,TRUE,"GENERAL";"TAB2",#N/A,TRUE,"GENERAL";"TAB3",#N/A,TRUE,"GENERAL";"TAB4",#N/A,TRUE,"GENERAL";"TAB5",#N/A,TRUE,"GENERAL"}</definedName>
    <definedName name="FDSIO" localSheetId="1"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DWD" localSheetId="2">#REF!</definedName>
    <definedName name="fDWD">#REF!</definedName>
    <definedName name="FE">1.32</definedName>
    <definedName name="FEB" localSheetId="21">#REF!</definedName>
    <definedName name="FEB" localSheetId="17">#REF!</definedName>
    <definedName name="FEB" localSheetId="16">#REF!</definedName>
    <definedName name="FEB" localSheetId="20">#REF!</definedName>
    <definedName name="FEB" localSheetId="6">#REF!</definedName>
    <definedName name="FEB" localSheetId="19">#REF!</definedName>
    <definedName name="FEB" localSheetId="1">#REF!</definedName>
    <definedName name="FEB" localSheetId="7">#REF!</definedName>
    <definedName name="FEB">#REF!</definedName>
    <definedName name="FEC" localSheetId="2">#REF!</definedName>
    <definedName name="FEC">#REF!</definedName>
    <definedName name="FECH" localSheetId="16">#REF!</definedName>
    <definedName name="FECH" localSheetId="20">#REF!</definedName>
    <definedName name="FECH" localSheetId="1">#REF!</definedName>
    <definedName name="FECH">#REF!</definedName>
    <definedName name="Fecha" localSheetId="20">#REF!</definedName>
    <definedName name="Fecha" localSheetId="1">#REF!</definedName>
    <definedName name="Fecha">#REF!</definedName>
    <definedName name="FECHA_ELABORACION" localSheetId="21">#REF!</definedName>
    <definedName name="FECHA_ELABORACION" localSheetId="16">#REF!</definedName>
    <definedName name="FECHA_ELABORACION" localSheetId="20">#REF!</definedName>
    <definedName name="FECHA_ELABORACION">#REF!</definedName>
    <definedName name="fecha_informe" localSheetId="2">#REF!</definedName>
    <definedName name="fecha_informe">#REF!</definedName>
    <definedName name="FECHA5" localSheetId="2">#REF!,#REF!</definedName>
    <definedName name="FECHA5">#REF!,#REF!</definedName>
    <definedName name="fer" localSheetId="2">#REF!</definedName>
    <definedName name="fer">#REF!</definedName>
    <definedName name="ferfer" localSheetId="21" hidden="1">{"via1",#N/A,TRUE,"general";"via2",#N/A,TRUE,"general";"via3",#N/A,TRUE,"general"}</definedName>
    <definedName name="ferfer" localSheetId="22" hidden="1">{"via1",#N/A,TRUE,"general";"via2",#N/A,TRUE,"general";"via3",#N/A,TRUE,"general"}</definedName>
    <definedName name="ferfer" localSheetId="16" hidden="1">{"via1",#N/A,TRUE,"general";"via2",#N/A,TRUE,"general";"via3",#N/A,TRUE,"general"}</definedName>
    <definedName name="ferfer" localSheetId="20" hidden="1">{"via1",#N/A,TRUE,"general";"via2",#N/A,TRUE,"general";"via3",#N/A,TRUE,"general"}</definedName>
    <definedName name="ferfer" localSheetId="2" hidden="1">{"via1",#N/A,TRUE,"general";"via2",#N/A,TRUE,"general";"via3",#N/A,TRUE,"general"}</definedName>
    <definedName name="ferfer" localSheetId="4" hidden="1">{"via1",#N/A,TRUE,"general";"via2",#N/A,TRUE,"general";"via3",#N/A,TRUE,"general"}</definedName>
    <definedName name="ferfer" localSheetId="1" hidden="1">{"via1",#N/A,TRUE,"general";"via2",#N/A,TRUE,"general";"via3",#N/A,TRUE,"general"}</definedName>
    <definedName name="ferfer" localSheetId="5" hidden="1">{"via1",#N/A,TRUE,"general";"via2",#N/A,TRUE,"general";"via3",#N/A,TRUE,"general"}</definedName>
    <definedName name="ferfer" hidden="1">{"via1",#N/A,TRUE,"general";"via2",#N/A,TRUE,"general";"via3",#N/A,TRUE,"general"}</definedName>
    <definedName name="Festivos" localSheetId="2">#REF!</definedName>
    <definedName name="Festivos">#REF!</definedName>
    <definedName name="Fexx" localSheetId="2">#REF!</definedName>
    <definedName name="Fexx">#REF!</definedName>
    <definedName name="ff" localSheetId="2">#REF!</definedName>
    <definedName name="ff">#REF!</definedName>
    <definedName name="fff" localSheetId="21" hidden="1">{"via1",#N/A,TRUE,"general";"via2",#N/A,TRUE,"general";"via3",#N/A,TRUE,"general"}</definedName>
    <definedName name="fff" localSheetId="22" hidden="1">{"via1",#N/A,TRUE,"general";"via2",#N/A,TRUE,"general";"via3",#N/A,TRUE,"general"}</definedName>
    <definedName name="fff" localSheetId="16" hidden="1">{"via1",#N/A,TRUE,"general";"via2",#N/A,TRUE,"general";"via3",#N/A,TRUE,"general"}</definedName>
    <definedName name="fff" localSheetId="20" hidden="1">{"via1",#N/A,TRUE,"general";"via2",#N/A,TRUE,"general";"via3",#N/A,TRUE,"general"}</definedName>
    <definedName name="fff" localSheetId="2" hidden="1">{"via1",#N/A,TRUE,"general";"via2",#N/A,TRUE,"general";"via3",#N/A,TRUE,"general"}</definedName>
    <definedName name="fff" localSheetId="4" hidden="1">{"via1",#N/A,TRUE,"general";"via2",#N/A,TRUE,"general";"via3",#N/A,TRUE,"general"}</definedName>
    <definedName name="fff" localSheetId="1" hidden="1">{"via1",#N/A,TRUE,"general";"via2",#N/A,TRUE,"general";"via3",#N/A,TRUE,"general"}</definedName>
    <definedName name="fff" localSheetId="5" hidden="1">{"via1",#N/A,TRUE,"general";"via2",#N/A,TRUE,"general";"via3",#N/A,TRUE,"general"}</definedName>
    <definedName name="fff" hidden="1">{"via1",#N/A,TRUE,"general";"via2",#N/A,TRUE,"general";"via3",#N/A,TRUE,"general"}</definedName>
    <definedName name="ffff" localSheetId="21">#REF!</definedName>
    <definedName name="ffff" localSheetId="17">#REF!</definedName>
    <definedName name="ffff" localSheetId="20">#REF!</definedName>
    <definedName name="ffff" localSheetId="19">#REF!</definedName>
    <definedName name="ffff" localSheetId="1">#REF!</definedName>
    <definedName name="ffff" localSheetId="7">#REF!</definedName>
    <definedName name="ffff">#REF!</definedName>
    <definedName name="ffffd" localSheetId="21" hidden="1">{"via1",#N/A,TRUE,"general";"via2",#N/A,TRUE,"general";"via3",#N/A,TRUE,"general"}</definedName>
    <definedName name="ffffd" localSheetId="22" hidden="1">{"via1",#N/A,TRUE,"general";"via2",#N/A,TRUE,"general";"via3",#N/A,TRUE,"general"}</definedName>
    <definedName name="ffffd" localSheetId="16" hidden="1">{"via1",#N/A,TRUE,"general";"via2",#N/A,TRUE,"general";"via3",#N/A,TRUE,"general"}</definedName>
    <definedName name="ffffd" localSheetId="20" hidden="1">{"via1",#N/A,TRUE,"general";"via2",#N/A,TRUE,"general";"via3",#N/A,TRUE,"general"}</definedName>
    <definedName name="ffffd" localSheetId="2" hidden="1">{"via1",#N/A,TRUE,"general";"via2",#N/A,TRUE,"general";"via3",#N/A,TRUE,"general"}</definedName>
    <definedName name="ffffd" localSheetId="4" hidden="1">{"via1",#N/A,TRUE,"general";"via2",#N/A,TRUE,"general";"via3",#N/A,TRUE,"general"}</definedName>
    <definedName name="ffffd" localSheetId="1" hidden="1">{"via1",#N/A,TRUE,"general";"via2",#N/A,TRUE,"general";"via3",#N/A,TRUE,"general"}</definedName>
    <definedName name="ffffd" localSheetId="5" hidden="1">{"via1",#N/A,TRUE,"general";"via2",#N/A,TRUE,"general";"via3",#N/A,TRUE,"general"}</definedName>
    <definedName name="ffffd" hidden="1">{"via1",#N/A,TRUE,"general";"via2",#N/A,TRUE,"general";"via3",#N/A,TRUE,"general"}</definedName>
    <definedName name="FFFFF" localSheetId="2">#REF!</definedName>
    <definedName name="FFFFF">#REF!</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21" hidden="1">{"via1",#N/A,TRUE,"general";"via2",#N/A,TRUE,"general";"via3",#N/A,TRUE,"general"}</definedName>
    <definedName name="ffffrd" localSheetId="22" hidden="1">{"via1",#N/A,TRUE,"general";"via2",#N/A,TRUE,"general";"via3",#N/A,TRUE,"general"}</definedName>
    <definedName name="ffffrd" localSheetId="16" hidden="1">{"via1",#N/A,TRUE,"general";"via2",#N/A,TRUE,"general";"via3",#N/A,TRUE,"general"}</definedName>
    <definedName name="ffffrd" localSheetId="20" hidden="1">{"via1",#N/A,TRUE,"general";"via2",#N/A,TRUE,"general";"via3",#N/A,TRUE,"general"}</definedName>
    <definedName name="ffffrd" localSheetId="2" hidden="1">{"via1",#N/A,TRUE,"general";"via2",#N/A,TRUE,"general";"via3",#N/A,TRUE,"general"}</definedName>
    <definedName name="ffffrd" localSheetId="4" hidden="1">{"via1",#N/A,TRUE,"general";"via2",#N/A,TRUE,"general";"via3",#N/A,TRUE,"general"}</definedName>
    <definedName name="ffffrd" localSheetId="1" hidden="1">{"via1",#N/A,TRUE,"general";"via2",#N/A,TRUE,"general";"via3",#N/A,TRUE,"general"}</definedName>
    <definedName name="ffffrd" localSheetId="5" hidden="1">{"via1",#N/A,TRUE,"general";"via2",#N/A,TRUE,"general";"via3",#N/A,TRUE,"general"}</definedName>
    <definedName name="ffffrd" hidden="1">{"via1",#N/A,TRUE,"general";"via2",#N/A,TRUE,"general";"via3",#N/A,TRUE,"general"}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 hidden="1">{"TAB1",#N/A,TRUE,"GENERAL";"TAB2",#N/A,TRUE,"GENERAL";"TAB3",#N/A,TRUE,"GENERAL";"TAB4",#N/A,TRUE,"GENERAL";"TAB5",#N/A,TRUE,"GENERAL"}</definedName>
    <definedName name="ffffy" localSheetId="4" hidden="1">{"TAB1",#N/A,TRUE,"GENERAL";"TAB2",#N/A,TRUE,"GENERAL";"TAB3",#N/A,TRUE,"GENERAL";"TAB4",#N/A,TRUE,"GENERAL";"TAB5",#N/A,TRUE,"GENERAL"}</definedName>
    <definedName name="ffffy" localSheetId="1" hidden="1">{"TAB1",#N/A,TRUE,"GENERAL";"TAB2",#N/A,TRUE,"GENERAL";"TAB3",#N/A,TRUE,"GENERAL";"TAB4",#N/A,TRUE,"GENERAL";"TAB5",#N/A,TRUE,"GENERAL"}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16" hidden="1">{"TAB1",#N/A,TRUE,"GENERAL";"TAB2",#N/A,TRUE,"GENERAL";"TAB3",#N/A,TRUE,"GENERAL";"TAB4",#N/A,TRUE,"GENERAL";"TAB5",#N/A,TRUE,"GENERAL"}</definedName>
    <definedName name="fffs" localSheetId="20" hidden="1">{"TAB1",#N/A,TRUE,"GENERAL";"TAB2",#N/A,TRUE,"GENERAL";"TAB3",#N/A,TRUE,"GENERAL";"TAB4",#N/A,TRUE,"GENERAL";"TAB5",#N/A,TRUE,"GENERAL"}</definedName>
    <definedName name="fffs" localSheetId="2" hidden="1">{"TAB1",#N/A,TRUE,"GENERAL";"TAB2",#N/A,TRUE,"GENERAL";"TAB3",#N/A,TRUE,"GENERAL";"TAB4",#N/A,TRUE,"GENERAL";"TAB5",#N/A,TRUE,"GENERAL"}</definedName>
    <definedName name="fffs" localSheetId="4" hidden="1">{"TAB1",#N/A,TRUE,"GENERAL";"TAB2",#N/A,TRUE,"GENERAL";"TAB3",#N/A,TRUE,"GENERAL";"TAB4",#N/A,TRUE,"GENERAL";"TAB5",#N/A,TRUE,"GENERAL"}</definedName>
    <definedName name="fffs" localSheetId="1"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 localSheetId="2">#REF!</definedName>
    <definedName name="fg">#REF!</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 hidden="1">{"TAB1",#N/A,TRUE,"GENERAL";"TAB2",#N/A,TRUE,"GENERAL";"TAB3",#N/A,TRUE,"GENERAL";"TAB4",#N/A,TRUE,"GENERAL";"TAB5",#N/A,TRUE,"GENERAL"}</definedName>
    <definedName name="fgdfg" localSheetId="4" hidden="1">{"TAB1",#N/A,TRUE,"GENERAL";"TAB2",#N/A,TRUE,"GENERAL";"TAB3",#N/A,TRUE,"GENERAL";"TAB4",#N/A,TRUE,"GENERAL";"TAB5",#N/A,TRUE,"GENERAL"}</definedName>
    <definedName name="fgdfg" localSheetId="1" hidden="1">{"TAB1",#N/A,TRUE,"GENERAL";"TAB2",#N/A,TRUE,"GENERAL";"TAB3",#N/A,TRUE,"GENERAL";"TAB4",#N/A,TRUE,"GENERAL";"TAB5",#N/A,TRUE,"GENERAL"}</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21" hidden="1">{"via1",#N/A,TRUE,"general";"via2",#N/A,TRUE,"general";"via3",#N/A,TRUE,"general"}</definedName>
    <definedName name="fgdfsgr" localSheetId="22" hidden="1">{"via1",#N/A,TRUE,"general";"via2",#N/A,TRUE,"general";"via3",#N/A,TRUE,"general"}</definedName>
    <definedName name="fgdfsgr" localSheetId="16" hidden="1">{"via1",#N/A,TRUE,"general";"via2",#N/A,TRUE,"general";"via3",#N/A,TRUE,"general"}</definedName>
    <definedName name="fgdfsgr" localSheetId="20" hidden="1">{"via1",#N/A,TRUE,"general";"via2",#N/A,TRUE,"general";"via3",#N/A,TRUE,"general"}</definedName>
    <definedName name="fgdfsgr" localSheetId="2" hidden="1">{"via1",#N/A,TRUE,"general";"via2",#N/A,TRUE,"general";"via3",#N/A,TRUE,"general"}</definedName>
    <definedName name="fgdfsgr" localSheetId="4" hidden="1">{"via1",#N/A,TRUE,"general";"via2",#N/A,TRUE,"general";"via3",#N/A,TRUE,"general"}</definedName>
    <definedName name="fgdfsgr" localSheetId="1" hidden="1">{"via1",#N/A,TRUE,"general";"via2",#N/A,TRUE,"general";"via3",#N/A,TRUE,"general"}</definedName>
    <definedName name="fgdfsgr" localSheetId="5" hidden="1">{"via1",#N/A,TRUE,"general";"via2",#N/A,TRUE,"general";"via3",#N/A,TRUE,"general"}</definedName>
    <definedName name="fgdfsgr" hidden="1">{"via1",#N/A,TRUE,"general";"via2",#N/A,TRUE,"general";"via3",#N/A,TRUE,"general"}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21" hidden="1">{"via1",#N/A,TRUE,"general";"via2",#N/A,TRUE,"general";"via3",#N/A,TRUE,"general"}</definedName>
    <definedName name="FGFDH" localSheetId="22" hidden="1">{"via1",#N/A,TRUE,"general";"via2",#N/A,TRUE,"general";"via3",#N/A,TRUE,"general"}</definedName>
    <definedName name="FGFDH" localSheetId="16" hidden="1">{"via1",#N/A,TRUE,"general";"via2",#N/A,TRUE,"general";"via3",#N/A,TRUE,"general"}</definedName>
    <definedName name="FGFDH" localSheetId="20" hidden="1">{"via1",#N/A,TRUE,"general";"via2",#N/A,TRUE,"general";"via3",#N/A,TRUE,"general"}</definedName>
    <definedName name="FGFDH" localSheetId="2" hidden="1">{"via1",#N/A,TRUE,"general";"via2",#N/A,TRUE,"general";"via3",#N/A,TRUE,"general"}</definedName>
    <definedName name="FGFDH" localSheetId="4" hidden="1">{"via1",#N/A,TRUE,"general";"via2",#N/A,TRUE,"general";"via3",#N/A,TRUE,"general"}</definedName>
    <definedName name="FGFDH" localSheetId="1" hidden="1">{"via1",#N/A,TRUE,"general";"via2",#N/A,TRUE,"general";"via3",#N/A,TRUE,"general"}</definedName>
    <definedName name="FGFDH" localSheetId="5" hidden="1">{"via1",#N/A,TRUE,"general";"via2",#N/A,TRUE,"general";"via3",#N/A,TRUE,"general"}</definedName>
    <definedName name="FGFDH" hidden="1">{"via1",#N/A,TRUE,"general";"via2",#N/A,TRUE,"general";"via3",#N/A,TRUE,"general"}</definedName>
    <definedName name="fgg" localSheetId="2">#REF!</definedName>
    <definedName name="fgg">#REF!</definedName>
    <definedName name="fgghhj" localSheetId="21" hidden="1">{"via1",#N/A,TRUE,"general";"via2",#N/A,TRUE,"general";"via3",#N/A,TRUE,"general"}</definedName>
    <definedName name="fgghhj" localSheetId="22" hidden="1">{"via1",#N/A,TRUE,"general";"via2",#N/A,TRUE,"general";"via3",#N/A,TRUE,"general"}</definedName>
    <definedName name="fgghhj" localSheetId="16" hidden="1">{"via1",#N/A,TRUE,"general";"via2",#N/A,TRUE,"general";"via3",#N/A,TRUE,"general"}</definedName>
    <definedName name="fgghhj" localSheetId="20" hidden="1">{"via1",#N/A,TRUE,"general";"via2",#N/A,TRUE,"general";"via3",#N/A,TRUE,"general"}</definedName>
    <definedName name="fgghhj" localSheetId="2" hidden="1">{"via1",#N/A,TRUE,"general";"via2",#N/A,TRUE,"general";"via3",#N/A,TRUE,"general"}</definedName>
    <definedName name="fgghhj" localSheetId="4" hidden="1">{"via1",#N/A,TRUE,"general";"via2",#N/A,TRUE,"general";"via3",#N/A,TRUE,"general"}</definedName>
    <definedName name="fgghhj" localSheetId="1" hidden="1">{"via1",#N/A,TRUE,"general";"via2",#N/A,TRUE,"general";"via3",#N/A,TRUE,"general"}</definedName>
    <definedName name="fgghhj" localSheetId="5" hidden="1">{"via1",#N/A,TRUE,"general";"via2",#N/A,TRUE,"general";"via3",#N/A,TRUE,"general"}</definedName>
    <definedName name="fgghhj"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localSheetId="16" hidden="1">{"via1",#N/A,TRUE,"general";"via2",#N/A,TRUE,"general";"via3",#N/A,TRUE,"general"}</definedName>
    <definedName name="FGHFBC" localSheetId="20" hidden="1">{"via1",#N/A,TRUE,"general";"via2",#N/A,TRUE,"general";"via3",#N/A,TRUE,"general"}</definedName>
    <definedName name="FGHFBC" localSheetId="2" hidden="1">{"via1",#N/A,TRUE,"general";"via2",#N/A,TRUE,"general";"via3",#N/A,TRUE,"general"}</definedName>
    <definedName name="FGHFBC" localSheetId="4" hidden="1">{"via1",#N/A,TRUE,"general";"via2",#N/A,TRUE,"general";"via3",#N/A,TRUE,"general"}</definedName>
    <definedName name="FGHFBC" localSheetId="1" hidden="1">{"via1",#N/A,TRUE,"general";"via2",#N/A,TRUE,"general";"via3",#N/A,TRUE,"general"}</definedName>
    <definedName name="FGHFBC" localSheetId="5" hidden="1">{"via1",#N/A,TRUE,"general";"via2",#N/A,TRUE,"general";"via3",#N/A,TRUE,"general"}</definedName>
    <definedName name="FGHFBC" hidden="1">{"via1",#N/A,TRUE,"general";"via2",#N/A,TRUE,"general";"via3",#N/A,TRUE,"general"}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 hidden="1">{"TAB1",#N/A,TRUE,"GENERAL";"TAB2",#N/A,TRUE,"GENERAL";"TAB3",#N/A,TRUE,"GENERAL";"TAB4",#N/A,TRUE,"GENERAL";"TAB5",#N/A,TRUE,"GENERAL"}</definedName>
    <definedName name="fghfg" localSheetId="4" hidden="1">{"TAB1",#N/A,TRUE,"GENERAL";"TAB2",#N/A,TRUE,"GENERAL";"TAB3",#N/A,TRUE,"GENERAL";"TAB4",#N/A,TRUE,"GENERAL";"TAB5",#N/A,TRUE,"GENERAL"}</definedName>
    <definedName name="fghfg" localSheetId="1" hidden="1">{"TAB1",#N/A,TRUE,"GENERAL";"TAB2",#N/A,TRUE,"GENERAL";"TAB3",#N/A,TRUE,"GENERAL";"TAB4",#N/A,TRUE,"GENERAL";"TAB5",#N/A,TRUE,"GENERAL"}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21" hidden="1">{"via1",#N/A,TRUE,"general";"via2",#N/A,TRUE,"general";"via3",#N/A,TRUE,"general"}</definedName>
    <definedName name="fghfgh" localSheetId="22" hidden="1">{"via1",#N/A,TRUE,"general";"via2",#N/A,TRUE,"general";"via3",#N/A,TRUE,"general"}</definedName>
    <definedName name="fghfgh" localSheetId="16" hidden="1">{"via1",#N/A,TRUE,"general";"via2",#N/A,TRUE,"general";"via3",#N/A,TRUE,"general"}</definedName>
    <definedName name="fghfgh" localSheetId="20" hidden="1">{"via1",#N/A,TRUE,"general";"via2",#N/A,TRUE,"general";"via3",#N/A,TRUE,"general"}</definedName>
    <definedName name="fghfgh" localSheetId="2" hidden="1">{"via1",#N/A,TRUE,"general";"via2",#N/A,TRUE,"general";"via3",#N/A,TRUE,"general"}</definedName>
    <definedName name="fghfgh" localSheetId="4" hidden="1">{"via1",#N/A,TRUE,"general";"via2",#N/A,TRUE,"general";"via3",#N/A,TRUE,"general"}</definedName>
    <definedName name="fghfgh" localSheetId="1" hidden="1">{"via1",#N/A,TRUE,"general";"via2",#N/A,TRUE,"general";"via3",#N/A,TRUE,"general"}</definedName>
    <definedName name="fghfgh" localSheetId="5" hidden="1">{"via1",#N/A,TRUE,"general";"via2",#N/A,TRUE,"general";"via3",#N/A,TRUE,"general"}</definedName>
    <definedName name="fghfgh"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localSheetId="16" hidden="1">{"via1",#N/A,TRUE,"general";"via2",#N/A,TRUE,"general";"via3",#N/A,TRUE,"general"}</definedName>
    <definedName name="FGHFW" localSheetId="20" hidden="1">{"via1",#N/A,TRUE,"general";"via2",#N/A,TRUE,"general";"via3",#N/A,TRUE,"general"}</definedName>
    <definedName name="FGHFW" localSheetId="2" hidden="1">{"via1",#N/A,TRUE,"general";"via2",#N/A,TRUE,"general";"via3",#N/A,TRUE,"general"}</definedName>
    <definedName name="FGHFW" localSheetId="4" hidden="1">{"via1",#N/A,TRUE,"general";"via2",#N/A,TRUE,"general";"via3",#N/A,TRUE,"general"}</definedName>
    <definedName name="FGHFW" localSheetId="1"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 hidden="1">{"TAB1",#N/A,TRUE,"GENERAL";"TAB2",#N/A,TRUE,"GENERAL";"TAB3",#N/A,TRUE,"GENERAL";"TAB4",#N/A,TRUE,"GENERAL";"TAB5",#N/A,TRUE,"GENERAL"}</definedName>
    <definedName name="fghhh" localSheetId="4" hidden="1">{"TAB1",#N/A,TRUE,"GENERAL";"TAB2",#N/A,TRUE,"GENERAL";"TAB3",#N/A,TRUE,"GENERAL";"TAB4",#N/A,TRUE,"GENERAL";"TAB5",#N/A,TRUE,"GENERAL"}</definedName>
    <definedName name="fghhh" localSheetId="1" hidden="1">{"TAB1",#N/A,TRUE,"GENERAL";"TAB2",#N/A,TRUE,"GENERAL";"TAB3",#N/A,TRUE,"GENERAL";"TAB4",#N/A,TRUE,"GENERAL";"TAB5",#N/A,TRUE,"GENERAL"}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21" hidden="1">{"via1",#N/A,TRUE,"general";"via2",#N/A,TRUE,"general";"via3",#N/A,TRUE,"general"}</definedName>
    <definedName name="fghsfgh" localSheetId="22" hidden="1">{"via1",#N/A,TRUE,"general";"via2",#N/A,TRUE,"general";"via3",#N/A,TRUE,"general"}</definedName>
    <definedName name="fghsfgh" localSheetId="16" hidden="1">{"via1",#N/A,TRUE,"general";"via2",#N/A,TRUE,"general";"via3",#N/A,TRUE,"general"}</definedName>
    <definedName name="fghsfgh" localSheetId="20" hidden="1">{"via1",#N/A,TRUE,"general";"via2",#N/A,TRUE,"general";"via3",#N/A,TRUE,"general"}</definedName>
    <definedName name="fghsfgh" localSheetId="2" hidden="1">{"via1",#N/A,TRUE,"general";"via2",#N/A,TRUE,"general";"via3",#N/A,TRUE,"general"}</definedName>
    <definedName name="fghsfgh" localSheetId="4" hidden="1">{"via1",#N/A,TRUE,"general";"via2",#N/A,TRUE,"general";"via3",#N/A,TRUE,"general"}</definedName>
    <definedName name="fghsfgh" localSheetId="1" hidden="1">{"via1",#N/A,TRUE,"general";"via2",#N/A,TRUE,"general";"via3",#N/A,TRUE,"general"}</definedName>
    <definedName name="fghsfgh" localSheetId="5" hidden="1">{"via1",#N/A,TRUE,"general";"via2",#N/A,TRUE,"general";"via3",#N/A,TRUE,"general"}</definedName>
    <definedName name="fghsfgh" hidden="1">{"via1",#N/A,TRUE,"general";"via2",#N/A,TRUE,"general";"via3",#N/A,TRUE,"general"}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16" hidden="1">{"TAB1",#N/A,TRUE,"GENERAL";"TAB2",#N/A,TRUE,"GENERAL";"TAB3",#N/A,TRUE,"GENERAL";"TAB4",#N/A,TRUE,"GENERAL";"TAB5",#N/A,TRUE,"GENERAL"}</definedName>
    <definedName name="fght" localSheetId="20" hidden="1">{"TAB1",#N/A,TRUE,"GENERAL";"TAB2",#N/A,TRUE,"GENERAL";"TAB3",#N/A,TRUE,"GENERAL";"TAB4",#N/A,TRUE,"GENERAL";"TAB5",#N/A,TRUE,"GENERAL"}</definedName>
    <definedName name="fght" localSheetId="2" hidden="1">{"TAB1",#N/A,TRUE,"GENERAL";"TAB2",#N/A,TRUE,"GENERAL";"TAB3",#N/A,TRUE,"GENERAL";"TAB4",#N/A,TRUE,"GENERAL";"TAB5",#N/A,TRUE,"GENERAL"}</definedName>
    <definedName name="fght" localSheetId="4" hidden="1">{"TAB1",#N/A,TRUE,"GENERAL";"TAB2",#N/A,TRUE,"GENERAL";"TAB3",#N/A,TRUE,"GENERAL";"TAB4",#N/A,TRUE,"GENERAL";"TAB5",#N/A,TRUE,"GENERAL"}</definedName>
    <definedName name="fght" localSheetId="1" hidden="1">{"TAB1",#N/A,TRUE,"GENERAL";"TAB2",#N/A,TRUE,"GENERAL";"TAB3",#N/A,TRUE,"GENERAL";"TAB4",#N/A,TRUE,"GENERAL";"TAB5",#N/A,TRUE,"GENERAL"}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GV" localSheetId="2">#REF!</definedName>
    <definedName name="FGV">#REF!</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16" hidden="1">{"TAB1",#N/A,TRUE,"GENERAL";"TAB2",#N/A,TRUE,"GENERAL";"TAB3",#N/A,TRUE,"GENERAL";"TAB4",#N/A,TRUE,"GENERAL";"TAB5",#N/A,TRUE,"GENERAL"}</definedName>
    <definedName name="fhfg" localSheetId="20" hidden="1">{"TAB1",#N/A,TRUE,"GENERAL";"TAB2",#N/A,TRUE,"GENERAL";"TAB3",#N/A,TRUE,"GENERAL";"TAB4",#N/A,TRUE,"GENERAL";"TAB5",#N/A,TRUE,"GENERAL"}</definedName>
    <definedName name="fhfg" localSheetId="2" hidden="1">{"TAB1",#N/A,TRUE,"GENERAL";"TAB2",#N/A,TRUE,"GENERAL";"TAB3",#N/A,TRUE,"GENERAL";"TAB4",#N/A,TRUE,"GENERAL";"TAB5",#N/A,TRUE,"GENERAL"}</definedName>
    <definedName name="fhfg" localSheetId="4" hidden="1">{"TAB1",#N/A,TRUE,"GENERAL";"TAB2",#N/A,TRUE,"GENERAL";"TAB3",#N/A,TRUE,"GENERAL";"TAB4",#N/A,TRUE,"GENERAL";"TAB5",#N/A,TRUE,"GENERAL"}</definedName>
    <definedName name="fhfg" localSheetId="1" hidden="1">{"TAB1",#N/A,TRUE,"GENERAL";"TAB2",#N/A,TRUE,"GENERAL";"TAB3",#N/A,TRUE,"GENERAL";"TAB4",#N/A,TRUE,"GENERAL";"TAB5",#N/A,TRUE,"GENERAL"}</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21" hidden="1">{"via1",#N/A,TRUE,"general";"via2",#N/A,TRUE,"general";"via3",#N/A,TRUE,"general"}</definedName>
    <definedName name="fhfgh" localSheetId="22" hidden="1">{"via1",#N/A,TRUE,"general";"via2",#N/A,TRUE,"general";"via3",#N/A,TRUE,"general"}</definedName>
    <definedName name="fhfgh" localSheetId="16" hidden="1">{"via1",#N/A,TRUE,"general";"via2",#N/A,TRUE,"general";"via3",#N/A,TRUE,"general"}</definedName>
    <definedName name="fhfgh" localSheetId="20" hidden="1">{"via1",#N/A,TRUE,"general";"via2",#N/A,TRUE,"general";"via3",#N/A,TRUE,"general"}</definedName>
    <definedName name="fhfgh" localSheetId="2" hidden="1">{"via1",#N/A,TRUE,"general";"via2",#N/A,TRUE,"general";"via3",#N/A,TRUE,"general"}</definedName>
    <definedName name="fhfgh" localSheetId="4" hidden="1">{"via1",#N/A,TRUE,"general";"via2",#N/A,TRUE,"general";"via3",#N/A,TRUE,"general"}</definedName>
    <definedName name="fhfgh" localSheetId="1" hidden="1">{"via1",#N/A,TRUE,"general";"via2",#N/A,TRUE,"general";"via3",#N/A,TRUE,"general"}</definedName>
    <definedName name="fhfgh" localSheetId="5" hidden="1">{"via1",#N/A,TRUE,"general";"via2",#N/A,TRUE,"general";"via3",#N/A,TRUE,"general"}</definedName>
    <definedName name="fhfgh" hidden="1">{"via1",#N/A,TRUE,"general";"via2",#N/A,TRUE,"general";"via3",#N/A,TRUE,"general"}</definedName>
    <definedName name="fhg" localSheetId="21" hidden="1">{#N/A,#N/A,TRUE,"1842CWN0"}</definedName>
    <definedName name="fhg" localSheetId="22" hidden="1">{#N/A,#N/A,TRUE,"1842CWN0"}</definedName>
    <definedName name="fhg" localSheetId="17" hidden="1">{#N/A,#N/A,TRUE,"1842CWN0"}</definedName>
    <definedName name="fhg" localSheetId="16" hidden="1">{#N/A,#N/A,TRUE,"1842CWN0"}</definedName>
    <definedName name="fhg" localSheetId="20" hidden="1">{#N/A,#N/A,TRUE,"1842CWN0"}</definedName>
    <definedName name="fhg" localSheetId="2" hidden="1">{#N/A,#N/A,TRUE,"1842CWN0"}</definedName>
    <definedName name="fhg" localSheetId="6" hidden="1">{#N/A,#N/A,TRUE,"1842CWN0"}</definedName>
    <definedName name="fhg" localSheetId="19" hidden="1">{#N/A,#N/A,TRUE,"1842CWN0"}</definedName>
    <definedName name="fhg" localSheetId="4" hidden="1">{#N/A,#N/A,TRUE,"1842CWN0"}</definedName>
    <definedName name="fhg" localSheetId="1" hidden="1">{#N/A,#N/A,TRUE,"1842CWN0"}</definedName>
    <definedName name="fhg" localSheetId="5" hidden="1">{#N/A,#N/A,TRUE,"1842CWN0"}</definedName>
    <definedName name="fhg" localSheetId="3" hidden="1">{#N/A,#N/A,TRUE,"1842CWN0"}</definedName>
    <definedName name="fhg" hidden="1">{#N/A,#N/A,TRUE,"1842CWN0"}</definedName>
    <definedName name="fhg_1" localSheetId="21" hidden="1">{#N/A,#N/A,TRUE,"1842CWN0"}</definedName>
    <definedName name="fhg_1" localSheetId="22" hidden="1">{#N/A,#N/A,TRUE,"1842CWN0"}</definedName>
    <definedName name="fhg_1" localSheetId="16" hidden="1">{#N/A,#N/A,TRUE,"1842CWN0"}</definedName>
    <definedName name="fhg_1" localSheetId="20" hidden="1">{#N/A,#N/A,TRUE,"1842CWN0"}</definedName>
    <definedName name="fhg_1" localSheetId="2" hidden="1">{#N/A,#N/A,TRUE,"1842CWN0"}</definedName>
    <definedName name="fhg_1" localSheetId="4" hidden="1">{#N/A,#N/A,TRUE,"1842CWN0"}</definedName>
    <definedName name="fhg_1" localSheetId="1" hidden="1">{#N/A,#N/A,TRUE,"1842CWN0"}</definedName>
    <definedName name="fhg_1" localSheetId="5" hidden="1">{#N/A,#N/A,TRUE,"1842CWN0"}</definedName>
    <definedName name="fhg_1" hidden="1">{#N/A,#N/A,TRUE,"1842CWN0"}</definedName>
    <definedName name="fhg_2" localSheetId="21" hidden="1">{#N/A,#N/A,TRUE,"1842CWN0"}</definedName>
    <definedName name="fhg_2" localSheetId="22" hidden="1">{#N/A,#N/A,TRUE,"1842CWN0"}</definedName>
    <definedName name="fhg_2" localSheetId="16" hidden="1">{#N/A,#N/A,TRUE,"1842CWN0"}</definedName>
    <definedName name="fhg_2" localSheetId="20" hidden="1">{#N/A,#N/A,TRUE,"1842CWN0"}</definedName>
    <definedName name="fhg_2" localSheetId="2" hidden="1">{#N/A,#N/A,TRUE,"1842CWN0"}</definedName>
    <definedName name="fhg_2" localSheetId="4" hidden="1">{#N/A,#N/A,TRUE,"1842CWN0"}</definedName>
    <definedName name="fhg_2" localSheetId="1" hidden="1">{#N/A,#N/A,TRUE,"1842CWN0"}</definedName>
    <definedName name="fhg_2" localSheetId="5" hidden="1">{#N/A,#N/A,TRUE,"1842CWN0"}</definedName>
    <definedName name="fhg_2" hidden="1">{#N/A,#N/A,TRUE,"1842CWN0"}</definedName>
    <definedName name="fhgh" localSheetId="21" hidden="1">{"via1",#N/A,TRUE,"general";"via2",#N/A,TRUE,"general";"via3",#N/A,TRUE,"general"}</definedName>
    <definedName name="fhgh" localSheetId="22" hidden="1">{"via1",#N/A,TRUE,"general";"via2",#N/A,TRUE,"general";"via3",#N/A,TRUE,"general"}</definedName>
    <definedName name="fhgh" localSheetId="16" hidden="1">{"via1",#N/A,TRUE,"general";"via2",#N/A,TRUE,"general";"via3",#N/A,TRUE,"general"}</definedName>
    <definedName name="fhgh" localSheetId="20" hidden="1">{"via1",#N/A,TRUE,"general";"via2",#N/A,TRUE,"general";"via3",#N/A,TRUE,"general"}</definedName>
    <definedName name="fhgh" localSheetId="2" hidden="1">{"via1",#N/A,TRUE,"general";"via2",#N/A,TRUE,"general";"via3",#N/A,TRUE,"general"}</definedName>
    <definedName name="fhgh" localSheetId="4" hidden="1">{"via1",#N/A,TRUE,"general";"via2",#N/A,TRUE,"general";"via3",#N/A,TRUE,"general"}</definedName>
    <definedName name="fhgh" localSheetId="1" hidden="1">{"via1",#N/A,TRUE,"general";"via2",#N/A,TRUE,"general";"via3",#N/A,TRUE,"general"}</definedName>
    <definedName name="fhgh" localSheetId="5" hidden="1">{"via1",#N/A,TRUE,"general";"via2",#N/A,TRUE,"general";"via3",#N/A,TRUE,"general"}</definedName>
    <definedName name="fhgh"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localSheetId="16" hidden="1">{"via1",#N/A,TRUE,"general";"via2",#N/A,TRUE,"general";"via3",#N/A,TRUE,"general"}</definedName>
    <definedName name="fhpltyunh" localSheetId="20" hidden="1">{"via1",#N/A,TRUE,"general";"via2",#N/A,TRUE,"general";"via3",#N/A,TRUE,"general"}</definedName>
    <definedName name="fhpltyunh" localSheetId="2" hidden="1">{"via1",#N/A,TRUE,"general";"via2",#N/A,TRUE,"general";"via3",#N/A,TRUE,"general"}</definedName>
    <definedName name="fhpltyunh" localSheetId="4" hidden="1">{"via1",#N/A,TRUE,"general";"via2",#N/A,TRUE,"general";"via3",#N/A,TRUE,"general"}</definedName>
    <definedName name="fhpltyunh" localSheetId="1"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i" localSheetId="2">#REF!</definedName>
    <definedName name="fi">#REF!</definedName>
    <definedName name="FIDUCIASOCTUBRE" localSheetId="22" hidden="1">{#N/A,#N/A,FALSE,"Aging Summary";#N/A,#N/A,FALSE,"Ratio Analysis";#N/A,#N/A,FALSE,"Test 120 Day Accts";#N/A,#N/A,FALSE,"Tickmarks"}</definedName>
    <definedName name="FIDUCIASOCTUBRE" hidden="1">{#N/A,#N/A,FALSE,"Aging Summary";#N/A,#N/A,FALSE,"Ratio Analysis";#N/A,#N/A,FALSE,"Test 120 Day Accts";#N/A,#N/A,FALSE,"Tickmarks"}</definedName>
    <definedName name="Filiales" localSheetId="2">#REF!</definedName>
    <definedName name="Filiales">#REF!</definedName>
    <definedName name="fill1" localSheetId="22" hidden="1">#REF!</definedName>
    <definedName name="fill1" hidden="1">#REF!</definedName>
    <definedName name="FILTRO" localSheetId="2">#REF!</definedName>
    <definedName name="FILTRO">#REF!</definedName>
    <definedName name="filtrov" localSheetId="2">#REF!</definedName>
    <definedName name="filtrov">#REF!</definedName>
    <definedName name="Fin_de_semana" localSheetId="2">#REF!</definedName>
    <definedName name="Fin_de_semana">#REF!</definedName>
    <definedName name="FINAL" localSheetId="20">#REF!</definedName>
    <definedName name="FINAL" localSheetId="4">#REF!</definedName>
    <definedName name="FINAL" localSheetId="1">#REF!</definedName>
    <definedName name="FINAL">#REF!</definedName>
    <definedName name="FINANCIACION">#N/A</definedName>
    <definedName name="FinConsecion" localSheetId="20">#REF!</definedName>
    <definedName name="FinConsecion" localSheetId="4">#REF!</definedName>
    <definedName name="FinConsecion">#REF!</definedName>
    <definedName name="fk" localSheetId="2">#REF!</definedName>
    <definedName name="fk">#REF!</definedName>
    <definedName name="Fl" localSheetId="2">#REF!</definedName>
    <definedName name="Fl">#REF!</definedName>
    <definedName name="flq" localSheetId="2">#REF!</definedName>
    <definedName name="flq">#REF!</definedName>
    <definedName name="Flujo" localSheetId="2">#REF!</definedName>
    <definedName name="Flujo">#REF!</definedName>
    <definedName name="Flujo2" localSheetId="2">#REF!</definedName>
    <definedName name="Flujo2">#REF!</definedName>
    <definedName name="Flujo3" localSheetId="2">#REF!</definedName>
    <definedName name="Flujo3">#REF!</definedName>
    <definedName name="FM">1.18</definedName>
    <definedName name="FM_Local" localSheetId="2">#REF!</definedName>
    <definedName name="FM_Local">#REF!</definedName>
    <definedName name="FMA" localSheetId="2">#REF!</definedName>
    <definedName name="FMA">#REF!</definedName>
    <definedName name="FMB" localSheetId="2">#REF!</definedName>
    <definedName name="FMB">#REF!</definedName>
    <definedName name="FMC" localSheetId="2">#REF!</definedName>
    <definedName name="FMC">#REF!</definedName>
    <definedName name="FMD" localSheetId="2">#REF!</definedName>
    <definedName name="FMD">#REF!</definedName>
    <definedName name="FME" localSheetId="2">#REF!</definedName>
    <definedName name="FME">#REF!</definedName>
    <definedName name="FO" localSheetId="21">#REF!</definedName>
    <definedName name="FO" localSheetId="17">#REF!</definedName>
    <definedName name="FO" localSheetId="16">#REF!</definedName>
    <definedName name="FO" localSheetId="20">#REF!</definedName>
    <definedName name="FO" localSheetId="6">#REF!</definedName>
    <definedName name="FO" localSheetId="19">#REF!</definedName>
    <definedName name="FO" localSheetId="1">#REF!</definedName>
    <definedName name="FO" localSheetId="7">#REF!</definedName>
    <definedName name="FO">#REF!</definedName>
    <definedName name="Fondo" localSheetId="2">#REF!</definedName>
    <definedName name="Fondo">#REF!</definedName>
    <definedName name="form" localSheetId="2">#REF!</definedName>
    <definedName name="form">#REF!</definedName>
    <definedName name="FORMA" localSheetId="2">#REF!</definedName>
    <definedName name="FORMA">#REF!</definedName>
    <definedName name="Format" localSheetId="2">#REF!</definedName>
    <definedName name="Format">#REF!</definedName>
    <definedName name="formu" localSheetId="2">#REF!</definedName>
    <definedName name="formu">#REF!</definedName>
    <definedName name="Formulas_reajuste" localSheetId="16">{"'Sheet1'!$A$1:$G$85"}</definedName>
    <definedName name="Formulas_reajuste" localSheetId="2">{"'Sheet1'!$A$1:$G$85"}</definedName>
    <definedName name="Formulas_reajuste" localSheetId="4">{"'Sheet1'!$A$1:$G$85"}</definedName>
    <definedName name="Formulas_reajuste">{"'Sheet1'!$A$1:$G$85"}</definedName>
    <definedName name="FOTO" localSheetId="2">#REF!</definedName>
    <definedName name="FOTO">#REF!</definedName>
    <definedName name="FOTOS" localSheetId="2">#REF!</definedName>
    <definedName name="FOTOS">#REF!</definedName>
    <definedName name="FP" localSheetId="21">#REF!</definedName>
    <definedName name="FP" localSheetId="20">#REF!</definedName>
    <definedName name="FP" localSheetId="5">#REF!</definedName>
    <definedName name="FP">#REF!</definedName>
    <definedName name="FPrestacional" localSheetId="2">#REF!+#REF!</definedName>
    <definedName name="FPrestacional">#REF!+#REF!</definedName>
    <definedName name="FR">1.15</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fr" localSheetId="21" hidden="1">{"via1",#N/A,TRUE,"general";"via2",#N/A,TRUE,"general";"via3",#N/A,TRUE,"general"}</definedName>
    <definedName name="frefr" localSheetId="22" hidden="1">{"via1",#N/A,TRUE,"general";"via2",#N/A,TRUE,"general";"via3",#N/A,TRUE,"general"}</definedName>
    <definedName name="frefr" localSheetId="16" hidden="1">{"via1",#N/A,TRUE,"general";"via2",#N/A,TRUE,"general";"via3",#N/A,TRUE,"general"}</definedName>
    <definedName name="frefr" localSheetId="20" hidden="1">{"via1",#N/A,TRUE,"general";"via2",#N/A,TRUE,"general";"via3",#N/A,TRUE,"general"}</definedName>
    <definedName name="frefr" localSheetId="2" hidden="1">{"via1",#N/A,TRUE,"general";"via2",#N/A,TRUE,"general";"via3",#N/A,TRUE,"general"}</definedName>
    <definedName name="frefr" localSheetId="4" hidden="1">{"via1",#N/A,TRUE,"general";"via2",#N/A,TRUE,"general";"via3",#N/A,TRUE,"general"}</definedName>
    <definedName name="frefr" localSheetId="1" hidden="1">{"via1",#N/A,TRUE,"general";"via2",#N/A,TRUE,"general";"via3",#N/A,TRUE,"general"}</definedName>
    <definedName name="frefr" localSheetId="5" hidden="1">{"via1",#N/A,TRUE,"general";"via2",#N/A,TRUE,"general";"via3",#N/A,TRUE,"general"}</definedName>
    <definedName name="frefr" hidden="1">{"via1",#N/A,TRUE,"general";"via2",#N/A,TRUE,"general";"via3",#N/A,TRUE,"general"}</definedName>
    <definedName name="fres" localSheetId="2">#REF!</definedName>
    <definedName name="fres">#REF!</definedName>
    <definedName name="FREV" localSheetId="22" hidden="1">{"PYGT",#N/A,FALSE,"PYG";"ACTIT",#N/A,FALSE,"BCE_GRAL-ACTIVO";"PASIT",#N/A,FALSE,"BCE_GRAL-PASIVO-PATRIM";"CAJAT",#N/A,FALSE,"CAJA"}</definedName>
    <definedName name="FREV" hidden="1">{"PYGT",#N/A,FALSE,"PYG";"ACTIT",#N/A,FALSE,"BCE_GRAL-ACTIVO";"PASIT",#N/A,FALSE,"BCE_GRAL-PASIVO-PATRIM";"CAJAT",#N/A,FALSE,"CAJA"}</definedName>
    <definedName name="frfa" localSheetId="21" hidden="1">{"via1",#N/A,TRUE,"general";"via2",#N/A,TRUE,"general";"via3",#N/A,TRUE,"general"}</definedName>
    <definedName name="frfa" localSheetId="22" hidden="1">{"via1",#N/A,TRUE,"general";"via2",#N/A,TRUE,"general";"via3",#N/A,TRUE,"general"}</definedName>
    <definedName name="frfa" localSheetId="16" hidden="1">{"via1",#N/A,TRUE,"general";"via2",#N/A,TRUE,"general";"via3",#N/A,TRUE,"general"}</definedName>
    <definedName name="frfa" localSheetId="20" hidden="1">{"via1",#N/A,TRUE,"general";"via2",#N/A,TRUE,"general";"via3",#N/A,TRUE,"general"}</definedName>
    <definedName name="frfa" localSheetId="2" hidden="1">{"via1",#N/A,TRUE,"general";"via2",#N/A,TRUE,"general";"via3",#N/A,TRUE,"general"}</definedName>
    <definedName name="frfa" localSheetId="4" hidden="1">{"via1",#N/A,TRUE,"general";"via2",#N/A,TRUE,"general";"via3",#N/A,TRUE,"general"}</definedName>
    <definedName name="frfa" localSheetId="1" hidden="1">{"via1",#N/A,TRUE,"general";"via2",#N/A,TRUE,"general";"via3",#N/A,TRUE,"general"}</definedName>
    <definedName name="frfa" localSheetId="5" hidden="1">{"via1",#N/A,TRUE,"general";"via2",#N/A,TRUE,"general";"via3",#N/A,TRUE,"general"}</definedName>
    <definedName name="frfa" hidden="1">{"via1",#N/A,TRUE,"general";"via2",#N/A,TRUE,"general";"via3",#N/A,TRUE,"general"}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16" hidden="1">{"TAB1",#N/A,TRUE,"GENERAL";"TAB2",#N/A,TRUE,"GENERAL";"TAB3",#N/A,TRUE,"GENERAL";"TAB4",#N/A,TRUE,"GENERAL";"TAB5",#N/A,TRUE,"GENERAL"}</definedName>
    <definedName name="frfr" localSheetId="20" hidden="1">{"TAB1",#N/A,TRUE,"GENERAL";"TAB2",#N/A,TRUE,"GENERAL";"TAB3",#N/A,TRUE,"GENERAL";"TAB4",#N/A,TRUE,"GENERAL";"TAB5",#N/A,TRUE,"GENERAL"}</definedName>
    <definedName name="frfr" localSheetId="2" hidden="1">{"TAB1",#N/A,TRUE,"GENERAL";"TAB2",#N/A,TRUE,"GENERAL";"TAB3",#N/A,TRUE,"GENERAL";"TAB4",#N/A,TRUE,"GENERAL";"TAB5",#N/A,TRUE,"GENERAL"}</definedName>
    <definedName name="frfr" localSheetId="4" hidden="1">{"TAB1",#N/A,TRUE,"GENERAL";"TAB2",#N/A,TRUE,"GENERAL";"TAB3",#N/A,TRUE,"GENERAL";"TAB4",#N/A,TRUE,"GENERAL";"TAB5",#N/A,TRUE,"GENERAL"}</definedName>
    <definedName name="frfr" localSheetId="1" hidden="1">{"TAB1",#N/A,TRUE,"GENERAL";"TAB2",#N/A,TRUE,"GENERAL";"TAB3",#N/A,TRUE,"GENERAL";"TAB4",#N/A,TRUE,"GENERAL";"TAB5",#N/A,TRUE,"GENERAL"}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s" localSheetId="2">#REF!</definedName>
    <definedName name="fss">#REF!</definedName>
    <definedName name="ft" localSheetId="2">#REF!</definedName>
    <definedName name="ft">#REF!</definedName>
    <definedName name="fu" localSheetId="2">#REF!</definedName>
    <definedName name="fu">#REF!</definedName>
    <definedName name="Fub" localSheetId="2">#REF!</definedName>
    <definedName name="Fub">#REF!</definedName>
    <definedName name="FUENTE" localSheetId="21">#REF!</definedName>
    <definedName name="FUENTE" localSheetId="17">#REF!</definedName>
    <definedName name="FUENTE" localSheetId="20">#REF!</definedName>
    <definedName name="FUENTE" localSheetId="19">#REF!</definedName>
    <definedName name="FUENTE" localSheetId="1">#REF!</definedName>
    <definedName name="FUENTE" localSheetId="7">#REF!</definedName>
    <definedName name="FUENTE">#REF!</definedName>
    <definedName name="fuenteruido" localSheetId="20">#REF!</definedName>
    <definedName name="fuenteruido" localSheetId="1">#REF!</definedName>
    <definedName name="fuenteruido">#REF!</definedName>
    <definedName name="fuentesem" localSheetId="20">#REF!</definedName>
    <definedName name="fuentesem" localSheetId="1">#REF!</definedName>
    <definedName name="fuentesem">#REF!</definedName>
    <definedName name="Full_Print" localSheetId="22">#REF!</definedName>
    <definedName name="Full_Print" localSheetId="16">#REF!</definedName>
    <definedName name="Full_Print" localSheetId="20">#REF!</definedName>
    <definedName name="Full_Print">#REF!</definedName>
    <definedName name="Fup" localSheetId="2">#REF!</definedName>
    <definedName name="Fup">#REF!</definedName>
    <definedName name="fv" localSheetId="2">#REF!</definedName>
    <definedName name="fv">#REF!</definedName>
    <definedName name="fwff" localSheetId="21" hidden="1">{"via1",#N/A,TRUE,"general";"via2",#N/A,TRUE,"general";"via3",#N/A,TRUE,"general"}</definedName>
    <definedName name="fwff" localSheetId="22" hidden="1">{"via1",#N/A,TRUE,"general";"via2",#N/A,TRUE,"general";"via3",#N/A,TRUE,"general"}</definedName>
    <definedName name="fwff" localSheetId="16" hidden="1">{"via1",#N/A,TRUE,"general";"via2",#N/A,TRUE,"general";"via3",#N/A,TRUE,"general"}</definedName>
    <definedName name="fwff" localSheetId="20" hidden="1">{"via1",#N/A,TRUE,"general";"via2",#N/A,TRUE,"general";"via3",#N/A,TRUE,"general"}</definedName>
    <definedName name="fwff" localSheetId="2" hidden="1">{"via1",#N/A,TRUE,"general";"via2",#N/A,TRUE,"general";"via3",#N/A,TRUE,"general"}</definedName>
    <definedName name="fwff" localSheetId="4" hidden="1">{"via1",#N/A,TRUE,"general";"via2",#N/A,TRUE,"general";"via3",#N/A,TRUE,"general"}</definedName>
    <definedName name="fwff" localSheetId="1" hidden="1">{"via1",#N/A,TRUE,"general";"via2",#N/A,TRUE,"general";"via3",#N/A,TRUE,"general"}</definedName>
    <definedName name="fwff" localSheetId="5" hidden="1">{"via1",#N/A,TRUE,"general";"via2",#N/A,TRUE,"general";"via3",#N/A,TRUE,"general"}</definedName>
    <definedName name="fwff"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16" hidden="1">{"via1",#N/A,TRUE,"general";"via2",#N/A,TRUE,"general";"via3",#N/A,TRUE,"general"}</definedName>
    <definedName name="fwwe" localSheetId="20" hidden="1">{"via1",#N/A,TRUE,"general";"via2",#N/A,TRUE,"general";"via3",#N/A,TRUE,"general"}</definedName>
    <definedName name="fwwe" localSheetId="2" hidden="1">{"via1",#N/A,TRUE,"general";"via2",#N/A,TRUE,"general";"via3",#N/A,TRUE,"general"}</definedName>
    <definedName name="fwwe" localSheetId="4" hidden="1">{"via1",#N/A,TRUE,"general";"via2",#N/A,TRUE,"general";"via3",#N/A,TRUE,"general"}</definedName>
    <definedName name="fwwe" localSheetId="1"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fy" localSheetId="2">#REF!</definedName>
    <definedName name="fy">#REF!</definedName>
    <definedName name="Fyb" localSheetId="2">#REF!</definedName>
    <definedName name="Fyb">#REF!</definedName>
    <definedName name="Fyp" localSheetId="2">#REF!</definedName>
    <definedName name="Fyp">#REF!</definedName>
    <definedName name="g" localSheetId="2">#REF!</definedName>
    <definedName name="g">#REF!</definedName>
    <definedName name="ga" localSheetId="2">#REF!</definedName>
    <definedName name="ga">#REF!</definedName>
    <definedName name="GAC" localSheetId="2">#REF!</definedName>
    <definedName name="GAC">#REF!</definedName>
    <definedName name="GAJ" localSheetId="2">#REF!</definedName>
    <definedName name="GAJ">#REF!</definedName>
    <definedName name="GALON" localSheetId="2">#REF!</definedName>
    <definedName name="GALON">#REF!</definedName>
    <definedName name="Gastos" localSheetId="22"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astos_contrato" localSheetId="2">#REF!</definedName>
    <definedName name="gastos_contrato">#REF!</definedName>
    <definedName name="GastosViajes" localSheetId="2">#REF!</definedName>
    <definedName name="GastosViajes">#REF!</definedName>
    <definedName name="gb" localSheetId="2">#REF!</definedName>
    <definedName name="gb">#REF!</definedName>
    <definedName name="gba" localSheetId="2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c" localSheetId="2">#REF!</definedName>
    <definedName name="gc">#REF!</definedName>
    <definedName name="GCD" localSheetId="2">#REF!</definedName>
    <definedName name="GCD">#REF!</definedName>
    <definedName name="GCE" localSheetId="2">#REF!</definedName>
    <definedName name="GCE">#REF!</definedName>
    <definedName name="gd" localSheetId="2">#REF!</definedName>
    <definedName name="gd">#REF!</definedName>
    <definedName name="gddfgdfgdf" localSheetId="2">#REF!</definedName>
    <definedName name="gddfgdfgdf">#REF!</definedName>
    <definedName name="GDFGDFDF" localSheetId="20">#REF!</definedName>
    <definedName name="GDFGDFDF" localSheetId="2">#REF!</definedName>
    <definedName name="GDFGDFDF" localSheetId="4">#REF!</definedName>
    <definedName name="GDFGDFDF">#REF!</definedName>
    <definedName name="GDFGDFGDF" localSheetId="20">#REF!</definedName>
    <definedName name="GDFGDFGDF" localSheetId="4">#REF!</definedName>
    <definedName name="GDFGDFGDF">#REF!</definedName>
    <definedName name="gdj" localSheetId="2">#REF!</definedName>
    <definedName name="gdj">#REF!</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16" hidden="1">{"TAB1",#N/A,TRUE,"GENERAL";"TAB2",#N/A,TRUE,"GENERAL";"TAB3",#N/A,TRUE,"GENERAL";"TAB4",#N/A,TRUE,"GENERAL";"TAB5",#N/A,TRUE,"GENERAL"}</definedName>
    <definedName name="gdt" localSheetId="20" hidden="1">{"TAB1",#N/A,TRUE,"GENERAL";"TAB2",#N/A,TRUE,"GENERAL";"TAB3",#N/A,TRUE,"GENERAL";"TAB4",#N/A,TRUE,"GENERAL";"TAB5",#N/A,TRUE,"GENERAL"}</definedName>
    <definedName name="gdt" localSheetId="2" hidden="1">{"TAB1",#N/A,TRUE,"GENERAL";"TAB2",#N/A,TRUE,"GENERAL";"TAB3",#N/A,TRUE,"GENERAL";"TAB4",#N/A,TRUE,"GENERAL";"TAB5",#N/A,TRUE,"GENERAL"}</definedName>
    <definedName name="gdt" localSheetId="4" hidden="1">{"TAB1",#N/A,TRUE,"GENERAL";"TAB2",#N/A,TRUE,"GENERAL";"TAB3",#N/A,TRUE,"GENERAL";"TAB4",#N/A,TRUE,"GENERAL";"TAB5",#N/A,TRUE,"GENERAL"}</definedName>
    <definedName name="gdt" localSheetId="1" hidden="1">{"TAB1",#N/A,TRUE,"GENERAL";"TAB2",#N/A,TRUE,"GENERAL";"TAB3",#N/A,TRUE,"GENERAL";"TAB4",#N/A,TRUE,"GENERAL";"TAB5",#N/A,TRUE,"GENERAL"}</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g" localSheetId="21" hidden="1">{"via1",#N/A,TRUE,"general";"via2",#N/A,TRUE,"general";"via3",#N/A,TRUE,"general"}</definedName>
    <definedName name="geg" localSheetId="22" hidden="1">{"via1",#N/A,TRUE,"general";"via2",#N/A,TRUE,"general";"via3",#N/A,TRUE,"general"}</definedName>
    <definedName name="geg" localSheetId="16" hidden="1">{"via1",#N/A,TRUE,"general";"via2",#N/A,TRUE,"general";"via3",#N/A,TRUE,"general"}</definedName>
    <definedName name="geg" localSheetId="20" hidden="1">{"via1",#N/A,TRUE,"general";"via2",#N/A,TRUE,"general";"via3",#N/A,TRUE,"general"}</definedName>
    <definedName name="geg" localSheetId="2" hidden="1">{"via1",#N/A,TRUE,"general";"via2",#N/A,TRUE,"general";"via3",#N/A,TRUE,"general"}</definedName>
    <definedName name="geg" localSheetId="4" hidden="1">{"via1",#N/A,TRUE,"general";"via2",#N/A,TRUE,"general";"via3",#N/A,TRUE,"general"}</definedName>
    <definedName name="geg" localSheetId="1" hidden="1">{"via1",#N/A,TRUE,"general";"via2",#N/A,TRUE,"general";"via3",#N/A,TRUE,"general"}</definedName>
    <definedName name="geg" localSheetId="5" hidden="1">{"via1",#N/A,TRUE,"general";"via2",#N/A,TRUE,"general";"via3",#N/A,TRUE,"general"}</definedName>
    <definedName name="geg" hidden="1">{"via1",#N/A,TRUE,"general";"via2",#N/A,TRUE,"general";"via3",#N/A,TRUE,"general"}</definedName>
    <definedName name="GEO" localSheetId="2">#REF!</definedName>
    <definedName name="GEO">#REF!</definedName>
    <definedName name="Geotex" localSheetId="2">#REF!</definedName>
    <definedName name="Geotex">#REF!</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16" hidden="1">{"TAB1",#N/A,TRUE,"GENERAL";"TAB2",#N/A,TRUE,"GENERAL";"TAB3",#N/A,TRUE,"GENERAL";"TAB4",#N/A,TRUE,"GENERAL";"TAB5",#N/A,TRUE,"GENERAL"}</definedName>
    <definedName name="gerg" localSheetId="20" hidden="1">{"TAB1",#N/A,TRUE,"GENERAL";"TAB2",#N/A,TRUE,"GENERAL";"TAB3",#N/A,TRUE,"GENERAL";"TAB4",#N/A,TRUE,"GENERAL";"TAB5",#N/A,TRUE,"GENERAL"}</definedName>
    <definedName name="gerg" localSheetId="2" hidden="1">{"TAB1",#N/A,TRUE,"GENERAL";"TAB2",#N/A,TRUE,"GENERAL";"TAB3",#N/A,TRUE,"GENERAL";"TAB4",#N/A,TRUE,"GENERAL";"TAB5",#N/A,TRUE,"GENERAL"}</definedName>
    <definedName name="gerg" localSheetId="4" hidden="1">{"TAB1",#N/A,TRUE,"GENERAL";"TAB2",#N/A,TRUE,"GENERAL";"TAB3",#N/A,TRUE,"GENERAL";"TAB4",#N/A,TRUE,"GENERAL";"TAB5",#N/A,TRUE,"GENERAL"}</definedName>
    <definedName name="gerg" localSheetId="1" hidden="1">{"TAB1",#N/A,TRUE,"GENERAL";"TAB2",#N/A,TRUE,"GENERAL";"TAB3",#N/A,TRUE,"GENERAL";"TAB4",#N/A,TRUE,"GENERAL";"TAB5",#N/A,TRUE,"GENERAL"}</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21" hidden="1">{"via1",#N/A,TRUE,"general";"via2",#N/A,TRUE,"general";"via3",#N/A,TRUE,"general"}</definedName>
    <definedName name="gerg54" localSheetId="22" hidden="1">{"via1",#N/A,TRUE,"general";"via2",#N/A,TRUE,"general";"via3",#N/A,TRUE,"general"}</definedName>
    <definedName name="gerg54" localSheetId="16" hidden="1">{"via1",#N/A,TRUE,"general";"via2",#N/A,TRUE,"general";"via3",#N/A,TRUE,"general"}</definedName>
    <definedName name="gerg54" localSheetId="20" hidden="1">{"via1",#N/A,TRUE,"general";"via2",#N/A,TRUE,"general";"via3",#N/A,TRUE,"general"}</definedName>
    <definedName name="gerg54" localSheetId="2" hidden="1">{"via1",#N/A,TRUE,"general";"via2",#N/A,TRUE,"general";"via3",#N/A,TRUE,"general"}</definedName>
    <definedName name="gerg54" localSheetId="4" hidden="1">{"via1",#N/A,TRUE,"general";"via2",#N/A,TRUE,"general";"via3",#N/A,TRUE,"general"}</definedName>
    <definedName name="gerg54" localSheetId="1" hidden="1">{"via1",#N/A,TRUE,"general";"via2",#N/A,TRUE,"general";"via3",#N/A,TRUE,"general"}</definedName>
    <definedName name="gerg54" localSheetId="5" hidden="1">{"via1",#N/A,TRUE,"general";"via2",#N/A,TRUE,"general";"via3",#N/A,TRUE,"general"}</definedName>
    <definedName name="gerg54" hidden="1">{"via1",#N/A,TRUE,"general";"via2",#N/A,TRUE,"general";"via3",#N/A,TRUE,"general"}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 hidden="1">{"TAB1",#N/A,TRUE,"GENERAL";"TAB2",#N/A,TRUE,"GENERAL";"TAB3",#N/A,TRUE,"GENERAL";"TAB4",#N/A,TRUE,"GENERAL";"TAB5",#N/A,TRUE,"GENERAL"}</definedName>
    <definedName name="gergw" localSheetId="4" hidden="1">{"TAB1",#N/A,TRUE,"GENERAL";"TAB2",#N/A,TRUE,"GENERAL";"TAB3",#N/A,TRUE,"GENERAL";"TAB4",#N/A,TRUE,"GENERAL";"TAB5",#N/A,TRUE,"GENERAL"}</definedName>
    <definedName name="gergw" localSheetId="1"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f" localSheetId="2">#REF!</definedName>
    <definedName name="gf">#REF!</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16" hidden="1">{"TAB1",#N/A,TRUE,"GENERAL";"TAB2",#N/A,TRUE,"GENERAL";"TAB3",#N/A,TRUE,"GENERAL";"TAB4",#N/A,TRUE,"GENERAL";"TAB5",#N/A,TRUE,"GENERAL"}</definedName>
    <definedName name="gfd" localSheetId="20" hidden="1">{"TAB1",#N/A,TRUE,"GENERAL";"TAB2",#N/A,TRUE,"GENERAL";"TAB3",#N/A,TRUE,"GENERAL";"TAB4",#N/A,TRUE,"GENERAL";"TAB5",#N/A,TRUE,"GENERAL"}</definedName>
    <definedName name="gfd" localSheetId="2" hidden="1">{"TAB1",#N/A,TRUE,"GENERAL";"TAB2",#N/A,TRUE,"GENERAL";"TAB3",#N/A,TRUE,"GENERAL";"TAB4",#N/A,TRUE,"GENERAL";"TAB5",#N/A,TRUE,"GENERAL"}</definedName>
    <definedName name="gfd" localSheetId="4" hidden="1">{"TAB1",#N/A,TRUE,"GENERAL";"TAB2",#N/A,TRUE,"GENERAL";"TAB3",#N/A,TRUE,"GENERAL";"TAB4",#N/A,TRUE,"GENERAL";"TAB5",#N/A,TRUE,"GENERAL"}</definedName>
    <definedName name="gfd" localSheetId="1" hidden="1">{"TAB1",#N/A,TRUE,"GENERAL";"TAB2",#N/A,TRUE,"GENERAL";"TAB3",#N/A,TRUE,"GENERAL";"TAB4",#N/A,TRUE,"GENERAL";"TAB5",#N/A,TRUE,"GENERAL"}</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21" hidden="1">{"via1",#N/A,TRUE,"general";"via2",#N/A,TRUE,"general";"via3",#N/A,TRUE,"general"}</definedName>
    <definedName name="gfdg" localSheetId="22" hidden="1">{"via1",#N/A,TRUE,"general";"via2",#N/A,TRUE,"general";"via3",#N/A,TRUE,"general"}</definedName>
    <definedName name="gfdg" localSheetId="16" hidden="1">{"via1",#N/A,TRUE,"general";"via2",#N/A,TRUE,"general";"via3",#N/A,TRUE,"general"}</definedName>
    <definedName name="gfdg" localSheetId="20" hidden="1">{"via1",#N/A,TRUE,"general";"via2",#N/A,TRUE,"general";"via3",#N/A,TRUE,"general"}</definedName>
    <definedName name="gfdg" localSheetId="2" hidden="1">{"via1",#N/A,TRUE,"general";"via2",#N/A,TRUE,"general";"via3",#N/A,TRUE,"general"}</definedName>
    <definedName name="gfdg" localSheetId="4" hidden="1">{"via1",#N/A,TRUE,"general";"via2",#N/A,TRUE,"general";"via3",#N/A,TRUE,"general"}</definedName>
    <definedName name="gfdg" localSheetId="1" hidden="1">{"via1",#N/A,TRUE,"general";"via2",#N/A,TRUE,"general";"via3",#N/A,TRUE,"general"}</definedName>
    <definedName name="gfdg" localSheetId="5" hidden="1">{"via1",#N/A,TRUE,"general";"via2",#N/A,TRUE,"general";"via3",#N/A,TRUE,"general"}</definedName>
    <definedName name="gfdg" hidden="1">{"via1",#N/A,TRUE,"general";"via2",#N/A,TRUE,"general";"via3",#N/A,TRUE,"general"}</definedName>
    <definedName name="gffgfhhf" localSheetId="22" hidden="1">{#N/A,#N/A,TRUE,"INGENIERIA";#N/A,#N/A,TRUE,"COMPRAS";#N/A,#N/A,TRUE,"DIRECCION";#N/A,#N/A,TRUE,"RESUMEN"}</definedName>
    <definedName name="gffgfhhf" hidden="1">{#N/A,#N/A,TRUE,"INGENIERIA";#N/A,#N/A,TRUE,"COMPRAS";#N/A,#N/A,TRUE,"DIRECCION";#N/A,#N/A,TRUE,"RESUMEN"}</definedName>
    <definedName name="gfgfg" localSheetId="2">#REF!</definedName>
    <definedName name="gfgfg">#REF!</definedName>
    <definedName name="gfgfgr" localSheetId="21" hidden="1">{"via1",#N/A,TRUE,"general";"via2",#N/A,TRUE,"general";"via3",#N/A,TRUE,"general"}</definedName>
    <definedName name="gfgfgr" localSheetId="22" hidden="1">{"via1",#N/A,TRUE,"general";"via2",#N/A,TRUE,"general";"via3",#N/A,TRUE,"general"}</definedName>
    <definedName name="gfgfgr" localSheetId="16" hidden="1">{"via1",#N/A,TRUE,"general";"via2",#N/A,TRUE,"general";"via3",#N/A,TRUE,"general"}</definedName>
    <definedName name="gfgfgr" localSheetId="20" hidden="1">{"via1",#N/A,TRUE,"general";"via2",#N/A,TRUE,"general";"via3",#N/A,TRUE,"general"}</definedName>
    <definedName name="gfgfgr" localSheetId="2" hidden="1">{"via1",#N/A,TRUE,"general";"via2",#N/A,TRUE,"general";"via3",#N/A,TRUE,"general"}</definedName>
    <definedName name="gfgfgr" localSheetId="4" hidden="1">{"via1",#N/A,TRUE,"general";"via2",#N/A,TRUE,"general";"via3",#N/A,TRUE,"general"}</definedName>
    <definedName name="gfgfgr" localSheetId="1" hidden="1">{"via1",#N/A,TRUE,"general";"via2",#N/A,TRUE,"general";"via3",#N/A,TRUE,"general"}</definedName>
    <definedName name="gfgfgr" localSheetId="5" hidden="1">{"via1",#N/A,TRUE,"general";"via2",#N/A,TRUE,"general";"via3",#N/A,TRUE,"general"}</definedName>
    <definedName name="gfgfgr" hidden="1">{"via1",#N/A,TRUE,"general";"via2",#N/A,TRUE,"general";"via3",#N/A,TRUE,"general"}</definedName>
    <definedName name="GFH" localSheetId="2">#REF!</definedName>
    <definedName name="GFH">#REF!</definedName>
    <definedName name="gfhf" localSheetId="21" hidden="1">{"via1",#N/A,TRUE,"general";"via2",#N/A,TRUE,"general";"via3",#N/A,TRUE,"general"}</definedName>
    <definedName name="gfhf" localSheetId="22" hidden="1">{"via1",#N/A,TRUE,"general";"via2",#N/A,TRUE,"general";"via3",#N/A,TRUE,"general"}</definedName>
    <definedName name="gfhf" localSheetId="16" hidden="1">{"via1",#N/A,TRUE,"general";"via2",#N/A,TRUE,"general";"via3",#N/A,TRUE,"general"}</definedName>
    <definedName name="gfhf" localSheetId="20" hidden="1">{"via1",#N/A,TRUE,"general";"via2",#N/A,TRUE,"general";"via3",#N/A,TRUE,"general"}</definedName>
    <definedName name="gfhf" localSheetId="2" hidden="1">{"via1",#N/A,TRUE,"general";"via2",#N/A,TRUE,"general";"via3",#N/A,TRUE,"general"}</definedName>
    <definedName name="gfhf" localSheetId="4" hidden="1">{"via1",#N/A,TRUE,"general";"via2",#N/A,TRUE,"general";"via3",#N/A,TRUE,"general"}</definedName>
    <definedName name="gfhf" localSheetId="1"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21" hidden="1">{"via1",#N/A,TRUE,"general";"via2",#N/A,TRUE,"general";"via3",#N/A,TRUE,"general"}</definedName>
    <definedName name="gfjjh" localSheetId="22" hidden="1">{"via1",#N/A,TRUE,"general";"via2",#N/A,TRUE,"general";"via3",#N/A,TRUE,"general"}</definedName>
    <definedName name="gfjjh" localSheetId="16" hidden="1">{"via1",#N/A,TRUE,"general";"via2",#N/A,TRUE,"general";"via3",#N/A,TRUE,"general"}</definedName>
    <definedName name="gfjjh" localSheetId="20" hidden="1">{"via1",#N/A,TRUE,"general";"via2",#N/A,TRUE,"general";"via3",#N/A,TRUE,"general"}</definedName>
    <definedName name="gfjjh" localSheetId="2" hidden="1">{"via1",#N/A,TRUE,"general";"via2",#N/A,TRUE,"general";"via3",#N/A,TRUE,"general"}</definedName>
    <definedName name="gfjjh" localSheetId="4" hidden="1">{"via1",#N/A,TRUE,"general";"via2",#N/A,TRUE,"general";"via3",#N/A,TRUE,"general"}</definedName>
    <definedName name="gfjjh" localSheetId="1" hidden="1">{"via1",#N/A,TRUE,"general";"via2",#N/A,TRUE,"general";"via3",#N/A,TRUE,"general"}</definedName>
    <definedName name="gfjjh" localSheetId="5" hidden="1">{"via1",#N/A,TRUE,"general";"via2",#N/A,TRUE,"general";"via3",#N/A,TRUE,"general"}</definedName>
    <definedName name="gfjjh" hidden="1">{"via1",#N/A,TRUE,"general";"via2",#N/A,TRUE,"general";"via3",#N/A,TRUE,"general"}</definedName>
    <definedName name="gft" localSheetId="2">#REF!</definedName>
    <definedName name="gft">#REF!</definedName>
    <definedName name="gfutyj6" localSheetId="21" hidden="1">{"via1",#N/A,TRUE,"general";"via2",#N/A,TRUE,"general";"via3",#N/A,TRUE,"general"}</definedName>
    <definedName name="gfutyj6" localSheetId="22" hidden="1">{"via1",#N/A,TRUE,"general";"via2",#N/A,TRUE,"general";"via3",#N/A,TRUE,"general"}</definedName>
    <definedName name="gfutyj6" localSheetId="16" hidden="1">{"via1",#N/A,TRUE,"general";"via2",#N/A,TRUE,"general";"via3",#N/A,TRUE,"general"}</definedName>
    <definedName name="gfutyj6" localSheetId="20" hidden="1">{"via1",#N/A,TRUE,"general";"via2",#N/A,TRUE,"general";"via3",#N/A,TRUE,"general"}</definedName>
    <definedName name="gfutyj6" localSheetId="2" hidden="1">{"via1",#N/A,TRUE,"general";"via2",#N/A,TRUE,"general";"via3",#N/A,TRUE,"general"}</definedName>
    <definedName name="gfutyj6" localSheetId="4" hidden="1">{"via1",#N/A,TRUE,"general";"via2",#N/A,TRUE,"general";"via3",#N/A,TRUE,"general"}</definedName>
    <definedName name="gfutyj6" localSheetId="1" hidden="1">{"via1",#N/A,TRUE,"general";"via2",#N/A,TRUE,"general";"via3",#N/A,TRUE,"general"}</definedName>
    <definedName name="gfutyj6" localSheetId="5" hidden="1">{"via1",#N/A,TRUE,"general";"via2",#N/A,TRUE,"general";"via3",#N/A,TRUE,"general"}</definedName>
    <definedName name="gfutyj6" hidden="1">{"via1",#N/A,TRUE,"general";"via2",#N/A,TRUE,"general";"via3",#N/A,TRUE,"general"}</definedName>
    <definedName name="GG" localSheetId="17">#REF!</definedName>
    <definedName name="GG" localSheetId="16">#REF!</definedName>
    <definedName name="GG" localSheetId="20">#REF!</definedName>
    <definedName name="GG" localSheetId="6">#REF!</definedName>
    <definedName name="GG" localSheetId="19">#REF!</definedName>
    <definedName name="GG" localSheetId="1">#REF!</definedName>
    <definedName name="GG" localSheetId="7">#REF!</definedName>
    <definedName name="GG">#REF!</definedName>
    <definedName name="ggdr" localSheetId="21" hidden="1">{"via1",#N/A,TRUE,"general";"via2",#N/A,TRUE,"general";"via3",#N/A,TRUE,"general"}</definedName>
    <definedName name="ggdr" localSheetId="22" hidden="1">{"via1",#N/A,TRUE,"general";"via2",#N/A,TRUE,"general";"via3",#N/A,TRUE,"general"}</definedName>
    <definedName name="ggdr" localSheetId="16" hidden="1">{"via1",#N/A,TRUE,"general";"via2",#N/A,TRUE,"general";"via3",#N/A,TRUE,"general"}</definedName>
    <definedName name="ggdr" localSheetId="20" hidden="1">{"via1",#N/A,TRUE,"general";"via2",#N/A,TRUE,"general";"via3",#N/A,TRUE,"general"}</definedName>
    <definedName name="ggdr" localSheetId="2" hidden="1">{"via1",#N/A,TRUE,"general";"via2",#N/A,TRUE,"general";"via3",#N/A,TRUE,"general"}</definedName>
    <definedName name="ggdr" localSheetId="4" hidden="1">{"via1",#N/A,TRUE,"general";"via2",#N/A,TRUE,"general";"via3",#N/A,TRUE,"general"}</definedName>
    <definedName name="ggdr" localSheetId="1" hidden="1">{"via1",#N/A,TRUE,"general";"via2",#N/A,TRUE,"general";"via3",#N/A,TRUE,"general"}</definedName>
    <definedName name="ggdr" localSheetId="5" hidden="1">{"via1",#N/A,TRUE,"general";"via2",#N/A,TRUE,"general";"via3",#N/A,TRUE,"general"}</definedName>
    <definedName name="ggdr" hidden="1">{"via1",#N/A,TRUE,"general";"via2",#N/A,TRUE,"general";"via3",#N/A,TRUE,"general"}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 hidden="1">{"TAB1",#N/A,TRUE,"GENERAL";"TAB2",#N/A,TRUE,"GENERAL";"TAB3",#N/A,TRUE,"GENERAL";"TAB4",#N/A,TRUE,"GENERAL";"TAB5",#N/A,TRUE,"GENERAL"}</definedName>
    <definedName name="ggerg" localSheetId="4" hidden="1">{"TAB1",#N/A,TRUE,"GENERAL";"TAB2",#N/A,TRUE,"GENERAL";"TAB3",#N/A,TRUE,"GENERAL";"TAB4",#N/A,TRUE,"GENERAL";"TAB5",#N/A,TRUE,"GENERAL"}</definedName>
    <definedName name="ggerg" localSheetId="1" hidden="1">{"TAB1",#N/A,TRUE,"GENERAL";"TAB2",#N/A,TRUE,"GENERAL";"TAB3",#N/A,TRUE,"GENERAL";"TAB4",#N/A,TRUE,"GENERAL";"TAB5",#N/A,TRUE,"GENERAL"}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#N/A</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16" hidden="1">{"TAB1",#N/A,TRUE,"GENERAL";"TAB2",#N/A,TRUE,"GENERAL";"TAB3",#N/A,TRUE,"GENERAL";"TAB4",#N/A,TRUE,"GENERAL";"TAB5",#N/A,TRUE,"GENERAL"}</definedName>
    <definedName name="gggb" localSheetId="20" hidden="1">{"TAB1",#N/A,TRUE,"GENERAL";"TAB2",#N/A,TRUE,"GENERAL";"TAB3",#N/A,TRUE,"GENERAL";"TAB4",#N/A,TRUE,"GENERAL";"TAB5",#N/A,TRUE,"GENERAL"}</definedName>
    <definedName name="gggb" localSheetId="2" hidden="1">{"TAB1",#N/A,TRUE,"GENERAL";"TAB2",#N/A,TRUE,"GENERAL";"TAB3",#N/A,TRUE,"GENERAL";"TAB4",#N/A,TRUE,"GENERAL";"TAB5",#N/A,TRUE,"GENERAL"}</definedName>
    <definedName name="gggb" localSheetId="4" hidden="1">{"TAB1",#N/A,TRUE,"GENERAL";"TAB2",#N/A,TRUE,"GENERAL";"TAB3",#N/A,TRUE,"GENERAL";"TAB4",#N/A,TRUE,"GENERAL";"TAB5",#N/A,TRUE,"GENERAL"}</definedName>
    <definedName name="gggb" localSheetId="1" hidden="1">{"TAB1",#N/A,TRUE,"GENERAL";"TAB2",#N/A,TRUE,"GENERAL";"TAB3",#N/A,TRUE,"GENERAL";"TAB4",#N/A,TRUE,"GENERAL";"TAB5",#N/A,TRUE,"GENERAL"}</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21" hidden="1">{"via1",#N/A,TRUE,"general";"via2",#N/A,TRUE,"general";"via3",#N/A,TRUE,"general"}</definedName>
    <definedName name="gggg" localSheetId="22" hidden="1">{"via1",#N/A,TRUE,"general";"via2",#N/A,TRUE,"general";"via3",#N/A,TRUE,"general"}</definedName>
    <definedName name="gggg" localSheetId="16" hidden="1">{"via1",#N/A,TRUE,"general";"via2",#N/A,TRUE,"general";"via3",#N/A,TRUE,"general"}</definedName>
    <definedName name="gggg" localSheetId="20" hidden="1">{"via1",#N/A,TRUE,"general";"via2",#N/A,TRUE,"general";"via3",#N/A,TRUE,"general"}</definedName>
    <definedName name="gggg" localSheetId="2" hidden="1">{"via1",#N/A,TRUE,"general";"via2",#N/A,TRUE,"general";"via3",#N/A,TRUE,"general"}</definedName>
    <definedName name="gggg" localSheetId="4" hidden="1">{"via1",#N/A,TRUE,"general";"via2",#N/A,TRUE,"general";"via3",#N/A,TRUE,"general"}</definedName>
    <definedName name="gggg" localSheetId="1" hidden="1">{"via1",#N/A,TRUE,"general";"via2",#N/A,TRUE,"general";"via3",#N/A,TRUE,"general"}</definedName>
    <definedName name="gggg" localSheetId="5" hidden="1">{"via1",#N/A,TRUE,"general";"via2",#N/A,TRUE,"general";"via3",#N/A,TRUE,"general"}</definedName>
    <definedName name="gggg" hidden="1">{"via1",#N/A,TRUE,"general";"via2",#N/A,TRUE,"general";"via3",#N/A,TRUE,"general"}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 hidden="1">{"TAB1",#N/A,TRUE,"GENERAL";"TAB2",#N/A,TRUE,"GENERAL";"TAB3",#N/A,TRUE,"GENERAL";"TAB4",#N/A,TRUE,"GENERAL";"TAB5",#N/A,TRUE,"GENERAL"}</definedName>
    <definedName name="ggggd" localSheetId="4" hidden="1">{"TAB1",#N/A,TRUE,"GENERAL";"TAB2",#N/A,TRUE,"GENERAL";"TAB3",#N/A,TRUE,"GENERAL";"TAB4",#N/A,TRUE,"GENERAL";"TAB5",#N/A,TRUE,"GENERAL"}</definedName>
    <definedName name="ggggd" localSheetId="1" hidden="1">{"TAB1",#N/A,TRUE,"GENERAL";"TAB2",#N/A,TRUE,"GENERAL";"TAB3",#N/A,TRUE,"GENERAL";"TAB4",#N/A,TRUE,"GENERAL";"TAB5",#N/A,TRUE,"GENERAL"}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t" localSheetId="21" hidden="1">{"via1",#N/A,TRUE,"general";"via2",#N/A,TRUE,"general";"via3",#N/A,TRUE,"general"}</definedName>
    <definedName name="gggggt" localSheetId="22" hidden="1">{"via1",#N/A,TRUE,"general";"via2",#N/A,TRUE,"general";"via3",#N/A,TRUE,"general"}</definedName>
    <definedName name="gggggt" localSheetId="16" hidden="1">{"via1",#N/A,TRUE,"general";"via2",#N/A,TRUE,"general";"via3",#N/A,TRUE,"general"}</definedName>
    <definedName name="gggggt" localSheetId="20" hidden="1">{"via1",#N/A,TRUE,"general";"via2",#N/A,TRUE,"general";"via3",#N/A,TRUE,"general"}</definedName>
    <definedName name="gggggt" localSheetId="2" hidden="1">{"via1",#N/A,TRUE,"general";"via2",#N/A,TRUE,"general";"via3",#N/A,TRUE,"general"}</definedName>
    <definedName name="gggggt" localSheetId="4" hidden="1">{"via1",#N/A,TRUE,"general";"via2",#N/A,TRUE,"general";"via3",#N/A,TRUE,"general"}</definedName>
    <definedName name="gggggt" localSheetId="1" hidden="1">{"via1",#N/A,TRUE,"general";"via2",#N/A,TRUE,"general";"via3",#N/A,TRUE,"general"}</definedName>
    <definedName name="gggggt" localSheetId="5" hidden="1">{"via1",#N/A,TRUE,"general";"via2",#N/A,TRUE,"general";"via3",#N/A,TRUE,"general"}</definedName>
    <definedName name="gggggt" hidden="1">{"via1",#N/A,TRUE,"general";"via2",#N/A,TRUE,"general";"via3",#N/A,TRUE,"general"}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 hidden="1">{"TAB1",#N/A,TRUE,"GENERAL";"TAB2",#N/A,TRUE,"GENERAL";"TAB3",#N/A,TRUE,"GENERAL";"TAB4",#N/A,TRUE,"GENERAL";"TAB5",#N/A,TRUE,"GENERAL"}</definedName>
    <definedName name="ggggt" localSheetId="4" hidden="1">{"TAB1",#N/A,TRUE,"GENERAL";"TAB2",#N/A,TRUE,"GENERAL";"TAB3",#N/A,TRUE,"GENERAL";"TAB4",#N/A,TRUE,"GENERAL";"TAB5",#N/A,TRUE,"GENERAL"}</definedName>
    <definedName name="ggggt" localSheetId="1"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 hidden="1">{"TAB1",#N/A,TRUE,"GENERAL";"TAB2",#N/A,TRUE,"GENERAL";"TAB3",#N/A,TRUE,"GENERAL";"TAB4",#N/A,TRUE,"GENERAL";"TAB5",#N/A,TRUE,"GENERAL"}</definedName>
    <definedName name="ggggy" localSheetId="4" hidden="1">{"TAB1",#N/A,TRUE,"GENERAL";"TAB2",#N/A,TRUE,"GENERAL";"TAB3",#N/A,TRUE,"GENERAL";"TAB4",#N/A,TRUE,"GENERAL";"TAB5",#N/A,TRUE,"GENERAL"}</definedName>
    <definedName name="ggggy" localSheetId="1"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21" hidden="1">{"via1",#N/A,TRUE,"general";"via2",#N/A,TRUE,"general";"via3",#N/A,TRUE,"general"}</definedName>
    <definedName name="gggtgd" localSheetId="22" hidden="1">{"via1",#N/A,TRUE,"general";"via2",#N/A,TRUE,"general";"via3",#N/A,TRUE,"general"}</definedName>
    <definedName name="gggtgd" localSheetId="16" hidden="1">{"via1",#N/A,TRUE,"general";"via2",#N/A,TRUE,"general";"via3",#N/A,TRUE,"general"}</definedName>
    <definedName name="gggtgd" localSheetId="20" hidden="1">{"via1",#N/A,TRUE,"general";"via2",#N/A,TRUE,"general";"via3",#N/A,TRUE,"general"}</definedName>
    <definedName name="gggtgd" localSheetId="2" hidden="1">{"via1",#N/A,TRUE,"general";"via2",#N/A,TRUE,"general";"via3",#N/A,TRUE,"general"}</definedName>
    <definedName name="gggtgd" localSheetId="4" hidden="1">{"via1",#N/A,TRUE,"general";"via2",#N/A,TRUE,"general";"via3",#N/A,TRUE,"general"}</definedName>
    <definedName name="gggtgd" localSheetId="1" hidden="1">{"via1",#N/A,TRUE,"general";"via2",#N/A,TRUE,"general";"via3",#N/A,TRUE,"general"}</definedName>
    <definedName name="gggtgd" localSheetId="5" hidden="1">{"via1",#N/A,TRUE,"general";"via2",#N/A,TRUE,"general";"via3",#N/A,TRUE,"general"}</definedName>
    <definedName name="gggtgd" hidden="1">{"via1",#N/A,TRUE,"general";"via2",#N/A,TRUE,"general";"via3",#N/A,TRUE,"general"}</definedName>
    <definedName name="ggjgjkg" localSheetId="22" hidden="1">{#N/A,#N/A,TRUE,"1842CWN0"}</definedName>
    <definedName name="ggjgjkg" hidden="1">{#N/A,#N/A,TRUE,"1842CWN0"}</definedName>
    <definedName name="ggt" localSheetId="2">#REF!</definedName>
    <definedName name="ggt">#REF!</definedName>
    <definedName name="ggtgt" localSheetId="21" hidden="1">{"via1",#N/A,TRUE,"general";"via2",#N/A,TRUE,"general";"via3",#N/A,TRUE,"general"}</definedName>
    <definedName name="ggtgt" localSheetId="22" hidden="1">{"via1",#N/A,TRUE,"general";"via2",#N/A,TRUE,"general";"via3",#N/A,TRUE,"general"}</definedName>
    <definedName name="ggtgt" localSheetId="16" hidden="1">{"via1",#N/A,TRUE,"general";"via2",#N/A,TRUE,"general";"via3",#N/A,TRUE,"general"}</definedName>
    <definedName name="ggtgt" localSheetId="20" hidden="1">{"via1",#N/A,TRUE,"general";"via2",#N/A,TRUE,"general";"via3",#N/A,TRUE,"general"}</definedName>
    <definedName name="ggtgt" localSheetId="2" hidden="1">{"via1",#N/A,TRUE,"general";"via2",#N/A,TRUE,"general";"via3",#N/A,TRUE,"general"}</definedName>
    <definedName name="ggtgt" localSheetId="4" hidden="1">{"via1",#N/A,TRUE,"general";"via2",#N/A,TRUE,"general";"via3",#N/A,TRUE,"general"}</definedName>
    <definedName name="ggtgt" localSheetId="1" hidden="1">{"via1",#N/A,TRUE,"general";"via2",#N/A,TRUE,"general";"via3",#N/A,TRUE,"general"}</definedName>
    <definedName name="ggtgt" localSheetId="5" hidden="1">{"via1",#N/A,TRUE,"general";"via2",#N/A,TRUE,"general";"via3",#N/A,TRUE,"general"}</definedName>
    <definedName name="ggtgt" hidden="1">{"via1",#N/A,TRUE,"general";"via2",#N/A,TRUE,"general";"via3",#N/A,TRUE,"general"}</definedName>
    <definedName name="GH" localSheetId="4">#N/A</definedName>
    <definedName name="GH">#N/A</definedName>
    <definedName name="ghdghuy" localSheetId="21" hidden="1">{"via1",#N/A,TRUE,"general";"via2",#N/A,TRUE,"general";"via3",#N/A,TRUE,"general"}</definedName>
    <definedName name="ghdghuy" localSheetId="22" hidden="1">{"via1",#N/A,TRUE,"general";"via2",#N/A,TRUE,"general";"via3",#N/A,TRUE,"general"}</definedName>
    <definedName name="ghdghuy" localSheetId="16" hidden="1">{"via1",#N/A,TRUE,"general";"via2",#N/A,TRUE,"general";"via3",#N/A,TRUE,"general"}</definedName>
    <definedName name="ghdghuy" localSheetId="20" hidden="1">{"via1",#N/A,TRUE,"general";"via2",#N/A,TRUE,"general";"via3",#N/A,TRUE,"general"}</definedName>
    <definedName name="ghdghuy" localSheetId="2" hidden="1">{"via1",#N/A,TRUE,"general";"via2",#N/A,TRUE,"general";"via3",#N/A,TRUE,"general"}</definedName>
    <definedName name="ghdghuy" localSheetId="4" hidden="1">{"via1",#N/A,TRUE,"general";"via2",#N/A,TRUE,"general";"via3",#N/A,TRUE,"general"}</definedName>
    <definedName name="ghdghuy" localSheetId="1" hidden="1">{"via1",#N/A,TRUE,"general";"via2",#N/A,TRUE,"general";"via3",#N/A,TRUE,"general"}</definedName>
    <definedName name="ghdghuy" localSheetId="5" hidden="1">{"via1",#N/A,TRUE,"general";"via2",#N/A,TRUE,"general";"via3",#N/A,TRUE,"general"}</definedName>
    <definedName name="ghdghuy"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16" hidden="1">{"via1",#N/A,TRUE,"general";"via2",#N/A,TRUE,"general";"via3",#N/A,TRUE,"general"}</definedName>
    <definedName name="GHDP" localSheetId="20" hidden="1">{"via1",#N/A,TRUE,"general";"via2",#N/A,TRUE,"general";"via3",#N/A,TRUE,"general"}</definedName>
    <definedName name="GHDP" localSheetId="2" hidden="1">{"via1",#N/A,TRUE,"general";"via2",#N/A,TRUE,"general";"via3",#N/A,TRUE,"general"}</definedName>
    <definedName name="GHDP" localSheetId="4" hidden="1">{"via1",#N/A,TRUE,"general";"via2",#N/A,TRUE,"general";"via3",#N/A,TRUE,"general"}</definedName>
    <definedName name="GHDP" localSheetId="1"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16" hidden="1">{"via1",#N/A,TRUE,"general";"via2",#N/A,TRUE,"general";"via3",#N/A,TRUE,"general"}</definedName>
    <definedName name="ghfg" localSheetId="20" hidden="1">{"via1",#N/A,TRUE,"general";"via2",#N/A,TRUE,"general";"via3",#N/A,TRUE,"general"}</definedName>
    <definedName name="ghfg" localSheetId="2" hidden="1">{"via1",#N/A,TRUE,"general";"via2",#N/A,TRUE,"general";"via3",#N/A,TRUE,"general"}</definedName>
    <definedName name="ghfg" localSheetId="4" hidden="1">{"via1",#N/A,TRUE,"general";"via2",#N/A,TRUE,"general";"via3",#N/A,TRUE,"general"}</definedName>
    <definedName name="ghfg" localSheetId="1" hidden="1">{"via1",#N/A,TRUE,"general";"via2",#N/A,TRUE,"general";"via3",#N/A,TRUE,"general"}</definedName>
    <definedName name="ghfg" localSheetId="5" hidden="1">{"via1",#N/A,TRUE,"general";"via2",#N/A,TRUE,"general";"via3",#N/A,TRUE,"general"}</definedName>
    <definedName name="ghfg" hidden="1">{"via1",#N/A,TRUE,"general";"via2",#N/A,TRUE,"general";"via3",#N/A,TRUE,"general"}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hnbbfr" localSheetId="22" hidden="1">{#N/A,#N/A,TRUE,"1842CWN0"}</definedName>
    <definedName name="ghnbbfr" hidden="1">{#N/A,#N/A,TRUE,"1842CWN0"}</definedName>
    <definedName name="ghu" localSheetId="2">#REF!</definedName>
    <definedName name="ghu">#REF!</definedName>
    <definedName name="GI" localSheetId="16">MATCH(0.01,'COMPENSAC-EVALUAC-SEG-SDA'!End_Bal,-1)+1</definedName>
    <definedName name="GI" localSheetId="20">MATCH(0.01,DESGLOSES!End_Bal,-1)+1</definedName>
    <definedName name="GI" localSheetId="2">MATCH(0.01,End_Bal,-1)+1</definedName>
    <definedName name="GI" localSheetId="4">MATCH(0.01,End_Bal,-1)+1</definedName>
    <definedName name="GI">MATCH(0.01,End_Bal,-1)+1</definedName>
    <definedName name="GJ" localSheetId="4">#N/A</definedName>
    <definedName name="GJ">#N/A</definedName>
    <definedName name="GJ_CANT_A" localSheetId="22" hidden="1">#REF!</definedName>
    <definedName name="GJ_CANT_A" hidden="1">#REF!</definedName>
    <definedName name="GJ_CANT_B" localSheetId="22" hidden="1">#REF!</definedName>
    <definedName name="GJ_CANT_B" hidden="1">#REF!</definedName>
    <definedName name="GJ_CANT_C" localSheetId="22" hidden="1">#REF!</definedName>
    <definedName name="GJ_CANT_C" hidden="1">#REF!</definedName>
    <definedName name="GJ_CANT_D" localSheetId="22" hidden="1">#REF!</definedName>
    <definedName name="GJ_CANT_D" hidden="1">#REF!</definedName>
    <definedName name="GJ_CANT_E" localSheetId="22" hidden="1">#REF!</definedName>
    <definedName name="GJ_CANT_E" hidden="1">#REF!</definedName>
    <definedName name="GJ_CANT_F" localSheetId="22" hidden="1">#REF!</definedName>
    <definedName name="GJ_CANT_F" hidden="1">#REF!</definedName>
    <definedName name="GJ_CANT_G" localSheetId="22" hidden="1">#REF!</definedName>
    <definedName name="GJ_CANT_G" hidden="1">#REF!</definedName>
    <definedName name="GJ_CANT_H" localSheetId="22" hidden="1">#REF!</definedName>
    <definedName name="GJ_CANT_H" hidden="1">#REF!</definedName>
    <definedName name="GJ_CANT_I" localSheetId="22" hidden="1">#REF!</definedName>
    <definedName name="GJ_CANT_I" hidden="1">#REF!</definedName>
    <definedName name="GJ_CANT_J" localSheetId="22" hidden="1">#REF!</definedName>
    <definedName name="GJ_CANT_J" hidden="1">#REF!</definedName>
    <definedName name="GJ_CANT_K" localSheetId="22" hidden="1">#REF!</definedName>
    <definedName name="GJ_CANT_K" hidden="1">#REF!</definedName>
    <definedName name="GJ_CANT_L" localSheetId="22" hidden="1">#REF!</definedName>
    <definedName name="GJ_CANT_L" hidden="1">#REF!</definedName>
    <definedName name="GJ_CANT_M" localSheetId="22" hidden="1">#REF!</definedName>
    <definedName name="GJ_CANT_M" hidden="1">#REF!</definedName>
    <definedName name="GJ_CANT_N" localSheetId="22" hidden="1">#REF!</definedName>
    <definedName name="GJ_CANT_N" hidden="1">#REF!</definedName>
    <definedName name="GJ_CANT_O" localSheetId="22" hidden="1">#REF!</definedName>
    <definedName name="GJ_CANT_O" hidden="1">#REF!</definedName>
    <definedName name="GJ_CANT_P" localSheetId="22" hidden="1">#REF!</definedName>
    <definedName name="GJ_CANT_P" hidden="1">#REF!</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 localSheetId="21" hidden="1">{"via1",#N/A,TRUE,"general";"via2",#N/A,TRUE,"general";"via3",#N/A,TRUE,"general"}</definedName>
    <definedName name="gk" localSheetId="22" hidden="1">{"via1",#N/A,TRUE,"general";"via2",#N/A,TRUE,"general";"via3",#N/A,TRUE,"general"}</definedName>
    <definedName name="gk" localSheetId="16" hidden="1">{"via1",#N/A,TRUE,"general";"via2",#N/A,TRUE,"general";"via3",#N/A,TRUE,"general"}</definedName>
    <definedName name="gk" localSheetId="20" hidden="1">{"via1",#N/A,TRUE,"general";"via2",#N/A,TRUE,"general";"via3",#N/A,TRUE,"general"}</definedName>
    <definedName name="gk" localSheetId="2" hidden="1">{"via1",#N/A,TRUE,"general";"via2",#N/A,TRUE,"general";"via3",#N/A,TRUE,"general"}</definedName>
    <definedName name="gk" localSheetId="4" hidden="1">{"via1",#N/A,TRUE,"general";"via2",#N/A,TRUE,"general";"via3",#N/A,TRUE,"general"}</definedName>
    <definedName name="gk" localSheetId="1" hidden="1">{"via1",#N/A,TRUE,"general";"via2",#N/A,TRUE,"general";"via3",#N/A,TRUE,"general"}</definedName>
    <definedName name="gk" localSheetId="5" hidden="1">{"via1",#N/A,TRUE,"general";"via2",#N/A,TRUE,"general";"via3",#N/A,TRUE,"general"}</definedName>
    <definedName name="gk" hidden="1">{"via1",#N/A,TRUE,"general";"via2",#N/A,TRUE,"general";"via3",#N/A,TRUE,"general"}</definedName>
    <definedName name="GKJDGDIJZ">"Imagen 3"</definedName>
    <definedName name="GL" localSheetId="16">Scheduled_Payment+Extra_Payment</definedName>
    <definedName name="GL" localSheetId="20">Scheduled_Payment+Extra_Payment</definedName>
    <definedName name="GL" localSheetId="2">Scheduled_Payment+Extra_Payment</definedName>
    <definedName name="GL" localSheetId="19">Scheduled_Payment+Extra_Payment</definedName>
    <definedName name="GL" localSheetId="4">Scheduled_Payment+Extra_Payment</definedName>
    <definedName name="GL">Scheduled_Payment+Extra_Payment</definedName>
    <definedName name="GM" localSheetId="4">#N/A</definedName>
    <definedName name="GM">#N/A</definedName>
    <definedName name="gmt" localSheetId="2">#REF!</definedName>
    <definedName name="gmt">#REF!</definedName>
    <definedName name="gmvsa" localSheetId="2">#REF!</definedName>
    <definedName name="gmvsa">#REF!</definedName>
    <definedName name="gn" localSheetId="2">#REF!</definedName>
    <definedName name="gn">#REF!</definedName>
    <definedName name="gnm" localSheetId="2">#REF!</definedName>
    <definedName name="gnm">#REF!</definedName>
    <definedName name="gñ" localSheetId="2">#REF!</definedName>
    <definedName name="gñ">#REF!</definedName>
    <definedName name="gp" localSheetId="2">#REF!</definedName>
    <definedName name="gp">#REF!</definedName>
    <definedName name="GPS" localSheetId="2">#REF!</definedName>
    <definedName name="GPS">#REF!</definedName>
    <definedName name="GR" localSheetId="2">#REF!</definedName>
    <definedName name="GR">#REF!</definedName>
    <definedName name="_xlnm.Recorder" localSheetId="21">#REF!</definedName>
    <definedName name="_xlnm.Recorder" localSheetId="17">#REF!</definedName>
    <definedName name="_xlnm.Recorder" localSheetId="16">#REF!</definedName>
    <definedName name="_xlnm.Recorder" localSheetId="20">#REF!</definedName>
    <definedName name="_xlnm.Recorder" localSheetId="6">#REF!</definedName>
    <definedName name="_xlnm.Recorder" localSheetId="19">#REF!</definedName>
    <definedName name="_xlnm.Recorder" localSheetId="4">#REF!</definedName>
    <definedName name="_xlnm.Recorder" localSheetId="1">#REF!</definedName>
    <definedName name="_xlnm.Recorder" localSheetId="7">#REF!</definedName>
    <definedName name="_xlnm.Recorder">#REF!</definedName>
    <definedName name="GRAD" localSheetId="2">#REF!</definedName>
    <definedName name="GRAD">#REF!</definedName>
    <definedName name="GRADA" localSheetId="2">#REF!</definedName>
    <definedName name="GRADA">#REF!</definedName>
    <definedName name="gradacion" localSheetId="2">#REF!</definedName>
    <definedName name="gradacion">#REF!</definedName>
    <definedName name="GRAF1ANO" localSheetId="21" hidden="1">{"via1",#N/A,TRUE,"general";"via2",#N/A,TRUE,"general";"via3",#N/A,TRUE,"general"}</definedName>
    <definedName name="GRAF1ANO" localSheetId="22" hidden="1">{"via1",#N/A,TRUE,"general";"via2",#N/A,TRUE,"general";"via3",#N/A,TRUE,"general"}</definedName>
    <definedName name="GRAF1ANO" localSheetId="16" hidden="1">{"via1",#N/A,TRUE,"general";"via2",#N/A,TRUE,"general";"via3",#N/A,TRUE,"general"}</definedName>
    <definedName name="GRAF1ANO" localSheetId="20" hidden="1">{"via1",#N/A,TRUE,"general";"via2",#N/A,TRUE,"general";"via3",#N/A,TRUE,"general"}</definedName>
    <definedName name="GRAF1ANO" localSheetId="2" hidden="1">{"via1",#N/A,TRUE,"general";"via2",#N/A,TRUE,"general";"via3",#N/A,TRUE,"general"}</definedName>
    <definedName name="GRAF1ANO" localSheetId="4" hidden="1">{"via1",#N/A,TRUE,"general";"via2",#N/A,TRUE,"general";"via3",#N/A,TRUE,"general"}</definedName>
    <definedName name="GRAF1ANO" localSheetId="1" hidden="1">{"via1",#N/A,TRUE,"general";"via2",#N/A,TRUE,"general";"via3",#N/A,TRUE,"general"}</definedName>
    <definedName name="GRAF1ANO" localSheetId="5" hidden="1">{"via1",#N/A,TRUE,"general";"via2",#N/A,TRUE,"general";"via3",#N/A,TRUE,"general"}</definedName>
    <definedName name="GRAF1ANO" hidden="1">{"via1",#N/A,TRUE,"general";"via2",#N/A,TRUE,"general";"via3",#N/A,TRUE,"general"}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aNo" localSheetId="2">#REF!</definedName>
    <definedName name="graNo">#REF!</definedName>
    <definedName name="GRAVILLA" localSheetId="2">#REF!</definedName>
    <definedName name="GRAVILLA">#REF!</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21" hidden="1">{"via1",#N/A,TRUE,"general";"via2",#N/A,TRUE,"general";"via3",#N/A,TRUE,"general"}</definedName>
    <definedName name="grggwero" localSheetId="22" hidden="1">{"via1",#N/A,TRUE,"general";"via2",#N/A,TRUE,"general";"via3",#N/A,TRUE,"general"}</definedName>
    <definedName name="grggwero" localSheetId="16" hidden="1">{"via1",#N/A,TRUE,"general";"via2",#N/A,TRUE,"general";"via3",#N/A,TRUE,"general"}</definedName>
    <definedName name="grggwero" localSheetId="20" hidden="1">{"via1",#N/A,TRUE,"general";"via2",#N/A,TRUE,"general";"via3",#N/A,TRUE,"general"}</definedName>
    <definedName name="grggwero" localSheetId="2" hidden="1">{"via1",#N/A,TRUE,"general";"via2",#N/A,TRUE,"general";"via3",#N/A,TRUE,"general"}</definedName>
    <definedName name="grggwero" localSheetId="4" hidden="1">{"via1",#N/A,TRUE,"general";"via2",#N/A,TRUE,"general";"via3",#N/A,TRUE,"general"}</definedName>
    <definedName name="grggwero" localSheetId="1" hidden="1">{"via1",#N/A,TRUE,"general";"via2",#N/A,TRUE,"general";"via3",#N/A,TRUE,"general"}</definedName>
    <definedName name="grggwero" localSheetId="5" hidden="1">{"via1",#N/A,TRUE,"general";"via2",#N/A,TRUE,"general";"via3",#N/A,TRUE,"general"}</definedName>
    <definedName name="grggwero" hidden="1">{"via1",#N/A,TRUE,"general";"via2",#N/A,TRUE,"general";"via3",#N/A,TRUE,"general"}</definedName>
    <definedName name="grl" localSheetId="2">#REF!</definedName>
    <definedName name="grl">#REF!</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RUPO_AMV" localSheetId="2">#REF!</definedName>
    <definedName name="GRUPO_AMV">#REF!</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16" hidden="1">{"TAB1",#N/A,TRUE,"GENERAL";"TAB2",#N/A,TRUE,"GENERAL";"TAB3",#N/A,TRUE,"GENERAL";"TAB4",#N/A,TRUE,"GENERAL";"TAB5",#N/A,TRUE,"GENERAL"}</definedName>
    <definedName name="GSDG" localSheetId="20" hidden="1">{"TAB1",#N/A,TRUE,"GENERAL";"TAB2",#N/A,TRUE,"GENERAL";"TAB3",#N/A,TRUE,"GENERAL";"TAB4",#N/A,TRUE,"GENERAL";"TAB5",#N/A,TRUE,"GENERAL"}</definedName>
    <definedName name="GSDG" localSheetId="2" hidden="1">{"TAB1",#N/A,TRUE,"GENERAL";"TAB2",#N/A,TRUE,"GENERAL";"TAB3",#N/A,TRUE,"GENERAL";"TAB4",#N/A,TRUE,"GENERAL";"TAB5",#N/A,TRUE,"GENERAL"}</definedName>
    <definedName name="GSDG" localSheetId="4" hidden="1">{"TAB1",#N/A,TRUE,"GENERAL";"TAB2",#N/A,TRUE,"GENERAL";"TAB3",#N/A,TRUE,"GENERAL";"TAB4",#N/A,TRUE,"GENERAL";"TAB5",#N/A,TRUE,"GENERAL"}</definedName>
    <definedName name="GSDG" localSheetId="1" hidden="1">{"TAB1",#N/A,TRUE,"GENERAL";"TAB2",#N/A,TRUE,"GENERAL";"TAB3",#N/A,TRUE,"GENERAL";"TAB4",#N/A,TRUE,"GENERAL";"TAB5",#N/A,TRUE,"GENERAL"}</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sf" localSheetId="21" hidden="1">{"via1",#N/A,TRUE,"general";"via2",#N/A,TRUE,"general";"via3",#N/A,TRUE,"general"}</definedName>
    <definedName name="gsfsf" localSheetId="22" hidden="1">{"via1",#N/A,TRUE,"general";"via2",#N/A,TRUE,"general";"via3",#N/A,TRUE,"general"}</definedName>
    <definedName name="gsfsf" localSheetId="16" hidden="1">{"via1",#N/A,TRUE,"general";"via2",#N/A,TRUE,"general";"via3",#N/A,TRUE,"general"}</definedName>
    <definedName name="gsfsf" localSheetId="20" hidden="1">{"via1",#N/A,TRUE,"general";"via2",#N/A,TRUE,"general";"via3",#N/A,TRUE,"general"}</definedName>
    <definedName name="gsfsf" localSheetId="2" hidden="1">{"via1",#N/A,TRUE,"general";"via2",#N/A,TRUE,"general";"via3",#N/A,TRUE,"general"}</definedName>
    <definedName name="gsfsf" localSheetId="4" hidden="1">{"via1",#N/A,TRUE,"general";"via2",#N/A,TRUE,"general";"via3",#N/A,TRUE,"general"}</definedName>
    <definedName name="gsfsf" localSheetId="1" hidden="1">{"via1",#N/A,TRUE,"general";"via2",#N/A,TRUE,"general";"via3",#N/A,TRUE,"general"}</definedName>
    <definedName name="gsfsf" localSheetId="5" hidden="1">{"via1",#N/A,TRUE,"general";"via2",#N/A,TRUE,"general";"via3",#N/A,TRUE,"general"}</definedName>
    <definedName name="gsfsf" hidden="1">{"via1",#N/A,TRUE,"general";"via2",#N/A,TRUE,"general";"via3",#N/A,TRUE,"general"}</definedName>
    <definedName name="GT" localSheetId="2">#REF!</definedName>
    <definedName name="GT">#REF!</definedName>
    <definedName name="gte" localSheetId="2">#REF!</definedName>
    <definedName name="gte">#REF!</definedName>
    <definedName name="gtgt" localSheetId="21" hidden="1">{"via1",#N/A,TRUE,"general";"via2",#N/A,TRUE,"general";"via3",#N/A,TRUE,"general"}</definedName>
    <definedName name="gtgt" localSheetId="22" hidden="1">{"via1",#N/A,TRUE,"general";"via2",#N/A,TRUE,"general";"via3",#N/A,TRUE,"general"}</definedName>
    <definedName name="gtgt" localSheetId="16" hidden="1">{"via1",#N/A,TRUE,"general";"via2",#N/A,TRUE,"general";"via3",#N/A,TRUE,"general"}</definedName>
    <definedName name="gtgt" localSheetId="20" hidden="1">{"via1",#N/A,TRUE,"general";"via2",#N/A,TRUE,"general";"via3",#N/A,TRUE,"general"}</definedName>
    <definedName name="gtgt" localSheetId="2" hidden="1">{"via1",#N/A,TRUE,"general";"via2",#N/A,TRUE,"general";"via3",#N/A,TRUE,"general"}</definedName>
    <definedName name="gtgt" localSheetId="4" hidden="1">{"via1",#N/A,TRUE,"general";"via2",#N/A,TRUE,"general";"via3",#N/A,TRUE,"general"}</definedName>
    <definedName name="gtgt" localSheetId="1" hidden="1">{"via1",#N/A,TRUE,"general";"via2",#N/A,TRUE,"general";"via3",#N/A,TRUE,"general"}</definedName>
    <definedName name="gtgt" localSheetId="5" hidden="1">{"via1",#N/A,TRUE,"general";"via2",#N/A,TRUE,"general";"via3",#N/A,TRUE,"general"}</definedName>
    <definedName name="gtgt"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16" hidden="1">{"via1",#N/A,TRUE,"general";"via2",#N/A,TRUE,"general";"via3",#N/A,TRUE,"general"}</definedName>
    <definedName name="gtgtg" localSheetId="20" hidden="1">{"via1",#N/A,TRUE,"general";"via2",#N/A,TRUE,"general";"via3",#N/A,TRUE,"general"}</definedName>
    <definedName name="gtgtg" localSheetId="2" hidden="1">{"via1",#N/A,TRUE,"general";"via2",#N/A,TRUE,"general";"via3",#N/A,TRUE,"general"}</definedName>
    <definedName name="gtgtg" localSheetId="4" hidden="1">{"via1",#N/A,TRUE,"general";"via2",#N/A,TRUE,"general";"via3",#N/A,TRUE,"general"}</definedName>
    <definedName name="gtgtg" localSheetId="1"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16" hidden="1">{"via1",#N/A,TRUE,"general";"via2",#N/A,TRUE,"general";"via3",#N/A,TRUE,"general"}</definedName>
    <definedName name="gtgtgff" localSheetId="20" hidden="1">{"via1",#N/A,TRUE,"general";"via2",#N/A,TRUE,"general";"via3",#N/A,TRUE,"general"}</definedName>
    <definedName name="gtgtgff" localSheetId="2" hidden="1">{"via1",#N/A,TRUE,"general";"via2",#N/A,TRUE,"general";"via3",#N/A,TRUE,"general"}</definedName>
    <definedName name="gtgtgff" localSheetId="4" hidden="1">{"via1",#N/A,TRUE,"general";"via2",#N/A,TRUE,"general";"via3",#N/A,TRUE,"general"}</definedName>
    <definedName name="gtgtgff" localSheetId="1"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 hidden="1">{"TAB1",#N/A,TRUE,"GENERAL";"TAB2",#N/A,TRUE,"GENERAL";"TAB3",#N/A,TRUE,"GENERAL";"TAB4",#N/A,TRUE,"GENERAL";"TAB5",#N/A,TRUE,"GENERAL"}</definedName>
    <definedName name="gtgth" localSheetId="4" hidden="1">{"TAB1",#N/A,TRUE,"GENERAL";"TAB2",#N/A,TRUE,"GENERAL";"TAB3",#N/A,TRUE,"GENERAL";"TAB4",#N/A,TRUE,"GENERAL";"TAB5",#N/A,TRUE,"GENERAL"}</definedName>
    <definedName name="gtgth" localSheetId="1"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GTI" localSheetId="2">#REF!</definedName>
    <definedName name="GTI">#REF!</definedName>
    <definedName name="GTRE" localSheetId="2">#REF!</definedName>
    <definedName name="GTRE">#REF!</definedName>
    <definedName name="gy" localSheetId="2">#REF!</definedName>
    <definedName name="gy">#REF!</definedName>
    <definedName name="h" localSheetId="21">#REF!</definedName>
    <definedName name="h" localSheetId="17">#REF!</definedName>
    <definedName name="h" localSheetId="16">#REF!</definedName>
    <definedName name="h" localSheetId="20">#REF!</definedName>
    <definedName name="h" localSheetId="6">#REF!</definedName>
    <definedName name="h" localSheetId="19">#REF!</definedName>
    <definedName name="h" localSheetId="1">#REF!</definedName>
    <definedName name="h" localSheetId="7">#REF!</definedName>
    <definedName name="h">#REF!</definedName>
    <definedName name="h115ñ" localSheetId="2">#REF!</definedName>
    <definedName name="h115ñ">#REF!</definedName>
    <definedName name="H427." localSheetId="21">#REF!</definedName>
    <definedName name="H427." localSheetId="16">#REF!</definedName>
    <definedName name="H427." localSheetId="20">#REF!</definedName>
    <definedName name="H427." localSheetId="1">#REF!</definedName>
    <definedName name="H427." localSheetId="5">#REF!</definedName>
    <definedName name="H427.">#REF!</definedName>
    <definedName name="h9h" localSheetId="21" hidden="1">{"via1",#N/A,TRUE,"general";"via2",#N/A,TRUE,"general";"via3",#N/A,TRUE,"general"}</definedName>
    <definedName name="h9h" localSheetId="22" hidden="1">{"via1",#N/A,TRUE,"general";"via2",#N/A,TRUE,"general";"via3",#N/A,TRUE,"general"}</definedName>
    <definedName name="h9h" localSheetId="16" hidden="1">{"via1",#N/A,TRUE,"general";"via2",#N/A,TRUE,"general";"via3",#N/A,TRUE,"general"}</definedName>
    <definedName name="h9h" localSheetId="20" hidden="1">{"via1",#N/A,TRUE,"general";"via2",#N/A,TRUE,"general";"via3",#N/A,TRUE,"general"}</definedName>
    <definedName name="h9h" localSheetId="2" hidden="1">{"via1",#N/A,TRUE,"general";"via2",#N/A,TRUE,"general";"via3",#N/A,TRUE,"general"}</definedName>
    <definedName name="h9h" localSheetId="4" hidden="1">{"via1",#N/A,TRUE,"general";"via2",#N/A,TRUE,"general";"via3",#N/A,TRUE,"general"}</definedName>
    <definedName name="h9h" localSheetId="1" hidden="1">{"via1",#N/A,TRUE,"general";"via2",#N/A,TRUE,"general";"via3",#N/A,TRUE,"general"}</definedName>
    <definedName name="h9h" localSheetId="5" hidden="1">{"via1",#N/A,TRUE,"general";"via2",#N/A,TRUE,"general";"via3",#N/A,TRUE,"general"}</definedName>
    <definedName name="h9h" hidden="1">{"via1",#N/A,TRUE,"general";"via2",#N/A,TRUE,"general";"via3",#N/A,TRUE,"general"}</definedName>
    <definedName name="ha" localSheetId="2">#REF!</definedName>
    <definedName name="ha">#REF!</definedName>
    <definedName name="hab___viv" localSheetId="2">#REF!</definedName>
    <definedName name="hab___viv">#REF!</definedName>
    <definedName name="HASDSKJSKJHJKHDKJJKC" localSheetId="2">#REF!</definedName>
    <definedName name="HASDSKJSKJHJKHDKJJKC">#REF!</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c" localSheetId="2">#REF!</definedName>
    <definedName name="hc">#REF!</definedName>
    <definedName name="hdfh" localSheetId="21" hidden="1">{"via1",#N/A,TRUE,"general";"via2",#N/A,TRUE,"general";"via3",#N/A,TRUE,"general"}</definedName>
    <definedName name="hdfh" localSheetId="22" hidden="1">{"via1",#N/A,TRUE,"general";"via2",#N/A,TRUE,"general";"via3",#N/A,TRUE,"general"}</definedName>
    <definedName name="hdfh" localSheetId="16" hidden="1">{"via1",#N/A,TRUE,"general";"via2",#N/A,TRUE,"general";"via3",#N/A,TRUE,"general"}</definedName>
    <definedName name="hdfh" localSheetId="20" hidden="1">{"via1",#N/A,TRUE,"general";"via2",#N/A,TRUE,"general";"via3",#N/A,TRUE,"general"}</definedName>
    <definedName name="hdfh" localSheetId="2" hidden="1">{"via1",#N/A,TRUE,"general";"via2",#N/A,TRUE,"general";"via3",#N/A,TRUE,"general"}</definedName>
    <definedName name="hdfh" localSheetId="4" hidden="1">{"via1",#N/A,TRUE,"general";"via2",#N/A,TRUE,"general";"via3",#N/A,TRUE,"general"}</definedName>
    <definedName name="hdfh" localSheetId="1" hidden="1">{"via1",#N/A,TRUE,"general";"via2",#N/A,TRUE,"general";"via3",#N/A,TRUE,"general"}</definedName>
    <definedName name="hdfh" localSheetId="5" hidden="1">{"via1",#N/A,TRUE,"general";"via2",#N/A,TRUE,"general";"via3",#N/A,TRUE,"general"}</definedName>
    <definedName name="hdfh" hidden="1">{"via1",#N/A,TRUE,"general";"via2",#N/A,TRUE,"general";"via3",#N/A,TRUE,"general"}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 hidden="1">{"TAB1",#N/A,TRUE,"GENERAL";"TAB2",#N/A,TRUE,"GENERAL";"TAB3",#N/A,TRUE,"GENERAL";"TAB4",#N/A,TRUE,"GENERAL";"TAB5",#N/A,TRUE,"GENERAL"}</definedName>
    <definedName name="hdfh4" localSheetId="4" hidden="1">{"TAB1",#N/A,TRUE,"GENERAL";"TAB2",#N/A,TRUE,"GENERAL";"TAB3",#N/A,TRUE,"GENERAL";"TAB4",#N/A,TRUE,"GENERAL";"TAB5",#N/A,TRUE,"GENERAL"}</definedName>
    <definedName name="hdfh4" localSheetId="1" hidden="1">{"TAB1",#N/A,TRUE,"GENERAL";"TAB2",#N/A,TRUE,"GENERAL";"TAB3",#N/A,TRUE,"GENERAL";"TAB4",#N/A,TRUE,"GENERAL";"TAB5",#N/A,TRUE,"GENERAL"}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21" hidden="1">{"via1",#N/A,TRUE,"general";"via2",#N/A,TRUE,"general";"via3",#N/A,TRUE,"general"}</definedName>
    <definedName name="hdgh" localSheetId="22" hidden="1">{"via1",#N/A,TRUE,"general";"via2",#N/A,TRUE,"general";"via3",#N/A,TRUE,"general"}</definedName>
    <definedName name="hdgh" localSheetId="16" hidden="1">{"via1",#N/A,TRUE,"general";"via2",#N/A,TRUE,"general";"via3",#N/A,TRUE,"general"}</definedName>
    <definedName name="hdgh" localSheetId="20" hidden="1">{"via1",#N/A,TRUE,"general";"via2",#N/A,TRUE,"general";"via3",#N/A,TRUE,"general"}</definedName>
    <definedName name="hdgh" localSheetId="2" hidden="1">{"via1",#N/A,TRUE,"general";"via2",#N/A,TRUE,"general";"via3",#N/A,TRUE,"general"}</definedName>
    <definedName name="hdgh" localSheetId="4" hidden="1">{"via1",#N/A,TRUE,"general";"via2",#N/A,TRUE,"general";"via3",#N/A,TRUE,"general"}</definedName>
    <definedName name="hdgh" localSheetId="1" hidden="1">{"via1",#N/A,TRUE,"general";"via2",#N/A,TRUE,"general";"via3",#N/A,TRUE,"general"}</definedName>
    <definedName name="hdgh" localSheetId="5" hidden="1">{"via1",#N/A,TRUE,"general";"via2",#N/A,TRUE,"general";"via3",#N/A,TRUE,"general"}</definedName>
    <definedName name="hdgh" hidden="1">{"via1",#N/A,TRUE,"general";"via2",#N/A,TRUE,"general";"via3",#N/A,TRUE,"general"}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16" hidden="1">{"TAB1",#N/A,TRUE,"GENERAL";"TAB2",#N/A,TRUE,"GENERAL";"TAB3",#N/A,TRUE,"GENERAL";"TAB4",#N/A,TRUE,"GENERAL";"TAB5",#N/A,TRUE,"GENERAL"}</definedName>
    <definedName name="hdhf" localSheetId="20" hidden="1">{"TAB1",#N/A,TRUE,"GENERAL";"TAB2",#N/A,TRUE,"GENERAL";"TAB3",#N/A,TRUE,"GENERAL";"TAB4",#N/A,TRUE,"GENERAL";"TAB5",#N/A,TRUE,"GENERAL"}</definedName>
    <definedName name="hdhf" localSheetId="2" hidden="1">{"TAB1",#N/A,TRUE,"GENERAL";"TAB2",#N/A,TRUE,"GENERAL";"TAB3",#N/A,TRUE,"GENERAL";"TAB4",#N/A,TRUE,"GENERAL";"TAB5",#N/A,TRUE,"GENERAL"}</definedName>
    <definedName name="hdhf" localSheetId="4" hidden="1">{"TAB1",#N/A,TRUE,"GENERAL";"TAB2",#N/A,TRUE,"GENERAL";"TAB3",#N/A,TRUE,"GENERAL";"TAB4",#N/A,TRUE,"GENERAL";"TAB5",#N/A,TRUE,"GENERAL"}</definedName>
    <definedName name="hdhf" localSheetId="1" hidden="1">{"TAB1",#N/A,TRUE,"GENERAL";"TAB2",#N/A,TRUE,"GENERAL";"TAB3",#N/A,TRUE,"GENERAL";"TAB4",#N/A,TRUE,"GENERAL";"TAB5",#N/A,TRUE,"GENERAL"}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eader_Row" localSheetId="20">ROW(#REF!)</definedName>
    <definedName name="Header_Row">ROW(#REF!)</definedName>
    <definedName name="herramientas" localSheetId="2">#REF!</definedName>
    <definedName name="herramientas">#REF!</definedName>
    <definedName name="hfgh" localSheetId="21" hidden="1">{"via1",#N/A,TRUE,"general";"via2",#N/A,TRUE,"general";"via3",#N/A,TRUE,"general"}</definedName>
    <definedName name="hfgh" localSheetId="22" hidden="1">{"via1",#N/A,TRUE,"general";"via2",#N/A,TRUE,"general";"via3",#N/A,TRUE,"general"}</definedName>
    <definedName name="hfgh" localSheetId="16" hidden="1">{"via1",#N/A,TRUE,"general";"via2",#N/A,TRUE,"general";"via3",#N/A,TRUE,"general"}</definedName>
    <definedName name="hfgh" localSheetId="20" hidden="1">{"via1",#N/A,TRUE,"general";"via2",#N/A,TRUE,"general";"via3",#N/A,TRUE,"general"}</definedName>
    <definedName name="hfgh" localSheetId="2" hidden="1">{"via1",#N/A,TRUE,"general";"via2",#N/A,TRUE,"general";"via3",#N/A,TRUE,"general"}</definedName>
    <definedName name="hfgh" localSheetId="4" hidden="1">{"via1",#N/A,TRUE,"general";"via2",#N/A,TRUE,"general";"via3",#N/A,TRUE,"general"}</definedName>
    <definedName name="hfgh" localSheetId="1" hidden="1">{"via1",#N/A,TRUE,"general";"via2",#N/A,TRUE,"general";"via3",#N/A,TRUE,"general"}</definedName>
    <definedName name="hfgh" localSheetId="5" hidden="1">{"via1",#N/A,TRUE,"general";"via2",#N/A,TRUE,"general";"via3",#N/A,TRUE,"general"}</definedName>
    <definedName name="hfgh" hidden="1">{"via1",#N/A,TRUE,"general";"via2",#N/A,TRUE,"general";"via3",#N/A,TRUE,"general"}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16" hidden="1">{"TAB1",#N/A,TRUE,"GENERAL";"TAB2",#N/A,TRUE,"GENERAL";"TAB3",#N/A,TRUE,"GENERAL";"TAB4",#N/A,TRUE,"GENERAL";"TAB5",#N/A,TRUE,"GENERAL"}</definedName>
    <definedName name="hfh" localSheetId="20" hidden="1">{"TAB1",#N/A,TRUE,"GENERAL";"TAB2",#N/A,TRUE,"GENERAL";"TAB3",#N/A,TRUE,"GENERAL";"TAB4",#N/A,TRUE,"GENERAL";"TAB5",#N/A,TRUE,"GENERAL"}</definedName>
    <definedName name="hfh" localSheetId="2" hidden="1">{"TAB1",#N/A,TRUE,"GENERAL";"TAB2",#N/A,TRUE,"GENERAL";"TAB3",#N/A,TRUE,"GENERAL";"TAB4",#N/A,TRUE,"GENERAL";"TAB5",#N/A,TRUE,"GENERAL"}</definedName>
    <definedName name="hfh" localSheetId="4" hidden="1">{"TAB1",#N/A,TRUE,"GENERAL";"TAB2",#N/A,TRUE,"GENERAL";"TAB3",#N/A,TRUE,"GENERAL";"TAB4",#N/A,TRUE,"GENERAL";"TAB5",#N/A,TRUE,"GENERAL"}</definedName>
    <definedName name="hfh" localSheetId="1" hidden="1">{"TAB1",#N/A,TRUE,"GENERAL";"TAB2",#N/A,TRUE,"GENERAL";"TAB3",#N/A,TRUE,"GENERAL";"TAB4",#N/A,TRUE,"GENERAL";"TAB5",#N/A,TRUE,"GENERAL"}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16" hidden="1">{"TAB1",#N/A,TRUE,"GENERAL";"TAB2",#N/A,TRUE,"GENERAL";"TAB3",#N/A,TRUE,"GENERAL";"TAB4",#N/A,TRUE,"GENERAL";"TAB5",#N/A,TRUE,"GENERAL"}</definedName>
    <definedName name="hfhg" localSheetId="20" hidden="1">{"TAB1",#N/A,TRUE,"GENERAL";"TAB2",#N/A,TRUE,"GENERAL";"TAB3",#N/A,TRUE,"GENERAL";"TAB4",#N/A,TRUE,"GENERAL";"TAB5",#N/A,TRUE,"GENERAL"}</definedName>
    <definedName name="hfhg" localSheetId="2" hidden="1">{"TAB1",#N/A,TRUE,"GENERAL";"TAB2",#N/A,TRUE,"GENERAL";"TAB3",#N/A,TRUE,"GENERAL";"TAB4",#N/A,TRUE,"GENERAL";"TAB5",#N/A,TRUE,"GENERAL"}</definedName>
    <definedName name="hfhg" localSheetId="4" hidden="1">{"TAB1",#N/A,TRUE,"GENERAL";"TAB2",#N/A,TRUE,"GENERAL";"TAB3",#N/A,TRUE,"GENERAL";"TAB4",#N/A,TRUE,"GENERAL";"TAB5",#N/A,TRUE,"GENERAL"}</definedName>
    <definedName name="hfhg" localSheetId="1"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 localSheetId="2">#REF!</definedName>
    <definedName name="hft">#REF!</definedName>
    <definedName name="hfthr" localSheetId="21" hidden="1">{"via1",#N/A,TRUE,"general";"via2",#N/A,TRUE,"general";"via3",#N/A,TRUE,"general"}</definedName>
    <definedName name="hfthr" localSheetId="22" hidden="1">{"via1",#N/A,TRUE,"general";"via2",#N/A,TRUE,"general";"via3",#N/A,TRUE,"general"}</definedName>
    <definedName name="hfthr" localSheetId="16" hidden="1">{"via1",#N/A,TRUE,"general";"via2",#N/A,TRUE,"general";"via3",#N/A,TRUE,"general"}</definedName>
    <definedName name="hfthr" localSheetId="20" hidden="1">{"via1",#N/A,TRUE,"general";"via2",#N/A,TRUE,"general";"via3",#N/A,TRUE,"general"}</definedName>
    <definedName name="hfthr" localSheetId="2" hidden="1">{"via1",#N/A,TRUE,"general";"via2",#N/A,TRUE,"general";"via3",#N/A,TRUE,"general"}</definedName>
    <definedName name="hfthr" localSheetId="4" hidden="1">{"via1",#N/A,TRUE,"general";"via2",#N/A,TRUE,"general";"via3",#N/A,TRUE,"general"}</definedName>
    <definedName name="hfthr" localSheetId="1" hidden="1">{"via1",#N/A,TRUE,"general";"via2",#N/A,TRUE,"general";"via3",#N/A,TRUE,"general"}</definedName>
    <definedName name="hfthr" localSheetId="5" hidden="1">{"via1",#N/A,TRUE,"general";"via2",#N/A,TRUE,"general";"via3",#N/A,TRUE,"general"}</definedName>
    <definedName name="hfthr"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localSheetId="16" hidden="1">{"via1",#N/A,TRUE,"general";"via2",#N/A,TRUE,"general";"via3",#N/A,TRUE,"general"}</definedName>
    <definedName name="hg" localSheetId="20" hidden="1">{"via1",#N/A,TRUE,"general";"via2",#N/A,TRUE,"general";"via3",#N/A,TRUE,"general"}</definedName>
    <definedName name="hg" localSheetId="2" hidden="1">{"via1",#N/A,TRUE,"general";"via2",#N/A,TRUE,"general";"via3",#N/A,TRUE,"general"}</definedName>
    <definedName name="hg" localSheetId="4" hidden="1">{"via1",#N/A,TRUE,"general";"via2",#N/A,TRUE,"general";"via3",#N/A,TRUE,"general"}</definedName>
    <definedName name="hg" localSheetId="1" hidden="1">{"via1",#N/A,TRUE,"general";"via2",#N/A,TRUE,"general";"via3",#N/A,TRUE,"general"}</definedName>
    <definedName name="hg" localSheetId="5" hidden="1">{"via1",#N/A,TRUE,"general";"via2",#N/A,TRUE,"general";"via3",#N/A,TRUE,"general"}</definedName>
    <definedName name="hg" hidden="1">{"via1",#N/A,TRUE,"general";"via2",#N/A,TRUE,"general";"via3",#N/A,TRUE,"general"}</definedName>
    <definedName name="HGF" localSheetId="22" hidden="1">#REF!</definedName>
    <definedName name="HGF" hidden="1">#REF!</definedName>
    <definedName name="HGFH" localSheetId="21" hidden="1">{"via1",#N/A,TRUE,"general";"via2",#N/A,TRUE,"general";"via3",#N/A,TRUE,"general"}</definedName>
    <definedName name="HGFH" localSheetId="22" hidden="1">{"via1",#N/A,TRUE,"general";"via2",#N/A,TRUE,"general";"via3",#N/A,TRUE,"general"}</definedName>
    <definedName name="HGFH" localSheetId="16" hidden="1">{"via1",#N/A,TRUE,"general";"via2",#N/A,TRUE,"general";"via3",#N/A,TRUE,"general"}</definedName>
    <definedName name="HGFH" localSheetId="20" hidden="1">{"via1",#N/A,TRUE,"general";"via2",#N/A,TRUE,"general";"via3",#N/A,TRUE,"general"}</definedName>
    <definedName name="HGFH" localSheetId="2" hidden="1">{"via1",#N/A,TRUE,"general";"via2",#N/A,TRUE,"general";"via3",#N/A,TRUE,"general"}</definedName>
    <definedName name="HGFH" localSheetId="4" hidden="1">{"via1",#N/A,TRUE,"general";"via2",#N/A,TRUE,"general";"via3",#N/A,TRUE,"general"}</definedName>
    <definedName name="HGFH" localSheetId="1"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16" hidden="1">{"via1",#N/A,TRUE,"general";"via2",#N/A,TRUE,"general";"via3",#N/A,TRUE,"general"}</definedName>
    <definedName name="hgfhty" localSheetId="20" hidden="1">{"via1",#N/A,TRUE,"general";"via2",#N/A,TRUE,"general";"via3",#N/A,TRUE,"general"}</definedName>
    <definedName name="hgfhty" localSheetId="2" hidden="1">{"via1",#N/A,TRUE,"general";"via2",#N/A,TRUE,"general";"via3",#N/A,TRUE,"general"}</definedName>
    <definedName name="hgfhty" localSheetId="4" hidden="1">{"via1",#N/A,TRUE,"general";"via2",#N/A,TRUE,"general";"via3",#N/A,TRUE,"general"}</definedName>
    <definedName name="hgfhty" localSheetId="1"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GG" localSheetId="22" hidden="1">#REF!</definedName>
    <definedName name="HGGG" hidden="1">#REF!</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 hidden="1">{"TAB1",#N/A,TRUE,"GENERAL";"TAB2",#N/A,TRUE,"GENERAL";"TAB3",#N/A,TRUE,"GENERAL";"TAB4",#N/A,TRUE,"GENERAL";"TAB5",#N/A,TRUE,"GENERAL"}</definedName>
    <definedName name="hghhj" localSheetId="4" hidden="1">{"TAB1",#N/A,TRUE,"GENERAL";"TAB2",#N/A,TRUE,"GENERAL";"TAB3",#N/A,TRUE,"GENERAL";"TAB4",#N/A,TRUE,"GENERAL";"TAB5",#N/A,TRUE,"GENERAL"}</definedName>
    <definedName name="hghhj" localSheetId="1"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21" hidden="1">{"via1",#N/A,TRUE,"general";"via2",#N/A,TRUE,"general";"via3",#N/A,TRUE,"general"}</definedName>
    <definedName name="hghydj" localSheetId="22" hidden="1">{"via1",#N/A,TRUE,"general";"via2",#N/A,TRUE,"general";"via3",#N/A,TRUE,"general"}</definedName>
    <definedName name="hghydj" localSheetId="16" hidden="1">{"via1",#N/A,TRUE,"general";"via2",#N/A,TRUE,"general";"via3",#N/A,TRUE,"general"}</definedName>
    <definedName name="hghydj" localSheetId="20" hidden="1">{"via1",#N/A,TRUE,"general";"via2",#N/A,TRUE,"general";"via3",#N/A,TRUE,"general"}</definedName>
    <definedName name="hghydj" localSheetId="2" hidden="1">{"via1",#N/A,TRUE,"general";"via2",#N/A,TRUE,"general";"via3",#N/A,TRUE,"general"}</definedName>
    <definedName name="hghydj" localSheetId="4" hidden="1">{"via1",#N/A,TRUE,"general";"via2",#N/A,TRUE,"general";"via3",#N/A,TRUE,"general"}</definedName>
    <definedName name="hghydj" localSheetId="1" hidden="1">{"via1",#N/A,TRUE,"general";"via2",#N/A,TRUE,"general";"via3",#N/A,TRUE,"general"}</definedName>
    <definedName name="hghydj" localSheetId="5" hidden="1">{"via1",#N/A,TRUE,"general";"via2",#N/A,TRUE,"general";"via3",#N/A,TRUE,"general"}</definedName>
    <definedName name="hghydj"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16" hidden="1">{"via1",#N/A,TRUE,"general";"via2",#N/A,TRUE,"general";"via3",#N/A,TRUE,"general"}</definedName>
    <definedName name="hgjfjw" localSheetId="20" hidden="1">{"via1",#N/A,TRUE,"general";"via2",#N/A,TRUE,"general";"via3",#N/A,TRUE,"general"}</definedName>
    <definedName name="hgjfjw" localSheetId="2" hidden="1">{"via1",#N/A,TRUE,"general";"via2",#N/A,TRUE,"general";"via3",#N/A,TRUE,"general"}</definedName>
    <definedName name="hgjfjw" localSheetId="4" hidden="1">{"via1",#N/A,TRUE,"general";"via2",#N/A,TRUE,"general";"via3",#N/A,TRUE,"general"}</definedName>
    <definedName name="hgjfjw" localSheetId="1"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16" hidden="1">{"TAB1",#N/A,TRUE,"GENERAL";"TAB2",#N/A,TRUE,"GENERAL";"TAB3",#N/A,TRUE,"GENERAL";"TAB4",#N/A,TRUE,"GENERAL";"TAB5",#N/A,TRUE,"GENERAL"}</definedName>
    <definedName name="HGJG" localSheetId="20" hidden="1">{"TAB1",#N/A,TRUE,"GENERAL";"TAB2",#N/A,TRUE,"GENERAL";"TAB3",#N/A,TRUE,"GENERAL";"TAB4",#N/A,TRUE,"GENERAL";"TAB5",#N/A,TRUE,"GENERAL"}</definedName>
    <definedName name="HGJG" localSheetId="2" hidden="1">{"TAB1",#N/A,TRUE,"GENERAL";"TAB2",#N/A,TRUE,"GENERAL";"TAB3",#N/A,TRUE,"GENERAL";"TAB4",#N/A,TRUE,"GENERAL";"TAB5",#N/A,TRUE,"GENERAL"}</definedName>
    <definedName name="HGJG" localSheetId="4" hidden="1">{"TAB1",#N/A,TRUE,"GENERAL";"TAB2",#N/A,TRUE,"GENERAL";"TAB3",#N/A,TRUE,"GENERAL";"TAB4",#N/A,TRUE,"GENERAL";"TAB5",#N/A,TRUE,"GENERAL"}</definedName>
    <definedName name="HGJG" localSheetId="1" hidden="1">{"TAB1",#N/A,TRUE,"GENERAL";"TAB2",#N/A,TRUE,"GENERAL";"TAB3",#N/A,TRUE,"GENERAL";"TAB4",#N/A,TRUE,"GENERAL";"TAB5",#N/A,TRUE,"GENERAL"}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gt" localSheetId="2">#REF!</definedName>
    <definedName name="hgt">#REF!</definedName>
    <definedName name="hgu" localSheetId="2">#REF!</definedName>
    <definedName name="hgu">#REF!</definedName>
    <definedName name="hh" localSheetId="22" hidden="1">#REF!</definedName>
    <definedName name="hh" localSheetId="20" hidden="1">#REF!</definedName>
    <definedName name="hh" localSheetId="4" hidden="1">#REF!</definedName>
    <definedName name="hh" localSheetId="1" hidden="1">#REF!</definedName>
    <definedName name="hh" hidden="1">#REF!</definedName>
    <definedName name="hhg" localSheetId="22" hidden="1">{#N/A,#N/A,TRUE,"1842CWN0"}</definedName>
    <definedName name="hhg" hidden="1">{#N/A,#N/A,TRUE,"1842CWN0"}</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16" hidden="1">{"TAB1",#N/A,TRUE,"GENERAL";"TAB2",#N/A,TRUE,"GENERAL";"TAB3",#N/A,TRUE,"GENERAL";"TAB4",#N/A,TRUE,"GENERAL";"TAB5",#N/A,TRUE,"GENERAL"}</definedName>
    <definedName name="hhh" localSheetId="20" hidden="1">{"TAB1",#N/A,TRUE,"GENERAL";"TAB2",#N/A,TRUE,"GENERAL";"TAB3",#N/A,TRUE,"GENERAL";"TAB4",#N/A,TRUE,"GENERAL";"TAB5",#N/A,TRUE,"GENERAL"}</definedName>
    <definedName name="hhh" localSheetId="2" hidden="1">{"TAB1",#N/A,TRUE,"GENERAL";"TAB2",#N/A,TRUE,"GENERAL";"TAB3",#N/A,TRUE,"GENERAL";"TAB4",#N/A,TRUE,"GENERAL";"TAB5",#N/A,TRUE,"GENERAL"}</definedName>
    <definedName name="hhh" localSheetId="4" hidden="1">{"TAB1",#N/A,TRUE,"GENERAL";"TAB2",#N/A,TRUE,"GENERAL";"TAB3",#N/A,TRUE,"GENERAL";"TAB4",#N/A,TRUE,"GENERAL";"TAB5",#N/A,TRUE,"GENERAL"}</definedName>
    <definedName name="hhh" localSheetId="1" hidden="1">{"TAB1",#N/A,TRUE,"GENERAL";"TAB2",#N/A,TRUE,"GENERAL";"TAB3",#N/A,TRUE,"GENERAL";"TAB4",#N/A,TRUE,"GENERAL";"TAB5",#N/A,TRUE,"GENERAL"}</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hh" localSheetId="21" hidden="1">{"via1",#N/A,TRUE,"general";"via2",#N/A,TRUE,"general";"via3",#N/A,TRUE,"general"}</definedName>
    <definedName name="hhhhhh" localSheetId="22" hidden="1">{"via1",#N/A,TRUE,"general";"via2",#N/A,TRUE,"general";"via3",#N/A,TRUE,"general"}</definedName>
    <definedName name="hhhhhh" localSheetId="16" hidden="1">{"via1",#N/A,TRUE,"general";"via2",#N/A,TRUE,"general";"via3",#N/A,TRUE,"general"}</definedName>
    <definedName name="hhhhhh" localSheetId="20" hidden="1">{"via1",#N/A,TRUE,"general";"via2",#N/A,TRUE,"general";"via3",#N/A,TRUE,"general"}</definedName>
    <definedName name="hhhhhh" localSheetId="2" hidden="1">{"via1",#N/A,TRUE,"general";"via2",#N/A,TRUE,"general";"via3",#N/A,TRUE,"general"}</definedName>
    <definedName name="hhhhhh" localSheetId="4" hidden="1">{"via1",#N/A,TRUE,"general";"via2",#N/A,TRUE,"general";"via3",#N/A,TRUE,"general"}</definedName>
    <definedName name="hhhhhh" localSheetId="1" hidden="1">{"via1",#N/A,TRUE,"general";"via2",#N/A,TRUE,"general";"via3",#N/A,TRUE,"general"}</definedName>
    <definedName name="hhhhhh" localSheetId="5" hidden="1">{"via1",#N/A,TRUE,"general";"via2",#N/A,TRUE,"general";"via3",#N/A,TRUE,"general"}</definedName>
    <definedName name="hhhhhh" hidden="1">{"via1",#N/A,TRUE,"general";"via2",#N/A,TRUE,"general";"via3",#N/A,TRUE,"general"}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21" hidden="1">{"via1",#N/A,TRUE,"general";"via2",#N/A,TRUE,"general";"via3",#N/A,TRUE,"general"}</definedName>
    <definedName name="hhhhth" localSheetId="22" hidden="1">{"via1",#N/A,TRUE,"general";"via2",#N/A,TRUE,"general";"via3",#N/A,TRUE,"general"}</definedName>
    <definedName name="hhhhth" localSheetId="16" hidden="1">{"via1",#N/A,TRUE,"general";"via2",#N/A,TRUE,"general";"via3",#N/A,TRUE,"general"}</definedName>
    <definedName name="hhhhth" localSheetId="20" hidden="1">{"via1",#N/A,TRUE,"general";"via2",#N/A,TRUE,"general";"via3",#N/A,TRUE,"general"}</definedName>
    <definedName name="hhhhth" localSheetId="2" hidden="1">{"via1",#N/A,TRUE,"general";"via2",#N/A,TRUE,"general";"via3",#N/A,TRUE,"general"}</definedName>
    <definedName name="hhhhth" localSheetId="4" hidden="1">{"via1",#N/A,TRUE,"general";"via2",#N/A,TRUE,"general";"via3",#N/A,TRUE,"general"}</definedName>
    <definedName name="hhhhth" localSheetId="1" hidden="1">{"via1",#N/A,TRUE,"general";"via2",#N/A,TRUE,"general";"via3",#N/A,TRUE,"general"}</definedName>
    <definedName name="hhhhth" localSheetId="5" hidden="1">{"via1",#N/A,TRUE,"general";"via2",#N/A,TRUE,"general";"via3",#N/A,TRUE,"general"}</definedName>
    <definedName name="hhhhth" hidden="1">{"via1",#N/A,TRUE,"general";"via2",#N/A,TRUE,"general";"via3",#N/A,TRUE,"general"}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16" hidden="1">{"via1",#N/A,TRUE,"general";"via2",#N/A,TRUE,"general";"via3",#N/A,TRUE,"general"}</definedName>
    <definedName name="hhtrhreh" localSheetId="20" hidden="1">{"via1",#N/A,TRUE,"general";"via2",#N/A,TRUE,"general";"via3",#N/A,TRUE,"general"}</definedName>
    <definedName name="hhtrhreh" localSheetId="2" hidden="1">{"via1",#N/A,TRUE,"general";"via2",#N/A,TRUE,"general";"via3",#N/A,TRUE,"general"}</definedName>
    <definedName name="hhtrhreh" localSheetId="4" hidden="1">{"via1",#N/A,TRUE,"general";"via2",#N/A,TRUE,"general";"via3",#N/A,TRUE,"general"}</definedName>
    <definedName name="hhtrhreh" localSheetId="1" hidden="1">{"via1",#N/A,TRUE,"general";"via2",#N/A,TRUE,"general";"via3",#N/A,TRUE,"general"}</definedName>
    <definedName name="hhtrhreh" localSheetId="5" hidden="1">{"via1",#N/A,TRUE,"general";"via2",#N/A,TRUE,"general";"via3",#N/A,TRUE,"general"}</definedName>
    <definedName name="hhtrhreh" hidden="1">{"via1",#N/A,TRUE,"general";"via2",#N/A,TRUE,"general";"via3",#N/A,TRUE,"general"}</definedName>
    <definedName name="hierro60v" localSheetId="2">#REF!</definedName>
    <definedName name="hierro60v">#REF!</definedName>
    <definedName name="HILO" localSheetId="20">#REF!</definedName>
    <definedName name="HILO" localSheetId="2">#REF!</definedName>
    <definedName name="HILO" localSheetId="4">#REF!</definedName>
    <definedName name="HILO">#REF!</definedName>
    <definedName name="hit" localSheetId="2">#REF!</definedName>
    <definedName name="hit">#REF!</definedName>
    <definedName name="hj" localSheetId="2">#REF!</definedName>
    <definedName name="hj">#REF!</definedName>
    <definedName name="hjfg" localSheetId="21" hidden="1">{"via1",#N/A,TRUE,"general";"via2",#N/A,TRUE,"general";"via3",#N/A,TRUE,"general"}</definedName>
    <definedName name="hjfg" localSheetId="22" hidden="1">{"via1",#N/A,TRUE,"general";"via2",#N/A,TRUE,"general";"via3",#N/A,TRUE,"general"}</definedName>
    <definedName name="hjfg" localSheetId="16" hidden="1">{"via1",#N/A,TRUE,"general";"via2",#N/A,TRUE,"general";"via3",#N/A,TRUE,"general"}</definedName>
    <definedName name="hjfg" localSheetId="20" hidden="1">{"via1",#N/A,TRUE,"general";"via2",#N/A,TRUE,"general";"via3",#N/A,TRUE,"general"}</definedName>
    <definedName name="hjfg" localSheetId="2" hidden="1">{"via1",#N/A,TRUE,"general";"via2",#N/A,TRUE,"general";"via3",#N/A,TRUE,"general"}</definedName>
    <definedName name="hjfg" localSheetId="4" hidden="1">{"via1",#N/A,TRUE,"general";"via2",#N/A,TRUE,"general";"via3",#N/A,TRUE,"general"}</definedName>
    <definedName name="hjfg" localSheetId="1" hidden="1">{"via1",#N/A,TRUE,"general";"via2",#N/A,TRUE,"general";"via3",#N/A,TRUE,"general"}</definedName>
    <definedName name="hjfg" localSheetId="5" hidden="1">{"via1",#N/A,TRUE,"general";"via2",#N/A,TRUE,"general";"via3",#N/A,TRUE,"general"}</definedName>
    <definedName name="hjfg" hidden="1">{"via1",#N/A,TRUE,"general";"via2",#N/A,TRUE,"general";"via3",#N/A,TRUE,"general"}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16" hidden="1">{"TAB1",#N/A,TRUE,"GENERAL";"TAB2",#N/A,TRUE,"GENERAL";"TAB3",#N/A,TRUE,"GENERAL";"TAB4",#N/A,TRUE,"GENERAL";"TAB5",#N/A,TRUE,"GENERAL"}</definedName>
    <definedName name="hjgh" localSheetId="20" hidden="1">{"TAB1",#N/A,TRUE,"GENERAL";"TAB2",#N/A,TRUE,"GENERAL";"TAB3",#N/A,TRUE,"GENERAL";"TAB4",#N/A,TRUE,"GENERAL";"TAB5",#N/A,TRUE,"GENERAL"}</definedName>
    <definedName name="hjgh" localSheetId="2" hidden="1">{"TAB1",#N/A,TRUE,"GENERAL";"TAB2",#N/A,TRUE,"GENERAL";"TAB3",#N/A,TRUE,"GENERAL";"TAB4",#N/A,TRUE,"GENERAL";"TAB5",#N/A,TRUE,"GENERAL"}</definedName>
    <definedName name="hjgh" localSheetId="4" hidden="1">{"TAB1",#N/A,TRUE,"GENERAL";"TAB2",#N/A,TRUE,"GENERAL";"TAB3",#N/A,TRUE,"GENERAL";"TAB4",#N/A,TRUE,"GENERAL";"TAB5",#N/A,TRUE,"GENERAL"}</definedName>
    <definedName name="hjgh" localSheetId="1" hidden="1">{"TAB1",#N/A,TRUE,"GENERAL";"TAB2",#N/A,TRUE,"GENERAL";"TAB3",#N/A,TRUE,"GENERAL";"TAB4",#N/A,TRUE,"GENERAL";"TAB5",#N/A,TRUE,"GENERAL"}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 hidden="1">{"TAB1",#N/A,TRUE,"GENERAL";"TAB2",#N/A,TRUE,"GENERAL";"TAB3",#N/A,TRUE,"GENERAL";"TAB4",#N/A,TRUE,"GENERAL";"TAB5",#N/A,TRUE,"GENERAL"}</definedName>
    <definedName name="hjghj" localSheetId="4" hidden="1">{"TAB1",#N/A,TRUE,"GENERAL";"TAB2",#N/A,TRUE,"GENERAL";"TAB3",#N/A,TRUE,"GENERAL";"TAB4",#N/A,TRUE,"GENERAL";"TAB5",#N/A,TRUE,"GENERAL"}</definedName>
    <definedName name="hjghj" localSheetId="1"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 localSheetId="2">#REF!</definedName>
    <definedName name="hjk">#REF!</definedName>
    <definedName name="HJKH" localSheetId="21" hidden="1">{"via1",#N/A,TRUE,"general";"via2",#N/A,TRUE,"general";"via3",#N/A,TRUE,"general"}</definedName>
    <definedName name="HJKH" localSheetId="22" hidden="1">{"via1",#N/A,TRUE,"general";"via2",#N/A,TRUE,"general";"via3",#N/A,TRUE,"general"}</definedName>
    <definedName name="HJKH" localSheetId="16" hidden="1">{"via1",#N/A,TRUE,"general";"via2",#N/A,TRUE,"general";"via3",#N/A,TRUE,"general"}</definedName>
    <definedName name="HJKH" localSheetId="20" hidden="1">{"via1",#N/A,TRUE,"general";"via2",#N/A,TRUE,"general";"via3",#N/A,TRUE,"general"}</definedName>
    <definedName name="HJKH" localSheetId="2" hidden="1">{"via1",#N/A,TRUE,"general";"via2",#N/A,TRUE,"general";"via3",#N/A,TRUE,"general"}</definedName>
    <definedName name="HJKH" localSheetId="4" hidden="1">{"via1",#N/A,TRUE,"general";"via2",#N/A,TRUE,"general";"via3",#N/A,TRUE,"general"}</definedName>
    <definedName name="HJKH" localSheetId="1" hidden="1">{"via1",#N/A,TRUE,"general";"via2",#N/A,TRUE,"general";"via3",#N/A,TRUE,"general"}</definedName>
    <definedName name="HJKH" localSheetId="5" hidden="1">{"via1",#N/A,TRUE,"general";"via2",#N/A,TRUE,"general";"via3",#N/A,TRUE,"general"}</definedName>
    <definedName name="HJKH"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16" hidden="1">{"via1",#N/A,TRUE,"general";"via2",#N/A,TRUE,"general";"via3",#N/A,TRUE,"general"}</definedName>
    <definedName name="hjkjk" localSheetId="20" hidden="1">{"via1",#N/A,TRUE,"general";"via2",#N/A,TRUE,"general";"via3",#N/A,TRUE,"general"}</definedName>
    <definedName name="hjkjk" localSheetId="2" hidden="1">{"via1",#N/A,TRUE,"general";"via2",#N/A,TRUE,"general";"via3",#N/A,TRUE,"general"}</definedName>
    <definedName name="hjkjk" localSheetId="4" hidden="1">{"via1",#N/A,TRUE,"general";"via2",#N/A,TRUE,"general";"via3",#N/A,TRUE,"general"}</definedName>
    <definedName name="hjkjk" localSheetId="1"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K">#N/A</definedName>
    <definedName name="hl" localSheetId="2">#REF!</definedName>
    <definedName name="hl">#REF!</definedName>
    <definedName name="HMEN" localSheetId="2">#REF!</definedName>
    <definedName name="HMEN">#REF!</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16" hidden="1">{"TAB1",#N/A,TRUE,"GENERAL";"TAB2",#N/A,TRUE,"GENERAL";"TAB3",#N/A,TRUE,"GENERAL";"TAB4",#N/A,TRUE,"GENERAL";"TAB5",#N/A,TRUE,"GENERAL"}</definedName>
    <definedName name="hn" localSheetId="20" hidden="1">{"TAB1",#N/A,TRUE,"GENERAL";"TAB2",#N/A,TRUE,"GENERAL";"TAB3",#N/A,TRUE,"GENERAL";"TAB4",#N/A,TRUE,"GENERAL";"TAB5",#N/A,TRUE,"GENERAL"}</definedName>
    <definedName name="hn" localSheetId="2" hidden="1">{"TAB1",#N/A,TRUE,"GENERAL";"TAB2",#N/A,TRUE,"GENERAL";"TAB3",#N/A,TRUE,"GENERAL";"TAB4",#N/A,TRUE,"GENERAL";"TAB5",#N/A,TRUE,"GENERAL"}</definedName>
    <definedName name="hn" localSheetId="4" hidden="1">{"TAB1",#N/A,TRUE,"GENERAL";"TAB2",#N/A,TRUE,"GENERAL";"TAB3",#N/A,TRUE,"GENERAL";"TAB4",#N/A,TRUE,"GENERAL";"TAB5",#N/A,TRUE,"GENERAL"}</definedName>
    <definedName name="hn" localSheetId="1" hidden="1">{"TAB1",#N/A,TRUE,"GENERAL";"TAB2",#N/A,TRUE,"GENERAL";"TAB3",#N/A,TRUE,"GENERAL";"TAB4",#N/A,TRUE,"GENERAL";"TAB5",#N/A,TRUE,"GENERAL"}</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nt" localSheetId="2">#REF!</definedName>
    <definedName name="hnt">#REF!</definedName>
    <definedName name="HOCOL" localSheetId="2">#REF!</definedName>
    <definedName name="HOCOL">#REF!</definedName>
    <definedName name="hoha" localSheetId="22" hidden="1">{"PYGT",#N/A,FALSE,"PYG";"ACTIT",#N/A,FALSE,"BCE_GRAL-ACTIVO";"PASIT",#N/A,FALSE,"BCE_GRAL-PASIVO-PATRIM";"CAJAT",#N/A,FALSE,"CAJA"}</definedName>
    <definedName name="hoha" hidden="1">{"PYGT",#N/A,FALSE,"PYG";"ACTIT",#N/A,FALSE,"BCE_GRAL-ACTIVO";"PASIT",#N/A,FALSE,"BCE_GRAL-PASIVO-PATRIM";"CAJAT",#N/A,FALSE,"CAJA"}</definedName>
    <definedName name="HOJA1" localSheetId="16">#REF!</definedName>
    <definedName name="HOJA1" localSheetId="20">#REF!</definedName>
    <definedName name="HOJA1" localSheetId="4">#REF!</definedName>
    <definedName name="HOJA1">#REF!</definedName>
    <definedName name="HOJA8" localSheetId="2">#REF!</definedName>
    <definedName name="HOJA8">#REF!</definedName>
    <definedName name="HonoraProfesionales" localSheetId="2">#REF!</definedName>
    <definedName name="HonoraProfesionales">#REF!</definedName>
    <definedName name="HonoraTecnicos" localSheetId="2">#REF!</definedName>
    <definedName name="HonoraTecnicos">#REF!</definedName>
    <definedName name="HOR" localSheetId="2">#REF!</definedName>
    <definedName name="HOR">#REF!</definedName>
    <definedName name="HORA" localSheetId="2">#REF!</definedName>
    <definedName name="HORA">#REF!</definedName>
    <definedName name="HORA2" localSheetId="2">#REF!</definedName>
    <definedName name="HORA2">#REF!</definedName>
    <definedName name="HORALL" localSheetId="2">#REF!</definedName>
    <definedName name="HORALL">#REF!</definedName>
    <definedName name="HORAS" localSheetId="2">#REF!</definedName>
    <definedName name="HORAS">#REF!</definedName>
    <definedName name="horat" localSheetId="2">#REF!</definedName>
    <definedName name="horat">#REF!</definedName>
    <definedName name="hp" localSheetId="2">#REF!</definedName>
    <definedName name="hp">#REF!</definedName>
    <definedName name="hqi" localSheetId="2">#REF!</definedName>
    <definedName name="hqi">#REF!</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 hidden="1">{"TAB1",#N/A,TRUE,"GENERAL";"TAB2",#N/A,TRUE,"GENERAL";"TAB3",#N/A,TRUE,"GENERAL";"TAB4",#N/A,TRUE,"GENERAL";"TAB5",#N/A,TRUE,"GENERAL"}</definedName>
    <definedName name="hreer" localSheetId="4" hidden="1">{"TAB1",#N/A,TRUE,"GENERAL";"TAB2",#N/A,TRUE,"GENERAL";"TAB3",#N/A,TRUE,"GENERAL";"TAB4",#N/A,TRUE,"GENERAL";"TAB5",#N/A,TRUE,"GENERAL"}</definedName>
    <definedName name="hreer" localSheetId="1" hidden="1">{"TAB1",#N/A,TRUE,"GENERAL";"TAB2",#N/A,TRUE,"GENERAL";"TAB3",#N/A,TRUE,"GENERAL";"TAB4",#N/A,TRUE,"GENERAL";"TAB5",#N/A,TRUE,"GENERAL"}</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 hidden="1">{"TAB1",#N/A,TRUE,"GENERAL";"TAB2",#N/A,TRUE,"GENERAL";"TAB3",#N/A,TRUE,"GENERAL";"TAB4",#N/A,TRUE,"GENERAL";"TAB5",#N/A,TRUE,"GENERAL"}</definedName>
    <definedName name="hrhth" localSheetId="4" hidden="1">{"TAB1",#N/A,TRUE,"GENERAL";"TAB2",#N/A,TRUE,"GENERAL";"TAB3",#N/A,TRUE,"GENERAL";"TAB4",#N/A,TRUE,"GENERAL";"TAB5",#N/A,TRUE,"GENERAL"}</definedName>
    <definedName name="hrhth" localSheetId="1"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fg" localSheetId="21" hidden="1">{"via1",#N/A,TRUE,"general";"via2",#N/A,TRUE,"general";"via3",#N/A,TRUE,"general"}</definedName>
    <definedName name="hsfg" localSheetId="22" hidden="1">{"via1",#N/A,TRUE,"general";"via2",#N/A,TRUE,"general";"via3",#N/A,TRUE,"general"}</definedName>
    <definedName name="hsfg" localSheetId="16" hidden="1">{"via1",#N/A,TRUE,"general";"via2",#N/A,TRUE,"general";"via3",#N/A,TRUE,"general"}</definedName>
    <definedName name="hsfg" localSheetId="20" hidden="1">{"via1",#N/A,TRUE,"general";"via2",#N/A,TRUE,"general";"via3",#N/A,TRUE,"general"}</definedName>
    <definedName name="hsfg" localSheetId="2" hidden="1">{"via1",#N/A,TRUE,"general";"via2",#N/A,TRUE,"general";"via3",#N/A,TRUE,"general"}</definedName>
    <definedName name="hsfg" localSheetId="4" hidden="1">{"via1",#N/A,TRUE,"general";"via2",#N/A,TRUE,"general";"via3",#N/A,TRUE,"general"}</definedName>
    <definedName name="hsfg" localSheetId="1" hidden="1">{"via1",#N/A,TRUE,"general";"via2",#N/A,TRUE,"general";"via3",#N/A,TRUE,"general"}</definedName>
    <definedName name="hsfg" localSheetId="5" hidden="1">{"via1",#N/A,TRUE,"general";"via2",#N/A,TRUE,"general";"via3",#N/A,TRUE,"general"}</definedName>
    <definedName name="hsfg" hidden="1">{"via1",#N/A,TRUE,"general";"via2",#N/A,TRUE,"general";"via3",#N/A,TRUE,"general"}</definedName>
    <definedName name="ht" localSheetId="2">#REF!</definedName>
    <definedName name="ht">#REF!</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k" localSheetId="2">#REF!</definedName>
    <definedName name="htk">#REF!</definedName>
    <definedName name="HTML_CodePage" hidden="1">1252</definedName>
    <definedName name="HTML_Control" localSheetId="22" hidden="1">{"'Hoja1'!$A$1465:$C$1482","'Hoja1'!$A$1485:$C$1502"}</definedName>
    <definedName name="HTML_Control" localSheetId="16" hidden="1">{"'Hoja1'!$A$1465:$C$1482","'Hoja1'!$A$1485:$C$1502"}</definedName>
    <definedName name="HTML_Control" localSheetId="2" hidden="1">{"'Hoja1'!$A$1465:$C$1482","'Hoja1'!$A$1485:$C$1502"}</definedName>
    <definedName name="HTML_Control" localSheetId="4" hidden="1">{"'Hoja1'!$A$1465:$C$1482","'Hoja1'!$A$1485:$C$1502"}</definedName>
    <definedName name="HTML_Control" hidden="1">{"'Hoja1'!$A$1465:$C$1482","'Hoja1'!$A$1485:$C$1502"}</definedName>
    <definedName name="HTML_Description" hidden="1">""</definedName>
    <definedName name="HTML_Email" hidden="1">""</definedName>
    <definedName name="HTML_Header" localSheetId="4">"Sheet1"</definedName>
    <definedName name="HTML_Header" hidden="1">"Hoja1"</definedName>
    <definedName name="HTML_LastUpdate" localSheetId="4">"2/24/99"</definedName>
    <definedName name="HTML_LastUpdate" hidden="1">"22/9/99"</definedName>
    <definedName name="HTML_LineAfter" localSheetId="4">TRUE</definedName>
    <definedName name="HTML_LineAfter" hidden="1">FALSE</definedName>
    <definedName name="HTML_LineBefore" localSheetId="4">TRUE</definedName>
    <definedName name="HTML_LineBefore" hidden="1">FALSE</definedName>
    <definedName name="HTML_Name" localSheetId="4">"Aswath Damodaran"</definedName>
    <definedName name="HTML_Name" hidden="1">"mrecioca"</definedName>
    <definedName name="HTML_OBDlg2" hidden="1">TRUE</definedName>
    <definedName name="HTML_OBDlg4" hidden="1">TRUE</definedName>
    <definedName name="HTML_OS" localSheetId="4">1</definedName>
    <definedName name="HTML_OS" hidden="1">0</definedName>
    <definedName name="HTML_PathFile" hidden="1">"C:\TEMP\BANDA.htm"</definedName>
    <definedName name="HTML_PathFileMac" hidden="1">"Macintosh HD:HomePageStuff:New_Home_Page:datafile:histret.html"</definedName>
    <definedName name="HTML_Title" localSheetId="4">"Historical Returns on Stocks, Bonds and Bills"</definedName>
    <definedName name="HTML_Title" hidden="1">"estadisticas"</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1" hidden="1">{"via1",#N/A,TRUE,"general";"via2",#N/A,TRUE,"general";"via3",#N/A,TRUE,"general"}</definedName>
    <definedName name="htryrt7" localSheetId="22" hidden="1">{"via1",#N/A,TRUE,"general";"via2",#N/A,TRUE,"general";"via3",#N/A,TRUE,"general"}</definedName>
    <definedName name="htryrt7" localSheetId="16" hidden="1">{"via1",#N/A,TRUE,"general";"via2",#N/A,TRUE,"general";"via3",#N/A,TRUE,"general"}</definedName>
    <definedName name="htryrt7" localSheetId="20" hidden="1">{"via1",#N/A,TRUE,"general";"via2",#N/A,TRUE,"general";"via3",#N/A,TRUE,"general"}</definedName>
    <definedName name="htryrt7" localSheetId="2" hidden="1">{"via1",#N/A,TRUE,"general";"via2",#N/A,TRUE,"general";"via3",#N/A,TRUE,"general"}</definedName>
    <definedName name="htryrt7" localSheetId="4" hidden="1">{"via1",#N/A,TRUE,"general";"via2",#N/A,TRUE,"general";"via3",#N/A,TRUE,"general"}</definedName>
    <definedName name="htryrt7" localSheetId="1" hidden="1">{"via1",#N/A,TRUE,"general";"via2",#N/A,TRUE,"general";"via3",#N/A,TRUE,"general"}</definedName>
    <definedName name="htryrt7" localSheetId="5" hidden="1">{"via1",#N/A,TRUE,"general";"via2",#N/A,TRUE,"general";"via3",#N/A,TRUE,"general"}</definedName>
    <definedName name="htryrt7" hidden="1">{"via1",#N/A,TRUE,"general";"via2",#N/A,TRUE,"general";"via3",#N/A,TRUE,"general"}</definedName>
    <definedName name="HU" localSheetId="2">#REF!</definedName>
    <definedName name="HU">#REF!</definedName>
    <definedName name="Huno" localSheetId="2">#REF!</definedName>
    <definedName name="Huno">#REF!</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 hidden="1">{"TAB1",#N/A,TRUE,"GENERAL";"TAB2",#N/A,TRUE,"GENERAL";"TAB3",#N/A,TRUE,"GENERAL";"TAB4",#N/A,TRUE,"GENERAL";"TAB5",#N/A,TRUE,"GENERAL"}</definedName>
    <definedName name="hyhyh" localSheetId="4" hidden="1">{"TAB1",#N/A,TRUE,"GENERAL";"TAB2",#N/A,TRUE,"GENERAL";"TAB3",#N/A,TRUE,"GENERAL";"TAB4",#N/A,TRUE,"GENERAL";"TAB5",#N/A,TRUE,"GENERAL"}</definedName>
    <definedName name="hyhyh" localSheetId="1"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j" localSheetId="16">#REF!</definedName>
    <definedName name="hyj" localSheetId="20">#REF!</definedName>
    <definedName name="hyj" localSheetId="4">#REF!</definedName>
    <definedName name="hyj" localSheetId="5">#REF!</definedName>
    <definedName name="hyj">#REF!</definedName>
    <definedName name="HYT" localSheetId="2">#REF!</definedName>
    <definedName name="HYT">#REF!</definedName>
    <definedName name="hytirs" localSheetId="21" hidden="1">{"via1",#N/A,TRUE,"general";"via2",#N/A,TRUE,"general";"via3",#N/A,TRUE,"general"}</definedName>
    <definedName name="hytirs" localSheetId="22" hidden="1">{"via1",#N/A,TRUE,"general";"via2",#N/A,TRUE,"general";"via3",#N/A,TRUE,"general"}</definedName>
    <definedName name="hytirs" localSheetId="16" hidden="1">{"via1",#N/A,TRUE,"general";"via2",#N/A,TRUE,"general";"via3",#N/A,TRUE,"general"}</definedName>
    <definedName name="hytirs" localSheetId="20" hidden="1">{"via1",#N/A,TRUE,"general";"via2",#N/A,TRUE,"general";"via3",#N/A,TRUE,"general"}</definedName>
    <definedName name="hytirs" localSheetId="2" hidden="1">{"via1",#N/A,TRUE,"general";"via2",#N/A,TRUE,"general";"via3",#N/A,TRUE,"general"}</definedName>
    <definedName name="hytirs" localSheetId="4" hidden="1">{"via1",#N/A,TRUE,"general";"via2",#N/A,TRUE,"general";"via3",#N/A,TRUE,"general"}</definedName>
    <definedName name="hytirs" localSheetId="1" hidden="1">{"via1",#N/A,TRUE,"general";"via2",#N/A,TRUE,"general";"via3",#N/A,TRUE,"general"}</definedName>
    <definedName name="hytirs" localSheetId="5" hidden="1">{"via1",#N/A,TRUE,"general";"via2",#N/A,TRUE,"general";"via3",#N/A,TRUE,"general"}</definedName>
    <definedName name="hytirs" hidden="1">{"via1",#N/A,TRUE,"general";"via2",#N/A,TRUE,"general";"via3",#N/A,TRUE,"general"}</definedName>
    <definedName name="i" localSheetId="21">#REF!</definedName>
    <definedName name="i" localSheetId="17">#REF!</definedName>
    <definedName name="i" localSheetId="16">#REF!</definedName>
    <definedName name="i" localSheetId="20">#REF!</definedName>
    <definedName name="i" localSheetId="6">#REF!</definedName>
    <definedName name="i" localSheetId="19">#REF!</definedName>
    <definedName name="i" localSheetId="1">#REF!</definedName>
    <definedName name="i" localSheetId="7">#REF!</definedName>
    <definedName name="i">#REF!</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16" hidden="1">{"TAB1",#N/A,TRUE,"GENERAL";"TAB2",#N/A,TRUE,"GENERAL";"TAB3",#N/A,TRUE,"GENERAL";"TAB4",#N/A,TRUE,"GENERAL";"TAB5",#N/A,TRUE,"GENERAL"}</definedName>
    <definedName name="i8i" localSheetId="20" hidden="1">{"TAB1",#N/A,TRUE,"GENERAL";"TAB2",#N/A,TRUE,"GENERAL";"TAB3",#N/A,TRUE,"GENERAL";"TAB4",#N/A,TRUE,"GENERAL";"TAB5",#N/A,TRUE,"GENERAL"}</definedName>
    <definedName name="i8i" localSheetId="2" hidden="1">{"TAB1",#N/A,TRUE,"GENERAL";"TAB2",#N/A,TRUE,"GENERAL";"TAB3",#N/A,TRUE,"GENERAL";"TAB4",#N/A,TRUE,"GENERAL";"TAB5",#N/A,TRUE,"GENERAL"}</definedName>
    <definedName name="i8i" localSheetId="4" hidden="1">{"TAB1",#N/A,TRUE,"GENERAL";"TAB2",#N/A,TRUE,"GENERAL";"TAB3",#N/A,TRUE,"GENERAL";"TAB4",#N/A,TRUE,"GENERAL";"TAB5",#N/A,TRUE,"GENERAL"}</definedName>
    <definedName name="i8i" localSheetId="1" hidden="1">{"TAB1",#N/A,TRUE,"GENERAL";"TAB2",#N/A,TRUE,"GENERAL";"TAB3",#N/A,TRUE,"GENERAL";"TAB4",#N/A,TRUE,"GENERAL";"TAB5",#N/A,TRUE,"GENERAL"}</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d" localSheetId="2">#REF!</definedName>
    <definedName name="id">#REF!</definedName>
    <definedName name="IF" localSheetId="20">#REF!</definedName>
    <definedName name="IF" localSheetId="2">#REF!</definedName>
    <definedName name="IF" localSheetId="4">#REF!</definedName>
    <definedName name="IF">#REF!</definedName>
    <definedName name="ig" localSheetId="2">#REF!</definedName>
    <definedName name="ig">#REF!</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localSheetId="16" hidden="1">{"TAB1",#N/A,TRUE,"GENERAL";"TAB2",#N/A,TRUE,"GENERAL";"TAB3",#N/A,TRUE,"GENERAL";"TAB4",#N/A,TRUE,"GENERAL";"TAB5",#N/A,TRUE,"GENERAL"}</definedName>
    <definedName name="ii" localSheetId="20" hidden="1">{"TAB1",#N/A,TRUE,"GENERAL";"TAB2",#N/A,TRUE,"GENERAL";"TAB3",#N/A,TRUE,"GENERAL";"TAB4",#N/A,TRUE,"GENERAL";"TAB5",#N/A,TRUE,"GENERAL"}</definedName>
    <definedName name="ii" localSheetId="2" hidden="1">{"TAB1",#N/A,TRUE,"GENERAL";"TAB2",#N/A,TRUE,"GENERAL";"TAB3",#N/A,TRUE,"GENERAL";"TAB4",#N/A,TRUE,"GENERAL";"TAB5",#N/A,TRUE,"GENERAL"}</definedName>
    <definedName name="ii" localSheetId="4" hidden="1">{"TAB1",#N/A,TRUE,"GENERAL";"TAB2",#N/A,TRUE,"GENERAL";"TAB3",#N/A,TRUE,"GENERAL";"TAB4",#N/A,TRUE,"GENERAL";"TAB5",#N/A,TRUE,"GENERAL"}</definedName>
    <definedName name="ii" localSheetId="1" hidden="1">{"TAB1",#N/A,TRUE,"GENERAL";"TAB2",#N/A,TRUE,"GENERAL";"TAB3",#N/A,TRUE,"GENERAL";"TAB4",#N/A,TRUE,"GENERAL";"TAB5",#N/A,TRUE,"GENERAL"}</definedName>
    <definedName name="ii" localSheetId="5" hidden="1">{"TAB1",#N/A,TRUE,"GENERAL";"TAB2",#N/A,TRUE,"GENERAL";"TAB3",#N/A,TRUE,"GENERAL";"TAB4",#N/A,TRUE,"GENERAL";"TAB5",#N/A,TRUE,"GENERAL"}</definedName>
    <definedName name="ii" hidden="1">{"TAB1",#N/A,TRUE,"GENERAL";"TAB2",#N/A,TRUE,"GENERAL";"TAB3",#N/A,TRUE,"GENERAL";"TAB4",#N/A,TRUE,"GENERAL";"TAB5",#N/A,TRUE,"GENERAL"}</definedName>
    <definedName name="iii" localSheetId="21" hidden="1">{"via1",#N/A,TRUE,"general";"via2",#N/A,TRUE,"general";"via3",#N/A,TRUE,"general"}</definedName>
    <definedName name="iii" localSheetId="22" hidden="1">{"via1",#N/A,TRUE,"general";"via2",#N/A,TRUE,"general";"via3",#N/A,TRUE,"general"}</definedName>
    <definedName name="iii" localSheetId="16" hidden="1">{"via1",#N/A,TRUE,"general";"via2",#N/A,TRUE,"general";"via3",#N/A,TRUE,"general"}</definedName>
    <definedName name="iii" localSheetId="20" hidden="1">{"via1",#N/A,TRUE,"general";"via2",#N/A,TRUE,"general";"via3",#N/A,TRUE,"general"}</definedName>
    <definedName name="iii" localSheetId="2" hidden="1">{"via1",#N/A,TRUE,"general";"via2",#N/A,TRUE,"general";"via3",#N/A,TRUE,"general"}</definedName>
    <definedName name="iii" localSheetId="4" hidden="1">{"via1",#N/A,TRUE,"general";"via2",#N/A,TRUE,"general";"via3",#N/A,TRUE,"general"}</definedName>
    <definedName name="iii" localSheetId="1" hidden="1">{"via1",#N/A,TRUE,"general";"via2",#N/A,TRUE,"general";"via3",#N/A,TRUE,"general"}</definedName>
    <definedName name="iii" localSheetId="5" hidden="1">{"via1",#N/A,TRUE,"general";"via2",#N/A,TRUE,"general";"via3",#N/A,TRUE,"general"}</definedName>
    <definedName name="iii"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16" hidden="1">{"via1",#N/A,TRUE,"general";"via2",#N/A,TRUE,"general";"via3",#N/A,TRUE,"general"}</definedName>
    <definedName name="iiii" localSheetId="20" hidden="1">{"via1",#N/A,TRUE,"general";"via2",#N/A,TRUE,"general";"via3",#N/A,TRUE,"general"}</definedName>
    <definedName name="iiii" localSheetId="2" hidden="1">{"via1",#N/A,TRUE,"general";"via2",#N/A,TRUE,"general";"via3",#N/A,TRUE,"general"}</definedName>
    <definedName name="iiii" localSheetId="4" hidden="1">{"via1",#N/A,TRUE,"general";"via2",#N/A,TRUE,"general";"via3",#N/A,TRUE,"general"}</definedName>
    <definedName name="iiii" localSheetId="1"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16" hidden="1">{"via1",#N/A,TRUE,"general";"via2",#N/A,TRUE,"general";"via3",#N/A,TRUE,"general"}</definedName>
    <definedName name="iiiiiiik" localSheetId="20" hidden="1">{"via1",#N/A,TRUE,"general";"via2",#N/A,TRUE,"general";"via3",#N/A,TRUE,"general"}</definedName>
    <definedName name="iiiiiiik" localSheetId="2" hidden="1">{"via1",#N/A,TRUE,"general";"via2",#N/A,TRUE,"general";"via3",#N/A,TRUE,"general"}</definedName>
    <definedName name="iiiiiiik" localSheetId="4" hidden="1">{"via1",#N/A,TRUE,"general";"via2",#N/A,TRUE,"general";"via3",#N/A,TRUE,"general"}</definedName>
    <definedName name="iiiiiiik" localSheetId="1"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 localSheetId="2">#REF!</definedName>
    <definedName name="ik">#REF!</definedName>
    <definedName name="ikj" localSheetId="2">#REF!</definedName>
    <definedName name="ikj">#REF!</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MP" localSheetId="2">#REF!</definedName>
    <definedName name="IMP">#REF!</definedName>
    <definedName name="Impacto" localSheetId="2">#REF!</definedName>
    <definedName name="Impacto">#REF!</definedName>
    <definedName name="ImpPolizasConsultoria" localSheetId="2">#REF!</definedName>
    <definedName name="ImpPolizasConsultoria">#REF!</definedName>
    <definedName name="ImpPolizasObra" localSheetId="2">#REF!</definedName>
    <definedName name="ImpPolizasObra">#REF!</definedName>
    <definedName name="Imprimir_área_IM_1" localSheetId="2">#REF!</definedName>
    <definedName name="Imprimir_área_IM_1">#REF!</definedName>
    <definedName name="impuestos" localSheetId="16">{"'Sheet1'!$A$1:$G$85"}</definedName>
    <definedName name="impuestos" localSheetId="2">{"'Sheet1'!$A$1:$G$85"}</definedName>
    <definedName name="impuestos" localSheetId="4">{"'Sheet1'!$A$1:$G$85"}</definedName>
    <definedName name="impuestos">{"'Sheet1'!$A$1:$G$85"}</definedName>
    <definedName name="incendio" localSheetId="20">#REF!</definedName>
    <definedName name="incendio" localSheetId="1">#REF!</definedName>
    <definedName name="incendio">#REF!</definedName>
    <definedName name="IND_CALIDAD" localSheetId="2">#REF!</definedName>
    <definedName name="IND_CALIDAD">#REF!</definedName>
    <definedName name="Index_Sheet_Kutools" localSheetId="16">#REF!</definedName>
    <definedName name="Index_Sheet_Kutools" localSheetId="20">#REF!</definedName>
    <definedName name="Index_Sheet_Kutools">#REF!</definedName>
    <definedName name="INDI" localSheetId="2">#REF!</definedName>
    <definedName name="INDI">#REF!</definedName>
    <definedName name="INDI1" localSheetId="2">#REF!</definedName>
    <definedName name="INDI1">#REF!</definedName>
    <definedName name="INDICE" localSheetId="2">#REF!</definedName>
    <definedName name="INDICE">#REF!</definedName>
    <definedName name="inf" localSheetId="16">#REF!</definedName>
    <definedName name="inf" localSheetId="20">#REF!</definedName>
    <definedName name="inf" localSheetId="2">#REF!</definedName>
    <definedName name="inf">#REF!</definedName>
    <definedName name="inf_1">"#REF!"</definedName>
    <definedName name="INFG" localSheetId="2">#REF!</definedName>
    <definedName name="INFG">#REF!</definedName>
    <definedName name="INGENIERIA1" localSheetId="22" hidden="1">#REF!</definedName>
    <definedName name="INGENIERIA1" hidden="1">#REF!</definedName>
    <definedName name="INGENIERIA11" localSheetId="22" hidden="1">#REF!</definedName>
    <definedName name="INGENIERIA11" hidden="1">#REF!</definedName>
    <definedName name="Ini_conce" localSheetId="20">#REF!</definedName>
    <definedName name="Ini_conce" localSheetId="2">#REF!</definedName>
    <definedName name="Ini_conce" localSheetId="4">#REF!</definedName>
    <definedName name="Ini_conce">#REF!</definedName>
    <definedName name="inicial" localSheetId="2">#REF!</definedName>
    <definedName name="inicial">#REF!</definedName>
    <definedName name="Inicio" localSheetId="20">#REF!</definedName>
    <definedName name="Inicio" localSheetId="4">#REF!</definedName>
    <definedName name="Inicio">#REF!</definedName>
    <definedName name="InicioInv" localSheetId="20">#REF!</definedName>
    <definedName name="InicioInv" localSheetId="4">#REF!</definedName>
    <definedName name="InicioInv">#REF!</definedName>
    <definedName name="INMEL" localSheetId="2">#REF!</definedName>
    <definedName name="INMEL">#REF!</definedName>
    <definedName name="inn" localSheetId="2">#REF!</definedName>
    <definedName name="inn">#REF!</definedName>
    <definedName name="INSIDU" localSheetId="2">#REF!</definedName>
    <definedName name="INSIDU">#REF!</definedName>
    <definedName name="inst_provis" localSheetId="2">#REF!</definedName>
    <definedName name="inst_provis">#REF!</definedName>
    <definedName name="Instalacion" localSheetId="2">#REF!</definedName>
    <definedName name="Instalacion">#REF!</definedName>
    <definedName name="INSUMO" localSheetId="2">VLOOKUP(#REF!,#REF!,2,FALSE)</definedName>
    <definedName name="INSUMO">VLOOKUP(#REF!,#REF!,2,FALSE)</definedName>
    <definedName name="INSUMOS" localSheetId="21">#REF!</definedName>
    <definedName name="INSUMOS" localSheetId="20">#REF!</definedName>
    <definedName name="INSUMOS">#REF!</definedName>
    <definedName name="Insumos_auxiliares" localSheetId="2">#REF!</definedName>
    <definedName name="Insumos_auxiliares">#REF!</definedName>
    <definedName name="Insumos_basicos" localSheetId="2">#REF!</definedName>
    <definedName name="Insumos_basicos">#REF!</definedName>
    <definedName name="Int" localSheetId="16">#REF!</definedName>
    <definedName name="Int" localSheetId="20">#REF!</definedName>
    <definedName name="Int">#REF!</definedName>
    <definedName name="INTEGRAL" localSheetId="21">#REF!</definedName>
    <definedName name="INTEGRAL" localSheetId="20">#REF!</definedName>
    <definedName name="INTEGRAL" localSheetId="1">#REF!</definedName>
    <definedName name="INTEGRAL">#REF!</definedName>
    <definedName name="Interest_Rate" localSheetId="22">#REF!</definedName>
    <definedName name="Interest_Rate" localSheetId="16">#REF!</definedName>
    <definedName name="Interest_Rate" localSheetId="20">#REF!</definedName>
    <definedName name="Interest_Rate">#REF!</definedName>
    <definedName name="Interventor" localSheetId="20">#REF!</definedName>
    <definedName name="Interventor" localSheetId="1">#REF!</definedName>
    <definedName name="Interventor">#REF!</definedName>
    <definedName name="INTERVENTORIA" localSheetId="21" hidden="1">#REF!</definedName>
    <definedName name="INTERVENTORIA" localSheetId="22" hidden="1">#REF!</definedName>
    <definedName name="INTERVENTORIA" localSheetId="16" hidden="1">#REF!</definedName>
    <definedName name="INTERVENTORIA" localSheetId="20" hidden="1">#REF!</definedName>
    <definedName name="INTERVENTORIA" localSheetId="4" hidden="1">#REF!</definedName>
    <definedName name="INTERVENTORIA" localSheetId="1" hidden="1">#REF!</definedName>
    <definedName name="INTERVENTORIA" localSheetId="5" hidden="1">#REF!</definedName>
    <definedName name="INTERVENTORIA" hidden="1">#REF!</definedName>
    <definedName name="INV" localSheetId="2">#REF!</definedName>
    <definedName name="INV">#REF!</definedName>
    <definedName name="INV_11" localSheetId="20">#REF!</definedName>
    <definedName name="INV_11">#REF!</definedName>
    <definedName name="Io" localSheetId="21">#REF!</definedName>
    <definedName name="Io" localSheetId="17">#REF!</definedName>
    <definedName name="Io" localSheetId="16">#REF!</definedName>
    <definedName name="Io" localSheetId="20">#REF!</definedName>
    <definedName name="Io" localSheetId="6">#REF!</definedName>
    <definedName name="Io" localSheetId="19">#REF!</definedName>
    <definedName name="Io" localSheetId="1">#REF!</definedName>
    <definedName name="Io" localSheetId="7">#REF!</definedName>
    <definedName name="Io">#REF!</definedName>
    <definedName name="io0ioprhyi0i90ryi90" localSheetId="2">#REF!</definedName>
    <definedName name="io0ioprhyi0i90ryi90">#REF!</definedName>
    <definedName name="IOUHH">#N/A</definedName>
    <definedName name="ir" localSheetId="2">#REF!</definedName>
    <definedName name="ir">#REF!</definedName>
    <definedName name="irng" localSheetId="22" hidden="1">#REF!</definedName>
    <definedName name="irng" hidden="1">#REF!</definedName>
    <definedName name="it." localSheetId="2">#REF!</definedName>
    <definedName name="it.">#REF!</definedName>
    <definedName name="Item" localSheetId="16">#REF!</definedName>
    <definedName name="Item" localSheetId="20">#REF!</definedName>
    <definedName name="Item" localSheetId="1">#REF!</definedName>
    <definedName name="Item">#REF!</definedName>
    <definedName name="ITEM1" localSheetId="21">#REF!</definedName>
    <definedName name="ITEM1" localSheetId="16">#REF!</definedName>
    <definedName name="ITEM1" localSheetId="20">#REF!</definedName>
    <definedName name="ITEM1" localSheetId="5">#REF!</definedName>
    <definedName name="ITEM1">#REF!</definedName>
    <definedName name="ITEM1_133" localSheetId="2">#REF!</definedName>
    <definedName name="ITEM1_133">#REF!</definedName>
    <definedName name="ITEM1_149" localSheetId="2">#REF!</definedName>
    <definedName name="ITEM1_149">#REF!</definedName>
    <definedName name="ITEM1_186" localSheetId="2">#REF!</definedName>
    <definedName name="ITEM1_186">#REF!</definedName>
    <definedName name="ITEM1_187" localSheetId="2">#REF!</definedName>
    <definedName name="ITEM1_187">#REF!</definedName>
    <definedName name="ITEM15">"#REF!"</definedName>
    <definedName name="ITEM15_133" localSheetId="2">#REF!</definedName>
    <definedName name="ITEM15_133">#REF!</definedName>
    <definedName name="ITEM15_149" localSheetId="2">#REF!</definedName>
    <definedName name="ITEM15_149">#REF!</definedName>
    <definedName name="ITEM15_186" localSheetId="2">#REF!</definedName>
    <definedName name="ITEM15_186">#REF!</definedName>
    <definedName name="ITEM15_187" localSheetId="2">#REF!</definedName>
    <definedName name="ITEM15_187">#REF!</definedName>
    <definedName name="ITEM2" localSheetId="20">#REF!</definedName>
    <definedName name="ITEM2" localSheetId="4">#REF!</definedName>
    <definedName name="ITEM2" localSheetId="1">#REF!</definedName>
    <definedName name="ITEM2" localSheetId="5">#REF!</definedName>
    <definedName name="ITEM2">#REF!</definedName>
    <definedName name="ITEM2.10" localSheetId="20">#REF!</definedName>
    <definedName name="ITEM2.10" localSheetId="1">#REF!</definedName>
    <definedName name="ITEM2.10">#REF!</definedName>
    <definedName name="ITEM2.11" localSheetId="20">#REF!</definedName>
    <definedName name="ITEM2.11" localSheetId="1">#REF!</definedName>
    <definedName name="ITEM2.11">#REF!</definedName>
    <definedName name="ITEM2.12" localSheetId="20">#REF!</definedName>
    <definedName name="ITEM2.12" localSheetId="1">#REF!</definedName>
    <definedName name="ITEM2.12">#REF!</definedName>
    <definedName name="ITEM2_133" localSheetId="2">#REF!</definedName>
    <definedName name="ITEM2_133">#REF!</definedName>
    <definedName name="ITEM2_149" localSheetId="2">#REF!</definedName>
    <definedName name="ITEM2_149">#REF!</definedName>
    <definedName name="ITEM2_186" localSheetId="2">#REF!</definedName>
    <definedName name="ITEM2_186">#REF!</definedName>
    <definedName name="ITEM2_187" localSheetId="2">#REF!</definedName>
    <definedName name="ITEM2_187">#REF!</definedName>
    <definedName name="ITEM201.1" localSheetId="2">#REF!</definedName>
    <definedName name="ITEM201.1">#REF!</definedName>
    <definedName name="ITEM201.2" localSheetId="2">#REF!</definedName>
    <definedName name="ITEM201.2">#REF!</definedName>
    <definedName name="ITEM201.3" localSheetId="2">#REF!</definedName>
    <definedName name="ITEM201.3">#REF!</definedName>
    <definedName name="ITEM210.2" localSheetId="2">#REF!</definedName>
    <definedName name="ITEM210.2">#REF!</definedName>
    <definedName name="item210.3" localSheetId="2">#REF!</definedName>
    <definedName name="item210.3">#REF!</definedName>
    <definedName name="ITEM211.1" localSheetId="2">#REF!</definedName>
    <definedName name="ITEM211.1">#REF!</definedName>
    <definedName name="ITEM220.1" localSheetId="2">#REF!</definedName>
    <definedName name="ITEM220.1">#REF!</definedName>
    <definedName name="ITEM222" localSheetId="2">#REF!</definedName>
    <definedName name="ITEM222">#REF!</definedName>
    <definedName name="ITEM230" localSheetId="2">#REF!</definedName>
    <definedName name="ITEM230">#REF!</definedName>
    <definedName name="item230.1" localSheetId="2">#REF!</definedName>
    <definedName name="item230.1">#REF!</definedName>
    <definedName name="ITEM3" localSheetId="21">#REF!</definedName>
    <definedName name="ITEM3" localSheetId="16">#REF!</definedName>
    <definedName name="ITEM3" localSheetId="20">#REF!</definedName>
    <definedName name="ITEM3" localSheetId="5">#REF!</definedName>
    <definedName name="ITEM3">#REF!</definedName>
    <definedName name="ITEM3.15" localSheetId="20">#REF!</definedName>
    <definedName name="ITEM3.15" localSheetId="1">#REF!</definedName>
    <definedName name="ITEM3.15">#REF!</definedName>
    <definedName name="ITEM3.16" localSheetId="20">#REF!</definedName>
    <definedName name="ITEM3.16" localSheetId="1">#REF!</definedName>
    <definedName name="ITEM3.16">#REF!</definedName>
    <definedName name="ITEM3.17" localSheetId="20">#REF!</definedName>
    <definedName name="ITEM3.17" localSheetId="1">#REF!</definedName>
    <definedName name="ITEM3.17">#REF!</definedName>
    <definedName name="ITEM3.18" localSheetId="20">#REF!</definedName>
    <definedName name="ITEM3.18" localSheetId="1">#REF!</definedName>
    <definedName name="ITEM3.18">#REF!</definedName>
    <definedName name="ITEM3.19" localSheetId="20">#REF!</definedName>
    <definedName name="ITEM3.19" localSheetId="1">#REF!</definedName>
    <definedName name="ITEM3.19">#REF!</definedName>
    <definedName name="ITEM3.20" localSheetId="20">#REF!</definedName>
    <definedName name="ITEM3.20" localSheetId="1">#REF!</definedName>
    <definedName name="ITEM3.20">#REF!</definedName>
    <definedName name="ITEM3.21" localSheetId="20">#REF!</definedName>
    <definedName name="ITEM3.21" localSheetId="1">#REF!</definedName>
    <definedName name="ITEM3.21">#REF!</definedName>
    <definedName name="ITEM3.22" localSheetId="20">#REF!</definedName>
    <definedName name="ITEM3.22" localSheetId="1">#REF!</definedName>
    <definedName name="ITEM3.22">#REF!</definedName>
    <definedName name="ITEM3.23" localSheetId="20">#REF!</definedName>
    <definedName name="ITEM3.23" localSheetId="1">#REF!</definedName>
    <definedName name="ITEM3.23">#REF!</definedName>
    <definedName name="ITEM3_133" localSheetId="2">#REF!</definedName>
    <definedName name="ITEM3_133">#REF!</definedName>
    <definedName name="ITEM3_149" localSheetId="2">#REF!</definedName>
    <definedName name="ITEM3_149">#REF!</definedName>
    <definedName name="ITEM3_186" localSheetId="2">#REF!</definedName>
    <definedName name="ITEM3_186">#REF!</definedName>
    <definedName name="ITEM3_187" localSheetId="2">#REF!</definedName>
    <definedName name="ITEM3_187">#REF!</definedName>
    <definedName name="item310" localSheetId="2">#REF!</definedName>
    <definedName name="item310">#REF!</definedName>
    <definedName name="item320" localSheetId="2">#REF!</definedName>
    <definedName name="item320">#REF!</definedName>
    <definedName name="item320.2" localSheetId="2">#REF!</definedName>
    <definedName name="item320.2">#REF!</definedName>
    <definedName name="ITEM330" localSheetId="2">#REF!</definedName>
    <definedName name="ITEM330">#REF!</definedName>
    <definedName name="item330.1" localSheetId="2">#REF!</definedName>
    <definedName name="item330.1">#REF!</definedName>
    <definedName name="ITEM4.20" localSheetId="20">#REF!</definedName>
    <definedName name="ITEM4.20" localSheetId="1">#REF!</definedName>
    <definedName name="ITEM4.20">#REF!</definedName>
    <definedName name="ITEM4.21" localSheetId="20">#REF!</definedName>
    <definedName name="ITEM4.21" localSheetId="1">#REF!</definedName>
    <definedName name="ITEM4.21">#REF!</definedName>
    <definedName name="ITEM4.22" localSheetId="20">#REF!</definedName>
    <definedName name="ITEM4.22" localSheetId="1">#REF!</definedName>
    <definedName name="ITEM4.22">#REF!</definedName>
    <definedName name="ITEM4.23" localSheetId="20">#REF!</definedName>
    <definedName name="ITEM4.23" localSheetId="1">#REF!</definedName>
    <definedName name="ITEM4.23">#REF!</definedName>
    <definedName name="ITEM4.24" localSheetId="20">#REF!</definedName>
    <definedName name="ITEM4.24" localSheetId="1">#REF!</definedName>
    <definedName name="ITEM4.24">#REF!</definedName>
    <definedName name="ITEM4.25" localSheetId="20">#REF!</definedName>
    <definedName name="ITEM4.25" localSheetId="1">#REF!</definedName>
    <definedName name="ITEM4.25">#REF!</definedName>
    <definedName name="ITEM4.26" localSheetId="20">#REF!</definedName>
    <definedName name="ITEM4.26" localSheetId="1">#REF!</definedName>
    <definedName name="ITEM4.26">#REF!</definedName>
    <definedName name="ITEM4.27" localSheetId="20">#REF!</definedName>
    <definedName name="ITEM4.27" localSheetId="1">#REF!</definedName>
    <definedName name="ITEM4.27">#REF!</definedName>
    <definedName name="ITEM4.28" localSheetId="20">#REF!</definedName>
    <definedName name="ITEM4.28" localSheetId="1">#REF!</definedName>
    <definedName name="ITEM4.28">#REF!</definedName>
    <definedName name="ITEM4.29" localSheetId="20">#REF!</definedName>
    <definedName name="ITEM4.29" localSheetId="1">#REF!</definedName>
    <definedName name="ITEM4.29">#REF!</definedName>
    <definedName name="ITEM4.30" localSheetId="20">#REF!</definedName>
    <definedName name="ITEM4.30" localSheetId="1">#REF!</definedName>
    <definedName name="ITEM4.30">#REF!</definedName>
    <definedName name="ITEM4.31" localSheetId="20">#REF!</definedName>
    <definedName name="ITEM4.31" localSheetId="1">#REF!</definedName>
    <definedName name="ITEM4.31">#REF!</definedName>
    <definedName name="ITEM4.32" localSheetId="20">#REF!</definedName>
    <definedName name="ITEM4.32" localSheetId="1">#REF!</definedName>
    <definedName name="ITEM4.32">#REF!</definedName>
    <definedName name="ITEM4.33" localSheetId="20">#REF!</definedName>
    <definedName name="ITEM4.33" localSheetId="1">#REF!</definedName>
    <definedName name="ITEM4.33">#REF!</definedName>
    <definedName name="ITEM4.34" localSheetId="20">#REF!</definedName>
    <definedName name="ITEM4.34" localSheetId="1">#REF!</definedName>
    <definedName name="ITEM4.34">#REF!</definedName>
    <definedName name="ITEM4.35" localSheetId="20">#REF!</definedName>
    <definedName name="ITEM4.35" localSheetId="1">#REF!</definedName>
    <definedName name="ITEM4.35">#REF!</definedName>
    <definedName name="ITEM4.36" localSheetId="20">#REF!</definedName>
    <definedName name="ITEM4.36" localSheetId="1">#REF!</definedName>
    <definedName name="ITEM4.36">#REF!</definedName>
    <definedName name="ITEM4.37" localSheetId="20">#REF!</definedName>
    <definedName name="ITEM4.37" localSheetId="1">#REF!</definedName>
    <definedName name="ITEM4.37">#REF!</definedName>
    <definedName name="ITEM4.38" localSheetId="20">#REF!</definedName>
    <definedName name="ITEM4.38" localSheetId="1">#REF!</definedName>
    <definedName name="ITEM4.38">#REF!</definedName>
    <definedName name="ITEM4.39" localSheetId="20">#REF!</definedName>
    <definedName name="ITEM4.39" localSheetId="1">#REF!</definedName>
    <definedName name="ITEM4.39">#REF!</definedName>
    <definedName name="ITEM4.40" localSheetId="20">#REF!</definedName>
    <definedName name="ITEM4.40" localSheetId="1">#REF!</definedName>
    <definedName name="ITEM4.40">#REF!</definedName>
    <definedName name="ITEM4.41" localSheetId="20">#REF!</definedName>
    <definedName name="ITEM4.41" localSheetId="1">#REF!</definedName>
    <definedName name="ITEM4.41">#REF!</definedName>
    <definedName name="ITEM4.42" localSheetId="20">#REF!</definedName>
    <definedName name="ITEM4.42" localSheetId="1">#REF!</definedName>
    <definedName name="ITEM4.42">#REF!</definedName>
    <definedName name="ITEM4.43" localSheetId="20">#REF!</definedName>
    <definedName name="ITEM4.43" localSheetId="1">#REF!</definedName>
    <definedName name="ITEM4.43">#REF!</definedName>
    <definedName name="ITEM4.44" localSheetId="20">#REF!</definedName>
    <definedName name="ITEM4.44" localSheetId="1">#REF!</definedName>
    <definedName name="ITEM4.44">#REF!</definedName>
    <definedName name="ITEM4.45" localSheetId="20">#REF!</definedName>
    <definedName name="ITEM4.45" localSheetId="1">#REF!</definedName>
    <definedName name="ITEM4.45">#REF!</definedName>
    <definedName name="ITEM4.46" localSheetId="20">#REF!</definedName>
    <definedName name="ITEM4.46" localSheetId="1">#REF!</definedName>
    <definedName name="ITEM4.46">#REF!</definedName>
    <definedName name="ITEM410" localSheetId="2">#REF!</definedName>
    <definedName name="ITEM410">#REF!</definedName>
    <definedName name="item420" localSheetId="2">#REF!</definedName>
    <definedName name="item420">#REF!</definedName>
    <definedName name="ITEM450" localSheetId="2">#REF!</definedName>
    <definedName name="ITEM450">#REF!</definedName>
    <definedName name="item450.2P" localSheetId="2">#REF!</definedName>
    <definedName name="item450.2P">#REF!</definedName>
    <definedName name="ITEM5.100" localSheetId="20">#REF!</definedName>
    <definedName name="ITEM5.100" localSheetId="1">#REF!</definedName>
    <definedName name="ITEM5.100">#REF!</definedName>
    <definedName name="ITEM5.101" localSheetId="20">#REF!</definedName>
    <definedName name="ITEM5.101" localSheetId="1">#REF!</definedName>
    <definedName name="ITEM5.101">#REF!</definedName>
    <definedName name="ITEM5.104" localSheetId="20">#REF!</definedName>
    <definedName name="ITEM5.104" localSheetId="1">#REF!</definedName>
    <definedName name="ITEM5.104">#REF!</definedName>
    <definedName name="ITEM5.105" localSheetId="20">#REF!</definedName>
    <definedName name="ITEM5.105" localSheetId="1">#REF!</definedName>
    <definedName name="ITEM5.105">#REF!</definedName>
    <definedName name="ITEM5.106" localSheetId="20">#REF!</definedName>
    <definedName name="ITEM5.106" localSheetId="1">#REF!</definedName>
    <definedName name="ITEM5.106">#REF!</definedName>
    <definedName name="ITEM5.107" localSheetId="20">#REF!</definedName>
    <definedName name="ITEM5.107" localSheetId="1">#REF!</definedName>
    <definedName name="ITEM5.107">#REF!</definedName>
    <definedName name="ITEM5.108" localSheetId="20">#REF!</definedName>
    <definedName name="ITEM5.108" localSheetId="1">#REF!</definedName>
    <definedName name="ITEM5.108">#REF!</definedName>
    <definedName name="ITEM5.109" localSheetId="20">#REF!</definedName>
    <definedName name="ITEM5.109" localSheetId="1">#REF!</definedName>
    <definedName name="ITEM5.109">#REF!</definedName>
    <definedName name="ITEM5.111" localSheetId="20">#REF!</definedName>
    <definedName name="ITEM5.111" localSheetId="1">#REF!</definedName>
    <definedName name="ITEM5.111">#REF!</definedName>
    <definedName name="ITEM5.112" localSheetId="20">#REF!</definedName>
    <definedName name="ITEM5.112" localSheetId="1">#REF!</definedName>
    <definedName name="ITEM5.112">#REF!</definedName>
    <definedName name="ITEM5.113" localSheetId="20">#REF!</definedName>
    <definedName name="ITEM5.113" localSheetId="1">#REF!</definedName>
    <definedName name="ITEM5.113">#REF!</definedName>
    <definedName name="ITEM5.114" localSheetId="20">#REF!</definedName>
    <definedName name="ITEM5.114" localSheetId="1">#REF!</definedName>
    <definedName name="ITEM5.114">#REF!</definedName>
    <definedName name="ITEM5.115" localSheetId="20">#REF!</definedName>
    <definedName name="ITEM5.115" localSheetId="1">#REF!</definedName>
    <definedName name="ITEM5.115">#REF!</definedName>
    <definedName name="ITEM5.53" localSheetId="20">#REF!</definedName>
    <definedName name="ITEM5.53" localSheetId="1">#REF!</definedName>
    <definedName name="ITEM5.53">#REF!</definedName>
    <definedName name="ITEM5.54" localSheetId="20">#REF!</definedName>
    <definedName name="ITEM5.54" localSheetId="1">#REF!</definedName>
    <definedName name="ITEM5.54">#REF!</definedName>
    <definedName name="ITEM5.55" localSheetId="20">#REF!</definedName>
    <definedName name="ITEM5.55" localSheetId="1">#REF!</definedName>
    <definedName name="ITEM5.55">#REF!</definedName>
    <definedName name="ITEM5.56" localSheetId="20">#REF!</definedName>
    <definedName name="ITEM5.56" localSheetId="1">#REF!</definedName>
    <definedName name="ITEM5.56">#REF!</definedName>
    <definedName name="ITEM5.57" localSheetId="20">#REF!</definedName>
    <definedName name="ITEM5.57" localSheetId="1">#REF!</definedName>
    <definedName name="ITEM5.57">#REF!</definedName>
    <definedName name="ITEM5.58" localSheetId="20">#REF!</definedName>
    <definedName name="ITEM5.58" localSheetId="1">#REF!</definedName>
    <definedName name="ITEM5.58">#REF!</definedName>
    <definedName name="ITEM5.59" localSheetId="20">#REF!</definedName>
    <definedName name="ITEM5.59" localSheetId="1">#REF!</definedName>
    <definedName name="ITEM5.59">#REF!</definedName>
    <definedName name="ITEM5.60" localSheetId="20">#REF!</definedName>
    <definedName name="ITEM5.60" localSheetId="1">#REF!</definedName>
    <definedName name="ITEM5.60">#REF!</definedName>
    <definedName name="ITEM5.61" localSheetId="20">#REF!</definedName>
    <definedName name="ITEM5.61" localSheetId="1">#REF!</definedName>
    <definedName name="ITEM5.61">#REF!</definedName>
    <definedName name="ITEM5.62" localSheetId="20">#REF!</definedName>
    <definedName name="ITEM5.62" localSheetId="1">#REF!</definedName>
    <definedName name="ITEM5.62">#REF!</definedName>
    <definedName name="ITEM5.63" localSheetId="20">#REF!</definedName>
    <definedName name="ITEM5.63" localSheetId="1">#REF!</definedName>
    <definedName name="ITEM5.63">#REF!</definedName>
    <definedName name="ITEM5.64" localSheetId="20">#REF!</definedName>
    <definedName name="ITEM5.64" localSheetId="1">#REF!</definedName>
    <definedName name="ITEM5.64">#REF!</definedName>
    <definedName name="ITEM5.65" localSheetId="20">#REF!</definedName>
    <definedName name="ITEM5.65" localSheetId="1">#REF!</definedName>
    <definedName name="ITEM5.65">#REF!</definedName>
    <definedName name="ITEM5.66" localSheetId="20">#REF!</definedName>
    <definedName name="ITEM5.66" localSheetId="1">#REF!</definedName>
    <definedName name="ITEM5.66">#REF!</definedName>
    <definedName name="ITEM5.67" localSheetId="20">#REF!</definedName>
    <definedName name="ITEM5.67" localSheetId="1">#REF!</definedName>
    <definedName name="ITEM5.67">#REF!</definedName>
    <definedName name="ITEM5.68" localSheetId="20">#REF!</definedName>
    <definedName name="ITEM5.68" localSheetId="1">#REF!</definedName>
    <definedName name="ITEM5.68">#REF!</definedName>
    <definedName name="ITEM5.69" localSheetId="20">#REF!</definedName>
    <definedName name="ITEM5.69" localSheetId="1">#REF!</definedName>
    <definedName name="ITEM5.69">#REF!</definedName>
    <definedName name="ITEM5.70" localSheetId="20">#REF!</definedName>
    <definedName name="ITEM5.70" localSheetId="1">#REF!</definedName>
    <definedName name="ITEM5.70">#REF!</definedName>
    <definedName name="ITEM5.71" localSheetId="20">#REF!</definedName>
    <definedName name="ITEM5.71" localSheetId="1">#REF!</definedName>
    <definedName name="ITEM5.71">#REF!</definedName>
    <definedName name="ITEM5.72" localSheetId="20">#REF!</definedName>
    <definedName name="ITEM5.72" localSheetId="1">#REF!</definedName>
    <definedName name="ITEM5.72">#REF!</definedName>
    <definedName name="ITEM5.73" localSheetId="20">#REF!</definedName>
    <definedName name="ITEM5.73" localSheetId="1">#REF!</definedName>
    <definedName name="ITEM5.73">#REF!</definedName>
    <definedName name="ITEM5.74" localSheetId="20">#REF!</definedName>
    <definedName name="ITEM5.74" localSheetId="1">#REF!</definedName>
    <definedName name="ITEM5.74">#REF!</definedName>
    <definedName name="ITEM5.77" localSheetId="20">#REF!</definedName>
    <definedName name="ITEM5.77" localSheetId="1">#REF!</definedName>
    <definedName name="ITEM5.77">#REF!</definedName>
    <definedName name="ITEM5.78" localSheetId="20">#REF!</definedName>
    <definedName name="ITEM5.78" localSheetId="1">#REF!</definedName>
    <definedName name="ITEM5.78">#REF!</definedName>
    <definedName name="ITEM5.79" localSheetId="20">#REF!</definedName>
    <definedName name="ITEM5.79" localSheetId="1">#REF!</definedName>
    <definedName name="ITEM5.79">#REF!</definedName>
    <definedName name="ITEM5.80" localSheetId="20">#REF!</definedName>
    <definedName name="ITEM5.80" localSheetId="1">#REF!</definedName>
    <definedName name="ITEM5.80">#REF!</definedName>
    <definedName name="ITEM5.82" localSheetId="20">#REF!</definedName>
    <definedName name="ITEM5.82" localSheetId="1">#REF!</definedName>
    <definedName name="ITEM5.82">#REF!</definedName>
    <definedName name="ITEM5.83" localSheetId="20">#REF!</definedName>
    <definedName name="ITEM5.83" localSheetId="1">#REF!</definedName>
    <definedName name="ITEM5.83">#REF!</definedName>
    <definedName name="ITEM5.84" localSheetId="20">#REF!</definedName>
    <definedName name="ITEM5.84" localSheetId="1">#REF!</definedName>
    <definedName name="ITEM5.84">#REF!</definedName>
    <definedName name="ITEM5.85" localSheetId="20">#REF!</definedName>
    <definedName name="ITEM5.85" localSheetId="1">#REF!</definedName>
    <definedName name="ITEM5.85">#REF!</definedName>
    <definedName name="ITEM5.86" localSheetId="20">#REF!</definedName>
    <definedName name="ITEM5.86" localSheetId="1">#REF!</definedName>
    <definedName name="ITEM5.86">#REF!</definedName>
    <definedName name="ITEM5.87" localSheetId="20">#REF!</definedName>
    <definedName name="ITEM5.87" localSheetId="1">#REF!</definedName>
    <definedName name="ITEM5.87">#REF!</definedName>
    <definedName name="ITEM5.88" localSheetId="20">#REF!</definedName>
    <definedName name="ITEM5.88" localSheetId="1">#REF!</definedName>
    <definedName name="ITEM5.88">#REF!</definedName>
    <definedName name="ITEM5.89" localSheetId="20">#REF!</definedName>
    <definedName name="ITEM5.89" localSheetId="1">#REF!</definedName>
    <definedName name="ITEM5.89">#REF!</definedName>
    <definedName name="ITEM5.90" localSheetId="20">#REF!</definedName>
    <definedName name="ITEM5.90" localSheetId="1">#REF!</definedName>
    <definedName name="ITEM5.90">#REF!</definedName>
    <definedName name="ITEM5.91" localSheetId="20">#REF!</definedName>
    <definedName name="ITEM5.91" localSheetId="1">#REF!</definedName>
    <definedName name="ITEM5.91">#REF!</definedName>
    <definedName name="ITEM5.92" localSheetId="20">#REF!</definedName>
    <definedName name="ITEM5.92" localSheetId="1">#REF!</definedName>
    <definedName name="ITEM5.92">#REF!</definedName>
    <definedName name="ITEM5.93" localSheetId="20">#REF!</definedName>
    <definedName name="ITEM5.93" localSheetId="1">#REF!</definedName>
    <definedName name="ITEM5.93">#REF!</definedName>
    <definedName name="ITEM5.94" localSheetId="20">#REF!</definedName>
    <definedName name="ITEM5.94" localSheetId="1">#REF!</definedName>
    <definedName name="ITEM5.94">#REF!</definedName>
    <definedName name="ITEM5.95" localSheetId="20">#REF!</definedName>
    <definedName name="ITEM5.95" localSheetId="1">#REF!</definedName>
    <definedName name="ITEM5.95">#REF!</definedName>
    <definedName name="ITEM5.96" localSheetId="20">#REF!</definedName>
    <definedName name="ITEM5.96" localSheetId="1">#REF!</definedName>
    <definedName name="ITEM5.96">#REF!</definedName>
    <definedName name="ITEM5.97" localSheetId="20">#REF!</definedName>
    <definedName name="ITEM5.97" localSheetId="1">#REF!</definedName>
    <definedName name="ITEM5.97">#REF!</definedName>
    <definedName name="ITEM5.98" localSheetId="20">#REF!</definedName>
    <definedName name="ITEM5.98" localSheetId="1">#REF!</definedName>
    <definedName name="ITEM5.98">#REF!</definedName>
    <definedName name="ITEM5.99" localSheetId="20">#REF!</definedName>
    <definedName name="ITEM5.99" localSheetId="1">#REF!</definedName>
    <definedName name="ITEM5.99">#REF!</definedName>
    <definedName name="ITEM521" localSheetId="20">#REF!</definedName>
    <definedName name="ITEM521" localSheetId="1">#REF!</definedName>
    <definedName name="ITEM521">#REF!</definedName>
    <definedName name="item600.1" localSheetId="2">#REF!</definedName>
    <definedName name="item600.1">#REF!</definedName>
    <definedName name="ITEM610" localSheetId="2">#REF!</definedName>
    <definedName name="ITEM610">#REF!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5" localSheetId="2">#REF!</definedName>
    <definedName name="ITEM630.5">#REF!</definedName>
    <definedName name="item630.6" localSheetId="2">#REF!</definedName>
    <definedName name="item630.6">#REF!</definedName>
    <definedName name="item630.7" localSheetId="2">#REF!</definedName>
    <definedName name="item630.7">#REF!</definedName>
    <definedName name="ITEM630.8" localSheetId="2">#REF!</definedName>
    <definedName name="ITEM630.8">#REF!</definedName>
    <definedName name="ITEM632" localSheetId="2">#REF!</definedName>
    <definedName name="ITEM632">#REF!</definedName>
    <definedName name="ITEM640" localSheetId="2">#REF!</definedName>
    <definedName name="ITEM640">#REF!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1" localSheetId="20">#REF!</definedName>
    <definedName name="ITEM7.1" localSheetId="1">#REF!</definedName>
    <definedName name="ITEM7.1">#REF!</definedName>
    <definedName name="ITEM7.10" localSheetId="20">#REF!</definedName>
    <definedName name="ITEM7.10" localSheetId="1">#REF!</definedName>
    <definedName name="ITEM7.10">#REF!</definedName>
    <definedName name="ITEM7.11" localSheetId="20">#REF!</definedName>
    <definedName name="ITEM7.11" localSheetId="1">#REF!</definedName>
    <definedName name="ITEM7.11">#REF!</definedName>
    <definedName name="ITEM7.12" localSheetId="20">#REF!</definedName>
    <definedName name="ITEM7.12" localSheetId="1">#REF!</definedName>
    <definedName name="ITEM7.12">#REF!</definedName>
    <definedName name="ITEM7.13" localSheetId="20">#REF!</definedName>
    <definedName name="ITEM7.13" localSheetId="1">#REF!</definedName>
    <definedName name="ITEM7.13">#REF!</definedName>
    <definedName name="ITEM7.14" localSheetId="20">#REF!</definedName>
    <definedName name="ITEM7.14" localSheetId="1">#REF!</definedName>
    <definedName name="ITEM7.14">#REF!</definedName>
    <definedName name="ITEM7.15" localSheetId="20">#REF!</definedName>
    <definedName name="ITEM7.15" localSheetId="1">#REF!</definedName>
    <definedName name="ITEM7.15">#REF!</definedName>
    <definedName name="ITEM7.16" localSheetId="20">#REF!</definedName>
    <definedName name="ITEM7.16" localSheetId="1">#REF!</definedName>
    <definedName name="ITEM7.16">#REF!</definedName>
    <definedName name="ITEM7.17" localSheetId="20">#REF!</definedName>
    <definedName name="ITEM7.17" localSheetId="1">#REF!</definedName>
    <definedName name="ITEM7.17">#REF!</definedName>
    <definedName name="ITEM7.18" localSheetId="20">#REF!</definedName>
    <definedName name="ITEM7.18" localSheetId="1">#REF!</definedName>
    <definedName name="ITEM7.18">#REF!</definedName>
    <definedName name="ITEM7.19" localSheetId="20">#REF!</definedName>
    <definedName name="ITEM7.19" localSheetId="1">#REF!</definedName>
    <definedName name="ITEM7.19">#REF!</definedName>
    <definedName name="ITEM7.2" localSheetId="20">#REF!</definedName>
    <definedName name="ITEM7.2" localSheetId="1">#REF!</definedName>
    <definedName name="ITEM7.2">#REF!</definedName>
    <definedName name="ITEM7.20" localSheetId="20">#REF!</definedName>
    <definedName name="ITEM7.20" localSheetId="1">#REF!</definedName>
    <definedName name="ITEM7.20">#REF!</definedName>
    <definedName name="ITEM7.21" localSheetId="20">#REF!</definedName>
    <definedName name="ITEM7.21" localSheetId="1">#REF!</definedName>
    <definedName name="ITEM7.21">#REF!</definedName>
    <definedName name="ITEM7.22" localSheetId="20">#REF!</definedName>
    <definedName name="ITEM7.22" localSheetId="1">#REF!</definedName>
    <definedName name="ITEM7.22">#REF!</definedName>
    <definedName name="ITEM7.23" localSheetId="20">#REF!</definedName>
    <definedName name="ITEM7.23" localSheetId="1">#REF!</definedName>
    <definedName name="ITEM7.23">#REF!</definedName>
    <definedName name="ITEM7.24" localSheetId="20">#REF!</definedName>
    <definedName name="ITEM7.24" localSheetId="1">#REF!</definedName>
    <definedName name="ITEM7.24">#REF!</definedName>
    <definedName name="ITEM7.25" localSheetId="20">#REF!</definedName>
    <definedName name="ITEM7.25" localSheetId="1">#REF!</definedName>
    <definedName name="ITEM7.25">#REF!</definedName>
    <definedName name="ITEM7.26" localSheetId="20">#REF!</definedName>
    <definedName name="ITEM7.26" localSheetId="1">#REF!</definedName>
    <definedName name="ITEM7.26">#REF!</definedName>
    <definedName name="ITEM7.27" localSheetId="20">#REF!</definedName>
    <definedName name="ITEM7.27" localSheetId="1">#REF!</definedName>
    <definedName name="ITEM7.27">#REF!</definedName>
    <definedName name="ITEM7.28" localSheetId="20">#REF!</definedName>
    <definedName name="ITEM7.28" localSheetId="1">#REF!</definedName>
    <definedName name="ITEM7.28">#REF!</definedName>
    <definedName name="ITEM7.29" localSheetId="20">#REF!</definedName>
    <definedName name="ITEM7.29" localSheetId="1">#REF!</definedName>
    <definedName name="ITEM7.29">#REF!</definedName>
    <definedName name="ITEM7.3" localSheetId="20">#REF!</definedName>
    <definedName name="ITEM7.3" localSheetId="1">#REF!</definedName>
    <definedName name="ITEM7.3">#REF!</definedName>
    <definedName name="ITEM7.30" localSheetId="20">#REF!</definedName>
    <definedName name="ITEM7.30" localSheetId="1">#REF!</definedName>
    <definedName name="ITEM7.30">#REF!</definedName>
    <definedName name="ITEM7.31" localSheetId="20">#REF!</definedName>
    <definedName name="ITEM7.31" localSheetId="1">#REF!</definedName>
    <definedName name="ITEM7.31">#REF!</definedName>
    <definedName name="ITEM7.32" localSheetId="20">#REF!</definedName>
    <definedName name="ITEM7.32" localSheetId="1">#REF!</definedName>
    <definedName name="ITEM7.32">#REF!</definedName>
    <definedName name="ITEM7.33" localSheetId="20">#REF!</definedName>
    <definedName name="ITEM7.33" localSheetId="1">#REF!</definedName>
    <definedName name="ITEM7.33">#REF!</definedName>
    <definedName name="ITEM7.34" localSheetId="20">#REF!</definedName>
    <definedName name="ITEM7.34" localSheetId="1">#REF!</definedName>
    <definedName name="ITEM7.34">#REF!</definedName>
    <definedName name="ITEM7.35" localSheetId="20">#REF!</definedName>
    <definedName name="ITEM7.35" localSheetId="1">#REF!</definedName>
    <definedName name="ITEM7.35">#REF!</definedName>
    <definedName name="ITEM7.4" localSheetId="20">#REF!</definedName>
    <definedName name="ITEM7.4" localSheetId="1">#REF!</definedName>
    <definedName name="ITEM7.4">#REF!</definedName>
    <definedName name="ITEM7.5" localSheetId="20">#REF!</definedName>
    <definedName name="ITEM7.5" localSheetId="1">#REF!</definedName>
    <definedName name="ITEM7.5">#REF!</definedName>
    <definedName name="ITEM7.6" localSheetId="20">#REF!</definedName>
    <definedName name="ITEM7.6" localSheetId="1">#REF!</definedName>
    <definedName name="ITEM7.6">#REF!</definedName>
    <definedName name="ITEM7.7" localSheetId="20">#REF!</definedName>
    <definedName name="ITEM7.7" localSheetId="1">#REF!</definedName>
    <definedName name="ITEM7.7">#REF!</definedName>
    <definedName name="ITEM7.8" localSheetId="20">#REF!</definedName>
    <definedName name="ITEM7.8" localSheetId="1">#REF!</definedName>
    <definedName name="ITEM7.8">#REF!</definedName>
    <definedName name="ITEM7.9" localSheetId="20">#REF!</definedName>
    <definedName name="ITEM7.9" localSheetId="1">#REF!</definedName>
    <definedName name="ITEM7.9">#REF!</definedName>
    <definedName name="item700.1" localSheetId="2">#REF!</definedName>
    <definedName name="item700.1">#REF!</definedName>
    <definedName name="ITEM704" localSheetId="2">#REF!</definedName>
    <definedName name="ITEM704">#REF!</definedName>
    <definedName name="item710.1" localSheetId="2">#REF!</definedName>
    <definedName name="item710.1">#REF!</definedName>
    <definedName name="item710.2" localSheetId="2">#REF!</definedName>
    <definedName name="item710.2">#REF!</definedName>
    <definedName name="ITEM720" localSheetId="2">#REF!</definedName>
    <definedName name="ITEM720">#REF!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 localSheetId="2">#REF!</definedName>
    <definedName name="ITEM900">#REF!</definedName>
    <definedName name="item900.2" localSheetId="2">#REF!</definedName>
    <definedName name="item900.2">#REF!</definedName>
    <definedName name="ITEMES" localSheetId="2">#REF!</definedName>
    <definedName name="ITEMES">#REF!</definedName>
    <definedName name="ITEMS">NA()</definedName>
    <definedName name="ITEN320" localSheetId="2">#REF!</definedName>
    <definedName name="ITEN320">#REF!</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16" hidden="1">{"TAB1",#N/A,TRUE,"GENERAL";"TAB2",#N/A,TRUE,"GENERAL";"TAB3",#N/A,TRUE,"GENERAL";"TAB4",#N/A,TRUE,"GENERAL";"TAB5",#N/A,TRUE,"GENERAL"}</definedName>
    <definedName name="IUI" localSheetId="20" hidden="1">{"TAB1",#N/A,TRUE,"GENERAL";"TAB2",#N/A,TRUE,"GENERAL";"TAB3",#N/A,TRUE,"GENERAL";"TAB4",#N/A,TRUE,"GENERAL";"TAB5",#N/A,TRUE,"GENERAL"}</definedName>
    <definedName name="IUI" localSheetId="2" hidden="1">{"TAB1",#N/A,TRUE,"GENERAL";"TAB2",#N/A,TRUE,"GENERAL";"TAB3",#N/A,TRUE,"GENERAL";"TAB4",#N/A,TRUE,"GENERAL";"TAB5",#N/A,TRUE,"GENERAL"}</definedName>
    <definedName name="IUI" localSheetId="4" hidden="1">{"TAB1",#N/A,TRUE,"GENERAL";"TAB2",#N/A,TRUE,"GENERAL";"TAB3",#N/A,TRUE,"GENERAL";"TAB4",#N/A,TRUE,"GENERAL";"TAB5",#N/A,TRUE,"GENERAL"}</definedName>
    <definedName name="IUI" localSheetId="1" hidden="1">{"TAB1",#N/A,TRUE,"GENERAL";"TAB2",#N/A,TRUE,"GENERAL";"TAB3",#N/A,TRUE,"GENERAL";"TAB4",#N/A,TRUE,"GENERAL";"TAB5",#N/A,TRUE,"GENERAL"}</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 hidden="1">{"TAB1",#N/A,TRUE,"GENERAL";"TAB2",#N/A,TRUE,"GENERAL";"TAB3",#N/A,TRUE,"GENERAL";"TAB4",#N/A,TRUE,"GENERAL";"TAB5",#N/A,TRUE,"GENERAL"}</definedName>
    <definedName name="iuit7" localSheetId="4" hidden="1">{"TAB1",#N/A,TRUE,"GENERAL";"TAB2",#N/A,TRUE,"GENERAL";"TAB3",#N/A,TRUE,"GENERAL";"TAB4",#N/A,TRUE,"GENERAL";"TAB5",#N/A,TRUE,"GENERAL"}</definedName>
    <definedName name="iuit7" localSheetId="1"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21" hidden="1">{"via1",#N/A,TRUE,"general";"via2",#N/A,TRUE,"general";"via3",#N/A,TRUE,"general"}</definedName>
    <definedName name="iul" localSheetId="22" hidden="1">{"via1",#N/A,TRUE,"general";"via2",#N/A,TRUE,"general";"via3",#N/A,TRUE,"general"}</definedName>
    <definedName name="iul" localSheetId="16" hidden="1">{"via1",#N/A,TRUE,"general";"via2",#N/A,TRUE,"general";"via3",#N/A,TRUE,"general"}</definedName>
    <definedName name="iul" localSheetId="20" hidden="1">{"via1",#N/A,TRUE,"general";"via2",#N/A,TRUE,"general";"via3",#N/A,TRUE,"general"}</definedName>
    <definedName name="iul" localSheetId="2" hidden="1">{"via1",#N/A,TRUE,"general";"via2",#N/A,TRUE,"general";"via3",#N/A,TRUE,"general"}</definedName>
    <definedName name="iul" localSheetId="4" hidden="1">{"via1",#N/A,TRUE,"general";"via2",#N/A,TRUE,"general";"via3",#N/A,TRUE,"general"}</definedName>
    <definedName name="iul" localSheetId="1" hidden="1">{"via1",#N/A,TRUE,"general";"via2",#N/A,TRUE,"general";"via3",#N/A,TRUE,"general"}</definedName>
    <definedName name="iul" localSheetId="5" hidden="1">{"via1",#N/A,TRUE,"general";"via2",#N/A,TRUE,"general";"via3",#N/A,TRUE,"general"}</definedName>
    <definedName name="iul"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16" hidden="1">{"via1",#N/A,TRUE,"general";"via2",#N/A,TRUE,"general";"via3",#N/A,TRUE,"general"}</definedName>
    <definedName name="iuouio" localSheetId="20" hidden="1">{"via1",#N/A,TRUE,"general";"via2",#N/A,TRUE,"general";"via3",#N/A,TRUE,"general"}</definedName>
    <definedName name="iuouio" localSheetId="2" hidden="1">{"via1",#N/A,TRUE,"general";"via2",#N/A,TRUE,"general";"via3",#N/A,TRUE,"general"}</definedName>
    <definedName name="iuouio" localSheetId="4" hidden="1">{"via1",#N/A,TRUE,"general";"via2",#N/A,TRUE,"general";"via3",#N/A,TRUE,"general"}</definedName>
    <definedName name="iuouio" localSheetId="1"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 hidden="1">{"TAB1",#N/A,TRUE,"GENERAL";"TAB2",#N/A,TRUE,"GENERAL";"TAB3",#N/A,TRUE,"GENERAL";"TAB4",#N/A,TRUE,"GENERAL";"TAB5",#N/A,TRUE,"GENERAL"}</definedName>
    <definedName name="iuyi9" localSheetId="4" hidden="1">{"TAB1",#N/A,TRUE,"GENERAL";"TAB2",#N/A,TRUE,"GENERAL";"TAB3",#N/A,TRUE,"GENERAL";"TAB4",#N/A,TRUE,"GENERAL";"TAB5",#N/A,TRUE,"GENERAL"}</definedName>
    <definedName name="iuyi9" localSheetId="1" hidden="1">{"TAB1",#N/A,TRUE,"GENERAL";"TAB2",#N/A,TRUE,"GENERAL";"TAB3",#N/A,TRUE,"GENERAL";"TAB4",#N/A,TRUE,"GENERAL";"TAB5",#N/A,TRUE,"GENERAL"}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VA_UTIL" localSheetId="16">#REF!</definedName>
    <definedName name="IVA_UTIL" localSheetId="20">#REF!</definedName>
    <definedName name="IVA_UTIL" localSheetId="4">#REF!</definedName>
    <definedName name="IVA_UTIL" localSheetId="1">#REF!</definedName>
    <definedName name="IVA_UTIL">#REF!</definedName>
    <definedName name="IVAConsultoria" localSheetId="2">#REF!</definedName>
    <definedName name="IVAConsultoria">#REF!</definedName>
    <definedName name="IVASobreUtilidad" localSheetId="2">#REF!</definedName>
    <definedName name="IVASobreUtilidad">#REF!</definedName>
    <definedName name="IvaSUtl" localSheetId="2">#REF!</definedName>
    <definedName name="IvaSUtl">#REF!</definedName>
    <definedName name="iyuiuyi" localSheetId="21" hidden="1">{"via1",#N/A,TRUE,"general";"via2",#N/A,TRUE,"general";"via3",#N/A,TRUE,"general"}</definedName>
    <definedName name="iyuiuyi" localSheetId="22" hidden="1">{"via1",#N/A,TRUE,"general";"via2",#N/A,TRUE,"general";"via3",#N/A,TRUE,"general"}</definedName>
    <definedName name="iyuiuyi" localSheetId="16" hidden="1">{"via1",#N/A,TRUE,"general";"via2",#N/A,TRUE,"general";"via3",#N/A,TRUE,"general"}</definedName>
    <definedName name="iyuiuyi" localSheetId="20" hidden="1">{"via1",#N/A,TRUE,"general";"via2",#N/A,TRUE,"general";"via3",#N/A,TRUE,"general"}</definedName>
    <definedName name="iyuiuyi" localSheetId="2" hidden="1">{"via1",#N/A,TRUE,"general";"via2",#N/A,TRUE,"general";"via3",#N/A,TRUE,"general"}</definedName>
    <definedName name="iyuiuyi" localSheetId="4" hidden="1">{"via1",#N/A,TRUE,"general";"via2",#N/A,TRUE,"general";"via3",#N/A,TRUE,"general"}</definedName>
    <definedName name="iyuiuyi" localSheetId="1" hidden="1">{"via1",#N/A,TRUE,"general";"via2",#N/A,TRUE,"general";"via3",#N/A,TRUE,"general"}</definedName>
    <definedName name="iyuiuyi" localSheetId="5" hidden="1">{"via1",#N/A,TRUE,"general";"via2",#N/A,TRUE,"general";"via3",#N/A,TRUE,"general"}</definedName>
    <definedName name="iyuiuyi" hidden="1">{"via1",#N/A,TRUE,"general";"via2",#N/A,TRUE,"general";"via3",#N/A,TRUE,"general"}</definedName>
    <definedName name="IZQ" localSheetId="2">#REF!</definedName>
    <definedName name="IZQ">#REF!</definedName>
    <definedName name="IZQ_AUX" localSheetId="2">LEFT(#REF!,2)</definedName>
    <definedName name="IZQ_AUX">LEFT(#REF!,2)</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localSheetId="16" hidden="1">{"TAB1",#N/A,TRUE,"GENERAL";"TAB2",#N/A,TRUE,"GENERAL";"TAB3",#N/A,TRUE,"GENERAL";"TAB4",#N/A,TRUE,"GENERAL";"TAB5",#N/A,TRUE,"GENERAL"}</definedName>
    <definedName name="j" localSheetId="20" hidden="1">{"TAB1",#N/A,TRUE,"GENERAL";"TAB2",#N/A,TRUE,"GENERAL";"TAB3",#N/A,TRUE,"GENERAL";"TAB4",#N/A,TRUE,"GENERAL";"TAB5",#N/A,TRUE,"GENERAL"}</definedName>
    <definedName name="j" localSheetId="2" hidden="1">{"TAB1",#N/A,TRUE,"GENERAL";"TAB2",#N/A,TRUE,"GENERAL";"TAB3",#N/A,TRUE,"GENERAL";"TAB4",#N/A,TRUE,"GENERAL";"TAB5",#N/A,TRUE,"GENERAL"}</definedName>
    <definedName name="j" localSheetId="4" hidden="1">{"TAB1",#N/A,TRUE,"GENERAL";"TAB2",#N/A,TRUE,"GENERAL";"TAB3",#N/A,TRUE,"GENERAL";"TAB4",#N/A,TRUE,"GENERAL";"TAB5",#N/A,TRUE,"GENERAL"}</definedName>
    <definedName name="j" localSheetId="1" hidden="1">{"TAB1",#N/A,TRUE,"GENERAL";"TAB2",#N/A,TRUE,"GENERAL";"TAB3",#N/A,TRUE,"GENERAL";"TAB4",#N/A,TRUE,"GENERAL";"TAB5",#N/A,TRUE,"GENERAL"}</definedName>
    <definedName name="j" localSheetId="5" hidden="1">{"TAB1",#N/A,TRUE,"GENERAL";"TAB2",#N/A,TRUE,"GENERAL";"TAB3",#N/A,TRUE,"GENERAL";"TAB4",#N/A,TRUE,"GENERAL";"TAB5",#N/A,TRUE,"GENERAL"}</definedName>
    <definedName name="j" hidden="1">{"TAB1",#N/A,TRUE,"GENERAL";"TAB2",#N/A,TRUE,"GENERAL";"TAB3",#N/A,TRUE,"GENERAL";"TAB4",#N/A,TRUE,"GENERAL";"TAB5",#N/A,TRUE,"GENERAL"}</definedName>
    <definedName name="JA" localSheetId="2">#REF!</definedName>
    <definedName name="JA">#REF!</definedName>
    <definedName name="JAJKZ" localSheetId="2">#REF!</definedName>
    <definedName name="JAJKZ">#REF!</definedName>
    <definedName name="jd" localSheetId="21" hidden="1">{"via1",#N/A,TRUE,"general";"via2",#N/A,TRUE,"general";"via3",#N/A,TRUE,"general"}</definedName>
    <definedName name="jd" localSheetId="22" hidden="1">{"via1",#N/A,TRUE,"general";"via2",#N/A,TRUE,"general";"via3",#N/A,TRUE,"general"}</definedName>
    <definedName name="jd" localSheetId="16" hidden="1">{"via1",#N/A,TRUE,"general";"via2",#N/A,TRUE,"general";"via3",#N/A,TRUE,"general"}</definedName>
    <definedName name="jd" localSheetId="20" hidden="1">{"via1",#N/A,TRUE,"general";"via2",#N/A,TRUE,"general";"via3",#N/A,TRUE,"general"}</definedName>
    <definedName name="jd" localSheetId="2" hidden="1">{"via1",#N/A,TRUE,"general";"via2",#N/A,TRUE,"general";"via3",#N/A,TRUE,"general"}</definedName>
    <definedName name="jd" localSheetId="4" hidden="1">{"via1",#N/A,TRUE,"general";"via2",#N/A,TRUE,"general";"via3",#N/A,TRUE,"general"}</definedName>
    <definedName name="jd" localSheetId="1" hidden="1">{"via1",#N/A,TRUE,"general";"via2",#N/A,TRUE,"general";"via3",#N/A,TRUE,"general"}</definedName>
    <definedName name="jd" localSheetId="5" hidden="1">{"via1",#N/A,TRUE,"general";"via2",#N/A,TRUE,"general";"via3",#N/A,TRUE,"general"}</definedName>
    <definedName name="jd" hidden="1">{"via1",#N/A,TRUE,"general";"via2",#N/A,TRUE,"general";"via3",#N/A,TRUE,"general"}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16" hidden="1">{"TAB1",#N/A,TRUE,"GENERAL";"TAB2",#N/A,TRUE,"GENERAL";"TAB3",#N/A,TRUE,"GENERAL";"TAB4",#N/A,TRUE,"GENERAL";"TAB5",#N/A,TRUE,"GENERAL"}</definedName>
    <definedName name="jdh" localSheetId="20" hidden="1">{"TAB1",#N/A,TRUE,"GENERAL";"TAB2",#N/A,TRUE,"GENERAL";"TAB3",#N/A,TRUE,"GENERAL";"TAB4",#N/A,TRUE,"GENERAL";"TAB5",#N/A,TRUE,"GENERAL"}</definedName>
    <definedName name="jdh" localSheetId="2" hidden="1">{"TAB1",#N/A,TRUE,"GENERAL";"TAB2",#N/A,TRUE,"GENERAL";"TAB3",#N/A,TRUE,"GENERAL";"TAB4",#N/A,TRUE,"GENERAL";"TAB5",#N/A,TRUE,"GENERAL"}</definedName>
    <definedName name="jdh" localSheetId="4" hidden="1">{"TAB1",#N/A,TRUE,"GENERAL";"TAB2",#N/A,TRUE,"GENERAL";"TAB3",#N/A,TRUE,"GENERAL";"TAB4",#N/A,TRUE,"GENERAL";"TAB5",#N/A,TRUE,"GENERAL"}</definedName>
    <definedName name="jdh" localSheetId="1" hidden="1">{"TAB1",#N/A,TRUE,"GENERAL";"TAB2",#N/A,TRUE,"GENERAL";"TAB3",#N/A,TRUE,"GENERAL";"TAB4",#N/A,TRUE,"GENERAL";"TAB5",#N/A,TRUE,"GENERAL"}</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dhdh" localSheetId="22" hidden="1">#REF!</definedName>
    <definedName name="jdhdh" hidden="1">#REF!</definedName>
    <definedName name="jev" localSheetId="2">#REF!</definedName>
    <definedName name="jev">#REF!</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 hidden="1">{"TAB1",#N/A,TRUE,"GENERAL";"TAB2",#N/A,TRUE,"GENERAL";"TAB3",#N/A,TRUE,"GENERAL";"TAB4",#N/A,TRUE,"GENERAL";"TAB5",#N/A,TRUE,"GENERAL"}</definedName>
    <definedName name="jeytj" localSheetId="4" hidden="1">{"TAB1",#N/A,TRUE,"GENERAL";"TAB2",#N/A,TRUE,"GENERAL";"TAB3",#N/A,TRUE,"GENERAL";"TAB4",#N/A,TRUE,"GENERAL";"TAB5",#N/A,TRUE,"GENERAL"}</definedName>
    <definedName name="jeytj" localSheetId="1" hidden="1">{"TAB1",#N/A,TRUE,"GENERAL";"TAB2",#N/A,TRUE,"GENERAL";"TAB3",#N/A,TRUE,"GENERAL";"TAB4",#N/A,TRUE,"GENERAL";"TAB5",#N/A,TRUE,"GENERAL"}</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ç" localSheetId="22" hidden="1">#REF!</definedName>
    <definedName name="jfç" hidden="1">#REF!</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21" hidden="1">{"via1",#N/A,TRUE,"general";"via2",#N/A,TRUE,"general";"via3",#N/A,TRUE,"general"}</definedName>
    <definedName name="jgfj" localSheetId="22" hidden="1">{"via1",#N/A,TRUE,"general";"via2",#N/A,TRUE,"general";"via3",#N/A,TRUE,"general"}</definedName>
    <definedName name="jgfj" localSheetId="16" hidden="1">{"via1",#N/A,TRUE,"general";"via2",#N/A,TRUE,"general";"via3",#N/A,TRUE,"general"}</definedName>
    <definedName name="jgfj" localSheetId="20" hidden="1">{"via1",#N/A,TRUE,"general";"via2",#N/A,TRUE,"general";"via3",#N/A,TRUE,"general"}</definedName>
    <definedName name="jgfj" localSheetId="2" hidden="1">{"via1",#N/A,TRUE,"general";"via2",#N/A,TRUE,"general";"via3",#N/A,TRUE,"general"}</definedName>
    <definedName name="jgfj" localSheetId="4" hidden="1">{"via1",#N/A,TRUE,"general";"via2",#N/A,TRUE,"general";"via3",#N/A,TRUE,"general"}</definedName>
    <definedName name="jgfj" localSheetId="1" hidden="1">{"via1",#N/A,TRUE,"general";"via2",#N/A,TRUE,"general";"via3",#N/A,TRUE,"general"}</definedName>
    <definedName name="jgfj" localSheetId="5" hidden="1">{"via1",#N/A,TRUE,"general";"via2",#N/A,TRUE,"general";"via3",#N/A,TRUE,"general"}</definedName>
    <definedName name="jgfj" hidden="1">{"via1",#N/A,TRUE,"general";"via2",#N/A,TRUE,"general";"via3",#N/A,TRUE,"general"}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16" hidden="1">{"TAB1",#N/A,TRUE,"GENERAL";"TAB2",#N/A,TRUE,"GENERAL";"TAB3",#N/A,TRUE,"GENERAL";"TAB4",#N/A,TRUE,"GENERAL";"TAB5",#N/A,TRUE,"GENERAL"}</definedName>
    <definedName name="jghj" localSheetId="20" hidden="1">{"TAB1",#N/A,TRUE,"GENERAL";"TAB2",#N/A,TRUE,"GENERAL";"TAB3",#N/A,TRUE,"GENERAL";"TAB4",#N/A,TRUE,"GENERAL";"TAB5",#N/A,TRUE,"GENERAL"}</definedName>
    <definedName name="jghj" localSheetId="2" hidden="1">{"TAB1",#N/A,TRUE,"GENERAL";"TAB2",#N/A,TRUE,"GENERAL";"TAB3",#N/A,TRUE,"GENERAL";"TAB4",#N/A,TRUE,"GENERAL";"TAB5",#N/A,TRUE,"GENERAL"}</definedName>
    <definedName name="jghj" localSheetId="4" hidden="1">{"TAB1",#N/A,TRUE,"GENERAL";"TAB2",#N/A,TRUE,"GENERAL";"TAB3",#N/A,TRUE,"GENERAL";"TAB4",#N/A,TRUE,"GENERAL";"TAB5",#N/A,TRUE,"GENERAL"}</definedName>
    <definedName name="jghj" localSheetId="1" hidden="1">{"TAB1",#N/A,TRUE,"GENERAL";"TAB2",#N/A,TRUE,"GENERAL";"TAB3",#N/A,TRUE,"GENERAL";"TAB4",#N/A,TRUE,"GENERAL";"TAB5",#N/A,TRUE,"GENERAL"}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16" hidden="1">{"TAB1",#N/A,TRUE,"GENERAL";"TAB2",#N/A,TRUE,"GENERAL";"TAB3",#N/A,TRUE,"GENERAL";"TAB4",#N/A,TRUE,"GENERAL";"TAB5",#N/A,TRUE,"GENERAL"}</definedName>
    <definedName name="jgj" localSheetId="20" hidden="1">{"TAB1",#N/A,TRUE,"GENERAL";"TAB2",#N/A,TRUE,"GENERAL";"TAB3",#N/A,TRUE,"GENERAL";"TAB4",#N/A,TRUE,"GENERAL";"TAB5",#N/A,TRUE,"GENERAL"}</definedName>
    <definedName name="jgj" localSheetId="2" hidden="1">{"TAB1",#N/A,TRUE,"GENERAL";"TAB2",#N/A,TRUE,"GENERAL";"TAB3",#N/A,TRUE,"GENERAL";"TAB4",#N/A,TRUE,"GENERAL";"TAB5",#N/A,TRUE,"GENERAL"}</definedName>
    <definedName name="jgj" localSheetId="4" hidden="1">{"TAB1",#N/A,TRUE,"GENERAL";"TAB2",#N/A,TRUE,"GENERAL";"TAB3",#N/A,TRUE,"GENERAL";"TAB4",#N/A,TRUE,"GENERAL";"TAB5",#N/A,TRUE,"GENERAL"}</definedName>
    <definedName name="jgj" localSheetId="1"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 localSheetId="2">#REF!</definedName>
    <definedName name="jh">#REF!</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16" hidden="1">{"TAB1",#N/A,TRUE,"GENERAL";"TAB2",#N/A,TRUE,"GENERAL";"TAB3",#N/A,TRUE,"GENERAL";"TAB4",#N/A,TRUE,"GENERAL";"TAB5",#N/A,TRUE,"GENERAL"}</definedName>
    <definedName name="jhg" localSheetId="20" hidden="1">{"TAB1",#N/A,TRUE,"GENERAL";"TAB2",#N/A,TRUE,"GENERAL";"TAB3",#N/A,TRUE,"GENERAL";"TAB4",#N/A,TRUE,"GENERAL";"TAB5",#N/A,TRUE,"GENERAL"}</definedName>
    <definedName name="jhg" localSheetId="2" hidden="1">{"TAB1",#N/A,TRUE,"GENERAL";"TAB2",#N/A,TRUE,"GENERAL";"TAB3",#N/A,TRUE,"GENERAL";"TAB4",#N/A,TRUE,"GENERAL";"TAB5",#N/A,TRUE,"GENERAL"}</definedName>
    <definedName name="jhg" localSheetId="4" hidden="1">{"TAB1",#N/A,TRUE,"GENERAL";"TAB2",#N/A,TRUE,"GENERAL";"TAB3",#N/A,TRUE,"GENERAL";"TAB4",#N/A,TRUE,"GENERAL";"TAB5",#N/A,TRUE,"GENERAL"}</definedName>
    <definedName name="jhg" localSheetId="1" hidden="1">{"TAB1",#N/A,TRUE,"GENERAL";"TAB2",#N/A,TRUE,"GENERAL";"TAB3",#N/A,TRUE,"GENERAL";"TAB4",#N/A,TRUE,"GENERAL";"TAB5",#N/A,TRUE,"GENERAL"}</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21" hidden="1">{"via1",#N/A,TRUE,"general";"via2",#N/A,TRUE,"general";"via3",#N/A,TRUE,"general"}</definedName>
    <definedName name="jhjyj" localSheetId="22" hidden="1">{"via1",#N/A,TRUE,"general";"via2",#N/A,TRUE,"general";"via3",#N/A,TRUE,"general"}</definedName>
    <definedName name="jhjyj" localSheetId="16" hidden="1">{"via1",#N/A,TRUE,"general";"via2",#N/A,TRUE,"general";"via3",#N/A,TRUE,"general"}</definedName>
    <definedName name="jhjyj" localSheetId="20" hidden="1">{"via1",#N/A,TRUE,"general";"via2",#N/A,TRUE,"general";"via3",#N/A,TRUE,"general"}</definedName>
    <definedName name="jhjyj" localSheetId="2" hidden="1">{"via1",#N/A,TRUE,"general";"via2",#N/A,TRUE,"general";"via3",#N/A,TRUE,"general"}</definedName>
    <definedName name="jhjyj" localSheetId="4" hidden="1">{"via1",#N/A,TRUE,"general";"via2",#N/A,TRUE,"general";"via3",#N/A,TRUE,"general"}</definedName>
    <definedName name="jhjyj" localSheetId="1" hidden="1">{"via1",#N/A,TRUE,"general";"via2",#N/A,TRUE,"general";"via3",#N/A,TRUE,"general"}</definedName>
    <definedName name="jhjyj" localSheetId="5" hidden="1">{"via1",#N/A,TRUE,"general";"via2",#N/A,TRUE,"general";"via3",#N/A,TRUE,"general"}</definedName>
    <definedName name="jhjyj" hidden="1">{"via1",#N/A,TRUE,"general";"via2",#N/A,TRUE,"general";"via3",#N/A,TRUE,"general"}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16" hidden="1">{"TAB1",#N/A,TRUE,"GENERAL";"TAB2",#N/A,TRUE,"GENERAL";"TAB3",#N/A,TRUE,"GENERAL";"TAB4",#N/A,TRUE,"GENERAL";"TAB5",#N/A,TRUE,"GENERAL"}</definedName>
    <definedName name="JHK" localSheetId="20" hidden="1">{"TAB1",#N/A,TRUE,"GENERAL";"TAB2",#N/A,TRUE,"GENERAL";"TAB3",#N/A,TRUE,"GENERAL";"TAB4",#N/A,TRUE,"GENERAL";"TAB5",#N/A,TRUE,"GENERAL"}</definedName>
    <definedName name="JHK" localSheetId="2" hidden="1">{"TAB1",#N/A,TRUE,"GENERAL";"TAB2",#N/A,TRUE,"GENERAL";"TAB3",#N/A,TRUE,"GENERAL";"TAB4",#N/A,TRUE,"GENERAL";"TAB5",#N/A,TRUE,"GENERAL"}</definedName>
    <definedName name="JHK" localSheetId="4" hidden="1">{"TAB1",#N/A,TRUE,"GENERAL";"TAB2",#N/A,TRUE,"GENERAL";"TAB3",#N/A,TRUE,"GENERAL";"TAB4",#N/A,TRUE,"GENERAL";"TAB5",#N/A,TRUE,"GENERAL"}</definedName>
    <definedName name="JHK" localSheetId="1" hidden="1">{"TAB1",#N/A,TRUE,"GENERAL";"TAB2",#N/A,TRUE,"GENERAL";"TAB3",#N/A,TRUE,"GENERAL";"TAB4",#N/A,TRUE,"GENERAL";"TAB5",#N/A,TRUE,"GENERAL"}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j" localSheetId="21" hidden="1">{"via1",#N/A,TRUE,"general";"via2",#N/A,TRUE,"general";"via3",#N/A,TRUE,"general"}</definedName>
    <definedName name="jj" localSheetId="22" hidden="1">{"via1",#N/A,TRUE,"general";"via2",#N/A,TRUE,"general";"via3",#N/A,TRUE,"general"}</definedName>
    <definedName name="jj" localSheetId="16" hidden="1">{"via1",#N/A,TRUE,"general";"via2",#N/A,TRUE,"general";"via3",#N/A,TRUE,"general"}</definedName>
    <definedName name="jj" localSheetId="20" hidden="1">{"via1",#N/A,TRUE,"general";"via2",#N/A,TRUE,"general";"via3",#N/A,TRUE,"general"}</definedName>
    <definedName name="jj" localSheetId="2" hidden="1">{"via1",#N/A,TRUE,"general";"via2",#N/A,TRUE,"general";"via3",#N/A,TRUE,"general"}</definedName>
    <definedName name="jj" localSheetId="4" hidden="1">{"via1",#N/A,TRUE,"general";"via2",#N/A,TRUE,"general";"via3",#N/A,TRUE,"general"}</definedName>
    <definedName name="jj" localSheetId="1" hidden="1">{"via1",#N/A,TRUE,"general";"via2",#N/A,TRUE,"general";"via3",#N/A,TRUE,"general"}</definedName>
    <definedName name="jj" localSheetId="5" hidden="1">{"via1",#N/A,TRUE,"general";"via2",#N/A,TRUE,"general";"via3",#N/A,TRUE,"general"}</definedName>
    <definedName name="jj"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localSheetId="16" hidden="1">{"via1",#N/A,TRUE,"general";"via2",#N/A,TRUE,"general";"via3",#N/A,TRUE,"general"}</definedName>
    <definedName name="jjfq" localSheetId="20" hidden="1">{"via1",#N/A,TRUE,"general";"via2",#N/A,TRUE,"general";"via3",#N/A,TRUE,"general"}</definedName>
    <definedName name="jjfq" localSheetId="2" hidden="1">{"via1",#N/A,TRUE,"general";"via2",#N/A,TRUE,"general";"via3",#N/A,TRUE,"general"}</definedName>
    <definedName name="jjfq" localSheetId="4" hidden="1">{"via1",#N/A,TRUE,"general";"via2",#N/A,TRUE,"general";"via3",#N/A,TRUE,"general"}</definedName>
    <definedName name="jjfq" localSheetId="1" hidden="1">{"via1",#N/A,TRUE,"general";"via2",#N/A,TRUE,"general";"via3",#N/A,TRUE,"general"}</definedName>
    <definedName name="jjfq" localSheetId="5" hidden="1">{"via1",#N/A,TRUE,"general";"via2",#N/A,TRUE,"general";"via3",#N/A,TRUE,"general"}</definedName>
    <definedName name="jjfq" hidden="1">{"via1",#N/A,TRUE,"general";"via2",#N/A,TRUE,"general";"via3",#N/A,TRUE,"general"}</definedName>
    <definedName name="JJJ" localSheetId="22" hidden="1">{#N/A,#N/A,FALSE,"Hoja1";#N/A,#N/A,FALSE,"Hoja2"}</definedName>
    <definedName name="JJJ" localSheetId="2">#REF!</definedName>
    <definedName name="JJJ" hidden="1">{#N/A,#N/A,FALSE,"Hoja1";#N/A,#N/A,FALSE,"Hoja2"}</definedName>
    <definedName name="jjjhjddfg" localSheetId="21" hidden="1">{"via1",#N/A,TRUE,"general";"via2",#N/A,TRUE,"general";"via3",#N/A,TRUE,"general"}</definedName>
    <definedName name="jjjhjddfg" localSheetId="22" hidden="1">{"via1",#N/A,TRUE,"general";"via2",#N/A,TRUE,"general";"via3",#N/A,TRUE,"general"}</definedName>
    <definedName name="jjjhjddfg" localSheetId="16" hidden="1">{"via1",#N/A,TRUE,"general";"via2",#N/A,TRUE,"general";"via3",#N/A,TRUE,"general"}</definedName>
    <definedName name="jjjhjddfg" localSheetId="20" hidden="1">{"via1",#N/A,TRUE,"general";"via2",#N/A,TRUE,"general";"via3",#N/A,TRUE,"general"}</definedName>
    <definedName name="jjjhjddfg" localSheetId="2" hidden="1">{"via1",#N/A,TRUE,"general";"via2",#N/A,TRUE,"general";"via3",#N/A,TRUE,"general"}</definedName>
    <definedName name="jjjhjddfg" localSheetId="4" hidden="1">{"via1",#N/A,TRUE,"general";"via2",#N/A,TRUE,"general";"via3",#N/A,TRUE,"general"}</definedName>
    <definedName name="jjjhjddfg" localSheetId="1" hidden="1">{"via1",#N/A,TRUE,"general";"via2",#N/A,TRUE,"general";"via3",#N/A,TRUE,"general"}</definedName>
    <definedName name="jjjhjddfg" localSheetId="5" hidden="1">{"via1",#N/A,TRUE,"general";"via2",#N/A,TRUE,"general";"via3",#N/A,TRUE,"general"}</definedName>
    <definedName name="jjjhjddfg" hidden="1">{"via1",#N/A,TRUE,"general";"via2",#N/A,TRUE,"general";"via3",#N/A,TRUE,"general"}</definedName>
    <definedName name="jjjj" localSheetId="16">{"'Sheet1'!$A$1:$G$85"}</definedName>
    <definedName name="jjjj" localSheetId="2">{"'Sheet1'!$A$1:$G$85"}</definedName>
    <definedName name="jjjj" localSheetId="4">{"'Sheet1'!$A$1:$G$85"}</definedName>
    <definedName name="jjjj">{"'Sheet1'!$A$1:$G$85"}</definedName>
    <definedName name="jjjjju" localSheetId="21" hidden="1">{"via1",#N/A,TRUE,"general";"via2",#N/A,TRUE,"general";"via3",#N/A,TRUE,"general"}</definedName>
    <definedName name="jjjjju" localSheetId="22" hidden="1">{"via1",#N/A,TRUE,"general";"via2",#N/A,TRUE,"general";"via3",#N/A,TRUE,"general"}</definedName>
    <definedName name="jjjjju" localSheetId="16" hidden="1">{"via1",#N/A,TRUE,"general";"via2",#N/A,TRUE,"general";"via3",#N/A,TRUE,"general"}</definedName>
    <definedName name="jjjjju" localSheetId="20" hidden="1">{"via1",#N/A,TRUE,"general";"via2",#N/A,TRUE,"general";"via3",#N/A,TRUE,"general"}</definedName>
    <definedName name="jjjjju" localSheetId="2" hidden="1">{"via1",#N/A,TRUE,"general";"via2",#N/A,TRUE,"general";"via3",#N/A,TRUE,"general"}</definedName>
    <definedName name="jjjjju" localSheetId="4" hidden="1">{"via1",#N/A,TRUE,"general";"via2",#N/A,TRUE,"general";"via3",#N/A,TRUE,"general"}</definedName>
    <definedName name="jjjjju" localSheetId="1"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KJKJK" localSheetId="22" hidden="1">#REF!</definedName>
    <definedName name="JJKJKJK" hidden="1">#REF!</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21" hidden="1">{"via1",#N/A,TRUE,"general";"via2",#N/A,TRUE,"general";"via3",#N/A,TRUE,"general"}</definedName>
    <definedName name="jjyjy" localSheetId="22" hidden="1">{"via1",#N/A,TRUE,"general";"via2",#N/A,TRUE,"general";"via3",#N/A,TRUE,"general"}</definedName>
    <definedName name="jjyjy" localSheetId="16" hidden="1">{"via1",#N/A,TRUE,"general";"via2",#N/A,TRUE,"general";"via3",#N/A,TRUE,"general"}</definedName>
    <definedName name="jjyjy" localSheetId="20" hidden="1">{"via1",#N/A,TRUE,"general";"via2",#N/A,TRUE,"general";"via3",#N/A,TRUE,"general"}</definedName>
    <definedName name="jjyjy" localSheetId="2" hidden="1">{"via1",#N/A,TRUE,"general";"via2",#N/A,TRUE,"general";"via3",#N/A,TRUE,"general"}</definedName>
    <definedName name="jjyjy" localSheetId="4" hidden="1">{"via1",#N/A,TRUE,"general";"via2",#N/A,TRUE,"general";"via3",#N/A,TRUE,"general"}</definedName>
    <definedName name="jjyjy" localSheetId="1" hidden="1">{"via1",#N/A,TRUE,"general";"via2",#N/A,TRUE,"general";"via3",#N/A,TRUE,"general"}</definedName>
    <definedName name="jjyjy" localSheetId="5" hidden="1">{"via1",#N/A,TRUE,"general";"via2",#N/A,TRUE,"general";"via3",#N/A,TRUE,"general"}</definedName>
    <definedName name="jjyjy" hidden="1">{"via1",#N/A,TRUE,"general";"via2",#N/A,TRUE,"general";"via3",#N/A,TRUE,"general"}</definedName>
    <definedName name="jk" localSheetId="2">#REF!</definedName>
    <definedName name="jk">#REF!</definedName>
    <definedName name="JKJKJKJK" localSheetId="22" hidden="1">#REF!</definedName>
    <definedName name="JKJKJKJK" hidden="1">#REF!</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16" hidden="1">{"TAB1",#N/A,TRUE,"GENERAL";"TAB2",#N/A,TRUE,"GENERAL";"TAB3",#N/A,TRUE,"GENERAL";"TAB4",#N/A,TRUE,"GENERAL";"TAB5",#N/A,TRUE,"GENERAL"}</definedName>
    <definedName name="jkk" localSheetId="20" hidden="1">{"TAB1",#N/A,TRUE,"GENERAL";"TAB2",#N/A,TRUE,"GENERAL";"TAB3",#N/A,TRUE,"GENERAL";"TAB4",#N/A,TRUE,"GENERAL";"TAB5",#N/A,TRUE,"GENERAL"}</definedName>
    <definedName name="jkk" localSheetId="2" hidden="1">{"TAB1",#N/A,TRUE,"GENERAL";"TAB2",#N/A,TRUE,"GENERAL";"TAB3",#N/A,TRUE,"GENERAL";"TAB4",#N/A,TRUE,"GENERAL";"TAB5",#N/A,TRUE,"GENERAL"}</definedName>
    <definedName name="jkk" localSheetId="4" hidden="1">{"TAB1",#N/A,TRUE,"GENERAL";"TAB2",#N/A,TRUE,"GENERAL";"TAB3",#N/A,TRUE,"GENERAL";"TAB4",#N/A,TRUE,"GENERAL";"TAB5",#N/A,TRUE,"GENERAL"}</definedName>
    <definedName name="jkk" localSheetId="1" hidden="1">{"TAB1",#N/A,TRUE,"GENERAL";"TAB2",#N/A,TRUE,"GENERAL";"TAB3",#N/A,TRUE,"GENERAL";"TAB4",#N/A,TRUE,"GENERAL";"TAB5",#N/A,TRUE,"GENERAL"}</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 localSheetId="21" hidden="1">{"TAB1",#N/A,TRUE,"GENERAL";"TAB2",#N/A,TRUE,"GENERAL";"TAB3",#N/A,TRUE,"GENERAL";"TAB4",#N/A,TRUE,"GENERAL";"TAB5",#N/A,TRUE,"GENERAL"}</definedName>
    <definedName name="jkl" localSheetId="22" hidden="1">{"TAB1",#N/A,TRUE,"GENERAL";"TAB2",#N/A,TRUE,"GENERAL";"TAB3",#N/A,TRUE,"GENERAL";"TAB4",#N/A,TRUE,"GENERAL";"TAB5",#N/A,TRUE,"GENERAL"}</definedName>
    <definedName name="jkl" localSheetId="16" hidden="1">{"TAB1",#N/A,TRUE,"GENERAL";"TAB2",#N/A,TRUE,"GENERAL";"TAB3",#N/A,TRUE,"GENERAL";"TAB4",#N/A,TRUE,"GENERAL";"TAB5",#N/A,TRUE,"GENERAL"}</definedName>
    <definedName name="jkl" localSheetId="20" hidden="1">{"TAB1",#N/A,TRUE,"GENERAL";"TAB2",#N/A,TRUE,"GENERAL";"TAB3",#N/A,TRUE,"GENERAL";"TAB4",#N/A,TRUE,"GENERAL";"TAB5",#N/A,TRUE,"GENERAL"}</definedName>
    <definedName name="jkl" localSheetId="2" hidden="1">{"TAB1",#N/A,TRUE,"GENERAL";"TAB2",#N/A,TRUE,"GENERAL";"TAB3",#N/A,TRUE,"GENERAL";"TAB4",#N/A,TRUE,"GENERAL";"TAB5",#N/A,TRUE,"GENERAL"}</definedName>
    <definedName name="jkl" localSheetId="4" hidden="1">{"TAB1",#N/A,TRUE,"GENERAL";"TAB2",#N/A,TRUE,"GENERAL";"TAB3",#N/A,TRUE,"GENERAL";"TAB4",#N/A,TRUE,"GENERAL";"TAB5",#N/A,TRUE,"GENERAL"}</definedName>
    <definedName name="jkl" localSheetId="1" hidden="1">{"TAB1",#N/A,TRUE,"GENERAL";"TAB2",#N/A,TRUE,"GENERAL";"TAB3",#N/A,TRUE,"GENERAL";"TAB4",#N/A,TRUE,"GENERAL";"TAB5",#N/A,TRUE,"GENERAL"}</definedName>
    <definedName name="jkl" localSheetId="5" hidden="1">{"TAB1",#N/A,TRUE,"GENERAL";"TAB2",#N/A,TRUE,"GENERAL";"TAB3",#N/A,TRUE,"GENERAL";"TAB4",#N/A,TRUE,"GENERAL";"TAB5",#N/A,TRUE,"GENERAL"}</definedName>
    <definedName name="jkl" hidden="1">{"TAB1",#N/A,TRUE,"GENERAL";"TAB2",#N/A,TRUE,"GENERAL";"TAB3",#N/A,TRUE,"GENERAL";"TAB4",#N/A,TRUE,"GENERAL";"TAB5",#N/A,TRUE,"GENERAL"}</definedName>
    <definedName name="jn" localSheetId="2">#REF!</definedName>
    <definedName name="jn">#REF!</definedName>
    <definedName name="jñ" localSheetId="2">#REF!</definedName>
    <definedName name="jñ">#REF!</definedName>
    <definedName name="jo" localSheetId="2">#REF!</definedName>
    <definedName name="jo">#REF!</definedName>
    <definedName name="JOHNNY">#N/A</definedName>
    <definedName name="Jornal" localSheetId="16">#REF!</definedName>
    <definedName name="Jornal" localSheetId="20">#REF!</definedName>
    <definedName name="Jornal" localSheetId="4">#REF!</definedName>
    <definedName name="Jornal" localSheetId="1">#REF!</definedName>
    <definedName name="Jornal">#REF!</definedName>
    <definedName name="JRYJ" localSheetId="21" hidden="1">{"via1",#N/A,TRUE,"general";"via2",#N/A,TRUE,"general";"via3",#N/A,TRUE,"general"}</definedName>
    <definedName name="JRYJ" localSheetId="22" hidden="1">{"via1",#N/A,TRUE,"general";"via2",#N/A,TRUE,"general";"via3",#N/A,TRUE,"general"}</definedName>
    <definedName name="JRYJ" localSheetId="16" hidden="1">{"via1",#N/A,TRUE,"general";"via2",#N/A,TRUE,"general";"via3",#N/A,TRUE,"general"}</definedName>
    <definedName name="JRYJ" localSheetId="20" hidden="1">{"via1",#N/A,TRUE,"general";"via2",#N/A,TRUE,"general";"via3",#N/A,TRUE,"general"}</definedName>
    <definedName name="JRYJ" localSheetId="2" hidden="1">{"via1",#N/A,TRUE,"general";"via2",#N/A,TRUE,"general";"via3",#N/A,TRUE,"general"}</definedName>
    <definedName name="JRYJ" localSheetId="4" hidden="1">{"via1",#N/A,TRUE,"general";"via2",#N/A,TRUE,"general";"via3",#N/A,TRUE,"general"}</definedName>
    <definedName name="JRYJ" localSheetId="1" hidden="1">{"via1",#N/A,TRUE,"general";"via2",#N/A,TRUE,"general";"via3",#N/A,TRUE,"general"}</definedName>
    <definedName name="JRYJ" localSheetId="5" hidden="1">{"via1",#N/A,TRUE,"general";"via2",#N/A,TRUE,"general";"via3",#N/A,TRUE,"general"}</definedName>
    <definedName name="JRYJ" hidden="1">{"via1",#N/A,TRUE,"general";"via2",#N/A,TRUE,"general";"via3",#N/A,TRUE,"general"}</definedName>
    <definedName name="jt" localSheetId="2">#REF!</definedName>
    <definedName name="jt">#REF!</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16" hidden="1">{"TAB1",#N/A,TRUE,"GENERAL";"TAB2",#N/A,TRUE,"GENERAL";"TAB3",#N/A,TRUE,"GENERAL";"TAB4",#N/A,TRUE,"GENERAL";"TAB5",#N/A,TRUE,"GENERAL"}</definedName>
    <definedName name="jtyj" localSheetId="20" hidden="1">{"TAB1",#N/A,TRUE,"GENERAL";"TAB2",#N/A,TRUE,"GENERAL";"TAB3",#N/A,TRUE,"GENERAL";"TAB4",#N/A,TRUE,"GENERAL";"TAB5",#N/A,TRUE,"GENERAL"}</definedName>
    <definedName name="jtyj" localSheetId="2" hidden="1">{"TAB1",#N/A,TRUE,"GENERAL";"TAB2",#N/A,TRUE,"GENERAL";"TAB3",#N/A,TRUE,"GENERAL";"TAB4",#N/A,TRUE,"GENERAL";"TAB5",#N/A,TRUE,"GENERAL"}</definedName>
    <definedName name="jtyj" localSheetId="4" hidden="1">{"TAB1",#N/A,TRUE,"GENERAL";"TAB2",#N/A,TRUE,"GENERAL";"TAB3",#N/A,TRUE,"GENERAL";"TAB4",#N/A,TRUE,"GENERAL";"TAB5",#N/A,TRUE,"GENERAL"}</definedName>
    <definedName name="jtyj" localSheetId="1" hidden="1">{"TAB1",#N/A,TRUE,"GENERAL";"TAB2",#N/A,TRUE,"GENERAL";"TAB3",#N/A,TRUE,"GENERAL";"TAB4",#N/A,TRUE,"GENERAL";"TAB5",#N/A,TRUE,"GENERAL"}</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 hidden="1">{"TAB1",#N/A,TRUE,"GENERAL";"TAB2",#N/A,TRUE,"GENERAL";"TAB3",#N/A,TRUE,"GENERAL";"TAB4",#N/A,TRUE,"GENERAL";"TAB5",#N/A,TRUE,"GENERAL"}</definedName>
    <definedName name="jtyry" localSheetId="4" hidden="1">{"TAB1",#N/A,TRUE,"GENERAL";"TAB2",#N/A,TRUE,"GENERAL";"TAB3",#N/A,TRUE,"GENERAL";"TAB4",#N/A,TRUE,"GENERAL";"TAB5",#N/A,TRUE,"GENERAL"}</definedName>
    <definedName name="jtyry" localSheetId="1"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i" localSheetId="2">#REF!</definedName>
    <definedName name="jui">#REF!</definedName>
    <definedName name="juj" localSheetId="21" hidden="1">{"via1",#N/A,TRUE,"general";"via2",#N/A,TRUE,"general";"via3",#N/A,TRUE,"general"}</definedName>
    <definedName name="juj" localSheetId="22" hidden="1">{"via1",#N/A,TRUE,"general";"via2",#N/A,TRUE,"general";"via3",#N/A,TRUE,"general"}</definedName>
    <definedName name="juj" localSheetId="16" hidden="1">{"via1",#N/A,TRUE,"general";"via2",#N/A,TRUE,"general";"via3",#N/A,TRUE,"general"}</definedName>
    <definedName name="juj" localSheetId="20" hidden="1">{"via1",#N/A,TRUE,"general";"via2",#N/A,TRUE,"general";"via3",#N/A,TRUE,"general"}</definedName>
    <definedName name="juj" localSheetId="2" hidden="1">{"via1",#N/A,TRUE,"general";"via2",#N/A,TRUE,"general";"via3",#N/A,TRUE,"general"}</definedName>
    <definedName name="juj" localSheetId="4" hidden="1">{"via1",#N/A,TRUE,"general";"via2",#N/A,TRUE,"general";"via3",#N/A,TRUE,"general"}</definedName>
    <definedName name="juj" localSheetId="1" hidden="1">{"via1",#N/A,TRUE,"general";"via2",#N/A,TRUE,"general";"via3",#N/A,TRUE,"general"}</definedName>
    <definedName name="juj" localSheetId="5" hidden="1">{"via1",#N/A,TRUE,"general";"via2",#N/A,TRUE,"general";"via3",#N/A,TRUE,"general"}</definedName>
    <definedName name="juj"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16" hidden="1">{"via1",#N/A,TRUE,"general";"via2",#N/A,TRUE,"general";"via3",#N/A,TRUE,"general"}</definedName>
    <definedName name="jujcx" localSheetId="20" hidden="1">{"via1",#N/A,TRUE,"general";"via2",#N/A,TRUE,"general";"via3",#N/A,TRUE,"general"}</definedName>
    <definedName name="jujcx" localSheetId="2" hidden="1">{"via1",#N/A,TRUE,"general";"via2",#N/A,TRUE,"general";"via3",#N/A,TRUE,"general"}</definedName>
    <definedName name="jujcx" localSheetId="4" hidden="1">{"via1",#N/A,TRUE,"general";"via2",#N/A,TRUE,"general";"via3",#N/A,TRUE,"general"}</definedName>
    <definedName name="jujcx" localSheetId="1"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 localSheetId="2">#REF!</definedName>
    <definedName name="JUJU">#REF!</definedName>
    <definedName name="jujuj" localSheetId="21" hidden="1">{"via1",#N/A,TRUE,"general";"via2",#N/A,TRUE,"general";"via3",#N/A,TRUE,"general"}</definedName>
    <definedName name="jujuj" localSheetId="22" hidden="1">{"via1",#N/A,TRUE,"general";"via2",#N/A,TRUE,"general";"via3",#N/A,TRUE,"general"}</definedName>
    <definedName name="jujuj" localSheetId="16" hidden="1">{"via1",#N/A,TRUE,"general";"via2",#N/A,TRUE,"general";"via3",#N/A,TRUE,"general"}</definedName>
    <definedName name="jujuj" localSheetId="20" hidden="1">{"via1",#N/A,TRUE,"general";"via2",#N/A,TRUE,"general";"via3",#N/A,TRUE,"general"}</definedName>
    <definedName name="jujuj" localSheetId="2" hidden="1">{"via1",#N/A,TRUE,"general";"via2",#N/A,TRUE,"general";"via3",#N/A,TRUE,"general"}</definedName>
    <definedName name="jujuj" localSheetId="4" hidden="1">{"via1",#N/A,TRUE,"general";"via2",#N/A,TRUE,"general";"via3",#N/A,TRUE,"general"}</definedName>
    <definedName name="jujuj" localSheetId="1"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L" localSheetId="21">#REF!</definedName>
    <definedName name="JUL" localSheetId="17">#REF!</definedName>
    <definedName name="JUL" localSheetId="16">#REF!</definedName>
    <definedName name="JUL" localSheetId="20">#REF!</definedName>
    <definedName name="JUL" localSheetId="6">#REF!</definedName>
    <definedName name="JUL" localSheetId="19">#REF!</definedName>
    <definedName name="JUL" localSheetId="1">#REF!</definedName>
    <definedName name="JUL" localSheetId="7">#REF!</definedName>
    <definedName name="JUL">#REF!</definedName>
    <definedName name="JUN" localSheetId="21">#REF!</definedName>
    <definedName name="JUN" localSheetId="17">#REF!</definedName>
    <definedName name="JUN" localSheetId="16">#REF!</definedName>
    <definedName name="JUN" localSheetId="20">#REF!</definedName>
    <definedName name="JUN" localSheetId="6">#REF!</definedName>
    <definedName name="JUN" localSheetId="19">#REF!</definedName>
    <definedName name="JUN" localSheetId="1">#REF!</definedName>
    <definedName name="JUN" localSheetId="7">#REF!</definedName>
    <definedName name="JUN">#REF!</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uy" localSheetId="2">#REF!</definedName>
    <definedName name="juy">#REF!</definedName>
    <definedName name="jvv" localSheetId="2">#REF!</definedName>
    <definedName name="jvv">#REF!</definedName>
    <definedName name="jyjt7" localSheetId="21" hidden="1">{"via1",#N/A,TRUE,"general";"via2",#N/A,TRUE,"general";"via3",#N/A,TRUE,"general"}</definedName>
    <definedName name="jyjt7" localSheetId="22" hidden="1">{"via1",#N/A,TRUE,"general";"via2",#N/A,TRUE,"general";"via3",#N/A,TRUE,"general"}</definedName>
    <definedName name="jyjt7" localSheetId="16" hidden="1">{"via1",#N/A,TRUE,"general";"via2",#N/A,TRUE,"general";"via3",#N/A,TRUE,"general"}</definedName>
    <definedName name="jyjt7" localSheetId="20" hidden="1">{"via1",#N/A,TRUE,"general";"via2",#N/A,TRUE,"general";"via3",#N/A,TRUE,"general"}</definedName>
    <definedName name="jyjt7" localSheetId="2" hidden="1">{"via1",#N/A,TRUE,"general";"via2",#N/A,TRUE,"general";"via3",#N/A,TRUE,"general"}</definedName>
    <definedName name="jyjt7" localSheetId="4" hidden="1">{"via1",#N/A,TRUE,"general";"via2",#N/A,TRUE,"general";"via3",#N/A,TRUE,"general"}</definedName>
    <definedName name="jyjt7" localSheetId="1" hidden="1">{"via1",#N/A,TRUE,"general";"via2",#N/A,TRUE,"general";"via3",#N/A,TRUE,"general"}</definedName>
    <definedName name="jyjt7" localSheetId="5" hidden="1">{"via1",#N/A,TRUE,"general";"via2",#N/A,TRUE,"general";"via3",#N/A,TRUE,"general"}</definedName>
    <definedName name="jyjt7"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16" hidden="1">{"via1",#N/A,TRUE,"general";"via2",#N/A,TRUE,"general";"via3",#N/A,TRUE,"general"}</definedName>
    <definedName name="jyt" localSheetId="20" hidden="1">{"via1",#N/A,TRUE,"general";"via2",#N/A,TRUE,"general";"via3",#N/A,TRUE,"general"}</definedName>
    <definedName name="jyt" localSheetId="2" hidden="1">{"via1",#N/A,TRUE,"general";"via2",#N/A,TRUE,"general";"via3",#N/A,TRUE,"general"}</definedName>
    <definedName name="jyt" localSheetId="4" hidden="1">{"via1",#N/A,TRUE,"general";"via2",#N/A,TRUE,"general";"via3",#N/A,TRUE,"general"}</definedName>
    <definedName name="jyt" localSheetId="1"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16" hidden="1">{"via1",#N/A,TRUE,"general";"via2",#N/A,TRUE,"general";"via3",#N/A,TRUE,"general"}</definedName>
    <definedName name="jytj" localSheetId="20" hidden="1">{"via1",#N/A,TRUE,"general";"via2",#N/A,TRUE,"general";"via3",#N/A,TRUE,"general"}</definedName>
    <definedName name="jytj" localSheetId="2" hidden="1">{"via1",#N/A,TRUE,"general";"via2",#N/A,TRUE,"general";"via3",#N/A,TRUE,"general"}</definedName>
    <definedName name="jytj" localSheetId="4" hidden="1">{"via1",#N/A,TRUE,"general";"via2",#N/A,TRUE,"general";"via3",#N/A,TRUE,"general"}</definedName>
    <definedName name="jytj" localSheetId="1"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16" hidden="1">{"via1",#N/A,TRUE,"general";"via2",#N/A,TRUE,"general";"via3",#N/A,TRUE,"general"}</definedName>
    <definedName name="jyuju" localSheetId="20" hidden="1">{"via1",#N/A,TRUE,"general";"via2",#N/A,TRUE,"general";"via3",#N/A,TRUE,"general"}</definedName>
    <definedName name="jyuju" localSheetId="2" hidden="1">{"via1",#N/A,TRUE,"general";"via2",#N/A,TRUE,"general";"via3",#N/A,TRUE,"general"}</definedName>
    <definedName name="jyuju" localSheetId="4" hidden="1">{"via1",#N/A,TRUE,"general";"via2",#N/A,TRUE,"general";"via3",#N/A,TRUE,"general"}</definedName>
    <definedName name="jyuju" localSheetId="1"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16" hidden="1">{"via1",#N/A,TRUE,"general";"via2",#N/A,TRUE,"general";"via3",#N/A,TRUE,"general"}</definedName>
    <definedName name="jyujyuj" localSheetId="20" hidden="1">{"via1",#N/A,TRUE,"general";"via2",#N/A,TRUE,"general";"via3",#N/A,TRUE,"general"}</definedName>
    <definedName name="jyujyuj" localSheetId="2" hidden="1">{"via1",#N/A,TRUE,"general";"via2",#N/A,TRUE,"general";"via3",#N/A,TRUE,"general"}</definedName>
    <definedName name="jyujyuj" localSheetId="4" hidden="1">{"via1",#N/A,TRUE,"general";"via2",#N/A,TRUE,"general";"via3",#N/A,TRUE,"general"}</definedName>
    <definedName name="jyujyuj" localSheetId="1"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 localSheetId="22" hidden="1">{"PYGT",#N/A,FALSE,"PYG";"ACTIT",#N/A,FALSE,"BCE_GRAL-ACTIVO";"PASIT",#N/A,FALSE,"BCE_GRAL-PASIVO-PATRIM";"CAJAT",#N/A,FALSE,"CAJA"}</definedName>
    <definedName name="K" hidden="1">{"PYGT",#N/A,FALSE,"PYG";"ACTIT",#N/A,FALSE,"BCE_GRAL-ACTIVO";"PASIT",#N/A,FALSE,"BCE_GRAL-PASIVO-PATRIM";"CAJAT",#N/A,FALSE,"CAJA"}</definedName>
    <definedName name="K0F1" localSheetId="21">#REF!</definedName>
    <definedName name="K0F1" localSheetId="17">#REF!</definedName>
    <definedName name="K0F1" localSheetId="16">#REF!</definedName>
    <definedName name="K0F1" localSheetId="20">#REF!</definedName>
    <definedName name="K0F1" localSheetId="6">#REF!</definedName>
    <definedName name="K0F1" localSheetId="19">#REF!</definedName>
    <definedName name="K0F1" localSheetId="1">#REF!</definedName>
    <definedName name="K0F1" localSheetId="7">#REF!</definedName>
    <definedName name="K0F1">#REF!</definedName>
    <definedName name="K0F2" localSheetId="21">#REF!</definedName>
    <definedName name="K0F2" localSheetId="17">#REF!</definedName>
    <definedName name="K0F2" localSheetId="16">#REF!</definedName>
    <definedName name="K0F2" localSheetId="20">#REF!</definedName>
    <definedName name="K0F2" localSheetId="6">#REF!</definedName>
    <definedName name="K0F2" localSheetId="19">#REF!</definedName>
    <definedName name="K0F2" localSheetId="1">#REF!</definedName>
    <definedName name="K0F2" localSheetId="7">#REF!</definedName>
    <definedName name="K0F2">#REF!</definedName>
    <definedName name="K10ALO" localSheetId="21">#REF!</definedName>
    <definedName name="K10ALO" localSheetId="17">#REF!</definedName>
    <definedName name="K10ALO" localSheetId="16">#REF!</definedName>
    <definedName name="K10ALO" localSheetId="20">#REF!</definedName>
    <definedName name="K10ALO" localSheetId="6">#REF!</definedName>
    <definedName name="K10ALO" localSheetId="19">#REF!</definedName>
    <definedName name="K10ALO" localSheetId="1">#REF!</definedName>
    <definedName name="K10ALO" localSheetId="7">#REF!</definedName>
    <definedName name="K10ALO">#REF!</definedName>
    <definedName name="K11ALO" localSheetId="17">#REF!</definedName>
    <definedName name="K11ALO" localSheetId="16">#REF!</definedName>
    <definedName name="K11ALO" localSheetId="20">#REF!</definedName>
    <definedName name="K11ALO" localSheetId="6">#REF!</definedName>
    <definedName name="K11ALO" localSheetId="19">#REF!</definedName>
    <definedName name="K11ALO" localSheetId="7">#REF!</definedName>
    <definedName name="K11ALO">#REF!</definedName>
    <definedName name="K1F1" localSheetId="17">#REF!</definedName>
    <definedName name="K1F1" localSheetId="16">#REF!</definedName>
    <definedName name="K1F1" localSheetId="20">#REF!</definedName>
    <definedName name="K1F1" localSheetId="6">#REF!</definedName>
    <definedName name="K1F1" localSheetId="19">#REF!</definedName>
    <definedName name="K1F1" localSheetId="7">#REF!</definedName>
    <definedName name="K1F1">#REF!</definedName>
    <definedName name="K1F2" localSheetId="17">#REF!</definedName>
    <definedName name="K1F2" localSheetId="16">#REF!</definedName>
    <definedName name="K1F2" localSheetId="20">#REF!</definedName>
    <definedName name="K1F2" localSheetId="6">#REF!</definedName>
    <definedName name="K1F2" localSheetId="19">#REF!</definedName>
    <definedName name="K1F2" localSheetId="7">#REF!</definedName>
    <definedName name="K1F2">#REF!</definedName>
    <definedName name="K2F1" localSheetId="17">#REF!</definedName>
    <definedName name="K2F1" localSheetId="16">#REF!</definedName>
    <definedName name="K2F1" localSheetId="20">#REF!</definedName>
    <definedName name="K2F1" localSheetId="6">#REF!</definedName>
    <definedName name="K2F1" localSheetId="19">#REF!</definedName>
    <definedName name="K2F1" localSheetId="7">#REF!</definedName>
    <definedName name="K2F1">#REF!</definedName>
    <definedName name="K2F2" localSheetId="17">#REF!</definedName>
    <definedName name="K2F2" localSheetId="16">#REF!</definedName>
    <definedName name="K2F2" localSheetId="20">#REF!</definedName>
    <definedName name="K2F2" localSheetId="6">#REF!</definedName>
    <definedName name="K2F2" localSheetId="19">#REF!</definedName>
    <definedName name="K2F2" localSheetId="7">#REF!</definedName>
    <definedName name="K2F2">#REF!</definedName>
    <definedName name="K3F1" localSheetId="17">#REF!</definedName>
    <definedName name="K3F1" localSheetId="16">#REF!</definedName>
    <definedName name="K3F1" localSheetId="20">#REF!</definedName>
    <definedName name="K3F1" localSheetId="6">#REF!</definedName>
    <definedName name="K3F1" localSheetId="19">#REF!</definedName>
    <definedName name="K3F1" localSheetId="7">#REF!</definedName>
    <definedName name="K3F1">#REF!</definedName>
    <definedName name="K3F2" localSheetId="17">#REF!</definedName>
    <definedName name="K3F2" localSheetId="16">#REF!</definedName>
    <definedName name="K3F2" localSheetId="20">#REF!</definedName>
    <definedName name="K3F2" localSheetId="6">#REF!</definedName>
    <definedName name="K3F2" localSheetId="19">#REF!</definedName>
    <definedName name="K3F2" localSheetId="7">#REF!</definedName>
    <definedName name="K3F2">#REF!</definedName>
    <definedName name="K4F1" localSheetId="17">#REF!</definedName>
    <definedName name="K4F1" localSheetId="16">#REF!</definedName>
    <definedName name="K4F1" localSheetId="20">#REF!</definedName>
    <definedName name="K4F1" localSheetId="6">#REF!</definedName>
    <definedName name="K4F1" localSheetId="19">#REF!</definedName>
    <definedName name="K4F1" localSheetId="7">#REF!</definedName>
    <definedName name="K4F1">#REF!</definedName>
    <definedName name="K4F2" localSheetId="17">#REF!</definedName>
    <definedName name="K4F2" localSheetId="16">#REF!</definedName>
    <definedName name="K4F2" localSheetId="20">#REF!</definedName>
    <definedName name="K4F2" localSheetId="6">#REF!</definedName>
    <definedName name="K4F2" localSheetId="19">#REF!</definedName>
    <definedName name="K4F2" localSheetId="7">#REF!</definedName>
    <definedName name="K4F2">#REF!</definedName>
    <definedName name="K5F1" localSheetId="17">#REF!</definedName>
    <definedName name="K5F1" localSheetId="16">#REF!</definedName>
    <definedName name="K5F1" localSheetId="20">#REF!</definedName>
    <definedName name="K5F1" localSheetId="6">#REF!</definedName>
    <definedName name="K5F1" localSheetId="19">#REF!</definedName>
    <definedName name="K5F1" localSheetId="7">#REF!</definedName>
    <definedName name="K5F1">#REF!</definedName>
    <definedName name="K5F2" localSheetId="17">#REF!</definedName>
    <definedName name="K5F2" localSheetId="16">#REF!</definedName>
    <definedName name="K5F2" localSheetId="20">#REF!</definedName>
    <definedName name="K5F2" localSheetId="6">#REF!</definedName>
    <definedName name="K5F2" localSheetId="19">#REF!</definedName>
    <definedName name="K5F2" localSheetId="7">#REF!</definedName>
    <definedName name="K5F2">#REF!</definedName>
    <definedName name="K6F1" localSheetId="17">#REF!</definedName>
    <definedName name="K6F1" localSheetId="16">#REF!</definedName>
    <definedName name="K6F1" localSheetId="20">#REF!</definedName>
    <definedName name="K6F1" localSheetId="6">#REF!</definedName>
    <definedName name="K6F1" localSheetId="19">#REF!</definedName>
    <definedName name="K6F1" localSheetId="7">#REF!</definedName>
    <definedName name="K6F1">#REF!</definedName>
    <definedName name="K6F2" localSheetId="17">#REF!</definedName>
    <definedName name="K6F2" localSheetId="16">#REF!</definedName>
    <definedName name="K6F2" localSheetId="20">#REF!</definedName>
    <definedName name="K6F2" localSheetId="6">#REF!</definedName>
    <definedName name="K6F2" localSheetId="19">#REF!</definedName>
    <definedName name="K6F2" localSheetId="7">#REF!</definedName>
    <definedName name="K6F2">#REF!</definedName>
    <definedName name="K7F1" localSheetId="17">#REF!</definedName>
    <definedName name="K7F1" localSheetId="16">#REF!</definedName>
    <definedName name="K7F1" localSheetId="20">#REF!</definedName>
    <definedName name="K7F1" localSheetId="6">#REF!</definedName>
    <definedName name="K7F1" localSheetId="19">#REF!</definedName>
    <definedName name="K7F1" localSheetId="7">#REF!</definedName>
    <definedName name="K7F1">#REF!</definedName>
    <definedName name="K7F2" localSheetId="17">#REF!</definedName>
    <definedName name="K7F2" localSheetId="16">#REF!</definedName>
    <definedName name="K7F2" localSheetId="20">#REF!</definedName>
    <definedName name="K7F2" localSheetId="6">#REF!</definedName>
    <definedName name="K7F2" localSheetId="19">#REF!</definedName>
    <definedName name="K7F2" localSheetId="7">#REF!</definedName>
    <definedName name="K7F2">#REF!</definedName>
    <definedName name="K8ALO" localSheetId="17">#REF!</definedName>
    <definedName name="K8ALO" localSheetId="16">#REF!</definedName>
    <definedName name="K8ALO" localSheetId="20">#REF!</definedName>
    <definedName name="K8ALO" localSheetId="6">#REF!</definedName>
    <definedName name="K8ALO" localSheetId="19">#REF!</definedName>
    <definedName name="K8ALO" localSheetId="7">#REF!</definedName>
    <definedName name="K8ALO">#REF!</definedName>
    <definedName name="K8F1" localSheetId="17">#REF!</definedName>
    <definedName name="K8F1" localSheetId="16">#REF!</definedName>
    <definedName name="K8F1" localSheetId="20">#REF!</definedName>
    <definedName name="K8F1" localSheetId="6">#REF!</definedName>
    <definedName name="K8F1" localSheetId="19">#REF!</definedName>
    <definedName name="K8F1" localSheetId="7">#REF!</definedName>
    <definedName name="K8F1">#REF!</definedName>
    <definedName name="K8F2" localSheetId="17">#REF!</definedName>
    <definedName name="K8F2" localSheetId="16">#REF!</definedName>
    <definedName name="K8F2" localSheetId="20">#REF!</definedName>
    <definedName name="K8F2" localSheetId="6">#REF!</definedName>
    <definedName name="K8F2" localSheetId="19">#REF!</definedName>
    <definedName name="K8F2" localSheetId="7">#REF!</definedName>
    <definedName name="K8F2">#REF!</definedName>
    <definedName name="K9ALO" localSheetId="17">#REF!</definedName>
    <definedName name="K9ALO" localSheetId="16">#REF!</definedName>
    <definedName name="K9ALO" localSheetId="20">#REF!</definedName>
    <definedName name="K9ALO" localSheetId="6">#REF!</definedName>
    <definedName name="K9ALO" localSheetId="19">#REF!</definedName>
    <definedName name="K9ALO" localSheetId="7">#REF!</definedName>
    <definedName name="K9ALO">#REF!</definedName>
    <definedName name="KAK" localSheetId="20">#REF!</definedName>
    <definedName name="KAK">#REF!</definedName>
    <definedName name="KDL" localSheetId="21" hidden="1">{#N/A,#N/A,TRUE,"1842CWN0"}</definedName>
    <definedName name="KDL" localSheetId="22" hidden="1">{#N/A,#N/A,TRUE,"1842CWN0"}</definedName>
    <definedName name="KDL" localSheetId="17" hidden="1">{#N/A,#N/A,TRUE,"1842CWN0"}</definedName>
    <definedName name="KDL" localSheetId="16" hidden="1">{#N/A,#N/A,TRUE,"1842CWN0"}</definedName>
    <definedName name="KDL" localSheetId="20" hidden="1">{#N/A,#N/A,TRUE,"1842CWN0"}</definedName>
    <definedName name="KDL" localSheetId="2" hidden="1">{#N/A,#N/A,TRUE,"1842CWN0"}</definedName>
    <definedName name="KDL" localSheetId="6" hidden="1">{#N/A,#N/A,TRUE,"1842CWN0"}</definedName>
    <definedName name="KDL" localSheetId="19" hidden="1">{#N/A,#N/A,TRUE,"1842CWN0"}</definedName>
    <definedName name="KDL" localSheetId="4" hidden="1">{#N/A,#N/A,TRUE,"1842CWN0"}</definedName>
    <definedName name="KDL" localSheetId="1" hidden="1">{#N/A,#N/A,TRUE,"1842CWN0"}</definedName>
    <definedName name="KDL" localSheetId="5" hidden="1">{#N/A,#N/A,TRUE,"1842CWN0"}</definedName>
    <definedName name="KDL" localSheetId="3" hidden="1">{#N/A,#N/A,TRUE,"1842CWN0"}</definedName>
    <definedName name="KDL" hidden="1">{#N/A,#N/A,TRUE,"1842CWN0"}</definedName>
    <definedName name="KDL_1" localSheetId="21" hidden="1">{#N/A,#N/A,TRUE,"1842CWN0"}</definedName>
    <definedName name="KDL_1" localSheetId="22" hidden="1">{#N/A,#N/A,TRUE,"1842CWN0"}</definedName>
    <definedName name="KDL_1" localSheetId="16" hidden="1">{#N/A,#N/A,TRUE,"1842CWN0"}</definedName>
    <definedName name="KDL_1" localSheetId="20" hidden="1">{#N/A,#N/A,TRUE,"1842CWN0"}</definedName>
    <definedName name="KDL_1" localSheetId="2" hidden="1">{#N/A,#N/A,TRUE,"1842CWN0"}</definedName>
    <definedName name="KDL_1" localSheetId="4" hidden="1">{#N/A,#N/A,TRUE,"1842CWN0"}</definedName>
    <definedName name="KDL_1" localSheetId="1" hidden="1">{#N/A,#N/A,TRUE,"1842CWN0"}</definedName>
    <definedName name="KDL_1" localSheetId="5" hidden="1">{#N/A,#N/A,TRUE,"1842CWN0"}</definedName>
    <definedName name="KDL_1" hidden="1">{#N/A,#N/A,TRUE,"1842CWN0"}</definedName>
    <definedName name="KDL_2" localSheetId="21" hidden="1">{#N/A,#N/A,TRUE,"1842CWN0"}</definedName>
    <definedName name="KDL_2" localSheetId="22" hidden="1">{#N/A,#N/A,TRUE,"1842CWN0"}</definedName>
    <definedName name="KDL_2" localSheetId="16" hidden="1">{#N/A,#N/A,TRUE,"1842CWN0"}</definedName>
    <definedName name="KDL_2" localSheetId="20" hidden="1">{#N/A,#N/A,TRUE,"1842CWN0"}</definedName>
    <definedName name="KDL_2" localSheetId="2" hidden="1">{#N/A,#N/A,TRUE,"1842CWN0"}</definedName>
    <definedName name="KDL_2" localSheetId="4" hidden="1">{#N/A,#N/A,TRUE,"1842CWN0"}</definedName>
    <definedName name="KDL_2" localSheetId="1" hidden="1">{#N/A,#N/A,TRUE,"1842CWN0"}</definedName>
    <definedName name="KDL_2" localSheetId="5" hidden="1">{#N/A,#N/A,TRUE,"1842CWN0"}</definedName>
    <definedName name="KDL_2" hidden="1">{#N/A,#N/A,TRUE,"1842CWN0"}</definedName>
    <definedName name="kdmfm" localSheetId="22" hidden="1">#REF!</definedName>
    <definedName name="kdmfm" hidden="1">#REF!</definedName>
    <definedName name="KHGGH" localSheetId="21" hidden="1">{"via1",#N/A,TRUE,"general";"via2",#N/A,TRUE,"general";"via3",#N/A,TRUE,"general"}</definedName>
    <definedName name="KHGGH" localSheetId="22" hidden="1">{"via1",#N/A,TRUE,"general";"via2",#N/A,TRUE,"general";"via3",#N/A,TRUE,"general"}</definedName>
    <definedName name="KHGGH" localSheetId="16" hidden="1">{"via1",#N/A,TRUE,"general";"via2",#N/A,TRUE,"general";"via3",#N/A,TRUE,"general"}</definedName>
    <definedName name="KHGGH" localSheetId="20" hidden="1">{"via1",#N/A,TRUE,"general";"via2",#N/A,TRUE,"general";"via3",#N/A,TRUE,"general"}</definedName>
    <definedName name="KHGGH" localSheetId="2" hidden="1">{"via1",#N/A,TRUE,"general";"via2",#N/A,TRUE,"general";"via3",#N/A,TRUE,"general"}</definedName>
    <definedName name="KHGGH" localSheetId="4" hidden="1">{"via1",#N/A,TRUE,"general";"via2",#N/A,TRUE,"general";"via3",#N/A,TRUE,"general"}</definedName>
    <definedName name="KHGGH" localSheetId="1" hidden="1">{"via1",#N/A,TRUE,"general";"via2",#N/A,TRUE,"general";"via3",#N/A,TRUE,"general"}</definedName>
    <definedName name="KHGGH" localSheetId="5" hidden="1">{"via1",#N/A,TRUE,"general";"via2",#N/A,TRUE,"general";"via3",#N/A,TRUE,"general"}</definedName>
    <definedName name="KHGGH" hidden="1">{"via1",#N/A,TRUE,"general";"via2",#N/A,TRUE,"general";"via3",#N/A,TRUE,"general"}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 hidden="1">{"TAB1",#N/A,TRUE,"GENERAL";"TAB2",#N/A,TRUE,"GENERAL";"TAB3",#N/A,TRUE,"GENERAL";"TAB4",#N/A,TRUE,"GENERAL";"TAB5",#N/A,TRUE,"GENERAL"}</definedName>
    <definedName name="khjk7" localSheetId="4" hidden="1">{"TAB1",#N/A,TRUE,"GENERAL";"TAB2",#N/A,TRUE,"GENERAL";"TAB3",#N/A,TRUE,"GENERAL";"TAB4",#N/A,TRUE,"GENERAL";"TAB5",#N/A,TRUE,"GENERAL"}</definedName>
    <definedName name="khjk7" localSheetId="1" hidden="1">{"TAB1",#N/A,TRUE,"GENERAL";"TAB2",#N/A,TRUE,"GENERAL";"TAB3",#N/A,TRUE,"GENERAL";"TAB4",#N/A,TRUE,"GENERAL";"TAB5",#N/A,TRUE,"GENERAL"}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kik" localSheetId="21" hidden="1">{"via1",#N/A,TRUE,"general";"via2",#N/A,TRUE,"general";"via3",#N/A,TRUE,"general"}</definedName>
    <definedName name="kikik" localSheetId="22" hidden="1">{"via1",#N/A,TRUE,"general";"via2",#N/A,TRUE,"general";"via3",#N/A,TRUE,"general"}</definedName>
    <definedName name="kikik" localSheetId="16" hidden="1">{"via1",#N/A,TRUE,"general";"via2",#N/A,TRUE,"general";"via3",#N/A,TRUE,"general"}</definedName>
    <definedName name="kikik" localSheetId="20" hidden="1">{"via1",#N/A,TRUE,"general";"via2",#N/A,TRUE,"general";"via3",#N/A,TRUE,"general"}</definedName>
    <definedName name="kikik" localSheetId="2" hidden="1">{"via1",#N/A,TRUE,"general";"via2",#N/A,TRUE,"general";"via3",#N/A,TRUE,"general"}</definedName>
    <definedName name="kikik" localSheetId="4" hidden="1">{"via1",#N/A,TRUE,"general";"via2",#N/A,TRUE,"general";"via3",#N/A,TRUE,"general"}</definedName>
    <definedName name="kikik" localSheetId="1" hidden="1">{"via1",#N/A,TRUE,"general";"via2",#N/A,TRUE,"general";"via3",#N/A,TRUE,"general"}</definedName>
    <definedName name="kikik" localSheetId="5" hidden="1">{"via1",#N/A,TRUE,"general";"via2",#N/A,TRUE,"general";"via3",#N/A,TRUE,"general"}</definedName>
    <definedName name="kikik" hidden="1">{"via1",#N/A,TRUE,"general";"via2",#N/A,TRUE,"general";"via3",#N/A,TRUE,"general"}</definedName>
    <definedName name="kio" localSheetId="2">#REF!</definedName>
    <definedName name="kio">#REF!</definedName>
    <definedName name="kip" localSheetId="2">#REF!</definedName>
    <definedName name="kip">#REF!</definedName>
    <definedName name="KJH" localSheetId="2">#REF!</definedName>
    <definedName name="KJH">#REF!</definedName>
    <definedName name="kjhkd" localSheetId="21" hidden="1">{"via1",#N/A,TRUE,"general";"via2",#N/A,TRUE,"general";"via3",#N/A,TRUE,"general"}</definedName>
    <definedName name="kjhkd" localSheetId="22" hidden="1">{"via1",#N/A,TRUE,"general";"via2",#N/A,TRUE,"general";"via3",#N/A,TRUE,"general"}</definedName>
    <definedName name="kjhkd" localSheetId="16" hidden="1">{"via1",#N/A,TRUE,"general";"via2",#N/A,TRUE,"general";"via3",#N/A,TRUE,"general"}</definedName>
    <definedName name="kjhkd" localSheetId="20" hidden="1">{"via1",#N/A,TRUE,"general";"via2",#N/A,TRUE,"general";"via3",#N/A,TRUE,"general"}</definedName>
    <definedName name="kjhkd" localSheetId="2" hidden="1">{"via1",#N/A,TRUE,"general";"via2",#N/A,TRUE,"general";"via3",#N/A,TRUE,"general"}</definedName>
    <definedName name="kjhkd" localSheetId="4" hidden="1">{"via1",#N/A,TRUE,"general";"via2",#N/A,TRUE,"general";"via3",#N/A,TRUE,"general"}</definedName>
    <definedName name="kjhkd" localSheetId="1" hidden="1">{"via1",#N/A,TRUE,"general";"via2",#N/A,TRUE,"general";"via3",#N/A,TRUE,"general"}</definedName>
    <definedName name="kjhkd" localSheetId="5" hidden="1">{"via1",#N/A,TRUE,"general";"via2",#N/A,TRUE,"general";"via3",#N/A,TRUE,"general"}</definedName>
    <definedName name="kjhkd"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localSheetId="16" hidden="1">{"via1",#N/A,TRUE,"general";"via2",#N/A,TRUE,"general";"via3",#N/A,TRUE,"general"}</definedName>
    <definedName name="kjk" localSheetId="20" hidden="1">{"via1",#N/A,TRUE,"general";"via2",#N/A,TRUE,"general";"via3",#N/A,TRUE,"general"}</definedName>
    <definedName name="kjk" localSheetId="2" hidden="1">{"via1",#N/A,TRUE,"general";"via2",#N/A,TRUE,"general";"via3",#N/A,TRUE,"general"}</definedName>
    <definedName name="kjk" localSheetId="4" hidden="1">{"via1",#N/A,TRUE,"general";"via2",#N/A,TRUE,"general";"via3",#N/A,TRUE,"general"}</definedName>
    <definedName name="kjk" localSheetId="1" hidden="1">{"via1",#N/A,TRUE,"general";"via2",#N/A,TRUE,"general";"via3",#N/A,TRUE,"general"}</definedName>
    <definedName name="kjk" localSheetId="5" hidden="1">{"via1",#N/A,TRUE,"general";"via2",#N/A,TRUE,"general";"via3",#N/A,TRUE,"general"}</definedName>
    <definedName name="kjk"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16" hidden="1">{"via1",#N/A,TRUE,"general";"via2",#N/A,TRUE,"general";"via3",#N/A,TRUE,"general"}</definedName>
    <definedName name="kjtrkjr" localSheetId="20" hidden="1">{"via1",#N/A,TRUE,"general";"via2",#N/A,TRUE,"general";"via3",#N/A,TRUE,"general"}</definedName>
    <definedName name="kjtrkjr" localSheetId="2" hidden="1">{"via1",#N/A,TRUE,"general";"via2",#N/A,TRUE,"general";"via3",#N/A,TRUE,"general"}</definedName>
    <definedName name="kjtrkjr" localSheetId="4" hidden="1">{"via1",#N/A,TRUE,"general";"via2",#N/A,TRUE,"general";"via3",#N/A,TRUE,"general"}</definedName>
    <definedName name="kjtrkjr" localSheetId="1"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 localSheetId="21">#REF!</definedName>
    <definedName name="KK" localSheetId="17">#REF!</definedName>
    <definedName name="KK" localSheetId="16">#REF!</definedName>
    <definedName name="KK" localSheetId="20">#REF!</definedName>
    <definedName name="KK" localSheetId="6">#REF!</definedName>
    <definedName name="KK" localSheetId="19">#REF!</definedName>
    <definedName name="KK" localSheetId="1">#REF!</definedName>
    <definedName name="KK" localSheetId="7">#REF!</definedName>
    <definedName name="KK">#REF!</definedName>
    <definedName name="kkkk" localSheetId="2">#REF!</definedName>
    <definedName name="kkkk">#REF!</definedName>
    <definedName name="kkkki" localSheetId="21" hidden="1">{"via1",#N/A,TRUE,"general";"via2",#N/A,TRUE,"general";"via3",#N/A,TRUE,"general"}</definedName>
    <definedName name="kkkki" localSheetId="22" hidden="1">{"via1",#N/A,TRUE,"general";"via2",#N/A,TRUE,"general";"via3",#N/A,TRUE,"general"}</definedName>
    <definedName name="kkkki" localSheetId="16" hidden="1">{"via1",#N/A,TRUE,"general";"via2",#N/A,TRUE,"general";"via3",#N/A,TRUE,"general"}</definedName>
    <definedName name="kkkki" localSheetId="20" hidden="1">{"via1",#N/A,TRUE,"general";"via2",#N/A,TRUE,"general";"via3",#N/A,TRUE,"general"}</definedName>
    <definedName name="kkkki" localSheetId="2" hidden="1">{"via1",#N/A,TRUE,"general";"via2",#N/A,TRUE,"general";"via3",#N/A,TRUE,"general"}</definedName>
    <definedName name="kkkki" localSheetId="4" hidden="1">{"via1",#N/A,TRUE,"general";"via2",#N/A,TRUE,"general";"via3",#N/A,TRUE,"general"}</definedName>
    <definedName name="kkkki" localSheetId="1" hidden="1">{"via1",#N/A,TRUE,"general";"via2",#N/A,TRUE,"general";"via3",#N/A,TRUE,"general"}</definedName>
    <definedName name="kkkki" localSheetId="5" hidden="1">{"via1",#N/A,TRUE,"general";"via2",#N/A,TRUE,"general";"via3",#N/A,TRUE,"general"}</definedName>
    <definedName name="kkkki" hidden="1">{"via1",#N/A,TRUE,"general";"via2",#N/A,TRUE,"general";"via3",#N/A,TRUE,"general"}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l" localSheetId="2">#REF!</definedName>
    <definedName name="kl">#REF!</definedName>
    <definedName name="klklk" localSheetId="2">#REF!</definedName>
    <definedName name="klklk">#REF!</definedName>
    <definedName name="kñy" localSheetId="2">#REF!</definedName>
    <definedName name="kñy">#REF!</definedName>
    <definedName name="KO" localSheetId="22" hidden="1">#REF!</definedName>
    <definedName name="ko" localSheetId="2">#REF!</definedName>
    <definedName name="KO" hidden="1">#REF!</definedName>
    <definedName name="krtrk" localSheetId="21" hidden="1">{"via1",#N/A,TRUE,"general";"via2",#N/A,TRUE,"general";"via3",#N/A,TRUE,"general"}</definedName>
    <definedName name="krtrk" localSheetId="22" hidden="1">{"via1",#N/A,TRUE,"general";"via2",#N/A,TRUE,"general";"via3",#N/A,TRUE,"general"}</definedName>
    <definedName name="krtrk" localSheetId="16" hidden="1">{"via1",#N/A,TRUE,"general";"via2",#N/A,TRUE,"general";"via3",#N/A,TRUE,"general"}</definedName>
    <definedName name="krtrk" localSheetId="20" hidden="1">{"via1",#N/A,TRUE,"general";"via2",#N/A,TRUE,"general";"via3",#N/A,TRUE,"general"}</definedName>
    <definedName name="krtrk" localSheetId="2" hidden="1">{"via1",#N/A,TRUE,"general";"via2",#N/A,TRUE,"general";"via3",#N/A,TRUE,"general"}</definedName>
    <definedName name="krtrk" localSheetId="4" hidden="1">{"via1",#N/A,TRUE,"general";"via2",#N/A,TRUE,"general";"via3",#N/A,TRUE,"general"}</definedName>
    <definedName name="krtrk" localSheetId="1" hidden="1">{"via1",#N/A,TRUE,"general";"via2",#N/A,TRUE,"general";"via3",#N/A,TRUE,"general"}</definedName>
    <definedName name="krtrk" localSheetId="5" hidden="1">{"via1",#N/A,TRUE,"general";"via2",#N/A,TRUE,"general";"via3",#N/A,TRUE,"general"}</definedName>
    <definedName name="krtrk" hidden="1">{"via1",#N/A,TRUE,"general";"via2",#N/A,TRUE,"general";"via3",#N/A,TRUE,"general"}</definedName>
    <definedName name="kud" localSheetId="20">#REF!</definedName>
    <definedName name="kud" localSheetId="2">#REF!</definedName>
    <definedName name="kud" localSheetId="4">#REF!</definedName>
    <definedName name="kud">#REF!</definedName>
    <definedName name="kuh" localSheetId="2">#REF!</definedName>
    <definedName name="kuh">#REF!</definedName>
    <definedName name="kuy" localSheetId="2">#REF!</definedName>
    <definedName name="kuy">#REF!</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16" hidden="1">{"TAB1",#N/A,TRUE,"GENERAL";"TAB2",#N/A,TRUE,"GENERAL";"TAB3",#N/A,TRUE,"GENERAL";"TAB4",#N/A,TRUE,"GENERAL";"TAB5",#N/A,TRUE,"GENERAL"}</definedName>
    <definedName name="kyr" localSheetId="20" hidden="1">{"TAB1",#N/A,TRUE,"GENERAL";"TAB2",#N/A,TRUE,"GENERAL";"TAB3",#N/A,TRUE,"GENERAL";"TAB4",#N/A,TRUE,"GENERAL";"TAB5",#N/A,TRUE,"GENERAL"}</definedName>
    <definedName name="kyr" localSheetId="2" hidden="1">{"TAB1",#N/A,TRUE,"GENERAL";"TAB2",#N/A,TRUE,"GENERAL";"TAB3",#N/A,TRUE,"GENERAL";"TAB4",#N/A,TRUE,"GENERAL";"TAB5",#N/A,TRUE,"GENERAL"}</definedName>
    <definedName name="kyr" localSheetId="4" hidden="1">{"TAB1",#N/A,TRUE,"GENERAL";"TAB2",#N/A,TRUE,"GENERAL";"TAB3",#N/A,TRUE,"GENERAL";"TAB4",#N/A,TRUE,"GENERAL";"TAB5",#N/A,TRUE,"GENERAL"}</definedName>
    <definedName name="kyr" localSheetId="1" hidden="1">{"TAB1",#N/A,TRUE,"GENERAL";"TAB2",#N/A,TRUE,"GENERAL";"TAB3",#N/A,TRUE,"GENERAL";"TAB4",#N/A,TRUE,"GENERAL";"TAB5",#N/A,TRUE,"GENERAL"}</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 comment="Codigo Insumo" localSheetId="2">#REF!</definedName>
    <definedName name="l" comment="Codigo Insumo">#REF!</definedName>
    <definedName name="L_L" localSheetId="4">#N/A</definedName>
    <definedName name="L_L">#N/A</definedName>
    <definedName name="La" localSheetId="2">#REF!</definedName>
    <definedName name="La">#REF!</definedName>
    <definedName name="LAD" localSheetId="2">#REF!</definedName>
    <definedName name="LAD">#REF!</definedName>
    <definedName name="LADO" localSheetId="2">#REF!</definedName>
    <definedName name="LADO">#REF!</definedName>
    <definedName name="lame" localSheetId="22" hidden="1">#REF!</definedName>
    <definedName name="lame" hidden="1">#REF!</definedName>
    <definedName name="LARG" localSheetId="2">#REF!</definedName>
    <definedName name="LARG">#REF!</definedName>
    <definedName name="Last_Row" localSheetId="4">#N/A</definedName>
    <definedName name="Last_Row">#N/A</definedName>
    <definedName name="Lavamanos" localSheetId="2">#REF!</definedName>
    <definedName name="Lavamanos">#REF!</definedName>
    <definedName name="LB" localSheetId="2">#REF!</definedName>
    <definedName name="LB">#REF!</definedName>
    <definedName name="Leader" localSheetId="2">#REF!</definedName>
    <definedName name="Leader">#REF!</definedName>
    <definedName name="legal" localSheetId="20">#REF!</definedName>
    <definedName name="legal" localSheetId="4">#REF!</definedName>
    <definedName name="legal" localSheetId="1">#REF!</definedName>
    <definedName name="legal">#REF!</definedName>
    <definedName name="lia" localSheetId="2">#REF!</definedName>
    <definedName name="lia">#REF!</definedName>
    <definedName name="LICITACION" localSheetId="16">#REF!</definedName>
    <definedName name="LICITACION" localSheetId="20">#REF!</definedName>
    <definedName name="LICITACION">#REF!</definedName>
    <definedName name="linc1" localSheetId="2">#REF!</definedName>
    <definedName name="linc1">#REF!</definedName>
    <definedName name="linc2" localSheetId="2">#REF!</definedName>
    <definedName name="linc2">#REF!</definedName>
    <definedName name="linc3" localSheetId="2">#REF!</definedName>
    <definedName name="linc3">#REF!</definedName>
    <definedName name="linc4" localSheetId="2">#REF!</definedName>
    <definedName name="linc4">#REF!</definedName>
    <definedName name="linc5" localSheetId="2">#REF!</definedName>
    <definedName name="linc5">#REF!</definedName>
    <definedName name="LINEA" localSheetId="2">#REF!</definedName>
    <definedName name="LINEA">#REF!</definedName>
    <definedName name="LISBASE1" localSheetId="2">#REF!</definedName>
    <definedName name="LISBASE1">#REF!</definedName>
    <definedName name="LISBASE2" localSheetId="2">#REF!</definedName>
    <definedName name="LISBASE2">#REF!</definedName>
    <definedName name="List_cuadrillas" localSheetId="2">#REF!</definedName>
    <definedName name="List_cuadrillas">#REF!</definedName>
    <definedName name="LISTA" localSheetId="2">#REF!</definedName>
    <definedName name="LISTA">#REF!</definedName>
    <definedName name="LISTADOEQUIPOS" localSheetId="2">#REF!</definedName>
    <definedName name="LISTADOEQUIPOS">#REF!</definedName>
    <definedName name="LISTADOMATERIALES" localSheetId="2">#REF!</definedName>
    <definedName name="LISTADOMATERIALES">#REF!</definedName>
    <definedName name="LISTADOMO" localSheetId="2">#REF!</definedName>
    <definedName name="LISTADOMO">#REF!</definedName>
    <definedName name="LISTADOTRANSPORTES" localSheetId="2">#REF!</definedName>
    <definedName name="LISTADOTRANSPORTES">#REF!</definedName>
    <definedName name="LISTAR">REPLACE(GET.WORKBOOK(1),1,FIND("]",GET.WORKBOOK(1),1),"")&amp;T(NOW())</definedName>
    <definedName name="Liste" localSheetId="2">#REF!</definedName>
    <definedName name="Liste">#REF!</definedName>
    <definedName name="listequi" localSheetId="2">#REF!</definedName>
    <definedName name="listequi">#REF!</definedName>
    <definedName name="listmat" localSheetId="2">#REF!</definedName>
    <definedName name="listmat">#REF!</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 hidden="1">{"TAB1",#N/A,TRUE,"GENERAL";"TAB2",#N/A,TRUE,"GENERAL";"TAB3",#N/A,TRUE,"GENERAL";"TAB4",#N/A,TRUE,"GENERAL";"TAB5",#N/A,TRUE,"GENERAL"}</definedName>
    <definedName name="liuoo" localSheetId="4" hidden="1">{"TAB1",#N/A,TRUE,"GENERAL";"TAB2",#N/A,TRUE,"GENERAL";"TAB3",#N/A,TRUE,"GENERAL";"TAB4",#N/A,TRUE,"GENERAL";"TAB5",#N/A,TRUE,"GENERAL"}</definedName>
    <definedName name="liuoo" localSheetId="1" hidden="1">{"TAB1",#N/A,TRUE,"GENERAL";"TAB2",#N/A,TRUE,"GENERAL";"TAB3",#N/A,TRUE,"GENERAL";"TAB4",#N/A,TRUE,"GENERAL";"TAB5",#N/A,TRUE,"GENERAL"}</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kj" localSheetId="21" hidden="1">{"via1",#N/A,TRUE,"general";"via2",#N/A,TRUE,"general";"via3",#N/A,TRUE,"general"}</definedName>
    <definedName name="lkj" localSheetId="22" hidden="1">{"via1",#N/A,TRUE,"general";"via2",#N/A,TRUE,"general";"via3",#N/A,TRUE,"general"}</definedName>
    <definedName name="lkj" localSheetId="16" hidden="1">{"via1",#N/A,TRUE,"general";"via2",#N/A,TRUE,"general";"via3",#N/A,TRUE,"general"}</definedName>
    <definedName name="lkj" localSheetId="20" hidden="1">{"via1",#N/A,TRUE,"general";"via2",#N/A,TRUE,"general";"via3",#N/A,TRUE,"general"}</definedName>
    <definedName name="lkj" localSheetId="2" hidden="1">{"via1",#N/A,TRUE,"general";"via2",#N/A,TRUE,"general";"via3",#N/A,TRUE,"general"}</definedName>
    <definedName name="lkj" localSheetId="4" hidden="1">{"via1",#N/A,TRUE,"general";"via2",#N/A,TRUE,"general";"via3",#N/A,TRUE,"general"}</definedName>
    <definedName name="lkj" localSheetId="1" hidden="1">{"via1",#N/A,TRUE,"general";"via2",#N/A,TRUE,"general";"via3",#N/A,TRUE,"general"}</definedName>
    <definedName name="lkj" localSheetId="5" hidden="1">{"via1",#N/A,TRUE,"general";"via2",#N/A,TRUE,"general";"via3",#N/A,TRUE,"general"}</definedName>
    <definedName name="lkj" hidden="1">{"via1",#N/A,TRUE,"general";"via2",#N/A,TRUE,"general";"via3",#N/A,TRUE,"general"}</definedName>
    <definedName name="LKJHGFDS" localSheetId="2">#REF!</definedName>
    <definedName name="LKJHGFDS">#REF!</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L" localSheetId="22" hidden="1">{#N/A,#N/A,FALSE,"orthoflow";#N/A,#N/A,FALSE,"Miscelaneos";#N/A,#N/A,FALSE,"Instrumentacio";#N/A,#N/A,FALSE,"Electrico";#N/A,#N/A,FALSE,"Valv. Seguridad"}</definedName>
    <definedName name="ll" localSheetId="2">#REF!</definedName>
    <definedName name="LL" hidden="1">{#N/A,#N/A,FALSE,"orthoflow";#N/A,#N/A,FALSE,"Miscelaneos";#N/A,#N/A,FALSE,"Instrumentacio";#N/A,#N/A,FALSE,"Electrico";#N/A,#N/A,FALSE,"Valv. Seguridad"}</definedName>
    <definedName name="LLANTAS" localSheetId="2">#REF!</definedName>
    <definedName name="LLANTAS">#REF!</definedName>
    <definedName name="llenov" localSheetId="2">#REF!</definedName>
    <definedName name="llenov">#REF!</definedName>
    <definedName name="lll" localSheetId="2">#REF!</definedName>
    <definedName name="lll">#REF!</definedName>
    <definedName name="lllllh" localSheetId="21" hidden="1">{"via1",#N/A,TRUE,"general";"via2",#N/A,TRUE,"general";"via3",#N/A,TRUE,"general"}</definedName>
    <definedName name="lllllh" localSheetId="22" hidden="1">{"via1",#N/A,TRUE,"general";"via2",#N/A,TRUE,"general";"via3",#N/A,TRUE,"general"}</definedName>
    <definedName name="lllllh" localSheetId="16" hidden="1">{"via1",#N/A,TRUE,"general";"via2",#N/A,TRUE,"general";"via3",#N/A,TRUE,"general"}</definedName>
    <definedName name="lllllh" localSheetId="20" hidden="1">{"via1",#N/A,TRUE,"general";"via2",#N/A,TRUE,"general";"via3",#N/A,TRUE,"general"}</definedName>
    <definedName name="lllllh" localSheetId="2" hidden="1">{"via1",#N/A,TRUE,"general";"via2",#N/A,TRUE,"general";"via3",#N/A,TRUE,"general"}</definedName>
    <definedName name="lllllh" localSheetId="4" hidden="1">{"via1",#N/A,TRUE,"general";"via2",#N/A,TRUE,"general";"via3",#N/A,TRUE,"general"}</definedName>
    <definedName name="lllllh" localSheetId="1" hidden="1">{"via1",#N/A,TRUE,"general";"via2",#N/A,TRUE,"general";"via3",#N/A,TRUE,"general"}</definedName>
    <definedName name="lllllh" localSheetId="5" hidden="1">{"via1",#N/A,TRUE,"general";"via2",#N/A,TRUE,"general";"via3",#N/A,TRUE,"general"}</definedName>
    <definedName name="lllllh"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16" hidden="1">{"via1",#N/A,TRUE,"general";"via2",#N/A,TRUE,"general";"via3",#N/A,TRUE,"general"}</definedName>
    <definedName name="lllllllo" localSheetId="20" hidden="1">{"via1",#N/A,TRUE,"general";"via2",#N/A,TRUE,"general";"via3",#N/A,TRUE,"general"}</definedName>
    <definedName name="lllllllo" localSheetId="2" hidden="1">{"via1",#N/A,TRUE,"general";"via2",#N/A,TRUE,"general";"via3",#N/A,TRUE,"general"}</definedName>
    <definedName name="lllllllo" localSheetId="4" hidden="1">{"via1",#N/A,TRUE,"general";"via2",#N/A,TRUE,"general";"via3",#N/A,TRUE,"general"}</definedName>
    <definedName name="lllllllo" localSheetId="1"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ÑP" localSheetId="2">#REF!</definedName>
    <definedName name="LÑP">#REF!</definedName>
    <definedName name="lo" localSheetId="22" hidden="1">{#N/A,#N/A,FALSE,"GRAFICO";#N/A,#N/A,FALSE,"CAJA (2)";#N/A,#N/A,FALSE,"TERCEROS-PROMEDIO";#N/A,#N/A,FALSE,"CAJA";#N/A,#N/A,FALSE,"INGRESOS1995-2003";#N/A,#N/A,FALSE,"GASTOS1995-2003"}</definedName>
    <definedName name="lo" localSheetId="2">#REF!</definedName>
    <definedName name="lo" hidden="1">{#N/A,#N/A,FALSE,"GRAFICO";#N/A,#N/A,FALSE,"CAJA (2)";#N/A,#N/A,FALSE,"TERCEROS-PROMEDIO";#N/A,#N/A,FALSE,"CAJA";#N/A,#N/A,FALSE,"INGRESOS1995-2003";#N/A,#N/A,FALSE,"GASTOS1995-2003"}</definedName>
    <definedName name="Loan_Amount" localSheetId="22">#REF!</definedName>
    <definedName name="Loan_Amount" localSheetId="16">#REF!</definedName>
    <definedName name="Loan_Amount" localSheetId="20">#REF!</definedName>
    <definedName name="Loan_Amount" localSheetId="4">#REF!</definedName>
    <definedName name="Loan_Amount">#REF!</definedName>
    <definedName name="Loan_Start" localSheetId="22">#REF!</definedName>
    <definedName name="Loan_Start" localSheetId="16">#REF!</definedName>
    <definedName name="Loan_Start" localSheetId="20">#REF!</definedName>
    <definedName name="Loan_Start">#REF!</definedName>
    <definedName name="Loan_Years" localSheetId="22">#REF!</definedName>
    <definedName name="Loan_Years" localSheetId="16">#REF!</definedName>
    <definedName name="Loan_Years" localSheetId="20">#REF!</definedName>
    <definedName name="Loan_Years">#REF!</definedName>
    <definedName name="loc" localSheetId="2">#REF!</definedName>
    <definedName name="loc">#REF!</definedName>
    <definedName name="LOCA" localSheetId="20">#REF!</definedName>
    <definedName name="LOCA">#REF!</definedName>
    <definedName name="LOCA1" localSheetId="20">#REF!</definedName>
    <definedName name="LOCA1">#REF!</definedName>
    <definedName name="LOCA2" localSheetId="2">#REF!</definedName>
    <definedName name="LOCA2">#REF!</definedName>
    <definedName name="LOCALIDAD" localSheetId="20">#REF!</definedName>
    <definedName name="LOCALIDAD" localSheetId="1">#REF!</definedName>
    <definedName name="LOCALIDAD">#REF!</definedName>
    <definedName name="Localisation_dépense" localSheetId="2">#REF!</definedName>
    <definedName name="Localisation_dépense">#REF!</definedName>
    <definedName name="LOCALIZACION_Y_REPLANTEO" localSheetId="2">#REF!</definedName>
    <definedName name="LOCALIZACION_Y_REPLANTEO">#REF!</definedName>
    <definedName name="LOCALIZACIÓN_Y_REPLANTEO._ESTRUCTURAS" localSheetId="2">#REF!</definedName>
    <definedName name="LOCALIZACIÓN_Y_REPLANTEO._ESTRUCTURAS">#REF!</definedName>
    <definedName name="LOCALIZACIONV" localSheetId="2">#REF!</definedName>
    <definedName name="LOCALIZACIONV">#REF!</definedName>
    <definedName name="localizamuro" localSheetId="2">#REF!</definedName>
    <definedName name="localizamuro">#REF!</definedName>
    <definedName name="LOGO">#N/A</definedName>
    <definedName name="LOI" localSheetId="2">#REF!</definedName>
    <definedName name="LOI">#REF!</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 hidden="1">{"TAB1",#N/A,TRUE,"GENERAL";"TAB2",#N/A,TRUE,"GENERAL";"TAB3",#N/A,TRUE,"GENERAL";"TAB4",#N/A,TRUE,"GENERAL";"TAB5",#N/A,TRUE,"GENERAL"}</definedName>
    <definedName name="lolol" localSheetId="4" hidden="1">{"TAB1",#N/A,TRUE,"GENERAL";"TAB2",#N/A,TRUE,"GENERAL";"TAB3",#N/A,TRUE,"GENERAL";"TAB4",#N/A,TRUE,"GENERAL";"TAB5",#N/A,TRUE,"GENERAL"}</definedName>
    <definedName name="lolol" localSheetId="1" hidden="1">{"TAB1",#N/A,TRUE,"GENERAL";"TAB2",#N/A,TRUE,"GENERAL";"TAB3",#N/A,TRUE,"GENERAL";"TAB4",#N/A,TRUE,"GENERAL";"TAB5",#N/A,TRUE,"GENERAL"}</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ongEP" localSheetId="17">#REF!</definedName>
    <definedName name="LongEP" localSheetId="20">#REF!</definedName>
    <definedName name="LongEP" localSheetId="19">#REF!</definedName>
    <definedName name="LongEP" localSheetId="1">#REF!</definedName>
    <definedName name="LongEP" localSheetId="7">#REF!</definedName>
    <definedName name="LongEP">#REF!</definedName>
    <definedName name="Longitud" localSheetId="21">#REF!</definedName>
    <definedName name="Longitud" localSheetId="17">#REF!</definedName>
    <definedName name="Longitud" localSheetId="16">#REF!</definedName>
    <definedName name="Longitud" localSheetId="20">#REF!</definedName>
    <definedName name="Longitud" localSheetId="6">#REF!</definedName>
    <definedName name="Longitud" localSheetId="19">#REF!</definedName>
    <definedName name="Longitud" localSheetId="1">#REF!</definedName>
    <definedName name="Longitud" localSheetId="7">#REF!</definedName>
    <definedName name="Longitud">#REF!</definedName>
    <definedName name="Longitud1" localSheetId="21">#REF!</definedName>
    <definedName name="Longitud1" localSheetId="17">#REF!</definedName>
    <definedName name="Longitud1" localSheetId="16">#REF!</definedName>
    <definedName name="Longitud1" localSheetId="20">#REF!</definedName>
    <definedName name="Longitud1" localSheetId="6">#REF!</definedName>
    <definedName name="Longitud1" localSheetId="19">#REF!</definedName>
    <definedName name="Longitud1" localSheetId="1">#REF!</definedName>
    <definedName name="Longitud1" localSheetId="7">#REF!</definedName>
    <definedName name="Longitud1">#REF!</definedName>
    <definedName name="Longitud2" localSheetId="21">#REF!</definedName>
    <definedName name="Longitud2" localSheetId="17">#REF!</definedName>
    <definedName name="Longitud2" localSheetId="16">#REF!</definedName>
    <definedName name="Longitud2" localSheetId="20">#REF!</definedName>
    <definedName name="Longitud2" localSheetId="6">#REF!</definedName>
    <definedName name="Longitud2" localSheetId="19">#REF!</definedName>
    <definedName name="Longitud2" localSheetId="1">#REF!</definedName>
    <definedName name="Longitud2" localSheetId="7">#REF!</definedName>
    <definedName name="Longitud2">#REF!</definedName>
    <definedName name="LongitudTubo" localSheetId="2">IF(COUNT(#REF!)=0,0,ABS(#REF!))</definedName>
    <definedName name="LongitudTubo">IF(COUNT(#REF!)=0,0,ABS(#REF!))</definedName>
    <definedName name="LOPE" localSheetId="2">#REF!</definedName>
    <definedName name="LOPE">#REF!</definedName>
    <definedName name="LP" localSheetId="21">#REF!</definedName>
    <definedName name="LP" localSheetId="17">#REF!</definedName>
    <definedName name="LP" localSheetId="16">#REF!</definedName>
    <definedName name="LP" localSheetId="20">#REF!</definedName>
    <definedName name="LP" localSheetId="19">#REF!</definedName>
    <definedName name="LP" localSheetId="1">#REF!</definedName>
    <definedName name="LP" localSheetId="7">#REF!</definedName>
    <definedName name="LP">#REF!</definedName>
    <definedName name="lplpl" localSheetId="21" hidden="1">{"via1",#N/A,TRUE,"general";"via2",#N/A,TRUE,"general";"via3",#N/A,TRUE,"general"}</definedName>
    <definedName name="lplpl" localSheetId="22" hidden="1">{"via1",#N/A,TRUE,"general";"via2",#N/A,TRUE,"general";"via3",#N/A,TRUE,"general"}</definedName>
    <definedName name="lplpl" localSheetId="16" hidden="1">{"via1",#N/A,TRUE,"general";"via2",#N/A,TRUE,"general";"via3",#N/A,TRUE,"general"}</definedName>
    <definedName name="lplpl" localSheetId="20" hidden="1">{"via1",#N/A,TRUE,"general";"via2",#N/A,TRUE,"general";"via3",#N/A,TRUE,"general"}</definedName>
    <definedName name="lplpl" localSheetId="2" hidden="1">{"via1",#N/A,TRUE,"general";"via2",#N/A,TRUE,"general";"via3",#N/A,TRUE,"general"}</definedName>
    <definedName name="lplpl" localSheetId="4" hidden="1">{"via1",#N/A,TRUE,"general";"via2",#N/A,TRUE,"general";"via3",#N/A,TRUE,"general"}</definedName>
    <definedName name="lplpl" localSheetId="1" hidden="1">{"via1",#N/A,TRUE,"general";"via2",#N/A,TRUE,"general";"via3",#N/A,TRUE,"general"}</definedName>
    <definedName name="lplpl" localSheetId="5" hidden="1">{"via1",#N/A,TRUE,"general";"via2",#N/A,TRUE,"general";"via3",#N/A,TRUE,"general"}</definedName>
    <definedName name="lplpl" hidden="1">{"via1",#N/A,TRUE,"general";"via2",#N/A,TRUE,"general";"via3",#N/A,TRUE,"general"}</definedName>
    <definedName name="LSA" localSheetId="2">#REF!</definedName>
    <definedName name="LSA">#REF!</definedName>
    <definedName name="LSF" localSheetId="2">#REF!</definedName>
    <definedName name="LSF">#REF!</definedName>
    <definedName name="lsttros" localSheetId="2">#REF!</definedName>
    <definedName name="lsttros">#REF!</definedName>
    <definedName name="LT" localSheetId="2">#REF!</definedName>
    <definedName name="LT">#REF!</definedName>
    <definedName name="lucy" localSheetId="22"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LUGAR" localSheetId="17">#REF!</definedName>
    <definedName name="LUGAR" localSheetId="20">#REF!</definedName>
    <definedName name="LUGAR" localSheetId="19">#REF!</definedName>
    <definedName name="LUGAR" localSheetId="1">#REF!</definedName>
    <definedName name="LUGAR" localSheetId="7">#REF!</definedName>
    <definedName name="LUGAR">#REF!</definedName>
    <definedName name="lun" localSheetId="2">#REF!</definedName>
    <definedName name="lun">#REF!</definedName>
    <definedName name="Lw" localSheetId="2">#REF!</definedName>
    <definedName name="Lw">#REF!</definedName>
    <definedName name="lw120o" localSheetId="2">#REF!</definedName>
    <definedName name="lw120o">#REF!</definedName>
    <definedName name="m" localSheetId="22" hidden="1">#REF!</definedName>
    <definedName name="m" localSheetId="16" hidden="1">#REF!</definedName>
    <definedName name="m" localSheetId="20" hidden="1">#REF!</definedName>
    <definedName name="m" localSheetId="4" hidden="1">#REF!</definedName>
    <definedName name="m" hidden="1">#REF!</definedName>
    <definedName name="M.d.obra" localSheetId="20">#REF!</definedName>
    <definedName name="M.d.obra">#REF!</definedName>
    <definedName name="M.O" comment="Mano de obra" localSheetId="2">#REF!</definedName>
    <definedName name="M.O" comment="Mano de obra">#REF!</definedName>
    <definedName name="MA" localSheetId="2">#REF!</definedName>
    <definedName name="MA">#REF!</definedName>
    <definedName name="mac" localSheetId="2">#REF!</definedName>
    <definedName name="mac">#REF!</definedName>
    <definedName name="mafdsf" localSheetId="21" hidden="1">{"via1",#N/A,TRUE,"general";"via2",#N/A,TRUE,"general";"via3",#N/A,TRUE,"general"}</definedName>
    <definedName name="mafdsf" localSheetId="22" hidden="1">{"via1",#N/A,TRUE,"general";"via2",#N/A,TRUE,"general";"via3",#N/A,TRUE,"general"}</definedName>
    <definedName name="mafdsf" localSheetId="16" hidden="1">{"via1",#N/A,TRUE,"general";"via2",#N/A,TRUE,"general";"via3",#N/A,TRUE,"general"}</definedName>
    <definedName name="mafdsf" localSheetId="20" hidden="1">{"via1",#N/A,TRUE,"general";"via2",#N/A,TRUE,"general";"via3",#N/A,TRUE,"general"}</definedName>
    <definedName name="mafdsf" localSheetId="2" hidden="1">{"via1",#N/A,TRUE,"general";"via2",#N/A,TRUE,"general";"via3",#N/A,TRUE,"general"}</definedName>
    <definedName name="mafdsf" localSheetId="4" hidden="1">{"via1",#N/A,TRUE,"general";"via2",#N/A,TRUE,"general";"via3",#N/A,TRUE,"general"}</definedName>
    <definedName name="mafdsf" localSheetId="1" hidden="1">{"via1",#N/A,TRUE,"general";"via2",#N/A,TRUE,"general";"via3",#N/A,TRUE,"general"}</definedName>
    <definedName name="mafdsf" localSheetId="5" hidden="1">{"via1",#N/A,TRUE,"general";"via2",#N/A,TRUE,"general";"via3",#N/A,TRUE,"general"}</definedName>
    <definedName name="mafdsf" hidden="1">{"via1",#N/A,TRUE,"general";"via2",#N/A,TRUE,"general";"via3",#N/A,TRUE,"general"}</definedName>
    <definedName name="MAL" localSheetId="2">#REF!&lt;2.5</definedName>
    <definedName name="MAL">#REF!&lt;2.5</definedName>
    <definedName name="MALLA" localSheetId="2">#REF!</definedName>
    <definedName name="MALLA">#REF!</definedName>
    <definedName name="mallavial" localSheetId="2">#REF!</definedName>
    <definedName name="mallavial">#REF!</definedName>
    <definedName name="MALO" localSheetId="2">#REF!&lt;2.5</definedName>
    <definedName name="MALO">#REF!&lt;2.5</definedName>
    <definedName name="Manning" localSheetId="2">#REF!</definedName>
    <definedName name="Manning">#REF!</definedName>
    <definedName name="mano_obra_apoyo" localSheetId="2">#REF!</definedName>
    <definedName name="mano_obra_apoyo">#REF!</definedName>
    <definedName name="mano_obra_direccion" localSheetId="2">#REF!</definedName>
    <definedName name="mano_obra_direccion">#REF!</definedName>
    <definedName name="mano_obra_directa" localSheetId="2">#REF!</definedName>
    <definedName name="mano_obra_directa">#REF!</definedName>
    <definedName name="MANODEOBRA" localSheetId="2">#REF!</definedName>
    <definedName name="MANODEOBRA">#REF!</definedName>
    <definedName name="mantenimiento" localSheetId="17">#REF!</definedName>
    <definedName name="mantenimiento" localSheetId="16">#REF!</definedName>
    <definedName name="mantenimiento" localSheetId="20">#REF!</definedName>
    <definedName name="mantenimiento" localSheetId="19">#REF!</definedName>
    <definedName name="mantenimiento" localSheetId="1">#REF!</definedName>
    <definedName name="mantenimiento" localSheetId="7">#REF!</definedName>
    <definedName name="mantenimiento">#REF!</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16" hidden="1">{"TAB1",#N/A,TRUE,"GENERAL";"TAB2",#N/A,TRUE,"GENERAL";"TAB3",#N/A,TRUE,"GENERAL";"TAB4",#N/A,TRUE,"GENERAL";"TAB5",#N/A,TRUE,"GENERAL"}</definedName>
    <definedName name="mao" localSheetId="20" hidden="1">{"TAB1",#N/A,TRUE,"GENERAL";"TAB2",#N/A,TRUE,"GENERAL";"TAB3",#N/A,TRUE,"GENERAL";"TAB4",#N/A,TRUE,"GENERAL";"TAB5",#N/A,TRUE,"GENERAL"}</definedName>
    <definedName name="mao" localSheetId="2" hidden="1">{"TAB1",#N/A,TRUE,"GENERAL";"TAB2",#N/A,TRUE,"GENERAL";"TAB3",#N/A,TRUE,"GENERAL";"TAB4",#N/A,TRUE,"GENERAL";"TAB5",#N/A,TRUE,"GENERAL"}</definedName>
    <definedName name="mao" localSheetId="4" hidden="1">{"TAB1",#N/A,TRUE,"GENERAL";"TAB2",#N/A,TRUE,"GENERAL";"TAB3",#N/A,TRUE,"GENERAL";"TAB4",#N/A,TRUE,"GENERAL";"TAB5",#N/A,TRUE,"GENERAL"}</definedName>
    <definedName name="mao" localSheetId="1" hidden="1">{"TAB1",#N/A,TRUE,"GENERAL";"TAB2",#N/A,TRUE,"GENERAL";"TAB3",#N/A,TRUE,"GENERAL";"TAB4",#N/A,TRUE,"GENERAL";"TAB5",#N/A,TRUE,"GENERAL"}</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21" hidden="1">{"via1",#N/A,TRUE,"general";"via2",#N/A,TRUE,"general";"via3",#N/A,TRUE,"general"}</definedName>
    <definedName name="maow" localSheetId="22" hidden="1">{"via1",#N/A,TRUE,"general";"via2",#N/A,TRUE,"general";"via3",#N/A,TRUE,"general"}</definedName>
    <definedName name="maow" localSheetId="16" hidden="1">{"via1",#N/A,TRUE,"general";"via2",#N/A,TRUE,"general";"via3",#N/A,TRUE,"general"}</definedName>
    <definedName name="maow" localSheetId="20" hidden="1">{"via1",#N/A,TRUE,"general";"via2",#N/A,TRUE,"general";"via3",#N/A,TRUE,"general"}</definedName>
    <definedName name="maow" localSheetId="2" hidden="1">{"via1",#N/A,TRUE,"general";"via2",#N/A,TRUE,"general";"via3",#N/A,TRUE,"general"}</definedName>
    <definedName name="maow" localSheetId="4" hidden="1">{"via1",#N/A,TRUE,"general";"via2",#N/A,TRUE,"general";"via3",#N/A,TRUE,"general"}</definedName>
    <definedName name="maow" localSheetId="1" hidden="1">{"via1",#N/A,TRUE,"general";"via2",#N/A,TRUE,"general";"via3",#N/A,TRUE,"general"}</definedName>
    <definedName name="maow" localSheetId="5" hidden="1">{"via1",#N/A,TRUE,"general";"via2",#N/A,TRUE,"general";"via3",#N/A,TRUE,"general"}</definedName>
    <definedName name="maow" hidden="1">{"via1",#N/A,TRUE,"general";"via2",#N/A,TRUE,"general";"via3",#N/A,TRUE,"general"}</definedName>
    <definedName name="MAP" localSheetId="2">#REF!</definedName>
    <definedName name="MAP">#REF!</definedName>
    <definedName name="MAQUINAR" localSheetId="2">#REF!</definedName>
    <definedName name="MAQUINAR">#REF!</definedName>
    <definedName name="Maquinaria" localSheetId="2">#REF!</definedName>
    <definedName name="Maquinaria">#REF!</definedName>
    <definedName name="MAR" localSheetId="21">#REF!</definedName>
    <definedName name="MAR" localSheetId="17">#REF!</definedName>
    <definedName name="MAR" localSheetId="16">#REF!</definedName>
    <definedName name="MAR" localSheetId="20">#REF!</definedName>
    <definedName name="MAR" localSheetId="6">#REF!</definedName>
    <definedName name="MAR" localSheetId="19">#REF!</definedName>
    <definedName name="MAR" localSheetId="1">#REF!</definedName>
    <definedName name="MAR" localSheetId="7">#REF!</definedName>
    <definedName name="MAR">#REF!</definedName>
    <definedName name="margen" localSheetId="2">#REF!</definedName>
    <definedName name="margen">#REF!</definedName>
    <definedName name="MarkP" localSheetId="22"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sor" localSheetId="21" hidden="1">{"via1",#N/A,TRUE,"general";"via2",#N/A,TRUE,"general";"via3",#N/A,TRUE,"general"}</definedName>
    <definedName name="masor" localSheetId="22" hidden="1">{"via1",#N/A,TRUE,"general";"via2",#N/A,TRUE,"general";"via3",#N/A,TRUE,"general"}</definedName>
    <definedName name="masor" localSheetId="16" hidden="1">{"via1",#N/A,TRUE,"general";"via2",#N/A,TRUE,"general";"via3",#N/A,TRUE,"general"}</definedName>
    <definedName name="masor" localSheetId="20" hidden="1">{"via1",#N/A,TRUE,"general";"via2",#N/A,TRUE,"general";"via3",#N/A,TRUE,"general"}</definedName>
    <definedName name="masor" localSheetId="2" hidden="1">{"via1",#N/A,TRUE,"general";"via2",#N/A,TRUE,"general";"via3",#N/A,TRUE,"general"}</definedName>
    <definedName name="masor" localSheetId="4" hidden="1">{"via1",#N/A,TRUE,"general";"via2",#N/A,TRUE,"general";"via3",#N/A,TRUE,"general"}</definedName>
    <definedName name="masor" localSheetId="1" hidden="1">{"via1",#N/A,TRUE,"general";"via2",#N/A,TRUE,"general";"via3",#N/A,TRUE,"general"}</definedName>
    <definedName name="masor" localSheetId="5" hidden="1">{"via1",#N/A,TRUE,"general";"via2",#N/A,TRUE,"general";"via3",#N/A,TRUE,"general"}</definedName>
    <definedName name="masor" hidden="1">{"via1",#N/A,TRUE,"general";"via2",#N/A,TRUE,"general";"via3",#N/A,TRUE,"general"}</definedName>
    <definedName name="MAT" localSheetId="16">#REF!</definedName>
    <definedName name="MAT" localSheetId="20">#REF!</definedName>
    <definedName name="MAT" localSheetId="4">#REF!</definedName>
    <definedName name="MAT">#REF!</definedName>
    <definedName name="mate" localSheetId="2">#REF!</definedName>
    <definedName name="mate">#REF!</definedName>
    <definedName name="MATER" localSheetId="2">#REF!</definedName>
    <definedName name="MATER">#REF!</definedName>
    <definedName name="MATERIAL" localSheetId="2">#REF!</definedName>
    <definedName name="MATERIAL">#REF!</definedName>
    <definedName name="materiales" localSheetId="20">#REF!</definedName>
    <definedName name="materiales" localSheetId="4">#REF!</definedName>
    <definedName name="materiales">#REF!</definedName>
    <definedName name="matriz" localSheetId="2">#REF!,#REF!</definedName>
    <definedName name="matriz">#REF!,#REF!</definedName>
    <definedName name="MATRIZRICS" localSheetId="2">#REF!</definedName>
    <definedName name="MATRIZRICS">#REF!</definedName>
    <definedName name="MAX" localSheetId="2">#REF!</definedName>
    <definedName name="MAX">#REF!</definedName>
    <definedName name="MAY" localSheetId="21">#REF!</definedName>
    <definedName name="MAY" localSheetId="17">#REF!</definedName>
    <definedName name="MAY" localSheetId="16">#REF!</definedName>
    <definedName name="MAY" localSheetId="20">#REF!</definedName>
    <definedName name="MAY" localSheetId="6">#REF!</definedName>
    <definedName name="MAY" localSheetId="19">#REF!</definedName>
    <definedName name="MAY" localSheetId="1">#REF!</definedName>
    <definedName name="MAY" localSheetId="7">#REF!</definedName>
    <definedName name="MAY">#REF!</definedName>
    <definedName name="mcb" localSheetId="2">#REF!</definedName>
    <definedName name="mcb">#REF!</definedName>
    <definedName name="mcbb" localSheetId="2">#REF!</definedName>
    <definedName name="mcbb">#REF!</definedName>
    <definedName name="MDC" localSheetId="2">#REF!</definedName>
    <definedName name="MDC">#REF!</definedName>
    <definedName name="mdd" localSheetId="21" hidden="1">{"via1",#N/A,TRUE,"general";"via2",#N/A,TRUE,"general";"via3",#N/A,TRUE,"general"}</definedName>
    <definedName name="mdd" localSheetId="22" hidden="1">{"via1",#N/A,TRUE,"general";"via2",#N/A,TRUE,"general";"via3",#N/A,TRUE,"general"}</definedName>
    <definedName name="mdd" localSheetId="16" hidden="1">{"via1",#N/A,TRUE,"general";"via2",#N/A,TRUE,"general";"via3",#N/A,TRUE,"general"}</definedName>
    <definedName name="mdd" localSheetId="20" hidden="1">{"via1",#N/A,TRUE,"general";"via2",#N/A,TRUE,"general";"via3",#N/A,TRUE,"general"}</definedName>
    <definedName name="mdd" localSheetId="2" hidden="1">{"via1",#N/A,TRUE,"general";"via2",#N/A,TRUE,"general";"via3",#N/A,TRUE,"general"}</definedName>
    <definedName name="mdd" localSheetId="4" hidden="1">{"via1",#N/A,TRUE,"general";"via2",#N/A,TRUE,"general";"via3",#N/A,TRUE,"general"}</definedName>
    <definedName name="mdd" localSheetId="1" hidden="1">{"via1",#N/A,TRUE,"general";"via2",#N/A,TRUE,"general";"via3",#N/A,TRUE,"general"}</definedName>
    <definedName name="mdd" localSheetId="5" hidden="1">{"via1",#N/A,TRUE,"general";"via2",#N/A,TRUE,"general";"via3",#N/A,TRUE,"general"}</definedName>
    <definedName name="mdd" hidden="1">{"via1",#N/A,TRUE,"general";"via2",#N/A,TRUE,"general";"via3",#N/A,TRUE,"general"}</definedName>
    <definedName name="MDEOBRA" localSheetId="2">#REF!</definedName>
    <definedName name="MDEOBRA">#REF!</definedName>
    <definedName name="ME" localSheetId="2">#REF!</definedName>
    <definedName name="ME">#REF!</definedName>
    <definedName name="MEDIDAS" localSheetId="20">#REF!</definedName>
    <definedName name="MEDIDAS" localSheetId="4">#REF!</definedName>
    <definedName name="MEDIDAS" localSheetId="1">#REF!</definedName>
    <definedName name="MEDIDAS">#REF!</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16" hidden="1">{"TAB1",#N/A,TRUE,"GENERAL";"TAB2",#N/A,TRUE,"GENERAL";"TAB3",#N/A,TRUE,"GENERAL";"TAB4",#N/A,TRUE,"GENERAL";"TAB5",#N/A,TRUE,"GENERAL"}</definedName>
    <definedName name="meg" localSheetId="20" hidden="1">{"TAB1",#N/A,TRUE,"GENERAL";"TAB2",#N/A,TRUE,"GENERAL";"TAB3",#N/A,TRUE,"GENERAL";"TAB4",#N/A,TRUE,"GENERAL";"TAB5",#N/A,TRUE,"GENERAL"}</definedName>
    <definedName name="meg" localSheetId="2" hidden="1">{"TAB1",#N/A,TRUE,"GENERAL";"TAB2",#N/A,TRUE,"GENERAL";"TAB3",#N/A,TRUE,"GENERAL";"TAB4",#N/A,TRUE,"GENERAL";"TAB5",#N/A,TRUE,"GENERAL"}</definedName>
    <definedName name="meg" localSheetId="4" hidden="1">{"TAB1",#N/A,TRUE,"GENERAL";"TAB2",#N/A,TRUE,"GENERAL";"TAB3",#N/A,TRUE,"GENERAL";"TAB4",#N/A,TRUE,"GENERAL";"TAB5",#N/A,TRUE,"GENERAL"}</definedName>
    <definedName name="meg" localSheetId="1" hidden="1">{"TAB1",#N/A,TRUE,"GENERAL";"TAB2",#N/A,TRUE,"GENERAL";"TAB3",#N/A,TRUE,"GENERAL";"TAB4",#N/A,TRUE,"GENERAL";"TAB5",#N/A,TRUE,"GENERAL"}</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S" localSheetId="2">#REF!</definedName>
    <definedName name="MES">#REF!</definedName>
    <definedName name="meses" localSheetId="21">#REF!</definedName>
    <definedName name="meses" localSheetId="17">#REF!</definedName>
    <definedName name="meses" localSheetId="16">#REF!</definedName>
    <definedName name="meses" localSheetId="20">#REF!</definedName>
    <definedName name="meses" localSheetId="6">#REF!</definedName>
    <definedName name="meses" localSheetId="19">#REF!</definedName>
    <definedName name="meses" localSheetId="1">#REF!</definedName>
    <definedName name="meses" localSheetId="7">#REF!</definedName>
    <definedName name="meses">#REF!</definedName>
    <definedName name="met" localSheetId="21" hidden="1">{#N/A,#N/A,TRUE,"1842CWN0"}</definedName>
    <definedName name="met" localSheetId="22" hidden="1">{#N/A,#N/A,TRUE,"1842CWN0"}</definedName>
    <definedName name="met" localSheetId="17" hidden="1">{#N/A,#N/A,TRUE,"1842CWN0"}</definedName>
    <definedName name="met" localSheetId="16" hidden="1">{#N/A,#N/A,TRUE,"1842CWN0"}</definedName>
    <definedName name="met" localSheetId="20" hidden="1">{#N/A,#N/A,TRUE,"1842CWN0"}</definedName>
    <definedName name="met" localSheetId="2" hidden="1">{#N/A,#N/A,TRUE,"1842CWN0"}</definedName>
    <definedName name="met" localSheetId="6" hidden="1">{#N/A,#N/A,TRUE,"1842CWN0"}</definedName>
    <definedName name="met" localSheetId="19" hidden="1">{#N/A,#N/A,TRUE,"1842CWN0"}</definedName>
    <definedName name="met" localSheetId="4" hidden="1">{#N/A,#N/A,TRUE,"1842CWN0"}</definedName>
    <definedName name="met" localSheetId="1" hidden="1">{#N/A,#N/A,TRUE,"1842CWN0"}</definedName>
    <definedName name="met" localSheetId="5" hidden="1">{#N/A,#N/A,TRUE,"1842CWN0"}</definedName>
    <definedName name="met" localSheetId="3" hidden="1">{#N/A,#N/A,TRUE,"1842CWN0"}</definedName>
    <definedName name="met" hidden="1">{#N/A,#N/A,TRUE,"1842CWN0"}</definedName>
    <definedName name="met_1" localSheetId="21" hidden="1">{#N/A,#N/A,TRUE,"1842CWN0"}</definedName>
    <definedName name="met_1" localSheetId="22" hidden="1">{#N/A,#N/A,TRUE,"1842CWN0"}</definedName>
    <definedName name="met_1" localSheetId="16" hidden="1">{#N/A,#N/A,TRUE,"1842CWN0"}</definedName>
    <definedName name="met_1" localSheetId="20" hidden="1">{#N/A,#N/A,TRUE,"1842CWN0"}</definedName>
    <definedName name="met_1" localSheetId="2" hidden="1">{#N/A,#N/A,TRUE,"1842CWN0"}</definedName>
    <definedName name="met_1" localSheetId="4" hidden="1">{#N/A,#N/A,TRUE,"1842CWN0"}</definedName>
    <definedName name="met_1" localSheetId="1" hidden="1">{#N/A,#N/A,TRUE,"1842CWN0"}</definedName>
    <definedName name="met_1" localSheetId="5" hidden="1">{#N/A,#N/A,TRUE,"1842CWN0"}</definedName>
    <definedName name="met_1" hidden="1">{#N/A,#N/A,TRUE,"1842CWN0"}</definedName>
    <definedName name="met_2" localSheetId="21" hidden="1">{#N/A,#N/A,TRUE,"1842CWN0"}</definedName>
    <definedName name="met_2" localSheetId="22" hidden="1">{#N/A,#N/A,TRUE,"1842CWN0"}</definedName>
    <definedName name="met_2" localSheetId="16" hidden="1">{#N/A,#N/A,TRUE,"1842CWN0"}</definedName>
    <definedName name="met_2" localSheetId="20" hidden="1">{#N/A,#N/A,TRUE,"1842CWN0"}</definedName>
    <definedName name="met_2" localSheetId="2" hidden="1">{#N/A,#N/A,TRUE,"1842CWN0"}</definedName>
    <definedName name="met_2" localSheetId="4" hidden="1">{#N/A,#N/A,TRUE,"1842CWN0"}</definedName>
    <definedName name="met_2" localSheetId="1" hidden="1">{#N/A,#N/A,TRUE,"1842CWN0"}</definedName>
    <definedName name="met_2" localSheetId="5" hidden="1">{#N/A,#N/A,TRUE,"1842CWN0"}</definedName>
    <definedName name="met_2" hidden="1">{#N/A,#N/A,TRUE,"1842CWN0"}</definedName>
    <definedName name="metal" localSheetId="21" hidden="1">{#N/A,#N/A,TRUE,"1842CWN0"}</definedName>
    <definedName name="metal" localSheetId="22" hidden="1">{#N/A,#N/A,TRUE,"1842CWN0"}</definedName>
    <definedName name="metal" localSheetId="17" hidden="1">{#N/A,#N/A,TRUE,"1842CWN0"}</definedName>
    <definedName name="metal" localSheetId="16" hidden="1">{#N/A,#N/A,TRUE,"1842CWN0"}</definedName>
    <definedName name="metal" localSheetId="20" hidden="1">{#N/A,#N/A,TRUE,"1842CWN0"}</definedName>
    <definedName name="metal" localSheetId="2" hidden="1">{#N/A,#N/A,TRUE,"1842CWN0"}</definedName>
    <definedName name="metal" localSheetId="6" hidden="1">{#N/A,#N/A,TRUE,"1842CWN0"}</definedName>
    <definedName name="metal" localSheetId="19" hidden="1">{#N/A,#N/A,TRUE,"1842CWN0"}</definedName>
    <definedName name="metal" localSheetId="4" hidden="1">{#N/A,#N/A,TRUE,"1842CWN0"}</definedName>
    <definedName name="metal" localSheetId="1" hidden="1">{#N/A,#N/A,TRUE,"1842CWN0"}</definedName>
    <definedName name="metal" localSheetId="5" hidden="1">{#N/A,#N/A,TRUE,"1842CWN0"}</definedName>
    <definedName name="metal" localSheetId="3" hidden="1">{#N/A,#N/A,TRUE,"1842CWN0"}</definedName>
    <definedName name="metal" hidden="1">{#N/A,#N/A,TRUE,"1842CWN0"}</definedName>
    <definedName name="metal_1" localSheetId="21" hidden="1">{#N/A,#N/A,TRUE,"1842CWN0"}</definedName>
    <definedName name="metal_1" localSheetId="22" hidden="1">{#N/A,#N/A,TRUE,"1842CWN0"}</definedName>
    <definedName name="metal_1" localSheetId="16" hidden="1">{#N/A,#N/A,TRUE,"1842CWN0"}</definedName>
    <definedName name="metal_1" localSheetId="20" hidden="1">{#N/A,#N/A,TRUE,"1842CWN0"}</definedName>
    <definedName name="metal_1" localSheetId="2" hidden="1">{#N/A,#N/A,TRUE,"1842CWN0"}</definedName>
    <definedName name="metal_1" localSheetId="4" hidden="1">{#N/A,#N/A,TRUE,"1842CWN0"}</definedName>
    <definedName name="metal_1" localSheetId="1" hidden="1">{#N/A,#N/A,TRUE,"1842CWN0"}</definedName>
    <definedName name="metal_1" localSheetId="5" hidden="1">{#N/A,#N/A,TRUE,"1842CWN0"}</definedName>
    <definedName name="metal_1" hidden="1">{#N/A,#N/A,TRUE,"1842CWN0"}</definedName>
    <definedName name="metal_2" localSheetId="21" hidden="1">{#N/A,#N/A,TRUE,"1842CWN0"}</definedName>
    <definedName name="metal_2" localSheetId="22" hidden="1">{#N/A,#N/A,TRUE,"1842CWN0"}</definedName>
    <definedName name="metal_2" localSheetId="16" hidden="1">{#N/A,#N/A,TRUE,"1842CWN0"}</definedName>
    <definedName name="metal_2" localSheetId="20" hidden="1">{#N/A,#N/A,TRUE,"1842CWN0"}</definedName>
    <definedName name="metal_2" localSheetId="2" hidden="1">{#N/A,#N/A,TRUE,"1842CWN0"}</definedName>
    <definedName name="metal_2" localSheetId="4" hidden="1">{#N/A,#N/A,TRUE,"1842CWN0"}</definedName>
    <definedName name="metal_2" localSheetId="1" hidden="1">{#N/A,#N/A,TRUE,"1842CWN0"}</definedName>
    <definedName name="metal_2" localSheetId="5" hidden="1">{#N/A,#N/A,TRUE,"1842CWN0"}</definedName>
    <definedName name="metal_2" hidden="1">{#N/A,#N/A,TRUE,"1842CWN0"}</definedName>
    <definedName name="METRO2" localSheetId="20">#REF!</definedName>
    <definedName name="METRO2" localSheetId="4">#REF!</definedName>
    <definedName name="METRO2" localSheetId="1">#REF!</definedName>
    <definedName name="METRO2">#REF!</definedName>
    <definedName name="METROL" localSheetId="20">#REF!</definedName>
    <definedName name="METROL" localSheetId="1">#REF!</definedName>
    <definedName name="METROL">#REF!</definedName>
    <definedName name="MEZCLADORA" localSheetId="2">#REF!</definedName>
    <definedName name="MEZCLADORA">#REF!</definedName>
    <definedName name="mf" localSheetId="2">#REF!</definedName>
    <definedName name="mf">#REF!</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21" hidden="1">{"via1",#N/A,TRUE,"general";"via2",#N/A,TRUE,"general";"via3",#N/A,TRUE,"general"}</definedName>
    <definedName name="mghm" localSheetId="22" hidden="1">{"via1",#N/A,TRUE,"general";"via2",#N/A,TRUE,"general";"via3",#N/A,TRUE,"general"}</definedName>
    <definedName name="mghm" localSheetId="16" hidden="1">{"via1",#N/A,TRUE,"general";"via2",#N/A,TRUE,"general";"via3",#N/A,TRUE,"general"}</definedName>
    <definedName name="mghm" localSheetId="20" hidden="1">{"via1",#N/A,TRUE,"general";"via2",#N/A,TRUE,"general";"via3",#N/A,TRUE,"general"}</definedName>
    <definedName name="mghm" localSheetId="2" hidden="1">{"via1",#N/A,TRUE,"general";"via2",#N/A,TRUE,"general";"via3",#N/A,TRUE,"general"}</definedName>
    <definedName name="mghm" localSheetId="4" hidden="1">{"via1",#N/A,TRUE,"general";"via2",#N/A,TRUE,"general";"via3",#N/A,TRUE,"general"}</definedName>
    <definedName name="mghm" localSheetId="1" hidden="1">{"via1",#N/A,TRUE,"general";"via2",#N/A,TRUE,"general";"via3",#N/A,TRUE,"general"}</definedName>
    <definedName name="mghm" localSheetId="5" hidden="1">{"via1",#N/A,TRUE,"general";"via2",#N/A,TRUE,"general";"via3",#N/A,TRUE,"general"}</definedName>
    <definedName name="mghm" hidden="1">{"via1",#N/A,TRUE,"general";"via2",#N/A,TRUE,"general";"via3",#N/A,TRUE,"general"}</definedName>
    <definedName name="mhg" localSheetId="2">#REF!</definedName>
    <definedName name="mhg">#REF!</definedName>
    <definedName name="mht" localSheetId="2">#REF!</definedName>
    <definedName name="mht">#REF!</definedName>
    <definedName name="mhy" localSheetId="2">#REF!</definedName>
    <definedName name="mhy">#REF!</definedName>
    <definedName name="MI" localSheetId="2">#REF!,#REF!,#REF!,#REF!,#REF!,#REF!,#REF!</definedName>
    <definedName name="MI">#REF!,#REF!,#REF!,#REF!,#REF!,#REF!,#REF!</definedName>
    <definedName name="Mínimo" localSheetId="21">#REF!</definedName>
    <definedName name="Mínimo" localSheetId="17">#REF!</definedName>
    <definedName name="Mínimo" localSheetId="16">#REF!</definedName>
    <definedName name="Mínimo" localSheetId="20">#REF!</definedName>
    <definedName name="Mínimo" localSheetId="6">#REF!</definedName>
    <definedName name="Mínimo" localSheetId="19">#REF!</definedName>
    <definedName name="Mínimo" localSheetId="1">#REF!</definedName>
    <definedName name="Mínimo" localSheetId="7">#REF!</definedName>
    <definedName name="Mínimo">#REF!</definedName>
    <definedName name="MIO" localSheetId="2">#REF!</definedName>
    <definedName name="MIO">#REF!</definedName>
    <definedName name="mjmj" localSheetId="21" hidden="1">{"via1",#N/A,TRUE,"general";"via2",#N/A,TRUE,"general";"via3",#N/A,TRUE,"general"}</definedName>
    <definedName name="mjmj" localSheetId="22" hidden="1">{"via1",#N/A,TRUE,"general";"via2",#N/A,TRUE,"general";"via3",#N/A,TRUE,"general"}</definedName>
    <definedName name="mjmj" localSheetId="16" hidden="1">{"via1",#N/A,TRUE,"general";"via2",#N/A,TRUE,"general";"via3",#N/A,TRUE,"general"}</definedName>
    <definedName name="mjmj" localSheetId="20" hidden="1">{"via1",#N/A,TRUE,"general";"via2",#N/A,TRUE,"general";"via3",#N/A,TRUE,"general"}</definedName>
    <definedName name="mjmj" localSheetId="2" hidden="1">{"via1",#N/A,TRUE,"general";"via2",#N/A,TRUE,"general";"via3",#N/A,TRUE,"general"}</definedName>
    <definedName name="mjmj" localSheetId="4" hidden="1">{"via1",#N/A,TRUE,"general";"via2",#N/A,TRUE,"general";"via3",#N/A,TRUE,"general"}</definedName>
    <definedName name="mjmj" localSheetId="1" hidden="1">{"via1",#N/A,TRUE,"general";"via2",#N/A,TRUE,"general";"via3",#N/A,TRUE,"general"}</definedName>
    <definedName name="mjmj" localSheetId="5" hidden="1">{"via1",#N/A,TRUE,"general";"via2",#N/A,TRUE,"general";"via3",#N/A,TRUE,"general"}</definedName>
    <definedName name="mjmj"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16" hidden="1">{"via1",#N/A,TRUE,"general";"via2",#N/A,TRUE,"general";"via3",#N/A,TRUE,"general"}</definedName>
    <definedName name="mjmjmn" localSheetId="20" hidden="1">{"via1",#N/A,TRUE,"general";"via2",#N/A,TRUE,"general";"via3",#N/A,TRUE,"general"}</definedName>
    <definedName name="mjmjmn" localSheetId="2" hidden="1">{"via1",#N/A,TRUE,"general";"via2",#N/A,TRUE,"general";"via3",#N/A,TRUE,"general"}</definedName>
    <definedName name="mjmjmn" localSheetId="4" hidden="1">{"via1",#N/A,TRUE,"general";"via2",#N/A,TRUE,"general";"via3",#N/A,TRUE,"general"}</definedName>
    <definedName name="mjmjmn" localSheetId="1"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16" hidden="1">{"via1",#N/A,TRUE,"general";"via2",#N/A,TRUE,"general";"via3",#N/A,TRUE,"general"}</definedName>
    <definedName name="mjnhgkio" localSheetId="20" hidden="1">{"via1",#N/A,TRUE,"general";"via2",#N/A,TRUE,"general";"via3",#N/A,TRUE,"general"}</definedName>
    <definedName name="mjnhgkio" localSheetId="2" hidden="1">{"via1",#N/A,TRUE,"general";"via2",#N/A,TRUE,"general";"via3",#N/A,TRUE,"general"}</definedName>
    <definedName name="mjnhgkio" localSheetId="4" hidden="1">{"via1",#N/A,TRUE,"general";"via2",#N/A,TRUE,"general";"via3",#N/A,TRUE,"general"}</definedName>
    <definedName name="mjnhgkio" localSheetId="1"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ju" localSheetId="2">#REF!</definedName>
    <definedName name="mju">#REF!</definedName>
    <definedName name="mkljlk" localSheetId="2">#REF!</definedName>
    <definedName name="mkljlk">#REF!</definedName>
    <definedName name="mku" localSheetId="2">#REF!</definedName>
    <definedName name="mku">#REF!</definedName>
    <definedName name="ML" localSheetId="2">#REF!,#REF!,#REF!,#REF!,#REF!,#REF!,#REF!</definedName>
    <definedName name="ML">#REF!,#REF!,#REF!,#REF!,#REF!,#REF!,#REF!</definedName>
    <definedName name="mm" localSheetId="2">#REF!</definedName>
    <definedName name="mm">#REF!</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localSheetId="16" hidden="1">{"TAB1",#N/A,TRUE,"GENERAL";"TAB2",#N/A,TRUE,"GENERAL";"TAB3",#N/A,TRUE,"GENERAL";"TAB4",#N/A,TRUE,"GENERAL";"TAB5",#N/A,TRUE,"GENERAL"}</definedName>
    <definedName name="mmm" localSheetId="20" hidden="1">{"TAB1",#N/A,TRUE,"GENERAL";"TAB2",#N/A,TRUE,"GENERAL";"TAB3",#N/A,TRUE,"GENERAL";"TAB4",#N/A,TRUE,"GENERAL";"TAB5",#N/A,TRUE,"GENERAL"}</definedName>
    <definedName name="mmm" localSheetId="2" hidden="1">{"TAB1",#N/A,TRUE,"GENERAL";"TAB2",#N/A,TRUE,"GENERAL";"TAB3",#N/A,TRUE,"GENERAL";"TAB4",#N/A,TRUE,"GENERAL";"TAB5",#N/A,TRUE,"GENERAL"}</definedName>
    <definedName name="mmm" localSheetId="4" hidden="1">{"TAB1",#N/A,TRUE,"GENERAL";"TAB2",#N/A,TRUE,"GENERAL";"TAB3",#N/A,TRUE,"GENERAL";"TAB4",#N/A,TRUE,"GENERAL";"TAB5",#N/A,TRUE,"GENERAL"}</definedName>
    <definedName name="mmm" localSheetId="1" hidden="1">{"TAB1",#N/A,TRUE,"GENERAL";"TAB2",#N/A,TRUE,"GENERAL";"TAB3",#N/A,TRUE,"GENERAL";"TAB4",#N/A,TRUE,"GENERAL";"TAB5",#N/A,TRUE,"GENERAL"}</definedName>
    <definedName name="mmm" localSheetId="5" hidden="1">{"TAB1",#N/A,TRUE,"GENERAL";"TAB2",#N/A,TRUE,"GENERAL";"TAB3",#N/A,TRUE,"GENERAL";"TAB4",#N/A,TRUE,"GENERAL";"TAB5",#N/A,TRUE,"GENERAL"}</definedName>
    <definedName name="mmm" hidden="1">{"TAB1",#N/A,TRUE,"GENERAL";"TAB2",#N/A,TRUE,"GENERAL";"TAB3",#N/A,TRUE,"GENERAL";"TAB4",#N/A,TRUE,"GENERAL";"TAB5",#N/A,TRUE,"GENERAL"}</definedName>
    <definedName name="mmmh" localSheetId="21" hidden="1">{"via1",#N/A,TRUE,"general";"via2",#N/A,TRUE,"general";"via3",#N/A,TRUE,"general"}</definedName>
    <definedName name="mmmh" localSheetId="22" hidden="1">{"via1",#N/A,TRUE,"general";"via2",#N/A,TRUE,"general";"via3",#N/A,TRUE,"general"}</definedName>
    <definedName name="mmmh" localSheetId="16" hidden="1">{"via1",#N/A,TRUE,"general";"via2",#N/A,TRUE,"general";"via3",#N/A,TRUE,"general"}</definedName>
    <definedName name="mmmh" localSheetId="20" hidden="1">{"via1",#N/A,TRUE,"general";"via2",#N/A,TRUE,"general";"via3",#N/A,TRUE,"general"}</definedName>
    <definedName name="mmmh" localSheetId="2" hidden="1">{"via1",#N/A,TRUE,"general";"via2",#N/A,TRUE,"general";"via3",#N/A,TRUE,"general"}</definedName>
    <definedName name="mmmh" localSheetId="4" hidden="1">{"via1",#N/A,TRUE,"general";"via2",#N/A,TRUE,"general";"via3",#N/A,TRUE,"general"}</definedName>
    <definedName name="mmmh" localSheetId="1" hidden="1">{"via1",#N/A,TRUE,"general";"via2",#N/A,TRUE,"general";"via3",#N/A,TRUE,"general"}</definedName>
    <definedName name="mmmh" localSheetId="5" hidden="1">{"via1",#N/A,TRUE,"general";"via2",#N/A,TRUE,"general";"via3",#N/A,TRUE,"general"}</definedName>
    <definedName name="mmmh" hidden="1">{"via1",#N/A,TRUE,"general";"via2",#N/A,TRUE,"general";"via3",#N/A,TRUE,"general"}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21" hidden="1">{"via1",#N/A,TRUE,"general";"via2",#N/A,TRUE,"general";"via3",#N/A,TRUE,"general"}</definedName>
    <definedName name="mmmmmmg" localSheetId="22" hidden="1">{"via1",#N/A,TRUE,"general";"via2",#N/A,TRUE,"general";"via3",#N/A,TRUE,"general"}</definedName>
    <definedName name="mmmmmmg" localSheetId="16" hidden="1">{"via1",#N/A,TRUE,"general";"via2",#N/A,TRUE,"general";"via3",#N/A,TRUE,"general"}</definedName>
    <definedName name="mmmmmmg" localSheetId="20" hidden="1">{"via1",#N/A,TRUE,"general";"via2",#N/A,TRUE,"general";"via3",#N/A,TRUE,"general"}</definedName>
    <definedName name="mmmmmmg" localSheetId="2" hidden="1">{"via1",#N/A,TRUE,"general";"via2",#N/A,TRUE,"general";"via3",#N/A,TRUE,"general"}</definedName>
    <definedName name="mmmmmmg" localSheetId="4" hidden="1">{"via1",#N/A,TRUE,"general";"via2",#N/A,TRUE,"general";"via3",#N/A,TRUE,"general"}</definedName>
    <definedName name="mmmmmmg" localSheetId="1" hidden="1">{"via1",#N/A,TRUE,"general";"via2",#N/A,TRUE,"general";"via3",#N/A,TRUE,"general"}</definedName>
    <definedName name="mmmmmmg" localSheetId="5" hidden="1">{"via1",#N/A,TRUE,"general";"via2",#N/A,TRUE,"general";"via3",#N/A,TRUE,"general"}</definedName>
    <definedName name="mmmmmmg"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localSheetId="16" hidden="1">{"via1",#N/A,TRUE,"general";"via2",#N/A,TRUE,"general";"via3",#N/A,TRUE,"general"}</definedName>
    <definedName name="MN" localSheetId="20" hidden="1">{"via1",#N/A,TRUE,"general";"via2",#N/A,TRUE,"general";"via3",#N/A,TRUE,"general"}</definedName>
    <definedName name="MN" localSheetId="2" hidden="1">{"via1",#N/A,TRUE,"general";"via2",#N/A,TRUE,"general";"via3",#N/A,TRUE,"general"}</definedName>
    <definedName name="MN" localSheetId="4" hidden="1">{"via1",#N/A,TRUE,"general";"via2",#N/A,TRUE,"general";"via3",#N/A,TRUE,"general"}</definedName>
    <definedName name="MN" localSheetId="1" hidden="1">{"via1",#N/A,TRUE,"general";"via2",#N/A,TRUE,"general";"via3",#N/A,TRUE,"general"}</definedName>
    <definedName name="MN" localSheetId="5" hidden="1">{"via1",#N/A,TRUE,"general";"via2",#N/A,TRUE,"general";"via3",#N/A,TRUE,"general"}</definedName>
    <definedName name="MN" hidden="1">{"via1",#N/A,TRUE,"general";"via2",#N/A,TRUE,"general";"via3",#N/A,TRUE,"general"}</definedName>
    <definedName name="MO" localSheetId="17">#REF!</definedName>
    <definedName name="MO" localSheetId="16">#REF!</definedName>
    <definedName name="MO" localSheetId="20">#REF!</definedName>
    <definedName name="MO" localSheetId="6">#REF!</definedName>
    <definedName name="MO" localSheetId="19">#REF!</definedName>
    <definedName name="MO" localSheetId="1">#REF!</definedName>
    <definedName name="MO" localSheetId="7">#REF!</definedName>
    <definedName name="MO">#REF!</definedName>
    <definedName name="MOA" localSheetId="22" hidden="1">{#N/A,#N/A,FALSE,"Hoja1";#N/A,#N/A,FALSE,"Hoja2"}</definedName>
    <definedName name="MOA" hidden="1">{#N/A,#N/A,FALSE,"Hoja1";#N/A,#N/A,FALSE,"Hoja2"}</definedName>
    <definedName name="MOBRA" localSheetId="2">#REF!</definedName>
    <definedName name="MOBRA">#REF!</definedName>
    <definedName name="MOD" localSheetId="2">#REF!</definedName>
    <definedName name="MOD">#REF!</definedName>
    <definedName name="MOdificad" localSheetId="21" hidden="1">#REF!</definedName>
    <definedName name="MOdificad" localSheetId="22" hidden="1">#REF!</definedName>
    <definedName name="MOdificad" localSheetId="20" hidden="1">#REF!</definedName>
    <definedName name="MOdificad" localSheetId="4" hidden="1">#REF!</definedName>
    <definedName name="MOdificad" localSheetId="1" hidden="1">#REF!</definedName>
    <definedName name="MOdificad" localSheetId="5" hidden="1">#REF!</definedName>
    <definedName name="MOdificad" hidden="1">#REF!</definedName>
    <definedName name="MODIVejec" localSheetId="22" hidden="1">{#N/A,#N/A,FALSE,"Hoja1";#N/A,#N/A,FALSE,"Hoja2"}</definedName>
    <definedName name="MODIVejec" hidden="1">{#N/A,#N/A,FALSE,"Hoja1";#N/A,#N/A,FALSE,"Hoja2"}</definedName>
    <definedName name="MOE" localSheetId="22" hidden="1">{#N/A,#N/A,FALSE,"Hoja1";#N/A,#N/A,FALSE,"Hoja2"}</definedName>
    <definedName name="MOE" hidden="1">{#N/A,#N/A,FALSE,"Hoja1";#N/A,#N/A,FALSE,"Hoja2"}</definedName>
    <definedName name="MOTO" localSheetId="2">#REF!</definedName>
    <definedName name="MOTO">#REF!</definedName>
    <definedName name="motosierra" localSheetId="2">#REF!</definedName>
    <definedName name="motosierra">#REF!</definedName>
    <definedName name="mp" localSheetId="21">#REF!</definedName>
    <definedName name="mp" localSheetId="20">#REF!</definedName>
    <definedName name="mp">#REF!</definedName>
    <definedName name="MPA" localSheetId="16">{"'Sheet1'!$A$1:$G$85"}</definedName>
    <definedName name="MPA" localSheetId="2">{"'Sheet1'!$A$1:$G$85"}</definedName>
    <definedName name="MPA" localSheetId="4">{"'Sheet1'!$A$1:$G$85"}</definedName>
    <definedName name="MPA">{"'Sheet1'!$A$1:$G$85"}</definedName>
    <definedName name="mr" localSheetId="2">#REF!</definedName>
    <definedName name="mr">#REF!</definedName>
    <definedName name="MU" localSheetId="21">#REF!</definedName>
    <definedName name="MU" localSheetId="17">#REF!</definedName>
    <definedName name="MU" localSheetId="16">#REF!</definedName>
    <definedName name="MU" localSheetId="20">#REF!</definedName>
    <definedName name="MU" localSheetId="19">#REF!</definedName>
    <definedName name="MU" localSheetId="1">#REF!</definedName>
    <definedName name="MU" localSheetId="7">#REF!</definedName>
    <definedName name="MU">#REF!</definedName>
    <definedName name="MUEST" localSheetId="2">#REF!</definedName>
    <definedName name="MUEST">#REF!</definedName>
    <definedName name="MuestNo" localSheetId="2">#REF!</definedName>
    <definedName name="MuestNo">#REF!</definedName>
    <definedName name="muestra" localSheetId="2">#REF!</definedName>
    <definedName name="muestra">#REF!</definedName>
    <definedName name="MuestraNo" localSheetId="2">#REF!</definedName>
    <definedName name="MuestraNo">#REF!</definedName>
    <definedName name="MZ" localSheetId="21">#REF!</definedName>
    <definedName name="MZ" localSheetId="17">#REF!</definedName>
    <definedName name="MZ" localSheetId="16">#REF!</definedName>
    <definedName name="MZ" localSheetId="20">#REF!</definedName>
    <definedName name="MZ" localSheetId="19">#REF!</definedName>
    <definedName name="MZ" localSheetId="1">#REF!</definedName>
    <definedName name="MZ" localSheetId="7">#REF!</definedName>
    <definedName name="MZ">#REF!</definedName>
    <definedName name="n" localSheetId="21" hidden="1">{"via1",#N/A,TRUE,"general";"via2",#N/A,TRUE,"general";"via3",#N/A,TRUE,"general"}</definedName>
    <definedName name="n" localSheetId="22" hidden="1">{"via1",#N/A,TRUE,"general";"via2",#N/A,TRUE,"general";"via3",#N/A,TRUE,"general"}</definedName>
    <definedName name="n" localSheetId="16" hidden="1">{"via1",#N/A,TRUE,"general";"via2",#N/A,TRUE,"general";"via3",#N/A,TRUE,"general"}</definedName>
    <definedName name="n" localSheetId="20" hidden="1">{"via1",#N/A,TRUE,"general";"via2",#N/A,TRUE,"general";"via3",#N/A,TRUE,"general"}</definedName>
    <definedName name="n" localSheetId="2" hidden="1">{"via1",#N/A,TRUE,"general";"via2",#N/A,TRUE,"general";"via3",#N/A,TRUE,"general"}</definedName>
    <definedName name="n" localSheetId="4" hidden="1">{"via1",#N/A,TRUE,"general";"via2",#N/A,TRUE,"general";"via3",#N/A,TRUE,"general"}</definedName>
    <definedName name="n" localSheetId="1" hidden="1">{"via1",#N/A,TRUE,"general";"via2",#N/A,TRUE,"general";"via3",#N/A,TRUE,"general"}</definedName>
    <definedName name="n" localSheetId="5" hidden="1">{"via1",#N/A,TRUE,"general";"via2",#N/A,TRUE,"general";"via3",#N/A,TRUE,"general"}</definedName>
    <definedName name="n" hidden="1">{"via1",#N/A,TRUE,"general";"via2",#N/A,TRUE,"general";"via3",#N/A,TRUE,"general"}</definedName>
    <definedName name="N.CicloRutas" localSheetId="21">#REF!</definedName>
    <definedName name="N.CicloRutas" localSheetId="17">#REF!</definedName>
    <definedName name="N.CicloRutas" localSheetId="20">#REF!</definedName>
    <definedName name="N.CicloRutas" localSheetId="19">#REF!</definedName>
    <definedName name="N.CicloRutas" localSheetId="1">#REF!</definedName>
    <definedName name="N.CicloRutas" localSheetId="7">#REF!</definedName>
    <definedName name="N.CicloRutas">#REF!</definedName>
    <definedName name="N_metal" localSheetId="2">#REF!</definedName>
    <definedName name="N_metal">#REF!</definedName>
    <definedName name="n3." localSheetId="22" hidden="1">{"TAB1",#N/A,TRUE,"GENERAL";"TAB2",#N/A,TRUE,"GENERAL";"TAB3",#N/A,TRUE,"GENERAL";"TAB4",#N/A,TRUE,"GENERAL";"TAB5",#N/A,TRUE,"GENERAL"}</definedName>
    <definedName name="n3." localSheetId="2" hidden="1">{"TAB1",#N/A,TRUE,"GENERAL";"TAB2",#N/A,TRUE,"GENERAL";"TAB3",#N/A,TRUE,"GENERAL";"TAB4",#N/A,TRUE,"GENERAL";"TAB5",#N/A,TRUE,"GENERAL"}</definedName>
    <definedName name="n3." hidden="1">{"TAB1",#N/A,TRUE,"GENERAL";"TAB2",#N/A,TRUE,"GENERAL";"TAB3",#N/A,TRUE,"GENERAL";"TAB4",#N/A,TRUE,"GENERAL";"TAB5",#N/A,TRUE,"GENERAL"}</definedName>
    <definedName name="Nanden" localSheetId="21">#REF!</definedName>
    <definedName name="Nanden" localSheetId="17">#REF!</definedName>
    <definedName name="Nanden" localSheetId="20">#REF!</definedName>
    <definedName name="Nanden" localSheetId="19">#REF!</definedName>
    <definedName name="Nanden" localSheetId="1">#REF!</definedName>
    <definedName name="Nanden" localSheetId="7">#REF!</definedName>
    <definedName name="Nanden">#REF!</definedName>
    <definedName name="nb" localSheetId="2">#REF!</definedName>
    <definedName name="nb">#REF!</definedName>
    <definedName name="nbv" localSheetId="2">#REF!</definedName>
    <definedName name="nbv">#REF!</definedName>
    <definedName name="nbvnv" localSheetId="21" hidden="1">{"via1",#N/A,TRUE,"general";"via2",#N/A,TRUE,"general";"via3",#N/A,TRUE,"general"}</definedName>
    <definedName name="nbvnv" localSheetId="22" hidden="1">{"via1",#N/A,TRUE,"general";"via2",#N/A,TRUE,"general";"via3",#N/A,TRUE,"general"}</definedName>
    <definedName name="nbvnv" localSheetId="16" hidden="1">{"via1",#N/A,TRUE,"general";"via2",#N/A,TRUE,"general";"via3",#N/A,TRUE,"general"}</definedName>
    <definedName name="nbvnv" localSheetId="20" hidden="1">{"via1",#N/A,TRUE,"general";"via2",#N/A,TRUE,"general";"via3",#N/A,TRUE,"general"}</definedName>
    <definedName name="nbvnv" localSheetId="2" hidden="1">{"via1",#N/A,TRUE,"general";"via2",#N/A,TRUE,"general";"via3",#N/A,TRUE,"general"}</definedName>
    <definedName name="nbvnv" localSheetId="4" hidden="1">{"via1",#N/A,TRUE,"general";"via2",#N/A,TRUE,"general";"via3",#N/A,TRUE,"general"}</definedName>
    <definedName name="nbvnv" localSheetId="1" hidden="1">{"via1",#N/A,TRUE,"general";"via2",#N/A,TRUE,"general";"via3",#N/A,TRUE,"general"}</definedName>
    <definedName name="nbvnv" localSheetId="5" hidden="1">{"via1",#N/A,TRUE,"general";"via2",#N/A,TRUE,"general";"via3",#N/A,TRUE,"general"}</definedName>
    <definedName name="nbvnv" hidden="1">{"via1",#N/A,TRUE,"general";"via2",#N/A,TRUE,"general";"via3",#N/A,TRUE,"general"}</definedName>
    <definedName name="NCalzadas" localSheetId="21">#REF!</definedName>
    <definedName name="NCalzadas" localSheetId="17">#REF!</definedName>
    <definedName name="NCalzadas" localSheetId="20">#REF!</definedName>
    <definedName name="NCalzadas" localSheetId="19">#REF!</definedName>
    <definedName name="NCalzadas" localSheetId="1">#REF!</definedName>
    <definedName name="NCalzadas" localSheetId="7">#REF!</definedName>
    <definedName name="NCalzadas">#REF!</definedName>
    <definedName name="NDev1" localSheetId="2">#REF!</definedName>
    <definedName name="NDev1">#REF!</definedName>
    <definedName name="NDev2" localSheetId="2">#REF!</definedName>
    <definedName name="NDev2">#REF!</definedName>
    <definedName name="NDev3" localSheetId="2">#REF!</definedName>
    <definedName name="NDev3">#REF!</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16" hidden="1">{"TAB1",#N/A,TRUE,"GENERAL";"TAB2",#N/A,TRUE,"GENERAL";"TAB3",#N/A,TRUE,"GENERAL";"TAB4",#N/A,TRUE,"GENERAL";"TAB5",#N/A,TRUE,"GENERAL"}</definedName>
    <definedName name="NDHS" localSheetId="20" hidden="1">{"TAB1",#N/A,TRUE,"GENERAL";"TAB2",#N/A,TRUE,"GENERAL";"TAB3",#N/A,TRUE,"GENERAL";"TAB4",#N/A,TRUE,"GENERAL";"TAB5",#N/A,TRUE,"GENERAL"}</definedName>
    <definedName name="NDHS" localSheetId="2" hidden="1">{"TAB1",#N/A,TRUE,"GENERAL";"TAB2",#N/A,TRUE,"GENERAL";"TAB3",#N/A,TRUE,"GENERAL";"TAB4",#N/A,TRUE,"GENERAL";"TAB5",#N/A,TRUE,"GENERAL"}</definedName>
    <definedName name="NDHS" localSheetId="4" hidden="1">{"TAB1",#N/A,TRUE,"GENERAL";"TAB2",#N/A,TRUE,"GENERAL";"TAB3",#N/A,TRUE,"GENERAL";"TAB4",#N/A,TRUE,"GENERAL";"TAB5",#N/A,TRUE,"GENERAL"}</definedName>
    <definedName name="NDHS" localSheetId="1" hidden="1">{"TAB1",#N/A,TRUE,"GENERAL";"TAB2",#N/A,TRUE,"GENERAL";"TAB3",#N/A,TRUE,"GENERAL";"TAB4",#N/A,TRUE,"GENERAL";"TAB5",#N/A,TRUE,"GENERAL"}</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ds" localSheetId="22" hidden="1">{#N/A,#N/A,TRUE,"1842CWN0"}</definedName>
    <definedName name="nds" hidden="1">{#N/A,#N/A,TRUE,"1842CWN0"}</definedName>
    <definedName name="nece.cab" localSheetId="16">#REF!</definedName>
    <definedName name="nece.cab" localSheetId="20">#REF!</definedName>
    <definedName name="nece.cab" localSheetId="4">#REF!</definedName>
    <definedName name="nece.cab">#REF!</definedName>
    <definedName name="NES" localSheetId="2">#REF!</definedName>
    <definedName name="NES">#REF!</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16" hidden="1">{"TAB1",#N/A,TRUE,"GENERAL";"TAB2",#N/A,TRUE,"GENERAL";"TAB3",#N/A,TRUE,"GENERAL";"TAB4",#N/A,TRUE,"GENERAL";"TAB5",#N/A,TRUE,"GENERAL"}</definedName>
    <definedName name="nf" localSheetId="20" hidden="1">{"TAB1",#N/A,TRUE,"GENERAL";"TAB2",#N/A,TRUE,"GENERAL";"TAB3",#N/A,TRUE,"GENERAL";"TAB4",#N/A,TRUE,"GENERAL";"TAB5",#N/A,TRUE,"GENERAL"}</definedName>
    <definedName name="nf" localSheetId="2" hidden="1">{"TAB1",#N/A,TRUE,"GENERAL";"TAB2",#N/A,TRUE,"GENERAL";"TAB3",#N/A,TRUE,"GENERAL";"TAB4",#N/A,TRUE,"GENERAL";"TAB5",#N/A,TRUE,"GENERAL"}</definedName>
    <definedName name="nf" localSheetId="4" hidden="1">{"TAB1",#N/A,TRUE,"GENERAL";"TAB2",#N/A,TRUE,"GENERAL";"TAB3",#N/A,TRUE,"GENERAL";"TAB4",#N/A,TRUE,"GENERAL";"TAB5",#N/A,TRUE,"GENERAL"}</definedName>
    <definedName name="nf" localSheetId="1" hidden="1">{"TAB1",#N/A,TRUE,"GENERAL";"TAB2",#N/A,TRUE,"GENERAL";"TAB3",#N/A,TRUE,"GENERAL";"TAB4",#N/A,TRUE,"GENERAL";"TAB5",#N/A,TRUE,"GENERAL"}</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21" hidden="1">{"via1",#N/A,TRUE,"general";"via2",#N/A,TRUE,"general";"via3",#N/A,TRUE,"general"}</definedName>
    <definedName name="nfg" localSheetId="22" hidden="1">{"via1",#N/A,TRUE,"general";"via2",#N/A,TRUE,"general";"via3",#N/A,TRUE,"general"}</definedName>
    <definedName name="nfg" localSheetId="16" hidden="1">{"via1",#N/A,TRUE,"general";"via2",#N/A,TRUE,"general";"via3",#N/A,TRUE,"general"}</definedName>
    <definedName name="nfg" localSheetId="20" hidden="1">{"via1",#N/A,TRUE,"general";"via2",#N/A,TRUE,"general";"via3",#N/A,TRUE,"general"}</definedName>
    <definedName name="nfg" localSheetId="2" hidden="1">{"via1",#N/A,TRUE,"general";"via2",#N/A,TRUE,"general";"via3",#N/A,TRUE,"general"}</definedName>
    <definedName name="nfg" localSheetId="4" hidden="1">{"via1",#N/A,TRUE,"general";"via2",#N/A,TRUE,"general";"via3",#N/A,TRUE,"general"}</definedName>
    <definedName name="nfg" localSheetId="1" hidden="1">{"via1",#N/A,TRUE,"general";"via2",#N/A,TRUE,"general";"via3",#N/A,TRUE,"general"}</definedName>
    <definedName name="nfg" localSheetId="5" hidden="1">{"via1",#N/A,TRUE,"general";"via2",#N/A,TRUE,"general";"via3",#N/A,TRUE,"general"}</definedName>
    <definedName name="nfg"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16" hidden="1">{"via1",#N/A,TRUE,"general";"via2",#N/A,TRUE,"general";"via3",#N/A,TRUE,"general"}</definedName>
    <definedName name="nfgn" localSheetId="20" hidden="1">{"via1",#N/A,TRUE,"general";"via2",#N/A,TRUE,"general";"via3",#N/A,TRUE,"general"}</definedName>
    <definedName name="nfgn" localSheetId="2" hidden="1">{"via1",#N/A,TRUE,"general";"via2",#N/A,TRUE,"general";"via3",#N/A,TRUE,"general"}</definedName>
    <definedName name="nfgn" localSheetId="4" hidden="1">{"via1",#N/A,TRUE,"general";"via2",#N/A,TRUE,"general";"via3",#N/A,TRUE,"general"}</definedName>
    <definedName name="nfgn" localSheetId="1"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16" hidden="1">{"TAB1",#N/A,TRUE,"GENERAL";"TAB2",#N/A,TRUE,"GENERAL";"TAB3",#N/A,TRUE,"GENERAL";"TAB4",#N/A,TRUE,"GENERAL";"TAB5",#N/A,TRUE,"GENERAL"}</definedName>
    <definedName name="ngdn" localSheetId="20" hidden="1">{"TAB1",#N/A,TRUE,"GENERAL";"TAB2",#N/A,TRUE,"GENERAL";"TAB3",#N/A,TRUE,"GENERAL";"TAB4",#N/A,TRUE,"GENERAL";"TAB5",#N/A,TRUE,"GENERAL"}</definedName>
    <definedName name="ngdn" localSheetId="2" hidden="1">{"TAB1",#N/A,TRUE,"GENERAL";"TAB2",#N/A,TRUE,"GENERAL";"TAB3",#N/A,TRUE,"GENERAL";"TAB4",#N/A,TRUE,"GENERAL";"TAB5",#N/A,TRUE,"GENERAL"}</definedName>
    <definedName name="ngdn" localSheetId="4" hidden="1">{"TAB1",#N/A,TRUE,"GENERAL";"TAB2",#N/A,TRUE,"GENERAL";"TAB3",#N/A,TRUE,"GENERAL";"TAB4",#N/A,TRUE,"GENERAL";"TAB5",#N/A,TRUE,"GENERAL"}</definedName>
    <definedName name="ngdn" localSheetId="1" hidden="1">{"TAB1",#N/A,TRUE,"GENERAL";"TAB2",#N/A,TRUE,"GENERAL";"TAB3",#N/A,TRUE,"GENERAL";"TAB4",#N/A,TRUE,"GENERAL";"TAB5",#N/A,TRUE,"GENERAL"}</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21" hidden="1">{"via1",#N/A,TRUE,"general";"via2",#N/A,TRUE,"general";"via3",#N/A,TRUE,"general"}</definedName>
    <definedName name="ngfh" localSheetId="22" hidden="1">{"via1",#N/A,TRUE,"general";"via2",#N/A,TRUE,"general";"via3",#N/A,TRUE,"general"}</definedName>
    <definedName name="ngfh" localSheetId="16" hidden="1">{"via1",#N/A,TRUE,"general";"via2",#N/A,TRUE,"general";"via3",#N/A,TRUE,"general"}</definedName>
    <definedName name="ngfh" localSheetId="20" hidden="1">{"via1",#N/A,TRUE,"general";"via2",#N/A,TRUE,"general";"via3",#N/A,TRUE,"general"}</definedName>
    <definedName name="ngfh" localSheetId="2" hidden="1">{"via1",#N/A,TRUE,"general";"via2",#N/A,TRUE,"general";"via3",#N/A,TRUE,"general"}</definedName>
    <definedName name="ngfh" localSheetId="4" hidden="1">{"via1",#N/A,TRUE,"general";"via2",#N/A,TRUE,"general";"via3",#N/A,TRUE,"general"}</definedName>
    <definedName name="ngfh" localSheetId="1" hidden="1">{"via1",#N/A,TRUE,"general";"via2",#N/A,TRUE,"general";"via3",#N/A,TRUE,"general"}</definedName>
    <definedName name="ngfh" localSheetId="5" hidden="1">{"via1",#N/A,TRUE,"general";"via2",#N/A,TRUE,"general";"via3",#N/A,TRUE,"general"}</definedName>
    <definedName name="ngfh" hidden="1">{"via1",#N/A,TRUE,"general";"via2",#N/A,TRUE,"general";"via3",#N/A,TRUE,"general"}</definedName>
    <definedName name="NHG" localSheetId="2">#REF!</definedName>
    <definedName name="NHG">#REF!</definedName>
    <definedName name="nhn" localSheetId="21" hidden="1">{"via1",#N/A,TRUE,"general";"via2",#N/A,TRUE,"general";"via3",#N/A,TRUE,"general"}</definedName>
    <definedName name="nhn" localSheetId="22" hidden="1">{"via1",#N/A,TRUE,"general";"via2",#N/A,TRUE,"general";"via3",#N/A,TRUE,"general"}</definedName>
    <definedName name="nhn" localSheetId="16" hidden="1">{"via1",#N/A,TRUE,"general";"via2",#N/A,TRUE,"general";"via3",#N/A,TRUE,"general"}</definedName>
    <definedName name="nhn" localSheetId="20" hidden="1">{"via1",#N/A,TRUE,"general";"via2",#N/A,TRUE,"general";"via3",#N/A,TRUE,"general"}</definedName>
    <definedName name="nhn" localSheetId="2" hidden="1">{"via1",#N/A,TRUE,"general";"via2",#N/A,TRUE,"general";"via3",#N/A,TRUE,"general"}</definedName>
    <definedName name="nhn" localSheetId="4" hidden="1">{"via1",#N/A,TRUE,"general";"via2",#N/A,TRUE,"general";"via3",#N/A,TRUE,"general"}</definedName>
    <definedName name="nhn" localSheetId="1" hidden="1">{"via1",#N/A,TRUE,"general";"via2",#N/A,TRUE,"general";"via3",#N/A,TRUE,"general"}</definedName>
    <definedName name="nhn" localSheetId="5" hidden="1">{"via1",#N/A,TRUE,"general";"via2",#N/A,TRUE,"general";"via3",#N/A,TRUE,"general"}</definedName>
    <definedName name="nhn" hidden="1">{"via1",#N/A,TRUE,"general";"via2",#N/A,TRUE,"general";"via3",#N/A,TRUE,"general"}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21" hidden="1">{"via1",#N/A,TRUE,"general";"via2",#N/A,TRUE,"general";"via3",#N/A,TRUE,"general"}</definedName>
    <definedName name="nhndr" localSheetId="22" hidden="1">{"via1",#N/A,TRUE,"general";"via2",#N/A,TRUE,"general";"via3",#N/A,TRUE,"general"}</definedName>
    <definedName name="nhndr" localSheetId="16" hidden="1">{"via1",#N/A,TRUE,"general";"via2",#N/A,TRUE,"general";"via3",#N/A,TRUE,"general"}</definedName>
    <definedName name="nhndr" localSheetId="20" hidden="1">{"via1",#N/A,TRUE,"general";"via2",#N/A,TRUE,"general";"via3",#N/A,TRUE,"general"}</definedName>
    <definedName name="nhndr" localSheetId="2" hidden="1">{"via1",#N/A,TRUE,"general";"via2",#N/A,TRUE,"general";"via3",#N/A,TRUE,"general"}</definedName>
    <definedName name="nhndr" localSheetId="4" hidden="1">{"via1",#N/A,TRUE,"general";"via2",#N/A,TRUE,"general";"via3",#N/A,TRUE,"general"}</definedName>
    <definedName name="nhndr" localSheetId="1" hidden="1">{"via1",#N/A,TRUE,"general";"via2",#N/A,TRUE,"general";"via3",#N/A,TRUE,"general"}</definedName>
    <definedName name="nhndr" localSheetId="5" hidden="1">{"via1",#N/A,TRUE,"general";"via2",#N/A,TRUE,"general";"via3",#N/A,TRUE,"general"}</definedName>
    <definedName name="nhndr" hidden="1">{"via1",#N/A,TRUE,"general";"via2",#N/A,TRUE,"general";"via3",#N/A,TRUE,"general"}</definedName>
    <definedName name="ninguno" localSheetId="2">#REF!</definedName>
    <definedName name="ninguno">#REF!</definedName>
    <definedName name="NJH" localSheetId="2">#REF!</definedName>
    <definedName name="NJH">#REF!</definedName>
    <definedName name="nm" localSheetId="2">#REF!</definedName>
    <definedName name="nm">#REF!</definedName>
    <definedName name="nmmmm" localSheetId="21" hidden="1">{"via1",#N/A,TRUE,"general";"via2",#N/A,TRUE,"general";"via3",#N/A,TRUE,"general"}</definedName>
    <definedName name="nmmmm" localSheetId="22" hidden="1">{"via1",#N/A,TRUE,"general";"via2",#N/A,TRUE,"general";"via3",#N/A,TRUE,"general"}</definedName>
    <definedName name="nmmmm" localSheetId="16" hidden="1">{"via1",#N/A,TRUE,"general";"via2",#N/A,TRUE,"general";"via3",#N/A,TRUE,"general"}</definedName>
    <definedName name="nmmmm" localSheetId="20" hidden="1">{"via1",#N/A,TRUE,"general";"via2",#N/A,TRUE,"general";"via3",#N/A,TRUE,"general"}</definedName>
    <definedName name="nmmmm" localSheetId="2" hidden="1">{"via1",#N/A,TRUE,"general";"via2",#N/A,TRUE,"general";"via3",#N/A,TRUE,"general"}</definedName>
    <definedName name="nmmmm" localSheetId="4" hidden="1">{"via1",#N/A,TRUE,"general";"via2",#N/A,TRUE,"general";"via3",#N/A,TRUE,"general"}</definedName>
    <definedName name="nmmmm" localSheetId="1" hidden="1">{"via1",#N/A,TRUE,"general";"via2",#N/A,TRUE,"general";"via3",#N/A,TRUE,"general"}</definedName>
    <definedName name="nmmmm" localSheetId="5" hidden="1">{"via1",#N/A,TRUE,"general";"via2",#N/A,TRUE,"general";"via3",#N/A,TRUE,"general"}</definedName>
    <definedName name="nmmmm" hidden="1">{"via1",#N/A,TRUE,"general";"via2",#N/A,TRUE,"general";"via3",#N/A,TRUE,"general"}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localSheetId="16" hidden="1">{"TAB1",#N/A,TRUE,"GENERAL";"TAB2",#N/A,TRUE,"GENERAL";"TAB3",#N/A,TRUE,"GENERAL";"TAB4",#N/A,TRUE,"GENERAL";"TAB5",#N/A,TRUE,"GENERAL"}</definedName>
    <definedName name="NN" localSheetId="20" hidden="1">{"TAB1",#N/A,TRUE,"GENERAL";"TAB2",#N/A,TRUE,"GENERAL";"TAB3",#N/A,TRUE,"GENERAL";"TAB4",#N/A,TRUE,"GENERAL";"TAB5",#N/A,TRUE,"GENERAL"}</definedName>
    <definedName name="NN" localSheetId="2" hidden="1">{"TAB1",#N/A,TRUE,"GENERAL";"TAB2",#N/A,TRUE,"GENERAL";"TAB3",#N/A,TRUE,"GENERAL";"TAB4",#N/A,TRUE,"GENERAL";"TAB5",#N/A,TRUE,"GENERAL"}</definedName>
    <definedName name="NN" localSheetId="4" hidden="1">{"TAB1",#N/A,TRUE,"GENERAL";"TAB2",#N/A,TRUE,"GENERAL";"TAB3",#N/A,TRUE,"GENERAL";"TAB4",#N/A,TRUE,"GENERAL";"TAB5",#N/A,TRUE,"GENERAL"}</definedName>
    <definedName name="NN" localSheetId="1" hidden="1">{"TAB1",#N/A,TRUE,"GENERAL";"TAB2",#N/A,TRUE,"GENERAL";"TAB3",#N/A,TRUE,"GENERAL";"TAB4",#N/A,TRUE,"GENERAL";"TAB5",#N/A,TRUE,"GENERAL"}</definedName>
    <definedName name="NN" localSheetId="5" hidden="1">{"TAB1",#N/A,TRUE,"GENERAL";"TAB2",#N/A,TRUE,"GENERAL";"TAB3",#N/A,TRUE,"GENERAL";"TAB4",#N/A,TRUE,"GENERAL";"TAB5",#N/A,TRUE,"GENERAL"}</definedName>
    <definedName name="NN"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 hidden="1">{"TAB1",#N/A,TRUE,"GENERAL";"TAB2",#N/A,TRUE,"GENERAL";"TAB3",#N/A,TRUE,"GENERAL";"TAB4",#N/A,TRUE,"GENERAL";"TAB5",#N/A,TRUE,"GENERAL"}</definedName>
    <definedName name="nndng" localSheetId="4" hidden="1">{"TAB1",#N/A,TRUE,"GENERAL";"TAB2",#N/A,TRUE,"GENERAL";"TAB3",#N/A,TRUE,"GENERAL";"TAB4",#N/A,TRUE,"GENERAL";"TAB5",#N/A,TRUE,"GENERAL"}</definedName>
    <definedName name="nndng" localSheetId="1"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 localSheetId="21" hidden="1">{"TAB1",#N/A,TRUE,"GENERAL";"TAB2",#N/A,TRUE,"GENERAL";"TAB3",#N/A,TRUE,"GENERAL";"TAB4",#N/A,TRUE,"GENERAL";"TAB5",#N/A,TRUE,"GENERAL"}</definedName>
    <definedName name="nnn" localSheetId="22" hidden="1">{"TAB1",#N/A,TRUE,"GENERAL";"TAB2",#N/A,TRUE,"GENERAL";"TAB3",#N/A,TRUE,"GENERAL";"TAB4",#N/A,TRUE,"GENERAL";"TAB5",#N/A,TRUE,"GENERAL"}</definedName>
    <definedName name="nnn" localSheetId="16" hidden="1">{"TAB1",#N/A,TRUE,"GENERAL";"TAB2",#N/A,TRUE,"GENERAL";"TAB3",#N/A,TRUE,"GENERAL";"TAB4",#N/A,TRUE,"GENERAL";"TAB5",#N/A,TRUE,"GENERAL"}</definedName>
    <definedName name="nnn" localSheetId="20" hidden="1">{"TAB1",#N/A,TRUE,"GENERAL";"TAB2",#N/A,TRUE,"GENERAL";"TAB3",#N/A,TRUE,"GENERAL";"TAB4",#N/A,TRUE,"GENERAL";"TAB5",#N/A,TRUE,"GENERAL"}</definedName>
    <definedName name="nnn" localSheetId="2" hidden="1">{"TAB1",#N/A,TRUE,"GENERAL";"TAB2",#N/A,TRUE,"GENERAL";"TAB3",#N/A,TRUE,"GENERAL";"TAB4",#N/A,TRUE,"GENERAL";"TAB5",#N/A,TRUE,"GENERAL"}</definedName>
    <definedName name="nnn" localSheetId="4" hidden="1">{"TAB1",#N/A,TRUE,"GENERAL";"TAB2",#N/A,TRUE,"GENERAL";"TAB3",#N/A,TRUE,"GENERAL";"TAB4",#N/A,TRUE,"GENERAL";"TAB5",#N/A,TRUE,"GENERAL"}</definedName>
    <definedName name="nnn" localSheetId="1" hidden="1">{"TAB1",#N/A,TRUE,"GENERAL";"TAB2",#N/A,TRUE,"GENERAL";"TAB3",#N/A,TRUE,"GENERAL";"TAB4",#N/A,TRUE,"GENERAL";"TAB5",#N/A,TRUE,"GENERAL"}</definedName>
    <definedName name="nnn" localSheetId="5" hidden="1">{"TAB1",#N/A,TRUE,"GENERAL";"TAB2",#N/A,TRUE,"GENERAL";"TAB3",#N/A,TRUE,"GENERAL";"TAB4",#N/A,TRUE,"GENERAL";"TAB5",#N/A,TRUE,"GENERAL"}</definedName>
    <definedName name="nnn" hidden="1">{"TAB1",#N/A,TRUE,"GENERAL";"TAB2",#N/A,TRUE,"GENERAL";"TAB3",#N/A,TRUE,"GENERAL";"TAB4",#N/A,TRUE,"GENERAL";"TAB5",#N/A,TRUE,"GENERAL"}</definedName>
    <definedName name="nnnhd" localSheetId="21" hidden="1">{"via1",#N/A,TRUE,"general";"via2",#N/A,TRUE,"general";"via3",#N/A,TRUE,"general"}</definedName>
    <definedName name="nnnhd" localSheetId="22" hidden="1">{"via1",#N/A,TRUE,"general";"via2",#N/A,TRUE,"general";"via3",#N/A,TRUE,"general"}</definedName>
    <definedName name="nnnhd" localSheetId="16" hidden="1">{"via1",#N/A,TRUE,"general";"via2",#N/A,TRUE,"general";"via3",#N/A,TRUE,"general"}</definedName>
    <definedName name="nnnhd" localSheetId="20" hidden="1">{"via1",#N/A,TRUE,"general";"via2",#N/A,TRUE,"general";"via3",#N/A,TRUE,"general"}</definedName>
    <definedName name="nnnhd" localSheetId="2" hidden="1">{"via1",#N/A,TRUE,"general";"via2",#N/A,TRUE,"general";"via3",#N/A,TRUE,"general"}</definedName>
    <definedName name="nnnhd" localSheetId="4" hidden="1">{"via1",#N/A,TRUE,"general";"via2",#N/A,TRUE,"general";"via3",#N/A,TRUE,"general"}</definedName>
    <definedName name="nnnhd" localSheetId="1" hidden="1">{"via1",#N/A,TRUE,"general";"via2",#N/A,TRUE,"general";"via3",#N/A,TRUE,"general"}</definedName>
    <definedName name="nnnhd" localSheetId="5" hidden="1">{"via1",#N/A,TRUE,"general";"via2",#N/A,TRUE,"general";"via3",#N/A,TRUE,"general"}</definedName>
    <definedName name="nnnhd"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16" hidden="1">{"via1",#N/A,TRUE,"general";"via2",#N/A,TRUE,"general";"via3",#N/A,TRUE,"general"}</definedName>
    <definedName name="nnnnn" localSheetId="20" hidden="1">{"via1",#N/A,TRUE,"general";"via2",#N/A,TRUE,"general";"via3",#N/A,TRUE,"general"}</definedName>
    <definedName name="nnnnn" localSheetId="2" hidden="1">{"via1",#N/A,TRUE,"general";"via2",#N/A,TRUE,"general";"via3",#N/A,TRUE,"general"}</definedName>
    <definedName name="nnnnn" localSheetId="4" hidden="1">{"via1",#N/A,TRUE,"general";"via2",#N/A,TRUE,"general";"via3",#N/A,TRUE,"general"}</definedName>
    <definedName name="nnnnn" localSheetId="1"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21" hidden="1">{"via1",#N/A,TRUE,"general";"via2",#N/A,TRUE,"general";"via3",#N/A,TRUE,"general"}</definedName>
    <definedName name="nnnnnh" localSheetId="22" hidden="1">{"via1",#N/A,TRUE,"general";"via2",#N/A,TRUE,"general";"via3",#N/A,TRUE,"general"}</definedName>
    <definedName name="nnnnnh" localSheetId="16" hidden="1">{"via1",#N/A,TRUE,"general";"via2",#N/A,TRUE,"general";"via3",#N/A,TRUE,"general"}</definedName>
    <definedName name="nnnnnh" localSheetId="20" hidden="1">{"via1",#N/A,TRUE,"general";"via2",#N/A,TRUE,"general";"via3",#N/A,TRUE,"general"}</definedName>
    <definedName name="nnnnnh" localSheetId="2" hidden="1">{"via1",#N/A,TRUE,"general";"via2",#N/A,TRUE,"general";"via3",#N/A,TRUE,"general"}</definedName>
    <definedName name="nnnnnh" localSheetId="4" hidden="1">{"via1",#N/A,TRUE,"general";"via2",#N/A,TRUE,"general";"via3",#N/A,TRUE,"general"}</definedName>
    <definedName name="nnnnnh" localSheetId="1" hidden="1">{"via1",#N/A,TRUE,"general";"via2",#N/A,TRUE,"general";"via3",#N/A,TRUE,"general"}</definedName>
    <definedName name="nnnnnh" localSheetId="5" hidden="1">{"via1",#N/A,TRUE,"general";"via2",#N/A,TRUE,"general";"via3",#N/A,TRUE,"general"}</definedName>
    <definedName name="nnnnnh" hidden="1">{"via1",#N/A,TRUE,"general";"via2",#N/A,TRUE,"general";"via3",#N/A,TRUE,"general"}</definedName>
    <definedName name="NO" localSheetId="22" hidden="1">{"PYGT",#N/A,FALSE,"PYG";"ACTIT",#N/A,FALSE,"BCE_GRAL-ACTIVO";"PASIT",#N/A,FALSE,"BCE_GRAL-PASIVO-PATRIM";"CAJAT",#N/A,FALSE,"CAJA"}</definedName>
    <definedName name="NO" localSheetId="2">#REF!</definedName>
    <definedName name="NO" hidden="1">{"PYGT",#N/A,FALSE,"PYG";"ACTIT",#N/A,FALSE,"BCE_GRAL-ACTIVO";"PASIT",#N/A,FALSE,"BCE_GRAL-PASIVO-PATRIM";"CAJAT",#N/A,FALSE,"CAJA"}</definedName>
    <definedName name="No._tanques" localSheetId="2">#REF!</definedName>
    <definedName name="No._tanques">#REF!</definedName>
    <definedName name="NoAño" localSheetId="20">#REF!</definedName>
    <definedName name="NoAño" localSheetId="2">#REF!</definedName>
    <definedName name="NoAño" localSheetId="4">#REF!</definedName>
    <definedName name="NoAño">#REF!</definedName>
    <definedName name="NOAPTO" localSheetId="2">#REF!</definedName>
    <definedName name="NOAPTO">#REF!</definedName>
    <definedName name="NºCONTRATO" localSheetId="20">#REF!</definedName>
    <definedName name="NºCONTRATO" localSheetId="4">#REF!</definedName>
    <definedName name="NºCONTRATO" localSheetId="1">#REF!</definedName>
    <definedName name="NºCONTRATO">#REF!</definedName>
    <definedName name="NoFacturable" localSheetId="2">#REF!</definedName>
    <definedName name="NoFacturable">#REF!</definedName>
    <definedName name="NOMBRE" localSheetId="20">#REF!</definedName>
    <definedName name="NOMBRE" localSheetId="1">#REF!</definedName>
    <definedName name="NOMBRE">#REF!</definedName>
    <definedName name="NoMes" localSheetId="20">#REF!</definedName>
    <definedName name="NoMes">#REF!</definedName>
    <definedName name="NoMuestra" localSheetId="2">#REF!</definedName>
    <definedName name="NoMuestra">#REF!</definedName>
    <definedName name="NOV" localSheetId="21">#REF!</definedName>
    <definedName name="NOV" localSheetId="17">#REF!</definedName>
    <definedName name="NOV" localSheetId="16">#REF!</definedName>
    <definedName name="NOV" localSheetId="20">#REF!</definedName>
    <definedName name="NOV" localSheetId="6">#REF!</definedName>
    <definedName name="NOV" localSheetId="19">#REF!</definedName>
    <definedName name="NOV" localSheetId="1">#REF!</definedName>
    <definedName name="NOV" localSheetId="7">#REF!</definedName>
    <definedName name="NOV">#REF!</definedName>
    <definedName name="NP" localSheetId="21">#REF!</definedName>
    <definedName name="NP" localSheetId="20">#REF!</definedName>
    <definedName name="NP">#REF!</definedName>
    <definedName name="nr" localSheetId="2">#REF!</definedName>
    <definedName name="nr">#REF!</definedName>
    <definedName name="nt" localSheetId="2">#REF!</definedName>
    <definedName name="nt">#REF!</definedName>
    <definedName name="NUCLEO" localSheetId="2">#REF!</definedName>
    <definedName name="NUCLEO">#REF!</definedName>
    <definedName name="NUCNUM" localSheetId="2">#REF!</definedName>
    <definedName name="NUCNUM">#REF!</definedName>
    <definedName name="NUEVO" localSheetId="2">#REF!</definedName>
    <definedName name="NUEVO">#REF!</definedName>
    <definedName name="NÚM" localSheetId="2">#REF!</definedName>
    <definedName name="NÚM">#REF!</definedName>
    <definedName name="Num_Pmt_Per_Year" localSheetId="20">#REF!</definedName>
    <definedName name="Num_Pmt_Per_Year">#REF!</definedName>
    <definedName name="Number_of_Payments" localSheetId="16">MATCH(0.01,'COMPENSAC-EVALUAC-SEG-SDA'!End_Bal,-1)+1</definedName>
    <definedName name="Number_of_Payments" localSheetId="20">MATCH(0.01,DESGLOSES!End_Bal,-1)+1</definedName>
    <definedName name="Number_of_Payments" localSheetId="2">MATCH(0.01,End_Bal,-1)+1</definedName>
    <definedName name="Number_of_Payments" localSheetId="4">MATCH(0.01,End_Bal,-1)+1</definedName>
    <definedName name="Number_of_Payments">MATCH(0.01,End_Bal,-1)+1</definedName>
    <definedName name="NÚMERO" localSheetId="2">#REF!</definedName>
    <definedName name="NÚMERO">#REF!</definedName>
    <definedName name="NumPostosGarantia" localSheetId="2">#REF!</definedName>
    <definedName name="NumPostosGarantia">#REF!</definedName>
    <definedName name="NUNI" localSheetId="21">#REF!</definedName>
    <definedName name="NUNI" localSheetId="17">#REF!</definedName>
    <definedName name="NUNI" localSheetId="16">#REF!</definedName>
    <definedName name="NUNI" localSheetId="20">#REF!</definedName>
    <definedName name="NUNI" localSheetId="6">#REF!</definedName>
    <definedName name="NUNI" localSheetId="19">#REF!</definedName>
    <definedName name="NUNI" localSheetId="1">#REF!</definedName>
    <definedName name="NUNI" localSheetId="7">#REF!</definedName>
    <definedName name="NUNI">#REF!</definedName>
    <definedName name="nxn" localSheetId="21" hidden="1">{"via1",#N/A,TRUE,"general";"via2",#N/A,TRUE,"general";"via3",#N/A,TRUE,"general"}</definedName>
    <definedName name="nxn" localSheetId="22" hidden="1">{"via1",#N/A,TRUE,"general";"via2",#N/A,TRUE,"general";"via3",#N/A,TRUE,"general"}</definedName>
    <definedName name="nxn" localSheetId="16" hidden="1">{"via1",#N/A,TRUE,"general";"via2",#N/A,TRUE,"general";"via3",#N/A,TRUE,"general"}</definedName>
    <definedName name="nxn" localSheetId="20" hidden="1">{"via1",#N/A,TRUE,"general";"via2",#N/A,TRUE,"general";"via3",#N/A,TRUE,"general"}</definedName>
    <definedName name="nxn" localSheetId="2" hidden="1">{"via1",#N/A,TRUE,"general";"via2",#N/A,TRUE,"general";"via3",#N/A,TRUE,"general"}</definedName>
    <definedName name="nxn" localSheetId="4" hidden="1">{"via1",#N/A,TRUE,"general";"via2",#N/A,TRUE,"general";"via3",#N/A,TRUE,"general"}</definedName>
    <definedName name="nxn" localSheetId="1" hidden="1">{"via1",#N/A,TRUE,"general";"via2",#N/A,TRUE,"general";"via3",#N/A,TRUE,"general"}</definedName>
    <definedName name="nxn" localSheetId="5" hidden="1">{"via1",#N/A,TRUE,"general";"via2",#N/A,TRUE,"general";"via3",#N/A,TRUE,"general"}</definedName>
    <definedName name="nxn" hidden="1">{"via1",#N/A,TRUE,"general";"via2",#N/A,TRUE,"general";"via3",#N/A,TRUE,"general"}</definedName>
    <definedName name="ñ" localSheetId="2">#REF!</definedName>
    <definedName name="ñ">#REF!</definedName>
    <definedName name="ñl" localSheetId="2">#REF!</definedName>
    <definedName name="ñl">#REF!</definedName>
    <definedName name="ññ" localSheetId="2">#REF!</definedName>
    <definedName name="ññ">#REF!</definedName>
    <definedName name="ÑÑÑ" localSheetId="2">#REF!</definedName>
    <definedName name="ÑÑÑ">#REF!</definedName>
    <definedName name="ñok" localSheetId="2">#REF!</definedName>
    <definedName name="ñok">#REF!</definedName>
    <definedName name="ñp" localSheetId="2">#REF!</definedName>
    <definedName name="ñp">#REF!</definedName>
    <definedName name="ñpñpñ" localSheetId="21" hidden="1">{"via1",#N/A,TRUE,"general";"via2",#N/A,TRUE,"general";"via3",#N/A,TRUE,"general"}</definedName>
    <definedName name="ñpñpñ" localSheetId="22" hidden="1">{"via1",#N/A,TRUE,"general";"via2",#N/A,TRUE,"general";"via3",#N/A,TRUE,"general"}</definedName>
    <definedName name="ñpñpñ" localSheetId="16" hidden="1">{"via1",#N/A,TRUE,"general";"via2",#N/A,TRUE,"general";"via3",#N/A,TRUE,"general"}</definedName>
    <definedName name="ñpñpñ" localSheetId="20" hidden="1">{"via1",#N/A,TRUE,"general";"via2",#N/A,TRUE,"general";"via3",#N/A,TRUE,"general"}</definedName>
    <definedName name="ñpñpñ" localSheetId="2" hidden="1">{"via1",#N/A,TRUE,"general";"via2",#N/A,TRUE,"general";"via3",#N/A,TRUE,"general"}</definedName>
    <definedName name="ñpñpñ" localSheetId="4" hidden="1">{"via1",#N/A,TRUE,"general";"via2",#N/A,TRUE,"general";"via3",#N/A,TRUE,"general"}</definedName>
    <definedName name="ñpñpñ" localSheetId="1" hidden="1">{"via1",#N/A,TRUE,"general";"via2",#N/A,TRUE,"general";"via3",#N/A,TRUE,"general"}</definedName>
    <definedName name="ñpñpñ" localSheetId="5" hidden="1">{"via1",#N/A,TRUE,"general";"via2",#N/A,TRUE,"general";"via3",#N/A,TRUE,"general"}</definedName>
    <definedName name="ñpñpñ" hidden="1">{"via1",#N/A,TRUE,"general";"via2",#N/A,TRUE,"general";"via3",#N/A,TRUE,"general"}</definedName>
    <definedName name="ñpo" localSheetId="2">#REF!</definedName>
    <definedName name="ñpo">#REF!</definedName>
    <definedName name="O" localSheetId="2">#REF!</definedName>
    <definedName name="O">#REF!</definedName>
    <definedName name="º1" localSheetId="2">#REF!</definedName>
    <definedName name="º1">#REF!</definedName>
    <definedName name="o9o9" localSheetId="21" hidden="1">{"via1",#N/A,TRUE,"general";"via2",#N/A,TRUE,"general";"via3",#N/A,TRUE,"general"}</definedName>
    <definedName name="o9o9" localSheetId="22" hidden="1">{"via1",#N/A,TRUE,"general";"via2",#N/A,TRUE,"general";"via3",#N/A,TRUE,"general"}</definedName>
    <definedName name="o9o9" localSheetId="16" hidden="1">{"via1",#N/A,TRUE,"general";"via2",#N/A,TRUE,"general";"via3",#N/A,TRUE,"general"}</definedName>
    <definedName name="o9o9" localSheetId="20" hidden="1">{"via1",#N/A,TRUE,"general";"via2",#N/A,TRUE,"general";"via3",#N/A,TRUE,"general"}</definedName>
    <definedName name="o9o9" localSheetId="2" hidden="1">{"via1",#N/A,TRUE,"general";"via2",#N/A,TRUE,"general";"via3",#N/A,TRUE,"general"}</definedName>
    <definedName name="o9o9" localSheetId="4" hidden="1">{"via1",#N/A,TRUE,"general";"via2",#N/A,TRUE,"general";"via3",#N/A,TRUE,"general"}</definedName>
    <definedName name="o9o9" localSheetId="1" hidden="1">{"via1",#N/A,TRUE,"general";"via2",#N/A,TRUE,"general";"via3",#N/A,TRUE,"general"}</definedName>
    <definedName name="o9o9" localSheetId="5" hidden="1">{"via1",#N/A,TRUE,"general";"via2",#N/A,TRUE,"general";"via3",#N/A,TRUE,"general"}</definedName>
    <definedName name="o9o9" hidden="1">{"via1",#N/A,TRUE,"general";"via2",#N/A,TRUE,"general";"via3",#N/A,TRUE,"general"}</definedName>
    <definedName name="OAE" localSheetId="2">#REF!</definedName>
    <definedName name="OAE">#REF!</definedName>
    <definedName name="OBJ" localSheetId="2">#REF!</definedName>
    <definedName name="OBJ">#REF!</definedName>
    <definedName name="OBJETO" localSheetId="16">#REF!</definedName>
    <definedName name="OBJETO" localSheetId="20">#REF!</definedName>
    <definedName name="OBJETO" localSheetId="4">#REF!</definedName>
    <definedName name="OBJETO" localSheetId="5">#REF!</definedName>
    <definedName name="OBJETO">#REF!</definedName>
    <definedName name="Obra" localSheetId="20">#REF!</definedName>
    <definedName name="Obra" localSheetId="1">#REF!</definedName>
    <definedName name="Obra">#REF!</definedName>
    <definedName name="obras" localSheetId="22" hidden="1">#REF!</definedName>
    <definedName name="obras" hidden="1">#REF!</definedName>
    <definedName name="obras11" localSheetId="22" hidden="1">#REF!</definedName>
    <definedName name="obras11" hidden="1">#REF!</definedName>
    <definedName name="obser" localSheetId="21">#REF!</definedName>
    <definedName name="obser" localSheetId="20">#REF!</definedName>
    <definedName name="obser">#REF!</definedName>
    <definedName name="OBSERVACION" localSheetId="2">#REF!</definedName>
    <definedName name="OBSERVACION">#REF!</definedName>
    <definedName name="OBSERVACIONES" localSheetId="21">#REF!</definedName>
    <definedName name="OBSERVACIONES" localSheetId="17">#REF!</definedName>
    <definedName name="OBSERVACIONES" localSheetId="20">#REF!</definedName>
    <definedName name="OBSERVACIONES" localSheetId="19">#REF!</definedName>
    <definedName name="OBSERVACIONES" localSheetId="1">#REF!</definedName>
    <definedName name="OBSERVACIONES" localSheetId="7">#REF!</definedName>
    <definedName name="OBSERVACIONES">#REF!</definedName>
    <definedName name="OCT" localSheetId="21">#REF!</definedName>
    <definedName name="OCT" localSheetId="17">#REF!</definedName>
    <definedName name="OCT" localSheetId="16">#REF!</definedName>
    <definedName name="OCT" localSheetId="20">#REF!</definedName>
    <definedName name="OCT" localSheetId="6">#REF!</definedName>
    <definedName name="OCT" localSheetId="19">#REF!</definedName>
    <definedName name="OCT" localSheetId="1">#REF!</definedName>
    <definedName name="OCT" localSheetId="7">#REF!</definedName>
    <definedName name="OCT">#REF!</definedName>
    <definedName name="OCTUBRE" localSheetId="2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era" localSheetId="22" hidden="1">{#N/A,#N/A,FALSE,"Aging Summary";#N/A,#N/A,FALSE,"Ratio Analysis";#N/A,#N/A,FALSE,"Test 120 Day Accts";#N/A,#N/A,FALSE,"Tickmarks"}</definedName>
    <definedName name="oera" hidden="1">{#N/A,#N/A,FALSE,"Aging Summary";#N/A,#N/A,FALSE,"Ratio Analysis";#N/A,#N/A,FALSE,"Test 120 Day Accts";#N/A,#N/A,FALSE,"Tickmarks"}</definedName>
    <definedName name="OF" localSheetId="16">#REF!</definedName>
    <definedName name="OF" localSheetId="20">#REF!</definedName>
    <definedName name="OF" localSheetId="4">#REF!</definedName>
    <definedName name="OF">#REF!</definedName>
    <definedName name="OFI" localSheetId="2">#REF!</definedName>
    <definedName name="OFI">#REF!</definedName>
    <definedName name="Oficina" localSheetId="2">#REF!</definedName>
    <definedName name="Oficina">#REF!</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 hidden="1">{"TAB1",#N/A,TRUE,"GENERAL";"TAB2",#N/A,TRUE,"GENERAL";"TAB3",#N/A,TRUE,"GENERAL";"TAB4",#N/A,TRUE,"GENERAL";"TAB5",#N/A,TRUE,"GENERAL"}</definedName>
    <definedName name="oiret" localSheetId="4" hidden="1">{"TAB1",#N/A,TRUE,"GENERAL";"TAB2",#N/A,TRUE,"GENERAL";"TAB3",#N/A,TRUE,"GENERAL";"TAB4",#N/A,TRUE,"GENERAL";"TAB5",#N/A,TRUE,"GENERAL"}</definedName>
    <definedName name="oiret" localSheetId="1" hidden="1">{"TAB1",#N/A,TRUE,"GENERAL";"TAB2",#N/A,TRUE,"GENERAL";"TAB3",#N/A,TRUE,"GENERAL";"TAB4",#N/A,TRUE,"GENERAL";"TAB5",#N/A,TRUE,"GENERAL"}</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21" hidden="1">{"via1",#N/A,TRUE,"general";"via2",#N/A,TRUE,"general";"via3",#N/A,TRUE,"general"}</definedName>
    <definedName name="OIUOIU" localSheetId="22" hidden="1">{"via1",#N/A,TRUE,"general";"via2",#N/A,TRUE,"general";"via3",#N/A,TRUE,"general"}</definedName>
    <definedName name="OIUOIU" localSheetId="16" hidden="1">{"via1",#N/A,TRUE,"general";"via2",#N/A,TRUE,"general";"via3",#N/A,TRUE,"general"}</definedName>
    <definedName name="OIUOIU" localSheetId="20" hidden="1">{"via1",#N/A,TRUE,"general";"via2",#N/A,TRUE,"general";"via3",#N/A,TRUE,"general"}</definedName>
    <definedName name="OIUOIU" localSheetId="2" hidden="1">{"via1",#N/A,TRUE,"general";"via2",#N/A,TRUE,"general";"via3",#N/A,TRUE,"general"}</definedName>
    <definedName name="OIUOIU" localSheetId="4" hidden="1">{"via1",#N/A,TRUE,"general";"via2",#N/A,TRUE,"general";"via3",#N/A,TRUE,"general"}</definedName>
    <definedName name="OIUOIU" localSheetId="1" hidden="1">{"via1",#N/A,TRUE,"general";"via2",#N/A,TRUE,"general";"via3",#N/A,TRUE,"general"}</definedName>
    <definedName name="OIUOIU" localSheetId="5" hidden="1">{"via1",#N/A,TRUE,"general";"via2",#N/A,TRUE,"general";"via3",#N/A,TRUE,"general"}</definedName>
    <definedName name="OIUOIU" hidden="1">{"via1",#N/A,TRUE,"general";"via2",#N/A,TRUE,"general";"via3",#N/A,TRUE,"general"}</definedName>
    <definedName name="OJO" localSheetId="22" hidden="1">#REF!</definedName>
    <definedName name="Ojo" localSheetId="2" hidden="1">#REF!</definedName>
    <definedName name="OJO" hidden="1">#REF!</definedName>
    <definedName name="oo" localSheetId="2">#REF!</definedName>
    <definedName name="oo">#REF!</definedName>
    <definedName name="ooo" localSheetId="21" hidden="1">{"via1",#N/A,TRUE,"general";"via2",#N/A,TRUE,"general";"via3",#N/A,TRUE,"general"}</definedName>
    <definedName name="ooo" localSheetId="22" hidden="1">{"via1",#N/A,TRUE,"general";"via2",#N/A,TRUE,"general";"via3",#N/A,TRUE,"general"}</definedName>
    <definedName name="ooo" localSheetId="16" hidden="1">{"via1",#N/A,TRUE,"general";"via2",#N/A,TRUE,"general";"via3",#N/A,TRUE,"general"}</definedName>
    <definedName name="ooo" localSheetId="20" hidden="1">{"via1",#N/A,TRUE,"general";"via2",#N/A,TRUE,"general";"via3",#N/A,TRUE,"general"}</definedName>
    <definedName name="ooo" localSheetId="2" hidden="1">{"via1",#N/A,TRUE,"general";"via2",#N/A,TRUE,"general";"via3",#N/A,TRUE,"general"}</definedName>
    <definedName name="ooo" localSheetId="4" hidden="1">{"via1",#N/A,TRUE,"general";"via2",#N/A,TRUE,"general";"via3",#N/A,TRUE,"general"}</definedName>
    <definedName name="ooo" localSheetId="1" hidden="1">{"via1",#N/A,TRUE,"general";"via2",#N/A,TRUE,"general";"via3",#N/A,TRUE,"general"}</definedName>
    <definedName name="ooo" localSheetId="5" hidden="1">{"via1",#N/A,TRUE,"general";"via2",#N/A,TRUE,"general";"via3",#N/A,TRUE,"general"}</definedName>
    <definedName name="ooo" hidden="1">{"via1",#N/A,TRUE,"general";"via2",#N/A,TRUE,"general";"via3",#N/A,TRUE,"general"}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s" localSheetId="21" hidden="1">{"via1",#N/A,TRUE,"general";"via2",#N/A,TRUE,"general";"via3",#N/A,TRUE,"general"}</definedName>
    <definedName name="oooos" localSheetId="22" hidden="1">{"via1",#N/A,TRUE,"general";"via2",#N/A,TRUE,"general";"via3",#N/A,TRUE,"general"}</definedName>
    <definedName name="oooos" localSheetId="16" hidden="1">{"via1",#N/A,TRUE,"general";"via2",#N/A,TRUE,"general";"via3",#N/A,TRUE,"general"}</definedName>
    <definedName name="oooos" localSheetId="20" hidden="1">{"via1",#N/A,TRUE,"general";"via2",#N/A,TRUE,"general";"via3",#N/A,TRUE,"general"}</definedName>
    <definedName name="oooos" localSheetId="2" hidden="1">{"via1",#N/A,TRUE,"general";"via2",#N/A,TRUE,"general";"via3",#N/A,TRUE,"general"}</definedName>
    <definedName name="oooos" localSheetId="4" hidden="1">{"via1",#N/A,TRUE,"general";"via2",#N/A,TRUE,"general";"via3",#N/A,TRUE,"general"}</definedName>
    <definedName name="oooos" localSheetId="1" hidden="1">{"via1",#N/A,TRUE,"general";"via2",#N/A,TRUE,"general";"via3",#N/A,TRUE,"general"}</definedName>
    <definedName name="oooos" localSheetId="5" hidden="1">{"via1",#N/A,TRUE,"general";"via2",#N/A,TRUE,"general";"via3",#N/A,TRUE,"general"}</definedName>
    <definedName name="oooos" hidden="1">{"via1",#N/A,TRUE,"general";"via2",#N/A,TRUE,"general";"via3",#N/A,TRUE,"general"}</definedName>
    <definedName name="op" localSheetId="2">#REF!</definedName>
    <definedName name="op">#REF!</definedName>
    <definedName name="oper" localSheetId="20">#REF!</definedName>
    <definedName name="oper" localSheetId="2">#REF!</definedName>
    <definedName name="oper" localSheetId="4">#REF!</definedName>
    <definedName name="oper">#REF!</definedName>
    <definedName name="ORIGEN" localSheetId="17">#REF!</definedName>
    <definedName name="ORIGEN" localSheetId="20">#REF!</definedName>
    <definedName name="ORIGEN" localSheetId="19">#REF!</definedName>
    <definedName name="ORIGEN" localSheetId="1">#REF!</definedName>
    <definedName name="ORIGEN" localSheetId="7">#REF!</definedName>
    <definedName name="ORIGEN">#REF!</definedName>
    <definedName name="OrigenConsultoria" localSheetId="2">#REF!</definedName>
    <definedName name="OrigenConsultoria">#REF!</definedName>
    <definedName name="OrigenObra" localSheetId="2">#REF!</definedName>
    <definedName name="OrigenObra">#REF!</definedName>
    <definedName name="ORIGINAL" localSheetId="2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 localSheetId="21">#REF!</definedName>
    <definedName name="ORO" localSheetId="17">#REF!</definedName>
    <definedName name="ORO" localSheetId="16">#REF!</definedName>
    <definedName name="ORO" localSheetId="20">#REF!</definedName>
    <definedName name="ORO" localSheetId="6">#REF!</definedName>
    <definedName name="ORO" localSheetId="19">#REF!</definedName>
    <definedName name="ORO" localSheetId="1">#REF!</definedName>
    <definedName name="ORO" localSheetId="7">#REF!</definedName>
    <definedName name="ORO">#REF!</definedName>
    <definedName name="OROZCO" localSheetId="22" hidden="1">#REF!</definedName>
    <definedName name="OROZCO" hidden="1">#REF!</definedName>
    <definedName name="os" localSheetId="2">#REF!</definedName>
    <definedName name="os">#REF!</definedName>
    <definedName name="OTR" localSheetId="2">#REF!</definedName>
    <definedName name="OTR">#REF!</definedName>
    <definedName name="OTRO" localSheetId="2">#REF!</definedName>
    <definedName name="OTRO">#REF!</definedName>
    <definedName name="otros" localSheetId="2">#REF!</definedName>
    <definedName name="otros">#REF!</definedName>
    <definedName name="ØuRn1v" localSheetId="2">#REF!</definedName>
    <definedName name="ØuRn1v">#REF!</definedName>
    <definedName name="ØuRn2v" localSheetId="2">#REF!</definedName>
    <definedName name="ØuRn2v">#REF!</definedName>
    <definedName name="overhead_frais" localSheetId="2">#REF!</definedName>
    <definedName name="overhead_frais">#REF!</definedName>
    <definedName name="overhead_personnel" localSheetId="2">#REF!</definedName>
    <definedName name="overhead_personnel">#REF!</definedName>
    <definedName name="P" localSheetId="2">#REF!</definedName>
    <definedName name="P">#REF!</definedName>
    <definedName name="p_stress" localSheetId="2">#REF!</definedName>
    <definedName name="p_stress">#REF!</definedName>
    <definedName name="p0p0" localSheetId="21" hidden="1">{"via1",#N/A,TRUE,"general";"via2",#N/A,TRUE,"general";"via3",#N/A,TRUE,"general"}</definedName>
    <definedName name="p0p0" localSheetId="22" hidden="1">{"via1",#N/A,TRUE,"general";"via2",#N/A,TRUE,"general";"via3",#N/A,TRUE,"general"}</definedName>
    <definedName name="p0p0" localSheetId="16" hidden="1">{"via1",#N/A,TRUE,"general";"via2",#N/A,TRUE,"general";"via3",#N/A,TRUE,"general"}</definedName>
    <definedName name="p0p0" localSheetId="20" hidden="1">{"via1",#N/A,TRUE,"general";"via2",#N/A,TRUE,"general";"via3",#N/A,TRUE,"general"}</definedName>
    <definedName name="p0p0" localSheetId="2" hidden="1">{"via1",#N/A,TRUE,"general";"via2",#N/A,TRUE,"general";"via3",#N/A,TRUE,"general"}</definedName>
    <definedName name="p0p0" localSheetId="4" hidden="1">{"via1",#N/A,TRUE,"general";"via2",#N/A,TRUE,"general";"via3",#N/A,TRUE,"general"}</definedName>
    <definedName name="p0p0" localSheetId="1" hidden="1">{"via1",#N/A,TRUE,"general";"via2",#N/A,TRUE,"general";"via3",#N/A,TRUE,"general"}</definedName>
    <definedName name="p0p0" localSheetId="5" hidden="1">{"via1",#N/A,TRUE,"general";"via2",#N/A,TRUE,"general";"via3",#N/A,TRUE,"general"}</definedName>
    <definedName name="p0p0" hidden="1">{"via1",#N/A,TRUE,"general";"via2",#N/A,TRUE,"general";"via3",#N/A,TRUE,"general"}</definedName>
    <definedName name="PA" localSheetId="2">#REF!</definedName>
    <definedName name="PA">#REF!</definedName>
    <definedName name="Pant_NC" localSheetId="2">#REF!</definedName>
    <definedName name="Pant_NC">#REF!</definedName>
    <definedName name="PARAFINA" localSheetId="2">#REF!</definedName>
    <definedName name="PARAFINA">#REF!</definedName>
    <definedName name="particulares1" localSheetId="22" hidden="1">{#N/A,#N/A,FALSE,"Aging Summary";#N/A,#N/A,FALSE,"Ratio Analysis";#N/A,#N/A,FALSE,"Test 120 Day Accts";#N/A,#N/A,FALSE,"Tickmarks"}</definedName>
    <definedName name="particulares1" hidden="1">{#N/A,#N/A,FALSE,"Aging Summary";#N/A,#N/A,FALSE,"Ratio Analysis";#N/A,#N/A,FALSE,"Test 120 Day Accts";#N/A,#N/A,FALSE,"Tickmarks"}</definedName>
    <definedName name="pasamanos" localSheetId="2">#REF!</definedName>
    <definedName name="pasamanos">#REF!</definedName>
    <definedName name="PAV" localSheetId="2">#REF!</definedName>
    <definedName name="PAV">#REF!</definedName>
    <definedName name="PAV_TEC_6205_B" localSheetId="2">#REF!</definedName>
    <definedName name="PAV_TEC_6205_B">#REF!</definedName>
    <definedName name="PAV_TEC_6205_M" localSheetId="2">#REF!</definedName>
    <definedName name="PAV_TEC_6205_M">#REF!</definedName>
    <definedName name="PAV_TEC_6205_MB" localSheetId="2">#REF!</definedName>
    <definedName name="PAV_TEC_6205_MB">#REF!</definedName>
    <definedName name="PAV_TEC_6205_MM" localSheetId="2">#REF!</definedName>
    <definedName name="PAV_TEC_6205_MM">#REF!</definedName>
    <definedName name="PAV_TEC_6205_R" localSheetId="2">#REF!</definedName>
    <definedName name="PAV_TEC_6205_R">#REF!</definedName>
    <definedName name="PAV_TEC_6206_B" localSheetId="2">#REF!</definedName>
    <definedName name="PAV_TEC_6206_B">#REF!</definedName>
    <definedName name="PAV_TEC_6206_M" localSheetId="2">#REF!</definedName>
    <definedName name="PAV_TEC_6206_M">#REF!</definedName>
    <definedName name="PAV_TEC_6206_MB" localSheetId="2">#REF!</definedName>
    <definedName name="PAV_TEC_6206_MB">#REF!</definedName>
    <definedName name="PAV_TEC_6206_MM" localSheetId="2">#REF!</definedName>
    <definedName name="PAV_TEC_6206_MM">#REF!</definedName>
    <definedName name="PAV_TEC_6206_R" localSheetId="2">#REF!</definedName>
    <definedName name="PAV_TEC_6206_R">#REF!</definedName>
    <definedName name="PAV_VISUAL_B_6205" localSheetId="2">#REF!</definedName>
    <definedName name="PAV_VISUAL_B_6205">#REF!</definedName>
    <definedName name="PAV_VISUAL_B_6206" localSheetId="2">#REF!</definedName>
    <definedName name="PAV_VISUAL_B_6206">#REF!</definedName>
    <definedName name="PAV_VISUAL_M_6205" localSheetId="2">#REF!</definedName>
    <definedName name="PAV_VISUAL_M_6205">#REF!</definedName>
    <definedName name="PAV_VISUAL_M_6206" localSheetId="2">#REF!</definedName>
    <definedName name="PAV_VISUAL_M_6206">#REF!</definedName>
    <definedName name="PAV_VISUAL_R_6205" localSheetId="2">#REF!</definedName>
    <definedName name="PAV_VISUAL_R_6205">#REF!</definedName>
    <definedName name="PAV_VISUAL_R_6206" localSheetId="2">#REF!</definedName>
    <definedName name="PAV_VISUAL_R_6206">#REF!</definedName>
    <definedName name="pavimento" localSheetId="2">#REF!</definedName>
    <definedName name="pavimento">#REF!</definedName>
    <definedName name="Pay_Date" localSheetId="16">#REF!</definedName>
    <definedName name="Pay_Date" localSheetId="20">#REF!</definedName>
    <definedName name="Pay_Date" localSheetId="4">#REF!</definedName>
    <definedName name="Pay_Date">#REF!</definedName>
    <definedName name="Pay_Num" localSheetId="16">#REF!</definedName>
    <definedName name="Pay_Num" localSheetId="20">#REF!</definedName>
    <definedName name="Pay_Num">#REF!</definedName>
    <definedName name="Payment_Date" localSheetId="16">DATE(YEAR('COMPENSAC-EVALUAC-SEG-SDA'!Loan_Start),MONTH('COMPENSAC-EVALUAC-SEG-SDA'!Loan_Start)+Payment_Number,DAY('COMPENSAC-EVALUAC-SEG-SDA'!Loan_Start))</definedName>
    <definedName name="Payment_Date" localSheetId="20">DATE(YEAR(DESGLOSES!Loan_Start),MONTH(DESGLOSES!Loan_Start)+Payment_Number,DAY(DESGLOSES!Loan_Start))</definedName>
    <definedName name="Payment_Date" localSheetId="2">DATE(YEAR(Loan_Start),MONTH(Loan_Start)+Payment_Number,DAY(Loan_Start))</definedName>
    <definedName name="Payment_Date" localSheetId="19">DATE(YEAR([0]!Loan_Start),MONTH([0]!Loan_Start)+Payment_Number,DAY([0]!Loan_Start))</definedName>
    <definedName name="Payment_Date" localSheetId="4">DATE(YEAR(Loan_Start),MONTH(Loan_Start)+Payment_Number,DAY(Loan_Start))</definedName>
    <definedName name="Payment_Date">DATE(YEAR(Loan_Start),MONTH(Loan_Start)+Payment_Number,DAY(Loan_Start))</definedName>
    <definedName name="Payment_Needed">"Pago necesario"</definedName>
    <definedName name="PAZ" localSheetId="2">#REF!</definedName>
    <definedName name="PAZ">#REF!</definedName>
    <definedName name="PB" localSheetId="17">#REF!</definedName>
    <definedName name="PB" localSheetId="16">#REF!</definedName>
    <definedName name="PB" localSheetId="20">#REF!</definedName>
    <definedName name="PB" localSheetId="19">#REF!</definedName>
    <definedName name="PB" localSheetId="1">#REF!</definedName>
    <definedName name="PB" localSheetId="7">#REF!</definedName>
    <definedName name="PB">#REF!</definedName>
    <definedName name="PC" localSheetId="2">#REF!</definedName>
    <definedName name="PC">#REF!</definedName>
    <definedName name="PE" localSheetId="2">#REF!</definedName>
    <definedName name="PE">#REF!</definedName>
    <definedName name="pendiente" localSheetId="22" hidden="1">#REF!</definedName>
    <definedName name="pendiente" localSheetId="2" hidden="1">#REF!</definedName>
    <definedName name="pendiente" hidden="1">#REF!</definedName>
    <definedName name="PEPE">#N/A</definedName>
    <definedName name="PERFILES" localSheetId="16">#REF!</definedName>
    <definedName name="PERFILES" localSheetId="20">#REF!</definedName>
    <definedName name="PERFILES">#REF!</definedName>
    <definedName name="PeriodMes" localSheetId="20">#REF!</definedName>
    <definedName name="PeriodMes">#REF!</definedName>
    <definedName name="PERIODO" localSheetId="2">#REF!</definedName>
    <definedName name="PERIODO">#REF!</definedName>
    <definedName name="PERMANENTE" localSheetId="21">#REF!</definedName>
    <definedName name="PERMANENTE" localSheetId="17">#REF!</definedName>
    <definedName name="PERMANENTE" localSheetId="20">#REF!</definedName>
    <definedName name="PERMANENTE" localSheetId="19">#REF!</definedName>
    <definedName name="PERMANENTE" localSheetId="1">#REF!</definedName>
    <definedName name="PERMANENTE" localSheetId="7">#REF!</definedName>
    <definedName name="PERMANENTE">#REF!</definedName>
    <definedName name="PERRD" localSheetId="2">#REF!</definedName>
    <definedName name="PERRD">#REF!</definedName>
    <definedName name="personal" localSheetId="20">#REF!</definedName>
    <definedName name="personal" localSheetId="1">#REF!</definedName>
    <definedName name="personal">#REF!</definedName>
    <definedName name="PersonalProfesional" localSheetId="2">#REF!</definedName>
    <definedName name="PersonalProfesional">#REF!</definedName>
    <definedName name="PersonalTecnico" localSheetId="2">#REF!</definedName>
    <definedName name="PersonalTecnico">#REF!</definedName>
    <definedName name="peso" localSheetId="2">#REF!</definedName>
    <definedName name="peso">#REF!</definedName>
    <definedName name="PESO14.2" localSheetId="21">#REF!</definedName>
    <definedName name="PESO14.2" localSheetId="17">#REF!</definedName>
    <definedName name="PESO14.2" localSheetId="16">#REF!</definedName>
    <definedName name="PESO14.2" localSheetId="20">#REF!</definedName>
    <definedName name="PESO14.2" localSheetId="6">#REF!</definedName>
    <definedName name="PESO14.2" localSheetId="19">#REF!</definedName>
    <definedName name="PESO14.2" localSheetId="1">#REF!</definedName>
    <definedName name="PESO14.2" localSheetId="7">#REF!</definedName>
    <definedName name="PESO14.2">#REF!</definedName>
    <definedName name="PESO14.3" localSheetId="21">#REF!</definedName>
    <definedName name="PESO14.3" localSheetId="17">#REF!</definedName>
    <definedName name="PESO14.3" localSheetId="16">#REF!</definedName>
    <definedName name="PESO14.3" localSheetId="20">#REF!</definedName>
    <definedName name="PESO14.3" localSheetId="6">#REF!</definedName>
    <definedName name="PESO14.3" localSheetId="19">#REF!</definedName>
    <definedName name="PESO14.3" localSheetId="1">#REF!</definedName>
    <definedName name="PESO14.3" localSheetId="7">#REF!</definedName>
    <definedName name="PESO14.3">#REF!</definedName>
    <definedName name="PESO14.4" localSheetId="21">#REF!</definedName>
    <definedName name="PESO14.4" localSheetId="17">#REF!</definedName>
    <definedName name="PESO14.4" localSheetId="16">#REF!</definedName>
    <definedName name="PESO14.4" localSheetId="20">#REF!</definedName>
    <definedName name="PESO14.4" localSheetId="6">#REF!</definedName>
    <definedName name="PESO14.4" localSheetId="19">#REF!</definedName>
    <definedName name="PESO14.4" localSheetId="1">#REF!</definedName>
    <definedName name="PESO14.4" localSheetId="7">#REF!</definedName>
    <definedName name="PESO14.4">#REF!</definedName>
    <definedName name="Peso1A" localSheetId="2">#REF!</definedName>
    <definedName name="Peso1A">#REF!</definedName>
    <definedName name="Peso2A" localSheetId="2">#REF!</definedName>
    <definedName name="Peso2A">#REF!</definedName>
    <definedName name="Pesoagua2" localSheetId="2">#REF!</definedName>
    <definedName name="Pesoagua2">#REF!</definedName>
    <definedName name="Pesoagua3" localSheetId="2">#REF!</definedName>
    <definedName name="Pesoagua3">#REF!</definedName>
    <definedName name="PesoAire" localSheetId="2">#REF!</definedName>
    <definedName name="PesoAire">#REF!</definedName>
    <definedName name="PesoAire2" localSheetId="2">#REF!</definedName>
    <definedName name="PesoAire2">#REF!</definedName>
    <definedName name="Pesoaire3" localSheetId="2">#REF!</definedName>
    <definedName name="Pesoaire3">#REF!</definedName>
    <definedName name="Pesoenagua" localSheetId="2">#REF!</definedName>
    <definedName name="Pesoenagua">#REF!</definedName>
    <definedName name="Pesoparaf3" localSheetId="2">#REF!</definedName>
    <definedName name="Pesoparaf3">#REF!</definedName>
    <definedName name="Pesoparafinada" localSheetId="2">#REF!</definedName>
    <definedName name="Pesoparafinada">#REF!</definedName>
    <definedName name="PesoParf2" localSheetId="2">#REF!</definedName>
    <definedName name="PesoParf2">#REF!</definedName>
    <definedName name="PesosMét." localSheetId="22" hidden="1">#REF!</definedName>
    <definedName name="PesosMét." localSheetId="20" hidden="1">#REF!</definedName>
    <definedName name="PesosMét." localSheetId="4" hidden="1">#REF!</definedName>
    <definedName name="PesosMét." hidden="1">#REF!</definedName>
    <definedName name="PG" localSheetId="2">#REF!</definedName>
    <definedName name="PG">#REF!</definedName>
    <definedName name="pi" localSheetId="2">#REF!</definedName>
    <definedName name="pi">#REF!</definedName>
    <definedName name="PILOTE" localSheetId="2">#REF!</definedName>
    <definedName name="PILOTE">#REF!</definedName>
    <definedName name="PISOS" localSheetId="20">#REF!</definedName>
    <definedName name="PISOS" localSheetId="1">#REF!</definedName>
    <definedName name="PISOS">#REF!</definedName>
    <definedName name="pk" localSheetId="2">#REF!</definedName>
    <definedName name="pk">#REF!</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16" hidden="1">{"TAB1",#N/A,TRUE,"GENERAL";"TAB2",#N/A,TRUE,"GENERAL";"TAB3",#N/A,TRUE,"GENERAL";"TAB4",#N/A,TRUE,"GENERAL";"TAB5",#N/A,TRUE,"GENERAL"}</definedName>
    <definedName name="PKHK" localSheetId="20" hidden="1">{"TAB1",#N/A,TRUE,"GENERAL";"TAB2",#N/A,TRUE,"GENERAL";"TAB3",#N/A,TRUE,"GENERAL";"TAB4",#N/A,TRUE,"GENERAL";"TAB5",#N/A,TRUE,"GENERAL"}</definedName>
    <definedName name="PKHK" localSheetId="2" hidden="1">{"TAB1",#N/A,TRUE,"GENERAL";"TAB2",#N/A,TRUE,"GENERAL";"TAB3",#N/A,TRUE,"GENERAL";"TAB4",#N/A,TRUE,"GENERAL";"TAB5",#N/A,TRUE,"GENERAL"}</definedName>
    <definedName name="PKHK" localSheetId="4" hidden="1">{"TAB1",#N/A,TRUE,"GENERAL";"TAB2",#N/A,TRUE,"GENERAL";"TAB3",#N/A,TRUE,"GENERAL";"TAB4",#N/A,TRUE,"GENERAL";"TAB5",#N/A,TRUE,"GENERAL"}</definedName>
    <definedName name="PKHK" localSheetId="1" hidden="1">{"TAB1",#N/A,TRUE,"GENERAL";"TAB2",#N/A,TRUE,"GENERAL";"TAB3",#N/A,TRUE,"GENERAL";"TAB4",#N/A,TRUE,"GENERAL";"TAB5",#N/A,TRUE,"GENERAL"}</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16" hidden="1">{"TAB1",#N/A,TRUE,"GENERAL";"TAB2",#N/A,TRUE,"GENERAL";"TAB3",#N/A,TRUE,"GENERAL";"TAB4",#N/A,TRUE,"GENERAL";"TAB5",#N/A,TRUE,"GENERAL"}</definedName>
    <definedName name="pkj" localSheetId="20" hidden="1">{"TAB1",#N/A,TRUE,"GENERAL";"TAB2",#N/A,TRUE,"GENERAL";"TAB3",#N/A,TRUE,"GENERAL";"TAB4",#N/A,TRUE,"GENERAL";"TAB5",#N/A,TRUE,"GENERAL"}</definedName>
    <definedName name="pkj" localSheetId="2" hidden="1">{"TAB1",#N/A,TRUE,"GENERAL";"TAB2",#N/A,TRUE,"GENERAL";"TAB3",#N/A,TRUE,"GENERAL";"TAB4",#N/A,TRUE,"GENERAL";"TAB5",#N/A,TRUE,"GENERAL"}</definedName>
    <definedName name="pkj" localSheetId="4" hidden="1">{"TAB1",#N/A,TRUE,"GENERAL";"TAB2",#N/A,TRUE,"GENERAL";"TAB3",#N/A,TRUE,"GENERAL";"TAB4",#N/A,TRUE,"GENERAL";"TAB5",#N/A,TRUE,"GENERAL"}</definedName>
    <definedName name="pkj" localSheetId="1"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l" localSheetId="2">#REF!</definedName>
    <definedName name="pl">#REF!</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16" hidden="1">{"TAB1",#N/A,TRUE,"GENERAL";"TAB2",#N/A,TRUE,"GENERAL";"TAB3",#N/A,TRUE,"GENERAL";"TAB4",#N/A,TRUE,"GENERAL";"TAB5",#N/A,TRUE,"GENERAL"}</definedName>
    <definedName name="PLAD" localSheetId="20" hidden="1">{"TAB1",#N/A,TRUE,"GENERAL";"TAB2",#N/A,TRUE,"GENERAL";"TAB3",#N/A,TRUE,"GENERAL";"TAB4",#N/A,TRUE,"GENERAL";"TAB5",#N/A,TRUE,"GENERAL"}</definedName>
    <definedName name="PLAD" localSheetId="2" hidden="1">{"TAB1",#N/A,TRUE,"GENERAL";"TAB2",#N/A,TRUE,"GENERAL";"TAB3",#N/A,TRUE,"GENERAL";"TAB4",#N/A,TRUE,"GENERAL";"TAB5",#N/A,TRUE,"GENERAL"}</definedName>
    <definedName name="PLAD" localSheetId="4" hidden="1">{"TAB1",#N/A,TRUE,"GENERAL";"TAB2",#N/A,TRUE,"GENERAL";"TAB3",#N/A,TRUE,"GENERAL";"TAB4",#N/A,TRUE,"GENERAL";"TAB5",#N/A,TRUE,"GENERAL"}</definedName>
    <definedName name="PLAD" localSheetId="1" hidden="1">{"TAB1",#N/A,TRUE,"GENERAL";"TAB2",#N/A,TRUE,"GENERAL";"TAB3",#N/A,TRUE,"GENERAL";"TAB4",#N/A,TRUE,"GENERAL";"TAB5",#N/A,TRUE,"GENERAL"}</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anta" localSheetId="2">#REF!</definedName>
    <definedName name="planta">#REF!</definedName>
    <definedName name="Plaz" localSheetId="2">#REF!</definedName>
    <definedName name="Plaz">#REF!</definedName>
    <definedName name="Plazo" localSheetId="20">#REF!</definedName>
    <definedName name="Plazo" localSheetId="2">#REF!</definedName>
    <definedName name="Plazo" localSheetId="4">#REF!</definedName>
    <definedName name="Plazo">#REF!</definedName>
    <definedName name="PlazoAIU" localSheetId="16">#REF!</definedName>
    <definedName name="PlazoAIU" localSheetId="20">#REF!</definedName>
    <definedName name="PlazoAIU" localSheetId="4">#REF!</definedName>
    <definedName name="PlazoAIU">#REF!</definedName>
    <definedName name="PLazoAIUO" localSheetId="16">#REF!</definedName>
    <definedName name="PLazoAIUO" localSheetId="20">#REF!</definedName>
    <definedName name="PLazoAIUO">#REF!</definedName>
    <definedName name="PlazoEnMeses" localSheetId="2">#REF!</definedName>
    <definedName name="PlazoEnMeses">#REF!</definedName>
    <definedName name="Plegable" localSheetId="2">#REF!</definedName>
    <definedName name="Plegable">#REF!</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lzDiseño" localSheetId="20">#REF!</definedName>
    <definedName name="PlzDiseño" localSheetId="2">#REF!</definedName>
    <definedName name="PlzDiseño" localSheetId="4">#REF!</definedName>
    <definedName name="PlzDiseño">#REF!</definedName>
    <definedName name="PlzPeriodos" localSheetId="20">#REF!</definedName>
    <definedName name="PlzPeriodos" localSheetId="4">#REF!</definedName>
    <definedName name="PlzPeriodos">#REF!</definedName>
    <definedName name="PMT" localSheetId="21">#REF!</definedName>
    <definedName name="PMT" localSheetId="17">#REF!</definedName>
    <definedName name="PMT" localSheetId="16">#REF!</definedName>
    <definedName name="PMT" localSheetId="20">#REF!</definedName>
    <definedName name="PMT" localSheetId="6">#REF!</definedName>
    <definedName name="PMT" localSheetId="19">#REF!</definedName>
    <definedName name="PMT" localSheetId="1">#REF!</definedName>
    <definedName name="PMT" localSheetId="7">#REF!</definedName>
    <definedName name="PMT">#REF!</definedName>
    <definedName name="pñ" localSheetId="2">#REF!</definedName>
    <definedName name="pñ">#REF!</definedName>
    <definedName name="po" localSheetId="22" hidden="1">{"PRES REHAB ARM-PER POR ITEMS  KM A KM",#N/A,TRUE,"Rehabilitacion Arm-Per"}</definedName>
    <definedName name="po" localSheetId="2">#REF!</definedName>
    <definedName name="po" hidden="1">{"PRES REHAB ARM-PER POR ITEMS  KM A KM",#N/A,TRUE,"Rehabilitacion Arm-Per"}</definedName>
    <definedName name="POCETAS" localSheetId="2">#REF!</definedName>
    <definedName name="POCETAS">#REF!</definedName>
    <definedName name="poi" localSheetId="2">#REF!</definedName>
    <definedName name="poi">#REF!</definedName>
    <definedName name="POIL" localSheetId="2">#REF!</definedName>
    <definedName name="POIL">#REF!</definedName>
    <definedName name="POIUP" localSheetId="21" hidden="1">{"via1",#N/A,TRUE,"general";"via2",#N/A,TRUE,"general";"via3",#N/A,TRUE,"general"}</definedName>
    <definedName name="POIUP" localSheetId="22" hidden="1">{"via1",#N/A,TRUE,"general";"via2",#N/A,TRUE,"general";"via3",#N/A,TRUE,"general"}</definedName>
    <definedName name="POIUP" localSheetId="16" hidden="1">{"via1",#N/A,TRUE,"general";"via2",#N/A,TRUE,"general";"via3",#N/A,TRUE,"general"}</definedName>
    <definedName name="POIUP" localSheetId="20" hidden="1">{"via1",#N/A,TRUE,"general";"via2",#N/A,TRUE,"general";"via3",#N/A,TRUE,"general"}</definedName>
    <definedName name="POIUP" localSheetId="2" hidden="1">{"via1",#N/A,TRUE,"general";"via2",#N/A,TRUE,"general";"via3",#N/A,TRUE,"general"}</definedName>
    <definedName name="POIUP" localSheetId="4" hidden="1">{"via1",#N/A,TRUE,"general";"via2",#N/A,TRUE,"general";"via3",#N/A,TRUE,"general"}</definedName>
    <definedName name="POIUP" localSheetId="1" hidden="1">{"via1",#N/A,TRUE,"general";"via2",#N/A,TRUE,"general";"via3",#N/A,TRUE,"general"}</definedName>
    <definedName name="POIUP" localSheetId="5" hidden="1">{"via1",#N/A,TRUE,"general";"via2",#N/A,TRUE,"general";"via3",#N/A,TRUE,"general"}</definedName>
    <definedName name="POIUP" hidden="1">{"via1",#N/A,TRUE,"general";"via2",#N/A,TRUE,"general";"via3",#N/A,TRUE,"general"}</definedName>
    <definedName name="POO" localSheetId="2">#REF!</definedName>
    <definedName name="POO">#REF!</definedName>
    <definedName name="popop" localSheetId="21" hidden="1">{"via1",#N/A,TRUE,"general";"via2",#N/A,TRUE,"general";"via3",#N/A,TRUE,"general"}</definedName>
    <definedName name="popop" localSheetId="22" hidden="1">{"via1",#N/A,TRUE,"general";"via2",#N/A,TRUE,"general";"via3",#N/A,TRUE,"general"}</definedName>
    <definedName name="popop" localSheetId="16" hidden="1">{"via1",#N/A,TRUE,"general";"via2",#N/A,TRUE,"general";"via3",#N/A,TRUE,"general"}</definedName>
    <definedName name="popop" localSheetId="20" hidden="1">{"via1",#N/A,TRUE,"general";"via2",#N/A,TRUE,"general";"via3",#N/A,TRUE,"general"}</definedName>
    <definedName name="popop" localSheetId="2" hidden="1">{"via1",#N/A,TRUE,"general";"via2",#N/A,TRUE,"general";"via3",#N/A,TRUE,"general"}</definedName>
    <definedName name="popop" localSheetId="4" hidden="1">{"via1",#N/A,TRUE,"general";"via2",#N/A,TRUE,"general";"via3",#N/A,TRUE,"general"}</definedName>
    <definedName name="popop" localSheetId="1" hidden="1">{"via1",#N/A,TRUE,"general";"via2",#N/A,TRUE,"general";"via3",#N/A,TRUE,"general"}</definedName>
    <definedName name="popop" localSheetId="5" hidden="1">{"via1",#N/A,TRUE,"general";"via2",#N/A,TRUE,"general";"via3",#N/A,TRUE,"general"}</definedName>
    <definedName name="popop"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16" hidden="1">{"via1",#N/A,TRUE,"general";"via2",#N/A,TRUE,"general";"via3",#N/A,TRUE,"general"}</definedName>
    <definedName name="popp" localSheetId="20" hidden="1">{"via1",#N/A,TRUE,"general";"via2",#N/A,TRUE,"general";"via3",#N/A,TRUE,"general"}</definedName>
    <definedName name="popp" localSheetId="2" hidden="1">{"via1",#N/A,TRUE,"general";"via2",#N/A,TRUE,"general";"via3",#N/A,TRUE,"general"}</definedName>
    <definedName name="popp" localSheetId="4" hidden="1">{"via1",#N/A,TRUE,"general";"via2",#N/A,TRUE,"general";"via3",#N/A,TRUE,"general"}</definedName>
    <definedName name="popp" localSheetId="1"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 localSheetId="2">#REF!</definedName>
    <definedName name="PORCE">#REF!</definedName>
    <definedName name="POSICAO" localSheetId="2">#REF!</definedName>
    <definedName name="POSICAO">#REF!</definedName>
    <definedName name="pouig" localSheetId="21" hidden="1">{"via1",#N/A,TRUE,"general";"via2",#N/A,TRUE,"general";"via3",#N/A,TRUE,"general"}</definedName>
    <definedName name="pouig" localSheetId="22" hidden="1">{"via1",#N/A,TRUE,"general";"via2",#N/A,TRUE,"general";"via3",#N/A,TRUE,"general"}</definedName>
    <definedName name="pouig" localSheetId="16" hidden="1">{"via1",#N/A,TRUE,"general";"via2",#N/A,TRUE,"general";"via3",#N/A,TRUE,"general"}</definedName>
    <definedName name="pouig" localSheetId="20" hidden="1">{"via1",#N/A,TRUE,"general";"via2",#N/A,TRUE,"general";"via3",#N/A,TRUE,"general"}</definedName>
    <definedName name="pouig" localSheetId="2" hidden="1">{"via1",#N/A,TRUE,"general";"via2",#N/A,TRUE,"general";"via3",#N/A,TRUE,"general"}</definedName>
    <definedName name="pouig" localSheetId="4" hidden="1">{"via1",#N/A,TRUE,"general";"via2",#N/A,TRUE,"general";"via3",#N/A,TRUE,"general"}</definedName>
    <definedName name="pouig" localSheetId="1" hidden="1">{"via1",#N/A,TRUE,"general";"via2",#N/A,TRUE,"general";"via3",#N/A,TRUE,"general"}</definedName>
    <definedName name="pouig" localSheetId="5" hidden="1">{"via1",#N/A,TRUE,"general";"via2",#N/A,TRUE,"general";"via3",#N/A,TRUE,"general"}</definedName>
    <definedName name="pouig" hidden="1">{"via1",#N/A,TRUE,"general";"via2",#N/A,TRUE,"general";"via3",#N/A,TRUE,"general"}</definedName>
    <definedName name="pp" localSheetId="2">#REF!</definedName>
    <definedName name="pp">#REF!</definedName>
    <definedName name="ppp" localSheetId="2">#REF!</definedName>
    <definedName name="ppp">#REF!</definedName>
    <definedName name="PPPP" localSheetId="22" hidden="1">{#N/A,#N/A,FALSE,"orthoflow";#N/A,#N/A,FALSE,"Miscelaneos";#N/A,#N/A,FALSE,"Instrumentacio";#N/A,#N/A,FALSE,"Electrico";#N/A,#N/A,FALSE,"Valv. Seguridad"}</definedName>
    <definedName name="PPPP" localSheetId="2">#REF!</definedName>
    <definedName name="PPPP" hidden="1">{#N/A,#N/A,FALSE,"orthoflow";#N/A,#N/A,FALSE,"Miscelaneos";#N/A,#N/A,FALSE,"Instrumentacio";#N/A,#N/A,FALSE,"Electrico";#N/A,#N/A,FALSE,"Valv. Seguridad"}</definedName>
    <definedName name="ppppp9" localSheetId="21" hidden="1">{"via1",#N/A,TRUE,"general";"via2",#N/A,TRUE,"general";"via3",#N/A,TRUE,"general"}</definedName>
    <definedName name="ppppp9" localSheetId="22" hidden="1">{"via1",#N/A,TRUE,"general";"via2",#N/A,TRUE,"general";"via3",#N/A,TRUE,"general"}</definedName>
    <definedName name="ppppp9" localSheetId="16" hidden="1">{"via1",#N/A,TRUE,"general";"via2",#N/A,TRUE,"general";"via3",#N/A,TRUE,"general"}</definedName>
    <definedName name="ppppp9" localSheetId="20" hidden="1">{"via1",#N/A,TRUE,"general";"via2",#N/A,TRUE,"general";"via3",#N/A,TRUE,"general"}</definedName>
    <definedName name="ppppp9" localSheetId="2" hidden="1">{"via1",#N/A,TRUE,"general";"via2",#N/A,TRUE,"general";"via3",#N/A,TRUE,"general"}</definedName>
    <definedName name="ppppp9" localSheetId="4" hidden="1">{"via1",#N/A,TRUE,"general";"via2",#N/A,TRUE,"general";"via3",#N/A,TRUE,"general"}</definedName>
    <definedName name="ppppp9" localSheetId="1" hidden="1">{"via1",#N/A,TRUE,"general";"via2",#N/A,TRUE,"general";"via3",#N/A,TRUE,"general"}</definedName>
    <definedName name="ppppp9" localSheetId="5" hidden="1">{"via1",#N/A,TRUE,"general";"via2",#N/A,TRUE,"general";"via3",#N/A,TRUE,"general"}</definedName>
    <definedName name="ppppp9" hidden="1">{"via1",#N/A,TRUE,"general";"via2",#N/A,TRUE,"general";"via3",#N/A,TRUE,"general"}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qroj" localSheetId="21" hidden="1">{"via1",#N/A,TRUE,"general";"via2",#N/A,TRUE,"general";"via3",#N/A,TRUE,"general"}</definedName>
    <definedName name="pqroj" localSheetId="22" hidden="1">{"via1",#N/A,TRUE,"general";"via2",#N/A,TRUE,"general";"via3",#N/A,TRUE,"general"}</definedName>
    <definedName name="pqroj" localSheetId="16" hidden="1">{"via1",#N/A,TRUE,"general";"via2",#N/A,TRUE,"general";"via3",#N/A,TRUE,"general"}</definedName>
    <definedName name="pqroj" localSheetId="20" hidden="1">{"via1",#N/A,TRUE,"general";"via2",#N/A,TRUE,"general";"via3",#N/A,TRUE,"general"}</definedName>
    <definedName name="pqroj" localSheetId="2" hidden="1">{"via1",#N/A,TRUE,"general";"via2",#N/A,TRUE,"general";"via3",#N/A,TRUE,"general"}</definedName>
    <definedName name="pqroj" localSheetId="4" hidden="1">{"via1",#N/A,TRUE,"general";"via2",#N/A,TRUE,"general";"via3",#N/A,TRUE,"general"}</definedName>
    <definedName name="pqroj" localSheetId="1" hidden="1">{"via1",#N/A,TRUE,"general";"via2",#N/A,TRUE,"general";"via3",#N/A,TRUE,"general"}</definedName>
    <definedName name="pqroj" localSheetId="5" hidden="1">{"via1",#N/A,TRUE,"general";"via2",#N/A,TRUE,"general";"via3",#N/A,TRUE,"general"}</definedName>
    <definedName name="pqroj" hidden="1">{"via1",#N/A,TRUE,"general";"via2",#N/A,TRUE,"general";"via3",#N/A,TRUE,"general"}</definedName>
    <definedName name="pre" localSheetId="21">#REF!</definedName>
    <definedName name="pre" localSheetId="17">#REF!</definedName>
    <definedName name="pre" localSheetId="16">#REF!</definedName>
    <definedName name="pre" localSheetId="20">#REF!</definedName>
    <definedName name="pre" localSheetId="6">#REF!</definedName>
    <definedName name="pre" localSheetId="19">#REF!</definedName>
    <definedName name="pre" localSheetId="1">#REF!</definedName>
    <definedName name="pre" localSheetId="7">#REF!</definedName>
    <definedName name="pre">#REF!</definedName>
    <definedName name="PRECIO" localSheetId="20">#REF!</definedName>
    <definedName name="PRECIO" localSheetId="1">#REF!</definedName>
    <definedName name="PRECIO" localSheetId="5">#REF!</definedName>
    <definedName name="PRECIO">#REF!</definedName>
    <definedName name="precios" localSheetId="2">#REF!</definedName>
    <definedName name="precios">#REF!</definedName>
    <definedName name="PRECIP" localSheetId="2">#REF!</definedName>
    <definedName name="PRECIP">#REF!</definedName>
    <definedName name="PRELIMINAR" localSheetId="2">#REF!</definedName>
    <definedName name="PRELIMINAR">#REF!</definedName>
    <definedName name="PREST" localSheetId="2">#REF!</definedName>
    <definedName name="PREST">#REF!</definedName>
    <definedName name="Prest.">1.75</definedName>
    <definedName name="Prestaciones" localSheetId="20">#REF!</definedName>
    <definedName name="Prestaciones">#REF!</definedName>
    <definedName name="PrestacionesSeguridadOtros" localSheetId="2">#REF!</definedName>
    <definedName name="PrestacionesSeguridadOtros">#REF!</definedName>
    <definedName name="PresuDerivGuatDef" localSheetId="22" hidden="1">{"via1",#N/A,TRUE,"general";"via2",#N/A,TRUE,"general";"via3",#N/A,TRUE,"general"}</definedName>
    <definedName name="PresuDerivGuatDef" hidden="1">{"via1",#N/A,TRUE,"general";"via2",#N/A,TRUE,"general";"via3",#N/A,TRUE,"general"}</definedName>
    <definedName name="PresuPresaDef" localSheetId="22" hidden="1">{"via1",#N/A,TRUE,"general";"via2",#N/A,TRUE,"general";"via3",#N/A,TRUE,"general"}</definedName>
    <definedName name="PresuPresaDef" hidden="1">{"via1",#N/A,TRUE,"general";"via2",#N/A,TRUE,"general";"via3",#N/A,TRUE,"general"}</definedName>
    <definedName name="PRESUPUESTADO" localSheetId="21">#REF!</definedName>
    <definedName name="PRESUPUESTADO" localSheetId="17">#REF!</definedName>
    <definedName name="PRESUPUESTADO" localSheetId="16">#REF!</definedName>
    <definedName name="PRESUPUESTADO" localSheetId="20">#REF!</definedName>
    <definedName name="PRESUPUESTADO" localSheetId="6">#REF!</definedName>
    <definedName name="PRESUPUESTADO" localSheetId="19">#REF!</definedName>
    <definedName name="PRESUPUESTADO" localSheetId="7">#REF!</definedName>
    <definedName name="PRESUPUESTADO">#REF!</definedName>
    <definedName name="Presupuesto" localSheetId="21" hidden="1">#REF!</definedName>
    <definedName name="Presupuesto" localSheetId="22" hidden="1">#REF!</definedName>
    <definedName name="Presupuesto" localSheetId="20" hidden="1">#REF!</definedName>
    <definedName name="Presupuesto" localSheetId="4" hidden="1">#REF!</definedName>
    <definedName name="Presupuesto" localSheetId="1" hidden="1">#REF!</definedName>
    <definedName name="Presupuesto" hidden="1">#REF!</definedName>
    <definedName name="PRIMER" localSheetId="21" hidden="1">{"via1",#N/A,TRUE,"general";"via2",#N/A,TRUE,"general";"via3",#N/A,TRUE,"general"}</definedName>
    <definedName name="PRIMER" localSheetId="22" hidden="1">{"via1",#N/A,TRUE,"general";"via2",#N/A,TRUE,"general";"via3",#N/A,TRUE,"general"}</definedName>
    <definedName name="PRIMER" localSheetId="16" hidden="1">{"via1",#N/A,TRUE,"general";"via2",#N/A,TRUE,"general";"via3",#N/A,TRUE,"general"}</definedName>
    <definedName name="PRIMER" localSheetId="20" hidden="1">{"via1",#N/A,TRUE,"general";"via2",#N/A,TRUE,"general";"via3",#N/A,TRUE,"general"}</definedName>
    <definedName name="PRIMER" localSheetId="2" hidden="1">{"via1",#N/A,TRUE,"general";"via2",#N/A,TRUE,"general";"via3",#N/A,TRUE,"general"}</definedName>
    <definedName name="PRIMER" localSheetId="4" hidden="1">{"via1",#N/A,TRUE,"general";"via2",#N/A,TRUE,"general";"via3",#N/A,TRUE,"general"}</definedName>
    <definedName name="PRIMER" localSheetId="1" hidden="1">{"via1",#N/A,TRUE,"general";"via2",#N/A,TRUE,"general";"via3",#N/A,TRUE,"general"}</definedName>
    <definedName name="PRIMER" localSheetId="5" hidden="1">{"via1",#N/A,TRUE,"general";"via2",#N/A,TRUE,"general";"via3",#N/A,TRUE,"general"}</definedName>
    <definedName name="PRIMER" hidden="1">{"via1",#N/A,TRUE,"general";"via2",#N/A,TRUE,"general";"via3",#N/A,TRUE,"general"}</definedName>
    <definedName name="PRIMERO" localSheetId="2">#REF!</definedName>
    <definedName name="PRIMERO">#REF!</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rinc" localSheetId="16">#REF!</definedName>
    <definedName name="Princ" localSheetId="20">#REF!</definedName>
    <definedName name="Princ" localSheetId="4">#REF!</definedName>
    <definedName name="Princ">#REF!</definedName>
    <definedName name="Print_Area_MI" localSheetId="16">#REF!</definedName>
    <definedName name="Print_Area_MI" localSheetId="20">#REF!</definedName>
    <definedName name="Print_Area_MI">#REF!</definedName>
    <definedName name="Print_Area_Reset" localSheetId="16">OFFSET('COMPENSAC-EVALUAC-SEG-SDA'!Full_Print,0,0,Last_Row)</definedName>
    <definedName name="Print_Area_Reset" localSheetId="20">OFFSET(DESGLOSES!Full_Print,0,0,[0]!Last_Row)</definedName>
    <definedName name="Print_Area_Reset" localSheetId="2">OFFSET(Full_Print,0,0,Last_Row)</definedName>
    <definedName name="Print_Area_Reset" localSheetId="4">OFFSET(Full_Print,0,0,'PAGOS VR. PRELIMIN'!Last_Row)</definedName>
    <definedName name="Print_Area_Reset">OFFSET(Full_Print,0,0,Last_Row)</definedName>
    <definedName name="PRINT_TITLES_MI">#N/A</definedName>
    <definedName name="PROA" localSheetId="21">#REF!</definedName>
    <definedName name="PROA" localSheetId="17">#REF!</definedName>
    <definedName name="PROA" localSheetId="20">#REF!</definedName>
    <definedName name="PROA" localSheetId="19">#REF!</definedName>
    <definedName name="PROA" localSheetId="1">#REF!</definedName>
    <definedName name="PROA" localSheetId="7">#REF!</definedName>
    <definedName name="PROA">#REF!</definedName>
    <definedName name="PROB" localSheetId="21">#REF!</definedName>
    <definedName name="PROB" localSheetId="17">#REF!</definedName>
    <definedName name="PROB" localSheetId="20">#REF!</definedName>
    <definedName name="PROB" localSheetId="19">#REF!</definedName>
    <definedName name="PROB" localSheetId="1">#REF!</definedName>
    <definedName name="PROB" localSheetId="7">#REF!</definedName>
    <definedName name="PROB">#REF!</definedName>
    <definedName name="PROC" localSheetId="21">#REF!</definedName>
    <definedName name="PROC" localSheetId="17">#REF!</definedName>
    <definedName name="PROC" localSheetId="20">#REF!</definedName>
    <definedName name="PROC" localSheetId="19">#REF!</definedName>
    <definedName name="PROC" localSheetId="1">#REF!</definedName>
    <definedName name="PROC" localSheetId="7">#REF!</definedName>
    <definedName name="PROC">#REF!</definedName>
    <definedName name="procedimientos" localSheetId="20">#REF!</definedName>
    <definedName name="procedimientos" localSheetId="1">#REF!</definedName>
    <definedName name="procedimientos">#REF!</definedName>
    <definedName name="PROCESO" localSheetId="2">#REF!</definedName>
    <definedName name="PROCESO">#REF!</definedName>
    <definedName name="PROD" localSheetId="21">#REF!</definedName>
    <definedName name="PROD" localSheetId="17">#REF!</definedName>
    <definedName name="PROD" localSheetId="20">#REF!</definedName>
    <definedName name="PROD" localSheetId="19">#REF!</definedName>
    <definedName name="PROD" localSheetId="1">#REF!</definedName>
    <definedName name="PROD" localSheetId="7">#REF!</definedName>
    <definedName name="PROD">#REF!</definedName>
    <definedName name="Producto" localSheetId="2">#REF!</definedName>
    <definedName name="Producto">#REF!</definedName>
    <definedName name="PROE" localSheetId="21">#REF!</definedName>
    <definedName name="PROE" localSheetId="17">#REF!</definedName>
    <definedName name="PROE" localSheetId="20">#REF!</definedName>
    <definedName name="PROE" localSheetId="19">#REF!</definedName>
    <definedName name="PROE" localSheetId="1">#REF!</definedName>
    <definedName name="PROE" localSheetId="7">#REF!</definedName>
    <definedName name="PROE">#REF!</definedName>
    <definedName name="PROF" localSheetId="21">#REF!</definedName>
    <definedName name="PROF" localSheetId="17">#REF!</definedName>
    <definedName name="PROF" localSheetId="20">#REF!</definedName>
    <definedName name="PROF" localSheetId="19">#REF!</definedName>
    <definedName name="PROF" localSheetId="1">#REF!</definedName>
    <definedName name="PROF" localSheetId="7">#REF!</definedName>
    <definedName name="PROF">#REF!</definedName>
    <definedName name="Profesional" localSheetId="2">#REF!</definedName>
    <definedName name="Profesional">#REF!</definedName>
    <definedName name="PrOfic" localSheetId="2">#REF!</definedName>
    <definedName name="PrOfic">#REF!</definedName>
    <definedName name="PROG" localSheetId="22" hidden="1">#REF!</definedName>
    <definedName name="PROG" hidden="1">#REF!</definedName>
    <definedName name="programainv">#N/A</definedName>
    <definedName name="PROP" localSheetId="16">#REF!</definedName>
    <definedName name="PROP" localSheetId="20">#REF!</definedName>
    <definedName name="PROP" localSheetId="1">#REF!</definedName>
    <definedName name="PROP">#REF!</definedName>
    <definedName name="PROPONE" localSheetId="2">#REF!</definedName>
    <definedName name="PROPONE">#REF!</definedName>
    <definedName name="Proponente" localSheetId="16">#REF!</definedName>
    <definedName name="Proponente" localSheetId="20">#REF!</definedName>
    <definedName name="Proponente">#REF!</definedName>
    <definedName name="PROVISIONALES" localSheetId="21" hidden="1">#REF!</definedName>
    <definedName name="PROVISIONALES" localSheetId="22" hidden="1">#REF!</definedName>
    <definedName name="PROVISIONALES" localSheetId="17" hidden="1">#REF!</definedName>
    <definedName name="PROVISIONALES" localSheetId="16" hidden="1">#REF!</definedName>
    <definedName name="PROVISIONALES" localSheetId="20" hidden="1">#REF!</definedName>
    <definedName name="PROVISIONALES" localSheetId="6" hidden="1">#REF!</definedName>
    <definedName name="PROVISIONALES" localSheetId="19" hidden="1">#REF!</definedName>
    <definedName name="PROVISIONALES" localSheetId="7" hidden="1">#REF!</definedName>
    <definedName name="PROVISIONALES" hidden="1">#REF!</definedName>
    <definedName name="PRUEBA" localSheetId="2">#REF!</definedName>
    <definedName name="PRUEBA">#REF!</definedName>
    <definedName name="prueba1" localSheetId="2">#REF!</definedName>
    <definedName name="prueba1">#REF!</definedName>
    <definedName name="PRUEBA2" localSheetId="20">#REF!</definedName>
    <definedName name="PRUEBA2">#REF!</definedName>
    <definedName name="PTA">#N/A</definedName>
    <definedName name="PTAN" localSheetId="2">#REF!</definedName>
    <definedName name="PTAN">#REF!</definedName>
    <definedName name="PTAR" localSheetId="2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 hidden="1">{"TAB1",#N/A,TRUE,"GENERAL";"TAB2",#N/A,TRUE,"GENERAL";"TAB3",#N/A,TRUE,"GENERAL";"TAB4",#N/A,TRUE,"GENERAL";"TAB5",#N/A,TRUE,"GENERAL"}</definedName>
    <definedName name="ptope" localSheetId="4" hidden="1">{"TAB1",#N/A,TRUE,"GENERAL";"TAB2",#N/A,TRUE,"GENERAL";"TAB3",#N/A,TRUE,"GENERAL";"TAB4",#N/A,TRUE,"GENERAL";"TAB5",#N/A,TRUE,"GENERAL"}</definedName>
    <definedName name="ptope" localSheetId="1" hidden="1">{"TAB1",#N/A,TRUE,"GENERAL";"TAB2",#N/A,TRUE,"GENERAL";"TAB3",#N/A,TRUE,"GENERAL";"TAB4",#N/A,TRUE,"GENERAL";"TAB5",#N/A,TRUE,"GENERAL"}</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21" hidden="1">{"via1",#N/A,TRUE,"general";"via2",#N/A,TRUE,"general";"via3",#N/A,TRUE,"general"}</definedName>
    <definedName name="ptopes" localSheetId="22" hidden="1">{"via1",#N/A,TRUE,"general";"via2",#N/A,TRUE,"general";"via3",#N/A,TRUE,"general"}</definedName>
    <definedName name="ptopes" localSheetId="16" hidden="1">{"via1",#N/A,TRUE,"general";"via2",#N/A,TRUE,"general";"via3",#N/A,TRUE,"general"}</definedName>
    <definedName name="ptopes" localSheetId="20" hidden="1">{"via1",#N/A,TRUE,"general";"via2",#N/A,TRUE,"general";"via3",#N/A,TRUE,"general"}</definedName>
    <definedName name="ptopes" localSheetId="2" hidden="1">{"via1",#N/A,TRUE,"general";"via2",#N/A,TRUE,"general";"via3",#N/A,TRUE,"general"}</definedName>
    <definedName name="ptopes" localSheetId="4" hidden="1">{"via1",#N/A,TRUE,"general";"via2",#N/A,TRUE,"general";"via3",#N/A,TRUE,"general"}</definedName>
    <definedName name="ptopes" localSheetId="1" hidden="1">{"via1",#N/A,TRUE,"general";"via2",#N/A,TRUE,"general";"via3",#N/A,TRUE,"general"}</definedName>
    <definedName name="ptopes" localSheetId="5" hidden="1">{"via1",#N/A,TRUE,"general";"via2",#N/A,TRUE,"general";"via3",#N/A,TRUE,"general"}</definedName>
    <definedName name="ptopes" hidden="1">{"via1",#N/A,TRUE,"general";"via2",#N/A,TRUE,"general";"via3",#N/A,TRUE,"general"}</definedName>
    <definedName name="PTT">#N/A</definedName>
    <definedName name="puentes" localSheetId="20">#REF!</definedName>
    <definedName name="puentes" localSheetId="2">#REF!</definedName>
    <definedName name="puentes" localSheetId="4">#REF!</definedName>
    <definedName name="puentes">#REF!</definedName>
    <definedName name="PUNT" localSheetId="2">#REF!</definedName>
    <definedName name="PUNT">#REF!</definedName>
    <definedName name="puntovertido" localSheetId="20">#REF!</definedName>
    <definedName name="puntovertido" localSheetId="4">#REF!</definedName>
    <definedName name="puntovertido" localSheetId="1">#REF!</definedName>
    <definedName name="puntovertido">#REF!</definedName>
    <definedName name="PVSI" localSheetId="2">#REF!</definedName>
    <definedName name="PVSI">#REF!</definedName>
    <definedName name="Q" localSheetId="21">#REF!</definedName>
    <definedName name="Q" localSheetId="17">#REF!</definedName>
    <definedName name="Q" localSheetId="16">#REF!</definedName>
    <definedName name="Q" localSheetId="20">#REF!</definedName>
    <definedName name="Q" localSheetId="6">#REF!</definedName>
    <definedName name="Q" localSheetId="19">#REF!</definedName>
    <definedName name="Q" localSheetId="1">#REF!</definedName>
    <definedName name="Q" localSheetId="5">#REF!</definedName>
    <definedName name="Q" localSheetId="7">#REF!</definedName>
    <definedName name="Q">#REF!</definedName>
    <definedName name="Q__m³_s" localSheetId="2">#REF!</definedName>
    <definedName name="Q__m³_s">#REF!</definedName>
    <definedName name="q1q1q" localSheetId="21" hidden="1">{"via1",#N/A,TRUE,"general";"via2",#N/A,TRUE,"general";"via3",#N/A,TRUE,"general"}</definedName>
    <definedName name="q1q1q" localSheetId="22" hidden="1">{"via1",#N/A,TRUE,"general";"via2",#N/A,TRUE,"general";"via3",#N/A,TRUE,"general"}</definedName>
    <definedName name="q1q1q" localSheetId="16" hidden="1">{"via1",#N/A,TRUE,"general";"via2",#N/A,TRUE,"general";"via3",#N/A,TRUE,"general"}</definedName>
    <definedName name="q1q1q" localSheetId="20" hidden="1">{"via1",#N/A,TRUE,"general";"via2",#N/A,TRUE,"general";"via3",#N/A,TRUE,"general"}</definedName>
    <definedName name="q1q1q" localSheetId="2" hidden="1">{"via1",#N/A,TRUE,"general";"via2",#N/A,TRUE,"general";"via3",#N/A,TRUE,"general"}</definedName>
    <definedName name="q1q1q" localSheetId="4" hidden="1">{"via1",#N/A,TRUE,"general";"via2",#N/A,TRUE,"general";"via3",#N/A,TRUE,"general"}</definedName>
    <definedName name="q1q1q" localSheetId="1" hidden="1">{"via1",#N/A,TRUE,"general";"via2",#N/A,TRUE,"general";"via3",#N/A,TRUE,"general"}</definedName>
    <definedName name="q1q1q" localSheetId="5" hidden="1">{"via1",#N/A,TRUE,"general";"via2",#N/A,TRUE,"general";"via3",#N/A,TRUE,"general"}</definedName>
    <definedName name="q1q1q"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16" hidden="1">{"via1",#N/A,TRUE,"general";"via2",#N/A,TRUE,"general";"via3",#N/A,TRUE,"general"}</definedName>
    <definedName name="qaedtguj" localSheetId="20" hidden="1">{"via1",#N/A,TRUE,"general";"via2",#N/A,TRUE,"general";"via3",#N/A,TRUE,"general"}</definedName>
    <definedName name="qaedtguj" localSheetId="2" hidden="1">{"via1",#N/A,TRUE,"general";"via2",#N/A,TRUE,"general";"via3",#N/A,TRUE,"general"}</definedName>
    <definedName name="qaedtguj" localSheetId="4" hidden="1">{"via1",#N/A,TRUE,"general";"via2",#N/A,TRUE,"general";"via3",#N/A,TRUE,"general"}</definedName>
    <definedName name="qaedtguj" localSheetId="1"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16" hidden="1">{"via1",#N/A,TRUE,"general";"via2",#N/A,TRUE,"general";"via3",#N/A,TRUE,"general"}</definedName>
    <definedName name="QAQSWS" localSheetId="20" hidden="1">{"via1",#N/A,TRUE,"general";"via2",#N/A,TRUE,"general";"via3",#N/A,TRUE,"general"}</definedName>
    <definedName name="QAQSWS" localSheetId="2" hidden="1">{"via1",#N/A,TRUE,"general";"via2",#N/A,TRUE,"general";"via3",#N/A,TRUE,"general"}</definedName>
    <definedName name="QAQSWS" localSheetId="4" hidden="1">{"via1",#N/A,TRUE,"general";"via2",#N/A,TRUE,"general";"via3",#N/A,TRUE,"general"}</definedName>
    <definedName name="QAQSWS" localSheetId="1"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16" hidden="1">{"via1",#N/A,TRUE,"general";"via2",#N/A,TRUE,"general";"via3",#N/A,TRUE,"general"}</definedName>
    <definedName name="qaqwwxcr" localSheetId="20" hidden="1">{"via1",#N/A,TRUE,"general";"via2",#N/A,TRUE,"general";"via3",#N/A,TRUE,"general"}</definedName>
    <definedName name="qaqwwxcr" localSheetId="2" hidden="1">{"via1",#N/A,TRUE,"general";"via2",#N/A,TRUE,"general";"via3",#N/A,TRUE,"general"}</definedName>
    <definedName name="qaqwwxcr" localSheetId="4" hidden="1">{"via1",#N/A,TRUE,"general";"via2",#N/A,TRUE,"general";"via3",#N/A,TRUE,"general"}</definedName>
    <definedName name="qaqwwxcr" localSheetId="1"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az" localSheetId="2">#REF!</definedName>
    <definedName name="qaz">#REF!</definedName>
    <definedName name="qdefqfqwreqwerqw" localSheetId="2">#REF!</definedName>
    <definedName name="qdefqfqwreqwerqw">#REF!</definedName>
    <definedName name="QE" localSheetId="2">#REF!</definedName>
    <definedName name="QE">#REF!</definedName>
    <definedName name="QE_TE" localSheetId="2">#REF!</definedName>
    <definedName name="QE_TE">#REF!</definedName>
    <definedName name="qedcd" localSheetId="21" hidden="1">{"via1",#N/A,TRUE,"general";"via2",#N/A,TRUE,"general";"via3",#N/A,TRUE,"general"}</definedName>
    <definedName name="qedcd" localSheetId="22" hidden="1">{"via1",#N/A,TRUE,"general";"via2",#N/A,TRUE,"general";"via3",#N/A,TRUE,"general"}</definedName>
    <definedName name="qedcd" localSheetId="16" hidden="1">{"via1",#N/A,TRUE,"general";"via2",#N/A,TRUE,"general";"via3",#N/A,TRUE,"general"}</definedName>
    <definedName name="qedcd" localSheetId="20" hidden="1">{"via1",#N/A,TRUE,"general";"via2",#N/A,TRUE,"general";"via3",#N/A,TRUE,"general"}</definedName>
    <definedName name="qedcd" localSheetId="2" hidden="1">{"via1",#N/A,TRUE,"general";"via2",#N/A,TRUE,"general";"via3",#N/A,TRUE,"general"}</definedName>
    <definedName name="qedcd" localSheetId="4" hidden="1">{"via1",#N/A,TRUE,"general";"via2",#N/A,TRUE,"general";"via3",#N/A,TRUE,"general"}</definedName>
    <definedName name="qedcd" localSheetId="1" hidden="1">{"via1",#N/A,TRUE,"general";"via2",#N/A,TRUE,"general";"via3",#N/A,TRUE,"general"}</definedName>
    <definedName name="qedcd" localSheetId="5" hidden="1">{"via1",#N/A,TRUE,"general";"via2",#N/A,TRUE,"general";"via3",#N/A,TRUE,"general"}</definedName>
    <definedName name="qedcd" hidden="1">{"via1",#N/A,TRUE,"general";"via2",#N/A,TRUE,"general";"via3",#N/A,TRUE,"general"}</definedName>
    <definedName name="QEFDEDFEW3E" localSheetId="20">#REF!</definedName>
    <definedName name="QEFDEDFEW3E" localSheetId="2">#REF!</definedName>
    <definedName name="QEFDEDFEW3E" localSheetId="4">#REF!</definedName>
    <definedName name="QEFDEDFEW3E">#REF!</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21" hidden="1">{"via1",#N/A,TRUE,"general";"via2",#N/A,TRUE,"general";"via3",#N/A,TRUE,"general"}</definedName>
    <definedName name="qewj" localSheetId="22" hidden="1">{"via1",#N/A,TRUE,"general";"via2",#N/A,TRUE,"general";"via3",#N/A,TRUE,"general"}</definedName>
    <definedName name="qewj" localSheetId="16" hidden="1">{"via1",#N/A,TRUE,"general";"via2",#N/A,TRUE,"general";"via3",#N/A,TRUE,"general"}</definedName>
    <definedName name="qewj" localSheetId="20" hidden="1">{"via1",#N/A,TRUE,"general";"via2",#N/A,TRUE,"general";"via3",#N/A,TRUE,"general"}</definedName>
    <definedName name="qewj" localSheetId="2" hidden="1">{"via1",#N/A,TRUE,"general";"via2",#N/A,TRUE,"general";"via3",#N/A,TRUE,"general"}</definedName>
    <definedName name="qewj" localSheetId="4" hidden="1">{"via1",#N/A,TRUE,"general";"via2",#N/A,TRUE,"general";"via3",#N/A,TRUE,"general"}</definedName>
    <definedName name="qewj" localSheetId="1" hidden="1">{"via1",#N/A,TRUE,"general";"via2",#N/A,TRUE,"general";"via3",#N/A,TRUE,"general"}</definedName>
    <definedName name="qewj" localSheetId="5" hidden="1">{"via1",#N/A,TRUE,"general";"via2",#N/A,TRUE,"general";"via3",#N/A,TRUE,"general"}</definedName>
    <definedName name="qewj" hidden="1">{"via1",#N/A,TRUE,"general";"via2",#N/A,TRUE,"general";"via3",#N/A,TRUE,"general"}</definedName>
    <definedName name="QI" localSheetId="2">#REF!</definedName>
    <definedName name="QI">#REF!</definedName>
    <definedName name="QI_TI" localSheetId="2">#REF!</definedName>
    <definedName name="QI_TI">#REF!</definedName>
    <definedName name="QN" localSheetId="2">#REF!</definedName>
    <definedName name="QN">#REF!</definedName>
    <definedName name="QN_QI" localSheetId="2">#REF!</definedName>
    <definedName name="QN_QI">#REF!</definedName>
    <definedName name="QNS" localSheetId="2">#REF!</definedName>
    <definedName name="QNS">#REF!</definedName>
    <definedName name="qq" localSheetId="2">#REF!</definedName>
    <definedName name="qq">#REF!</definedName>
    <definedName name="qqq" localSheetId="21">#REF!</definedName>
    <definedName name="qqq" localSheetId="17">#REF!</definedName>
    <definedName name="qqq" localSheetId="16">#REF!</definedName>
    <definedName name="qqq" localSheetId="20">#REF!</definedName>
    <definedName name="qqq" localSheetId="6">#REF!</definedName>
    <definedName name="qqq" localSheetId="19">#REF!</definedName>
    <definedName name="qqq" localSheetId="1">#REF!</definedName>
    <definedName name="qqq" localSheetId="7">#REF!</definedName>
    <definedName name="qqq">#REF!</definedName>
    <definedName name="qqqqqw" localSheetId="21" hidden="1">{"via1",#N/A,TRUE,"general";"via2",#N/A,TRUE,"general";"via3",#N/A,TRUE,"general"}</definedName>
    <definedName name="qqqqqw" localSheetId="22" hidden="1">{"via1",#N/A,TRUE,"general";"via2",#N/A,TRUE,"general";"via3",#N/A,TRUE,"general"}</definedName>
    <definedName name="qqqqqw" localSheetId="16" hidden="1">{"via1",#N/A,TRUE,"general";"via2",#N/A,TRUE,"general";"via3",#N/A,TRUE,"general"}</definedName>
    <definedName name="qqqqqw" localSheetId="20" hidden="1">{"via1",#N/A,TRUE,"general";"via2",#N/A,TRUE,"general";"via3",#N/A,TRUE,"general"}</definedName>
    <definedName name="qqqqqw" localSheetId="2" hidden="1">{"via1",#N/A,TRUE,"general";"via2",#N/A,TRUE,"general";"via3",#N/A,TRUE,"general"}</definedName>
    <definedName name="qqqqqw" localSheetId="4" hidden="1">{"via1",#N/A,TRUE,"general";"via2",#N/A,TRUE,"general";"via3",#N/A,TRUE,"general"}</definedName>
    <definedName name="qqqqqw" localSheetId="1" hidden="1">{"via1",#N/A,TRUE,"general";"via2",#N/A,TRUE,"general";"via3",#N/A,TRUE,"general"}</definedName>
    <definedName name="qqqqqw" localSheetId="5" hidden="1">{"via1",#N/A,TRUE,"general";"via2",#N/A,TRUE,"general";"via3",#N/A,TRUE,"general"}</definedName>
    <definedName name="qqqqqw"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localSheetId="16" hidden="1">{"via1",#N/A,TRUE,"general";"via2",#N/A,TRUE,"general";"via3",#N/A,TRUE,"general"}</definedName>
    <definedName name="qw" localSheetId="20" hidden="1">{"via1",#N/A,TRUE,"general";"via2",#N/A,TRUE,"general";"via3",#N/A,TRUE,"general"}</definedName>
    <definedName name="qw" localSheetId="2" hidden="1">{"via1",#N/A,TRUE,"general";"via2",#N/A,TRUE,"general";"via3",#N/A,TRUE,"general"}</definedName>
    <definedName name="qw" localSheetId="4" hidden="1">{"via1",#N/A,TRUE,"general";"via2",#N/A,TRUE,"general";"via3",#N/A,TRUE,"general"}</definedName>
    <definedName name="qw" localSheetId="1" hidden="1">{"via1",#N/A,TRUE,"general";"via2",#N/A,TRUE,"general";"via3",#N/A,TRUE,"general"}</definedName>
    <definedName name="qw" localSheetId="5" hidden="1">{"via1",#N/A,TRUE,"general";"via2",#N/A,TRUE,"general";"via3",#N/A,TRUE,"general"}</definedName>
    <definedName name="qw"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localSheetId="16" hidden="1">{"via1",#N/A,TRUE,"general";"via2",#N/A,TRUE,"general";"via3",#N/A,TRUE,"general"}</definedName>
    <definedName name="qwdas2" localSheetId="20" hidden="1">{"via1",#N/A,TRUE,"general";"via2",#N/A,TRUE,"general";"via3",#N/A,TRUE,"general"}</definedName>
    <definedName name="qwdas2" localSheetId="2" hidden="1">{"via1",#N/A,TRUE,"general";"via2",#N/A,TRUE,"general";"via3",#N/A,TRUE,"general"}</definedName>
    <definedName name="qwdas2" localSheetId="4" hidden="1">{"via1",#N/A,TRUE,"general";"via2",#N/A,TRUE,"general";"via3",#N/A,TRUE,"general"}</definedName>
    <definedName name="qwdas2" localSheetId="1"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 hidden="1">{"TAB1",#N/A,TRUE,"GENERAL";"TAB2",#N/A,TRUE,"GENERAL";"TAB3",#N/A,TRUE,"GENERAL";"TAB4",#N/A,TRUE,"GENERAL";"TAB5",#N/A,TRUE,"GENERAL"}</definedName>
    <definedName name="qweqe" localSheetId="4" hidden="1">{"TAB1",#N/A,TRUE,"GENERAL";"TAB2",#N/A,TRUE,"GENERAL";"TAB3",#N/A,TRUE,"GENERAL";"TAB4",#N/A,TRUE,"GENERAL";"TAB5",#N/A,TRUE,"GENERAL"}</definedName>
    <definedName name="qweqe" localSheetId="1" hidden="1">{"TAB1",#N/A,TRUE,"GENERAL";"TAB2",#N/A,TRUE,"GENERAL";"TAB3",#N/A,TRUE,"GENERAL";"TAB4",#N/A,TRUE,"GENERAL";"TAB5",#N/A,TRUE,"GENERAL"}</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ERTY">#N/A</definedName>
    <definedName name="qwewertet" localSheetId="22" hidden="1">{#N/A,#N/A,TRUE,"1842CWN0"}</definedName>
    <definedName name="qwewertet" hidden="1">{#N/A,#N/A,TRUE,"1842CWN0"}</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raa" localSheetId="2">#REF!</definedName>
    <definedName name="raa">#REF!</definedName>
    <definedName name="rack" localSheetId="2">#REF!</definedName>
    <definedName name="rack">#REF!</definedName>
    <definedName name="RACK1" localSheetId="2">#REF!</definedName>
    <definedName name="RACK1">#REF!</definedName>
    <definedName name="racks" localSheetId="2">#REF!</definedName>
    <definedName name="racks">#REF!</definedName>
    <definedName name="radios" localSheetId="2">#REF!</definedName>
    <definedName name="radios">#REF!</definedName>
    <definedName name="Radius_a" localSheetId="2">#REF!</definedName>
    <definedName name="Radius_a">#REF!</definedName>
    <definedName name="RAJON" localSheetId="2">#REF!</definedName>
    <definedName name="RAJON">#REF!</definedName>
    <definedName name="RANGO" localSheetId="22" hidden="1">{"PRES REHAB ARM-PER POR ITEMS  KM A KM",#N/A,TRUE,"Rehabilitacion Arm-Per"}</definedName>
    <definedName name="RANGO" hidden="1">{"PRES REHAB ARM-PER POR ITEMS  KM A KM",#N/A,TRUE,"Rehabilitacion Arm-Per"}</definedName>
    <definedName name="rangofin" localSheetId="2">#REF!,#REF!</definedName>
    <definedName name="rangofin">#REF!,#REF!</definedName>
    <definedName name="rds" localSheetId="2">#REF!</definedName>
    <definedName name="rds">#REF!</definedName>
    <definedName name="RE" localSheetId="4">#N/A</definedName>
    <definedName name="RE">#N/A</definedName>
    <definedName name="RE4NTA" localSheetId="2">#REF!</definedName>
    <definedName name="RE4NTA">#REF!</definedName>
    <definedName name="RECEBO" localSheetId="2">#REF!</definedName>
    <definedName name="RECEBO">#REF!</definedName>
    <definedName name="receptores" localSheetId="20">#REF!</definedName>
    <definedName name="receptores" localSheetId="4">#REF!</definedName>
    <definedName name="receptores" localSheetId="1">#REF!</definedName>
    <definedName name="receptores">#REF!</definedName>
    <definedName name="RECURSOS" localSheetId="2">#REF!</definedName>
    <definedName name="RECURSOS">#REF!</definedName>
    <definedName name="RED" localSheetId="2">#REF!</definedName>
    <definedName name="RED">#REF!</definedName>
    <definedName name="REG" localSheetId="2">#REF!</definedName>
    <definedName name="REG">#REF!</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16" hidden="1">{"TAB1",#N/A,TRUE,"GENERAL";"TAB2",#N/A,TRUE,"GENERAL";"TAB3",#N/A,TRUE,"GENERAL";"TAB4",#N/A,TRUE,"GENERAL";"TAB5",#N/A,TRUE,"GENERAL"}</definedName>
    <definedName name="rege" localSheetId="20" hidden="1">{"TAB1",#N/A,TRUE,"GENERAL";"TAB2",#N/A,TRUE,"GENERAL";"TAB3",#N/A,TRUE,"GENERAL";"TAB4",#N/A,TRUE,"GENERAL";"TAB5",#N/A,TRUE,"GENERAL"}</definedName>
    <definedName name="rege" localSheetId="2" hidden="1">{"TAB1",#N/A,TRUE,"GENERAL";"TAB2",#N/A,TRUE,"GENERAL";"TAB3",#N/A,TRUE,"GENERAL";"TAB4",#N/A,TRUE,"GENERAL";"TAB5",#N/A,TRUE,"GENERAL"}</definedName>
    <definedName name="rege" localSheetId="4" hidden="1">{"TAB1",#N/A,TRUE,"GENERAL";"TAB2",#N/A,TRUE,"GENERAL";"TAB3",#N/A,TRUE,"GENERAL";"TAB4",#N/A,TRUE,"GENERAL";"TAB5",#N/A,TRUE,"GENERAL"}</definedName>
    <definedName name="rege" localSheetId="1" hidden="1">{"TAB1",#N/A,TRUE,"GENERAL";"TAB2",#N/A,TRUE,"GENERAL";"TAB3",#N/A,TRUE,"GENERAL";"TAB4",#N/A,TRUE,"GENERAL";"TAB5",#N/A,TRUE,"GENERAL"}</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ional" localSheetId="20">#REF!</definedName>
    <definedName name="regional" localSheetId="2">#REF!</definedName>
    <definedName name="regional" localSheetId="4">#REF!</definedName>
    <definedName name="regional">#REF!</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GULAR" localSheetId="2">#REF!</definedName>
    <definedName name="REGULAR">#REF!</definedName>
    <definedName name="REICIO">#N/A</definedName>
    <definedName name="REIDI" localSheetId="2">#REF!</definedName>
    <definedName name="REIDI">#REF!</definedName>
    <definedName name="Reimbursement">"Reembolso"</definedName>
    <definedName name="reinicio">#N/A</definedName>
    <definedName name="REJHE" localSheetId="21" hidden="1">{"via1",#N/A,TRUE,"general";"via2",#N/A,TRUE,"general";"via3",#N/A,TRUE,"general"}</definedName>
    <definedName name="REJHE" localSheetId="22" hidden="1">{"via1",#N/A,TRUE,"general";"via2",#N/A,TRUE,"general";"via3",#N/A,TRUE,"general"}</definedName>
    <definedName name="REJHE" localSheetId="16" hidden="1">{"via1",#N/A,TRUE,"general";"via2",#N/A,TRUE,"general";"via3",#N/A,TRUE,"general"}</definedName>
    <definedName name="REJHE" localSheetId="20" hidden="1">{"via1",#N/A,TRUE,"general";"via2",#N/A,TRUE,"general";"via3",#N/A,TRUE,"general"}</definedName>
    <definedName name="REJHE" localSheetId="2" hidden="1">{"via1",#N/A,TRUE,"general";"via2",#N/A,TRUE,"general";"via3",#N/A,TRUE,"general"}</definedName>
    <definedName name="REJHE" localSheetId="4" hidden="1">{"via1",#N/A,TRUE,"general";"via2",#N/A,TRUE,"general";"via3",#N/A,TRUE,"general"}</definedName>
    <definedName name="REJHE" localSheetId="1" hidden="1">{"via1",#N/A,TRUE,"general";"via2",#N/A,TRUE,"general";"via3",#N/A,TRUE,"general"}</definedName>
    <definedName name="REJHE" localSheetId="5" hidden="1">{"via1",#N/A,TRUE,"general";"via2",#N/A,TRUE,"general";"via3",#N/A,TRUE,"general"}</definedName>
    <definedName name="REJHE" hidden="1">{"via1",#N/A,TRUE,"general";"via2",#N/A,TRUE,"general";"via3",#N/A,TRUE,"general"}</definedName>
    <definedName name="relaciones" localSheetId="20">#REF!</definedName>
    <definedName name="relaciones" localSheetId="4">#REF!</definedName>
    <definedName name="relaciones" localSheetId="1">#REF!</definedName>
    <definedName name="relaciones">#REF!</definedName>
    <definedName name="RELACUION" localSheetId="2">#REF!</definedName>
    <definedName name="RELACUION">#REF!</definedName>
    <definedName name="rell" localSheetId="16">#REF!</definedName>
    <definedName name="rell" localSheetId="20">#REF!</definedName>
    <definedName name="rell">#REF!</definedName>
    <definedName name="RELLG" localSheetId="2">#REF!</definedName>
    <definedName name="RELLG">#REF!</definedName>
    <definedName name="REPROGRAMACION" localSheetId="2">#REF!</definedName>
    <definedName name="REPROGRAMACION">#REF!</definedName>
    <definedName name="rer" localSheetId="21" hidden="1">{"via1",#N/A,TRUE,"general";"via2",#N/A,TRUE,"general";"via3",#N/A,TRUE,"general"}</definedName>
    <definedName name="rer" localSheetId="22" hidden="1">{"via1",#N/A,TRUE,"general";"via2",#N/A,TRUE,"general";"via3",#N/A,TRUE,"general"}</definedName>
    <definedName name="rer" localSheetId="16" hidden="1">{"via1",#N/A,TRUE,"general";"via2",#N/A,TRUE,"general";"via3",#N/A,TRUE,"general"}</definedName>
    <definedName name="rer" localSheetId="20" hidden="1">{"via1",#N/A,TRUE,"general";"via2",#N/A,TRUE,"general";"via3",#N/A,TRUE,"general"}</definedName>
    <definedName name="rer" localSheetId="2" hidden="1">{"via1",#N/A,TRUE,"general";"via2",#N/A,TRUE,"general";"via3",#N/A,TRUE,"general"}</definedName>
    <definedName name="rer" localSheetId="4" hidden="1">{"via1",#N/A,TRUE,"general";"via2",#N/A,TRUE,"general";"via3",#N/A,TRUE,"general"}</definedName>
    <definedName name="rer" localSheetId="1" hidden="1">{"via1",#N/A,TRUE,"general";"via2",#N/A,TRUE,"general";"via3",#N/A,TRUE,"general"}</definedName>
    <definedName name="rer" localSheetId="5" hidden="1">{"via1",#N/A,TRUE,"general";"via2",#N/A,TRUE,"general";"via3",#N/A,TRUE,"general"}</definedName>
    <definedName name="rer" hidden="1">{"via1",#N/A,TRUE,"general";"via2",#N/A,TRUE,"general";"via3",#N/A,TRUE,"general"}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16" hidden="1">{"TAB1",#N/A,TRUE,"GENERAL";"TAB2",#N/A,TRUE,"GENERAL";"TAB3",#N/A,TRUE,"GENERAL";"TAB4",#N/A,TRUE,"GENERAL";"TAB5",#N/A,TRUE,"GENERAL"}</definedName>
    <definedName name="rerg" localSheetId="20" hidden="1">{"TAB1",#N/A,TRUE,"GENERAL";"TAB2",#N/A,TRUE,"GENERAL";"TAB3",#N/A,TRUE,"GENERAL";"TAB4",#N/A,TRUE,"GENERAL";"TAB5",#N/A,TRUE,"GENERAL"}</definedName>
    <definedName name="rerg" localSheetId="2" hidden="1">{"TAB1",#N/A,TRUE,"GENERAL";"TAB2",#N/A,TRUE,"GENERAL";"TAB3",#N/A,TRUE,"GENERAL";"TAB4",#N/A,TRUE,"GENERAL";"TAB5",#N/A,TRUE,"GENERAL"}</definedName>
    <definedName name="rerg" localSheetId="4" hidden="1">{"TAB1",#N/A,TRUE,"GENERAL";"TAB2",#N/A,TRUE,"GENERAL";"TAB3",#N/A,TRUE,"GENERAL";"TAB4",#N/A,TRUE,"GENERAL";"TAB5",#N/A,TRUE,"GENERAL"}</definedName>
    <definedName name="rerg" localSheetId="1"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s" localSheetId="22"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sidente" localSheetId="20">#REF!</definedName>
    <definedName name="residente" localSheetId="2">#REF!</definedName>
    <definedName name="residente" localSheetId="4">#REF!</definedName>
    <definedName name="residente">#REF!</definedName>
    <definedName name="residuos" localSheetId="20">#REF!</definedName>
    <definedName name="residuos" localSheetId="4">#REF!</definedName>
    <definedName name="residuos" localSheetId="1">#REF!</definedName>
    <definedName name="residuos">#REF!</definedName>
    <definedName name="resist_cond" localSheetId="2">#REF!</definedName>
    <definedName name="resist_cond">#REF!</definedName>
    <definedName name="Resistenciaconductor" localSheetId="21">#REF!</definedName>
    <definedName name="Resistenciaconductor" localSheetId="17">#REF!</definedName>
    <definedName name="Resistenciaconductor" localSheetId="16">#REF!</definedName>
    <definedName name="Resistenciaconductor" localSheetId="20">#REF!</definedName>
    <definedName name="Resistenciaconductor" localSheetId="6">#REF!</definedName>
    <definedName name="Resistenciaconductor" localSheetId="19">#REF!</definedName>
    <definedName name="Resistenciaconductor" localSheetId="1">#REF!</definedName>
    <definedName name="Resistenciaconductor" localSheetId="7">#REF!</definedName>
    <definedName name="Resistenciaconductor">#REF!</definedName>
    <definedName name="RESPONSABLE_CONTRATISTA" localSheetId="21">#REF!</definedName>
    <definedName name="RESPONSABLE_CONTRATISTA" localSheetId="20">#REF!</definedName>
    <definedName name="RESPONSABLE_CONTRATISTA" localSheetId="5">#REF!</definedName>
    <definedName name="RESPONSABLE_CONTRATISTA">#REF!</definedName>
    <definedName name="RESPONSABLE_INTERVENTORIA" localSheetId="21">#REF!</definedName>
    <definedName name="RESPONSABLE_INTERVENTORIA" localSheetId="20">#REF!</definedName>
    <definedName name="RESPONSABLE_INTERVENTORIA">#REF!</definedName>
    <definedName name="resul" localSheetId="2">#REF!</definedName>
    <definedName name="resul">#REF!</definedName>
    <definedName name="RESUM" localSheetId="2">#REF!</definedName>
    <definedName name="RESUM">#REF!</definedName>
    <definedName name="resum2" localSheetId="2">#REF!</definedName>
    <definedName name="resum2">#REF!</definedName>
    <definedName name="Retenc" localSheetId="2">#REF!</definedName>
    <definedName name="Retenc">#REF!</definedName>
    <definedName name="Retenido1" localSheetId="2">#REF!</definedName>
    <definedName name="Retenido1">#REF!</definedName>
    <definedName name="Retenido10" localSheetId="2">#REF!</definedName>
    <definedName name="Retenido10">#REF!</definedName>
    <definedName name="Retenido100" localSheetId="2">#REF!</definedName>
    <definedName name="Retenido100">#REF!</definedName>
    <definedName name="Retenido112" localSheetId="2">#REF!</definedName>
    <definedName name="Retenido112">#REF!</definedName>
    <definedName name="RETENIDO2" localSheetId="2">#REF!</definedName>
    <definedName name="RETENIDO2">#REF!</definedName>
    <definedName name="Retenido200" localSheetId="2">#REF!</definedName>
    <definedName name="Retenido200">#REF!</definedName>
    <definedName name="Retenido30" localSheetId="2">#REF!</definedName>
    <definedName name="Retenido30">#REF!</definedName>
    <definedName name="Retenido34" localSheetId="2">#REF!</definedName>
    <definedName name="Retenido34">#REF!</definedName>
    <definedName name="Retenido38" localSheetId="2">#REF!</definedName>
    <definedName name="Retenido38">#REF!</definedName>
    <definedName name="Retenido4" localSheetId="2">#REF!</definedName>
    <definedName name="Retenido4">#REF!</definedName>
    <definedName name="Retenido40" localSheetId="2">#REF!</definedName>
    <definedName name="Retenido40">#REF!</definedName>
    <definedName name="Retenido50" localSheetId="2">#REF!</definedName>
    <definedName name="Retenido50">#REF!</definedName>
    <definedName name="Retenido8" localSheetId="2">#REF!</definedName>
    <definedName name="Retenido8">#REF!</definedName>
    <definedName name="RETIROV" localSheetId="2">#REF!</definedName>
    <definedName name="RETIROV">#REF!</definedName>
    <definedName name="RETRO" localSheetId="2">#REF!</definedName>
    <definedName name="RETRO">#REF!</definedName>
    <definedName name="retro1" localSheetId="2">#REF!</definedName>
    <definedName name="retro1">#REF!</definedName>
    <definedName name="retro2" localSheetId="2">#REF!</definedName>
    <definedName name="retro2">#REF!</definedName>
    <definedName name="RETTRE" localSheetId="21" hidden="1">{"via1",#N/A,TRUE,"general";"via2",#N/A,TRUE,"general";"via3",#N/A,TRUE,"general"}</definedName>
    <definedName name="RETTRE" localSheetId="22" hidden="1">{"via1",#N/A,TRUE,"general";"via2",#N/A,TRUE,"general";"via3",#N/A,TRUE,"general"}</definedName>
    <definedName name="RETTRE" localSheetId="16" hidden="1">{"via1",#N/A,TRUE,"general";"via2",#N/A,TRUE,"general";"via3",#N/A,TRUE,"general"}</definedName>
    <definedName name="RETTRE" localSheetId="20" hidden="1">{"via1",#N/A,TRUE,"general";"via2",#N/A,TRUE,"general";"via3",#N/A,TRUE,"general"}</definedName>
    <definedName name="RETTRE" localSheetId="2" hidden="1">{"via1",#N/A,TRUE,"general";"via2",#N/A,TRUE,"general";"via3",#N/A,TRUE,"general"}</definedName>
    <definedName name="RETTRE" localSheetId="4" hidden="1">{"via1",#N/A,TRUE,"general";"via2",#N/A,TRUE,"general";"via3",#N/A,TRUE,"general"}</definedName>
    <definedName name="RETTRE" localSheetId="1" hidden="1">{"via1",#N/A,TRUE,"general";"via2",#N/A,TRUE,"general";"via3",#N/A,TRUE,"general"}</definedName>
    <definedName name="RETTRE" localSheetId="5" hidden="1">{"via1",#N/A,TRUE,"general";"via2",#N/A,TRUE,"general";"via3",#N/A,TRUE,"general"}</definedName>
    <definedName name="RETTRE" hidden="1">{"via1",#N/A,TRUE,"general";"via2",#N/A,TRUE,"general";"via3",#N/A,TRUE,"general"}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16" hidden="1">{"TAB1",#N/A,TRUE,"GENERAL";"TAB2",#N/A,TRUE,"GENERAL";"TAB3",#N/A,TRUE,"GENERAL";"TAB4",#N/A,TRUE,"GENERAL";"TAB5",#N/A,TRUE,"GENERAL"}</definedName>
    <definedName name="rety" localSheetId="20" hidden="1">{"TAB1",#N/A,TRUE,"GENERAL";"TAB2",#N/A,TRUE,"GENERAL";"TAB3",#N/A,TRUE,"GENERAL";"TAB4",#N/A,TRUE,"GENERAL";"TAB5",#N/A,TRUE,"GENERAL"}</definedName>
    <definedName name="rety" localSheetId="2" hidden="1">{"TAB1",#N/A,TRUE,"GENERAL";"TAB2",#N/A,TRUE,"GENERAL";"TAB3",#N/A,TRUE,"GENERAL";"TAB4",#N/A,TRUE,"GENERAL";"TAB5",#N/A,TRUE,"GENERAL"}</definedName>
    <definedName name="rety" localSheetId="4" hidden="1">{"TAB1",#N/A,TRUE,"GENERAL";"TAB2",#N/A,TRUE,"GENERAL";"TAB3",#N/A,TRUE,"GENERAL";"TAB4",#N/A,TRUE,"GENERAL";"TAB5",#N/A,TRUE,"GENERAL"}</definedName>
    <definedName name="rety" localSheetId="1" hidden="1">{"TAB1",#N/A,TRUE,"GENERAL";"TAB2",#N/A,TRUE,"GENERAL";"TAB3",#N/A,TRUE,"GENERAL";"TAB4",#N/A,TRUE,"GENERAL";"TAB5",#N/A,TRUE,"GENERAL"}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V" localSheetId="2">#REF!</definedName>
    <definedName name="REV">#REF!</definedName>
    <definedName name="revision_frais_€" localSheetId="2">#REF!</definedName>
    <definedName name="revision_frais_€">#REF!</definedName>
    <definedName name="revision_frais_devises" localSheetId="2">#REF!</definedName>
    <definedName name="revision_frais_devises">#REF!</definedName>
    <definedName name="revision_salaires_€" localSheetId="2">#REF!</definedName>
    <definedName name="revision_salaires_€">#REF!</definedName>
    <definedName name="revision_salaires_devises" localSheetId="2">#REF!</definedName>
    <definedName name="revision_salaires_devises">#REF!</definedName>
    <definedName name="rewfreg" localSheetId="21" hidden="1">{"via1",#N/A,TRUE,"general";"via2",#N/A,TRUE,"general";"via3",#N/A,TRUE,"general"}</definedName>
    <definedName name="rewfreg" localSheetId="22" hidden="1">{"via1",#N/A,TRUE,"general";"via2",#N/A,TRUE,"general";"via3",#N/A,TRUE,"general"}</definedName>
    <definedName name="rewfreg" localSheetId="16" hidden="1">{"via1",#N/A,TRUE,"general";"via2",#N/A,TRUE,"general";"via3",#N/A,TRUE,"general"}</definedName>
    <definedName name="rewfreg" localSheetId="20" hidden="1">{"via1",#N/A,TRUE,"general";"via2",#N/A,TRUE,"general";"via3",#N/A,TRUE,"general"}</definedName>
    <definedName name="rewfreg" localSheetId="2" hidden="1">{"via1",#N/A,TRUE,"general";"via2",#N/A,TRUE,"general";"via3",#N/A,TRUE,"general"}</definedName>
    <definedName name="rewfreg" localSheetId="4" hidden="1">{"via1",#N/A,TRUE,"general";"via2",#N/A,TRUE,"general";"via3",#N/A,TRUE,"general"}</definedName>
    <definedName name="rewfreg" localSheetId="1" hidden="1">{"via1",#N/A,TRUE,"general";"via2",#N/A,TRUE,"general";"via3",#N/A,TRUE,"general"}</definedName>
    <definedName name="rewfreg" localSheetId="5" hidden="1">{"via1",#N/A,TRUE,"general";"via2",#N/A,TRUE,"general";"via3",#N/A,TRUE,"general"}</definedName>
    <definedName name="rewfreg"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16" hidden="1">{"via1",#N/A,TRUE,"general";"via2",#N/A,TRUE,"general";"via3",#N/A,TRUE,"general"}</definedName>
    <definedName name="rewr" localSheetId="20" hidden="1">{"via1",#N/A,TRUE,"general";"via2",#N/A,TRUE,"general";"via3",#N/A,TRUE,"general"}</definedName>
    <definedName name="rewr" localSheetId="2" hidden="1">{"via1",#N/A,TRUE,"general";"via2",#N/A,TRUE,"general";"via3",#N/A,TRUE,"general"}</definedName>
    <definedName name="rewr" localSheetId="4" hidden="1">{"via1",#N/A,TRUE,"general";"via2",#N/A,TRUE,"general";"via3",#N/A,TRUE,"general"}</definedName>
    <definedName name="rewr" localSheetId="1"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21" hidden="1">{"via1",#N/A,TRUE,"general";"via2",#N/A,TRUE,"general";"via3",#N/A,TRUE,"general"}</definedName>
    <definedName name="reyety" localSheetId="22" hidden="1">{"via1",#N/A,TRUE,"general";"via2",#N/A,TRUE,"general";"via3",#N/A,TRUE,"general"}</definedName>
    <definedName name="reyety" localSheetId="16" hidden="1">{"via1",#N/A,TRUE,"general";"via2",#N/A,TRUE,"general";"via3",#N/A,TRUE,"general"}</definedName>
    <definedName name="reyety" localSheetId="20" hidden="1">{"via1",#N/A,TRUE,"general";"via2",#N/A,TRUE,"general";"via3",#N/A,TRUE,"general"}</definedName>
    <definedName name="reyety" localSheetId="2" hidden="1">{"via1",#N/A,TRUE,"general";"via2",#N/A,TRUE,"general";"via3",#N/A,TRUE,"general"}</definedName>
    <definedName name="reyety" localSheetId="4" hidden="1">{"via1",#N/A,TRUE,"general";"via2",#N/A,TRUE,"general";"via3",#N/A,TRUE,"general"}</definedName>
    <definedName name="reyety" localSheetId="1" hidden="1">{"via1",#N/A,TRUE,"general";"via2",#N/A,TRUE,"general";"via3",#N/A,TRUE,"general"}</definedName>
    <definedName name="reyety" localSheetId="5" hidden="1">{"via1",#N/A,TRUE,"general";"via2",#N/A,TRUE,"general";"via3",#N/A,TRUE,"general"}</definedName>
    <definedName name="reyety"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16" hidden="1">{"via1",#N/A,TRUE,"general";"via2",#N/A,TRUE,"general";"via3",#N/A,TRUE,"general"}</definedName>
    <definedName name="reyty" localSheetId="20" hidden="1">{"via1",#N/A,TRUE,"general";"via2",#N/A,TRUE,"general";"via3",#N/A,TRUE,"general"}</definedName>
    <definedName name="reyty" localSheetId="2" hidden="1">{"via1",#N/A,TRUE,"general";"via2",#N/A,TRUE,"general";"via3",#N/A,TRUE,"general"}</definedName>
    <definedName name="reyty" localSheetId="4" hidden="1">{"via1",#N/A,TRUE,"general";"via2",#N/A,TRUE,"general";"via3",#N/A,TRUE,"general"}</definedName>
    <definedName name="reyty" localSheetId="1"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16" hidden="1">{"via1",#N/A,TRUE,"general";"via2",#N/A,TRUE,"general";"via3",#N/A,TRUE,"general"}</definedName>
    <definedName name="reyyt" localSheetId="20" hidden="1">{"via1",#N/A,TRUE,"general";"via2",#N/A,TRUE,"general";"via3",#N/A,TRUE,"general"}</definedName>
    <definedName name="reyyt" localSheetId="2" hidden="1">{"via1",#N/A,TRUE,"general";"via2",#N/A,TRUE,"general";"via3",#N/A,TRUE,"general"}</definedName>
    <definedName name="reyyt" localSheetId="4" hidden="1">{"via1",#N/A,TRUE,"general";"via2",#N/A,TRUE,"general";"via3",#N/A,TRUE,"general"}</definedName>
    <definedName name="reyyt" localSheetId="1"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 localSheetId="2">#REF!</definedName>
    <definedName name="RF">#REF!</definedName>
    <definedName name="RFEMER" localSheetId="2">#REF!</definedName>
    <definedName name="RFEMER">#REF!</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ef" localSheetId="2">#REF!</definedName>
    <definedName name="rfref">#REF!</definedName>
    <definedName name="rfrf" localSheetId="21" hidden="1">{"via1",#N/A,TRUE,"general";"via2",#N/A,TRUE,"general";"via3",#N/A,TRUE,"general"}</definedName>
    <definedName name="rfrf" localSheetId="22" hidden="1">{"via1",#N/A,TRUE,"general";"via2",#N/A,TRUE,"general";"via3",#N/A,TRUE,"general"}</definedName>
    <definedName name="rfrf" localSheetId="16" hidden="1">{"via1",#N/A,TRUE,"general";"via2",#N/A,TRUE,"general";"via3",#N/A,TRUE,"general"}</definedName>
    <definedName name="rfrf" localSheetId="20" hidden="1">{"via1",#N/A,TRUE,"general";"via2",#N/A,TRUE,"general";"via3",#N/A,TRUE,"general"}</definedName>
    <definedName name="rfrf" localSheetId="2" hidden="1">{"via1",#N/A,TRUE,"general";"via2",#N/A,TRUE,"general";"via3",#N/A,TRUE,"general"}</definedName>
    <definedName name="rfrf" localSheetId="4" hidden="1">{"via1",#N/A,TRUE,"general";"via2",#N/A,TRUE,"general";"via3",#N/A,TRUE,"general"}</definedName>
    <definedName name="rfrf" localSheetId="1" hidden="1">{"via1",#N/A,TRUE,"general";"via2",#N/A,TRUE,"general";"via3",#N/A,TRUE,"general"}</definedName>
    <definedName name="rfrf" localSheetId="5" hidden="1">{"via1",#N/A,TRUE,"general";"via2",#N/A,TRUE,"general";"via3",#N/A,TRUE,"general"}</definedName>
    <definedName name="rfrf"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localSheetId="16" hidden="1">{"via1",#N/A,TRUE,"general";"via2",#N/A,TRUE,"general";"via3",#N/A,TRUE,"general"}</definedName>
    <definedName name="rge" localSheetId="20" hidden="1">{"via1",#N/A,TRUE,"general";"via2",#N/A,TRUE,"general";"via3",#N/A,TRUE,"general"}</definedName>
    <definedName name="rge" localSheetId="2" hidden="1">{"via1",#N/A,TRUE,"general";"via2",#N/A,TRUE,"general";"via3",#N/A,TRUE,"general"}</definedName>
    <definedName name="rge" localSheetId="4" hidden="1">{"via1",#N/A,TRUE,"general";"via2",#N/A,TRUE,"general";"via3",#N/A,TRUE,"general"}</definedName>
    <definedName name="rge" localSheetId="1" hidden="1">{"via1",#N/A,TRUE,"general";"via2",#N/A,TRUE,"general";"via3",#N/A,TRUE,"general"}</definedName>
    <definedName name="rge" localSheetId="5" hidden="1">{"via1",#N/A,TRUE,"general";"via2",#N/A,TRUE,"general";"via3",#N/A,TRUE,"general"}</definedName>
    <definedName name="rge"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16" hidden="1">{"via1",#N/A,TRUE,"general";"via2",#N/A,TRUE,"general";"via3",#N/A,TRUE,"general"}</definedName>
    <definedName name="rgegg" localSheetId="20" hidden="1">{"via1",#N/A,TRUE,"general";"via2",#N/A,TRUE,"general";"via3",#N/A,TRUE,"general"}</definedName>
    <definedName name="rgegg" localSheetId="2" hidden="1">{"via1",#N/A,TRUE,"general";"via2",#N/A,TRUE,"general";"via3",#N/A,TRUE,"general"}</definedName>
    <definedName name="rgegg" localSheetId="4" hidden="1">{"via1",#N/A,TRUE,"general";"via2",#N/A,TRUE,"general";"via3",#N/A,TRUE,"general"}</definedName>
    <definedName name="rgegg" localSheetId="1"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16" hidden="1">{"TAB1",#N/A,TRUE,"GENERAL";"TAB2",#N/A,TRUE,"GENERAL";"TAB3",#N/A,TRUE,"GENERAL";"TAB4",#N/A,TRUE,"GENERAL";"TAB5",#N/A,TRUE,"GENERAL"}</definedName>
    <definedName name="rhh" localSheetId="20" hidden="1">{"TAB1",#N/A,TRUE,"GENERAL";"TAB2",#N/A,TRUE,"GENERAL";"TAB3",#N/A,TRUE,"GENERAL";"TAB4",#N/A,TRUE,"GENERAL";"TAB5",#N/A,TRUE,"GENERAL"}</definedName>
    <definedName name="rhh" localSheetId="2" hidden="1">{"TAB1",#N/A,TRUE,"GENERAL";"TAB2",#N/A,TRUE,"GENERAL";"TAB3",#N/A,TRUE,"GENERAL";"TAB4",#N/A,TRUE,"GENERAL";"TAB5",#N/A,TRUE,"GENERAL"}</definedName>
    <definedName name="rhh" localSheetId="4" hidden="1">{"TAB1",#N/A,TRUE,"GENERAL";"TAB2",#N/A,TRUE,"GENERAL";"TAB3",#N/A,TRUE,"GENERAL";"TAB4",#N/A,TRUE,"GENERAL";"TAB5",#N/A,TRUE,"GENERAL"}</definedName>
    <definedName name="rhh" localSheetId="1" hidden="1">{"TAB1",#N/A,TRUE,"GENERAL";"TAB2",#N/A,TRUE,"GENERAL";"TAB3",#N/A,TRUE,"GENERAL";"TAB4",#N/A,TRUE,"GENERAL";"TAB5",#N/A,TRUE,"GENERAL"}</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 hidden="1">{"TAB1",#N/A,TRUE,"GENERAL";"TAB2",#N/A,TRUE,"GENERAL";"TAB3",#N/A,TRUE,"GENERAL";"TAB4",#N/A,TRUE,"GENERAL";"TAB5",#N/A,TRUE,"GENERAL"}</definedName>
    <definedName name="rhrtd" localSheetId="4" hidden="1">{"TAB1",#N/A,TRUE,"GENERAL";"TAB2",#N/A,TRUE,"GENERAL";"TAB3",#N/A,TRUE,"GENERAL";"TAB4",#N/A,TRUE,"GENERAL";"TAB5",#N/A,TRUE,"GENERAL"}</definedName>
    <definedName name="rhrtd" localSheetId="1"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 hidden="1">{"TAB1",#N/A,TRUE,"GENERAL";"TAB2",#N/A,TRUE,"GENERAL";"TAB3",#N/A,TRUE,"GENERAL";"TAB4",#N/A,TRUE,"GENERAL";"TAB5",#N/A,TRUE,"GENERAL"}</definedName>
    <definedName name="rhtry" localSheetId="4" hidden="1">{"TAB1",#N/A,TRUE,"GENERAL";"TAB2",#N/A,TRUE,"GENERAL";"TAB3",#N/A,TRUE,"GENERAL";"TAB4",#N/A,TRUE,"GENERAL";"TAB5",#N/A,TRUE,"GENERAL"}</definedName>
    <definedName name="rhtry" localSheetId="1"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ques" localSheetId="2">#REF!</definedName>
    <definedName name="Risques">#REF!</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16" hidden="1">{"TAB1",#N/A,TRUE,"GENERAL";"TAB2",#N/A,TRUE,"GENERAL";"TAB3",#N/A,TRUE,"GENERAL";"TAB4",#N/A,TRUE,"GENERAL";"TAB5",#N/A,TRUE,"GENERAL"}</definedName>
    <definedName name="rj" localSheetId="20" hidden="1">{"TAB1",#N/A,TRUE,"GENERAL";"TAB2",#N/A,TRUE,"GENERAL";"TAB3",#N/A,TRUE,"GENERAL";"TAB4",#N/A,TRUE,"GENERAL";"TAB5",#N/A,TRUE,"GENERAL"}</definedName>
    <definedName name="rj" localSheetId="2" hidden="1">{"TAB1",#N/A,TRUE,"GENERAL";"TAB2",#N/A,TRUE,"GENERAL";"TAB3",#N/A,TRUE,"GENERAL";"TAB4",#N/A,TRUE,"GENERAL";"TAB5",#N/A,TRUE,"GENERAL"}</definedName>
    <definedName name="rj" localSheetId="4" hidden="1">{"TAB1",#N/A,TRUE,"GENERAL";"TAB2",#N/A,TRUE,"GENERAL";"TAB3",#N/A,TRUE,"GENERAL";"TAB4",#N/A,TRUE,"GENERAL";"TAB5",#N/A,TRUE,"GENERAL"}</definedName>
    <definedName name="rj" localSheetId="1" hidden="1">{"TAB1",#N/A,TRUE,"GENERAL";"TAB2",#N/A,TRUE,"GENERAL";"TAB3",#N/A,TRUE,"GENERAL";"TAB4",#N/A,TRUE,"GENERAL";"TAB5",#N/A,TRUE,"GENERAL"}</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 hidden="1">{"TAB1",#N/A,TRUE,"GENERAL";"TAB2",#N/A,TRUE,"GENERAL";"TAB3",#N/A,TRUE,"GENERAL";"TAB4",#N/A,TRUE,"GENERAL";"TAB5",#N/A,TRUE,"GENERAL"}</definedName>
    <definedName name="rjjth" localSheetId="4" hidden="1">{"TAB1",#N/A,TRUE,"GENERAL";"TAB2",#N/A,TRUE,"GENERAL";"TAB3",#N/A,TRUE,"GENERAL";"TAB4",#N/A,TRUE,"GENERAL";"TAB5",#N/A,TRUE,"GENERAL"}</definedName>
    <definedName name="rjjth" localSheetId="1"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21" hidden="1">{"via1",#N/A,TRUE,"general";"via2",#N/A,TRUE,"general";"via3",#N/A,TRUE,"general"}</definedName>
    <definedName name="rjy" localSheetId="22" hidden="1">{"via1",#N/A,TRUE,"general";"via2",#N/A,TRUE,"general";"via3",#N/A,TRUE,"general"}</definedName>
    <definedName name="rjy" localSheetId="16" hidden="1">{"via1",#N/A,TRUE,"general";"via2",#N/A,TRUE,"general";"via3",#N/A,TRUE,"general"}</definedName>
    <definedName name="rjy" localSheetId="20" hidden="1">{"via1",#N/A,TRUE,"general";"via2",#N/A,TRUE,"general";"via3",#N/A,TRUE,"general"}</definedName>
    <definedName name="rjy" localSheetId="2" hidden="1">{"via1",#N/A,TRUE,"general";"via2",#N/A,TRUE,"general";"via3",#N/A,TRUE,"general"}</definedName>
    <definedName name="rjy" localSheetId="4" hidden="1">{"via1",#N/A,TRUE,"general";"via2",#N/A,TRUE,"general";"via3",#N/A,TRUE,"general"}</definedName>
    <definedName name="rjy" localSheetId="1" hidden="1">{"via1",#N/A,TRUE,"general";"via2",#N/A,TRUE,"general";"via3",#N/A,TRUE,"general"}</definedName>
    <definedName name="rjy" localSheetId="5" hidden="1">{"via1",#N/A,TRUE,"general";"via2",#N/A,TRUE,"general";"via3",#N/A,TRUE,"general"}</definedName>
    <definedName name="rjy" hidden="1">{"via1",#N/A,TRUE,"general";"via2",#N/A,TRUE,"general";"via3",#N/A,TRUE,"general"}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 hidden="1">{"TAB1",#N/A,TRUE,"GENERAL";"TAB2",#N/A,TRUE,"GENERAL";"TAB3",#N/A,TRUE,"GENERAL";"TAB4",#N/A,TRUE,"GENERAL";"TAB5",#N/A,TRUE,"GENERAL"}</definedName>
    <definedName name="rkjyk" localSheetId="4" hidden="1">{"TAB1",#N/A,TRUE,"GENERAL";"TAB2",#N/A,TRUE,"GENERAL";"TAB3",#N/A,TRUE,"GENERAL";"TAB4",#N/A,TRUE,"GENERAL";"TAB5",#N/A,TRUE,"GENERAL"}</definedName>
    <definedName name="rkjyk" localSheetId="1" hidden="1">{"TAB1",#N/A,TRUE,"GENERAL";"TAB2",#N/A,TRUE,"GENERAL";"TAB3",#N/A,TRUE,"GENERAL";"TAB4",#N/A,TRUE,"GENERAL";"TAB5",#N/A,TRUE,"GENERAL"}</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21" hidden="1">{"via1",#N/A,TRUE,"general";"via2",#N/A,TRUE,"general";"via3",#N/A,TRUE,"general"}</definedName>
    <definedName name="rkru" localSheetId="22" hidden="1">{"via1",#N/A,TRUE,"general";"via2",#N/A,TRUE,"general";"via3",#N/A,TRUE,"general"}</definedName>
    <definedName name="rkru" localSheetId="16" hidden="1">{"via1",#N/A,TRUE,"general";"via2",#N/A,TRUE,"general";"via3",#N/A,TRUE,"general"}</definedName>
    <definedName name="rkru" localSheetId="20" hidden="1">{"via1",#N/A,TRUE,"general";"via2",#N/A,TRUE,"general";"via3",#N/A,TRUE,"general"}</definedName>
    <definedName name="rkru" localSheetId="2" hidden="1">{"via1",#N/A,TRUE,"general";"via2",#N/A,TRUE,"general";"via3",#N/A,TRUE,"general"}</definedName>
    <definedName name="rkru" localSheetId="4" hidden="1">{"via1",#N/A,TRUE,"general";"via2",#N/A,TRUE,"general";"via3",#N/A,TRUE,"general"}</definedName>
    <definedName name="rkru" localSheetId="1" hidden="1">{"via1",#N/A,TRUE,"general";"via2",#N/A,TRUE,"general";"via3",#N/A,TRUE,"general"}</definedName>
    <definedName name="rkru" localSheetId="5" hidden="1">{"via1",#N/A,TRUE,"general";"via2",#N/A,TRUE,"general";"via3",#N/A,TRUE,"general"}</definedName>
    <definedName name="rkru" hidden="1">{"via1",#N/A,TRUE,"general";"via2",#N/A,TRUE,"general";"via3",#N/A,TRUE,"general"}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16" hidden="1">{"TAB1",#N/A,TRUE,"GENERAL";"TAB2",#N/A,TRUE,"GENERAL";"TAB3",#N/A,TRUE,"GENERAL";"TAB4",#N/A,TRUE,"GENERAL";"TAB5",#N/A,TRUE,"GENERAL"}</definedName>
    <definedName name="rky" localSheetId="20" hidden="1">{"TAB1",#N/A,TRUE,"GENERAL";"TAB2",#N/A,TRUE,"GENERAL";"TAB3",#N/A,TRUE,"GENERAL";"TAB4",#N/A,TRUE,"GENERAL";"TAB5",#N/A,TRUE,"GENERAL"}</definedName>
    <definedName name="rky" localSheetId="2" hidden="1">{"TAB1",#N/A,TRUE,"GENERAL";"TAB2",#N/A,TRUE,"GENERAL";"TAB3",#N/A,TRUE,"GENERAL";"TAB4",#N/A,TRUE,"GENERAL";"TAB5",#N/A,TRUE,"GENERAL"}</definedName>
    <definedName name="rky" localSheetId="4" hidden="1">{"TAB1",#N/A,TRUE,"GENERAL";"TAB2",#N/A,TRUE,"GENERAL";"TAB3",#N/A,TRUE,"GENERAL";"TAB4",#N/A,TRUE,"GENERAL";"TAB5",#N/A,TRUE,"GENERAL"}</definedName>
    <definedName name="rky" localSheetId="1" hidden="1">{"TAB1",#N/A,TRUE,"GENERAL";"TAB2",#N/A,TRUE,"GENERAL";"TAB3",#N/A,TRUE,"GENERAL";"TAB4",#N/A,TRUE,"GENERAL";"TAB5",#N/A,TRUE,"GENERAL"}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l" localSheetId="2">#REF!</definedName>
    <definedName name="rl">#REF!</definedName>
    <definedName name="RLC" localSheetId="2">#REF!</definedName>
    <definedName name="RLC">#REF!</definedName>
    <definedName name="rlo" localSheetId="2">#REF!</definedName>
    <definedName name="rlo">#REF!</definedName>
    <definedName name="rm" localSheetId="2">#REF!</definedName>
    <definedName name="rm">#REF!</definedName>
    <definedName name="rñ" localSheetId="2">#REF!</definedName>
    <definedName name="rñ">#REF!</definedName>
    <definedName name="rr" localSheetId="2">#REF!</definedName>
    <definedName name="rr">#REF!</definedName>
    <definedName name="rrr" localSheetId="21" hidden="1">{"via1",#N/A,TRUE,"general";"via2",#N/A,TRUE,"general";"via3",#N/A,TRUE,"general"}</definedName>
    <definedName name="rrr" localSheetId="22" hidden="1">{"via1",#N/A,TRUE,"general";"via2",#N/A,TRUE,"general";"via3",#N/A,TRUE,"general"}</definedName>
    <definedName name="rrr" localSheetId="16" hidden="1">{"via1",#N/A,TRUE,"general";"via2",#N/A,TRUE,"general";"via3",#N/A,TRUE,"general"}</definedName>
    <definedName name="rrr" localSheetId="20" hidden="1">{"via1",#N/A,TRUE,"general";"via2",#N/A,TRUE,"general";"via3",#N/A,TRUE,"general"}</definedName>
    <definedName name="rrr" localSheetId="2" hidden="1">{"via1",#N/A,TRUE,"general";"via2",#N/A,TRUE,"general";"via3",#N/A,TRUE,"general"}</definedName>
    <definedName name="rrr" localSheetId="4" hidden="1">{"via1",#N/A,TRUE,"general";"via2",#N/A,TRUE,"general";"via3",#N/A,TRUE,"general"}</definedName>
    <definedName name="rrr" localSheetId="1" hidden="1">{"via1",#N/A,TRUE,"general";"via2",#N/A,TRUE,"general";"via3",#N/A,TRUE,"general"}</definedName>
    <definedName name="rrr" localSheetId="5" hidden="1">{"via1",#N/A,TRUE,"general";"via2",#N/A,TRUE,"general";"via3",#N/A,TRUE,"general"}</definedName>
    <definedName name="rrr" hidden="1">{"via1",#N/A,TRUE,"general";"via2",#N/A,TRUE,"general";"via3",#N/A,TRUE,"general"}</definedName>
    <definedName name="rrrr" localSheetId="2">#REF!</definedName>
    <definedName name="rrrr">#REF!</definedName>
    <definedName name="rrrrrb" localSheetId="21" hidden="1">{"via1",#N/A,TRUE,"general";"via2",#N/A,TRUE,"general";"via3",#N/A,TRUE,"general"}</definedName>
    <definedName name="rrrrrb" localSheetId="22" hidden="1">{"via1",#N/A,TRUE,"general";"via2",#N/A,TRUE,"general";"via3",#N/A,TRUE,"general"}</definedName>
    <definedName name="rrrrrb" localSheetId="16" hidden="1">{"via1",#N/A,TRUE,"general";"via2",#N/A,TRUE,"general";"via3",#N/A,TRUE,"general"}</definedName>
    <definedName name="rrrrrb" localSheetId="20" hidden="1">{"via1",#N/A,TRUE,"general";"via2",#N/A,TRUE,"general";"via3",#N/A,TRUE,"general"}</definedName>
    <definedName name="rrrrrb" localSheetId="2" hidden="1">{"via1",#N/A,TRUE,"general";"via2",#N/A,TRUE,"general";"via3",#N/A,TRUE,"general"}</definedName>
    <definedName name="rrrrrb" localSheetId="4" hidden="1">{"via1",#N/A,TRUE,"general";"via2",#N/A,TRUE,"general";"via3",#N/A,TRUE,"general"}</definedName>
    <definedName name="rrrrrb" localSheetId="1" hidden="1">{"via1",#N/A,TRUE,"general";"via2",#N/A,TRUE,"general";"via3",#N/A,TRUE,"general"}</definedName>
    <definedName name="rrrrrb" localSheetId="5" hidden="1">{"via1",#N/A,TRUE,"general";"via2",#N/A,TRUE,"general";"via3",#N/A,TRUE,"general"}</definedName>
    <definedName name="rrrrrb" hidden="1">{"via1",#N/A,TRUE,"general";"via2",#N/A,TRUE,"general";"via3",#N/A,TRUE,"general"}</definedName>
    <definedName name="RRRRRRR" localSheetId="16">{"'Sheet1'!$A$1:$G$85"}</definedName>
    <definedName name="RRRRRRR" localSheetId="2">{"'Sheet1'!$A$1:$G$85"}</definedName>
    <definedName name="RRRRRRR" localSheetId="4">{"'Sheet1'!$A$1:$G$85"}</definedName>
    <definedName name="RRRRRRR">{"'Sheet1'!$A$1:$G$85"}</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t" localSheetId="21" hidden="1">{"via1",#N/A,TRUE,"general";"via2",#N/A,TRUE,"general";"via3",#N/A,TRUE,"general"}</definedName>
    <definedName name="rrrrt" localSheetId="22" hidden="1">{"via1",#N/A,TRUE,"general";"via2",#N/A,TRUE,"general";"via3",#N/A,TRUE,"general"}</definedName>
    <definedName name="rrrrt" localSheetId="16" hidden="1">{"via1",#N/A,TRUE,"general";"via2",#N/A,TRUE,"general";"via3",#N/A,TRUE,"general"}</definedName>
    <definedName name="rrrrt" localSheetId="20" hidden="1">{"via1",#N/A,TRUE,"general";"via2",#N/A,TRUE,"general";"via3",#N/A,TRUE,"general"}</definedName>
    <definedName name="rrrrt" localSheetId="2" hidden="1">{"via1",#N/A,TRUE,"general";"via2",#N/A,TRUE,"general";"via3",#N/A,TRUE,"general"}</definedName>
    <definedName name="rrrrt" localSheetId="4" hidden="1">{"via1",#N/A,TRUE,"general";"via2",#N/A,TRUE,"general";"via3",#N/A,TRUE,"general"}</definedName>
    <definedName name="rrrrt" localSheetId="1" hidden="1">{"via1",#N/A,TRUE,"general";"via2",#N/A,TRUE,"general";"via3",#N/A,TRUE,"general"}</definedName>
    <definedName name="rrrrt" localSheetId="5" hidden="1">{"via1",#N/A,TRUE,"general";"via2",#N/A,TRUE,"general";"via3",#N/A,TRUE,"general"}</definedName>
    <definedName name="rrrrt" hidden="1">{"via1",#N/A,TRUE,"general";"via2",#N/A,TRUE,"general";"via3",#N/A,TRUE,"general"}</definedName>
    <definedName name="rsadf" localSheetId="2">#REF!</definedName>
    <definedName name="rsadf">#REF!</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localSheetId="16" hidden="1">{"TAB1",#N/A,TRUE,"GENERAL";"TAB2",#N/A,TRUE,"GENERAL";"TAB3",#N/A,TRUE,"GENERAL";"TAB4",#N/A,TRUE,"GENERAL";"TAB5",#N/A,TRUE,"GENERAL"}</definedName>
    <definedName name="rt" localSheetId="20" hidden="1">{"TAB1",#N/A,TRUE,"GENERAL";"TAB2",#N/A,TRUE,"GENERAL";"TAB3",#N/A,TRUE,"GENERAL";"TAB4",#N/A,TRUE,"GENERAL";"TAB5",#N/A,TRUE,"GENERAL"}</definedName>
    <definedName name="rt" localSheetId="2" hidden="1">{"TAB1",#N/A,TRUE,"GENERAL";"TAB2",#N/A,TRUE,"GENERAL";"TAB3",#N/A,TRUE,"GENERAL";"TAB4",#N/A,TRUE,"GENERAL";"TAB5",#N/A,TRUE,"GENERAL"}</definedName>
    <definedName name="rt" localSheetId="4" hidden="1">{"TAB1",#N/A,TRUE,"GENERAL";"TAB2",#N/A,TRUE,"GENERAL";"TAB3",#N/A,TRUE,"GENERAL";"TAB4",#N/A,TRUE,"GENERAL";"TAB5",#N/A,TRUE,"GENERAL"}</definedName>
    <definedName name="rt" localSheetId="1" hidden="1">{"TAB1",#N/A,TRUE,"GENERAL";"TAB2",#N/A,TRUE,"GENERAL";"TAB3",#N/A,TRUE,"GENERAL";"TAB4",#N/A,TRUE,"GENERAL";"TAB5",#N/A,TRUE,"GENERAL"}</definedName>
    <definedName name="rt" localSheetId="5" hidden="1">{"TAB1",#N/A,TRUE,"GENERAL";"TAB2",#N/A,TRUE,"GENERAL";"TAB3",#N/A,TRUE,"GENERAL";"TAB4",#N/A,TRUE,"GENERAL";"TAB5",#N/A,TRUE,"GENERAL"}</definedName>
    <definedName name="rt"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localSheetId="16" hidden="1">{"TAB1",#N/A,TRUE,"GENERAL";"TAB2",#N/A,TRUE,"GENERAL";"TAB3",#N/A,TRUE,"GENERAL";"TAB4",#N/A,TRUE,"GENERAL";"TAB5",#N/A,TRUE,"GENERAL"}</definedName>
    <definedName name="rte" localSheetId="20" hidden="1">{"TAB1",#N/A,TRUE,"GENERAL";"TAB2",#N/A,TRUE,"GENERAL";"TAB3",#N/A,TRUE,"GENERAL";"TAB4",#N/A,TRUE,"GENERAL";"TAB5",#N/A,TRUE,"GENERAL"}</definedName>
    <definedName name="rte" localSheetId="2" hidden="1">{"TAB1",#N/A,TRUE,"GENERAL";"TAB2",#N/A,TRUE,"GENERAL";"TAB3",#N/A,TRUE,"GENERAL";"TAB4",#N/A,TRUE,"GENERAL";"TAB5",#N/A,TRUE,"GENERAL"}</definedName>
    <definedName name="rte" localSheetId="4" hidden="1">{"TAB1",#N/A,TRUE,"GENERAL";"TAB2",#N/A,TRUE,"GENERAL";"TAB3",#N/A,TRUE,"GENERAL";"TAB4",#N/A,TRUE,"GENERAL";"TAB5",#N/A,TRUE,"GENERAL"}</definedName>
    <definedName name="rte" localSheetId="1" hidden="1">{"TAB1",#N/A,TRUE,"GENERAL";"TAB2",#N/A,TRUE,"GENERAL";"TAB3",#N/A,TRUE,"GENERAL";"TAB4",#N/A,TRUE,"GENERAL";"TAB5",#N/A,TRUE,"GENERAL"}</definedName>
    <definedName name="rte" localSheetId="5" hidden="1">{"TAB1",#N/A,TRUE,"GENERAL";"TAB2",#N/A,TRUE,"GENERAL";"TAB3",#N/A,TRUE,"GENERAL";"TAB4",#N/A,TRUE,"GENERAL";"TAB5",#N/A,TRUE,"GENERAL"}</definedName>
    <definedName name="rte" hidden="1">{"TAB1",#N/A,TRUE,"GENERAL";"TAB2",#N/A,TRUE,"GENERAL";"TAB3",#N/A,TRUE,"GENERAL";"TAB4",#N/A,TRUE,"GENERAL";"TAB5",#N/A,TRUE,"GENERAL"}</definedName>
    <definedName name="rteg" localSheetId="21" hidden="1">{"via1",#N/A,TRUE,"general";"via2",#N/A,TRUE,"general";"via3",#N/A,TRUE,"general"}</definedName>
    <definedName name="rteg" localSheetId="22" hidden="1">{"via1",#N/A,TRUE,"general";"via2",#N/A,TRUE,"general";"via3",#N/A,TRUE,"general"}</definedName>
    <definedName name="rteg" localSheetId="16" hidden="1">{"via1",#N/A,TRUE,"general";"via2",#N/A,TRUE,"general";"via3",#N/A,TRUE,"general"}</definedName>
    <definedName name="rteg" localSheetId="20" hidden="1">{"via1",#N/A,TRUE,"general";"via2",#N/A,TRUE,"general";"via3",#N/A,TRUE,"general"}</definedName>
    <definedName name="rteg" localSheetId="2" hidden="1">{"via1",#N/A,TRUE,"general";"via2",#N/A,TRUE,"general";"via3",#N/A,TRUE,"general"}</definedName>
    <definedName name="rteg" localSheetId="4" hidden="1">{"via1",#N/A,TRUE,"general";"via2",#N/A,TRUE,"general";"via3",#N/A,TRUE,"general"}</definedName>
    <definedName name="rteg" localSheetId="1" hidden="1">{"via1",#N/A,TRUE,"general";"via2",#N/A,TRUE,"general";"via3",#N/A,TRUE,"general"}</definedName>
    <definedName name="rteg" localSheetId="5" hidden="1">{"via1",#N/A,TRUE,"general";"via2",#N/A,TRUE,"general";"via3",#N/A,TRUE,"general"}</definedName>
    <definedName name="rteg" hidden="1">{"via1",#N/A,TRUE,"general";"via2",#N/A,TRUE,"general";"via3",#N/A,TRUE,"general"}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 hidden="1">{"TAB1",#N/A,TRUE,"GENERAL";"TAB2",#N/A,TRUE,"GENERAL";"TAB3",#N/A,TRUE,"GENERAL";"TAB4",#N/A,TRUE,"GENERAL";"TAB5",#N/A,TRUE,"GENERAL"}</definedName>
    <definedName name="rtert" localSheetId="4" hidden="1">{"TAB1",#N/A,TRUE,"GENERAL";"TAB2",#N/A,TRUE,"GENERAL";"TAB3",#N/A,TRUE,"GENERAL";"TAB4",#N/A,TRUE,"GENERAL";"TAB5",#N/A,TRUE,"GENERAL"}</definedName>
    <definedName name="rtert" localSheetId="1" hidden="1">{"TAB1",#N/A,TRUE,"GENERAL";"TAB2",#N/A,TRUE,"GENERAL";"TAB3",#N/A,TRUE,"GENERAL";"TAB4",#N/A,TRUE,"GENERAL";"TAB5",#N/A,TRUE,"GENERAL"}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21" hidden="1">{"via1",#N/A,TRUE,"general";"via2",#N/A,TRUE,"general";"via3",#N/A,TRUE,"general"}</definedName>
    <definedName name="rtes" localSheetId="22" hidden="1">{"via1",#N/A,TRUE,"general";"via2",#N/A,TRUE,"general";"via3",#N/A,TRUE,"general"}</definedName>
    <definedName name="rtes" localSheetId="16" hidden="1">{"via1",#N/A,TRUE,"general";"via2",#N/A,TRUE,"general";"via3",#N/A,TRUE,"general"}</definedName>
    <definedName name="rtes" localSheetId="20" hidden="1">{"via1",#N/A,TRUE,"general";"via2",#N/A,TRUE,"general";"via3",#N/A,TRUE,"general"}</definedName>
    <definedName name="rtes" localSheetId="2" hidden="1">{"via1",#N/A,TRUE,"general";"via2",#N/A,TRUE,"general";"via3",#N/A,TRUE,"general"}</definedName>
    <definedName name="rtes" localSheetId="4" hidden="1">{"via1",#N/A,TRUE,"general";"via2",#N/A,TRUE,"general";"via3",#N/A,TRUE,"general"}</definedName>
    <definedName name="rtes" localSheetId="1" hidden="1">{"via1",#N/A,TRUE,"general";"via2",#N/A,TRUE,"general";"via3",#N/A,TRUE,"general"}</definedName>
    <definedName name="rtes" localSheetId="5" hidden="1">{"via1",#N/A,TRUE,"general";"via2",#N/A,TRUE,"general";"via3",#N/A,TRUE,"general"}</definedName>
    <definedName name="rtes" hidden="1">{"via1",#N/A,TRUE,"general";"via2",#N/A,TRUE,"general";"via3",#N/A,TRUE,"general"}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21" hidden="1">{"via1",#N/A,TRUE,"general";"via2",#N/A,TRUE,"general";"via3",#N/A,TRUE,"general"}</definedName>
    <definedName name="rthrthg" localSheetId="22" hidden="1">{"via1",#N/A,TRUE,"general";"via2",#N/A,TRUE,"general";"via3",#N/A,TRUE,"general"}</definedName>
    <definedName name="rthrthg" localSheetId="16" hidden="1">{"via1",#N/A,TRUE,"general";"via2",#N/A,TRUE,"general";"via3",#N/A,TRUE,"general"}</definedName>
    <definedName name="rthrthg" localSheetId="20" hidden="1">{"via1",#N/A,TRUE,"general";"via2",#N/A,TRUE,"general";"via3",#N/A,TRUE,"general"}</definedName>
    <definedName name="rthrthg" localSheetId="2" hidden="1">{"via1",#N/A,TRUE,"general";"via2",#N/A,TRUE,"general";"via3",#N/A,TRUE,"general"}</definedName>
    <definedName name="rthrthg" localSheetId="4" hidden="1">{"via1",#N/A,TRUE,"general";"via2",#N/A,TRUE,"general";"via3",#N/A,TRUE,"general"}</definedName>
    <definedName name="rthrthg" localSheetId="1" hidden="1">{"via1",#N/A,TRUE,"general";"via2",#N/A,TRUE,"general";"via3",#N/A,TRUE,"general"}</definedName>
    <definedName name="rthrthg" localSheetId="5" hidden="1">{"via1",#N/A,TRUE,"general";"via2",#N/A,TRUE,"general";"via3",#N/A,TRUE,"general"}</definedName>
    <definedName name="rthrthg"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16" hidden="1">{"via1",#N/A,TRUE,"general";"via2",#N/A,TRUE,"general";"via3",#N/A,TRUE,"general"}</definedName>
    <definedName name="rthtrh" localSheetId="20" hidden="1">{"via1",#N/A,TRUE,"general";"via2",#N/A,TRUE,"general";"via3",#N/A,TRUE,"general"}</definedName>
    <definedName name="rthtrh" localSheetId="2" hidden="1">{"via1",#N/A,TRUE,"general";"via2",#N/A,TRUE,"general";"via3",#N/A,TRUE,"general"}</definedName>
    <definedName name="rthtrh" localSheetId="4" hidden="1">{"via1",#N/A,TRUE,"general";"via2",#N/A,TRUE,"general";"via3",#N/A,TRUE,"general"}</definedName>
    <definedName name="rthtrh" localSheetId="1"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16" hidden="1">{"via1",#N/A,TRUE,"general";"via2",#N/A,TRUE,"general";"via3",#N/A,TRUE,"general"}</definedName>
    <definedName name="rtkk" localSheetId="20" hidden="1">{"via1",#N/A,TRUE,"general";"via2",#N/A,TRUE,"general";"via3",#N/A,TRUE,"general"}</definedName>
    <definedName name="rtkk" localSheetId="2" hidden="1">{"via1",#N/A,TRUE,"general";"via2",#N/A,TRUE,"general";"via3",#N/A,TRUE,"general"}</definedName>
    <definedName name="rtkk" localSheetId="4" hidden="1">{"via1",#N/A,TRUE,"general";"via2",#N/A,TRUE,"general";"via3",#N/A,TRUE,"general"}</definedName>
    <definedName name="rtkk" localSheetId="1"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16" hidden="1">{"via1",#N/A,TRUE,"general";"via2",#N/A,TRUE,"general";"via3",#N/A,TRUE,"general"}</definedName>
    <definedName name="rttthy" localSheetId="20" hidden="1">{"via1",#N/A,TRUE,"general";"via2",#N/A,TRUE,"general";"via3",#N/A,TRUE,"general"}</definedName>
    <definedName name="rttthy" localSheetId="2" hidden="1">{"via1",#N/A,TRUE,"general";"via2",#N/A,TRUE,"general";"via3",#N/A,TRUE,"general"}</definedName>
    <definedName name="rttthy" localSheetId="4" hidden="1">{"via1",#N/A,TRUE,"general";"via2",#N/A,TRUE,"general";"via3",#N/A,TRUE,"general"}</definedName>
    <definedName name="rttthy" localSheetId="1"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localSheetId="16" hidden="1">{"via1",#N/A,TRUE,"general";"via2",#N/A,TRUE,"general";"via3",#N/A,TRUE,"general"}</definedName>
    <definedName name="rtu" localSheetId="20" hidden="1">{"via1",#N/A,TRUE,"general";"via2",#N/A,TRUE,"general";"via3",#N/A,TRUE,"general"}</definedName>
    <definedName name="rtu" localSheetId="2" hidden="1">{"via1",#N/A,TRUE,"general";"via2",#N/A,TRUE,"general";"via3",#N/A,TRUE,"general"}</definedName>
    <definedName name="rtu" localSheetId="4" hidden="1">{"via1",#N/A,TRUE,"general";"via2",#N/A,TRUE,"general";"via3",#N/A,TRUE,"general"}</definedName>
    <definedName name="rtu" localSheetId="1"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16" hidden="1">{"TAB1",#N/A,TRUE,"GENERAL";"TAB2",#N/A,TRUE,"GENERAL";"TAB3",#N/A,TRUE,"GENERAL";"TAB4",#N/A,TRUE,"GENERAL";"TAB5",#N/A,TRUE,"GENERAL"}</definedName>
    <definedName name="rtug" localSheetId="20" hidden="1">{"TAB1",#N/A,TRUE,"GENERAL";"TAB2",#N/A,TRUE,"GENERAL";"TAB3",#N/A,TRUE,"GENERAL";"TAB4",#N/A,TRUE,"GENERAL";"TAB5",#N/A,TRUE,"GENERAL"}</definedName>
    <definedName name="rtug" localSheetId="2" hidden="1">{"TAB1",#N/A,TRUE,"GENERAL";"TAB2",#N/A,TRUE,"GENERAL";"TAB3",#N/A,TRUE,"GENERAL";"TAB4",#N/A,TRUE,"GENERAL";"TAB5",#N/A,TRUE,"GENERAL"}</definedName>
    <definedName name="rtug" localSheetId="4" hidden="1">{"TAB1",#N/A,TRUE,"GENERAL";"TAB2",#N/A,TRUE,"GENERAL";"TAB3",#N/A,TRUE,"GENERAL";"TAB4",#N/A,TRUE,"GENERAL";"TAB5",#N/A,TRUE,"GENERAL"}</definedName>
    <definedName name="rtug" localSheetId="1" hidden="1">{"TAB1",#N/A,TRUE,"GENERAL";"TAB2",#N/A,TRUE,"GENERAL";"TAB3",#N/A,TRUE,"GENERAL";"TAB4",#N/A,TRUE,"GENERAL";"TAB5",#N/A,TRUE,"GENERAL"}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21" hidden="1">{"via1",#N/A,TRUE,"general";"via2",#N/A,TRUE,"general";"via3",#N/A,TRUE,"general"}</definedName>
    <definedName name="rturtu" localSheetId="22" hidden="1">{"via1",#N/A,TRUE,"general";"via2",#N/A,TRUE,"general";"via3",#N/A,TRUE,"general"}</definedName>
    <definedName name="rturtu" localSheetId="16" hidden="1">{"via1",#N/A,TRUE,"general";"via2",#N/A,TRUE,"general";"via3",#N/A,TRUE,"general"}</definedName>
    <definedName name="rturtu" localSheetId="20" hidden="1">{"via1",#N/A,TRUE,"general";"via2",#N/A,TRUE,"general";"via3",#N/A,TRUE,"general"}</definedName>
    <definedName name="rturtu" localSheetId="2" hidden="1">{"via1",#N/A,TRUE,"general";"via2",#N/A,TRUE,"general";"via3",#N/A,TRUE,"general"}</definedName>
    <definedName name="rturtu" localSheetId="4" hidden="1">{"via1",#N/A,TRUE,"general";"via2",#N/A,TRUE,"general";"via3",#N/A,TRUE,"general"}</definedName>
    <definedName name="rturtu" localSheetId="1" hidden="1">{"via1",#N/A,TRUE,"general";"via2",#N/A,TRUE,"general";"via3",#N/A,TRUE,"general"}</definedName>
    <definedName name="rturtu" localSheetId="5" hidden="1">{"via1",#N/A,TRUE,"general";"via2",#N/A,TRUE,"general";"via3",#N/A,TRUE,"general"}</definedName>
    <definedName name="rturtu"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16" hidden="1">{"via1",#N/A,TRUE,"general";"via2",#N/A,TRUE,"general";"via3",#N/A,TRUE,"general"}</definedName>
    <definedName name="rturu" localSheetId="20" hidden="1">{"via1",#N/A,TRUE,"general";"via2",#N/A,TRUE,"general";"via3",#N/A,TRUE,"general"}</definedName>
    <definedName name="rturu" localSheetId="2" hidden="1">{"via1",#N/A,TRUE,"general";"via2",#N/A,TRUE,"general";"via3",#N/A,TRUE,"general"}</definedName>
    <definedName name="rturu" localSheetId="4" hidden="1">{"via1",#N/A,TRUE,"general";"via2",#N/A,TRUE,"general";"via3",#N/A,TRUE,"general"}</definedName>
    <definedName name="rturu" localSheetId="1"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16" hidden="1">{"via1",#N/A,TRUE,"general";"via2",#N/A,TRUE,"general";"via3",#N/A,TRUE,"general"}</definedName>
    <definedName name="rtut" localSheetId="20" hidden="1">{"via1",#N/A,TRUE,"general";"via2",#N/A,TRUE,"general";"via3",#N/A,TRUE,"general"}</definedName>
    <definedName name="rtut" localSheetId="2" hidden="1">{"via1",#N/A,TRUE,"general";"via2",#N/A,TRUE,"general";"via3",#N/A,TRUE,"general"}</definedName>
    <definedName name="rtut" localSheetId="4" hidden="1">{"via1",#N/A,TRUE,"general";"via2",#N/A,TRUE,"general";"via3",#N/A,TRUE,"general"}</definedName>
    <definedName name="rtut" localSheetId="1"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16" hidden="1">{"via1",#N/A,TRUE,"general";"via2",#N/A,TRUE,"general";"via3",#N/A,TRUE,"general"}</definedName>
    <definedName name="rtutru" localSheetId="20" hidden="1">{"via1",#N/A,TRUE,"general";"via2",#N/A,TRUE,"general";"via3",#N/A,TRUE,"general"}</definedName>
    <definedName name="rtutru" localSheetId="2" hidden="1">{"via1",#N/A,TRUE,"general";"via2",#N/A,TRUE,"general";"via3",#N/A,TRUE,"general"}</definedName>
    <definedName name="rtutru" localSheetId="4" hidden="1">{"via1",#N/A,TRUE,"general";"via2",#N/A,TRUE,"general";"via3",#N/A,TRUE,"general"}</definedName>
    <definedName name="rtutru" localSheetId="1"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16" hidden="1">{"via1",#N/A,TRUE,"general";"via2",#N/A,TRUE,"general";"via3",#N/A,TRUE,"general"}</definedName>
    <definedName name="rtuy" localSheetId="20" hidden="1">{"via1",#N/A,TRUE,"general";"via2",#N/A,TRUE,"general";"via3",#N/A,TRUE,"general"}</definedName>
    <definedName name="rtuy" localSheetId="2" hidden="1">{"via1",#N/A,TRUE,"general";"via2",#N/A,TRUE,"general";"via3",#N/A,TRUE,"general"}</definedName>
    <definedName name="rtuy" localSheetId="4" hidden="1">{"via1",#N/A,TRUE,"general";"via2",#N/A,TRUE,"general";"via3",#N/A,TRUE,"general"}</definedName>
    <definedName name="rtuy" localSheetId="1"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 localSheetId="22" hidden="1">{"via1",#N/A,TRUE,"general";"via2",#N/A,TRUE,"general";"via3",#N/A,TRUE,"general"}</definedName>
    <definedName name="rty" localSheetId="2">#REF!</definedName>
    <definedName name="rty" hidden="1">{"via1",#N/A,TRUE,"general";"via2",#N/A,TRUE,"general";"via3",#N/A,TRUE,"general"}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 hidden="1">{"TAB1",#N/A,TRUE,"GENERAL";"TAB2",#N/A,TRUE,"GENERAL";"TAB3",#N/A,TRUE,"GENERAL";"TAB4",#N/A,TRUE,"GENERAL";"TAB5",#N/A,TRUE,"GENERAL"}</definedName>
    <definedName name="rtyhr" localSheetId="4" hidden="1">{"TAB1",#N/A,TRUE,"GENERAL";"TAB2",#N/A,TRUE,"GENERAL";"TAB3",#N/A,TRUE,"GENERAL";"TAB4",#N/A,TRUE,"GENERAL";"TAB5",#N/A,TRUE,"GENERAL"}</definedName>
    <definedName name="rtyhr" localSheetId="1" hidden="1">{"TAB1",#N/A,TRUE,"GENERAL";"TAB2",#N/A,TRUE,"GENERAL";"TAB3",#N/A,TRUE,"GENERAL";"TAB4",#N/A,TRUE,"GENERAL";"TAB5",#N/A,TRUE,"GENERAL"}</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21" hidden="1">{"via1",#N/A,TRUE,"general";"via2",#N/A,TRUE,"general";"via3",#N/A,TRUE,"general"}</definedName>
    <definedName name="rtym" localSheetId="22" hidden="1">{"via1",#N/A,TRUE,"general";"via2",#N/A,TRUE,"general";"via3",#N/A,TRUE,"general"}</definedName>
    <definedName name="rtym" localSheetId="16" hidden="1">{"via1",#N/A,TRUE,"general";"via2",#N/A,TRUE,"general";"via3",#N/A,TRUE,"general"}</definedName>
    <definedName name="rtym" localSheetId="20" hidden="1">{"via1",#N/A,TRUE,"general";"via2",#N/A,TRUE,"general";"via3",#N/A,TRUE,"general"}</definedName>
    <definedName name="rtym" localSheetId="2" hidden="1">{"via1",#N/A,TRUE,"general";"via2",#N/A,TRUE,"general";"via3",#N/A,TRUE,"general"}</definedName>
    <definedName name="rtym" localSheetId="4" hidden="1">{"via1",#N/A,TRUE,"general";"via2",#N/A,TRUE,"general";"via3",#N/A,TRUE,"general"}</definedName>
    <definedName name="rtym" localSheetId="1" hidden="1">{"via1",#N/A,TRUE,"general";"via2",#N/A,TRUE,"general";"via3",#N/A,TRUE,"general"}</definedName>
    <definedName name="rtym" localSheetId="5" hidden="1">{"via1",#N/A,TRUE,"general";"via2",#N/A,TRUE,"general";"via3",#N/A,TRUE,"general"}</definedName>
    <definedName name="rtym" hidden="1">{"via1",#N/A,TRUE,"general";"via2",#N/A,TRUE,"general";"via3",#N/A,TRUE,"general"}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21" hidden="1">{"via1",#N/A,TRUE,"general";"via2",#N/A,TRUE,"general";"via3",#N/A,TRUE,"general"}</definedName>
    <definedName name="rtyrh" localSheetId="22" hidden="1">{"via1",#N/A,TRUE,"general";"via2",#N/A,TRUE,"general";"via3",#N/A,TRUE,"general"}</definedName>
    <definedName name="rtyrh" localSheetId="16" hidden="1">{"via1",#N/A,TRUE,"general";"via2",#N/A,TRUE,"general";"via3",#N/A,TRUE,"general"}</definedName>
    <definedName name="rtyrh" localSheetId="20" hidden="1">{"via1",#N/A,TRUE,"general";"via2",#N/A,TRUE,"general";"via3",#N/A,TRUE,"general"}</definedName>
    <definedName name="rtyrh" localSheetId="2" hidden="1">{"via1",#N/A,TRUE,"general";"via2",#N/A,TRUE,"general";"via3",#N/A,TRUE,"general"}</definedName>
    <definedName name="rtyrh" localSheetId="4" hidden="1">{"via1",#N/A,TRUE,"general";"via2",#N/A,TRUE,"general";"via3",#N/A,TRUE,"general"}</definedName>
    <definedName name="rtyrh" localSheetId="1" hidden="1">{"via1",#N/A,TRUE,"general";"via2",#N/A,TRUE,"general";"via3",#N/A,TRUE,"general"}</definedName>
    <definedName name="rtyrh" localSheetId="5" hidden="1">{"via1",#N/A,TRUE,"general";"via2",#N/A,TRUE,"general";"via3",#N/A,TRUE,"general"}</definedName>
    <definedName name="rtyrh"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16" hidden="1">{"via1",#N/A,TRUE,"general";"via2",#N/A,TRUE,"general";"via3",#N/A,TRUE,"general"}</definedName>
    <definedName name="RTYRTY" localSheetId="20" hidden="1">{"via1",#N/A,TRUE,"general";"via2",#N/A,TRUE,"general";"via3",#N/A,TRUE,"general"}</definedName>
    <definedName name="RTYRTY" localSheetId="2" hidden="1">{"via1",#N/A,TRUE,"general";"via2",#N/A,TRUE,"general";"via3",#N/A,TRUE,"general"}</definedName>
    <definedName name="RTYRTY" localSheetId="4" hidden="1">{"via1",#N/A,TRUE,"general";"via2",#N/A,TRUE,"general";"via3",#N/A,TRUE,"general"}</definedName>
    <definedName name="RTYRTY" localSheetId="1"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16" hidden="1">{"TAB1",#N/A,TRUE,"GENERAL";"TAB2",#N/A,TRUE,"GENERAL";"TAB3",#N/A,TRUE,"GENERAL";"TAB4",#N/A,TRUE,"GENERAL";"TAB5",#N/A,TRUE,"GENERAL"}</definedName>
    <definedName name="rtyt" localSheetId="20" hidden="1">{"TAB1",#N/A,TRUE,"GENERAL";"TAB2",#N/A,TRUE,"GENERAL";"TAB3",#N/A,TRUE,"GENERAL";"TAB4",#N/A,TRUE,"GENERAL";"TAB5",#N/A,TRUE,"GENERAL"}</definedName>
    <definedName name="rtyt" localSheetId="2" hidden="1">{"TAB1",#N/A,TRUE,"GENERAL";"TAB2",#N/A,TRUE,"GENERAL";"TAB3",#N/A,TRUE,"GENERAL";"TAB4",#N/A,TRUE,"GENERAL";"TAB5",#N/A,TRUE,"GENERAL"}</definedName>
    <definedName name="rtyt" localSheetId="4" hidden="1">{"TAB1",#N/A,TRUE,"GENERAL";"TAB2",#N/A,TRUE,"GENERAL";"TAB3",#N/A,TRUE,"GENERAL";"TAB4",#N/A,TRUE,"GENERAL";"TAB5",#N/A,TRUE,"GENERAL"}</definedName>
    <definedName name="rtyt" localSheetId="1" hidden="1">{"TAB1",#N/A,TRUE,"GENERAL";"TAB2",#N/A,TRUE,"GENERAL";"TAB3",#N/A,TRUE,"GENERAL";"TAB4",#N/A,TRUE,"GENERAL";"TAB5",#N/A,TRUE,"GENERAL"}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21" hidden="1">{"via1",#N/A,TRUE,"general";"via2",#N/A,TRUE,"general";"via3",#N/A,TRUE,"general"}</definedName>
    <definedName name="rtytry" localSheetId="22" hidden="1">{"via1",#N/A,TRUE,"general";"via2",#N/A,TRUE,"general";"via3",#N/A,TRUE,"general"}</definedName>
    <definedName name="rtytry" localSheetId="16" hidden="1">{"via1",#N/A,TRUE,"general";"via2",#N/A,TRUE,"general";"via3",#N/A,TRUE,"general"}</definedName>
    <definedName name="rtytry" localSheetId="20" hidden="1">{"via1",#N/A,TRUE,"general";"via2",#N/A,TRUE,"general";"via3",#N/A,TRUE,"general"}</definedName>
    <definedName name="rtytry" localSheetId="2" hidden="1">{"via1",#N/A,TRUE,"general";"via2",#N/A,TRUE,"general";"via3",#N/A,TRUE,"general"}</definedName>
    <definedName name="rtytry" localSheetId="4" hidden="1">{"via1",#N/A,TRUE,"general";"via2",#N/A,TRUE,"general";"via3",#N/A,TRUE,"general"}</definedName>
    <definedName name="rtytry" localSheetId="1" hidden="1">{"via1",#N/A,TRUE,"general";"via2",#N/A,TRUE,"general";"via3",#N/A,TRUE,"general"}</definedName>
    <definedName name="rtytry" localSheetId="5" hidden="1">{"via1",#N/A,TRUE,"general";"via2",#N/A,TRUE,"general";"via3",#N/A,TRUE,"general"}</definedName>
    <definedName name="rtytry" hidden="1">{"via1",#N/A,TRUE,"general";"via2",#N/A,TRUE,"general";"via3",#N/A,TRUE,"general"}</definedName>
    <definedName name="RU" localSheetId="2">#REF!</definedName>
    <definedName name="RU">#REF!</definedName>
    <definedName name="ruidocem" localSheetId="20">#REF!</definedName>
    <definedName name="ruidocem" localSheetId="4">#REF!</definedName>
    <definedName name="ruidocem" localSheetId="1">#REF!</definedName>
    <definedName name="ruidocem">#REF!</definedName>
    <definedName name="RURAL" localSheetId="2">#REF!</definedName>
    <definedName name="RURAL">#REF!</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16" hidden="1">{"TAB1",#N/A,TRUE,"GENERAL";"TAB2",#N/A,TRUE,"GENERAL";"TAB3",#N/A,TRUE,"GENERAL";"TAB4",#N/A,TRUE,"GENERAL";"TAB5",#N/A,TRUE,"GENERAL"}</definedName>
    <definedName name="ruru" localSheetId="20" hidden="1">{"TAB1",#N/A,TRUE,"GENERAL";"TAB2",#N/A,TRUE,"GENERAL";"TAB3",#N/A,TRUE,"GENERAL";"TAB4",#N/A,TRUE,"GENERAL";"TAB5",#N/A,TRUE,"GENERAL"}</definedName>
    <definedName name="ruru" localSheetId="2" hidden="1">{"TAB1",#N/A,TRUE,"GENERAL";"TAB2",#N/A,TRUE,"GENERAL";"TAB3",#N/A,TRUE,"GENERAL";"TAB4",#N/A,TRUE,"GENERAL";"TAB5",#N/A,TRUE,"GENERAL"}</definedName>
    <definedName name="ruru" localSheetId="4" hidden="1">{"TAB1",#N/A,TRUE,"GENERAL";"TAB2",#N/A,TRUE,"GENERAL";"TAB3",#N/A,TRUE,"GENERAL";"TAB4",#N/A,TRUE,"GENERAL";"TAB5",#N/A,TRUE,"GENERAL"}</definedName>
    <definedName name="ruru" localSheetId="1" hidden="1">{"TAB1",#N/A,TRUE,"GENERAL";"TAB2",#N/A,TRUE,"GENERAL";"TAB3",#N/A,TRUE,"GENERAL";"TAB4",#N/A,TRUE,"GENERAL";"TAB5",#N/A,TRUE,"GENERAL"}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u" localSheetId="21" hidden="1">{"via1",#N/A,TRUE,"general";"via2",#N/A,TRUE,"general";"via3",#N/A,TRUE,"general"}</definedName>
    <definedName name="rutu" localSheetId="22" hidden="1">{"via1",#N/A,TRUE,"general";"via2",#N/A,TRUE,"general";"via3",#N/A,TRUE,"general"}</definedName>
    <definedName name="rutu" localSheetId="16" hidden="1">{"via1",#N/A,TRUE,"general";"via2",#N/A,TRUE,"general";"via3",#N/A,TRUE,"general"}</definedName>
    <definedName name="rutu" localSheetId="20" hidden="1">{"via1",#N/A,TRUE,"general";"via2",#N/A,TRUE,"general";"via3",#N/A,TRUE,"general"}</definedName>
    <definedName name="rutu" localSheetId="2" hidden="1">{"via1",#N/A,TRUE,"general";"via2",#N/A,TRUE,"general";"via3",#N/A,TRUE,"general"}</definedName>
    <definedName name="rutu" localSheetId="4" hidden="1">{"via1",#N/A,TRUE,"general";"via2",#N/A,TRUE,"general";"via3",#N/A,TRUE,"general"}</definedName>
    <definedName name="rutu" localSheetId="1" hidden="1">{"via1",#N/A,TRUE,"general";"via2",#N/A,TRUE,"general";"via3",#N/A,TRUE,"general"}</definedName>
    <definedName name="rutu" localSheetId="5" hidden="1">{"via1",#N/A,TRUE,"general";"via2",#N/A,TRUE,"general";"via3",#N/A,TRUE,"general"}</definedName>
    <definedName name="rutu" hidden="1">{"via1",#N/A,TRUE,"general";"via2",#N/A,TRUE,"general";"via3",#N/A,TRUE,"general"}</definedName>
    <definedName name="RW" localSheetId="2">#REF!</definedName>
    <definedName name="RW">#REF!</definedName>
    <definedName name="rwt" localSheetId="21" hidden="1">{"via1",#N/A,TRUE,"general";"via2",#N/A,TRUE,"general";"via3",#N/A,TRUE,"general"}</definedName>
    <definedName name="rwt" localSheetId="22" hidden="1">{"via1",#N/A,TRUE,"general";"via2",#N/A,TRUE,"general";"via3",#N/A,TRUE,"general"}</definedName>
    <definedName name="rwt" localSheetId="16" hidden="1">{"via1",#N/A,TRUE,"general";"via2",#N/A,TRUE,"general";"via3",#N/A,TRUE,"general"}</definedName>
    <definedName name="rwt" localSheetId="20" hidden="1">{"via1",#N/A,TRUE,"general";"via2",#N/A,TRUE,"general";"via3",#N/A,TRUE,"general"}</definedName>
    <definedName name="rwt" localSheetId="2" hidden="1">{"via1",#N/A,TRUE,"general";"via2",#N/A,TRUE,"general";"via3",#N/A,TRUE,"general"}</definedName>
    <definedName name="rwt" localSheetId="4" hidden="1">{"via1",#N/A,TRUE,"general";"via2",#N/A,TRUE,"general";"via3",#N/A,TRUE,"general"}</definedName>
    <definedName name="rwt" localSheetId="1" hidden="1">{"via1",#N/A,TRUE,"general";"via2",#N/A,TRUE,"general";"via3",#N/A,TRUE,"general"}</definedName>
    <definedName name="rwt" localSheetId="5" hidden="1">{"via1",#N/A,TRUE,"general";"via2",#N/A,TRUE,"general";"via3",#N/A,TRUE,"general"}</definedName>
    <definedName name="rwt"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localSheetId="16" hidden="1">{"via1",#N/A,TRUE,"general";"via2",#N/A,TRUE,"general";"via3",#N/A,TRUE,"general"}</definedName>
    <definedName name="ry" localSheetId="20" hidden="1">{"via1",#N/A,TRUE,"general";"via2",#N/A,TRUE,"general";"via3",#N/A,TRUE,"general"}</definedName>
    <definedName name="ry" localSheetId="2" hidden="1">{"via1",#N/A,TRUE,"general";"via2",#N/A,TRUE,"general";"via3",#N/A,TRUE,"general"}</definedName>
    <definedName name="ry" localSheetId="4" hidden="1">{"via1",#N/A,TRUE,"general";"via2",#N/A,TRUE,"general";"via3",#N/A,TRUE,"general"}</definedName>
    <definedName name="ry" localSheetId="1" hidden="1">{"via1",#N/A,TRUE,"general";"via2",#N/A,TRUE,"general";"via3",#N/A,TRUE,"general"}</definedName>
    <definedName name="ry" localSheetId="5" hidden="1">{"via1",#N/A,TRUE,"general";"via2",#N/A,TRUE,"general";"via3",#N/A,TRUE,"general"}</definedName>
    <definedName name="ry" hidden="1">{"via1",#N/A,TRUE,"general";"via2",#N/A,TRUE,"general";"via3",#N/A,TRUE,"general"}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21" hidden="1">{"via1",#N/A,TRUE,"general";"via2",#N/A,TRUE,"general";"via3",#N/A,TRUE,"general"}</definedName>
    <definedName name="rytrsdg" localSheetId="22" hidden="1">{"via1",#N/A,TRUE,"general";"via2",#N/A,TRUE,"general";"via3",#N/A,TRUE,"general"}</definedName>
    <definedName name="rytrsdg" localSheetId="16" hidden="1">{"via1",#N/A,TRUE,"general";"via2",#N/A,TRUE,"general";"via3",#N/A,TRUE,"general"}</definedName>
    <definedName name="rytrsdg" localSheetId="20" hidden="1">{"via1",#N/A,TRUE,"general";"via2",#N/A,TRUE,"general";"via3",#N/A,TRUE,"general"}</definedName>
    <definedName name="rytrsdg" localSheetId="2" hidden="1">{"via1",#N/A,TRUE,"general";"via2",#N/A,TRUE,"general";"via3",#N/A,TRUE,"general"}</definedName>
    <definedName name="rytrsdg" localSheetId="4" hidden="1">{"via1",#N/A,TRUE,"general";"via2",#N/A,TRUE,"general";"via3",#N/A,TRUE,"general"}</definedName>
    <definedName name="rytrsdg" localSheetId="1" hidden="1">{"via1",#N/A,TRUE,"general";"via2",#N/A,TRUE,"general";"via3",#N/A,TRUE,"general"}</definedName>
    <definedName name="rytrsdg" localSheetId="5" hidden="1">{"via1",#N/A,TRUE,"general";"via2",#N/A,TRUE,"general";"via3",#N/A,TRUE,"general"}</definedName>
    <definedName name="rytrsdg" hidden="1">{"via1",#N/A,TRUE,"general";"via2",#N/A,TRUE,"general";"via3",#N/A,TRUE,"general"}</definedName>
    <definedName name="s">#N/A</definedName>
    <definedName name="S12EQ3R4R324R" localSheetId="20">#REF!</definedName>
    <definedName name="S12EQ3R4R324R" localSheetId="2">#REF!</definedName>
    <definedName name="S12EQ3R4R324R" localSheetId="4">#REF!</definedName>
    <definedName name="S12EQ3R4R324R">#REF!</definedName>
    <definedName name="SA" localSheetId="2">#REF!</definedName>
    <definedName name="SA">#REF!</definedName>
    <definedName name="saa" localSheetId="21" hidden="1">{"via1",#N/A,TRUE,"general";"via2",#N/A,TRUE,"general";"via3",#N/A,TRUE,"general"}</definedName>
    <definedName name="saa" localSheetId="22" hidden="1">{"via1",#N/A,TRUE,"general";"via2",#N/A,TRUE,"general";"via3",#N/A,TRUE,"general"}</definedName>
    <definedName name="saa" localSheetId="16" hidden="1">{"via1",#N/A,TRUE,"general";"via2",#N/A,TRUE,"general";"via3",#N/A,TRUE,"general"}</definedName>
    <definedName name="saa" localSheetId="20" hidden="1">{"via1",#N/A,TRUE,"general";"via2",#N/A,TRUE,"general";"via3",#N/A,TRUE,"general"}</definedName>
    <definedName name="saa" localSheetId="2" hidden="1">{"via1",#N/A,TRUE,"general";"via2",#N/A,TRUE,"general";"via3",#N/A,TRUE,"general"}</definedName>
    <definedName name="saa" localSheetId="4" hidden="1">{"via1",#N/A,TRUE,"general";"via2",#N/A,TRUE,"general";"via3",#N/A,TRUE,"general"}</definedName>
    <definedName name="saa" localSheetId="1" hidden="1">{"via1",#N/A,TRUE,"general";"via2",#N/A,TRUE,"general";"via3",#N/A,TRUE,"general"}</definedName>
    <definedName name="saa" localSheetId="5" hidden="1">{"via1",#N/A,TRUE,"general";"via2",#N/A,TRUE,"general";"via3",#N/A,TRUE,"general"}</definedName>
    <definedName name="saa"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16" hidden="1">{"via1",#N/A,TRUE,"general";"via2",#N/A,TRUE,"general";"via3",#N/A,TRUE,"general"}</definedName>
    <definedName name="SAD" localSheetId="20" hidden="1">{"via1",#N/A,TRUE,"general";"via2",#N/A,TRUE,"general";"via3",#N/A,TRUE,"general"}</definedName>
    <definedName name="SAD" localSheetId="2" hidden="1">{"via1",#N/A,TRUE,"general";"via2",#N/A,TRUE,"general";"via3",#N/A,TRUE,"general"}</definedName>
    <definedName name="SAD" localSheetId="4" hidden="1">{"via1",#N/A,TRUE,"general";"via2",#N/A,TRUE,"general";"via3",#N/A,TRUE,"general"}</definedName>
    <definedName name="SAD" localSheetId="1" hidden="1">{"via1",#N/A,TRUE,"general";"via2",#N/A,TRUE,"general";"via3",#N/A,TRUE,"general"}</definedName>
    <definedName name="SAD" localSheetId="5" hidden="1">{"via1",#N/A,TRUE,"general";"via2",#N/A,TRUE,"general";"via3",#N/A,TRUE,"general"}</definedName>
    <definedName name="SAD"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16" hidden="1">{"via1",#N/A,TRUE,"general";"via2",#N/A,TRUE,"general";"via3",#N/A,TRUE,"general"}</definedName>
    <definedName name="SADF" localSheetId="20" hidden="1">{"via1",#N/A,TRUE,"general";"via2",#N/A,TRUE,"general";"via3",#N/A,TRUE,"general"}</definedName>
    <definedName name="SADF" localSheetId="2" hidden="1">{"via1",#N/A,TRUE,"general";"via2",#N/A,TRUE,"general";"via3",#N/A,TRUE,"general"}</definedName>
    <definedName name="SADF" localSheetId="4" hidden="1">{"via1",#N/A,TRUE,"general";"via2",#N/A,TRUE,"general";"via3",#N/A,TRUE,"general"}</definedName>
    <definedName name="SADF" localSheetId="1"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 hidden="1">{"TAB1",#N/A,TRUE,"GENERAL";"TAB2",#N/A,TRUE,"GENERAL";"TAB3",#N/A,TRUE,"GENERAL";"TAB4",#N/A,TRUE,"GENERAL";"TAB5",#N/A,TRUE,"GENERAL"}</definedName>
    <definedName name="sadff" localSheetId="4" hidden="1">{"TAB1",#N/A,TRUE,"GENERAL";"TAB2",#N/A,TRUE,"GENERAL";"TAB3",#N/A,TRUE,"GENERAL";"TAB4",#N/A,TRUE,"GENERAL";"TAB5",#N/A,TRUE,"GENERAL"}</definedName>
    <definedName name="sadff" localSheetId="1" hidden="1">{"TAB1",#N/A,TRUE,"GENERAL";"TAB2",#N/A,TRUE,"GENERAL";"TAB3",#N/A,TRUE,"GENERAL";"TAB4",#N/A,TRUE,"GENERAL";"TAB5",#N/A,TRUE,"GENERAL"}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21" hidden="1">{"via1",#N/A,TRUE,"general";"via2",#N/A,TRUE,"general";"via3",#N/A,TRUE,"general"}</definedName>
    <definedName name="sadfo" localSheetId="22" hidden="1">{"via1",#N/A,TRUE,"general";"via2",#N/A,TRUE,"general";"via3",#N/A,TRUE,"general"}</definedName>
    <definedName name="sadfo" localSheetId="16" hidden="1">{"via1",#N/A,TRUE,"general";"via2",#N/A,TRUE,"general";"via3",#N/A,TRUE,"general"}</definedName>
    <definedName name="sadfo" localSheetId="20" hidden="1">{"via1",#N/A,TRUE,"general";"via2",#N/A,TRUE,"general";"via3",#N/A,TRUE,"general"}</definedName>
    <definedName name="sadfo" localSheetId="2" hidden="1">{"via1",#N/A,TRUE,"general";"via2",#N/A,TRUE,"general";"via3",#N/A,TRUE,"general"}</definedName>
    <definedName name="sadfo" localSheetId="4" hidden="1">{"via1",#N/A,TRUE,"general";"via2",#N/A,TRUE,"general";"via3",#N/A,TRUE,"general"}</definedName>
    <definedName name="sadfo" localSheetId="1" hidden="1">{"via1",#N/A,TRUE,"general";"via2",#N/A,TRUE,"general";"via3",#N/A,TRUE,"general"}</definedName>
    <definedName name="sadfo" localSheetId="5" hidden="1">{"via1",#N/A,TRUE,"general";"via2",#N/A,TRUE,"general";"via3",#N/A,TRUE,"general"}</definedName>
    <definedName name="sadfo" hidden="1">{"via1",#N/A,TRUE,"general";"via2",#N/A,TRUE,"general";"via3",#N/A,TRUE,"general"}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 hidden="1">{"TAB1",#N/A,TRUE,"GENERAL";"TAB2",#N/A,TRUE,"GENERAL";"TAB3",#N/A,TRUE,"GENERAL";"TAB4",#N/A,TRUE,"GENERAL";"TAB5",#N/A,TRUE,"GENERAL"}</definedName>
    <definedName name="safdp" localSheetId="4" hidden="1">{"TAB1",#N/A,TRUE,"GENERAL";"TAB2",#N/A,TRUE,"GENERAL";"TAB3",#N/A,TRUE,"GENERAL";"TAB4",#N/A,TRUE,"GENERAL";"TAB5",#N/A,TRUE,"GENERAL"}</definedName>
    <definedName name="safdp" localSheetId="1" hidden="1">{"TAB1",#N/A,TRUE,"GENERAL";"TAB2",#N/A,TRUE,"GENERAL";"TAB3",#N/A,TRUE,"GENERAL";"TAB4",#N/A,TRUE,"GENERAL";"TAB5",#N/A,TRUE,"GENERAL"}</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aisine" localSheetId="2">#REF!</definedName>
    <definedName name="saisine">#REF!</definedName>
    <definedName name="SAKA" localSheetId="2">#REF!</definedName>
    <definedName name="SAKA">#REF!</definedName>
    <definedName name="SALARIOMINIMO" localSheetId="16">#REF!</definedName>
    <definedName name="SALARIOMINIMO" localSheetId="20">#REF!</definedName>
    <definedName name="SALARIOMINIMO" localSheetId="4">#REF!</definedName>
    <definedName name="SALARIOMINIMO" localSheetId="5">#REF!</definedName>
    <definedName name="SALARIOMINIMO">#REF!</definedName>
    <definedName name="Salarios" localSheetId="20">#REF!</definedName>
    <definedName name="Salarios">#REF!</definedName>
    <definedName name="Salary" localSheetId="2">#REF!</definedName>
    <definedName name="Salary">#REF!</definedName>
    <definedName name="SalMinimo" localSheetId="2">#REF!</definedName>
    <definedName name="SalMinimo">#REF!</definedName>
    <definedName name="SANDRA" localSheetId="2">#REF!</definedName>
    <definedName name="SANDRA">#REF!</definedName>
    <definedName name="sanitario" localSheetId="20">#REF!</definedName>
    <definedName name="sanitario" localSheetId="1">#REF!</definedName>
    <definedName name="sanitario">#REF!</definedName>
    <definedName name="SARDINELV" localSheetId="2">#REF!</definedName>
    <definedName name="SARDINELV">#REF!</definedName>
    <definedName name="SB" localSheetId="2">#REF!</definedName>
    <definedName name="SB">#REF!</definedName>
    <definedName name="sbe" localSheetId="2">#REF!</definedName>
    <definedName name="sbe">#REF!</definedName>
    <definedName name="Sbf" localSheetId="2">#REF!</definedName>
    <definedName name="Sbf">#REF!</definedName>
    <definedName name="sbgfbgdr" localSheetId="21" hidden="1">{"via1",#N/A,TRUE,"general";"via2",#N/A,TRUE,"general";"via3",#N/A,TRUE,"general"}</definedName>
    <definedName name="sbgfbgdr" localSheetId="22" hidden="1">{"via1",#N/A,TRUE,"general";"via2",#N/A,TRUE,"general";"via3",#N/A,TRUE,"general"}</definedName>
    <definedName name="sbgfbgdr" localSheetId="16" hidden="1">{"via1",#N/A,TRUE,"general";"via2",#N/A,TRUE,"general";"via3",#N/A,TRUE,"general"}</definedName>
    <definedName name="sbgfbgdr" localSheetId="20" hidden="1">{"via1",#N/A,TRUE,"general";"via2",#N/A,TRUE,"general";"via3",#N/A,TRUE,"general"}</definedName>
    <definedName name="sbgfbgdr" localSheetId="2" hidden="1">{"via1",#N/A,TRUE,"general";"via2",#N/A,TRUE,"general";"via3",#N/A,TRUE,"general"}</definedName>
    <definedName name="sbgfbgdr" localSheetId="4" hidden="1">{"via1",#N/A,TRUE,"general";"via2",#N/A,TRUE,"general";"via3",#N/A,TRUE,"general"}</definedName>
    <definedName name="sbgfbgdr" localSheetId="1" hidden="1">{"via1",#N/A,TRUE,"general";"via2",#N/A,TRUE,"general";"via3",#N/A,TRUE,"general"}</definedName>
    <definedName name="sbgfbgdr" localSheetId="5" hidden="1">{"via1",#N/A,TRUE,"general";"via2",#N/A,TRUE,"general";"via3",#N/A,TRUE,"general"}</definedName>
    <definedName name="sbgfbgdr" hidden="1">{"via1",#N/A,TRUE,"general";"via2",#N/A,TRUE,"general";"via3",#N/A,TRUE,"general"}</definedName>
    <definedName name="sc" localSheetId="2">#REF!</definedName>
    <definedName name="sc">#REF!</definedName>
    <definedName name="scft" localSheetId="2">#REF!</definedName>
    <definedName name="scft">#REF!</definedName>
    <definedName name="Sched_Pay" localSheetId="16">#REF!</definedName>
    <definedName name="Sched_Pay" localSheetId="20">#REF!</definedName>
    <definedName name="Sched_Pay" localSheetId="4">#REF!</definedName>
    <definedName name="Sched_Pay">#REF!</definedName>
    <definedName name="Scheduled_Extra_Payments" localSheetId="16">#REF!</definedName>
    <definedName name="Scheduled_Extra_Payments" localSheetId="20">#REF!</definedName>
    <definedName name="Scheduled_Extra_Payments">#REF!</definedName>
    <definedName name="Scheduled_Interest_Rate" localSheetId="16">#REF!</definedName>
    <definedName name="Scheduled_Interest_Rate" localSheetId="20">#REF!</definedName>
    <definedName name="Scheduled_Interest_Rate">#REF!</definedName>
    <definedName name="Scheduled_Monthly_Payment" localSheetId="20">#REF!</definedName>
    <definedName name="Scheduled_Monthly_Payment">#REF!</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localSheetId="16" hidden="1">{"TAB1",#N/A,TRUE,"GENERAL";"TAB2",#N/A,TRUE,"GENERAL";"TAB3",#N/A,TRUE,"GENERAL";"TAB4",#N/A,TRUE,"GENERAL";"TAB5",#N/A,TRUE,"GENERAL"}</definedName>
    <definedName name="sd" localSheetId="20" hidden="1">{"TAB1",#N/A,TRUE,"GENERAL";"TAB2",#N/A,TRUE,"GENERAL";"TAB3",#N/A,TRUE,"GENERAL";"TAB4",#N/A,TRUE,"GENERAL";"TAB5",#N/A,TRUE,"GENERAL"}</definedName>
    <definedName name="sd" localSheetId="2" hidden="1">{"TAB1",#N/A,TRUE,"GENERAL";"TAB2",#N/A,TRUE,"GENERAL";"TAB3",#N/A,TRUE,"GENERAL";"TAB4",#N/A,TRUE,"GENERAL";"TAB5",#N/A,TRUE,"GENERAL"}</definedName>
    <definedName name="sd" localSheetId="4" hidden="1">{"TAB1",#N/A,TRUE,"GENERAL";"TAB2",#N/A,TRUE,"GENERAL";"TAB3",#N/A,TRUE,"GENERAL";"TAB4",#N/A,TRUE,"GENERAL";"TAB5",#N/A,TRUE,"GENERAL"}</definedName>
    <definedName name="sd" localSheetId="1" hidden="1">{"TAB1",#N/A,TRUE,"GENERAL";"TAB2",#N/A,TRUE,"GENERAL";"TAB3",#N/A,TRUE,"GENERAL";"TAB4",#N/A,TRUE,"GENERAL";"TAB5",#N/A,TRUE,"GENERAL"}</definedName>
    <definedName name="sd" localSheetId="5" hidden="1">{"TAB1",#N/A,TRUE,"GENERAL";"TAB2",#N/A,TRUE,"GENERAL";"TAB3",#N/A,TRUE,"GENERAL";"TAB4",#N/A,TRUE,"GENERAL";"TAB5",#N/A,TRUE,"GENERAL"}</definedName>
    <definedName name="sd" hidden="1">{"TAB1",#N/A,TRUE,"GENERAL";"TAB2",#N/A,TRUE,"GENERAL";"TAB3",#N/A,TRUE,"GENERAL";"TAB4",#N/A,TRUE,"GENERAL";"TAB5",#N/A,TRUE,"GENERAL"}</definedName>
    <definedName name="sdaf" localSheetId="21" hidden="1">{"via1",#N/A,TRUE,"general";"via2",#N/A,TRUE,"general";"via3",#N/A,TRUE,"general"}</definedName>
    <definedName name="sdaf" localSheetId="22" hidden="1">{"via1",#N/A,TRUE,"general";"via2",#N/A,TRUE,"general";"via3",#N/A,TRUE,"general"}</definedName>
    <definedName name="sdaf" localSheetId="16" hidden="1">{"via1",#N/A,TRUE,"general";"via2",#N/A,TRUE,"general";"via3",#N/A,TRUE,"general"}</definedName>
    <definedName name="sdaf" localSheetId="20" hidden="1">{"via1",#N/A,TRUE,"general";"via2",#N/A,TRUE,"general";"via3",#N/A,TRUE,"general"}</definedName>
    <definedName name="sdaf" localSheetId="2" hidden="1">{"via1",#N/A,TRUE,"general";"via2",#N/A,TRUE,"general";"via3",#N/A,TRUE,"general"}</definedName>
    <definedName name="sdaf" localSheetId="4" hidden="1">{"via1",#N/A,TRUE,"general";"via2",#N/A,TRUE,"general";"via3",#N/A,TRUE,"general"}</definedName>
    <definedName name="sdaf" localSheetId="1" hidden="1">{"via1",#N/A,TRUE,"general";"via2",#N/A,TRUE,"general";"via3",#N/A,TRUE,"general"}</definedName>
    <definedName name="sdaf" localSheetId="5" hidden="1">{"via1",#N/A,TRUE,"general";"via2",#N/A,TRUE,"general";"via3",#N/A,TRUE,"general"}</definedName>
    <definedName name="sdaf"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localSheetId="16" hidden="1">{"via1",#N/A,TRUE,"general";"via2",#N/A,TRUE,"general";"via3",#N/A,TRUE,"general"}</definedName>
    <definedName name="sdas" localSheetId="20" hidden="1">{"via1",#N/A,TRUE,"general";"via2",#N/A,TRUE,"general";"via3",#N/A,TRUE,"general"}</definedName>
    <definedName name="sdas" localSheetId="2" hidden="1">{"via1",#N/A,TRUE,"general";"via2",#N/A,TRUE,"general";"via3",#N/A,TRUE,"general"}</definedName>
    <definedName name="sdas" localSheetId="4" hidden="1">{"via1",#N/A,TRUE,"general";"via2",#N/A,TRUE,"general";"via3",#N/A,TRUE,"general"}</definedName>
    <definedName name="sdas" localSheetId="1"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AWDA" localSheetId="2">#REF!</definedName>
    <definedName name="SDASDAWDA">#REF!</definedName>
    <definedName name="sdasdf" localSheetId="21" hidden="1">{"via1",#N/A,TRUE,"general";"via2",#N/A,TRUE,"general";"via3",#N/A,TRUE,"general"}</definedName>
    <definedName name="sdasdf" localSheetId="22" hidden="1">{"via1",#N/A,TRUE,"general";"via2",#N/A,TRUE,"general";"via3",#N/A,TRUE,"general"}</definedName>
    <definedName name="sdasdf" localSheetId="16" hidden="1">{"via1",#N/A,TRUE,"general";"via2",#N/A,TRUE,"general";"via3",#N/A,TRUE,"general"}</definedName>
    <definedName name="sdasdf" localSheetId="20" hidden="1">{"via1",#N/A,TRUE,"general";"via2",#N/A,TRUE,"general";"via3",#N/A,TRUE,"general"}</definedName>
    <definedName name="sdasdf" localSheetId="2" hidden="1">{"via1",#N/A,TRUE,"general";"via2",#N/A,TRUE,"general";"via3",#N/A,TRUE,"general"}</definedName>
    <definedName name="sdasdf" localSheetId="4" hidden="1">{"via1",#N/A,TRUE,"general";"via2",#N/A,TRUE,"general";"via3",#N/A,TRUE,"general"}</definedName>
    <definedName name="sdasdf" localSheetId="1"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DSAFF" localSheetId="22" hidden="1">{#N/A,#N/A,TRUE,"1842CWN0"}</definedName>
    <definedName name="SDDSAFF" hidden="1">{#N/A,#N/A,TRUE,"1842CWN0"}</definedName>
    <definedName name="SDE" localSheetId="2">#REF!</definedName>
    <definedName name="SDE">#REF!</definedName>
    <definedName name="sdf" localSheetId="2">#REF!</definedName>
    <definedName name="sdf">#REF!</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 hidden="1">{"TAB1",#N/A,TRUE,"GENERAL";"TAB2",#N/A,TRUE,"GENERAL";"TAB3",#N/A,TRUE,"GENERAL";"TAB4",#N/A,TRUE,"GENERAL";"TAB5",#N/A,TRUE,"GENERAL"}</definedName>
    <definedName name="SDFCE" localSheetId="4" hidden="1">{"TAB1",#N/A,TRUE,"GENERAL";"TAB2",#N/A,TRUE,"GENERAL";"TAB3",#N/A,TRUE,"GENERAL";"TAB4",#N/A,TRUE,"GENERAL";"TAB5",#N/A,TRUE,"GENERAL"}</definedName>
    <definedName name="SDFCE" localSheetId="1" hidden="1">{"TAB1",#N/A,TRUE,"GENERAL";"TAB2",#N/A,TRUE,"GENERAL";"TAB3",#N/A,TRUE,"GENERAL";"TAB4",#N/A,TRUE,"GENERAL";"TAB5",#N/A,TRUE,"GENERAL"}</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21" hidden="1">{"via1",#N/A,TRUE,"general";"via2",#N/A,TRUE,"general";"via3",#N/A,TRUE,"general"}</definedName>
    <definedName name="sdfd" localSheetId="22" hidden="1">{"via1",#N/A,TRUE,"general";"via2",#N/A,TRUE,"general";"via3",#N/A,TRUE,"general"}</definedName>
    <definedName name="sdfd" localSheetId="16" hidden="1">{"via1",#N/A,TRUE,"general";"via2",#N/A,TRUE,"general";"via3",#N/A,TRUE,"general"}</definedName>
    <definedName name="sdfd" localSheetId="20" hidden="1">{"via1",#N/A,TRUE,"general";"via2",#N/A,TRUE,"general";"via3",#N/A,TRUE,"general"}</definedName>
    <definedName name="sdfd" localSheetId="2" hidden="1">{"via1",#N/A,TRUE,"general";"via2",#N/A,TRUE,"general";"via3",#N/A,TRUE,"general"}</definedName>
    <definedName name="sdfd" localSheetId="4" hidden="1">{"via1",#N/A,TRUE,"general";"via2",#N/A,TRUE,"general";"via3",#N/A,TRUE,"general"}</definedName>
    <definedName name="sdfd" localSheetId="1" hidden="1">{"via1",#N/A,TRUE,"general";"via2",#N/A,TRUE,"general";"via3",#N/A,TRUE,"general"}</definedName>
    <definedName name="sdfd" localSheetId="5" hidden="1">{"via1",#N/A,TRUE,"general";"via2",#N/A,TRUE,"general";"via3",#N/A,TRUE,"general"}</definedName>
    <definedName name="sdfd" hidden="1">{"via1",#N/A,TRUE,"general";"via2",#N/A,TRUE,"general";"via3",#N/A,TRUE,"general"}</definedName>
    <definedName name="SDFDG" localSheetId="22" hidden="1">{#N/A,#N/A,TRUE,"1842CWN0"}</definedName>
    <definedName name="SDFDG" hidden="1">{#N/A,#N/A,TRUE,"1842CWN0"}</definedName>
    <definedName name="sdfds" localSheetId="21" hidden="1">{"via1",#N/A,TRUE,"general";"via2",#N/A,TRUE,"general";"via3",#N/A,TRUE,"general"}</definedName>
    <definedName name="sdfds" localSheetId="22" hidden="1">{"via1",#N/A,TRUE,"general";"via2",#N/A,TRUE,"general";"via3",#N/A,TRUE,"general"}</definedName>
    <definedName name="sdfds" localSheetId="16" hidden="1">{"via1",#N/A,TRUE,"general";"via2",#N/A,TRUE,"general";"via3",#N/A,TRUE,"general"}</definedName>
    <definedName name="sdfds" localSheetId="20" hidden="1">{"via1",#N/A,TRUE,"general";"via2",#N/A,TRUE,"general";"via3",#N/A,TRUE,"general"}</definedName>
    <definedName name="sdfds" localSheetId="2" hidden="1">{"via1",#N/A,TRUE,"general";"via2",#N/A,TRUE,"general";"via3",#N/A,TRUE,"general"}</definedName>
    <definedName name="sdfds" localSheetId="4" hidden="1">{"via1",#N/A,TRUE,"general";"via2",#N/A,TRUE,"general";"via3",#N/A,TRUE,"general"}</definedName>
    <definedName name="sdfds" localSheetId="1" hidden="1">{"via1",#N/A,TRUE,"general";"via2",#N/A,TRUE,"general";"via3",#N/A,TRUE,"general"}</definedName>
    <definedName name="sdfds" localSheetId="5" hidden="1">{"via1",#N/A,TRUE,"general";"via2",#N/A,TRUE,"general";"via3",#N/A,TRUE,"general"}</definedName>
    <definedName name="sdfds"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16" hidden="1">{"via1",#N/A,TRUE,"general";"via2",#N/A,TRUE,"general";"via3",#N/A,TRUE,"general"}</definedName>
    <definedName name="SDFDSO" localSheetId="20" hidden="1">{"via1",#N/A,TRUE,"general";"via2",#N/A,TRUE,"general";"via3",#N/A,TRUE,"general"}</definedName>
    <definedName name="SDFDSO" localSheetId="2" hidden="1">{"via1",#N/A,TRUE,"general";"via2",#N/A,TRUE,"general";"via3",#N/A,TRUE,"general"}</definedName>
    <definedName name="SDFDSO" localSheetId="4" hidden="1">{"via1",#N/A,TRUE,"general";"via2",#N/A,TRUE,"general";"via3",#N/A,TRUE,"general"}</definedName>
    <definedName name="SDFDSO" localSheetId="1"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21" hidden="1">{"via1",#N/A,TRUE,"general";"via2",#N/A,TRUE,"general";"via3",#N/A,TRUE,"general"}</definedName>
    <definedName name="SDFEO" localSheetId="22" hidden="1">{"via1",#N/A,TRUE,"general";"via2",#N/A,TRUE,"general";"via3",#N/A,TRUE,"general"}</definedName>
    <definedName name="SDFEO" localSheetId="16" hidden="1">{"via1",#N/A,TRUE,"general";"via2",#N/A,TRUE,"general";"via3",#N/A,TRUE,"general"}</definedName>
    <definedName name="SDFEO" localSheetId="20" hidden="1">{"via1",#N/A,TRUE,"general";"via2",#N/A,TRUE,"general";"via3",#N/A,TRUE,"general"}</definedName>
    <definedName name="SDFEO" localSheetId="2" hidden="1">{"via1",#N/A,TRUE,"general";"via2",#N/A,TRUE,"general";"via3",#N/A,TRUE,"general"}</definedName>
    <definedName name="SDFEO" localSheetId="4" hidden="1">{"via1",#N/A,TRUE,"general";"via2",#N/A,TRUE,"general";"via3",#N/A,TRUE,"general"}</definedName>
    <definedName name="SDFEO" localSheetId="1" hidden="1">{"via1",#N/A,TRUE,"general";"via2",#N/A,TRUE,"general";"via3",#N/A,TRUE,"general"}</definedName>
    <definedName name="SDFEO" localSheetId="5" hidden="1">{"via1",#N/A,TRUE,"general";"via2",#N/A,TRUE,"general";"via3",#N/A,TRUE,"general"}</definedName>
    <definedName name="SDFEO" hidden="1">{"via1",#N/A,TRUE,"general";"via2",#N/A,TRUE,"general";"via3",#N/A,TRUE,"general"}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16" hidden="1">{"TAB1",#N/A,TRUE,"GENERAL";"TAB2",#N/A,TRUE,"GENERAL";"TAB3",#N/A,TRUE,"GENERAL";"TAB4",#N/A,TRUE,"GENERAL";"TAB5",#N/A,TRUE,"GENERAL"}</definedName>
    <definedName name="sdfg" localSheetId="20" hidden="1">{"TAB1",#N/A,TRUE,"GENERAL";"TAB2",#N/A,TRUE,"GENERAL";"TAB3",#N/A,TRUE,"GENERAL";"TAB4",#N/A,TRUE,"GENERAL";"TAB5",#N/A,TRUE,"GENERAL"}</definedName>
    <definedName name="sdfg" localSheetId="2" hidden="1">{"TAB1",#N/A,TRUE,"GENERAL";"TAB2",#N/A,TRUE,"GENERAL";"TAB3",#N/A,TRUE,"GENERAL";"TAB4",#N/A,TRUE,"GENERAL";"TAB5",#N/A,TRUE,"GENERAL"}</definedName>
    <definedName name="sdfg" localSheetId="4" hidden="1">{"TAB1",#N/A,TRUE,"GENERAL";"TAB2",#N/A,TRUE,"GENERAL";"TAB3",#N/A,TRUE,"GENERAL";"TAB4",#N/A,TRUE,"GENERAL";"TAB5",#N/A,TRUE,"GENERAL"}</definedName>
    <definedName name="sdfg" localSheetId="1" hidden="1">{"TAB1",#N/A,TRUE,"GENERAL";"TAB2",#N/A,TRUE,"GENERAL";"TAB3",#N/A,TRUE,"GENERAL";"TAB4",#N/A,TRUE,"GENERAL";"TAB5",#N/A,TRUE,"GENERAL"}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16" hidden="1">{"via1",#N/A,TRUE,"general";"via2",#N/A,TRUE,"general";"via3",#N/A,TRUE,"general"}</definedName>
    <definedName name="sdfgdsfk" localSheetId="20" hidden="1">{"via1",#N/A,TRUE,"general";"via2",#N/A,TRUE,"general";"via3",#N/A,TRUE,"general"}</definedName>
    <definedName name="sdfgdsfk" localSheetId="2" hidden="1">{"via1",#N/A,TRUE,"general";"via2",#N/A,TRUE,"general";"via3",#N/A,TRUE,"general"}</definedName>
    <definedName name="sdfgdsfk" localSheetId="4" hidden="1">{"via1",#N/A,TRUE,"general";"via2",#N/A,TRUE,"general";"via3",#N/A,TRUE,"general"}</definedName>
    <definedName name="sdfgdsfk" localSheetId="1" hidden="1">{"via1",#N/A,TRUE,"general";"via2",#N/A,TRUE,"general";"via3",#N/A,TRUE,"general"}</definedName>
    <definedName name="sdfgdsfk" localSheetId="5" hidden="1">{"via1",#N/A,TRUE,"general";"via2",#N/A,TRUE,"general";"via3",#N/A,TRUE,"general"}</definedName>
    <definedName name="sdfgdsfk"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localSheetId="16" hidden="1">{"via1",#N/A,TRUE,"general";"via2",#N/A,TRUE,"general";"via3",#N/A,TRUE,"general"}</definedName>
    <definedName name="sdfgsg" localSheetId="20" hidden="1">{"via1",#N/A,TRUE,"general";"via2",#N/A,TRUE,"general";"via3",#N/A,TRUE,"general"}</definedName>
    <definedName name="sdfgsg" localSheetId="2" hidden="1">{"via1",#N/A,TRUE,"general";"via2",#N/A,TRUE,"general";"via3",#N/A,TRUE,"general"}</definedName>
    <definedName name="sdfgsg" localSheetId="4" hidden="1">{"via1",#N/A,TRUE,"general";"via2",#N/A,TRUE,"general";"via3",#N/A,TRUE,"general"}</definedName>
    <definedName name="sdfgsg" localSheetId="1"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4" localSheetId="21" hidden="1">{"via1",#N/A,TRUE,"general";"via2",#N/A,TRUE,"general";"via3",#N/A,TRUE,"general"}</definedName>
    <definedName name="sdfsd4" localSheetId="22" hidden="1">{"via1",#N/A,TRUE,"general";"via2",#N/A,TRUE,"general";"via3",#N/A,TRUE,"general"}</definedName>
    <definedName name="sdfsd4" localSheetId="16" hidden="1">{"via1",#N/A,TRUE,"general";"via2",#N/A,TRUE,"general";"via3",#N/A,TRUE,"general"}</definedName>
    <definedName name="sdfsd4" localSheetId="20" hidden="1">{"via1",#N/A,TRUE,"general";"via2",#N/A,TRUE,"general";"via3",#N/A,TRUE,"general"}</definedName>
    <definedName name="sdfsd4" localSheetId="2" hidden="1">{"via1",#N/A,TRUE,"general";"via2",#N/A,TRUE,"general";"via3",#N/A,TRUE,"general"}</definedName>
    <definedName name="sdfsd4" localSheetId="4" hidden="1">{"via1",#N/A,TRUE,"general";"via2",#N/A,TRUE,"general";"via3",#N/A,TRUE,"general"}</definedName>
    <definedName name="sdfsd4" localSheetId="1" hidden="1">{"via1",#N/A,TRUE,"general";"via2",#N/A,TRUE,"general";"via3",#N/A,TRUE,"general"}</definedName>
    <definedName name="sdfsd4" localSheetId="5" hidden="1">{"via1",#N/A,TRUE,"general";"via2",#N/A,TRUE,"general";"via3",#N/A,TRUE,"general"}</definedName>
    <definedName name="sdfsd4" hidden="1">{"via1",#N/A,TRUE,"general";"via2",#N/A,TRUE,"general";"via3",#N/A,TRUE,"general"}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21" hidden="1">{"via1",#N/A,TRUE,"general";"via2",#N/A,TRUE,"general";"via3",#N/A,TRUE,"general"}</definedName>
    <definedName name="sdfsdfb" localSheetId="22" hidden="1">{"via1",#N/A,TRUE,"general";"via2",#N/A,TRUE,"general";"via3",#N/A,TRUE,"general"}</definedName>
    <definedName name="sdfsdfb" localSheetId="16" hidden="1">{"via1",#N/A,TRUE,"general";"via2",#N/A,TRUE,"general";"via3",#N/A,TRUE,"general"}</definedName>
    <definedName name="sdfsdfb" localSheetId="20" hidden="1">{"via1",#N/A,TRUE,"general";"via2",#N/A,TRUE,"general";"via3",#N/A,TRUE,"general"}</definedName>
    <definedName name="sdfsdfb" localSheetId="2" hidden="1">{"via1",#N/A,TRUE,"general";"via2",#N/A,TRUE,"general";"via3",#N/A,TRUE,"general"}</definedName>
    <definedName name="sdfsdfb" localSheetId="4" hidden="1">{"via1",#N/A,TRUE,"general";"via2",#N/A,TRUE,"general";"via3",#N/A,TRUE,"general"}</definedName>
    <definedName name="sdfsdfb" localSheetId="1" hidden="1">{"via1",#N/A,TRUE,"general";"via2",#N/A,TRUE,"general";"via3",#N/A,TRUE,"general"}</definedName>
    <definedName name="sdfsdfb" localSheetId="5" hidden="1">{"via1",#N/A,TRUE,"general";"via2",#N/A,TRUE,"general";"via3",#N/A,TRUE,"general"}</definedName>
    <definedName name="sdfsdfb" hidden="1">{"via1",#N/A,TRUE,"general";"via2",#N/A,TRUE,"general";"via3",#N/A,TRUE,"general"}</definedName>
    <definedName name="sdfsdgg" localSheetId="22" hidden="1">{#N/A,#N/A,TRUE,"INGENIERIA";#N/A,#N/A,TRUE,"COMPRAS";#N/A,#N/A,TRUE,"DIRECCION";#N/A,#N/A,TRUE,"RESUMEN"}</definedName>
    <definedName name="sdfsdgg" hidden="1">{#N/A,#N/A,TRUE,"INGENIERIA";#N/A,#N/A,TRUE,"COMPRAS";#N/A,#N/A,TRUE,"DIRECCION";#N/A,#N/A,TRUE,"RESUMEN"}</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 hidden="1">{"TAB1",#N/A,TRUE,"GENERAL";"TAB2",#N/A,TRUE,"GENERAL";"TAB3",#N/A,TRUE,"GENERAL";"TAB4",#N/A,TRUE,"GENERAL";"TAB5",#N/A,TRUE,"GENERAL"}</definedName>
    <definedName name="SDFSF" localSheetId="4" hidden="1">{"TAB1",#N/A,TRUE,"GENERAL";"TAB2",#N/A,TRUE,"GENERAL";"TAB3",#N/A,TRUE,"GENERAL";"TAB4",#N/A,TRUE,"GENERAL";"TAB5",#N/A,TRUE,"GENERAL"}</definedName>
    <definedName name="SDFSF" localSheetId="1" hidden="1">{"TAB1",#N/A,TRUE,"GENERAL";"TAB2",#N/A,TRUE,"GENERAL";"TAB3",#N/A,TRUE,"GENERAL";"TAB4",#N/A,TRUE,"GENERAL";"TAB5",#N/A,TRUE,"GENERAL"}</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 hidden="1">{"TAB1",#N/A,TRUE,"GENERAL";"TAB2",#N/A,TRUE,"GENERAL";"TAB3",#N/A,TRUE,"GENERAL";"TAB4",#N/A,TRUE,"GENERAL";"TAB5",#N/A,TRUE,"GENERAL"}</definedName>
    <definedName name="sdfsv" localSheetId="4" hidden="1">{"TAB1",#N/A,TRUE,"GENERAL";"TAB2",#N/A,TRUE,"GENERAL";"TAB3",#N/A,TRUE,"GENERAL";"TAB4",#N/A,TRUE,"GENERAL";"TAB5",#N/A,TRUE,"GENERAL"}</definedName>
    <definedName name="sdfsv" localSheetId="1"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ft" localSheetId="2">#REF!</definedName>
    <definedName name="sdft">#REF!</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 hidden="1">{"TAB1",#N/A,TRUE,"GENERAL";"TAB2",#N/A,TRUE,"GENERAL";"TAB3",#N/A,TRUE,"GENERAL";"TAB4",#N/A,TRUE,"GENERAL";"TAB5",#N/A,TRUE,"GENERAL"}</definedName>
    <definedName name="sdgfd" localSheetId="4" hidden="1">{"TAB1",#N/A,TRUE,"GENERAL";"TAB2",#N/A,TRUE,"GENERAL";"TAB3",#N/A,TRUE,"GENERAL";"TAB4",#N/A,TRUE,"GENERAL";"TAB5",#N/A,TRUE,"GENERAL"}</definedName>
    <definedName name="sdgfd" localSheetId="1" hidden="1">{"TAB1",#N/A,TRUE,"GENERAL";"TAB2",#N/A,TRUE,"GENERAL";"TAB3",#N/A,TRUE,"GENERAL";"TAB4",#N/A,TRUE,"GENERAL";"TAB5",#N/A,TRUE,"GENERAL"}</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21" hidden="1">{"via1",#N/A,TRUE,"general";"via2",#N/A,TRUE,"general";"via3",#N/A,TRUE,"general"}</definedName>
    <definedName name="sdgfgp" localSheetId="22" hidden="1">{"via1",#N/A,TRUE,"general";"via2",#N/A,TRUE,"general";"via3",#N/A,TRUE,"general"}</definedName>
    <definedName name="sdgfgp" localSheetId="16" hidden="1">{"via1",#N/A,TRUE,"general";"via2",#N/A,TRUE,"general";"via3",#N/A,TRUE,"general"}</definedName>
    <definedName name="sdgfgp" localSheetId="20" hidden="1">{"via1",#N/A,TRUE,"general";"via2",#N/A,TRUE,"general";"via3",#N/A,TRUE,"general"}</definedName>
    <definedName name="sdgfgp" localSheetId="2" hidden="1">{"via1",#N/A,TRUE,"general";"via2",#N/A,TRUE,"general";"via3",#N/A,TRUE,"general"}</definedName>
    <definedName name="sdgfgp" localSheetId="4" hidden="1">{"via1",#N/A,TRUE,"general";"via2",#N/A,TRUE,"general";"via3",#N/A,TRUE,"general"}</definedName>
    <definedName name="sdgfgp" localSheetId="1" hidden="1">{"via1",#N/A,TRUE,"general";"via2",#N/A,TRUE,"general";"via3",#N/A,TRUE,"general"}</definedName>
    <definedName name="sdgfgp" localSheetId="5" hidden="1">{"via1",#N/A,TRUE,"general";"via2",#N/A,TRUE,"general";"via3",#N/A,TRUE,"general"}</definedName>
    <definedName name="sdgfgp"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16" hidden="1">{"via1",#N/A,TRUE,"general";"via2",#N/A,TRUE,"general";"via3",#N/A,TRUE,"general"}</definedName>
    <definedName name="sdgfiu" localSheetId="20" hidden="1">{"via1",#N/A,TRUE,"general";"via2",#N/A,TRUE,"general";"via3",#N/A,TRUE,"general"}</definedName>
    <definedName name="sdgfiu" localSheetId="2" hidden="1">{"via1",#N/A,TRUE,"general";"via2",#N/A,TRUE,"general";"via3",#N/A,TRUE,"general"}</definedName>
    <definedName name="sdgfiu" localSheetId="4" hidden="1">{"via1",#N/A,TRUE,"general";"via2",#N/A,TRUE,"general";"via3",#N/A,TRUE,"general"}</definedName>
    <definedName name="sdgfiu" localSheetId="1"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 hidden="1">{"TAB1",#N/A,TRUE,"GENERAL";"TAB2",#N/A,TRUE,"GENERAL";"TAB3",#N/A,TRUE,"GENERAL";"TAB4",#N/A,TRUE,"GENERAL";"TAB5",#N/A,TRUE,"GENERAL"}</definedName>
    <definedName name="sdgsd" localSheetId="4" hidden="1">{"TAB1",#N/A,TRUE,"GENERAL";"TAB2",#N/A,TRUE,"GENERAL";"TAB3",#N/A,TRUE,"GENERAL";"TAB4",#N/A,TRUE,"GENERAL";"TAB5",#N/A,TRUE,"GENERAL"}</definedName>
    <definedName name="sdgsd" localSheetId="1" hidden="1">{"TAB1",#N/A,TRUE,"GENERAL";"TAB2",#N/A,TRUE,"GENERAL";"TAB3",#N/A,TRUE,"GENERAL";"TAB4",#N/A,TRUE,"GENERAL";"TAB5",#N/A,TRUE,"GENERAL"}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21" hidden="1">{"via1",#N/A,TRUE,"general";"via2",#N/A,TRUE,"general";"via3",#N/A,TRUE,"general"}</definedName>
    <definedName name="sdgsg" localSheetId="22" hidden="1">{"via1",#N/A,TRUE,"general";"via2",#N/A,TRUE,"general";"via3",#N/A,TRUE,"general"}</definedName>
    <definedName name="sdgsg" localSheetId="16" hidden="1">{"via1",#N/A,TRUE,"general";"via2",#N/A,TRUE,"general";"via3",#N/A,TRUE,"general"}</definedName>
    <definedName name="sdgsg" localSheetId="20" hidden="1">{"via1",#N/A,TRUE,"general";"via2",#N/A,TRUE,"general";"via3",#N/A,TRUE,"general"}</definedName>
    <definedName name="sdgsg" localSheetId="2" hidden="1">{"via1",#N/A,TRUE,"general";"via2",#N/A,TRUE,"general";"via3",#N/A,TRUE,"general"}</definedName>
    <definedName name="sdgsg" localSheetId="4" hidden="1">{"via1",#N/A,TRUE,"general";"via2",#N/A,TRUE,"general";"via3",#N/A,TRUE,"general"}</definedName>
    <definedName name="sdgsg" localSheetId="1" hidden="1">{"via1",#N/A,TRUE,"general";"via2",#N/A,TRUE,"general";"via3",#N/A,TRUE,"general"}</definedName>
    <definedName name="sdgsg" localSheetId="5" hidden="1">{"via1",#N/A,TRUE,"general";"via2",#N/A,TRUE,"general";"via3",#N/A,TRUE,"general"}</definedName>
    <definedName name="sdgsg" hidden="1">{"via1",#N/A,TRUE,"general";"via2",#N/A,TRUE,"general";"via3",#N/A,TRUE,"general"}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sdfh" localSheetId="21" hidden="1">{"via1",#N/A,TRUE,"general";"via2",#N/A,TRUE,"general";"via3",#N/A,TRUE,"general"}</definedName>
    <definedName name="sdsdfh" localSheetId="22" hidden="1">{"via1",#N/A,TRUE,"general";"via2",#N/A,TRUE,"general";"via3",#N/A,TRUE,"general"}</definedName>
    <definedName name="sdsdfh" localSheetId="16" hidden="1">{"via1",#N/A,TRUE,"general";"via2",#N/A,TRUE,"general";"via3",#N/A,TRUE,"general"}</definedName>
    <definedName name="sdsdfh" localSheetId="20" hidden="1">{"via1",#N/A,TRUE,"general";"via2",#N/A,TRUE,"general";"via3",#N/A,TRUE,"general"}</definedName>
    <definedName name="sdsdfh" localSheetId="2" hidden="1">{"via1",#N/A,TRUE,"general";"via2",#N/A,TRUE,"general";"via3",#N/A,TRUE,"general"}</definedName>
    <definedName name="sdsdfh" localSheetId="4" hidden="1">{"via1",#N/A,TRUE,"general";"via2",#N/A,TRUE,"general";"via3",#N/A,TRUE,"general"}</definedName>
    <definedName name="sdsdfh" localSheetId="1" hidden="1">{"via1",#N/A,TRUE,"general";"via2",#N/A,TRUE,"general";"via3",#N/A,TRUE,"general"}</definedName>
    <definedName name="sdsdfh" localSheetId="5" hidden="1">{"via1",#N/A,TRUE,"general";"via2",#N/A,TRUE,"general";"via3",#N/A,TRUE,"general"}</definedName>
    <definedName name="sdsdfh" hidden="1">{"via1",#N/A,TRUE,"general";"via2",#N/A,TRUE,"general";"via3",#N/A,TRUE,"general"}</definedName>
    <definedName name="sdsdfsdff" localSheetId="22" hidden="1">{#N/A,#N/A,TRUE,"1842CWN0"}</definedName>
    <definedName name="sdsdfsdff" hidden="1">{#N/A,#N/A,TRUE,"1842CWN0"}</definedName>
    <definedName name="SE" localSheetId="2">#REF!</definedName>
    <definedName name="SE">#REF!</definedName>
    <definedName name="seccion1" localSheetId="16">#REF!</definedName>
    <definedName name="seccion1" localSheetId="20">#REF!</definedName>
    <definedName name="seccion1" localSheetId="4">#REF!</definedName>
    <definedName name="seccion1" localSheetId="5">#REF!</definedName>
    <definedName name="seccion1">#REF!</definedName>
    <definedName name="seccion2" localSheetId="16">#REF!</definedName>
    <definedName name="seccion2" localSheetId="20">#REF!</definedName>
    <definedName name="seccion2" localSheetId="5">#REF!</definedName>
    <definedName name="seccion2">#REF!</definedName>
    <definedName name="Secteur" localSheetId="2">#REF!</definedName>
    <definedName name="Secteur">#REF!</definedName>
    <definedName name="SECTOR" localSheetId="2">#REF!</definedName>
    <definedName name="SECTOR">#REF!</definedName>
    <definedName name="SEG" localSheetId="2">#REF!</definedName>
    <definedName name="SEG">#REF!</definedName>
    <definedName name="SEGMENTO" localSheetId="2">#REF!</definedName>
    <definedName name="SEGMENTO">#REF!</definedName>
    <definedName name="SEGUNDO" localSheetId="2">#REF!</definedName>
    <definedName name="SEGUNDO">#REF!</definedName>
    <definedName name="SEM_02">#N/A</definedName>
    <definedName name="SEMANA" localSheetId="2">#REF!</definedName>
    <definedName name="SEMANA">#REF!</definedName>
    <definedName name="SEÑAL_B_6205" localSheetId="2">#REF!</definedName>
    <definedName name="SEÑAL_B_6205">#REF!</definedName>
    <definedName name="SEÑAL_B_6206" localSheetId="2">#REF!</definedName>
    <definedName name="SEÑAL_B_6206">#REF!</definedName>
    <definedName name="SEÑAL_M_6205" localSheetId="2">#REF!</definedName>
    <definedName name="SEÑAL_M_6205">#REF!</definedName>
    <definedName name="SEÑAL_M_6206" localSheetId="2">#REF!</definedName>
    <definedName name="SEÑAL_M_6206">#REF!</definedName>
    <definedName name="SEÑAL_R_6205" localSheetId="2">#REF!</definedName>
    <definedName name="SEÑAL_R_6205">#REF!</definedName>
    <definedName name="SEÑAL_R_6206" localSheetId="2">#REF!</definedName>
    <definedName name="SEÑAL_R_6206">#REF!</definedName>
    <definedName name="SEP" localSheetId="21">#REF!</definedName>
    <definedName name="SEP" localSheetId="17">#REF!</definedName>
    <definedName name="SEP" localSheetId="16">#REF!</definedName>
    <definedName name="SEP" localSheetId="20">#REF!</definedName>
    <definedName name="SEP" localSheetId="6">#REF!</definedName>
    <definedName name="SEP" localSheetId="19">#REF!</definedName>
    <definedName name="SEP" localSheetId="1">#REF!</definedName>
    <definedName name="SEP" localSheetId="7">#REF!</definedName>
    <definedName name="SEP">#REF!</definedName>
    <definedName name="SERO">#N/A</definedName>
    <definedName name="services" localSheetId="2">#REF!</definedName>
    <definedName name="services">#REF!</definedName>
    <definedName name="servicios" localSheetId="2">#REF!</definedName>
    <definedName name="servicios">#REF!</definedName>
    <definedName name="setrj" localSheetId="21" hidden="1">{"via1",#N/A,TRUE,"general";"via2",#N/A,TRUE,"general";"via3",#N/A,TRUE,"general"}</definedName>
    <definedName name="setrj" localSheetId="22" hidden="1">{"via1",#N/A,TRUE,"general";"via2",#N/A,TRUE,"general";"via3",#N/A,TRUE,"general"}</definedName>
    <definedName name="setrj" localSheetId="16" hidden="1">{"via1",#N/A,TRUE,"general";"via2",#N/A,TRUE,"general";"via3",#N/A,TRUE,"general"}</definedName>
    <definedName name="setrj" localSheetId="20" hidden="1">{"via1",#N/A,TRUE,"general";"via2",#N/A,TRUE,"general";"via3",#N/A,TRUE,"general"}</definedName>
    <definedName name="setrj" localSheetId="2" hidden="1">{"via1",#N/A,TRUE,"general";"via2",#N/A,TRUE,"general";"via3",#N/A,TRUE,"general"}</definedName>
    <definedName name="setrj" localSheetId="4" hidden="1">{"via1",#N/A,TRUE,"general";"via2",#N/A,TRUE,"general";"via3",#N/A,TRUE,"general"}</definedName>
    <definedName name="setrj" localSheetId="1" hidden="1">{"via1",#N/A,TRUE,"general";"via2",#N/A,TRUE,"general";"via3",#N/A,TRUE,"general"}</definedName>
    <definedName name="setrj" localSheetId="5" hidden="1">{"via1",#N/A,TRUE,"general";"via2",#N/A,TRUE,"general";"via3",#N/A,TRUE,"general"}</definedName>
    <definedName name="setrj"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16" hidden="1">{"via1",#N/A,TRUE,"general";"via2",#N/A,TRUE,"general";"via3",#N/A,TRUE,"general"}</definedName>
    <definedName name="sett" localSheetId="20" hidden="1">{"via1",#N/A,TRUE,"general";"via2",#N/A,TRUE,"general";"via3",#N/A,TRUE,"general"}</definedName>
    <definedName name="sett" localSheetId="2" hidden="1">{"via1",#N/A,TRUE,"general";"via2",#N/A,TRUE,"general";"via3",#N/A,TRUE,"general"}</definedName>
    <definedName name="sett" localSheetId="4" hidden="1">{"via1",#N/A,TRUE,"general";"via2",#N/A,TRUE,"general";"via3",#N/A,TRUE,"general"}</definedName>
    <definedName name="sett" localSheetId="1"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F" localSheetId="17">#REF!</definedName>
    <definedName name="SF" localSheetId="16">#REF!</definedName>
    <definedName name="SF" localSheetId="20">#REF!</definedName>
    <definedName name="SF" localSheetId="6">#REF!</definedName>
    <definedName name="SF" localSheetId="19">#REF!</definedName>
    <definedName name="SF" localSheetId="1">#REF!</definedName>
    <definedName name="SF" localSheetId="7">#REF!</definedName>
    <definedName name="SF">#REF!</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 hidden="1">{"TAB1",#N/A,TRUE,"GENERAL";"TAB2",#N/A,TRUE,"GENERAL";"TAB3",#N/A,TRUE,"GENERAL";"TAB4",#N/A,TRUE,"GENERAL";"TAB5",#N/A,TRUE,"GENERAL"}</definedName>
    <definedName name="sfasf" localSheetId="4" hidden="1">{"TAB1",#N/A,TRUE,"GENERAL";"TAB2",#N/A,TRUE,"GENERAL";"TAB3",#N/A,TRUE,"GENERAL";"TAB4",#N/A,TRUE,"GENERAL";"TAB5",#N/A,TRUE,"GENERAL"}</definedName>
    <definedName name="sfasf" localSheetId="1" hidden="1">{"TAB1",#N/A,TRUE,"GENERAL";"TAB2",#N/A,TRUE,"GENERAL";"TAB3",#N/A,TRUE,"GENERAL";"TAB4",#N/A,TRUE,"GENERAL";"TAB5",#N/A,TRUE,"GENERAL"}</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b" localSheetId="2">#REF!</definedName>
    <definedName name="sfb">#REF!</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d" localSheetId="21" hidden="1">{"via1",#N/A,TRUE,"general";"via2",#N/A,TRUE,"general";"via3",#N/A,TRUE,"general"}</definedName>
    <definedName name="sfsd" localSheetId="22" hidden="1">{"via1",#N/A,TRUE,"general";"via2",#N/A,TRUE,"general";"via3",#N/A,TRUE,"general"}</definedName>
    <definedName name="sfsd" localSheetId="16" hidden="1">{"via1",#N/A,TRUE,"general";"via2",#N/A,TRUE,"general";"via3",#N/A,TRUE,"general"}</definedName>
    <definedName name="sfsd" localSheetId="20" hidden="1">{"via1",#N/A,TRUE,"general";"via2",#N/A,TRUE,"general";"via3",#N/A,TRUE,"general"}</definedName>
    <definedName name="sfsd" localSheetId="2" hidden="1">{"via1",#N/A,TRUE,"general";"via2",#N/A,TRUE,"general";"via3",#N/A,TRUE,"general"}</definedName>
    <definedName name="sfsd" localSheetId="4" hidden="1">{"via1",#N/A,TRUE,"general";"via2",#N/A,TRUE,"general";"via3",#N/A,TRUE,"general"}</definedName>
    <definedName name="sfsd" localSheetId="1" hidden="1">{"via1",#N/A,TRUE,"general";"via2",#N/A,TRUE,"general";"via3",#N/A,TRUE,"general"}</definedName>
    <definedName name="sfsd" localSheetId="5" hidden="1">{"via1",#N/A,TRUE,"general";"via2",#N/A,TRUE,"general";"via3",#N/A,TRUE,"general"}</definedName>
    <definedName name="sfsd" hidden="1">{"via1",#N/A,TRUE,"general";"via2",#N/A,TRUE,"general";"via3",#N/A,TRUE,"general"}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 hidden="1">{"TAB1",#N/A,TRUE,"GENERAL";"TAB2",#N/A,TRUE,"GENERAL";"TAB3",#N/A,TRUE,"GENERAL";"TAB4",#N/A,TRUE,"GENERAL";"TAB5",#N/A,TRUE,"GENERAL"}</definedName>
    <definedName name="sfsdf" localSheetId="4" hidden="1">{"TAB1",#N/A,TRUE,"GENERAL";"TAB2",#N/A,TRUE,"GENERAL";"TAB3",#N/A,TRUE,"GENERAL";"TAB4",#N/A,TRUE,"GENERAL";"TAB5",#N/A,TRUE,"GENERAL"}</definedName>
    <definedName name="sfsdf" localSheetId="1" hidden="1">{"TAB1",#N/A,TRUE,"GENERAL";"TAB2",#N/A,TRUE,"GENERAL";"TAB3",#N/A,TRUE,"GENERAL";"TAB4",#N/A,TRUE,"GENERAL";"TAB5",#N/A,TRUE,"GENERAL"}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21">#REF!</definedName>
    <definedName name="SGI_V_INDICES_CIRCUITO_CAUSA" localSheetId="17">#REF!</definedName>
    <definedName name="SGI_V_INDICES_CIRCUITO_CAUSA" localSheetId="16">#REF!</definedName>
    <definedName name="SGI_V_INDICES_CIRCUITO_CAUSA" localSheetId="20">#REF!</definedName>
    <definedName name="SGI_V_INDICES_CIRCUITO_CAUSA" localSheetId="6">#REF!</definedName>
    <definedName name="SGI_V_INDICES_CIRCUITO_CAUSA" localSheetId="19">#REF!</definedName>
    <definedName name="SGI_V_INDICES_CIRCUITO_CAUSA" localSheetId="1">#REF!</definedName>
    <definedName name="SGI_V_INDICES_CIRCUITO_CAUSA" localSheetId="7">#REF!</definedName>
    <definedName name="SGI_V_INDICES_CIRCUITO_CAUSA">#REF!</definedName>
    <definedName name="Sh" localSheetId="2">#REF!</definedName>
    <definedName name="Sh">#REF!</definedName>
    <definedName name="SHARED_FORMULA_1" localSheetId="4">#N/A</definedName>
    <definedName name="SHARED_FORMULA_1">#N/A</definedName>
    <definedName name="SHARED_FORMULA_10" localSheetId="4">#N/A</definedName>
    <definedName name="SHARED_FORMULA_10">#N/A</definedName>
    <definedName name="SHARED_FORMULA_10___0">NA()</definedName>
    <definedName name="SHARED_FORMULA_11" localSheetId="4">#N/A</definedName>
    <definedName name="SHARED_FORMULA_11">#N/A</definedName>
    <definedName name="SHARED_FORMULA_12" localSheetId="4">#N/A</definedName>
    <definedName name="SHARED_FORMULA_12">#N/A</definedName>
    <definedName name="SHARED_FORMULA_13" localSheetId="4">#N/A</definedName>
    <definedName name="SHARED_FORMULA_13">#N/A</definedName>
    <definedName name="SHARED_FORMULA_14" localSheetId="4">#N/A</definedName>
    <definedName name="SHARED_FORMULA_14">#N/A</definedName>
    <definedName name="SHARED_FORMULA_14___0">NA()</definedName>
    <definedName name="SHARED_FORMULA_15" localSheetId="4">#N/A</definedName>
    <definedName name="SHARED_FORMULA_15">#N/A</definedName>
    <definedName name="SHARED_FORMULA_18___0">NA()</definedName>
    <definedName name="SHARED_FORMULA_2" localSheetId="4">#N/A</definedName>
    <definedName name="SHARED_FORMULA_2">#N/A</definedName>
    <definedName name="SHARED_FORMULA_2___0">1/13</definedName>
    <definedName name="SHARED_FORMULA_22___0">NA()</definedName>
    <definedName name="SHARED_FORMULA_26___0">NA()</definedName>
    <definedName name="SHARED_FORMULA_3" localSheetId="4">#N/A</definedName>
    <definedName name="SHARED_FORMULA_3">#N/A</definedName>
    <definedName name="SHARED_FORMULA_30___0">NA()</definedName>
    <definedName name="SHARED_FORMULA_34">NA()</definedName>
    <definedName name="SHARED_FORMULA_38">NA()</definedName>
    <definedName name="SHARED_FORMULA_4" localSheetId="4">#N/A</definedName>
    <definedName name="SHARED_FORMULA_4">#N/A</definedName>
    <definedName name="SHARED_FORMULA_5" localSheetId="4">#N/A</definedName>
    <definedName name="SHARED_FORMULA_5">#N/A</definedName>
    <definedName name="SHARED_FORMULA_6" localSheetId="4">#N/A</definedName>
    <definedName name="SHARED_FORMULA_6">#N/A</definedName>
    <definedName name="SHARED_FORMULA_6___0">NA()</definedName>
    <definedName name="SHARED_FORMULA_7" localSheetId="4">#N/A</definedName>
    <definedName name="SHARED_FORMULA_7">#N/A</definedName>
    <definedName name="SHARED_FORMULA_8" localSheetId="4">#N/A</definedName>
    <definedName name="SHARED_FORMULA_8">#N/A</definedName>
    <definedName name="SHARED_FORMULA_9" localSheetId="4">#N/A</definedName>
    <definedName name="SHARED_FORMULA_9">#N/A</definedName>
    <definedName name="si" localSheetId="2">#REF!</definedName>
    <definedName name="si">#REF!</definedName>
    <definedName name="SiAjuste" localSheetId="20">#REF!</definedName>
    <definedName name="SiAjuste" localSheetId="2">#REF!</definedName>
    <definedName name="SiAjuste" localSheetId="4">#REF!</definedName>
    <definedName name="SiAjuste">#REF!</definedName>
    <definedName name="SiAjusteO" localSheetId="20">#REF!</definedName>
    <definedName name="SiAjusteO" localSheetId="4">#REF!</definedName>
    <definedName name="SiAjusteO">#REF!</definedName>
    <definedName name="SIATH" localSheetId="2">#REF!</definedName>
    <definedName name="SIATH">#REF!</definedName>
    <definedName name="SIGEP" localSheetId="2">#REF!</definedName>
    <definedName name="SIGEP">#REF!</definedName>
    <definedName name="SIH" localSheetId="2">#REF!</definedName>
    <definedName name="SIH">#REF!</definedName>
    <definedName name="SIN" localSheetId="2">#REF!</definedName>
    <definedName name="SIN">#REF!</definedName>
    <definedName name="SISISIS">#N/A</definedName>
    <definedName name="SIV" localSheetId="2">#REF!</definedName>
    <definedName name="SIV">#REF!</definedName>
    <definedName name="SJ" localSheetId="21">#REF!</definedName>
    <definedName name="SJ" localSheetId="17">#REF!</definedName>
    <definedName name="SJ" localSheetId="16">#REF!</definedName>
    <definedName name="SJ" localSheetId="20">#REF!</definedName>
    <definedName name="SJ" localSheetId="6">#REF!</definedName>
    <definedName name="SJ" localSheetId="19">#REF!</definedName>
    <definedName name="SJ" localSheetId="1">#REF!</definedName>
    <definedName name="SJ" localSheetId="7">#REF!</definedName>
    <definedName name="SJ">#REF!</definedName>
    <definedName name="sk" localSheetId="2">#REF!</definedName>
    <definedName name="sk">#REF!</definedName>
    <definedName name="SL" localSheetId="2">#REF!</definedName>
    <definedName name="SL">#REF!</definedName>
    <definedName name="SM" localSheetId="21">#REF!</definedName>
    <definedName name="SM" localSheetId="17">#REF!</definedName>
    <definedName name="SM" localSheetId="16">#REF!</definedName>
    <definedName name="SM" localSheetId="20">#REF!</definedName>
    <definedName name="SM" localSheetId="6">#REF!</definedName>
    <definedName name="SM" localSheetId="19">#REF!</definedName>
    <definedName name="SM" localSheetId="1">#REF!</definedName>
    <definedName name="SM" localSheetId="7">#REF!</definedName>
    <definedName name="SM">#REF!</definedName>
    <definedName name="SMLMV" localSheetId="16">#REF!</definedName>
    <definedName name="SMLMV" localSheetId="20">#REF!</definedName>
    <definedName name="SMLMV" localSheetId="5">#REF!</definedName>
    <definedName name="SMLMV">#REF!</definedName>
    <definedName name="SMMV" localSheetId="21">#REF!</definedName>
    <definedName name="SMMV" localSheetId="20">#REF!</definedName>
    <definedName name="SMMV" localSheetId="1">#REF!</definedName>
    <definedName name="SMMV">#REF!</definedName>
    <definedName name="sn" localSheetId="2">#REF!</definedName>
    <definedName name="sn">#REF!</definedName>
    <definedName name="snw" localSheetId="2">#REF!</definedName>
    <definedName name="snw">#REF!</definedName>
    <definedName name="sñ" localSheetId="2">#REF!</definedName>
    <definedName name="sñ">#REF!</definedName>
    <definedName name="so" localSheetId="2">#REF!</definedName>
    <definedName name="so">#REF!</definedName>
    <definedName name="SOBREANCHO" localSheetId="2">#REF!</definedName>
    <definedName name="SOBREANCHO">#REF!</definedName>
    <definedName name="SOCIAL" localSheetId="21">#REF!</definedName>
    <definedName name="SOCIAL" localSheetId="17">#REF!</definedName>
    <definedName name="SOCIAL" localSheetId="16">#REF!</definedName>
    <definedName name="SOCIAL" localSheetId="20">#REF!</definedName>
    <definedName name="SOCIAL" localSheetId="6">#REF!</definedName>
    <definedName name="SOCIAL" localSheetId="19">#REF!</definedName>
    <definedName name="SOCIAL" localSheetId="1">#REF!</definedName>
    <definedName name="SOCIAL" localSheetId="7">#REF!</definedName>
    <definedName name="SOCIAL">#REF!</definedName>
    <definedName name="SOFT" localSheetId="2">#REF!</definedName>
    <definedName name="SOFT">#REF!</definedName>
    <definedName name="SOL" localSheetId="2">#REF!</definedName>
    <definedName name="SOL">#REF!</definedName>
    <definedName name="soladov" localSheetId="2">#REF!</definedName>
    <definedName name="soladov">#REF!</definedName>
    <definedName name="solver_adj" localSheetId="8" hidden="1">AIU!$P$94</definedName>
    <definedName name="solver_adj" localSheetId="10" hidden="1">'AIU AMBIENTAL'!$M$42</definedName>
    <definedName name="solver_adj" localSheetId="12" hidden="1">'AIU DCyCE'!$M$40</definedName>
    <definedName name="solver_adj" localSheetId="14" hidden="1">'AIU PMT'!$M$40</definedName>
    <definedName name="solver_adj" localSheetId="7" hidden="1">PRELIMINARES!#REF!</definedName>
    <definedName name="solver_cvg" localSheetId="8" hidden="1">0.0001</definedName>
    <definedName name="solver_cvg" localSheetId="10" hidden="1">0.0001</definedName>
    <definedName name="solver_cvg" localSheetId="12" hidden="1">0.0001</definedName>
    <definedName name="solver_cvg" localSheetId="14" hidden="1">0.0001</definedName>
    <definedName name="solver_cvg" localSheetId="7" hidden="1">0.0001</definedName>
    <definedName name="solver_drv" localSheetId="8" hidden="1">1</definedName>
    <definedName name="solver_drv" localSheetId="10" hidden="1">1</definedName>
    <definedName name="solver_drv" localSheetId="12" hidden="1">1</definedName>
    <definedName name="solver_drv" localSheetId="14" hidden="1">1</definedName>
    <definedName name="solver_drv" localSheetId="7" hidden="1">1</definedName>
    <definedName name="solver_eng" localSheetId="8" hidden="1">1</definedName>
    <definedName name="solver_eng" localSheetId="10" hidden="1">1</definedName>
    <definedName name="solver_eng" localSheetId="12" hidden="1">1</definedName>
    <definedName name="solver_eng" localSheetId="14" hidden="1">1</definedName>
    <definedName name="solver_eng" localSheetId="7" hidden="1">1</definedName>
    <definedName name="solver_est" localSheetId="8" hidden="1">1</definedName>
    <definedName name="solver_est" localSheetId="10" hidden="1">1</definedName>
    <definedName name="solver_est" localSheetId="12" hidden="1">1</definedName>
    <definedName name="solver_est" localSheetId="14" hidden="1">1</definedName>
    <definedName name="solver_est" localSheetId="7" hidden="1">1</definedName>
    <definedName name="solver_itr" localSheetId="8" hidden="1">2147483647</definedName>
    <definedName name="solver_itr" localSheetId="10" hidden="1">2147483647</definedName>
    <definedName name="solver_itr" localSheetId="12" hidden="1">2147483647</definedName>
    <definedName name="solver_itr" localSheetId="14" hidden="1">2147483647</definedName>
    <definedName name="solver_itr" localSheetId="7" hidden="1">2147483647</definedName>
    <definedName name="solver_lhs1" localSheetId="8" hidden="1">AIU!$P$94</definedName>
    <definedName name="solver_lhs1" localSheetId="10" hidden="1">'AIU AMBIENTAL'!$L$42</definedName>
    <definedName name="solver_lhs1" localSheetId="12" hidden="1">'AIU DCyCE'!$L$40</definedName>
    <definedName name="solver_lhs1" localSheetId="14" hidden="1">'AIU PMT'!$L$40</definedName>
    <definedName name="solver_lhs1" localSheetId="7" hidden="1">PRELIMINARES!#REF!</definedName>
    <definedName name="solver_mip" localSheetId="8" hidden="1">2147483647</definedName>
    <definedName name="solver_mip" localSheetId="10" hidden="1">2147483647</definedName>
    <definedName name="solver_mip" localSheetId="12" hidden="1">2147483647</definedName>
    <definedName name="solver_mip" localSheetId="14" hidden="1">2147483647</definedName>
    <definedName name="solver_mip" localSheetId="7" hidden="1">2147483647</definedName>
    <definedName name="solver_mni" localSheetId="8" hidden="1">30</definedName>
    <definedName name="solver_mni" localSheetId="10" hidden="1">30</definedName>
    <definedName name="solver_mni" localSheetId="12" hidden="1">30</definedName>
    <definedName name="solver_mni" localSheetId="14" hidden="1">30</definedName>
    <definedName name="solver_mni" localSheetId="7" hidden="1">30</definedName>
    <definedName name="solver_mrt" localSheetId="8" hidden="1">0.075</definedName>
    <definedName name="solver_mrt" localSheetId="10" hidden="1">0.075</definedName>
    <definedName name="solver_mrt" localSheetId="12" hidden="1">0.075</definedName>
    <definedName name="solver_mrt" localSheetId="14" hidden="1">0.075</definedName>
    <definedName name="solver_mrt" localSheetId="7" hidden="1">0.075</definedName>
    <definedName name="solver_msl" localSheetId="8" hidden="1">2</definedName>
    <definedName name="solver_msl" localSheetId="10" hidden="1">2</definedName>
    <definedName name="solver_msl" localSheetId="12" hidden="1">2</definedName>
    <definedName name="solver_msl" localSheetId="14" hidden="1">2</definedName>
    <definedName name="solver_msl" localSheetId="7" hidden="1">2</definedName>
    <definedName name="solver_neg" localSheetId="8" hidden="1">1</definedName>
    <definedName name="solver_neg" localSheetId="10" hidden="1">1</definedName>
    <definedName name="solver_neg" localSheetId="12" hidden="1">1</definedName>
    <definedName name="solver_neg" localSheetId="14" hidden="1">1</definedName>
    <definedName name="solver_neg" localSheetId="7" hidden="1">1</definedName>
    <definedName name="solver_nod" localSheetId="8" hidden="1">2147483647</definedName>
    <definedName name="solver_nod" localSheetId="10" hidden="1">2147483647</definedName>
    <definedName name="solver_nod" localSheetId="12" hidden="1">2147483647</definedName>
    <definedName name="solver_nod" localSheetId="14" hidden="1">2147483647</definedName>
    <definedName name="solver_nod" localSheetId="7" hidden="1">2147483647</definedName>
    <definedName name="solver_num" localSheetId="8" hidden="1">1</definedName>
    <definedName name="solver_num" localSheetId="10" hidden="1">1</definedName>
    <definedName name="solver_num" localSheetId="12" hidden="1">1</definedName>
    <definedName name="solver_num" localSheetId="14" hidden="1">1</definedName>
    <definedName name="solver_num" localSheetId="7" hidden="1">1</definedName>
    <definedName name="solver_nwt" localSheetId="8" hidden="1">1</definedName>
    <definedName name="solver_nwt" localSheetId="10" hidden="1">1</definedName>
    <definedName name="solver_nwt" localSheetId="12" hidden="1">1</definedName>
    <definedName name="solver_nwt" localSheetId="14" hidden="1">1</definedName>
    <definedName name="solver_nwt" localSheetId="7" hidden="1">1</definedName>
    <definedName name="solver_opt" localSheetId="8" hidden="1">AIU!$O$94</definedName>
    <definedName name="solver_opt" localSheetId="10" hidden="1">'AIU AMBIENTAL'!$L$42</definedName>
    <definedName name="solver_opt" localSheetId="12" hidden="1">'AIU DCyCE'!$L$40</definedName>
    <definedName name="solver_opt" localSheetId="14" hidden="1">'AIU PMT'!$L$40</definedName>
    <definedName name="solver_opt" localSheetId="20">#REF!</definedName>
    <definedName name="solver_opt" localSheetId="2">#REF!</definedName>
    <definedName name="solver_opt" localSheetId="4">#REF!</definedName>
    <definedName name="solver_opt" localSheetId="7" hidden="1">PRELIMINARES!#REF!</definedName>
    <definedName name="solver_opt">#REF!</definedName>
    <definedName name="solver_pre" localSheetId="8" hidden="1">0.000001</definedName>
    <definedName name="solver_pre" localSheetId="10" hidden="1">0.000001</definedName>
    <definedName name="solver_pre" localSheetId="12" hidden="1">0.000001</definedName>
    <definedName name="solver_pre" localSheetId="14" hidden="1">0.000001</definedName>
    <definedName name="solver_pre" localSheetId="7" hidden="1">0.000001</definedName>
    <definedName name="solver_rbv" localSheetId="8" hidden="1">1</definedName>
    <definedName name="solver_rbv" localSheetId="10" hidden="1">1</definedName>
    <definedName name="solver_rbv" localSheetId="12" hidden="1">1</definedName>
    <definedName name="solver_rbv" localSheetId="14" hidden="1">1</definedName>
    <definedName name="solver_rbv" localSheetId="7" hidden="1">1</definedName>
    <definedName name="solver_rel1" localSheetId="8" hidden="1">2</definedName>
    <definedName name="solver_rel1" localSheetId="10" hidden="1">2</definedName>
    <definedName name="solver_rel1" localSheetId="12" hidden="1">2</definedName>
    <definedName name="solver_rel1" localSheetId="14" hidden="1">2</definedName>
    <definedName name="solver_rel1" localSheetId="7" hidden="1">2</definedName>
    <definedName name="solver_rhs1" localSheetId="8" hidden="1">AIU!$O$94</definedName>
    <definedName name="solver_rhs1" localSheetId="10" hidden="1">'AIU AMBIENTAL'!$M$42</definedName>
    <definedName name="solver_rhs1" localSheetId="12" hidden="1">'AIU DCyCE'!$M$40</definedName>
    <definedName name="solver_rhs1" localSheetId="14" hidden="1">'AIU PMT'!$M$40</definedName>
    <definedName name="solver_rhs1" localSheetId="7" hidden="1">PRELIMINARES!#REF!</definedName>
    <definedName name="solver_rlx" localSheetId="8" hidden="1">2</definedName>
    <definedName name="solver_rlx" localSheetId="10" hidden="1">2</definedName>
    <definedName name="solver_rlx" localSheetId="12" hidden="1">2</definedName>
    <definedName name="solver_rlx" localSheetId="14" hidden="1">2</definedName>
    <definedName name="solver_rlx" localSheetId="7" hidden="1">2</definedName>
    <definedName name="solver_rsd" localSheetId="8" hidden="1">0</definedName>
    <definedName name="solver_rsd" localSheetId="10" hidden="1">0</definedName>
    <definedName name="solver_rsd" localSheetId="12" hidden="1">0</definedName>
    <definedName name="solver_rsd" localSheetId="14" hidden="1">0</definedName>
    <definedName name="solver_rsd" localSheetId="7" hidden="1">0</definedName>
    <definedName name="solver_scl" localSheetId="8" hidden="1">1</definedName>
    <definedName name="solver_scl" localSheetId="10" hidden="1">1</definedName>
    <definedName name="solver_scl" localSheetId="12" hidden="1">1</definedName>
    <definedName name="solver_scl" localSheetId="14" hidden="1">1</definedName>
    <definedName name="solver_scl" localSheetId="7" hidden="1">1</definedName>
    <definedName name="solver_sho" localSheetId="8" hidden="1">2</definedName>
    <definedName name="solver_sho" localSheetId="10" hidden="1">2</definedName>
    <definedName name="solver_sho" localSheetId="12" hidden="1">2</definedName>
    <definedName name="solver_sho" localSheetId="14" hidden="1">2</definedName>
    <definedName name="solver_sho" localSheetId="7" hidden="1">2</definedName>
    <definedName name="solver_ssz" localSheetId="8" hidden="1">100</definedName>
    <definedName name="solver_ssz" localSheetId="10" hidden="1">100</definedName>
    <definedName name="solver_ssz" localSheetId="12" hidden="1">100</definedName>
    <definedName name="solver_ssz" localSheetId="14" hidden="1">100</definedName>
    <definedName name="solver_ssz" localSheetId="7" hidden="1">100</definedName>
    <definedName name="solver_tim" localSheetId="8" hidden="1">2147483647</definedName>
    <definedName name="solver_tim" localSheetId="10" hidden="1">2147483647</definedName>
    <definedName name="solver_tim" localSheetId="12" hidden="1">2147483647</definedName>
    <definedName name="solver_tim" localSheetId="14" hidden="1">2147483647</definedName>
    <definedName name="solver_tim" localSheetId="7" hidden="1">2147483647</definedName>
    <definedName name="solver_tol" localSheetId="8" hidden="1">0.01</definedName>
    <definedName name="solver_tol" localSheetId="10" hidden="1">0.01</definedName>
    <definedName name="solver_tol" localSheetId="12" hidden="1">0.01</definedName>
    <definedName name="solver_tol" localSheetId="14" hidden="1">0.01</definedName>
    <definedName name="solver_tol" localSheetId="7" hidden="1">0.01</definedName>
    <definedName name="solver_typ" localSheetId="8" hidden="1">1</definedName>
    <definedName name="solver_typ" localSheetId="10" hidden="1">1</definedName>
    <definedName name="solver_typ" localSheetId="12" hidden="1">1</definedName>
    <definedName name="solver_typ" localSheetId="14" hidden="1">1</definedName>
    <definedName name="solver_typ" localSheetId="7" hidden="1">1</definedName>
    <definedName name="solver_val" localSheetId="8" hidden="1">0</definedName>
    <definedName name="solver_val" localSheetId="10" hidden="1">0</definedName>
    <definedName name="solver_val" localSheetId="12" hidden="1">0</definedName>
    <definedName name="solver_val" localSheetId="14" hidden="1">0</definedName>
    <definedName name="solver_val" localSheetId="7" hidden="1">0</definedName>
    <definedName name="solver_ver" localSheetId="8" hidden="1">3</definedName>
    <definedName name="solver_ver" localSheetId="10" hidden="1">3</definedName>
    <definedName name="solver_ver" localSheetId="12" hidden="1">3</definedName>
    <definedName name="solver_ver" localSheetId="14" hidden="1">3</definedName>
    <definedName name="solver_ver" localSheetId="7" hidden="1">3</definedName>
    <definedName name="Spanner_Auto_File">"F:\Proyectos\CEI\Tunja-Barbosa\tra2b.x2a"</definedName>
    <definedName name="Spanner_Auto_Select" localSheetId="2">#REF!</definedName>
    <definedName name="Spanner_Auto_Select">#REF!</definedName>
    <definedName name="sr" localSheetId="2">#REF!</definedName>
    <definedName name="sr">#REF!</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 localSheetId="16">#REF!</definedName>
    <definedName name="SS" localSheetId="20">#REF!</definedName>
    <definedName name="SS" localSheetId="4">#REF!</definedName>
    <definedName name="SS" localSheetId="5">#REF!</definedName>
    <definedName name="SS">#REF!</definedName>
    <definedName name="sss" localSheetId="2">#REF!</definedName>
    <definedName name="sss">#REF!</definedName>
    <definedName name="SSSS">#N/A</definedName>
    <definedName name="sssss7" localSheetId="21" hidden="1">{"via1",#N/A,TRUE,"general";"via2",#N/A,TRUE,"general";"via3",#N/A,TRUE,"general"}</definedName>
    <definedName name="sssss7" localSheetId="22" hidden="1">{"via1",#N/A,TRUE,"general";"via2",#N/A,TRUE,"general";"via3",#N/A,TRUE,"general"}</definedName>
    <definedName name="sssss7" localSheetId="16" hidden="1">{"via1",#N/A,TRUE,"general";"via2",#N/A,TRUE,"general";"via3",#N/A,TRUE,"general"}</definedName>
    <definedName name="sssss7" localSheetId="20" hidden="1">{"via1",#N/A,TRUE,"general";"via2",#N/A,TRUE,"general";"via3",#N/A,TRUE,"general"}</definedName>
    <definedName name="sssss7" localSheetId="2" hidden="1">{"via1",#N/A,TRUE,"general";"via2",#N/A,TRUE,"general";"via3",#N/A,TRUE,"general"}</definedName>
    <definedName name="sssss7" localSheetId="4" hidden="1">{"via1",#N/A,TRUE,"general";"via2",#N/A,TRUE,"general";"via3",#N/A,TRUE,"general"}</definedName>
    <definedName name="sssss7" localSheetId="1" hidden="1">{"via1",#N/A,TRUE,"general";"via2",#N/A,TRUE,"general";"via3",#N/A,TRUE,"general"}</definedName>
    <definedName name="sssss7" localSheetId="5" hidden="1">{"via1",#N/A,TRUE,"general";"via2",#N/A,TRUE,"general";"via3",#N/A,TRUE,"general"}</definedName>
    <definedName name="sssss7" hidden="1">{"via1",#N/A,TRUE,"general";"via2",#N/A,TRUE,"general";"via3",#N/A,TRUE,"general"}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y" localSheetId="21" hidden="1">{"via1",#N/A,TRUE,"general";"via2",#N/A,TRUE,"general";"via3",#N/A,TRUE,"general"}</definedName>
    <definedName name="sssssy" localSheetId="22" hidden="1">{"via1",#N/A,TRUE,"general";"via2",#N/A,TRUE,"general";"via3",#N/A,TRUE,"general"}</definedName>
    <definedName name="sssssy" localSheetId="16" hidden="1">{"via1",#N/A,TRUE,"general";"via2",#N/A,TRUE,"general";"via3",#N/A,TRUE,"general"}</definedName>
    <definedName name="sssssy" localSheetId="20" hidden="1">{"via1",#N/A,TRUE,"general";"via2",#N/A,TRUE,"general";"via3",#N/A,TRUE,"general"}</definedName>
    <definedName name="sssssy" localSheetId="2" hidden="1">{"via1",#N/A,TRUE,"general";"via2",#N/A,TRUE,"general";"via3",#N/A,TRUE,"general"}</definedName>
    <definedName name="sssssy" localSheetId="4" hidden="1">{"via1",#N/A,TRUE,"general";"via2",#N/A,TRUE,"general";"via3",#N/A,TRUE,"general"}</definedName>
    <definedName name="sssssy" localSheetId="1" hidden="1">{"via1",#N/A,TRUE,"general";"via2",#N/A,TRUE,"general";"via3",#N/A,TRUE,"general"}</definedName>
    <definedName name="sssssy" localSheetId="5" hidden="1">{"via1",#N/A,TRUE,"general";"via2",#N/A,TRUE,"general";"via3",#N/A,TRUE,"general"}</definedName>
    <definedName name="sssssy" hidden="1">{"via1",#N/A,TRUE,"general";"via2",#N/A,TRUE,"general";"via3",#N/A,TRUE,"general"}</definedName>
    <definedName name="st" localSheetId="21">#REF!</definedName>
    <definedName name="st" localSheetId="17">#REF!</definedName>
    <definedName name="st" localSheetId="16">#REF!</definedName>
    <definedName name="st" localSheetId="20">#REF!</definedName>
    <definedName name="st" localSheetId="6">#REF!</definedName>
    <definedName name="st" localSheetId="19">#REF!</definedName>
    <definedName name="st" localSheetId="1">#REF!</definedName>
    <definedName name="st" localSheetId="7">#REF!</definedName>
    <definedName name="st">#REF!</definedName>
    <definedName name="STACRUZ" localSheetId="2">#REF!</definedName>
    <definedName name="STACRUZ">#REF!</definedName>
    <definedName name="structure" localSheetId="2">#REF!</definedName>
    <definedName name="structure">#REF!</definedName>
    <definedName name="strucut" localSheetId="2">#REF!</definedName>
    <definedName name="strucut">#REF!</definedName>
    <definedName name="stt" localSheetId="21" hidden="1">{"via1",#N/A,TRUE,"general";"via2",#N/A,TRUE,"general";"via3",#N/A,TRUE,"general"}</definedName>
    <definedName name="stt" localSheetId="22" hidden="1">{"via1",#N/A,TRUE,"general";"via2",#N/A,TRUE,"general";"via3",#N/A,TRUE,"general"}</definedName>
    <definedName name="stt" localSheetId="16" hidden="1">{"via1",#N/A,TRUE,"general";"via2",#N/A,TRUE,"general";"via3",#N/A,TRUE,"general"}</definedName>
    <definedName name="stt" localSheetId="20" hidden="1">{"via1",#N/A,TRUE,"general";"via2",#N/A,TRUE,"general";"via3",#N/A,TRUE,"general"}</definedName>
    <definedName name="stt" localSheetId="2" hidden="1">{"via1",#N/A,TRUE,"general";"via2",#N/A,TRUE,"general";"via3",#N/A,TRUE,"general"}</definedName>
    <definedName name="stt" localSheetId="4" hidden="1">{"via1",#N/A,TRUE,"general";"via2",#N/A,TRUE,"general";"via3",#N/A,TRUE,"general"}</definedName>
    <definedName name="stt" localSheetId="1" hidden="1">{"via1",#N/A,TRUE,"general";"via2",#N/A,TRUE,"general";"via3",#N/A,TRUE,"general"}</definedName>
    <definedName name="stt" localSheetId="5" hidden="1">{"via1",#N/A,TRUE,"general";"via2",#N/A,TRUE,"general";"via3",#N/A,TRUE,"general"}</definedName>
    <definedName name="stt" hidden="1">{"via1",#N/A,TRUE,"general";"via2",#N/A,TRUE,"general";"via3",#N/A,TRUE,"general"}</definedName>
    <definedName name="SU" localSheetId="17">#REF!</definedName>
    <definedName name="SU" localSheetId="16">#REF!</definedName>
    <definedName name="SU" localSheetId="20">#REF!</definedName>
    <definedName name="SU" localSheetId="6">#REF!</definedName>
    <definedName name="SU" localSheetId="19">#REF!</definedName>
    <definedName name="SU" localSheetId="1">#REF!</definedName>
    <definedName name="SU" localSheetId="7">#REF!</definedName>
    <definedName name="SU">#REF!</definedName>
    <definedName name="SUBA" localSheetId="20">#REF!</definedName>
    <definedName name="SUBA">#REF!</definedName>
    <definedName name="SUBBASE" localSheetId="2">#REF!</definedName>
    <definedName name="SUBBASE">#REF!</definedName>
    <definedName name="subcontratos" localSheetId="2">#REF!</definedName>
    <definedName name="subcontratos">#REF!</definedName>
    <definedName name="SUBESTACIONES" localSheetId="17">#REF!</definedName>
    <definedName name="SUBESTACIONES" localSheetId="16">#REF!</definedName>
    <definedName name="SUBESTACIONES" localSheetId="20">#REF!</definedName>
    <definedName name="SUBESTACIONES" localSheetId="6">#REF!</definedName>
    <definedName name="SUBESTACIONES" localSheetId="19">#REF!</definedName>
    <definedName name="SUBESTACIONES" localSheetId="1">#REF!</definedName>
    <definedName name="SUBESTACIONES" localSheetId="7">#REF!</definedName>
    <definedName name="SUBESTACIONES">#REF!</definedName>
    <definedName name="SUBPRODUCTOS" localSheetId="2">#REF!</definedName>
    <definedName name="SUBPRODUCTOS">#REF!</definedName>
    <definedName name="Subrasante" localSheetId="21">#REF!</definedName>
    <definedName name="Subrasante" localSheetId="17">#REF!</definedName>
    <definedName name="Subrasante" localSheetId="16">#REF!</definedName>
    <definedName name="Subrasante" localSheetId="20">#REF!</definedName>
    <definedName name="Subrasante" localSheetId="19">#REF!</definedName>
    <definedName name="Subrasante" localSheetId="1">#REF!</definedName>
    <definedName name="Subrasante" localSheetId="5">#REF!</definedName>
    <definedName name="Subrasante" localSheetId="7">#REF!</definedName>
    <definedName name="Subrasante">#REF!</definedName>
    <definedName name="SUBTOTALMAT" localSheetId="2">#REF!</definedName>
    <definedName name="SUBTOTALMAT">#REF!</definedName>
    <definedName name="SUBTRANS" localSheetId="21">#REF!</definedName>
    <definedName name="SUBTRANS" localSheetId="20">#REF!</definedName>
    <definedName name="SUBTRANS" localSheetId="1">#REF!</definedName>
    <definedName name="SUBTRANS">#REF!</definedName>
    <definedName name="SUELDOS" localSheetId="2">#REF!</definedName>
    <definedName name="SUELDOS">#REF!</definedName>
    <definedName name="suma" localSheetId="2">#REF!</definedName>
    <definedName name="suma">#REF!</definedName>
    <definedName name="Summary" localSheetId="21">#REF!</definedName>
    <definedName name="Summary" localSheetId="17">#REF!</definedName>
    <definedName name="Summary" localSheetId="20">#REF!</definedName>
    <definedName name="Summary" localSheetId="19">#REF!</definedName>
    <definedName name="Summary" localSheetId="1">#REF!</definedName>
    <definedName name="Summary" localSheetId="7">#REF!</definedName>
    <definedName name="Summary">#REF!</definedName>
    <definedName name="SUPERVISOR_IDU" localSheetId="21">#REF!</definedName>
    <definedName name="SUPERVISOR_IDU" localSheetId="20">#REF!</definedName>
    <definedName name="SUPERVISOR_IDU">#REF!</definedName>
    <definedName name="sw">#N/A</definedName>
    <definedName name="swsw" localSheetId="21" hidden="1">{"via1",#N/A,TRUE,"general";"via2",#N/A,TRUE,"general";"via3",#N/A,TRUE,"general"}</definedName>
    <definedName name="swsw" localSheetId="22" hidden="1">{"via1",#N/A,TRUE,"general";"via2",#N/A,TRUE,"general";"via3",#N/A,TRUE,"general"}</definedName>
    <definedName name="swsw" localSheetId="16" hidden="1">{"via1",#N/A,TRUE,"general";"via2",#N/A,TRUE,"general";"via3",#N/A,TRUE,"general"}</definedName>
    <definedName name="swsw" localSheetId="20" hidden="1">{"via1",#N/A,TRUE,"general";"via2",#N/A,TRUE,"general";"via3",#N/A,TRUE,"general"}</definedName>
    <definedName name="swsw" localSheetId="2" hidden="1">{"via1",#N/A,TRUE,"general";"via2",#N/A,TRUE,"general";"via3",#N/A,TRUE,"general"}</definedName>
    <definedName name="swsw" localSheetId="4" hidden="1">{"via1",#N/A,TRUE,"general";"via2",#N/A,TRUE,"general";"via3",#N/A,TRUE,"general"}</definedName>
    <definedName name="swsw" localSheetId="1" hidden="1">{"via1",#N/A,TRUE,"general";"via2",#N/A,TRUE,"general";"via3",#N/A,TRUE,"general"}</definedName>
    <definedName name="swsw" localSheetId="5" hidden="1">{"via1",#N/A,TRUE,"general";"via2",#N/A,TRUE,"general";"via3",#N/A,TRUE,"general"}</definedName>
    <definedName name="swsw" hidden="1">{"via1",#N/A,TRUE,"general";"via2",#N/A,TRUE,"general";"via3",#N/A,TRUE,"general"}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 hidden="1">{"TAB1",#N/A,TRUE,"GENERAL";"TAB2",#N/A,TRUE,"GENERAL";"TAB3",#N/A,TRUE,"GENERAL";"TAB4",#N/A,TRUE,"GENERAL";"TAB5",#N/A,TRUE,"GENERAL"}</definedName>
    <definedName name="swsw3" localSheetId="4" hidden="1">{"TAB1",#N/A,TRUE,"GENERAL";"TAB2",#N/A,TRUE,"GENERAL";"TAB3",#N/A,TRUE,"GENERAL";"TAB4",#N/A,TRUE,"GENERAL";"TAB5",#N/A,TRUE,"GENERAL"}</definedName>
    <definedName name="swsw3" localSheetId="1" hidden="1">{"TAB1",#N/A,TRUE,"GENERAL";"TAB2",#N/A,TRUE,"GENERAL";"TAB3",#N/A,TRUE,"GENERAL";"TAB4",#N/A,TRUE,"GENERAL";"TAB5",#N/A,TRUE,"GENERAL"}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Swvu.TAB1." localSheetId="22" hidden="1">#REF!</definedName>
    <definedName name="Swvu.TAB1." hidden="1">#REF!</definedName>
    <definedName name="Swvu.TAB2." localSheetId="22" hidden="1">#REF!</definedName>
    <definedName name="Swvu.TAB2." hidden="1">#REF!</definedName>
    <definedName name="Swvu.TAB3." localSheetId="22" hidden="1">#REF!</definedName>
    <definedName name="Swvu.TAB3." hidden="1">#REF!</definedName>
    <definedName name="Swvu.TAB4." localSheetId="22" hidden="1">#REF!</definedName>
    <definedName name="Swvu.TAB4." hidden="1">#REF!</definedName>
    <definedName name="Swvu.TAB5." localSheetId="22" hidden="1">#REF!</definedName>
    <definedName name="Swvu.TAB5." hidden="1">#REF!</definedName>
    <definedName name="t" localSheetId="20">#REF!</definedName>
    <definedName name="t" localSheetId="4">#REF!</definedName>
    <definedName name="t">#REF!</definedName>
    <definedName name="T_RMG" localSheetId="2">#REF!</definedName>
    <definedName name="T_RMG">#REF!</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16" hidden="1">{"TAB1",#N/A,TRUE,"GENERAL";"TAB2",#N/A,TRUE,"GENERAL";"TAB3",#N/A,TRUE,"GENERAL";"TAB4",#N/A,TRUE,"GENERAL";"TAB5",#N/A,TRUE,"GENERAL"}</definedName>
    <definedName name="t5t5" localSheetId="20" hidden="1">{"TAB1",#N/A,TRUE,"GENERAL";"TAB2",#N/A,TRUE,"GENERAL";"TAB3",#N/A,TRUE,"GENERAL";"TAB4",#N/A,TRUE,"GENERAL";"TAB5",#N/A,TRUE,"GENERAL"}</definedName>
    <definedName name="t5t5" localSheetId="2" hidden="1">{"TAB1",#N/A,TRUE,"GENERAL";"TAB2",#N/A,TRUE,"GENERAL";"TAB3",#N/A,TRUE,"GENERAL";"TAB4",#N/A,TRUE,"GENERAL";"TAB5",#N/A,TRUE,"GENERAL"}</definedName>
    <definedName name="t5t5" localSheetId="4" hidden="1">{"TAB1",#N/A,TRUE,"GENERAL";"TAB2",#N/A,TRUE,"GENERAL";"TAB3",#N/A,TRUE,"GENERAL";"TAB4",#N/A,TRUE,"GENERAL";"TAB5",#N/A,TRUE,"GENERAL"}</definedName>
    <definedName name="t5t5" localSheetId="1" hidden="1">{"TAB1",#N/A,TRUE,"GENERAL";"TAB2",#N/A,TRUE,"GENERAL";"TAB3",#N/A,TRUE,"GENERAL";"TAB4",#N/A,TRUE,"GENERAL";"TAB5",#N/A,TRUE,"GENERAL"}</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A" localSheetId="2">#REF!</definedName>
    <definedName name="TA">#REF!</definedName>
    <definedName name="TA5B" localSheetId="2">#REF!</definedName>
    <definedName name="TA5B">#REF!</definedName>
    <definedName name="TA5B1" localSheetId="2">#REF!</definedName>
    <definedName name="TA5B1">#REF!</definedName>
    <definedName name="TA5M" localSheetId="2">#REF!</definedName>
    <definedName name="TA5M">#REF!</definedName>
    <definedName name="TA5R" localSheetId="2">#REF!</definedName>
    <definedName name="TA5R">#REF!</definedName>
    <definedName name="TA6207B" localSheetId="2">#REF!</definedName>
    <definedName name="TA6207B">#REF!</definedName>
    <definedName name="TA6207M" localSheetId="2">#REF!</definedName>
    <definedName name="TA6207M">#REF!</definedName>
    <definedName name="TA6207MB" localSheetId="2">#REF!</definedName>
    <definedName name="TA6207MB">#REF!</definedName>
    <definedName name="TA6207MM" localSheetId="2">#REF!</definedName>
    <definedName name="TA6207MM">#REF!</definedName>
    <definedName name="TA6207R" localSheetId="2">#REF!</definedName>
    <definedName name="TA6207R">#REF!</definedName>
    <definedName name="TA6208B" localSheetId="2">#REF!</definedName>
    <definedName name="TA6208B">#REF!</definedName>
    <definedName name="TA6208M" localSheetId="2">#REF!</definedName>
    <definedName name="TA6208M">#REF!</definedName>
    <definedName name="TA6208MB" localSheetId="2">#REF!</definedName>
    <definedName name="TA6208MB">#REF!</definedName>
    <definedName name="TA6208MM" localSheetId="2">#REF!</definedName>
    <definedName name="TA6208MM">#REF!</definedName>
    <definedName name="TA6208R" localSheetId="2">#REF!</definedName>
    <definedName name="TA6208R">#REF!</definedName>
    <definedName name="TA6B" localSheetId="2">#REF!</definedName>
    <definedName name="TA6B">#REF!</definedName>
    <definedName name="TA6M" localSheetId="2">#REF!</definedName>
    <definedName name="TA6M">#REF!</definedName>
    <definedName name="TA6R" localSheetId="2">#REF!</definedName>
    <definedName name="TA6R">#REF!</definedName>
    <definedName name="TAB" localSheetId="2">#REF!</definedName>
    <definedName name="TAB">#REF!</definedName>
    <definedName name="TABLA" localSheetId="16">#REF!</definedName>
    <definedName name="TABLA" localSheetId="20">#REF!</definedName>
    <definedName name="TABLA" localSheetId="4">#REF!</definedName>
    <definedName name="TABLA">#REF!</definedName>
    <definedName name="TABLA_1" localSheetId="16">#REF!</definedName>
    <definedName name="TABLA_1" localSheetId="20">#REF!</definedName>
    <definedName name="TABLA_1">#REF!</definedName>
    <definedName name="TABLA_2" localSheetId="16">#REF!</definedName>
    <definedName name="TABLA_2" localSheetId="20">#REF!</definedName>
    <definedName name="TABLA_2">#REF!</definedName>
    <definedName name="TABLA_3" localSheetId="20">#REF!</definedName>
    <definedName name="TABLA_3">#REF!</definedName>
    <definedName name="TABLA_DE_CONTENIDO__A1" localSheetId="2">#REF!</definedName>
    <definedName name="TABLA_DE_CONTENIDO__A1">#REF!</definedName>
    <definedName name="TABLA_SWITCH" localSheetId="16">#REF!</definedName>
    <definedName name="TABLA_SWITCH" localSheetId="20">#REF!</definedName>
    <definedName name="TABLA_SWITCH">#REF!</definedName>
    <definedName name="TABLA_SWITCH_C" localSheetId="16">#REF!</definedName>
    <definedName name="TABLA_SWITCH_C" localSheetId="20">#REF!</definedName>
    <definedName name="TABLA_SWITCH_C">#REF!</definedName>
    <definedName name="tabla2" localSheetId="21">#REF!</definedName>
    <definedName name="tabla2" localSheetId="17">#REF!</definedName>
    <definedName name="tabla2" localSheetId="16">#REF!</definedName>
    <definedName name="tabla2" localSheetId="20">#REF!</definedName>
    <definedName name="tabla2" localSheetId="6">#REF!</definedName>
    <definedName name="tabla2" localSheetId="19">#REF!</definedName>
    <definedName name="tabla2" localSheetId="1">#REF!</definedName>
    <definedName name="tabla2" localSheetId="7">#REF!</definedName>
    <definedName name="tabla2">#REF!</definedName>
    <definedName name="TablaElDorado" localSheetId="2">#REF!</definedName>
    <definedName name="TablaElDorado">#REF!</definedName>
    <definedName name="TablaIbague" localSheetId="2">#REF!</definedName>
    <definedName name="TablaIbague">#REF!</definedName>
    <definedName name="TablaPeriodos" localSheetId="20">#REF!</definedName>
    <definedName name="TablaPeriodos">#REF!</definedName>
    <definedName name="TablaRegional" localSheetId="20">#REF!</definedName>
    <definedName name="TablaRegional">#REF!</definedName>
    <definedName name="TablaStarosa" localSheetId="2">#REF!</definedName>
    <definedName name="TablaStarosa">#REF!</definedName>
    <definedName name="TANQUE" localSheetId="2">#REF!</definedName>
    <definedName name="TANQUE">#REF!</definedName>
    <definedName name="TARIFAS" localSheetId="2">#REF!</definedName>
    <definedName name="TARIFAS">#REF!</definedName>
    <definedName name="tasa_canvi" localSheetId="16">#REF!</definedName>
    <definedName name="tasa_canvi" localSheetId="20">#REF!</definedName>
    <definedName name="tasa_canvi">#REF!</definedName>
    <definedName name="tasa_EUR_USD" localSheetId="16">#REF!</definedName>
    <definedName name="tasa_EUR_USD" localSheetId="20">#REF!</definedName>
    <definedName name="tasa_EUR_USD">#REF!</definedName>
    <definedName name="TasaCOP" localSheetId="16">#REF!</definedName>
    <definedName name="TasaCOP" localSheetId="20">#REF!</definedName>
    <definedName name="TasaCOP">#REF!</definedName>
    <definedName name="Taux" localSheetId="2">#REF!</definedName>
    <definedName name="Taux">#REF!</definedName>
    <definedName name="taux_change" localSheetId="2">#REF!</definedName>
    <definedName name="taux_change">#REF!</definedName>
    <definedName name="TB" localSheetId="21">#REF!</definedName>
    <definedName name="TB" localSheetId="17">#REF!</definedName>
    <definedName name="TB" localSheetId="16">#REF!</definedName>
    <definedName name="TB" localSheetId="20">#REF!</definedName>
    <definedName name="TB" localSheetId="6">#REF!</definedName>
    <definedName name="TB" localSheetId="19">#REF!</definedName>
    <definedName name="TB" localSheetId="1">#REF!</definedName>
    <definedName name="TB" localSheetId="7">#REF!</definedName>
    <definedName name="TB">#REF!</definedName>
    <definedName name="TC" localSheetId="22" hidden="1">{#N/A,#N/A,FALSE,"GRAFICO";#N/A,#N/A,FALSE,"CAJA (2)";#N/A,#N/A,FALSE,"TERCEROS-PROMEDIO";#N/A,#N/A,FALSE,"CAJA";#N/A,#N/A,FALSE,"INGRESOS1995-2003";#N/A,#N/A,FALSE,"GASTOS1995-2003"}</definedName>
    <definedName name="TC" localSheetId="2">#REF!</definedName>
    <definedName name="TC" hidden="1">{#N/A,#N/A,FALSE,"GRAFICO";#N/A,#N/A,FALSE,"CAJA (2)";#N/A,#N/A,FALSE,"TERCEROS-PROMEDIO";#N/A,#N/A,FALSE,"CAJA";#N/A,#N/A,FALSE,"INGRESOS1995-2003";#N/A,#N/A,FALSE,"GASTOS1995-2003"}</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16" hidden="1">{"TAB1",#N/A,TRUE,"GENERAL";"TAB2",#N/A,TRUE,"GENERAL";"TAB3",#N/A,TRUE,"GENERAL";"TAB4",#N/A,TRUE,"GENERAL";"TAB5",#N/A,TRUE,"GENERAL"}</definedName>
    <definedName name="tdy" localSheetId="20" hidden="1">{"TAB1",#N/A,TRUE,"GENERAL";"TAB2",#N/A,TRUE,"GENERAL";"TAB3",#N/A,TRUE,"GENERAL";"TAB4",#N/A,TRUE,"GENERAL";"TAB5",#N/A,TRUE,"GENERAL"}</definedName>
    <definedName name="tdy" localSheetId="2" hidden="1">{"TAB1",#N/A,TRUE,"GENERAL";"TAB2",#N/A,TRUE,"GENERAL";"TAB3",#N/A,TRUE,"GENERAL";"TAB4",#N/A,TRUE,"GENERAL";"TAB5",#N/A,TRUE,"GENERAL"}</definedName>
    <definedName name="tdy" localSheetId="4" hidden="1">{"TAB1",#N/A,TRUE,"GENERAL";"TAB2",#N/A,TRUE,"GENERAL";"TAB3",#N/A,TRUE,"GENERAL";"TAB4",#N/A,TRUE,"GENERAL";"TAB5",#N/A,TRUE,"GENERAL"}</definedName>
    <definedName name="tdy" localSheetId="1" hidden="1">{"TAB1",#N/A,TRUE,"GENERAL";"TAB2",#N/A,TRUE,"GENERAL";"TAB3",#N/A,TRUE,"GENERAL";"TAB4",#N/A,TRUE,"GENERAL";"TAB5",#N/A,TRUE,"GENERAL"}</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 localSheetId="17">#REF!</definedName>
    <definedName name="TE" localSheetId="16">#REF!</definedName>
    <definedName name="TE" localSheetId="20">#REF!</definedName>
    <definedName name="TE" localSheetId="6">#REF!</definedName>
    <definedName name="TE" localSheetId="19">#REF!</definedName>
    <definedName name="TE" localSheetId="1">#REF!</definedName>
    <definedName name="TE" localSheetId="7">#REF!</definedName>
    <definedName name="TE">#REF!</definedName>
    <definedName name="TECHINT_INTERNATIONAL_CONSTRUCTION">"CP03"</definedName>
    <definedName name="Tecnico" localSheetId="2">#REF!</definedName>
    <definedName name="Tecnico">#REF!</definedName>
    <definedName name="temp">#REF!</definedName>
    <definedName name="TEMPLL" localSheetId="2">#REF!</definedName>
    <definedName name="TEMPLL">#REF!</definedName>
    <definedName name="TempoGarantia" localSheetId="2">#REF!</definedName>
    <definedName name="TempoGarantia">#REF!</definedName>
    <definedName name="TEMPS" localSheetId="2">#REF!</definedName>
    <definedName name="TEMPS">#REF!</definedName>
    <definedName name="TER">#N/A</definedName>
    <definedName name="TERM">#N/A</definedName>
    <definedName name="TERMINADORA" localSheetId="2">#REF!</definedName>
    <definedName name="TERMINADORA">#REF!</definedName>
    <definedName name="TÉRMINOS">#N/A</definedName>
    <definedName name="TERR" localSheetId="2">#REF!</definedName>
    <definedName name="TERR">#REF!</definedName>
    <definedName name="TERRITORIAL" localSheetId="2">#REF!</definedName>
    <definedName name="TERRITORIAL">#REF!</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 hidden="1">{"TAB1",#N/A,TRUE,"GENERAL";"TAB2",#N/A,TRUE,"GENERAL";"TAB3",#N/A,TRUE,"GENERAL";"TAB4",#N/A,TRUE,"GENERAL";"TAB5",#N/A,TRUE,"GENERAL"}</definedName>
    <definedName name="tewst" localSheetId="4" hidden="1">{"TAB1",#N/A,TRUE,"GENERAL";"TAB2",#N/A,TRUE,"GENERAL";"TAB3",#N/A,TRUE,"GENERAL";"TAB4",#N/A,TRUE,"GENERAL";"TAB5",#N/A,TRUE,"GENERAL"}</definedName>
    <definedName name="tewst" localSheetId="1" hidden="1">{"TAB1",#N/A,TRUE,"GENERAL";"TAB2",#N/A,TRUE,"GENERAL";"TAB3",#N/A,TRUE,"GENERAL";"TAB4",#N/A,TRUE,"GENERAL";"TAB5",#N/A,TRUE,"GENERAL"}</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21" hidden="1">{"via1",#N/A,TRUE,"general";"via2",#N/A,TRUE,"general";"via3",#N/A,TRUE,"general"}</definedName>
    <definedName name="teytrh" localSheetId="22" hidden="1">{"via1",#N/A,TRUE,"general";"via2",#N/A,TRUE,"general";"via3",#N/A,TRUE,"general"}</definedName>
    <definedName name="teytrh" localSheetId="16" hidden="1">{"via1",#N/A,TRUE,"general";"via2",#N/A,TRUE,"general";"via3",#N/A,TRUE,"general"}</definedName>
    <definedName name="teytrh" localSheetId="20" hidden="1">{"via1",#N/A,TRUE,"general";"via2",#N/A,TRUE,"general";"via3",#N/A,TRUE,"general"}</definedName>
    <definedName name="teytrh" localSheetId="2" hidden="1">{"via1",#N/A,TRUE,"general";"via2",#N/A,TRUE,"general";"via3",#N/A,TRUE,"general"}</definedName>
    <definedName name="teytrh" localSheetId="4" hidden="1">{"via1",#N/A,TRUE,"general";"via2",#N/A,TRUE,"general";"via3",#N/A,TRUE,"general"}</definedName>
    <definedName name="teytrh" localSheetId="1" hidden="1">{"via1",#N/A,TRUE,"general";"via2",#N/A,TRUE,"general";"via3",#N/A,TRUE,"general"}</definedName>
    <definedName name="teytrh" localSheetId="5" hidden="1">{"via1",#N/A,TRUE,"general";"via2",#N/A,TRUE,"general";"via3",#N/A,TRUE,"general"}</definedName>
    <definedName name="teytrh" hidden="1">{"via1",#N/A,TRUE,"general";"via2",#N/A,TRUE,"general";"via3",#N/A,TRUE,"general"}</definedName>
    <definedName name="th" localSheetId="2">#REF!</definedName>
    <definedName name="th">#REF!</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16" hidden="1">{"TAB1",#N/A,TRUE,"GENERAL";"TAB2",#N/A,TRUE,"GENERAL";"TAB3",#N/A,TRUE,"GENERAL";"TAB4",#N/A,TRUE,"GENERAL";"TAB5",#N/A,TRUE,"GENERAL"}</definedName>
    <definedName name="thdh" localSheetId="20" hidden="1">{"TAB1",#N/A,TRUE,"GENERAL";"TAB2",#N/A,TRUE,"GENERAL";"TAB3",#N/A,TRUE,"GENERAL";"TAB4",#N/A,TRUE,"GENERAL";"TAB5",#N/A,TRUE,"GENERAL"}</definedName>
    <definedName name="thdh" localSheetId="2" hidden="1">{"TAB1",#N/A,TRUE,"GENERAL";"TAB2",#N/A,TRUE,"GENERAL";"TAB3",#N/A,TRUE,"GENERAL";"TAB4",#N/A,TRUE,"GENERAL";"TAB5",#N/A,TRUE,"GENERAL"}</definedName>
    <definedName name="thdh" localSheetId="4" hidden="1">{"TAB1",#N/A,TRUE,"GENERAL";"TAB2",#N/A,TRUE,"GENERAL";"TAB3",#N/A,TRUE,"GENERAL";"TAB4",#N/A,TRUE,"GENERAL";"TAB5",#N/A,TRUE,"GENERAL"}</definedName>
    <definedName name="thdh" localSheetId="1" hidden="1">{"TAB1",#N/A,TRUE,"GENERAL";"TAB2",#N/A,TRUE,"GENERAL";"TAB3",#N/A,TRUE,"GENERAL";"TAB4",#N/A,TRUE,"GENERAL";"TAB5",#N/A,TRUE,"GENERAL"}</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tj" localSheetId="21" hidden="1">{"via1",#N/A,TRUE,"general";"via2",#N/A,TRUE,"general";"via3",#N/A,TRUE,"general"}</definedName>
    <definedName name="thtj" localSheetId="22" hidden="1">{"via1",#N/A,TRUE,"general";"via2",#N/A,TRUE,"general";"via3",#N/A,TRUE,"general"}</definedName>
    <definedName name="thtj" localSheetId="16" hidden="1">{"via1",#N/A,TRUE,"general";"via2",#N/A,TRUE,"general";"via3",#N/A,TRUE,"general"}</definedName>
    <definedName name="thtj" localSheetId="20" hidden="1">{"via1",#N/A,TRUE,"general";"via2",#N/A,TRUE,"general";"via3",#N/A,TRUE,"general"}</definedName>
    <definedName name="thtj" localSheetId="2" hidden="1">{"via1",#N/A,TRUE,"general";"via2",#N/A,TRUE,"general";"via3",#N/A,TRUE,"general"}</definedName>
    <definedName name="thtj" localSheetId="4" hidden="1">{"via1",#N/A,TRUE,"general";"via2",#N/A,TRUE,"general";"via3",#N/A,TRUE,"general"}</definedName>
    <definedName name="thtj" localSheetId="1" hidden="1">{"via1",#N/A,TRUE,"general";"via2",#N/A,TRUE,"general";"via3",#N/A,TRUE,"general"}</definedName>
    <definedName name="thtj" localSheetId="5" hidden="1">{"via1",#N/A,TRUE,"general";"via2",#N/A,TRUE,"general";"via3",#N/A,TRUE,"general"}</definedName>
    <definedName name="thtj" hidden="1">{"via1",#N/A,TRUE,"general";"via2",#N/A,TRUE,"general";"via3",#N/A,TRUE,"general"}</definedName>
    <definedName name="TI" localSheetId="2">#REF!</definedName>
    <definedName name="TI">#REF!</definedName>
    <definedName name="TIEMPO" localSheetId="2">#REF!</definedName>
    <definedName name="TIEMPO">#REF!</definedName>
    <definedName name="TIPO" localSheetId="16">#REF!</definedName>
    <definedName name="TIPO" localSheetId="20">#REF!</definedName>
    <definedName name="TIPO" localSheetId="4">#REF!</definedName>
    <definedName name="TIPO" localSheetId="5">#REF!</definedName>
    <definedName name="TIPO">#REF!</definedName>
    <definedName name="tipo1" localSheetId="2">#REF!</definedName>
    <definedName name="tipo1">#REF!</definedName>
    <definedName name="tipo2" localSheetId="2">#REF!</definedName>
    <definedName name="tipo2">#REF!</definedName>
    <definedName name="tipo3" localSheetId="2">#REF!</definedName>
    <definedName name="tipo3">#REF!</definedName>
    <definedName name="tipo4" localSheetId="2">#REF!</definedName>
    <definedName name="tipo4">#REF!</definedName>
    <definedName name="TipoCosteo" localSheetId="2">#REF!</definedName>
    <definedName name="TipoCosteo">#REF!</definedName>
    <definedName name="TipoCosteoNivelRiesgo" localSheetId="2">#REF!</definedName>
    <definedName name="TipoCosteoNivelRiesgo">#REF!</definedName>
    <definedName name="TIPODEVÍA" localSheetId="20">#REF!</definedName>
    <definedName name="TIPODEVÍA" localSheetId="1">#REF!</definedName>
    <definedName name="TIPODEVÍA">#REF!</definedName>
    <definedName name="Tipopav" localSheetId="21">#REF!</definedName>
    <definedName name="Tipopav" localSheetId="17">#REF!</definedName>
    <definedName name="Tipopav" localSheetId="20">#REF!</definedName>
    <definedName name="Tipopav" localSheetId="19">#REF!</definedName>
    <definedName name="Tipopav" localSheetId="1">#REF!</definedName>
    <definedName name="Tipopav" localSheetId="7">#REF!</definedName>
    <definedName name="Tipopav">#REF!</definedName>
    <definedName name="TiposCampamentos" localSheetId="2">#REF!</definedName>
    <definedName name="TiposCampamentos">#REF!</definedName>
    <definedName name="TiposEnsayos" localSheetId="2">#REF!</definedName>
    <definedName name="TiposEnsayos">#REF!</definedName>
    <definedName name="TiposEquipos" localSheetId="2">#REF!</definedName>
    <definedName name="TiposEquipos">#REF!</definedName>
    <definedName name="TiposOficina" localSheetId="2">#REF!</definedName>
    <definedName name="TiposOficina">#REF!</definedName>
    <definedName name="TiposPersonalProfesional" localSheetId="2">#REF!</definedName>
    <definedName name="TiposPersonalProfesional">#REF!</definedName>
    <definedName name="TiposPersonalTecnico" localSheetId="2">#REF!</definedName>
    <definedName name="TiposPersonalTecnico">#REF!</definedName>
    <definedName name="tipov" localSheetId="21">#REF!</definedName>
    <definedName name="tipov" localSheetId="20">#REF!</definedName>
    <definedName name="tipov">#REF!</definedName>
    <definedName name="tipov2" localSheetId="21">#REF!</definedName>
    <definedName name="tipov2" localSheetId="20">#REF!</definedName>
    <definedName name="tipov2">#REF!</definedName>
    <definedName name="TIT" localSheetId="2">#REF!</definedName>
    <definedName name="TIT">#REF!</definedName>
    <definedName name="TITU" localSheetId="2">#REF!</definedName>
    <definedName name="TITU">#REF!</definedName>
    <definedName name="TITULO" localSheetId="20">#REF!</definedName>
    <definedName name="TITULO">#REF!</definedName>
    <definedName name="_xlnm.Print_Titles" localSheetId="21">'A. SECT'!$1:$3</definedName>
    <definedName name="_xlnm.Print_Titles" localSheetId="8">AIU!$2:$21</definedName>
    <definedName name="_xlnm.Print_Titles" localSheetId="9">AMBIENTAL!$2:$11</definedName>
    <definedName name="_xlnm.Print_Titles" localSheetId="11">DCyCE!$3:$13</definedName>
    <definedName name="_xlnm.Print_Titles" localSheetId="20">DESGLOSES!$1:$3</definedName>
    <definedName name="_xlnm.Print_Titles" localSheetId="2">#REF!</definedName>
    <definedName name="_xlnm.Print_Titles" localSheetId="6">'FORMULARIO 1-PPTO OFICIAL'!$1:$9</definedName>
    <definedName name="_xlnm.Print_Titles" localSheetId="4">#REF!</definedName>
    <definedName name="_xlnm.Print_Titles" localSheetId="1">'PERFILES PERSONAL-OBRA'!$1:$2</definedName>
    <definedName name="_xlnm.Print_Titles" localSheetId="13">PMT!$2:$11</definedName>
    <definedName name="_xlnm.Print_Titles" localSheetId="5">'PPTO GRAL-ACERO'!$2:$13</definedName>
    <definedName name="_xlnm.Print_Titles" localSheetId="7">PRELIMINARES!$2:$10</definedName>
    <definedName name="_xlnm.Print_Titles">#REF!</definedName>
    <definedName name="Títulos_a_imprimir_IM" localSheetId="2">#REF!</definedName>
    <definedName name="Títulos_a_imprimir_IM">#REF!</definedName>
    <definedName name="tj" localSheetId="2">#REF!</definedName>
    <definedName name="tj">#REF!</definedName>
    <definedName name="TK_1" localSheetId="22" hidden="1">#REF!</definedName>
    <definedName name="TK_1" hidden="1">#REF!</definedName>
    <definedName name="tl" localSheetId="2">#REF!</definedName>
    <definedName name="tl">#REF!</definedName>
    <definedName name="tn" localSheetId="2">#REF!</definedName>
    <definedName name="tn">#REF!</definedName>
    <definedName name="To" localSheetId="21">#REF!</definedName>
    <definedName name="To" localSheetId="17">#REF!</definedName>
    <definedName name="To" localSheetId="16">#REF!</definedName>
    <definedName name="To" localSheetId="20">#REF!</definedName>
    <definedName name="To" localSheetId="6">#REF!</definedName>
    <definedName name="To" localSheetId="19">#REF!</definedName>
    <definedName name="To" localSheetId="1">#REF!</definedName>
    <definedName name="To" localSheetId="7">#REF!</definedName>
    <definedName name="To">#REF!</definedName>
    <definedName name="TODOANA">NA()</definedName>
    <definedName name="TODOINSU">NA()</definedName>
    <definedName name="TODOITEM">NA()</definedName>
    <definedName name="TOMADO" localSheetId="2">#REF!</definedName>
    <definedName name="TOMADO">#REF!</definedName>
    <definedName name="TOPO" localSheetId="2">#REF!</definedName>
    <definedName name="TOPO">#REF!</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21" hidden="1">{"via1",#N/A,TRUE,"general";"via2",#N/A,TRUE,"general";"via3",#N/A,TRUE,"general"}</definedName>
    <definedName name="tortas2" localSheetId="22" hidden="1">{"via1",#N/A,TRUE,"general";"via2",#N/A,TRUE,"general";"via3",#N/A,TRUE,"general"}</definedName>
    <definedName name="tortas2" localSheetId="16" hidden="1">{"via1",#N/A,TRUE,"general";"via2",#N/A,TRUE,"general";"via3",#N/A,TRUE,"general"}</definedName>
    <definedName name="tortas2" localSheetId="20" hidden="1">{"via1",#N/A,TRUE,"general";"via2",#N/A,TRUE,"general";"via3",#N/A,TRUE,"general"}</definedName>
    <definedName name="tortas2" localSheetId="2" hidden="1">{"via1",#N/A,TRUE,"general";"via2",#N/A,TRUE,"general";"via3",#N/A,TRUE,"general"}</definedName>
    <definedName name="tortas2" localSheetId="4" hidden="1">{"via1",#N/A,TRUE,"general";"via2",#N/A,TRUE,"general";"via3",#N/A,TRUE,"general"}</definedName>
    <definedName name="tortas2" localSheetId="1" hidden="1">{"via1",#N/A,TRUE,"general";"via2",#N/A,TRUE,"general";"via3",#N/A,TRUE,"general"}</definedName>
    <definedName name="tortas2" localSheetId="5" hidden="1">{"via1",#N/A,TRUE,"general";"via2",#N/A,TRUE,"general";"via3",#N/A,TRUE,"general"}</definedName>
    <definedName name="tortas2" hidden="1">{"via1",#N/A,TRUE,"general";"via2",#N/A,TRUE,"general";"via3",#N/A,TRUE,"general"}</definedName>
    <definedName name="TOT" localSheetId="2">#REF!</definedName>
    <definedName name="TOT">#REF!</definedName>
    <definedName name="Total" localSheetId="21">#REF!</definedName>
    <definedName name="Total" localSheetId="17">#REF!</definedName>
    <definedName name="Total" localSheetId="16">#REF!</definedName>
    <definedName name="Total" localSheetId="20">#REF!</definedName>
    <definedName name="Total" localSheetId="6">#REF!</definedName>
    <definedName name="Total" localSheetId="19">#REF!</definedName>
    <definedName name="Total" localSheetId="1">#REF!</definedName>
    <definedName name="Total" localSheetId="7">#REF!</definedName>
    <definedName name="Total">#REF!</definedName>
    <definedName name="total_hh" localSheetId="2">#REF!</definedName>
    <definedName name="total_hh">#REF!</definedName>
    <definedName name="Total_Interest" localSheetId="20">#REF!</definedName>
    <definedName name="Total_Interest">#REF!</definedName>
    <definedName name="Total_Kilometro_típico_aereo_11.4_kV" localSheetId="21">#REF!</definedName>
    <definedName name="Total_Kilometro_típico_aereo_11.4_kV" localSheetId="17">#REF!</definedName>
    <definedName name="Total_Kilometro_típico_aereo_11.4_kV" localSheetId="16">#REF!</definedName>
    <definedName name="Total_Kilometro_típico_aereo_11.4_kV" localSheetId="20">#REF!</definedName>
    <definedName name="Total_Kilometro_típico_aereo_11.4_kV" localSheetId="19">#REF!</definedName>
    <definedName name="Total_Kilometro_típico_aereo_11.4_kV" localSheetId="1">#REF!</definedName>
    <definedName name="Total_Kilometro_típico_aereo_11.4_kV" localSheetId="7">#REF!</definedName>
    <definedName name="Total_Kilometro_típico_aereo_11.4_kV">#REF!</definedName>
    <definedName name="Total_Kilometro_típico_aereo_34.5_kV" localSheetId="21">#REF!</definedName>
    <definedName name="Total_Kilometro_típico_aereo_34.5_kV" localSheetId="17">#REF!</definedName>
    <definedName name="Total_Kilometro_típico_aereo_34.5_kV" localSheetId="16">#REF!</definedName>
    <definedName name="Total_Kilometro_típico_aereo_34.5_kV" localSheetId="20">#REF!</definedName>
    <definedName name="Total_Kilometro_típico_aereo_34.5_kV" localSheetId="19">#REF!</definedName>
    <definedName name="Total_Kilometro_típico_aereo_34.5_kV" localSheetId="1">#REF!</definedName>
    <definedName name="Total_Kilometro_típico_aereo_34.5_kV" localSheetId="7">#REF!</definedName>
    <definedName name="Total_Kilometro_típico_aereo_34.5_kV">#REF!</definedName>
    <definedName name="Total_Kilometro_típico_aereo_rural_11.4kV" localSheetId="17">#REF!</definedName>
    <definedName name="Total_Kilometro_típico_aereo_rural_11.4kV" localSheetId="16">#REF!</definedName>
    <definedName name="Total_Kilometro_típico_aereo_rural_11.4kV" localSheetId="20">#REF!</definedName>
    <definedName name="Total_Kilometro_típico_aereo_rural_11.4kV" localSheetId="19">#REF!</definedName>
    <definedName name="Total_Kilometro_típico_aereo_rural_11.4kV" localSheetId="7">#REF!</definedName>
    <definedName name="Total_Kilometro_típico_aereo_rural_11.4kV">#REF!</definedName>
    <definedName name="Total_Kilometro_típico_aereo_rural_34.5kV" localSheetId="17">#REF!</definedName>
    <definedName name="Total_Kilometro_típico_aereo_rural_34.5kV" localSheetId="16">#REF!</definedName>
    <definedName name="Total_Kilometro_típico_aereo_rural_34.5kV" localSheetId="20">#REF!</definedName>
    <definedName name="Total_Kilometro_típico_aereo_rural_34.5kV" localSheetId="19">#REF!</definedName>
    <definedName name="Total_Kilometro_típico_aereo_rural_34.5kV" localSheetId="7">#REF!</definedName>
    <definedName name="Total_Kilometro_típico_aereo_rural_34.5kV">#REF!</definedName>
    <definedName name="Total_Kilometro_típico_subterraneo_11.4_kV" localSheetId="17">#REF!</definedName>
    <definedName name="Total_Kilometro_típico_subterraneo_11.4_kV" localSheetId="16">#REF!</definedName>
    <definedName name="Total_Kilometro_típico_subterraneo_11.4_kV" localSheetId="20">#REF!</definedName>
    <definedName name="Total_Kilometro_típico_subterraneo_11.4_kV" localSheetId="19">#REF!</definedName>
    <definedName name="Total_Kilometro_típico_subterraneo_11.4_kV" localSheetId="7">#REF!</definedName>
    <definedName name="Total_Kilometro_típico_subterraneo_11.4_kV">#REF!</definedName>
    <definedName name="Total_Kilometro_típico_subterraneo_34.5_kV" localSheetId="17">#REF!</definedName>
    <definedName name="Total_Kilometro_típico_subterraneo_34.5_kV" localSheetId="16">#REF!</definedName>
    <definedName name="Total_Kilometro_típico_subterraneo_34.5_kV" localSheetId="20">#REF!</definedName>
    <definedName name="Total_Kilometro_típico_subterraneo_34.5_kV" localSheetId="19">#REF!</definedName>
    <definedName name="Total_Kilometro_típico_subterraneo_34.5_kV" localSheetId="7">#REF!</definedName>
    <definedName name="Total_Kilometro_típico_subterraneo_34.5_kV">#REF!</definedName>
    <definedName name="Total_Pay" localSheetId="16">#REF!</definedName>
    <definedName name="Total_Pay" localSheetId="20">#REF!</definedName>
    <definedName name="Total_Pay">#REF!</definedName>
    <definedName name="Total_Payment" localSheetId="16">Scheduled_Payment+Extra_Payment</definedName>
    <definedName name="Total_Payment" localSheetId="20">Scheduled_Payment+Extra_Payment</definedName>
    <definedName name="Total_Payment" localSheetId="2">Scheduled_Payment+Extra_Payment</definedName>
    <definedName name="Total_Payment" localSheetId="19">Scheduled_Payment+Extra_Payment</definedName>
    <definedName name="Total_Payment" localSheetId="4">Scheduled_Payment+Extra_Payment</definedName>
    <definedName name="Total_Payment">Scheduled_Payment+Extra_Payment</definedName>
    <definedName name="TotalCalidad" localSheetId="2">#REF!</definedName>
    <definedName name="TotalCalidad">#REF!</definedName>
    <definedName name="TotalCam" localSheetId="2">#REF!</definedName>
    <definedName name="TotalCam">#REF!</definedName>
    <definedName name="TotalContratoConIva" localSheetId="2">#REF!</definedName>
    <definedName name="TotalContratoConIva">#REF!</definedName>
    <definedName name="TotalContratoSinIVA" localSheetId="2">#REF!</definedName>
    <definedName name="TotalContratoSinIVA">#REF!</definedName>
    <definedName name="TotalEns" localSheetId="2">#REF!</definedName>
    <definedName name="TotalEns">#REF!</definedName>
    <definedName name="TotalEqu" localSheetId="2">#REF!</definedName>
    <definedName name="TotalEqu">#REF!</definedName>
    <definedName name="TotalImpuestosObra" localSheetId="2">#REF!</definedName>
    <definedName name="TotalImpuestosObra">#REF!</definedName>
    <definedName name="TotalNoFacturable" localSheetId="2">#REF!</definedName>
    <definedName name="TotalNoFacturable">#REF!</definedName>
    <definedName name="TotalOfi" localSheetId="2">#REF!</definedName>
    <definedName name="TotalOfi">#REF!</definedName>
    <definedName name="TotalPaginaPersonal" localSheetId="2">#REF!</definedName>
    <definedName name="TotalPaginaPersonal">#REF!</definedName>
    <definedName name="TotalPro" localSheetId="2">#REF!</definedName>
    <definedName name="TotalPro">#REF!</definedName>
    <definedName name="TotalTec" localSheetId="2">#REF!</definedName>
    <definedName name="TotalTec">#REF!</definedName>
    <definedName name="TotalTram" localSheetId="2">#REF!</definedName>
    <definedName name="TotalTram">#REF!</definedName>
    <definedName name="TotalVia" localSheetId="2">#REF!</definedName>
    <definedName name="TotalVia">#REF!</definedName>
    <definedName name="TP5B" localSheetId="2">#REF!</definedName>
    <definedName name="TP5B">#REF!</definedName>
    <definedName name="TP5M" localSheetId="2">#REF!</definedName>
    <definedName name="TP5M">#REF!</definedName>
    <definedName name="TP5R" localSheetId="2">#REF!</definedName>
    <definedName name="TP5R">#REF!</definedName>
    <definedName name="TP6206B" localSheetId="2">#REF!</definedName>
    <definedName name="TP6206B">#REF!</definedName>
    <definedName name="TP6206M" localSheetId="2">#REF!</definedName>
    <definedName name="TP6206M">#REF!</definedName>
    <definedName name="TP6206MB" localSheetId="2">#REF!</definedName>
    <definedName name="TP6206MB">#REF!</definedName>
    <definedName name="TP6206MM" localSheetId="2">#REF!</definedName>
    <definedName name="TP6206MM">#REF!</definedName>
    <definedName name="TP6206R" localSheetId="2">#REF!</definedName>
    <definedName name="TP6206R">#REF!</definedName>
    <definedName name="TP6207B" localSheetId="2">#REF!</definedName>
    <definedName name="TP6207B">#REF!</definedName>
    <definedName name="TP6207M" localSheetId="2">#REF!</definedName>
    <definedName name="TP6207M">#REF!</definedName>
    <definedName name="TP6207MB" localSheetId="2">#REF!</definedName>
    <definedName name="TP6207MB">#REF!</definedName>
    <definedName name="TP6207MM" localSheetId="2">#REF!</definedName>
    <definedName name="TP6207MM">#REF!</definedName>
    <definedName name="TP6207R" localSheetId="2">#REF!</definedName>
    <definedName name="TP6207R">#REF!</definedName>
    <definedName name="TP6208B" localSheetId="2">#REF!</definedName>
    <definedName name="TP6208B">#REF!</definedName>
    <definedName name="TP6208M" localSheetId="2">#REF!</definedName>
    <definedName name="TP6208M">#REF!</definedName>
    <definedName name="TP6208MB" localSheetId="2">#REF!</definedName>
    <definedName name="TP6208MB">#REF!</definedName>
    <definedName name="TP6208MM" localSheetId="2">#REF!</definedName>
    <definedName name="TP6208MM">#REF!</definedName>
    <definedName name="TP6208R" localSheetId="2">#REF!</definedName>
    <definedName name="TP6208R">#REF!</definedName>
    <definedName name="TP62STAB" localSheetId="2">#REF!</definedName>
    <definedName name="TP62STAB">#REF!</definedName>
    <definedName name="TP62STAM" localSheetId="2">#REF!</definedName>
    <definedName name="TP62STAM">#REF!</definedName>
    <definedName name="TP62STAMB" localSheetId="2">#REF!</definedName>
    <definedName name="TP62STAMB">#REF!</definedName>
    <definedName name="TP62STAMM" localSheetId="2">#REF!</definedName>
    <definedName name="TP62STAMM">#REF!</definedName>
    <definedName name="TP62STAR" localSheetId="2">#REF!</definedName>
    <definedName name="TP62STAR">#REF!</definedName>
    <definedName name="TP6B" localSheetId="2">#REF!</definedName>
    <definedName name="TP6B">#REF!</definedName>
    <definedName name="TP6M" localSheetId="2">#REF!</definedName>
    <definedName name="TP6M">#REF!</definedName>
    <definedName name="TP6R" localSheetId="2">#REF!</definedName>
    <definedName name="TP6R">#REF!</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16" hidden="1">{"TAB1",#N/A,TRUE,"GENERAL";"TAB2",#N/A,TRUE,"GENERAL";"TAB3",#N/A,TRUE,"GENERAL";"TAB4",#N/A,TRUE,"GENERAL";"TAB5",#N/A,TRUE,"GENERAL"}</definedName>
    <definedName name="tr" localSheetId="20" hidden="1">{"TAB1",#N/A,TRUE,"GENERAL";"TAB2",#N/A,TRUE,"GENERAL";"TAB3",#N/A,TRUE,"GENERAL";"TAB4",#N/A,TRUE,"GENERAL";"TAB5",#N/A,TRUE,"GENERAL"}</definedName>
    <definedName name="tr" localSheetId="2" hidden="1">{"TAB1",#N/A,TRUE,"GENERAL";"TAB2",#N/A,TRUE,"GENERAL";"TAB3",#N/A,TRUE,"GENERAL";"TAB4",#N/A,TRUE,"GENERAL";"TAB5",#N/A,TRUE,"GENERAL"}</definedName>
    <definedName name="tr" localSheetId="4" hidden="1">{"TAB1",#N/A,TRUE,"GENERAL";"TAB2",#N/A,TRUE,"GENERAL";"TAB3",#N/A,TRUE,"GENERAL";"TAB4",#N/A,TRUE,"GENERAL";"TAB5",#N/A,TRUE,"GENERAL"}</definedName>
    <definedName name="tr" localSheetId="1" hidden="1">{"TAB1",#N/A,TRUE,"GENERAL";"TAB2",#N/A,TRUE,"GENERAL";"TAB3",#N/A,TRUE,"GENERAL";"TAB4",#N/A,TRUE,"GENERAL";"TAB5",#N/A,TRUE,"GENERAL"}</definedName>
    <definedName name="tr" localSheetId="5" hidden="1">{"TAB1",#N/A,TRUE,"GENERAL";"TAB2",#N/A,TRUE,"GENERAL";"TAB3",#N/A,TRUE,"GENERAL";"TAB4",#N/A,TRUE,"GENERAL";"TAB5",#N/A,TRUE,"GENERAL"}</definedName>
    <definedName name="tr" hidden="1">{"TAB1",#N/A,TRUE,"GENERAL";"TAB2",#N/A,TRUE,"GENERAL";"TAB3",#N/A,TRUE,"GENERAL";"TAB4",#N/A,TRUE,"GENERAL";"TAB5",#N/A,TRUE,"GENERAL"}</definedName>
    <definedName name="TRAB" localSheetId="2">#REF!</definedName>
    <definedName name="TRAB">#REF!</definedName>
    <definedName name="Tramite" localSheetId="2">#REF!</definedName>
    <definedName name="Tramite">#REF!</definedName>
    <definedName name="TRAMO" localSheetId="16">#REF!</definedName>
    <definedName name="TRAMO" localSheetId="20">#REF!</definedName>
    <definedName name="TRAMO" localSheetId="4">#REF!</definedName>
    <definedName name="TRAMO" localSheetId="5">#REF!</definedName>
    <definedName name="TRAMO">#REF!</definedName>
    <definedName name="TRANS" localSheetId="2">#REF!</definedName>
    <definedName name="TRANS">#REF!</definedName>
    <definedName name="Transporte" localSheetId="2">#REF!</definedName>
    <definedName name="Transporte">#REF!</definedName>
    <definedName name="Transportes" localSheetId="20">#REF!</definedName>
    <definedName name="Transportes">#REF!</definedName>
    <definedName name="TRAT" localSheetId="20">#REF!</definedName>
    <definedName name="TRAT">#REF!</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 hidden="1">{"TAB1",#N/A,TRUE,"GENERAL";"TAB2",#N/A,TRUE,"GENERAL";"TAB3",#N/A,TRUE,"GENERAL";"TAB4",#N/A,TRUE,"GENERAL";"TAB5",#N/A,TRUE,"GENERAL"}</definedName>
    <definedName name="trest" localSheetId="4" hidden="1">{"TAB1",#N/A,TRUE,"GENERAL";"TAB2",#N/A,TRUE,"GENERAL";"TAB3",#N/A,TRUE,"GENERAL";"TAB4",#N/A,TRUE,"GENERAL";"TAB5",#N/A,TRUE,"GENERAL"}</definedName>
    <definedName name="trest" localSheetId="1" hidden="1">{"TAB1",#N/A,TRUE,"GENERAL";"TAB2",#N/A,TRUE,"GENERAL";"TAB3",#N/A,TRUE,"GENERAL";"TAB4",#N/A,TRUE,"GENERAL";"TAB5",#N/A,TRUE,"GENERAL"}</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16" hidden="1">{"TAB1",#N/A,TRUE,"GENERAL";"TAB2",#N/A,TRUE,"GENERAL";"TAB3",#N/A,TRUE,"GENERAL";"TAB4",#N/A,TRUE,"GENERAL";"TAB5",#N/A,TRUE,"GENERAL"}</definedName>
    <definedName name="tret" localSheetId="20" hidden="1">{"TAB1",#N/A,TRUE,"GENERAL";"TAB2",#N/A,TRUE,"GENERAL";"TAB3",#N/A,TRUE,"GENERAL";"TAB4",#N/A,TRUE,"GENERAL";"TAB5",#N/A,TRUE,"GENERAL"}</definedName>
    <definedName name="tret" localSheetId="2" hidden="1">{"TAB1",#N/A,TRUE,"GENERAL";"TAB2",#N/A,TRUE,"GENERAL";"TAB3",#N/A,TRUE,"GENERAL";"TAB4",#N/A,TRUE,"GENERAL";"TAB5",#N/A,TRUE,"GENERAL"}</definedName>
    <definedName name="tret" localSheetId="4" hidden="1">{"TAB1",#N/A,TRUE,"GENERAL";"TAB2",#N/A,TRUE,"GENERAL";"TAB3",#N/A,TRUE,"GENERAL";"TAB4",#N/A,TRUE,"GENERAL";"TAB5",#N/A,TRUE,"GENERAL"}</definedName>
    <definedName name="tret" localSheetId="1"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h" localSheetId="21" hidden="1">{"via1",#N/A,TRUE,"general";"via2",#N/A,TRUE,"general";"via3",#N/A,TRUE,"general"}</definedName>
    <definedName name="trh" localSheetId="22" hidden="1">{"via1",#N/A,TRUE,"general";"via2",#N/A,TRUE,"general";"via3",#N/A,TRUE,"general"}</definedName>
    <definedName name="trh" localSheetId="16" hidden="1">{"via1",#N/A,TRUE,"general";"via2",#N/A,TRUE,"general";"via3",#N/A,TRUE,"general"}</definedName>
    <definedName name="trh" localSheetId="20" hidden="1">{"via1",#N/A,TRUE,"general";"via2",#N/A,TRUE,"general";"via3",#N/A,TRUE,"general"}</definedName>
    <definedName name="trh" localSheetId="2" hidden="1">{"via1",#N/A,TRUE,"general";"via2",#N/A,TRUE,"general";"via3",#N/A,TRUE,"general"}</definedName>
    <definedName name="trh" localSheetId="4" hidden="1">{"via1",#N/A,TRUE,"general";"via2",#N/A,TRUE,"general";"via3",#N/A,TRUE,"general"}</definedName>
    <definedName name="trh" localSheetId="1" hidden="1">{"via1",#N/A,TRUE,"general";"via2",#N/A,TRUE,"general";"via3",#N/A,TRUE,"general"}</definedName>
    <definedName name="trh" localSheetId="5" hidden="1">{"via1",#N/A,TRUE,"general";"via2",#N/A,TRUE,"general";"via3",#N/A,TRUE,"general"}</definedName>
    <definedName name="trh"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localSheetId="16" hidden="1">{"via1",#N/A,TRUE,"general";"via2",#N/A,TRUE,"general";"via3",#N/A,TRUE,"general"}</definedName>
    <definedName name="trhfh" localSheetId="20" hidden="1">{"via1",#N/A,TRUE,"general";"via2",#N/A,TRUE,"general";"via3",#N/A,TRUE,"general"}</definedName>
    <definedName name="trhfh" localSheetId="2" hidden="1">{"via1",#N/A,TRUE,"general";"via2",#N/A,TRUE,"general";"via3",#N/A,TRUE,"general"}</definedName>
    <definedName name="trhfh" localSheetId="4" hidden="1">{"via1",#N/A,TRUE,"general";"via2",#N/A,TRUE,"general";"via3",#N/A,TRUE,"general"}</definedName>
    <definedName name="trhfh" localSheetId="1"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IMESTRE" localSheetId="2">#REF!</definedName>
    <definedName name="TRIMESTRE">#REF!</definedName>
    <definedName name="TRIMESTRE_AÑO" localSheetId="2">#REF!</definedName>
    <definedName name="TRIMESTRE_AÑO">#REF!</definedName>
    <definedName name="TRIMESTRE_FINAL" localSheetId="2">#REF!</definedName>
    <definedName name="TRIMESTRE_FINAL">#REF!</definedName>
    <definedName name="TRIMESTRE_INICIAL" localSheetId="2">#REF!</definedName>
    <definedName name="TRIMESTRE_INICIAL">#REF!</definedName>
    <definedName name="trjfgjh" localSheetId="21" hidden="1">{"via1",#N/A,TRUE,"general";"via2",#N/A,TRUE,"general";"via3",#N/A,TRUE,"general"}</definedName>
    <definedName name="trjfgjh" localSheetId="22" hidden="1">{"via1",#N/A,TRUE,"general";"via2",#N/A,TRUE,"general";"via3",#N/A,TRUE,"general"}</definedName>
    <definedName name="trjfgjh" localSheetId="16" hidden="1">{"via1",#N/A,TRUE,"general";"via2",#N/A,TRUE,"general";"via3",#N/A,TRUE,"general"}</definedName>
    <definedName name="trjfgjh" localSheetId="20" hidden="1">{"via1",#N/A,TRUE,"general";"via2",#N/A,TRUE,"general";"via3",#N/A,TRUE,"general"}</definedName>
    <definedName name="trjfgjh" localSheetId="2" hidden="1">{"via1",#N/A,TRUE,"general";"via2",#N/A,TRUE,"general";"via3",#N/A,TRUE,"general"}</definedName>
    <definedName name="trjfgjh" localSheetId="4" hidden="1">{"via1",#N/A,TRUE,"general";"via2",#N/A,TRUE,"general";"via3",#N/A,TRUE,"general"}</definedName>
    <definedName name="trjfgjh" localSheetId="1" hidden="1">{"via1",#N/A,TRUE,"general";"via2",#N/A,TRUE,"general";"via3",#N/A,TRUE,"general"}</definedName>
    <definedName name="trjfgjh" localSheetId="5" hidden="1">{"via1",#N/A,TRUE,"general";"via2",#N/A,TRUE,"general";"via3",#N/A,TRUE,"general"}</definedName>
    <definedName name="trjfgjh" hidden="1">{"via1",#N/A,TRUE,"general";"via2",#N/A,TRUE,"general";"via3",#N/A,TRUE,"general"}</definedName>
    <definedName name="TRM" localSheetId="21">#REF!</definedName>
    <definedName name="TRM" localSheetId="20">#REF!</definedName>
    <definedName name="TRM" localSheetId="4">#REF!</definedName>
    <definedName name="TRM" localSheetId="1">#REF!</definedName>
    <definedName name="TRM">#REF!</definedName>
    <definedName name="TRMA" localSheetId="16">#REF!</definedName>
    <definedName name="TRMA" localSheetId="20">#REF!</definedName>
    <definedName name="TRMA">#REF!</definedName>
    <definedName name="TRP" localSheetId="2">#REF!</definedName>
    <definedName name="TRP">#REF!</definedName>
    <definedName name="tru" localSheetId="21" hidden="1">{"via1",#N/A,TRUE,"general";"via2",#N/A,TRUE,"general";"via3",#N/A,TRUE,"general"}</definedName>
    <definedName name="tru" localSheetId="22" hidden="1">{"via1",#N/A,TRUE,"general";"via2",#N/A,TRUE,"general";"via3",#N/A,TRUE,"general"}</definedName>
    <definedName name="tru" localSheetId="16" hidden="1">{"via1",#N/A,TRUE,"general";"via2",#N/A,TRUE,"general";"via3",#N/A,TRUE,"general"}</definedName>
    <definedName name="tru" localSheetId="20" hidden="1">{"via1",#N/A,TRUE,"general";"via2",#N/A,TRUE,"general";"via3",#N/A,TRUE,"general"}</definedName>
    <definedName name="tru" localSheetId="2" hidden="1">{"via1",#N/A,TRUE,"general";"via2",#N/A,TRUE,"general";"via3",#N/A,TRUE,"general"}</definedName>
    <definedName name="tru" localSheetId="4" hidden="1">{"via1",#N/A,TRUE,"general";"via2",#N/A,TRUE,"general";"via3",#N/A,TRUE,"general"}</definedName>
    <definedName name="tru" localSheetId="1" hidden="1">{"via1",#N/A,TRUE,"general";"via2",#N/A,TRUE,"general";"via3",#N/A,TRUE,"general"}</definedName>
    <definedName name="tru" localSheetId="5" hidden="1">{"via1",#N/A,TRUE,"general";"via2",#N/A,TRUE,"general";"via3",#N/A,TRUE,"general"}</definedName>
    <definedName name="tru"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16" hidden="1">{"via1",#N/A,TRUE,"general";"via2",#N/A,TRUE,"general";"via3",#N/A,TRUE,"general"}</definedName>
    <definedName name="truds" localSheetId="20" hidden="1">{"via1",#N/A,TRUE,"general";"via2",#N/A,TRUE,"general";"via3",#N/A,TRUE,"general"}</definedName>
    <definedName name="truds" localSheetId="2" hidden="1">{"via1",#N/A,TRUE,"general";"via2",#N/A,TRUE,"general";"via3",#N/A,TRUE,"general"}</definedName>
    <definedName name="truds" localSheetId="4" hidden="1">{"via1",#N/A,TRUE,"general";"via2",#N/A,TRUE,"general";"via3",#N/A,TRUE,"general"}</definedName>
    <definedName name="truds" localSheetId="1"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16" hidden="1">{"via1",#N/A,TRUE,"general";"via2",#N/A,TRUE,"general";"via3",#N/A,TRUE,"general"}</definedName>
    <definedName name="trutu" localSheetId="20" hidden="1">{"via1",#N/A,TRUE,"general";"via2",#N/A,TRUE,"general";"via3",#N/A,TRUE,"general"}</definedName>
    <definedName name="trutu" localSheetId="2" hidden="1">{"via1",#N/A,TRUE,"general";"via2",#N/A,TRUE,"general";"via3",#N/A,TRUE,"general"}</definedName>
    <definedName name="trutu" localSheetId="4" hidden="1">{"via1",#N/A,TRUE,"general";"via2",#N/A,TRUE,"general";"via3",#N/A,TRUE,"general"}</definedName>
    <definedName name="trutu" localSheetId="1"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16" hidden="1">{"via1",#N/A,TRUE,"general";"via2",#N/A,TRUE,"general";"via3",#N/A,TRUE,"general"}</definedName>
    <definedName name="trydfg" localSheetId="20" hidden="1">{"via1",#N/A,TRUE,"general";"via2",#N/A,TRUE,"general";"via3",#N/A,TRUE,"general"}</definedName>
    <definedName name="trydfg" localSheetId="2" hidden="1">{"via1",#N/A,TRUE,"general";"via2",#N/A,TRUE,"general";"via3",#N/A,TRUE,"general"}</definedName>
    <definedName name="trydfg" localSheetId="4" hidden="1">{"via1",#N/A,TRUE,"general";"via2",#N/A,TRUE,"general";"via3",#N/A,TRUE,"general"}</definedName>
    <definedName name="trydfg" localSheetId="1"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16" hidden="1">{"via1",#N/A,TRUE,"general";"via2",#N/A,TRUE,"general";"via3",#N/A,TRUE,"general"}</definedName>
    <definedName name="trydtrygf" localSheetId="20" hidden="1">{"via1",#N/A,TRUE,"general";"via2",#N/A,TRUE,"general";"via3",#N/A,TRUE,"general"}</definedName>
    <definedName name="trydtrygf" localSheetId="2" hidden="1">{"via1",#N/A,TRUE,"general";"via2",#N/A,TRUE,"general";"via3",#N/A,TRUE,"general"}</definedName>
    <definedName name="trydtrygf" localSheetId="4" hidden="1">{"via1",#N/A,TRUE,"general";"via2",#N/A,TRUE,"general";"via3",#N/A,TRUE,"general"}</definedName>
    <definedName name="trydtrygf" localSheetId="1"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 hidden="1">{"TAB1",#N/A,TRUE,"GENERAL";"TAB2",#N/A,TRUE,"GENERAL";"TAB3",#N/A,TRUE,"GENERAL";"TAB4",#N/A,TRUE,"GENERAL";"TAB5",#N/A,TRUE,"GENERAL"}</definedName>
    <definedName name="tryi6" localSheetId="4" hidden="1">{"TAB1",#N/A,TRUE,"GENERAL";"TAB2",#N/A,TRUE,"GENERAL";"TAB3",#N/A,TRUE,"GENERAL";"TAB4",#N/A,TRUE,"GENERAL";"TAB5",#N/A,TRUE,"GENERAL"}</definedName>
    <definedName name="tryi6" localSheetId="1"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21" hidden="1">{"via1",#N/A,TRUE,"general";"via2",#N/A,TRUE,"general";"via3",#N/A,TRUE,"general"}</definedName>
    <definedName name="tryrth" localSheetId="22" hidden="1">{"via1",#N/A,TRUE,"general";"via2",#N/A,TRUE,"general";"via3",#N/A,TRUE,"general"}</definedName>
    <definedName name="tryrth" localSheetId="16" hidden="1">{"via1",#N/A,TRUE,"general";"via2",#N/A,TRUE,"general";"via3",#N/A,TRUE,"general"}</definedName>
    <definedName name="tryrth" localSheetId="20" hidden="1">{"via1",#N/A,TRUE,"general";"via2",#N/A,TRUE,"general";"via3",#N/A,TRUE,"general"}</definedName>
    <definedName name="tryrth" localSheetId="2" hidden="1">{"via1",#N/A,TRUE,"general";"via2",#N/A,TRUE,"general";"via3",#N/A,TRUE,"general"}</definedName>
    <definedName name="tryrth" localSheetId="4" hidden="1">{"via1",#N/A,TRUE,"general";"via2",#N/A,TRUE,"general";"via3",#N/A,TRUE,"general"}</definedName>
    <definedName name="tryrth" localSheetId="1" hidden="1">{"via1",#N/A,TRUE,"general";"via2",#N/A,TRUE,"general";"via3",#N/A,TRUE,"general"}</definedName>
    <definedName name="tryrth" localSheetId="5" hidden="1">{"via1",#N/A,TRUE,"general";"via2",#N/A,TRUE,"general";"via3",#N/A,TRUE,"general"}</definedName>
    <definedName name="tryrth" hidden="1">{"via1",#N/A,TRUE,"general";"via2",#N/A,TRUE,"general";"via3",#N/A,TRUE,"general"}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 hidden="1">{"TAB1",#N/A,TRUE,"GENERAL";"TAB2",#N/A,TRUE,"GENERAL";"TAB3",#N/A,TRUE,"GENERAL";"TAB4",#N/A,TRUE,"GENERAL";"TAB5",#N/A,TRUE,"GENERAL"}</definedName>
    <definedName name="tsert" localSheetId="4" hidden="1">{"TAB1",#N/A,TRUE,"GENERAL";"TAB2",#N/A,TRUE,"GENERAL";"TAB3",#N/A,TRUE,"GENERAL";"TAB4",#N/A,TRUE,"GENERAL";"TAB5",#N/A,TRUE,"GENERAL"}</definedName>
    <definedName name="tsert" localSheetId="1" hidden="1">{"TAB1",#N/A,TRUE,"GENERAL";"TAB2",#N/A,TRUE,"GENERAL";"TAB3",#N/A,TRUE,"GENERAL";"TAB4",#N/A,TRUE,"GENERAL";"TAB5",#N/A,TRUE,"GENERAL"}</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 localSheetId="16">#REF!</definedName>
    <definedName name="TT" localSheetId="20">#REF!</definedName>
    <definedName name="TT" localSheetId="4">#REF!</definedName>
    <definedName name="TT">#REF!</definedName>
    <definedName name="TTA" localSheetId="2">#REF!</definedName>
    <definedName name="TTA">#REF!</definedName>
    <definedName name="TTB" localSheetId="2">#REF!</definedName>
    <definedName name="TTB">#REF!</definedName>
    <definedName name="TTC" localSheetId="2">#REF!</definedName>
    <definedName name="TTC">#REF!</definedName>
    <definedName name="TtCD" localSheetId="16">#REF!</definedName>
    <definedName name="TtCD" localSheetId="20">#REF!</definedName>
    <definedName name="TtCD">#REF!</definedName>
    <definedName name="TtCDO" localSheetId="16">#REF!</definedName>
    <definedName name="TtCDO" localSheetId="20">#REF!</definedName>
    <definedName name="TtCDO">#REF!</definedName>
    <definedName name="TTE" localSheetId="2">#REF!</definedName>
    <definedName name="TTE">#REF!</definedName>
    <definedName name="TTL" localSheetId="2">#REF!</definedName>
    <definedName name="TTL">#REF!</definedName>
    <definedName name="TtlCD" localSheetId="2">#REF!</definedName>
    <definedName name="TtlCD">#REF!</definedName>
    <definedName name="TTR" localSheetId="21" hidden="1">{"via1",#N/A,TRUE,"general";"via2",#N/A,TRUE,"general";"via3",#N/A,TRUE,"general"}</definedName>
    <definedName name="TTR" localSheetId="22" hidden="1">{"via1",#N/A,TRUE,"general";"via2",#N/A,TRUE,"general";"via3",#N/A,TRUE,"general"}</definedName>
    <definedName name="TTR" localSheetId="16" hidden="1">{"via1",#N/A,TRUE,"general";"via2",#N/A,TRUE,"general";"via3",#N/A,TRUE,"general"}</definedName>
    <definedName name="TTR" localSheetId="20" hidden="1">{"via1",#N/A,TRUE,"general";"via2",#N/A,TRUE,"general";"via3",#N/A,TRUE,"general"}</definedName>
    <definedName name="TTR" localSheetId="2" hidden="1">{"via1",#N/A,TRUE,"general";"via2",#N/A,TRUE,"general";"via3",#N/A,TRUE,"general"}</definedName>
    <definedName name="TTR" localSheetId="4" hidden="1">{"via1",#N/A,TRUE,"general";"via2",#N/A,TRUE,"general";"via3",#N/A,TRUE,"general"}</definedName>
    <definedName name="TTR" localSheetId="1" hidden="1">{"via1",#N/A,TRUE,"general";"via2",#N/A,TRUE,"general";"via3",#N/A,TRUE,"general"}</definedName>
    <definedName name="TTR" localSheetId="5" hidden="1">{"via1",#N/A,TRUE,"general";"via2",#N/A,TRUE,"general";"via3",#N/A,TRUE,"general"}</definedName>
    <definedName name="TTR"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16" hidden="1">{"via1",#N/A,TRUE,"general";"via2",#N/A,TRUE,"general";"via3",#N/A,TRUE,"general"}</definedName>
    <definedName name="ttrff" localSheetId="20" hidden="1">{"via1",#N/A,TRUE,"general";"via2",#N/A,TRUE,"general";"via3",#N/A,TRUE,"general"}</definedName>
    <definedName name="ttrff" localSheetId="2" hidden="1">{"via1",#N/A,TRUE,"general";"via2",#N/A,TRUE,"general";"via3",#N/A,TRUE,"general"}</definedName>
    <definedName name="ttrff" localSheetId="4" hidden="1">{"via1",#N/A,TRUE,"general";"via2",#N/A,TRUE,"general";"via3",#N/A,TRUE,"general"}</definedName>
    <definedName name="ttrff" localSheetId="1"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localSheetId="16" hidden="1">{"TAB1",#N/A,TRUE,"GENERAL";"TAB2",#N/A,TRUE,"GENERAL";"TAB3",#N/A,TRUE,"GENERAL";"TAB4",#N/A,TRUE,"GENERAL";"TAB5",#N/A,TRUE,"GENERAL"}</definedName>
    <definedName name="ttt" localSheetId="20" hidden="1">{"TAB1",#N/A,TRUE,"GENERAL";"TAB2",#N/A,TRUE,"GENERAL";"TAB3",#N/A,TRUE,"GENERAL";"TAB4",#N/A,TRUE,"GENERAL";"TAB5",#N/A,TRUE,"GENERAL"}</definedName>
    <definedName name="ttt" localSheetId="2" hidden="1">{"TAB1",#N/A,TRUE,"GENERAL";"TAB2",#N/A,TRUE,"GENERAL";"TAB3",#N/A,TRUE,"GENERAL";"TAB4",#N/A,TRUE,"GENERAL";"TAB5",#N/A,TRUE,"GENERAL"}</definedName>
    <definedName name="ttt" localSheetId="4" hidden="1">{"TAB1",#N/A,TRUE,"GENERAL";"TAB2",#N/A,TRUE,"GENERAL";"TAB3",#N/A,TRUE,"GENERAL";"TAB4",#N/A,TRUE,"GENERAL";"TAB5",#N/A,TRUE,"GENERAL"}</definedName>
    <definedName name="ttt" localSheetId="1" hidden="1">{"TAB1",#N/A,TRUE,"GENERAL";"TAB2",#N/A,TRUE,"GENERAL";"TAB3",#N/A,TRUE,"GENERAL";"TAB4",#N/A,TRUE,"GENERAL";"TAB5",#N/A,TRUE,"GENERAL"}</definedName>
    <definedName name="ttt" localSheetId="5" hidden="1">{"TAB1",#N/A,TRUE,"GENERAL";"TAB2",#N/A,TRUE,"GENERAL";"TAB3",#N/A,TRUE,"GENERAL";"TAB4",#N/A,TRUE,"GENERAL";"TAB5",#N/A,TRUE,"GENERAL"}</definedName>
    <definedName name="ttt" hidden="1">{"TAB1",#N/A,TRUE,"GENERAL";"TAB2",#N/A,TRUE,"GENERAL";"TAB3",#N/A,TRUE,"GENERAL";"TAB4",#N/A,TRUE,"GENERAL";"TAB5",#N/A,TRUE,"GENERAL"}</definedName>
    <definedName name="tttt7" localSheetId="21" hidden="1">{"via1",#N/A,TRUE,"general";"via2",#N/A,TRUE,"general";"via3",#N/A,TRUE,"general"}</definedName>
    <definedName name="tttt7" localSheetId="22" hidden="1">{"via1",#N/A,TRUE,"general";"via2",#N/A,TRUE,"general";"via3",#N/A,TRUE,"general"}</definedName>
    <definedName name="tttt7" localSheetId="16" hidden="1">{"via1",#N/A,TRUE,"general";"via2",#N/A,TRUE,"general";"via3",#N/A,TRUE,"general"}</definedName>
    <definedName name="tttt7" localSheetId="20" hidden="1">{"via1",#N/A,TRUE,"general";"via2",#N/A,TRUE,"general";"via3",#N/A,TRUE,"general"}</definedName>
    <definedName name="tttt7" localSheetId="2" hidden="1">{"via1",#N/A,TRUE,"general";"via2",#N/A,TRUE,"general";"via3",#N/A,TRUE,"general"}</definedName>
    <definedName name="tttt7" localSheetId="4" hidden="1">{"via1",#N/A,TRUE,"general";"via2",#N/A,TRUE,"general";"via3",#N/A,TRUE,"general"}</definedName>
    <definedName name="tttt7" localSheetId="1" hidden="1">{"via1",#N/A,TRUE,"general";"via2",#N/A,TRUE,"general";"via3",#N/A,TRUE,"general"}</definedName>
    <definedName name="tttt7" localSheetId="5" hidden="1">{"via1",#N/A,TRUE,"general";"via2",#N/A,TRUE,"general";"via3",#N/A,TRUE,"general"}</definedName>
    <definedName name="tttt7" hidden="1">{"via1",#N/A,TRUE,"general";"via2",#N/A,TRUE,"general";"via3",#N/A,TRUE,"general"}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21" hidden="1">{"via1",#N/A,TRUE,"general";"via2",#N/A,TRUE,"general";"via3",#N/A,TRUE,"general"}</definedName>
    <definedName name="ttttr" localSheetId="22" hidden="1">{"via1",#N/A,TRUE,"general";"via2",#N/A,TRUE,"general";"via3",#N/A,TRUE,"general"}</definedName>
    <definedName name="ttttr" localSheetId="16" hidden="1">{"via1",#N/A,TRUE,"general";"via2",#N/A,TRUE,"general";"via3",#N/A,TRUE,"general"}</definedName>
    <definedName name="ttttr" localSheetId="20" hidden="1">{"via1",#N/A,TRUE,"general";"via2",#N/A,TRUE,"general";"via3",#N/A,TRUE,"general"}</definedName>
    <definedName name="ttttr" localSheetId="2" hidden="1">{"via1",#N/A,TRUE,"general";"via2",#N/A,TRUE,"general";"via3",#N/A,TRUE,"general"}</definedName>
    <definedName name="ttttr" localSheetId="4" hidden="1">{"via1",#N/A,TRUE,"general";"via2",#N/A,TRUE,"general";"via3",#N/A,TRUE,"general"}</definedName>
    <definedName name="ttttr" localSheetId="1" hidden="1">{"via1",#N/A,TRUE,"general";"via2",#N/A,TRUE,"general";"via3",#N/A,TRUE,"general"}</definedName>
    <definedName name="ttttr" localSheetId="5" hidden="1">{"via1",#N/A,TRUE,"general";"via2",#N/A,TRUE,"general";"via3",#N/A,TRUE,"general"}</definedName>
    <definedName name="ttttr" hidden="1">{"via1",#N/A,TRUE,"general";"via2",#N/A,TRUE,"general";"via3",#N/A,TRUE,"general"}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 hidden="1">{"TAB1",#N/A,TRUE,"GENERAL";"TAB2",#N/A,TRUE,"GENERAL";"TAB3",#N/A,TRUE,"GENERAL";"TAB4",#N/A,TRUE,"GENERAL";"TAB5",#N/A,TRUE,"GENERAL"}</definedName>
    <definedName name="ttttt" localSheetId="4" hidden="1">{"TAB1",#N/A,TRUE,"GENERAL";"TAB2",#N/A,TRUE,"GENERAL";"TAB3",#N/A,TRUE,"GENERAL";"TAB4",#N/A,TRUE,"GENERAL";"TAB5",#N/A,TRUE,"GENERAL"}</definedName>
    <definedName name="ttttt" localSheetId="1" hidden="1">{"TAB1",#N/A,TRUE,"GENERAL";"TAB2",#N/A,TRUE,"GENERAL";"TAB3",#N/A,TRUE,"GENERAL";"TAB4",#N/A,TRUE,"GENERAL";"TAB5",#N/A,TRUE,"GENERAL"}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TTTTT" localSheetId="2">#REF!</definedName>
    <definedName name="TTTTTT">#REF!</definedName>
    <definedName name="TU" localSheetId="17">#REF!</definedName>
    <definedName name="TU" localSheetId="16">#REF!</definedName>
    <definedName name="TU" localSheetId="20">#REF!</definedName>
    <definedName name="TU" localSheetId="6">#REF!</definedName>
    <definedName name="TU" localSheetId="19">#REF!</definedName>
    <definedName name="TU" localSheetId="1">#REF!</definedName>
    <definedName name="TU" localSheetId="7">#REF!</definedName>
    <definedName name="TU">#REF!</definedName>
    <definedName name="TUBERIA" localSheetId="22" hidden="1">#REF!</definedName>
    <definedName name="TUBERIA" hidden="1">#REF!</definedName>
    <definedName name="TUBERIA1" localSheetId="22" hidden="1">#REF!</definedName>
    <definedName name="TUBERIA1" hidden="1">#REF!</definedName>
    <definedName name="TUBO" localSheetId="2">#REF!</definedName>
    <definedName name="TUBO">#REF!</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16" hidden="1">{"TAB1",#N/A,TRUE,"GENERAL";"TAB2",#N/A,TRUE,"GENERAL";"TAB3",#N/A,TRUE,"GENERAL";"TAB4",#N/A,TRUE,"GENERAL";"TAB5",#N/A,TRUE,"GENERAL"}</definedName>
    <definedName name="tur" localSheetId="20" hidden="1">{"TAB1",#N/A,TRUE,"GENERAL";"TAB2",#N/A,TRUE,"GENERAL";"TAB3",#N/A,TRUE,"GENERAL";"TAB4",#N/A,TRUE,"GENERAL";"TAB5",#N/A,TRUE,"GENERAL"}</definedName>
    <definedName name="tur" localSheetId="2" hidden="1">{"TAB1",#N/A,TRUE,"GENERAL";"TAB2",#N/A,TRUE,"GENERAL";"TAB3",#N/A,TRUE,"GENERAL";"TAB4",#N/A,TRUE,"GENERAL";"TAB5",#N/A,TRUE,"GENERAL"}</definedName>
    <definedName name="tur" localSheetId="4" hidden="1">{"TAB1",#N/A,TRUE,"GENERAL";"TAB2",#N/A,TRUE,"GENERAL";"TAB3",#N/A,TRUE,"GENERAL";"TAB4",#N/A,TRUE,"GENERAL";"TAB5",#N/A,TRUE,"GENERAL"}</definedName>
    <definedName name="tur" localSheetId="1" hidden="1">{"TAB1",#N/A,TRUE,"GENERAL";"TAB2",#N/A,TRUE,"GENERAL";"TAB3",#N/A,TRUE,"GENERAL";"TAB4",#N/A,TRUE,"GENERAL";"TAB5",#N/A,TRUE,"GENERAL"}</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16" hidden="1">{"TAB1",#N/A,TRUE,"GENERAL";"TAB2",#N/A,TRUE,"GENERAL";"TAB3",#N/A,TRUE,"GENERAL";"TAB4",#N/A,TRUE,"GENERAL";"TAB5",#N/A,TRUE,"GENERAL"}</definedName>
    <definedName name="turu" localSheetId="20" hidden="1">{"TAB1",#N/A,TRUE,"GENERAL";"TAB2",#N/A,TRUE,"GENERAL";"TAB3",#N/A,TRUE,"GENERAL";"TAB4",#N/A,TRUE,"GENERAL";"TAB5",#N/A,TRUE,"GENERAL"}</definedName>
    <definedName name="turu" localSheetId="2" hidden="1">{"TAB1",#N/A,TRUE,"GENERAL";"TAB2",#N/A,TRUE,"GENERAL";"TAB3",#N/A,TRUE,"GENERAL";"TAB4",#N/A,TRUE,"GENERAL";"TAB5",#N/A,TRUE,"GENERAL"}</definedName>
    <definedName name="turu" localSheetId="4" hidden="1">{"TAB1",#N/A,TRUE,"GENERAL";"TAB2",#N/A,TRUE,"GENERAL";"TAB3",#N/A,TRUE,"GENERAL";"TAB4",#N/A,TRUE,"GENERAL";"TAB5",#N/A,TRUE,"GENERAL"}</definedName>
    <definedName name="turu" localSheetId="1"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16" hidden="1">{"TAB1",#N/A,TRUE,"GENERAL";"TAB2",#N/A,TRUE,"GENERAL";"TAB3",#N/A,TRUE,"GENERAL";"TAB4",#N/A,TRUE,"GENERAL";"TAB5",#N/A,TRUE,"GENERAL"}</definedName>
    <definedName name="twer" localSheetId="20" hidden="1">{"TAB1",#N/A,TRUE,"GENERAL";"TAB2",#N/A,TRUE,"GENERAL";"TAB3",#N/A,TRUE,"GENERAL";"TAB4",#N/A,TRUE,"GENERAL";"TAB5",#N/A,TRUE,"GENERAL"}</definedName>
    <definedName name="twer" localSheetId="2" hidden="1">{"TAB1",#N/A,TRUE,"GENERAL";"TAB2",#N/A,TRUE,"GENERAL";"TAB3",#N/A,TRUE,"GENERAL";"TAB4",#N/A,TRUE,"GENERAL";"TAB5",#N/A,TRUE,"GENERAL"}</definedName>
    <definedName name="twer" localSheetId="4" hidden="1">{"TAB1",#N/A,TRUE,"GENERAL";"TAB2",#N/A,TRUE,"GENERAL";"TAB3",#N/A,TRUE,"GENERAL";"TAB4",#N/A,TRUE,"GENERAL";"TAB5",#N/A,TRUE,"GENERAL"}</definedName>
    <definedName name="twer" localSheetId="1" hidden="1">{"TAB1",#N/A,TRUE,"GENERAL";"TAB2",#N/A,TRUE,"GENERAL";"TAB3",#N/A,TRUE,"GENERAL";"TAB4",#N/A,TRUE,"GENERAL";"TAB5",#N/A,TRUE,"GENERAL"}</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16" hidden="1">{"TAB1",#N/A,TRUE,"GENERAL";"TAB2",#N/A,TRUE,"GENERAL";"TAB3",#N/A,TRUE,"GENERAL";"TAB4",#N/A,TRUE,"GENERAL";"TAB5",#N/A,TRUE,"GENERAL"}</definedName>
    <definedName name="twet" localSheetId="20" hidden="1">{"TAB1",#N/A,TRUE,"GENERAL";"TAB2",#N/A,TRUE,"GENERAL";"TAB3",#N/A,TRUE,"GENERAL";"TAB4",#N/A,TRUE,"GENERAL";"TAB5",#N/A,TRUE,"GENERAL"}</definedName>
    <definedName name="twet" localSheetId="2" hidden="1">{"TAB1",#N/A,TRUE,"GENERAL";"TAB2",#N/A,TRUE,"GENERAL";"TAB3",#N/A,TRUE,"GENERAL";"TAB4",#N/A,TRUE,"GENERAL";"TAB5",#N/A,TRUE,"GENERAL"}</definedName>
    <definedName name="twet" localSheetId="4" hidden="1">{"TAB1",#N/A,TRUE,"GENERAL";"TAB2",#N/A,TRUE,"GENERAL";"TAB3",#N/A,TRUE,"GENERAL";"TAB4",#N/A,TRUE,"GENERAL";"TAB5",#N/A,TRUE,"GENERAL"}</definedName>
    <definedName name="twet" localSheetId="1"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y" localSheetId="21" hidden="1">{"via1",#N/A,TRUE,"general";"via2",#N/A,TRUE,"general";"via3",#N/A,TRUE,"general"}</definedName>
    <definedName name="ty" localSheetId="22" hidden="1">{"via1",#N/A,TRUE,"general";"via2",#N/A,TRUE,"general";"via3",#N/A,TRUE,"general"}</definedName>
    <definedName name="ty" localSheetId="16" hidden="1">{"via1",#N/A,TRUE,"general";"via2",#N/A,TRUE,"general";"via3",#N/A,TRUE,"general"}</definedName>
    <definedName name="ty" localSheetId="20" hidden="1">{"via1",#N/A,TRUE,"general";"via2",#N/A,TRUE,"general";"via3",#N/A,TRUE,"general"}</definedName>
    <definedName name="ty" localSheetId="2" hidden="1">{"via1",#N/A,TRUE,"general";"via2",#N/A,TRUE,"general";"via3",#N/A,TRUE,"general"}</definedName>
    <definedName name="ty" localSheetId="4" hidden="1">{"via1",#N/A,TRUE,"general";"via2",#N/A,TRUE,"general";"via3",#N/A,TRUE,"general"}</definedName>
    <definedName name="ty" localSheetId="1" hidden="1">{"via1",#N/A,TRUE,"general";"via2",#N/A,TRUE,"general";"via3",#N/A,TRUE,"general"}</definedName>
    <definedName name="ty" localSheetId="5" hidden="1">{"via1",#N/A,TRUE,"general";"via2",#N/A,TRUE,"general";"via3",#N/A,TRUE,"general"}</definedName>
    <definedName name="ty"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localSheetId="16" hidden="1">{"via1",#N/A,TRUE,"general";"via2",#N/A,TRUE,"general";"via3",#N/A,TRUE,"general"}</definedName>
    <definedName name="tyery" localSheetId="20" hidden="1">{"via1",#N/A,TRUE,"general";"via2",#N/A,TRUE,"general";"via3",#N/A,TRUE,"general"}</definedName>
    <definedName name="tyery" localSheetId="2" hidden="1">{"via1",#N/A,TRUE,"general";"via2",#N/A,TRUE,"general";"via3",#N/A,TRUE,"general"}</definedName>
    <definedName name="tyery" localSheetId="4" hidden="1">{"via1",#N/A,TRUE,"general";"via2",#N/A,TRUE,"general";"via3",#N/A,TRUE,"general"}</definedName>
    <definedName name="tyery" localSheetId="1" hidden="1">{"via1",#N/A,TRUE,"general";"via2",#N/A,TRUE,"general";"via3",#N/A,TRUE,"general"}</definedName>
    <definedName name="tyery" localSheetId="5" hidden="1">{"via1",#N/A,TRUE,"general";"via2",#N/A,TRUE,"general";"via3",#N/A,TRUE,"general"}</definedName>
    <definedName name="tyery" hidden="1">{"via1",#N/A,TRUE,"general";"via2",#N/A,TRUE,"general";"via3",#N/A,TRUE,"general"}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16" hidden="1">{"TAB1",#N/A,TRUE,"GENERAL";"TAB2",#N/A,TRUE,"GENERAL";"TAB3",#N/A,TRUE,"GENERAL";"TAB4",#N/A,TRUE,"GENERAL";"TAB5",#N/A,TRUE,"GENERAL"}</definedName>
    <definedName name="tyj" localSheetId="20" hidden="1">{"TAB1",#N/A,TRUE,"GENERAL";"TAB2",#N/A,TRUE,"GENERAL";"TAB3",#N/A,TRUE,"GENERAL";"TAB4",#N/A,TRUE,"GENERAL";"TAB5",#N/A,TRUE,"GENERAL"}</definedName>
    <definedName name="tyj" localSheetId="2" hidden="1">{"TAB1",#N/A,TRUE,"GENERAL";"TAB2",#N/A,TRUE,"GENERAL";"TAB3",#N/A,TRUE,"GENERAL";"TAB4",#N/A,TRUE,"GENERAL";"TAB5",#N/A,TRUE,"GENERAL"}</definedName>
    <definedName name="tyj" localSheetId="4" hidden="1">{"TAB1",#N/A,TRUE,"GENERAL";"TAB2",#N/A,TRUE,"GENERAL";"TAB3",#N/A,TRUE,"GENERAL";"TAB4",#N/A,TRUE,"GENERAL";"TAB5",#N/A,TRUE,"GENERAL"}</definedName>
    <definedName name="tyj" localSheetId="1" hidden="1">{"TAB1",#N/A,TRUE,"GENERAL";"TAB2",#N/A,TRUE,"GENERAL";"TAB3",#N/A,TRUE,"GENERAL";"TAB4",#N/A,TRUE,"GENERAL";"TAB5",#N/A,TRUE,"GENERAL"}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21" hidden="1">{"via1",#N/A,TRUE,"general";"via2",#N/A,TRUE,"general";"via3",#N/A,TRUE,"general"}</definedName>
    <definedName name="tyk" localSheetId="22" hidden="1">{"via1",#N/A,TRUE,"general";"via2",#N/A,TRUE,"general";"via3",#N/A,TRUE,"general"}</definedName>
    <definedName name="tyk" localSheetId="16" hidden="1">{"via1",#N/A,TRUE,"general";"via2",#N/A,TRUE,"general";"via3",#N/A,TRUE,"general"}</definedName>
    <definedName name="tyk" localSheetId="20" hidden="1">{"via1",#N/A,TRUE,"general";"via2",#N/A,TRUE,"general";"via3",#N/A,TRUE,"general"}</definedName>
    <definedName name="tyk" localSheetId="2" hidden="1">{"via1",#N/A,TRUE,"general";"via2",#N/A,TRUE,"general";"via3",#N/A,TRUE,"general"}</definedName>
    <definedName name="tyk" localSheetId="4" hidden="1">{"via1",#N/A,TRUE,"general";"via2",#N/A,TRUE,"general";"via3",#N/A,TRUE,"general"}</definedName>
    <definedName name="tyk" localSheetId="1" hidden="1">{"via1",#N/A,TRUE,"general";"via2",#N/A,TRUE,"general";"via3",#N/A,TRUE,"general"}</definedName>
    <definedName name="tyk" localSheetId="5" hidden="1">{"via1",#N/A,TRUE,"general";"via2",#N/A,TRUE,"general";"via3",#N/A,TRUE,"general"}</definedName>
    <definedName name="tyk"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16" hidden="1">{"via1",#N/A,TRUE,"general";"via2",#N/A,TRUE,"general";"via3",#N/A,TRUE,"general"}</definedName>
    <definedName name="tym" localSheetId="20" hidden="1">{"via1",#N/A,TRUE,"general";"via2",#N/A,TRUE,"general";"via3",#N/A,TRUE,"general"}</definedName>
    <definedName name="tym" localSheetId="2" hidden="1">{"via1",#N/A,TRUE,"general";"via2",#N/A,TRUE,"general";"via3",#N/A,TRUE,"general"}</definedName>
    <definedName name="tym" localSheetId="4" hidden="1">{"via1",#N/A,TRUE,"general";"via2",#N/A,TRUE,"general";"via3",#N/A,TRUE,"general"}</definedName>
    <definedName name="tym" localSheetId="1"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16" hidden="1">{"via1",#N/A,TRUE,"general";"via2",#N/A,TRUE,"general";"via3",#N/A,TRUE,"general"}</definedName>
    <definedName name="tyr" localSheetId="20" hidden="1">{"via1",#N/A,TRUE,"general";"via2",#N/A,TRUE,"general";"via3",#N/A,TRUE,"general"}</definedName>
    <definedName name="tyr" localSheetId="2" hidden="1">{"via1",#N/A,TRUE,"general";"via2",#N/A,TRUE,"general";"via3",#N/A,TRUE,"general"}</definedName>
    <definedName name="tyr" localSheetId="4" hidden="1">{"via1",#N/A,TRUE,"general";"via2",#N/A,TRUE,"general";"via3",#N/A,TRUE,"general"}</definedName>
    <definedName name="tyr" localSheetId="1"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s" localSheetId="2">#REF!</definedName>
    <definedName name="tys">#REF!</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16" hidden="1">{"TAB1",#N/A,TRUE,"GENERAL";"TAB2",#N/A,TRUE,"GENERAL";"TAB3",#N/A,TRUE,"GENERAL";"TAB4",#N/A,TRUE,"GENERAL";"TAB5",#N/A,TRUE,"GENERAL"}</definedName>
    <definedName name="tyty" localSheetId="20" hidden="1">{"TAB1",#N/A,TRUE,"GENERAL";"TAB2",#N/A,TRUE,"GENERAL";"TAB3",#N/A,TRUE,"GENERAL";"TAB4",#N/A,TRUE,"GENERAL";"TAB5",#N/A,TRUE,"GENERAL"}</definedName>
    <definedName name="tyty" localSheetId="2" hidden="1">{"TAB1",#N/A,TRUE,"GENERAL";"TAB2",#N/A,TRUE,"GENERAL";"TAB3",#N/A,TRUE,"GENERAL";"TAB4",#N/A,TRUE,"GENERAL";"TAB5",#N/A,TRUE,"GENERAL"}</definedName>
    <definedName name="tyty" localSheetId="4" hidden="1">{"TAB1",#N/A,TRUE,"GENERAL";"TAB2",#N/A,TRUE,"GENERAL";"TAB3",#N/A,TRUE,"GENERAL";"TAB4",#N/A,TRUE,"GENERAL";"TAB5",#N/A,TRUE,"GENERAL"}</definedName>
    <definedName name="tyty" localSheetId="1"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 localSheetId="2">#REF!</definedName>
    <definedName name="tyu">#REF!</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 hidden="1">{"TAB1",#N/A,TRUE,"GENERAL";"TAB2",#N/A,TRUE,"GENERAL";"TAB3",#N/A,TRUE,"GENERAL";"TAB4",#N/A,TRUE,"GENERAL";"TAB5",#N/A,TRUE,"GENERAL"}</definedName>
    <definedName name="tyujh" localSheetId="4" hidden="1">{"TAB1",#N/A,TRUE,"GENERAL";"TAB2",#N/A,TRUE,"GENERAL";"TAB3",#N/A,TRUE,"GENERAL";"TAB4",#N/A,TRUE,"GENERAL";"TAB5",#N/A,TRUE,"GENERAL"}</definedName>
    <definedName name="tyujh" localSheetId="1"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 hidden="1">{"TAB1",#N/A,TRUE,"GENERAL";"TAB2",#N/A,TRUE,"GENERAL";"TAB3",#N/A,TRUE,"GENERAL";"TAB4",#N/A,TRUE,"GENERAL";"TAB5",#N/A,TRUE,"GENERAL"}</definedName>
    <definedName name="tyuty" localSheetId="4" hidden="1">{"TAB1",#N/A,TRUE,"GENERAL";"TAB2",#N/A,TRUE,"GENERAL";"TAB3",#N/A,TRUE,"GENERAL";"TAB4",#N/A,TRUE,"GENERAL";"TAB5",#N/A,TRUE,"GENERAL"}</definedName>
    <definedName name="tyuty" localSheetId="1"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21" hidden="1">{"via1",#N/A,TRUE,"general";"via2",#N/A,TRUE,"general";"via3",#N/A,TRUE,"general"}</definedName>
    <definedName name="tyutyu" localSheetId="22" hidden="1">{"via1",#N/A,TRUE,"general";"via2",#N/A,TRUE,"general";"via3",#N/A,TRUE,"general"}</definedName>
    <definedName name="tyutyu" localSheetId="16" hidden="1">{"via1",#N/A,TRUE,"general";"via2",#N/A,TRUE,"general";"via3",#N/A,TRUE,"general"}</definedName>
    <definedName name="tyutyu" localSheetId="20" hidden="1">{"via1",#N/A,TRUE,"general";"via2",#N/A,TRUE,"general";"via3",#N/A,TRUE,"general"}</definedName>
    <definedName name="tyutyu" localSheetId="2" hidden="1">{"via1",#N/A,TRUE,"general";"via2",#N/A,TRUE,"general";"via3",#N/A,TRUE,"general"}</definedName>
    <definedName name="tyutyu" localSheetId="4" hidden="1">{"via1",#N/A,TRUE,"general";"via2",#N/A,TRUE,"general";"via3",#N/A,TRUE,"general"}</definedName>
    <definedName name="tyutyu" localSheetId="1" hidden="1">{"via1",#N/A,TRUE,"general";"via2",#N/A,TRUE,"general";"via3",#N/A,TRUE,"general"}</definedName>
    <definedName name="tyutyu" localSheetId="5" hidden="1">{"via1",#N/A,TRUE,"general";"via2",#N/A,TRUE,"general";"via3",#N/A,TRUE,"general"}</definedName>
    <definedName name="tyutyu"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16" hidden="1">{"via1",#N/A,TRUE,"general";"via2",#N/A,TRUE,"general";"via3",#N/A,TRUE,"general"}</definedName>
    <definedName name="tyxg" localSheetId="20" hidden="1">{"via1",#N/A,TRUE,"general";"via2",#N/A,TRUE,"general";"via3",#N/A,TRUE,"general"}</definedName>
    <definedName name="tyxg" localSheetId="2" hidden="1">{"via1",#N/A,TRUE,"general";"via2",#N/A,TRUE,"general";"via3",#N/A,TRUE,"general"}</definedName>
    <definedName name="tyxg" localSheetId="4" hidden="1">{"via1",#N/A,TRUE,"general";"via2",#N/A,TRUE,"general";"via3",#N/A,TRUE,"general"}</definedName>
    <definedName name="tyxg" localSheetId="1"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U" localSheetId="16">#REF!</definedName>
    <definedName name="U" localSheetId="20">#REF!</definedName>
    <definedName name="U" localSheetId="4">#REF!</definedName>
    <definedName name="U">#REF!</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16" hidden="1">{"TAB1",#N/A,TRUE,"GENERAL";"TAB2",#N/A,TRUE,"GENERAL";"TAB3",#N/A,TRUE,"GENERAL";"TAB4",#N/A,TRUE,"GENERAL";"TAB5",#N/A,TRUE,"GENERAL"}</definedName>
    <definedName name="u3u" localSheetId="20" hidden="1">{"TAB1",#N/A,TRUE,"GENERAL";"TAB2",#N/A,TRUE,"GENERAL";"TAB3",#N/A,TRUE,"GENERAL";"TAB4",#N/A,TRUE,"GENERAL";"TAB5",#N/A,TRUE,"GENERAL"}</definedName>
    <definedName name="u3u" localSheetId="2" hidden="1">{"TAB1",#N/A,TRUE,"GENERAL";"TAB2",#N/A,TRUE,"GENERAL";"TAB3",#N/A,TRUE,"GENERAL";"TAB4",#N/A,TRUE,"GENERAL";"TAB5",#N/A,TRUE,"GENERAL"}</definedName>
    <definedName name="u3u" localSheetId="4" hidden="1">{"TAB1",#N/A,TRUE,"GENERAL";"TAB2",#N/A,TRUE,"GENERAL";"TAB3",#N/A,TRUE,"GENERAL";"TAB4",#N/A,TRUE,"GENERAL";"TAB5",#N/A,TRUE,"GENERAL"}</definedName>
    <definedName name="u3u" localSheetId="1" hidden="1">{"TAB1",#N/A,TRUE,"GENERAL";"TAB2",#N/A,TRUE,"GENERAL";"TAB3",#N/A,TRUE,"GENERAL";"TAB4",#N/A,TRUE,"GENERAL";"TAB5",#N/A,TRUE,"GENERAL"}</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16" hidden="1">{"TAB1",#N/A,TRUE,"GENERAL";"TAB2",#N/A,TRUE,"GENERAL";"TAB3",#N/A,TRUE,"GENERAL";"TAB4",#N/A,TRUE,"GENERAL";"TAB5",#N/A,TRUE,"GENERAL"}</definedName>
    <definedName name="u7u7" localSheetId="20" hidden="1">{"TAB1",#N/A,TRUE,"GENERAL";"TAB2",#N/A,TRUE,"GENERAL";"TAB3",#N/A,TRUE,"GENERAL";"TAB4",#N/A,TRUE,"GENERAL";"TAB5",#N/A,TRUE,"GENERAL"}</definedName>
    <definedName name="u7u7" localSheetId="2" hidden="1">{"TAB1",#N/A,TRUE,"GENERAL";"TAB2",#N/A,TRUE,"GENERAL";"TAB3",#N/A,TRUE,"GENERAL";"TAB4",#N/A,TRUE,"GENERAL";"TAB5",#N/A,TRUE,"GENERAL"}</definedName>
    <definedName name="u7u7" localSheetId="4" hidden="1">{"TAB1",#N/A,TRUE,"GENERAL";"TAB2",#N/A,TRUE,"GENERAL";"TAB3",#N/A,TRUE,"GENERAL";"TAB4",#N/A,TRUE,"GENERAL";"TAB5",#N/A,TRUE,"GENERAL"}</definedName>
    <definedName name="u7u7" localSheetId="1"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at" localSheetId="2">#REF!</definedName>
    <definedName name="uat">#REF!</definedName>
    <definedName name="Ubicación" localSheetId="16">#REF!</definedName>
    <definedName name="Ubicación" localSheetId="20">#REF!</definedName>
    <definedName name="Ubicación" localSheetId="4">#REF!</definedName>
    <definedName name="Ubicación">#REF!</definedName>
    <definedName name="UI" localSheetId="21" hidden="1">{"via1",#N/A,TRUE,"general";"via2",#N/A,TRUE,"general";"via3",#N/A,TRUE,"general"}</definedName>
    <definedName name="UI" localSheetId="22" hidden="1">{"via1",#N/A,TRUE,"general";"via2",#N/A,TRUE,"general";"via3",#N/A,TRUE,"general"}</definedName>
    <definedName name="UI" localSheetId="16" hidden="1">{"via1",#N/A,TRUE,"general";"via2",#N/A,TRUE,"general";"via3",#N/A,TRUE,"general"}</definedName>
    <definedName name="UI" localSheetId="20" hidden="1">{"via1",#N/A,TRUE,"general";"via2",#N/A,TRUE,"general";"via3",#N/A,TRUE,"general"}</definedName>
    <definedName name="UI" localSheetId="2" hidden="1">{"via1",#N/A,TRUE,"general";"via2",#N/A,TRUE,"general";"via3",#N/A,TRUE,"general"}</definedName>
    <definedName name="UI" localSheetId="4" hidden="1">{"via1",#N/A,TRUE,"general";"via2",#N/A,TRUE,"general";"via3",#N/A,TRUE,"general"}</definedName>
    <definedName name="UI" localSheetId="1" hidden="1">{"via1",#N/A,TRUE,"general";"via2",#N/A,TRUE,"general";"via3",#N/A,TRUE,"general"}</definedName>
    <definedName name="UI" localSheetId="5" hidden="1">{"via1",#N/A,TRUE,"general";"via2",#N/A,TRUE,"general";"via3",#N/A,TRUE,"general"}</definedName>
    <definedName name="UI"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localSheetId="16" hidden="1">{"via1",#N/A,TRUE,"general";"via2",#N/A,TRUE,"general";"via3",#N/A,TRUE,"general"}</definedName>
    <definedName name="uijhj" localSheetId="20" hidden="1">{"via1",#N/A,TRUE,"general";"via2",#N/A,TRUE,"general";"via3",#N/A,TRUE,"general"}</definedName>
    <definedName name="uijhj" localSheetId="2" hidden="1">{"via1",#N/A,TRUE,"general";"via2",#N/A,TRUE,"general";"via3",#N/A,TRUE,"general"}</definedName>
    <definedName name="uijhj" localSheetId="4" hidden="1">{"via1",#N/A,TRUE,"general";"via2",#N/A,TRUE,"general";"via3",#N/A,TRUE,"general"}</definedName>
    <definedName name="uijhj" localSheetId="1" hidden="1">{"via1",#N/A,TRUE,"general";"via2",#N/A,TRUE,"general";"via3",#N/A,TRUE,"general"}</definedName>
    <definedName name="uijhj" localSheetId="5" hidden="1">{"via1",#N/A,TRUE,"general";"via2",#N/A,TRUE,"general";"via3",#N/A,TRUE,"general"}</definedName>
    <definedName name="uijhj" hidden="1">{"via1",#N/A,TRUE,"general";"via2",#N/A,TRUE,"general";"via3",#N/A,TRUE,"general"}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16" hidden="1">{"TAB1",#N/A,TRUE,"GENERAL";"TAB2",#N/A,TRUE,"GENERAL";"TAB3",#N/A,TRUE,"GENERAL";"TAB4",#N/A,TRUE,"GENERAL";"TAB5",#N/A,TRUE,"GENERAL"}</definedName>
    <definedName name="uio" localSheetId="20" hidden="1">{"TAB1",#N/A,TRUE,"GENERAL";"TAB2",#N/A,TRUE,"GENERAL";"TAB3",#N/A,TRUE,"GENERAL";"TAB4",#N/A,TRUE,"GENERAL";"TAB5",#N/A,TRUE,"GENERAL"}</definedName>
    <definedName name="uio" localSheetId="2" hidden="1">{"TAB1",#N/A,TRUE,"GENERAL";"TAB2",#N/A,TRUE,"GENERAL";"TAB3",#N/A,TRUE,"GENERAL";"TAB4",#N/A,TRUE,"GENERAL";"TAB5",#N/A,TRUE,"GENERAL"}</definedName>
    <definedName name="uio" localSheetId="4" hidden="1">{"TAB1",#N/A,TRUE,"GENERAL";"TAB2",#N/A,TRUE,"GENERAL";"TAB3",#N/A,TRUE,"GENERAL";"TAB4",#N/A,TRUE,"GENERAL";"TAB5",#N/A,TRUE,"GENERAL"}</definedName>
    <definedName name="uio" localSheetId="1" hidden="1">{"TAB1",#N/A,TRUE,"GENERAL";"TAB2",#N/A,TRUE,"GENERAL";"TAB3",#N/A,TRUE,"GENERAL";"TAB4",#N/A,TRUE,"GENERAL";"TAB5",#N/A,TRUE,"GENERAL"}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16" hidden="1">{"TAB1",#N/A,TRUE,"GENERAL";"TAB2",#N/A,TRUE,"GENERAL";"TAB3",#N/A,TRUE,"GENERAL";"TAB4",#N/A,TRUE,"GENERAL";"TAB5",#N/A,TRUE,"GENERAL"}</definedName>
    <definedName name="uiou" localSheetId="20" hidden="1">{"TAB1",#N/A,TRUE,"GENERAL";"TAB2",#N/A,TRUE,"GENERAL";"TAB3",#N/A,TRUE,"GENERAL";"TAB4",#N/A,TRUE,"GENERAL";"TAB5",#N/A,TRUE,"GENERAL"}</definedName>
    <definedName name="uiou" localSheetId="2" hidden="1">{"TAB1",#N/A,TRUE,"GENERAL";"TAB2",#N/A,TRUE,"GENERAL";"TAB3",#N/A,TRUE,"GENERAL";"TAB4",#N/A,TRUE,"GENERAL";"TAB5",#N/A,TRUE,"GENERAL"}</definedName>
    <definedName name="uiou" localSheetId="4" hidden="1">{"TAB1",#N/A,TRUE,"GENERAL";"TAB2",#N/A,TRUE,"GENERAL";"TAB3",#N/A,TRUE,"GENERAL";"TAB4",#N/A,TRUE,"GENERAL";"TAB5",#N/A,TRUE,"GENERAL"}</definedName>
    <definedName name="uiou" localSheetId="1"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21" hidden="1">{"via1",#N/A,TRUE,"general";"via2",#N/A,TRUE,"general";"via3",#N/A,TRUE,"general"}</definedName>
    <definedName name="uir" localSheetId="22" hidden="1">{"via1",#N/A,TRUE,"general";"via2",#N/A,TRUE,"general";"via3",#N/A,TRUE,"general"}</definedName>
    <definedName name="uir" localSheetId="16" hidden="1">{"via1",#N/A,TRUE,"general";"via2",#N/A,TRUE,"general";"via3",#N/A,TRUE,"general"}</definedName>
    <definedName name="uir" localSheetId="20" hidden="1">{"via1",#N/A,TRUE,"general";"via2",#N/A,TRUE,"general";"via3",#N/A,TRUE,"general"}</definedName>
    <definedName name="uir" localSheetId="2" hidden="1">{"via1",#N/A,TRUE,"general";"via2",#N/A,TRUE,"general";"via3",#N/A,TRUE,"general"}</definedName>
    <definedName name="uir" localSheetId="4" hidden="1">{"via1",#N/A,TRUE,"general";"via2",#N/A,TRUE,"general";"via3",#N/A,TRUE,"general"}</definedName>
    <definedName name="uir" localSheetId="1" hidden="1">{"via1",#N/A,TRUE,"general";"via2",#N/A,TRUE,"general";"via3",#N/A,TRUE,"general"}</definedName>
    <definedName name="uir" localSheetId="5" hidden="1">{"via1",#N/A,TRUE,"general";"via2",#N/A,TRUE,"general";"via3",#N/A,TRUE,"general"}</definedName>
    <definedName name="uir" hidden="1">{"via1",#N/A,TRUE,"general";"via2",#N/A,TRUE,"general";"via3",#N/A,TRUE,"general"}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21" hidden="1">{"via1",#N/A,TRUE,"general";"via2",#N/A,TRUE,"general";"via3",#N/A,TRUE,"general"}</definedName>
    <definedName name="uityjj" localSheetId="22" hidden="1">{"via1",#N/A,TRUE,"general";"via2",#N/A,TRUE,"general";"via3",#N/A,TRUE,"general"}</definedName>
    <definedName name="uityjj" localSheetId="16" hidden="1">{"via1",#N/A,TRUE,"general";"via2",#N/A,TRUE,"general";"via3",#N/A,TRUE,"general"}</definedName>
    <definedName name="uityjj" localSheetId="20" hidden="1">{"via1",#N/A,TRUE,"general";"via2",#N/A,TRUE,"general";"via3",#N/A,TRUE,"general"}</definedName>
    <definedName name="uityjj" localSheetId="2" hidden="1">{"via1",#N/A,TRUE,"general";"via2",#N/A,TRUE,"general";"via3",#N/A,TRUE,"general"}</definedName>
    <definedName name="uityjj" localSheetId="4" hidden="1">{"via1",#N/A,TRUE,"general";"via2",#N/A,TRUE,"general";"via3",#N/A,TRUE,"general"}</definedName>
    <definedName name="uityjj" localSheetId="1" hidden="1">{"via1",#N/A,TRUE,"general";"via2",#N/A,TRUE,"general";"via3",#N/A,TRUE,"general"}</definedName>
    <definedName name="uityjj" localSheetId="5" hidden="1">{"via1",#N/A,TRUE,"general";"via2",#N/A,TRUE,"general";"via3",#N/A,TRUE,"general"}</definedName>
    <definedName name="uityjj" hidden="1">{"via1",#N/A,TRUE,"general";"via2",#N/A,TRUE,"general";"via3",#N/A,TRUE,"general"}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 hidden="1">{"TAB1",#N/A,TRUE,"GENERAL";"TAB2",#N/A,TRUE,"GENERAL";"TAB3",#N/A,TRUE,"GENERAL";"TAB4",#N/A,TRUE,"GENERAL";"TAB5",#N/A,TRUE,"GENERAL"}</definedName>
    <definedName name="UIUYI" localSheetId="4" hidden="1">{"TAB1",#N/A,TRUE,"GENERAL";"TAB2",#N/A,TRUE,"GENERAL";"TAB3",#N/A,TRUE,"GENERAL";"TAB4",#N/A,TRUE,"GENERAL";"TAB5",#N/A,TRUE,"GENERAL"}</definedName>
    <definedName name="UIUYI" localSheetId="1"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M" localSheetId="17">#REF!</definedName>
    <definedName name="UM" localSheetId="16">#REF!</definedName>
    <definedName name="UM" localSheetId="20">#REF!</definedName>
    <definedName name="UM" localSheetId="6">#REF!</definedName>
    <definedName name="UM" localSheetId="19">#REF!</definedName>
    <definedName name="UM" localSheetId="1">#REF!</definedName>
    <definedName name="UM" localSheetId="7">#REF!</definedName>
    <definedName name="UM">#REF!</definedName>
    <definedName name="UN" localSheetId="2">#REF!</definedName>
    <definedName name="UN">#REF!</definedName>
    <definedName name="UN_APU" localSheetId="2">IF(LEN(#REF!)=2,"",IF(#REF!="","",IF(ISERROR(SEARCH("-",#REF!,3)),VLOOKUP(#REF!,#REF!,3,0),VLOOKUP(#REF!,#REF!,3,FALSE))))</definedName>
    <definedName name="UN_APU">IF(LEN(#REF!)=2,"",IF(#REF!="","",IF(ISERROR(SEARCH("-",#REF!,3)),VLOOKUP(#REF!,#REF!,3,0),VLOOKUP(#REF!,#REF!,3,FALSE))))</definedName>
    <definedName name="UN_AUX" localSheetId="2">IF(#REF!="","",VLOOKUP(#REF!,#REF!,3,FALSE))</definedName>
    <definedName name="UN_AUX">IF(#REF!="","",VLOOKUP(#REF!,#REF!,3,FALSE))</definedName>
    <definedName name="UND" localSheetId="20">#REF!</definedName>
    <definedName name="UND" localSheetId="1">#REF!</definedName>
    <definedName name="UND">#REF!</definedName>
    <definedName name="UNIDAD1" localSheetId="16">#REF!</definedName>
    <definedName name="UNIDAD1" localSheetId="20">#REF!</definedName>
    <definedName name="UNIDAD1" localSheetId="1">#REF!</definedName>
    <definedName name="UNIDAD1">#REF!</definedName>
    <definedName name="UNIDAD521" localSheetId="20">#REF!</definedName>
    <definedName name="UNIDAD521" localSheetId="1">#REF!</definedName>
    <definedName name="UNIDAD521">#REF!</definedName>
    <definedName name="UNIDADE_DE_NEGOCIO" localSheetId="2">#REF!</definedName>
    <definedName name="UNIDADE_DE_NEGOCIO">#REF!</definedName>
    <definedName name="Unidades" localSheetId="2">#REF!</definedName>
    <definedName name="Unidades">#REF!</definedName>
    <definedName name="UNITARIO" localSheetId="20">#REF!</definedName>
    <definedName name="UNITARIO">#REF!</definedName>
    <definedName name="Unitarios" localSheetId="16">#REF!</definedName>
    <definedName name="Unitarios" localSheetId="20">#REF!</definedName>
    <definedName name="Unitarios">#REF!</definedName>
    <definedName name="unj" localSheetId="22" hidden="1">#REF!</definedName>
    <definedName name="unj" hidden="1">#REF!</definedName>
    <definedName name="UNO" localSheetId="2">#REF!</definedName>
    <definedName name="UNO">#REF!</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 hidden="1">{"TAB1",#N/A,TRUE,"GENERAL";"TAB2",#N/A,TRUE,"GENERAL";"TAB3",#N/A,TRUE,"GENERAL";"TAB4",#N/A,TRUE,"GENERAL";"TAB5",#N/A,TRUE,"GENERAL"}</definedName>
    <definedName name="UOUIV" localSheetId="4" hidden="1">{"TAB1",#N/A,TRUE,"GENERAL";"TAB2",#N/A,TRUE,"GENERAL";"TAB3",#N/A,TRUE,"GENERAL";"TAB4",#N/A,TRUE,"GENERAL";"TAB5",#N/A,TRUE,"GENERAL"}</definedName>
    <definedName name="UOUIV" localSheetId="1" hidden="1">{"TAB1",#N/A,TRUE,"GENERAL";"TAB2",#N/A,TRUE,"GENERAL";"TAB3",#N/A,TRUE,"GENERAL";"TAB4",#N/A,TRUE,"GENERAL";"TAB5",#N/A,TRUE,"GENERAL"}</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PZ" localSheetId="20">#REF!</definedName>
    <definedName name="UPZ" localSheetId="4">#REF!</definedName>
    <definedName name="UPZ" localSheetId="1">#REF!</definedName>
    <definedName name="UPZ">#REF!</definedName>
    <definedName name="uriel">#N/A</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 hidden="1">{"TAB1",#N/A,TRUE,"GENERAL";"TAB2",#N/A,TRUE,"GENERAL";"TAB3",#N/A,TRUE,"GENERAL";"TAB4",#N/A,TRUE,"GENERAL";"TAB5",#N/A,TRUE,"GENERAL"}</definedName>
    <definedName name="uryur" localSheetId="4" hidden="1">{"TAB1",#N/A,TRUE,"GENERAL";"TAB2",#N/A,TRUE,"GENERAL";"TAB3",#N/A,TRUE,"GENERAL";"TAB4",#N/A,TRUE,"GENERAL";"TAB5",#N/A,TRUE,"GENERAL"}</definedName>
    <definedName name="uryur" localSheetId="1" hidden="1">{"TAB1",#N/A,TRUE,"GENERAL";"TAB2",#N/A,TRUE,"GENERAL";"TAB3",#N/A,TRUE,"GENERAL";"TAB4",#N/A,TRUE,"GENERAL";"TAB5",#N/A,TRUE,"GENERAL"}</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S" localSheetId="17">#REF!</definedName>
    <definedName name="US" localSheetId="16">#REF!</definedName>
    <definedName name="US" localSheetId="20">#REF!</definedName>
    <definedName name="US" localSheetId="6">#REF!</definedName>
    <definedName name="US" localSheetId="19">#REF!</definedName>
    <definedName name="US" localSheetId="1">#REF!</definedName>
    <definedName name="US" localSheetId="7">#REF!</definedName>
    <definedName name="US">#REF!</definedName>
    <definedName name="ut" localSheetId="2">#REF!</definedName>
    <definedName name="ut">#REF!</definedName>
    <definedName name="util" localSheetId="2">#REF!</definedName>
    <definedName name="util">#REF!</definedName>
    <definedName name="UtilidadObra" localSheetId="2">#REF!</definedName>
    <definedName name="UtilidadObra">#REF!</definedName>
    <definedName name="UTL" localSheetId="2">#REF!</definedName>
    <definedName name="UTL">#REF!</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localSheetId="16" hidden="1">{"TAB1",#N/A,TRUE,"GENERAL";"TAB2",#N/A,TRUE,"GENERAL";"TAB3",#N/A,TRUE,"GENERAL";"TAB4",#N/A,TRUE,"GENERAL";"TAB5",#N/A,TRUE,"GENERAL"}</definedName>
    <definedName name="uu" localSheetId="20" hidden="1">{"TAB1",#N/A,TRUE,"GENERAL";"TAB2",#N/A,TRUE,"GENERAL";"TAB3",#N/A,TRUE,"GENERAL";"TAB4",#N/A,TRUE,"GENERAL";"TAB5",#N/A,TRUE,"GENERAL"}</definedName>
    <definedName name="uu" localSheetId="2" hidden="1">{"TAB1",#N/A,TRUE,"GENERAL";"TAB2",#N/A,TRUE,"GENERAL";"TAB3",#N/A,TRUE,"GENERAL";"TAB4",#N/A,TRUE,"GENERAL";"TAB5",#N/A,TRUE,"GENERAL"}</definedName>
    <definedName name="uu" localSheetId="4" hidden="1">{"TAB1",#N/A,TRUE,"GENERAL";"TAB2",#N/A,TRUE,"GENERAL";"TAB3",#N/A,TRUE,"GENERAL";"TAB4",#N/A,TRUE,"GENERAL";"TAB5",#N/A,TRUE,"GENERAL"}</definedName>
    <definedName name="uu" localSheetId="1" hidden="1">{"TAB1",#N/A,TRUE,"GENERAL";"TAB2",#N/A,TRUE,"GENERAL";"TAB3",#N/A,TRUE,"GENERAL";"TAB4",#N/A,TRUE,"GENERAL";"TAB5",#N/A,TRUE,"GENERAL"}</definedName>
    <definedName name="uu" localSheetId="5" hidden="1">{"TAB1",#N/A,TRUE,"GENERAL";"TAB2",#N/A,TRUE,"GENERAL";"TAB3",#N/A,TRUE,"GENERAL";"TAB4",#N/A,TRUE,"GENERAL";"TAB5",#N/A,TRUE,"GENERAL"}</definedName>
    <definedName name="uu"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16" hidden="1">{"TAB1",#N/A,TRUE,"GENERAL";"TAB2",#N/A,TRUE,"GENERAL";"TAB3",#N/A,TRUE,"GENERAL";"TAB4",#N/A,TRUE,"GENERAL";"TAB5",#N/A,TRUE,"GENERAL"}</definedName>
    <definedName name="uuu" localSheetId="20" hidden="1">{"TAB1",#N/A,TRUE,"GENERAL";"TAB2",#N/A,TRUE,"GENERAL";"TAB3",#N/A,TRUE,"GENERAL";"TAB4",#N/A,TRUE,"GENERAL";"TAB5",#N/A,TRUE,"GENERAL"}</definedName>
    <definedName name="uuu" localSheetId="2" hidden="1">{"TAB1",#N/A,TRUE,"GENERAL";"TAB2",#N/A,TRUE,"GENERAL";"TAB3",#N/A,TRUE,"GENERAL";"TAB4",#N/A,TRUE,"GENERAL";"TAB5",#N/A,TRUE,"GENERAL"}</definedName>
    <definedName name="uuu" localSheetId="4" hidden="1">{"TAB1",#N/A,TRUE,"GENERAL";"TAB2",#N/A,TRUE,"GENERAL";"TAB3",#N/A,TRUE,"GENERAL";"TAB4",#N/A,TRUE,"GENERAL";"TAB5",#N/A,TRUE,"GENERAL"}</definedName>
    <definedName name="uuu" localSheetId="1" hidden="1">{"TAB1",#N/A,TRUE,"GENERAL";"TAB2",#N/A,TRUE,"GENERAL";"TAB3",#N/A,TRUE,"GENERAL";"TAB4",#N/A,TRUE,"GENERAL";"TAB5",#N/A,TRUE,"GENERAL"}</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 hidden="1">{"TAB1",#N/A,TRUE,"GENERAL";"TAB2",#N/A,TRUE,"GENERAL";"TAB3",#N/A,TRUE,"GENERAL";"TAB4",#N/A,TRUE,"GENERAL";"TAB5",#N/A,TRUE,"GENERAL"}</definedName>
    <definedName name="uuuuo" localSheetId="4" hidden="1">{"TAB1",#N/A,TRUE,"GENERAL";"TAB2",#N/A,TRUE,"GENERAL";"TAB3",#N/A,TRUE,"GENERAL";"TAB4",#N/A,TRUE,"GENERAL";"TAB5",#N/A,TRUE,"GENERAL"}</definedName>
    <definedName name="uuuuo" localSheetId="1"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21" hidden="1">{"via1",#N/A,TRUE,"general";"via2",#N/A,TRUE,"general";"via3",#N/A,TRUE,"general"}</definedName>
    <definedName name="uuuuuj" localSheetId="22" hidden="1">{"via1",#N/A,TRUE,"general";"via2",#N/A,TRUE,"general";"via3",#N/A,TRUE,"general"}</definedName>
    <definedName name="uuuuuj" localSheetId="16" hidden="1">{"via1",#N/A,TRUE,"general";"via2",#N/A,TRUE,"general";"via3",#N/A,TRUE,"general"}</definedName>
    <definedName name="uuuuuj" localSheetId="20" hidden="1">{"via1",#N/A,TRUE,"general";"via2",#N/A,TRUE,"general";"via3",#N/A,TRUE,"general"}</definedName>
    <definedName name="uuuuuj" localSheetId="2" hidden="1">{"via1",#N/A,TRUE,"general";"via2",#N/A,TRUE,"general";"via3",#N/A,TRUE,"general"}</definedName>
    <definedName name="uuuuuj" localSheetId="4" hidden="1">{"via1",#N/A,TRUE,"general";"via2",#N/A,TRUE,"general";"via3",#N/A,TRUE,"general"}</definedName>
    <definedName name="uuuuuj" localSheetId="1" hidden="1">{"via1",#N/A,TRUE,"general";"via2",#N/A,TRUE,"general";"via3",#N/A,TRUE,"general"}</definedName>
    <definedName name="uuuuuj" localSheetId="5" hidden="1">{"via1",#N/A,TRUE,"general";"via2",#N/A,TRUE,"general";"via3",#N/A,TRUE,"general"}</definedName>
    <definedName name="uuuuuj" hidden="1">{"via1",#N/A,TRUE,"general";"via2",#N/A,TRUE,"general";"via3",#N/A,TRUE,"general"}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 hidden="1">{"TAB1",#N/A,TRUE,"GENERAL";"TAB2",#N/A,TRUE,"GENERAL";"TAB3",#N/A,TRUE,"GENERAL";"TAB4",#N/A,TRUE,"GENERAL";"TAB5",#N/A,TRUE,"GENERAL"}</definedName>
    <definedName name="uwkap" localSheetId="4" hidden="1">{"TAB1",#N/A,TRUE,"GENERAL";"TAB2",#N/A,TRUE,"GENERAL";"TAB3",#N/A,TRUE,"GENERAL";"TAB4",#N/A,TRUE,"GENERAL";"TAB5",#N/A,TRUE,"GENERAL"}</definedName>
    <definedName name="uwkap" localSheetId="1" hidden="1">{"TAB1",#N/A,TRUE,"GENERAL";"TAB2",#N/A,TRUE,"GENERAL";"TAB3",#N/A,TRUE,"GENERAL";"TAB4",#N/A,TRUE,"GENERAL";"TAB5",#N/A,TRUE,"GENERAL"}</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xd" localSheetId="2">#REF!</definedName>
    <definedName name="uxd">#REF!</definedName>
    <definedName name="uy" localSheetId="2">#REF!</definedName>
    <definedName name="uy">#REF!</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16" hidden="1">{"TAB1",#N/A,TRUE,"GENERAL";"TAB2",#N/A,TRUE,"GENERAL";"TAB3",#N/A,TRUE,"GENERAL";"TAB4",#N/A,TRUE,"GENERAL";"TAB5",#N/A,TRUE,"GENERAL"}</definedName>
    <definedName name="uytu" localSheetId="20" hidden="1">{"TAB1",#N/A,TRUE,"GENERAL";"TAB2",#N/A,TRUE,"GENERAL";"TAB3",#N/A,TRUE,"GENERAL";"TAB4",#N/A,TRUE,"GENERAL";"TAB5",#N/A,TRUE,"GENERAL"}</definedName>
    <definedName name="uytu" localSheetId="2" hidden="1">{"TAB1",#N/A,TRUE,"GENERAL";"TAB2",#N/A,TRUE,"GENERAL";"TAB3",#N/A,TRUE,"GENERAL";"TAB4",#N/A,TRUE,"GENERAL";"TAB5",#N/A,TRUE,"GENERAL"}</definedName>
    <definedName name="uytu" localSheetId="4" hidden="1">{"TAB1",#N/A,TRUE,"GENERAL";"TAB2",#N/A,TRUE,"GENERAL";"TAB3",#N/A,TRUE,"GENERAL";"TAB4",#N/A,TRUE,"GENERAL";"TAB5",#N/A,TRUE,"GENERAL"}</definedName>
    <definedName name="uytu" localSheetId="1"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21" hidden="1">{"via1",#N/A,TRUE,"general";"via2",#N/A,TRUE,"general";"via3",#N/A,TRUE,"general"}</definedName>
    <definedName name="uyur" localSheetId="22" hidden="1">{"via1",#N/A,TRUE,"general";"via2",#N/A,TRUE,"general";"via3",#N/A,TRUE,"general"}</definedName>
    <definedName name="uyur" localSheetId="16" hidden="1">{"via1",#N/A,TRUE,"general";"via2",#N/A,TRUE,"general";"via3",#N/A,TRUE,"general"}</definedName>
    <definedName name="uyur" localSheetId="20" hidden="1">{"via1",#N/A,TRUE,"general";"via2",#N/A,TRUE,"general";"via3",#N/A,TRUE,"general"}</definedName>
    <definedName name="uyur" localSheetId="2" hidden="1">{"via1",#N/A,TRUE,"general";"via2",#N/A,TRUE,"general";"via3",#N/A,TRUE,"general"}</definedName>
    <definedName name="uyur" localSheetId="4" hidden="1">{"via1",#N/A,TRUE,"general";"via2",#N/A,TRUE,"general";"via3",#N/A,TRUE,"general"}</definedName>
    <definedName name="uyur" localSheetId="1" hidden="1">{"via1",#N/A,TRUE,"general";"via2",#N/A,TRUE,"general";"via3",#N/A,TRUE,"general"}</definedName>
    <definedName name="uyur" localSheetId="5" hidden="1">{"via1",#N/A,TRUE,"general";"via2",#N/A,TRUE,"general";"via3",#N/A,TRUE,"general"}</definedName>
    <definedName name="uyur" hidden="1">{"via1",#N/A,TRUE,"general";"via2",#N/A,TRUE,"general";"via3",#N/A,TRUE,"general"}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localSheetId="16" hidden="1">{"TAB1",#N/A,TRUE,"GENERAL";"TAB2",#N/A,TRUE,"GENERAL";"TAB3",#N/A,TRUE,"GENERAL";"TAB4",#N/A,TRUE,"GENERAL";"TAB5",#N/A,TRUE,"GENERAL"}</definedName>
    <definedName name="v" localSheetId="20" hidden="1">{"TAB1",#N/A,TRUE,"GENERAL";"TAB2",#N/A,TRUE,"GENERAL";"TAB3",#N/A,TRUE,"GENERAL";"TAB4",#N/A,TRUE,"GENERAL";"TAB5",#N/A,TRUE,"GENERAL"}</definedName>
    <definedName name="v" localSheetId="2" hidden="1">{"TAB1",#N/A,TRUE,"GENERAL";"TAB2",#N/A,TRUE,"GENERAL";"TAB3",#N/A,TRUE,"GENERAL";"TAB4",#N/A,TRUE,"GENERAL";"TAB5",#N/A,TRUE,"GENERAL"}</definedName>
    <definedName name="v" localSheetId="4" hidden="1">{"TAB1",#N/A,TRUE,"GENERAL";"TAB2",#N/A,TRUE,"GENERAL";"TAB3",#N/A,TRUE,"GENERAL";"TAB4",#N/A,TRUE,"GENERAL";"TAB5",#N/A,TRUE,"GENERAL"}</definedName>
    <definedName name="v" localSheetId="1" hidden="1">{"TAB1",#N/A,TRUE,"GENERAL";"TAB2",#N/A,TRUE,"GENERAL";"TAB3",#N/A,TRUE,"GENERAL";"TAB4",#N/A,TRUE,"GENERAL";"TAB5",#N/A,TRUE,"GENERAL"}</definedName>
    <definedName name="v" localSheetId="5" hidden="1">{"TAB1",#N/A,TRUE,"GENERAL";"TAB2",#N/A,TRUE,"GENERAL";"TAB3",#N/A,TRUE,"GENERAL";"TAB4",#N/A,TRUE,"GENERAL";"TAB5",#N/A,TRUE,"GENERAL"}</definedName>
    <definedName name="v" hidden="1">{"TAB1",#N/A,TRUE,"GENERAL";"TAB2",#N/A,TRUE,"GENERAL";"TAB3",#N/A,TRUE,"GENERAL";"TAB4",#N/A,TRUE,"GENERAL";"TAB5",#N/A,TRUE,"GENERAL"}</definedName>
    <definedName name="V6206PB" localSheetId="2">#REF!</definedName>
    <definedName name="V6206PB">#REF!</definedName>
    <definedName name="V6206PM" localSheetId="2">#REF!</definedName>
    <definedName name="V6206PM">#REF!</definedName>
    <definedName name="V6206PR" localSheetId="2">#REF!</definedName>
    <definedName name="V6206PR">#REF!</definedName>
    <definedName name="V6207AB" localSheetId="2">#REF!</definedName>
    <definedName name="V6207AB">#REF!</definedName>
    <definedName name="V6207AM" localSheetId="2">#REF!</definedName>
    <definedName name="V6207AM">#REF!</definedName>
    <definedName name="V6207AR" localSheetId="2">#REF!</definedName>
    <definedName name="V6207AR">#REF!</definedName>
    <definedName name="V6207PB" localSheetId="2">#REF!</definedName>
    <definedName name="V6207PB">#REF!</definedName>
    <definedName name="V6207PM" localSheetId="2">#REF!</definedName>
    <definedName name="V6207PM">#REF!</definedName>
    <definedName name="V6207PR" localSheetId="2">#REF!</definedName>
    <definedName name="V6207PR">#REF!</definedName>
    <definedName name="V6208AB" localSheetId="2">#REF!</definedName>
    <definedName name="V6208AB">#REF!</definedName>
    <definedName name="V6208AM" localSheetId="2">#REF!</definedName>
    <definedName name="V6208AM">#REF!</definedName>
    <definedName name="V6208AR" localSheetId="2">#REF!</definedName>
    <definedName name="V6208AR">#REF!</definedName>
    <definedName name="V6208PB" localSheetId="2">#REF!</definedName>
    <definedName name="V6208PB">#REF!</definedName>
    <definedName name="V6208PM" localSheetId="2">#REF!</definedName>
    <definedName name="V6208PM">#REF!</definedName>
    <definedName name="V6208PR" localSheetId="2">#REF!</definedName>
    <definedName name="V6208PR">#REF!</definedName>
    <definedName name="V62STAPB" localSheetId="2">#REF!</definedName>
    <definedName name="V62STAPB">#REF!</definedName>
    <definedName name="V62STAPM" localSheetId="2">#REF!</definedName>
    <definedName name="V62STAPM">#REF!</definedName>
    <definedName name="V62STAPR" localSheetId="2">#REF!</definedName>
    <definedName name="V62STAPR">#REF!</definedName>
    <definedName name="VALDES" localSheetId="2">#REF!</definedName>
    <definedName name="VALDES">#REF!</definedName>
    <definedName name="valor_final" localSheetId="2">#REF!</definedName>
    <definedName name="valor_final">#REF!</definedName>
    <definedName name="valor1" localSheetId="16">#REF!</definedName>
    <definedName name="valor1" localSheetId="20">#REF!</definedName>
    <definedName name="valor1" localSheetId="4">#REF!</definedName>
    <definedName name="valor1">#REF!</definedName>
    <definedName name="valor2" localSheetId="16">#REF!</definedName>
    <definedName name="valor2" localSheetId="20">#REF!</definedName>
    <definedName name="valor2">#REF!</definedName>
    <definedName name="VALOR3" localSheetId="16">#REF!</definedName>
    <definedName name="VALOR3" localSheetId="20">#REF!</definedName>
    <definedName name="VALOR3">#REF!</definedName>
    <definedName name="Valoracion" localSheetId="20">#REF!</definedName>
    <definedName name="Valoracion" localSheetId="5">#REF!</definedName>
    <definedName name="Valoracion">#REF!</definedName>
    <definedName name="VALORACIÓN" localSheetId="20">#REF!</definedName>
    <definedName name="VALORACIÓN" localSheetId="5">#REF!</definedName>
    <definedName name="VALORACIÓN">#REF!</definedName>
    <definedName name="ValorTotConsultoria" localSheetId="2">#REF!</definedName>
    <definedName name="ValorTotConsultoria">#REF!</definedName>
    <definedName name="Values_Entered" localSheetId="16">IF('COMPENSAC-EVALUAC-SEG-SDA'!Loan_Amount*'COMPENSAC-EVALUAC-SEG-SDA'!Interest_Rate*'COMPENSAC-EVALUAC-SEG-SDA'!Loan_Years*'COMPENSAC-EVALUAC-SEG-SDA'!Loan_Start&gt;0,1,0)</definedName>
    <definedName name="Values_Entered" localSheetId="20">IF(DESGLOSES!Loan_Amount*DESGLOSES!Interest_Rate*DESGLOSES!Loan_Years*DESGLOSES!Loan_Start&gt;0,1,0)</definedName>
    <definedName name="Values_Entered" localSheetId="2">IF(Loan_Amount*Interest_Rate*Loan_Years*Loan_Start&gt;0,1,0)</definedName>
    <definedName name="Values_Entered" localSheetId="4">IF('PAGOS VR. PRELIMIN'!Loan_Amount*Interest_Rate*Loan_Years*Loan_Start&gt;0,1,0)</definedName>
    <definedName name="Values_Entered">IF(Loan_Amount*Interest_Rate*Loan_Years*Loan_Start&gt;0,1,0)</definedName>
    <definedName name="VAR_W" localSheetId="20">#REF!</definedName>
    <definedName name="VAR_W" localSheetId="2">#REF!</definedName>
    <definedName name="VAR_W" localSheetId="4">#REF!</definedName>
    <definedName name="VAR_W">#REF!</definedName>
    <definedName name="variacion" localSheetId="16">#REF!</definedName>
    <definedName name="variacion" localSheetId="20">#REF!</definedName>
    <definedName name="variacion" localSheetId="1">#REF!</definedName>
    <definedName name="variacion">#REF!</definedName>
    <definedName name="Varios" localSheetId="2">#REF!</definedName>
    <definedName name="Varios">#REF!</definedName>
    <definedName name="Varios2" localSheetId="2">#REF!</definedName>
    <definedName name="Varios2">#REF!</definedName>
    <definedName name="vb" localSheetId="2">#REF!</definedName>
    <definedName name="vb">#REF!</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c" localSheetId="2">#REF!</definedName>
    <definedName name="vc">#REF!</definedName>
    <definedName name="vck" localSheetId="2">#REF!</definedName>
    <definedName name="vck">#REF!</definedName>
    <definedName name="vcvvc"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2">#REF!</definedName>
    <definedName name="vd">#REF!</definedName>
    <definedName name="vdfvuio" localSheetId="21" hidden="1">{"via1",#N/A,TRUE,"general";"via2",#N/A,TRUE,"general";"via3",#N/A,TRUE,"general"}</definedName>
    <definedName name="vdfvuio" localSheetId="22" hidden="1">{"via1",#N/A,TRUE,"general";"via2",#N/A,TRUE,"general";"via3",#N/A,TRUE,"general"}</definedName>
    <definedName name="vdfvuio" localSheetId="16" hidden="1">{"via1",#N/A,TRUE,"general";"via2",#N/A,TRUE,"general";"via3",#N/A,TRUE,"general"}</definedName>
    <definedName name="vdfvuio" localSheetId="20" hidden="1">{"via1",#N/A,TRUE,"general";"via2",#N/A,TRUE,"general";"via3",#N/A,TRUE,"general"}</definedName>
    <definedName name="vdfvuio" localSheetId="2" hidden="1">{"via1",#N/A,TRUE,"general";"via2",#N/A,TRUE,"general";"via3",#N/A,TRUE,"general"}</definedName>
    <definedName name="vdfvuio" localSheetId="4" hidden="1">{"via1",#N/A,TRUE,"general";"via2",#N/A,TRUE,"general";"via3",#N/A,TRUE,"general"}</definedName>
    <definedName name="vdfvuio" localSheetId="1" hidden="1">{"via1",#N/A,TRUE,"general";"via2",#N/A,TRUE,"general";"via3",#N/A,TRUE,"general"}</definedName>
    <definedName name="vdfvuio" localSheetId="5" hidden="1">{"via1",#N/A,TRUE,"general";"via2",#N/A,TRUE,"general";"via3",#N/A,TRUE,"general"}</definedName>
    <definedName name="vdfvuio"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localSheetId="16" hidden="1">{"via1",#N/A,TRUE,"general";"via2",#N/A,TRUE,"general";"via3",#N/A,TRUE,"general"}</definedName>
    <definedName name="vdsvnj" localSheetId="20" hidden="1">{"via1",#N/A,TRUE,"general";"via2",#N/A,TRUE,"general";"via3",#N/A,TRUE,"general"}</definedName>
    <definedName name="vdsvnj" localSheetId="2" hidden="1">{"via1",#N/A,TRUE,"general";"via2",#N/A,TRUE,"general";"via3",#N/A,TRUE,"general"}</definedName>
    <definedName name="vdsvnj" localSheetId="4" hidden="1">{"via1",#N/A,TRUE,"general";"via2",#N/A,TRUE,"general";"via3",#N/A,TRUE,"general"}</definedName>
    <definedName name="vdsvnj" localSheetId="1"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E" localSheetId="17">#REF!</definedName>
    <definedName name="VE" localSheetId="16">#REF!</definedName>
    <definedName name="VE" localSheetId="20">#REF!</definedName>
    <definedName name="VE" localSheetId="6">#REF!</definedName>
    <definedName name="VE" localSheetId="19">#REF!</definedName>
    <definedName name="VE" localSheetId="1">#REF!</definedName>
    <definedName name="VE" localSheetId="7">#REF!</definedName>
    <definedName name="VE">#REF!</definedName>
    <definedName name="VentaAiu" localSheetId="16">#REF!</definedName>
    <definedName name="VentaAiu" localSheetId="20">#REF!</definedName>
    <definedName name="VentaAiu">#REF!</definedName>
    <definedName name="VentaAiuO" localSheetId="16">#REF!</definedName>
    <definedName name="VentaAiuO" localSheetId="20">#REF!</definedName>
    <definedName name="VentaAiuO">#REF!</definedName>
    <definedName name="Version">"1.8f_tmp2"</definedName>
    <definedName name="vertidos" localSheetId="20">#REF!</definedName>
    <definedName name="vertidos" localSheetId="1">#REF!</definedName>
    <definedName name="vertidos">#REF!</definedName>
    <definedName name="vfbgnhyt" localSheetId="21" hidden="1">{"via1",#N/A,TRUE,"general";"via2",#N/A,TRUE,"general";"via3",#N/A,TRUE,"general"}</definedName>
    <definedName name="vfbgnhyt" localSheetId="22" hidden="1">{"via1",#N/A,TRUE,"general";"via2",#N/A,TRUE,"general";"via3",#N/A,TRUE,"general"}</definedName>
    <definedName name="vfbgnhyt" localSheetId="16" hidden="1">{"via1",#N/A,TRUE,"general";"via2",#N/A,TRUE,"general";"via3",#N/A,TRUE,"general"}</definedName>
    <definedName name="vfbgnhyt" localSheetId="20" hidden="1">{"via1",#N/A,TRUE,"general";"via2",#N/A,TRUE,"general";"via3",#N/A,TRUE,"general"}</definedName>
    <definedName name="vfbgnhyt" localSheetId="2" hidden="1">{"via1",#N/A,TRUE,"general";"via2",#N/A,TRUE,"general";"via3",#N/A,TRUE,"general"}</definedName>
    <definedName name="vfbgnhyt" localSheetId="4" hidden="1">{"via1",#N/A,TRUE,"general";"via2",#N/A,TRUE,"general";"via3",#N/A,TRUE,"general"}</definedName>
    <definedName name="vfbgnhyt" localSheetId="1" hidden="1">{"via1",#N/A,TRUE,"general";"via2",#N/A,TRUE,"general";"via3",#N/A,TRUE,"general"}</definedName>
    <definedName name="vfbgnhyt" localSheetId="5" hidden="1">{"via1",#N/A,TRUE,"general";"via2",#N/A,TRUE,"general";"via3",#N/A,TRUE,"general"}</definedName>
    <definedName name="vfbgnhyt" hidden="1">{"via1",#N/A,TRUE,"general";"via2",#N/A,TRUE,"general";"via3",#N/A,TRUE,"general"}</definedName>
    <definedName name="vfn" localSheetId="2">#REF!</definedName>
    <definedName name="vfn">#REF!</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 hidden="1">{"TAB1",#N/A,TRUE,"GENERAL";"TAB2",#N/A,TRUE,"GENERAL";"TAB3",#N/A,TRUE,"GENERAL";"TAB4",#N/A,TRUE,"GENERAL";"TAB5",#N/A,TRUE,"GENERAL"}</definedName>
    <definedName name="vfvdv" localSheetId="4" hidden="1">{"TAB1",#N/A,TRUE,"GENERAL";"TAB2",#N/A,TRUE,"GENERAL";"TAB3",#N/A,TRUE,"GENERAL";"TAB4",#N/A,TRUE,"GENERAL";"TAB5",#N/A,TRUE,"GENERAL"}</definedName>
    <definedName name="vfvdv" localSheetId="1" hidden="1">{"TAB1",#N/A,TRUE,"GENERAL";"TAB2",#N/A,TRUE,"GENERAL";"TAB3",#N/A,TRUE,"GENERAL";"TAB4",#N/A,TRUE,"GENERAL";"TAB5",#N/A,TRUE,"GENERAL"}</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16" hidden="1">{"TAB1",#N/A,TRUE,"GENERAL";"TAB2",#N/A,TRUE,"GENERAL";"TAB3",#N/A,TRUE,"GENERAL";"TAB4",#N/A,TRUE,"GENERAL";"TAB5",#N/A,TRUE,"GENERAL"}</definedName>
    <definedName name="vfvf" localSheetId="20" hidden="1">{"TAB1",#N/A,TRUE,"GENERAL";"TAB2",#N/A,TRUE,"GENERAL";"TAB3",#N/A,TRUE,"GENERAL";"TAB4",#N/A,TRUE,"GENERAL";"TAB5",#N/A,TRUE,"GENERAL"}</definedName>
    <definedName name="vfvf" localSheetId="2" hidden="1">{"TAB1",#N/A,TRUE,"GENERAL";"TAB2",#N/A,TRUE,"GENERAL";"TAB3",#N/A,TRUE,"GENERAL";"TAB4",#N/A,TRUE,"GENERAL";"TAB5",#N/A,TRUE,"GENERAL"}</definedName>
    <definedName name="vfvf" localSheetId="4" hidden="1">{"TAB1",#N/A,TRUE,"GENERAL";"TAB2",#N/A,TRUE,"GENERAL";"TAB3",#N/A,TRUE,"GENERAL";"TAB4",#N/A,TRUE,"GENERAL";"TAB5",#N/A,TRUE,"GENERAL"}</definedName>
    <definedName name="vfvf" localSheetId="1"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g" localSheetId="2">#REF!</definedName>
    <definedName name="vg">#REF!</definedName>
    <definedName name="VGDFGDFG" localSheetId="16">#REF!</definedName>
    <definedName name="VGDFGDFG" localSheetId="20">#REF!</definedName>
    <definedName name="VGDFGDFG" localSheetId="4">#REF!</definedName>
    <definedName name="VGDFGDFG" localSheetId="5">#REF!</definedName>
    <definedName name="VGDFGDFG">#REF!</definedName>
    <definedName name="VI" localSheetId="21">#REF!</definedName>
    <definedName name="VI" localSheetId="17">#REF!</definedName>
    <definedName name="VI" localSheetId="16">#REF!</definedName>
    <definedName name="VI" localSheetId="20">#REF!</definedName>
    <definedName name="VI" localSheetId="6">#REF!</definedName>
    <definedName name="VI" localSheetId="19">#REF!</definedName>
    <definedName name="VI" localSheetId="1">#REF!</definedName>
    <definedName name="VI" localSheetId="7">#REF!</definedName>
    <definedName name="VI">#REF!</definedName>
    <definedName name="via" localSheetId="22"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IAJ" localSheetId="2">#REF!</definedName>
    <definedName name="VIAJ">#REF!</definedName>
    <definedName name="VIAJE" localSheetId="2">#REF!</definedName>
    <definedName name="VIAJE">#REF!</definedName>
    <definedName name="Viajes" localSheetId="2">#REF!</definedName>
    <definedName name="Viajes">#REF!</definedName>
    <definedName name="VIAS" localSheetId="2">#REF!</definedName>
    <definedName name="VIAS">#REF!</definedName>
    <definedName name="VIBRA" localSheetId="2">#REF!</definedName>
    <definedName name="VIBRA">#REF!</definedName>
    <definedName name="VIBRADOR" localSheetId="2">#REF!</definedName>
    <definedName name="VIBRADOR">#REF!</definedName>
    <definedName name="VIBRO" localSheetId="2">#REF!</definedName>
    <definedName name="VIBRO">#REF!</definedName>
    <definedName name="victor" localSheetId="2">#REF!</definedName>
    <definedName name="victor">#REF!</definedName>
    <definedName name="villa" localSheetId="2">#REF!</definedName>
    <definedName name="villa">#REF!</definedName>
    <definedName name="VJ" localSheetId="2">#REF!,#REF!,#REF!,#REF!,#REF!,#REF!,#REF!</definedName>
    <definedName name="VJ">#REF!,#REF!,#REF!,#REF!,#REF!,#REF!,#REF!</definedName>
    <definedName name="vk" localSheetId="21" hidden="1">{"via1",#N/A,TRUE,"general";"via2",#N/A,TRUE,"general";"via3",#N/A,TRUE,"general"}</definedName>
    <definedName name="vk" localSheetId="22" hidden="1">{"via1",#N/A,TRUE,"general";"via2",#N/A,TRUE,"general";"via3",#N/A,TRUE,"general"}</definedName>
    <definedName name="vk" localSheetId="16" hidden="1">{"via1",#N/A,TRUE,"general";"via2",#N/A,TRUE,"general";"via3",#N/A,TRUE,"general"}</definedName>
    <definedName name="vk" localSheetId="20" hidden="1">{"via1",#N/A,TRUE,"general";"via2",#N/A,TRUE,"general";"via3",#N/A,TRUE,"general"}</definedName>
    <definedName name="vk" localSheetId="2" hidden="1">{"via1",#N/A,TRUE,"general";"via2",#N/A,TRUE,"general";"via3",#N/A,TRUE,"general"}</definedName>
    <definedName name="vk" localSheetId="4" hidden="1">{"via1",#N/A,TRUE,"general";"via2",#N/A,TRUE,"general";"via3",#N/A,TRUE,"general"}</definedName>
    <definedName name="vk" localSheetId="1" hidden="1">{"via1",#N/A,TRUE,"general";"via2",#N/A,TRUE,"general";"via3",#N/A,TRUE,"general"}</definedName>
    <definedName name="vk" localSheetId="5" hidden="1">{"via1",#N/A,TRUE,"general";"via2",#N/A,TRUE,"general";"via3",#N/A,TRUE,"general"}</definedName>
    <definedName name="vk" hidden="1">{"via1",#N/A,TRUE,"general";"via2",#N/A,TRUE,"general";"via3",#N/A,TRUE,"general"}</definedName>
    <definedName name="vm" localSheetId="2">#REF!</definedName>
    <definedName name="vm">#REF!</definedName>
    <definedName name="vnbvxb" localSheetId="21" hidden="1">{"via1",#N/A,TRUE,"general";"via2",#N/A,TRUE,"general";"via3",#N/A,TRUE,"general"}</definedName>
    <definedName name="vnbvxb" localSheetId="22" hidden="1">{"via1",#N/A,TRUE,"general";"via2",#N/A,TRUE,"general";"via3",#N/A,TRUE,"general"}</definedName>
    <definedName name="vnbvxb" localSheetId="16" hidden="1">{"via1",#N/A,TRUE,"general";"via2",#N/A,TRUE,"general";"via3",#N/A,TRUE,"general"}</definedName>
    <definedName name="vnbvxb" localSheetId="20" hidden="1">{"via1",#N/A,TRUE,"general";"via2",#N/A,TRUE,"general";"via3",#N/A,TRUE,"general"}</definedName>
    <definedName name="vnbvxb" localSheetId="2" hidden="1">{"via1",#N/A,TRUE,"general";"via2",#N/A,TRUE,"general";"via3",#N/A,TRUE,"general"}</definedName>
    <definedName name="vnbvxb" localSheetId="4" hidden="1">{"via1",#N/A,TRUE,"general";"via2",#N/A,TRUE,"general";"via3",#N/A,TRUE,"general"}</definedName>
    <definedName name="vnbvxb" localSheetId="1" hidden="1">{"via1",#N/A,TRUE,"general";"via2",#N/A,TRUE,"general";"via3",#N/A,TRUE,"general"}</definedName>
    <definedName name="vnbvxb" localSheetId="5" hidden="1">{"via1",#N/A,TRUE,"general";"via2",#N/A,TRUE,"general";"via3",#N/A,TRUE,"general"}</definedName>
    <definedName name="vnbvxb" hidden="1">{"via1",#N/A,TRUE,"general";"via2",#N/A,TRUE,"general";"via3",#N/A,TRUE,"general"}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 hidden="1">{"TAB1",#N/A,TRUE,"GENERAL";"TAB2",#N/A,TRUE,"GENERAL";"TAB3",#N/A,TRUE,"GENERAL";"TAB4",#N/A,TRUE,"GENERAL";"TAB5",#N/A,TRUE,"GENERAL"}</definedName>
    <definedName name="VNVBN" localSheetId="4" hidden="1">{"TAB1",#N/A,TRUE,"GENERAL";"TAB2",#N/A,TRUE,"GENERAL";"TAB3",#N/A,TRUE,"GENERAL";"TAB4",#N/A,TRUE,"GENERAL";"TAB5",#N/A,TRUE,"GENERAL"}</definedName>
    <definedName name="VNVBN" localSheetId="1" hidden="1">{"TAB1",#N/A,TRUE,"GENERAL";"TAB2",#N/A,TRUE,"GENERAL";"TAB3",#N/A,TRUE,"GENERAL";"TAB4",#N/A,TRUE,"GENERAL";"TAB5",#N/A,TRUE,"GENERAL"}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ol_aletas1" localSheetId="2">#REF!</definedName>
    <definedName name="Vol_aletas1">#REF!</definedName>
    <definedName name="Vol_aletas2" localSheetId="2">#REF!</definedName>
    <definedName name="Vol_aletas2">#REF!</definedName>
    <definedName name="Vol_aletas3" localSheetId="2">#REF!</definedName>
    <definedName name="Vol_aletas3">#REF!</definedName>
    <definedName name="Vol_aletas4" localSheetId="2">#REF!</definedName>
    <definedName name="Vol_aletas4">#REF!</definedName>
    <definedName name="Vol_aletas5" localSheetId="2">#REF!</definedName>
    <definedName name="Vol_aletas5">#REF!</definedName>
    <definedName name="Vol_tanques" localSheetId="2">#REF!</definedName>
    <definedName name="Vol_tanques">#REF!</definedName>
    <definedName name="VOLQUETA" localSheetId="2">#REF!</definedName>
    <definedName name="VOLQUETA">#REF!</definedName>
    <definedName name="VOLQUETAS" localSheetId="2">#REF!</definedName>
    <definedName name="VOLQUETAS">#REF!</definedName>
    <definedName name="Volumen" localSheetId="2">#REF!</definedName>
    <definedName name="Volumen">#REF!</definedName>
    <definedName name="VR" localSheetId="2">#REF!</definedName>
    <definedName name="VR">#REF!</definedName>
    <definedName name="VR_CON_IVA">[2]INSUMOS!$I1*(1+[2]INSUMOS!$H1)</definedName>
    <definedName name="VR_SIN_IVA" localSheetId="2">VLOOKUP(#REF!,#REF!,6,FALSE)</definedName>
    <definedName name="VR_SIN_IVA">VLOOKUP(#REF!,#REF!,6,FALSE)</definedName>
    <definedName name="VR_TOT" localSheetId="2">IF(LG=2,IF(SCQ=0,"",SCQ/2),"")</definedName>
    <definedName name="VR_TOT">IF(LG=2,IF(SCQ=0,"",SCQ/2),"")</definedName>
    <definedName name="VR_TOT_APU" localSheetId="2">IF(#REF!="","",IF(#REF!=#REF!,SUMIF(#REF!,#REF!,#REF!),ROUNDUP(#REF!*#REF!,0)))</definedName>
    <definedName name="VR_TOT_APU">IF(#REF!="","",IF(#REF!=#REF!,SUMIF(#REF!,#REF!,#REF!),ROUNDUP(#REF!*#REF!,0)))</definedName>
    <definedName name="VR_TOT_AUX" localSheetId="2">IF(#REF!="","",IF(#REF!=#REF!,SUMIF(#REF!,#REF!,#REF!),ROUNDUP(#REF!*#REF!,0)))</definedName>
    <definedName name="VR_TOT_AUX">IF(#REF!="","",IF(#REF!=#REF!,SUMIF(#REF!,#REF!,#REF!),ROUNDUP(#REF!*#REF!,0)))</definedName>
    <definedName name="VR_UN" localSheetId="2">IF(ISERROR(V_U),"",V_U)</definedName>
    <definedName name="VR_UN">IF(ISERROR(V_U),"",V_U)</definedName>
    <definedName name="VR_UN_APU" localSheetId="2">IF(LEN(#REF!)=2,"",IF(#REF!="","",IF(ISERROR(SEARCH("-",#REF!,3)),VLOOKUP(#REF!,#REF!,4,FALSE),"")))</definedName>
    <definedName name="VR_UN_APU">IF(LEN(#REF!)=2,"",IF(#REF!="","",IF(ISERROR(SEARCH("-",#REF!,3)),VLOOKUP(#REF!,#REF!,4,FALSE),"")))</definedName>
    <definedName name="VR_UN_AUX" localSheetId="2">IF(#REF!="","",VLOOKUP(#REF!,#REF!,4,0))</definedName>
    <definedName name="VR_UN_AUX">IF(#REF!="","",VLOOKUP(#REF!,#REF!,4,0))</definedName>
    <definedName name="VR_UN_PPTO" localSheetId="2">IF(LEN(#REF!)=9,VLOOKUP(#REF!,#REF!,6,FALSE),"")</definedName>
    <definedName name="VR_UN_PPTO">IF(LEN(#REF!)=9,VLOOKUP(#REF!,#REF!,6,FALSE),"")</definedName>
    <definedName name="VrAjusteFin" localSheetId="20">#REF!</definedName>
    <definedName name="VrAjusteFin" localSheetId="2">#REF!</definedName>
    <definedName name="VrAjusteFin" localSheetId="4">#REF!</definedName>
    <definedName name="VrAjusteFin">#REF!</definedName>
    <definedName name="VrAjusteFinO" localSheetId="20">#REF!</definedName>
    <definedName name="VrAjusteFinO" localSheetId="4">#REF!</definedName>
    <definedName name="VrAjusteFinO">#REF!</definedName>
    <definedName name="VrBenefAjuste" localSheetId="20">#REF!</definedName>
    <definedName name="VrBenefAjuste" localSheetId="4">#REF!</definedName>
    <definedName name="VrBenefAjuste">#REF!</definedName>
    <definedName name="VrBenefAjusteO" localSheetId="20">#REF!</definedName>
    <definedName name="VrBenefAjusteO">#REF!</definedName>
    <definedName name="VrEstContrato" localSheetId="20">#REF!</definedName>
    <definedName name="VrEstContrato">#REF!</definedName>
    <definedName name="VrEstContratoO" localSheetId="20">#REF!</definedName>
    <definedName name="VrEstContratoO">#REF!</definedName>
    <definedName name="VrFinacAIU" localSheetId="20">#REF!</definedName>
    <definedName name="VrFinacAIU">#REF!</definedName>
    <definedName name="VrFinacAIUO" localSheetId="20">#REF!</definedName>
    <definedName name="VrFinacAIUO">#REF!</definedName>
    <definedName name="VrFinanCaja" localSheetId="20">#REF!</definedName>
    <definedName name="VrFinanCaja">#REF!</definedName>
    <definedName name="VrFinanCajaO" localSheetId="20">#REF!</definedName>
    <definedName name="VrFinanCajaO">#REF!</definedName>
    <definedName name="VrRealContrato" localSheetId="20">#REF!</definedName>
    <definedName name="VrRealContrato">#REF!</definedName>
    <definedName name="VrRealContratoO" localSheetId="20">#REF!</definedName>
    <definedName name="VrRealContratoO">#REF!</definedName>
    <definedName name="vsdfj" localSheetId="21" hidden="1">{"via1",#N/A,TRUE,"general";"via2",#N/A,TRUE,"general";"via3",#N/A,TRUE,"general"}</definedName>
    <definedName name="vsdfj" localSheetId="22" hidden="1">{"via1",#N/A,TRUE,"general";"via2",#N/A,TRUE,"general";"via3",#N/A,TRUE,"general"}</definedName>
    <definedName name="vsdfj" localSheetId="16" hidden="1">{"via1",#N/A,TRUE,"general";"via2",#N/A,TRUE,"general";"via3",#N/A,TRUE,"general"}</definedName>
    <definedName name="vsdfj" localSheetId="20" hidden="1">{"via1",#N/A,TRUE,"general";"via2",#N/A,TRUE,"general";"via3",#N/A,TRUE,"general"}</definedName>
    <definedName name="vsdfj" localSheetId="2" hidden="1">{"via1",#N/A,TRUE,"general";"via2",#N/A,TRUE,"general";"via3",#N/A,TRUE,"general"}</definedName>
    <definedName name="vsdfj" localSheetId="4" hidden="1">{"via1",#N/A,TRUE,"general";"via2",#N/A,TRUE,"general";"via3",#N/A,TRUE,"general"}</definedName>
    <definedName name="vsdfj" localSheetId="1" hidden="1">{"via1",#N/A,TRUE,"general";"via2",#N/A,TRUE,"general";"via3",#N/A,TRUE,"general"}</definedName>
    <definedName name="vsdfj" localSheetId="5" hidden="1">{"via1",#N/A,TRUE,"general";"via2",#N/A,TRUE,"general";"via3",#N/A,TRUE,"general"}</definedName>
    <definedName name="vsdfj"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16" hidden="1">{"via1",#N/A,TRUE,"general";"via2",#N/A,TRUE,"general";"via3",#N/A,TRUE,"general"}</definedName>
    <definedName name="vt" localSheetId="20" hidden="1">{"via1",#N/A,TRUE,"general";"via2",#N/A,TRUE,"general";"via3",#N/A,TRUE,"general"}</definedName>
    <definedName name="vt" localSheetId="2" hidden="1">{"via1",#N/A,TRUE,"general";"via2",#N/A,TRUE,"general";"via3",#N/A,TRUE,"general"}</definedName>
    <definedName name="vt" localSheetId="4" hidden="1">{"via1",#N/A,TRUE,"general";"via2",#N/A,TRUE,"general";"via3",#N/A,TRUE,"general"}</definedName>
    <definedName name="vt" localSheetId="1" hidden="1">{"via1",#N/A,TRUE,"general";"via2",#N/A,TRUE,"general";"via3",#N/A,TRUE,"general"}</definedName>
    <definedName name="vt" localSheetId="5" hidden="1">{"via1",#N/A,TRUE,"general";"via2",#N/A,TRUE,"general";"via3",#N/A,TRUE,"general"}</definedName>
    <definedName name="vt" hidden="1">{"via1",#N/A,TRUE,"general";"via2",#N/A,TRUE,"general";"via3",#N/A,TRUE,"general"}</definedName>
    <definedName name="VTAlcanPluvial" localSheetId="21">#REF!</definedName>
    <definedName name="VTAlcanPluvial" localSheetId="17">#REF!</definedName>
    <definedName name="VTAlcanPluvial" localSheetId="16">#REF!</definedName>
    <definedName name="VTAlcanPluvial" localSheetId="20">#REF!</definedName>
    <definedName name="VTAlcanPluvial" localSheetId="19">#REF!</definedName>
    <definedName name="VTAlcanPluvial" localSheetId="1">#REF!</definedName>
    <definedName name="VTAlcanPluvial" localSheetId="5">#REF!</definedName>
    <definedName name="VTAlcanPluvial" localSheetId="7">#REF!</definedName>
    <definedName name="VTAlcanPluvial">#REF!</definedName>
    <definedName name="VTAlcanSanitario" localSheetId="21">#REF!</definedName>
    <definedName name="VTAlcanSanitario" localSheetId="17">#REF!</definedName>
    <definedName name="VTAlcanSanitario" localSheetId="16">#REF!</definedName>
    <definedName name="VTAlcanSanitario" localSheetId="20">#REF!</definedName>
    <definedName name="VTAlcanSanitario" localSheetId="19">#REF!</definedName>
    <definedName name="VTAlcanSanitario" localSheetId="1">#REF!</definedName>
    <definedName name="VTAlcanSanitario" localSheetId="5">#REF!</definedName>
    <definedName name="VTAlcanSanitario" localSheetId="7">#REF!</definedName>
    <definedName name="VTAlcanSanitario">#REF!</definedName>
    <definedName name="VTAndenes" localSheetId="21">#REF!</definedName>
    <definedName name="VTAndenes" localSheetId="17">#REF!</definedName>
    <definedName name="VTAndenes" localSheetId="16">#REF!</definedName>
    <definedName name="VTAndenes" localSheetId="20">#REF!</definedName>
    <definedName name="VTAndenes" localSheetId="19">#REF!</definedName>
    <definedName name="VTAndenes" localSheetId="1">#REF!</definedName>
    <definedName name="VTAndenes" localSheetId="5">#REF!</definedName>
    <definedName name="VTAndenes" localSheetId="7">#REF!</definedName>
    <definedName name="VTAndenes">#REF!</definedName>
    <definedName name="VTCicloRuta" localSheetId="21">#REF!</definedName>
    <definedName name="VTCicloRuta" localSheetId="17">#REF!</definedName>
    <definedName name="VTCicloRuta" localSheetId="16">#REF!</definedName>
    <definedName name="VTCicloRuta" localSheetId="20">#REF!</definedName>
    <definedName name="VTCicloRuta" localSheetId="19">#REF!</definedName>
    <definedName name="VTCicloRuta" localSheetId="1">#REF!</definedName>
    <definedName name="VTCicloRuta" localSheetId="5">#REF!</definedName>
    <definedName name="VTCicloRuta" localSheetId="7">#REF!</definedName>
    <definedName name="VTCicloRuta">#REF!</definedName>
    <definedName name="VTESpPubAdic" localSheetId="21">#REF!</definedName>
    <definedName name="VTESpPubAdic" localSheetId="17">#REF!</definedName>
    <definedName name="VTESpPubAdic" localSheetId="16">#REF!</definedName>
    <definedName name="VTESpPubAdic" localSheetId="20">#REF!</definedName>
    <definedName name="VTESpPubAdic" localSheetId="19">#REF!</definedName>
    <definedName name="VTESpPubAdic" localSheetId="1">#REF!</definedName>
    <definedName name="VTESpPubAdic" localSheetId="5">#REF!</definedName>
    <definedName name="VTESpPubAdic" localSheetId="7">#REF!</definedName>
    <definedName name="VTESpPubAdic">#REF!</definedName>
    <definedName name="VTEspPublico" localSheetId="21">#REF!</definedName>
    <definedName name="VTEspPublico" localSheetId="17">#REF!</definedName>
    <definedName name="VTEspPublico" localSheetId="16">#REF!</definedName>
    <definedName name="VTEspPublico" localSheetId="20">#REF!</definedName>
    <definedName name="VTEspPublico" localSheetId="19">#REF!</definedName>
    <definedName name="VTEspPublico" localSheetId="1">#REF!</definedName>
    <definedName name="VTEspPublico" localSheetId="5">#REF!</definedName>
    <definedName name="VTEspPublico" localSheetId="7">#REF!</definedName>
    <definedName name="VTEspPublico">#REF!</definedName>
    <definedName name="VTEstructuras" localSheetId="21">#REF!</definedName>
    <definedName name="VTEstructuras" localSheetId="17">#REF!</definedName>
    <definedName name="VTEstructuras" localSheetId="16">#REF!</definedName>
    <definedName name="VTEstructuras" localSheetId="20">#REF!</definedName>
    <definedName name="VTEstructuras" localSheetId="19">#REF!</definedName>
    <definedName name="VTEstructuras" localSheetId="1">#REF!</definedName>
    <definedName name="VTEstructuras" localSheetId="5">#REF!</definedName>
    <definedName name="VTEstructuras" localSheetId="7">#REF!</definedName>
    <definedName name="VTEstructuras">#REF!</definedName>
    <definedName name="VTMobUrbano" localSheetId="21">#REF!</definedName>
    <definedName name="VTMobUrbano" localSheetId="17">#REF!</definedName>
    <definedName name="VTMobUrbano" localSheetId="16">#REF!</definedName>
    <definedName name="VTMobUrbano" localSheetId="20">#REF!</definedName>
    <definedName name="VTMobUrbano" localSheetId="19">#REF!</definedName>
    <definedName name="VTMobUrbano" localSheetId="1">#REF!</definedName>
    <definedName name="VTMobUrbano" localSheetId="5">#REF!</definedName>
    <definedName name="VTMobUrbano" localSheetId="7">#REF!</definedName>
    <definedName name="VTMobUrbano">#REF!</definedName>
    <definedName name="VTOTAL6206P" localSheetId="2">#REF!</definedName>
    <definedName name="VTOTAL6206P">#REF!</definedName>
    <definedName name="VTOTAL6207A" localSheetId="2">#REF!</definedName>
    <definedName name="VTOTAL6207A">#REF!</definedName>
    <definedName name="VTOTAL6207P" localSheetId="2">#REF!</definedName>
    <definedName name="VTOTAL6207P">#REF!</definedName>
    <definedName name="VTOTAL6208A" localSheetId="2">#REF!</definedName>
    <definedName name="VTOTAL6208A">#REF!</definedName>
    <definedName name="VTOTAL6208P" localSheetId="2">#REF!</definedName>
    <definedName name="VTOTAL6208P">#REF!</definedName>
    <definedName name="VTOTAL62STAP" localSheetId="2">#REF!</definedName>
    <definedName name="VTOTAL62STAP">#REF!</definedName>
    <definedName name="VTPavimentos" localSheetId="21">#REF!</definedName>
    <definedName name="VTPavimentos" localSheetId="17">#REF!</definedName>
    <definedName name="VTPavimentos" localSheetId="16">#REF!</definedName>
    <definedName name="VTPavimentos" localSheetId="20">#REF!</definedName>
    <definedName name="VTPavimentos" localSheetId="19">#REF!</definedName>
    <definedName name="VTPavimentos" localSheetId="1">#REF!</definedName>
    <definedName name="VTPavimentos" localSheetId="5">#REF!</definedName>
    <definedName name="VTPavimentos" localSheetId="7">#REF!</definedName>
    <definedName name="VTPavimentos">#REF!</definedName>
    <definedName name="VTPavimentos1" localSheetId="17">#REF!</definedName>
    <definedName name="VTPavimentos1" localSheetId="20">#REF!</definedName>
    <definedName name="VTPavimentos1" localSheetId="19">#REF!</definedName>
    <definedName name="VTPavimentos1" localSheetId="7">#REF!</definedName>
    <definedName name="VTPavimentos1">#REF!</definedName>
    <definedName name="VTPreliminares" localSheetId="21">#REF!</definedName>
    <definedName name="VTPreliminares" localSheetId="17">#REF!</definedName>
    <definedName name="VTPreliminares" localSheetId="16">#REF!</definedName>
    <definedName name="VTPreliminares" localSheetId="20">#REF!</definedName>
    <definedName name="VTPreliminares" localSheetId="19">#REF!</definedName>
    <definedName name="VTPreliminares" localSheetId="1">#REF!</definedName>
    <definedName name="VTPreliminares" localSheetId="5">#REF!</definedName>
    <definedName name="VTPreliminares" localSheetId="7">#REF!</definedName>
    <definedName name="VTPreliminares">#REF!</definedName>
    <definedName name="VTPreliminares1" localSheetId="17">#REF!</definedName>
    <definedName name="VTPreliminares1" localSheetId="20">#REF!</definedName>
    <definedName name="VTPreliminares1" localSheetId="19">#REF!</definedName>
    <definedName name="VTPreliminares1" localSheetId="7">#REF!</definedName>
    <definedName name="VTPreliminares1">#REF!</definedName>
    <definedName name="VTRedesSecas" localSheetId="21">#REF!</definedName>
    <definedName name="VTRedesSecas" localSheetId="17">#REF!</definedName>
    <definedName name="VTRedesSecas" localSheetId="16">#REF!</definedName>
    <definedName name="VTRedesSecas" localSheetId="20">#REF!</definedName>
    <definedName name="VTRedesSecas" localSheetId="19">#REF!</definedName>
    <definedName name="VTRedesSecas" localSheetId="1">#REF!</definedName>
    <definedName name="VTRedesSecas" localSheetId="5">#REF!</definedName>
    <definedName name="VTRedesSecas" localSheetId="7">#REF!</definedName>
    <definedName name="VTRedesSecas">#REF!</definedName>
    <definedName name="VTRElectrica" localSheetId="21">#REF!</definedName>
    <definedName name="VTRElectrica" localSheetId="17">#REF!</definedName>
    <definedName name="VTRElectrica" localSheetId="16">#REF!</definedName>
    <definedName name="VTRElectrica" localSheetId="20">#REF!</definedName>
    <definedName name="VTRElectrica" localSheetId="19">#REF!</definedName>
    <definedName name="VTRElectrica" localSheetId="1">#REF!</definedName>
    <definedName name="VTRElectrica" localSheetId="5">#REF!</definedName>
    <definedName name="VTRElectrica" localSheetId="7">#REF!</definedName>
    <definedName name="VTRElectrica">#REF!</definedName>
    <definedName name="VTRHumedas" localSheetId="21">#REF!</definedName>
    <definedName name="VTRHumedas" localSheetId="17">#REF!</definedName>
    <definedName name="VTRHumedas" localSheetId="16">#REF!</definedName>
    <definedName name="VTRHumedas" localSheetId="20">#REF!</definedName>
    <definedName name="VTRHumedas" localSheetId="19">#REF!</definedName>
    <definedName name="VTRHumedas" localSheetId="1">#REF!</definedName>
    <definedName name="VTRHumedas" localSheetId="5">#REF!</definedName>
    <definedName name="VTRHumedas" localSheetId="7">#REF!</definedName>
    <definedName name="VTRHumedas">#REF!</definedName>
    <definedName name="VTRTelfColTel" localSheetId="21">#REF!</definedName>
    <definedName name="VTRTelfColTel" localSheetId="17">#REF!</definedName>
    <definedName name="VTRTelfColTel" localSheetId="16">#REF!</definedName>
    <definedName name="VTRTelfColTel" localSheetId="20">#REF!</definedName>
    <definedName name="VTRTelfColTel" localSheetId="19">#REF!</definedName>
    <definedName name="VTRTelfColTel" localSheetId="1">#REF!</definedName>
    <definedName name="VTRTelfColTel" localSheetId="5">#REF!</definedName>
    <definedName name="VTRTelfColTel" localSheetId="7">#REF!</definedName>
    <definedName name="VTRTelfColTel">#REF!</definedName>
    <definedName name="VTRTelfETB" localSheetId="21">#REF!</definedName>
    <definedName name="VTRTelfETB" localSheetId="17">#REF!</definedName>
    <definedName name="VTRTelfETB" localSheetId="16">#REF!</definedName>
    <definedName name="VTRTelfETB" localSheetId="20">#REF!</definedName>
    <definedName name="VTRTelfETB" localSheetId="19">#REF!</definedName>
    <definedName name="VTRTelfETB" localSheetId="1">#REF!</definedName>
    <definedName name="VTRTelfETB" localSheetId="5">#REF!</definedName>
    <definedName name="VTRTelfETB" localSheetId="7">#REF!</definedName>
    <definedName name="VTRTelfETB">#REF!</definedName>
    <definedName name="VTSeñDemSem" localSheetId="21">#REF!</definedName>
    <definedName name="VTSeñDemSem" localSheetId="17">#REF!</definedName>
    <definedName name="VTSeñDemSem" localSheetId="16">#REF!</definedName>
    <definedName name="VTSeñDemSem" localSheetId="20">#REF!</definedName>
    <definedName name="VTSeñDemSem" localSheetId="19">#REF!</definedName>
    <definedName name="VTSeñDemSem" localSheetId="1">#REF!</definedName>
    <definedName name="VTSeñDemSem" localSheetId="5">#REF!</definedName>
    <definedName name="VTSeñDemSem" localSheetId="7">#REF!</definedName>
    <definedName name="VTSeñDemSem">#REF!</definedName>
    <definedName name="VTVegetacion" localSheetId="21">#REF!</definedName>
    <definedName name="VTVegetacion" localSheetId="17">#REF!</definedName>
    <definedName name="VTVegetacion" localSheetId="16">#REF!</definedName>
    <definedName name="VTVegetacion" localSheetId="20">#REF!</definedName>
    <definedName name="VTVegetacion" localSheetId="19">#REF!</definedName>
    <definedName name="VTVegetacion" localSheetId="1">#REF!</definedName>
    <definedName name="VTVegetacion" localSheetId="5">#REF!</definedName>
    <definedName name="VTVegetacion" localSheetId="7">#REF!</definedName>
    <definedName name="VTVegetacion">#REF!</definedName>
    <definedName name="VUELTA" localSheetId="2">#REF!</definedName>
    <definedName name="VUELTA">#REF!</definedName>
    <definedName name="vv" localSheetId="2">#REF!</definedName>
    <definedName name="vv">#REF!</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 hidden="1">{"TAB1",#N/A,TRUE,"GENERAL";"TAB2",#N/A,TRUE,"GENERAL";"TAB3",#N/A,TRUE,"GENERAL";"TAB4",#N/A,TRUE,"GENERAL";"TAB5",#N/A,TRUE,"GENERAL"}</definedName>
    <definedName name="vvcxv" localSheetId="4" hidden="1">{"TAB1",#N/A,TRUE,"GENERAL";"TAB2",#N/A,TRUE,"GENERAL";"TAB3",#N/A,TRUE,"GENERAL";"TAB4",#N/A,TRUE,"GENERAL";"TAB5",#N/A,TRUE,"GENERAL"}</definedName>
    <definedName name="vvcxv" localSheetId="1" hidden="1">{"TAB1",#N/A,TRUE,"GENERAL";"TAB2",#N/A,TRUE,"GENERAL";"TAB3",#N/A,TRUE,"GENERAL";"TAB4",#N/A,TRUE,"GENERAL";"TAB5",#N/A,TRUE,"GENERAL"}</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V" localSheetId="20">#REF!</definedName>
    <definedName name="VVV" localSheetId="4">#REF!</definedName>
    <definedName name="VVV">#REF!</definedName>
    <definedName name="vvvv" localSheetId="16">{"'Sheet1'!$A$1:$G$85"}</definedName>
    <definedName name="vvvv" localSheetId="2">{"'Sheet1'!$A$1:$G$85"}</definedName>
    <definedName name="vvvv" localSheetId="4">{"'Sheet1'!$A$1:$G$85"}</definedName>
    <definedName name="vvvv">{"'Sheet1'!$A$1:$G$85"}</definedName>
    <definedName name="vvvvt" localSheetId="21" hidden="1">{"via1",#N/A,TRUE,"general";"via2",#N/A,TRUE,"general";"via3",#N/A,TRUE,"general"}</definedName>
    <definedName name="vvvvt" localSheetId="22" hidden="1">{"via1",#N/A,TRUE,"general";"via2",#N/A,TRUE,"general";"via3",#N/A,TRUE,"general"}</definedName>
    <definedName name="vvvvt" localSheetId="16" hidden="1">{"via1",#N/A,TRUE,"general";"via2",#N/A,TRUE,"general";"via3",#N/A,TRUE,"general"}</definedName>
    <definedName name="vvvvt" localSheetId="20" hidden="1">{"via1",#N/A,TRUE,"general";"via2",#N/A,TRUE,"general";"via3",#N/A,TRUE,"general"}</definedName>
    <definedName name="vvvvt" localSheetId="2" hidden="1">{"via1",#N/A,TRUE,"general";"via2",#N/A,TRUE,"general";"via3",#N/A,TRUE,"general"}</definedName>
    <definedName name="vvvvt" localSheetId="4" hidden="1">{"via1",#N/A,TRUE,"general";"via2",#N/A,TRUE,"general";"via3",#N/A,TRUE,"general"}</definedName>
    <definedName name="vvvvt" localSheetId="1" hidden="1">{"via1",#N/A,TRUE,"general";"via2",#N/A,TRUE,"general";"via3",#N/A,TRUE,"general"}</definedName>
    <definedName name="vvvvt" localSheetId="5" hidden="1">{"via1",#N/A,TRUE,"general";"via2",#N/A,TRUE,"general";"via3",#N/A,TRUE,"general"}</definedName>
    <definedName name="vvvvt"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16" hidden="1">{"via1",#N/A,TRUE,"general";"via2",#N/A,TRUE,"general";"via3",#N/A,TRUE,"general"}</definedName>
    <definedName name="vvvvvvf" localSheetId="20" hidden="1">{"via1",#N/A,TRUE,"general";"via2",#N/A,TRUE,"general";"via3",#N/A,TRUE,"general"}</definedName>
    <definedName name="vvvvvvf" localSheetId="2" hidden="1">{"via1",#N/A,TRUE,"general";"via2",#N/A,TRUE,"general";"via3",#N/A,TRUE,"general"}</definedName>
    <definedName name="vvvvvvf" localSheetId="4" hidden="1">{"via1",#N/A,TRUE,"general";"via2",#N/A,TRUE,"general";"via3",#N/A,TRUE,"general"}</definedName>
    <definedName name="vvvvvvf" localSheetId="1"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16" hidden="1">{"TAB1",#N/A,TRUE,"GENERAL";"TAB2",#N/A,TRUE,"GENERAL";"TAB3",#N/A,TRUE,"GENERAL";"TAB4",#N/A,TRUE,"GENERAL";"TAB5",#N/A,TRUE,"GENERAL"}</definedName>
    <definedName name="vy" localSheetId="20" hidden="1">{"TAB1",#N/A,TRUE,"GENERAL";"TAB2",#N/A,TRUE,"GENERAL";"TAB3",#N/A,TRUE,"GENERAL";"TAB4",#N/A,TRUE,"GENERAL";"TAB5",#N/A,TRUE,"GENERAL"}</definedName>
    <definedName name="vy" localSheetId="2" hidden="1">{"TAB1",#N/A,TRUE,"GENERAL";"TAB2",#N/A,TRUE,"GENERAL";"TAB3",#N/A,TRUE,"GENERAL";"TAB4",#N/A,TRUE,"GENERAL";"TAB5",#N/A,TRUE,"GENERAL"}</definedName>
    <definedName name="vy" localSheetId="4" hidden="1">{"TAB1",#N/A,TRUE,"GENERAL";"TAB2",#N/A,TRUE,"GENERAL";"TAB3",#N/A,TRUE,"GENERAL";"TAB4",#N/A,TRUE,"GENERAL";"TAB5",#N/A,TRUE,"GENERAL"}</definedName>
    <definedName name="vy" localSheetId="1" hidden="1">{"TAB1",#N/A,TRUE,"GENERAL";"TAB2",#N/A,TRUE,"GENERAL";"TAB3",#N/A,TRUE,"GENERAL";"TAB4",#N/A,TRUE,"GENERAL";"TAB5",#N/A,TRUE,"GENERAL"}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 localSheetId="22" hidden="1">#REF!</definedName>
    <definedName name="w" localSheetId="2">#REF!</definedName>
    <definedName name="w" hidden="1">#REF!</definedName>
    <definedName name="W120." localSheetId="2">#REF!</definedName>
    <definedName name="W120.">#REF!</definedName>
    <definedName name="w2w2w" localSheetId="21" hidden="1">{"via1",#N/A,TRUE,"general";"via2",#N/A,TRUE,"general";"via3",#N/A,TRUE,"general"}</definedName>
    <definedName name="w2w2w" localSheetId="22" hidden="1">{"via1",#N/A,TRUE,"general";"via2",#N/A,TRUE,"general";"via3",#N/A,TRUE,"general"}</definedName>
    <definedName name="w2w2w" localSheetId="16" hidden="1">{"via1",#N/A,TRUE,"general";"via2",#N/A,TRUE,"general";"via3",#N/A,TRUE,"general"}</definedName>
    <definedName name="w2w2w" localSheetId="20" hidden="1">{"via1",#N/A,TRUE,"general";"via2",#N/A,TRUE,"general";"via3",#N/A,TRUE,"general"}</definedName>
    <definedName name="w2w2w" localSheetId="2" hidden="1">{"via1",#N/A,TRUE,"general";"via2",#N/A,TRUE,"general";"via3",#N/A,TRUE,"general"}</definedName>
    <definedName name="w2w2w" localSheetId="4" hidden="1">{"via1",#N/A,TRUE,"general";"via2",#N/A,TRUE,"general";"via3",#N/A,TRUE,"general"}</definedName>
    <definedName name="w2w2w" localSheetId="1" hidden="1">{"via1",#N/A,TRUE,"general";"via2",#N/A,TRUE,"general";"via3",#N/A,TRUE,"general"}</definedName>
    <definedName name="w2w2w" localSheetId="5" hidden="1">{"via1",#N/A,TRUE,"general";"via2",#N/A,TRUE,"general";"via3",#N/A,TRUE,"general"}</definedName>
    <definedName name="w2w2w" hidden="1">{"via1",#N/A,TRUE,"general";"via2",#N/A,TRUE,"general";"via3",#N/A,TRUE,"general"}</definedName>
    <definedName name="W3E" localSheetId="2">#REF!</definedName>
    <definedName name="W3E">#REF!</definedName>
    <definedName name="Wabordador" localSheetId="21">#REF!</definedName>
    <definedName name="Wabordador" localSheetId="17">#REF!</definedName>
    <definedName name="Wabordador" localSheetId="20">#REF!</definedName>
    <definedName name="Wabordador" localSheetId="19">#REF!</definedName>
    <definedName name="Wabordador" localSheetId="1">#REF!</definedName>
    <definedName name="Wabordador" localSheetId="7">#REF!</definedName>
    <definedName name="Wabordador">#REF!</definedName>
    <definedName name="Wcalzada" localSheetId="21">#REF!</definedName>
    <definedName name="Wcalzada" localSheetId="17">#REF!</definedName>
    <definedName name="Wcalzada" localSheetId="20">#REF!</definedName>
    <definedName name="Wcalzada" localSheetId="19">#REF!</definedName>
    <definedName name="Wcalzada" localSheetId="1">#REF!</definedName>
    <definedName name="Wcalzada" localSheetId="7">#REF!</definedName>
    <definedName name="Wcalzada">#REF!</definedName>
    <definedName name="WcicloRuta" localSheetId="21">#REF!</definedName>
    <definedName name="WcicloRuta" localSheetId="17">#REF!</definedName>
    <definedName name="WcicloRuta" localSheetId="20">#REF!</definedName>
    <definedName name="WcicloRuta" localSheetId="19">#REF!</definedName>
    <definedName name="WcicloRuta" localSheetId="1">#REF!</definedName>
    <definedName name="WcicloRuta" localSheetId="7">#REF!</definedName>
    <definedName name="WcicloRuta">#REF!</definedName>
    <definedName name="WDASDASDW" localSheetId="22" hidden="1">#REF!</definedName>
    <definedName name="WDASDASDW" hidden="1">#REF!</definedName>
    <definedName name="WDD" localSheetId="2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#REF!</definedName>
    <definedName name="WDFSDF">#REF!</definedName>
    <definedName name="WDWEFDEWF" localSheetId="20">#REF!</definedName>
    <definedName name="WDWEFDEWF">#REF!</definedName>
    <definedName name="WE" localSheetId="4">#N/A</definedName>
    <definedName name="WE">#N/A</definedName>
    <definedName name="WEFWE" localSheetId="2">#REF!</definedName>
    <definedName name="WEFWE">#REF!</definedName>
    <definedName name="wer" localSheetId="22" hidden="1">{"TAB1",#N/A,TRUE,"GENERAL";"TAB2",#N/A,TRUE,"GENERAL";"TAB3",#N/A,TRUE,"GENERAL";"TAB4",#N/A,TRUE,"GENERAL";"TAB5",#N/A,TRUE,"GENERAL"}</definedName>
    <definedName name="WER" localSheetId="2">#REF!</definedName>
    <definedName name="wer"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 hidden="1">{"TAB1",#N/A,TRUE,"GENERAL";"TAB2",#N/A,TRUE,"GENERAL";"TAB3",#N/A,TRUE,"GENERAL";"TAB4",#N/A,TRUE,"GENERAL";"TAB5",#N/A,TRUE,"GENERAL"}</definedName>
    <definedName name="werew" localSheetId="4" hidden="1">{"TAB1",#N/A,TRUE,"GENERAL";"TAB2",#N/A,TRUE,"GENERAL";"TAB3",#N/A,TRUE,"GENERAL";"TAB4",#N/A,TRUE,"GENERAL";"TAB5",#N/A,TRUE,"GENERAL"}</definedName>
    <definedName name="werew" localSheetId="1" hidden="1">{"TAB1",#N/A,TRUE,"GENERAL";"TAB2",#N/A,TRUE,"GENERAL";"TAB3",#N/A,TRUE,"GENERAL";"TAB4",#N/A,TRUE,"GENERAL";"TAB5",#N/A,TRUE,"GENERAL"}</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21" hidden="1">{"via1",#N/A,TRUE,"general";"via2",#N/A,TRUE,"general";"via3",#N/A,TRUE,"general"}</definedName>
    <definedName name="WEREWR" localSheetId="22" hidden="1">{"via1",#N/A,TRUE,"general";"via2",#N/A,TRUE,"general";"via3",#N/A,TRUE,"general"}</definedName>
    <definedName name="WEREWR" localSheetId="16" hidden="1">{"via1",#N/A,TRUE,"general";"via2",#N/A,TRUE,"general";"via3",#N/A,TRUE,"general"}</definedName>
    <definedName name="WEREWR" localSheetId="20" hidden="1">{"via1",#N/A,TRUE,"general";"via2",#N/A,TRUE,"general";"via3",#N/A,TRUE,"general"}</definedName>
    <definedName name="WEREWR" localSheetId="2" hidden="1">{"via1",#N/A,TRUE,"general";"via2",#N/A,TRUE,"general";"via3",#N/A,TRUE,"general"}</definedName>
    <definedName name="WEREWR" localSheetId="4" hidden="1">{"via1",#N/A,TRUE,"general";"via2",#N/A,TRUE,"general";"via3",#N/A,TRUE,"general"}</definedName>
    <definedName name="WEREWR" localSheetId="1" hidden="1">{"via1",#N/A,TRUE,"general";"via2",#N/A,TRUE,"general";"via3",#N/A,TRUE,"general"}</definedName>
    <definedName name="WEREWR" localSheetId="5" hidden="1">{"via1",#N/A,TRUE,"general";"via2",#N/A,TRUE,"general";"via3",#N/A,TRUE,"general"}</definedName>
    <definedName name="WEREWR" hidden="1">{"via1",#N/A,TRUE,"general";"via2",#N/A,TRUE,"general";"via3",#N/A,TRUE,"general"}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21" hidden="1">{"via1",#N/A,TRUE,"general";"via2",#N/A,TRUE,"general";"via3",#N/A,TRUE,"general"}</definedName>
    <definedName name="werh" localSheetId="22" hidden="1">{"via1",#N/A,TRUE,"general";"via2",#N/A,TRUE,"general";"via3",#N/A,TRUE,"general"}</definedName>
    <definedName name="werh" localSheetId="16" hidden="1">{"via1",#N/A,TRUE,"general";"via2",#N/A,TRUE,"general";"via3",#N/A,TRUE,"general"}</definedName>
    <definedName name="werh" localSheetId="20" hidden="1">{"via1",#N/A,TRUE,"general";"via2",#N/A,TRUE,"general";"via3",#N/A,TRUE,"general"}</definedName>
    <definedName name="werh" localSheetId="2" hidden="1">{"via1",#N/A,TRUE,"general";"via2",#N/A,TRUE,"general";"via3",#N/A,TRUE,"general"}</definedName>
    <definedName name="werh" localSheetId="4" hidden="1">{"via1",#N/A,TRUE,"general";"via2",#N/A,TRUE,"general";"via3",#N/A,TRUE,"general"}</definedName>
    <definedName name="werh" localSheetId="1" hidden="1">{"via1",#N/A,TRUE,"general";"via2",#N/A,TRUE,"general";"via3",#N/A,TRUE,"general"}</definedName>
    <definedName name="werh" localSheetId="5" hidden="1">{"via1",#N/A,TRUE,"general";"via2",#N/A,TRUE,"general";"via3",#N/A,TRUE,"general"}</definedName>
    <definedName name="werh"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16" hidden="1">{"via1",#N/A,TRUE,"general";"via2",#N/A,TRUE,"general";"via3",#N/A,TRUE,"general"}</definedName>
    <definedName name="wersfdfrguyo" localSheetId="20" hidden="1">{"via1",#N/A,TRUE,"general";"via2",#N/A,TRUE,"general";"via3",#N/A,TRUE,"general"}</definedName>
    <definedName name="wersfdfrguyo" localSheetId="2" hidden="1">{"via1",#N/A,TRUE,"general";"via2",#N/A,TRUE,"general";"via3",#N/A,TRUE,"general"}</definedName>
    <definedName name="wersfdfrguyo" localSheetId="4" hidden="1">{"via1",#N/A,TRUE,"general";"via2",#N/A,TRUE,"general";"via3",#N/A,TRUE,"general"}</definedName>
    <definedName name="wersfdfrguyo" localSheetId="1"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localSheetId="16" hidden="1">{"via1",#N/A,TRUE,"general";"via2",#N/A,TRUE,"general";"via3",#N/A,TRUE,"general"}</definedName>
    <definedName name="werwr" localSheetId="20" hidden="1">{"via1",#N/A,TRUE,"general";"via2",#N/A,TRUE,"general";"via3",#N/A,TRUE,"general"}</definedName>
    <definedName name="werwr" localSheetId="2" hidden="1">{"via1",#N/A,TRUE,"general";"via2",#N/A,TRUE,"general";"via3",#N/A,TRUE,"general"}</definedName>
    <definedName name="werwr" localSheetId="4" hidden="1">{"via1",#N/A,TRUE,"general";"via2",#N/A,TRUE,"general";"via3",#N/A,TRUE,"general"}</definedName>
    <definedName name="werwr" localSheetId="1"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21" hidden="1">{"via1",#N/A,TRUE,"general";"via2",#N/A,TRUE,"general";"via3",#N/A,TRUE,"general"}</definedName>
    <definedName name="wetrew" localSheetId="22" hidden="1">{"via1",#N/A,TRUE,"general";"via2",#N/A,TRUE,"general";"via3",#N/A,TRUE,"general"}</definedName>
    <definedName name="wetrew" localSheetId="16" hidden="1">{"via1",#N/A,TRUE,"general";"via2",#N/A,TRUE,"general";"via3",#N/A,TRUE,"general"}</definedName>
    <definedName name="wetrew" localSheetId="20" hidden="1">{"via1",#N/A,TRUE,"general";"via2",#N/A,TRUE,"general";"via3",#N/A,TRUE,"general"}</definedName>
    <definedName name="wetrew" localSheetId="2" hidden="1">{"via1",#N/A,TRUE,"general";"via2",#N/A,TRUE,"general";"via3",#N/A,TRUE,"general"}</definedName>
    <definedName name="wetrew" localSheetId="4" hidden="1">{"via1",#N/A,TRUE,"general";"via2",#N/A,TRUE,"general";"via3",#N/A,TRUE,"general"}</definedName>
    <definedName name="wetrew" localSheetId="1" hidden="1">{"via1",#N/A,TRUE,"general";"via2",#N/A,TRUE,"general";"via3",#N/A,TRUE,"general"}</definedName>
    <definedName name="wetrew" localSheetId="5" hidden="1">{"via1",#N/A,TRUE,"general";"via2",#N/A,TRUE,"general";"via3",#N/A,TRUE,"general"}</definedName>
    <definedName name="wetrew"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16" hidden="1">{"via1",#N/A,TRUE,"general";"via2",#N/A,TRUE,"general";"via3",#N/A,TRUE,"general"}</definedName>
    <definedName name="wettt" localSheetId="20" hidden="1">{"via1",#N/A,TRUE,"general";"via2",#N/A,TRUE,"general";"via3",#N/A,TRUE,"general"}</definedName>
    <definedName name="wettt" localSheetId="2" hidden="1">{"via1",#N/A,TRUE,"general";"via2",#N/A,TRUE,"general";"via3",#N/A,TRUE,"general"}</definedName>
    <definedName name="wettt" localSheetId="4" hidden="1">{"via1",#N/A,TRUE,"general";"via2",#N/A,TRUE,"general";"via3",#N/A,TRUE,"general"}</definedName>
    <definedName name="wettt" localSheetId="1"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16" hidden="1">{"via1",#N/A,TRUE,"general";"via2",#N/A,TRUE,"general";"via3",#N/A,TRUE,"general"}</definedName>
    <definedName name="wetwretd" localSheetId="20" hidden="1">{"via1",#N/A,TRUE,"general";"via2",#N/A,TRUE,"general";"via3",#N/A,TRUE,"general"}</definedName>
    <definedName name="wetwretd" localSheetId="2" hidden="1">{"via1",#N/A,TRUE,"general";"via2",#N/A,TRUE,"general";"via3",#N/A,TRUE,"general"}</definedName>
    <definedName name="wetwretd" localSheetId="4" hidden="1">{"via1",#N/A,TRUE,"general";"via2",#N/A,TRUE,"general";"via3",#N/A,TRUE,"general"}</definedName>
    <definedName name="wetwretd" localSheetId="1"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16" hidden="1">{"via1",#N/A,TRUE,"general";"via2",#N/A,TRUE,"general";"via3",#N/A,TRUE,"general"}</definedName>
    <definedName name="wew" localSheetId="20" hidden="1">{"via1",#N/A,TRUE,"general";"via2",#N/A,TRUE,"general";"via3",#N/A,TRUE,"general"}</definedName>
    <definedName name="wew" localSheetId="2" hidden="1">{"via1",#N/A,TRUE,"general";"via2",#N/A,TRUE,"general";"via3",#N/A,TRUE,"general"}</definedName>
    <definedName name="wew" localSheetId="4" hidden="1">{"via1",#N/A,TRUE,"general";"via2",#N/A,TRUE,"general";"via3",#N/A,TRUE,"general"}</definedName>
    <definedName name="wew" localSheetId="1"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localSheetId="16" hidden="1">{"via1",#N/A,TRUE,"general";"via2",#N/A,TRUE,"general";"via3",#N/A,TRUE,"general"}</definedName>
    <definedName name="wffag" localSheetId="20" hidden="1">{"via1",#N/A,TRUE,"general";"via2",#N/A,TRUE,"general";"via3",#N/A,TRUE,"general"}</definedName>
    <definedName name="wffag" localSheetId="2" hidden="1">{"via1",#N/A,TRUE,"general";"via2",#N/A,TRUE,"general";"via3",#N/A,TRUE,"general"}</definedName>
    <definedName name="wffag" localSheetId="4" hidden="1">{"via1",#N/A,TRUE,"general";"via2",#N/A,TRUE,"general";"via3",#N/A,TRUE,"general"}</definedName>
    <definedName name="wffag" localSheetId="1"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heel_Spacing" localSheetId="2">#REF!</definedName>
    <definedName name="Wheel_Spacing">#REF!</definedName>
    <definedName name="WILSON" localSheetId="2">#REF!</definedName>
    <definedName name="WILSON">#REF!</definedName>
    <definedName name="WIND" localSheetId="2">#REF!</definedName>
    <definedName name="WIND">#REF!</definedName>
    <definedName name="wj" localSheetId="2">#REF!</definedName>
    <definedName name="wj">#REF!</definedName>
    <definedName name="wl" localSheetId="2">#REF!</definedName>
    <definedName name="wl">#REF!</definedName>
    <definedName name="Wpeatonal" localSheetId="21">#REF!</definedName>
    <definedName name="Wpeatonal" localSheetId="17">#REF!</definedName>
    <definedName name="Wpeatonal" localSheetId="20">#REF!</definedName>
    <definedName name="Wpeatonal" localSheetId="19">#REF!</definedName>
    <definedName name="Wpeatonal" localSheetId="1">#REF!</definedName>
    <definedName name="Wpeatonal" localSheetId="7">#REF!</definedName>
    <definedName name="Wpeatonal">#REF!</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22"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r." localSheetId="22" hidden="1">{#N/A,#N/A,TRUE,"CODIGO DEPENDENCIA"}</definedName>
    <definedName name="wrn.ar." localSheetId="2" hidden="1">{#N/A,#N/A,TRUE,"CODIGO DEPENDENCIA"}</definedName>
    <definedName name="wrn.ar." hidden="1">{#N/A,#N/A,TRUE,"CODIGO DEPENDENCIA"}</definedName>
    <definedName name="wrn.civil._.works." localSheetId="21" hidden="1">{#N/A,#N/A,TRUE,"1842CWN0"}</definedName>
    <definedName name="wrn.civil._.works." localSheetId="22" hidden="1">{#N/A,#N/A,TRUE,"1842CWN0"}</definedName>
    <definedName name="wrn.civil._.works." localSheetId="17" hidden="1">{#N/A,#N/A,TRUE,"1842CWN0"}</definedName>
    <definedName name="wrn.civil._.works." localSheetId="16" hidden="1">{#N/A,#N/A,TRUE,"1842CWN0"}</definedName>
    <definedName name="wrn.civil._.works." localSheetId="20" hidden="1">{#N/A,#N/A,TRUE,"1842CWN0"}</definedName>
    <definedName name="wrn.civil._.works." localSheetId="2" hidden="1">{#N/A,#N/A,TRUE,"1842CWN0"}</definedName>
    <definedName name="wrn.civil._.works." localSheetId="6" hidden="1">{#N/A,#N/A,TRUE,"1842CWN0"}</definedName>
    <definedName name="wrn.civil._.works." localSheetId="19" hidden="1">{#N/A,#N/A,TRUE,"1842CWN0"}</definedName>
    <definedName name="wrn.civil._.works." localSheetId="4" hidden="1">{#N/A,#N/A,TRUE,"1842CWN0"}</definedName>
    <definedName name="wrn.civil._.works." localSheetId="1" hidden="1">{#N/A,#N/A,TRUE,"1842CWN0"}</definedName>
    <definedName name="wrn.civil._.works." localSheetId="5" hidden="1">{#N/A,#N/A,TRUE,"1842CWN0"}</definedName>
    <definedName name="wrn.civil._.works." localSheetId="3" hidden="1">{#N/A,#N/A,TRUE,"1842CWN0"}</definedName>
    <definedName name="wrn.civil._.works." hidden="1">{#N/A,#N/A,TRUE,"1842CWN0"}</definedName>
    <definedName name="wrn.civil._.works._1" localSheetId="21" hidden="1">{#N/A,#N/A,TRUE,"1842CWN0"}</definedName>
    <definedName name="wrn.civil._.works._1" localSheetId="22" hidden="1">{#N/A,#N/A,TRUE,"1842CWN0"}</definedName>
    <definedName name="wrn.civil._.works._1" localSheetId="16" hidden="1">{#N/A,#N/A,TRUE,"1842CWN0"}</definedName>
    <definedName name="wrn.civil._.works._1" localSheetId="20" hidden="1">{#N/A,#N/A,TRUE,"1842CWN0"}</definedName>
    <definedName name="wrn.civil._.works._1" localSheetId="2" hidden="1">{#N/A,#N/A,TRUE,"1842CWN0"}</definedName>
    <definedName name="wrn.civil._.works._1" localSheetId="4" hidden="1">{#N/A,#N/A,TRUE,"1842CWN0"}</definedName>
    <definedName name="wrn.civil._.works._1" localSheetId="1" hidden="1">{#N/A,#N/A,TRUE,"1842CWN0"}</definedName>
    <definedName name="wrn.civil._.works._1" localSheetId="5" hidden="1">{#N/A,#N/A,TRUE,"1842CWN0"}</definedName>
    <definedName name="wrn.civil._.works._1" hidden="1">{#N/A,#N/A,TRUE,"1842CWN0"}</definedName>
    <definedName name="wrn.civil._.works._2" localSheetId="21" hidden="1">{#N/A,#N/A,TRUE,"1842CWN0"}</definedName>
    <definedName name="wrn.civil._.works._2" localSheetId="22" hidden="1">{#N/A,#N/A,TRUE,"1842CWN0"}</definedName>
    <definedName name="wrn.civil._.works._2" localSheetId="16" hidden="1">{#N/A,#N/A,TRUE,"1842CWN0"}</definedName>
    <definedName name="wrn.civil._.works._2" localSheetId="20" hidden="1">{#N/A,#N/A,TRUE,"1842CWN0"}</definedName>
    <definedName name="wrn.civil._.works._2" localSheetId="2" hidden="1">{#N/A,#N/A,TRUE,"1842CWN0"}</definedName>
    <definedName name="wrn.civil._.works._2" localSheetId="4" hidden="1">{#N/A,#N/A,TRUE,"1842CWN0"}</definedName>
    <definedName name="wrn.civil._.works._2" localSheetId="1" hidden="1">{#N/A,#N/A,TRUE,"1842CWN0"}</definedName>
    <definedName name="wrn.civil._.works._2" localSheetId="5" hidden="1">{#N/A,#N/A,TRUE,"1842CWN0"}</definedName>
    <definedName name="wrn.civil._.works._2" hidden="1">{#N/A,#N/A,TRUE,"1842CWN0"}</definedName>
    <definedName name="wrn.ESTADO._.REHABILITACION." localSheetId="21" hidden="1">{"PRES REHAB ARM-PER POR ITEMS  KM A KM",#N/A,TRUE,"Rehabilitacion Arm-Per"}</definedName>
    <definedName name="wrn.ESTADO._.REHABILITACION." localSheetId="22" hidden="1">{"PRES REHAB ARM-PER POR ITEMS  KM A KM",#N/A,TRUE,"Rehabilitacion Arm-Per"}</definedName>
    <definedName name="wrn.ESTADO._.REHABILITACION." localSheetId="16" hidden="1">{"PRES REHAB ARM-PER POR ITEMS  KM A KM",#N/A,TRUE,"Rehabilitacion Arm-Per"}</definedName>
    <definedName name="wrn.ESTADO._.REHABILITACION." localSheetId="20" hidden="1">{"PRES REHAB ARM-PER POR ITEMS  KM A KM",#N/A,TRUE,"Rehabilitacion Arm-Per"}</definedName>
    <definedName name="wrn.ESTADO._.REHABILITACION." localSheetId="2" hidden="1">{"PRES REHAB ARM-PER POR ITEMS  KM A KM",#N/A,TRUE,"Rehabilitacion Arm-Per"}</definedName>
    <definedName name="wrn.ESTADO._.REHABILITACION." localSheetId="4" hidden="1">{"PRES REHAB ARM-PER POR ITEMS  KM A KM",#N/A,TRUE,"Rehabilitacion Arm-Per"}</definedName>
    <definedName name="wrn.ESTADO._.REHABILITACION." localSheetId="1" hidden="1">{"PRES REHAB ARM-PER POR ITEMS  KM A KM",#N/A,TRUE,"Rehabilitacion Arm-Per"}</definedName>
    <definedName name="wrn.ESTADO._.REHABILITACION." localSheetId="5" hidden="1">{"PRES REHAB ARM-PER POR ITEMS  KM A KM",#N/A,TRUE,"Rehabilitacion Arm-Per"}</definedName>
    <definedName name="wrn.ESTADO._.REHABILITACION." hidden="1">{"PRES REHAB ARM-PER POR ITEMS  KM A KM",#N/A,TRUE,"Rehabilitacion Arm-Per"}</definedName>
    <definedName name="wrn.FINAN97." localSheetId="2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2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2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22" hidden="1">{"VIA1",#N/A,TRUE,"formul";"VIA2",#N/A,TRUE,"formul";"VIA3",#N/A,TRUE,"formul"}</definedName>
    <definedName name="wrn.formu." hidden="1">{"VIA1",#N/A,TRUE,"formul";"VIA2",#N/A,TRUE,"formul";"VIA3",#N/A,TRUE,"formul"}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RENCIA." localSheetId="21" hidden="1">{#N/A,#N/A,TRUE,"INGENIERIA";#N/A,#N/A,TRUE,"COMPRAS";#N/A,#N/A,TRUE,"DIRECCION";#N/A,#N/A,TRUE,"RESUMEN"}</definedName>
    <definedName name="wrn.GERENCIA." localSheetId="22" hidden="1">{#N/A,#N/A,TRUE,"INGENIERIA";#N/A,#N/A,TRUE,"COMPRAS";#N/A,#N/A,TRUE,"DIRECCION";#N/A,#N/A,TRUE,"RESUMEN"}</definedName>
    <definedName name="wrn.GERENCIA." localSheetId="17" hidden="1">{#N/A,#N/A,TRUE,"INGENIERIA";#N/A,#N/A,TRUE,"COMPRAS";#N/A,#N/A,TRUE,"DIRECCION";#N/A,#N/A,TRUE,"RESUMEN"}</definedName>
    <definedName name="wrn.GERENCIA." localSheetId="16" hidden="1">{#N/A,#N/A,TRUE,"INGENIERIA";#N/A,#N/A,TRUE,"COMPRAS";#N/A,#N/A,TRUE,"DIRECCION";#N/A,#N/A,TRUE,"RESUMEN"}</definedName>
    <definedName name="wrn.GERENCIA." localSheetId="20" hidden="1">{#N/A,#N/A,TRUE,"INGENIERIA";#N/A,#N/A,TRUE,"COMPRAS";#N/A,#N/A,TRUE,"DIRECCION";#N/A,#N/A,TRUE,"RESUMEN"}</definedName>
    <definedName name="wrn.GERENCIA." localSheetId="2" hidden="1">{#N/A,#N/A,TRUE,"INGENIERIA";#N/A,#N/A,TRUE,"COMPRAS";#N/A,#N/A,TRUE,"DIRECCION";#N/A,#N/A,TRUE,"RESUMEN"}</definedName>
    <definedName name="wrn.GERENCIA." localSheetId="6" hidden="1">{#N/A,#N/A,TRUE,"INGENIERIA";#N/A,#N/A,TRUE,"COMPRAS";#N/A,#N/A,TRUE,"DIRECCION";#N/A,#N/A,TRUE,"RESUMEN"}</definedName>
    <definedName name="wrn.GERENCIA." localSheetId="19" hidden="1">{#N/A,#N/A,TRUE,"INGENIERIA";#N/A,#N/A,TRUE,"COMPRAS";#N/A,#N/A,TRUE,"DIRECCION";#N/A,#N/A,TRUE,"RESUMEN"}</definedName>
    <definedName name="wrn.GERENCIA." localSheetId="4" hidden="1">{#N/A,#N/A,TRUE,"INGENIERIA";#N/A,#N/A,TRUE,"COMPRAS";#N/A,#N/A,TRUE,"DIRECCION";#N/A,#N/A,TRUE,"RESUMEN"}</definedName>
    <definedName name="wrn.GERENCIA." localSheetId="1" hidden="1">{#N/A,#N/A,TRUE,"INGENIERIA";#N/A,#N/A,TRUE,"COMPRAS";#N/A,#N/A,TRUE,"DIRECCION";#N/A,#N/A,TRUE,"RESUMEN"}</definedName>
    <definedName name="wrn.GERENCIA." localSheetId="5" hidden="1">{#N/A,#N/A,TRUE,"INGENIERIA";#N/A,#N/A,TRUE,"COMPRAS";#N/A,#N/A,TRUE,"DIRECCION";#N/A,#N/A,TRUE,"RESUMEN"}</definedName>
    <definedName name="wrn.GERENCIA." localSheetId="3" hidden="1">{#N/A,#N/A,TRUE,"INGENIERIA";#N/A,#N/A,TRUE,"COMPRAS";#N/A,#N/A,TRUE,"DIRECCION";#N/A,#N/A,TRUE,"RESUMEN"}</definedName>
    <definedName name="wrn.GERENCIA." hidden="1">{#N/A,#N/A,TRUE,"INGENIERIA";#N/A,#N/A,TRUE,"COMPRAS";#N/A,#N/A,TRUE,"DIRECCION";#N/A,#N/A,TRUE,"RESUMEN"}</definedName>
    <definedName name="wrn.GERENCIA._1" localSheetId="21" hidden="1">{#N/A,#N/A,TRUE,"INGENIERIA";#N/A,#N/A,TRUE,"COMPRAS";#N/A,#N/A,TRUE,"DIRECCION";#N/A,#N/A,TRUE,"RESUMEN"}</definedName>
    <definedName name="wrn.GERENCIA._1" localSheetId="22" hidden="1">{#N/A,#N/A,TRUE,"INGENIERIA";#N/A,#N/A,TRUE,"COMPRAS";#N/A,#N/A,TRUE,"DIRECCION";#N/A,#N/A,TRUE,"RESUMEN"}</definedName>
    <definedName name="wrn.GERENCIA._1" localSheetId="16" hidden="1">{#N/A,#N/A,TRUE,"INGENIERIA";#N/A,#N/A,TRUE,"COMPRAS";#N/A,#N/A,TRUE,"DIRECCION";#N/A,#N/A,TRUE,"RESUMEN"}</definedName>
    <definedName name="wrn.GERENCIA._1" localSheetId="20" hidden="1">{#N/A,#N/A,TRUE,"INGENIERIA";#N/A,#N/A,TRUE,"COMPRAS";#N/A,#N/A,TRUE,"DIRECCION";#N/A,#N/A,TRUE,"RESUMEN"}</definedName>
    <definedName name="wrn.GERENCIA._1" localSheetId="2" hidden="1">{#N/A,#N/A,TRUE,"INGENIERIA";#N/A,#N/A,TRUE,"COMPRAS";#N/A,#N/A,TRUE,"DIRECCION";#N/A,#N/A,TRUE,"RESUMEN"}</definedName>
    <definedName name="wrn.GERENCIA._1" localSheetId="4" hidden="1">{#N/A,#N/A,TRUE,"INGENIERIA";#N/A,#N/A,TRUE,"COMPRAS";#N/A,#N/A,TRUE,"DIRECCION";#N/A,#N/A,TRUE,"RESUMEN"}</definedName>
    <definedName name="wrn.GERENCIA._1" localSheetId="1" hidden="1">{#N/A,#N/A,TRUE,"INGENIERIA";#N/A,#N/A,TRUE,"COMPRAS";#N/A,#N/A,TRUE,"DIRECCION";#N/A,#N/A,TRUE,"RESUMEN"}</definedName>
    <definedName name="wrn.GERENCIA._1" localSheetId="5" hidden="1">{#N/A,#N/A,TRUE,"INGENIERIA";#N/A,#N/A,TRUE,"COMPRAS";#N/A,#N/A,TRUE,"DIRECCION";#N/A,#N/A,TRUE,"RESUMEN"}</definedName>
    <definedName name="wrn.GERENCIA._1" hidden="1">{#N/A,#N/A,TRUE,"INGENIERIA";#N/A,#N/A,TRUE,"COMPRAS";#N/A,#N/A,TRUE,"DIRECCION";#N/A,#N/A,TRUE,"RESUMEN"}</definedName>
    <definedName name="wrn.GERENCIA._2" localSheetId="21" hidden="1">{#N/A,#N/A,TRUE,"INGENIERIA";#N/A,#N/A,TRUE,"COMPRAS";#N/A,#N/A,TRUE,"DIRECCION";#N/A,#N/A,TRUE,"RESUMEN"}</definedName>
    <definedName name="wrn.GERENCIA._2" localSheetId="22" hidden="1">{#N/A,#N/A,TRUE,"INGENIERIA";#N/A,#N/A,TRUE,"COMPRAS";#N/A,#N/A,TRUE,"DIRECCION";#N/A,#N/A,TRUE,"RESUMEN"}</definedName>
    <definedName name="wrn.GERENCIA._2" localSheetId="16" hidden="1">{#N/A,#N/A,TRUE,"INGENIERIA";#N/A,#N/A,TRUE,"COMPRAS";#N/A,#N/A,TRUE,"DIRECCION";#N/A,#N/A,TRUE,"RESUMEN"}</definedName>
    <definedName name="wrn.GERENCIA._2" localSheetId="20" hidden="1">{#N/A,#N/A,TRUE,"INGENIERIA";#N/A,#N/A,TRUE,"COMPRAS";#N/A,#N/A,TRUE,"DIRECCION";#N/A,#N/A,TRUE,"RESUMEN"}</definedName>
    <definedName name="wrn.GERENCIA._2" localSheetId="2" hidden="1">{#N/A,#N/A,TRUE,"INGENIERIA";#N/A,#N/A,TRUE,"COMPRAS";#N/A,#N/A,TRUE,"DIRECCION";#N/A,#N/A,TRUE,"RESUMEN"}</definedName>
    <definedName name="wrn.GERENCIA._2" localSheetId="4" hidden="1">{#N/A,#N/A,TRUE,"INGENIERIA";#N/A,#N/A,TRUE,"COMPRAS";#N/A,#N/A,TRUE,"DIRECCION";#N/A,#N/A,TRUE,"RESUMEN"}</definedName>
    <definedName name="wrn.GERENCIA._2" localSheetId="1" hidden="1">{#N/A,#N/A,TRUE,"INGENIERIA";#N/A,#N/A,TRUE,"COMPRAS";#N/A,#N/A,TRUE,"DIRECCION";#N/A,#N/A,TRUE,"RESUMEN"}</definedName>
    <definedName name="wrn.GERENCIA._2" localSheetId="5" hidden="1">{#N/A,#N/A,TRUE,"INGENIERIA";#N/A,#N/A,TRUE,"COMPRAS";#N/A,#N/A,TRUE,"DIRECCION";#N/A,#N/A,TRUE,"RESUMEN"}</definedName>
    <definedName name="wrn.GERENCIA._2" hidden="1">{#N/A,#N/A,TRUE,"INGENIERIA";#N/A,#N/A,TRUE,"COMPRAS";#N/A,#N/A,TRUE,"DIRECCION";#N/A,#N/A,TRUE,"RESUMEN"}</definedName>
    <definedName name="wrn.IMPRESION." localSheetId="22" hidden="1">{"IMPRESION",#N/A,FALSE,"pequeño"}</definedName>
    <definedName name="wrn.IMPRESION." hidden="1">{"IMPRESION",#N/A,FALSE,"pequeño"}</definedName>
    <definedName name="wrn.OBRASC." localSheetId="22" hidden="1">{"AURES1",#N/A,FALSE,"GENERAL";"AURES2",#N/A,FALSE,"GENERAL";"AURES3",#N/A,FALSE,"GENERAL";"AURES4",#N/A,FALSE,"GENERAL";"AURES5",#N/A,FALSE,"GENERAL";"AURES6",#N/A,FALSE,"GENERAL";"AURES7",#N/A,FALSE,"GENERAL"}</definedName>
    <definedName name="wrn.OBRASC." hidden="1">{"AURES1",#N/A,FALSE,"GENERAL";"AURES2",#N/A,FALSE,"GENERAL";"AURES3",#N/A,FALSE,"GENERAL";"AURES4",#N/A,FALSE,"GENERAL";"AURES5",#N/A,FALSE,"GENERAL";"AURES6",#N/A,FALSE,"GENERAL";"AURES7",#N/A,FALSE,"GENERAL"}</definedName>
    <definedName name="wrn.OPERADORES." localSheetId="22" hidden="1">{#N/A,#N/A,TRUE,"T1"}</definedName>
    <definedName name="wrn.OPERADORES." hidden="1">{#N/A,#N/A,TRUE,"T1"}</definedName>
    <definedName name="wrn.procurement." localSheetId="22" hidden="1">{#N/A,#N/A,FALSE,"sumi ";#N/A,#N/A,FALSE,"RESUMEN"}</definedName>
    <definedName name="wrn.procurement." localSheetId="2" hidden="1">{#N/A,#N/A,FALSE,"sumi ";#N/A,#N/A,FALSE,"RESUMEN"}</definedName>
    <definedName name="wrn.procurement." hidden="1">{#N/A,#N/A,FALSE,"sumi ";#N/A,#N/A,FALSE,"RESUMEN"}</definedName>
    <definedName name="wrn.PROYEC." localSheetId="22"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22" hidden="1">{#N/A,#N/A,FALSE,"Hoja1";#N/A,#N/A,FALSE,"Hoja2"}</definedName>
    <definedName name="wrn.res7" hidden="1">{#N/A,#N/A,FALSE,"Hoja1";#N/A,#N/A,FALSE,"Hoja2"}</definedName>
    <definedName name="wrn.Resumen." localSheetId="22" hidden="1">{#N/A,#N/A,FALSE,"Hoja1";#N/A,#N/A,FALSE,"Hoja2"}</definedName>
    <definedName name="wrn.Resumen." hidden="1">{#N/A,#N/A,FALSE,"Hoja1";#N/A,#N/A,FALSE,"Hoja2"}</definedName>
    <definedName name="wrn.SENCILLO." localSheetId="22"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22"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2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1" hidden="1">{"via1",#N/A,TRUE,"general";"via2",#N/A,TRUE,"general";"via3",#N/A,TRUE,"general"}</definedName>
    <definedName name="wrn.via." localSheetId="22" hidden="1">{"via1",#N/A,TRUE,"general";"via2",#N/A,TRUE,"general";"via3",#N/A,TRUE,"general"}</definedName>
    <definedName name="wrn.via." localSheetId="16" hidden="1">{"via1",#N/A,TRUE,"general";"via2",#N/A,TRUE,"general";"via3",#N/A,TRUE,"general"}</definedName>
    <definedName name="wrn.via." localSheetId="20" hidden="1">{"via1",#N/A,TRUE,"general";"via2",#N/A,TRUE,"general";"via3",#N/A,TRUE,"general"}</definedName>
    <definedName name="wrn.via." localSheetId="2" hidden="1">{"via1",#N/A,TRUE,"general";"via2",#N/A,TRUE,"general";"via3",#N/A,TRUE,"general"}</definedName>
    <definedName name="wrn.via." localSheetId="4" hidden="1">{"via1",#N/A,TRUE,"general";"via2",#N/A,TRUE,"general";"via3",#N/A,TRUE,"general"}</definedName>
    <definedName name="wrn.via." localSheetId="1" hidden="1">{"via1",#N/A,TRUE,"general";"via2",#N/A,TRUE,"general";"via3",#N/A,TRUE,"general"}</definedName>
    <definedName name="wrn.via." localSheetId="5" hidden="1">{"via1",#N/A,TRUE,"general";"via2",#N/A,TRUE,"general";"via3",#N/A,TRUE,"general"}</definedName>
    <definedName name="wrn.via." hidden="1">{"via1",#N/A,TRUE,"general";"via2",#N/A,TRUE,"general";"via3",#N/A,TRUE,"general"}</definedName>
    <definedName name="ws" localSheetId="2">#REF!</definedName>
    <definedName name="ws">#REF!</definedName>
    <definedName name="Wseparador" localSheetId="21">#REF!</definedName>
    <definedName name="Wseparador" localSheetId="17">#REF!</definedName>
    <definedName name="Wseparador" localSheetId="20">#REF!</definedName>
    <definedName name="Wseparador" localSheetId="19">#REF!</definedName>
    <definedName name="Wseparador" localSheetId="1">#REF!</definedName>
    <definedName name="Wseparador" localSheetId="7">#REF!</definedName>
    <definedName name="Wseparador">#REF!</definedName>
    <definedName name="WSERWEER" localSheetId="2">#REF!</definedName>
    <definedName name="WSERWEER">#REF!</definedName>
    <definedName name="wsnhed" localSheetId="21" hidden="1">{"via1",#N/A,TRUE,"general";"via2",#N/A,TRUE,"general";"via3",#N/A,TRUE,"general"}</definedName>
    <definedName name="wsnhed" localSheetId="22" hidden="1">{"via1",#N/A,TRUE,"general";"via2",#N/A,TRUE,"general";"via3",#N/A,TRUE,"general"}</definedName>
    <definedName name="wsnhed" localSheetId="16" hidden="1">{"via1",#N/A,TRUE,"general";"via2",#N/A,TRUE,"general";"via3",#N/A,TRUE,"general"}</definedName>
    <definedName name="wsnhed" localSheetId="20" hidden="1">{"via1",#N/A,TRUE,"general";"via2",#N/A,TRUE,"general";"via3",#N/A,TRUE,"general"}</definedName>
    <definedName name="wsnhed" localSheetId="2" hidden="1">{"via1",#N/A,TRUE,"general";"via2",#N/A,TRUE,"general";"via3",#N/A,TRUE,"general"}</definedName>
    <definedName name="wsnhed" localSheetId="4" hidden="1">{"via1",#N/A,TRUE,"general";"via2",#N/A,TRUE,"general";"via3",#N/A,TRUE,"general"}</definedName>
    <definedName name="wsnhed" localSheetId="1" hidden="1">{"via1",#N/A,TRUE,"general";"via2",#N/A,TRUE,"general";"via3",#N/A,TRUE,"general"}</definedName>
    <definedName name="wsnhed" localSheetId="5" hidden="1">{"via1",#N/A,TRUE,"general";"via2",#N/A,TRUE,"general";"via3",#N/A,TRUE,"general"}</definedName>
    <definedName name="wsnhed"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16" hidden="1">{"via1",#N/A,TRUE,"general";"via2",#N/A,TRUE,"general";"via3",#N/A,TRUE,"general"}</definedName>
    <definedName name="wswswsqa" localSheetId="20" hidden="1">{"via1",#N/A,TRUE,"general";"via2",#N/A,TRUE,"general";"via3",#N/A,TRUE,"general"}</definedName>
    <definedName name="wswswsqa" localSheetId="2" hidden="1">{"via1",#N/A,TRUE,"general";"via2",#N/A,TRUE,"general";"via3",#N/A,TRUE,"general"}</definedName>
    <definedName name="wswswsqa" localSheetId="4" hidden="1">{"via1",#N/A,TRUE,"general";"via2",#N/A,TRUE,"general";"via3",#N/A,TRUE,"general"}</definedName>
    <definedName name="wswswsqa" localSheetId="1"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16" hidden="1">{"TAB1",#N/A,TRUE,"GENERAL";"TAB2",#N/A,TRUE,"GENERAL";"TAB3",#N/A,TRUE,"GENERAL";"TAB4",#N/A,TRUE,"GENERAL";"TAB5",#N/A,TRUE,"GENERAL"}</definedName>
    <definedName name="wtt" localSheetId="20" hidden="1">{"TAB1",#N/A,TRUE,"GENERAL";"TAB2",#N/A,TRUE,"GENERAL";"TAB3",#N/A,TRUE,"GENERAL";"TAB4",#N/A,TRUE,"GENERAL";"TAB5",#N/A,TRUE,"GENERAL"}</definedName>
    <definedName name="wtt" localSheetId="2" hidden="1">{"TAB1",#N/A,TRUE,"GENERAL";"TAB2",#N/A,TRUE,"GENERAL";"TAB3",#N/A,TRUE,"GENERAL";"TAB4",#N/A,TRUE,"GENERAL";"TAB5",#N/A,TRUE,"GENERAL"}</definedName>
    <definedName name="wtt" localSheetId="4" hidden="1">{"TAB1",#N/A,TRUE,"GENERAL";"TAB2",#N/A,TRUE,"GENERAL";"TAB3",#N/A,TRUE,"GENERAL";"TAB4",#N/A,TRUE,"GENERAL";"TAB5",#N/A,TRUE,"GENERAL"}</definedName>
    <definedName name="wtt" localSheetId="1" hidden="1">{"TAB1",#N/A,TRUE,"GENERAL";"TAB2",#N/A,TRUE,"GENERAL";"TAB3",#N/A,TRUE,"GENERAL";"TAB4",#N/A,TRUE,"GENERAL";"TAB5",#N/A,TRUE,"GENERAL"}</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vu.TAB1." localSheetId="2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2">#REF!</definedName>
    <definedName name="ww">#REF!</definedName>
    <definedName name="wwded3" localSheetId="21" hidden="1">{"via1",#N/A,TRUE,"general";"via2",#N/A,TRUE,"general";"via3",#N/A,TRUE,"general"}</definedName>
    <definedName name="wwded3" localSheetId="22" hidden="1">{"via1",#N/A,TRUE,"general";"via2",#N/A,TRUE,"general";"via3",#N/A,TRUE,"general"}</definedName>
    <definedName name="wwded3" localSheetId="16" hidden="1">{"via1",#N/A,TRUE,"general";"via2",#N/A,TRUE,"general";"via3",#N/A,TRUE,"general"}</definedName>
    <definedName name="wwded3" localSheetId="20" hidden="1">{"via1",#N/A,TRUE,"general";"via2",#N/A,TRUE,"general";"via3",#N/A,TRUE,"general"}</definedName>
    <definedName name="wwded3" localSheetId="2" hidden="1">{"via1",#N/A,TRUE,"general";"via2",#N/A,TRUE,"general";"via3",#N/A,TRUE,"general"}</definedName>
    <definedName name="wwded3" localSheetId="4" hidden="1">{"via1",#N/A,TRUE,"general";"via2",#N/A,TRUE,"general";"via3",#N/A,TRUE,"general"}</definedName>
    <definedName name="wwded3" localSheetId="1" hidden="1">{"via1",#N/A,TRUE,"general";"via2",#N/A,TRUE,"general";"via3",#N/A,TRUE,"general"}</definedName>
    <definedName name="wwded3" localSheetId="5" hidden="1">{"via1",#N/A,TRUE,"general";"via2",#N/A,TRUE,"general";"via3",#N/A,TRUE,"general"}</definedName>
    <definedName name="wwded3" hidden="1">{"via1",#N/A,TRUE,"general";"via2",#N/A,TRUE,"general";"via3",#N/A,TRUE,"general"}</definedName>
    <definedName name="www" localSheetId="21">#REF!</definedName>
    <definedName name="www" localSheetId="17">#REF!</definedName>
    <definedName name="www" localSheetId="16">#REF!</definedName>
    <definedName name="www" localSheetId="20">#REF!</definedName>
    <definedName name="www" localSheetId="6">#REF!</definedName>
    <definedName name="www" localSheetId="19">#REF!</definedName>
    <definedName name="www" localSheetId="1">#REF!</definedName>
    <definedName name="www" localSheetId="7">#REF!</definedName>
    <definedName name="www">#REF!</definedName>
    <definedName name="wwww" localSheetId="22" hidden="1">{"TAB1",#N/A,TRUE,"GENERAL";"TAB2",#N/A,TRUE,"GENERAL";"TAB3",#N/A,TRUE,"GENERAL";"TAB4",#N/A,TRUE,"GENERAL";"TAB5",#N/A,TRUE,"GENERAL"}</definedName>
    <definedName name="wwww"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 hidden="1">{"TAB1",#N/A,TRUE,"GENERAL";"TAB2",#N/A,TRUE,"GENERAL";"TAB3",#N/A,TRUE,"GENERAL";"TAB4",#N/A,TRUE,"GENERAL";"TAB5",#N/A,TRUE,"GENERAL"}</definedName>
    <definedName name="wwwwe" localSheetId="4" hidden="1">{"TAB1",#N/A,TRUE,"GENERAL";"TAB2",#N/A,TRUE,"GENERAL";"TAB3",#N/A,TRUE,"GENERAL";"TAB4",#N/A,TRUE,"GENERAL";"TAB5",#N/A,TRUE,"GENERAL"}</definedName>
    <definedName name="wwwwe" localSheetId="1" hidden="1">{"TAB1",#N/A,TRUE,"GENERAL";"TAB2",#N/A,TRUE,"GENERAL";"TAB3",#N/A,TRUE,"GENERAL";"TAB4",#N/A,TRUE,"GENERAL";"TAB5",#N/A,TRUE,"GENERAL"}</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WWWW" localSheetId="2">#REF!</definedName>
    <definedName name="WWWWW">#REF!</definedName>
    <definedName name="wyty" localSheetId="21" hidden="1">{"via1",#N/A,TRUE,"general";"via2",#N/A,TRUE,"general";"via3",#N/A,TRUE,"general"}</definedName>
    <definedName name="wyty" localSheetId="22" hidden="1">{"via1",#N/A,TRUE,"general";"via2",#N/A,TRUE,"general";"via3",#N/A,TRUE,"general"}</definedName>
    <definedName name="wyty" localSheetId="16" hidden="1">{"via1",#N/A,TRUE,"general";"via2",#N/A,TRUE,"general";"via3",#N/A,TRUE,"general"}</definedName>
    <definedName name="wyty" localSheetId="20" hidden="1">{"via1",#N/A,TRUE,"general";"via2",#N/A,TRUE,"general";"via3",#N/A,TRUE,"general"}</definedName>
    <definedName name="wyty" localSheetId="2" hidden="1">{"via1",#N/A,TRUE,"general";"via2",#N/A,TRUE,"general";"via3",#N/A,TRUE,"general"}</definedName>
    <definedName name="wyty" localSheetId="4" hidden="1">{"via1",#N/A,TRUE,"general";"via2",#N/A,TRUE,"general";"via3",#N/A,TRUE,"general"}</definedName>
    <definedName name="wyty" localSheetId="1" hidden="1">{"via1",#N/A,TRUE,"general";"via2",#N/A,TRUE,"general";"via3",#N/A,TRUE,"general"}</definedName>
    <definedName name="wyty" localSheetId="5" hidden="1">{"via1",#N/A,TRUE,"general";"via2",#N/A,TRUE,"general";"via3",#N/A,TRUE,"general"}</definedName>
    <definedName name="wyty" hidden="1">{"via1",#N/A,TRUE,"general";"via2",#N/A,TRUE,"general";"via3",#N/A,TRUE,"general"}</definedName>
    <definedName name="x" localSheetId="21">#REF!</definedName>
    <definedName name="x" localSheetId="17">#REF!</definedName>
    <definedName name="x" localSheetId="16">#REF!</definedName>
    <definedName name="x" localSheetId="20">#REF!</definedName>
    <definedName name="x" localSheetId="6">#REF!</definedName>
    <definedName name="x" localSheetId="19">#REF!</definedName>
    <definedName name="x" localSheetId="1">#REF!</definedName>
    <definedName name="x" localSheetId="7">#REF!</definedName>
    <definedName name="x">#REF!</definedName>
    <definedName name="XA" localSheetId="22" hidden="1">#REF!</definedName>
    <definedName name="XA" hidden="1">#REF!</definedName>
    <definedName name="xb" localSheetId="2">#REF!</definedName>
    <definedName name="xb">#REF!</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CXCXCXCXCXC" localSheetId="22" hidden="1">#REF!</definedName>
    <definedName name="XCXCXCXCXCXC" hidden="1">#REF!</definedName>
    <definedName name="xdft" localSheetId="22" hidden="1">{"via1",#N/A,TRUE,"general";"via2",#N/A,TRUE,"general";"via3",#N/A,TRUE,"general"}</definedName>
    <definedName name="xdft" hidden="1">{"via1",#N/A,TRUE,"general";"via2",#N/A,TRUE,"general";"via3",#N/A,TRUE,"general"}</definedName>
    <definedName name="XMesCalidades" localSheetId="2">#REF!</definedName>
    <definedName name="XMesCalidades">#REF!</definedName>
    <definedName name="XMesNoFacturables" localSheetId="2">#REF!</definedName>
    <definedName name="XMesNoFacturables">#REF!</definedName>
    <definedName name="XMesPersonalPromedio" localSheetId="2">#REF!</definedName>
    <definedName name="XMesPersonalPromedio">#REF!</definedName>
    <definedName name="XMesProfesionales" localSheetId="2">#REF!</definedName>
    <definedName name="XMesProfesionales">#REF!</definedName>
    <definedName name="XMesTecnicos" localSheetId="2">#REF!</definedName>
    <definedName name="XMesTecnicos">#REF!</definedName>
    <definedName name="xo" localSheetId="2">#REF!</definedName>
    <definedName name="xo">#REF!</definedName>
    <definedName name="XSW" localSheetId="21" hidden="1">{#N/A,#N/A,TRUE,"1842CWN0"}</definedName>
    <definedName name="XSW" localSheetId="22" hidden="1">{#N/A,#N/A,TRUE,"1842CWN0"}</definedName>
    <definedName name="XSW" localSheetId="17" hidden="1">{#N/A,#N/A,TRUE,"1842CWN0"}</definedName>
    <definedName name="XSW" localSheetId="16" hidden="1">{#N/A,#N/A,TRUE,"1842CWN0"}</definedName>
    <definedName name="XSW" localSheetId="20" hidden="1">{#N/A,#N/A,TRUE,"1842CWN0"}</definedName>
    <definedName name="XSW" localSheetId="2" hidden="1">{#N/A,#N/A,TRUE,"1842CWN0"}</definedName>
    <definedName name="XSW" localSheetId="6" hidden="1">{#N/A,#N/A,TRUE,"1842CWN0"}</definedName>
    <definedName name="XSW" localSheetId="19" hidden="1">{#N/A,#N/A,TRUE,"1842CWN0"}</definedName>
    <definedName name="XSW" localSheetId="4" hidden="1">{#N/A,#N/A,TRUE,"1842CWN0"}</definedName>
    <definedName name="XSW" localSheetId="1" hidden="1">{#N/A,#N/A,TRUE,"1842CWN0"}</definedName>
    <definedName name="XSW" localSheetId="5" hidden="1">{#N/A,#N/A,TRUE,"1842CWN0"}</definedName>
    <definedName name="XSW" localSheetId="3" hidden="1">{#N/A,#N/A,TRUE,"1842CWN0"}</definedName>
    <definedName name="XSW" hidden="1">{#N/A,#N/A,TRUE,"1842CWN0"}</definedName>
    <definedName name="XSW_1" localSheetId="21" hidden="1">{#N/A,#N/A,TRUE,"1842CWN0"}</definedName>
    <definedName name="XSW_1" localSheetId="22" hidden="1">{#N/A,#N/A,TRUE,"1842CWN0"}</definedName>
    <definedName name="XSW_1" localSheetId="16" hidden="1">{#N/A,#N/A,TRUE,"1842CWN0"}</definedName>
    <definedName name="XSW_1" localSheetId="20" hidden="1">{#N/A,#N/A,TRUE,"1842CWN0"}</definedName>
    <definedName name="XSW_1" localSheetId="2" hidden="1">{#N/A,#N/A,TRUE,"1842CWN0"}</definedName>
    <definedName name="XSW_1" localSheetId="4" hidden="1">{#N/A,#N/A,TRUE,"1842CWN0"}</definedName>
    <definedName name="XSW_1" localSheetId="1" hidden="1">{#N/A,#N/A,TRUE,"1842CWN0"}</definedName>
    <definedName name="XSW_1" localSheetId="5" hidden="1">{#N/A,#N/A,TRUE,"1842CWN0"}</definedName>
    <definedName name="XSW_1" hidden="1">{#N/A,#N/A,TRUE,"1842CWN0"}</definedName>
    <definedName name="XSW_2" localSheetId="21" hidden="1">{#N/A,#N/A,TRUE,"1842CWN0"}</definedName>
    <definedName name="XSW_2" localSheetId="22" hidden="1">{#N/A,#N/A,TRUE,"1842CWN0"}</definedName>
    <definedName name="XSW_2" localSheetId="16" hidden="1">{#N/A,#N/A,TRUE,"1842CWN0"}</definedName>
    <definedName name="XSW_2" localSheetId="20" hidden="1">{#N/A,#N/A,TRUE,"1842CWN0"}</definedName>
    <definedName name="XSW_2" localSheetId="2" hidden="1">{#N/A,#N/A,TRUE,"1842CWN0"}</definedName>
    <definedName name="XSW_2" localSheetId="4" hidden="1">{#N/A,#N/A,TRUE,"1842CWN0"}</definedName>
    <definedName name="XSW_2" localSheetId="1" hidden="1">{#N/A,#N/A,TRUE,"1842CWN0"}</definedName>
    <definedName name="XSW_2" localSheetId="5" hidden="1">{#N/A,#N/A,TRUE,"1842CWN0"}</definedName>
    <definedName name="XSW_2" hidden="1">{#N/A,#N/A,TRUE,"1842CWN0"}</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16" hidden="1">{"TAB1",#N/A,TRUE,"GENERAL";"TAB2",#N/A,TRUE,"GENERAL";"TAB3",#N/A,TRUE,"GENERAL";"TAB4",#N/A,TRUE,"GENERAL";"TAB5",#N/A,TRUE,"GENERAL"}</definedName>
    <definedName name="xsxs" localSheetId="20" hidden="1">{"TAB1",#N/A,TRUE,"GENERAL";"TAB2",#N/A,TRUE,"GENERAL";"TAB3",#N/A,TRUE,"GENERAL";"TAB4",#N/A,TRUE,"GENERAL";"TAB5",#N/A,TRUE,"GENERAL"}</definedName>
    <definedName name="xsxs" localSheetId="2" hidden="1">{"TAB1",#N/A,TRUE,"GENERAL";"TAB2",#N/A,TRUE,"GENERAL";"TAB3",#N/A,TRUE,"GENERAL";"TAB4",#N/A,TRUE,"GENERAL";"TAB5",#N/A,TRUE,"GENERAL"}</definedName>
    <definedName name="xsxs" localSheetId="4" hidden="1">{"TAB1",#N/A,TRUE,"GENERAL";"TAB2",#N/A,TRUE,"GENERAL";"TAB3",#N/A,TRUE,"GENERAL";"TAB4",#N/A,TRUE,"GENERAL";"TAB5",#N/A,TRUE,"GENERAL"}</definedName>
    <definedName name="xsxs" localSheetId="1" hidden="1">{"TAB1",#N/A,TRUE,"GENERAL";"TAB2",#N/A,TRUE,"GENERAL";"TAB3",#N/A,TRUE,"GENERAL";"TAB4",#N/A,TRUE,"GENERAL";"TAB5",#N/A,TRUE,"GENERAL"}</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 localSheetId="21">#REF!</definedName>
    <definedName name="xx" localSheetId="17">#REF!</definedName>
    <definedName name="xx" localSheetId="16">#REF!</definedName>
    <definedName name="xx" localSheetId="20">#REF!</definedName>
    <definedName name="xx" localSheetId="6">#REF!</definedName>
    <definedName name="xx" localSheetId="19">#REF!</definedName>
    <definedName name="xx" localSheetId="1">#REF!</definedName>
    <definedName name="xx" localSheetId="7">#REF!</definedName>
    <definedName name="xx">#REF!</definedName>
    <definedName name="XX_51" localSheetId="2">#REF!</definedName>
    <definedName name="XX_51">#REF!</definedName>
    <definedName name="xxfg" localSheetId="21" hidden="1">{"via1",#N/A,TRUE,"general";"via2",#N/A,TRUE,"general";"via3",#N/A,TRUE,"general"}</definedName>
    <definedName name="xxfg" localSheetId="22" hidden="1">{"via1",#N/A,TRUE,"general";"via2",#N/A,TRUE,"general";"via3",#N/A,TRUE,"general"}</definedName>
    <definedName name="xxfg" localSheetId="16" hidden="1">{"via1",#N/A,TRUE,"general";"via2",#N/A,TRUE,"general";"via3",#N/A,TRUE,"general"}</definedName>
    <definedName name="xxfg" localSheetId="20" hidden="1">{"via1",#N/A,TRUE,"general";"via2",#N/A,TRUE,"general";"via3",#N/A,TRUE,"general"}</definedName>
    <definedName name="xxfg" localSheetId="2" hidden="1">{"via1",#N/A,TRUE,"general";"via2",#N/A,TRUE,"general";"via3",#N/A,TRUE,"general"}</definedName>
    <definedName name="xxfg" localSheetId="4" hidden="1">{"via1",#N/A,TRUE,"general";"via2",#N/A,TRUE,"general";"via3",#N/A,TRUE,"general"}</definedName>
    <definedName name="xxfg" localSheetId="1" hidden="1">{"via1",#N/A,TRUE,"general";"via2",#N/A,TRUE,"general";"via3",#N/A,TRUE,"general"}</definedName>
    <definedName name="xxfg" localSheetId="5" hidden="1">{"via1",#N/A,TRUE,"general";"via2",#N/A,TRUE,"general";"via3",#N/A,TRUE,"general"}</definedName>
    <definedName name="xxfg" hidden="1">{"via1",#N/A,TRUE,"general";"via2",#N/A,TRUE,"general";"via3",#N/A,TRUE,"general"}</definedName>
    <definedName name="xxx" localSheetId="21">#REF!</definedName>
    <definedName name="xxx" localSheetId="17">#REF!</definedName>
    <definedName name="xxx" localSheetId="16">#REF!</definedName>
    <definedName name="xxx" localSheetId="20">#REF!</definedName>
    <definedName name="xxx" localSheetId="6">#REF!</definedName>
    <definedName name="xxx" localSheetId="19">#REF!</definedName>
    <definedName name="xxx" localSheetId="1">#REF!</definedName>
    <definedName name="xxx" localSheetId="7">#REF!</definedName>
    <definedName name="xxx">#REF!</definedName>
    <definedName name="XXXX" localSheetId="21" hidden="1">#REF!</definedName>
    <definedName name="XXXX" localSheetId="22" hidden="1">#REF!</definedName>
    <definedName name="XXXX" localSheetId="17" hidden="1">#REF!</definedName>
    <definedName name="XXXX" localSheetId="16" hidden="1">#REF!</definedName>
    <definedName name="XXXX" localSheetId="20" hidden="1">#REF!</definedName>
    <definedName name="XXXX" localSheetId="6" hidden="1">#REF!</definedName>
    <definedName name="XXXX" localSheetId="19" hidden="1">#REF!</definedName>
    <definedName name="XXXX" localSheetId="7" hidden="1">#REF!</definedName>
    <definedName name="XXXX" hidden="1">#REF!</definedName>
    <definedName name="xxxxx" localSheetId="2">#REF!</definedName>
    <definedName name="xxxxx">#REF!</definedName>
    <definedName name="xxxxxds" localSheetId="21" hidden="1">{"via1",#N/A,TRUE,"general";"via2",#N/A,TRUE,"general";"via3",#N/A,TRUE,"general"}</definedName>
    <definedName name="xxxxxds" localSheetId="22" hidden="1">{"via1",#N/A,TRUE,"general";"via2",#N/A,TRUE,"general";"via3",#N/A,TRUE,"general"}</definedName>
    <definedName name="xxxxxds" localSheetId="16" hidden="1">{"via1",#N/A,TRUE,"general";"via2",#N/A,TRUE,"general";"via3",#N/A,TRUE,"general"}</definedName>
    <definedName name="xxxxxds" localSheetId="20" hidden="1">{"via1",#N/A,TRUE,"general";"via2",#N/A,TRUE,"general";"via3",#N/A,TRUE,"general"}</definedName>
    <definedName name="xxxxxds" localSheetId="2" hidden="1">{"via1",#N/A,TRUE,"general";"via2",#N/A,TRUE,"general";"via3",#N/A,TRUE,"general"}</definedName>
    <definedName name="xxxxxds" localSheetId="4" hidden="1">{"via1",#N/A,TRUE,"general";"via2",#N/A,TRUE,"general";"via3",#N/A,TRUE,"general"}</definedName>
    <definedName name="xxxxxds" localSheetId="1" hidden="1">{"via1",#N/A,TRUE,"general";"via2",#N/A,TRUE,"general";"via3",#N/A,TRUE,"general"}</definedName>
    <definedName name="xxxxxds" localSheetId="5" hidden="1">{"via1",#N/A,TRUE,"general";"via2",#N/A,TRUE,"general";"via3",#N/A,TRUE,"general"}</definedName>
    <definedName name="xxxxxds" hidden="1">{"via1",#N/A,TRUE,"general";"via2",#N/A,TRUE,"general";"via3",#N/A,TRUE,"general"}</definedName>
    <definedName name="XXXXXX" localSheetId="2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 localSheetId="22" hidden="1">{"via1",#N/A,TRUE,"general";"via2",#N/A,TRUE,"general";"via3",#N/A,TRUE,"general"}</definedName>
    <definedName name="XXXXXXXX" hidden="1">{"via1",#N/A,TRUE,"general";"via2",#N/A,TRUE,"general";"via3",#N/A,TRUE,"general"}</definedName>
    <definedName name="XXXXXXXXXX" localSheetId="20">#REF!</definedName>
    <definedName name="XXXXXXXXXX" localSheetId="4">#REF!</definedName>
    <definedName name="XXXXXXXXXX">#REF!</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16" hidden="1">{"via1",#N/A,TRUE,"general";"via2",#N/A,TRUE,"general";"via3",#N/A,TRUE,"general"}</definedName>
    <definedName name="xxxxxxxxxx29" localSheetId="20" hidden="1">{"via1",#N/A,TRUE,"general";"via2",#N/A,TRUE,"general";"via3",#N/A,TRUE,"general"}</definedName>
    <definedName name="xxxxxxxxxx29" localSheetId="2" hidden="1">{"via1",#N/A,TRUE,"general";"via2",#N/A,TRUE,"general";"via3",#N/A,TRUE,"general"}</definedName>
    <definedName name="xxxxxxxxxx29" localSheetId="4" hidden="1">{"via1",#N/A,TRUE,"general";"via2",#N/A,TRUE,"general";"via3",#N/A,TRUE,"general"}</definedName>
    <definedName name="xxxxxxxxxx29" localSheetId="1" hidden="1">{"via1",#N/A,TRUE,"general";"via2",#N/A,TRUE,"general";"via3",#N/A,TRUE,"general"}</definedName>
    <definedName name="xxxxxxxxxx29" localSheetId="5" hidden="1">{"via1",#N/A,TRUE,"general";"via2",#N/A,TRUE,"general";"via3",#N/A,TRUE,"general"}</definedName>
    <definedName name="xxxxxxxxxx29" hidden="1">{"via1",#N/A,TRUE,"general";"via2",#N/A,TRUE,"general";"via3",#N/A,TRUE,"general"}</definedName>
    <definedName name="XXXXXXXXXXXX" localSheetId="16">#REF!</definedName>
    <definedName name="XXXXXXXXXXXX" localSheetId="20">#REF!</definedName>
    <definedName name="XXXXXXXXXXXX" localSheetId="4">#REF!</definedName>
    <definedName name="XXXXXXXXXXXX">#REF!</definedName>
    <definedName name="XZS" localSheetId="21" hidden="1">#REF!</definedName>
    <definedName name="XZS" localSheetId="22" hidden="1">#REF!</definedName>
    <definedName name="XZS" localSheetId="17" hidden="1">#REF!</definedName>
    <definedName name="XZS" localSheetId="16" hidden="1">#REF!</definedName>
    <definedName name="XZS" localSheetId="20" hidden="1">#REF!</definedName>
    <definedName name="XZS" localSheetId="6" hidden="1">#REF!</definedName>
    <definedName name="XZS" localSheetId="19" hidden="1">#REF!</definedName>
    <definedName name="XZS" localSheetId="7" hidden="1">#REF!</definedName>
    <definedName name="XZS" hidden="1">#REF!</definedName>
    <definedName name="XZXZV" localSheetId="21" hidden="1">{"via1",#N/A,TRUE,"general";"via2",#N/A,TRUE,"general";"via3",#N/A,TRUE,"general"}</definedName>
    <definedName name="XZXZV" localSheetId="22" hidden="1">{"via1",#N/A,TRUE,"general";"via2",#N/A,TRUE,"general";"via3",#N/A,TRUE,"general"}</definedName>
    <definedName name="XZXZV" localSheetId="16" hidden="1">{"via1",#N/A,TRUE,"general";"via2",#N/A,TRUE,"general";"via3",#N/A,TRUE,"general"}</definedName>
    <definedName name="XZXZV" localSheetId="20" hidden="1">{"via1",#N/A,TRUE,"general";"via2",#N/A,TRUE,"general";"via3",#N/A,TRUE,"general"}</definedName>
    <definedName name="XZXZV" localSheetId="2" hidden="1">{"via1",#N/A,TRUE,"general";"via2",#N/A,TRUE,"general";"via3",#N/A,TRUE,"general"}</definedName>
    <definedName name="XZXZV" localSheetId="4" hidden="1">{"via1",#N/A,TRUE,"general";"via2",#N/A,TRUE,"general";"via3",#N/A,TRUE,"general"}</definedName>
    <definedName name="XZXZV" localSheetId="1" hidden="1">{"via1",#N/A,TRUE,"general";"via2",#N/A,TRUE,"general";"via3",#N/A,TRUE,"general"}</definedName>
    <definedName name="XZXZV" localSheetId="5" hidden="1">{"via1",#N/A,TRUE,"general";"via2",#N/A,TRUE,"general";"via3",#N/A,TRUE,"general"}</definedName>
    <definedName name="XZXZV" hidden="1">{"via1",#N/A,TRUE,"general";"via2",#N/A,TRUE,"general";"via3",#N/A,TRUE,"general"}</definedName>
    <definedName name="y" localSheetId="21">#REF!</definedName>
    <definedName name="y" localSheetId="17">#REF!</definedName>
    <definedName name="y" localSheetId="16">#REF!</definedName>
    <definedName name="y" localSheetId="20">#REF!</definedName>
    <definedName name="y" localSheetId="6">#REF!</definedName>
    <definedName name="y" localSheetId="19">#REF!</definedName>
    <definedName name="y" localSheetId="1">#REF!</definedName>
    <definedName name="y" localSheetId="7">#REF!</definedName>
    <definedName name="y">#REF!</definedName>
    <definedName name="y6y6" localSheetId="21" hidden="1">{"via1",#N/A,TRUE,"general";"via2",#N/A,TRUE,"general";"via3",#N/A,TRUE,"general"}</definedName>
    <definedName name="y6y6" localSheetId="22" hidden="1">{"via1",#N/A,TRUE,"general";"via2",#N/A,TRUE,"general";"via3",#N/A,TRUE,"general"}</definedName>
    <definedName name="y6y6" localSheetId="16" hidden="1">{"via1",#N/A,TRUE,"general";"via2",#N/A,TRUE,"general";"via3",#N/A,TRUE,"general"}</definedName>
    <definedName name="y6y6" localSheetId="20" hidden="1">{"via1",#N/A,TRUE,"general";"via2",#N/A,TRUE,"general";"via3",#N/A,TRUE,"general"}</definedName>
    <definedName name="y6y6" localSheetId="2" hidden="1">{"via1",#N/A,TRUE,"general";"via2",#N/A,TRUE,"general";"via3",#N/A,TRUE,"general"}</definedName>
    <definedName name="y6y6" localSheetId="4" hidden="1">{"via1",#N/A,TRUE,"general";"via2",#N/A,TRUE,"general";"via3",#N/A,TRUE,"general"}</definedName>
    <definedName name="y6y6" localSheetId="1" hidden="1">{"via1",#N/A,TRUE,"general";"via2",#N/A,TRUE,"general";"via3",#N/A,TRUE,"general"}</definedName>
    <definedName name="y6y6" localSheetId="5" hidden="1">{"via1",#N/A,TRUE,"general";"via2",#N/A,TRUE,"general";"via3",#N/A,TRUE,"general"}</definedName>
    <definedName name="y6y6" hidden="1">{"via1",#N/A,TRUE,"general";"via2",#N/A,TRUE,"general";"via3",#N/A,TRUE,"general"}</definedName>
    <definedName name="YA" localSheetId="2">#REF!</definedName>
    <definedName name="YA">#REF!</definedName>
    <definedName name="yamile" localSheetId="2">#REF!</definedName>
    <definedName name="yamile">#REF!</definedName>
    <definedName name="yery" localSheetId="21" hidden="1">{"via1",#N/A,TRUE,"general";"via2",#N/A,TRUE,"general";"via3",#N/A,TRUE,"general"}</definedName>
    <definedName name="yery" localSheetId="22" hidden="1">{"via1",#N/A,TRUE,"general";"via2",#N/A,TRUE,"general";"via3",#N/A,TRUE,"general"}</definedName>
    <definedName name="yery" localSheetId="16" hidden="1">{"via1",#N/A,TRUE,"general";"via2",#N/A,TRUE,"general";"via3",#N/A,TRUE,"general"}</definedName>
    <definedName name="yery" localSheetId="20" hidden="1">{"via1",#N/A,TRUE,"general";"via2",#N/A,TRUE,"general";"via3",#N/A,TRUE,"general"}</definedName>
    <definedName name="yery" localSheetId="2" hidden="1">{"via1",#N/A,TRUE,"general";"via2",#N/A,TRUE,"general";"via3",#N/A,TRUE,"general"}</definedName>
    <definedName name="yery" localSheetId="4" hidden="1">{"via1",#N/A,TRUE,"general";"via2",#N/A,TRUE,"general";"via3",#N/A,TRUE,"general"}</definedName>
    <definedName name="yery" localSheetId="1" hidden="1">{"via1",#N/A,TRUE,"general";"via2",#N/A,TRUE,"general";"via3",#N/A,TRUE,"general"}</definedName>
    <definedName name="yery" localSheetId="5" hidden="1">{"via1",#N/A,TRUE,"general";"via2",#N/A,TRUE,"general";"via3",#N/A,TRUE,"general"}</definedName>
    <definedName name="yery" hidden="1">{"via1",#N/A,TRUE,"general";"via2",#N/A,TRUE,"general";"via3",#N/A,TRUE,"general"}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16" hidden="1">{"TAB1",#N/A,TRUE,"GENERAL";"TAB2",#N/A,TRUE,"GENERAL";"TAB3",#N/A,TRUE,"GENERAL";"TAB4",#N/A,TRUE,"GENERAL";"TAB5",#N/A,TRUE,"GENERAL"}</definedName>
    <definedName name="yhy" localSheetId="20" hidden="1">{"TAB1",#N/A,TRUE,"GENERAL";"TAB2",#N/A,TRUE,"GENERAL";"TAB3",#N/A,TRUE,"GENERAL";"TAB4",#N/A,TRUE,"GENERAL";"TAB5",#N/A,TRUE,"GENERAL"}</definedName>
    <definedName name="yhy" localSheetId="2" hidden="1">{"TAB1",#N/A,TRUE,"GENERAL";"TAB2",#N/A,TRUE,"GENERAL";"TAB3",#N/A,TRUE,"GENERAL";"TAB4",#N/A,TRUE,"GENERAL";"TAB5",#N/A,TRUE,"GENERAL"}</definedName>
    <definedName name="yhy" localSheetId="4" hidden="1">{"TAB1",#N/A,TRUE,"GENERAL";"TAB2",#N/A,TRUE,"GENERAL";"TAB3",#N/A,TRUE,"GENERAL";"TAB4",#N/A,TRUE,"GENERAL";"TAB5",#N/A,TRUE,"GENERAL"}</definedName>
    <definedName name="yhy" localSheetId="1" hidden="1">{"TAB1",#N/A,TRUE,"GENERAL";"TAB2",#N/A,TRUE,"GENERAL";"TAB3",#N/A,TRUE,"GENERAL";"TAB4",#N/A,TRUE,"GENERAL";"TAB5",#N/A,TRUE,"GENERAL"}</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16" hidden="1">{"TAB1",#N/A,TRUE,"GENERAL";"TAB2",#N/A,TRUE,"GENERAL";"TAB3",#N/A,TRUE,"GENERAL";"TAB4",#N/A,TRUE,"GENERAL";"TAB5",#N/A,TRUE,"GENERAL"}</definedName>
    <definedName name="yjyj" localSheetId="20" hidden="1">{"TAB1",#N/A,TRUE,"GENERAL";"TAB2",#N/A,TRUE,"GENERAL";"TAB3",#N/A,TRUE,"GENERAL";"TAB4",#N/A,TRUE,"GENERAL";"TAB5",#N/A,TRUE,"GENERAL"}</definedName>
    <definedName name="yjyj" localSheetId="2" hidden="1">{"TAB1",#N/A,TRUE,"GENERAL";"TAB2",#N/A,TRUE,"GENERAL";"TAB3",#N/A,TRUE,"GENERAL";"TAB4",#N/A,TRUE,"GENERAL";"TAB5",#N/A,TRUE,"GENERAL"}</definedName>
    <definedName name="yjyj" localSheetId="4" hidden="1">{"TAB1",#N/A,TRUE,"GENERAL";"TAB2",#N/A,TRUE,"GENERAL";"TAB3",#N/A,TRUE,"GENERAL";"TAB4",#N/A,TRUE,"GENERAL";"TAB5",#N/A,TRUE,"GENERAL"}</definedName>
    <definedName name="yjyj" localSheetId="1" hidden="1">{"TAB1",#N/A,TRUE,"GENERAL";"TAB2",#N/A,TRUE,"GENERAL";"TAB3",#N/A,TRUE,"GENERAL";"TAB4",#N/A,TRUE,"GENERAL";"TAB5",#N/A,TRUE,"GENERAL"}</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n" localSheetId="2">#REF!</definedName>
    <definedName name="yn">#REF!</definedName>
    <definedName name="YO" localSheetId="22"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olombo" localSheetId="2">#REF!</definedName>
    <definedName name="yolombo">#REF!</definedName>
    <definedName name="yrey" localSheetId="21" hidden="1">{"via1",#N/A,TRUE,"general";"via2",#N/A,TRUE,"general";"via3",#N/A,TRUE,"general"}</definedName>
    <definedName name="yrey" localSheetId="22" hidden="1">{"via1",#N/A,TRUE,"general";"via2",#N/A,TRUE,"general";"via3",#N/A,TRUE,"general"}</definedName>
    <definedName name="yrey" localSheetId="16" hidden="1">{"via1",#N/A,TRUE,"general";"via2",#N/A,TRUE,"general";"via3",#N/A,TRUE,"general"}</definedName>
    <definedName name="yrey" localSheetId="20" hidden="1">{"via1",#N/A,TRUE,"general";"via2",#N/A,TRUE,"general";"via3",#N/A,TRUE,"general"}</definedName>
    <definedName name="yrey" localSheetId="2" hidden="1">{"via1",#N/A,TRUE,"general";"via2",#N/A,TRUE,"general";"via3",#N/A,TRUE,"general"}</definedName>
    <definedName name="yrey" localSheetId="4" hidden="1">{"via1",#N/A,TRUE,"general";"via2",#N/A,TRUE,"general";"via3",#N/A,TRUE,"general"}</definedName>
    <definedName name="yrey" localSheetId="1" hidden="1">{"via1",#N/A,TRUE,"general";"via2",#N/A,TRUE,"general";"via3",#N/A,TRUE,"general"}</definedName>
    <definedName name="yrey" localSheetId="5" hidden="1">{"via1",#N/A,TRUE,"general";"via2",#N/A,TRUE,"general";"via3",#N/A,TRUE,"general"}</definedName>
    <definedName name="yrey"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localSheetId="16" hidden="1">{"via1",#N/A,TRUE,"general";"via2",#N/A,TRUE,"general";"via3",#N/A,TRUE,"general"}</definedName>
    <definedName name="yry" localSheetId="20" hidden="1">{"via1",#N/A,TRUE,"general";"via2",#N/A,TRUE,"general";"via3",#N/A,TRUE,"general"}</definedName>
    <definedName name="yry" localSheetId="2" hidden="1">{"via1",#N/A,TRUE,"general";"via2",#N/A,TRUE,"general";"via3",#N/A,TRUE,"general"}</definedName>
    <definedName name="yry" localSheetId="4" hidden="1">{"via1",#N/A,TRUE,"general";"via2",#N/A,TRUE,"general";"via3",#N/A,TRUE,"general"}</definedName>
    <definedName name="yry" localSheetId="1"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16" hidden="1">{"TAB1",#N/A,TRUE,"GENERAL";"TAB2",#N/A,TRUE,"GENERAL";"TAB3",#N/A,TRUE,"GENERAL";"TAB4",#N/A,TRUE,"GENERAL";"TAB5",#N/A,TRUE,"GENERAL"}</definedName>
    <definedName name="ytj" localSheetId="20" hidden="1">{"TAB1",#N/A,TRUE,"GENERAL";"TAB2",#N/A,TRUE,"GENERAL";"TAB3",#N/A,TRUE,"GENERAL";"TAB4",#N/A,TRUE,"GENERAL";"TAB5",#N/A,TRUE,"GENERAL"}</definedName>
    <definedName name="ytj" localSheetId="2" hidden="1">{"TAB1",#N/A,TRUE,"GENERAL";"TAB2",#N/A,TRUE,"GENERAL";"TAB3",#N/A,TRUE,"GENERAL";"TAB4",#N/A,TRUE,"GENERAL";"TAB5",#N/A,TRUE,"GENERAL"}</definedName>
    <definedName name="ytj" localSheetId="4" hidden="1">{"TAB1",#N/A,TRUE,"GENERAL";"TAB2",#N/A,TRUE,"GENERAL";"TAB3",#N/A,TRUE,"GENERAL";"TAB4",#N/A,TRUE,"GENERAL";"TAB5",#N/A,TRUE,"GENERAL"}</definedName>
    <definedName name="ytj" localSheetId="1" hidden="1">{"TAB1",#N/A,TRUE,"GENERAL";"TAB2",#N/A,TRUE,"GENERAL";"TAB3",#N/A,TRUE,"GENERAL";"TAB4",#N/A,TRUE,"GENERAL";"TAB5",#N/A,TRUE,"GENERAL"}</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21" hidden="1">{"via1",#N/A,TRUE,"general";"via2",#N/A,TRUE,"general";"via3",#N/A,TRUE,"general"}</definedName>
    <definedName name="ytjt6" localSheetId="22" hidden="1">{"via1",#N/A,TRUE,"general";"via2",#N/A,TRUE,"general";"via3",#N/A,TRUE,"general"}</definedName>
    <definedName name="ytjt6" localSheetId="16" hidden="1">{"via1",#N/A,TRUE,"general";"via2",#N/A,TRUE,"general";"via3",#N/A,TRUE,"general"}</definedName>
    <definedName name="ytjt6" localSheetId="20" hidden="1">{"via1",#N/A,TRUE,"general";"via2",#N/A,TRUE,"general";"via3",#N/A,TRUE,"general"}</definedName>
    <definedName name="ytjt6" localSheetId="2" hidden="1">{"via1",#N/A,TRUE,"general";"via2",#N/A,TRUE,"general";"via3",#N/A,TRUE,"general"}</definedName>
    <definedName name="ytjt6" localSheetId="4" hidden="1">{"via1",#N/A,TRUE,"general";"via2",#N/A,TRUE,"general";"via3",#N/A,TRUE,"general"}</definedName>
    <definedName name="ytjt6" localSheetId="1" hidden="1">{"via1",#N/A,TRUE,"general";"via2",#N/A,TRUE,"general";"via3",#N/A,TRUE,"general"}</definedName>
    <definedName name="ytjt6" localSheetId="5" hidden="1">{"via1",#N/A,TRUE,"general";"via2",#N/A,TRUE,"general";"via3",#N/A,TRUE,"general"}</definedName>
    <definedName name="ytjt6" hidden="1">{"via1",#N/A,TRUE,"general";"via2",#N/A,TRUE,"general";"via3",#N/A,TRUE,"general"}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21" hidden="1">{"via1",#N/A,TRUE,"general";"via2",#N/A,TRUE,"general";"via3",#N/A,TRUE,"general"}</definedName>
    <definedName name="ytry" localSheetId="22" hidden="1">{"via1",#N/A,TRUE,"general";"via2",#N/A,TRUE,"general";"via3",#N/A,TRUE,"general"}</definedName>
    <definedName name="ytry" localSheetId="16" hidden="1">{"via1",#N/A,TRUE,"general";"via2",#N/A,TRUE,"general";"via3",#N/A,TRUE,"general"}</definedName>
    <definedName name="ytry" localSheetId="20" hidden="1">{"via1",#N/A,TRUE,"general";"via2",#N/A,TRUE,"general";"via3",#N/A,TRUE,"general"}</definedName>
    <definedName name="ytry" localSheetId="2" hidden="1">{"via1",#N/A,TRUE,"general";"via2",#N/A,TRUE,"general";"via3",#N/A,TRUE,"general"}</definedName>
    <definedName name="ytry" localSheetId="4" hidden="1">{"via1",#N/A,TRUE,"general";"via2",#N/A,TRUE,"general";"via3",#N/A,TRUE,"general"}</definedName>
    <definedName name="ytry" localSheetId="1" hidden="1">{"via1",#N/A,TRUE,"general";"via2",#N/A,TRUE,"general";"via3",#N/A,TRUE,"general"}</definedName>
    <definedName name="ytry" localSheetId="5" hidden="1">{"via1",#N/A,TRUE,"general";"via2",#N/A,TRUE,"general";"via3",#N/A,TRUE,"general"}</definedName>
    <definedName name="ytry"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16" hidden="1">{"via1",#N/A,TRUE,"general";"via2",#N/A,TRUE,"general";"via3",#N/A,TRUE,"general"}</definedName>
    <definedName name="ytryrty" localSheetId="20" hidden="1">{"via1",#N/A,TRUE,"general";"via2",#N/A,TRUE,"general";"via3",#N/A,TRUE,"general"}</definedName>
    <definedName name="ytryrty" localSheetId="2" hidden="1">{"via1",#N/A,TRUE,"general";"via2",#N/A,TRUE,"general";"via3",#N/A,TRUE,"general"}</definedName>
    <definedName name="ytryrty" localSheetId="4" hidden="1">{"via1",#N/A,TRUE,"general";"via2",#N/A,TRUE,"general";"via3",#N/A,TRUE,"general"}</definedName>
    <definedName name="ytryrty" localSheetId="1"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 hidden="1">{"TAB1",#N/A,TRUE,"GENERAL";"TAB2",#N/A,TRUE,"GENERAL";"TAB3",#N/A,TRUE,"GENERAL";"TAB4",#N/A,TRUE,"GENERAL";"TAB5",#N/A,TRUE,"GENERAL"}</definedName>
    <definedName name="yturu" localSheetId="4" hidden="1">{"TAB1",#N/A,TRUE,"GENERAL";"TAB2",#N/A,TRUE,"GENERAL";"TAB3",#N/A,TRUE,"GENERAL";"TAB4",#N/A,TRUE,"GENERAL";"TAB5",#N/A,TRUE,"GENERAL"}</definedName>
    <definedName name="yturu" localSheetId="1"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16" hidden="1">{"via1",#N/A,TRUE,"general";"via2",#N/A,TRUE,"general";"via3",#N/A,TRUE,"general"}</definedName>
    <definedName name="ytuytfgh" localSheetId="20" hidden="1">{"via1",#N/A,TRUE,"general";"via2",#N/A,TRUE,"general";"via3",#N/A,TRUE,"general"}</definedName>
    <definedName name="ytuytfgh" localSheetId="2" hidden="1">{"via1",#N/A,TRUE,"general";"via2",#N/A,TRUE,"general";"via3",#N/A,TRUE,"general"}</definedName>
    <definedName name="ytuytfgh" localSheetId="4" hidden="1">{"via1",#N/A,TRUE,"general";"via2",#N/A,TRUE,"general";"via3",#N/A,TRUE,"general"}</definedName>
    <definedName name="ytuytfgh" localSheetId="1" hidden="1">{"via1",#N/A,TRUE,"general";"via2",#N/A,TRUE,"general";"via3",#N/A,TRUE,"general"}</definedName>
    <definedName name="ytuytfgh" localSheetId="5" hidden="1">{"via1",#N/A,TRUE,"general";"via2",#N/A,TRUE,"general";"via3",#N/A,TRUE,"general"}</definedName>
    <definedName name="ytuytfgh" hidden="1">{"via1",#N/A,TRUE,"general";"via2",#N/A,TRUE,"general";"via3",#N/A,TRUE,"general"}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16" hidden="1">{"TAB1",#N/A,TRUE,"GENERAL";"TAB2",#N/A,TRUE,"GENERAL";"TAB3",#N/A,TRUE,"GENERAL";"TAB4",#N/A,TRUE,"GENERAL";"TAB5",#N/A,TRUE,"GENERAL"}</definedName>
    <definedName name="yty" localSheetId="20" hidden="1">{"TAB1",#N/A,TRUE,"GENERAL";"TAB2",#N/A,TRUE,"GENERAL";"TAB3",#N/A,TRUE,"GENERAL";"TAB4",#N/A,TRUE,"GENERAL";"TAB5",#N/A,TRUE,"GENERAL"}</definedName>
    <definedName name="yty" localSheetId="2" hidden="1">{"TAB1",#N/A,TRUE,"GENERAL";"TAB2",#N/A,TRUE,"GENERAL";"TAB3",#N/A,TRUE,"GENERAL";"TAB4",#N/A,TRUE,"GENERAL";"TAB5",#N/A,TRUE,"GENERAL"}</definedName>
    <definedName name="yty" localSheetId="4" hidden="1">{"TAB1",#N/A,TRUE,"GENERAL";"TAB2",#N/A,TRUE,"GENERAL";"TAB3",#N/A,TRUE,"GENERAL";"TAB4",#N/A,TRUE,"GENERAL";"TAB5",#N/A,TRUE,"GENERAL"}</definedName>
    <definedName name="yty" localSheetId="1" hidden="1">{"TAB1",#N/A,TRUE,"GENERAL";"TAB2",#N/A,TRUE,"GENERAL";"TAB3",#N/A,TRUE,"GENERAL";"TAB4",#N/A,TRUE,"GENERAL";"TAB5",#N/A,TRUE,"GENERAL"}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21" hidden="1">{"via1",#N/A,TRUE,"general";"via2",#N/A,TRUE,"general";"via3",#N/A,TRUE,"general"}</definedName>
    <definedName name="ytyyh" localSheetId="22" hidden="1">{"via1",#N/A,TRUE,"general";"via2",#N/A,TRUE,"general";"via3",#N/A,TRUE,"general"}</definedName>
    <definedName name="ytyyh" localSheetId="16" hidden="1">{"via1",#N/A,TRUE,"general";"via2",#N/A,TRUE,"general";"via3",#N/A,TRUE,"general"}</definedName>
    <definedName name="ytyyh" localSheetId="20" hidden="1">{"via1",#N/A,TRUE,"general";"via2",#N/A,TRUE,"general";"via3",#N/A,TRUE,"general"}</definedName>
    <definedName name="ytyyh" localSheetId="2" hidden="1">{"via1",#N/A,TRUE,"general";"via2",#N/A,TRUE,"general";"via3",#N/A,TRUE,"general"}</definedName>
    <definedName name="ytyyh" localSheetId="4" hidden="1">{"via1",#N/A,TRUE,"general";"via2",#N/A,TRUE,"general";"via3",#N/A,TRUE,"general"}</definedName>
    <definedName name="ytyyh" localSheetId="1" hidden="1">{"via1",#N/A,TRUE,"general";"via2",#N/A,TRUE,"general";"via3",#N/A,TRUE,"general"}</definedName>
    <definedName name="ytyyh" localSheetId="5" hidden="1">{"via1",#N/A,TRUE,"general";"via2",#N/A,TRUE,"general";"via3",#N/A,TRUE,"general"}</definedName>
    <definedName name="ytyyh" hidden="1">{"via1",#N/A,TRUE,"general";"via2",#N/A,TRUE,"general";"via3",#N/A,TRUE,"general"}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localSheetId="16" hidden="1">{"TAB1",#N/A,TRUE,"GENERAL";"TAB2",#N/A,TRUE,"GENERAL";"TAB3",#N/A,TRUE,"GENERAL";"TAB4",#N/A,TRUE,"GENERAL";"TAB5",#N/A,TRUE,"GENERAL"}</definedName>
    <definedName name="yu" localSheetId="20" hidden="1">{"TAB1",#N/A,TRUE,"GENERAL";"TAB2",#N/A,TRUE,"GENERAL";"TAB3",#N/A,TRUE,"GENERAL";"TAB4",#N/A,TRUE,"GENERAL";"TAB5",#N/A,TRUE,"GENERAL"}</definedName>
    <definedName name="yu" localSheetId="2" hidden="1">{"TAB1",#N/A,TRUE,"GENERAL";"TAB2",#N/A,TRUE,"GENERAL";"TAB3",#N/A,TRUE,"GENERAL";"TAB4",#N/A,TRUE,"GENERAL";"TAB5",#N/A,TRUE,"GENERAL"}</definedName>
    <definedName name="yu" localSheetId="4" hidden="1">{"TAB1",#N/A,TRUE,"GENERAL";"TAB2",#N/A,TRUE,"GENERAL";"TAB3",#N/A,TRUE,"GENERAL";"TAB4",#N/A,TRUE,"GENERAL";"TAB5",#N/A,TRUE,"GENERAL"}</definedName>
    <definedName name="yu" localSheetId="1" hidden="1">{"TAB1",#N/A,TRUE,"GENERAL";"TAB2",#N/A,TRUE,"GENERAL";"TAB3",#N/A,TRUE,"GENERAL";"TAB4",#N/A,TRUE,"GENERAL";"TAB5",#N/A,TRUE,"GENERAL"}</definedName>
    <definedName name="yu" localSheetId="5" hidden="1">{"TAB1",#N/A,TRUE,"GENERAL";"TAB2",#N/A,TRUE,"GENERAL";"TAB3",#N/A,TRUE,"GENERAL";"TAB4",#N/A,TRUE,"GENERAL";"TAB5",#N/A,TRUE,"GENERAL"}</definedName>
    <definedName name="yu"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 hidden="1">{"TAB1",#N/A,TRUE,"GENERAL";"TAB2",#N/A,TRUE,"GENERAL";"TAB3",#N/A,TRUE,"GENERAL";"TAB4",#N/A,TRUE,"GENERAL";"TAB5",#N/A,TRUE,"GENERAL"}</definedName>
    <definedName name="yuhgh" localSheetId="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i" localSheetId="2">#REF!</definedName>
    <definedName name="yui">#REF!</definedName>
    <definedName name="yutu" localSheetId="21" hidden="1">{"via1",#N/A,TRUE,"general";"via2",#N/A,TRUE,"general";"via3",#N/A,TRUE,"general"}</definedName>
    <definedName name="yutu" localSheetId="22" hidden="1">{"via1",#N/A,TRUE,"general";"via2",#N/A,TRUE,"general";"via3",#N/A,TRUE,"general"}</definedName>
    <definedName name="yutu" localSheetId="16" hidden="1">{"via1",#N/A,TRUE,"general";"via2",#N/A,TRUE,"general";"via3",#N/A,TRUE,"general"}</definedName>
    <definedName name="yutu" localSheetId="20" hidden="1">{"via1",#N/A,TRUE,"general";"via2",#N/A,TRUE,"general";"via3",#N/A,TRUE,"general"}</definedName>
    <definedName name="yutu" localSheetId="2" hidden="1">{"via1",#N/A,TRUE,"general";"via2",#N/A,TRUE,"general";"via3",#N/A,TRUE,"general"}</definedName>
    <definedName name="yutu" localSheetId="4" hidden="1">{"via1",#N/A,TRUE,"general";"via2",#N/A,TRUE,"general";"via3",#N/A,TRUE,"general"}</definedName>
    <definedName name="yutu" localSheetId="1" hidden="1">{"via1",#N/A,TRUE,"general";"via2",#N/A,TRUE,"general";"via3",#N/A,TRUE,"general"}</definedName>
    <definedName name="yutu" localSheetId="5" hidden="1">{"via1",#N/A,TRUE,"general";"via2",#N/A,TRUE,"general";"via3",#N/A,TRUE,"general"}</definedName>
    <definedName name="yutu"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localSheetId="16" hidden="1">{"via1",#N/A,TRUE,"general";"via2",#N/A,TRUE,"general";"via3",#N/A,TRUE,"general"}</definedName>
    <definedName name="yuuiiy" localSheetId="20" hidden="1">{"via1",#N/A,TRUE,"general";"via2",#N/A,TRUE,"general";"via3",#N/A,TRUE,"general"}</definedName>
    <definedName name="yuuiiy" localSheetId="2" hidden="1">{"via1",#N/A,TRUE,"general";"via2",#N/A,TRUE,"general";"via3",#N/A,TRUE,"general"}</definedName>
    <definedName name="yuuiiy" localSheetId="4" hidden="1">{"via1",#N/A,TRUE,"general";"via2",#N/A,TRUE,"general";"via3",#N/A,TRUE,"general"}</definedName>
    <definedName name="yuuiiy" localSheetId="1"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16" hidden="1">{"via1",#N/A,TRUE,"general";"via2",#N/A,TRUE,"general";"via3",#N/A,TRUE,"general"}</definedName>
    <definedName name="yuuuuuu" localSheetId="20" hidden="1">{"via1",#N/A,TRUE,"general";"via2",#N/A,TRUE,"general";"via3",#N/A,TRUE,"general"}</definedName>
    <definedName name="yuuuuuu" localSheetId="2" hidden="1">{"via1",#N/A,TRUE,"general";"via2",#N/A,TRUE,"general";"via3",#N/A,TRUE,"general"}</definedName>
    <definedName name="yuuuuuu" localSheetId="4" hidden="1">{"via1",#N/A,TRUE,"general";"via2",#N/A,TRUE,"general";"via3",#N/A,TRUE,"general"}</definedName>
    <definedName name="yuuuuuu" localSheetId="1"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localSheetId="16" hidden="1">{"via1",#N/A,TRUE,"general";"via2",#N/A,TRUE,"general";"via3",#N/A,TRUE,"general"}</definedName>
    <definedName name="yy" localSheetId="20" hidden="1">{"via1",#N/A,TRUE,"general";"via2",#N/A,TRUE,"general";"via3",#N/A,TRUE,"general"}</definedName>
    <definedName name="yy" localSheetId="2" hidden="1">{"via1",#N/A,TRUE,"general";"via2",#N/A,TRUE,"general";"via3",#N/A,TRUE,"general"}</definedName>
    <definedName name="yy" localSheetId="4" hidden="1">{"via1",#N/A,TRUE,"general";"via2",#N/A,TRUE,"general";"via3",#N/A,TRUE,"general"}</definedName>
    <definedName name="yy" localSheetId="1" hidden="1">{"via1",#N/A,TRUE,"general";"via2",#N/A,TRUE,"general";"via3",#N/A,TRUE,"general"}</definedName>
    <definedName name="yy" localSheetId="5" hidden="1">{"via1",#N/A,TRUE,"general";"via2",#N/A,TRUE,"general";"via3",#N/A,TRUE,"general"}</definedName>
    <definedName name="yy" hidden="1">{"via1",#N/A,TRUE,"general";"via2",#N/A,TRUE,"general";"via3",#N/A,TRUE,"general"}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localSheetId="16" hidden="1">{"TAB1",#N/A,TRUE,"GENERAL";"TAB2",#N/A,TRUE,"GENERAL";"TAB3",#N/A,TRUE,"GENERAL";"TAB4",#N/A,TRUE,"GENERAL";"TAB5",#N/A,TRUE,"GENERAL"}</definedName>
    <definedName name="yyy" localSheetId="20" hidden="1">{"TAB1",#N/A,TRUE,"GENERAL";"TAB2",#N/A,TRUE,"GENERAL";"TAB3",#N/A,TRUE,"GENERAL";"TAB4",#N/A,TRUE,"GENERAL";"TAB5",#N/A,TRUE,"GENERAL"}</definedName>
    <definedName name="yyy" localSheetId="2" hidden="1">{"TAB1",#N/A,TRUE,"GENERAL";"TAB2",#N/A,TRUE,"GENERAL";"TAB3",#N/A,TRUE,"GENERAL";"TAB4",#N/A,TRUE,"GENERAL";"TAB5",#N/A,TRUE,"GENERAL"}</definedName>
    <definedName name="yyy" localSheetId="4" hidden="1">{"TAB1",#N/A,TRUE,"GENERAL";"TAB2",#N/A,TRUE,"GENERAL";"TAB3",#N/A,TRUE,"GENERAL";"TAB4",#N/A,TRUE,"GENERAL";"TAB5",#N/A,TRUE,"GENERAL"}</definedName>
    <definedName name="yyy" localSheetId="1" hidden="1">{"TAB1",#N/A,TRUE,"GENERAL";"TAB2",#N/A,TRUE,"GENERAL";"TAB3",#N/A,TRUE,"GENERAL";"TAB4",#N/A,TRUE,"GENERAL";"TAB5",#N/A,TRUE,"GENERAL"}</definedName>
    <definedName name="yyy" localSheetId="5" hidden="1">{"TAB1",#N/A,TRUE,"GENERAL";"TAB2",#N/A,TRUE,"GENERAL";"TAB3",#N/A,TRUE,"GENERAL";"TAB4",#N/A,TRUE,"GENERAL";"TAB5",#N/A,TRUE,"GENERAL"}</definedName>
    <definedName name="yyy"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 hidden="1">{"TAB1",#N/A,TRUE,"GENERAL";"TAB2",#N/A,TRUE,"GENERAL";"TAB3",#N/A,TRUE,"GENERAL";"TAB4",#N/A,TRUE,"GENERAL";"TAB5",#N/A,TRUE,"GENERAL"}</definedName>
    <definedName name="yyyuh" localSheetId="4" hidden="1">{"TAB1",#N/A,TRUE,"GENERAL";"TAB2",#N/A,TRUE,"GENERAL";"TAB3",#N/A,TRUE,"GENERAL";"TAB4",#N/A,TRUE,"GENERAL";"TAB5",#N/A,TRUE,"GENERAL"}</definedName>
    <definedName name="yyyuh" localSheetId="1" hidden="1">{"TAB1",#N/A,TRUE,"GENERAL";"TAB2",#N/A,TRUE,"GENERAL";"TAB3",#N/A,TRUE,"GENERAL";"TAB4",#N/A,TRUE,"GENERAL";"TAB5",#N/A,TRUE,"GENERAL"}</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f" localSheetId="21" hidden="1">{"via1",#N/A,TRUE,"general";"via2",#N/A,TRUE,"general";"via3",#N/A,TRUE,"general"}</definedName>
    <definedName name="yyyyyf" localSheetId="22" hidden="1">{"via1",#N/A,TRUE,"general";"via2",#N/A,TRUE,"general";"via3",#N/A,TRUE,"general"}</definedName>
    <definedName name="yyyyyf" localSheetId="16" hidden="1">{"via1",#N/A,TRUE,"general";"via2",#N/A,TRUE,"general";"via3",#N/A,TRUE,"general"}</definedName>
    <definedName name="yyyyyf" localSheetId="20" hidden="1">{"via1",#N/A,TRUE,"general";"via2",#N/A,TRUE,"general";"via3",#N/A,TRUE,"general"}</definedName>
    <definedName name="yyyyyf" localSheetId="2" hidden="1">{"via1",#N/A,TRUE,"general";"via2",#N/A,TRUE,"general";"via3",#N/A,TRUE,"general"}</definedName>
    <definedName name="yyyyyf" localSheetId="4" hidden="1">{"via1",#N/A,TRUE,"general";"via2",#N/A,TRUE,"general";"via3",#N/A,TRUE,"general"}</definedName>
    <definedName name="yyyyyf" localSheetId="1" hidden="1">{"via1",#N/A,TRUE,"general";"via2",#N/A,TRUE,"general";"via3",#N/A,TRUE,"general"}</definedName>
    <definedName name="yyyyyf" localSheetId="5" hidden="1">{"via1",#N/A,TRUE,"general";"via2",#N/A,TRUE,"general";"via3",#N/A,TRUE,"general"}</definedName>
    <definedName name="yyyyyf" hidden="1">{"via1",#N/A,TRUE,"general";"via2",#N/A,TRUE,"general";"via3",#N/A,TRUE,"general"}</definedName>
    <definedName name="yyyyyy" localSheetId="16">{"'Sheet1'!$A$1:$G$85"}</definedName>
    <definedName name="yyyyyy" localSheetId="2">{"'Sheet1'!$A$1:$G$85"}</definedName>
    <definedName name="yyyyyy" localSheetId="4">{"'Sheet1'!$A$1:$G$85"}</definedName>
    <definedName name="yyyyyy">{"'Sheet1'!$A$1:$G$85"}</definedName>
    <definedName name="Z" localSheetId="2">#REF!</definedName>
    <definedName name="Z">#REF!</definedName>
    <definedName name="Z_01ADADC8_5E02_4F3B_BBC7_4FA2F8E1A0E4_.wvu.FilterData" localSheetId="5" hidden="1">'PPTO GRAL-ACERO'!$B$13:$I$19</definedName>
    <definedName name="Z_026CD6D7_F7CA_4BE8_B625_9A1778CFA739_.wvu.FilterData" localSheetId="22" hidden="1">#REF!</definedName>
    <definedName name="Z_026CD6D7_F7CA_4BE8_B625_9A1778CFA739_.wvu.FilterData" hidden="1">#REF!</definedName>
    <definedName name="Z_026CD6D7_F7CA_4BE8_B625_9A1778CFA739_.wvu.PrintArea" localSheetId="22" hidden="1">#REF!</definedName>
    <definedName name="Z_026CD6D7_F7CA_4BE8_B625_9A1778CFA739_.wvu.PrintArea" hidden="1">#REF!</definedName>
    <definedName name="Z_026CD6D7_F7CA_4BE8_B625_9A1778CFA739_.wvu.PrintTitles" localSheetId="22" hidden="1">#REF!</definedName>
    <definedName name="Z_026CD6D7_F7CA_4BE8_B625_9A1778CFA739_.wvu.PrintTitles" hidden="1">#REF!</definedName>
    <definedName name="Z_02D8E42D_9B74_4D00_82FA_2230D92DCF5E_.wvu.FilterData" localSheetId="5" hidden="1">'PPTO GRAL-ACERO'!$B$13:$J$19</definedName>
    <definedName name="Z_02E1E6F5_A184_4849_A3A1_174A8C02A566_.wvu.FilterData" localSheetId="5" hidden="1">'PPTO GRAL-ACERO'!$B$13:$I$19</definedName>
    <definedName name="Z_037B9F79_E2CF_489A_963C_4B1016EFCFAD_.wvu.FilterData" localSheetId="5" hidden="1">'PPTO GRAL-ACERO'!$B$13:$J$19</definedName>
    <definedName name="Z_05670E35_1347_49D9_AD91_AA9A31A4EF61_.wvu.FilterData" localSheetId="22" hidden="1">#REF!</definedName>
    <definedName name="Z_05670E35_1347_49D9_AD91_AA9A31A4EF61_.wvu.FilterData" hidden="1">#REF!</definedName>
    <definedName name="Z_05670E35_1347_49D9_AD91_AA9A31A4EF61_.wvu.PrintArea" localSheetId="22" hidden="1">#REF!</definedName>
    <definedName name="Z_05670E35_1347_49D9_AD91_AA9A31A4EF61_.wvu.PrintArea" hidden="1">#REF!</definedName>
    <definedName name="Z_05670E35_1347_49D9_AD91_AA9A31A4EF61_.wvu.PrintTitles" localSheetId="22" hidden="1">#REF!</definedName>
    <definedName name="Z_05670E35_1347_49D9_AD91_AA9A31A4EF61_.wvu.PrintTitles" hidden="1">#REF!</definedName>
    <definedName name="Z_0812109B_DCE1_4D87_963B_168E913CAA50_.wvu.FilterData" localSheetId="5" hidden="1">'PPTO GRAL-ACERO'!$B$13:$I$19</definedName>
    <definedName name="Z_086A872D_15DF_436A_8459_CE22F6819FF4_.wvu.Rows" localSheetId="21" hidden="1">#REF!</definedName>
    <definedName name="Z_086A872D_15DF_436A_8459_CE22F6819FF4_.wvu.Rows" localSheetId="22" hidden="1">#REF!</definedName>
    <definedName name="Z_086A872D_15DF_436A_8459_CE22F6819FF4_.wvu.Rows" localSheetId="16" hidden="1">#REF!</definedName>
    <definedName name="Z_086A872D_15DF_436A_8459_CE22F6819FF4_.wvu.Rows" localSheetId="20" hidden="1">#REF!</definedName>
    <definedName name="Z_086A872D_15DF_436A_8459_CE22F6819FF4_.wvu.Rows" localSheetId="4" hidden="1">#REF!</definedName>
    <definedName name="Z_086A872D_15DF_436A_8459_CE22F6819FF4_.wvu.Rows" localSheetId="1" hidden="1">#REF!</definedName>
    <definedName name="Z_086A872D_15DF_436A_8459_CE22F6819FF4_.wvu.Rows" localSheetId="5" hidden="1">#REF!</definedName>
    <definedName name="Z_086A872D_15DF_436A_8459_CE22F6819FF4_.wvu.Rows" hidden="1">#REF!</definedName>
    <definedName name="Z_0890F28A_A8C8_451C_A3E6_C3AFDD239B64_.wvu.FilterData" localSheetId="22" hidden="1">#REF!</definedName>
    <definedName name="Z_0890F28A_A8C8_451C_A3E6_C3AFDD239B64_.wvu.FilterData" hidden="1">#REF!</definedName>
    <definedName name="Z_0890F28A_A8C8_451C_A3E6_C3AFDD239B64_.wvu.PrintArea" localSheetId="22" hidden="1">#REF!</definedName>
    <definedName name="Z_0890F28A_A8C8_451C_A3E6_C3AFDD239B64_.wvu.PrintArea" hidden="1">#REF!</definedName>
    <definedName name="Z_0890F28A_A8C8_451C_A3E6_C3AFDD239B64_.wvu.PrintTitles" localSheetId="22" hidden="1">#REF!</definedName>
    <definedName name="Z_0890F28A_A8C8_451C_A3E6_C3AFDD239B64_.wvu.PrintTitles" hidden="1">#REF!</definedName>
    <definedName name="Z_08BC09FE_8273_4D5E_99A6_5A1A2A5B41AC_.wvu.FilterData" localSheetId="5" hidden="1">'PPTO GRAL-ACERO'!$B$13:$I$19</definedName>
    <definedName name="Z_09FD3889_820F_48B1_B9AE_B4B4FE00C6DD_.wvu.FilterData" localSheetId="5" hidden="1">'PPTO GRAL-ACERO'!$B$13:$I$19</definedName>
    <definedName name="Z_0A4C2D72_EA87_11DA_B6F6_00609720E0A1_.wvu.FilterData" localSheetId="22" hidden="1">#REF!</definedName>
    <definedName name="Z_0A4C2D72_EA87_11DA_B6F6_00609720E0A1_.wvu.FilterData" hidden="1">#REF!</definedName>
    <definedName name="Z_0A4C2D72_EA87_11DA_B6F6_00609720E0A1_.wvu.PrintArea" localSheetId="22" hidden="1">#REF!</definedName>
    <definedName name="Z_0A4C2D72_EA87_11DA_B6F6_00609720E0A1_.wvu.PrintArea" hidden="1">#REF!</definedName>
    <definedName name="Z_0A4C2D72_EA87_11DA_B6F6_00609720E0A1_.wvu.PrintTitles" localSheetId="22" hidden="1">#REF!</definedName>
    <definedName name="Z_0A4C2D72_EA87_11DA_B6F6_00609720E0A1_.wvu.PrintTitles" hidden="1">#REF!</definedName>
    <definedName name="Z_0A4C2D73_EA87_11DA_B6F6_00609720E0A1_.wvu.FilterData" localSheetId="22" hidden="1">#REF!</definedName>
    <definedName name="Z_0A4C2D73_EA87_11DA_B6F6_00609720E0A1_.wvu.FilterData" hidden="1">#REF!</definedName>
    <definedName name="Z_0A4C2D73_EA87_11DA_B6F6_00609720E0A1_.wvu.PrintArea" localSheetId="22" hidden="1">#REF!</definedName>
    <definedName name="Z_0A4C2D73_EA87_11DA_B6F6_00609720E0A1_.wvu.PrintArea" hidden="1">#REF!</definedName>
    <definedName name="Z_0A4C2D73_EA87_11DA_B6F6_00609720E0A1_.wvu.PrintTitles" localSheetId="22" hidden="1">#REF!</definedName>
    <definedName name="Z_0A4C2D73_EA87_11DA_B6F6_00609720E0A1_.wvu.PrintTitles" hidden="1">#REF!</definedName>
    <definedName name="Z_0A4C2D74_EA87_11DA_B6F6_00609720E0A1_.wvu.FilterData" localSheetId="22" hidden="1">#REF!</definedName>
    <definedName name="Z_0A4C2D74_EA87_11DA_B6F6_00609720E0A1_.wvu.FilterData" hidden="1">#REF!</definedName>
    <definedName name="Z_0A4C2D74_EA87_11DA_B6F6_00609720E0A1_.wvu.PrintArea" localSheetId="22" hidden="1">#REF!</definedName>
    <definedName name="Z_0A4C2D74_EA87_11DA_B6F6_00609720E0A1_.wvu.PrintArea" hidden="1">#REF!</definedName>
    <definedName name="Z_0A4C2D74_EA87_11DA_B6F6_00609720E0A1_.wvu.PrintTitles" localSheetId="22" hidden="1">#REF!</definedName>
    <definedName name="Z_0A4C2D74_EA87_11DA_B6F6_00609720E0A1_.wvu.PrintTitles" hidden="1">#REF!</definedName>
    <definedName name="Z_0A4C2D75_EA87_11DA_B6F6_00609720E0A1_.wvu.FilterData" localSheetId="22" hidden="1">#REF!</definedName>
    <definedName name="Z_0A4C2D75_EA87_11DA_B6F6_00609720E0A1_.wvu.FilterData" hidden="1">#REF!</definedName>
    <definedName name="Z_0A4C2D75_EA87_11DA_B6F6_00609720E0A1_.wvu.PrintArea" localSheetId="22" hidden="1">#REF!</definedName>
    <definedName name="Z_0A4C2D75_EA87_11DA_B6F6_00609720E0A1_.wvu.PrintArea" hidden="1">#REF!</definedName>
    <definedName name="Z_0A4C2D75_EA87_11DA_B6F6_00609720E0A1_.wvu.PrintTitles" localSheetId="22" hidden="1">#REF!</definedName>
    <definedName name="Z_0A4C2D75_EA87_11DA_B6F6_00609720E0A1_.wvu.PrintTitles" hidden="1">#REF!</definedName>
    <definedName name="Z_0A4C2D76_EA87_11DA_B6F6_00609720E0A1_.wvu.FilterData" localSheetId="22" hidden="1">#REF!</definedName>
    <definedName name="Z_0A4C2D76_EA87_11DA_B6F6_00609720E0A1_.wvu.FilterData" hidden="1">#REF!</definedName>
    <definedName name="Z_0A4C2D76_EA87_11DA_B6F6_00609720E0A1_.wvu.PrintArea" localSheetId="22" hidden="1">#REF!</definedName>
    <definedName name="Z_0A4C2D76_EA87_11DA_B6F6_00609720E0A1_.wvu.PrintArea" hidden="1">#REF!</definedName>
    <definedName name="Z_0A4C2D76_EA87_11DA_B6F6_00609720E0A1_.wvu.PrintTitles" localSheetId="22" hidden="1">#REF!</definedName>
    <definedName name="Z_0A4C2D76_EA87_11DA_B6F6_00609720E0A1_.wvu.PrintTitles" hidden="1">#REF!</definedName>
    <definedName name="Z_0ADFD775_A18F_45CD_B6BD_FC01CB10E25A_.wvu.FilterData" localSheetId="5" hidden="1">'PPTO GRAL-ACERO'!$B$13:$I$19</definedName>
    <definedName name="Z_0B959B64_5986_4E45_8DDB_7A564B55B79A_.wvu.FilterData" localSheetId="5" hidden="1">'PPTO GRAL-ACERO'!$B$13:$J$19</definedName>
    <definedName name="Z_0E0DE1F8_394A_4093_8E74_B2A631A3A88C_.wvu.FilterData" localSheetId="22" hidden="1">#REF!</definedName>
    <definedName name="Z_0E0DE1F8_394A_4093_8E74_B2A631A3A88C_.wvu.FilterData" hidden="1">#REF!</definedName>
    <definedName name="Z_0E0DE1F8_394A_4093_8E74_B2A631A3A88C_.wvu.PrintArea" localSheetId="22" hidden="1">#REF!</definedName>
    <definedName name="Z_0E0DE1F8_394A_4093_8E74_B2A631A3A88C_.wvu.PrintArea" hidden="1">#REF!</definedName>
    <definedName name="Z_0E0DE1F8_394A_4093_8E74_B2A631A3A88C_.wvu.PrintTitles" localSheetId="22" hidden="1">#REF!</definedName>
    <definedName name="Z_0E0DE1F8_394A_4093_8E74_B2A631A3A88C_.wvu.PrintTitles" hidden="1">#REF!</definedName>
    <definedName name="Z_0F23F853_7C86_4E54_9FE5_463E1016B959_.wvu.FilterData" localSheetId="5" hidden="1">'PPTO GRAL-ACERO'!$B$13:$J$19</definedName>
    <definedName name="Z_0FB47CF4_2BB7_4472_99A5_C9874DB6E760_.wvu.FilterData" localSheetId="5" hidden="1">'PPTO GRAL-ACERO'!$B$13:$I$19</definedName>
    <definedName name="Z_106EBA6F_1F13_49CF_83D3_CF571926C704_.wvu.FilterData" localSheetId="5" hidden="1">'PPTO GRAL-ACERO'!$B$13:$I$19</definedName>
    <definedName name="Z_110F183C_9045_41FA_BF6D_523173C9A789_.wvu.FilterData" localSheetId="5" hidden="1">'PPTO GRAL-ACERO'!$B$13:$I$19</definedName>
    <definedName name="Z_1163CFFD_5D28_4780_97CE_0284F3B37711_.wvu.FilterData" localSheetId="5" hidden="1">'PPTO GRAL-ACERO'!$B$13:$I$19</definedName>
    <definedName name="Z_11B3FA4E_FC4F_4B77_AA3D_646C3AD434AF_.wvu.FilterData" localSheetId="5" hidden="1">'PPTO GRAL-ACERO'!$B$13:$I$19</definedName>
    <definedName name="Z_15048975_9A8F_45C2_850D_D5999E29BB9F_.wvu.FilterData" localSheetId="5" hidden="1">'PPTO GRAL-ACERO'!$B$13:$I$19</definedName>
    <definedName name="Z_15C5720D_535D_4BA2_AA56_396FB766EAE9_.wvu.FilterData" localSheetId="5" hidden="1">'PPTO GRAL-ACERO'!$B$13:$I$19</definedName>
    <definedName name="Z_15FBA968_A819_402B_9DEB_EBBCBF4A0308_.wvu.FilterData" localSheetId="5" hidden="1">'PPTO GRAL-ACERO'!$B$13:$I$19</definedName>
    <definedName name="Z_164F05B9_4B51_4D11_B73A_5D233970FA5B_.wvu.FilterData" localSheetId="5" hidden="1">'PPTO GRAL-ACERO'!$B$13:$J$19</definedName>
    <definedName name="Z_1676A81D_A88A_4DB0_B878_C4606161CE7A_.wvu.FilterData" localSheetId="5" hidden="1">'PPTO GRAL-ACERO'!$B$13:$I$19</definedName>
    <definedName name="Z_18C710ED_70CF_48D0_92F5_038A88335068_.wvu.FilterData" localSheetId="22" hidden="1">#REF!</definedName>
    <definedName name="Z_18C710ED_70CF_48D0_92F5_038A88335068_.wvu.FilterData" hidden="1">#REF!</definedName>
    <definedName name="Z_18C710ED_70CF_48D0_92F5_038A88335068_.wvu.PrintArea" localSheetId="22" hidden="1">#REF!</definedName>
    <definedName name="Z_18C710ED_70CF_48D0_92F5_038A88335068_.wvu.PrintArea" hidden="1">#REF!</definedName>
    <definedName name="Z_18C710ED_70CF_48D0_92F5_038A88335068_.wvu.PrintTitles" localSheetId="22" hidden="1">#REF!</definedName>
    <definedName name="Z_18C710ED_70CF_48D0_92F5_038A88335068_.wvu.PrintTitles" hidden="1">#REF!</definedName>
    <definedName name="Z_1A01B227_3346_4CA4_8412_177E8CFA686E_.wvu.FilterData" localSheetId="5" hidden="1">'PPTO GRAL-ACERO'!$B$13:$J$19</definedName>
    <definedName name="Z_1ABA0487_16B6_49BD_A7AD_5B6CFE7CBD41_.wvu.FilterData" localSheetId="5" hidden="1">'PPTO GRAL-ACERO'!$B$13:$I$19</definedName>
    <definedName name="Z_1DA02230_B2FA_4A65_BAA0_E64312CE4F3F_.wvu.FilterData" localSheetId="5" hidden="1">'PPTO GRAL-ACERO'!$B$13:$J$19</definedName>
    <definedName name="Z_1E584B3B_41B7_4CA4_9DEA_8657CAC8092E_.wvu.FilterData" localSheetId="5" hidden="1">'PPTO GRAL-ACERO'!$B$13:$I$19</definedName>
    <definedName name="Z_1F19CFFD_D060_472B_BDE0_E84A89366EC4_.wvu.FilterData" localSheetId="5" hidden="1">'PPTO GRAL-ACERO'!$B$13:$J$19</definedName>
    <definedName name="Z_22EB285C_E9EA_428E_B95E_2B36EB942735_.wvu.FilterData" localSheetId="5" hidden="1">'PPTO GRAL-ACERO'!$B$13:$I$19</definedName>
    <definedName name="Z_264DF22C_43AA_40AC_9BA9_6C41E9818D6D_.wvu.FilterData" localSheetId="5" hidden="1">'PPTO GRAL-ACERO'!$B$13:$J$19</definedName>
    <definedName name="Z_265DB425_82AE_40C8_9782_D7163EFD34E5_.wvu.FilterData" localSheetId="5" hidden="1">'PPTO GRAL-ACERO'!$B$13:$I$19</definedName>
    <definedName name="Z_299704EF_CE4B_41A0_8434_7A697B11FC91_.wvu.FilterData" localSheetId="5" hidden="1">'PPTO GRAL-ACERO'!$B$13:$I$19</definedName>
    <definedName name="Z_2A225F93_BA9E_4762_BEA3_B6AE104CBC99_.wvu.FilterData" localSheetId="5" hidden="1">'PPTO GRAL-ACERO'!$B$13:$I$19</definedName>
    <definedName name="Z_307CCD9A_4FA1_4C95_ADD7_6CABB13EAA5D_.wvu.FilterData" localSheetId="5" hidden="1">'PPTO GRAL-ACERO'!$B$13:$I$19</definedName>
    <definedName name="Z_3440A8C5_68C8_4175_8F96_BAF67ED25E49_.wvu.FilterData" localSheetId="5" hidden="1">'PPTO GRAL-ACERO'!$B$13:$I$19</definedName>
    <definedName name="Z_35591796_A28D_4D33_A40F_417C8D3C7684_.wvu.FilterData" localSheetId="5" hidden="1">'PPTO GRAL-ACERO'!$B$13:$J$19</definedName>
    <definedName name="Z_378D82E8_FE69_4712_AE73_9D578C4190DE_.wvu.FilterData" localSheetId="22" hidden="1">#REF!</definedName>
    <definedName name="Z_378D82E8_FE69_4712_AE73_9D578C4190DE_.wvu.FilterData" hidden="1">#REF!</definedName>
    <definedName name="Z_378D82E8_FE69_4712_AE73_9D578C4190DE_.wvu.PrintArea" localSheetId="22" hidden="1">#REF!</definedName>
    <definedName name="Z_378D82E8_FE69_4712_AE73_9D578C4190DE_.wvu.PrintArea" hidden="1">#REF!</definedName>
    <definedName name="Z_378D82E8_FE69_4712_AE73_9D578C4190DE_.wvu.PrintTitles" localSheetId="22" hidden="1">#REF!</definedName>
    <definedName name="Z_378D82E8_FE69_4712_AE73_9D578C4190DE_.wvu.PrintTitles" hidden="1">#REF!</definedName>
    <definedName name="Z_381FCF61_DF95_4756_B103_A1118DFFDE02_.wvu.FilterData" localSheetId="22" hidden="1">#REF!</definedName>
    <definedName name="Z_381FCF61_DF95_4756_B103_A1118DFFDE02_.wvu.FilterData" hidden="1">#REF!</definedName>
    <definedName name="Z_381FCF61_DF95_4756_B103_A1118DFFDE02_.wvu.PrintArea" localSheetId="22" hidden="1">#REF!</definedName>
    <definedName name="Z_381FCF61_DF95_4756_B103_A1118DFFDE02_.wvu.PrintArea" hidden="1">#REF!</definedName>
    <definedName name="Z_381FCF61_DF95_4756_B103_A1118DFFDE02_.wvu.PrintTitles" localSheetId="22" hidden="1">#REF!</definedName>
    <definedName name="Z_381FCF61_DF95_4756_B103_A1118DFFDE02_.wvu.PrintTitles" hidden="1">#REF!</definedName>
    <definedName name="Z_388C1A0E_6439_4DCD_A94E_2AC775FCC065_.wvu.FilterData" localSheetId="5" hidden="1">'PPTO GRAL-ACERO'!$B$13:$J$19</definedName>
    <definedName name="Z_3A1B76E5_AFB1_4FAB_A36D_47C37BB7A668_.wvu.FilterData" localSheetId="5" hidden="1">'PPTO GRAL-ACERO'!$B$13:$J$19</definedName>
    <definedName name="Z_3B3C0CA1_2A9C_45FD_9823_50B200F6C0D1_.wvu.FilterData" localSheetId="22" hidden="1">#REF!</definedName>
    <definedName name="Z_3B3C0CA1_2A9C_45FD_9823_50B200F6C0D1_.wvu.FilterData" hidden="1">#REF!</definedName>
    <definedName name="Z_3B3C0CA1_2A9C_45FD_9823_50B200F6C0D1_.wvu.PrintArea" localSheetId="22" hidden="1">#REF!</definedName>
    <definedName name="Z_3B3C0CA1_2A9C_45FD_9823_50B200F6C0D1_.wvu.PrintArea" hidden="1">#REF!</definedName>
    <definedName name="Z_3B3C0CA1_2A9C_45FD_9823_50B200F6C0D1_.wvu.PrintTitles" localSheetId="22" hidden="1">#REF!</definedName>
    <definedName name="Z_3B3C0CA1_2A9C_45FD_9823_50B200F6C0D1_.wvu.PrintTitles" hidden="1">#REF!</definedName>
    <definedName name="Z_3C47B984_23D1_494A_992D_FD199645AE99_.wvu.FilterData" localSheetId="5" hidden="1">'PPTO GRAL-ACERO'!$B$13:$J$19</definedName>
    <definedName name="Z_3C47B984_23D1_494A_992D_FD199645AE99_.wvu.PrintArea" localSheetId="5" hidden="1">'PPTO GRAL-ACERO'!$C$13:$I$35</definedName>
    <definedName name="Z_3C47B984_23D1_494A_992D_FD199645AE99_.wvu.PrintTitles" localSheetId="5" hidden="1">'PPTO GRAL-ACERO'!$13:$13</definedName>
    <definedName name="Z_3E9430E5_6A83_435B_9E47_1B8F7E18D67C_.wvu.FilterData" localSheetId="22" hidden="1">#REF!</definedName>
    <definedName name="Z_3E9430E5_6A83_435B_9E47_1B8F7E18D67C_.wvu.FilterData" hidden="1">#REF!</definedName>
    <definedName name="Z_3E9430E5_6A83_435B_9E47_1B8F7E18D67C_.wvu.PrintArea" localSheetId="22" hidden="1">#REF!</definedName>
    <definedName name="Z_3E9430E5_6A83_435B_9E47_1B8F7E18D67C_.wvu.PrintArea" hidden="1">#REF!</definedName>
    <definedName name="Z_3E9430E5_6A83_435B_9E47_1B8F7E18D67C_.wvu.PrintTitles" localSheetId="22" hidden="1">#REF!</definedName>
    <definedName name="Z_3E9430E5_6A83_435B_9E47_1B8F7E18D67C_.wvu.PrintTitles" hidden="1">#REF!</definedName>
    <definedName name="Z_3F903891_245E_42CB_8A6C_B14FA817C648_.wvu.FilterData" localSheetId="5" hidden="1">'PPTO GRAL-ACERO'!$B$13:$I$19</definedName>
    <definedName name="Z_42334213_5D6C_49B5_AB49_ECC11D2CCEFD_.wvu.FilterData" localSheetId="5" hidden="1">'PPTO GRAL-ACERO'!$B$13:$I$19</definedName>
    <definedName name="Z_4448659B_FA40_47DE_86A0_70DE9D17C18D_.wvu.FilterData" localSheetId="5" hidden="1">'PPTO GRAL-ACERO'!$B$13:$I$19</definedName>
    <definedName name="Z_4832F4F0_E614_4898_8BCD_512DFF778C59_.wvu.FilterData" localSheetId="5" hidden="1">'PPTO GRAL-ACERO'!$B$13:$J$19</definedName>
    <definedName name="Z_499540BD_8200_4AAF_A768_75C088EEBE68_.wvu.FilterData" localSheetId="5" hidden="1">'PPTO GRAL-ACERO'!$B$13:$J$19</definedName>
    <definedName name="Z_4A14CB5C_2287_4F6E_9A65_22F0A4D81D81_.wvu.FilterData" localSheetId="22" hidden="1">#REF!</definedName>
    <definedName name="Z_4A14CB5C_2287_4F6E_9A65_22F0A4D81D81_.wvu.FilterData" hidden="1">#REF!</definedName>
    <definedName name="Z_4A14CB5C_2287_4F6E_9A65_22F0A4D81D81_.wvu.PrintArea" localSheetId="22" hidden="1">#REF!</definedName>
    <definedName name="Z_4A14CB5C_2287_4F6E_9A65_22F0A4D81D81_.wvu.PrintArea" hidden="1">#REF!</definedName>
    <definedName name="Z_4A14CB5C_2287_4F6E_9A65_22F0A4D81D81_.wvu.PrintTitles" localSheetId="22" hidden="1">#REF!</definedName>
    <definedName name="Z_4A14CB5C_2287_4F6E_9A65_22F0A4D81D81_.wvu.PrintTitles" hidden="1">#REF!</definedName>
    <definedName name="Z_4B7269B9_5486_49DD_A106_1A7CD2D6F912_.wvu.FilterData" localSheetId="5" hidden="1">'PPTO GRAL-ACERO'!$B$13:$J$19</definedName>
    <definedName name="Z_4BBC24C4_A093_4EC9_8AFF_49C6F602CC39_.wvu.FilterData" localSheetId="22" hidden="1">#REF!</definedName>
    <definedName name="Z_4BBC24C4_A093_4EC9_8AFF_49C6F602CC39_.wvu.FilterData" hidden="1">#REF!</definedName>
    <definedName name="Z_4BBC24C4_A093_4EC9_8AFF_49C6F602CC39_.wvu.PrintArea" localSheetId="22" hidden="1">#REF!</definedName>
    <definedName name="Z_4BBC24C4_A093_4EC9_8AFF_49C6F602CC39_.wvu.PrintArea" hidden="1">#REF!</definedName>
    <definedName name="Z_4BBC24C4_A093_4EC9_8AFF_49C6F602CC39_.wvu.PrintTitles" localSheetId="22" hidden="1">#REF!</definedName>
    <definedName name="Z_4BBC24C4_A093_4EC9_8AFF_49C6F602CC39_.wvu.PrintTitles" hidden="1">#REF!</definedName>
    <definedName name="Z_503B1B72_7AEB_4EC9_A376_180FF42D2C42_.wvu.FilterData" localSheetId="5" hidden="1">'PPTO GRAL-ACERO'!$B$13:$I$19</definedName>
    <definedName name="Z_504A8F9D_2C46_439E_975A_DF1C1FA56E7B_.wvu.FilterData" localSheetId="22" hidden="1">#REF!</definedName>
    <definedName name="Z_504A8F9D_2C46_439E_975A_DF1C1FA56E7B_.wvu.FilterData" hidden="1">#REF!</definedName>
    <definedName name="Z_504A8F9D_2C46_439E_975A_DF1C1FA56E7B_.wvu.PrintArea" localSheetId="22" hidden="1">#REF!</definedName>
    <definedName name="Z_504A8F9D_2C46_439E_975A_DF1C1FA56E7B_.wvu.PrintArea" hidden="1">#REF!</definedName>
    <definedName name="Z_504A8F9D_2C46_439E_975A_DF1C1FA56E7B_.wvu.PrintTitles" localSheetId="22" hidden="1">#REF!</definedName>
    <definedName name="Z_504A8F9D_2C46_439E_975A_DF1C1FA56E7B_.wvu.PrintTitles" hidden="1">#REF!</definedName>
    <definedName name="Z_59965DED_38B9_42E4_A1EE_8C4BF6117BB4_.wvu.FilterData" localSheetId="5" hidden="1">'PPTO GRAL-ACERO'!$B$13:$I$19</definedName>
    <definedName name="Z_5C476F89_F93B_40EF_A735_7FDACAE92875_.wvu.FilterData" localSheetId="5" hidden="1">'PPTO GRAL-ACERO'!$B$13:$J$19</definedName>
    <definedName name="Z_5CBFCBA8_A1D5_4046_874B_79E248CE4E07_.wvu.FilterData" localSheetId="5" hidden="1">'PPTO GRAL-ACERO'!$B$13:$I$19</definedName>
    <definedName name="Z_5DE14520_EE3E_45BF_B679_3B1F91E71202_.wvu.FilterData" localSheetId="5" hidden="1">'PPTO GRAL-ACERO'!$B$13:$I$19</definedName>
    <definedName name="Z_5E944BFE_D8FB_4E2A_A036_B7F514C07261_.wvu.FilterData" localSheetId="5" hidden="1">'PPTO GRAL-ACERO'!$B$13:$I$19</definedName>
    <definedName name="Z_6171C209_C1D7_4D91_B8A0_882B14185262_.wvu.FilterData" localSheetId="5" hidden="1">'PPTO GRAL-ACERO'!$B$13:$I$19</definedName>
    <definedName name="Z_61D98A5F_8699_4623_AD7D_5B888C3799D5_.wvu.FilterData" localSheetId="5" hidden="1">'PPTO GRAL-ACERO'!$B$13:$J$19</definedName>
    <definedName name="Z_627697CB_B698_480C_A223_1C86453E8E8F_.wvu.FilterData" localSheetId="5" hidden="1">'PPTO GRAL-ACERO'!$B$13:$I$19</definedName>
    <definedName name="Z_62C24A3E_7E2D_40D0_821A_8E987B2D1735_.wvu.FilterData" localSheetId="5" hidden="1">'PPTO GRAL-ACERO'!$B$13:$J$19</definedName>
    <definedName name="Z_64951E4F_4F46_4C62_A50E_D9B964C2CCD1_.wvu.FilterData" localSheetId="5" hidden="1">'PPTO GRAL-ACERO'!$B$13:$I$19</definedName>
    <definedName name="Z_653348E7_CDAD_4F62_A236_641A4BB6425A_.wvu.FilterData" localSheetId="22" hidden="1">#REF!</definedName>
    <definedName name="Z_653348E7_CDAD_4F62_A236_641A4BB6425A_.wvu.FilterData" hidden="1">#REF!</definedName>
    <definedName name="Z_653348E7_CDAD_4F62_A236_641A4BB6425A_.wvu.PrintArea" localSheetId="22" hidden="1">#REF!</definedName>
    <definedName name="Z_653348E7_CDAD_4F62_A236_641A4BB6425A_.wvu.PrintArea" hidden="1">#REF!</definedName>
    <definedName name="Z_653348E7_CDAD_4F62_A236_641A4BB6425A_.wvu.PrintTitles" localSheetId="22" hidden="1">#REF!</definedName>
    <definedName name="Z_653348E7_CDAD_4F62_A236_641A4BB6425A_.wvu.PrintTitles" hidden="1">#REF!</definedName>
    <definedName name="Z_6561D290_F593_4153_ACAA_A44491331AE2_.wvu.FilterData" localSheetId="5" hidden="1">'PPTO GRAL-ACERO'!$B$13:$I$19</definedName>
    <definedName name="Z_67683E00_AAD2_42B0_BE30_3B956F9F998E_.wvu.FilterData" localSheetId="5" hidden="1">'PPTO GRAL-ACERO'!$B$13:$I$19</definedName>
    <definedName name="Z_680F5551_8A90_4D96_A324_968FCC5B0DCD_.wvu.FilterData" localSheetId="5" hidden="1">'PPTO GRAL-ACERO'!$B$13:$I$19</definedName>
    <definedName name="Z_682CC9BE_D4A9_4C47_9EBF_FB52EF30B1E9_.wvu.FilterData" localSheetId="5" hidden="1">'PPTO GRAL-ACERO'!$B$13:$J$19</definedName>
    <definedName name="Z_68C48519_C8C2_4287_96F6_0F561F815CE8_.wvu.FilterData" localSheetId="22" hidden="1">#REF!</definedName>
    <definedName name="Z_68C48519_C8C2_4287_96F6_0F561F815CE8_.wvu.FilterData" hidden="1">#REF!</definedName>
    <definedName name="Z_68C48519_C8C2_4287_96F6_0F561F815CE8_.wvu.PrintArea" localSheetId="22" hidden="1">#REF!</definedName>
    <definedName name="Z_68C48519_C8C2_4287_96F6_0F561F815CE8_.wvu.PrintArea" hidden="1">#REF!</definedName>
    <definedName name="Z_68C48519_C8C2_4287_96F6_0F561F815CE8_.wvu.PrintTitles" localSheetId="22" hidden="1">#REF!</definedName>
    <definedName name="Z_68C48519_C8C2_4287_96F6_0F561F815CE8_.wvu.PrintTitles" hidden="1">#REF!</definedName>
    <definedName name="Z_69B249DD_D50B_42FF_A842_7F33BEB5FA26_.wvu.FilterData" localSheetId="5" hidden="1">'PPTO GRAL-ACERO'!$B$13:$I$19</definedName>
    <definedName name="Z_6BA141F2_E104_11DA_B6F6_00609720E0A1_.wvu.FilterData" localSheetId="22" hidden="1">#REF!</definedName>
    <definedName name="Z_6BA141F2_E104_11DA_B6F6_00609720E0A1_.wvu.FilterData" hidden="1">#REF!</definedName>
    <definedName name="Z_6BA141F2_E104_11DA_B6F6_00609720E0A1_.wvu.PrintArea" localSheetId="22" hidden="1">#REF!</definedName>
    <definedName name="Z_6BA141F2_E104_11DA_B6F6_00609720E0A1_.wvu.PrintArea" hidden="1">#REF!</definedName>
    <definedName name="Z_6BA141F2_E104_11DA_B6F6_00609720E0A1_.wvu.PrintTitles" localSheetId="22" hidden="1">#REF!</definedName>
    <definedName name="Z_6BA141F2_E104_11DA_B6F6_00609720E0A1_.wvu.PrintTitles" hidden="1">#REF!</definedName>
    <definedName name="Z_6BA141F3_E104_11DA_B6F6_00609720E0A1_.wvu.FilterData" localSheetId="22" hidden="1">#REF!</definedName>
    <definedName name="Z_6BA141F3_E104_11DA_B6F6_00609720E0A1_.wvu.FilterData" hidden="1">#REF!</definedName>
    <definedName name="Z_6BA141F3_E104_11DA_B6F6_00609720E0A1_.wvu.PrintArea" localSheetId="22" hidden="1">#REF!</definedName>
    <definedName name="Z_6BA141F3_E104_11DA_B6F6_00609720E0A1_.wvu.PrintArea" hidden="1">#REF!</definedName>
    <definedName name="Z_6BA141F3_E104_11DA_B6F6_00609720E0A1_.wvu.PrintTitles" localSheetId="22" hidden="1">#REF!</definedName>
    <definedName name="Z_6BA141F3_E104_11DA_B6F6_00609720E0A1_.wvu.PrintTitles" hidden="1">#REF!</definedName>
    <definedName name="Z_6BA141F4_E104_11DA_B6F6_00609720E0A1_.wvu.FilterData" localSheetId="22" hidden="1">#REF!</definedName>
    <definedName name="Z_6BA141F4_E104_11DA_B6F6_00609720E0A1_.wvu.FilterData" hidden="1">#REF!</definedName>
    <definedName name="Z_6BA141F4_E104_11DA_B6F6_00609720E0A1_.wvu.PrintArea" localSheetId="22" hidden="1">#REF!</definedName>
    <definedName name="Z_6BA141F4_E104_11DA_B6F6_00609720E0A1_.wvu.PrintArea" hidden="1">#REF!</definedName>
    <definedName name="Z_6BA141F4_E104_11DA_B6F6_00609720E0A1_.wvu.PrintTitles" localSheetId="22" hidden="1">#REF!</definedName>
    <definedName name="Z_6BA141F4_E104_11DA_B6F6_00609720E0A1_.wvu.PrintTitles" hidden="1">#REF!</definedName>
    <definedName name="Z_6BA141F5_E104_11DA_B6F6_00609720E0A1_.wvu.FilterData" localSheetId="22" hidden="1">#REF!</definedName>
    <definedName name="Z_6BA141F5_E104_11DA_B6F6_00609720E0A1_.wvu.FilterData" hidden="1">#REF!</definedName>
    <definedName name="Z_6BA141F5_E104_11DA_B6F6_00609720E0A1_.wvu.PrintArea" localSheetId="22" hidden="1">#REF!</definedName>
    <definedName name="Z_6BA141F5_E104_11DA_B6F6_00609720E0A1_.wvu.PrintArea" hidden="1">#REF!</definedName>
    <definedName name="Z_6BA141F5_E104_11DA_B6F6_00609720E0A1_.wvu.PrintTitles" localSheetId="22" hidden="1">#REF!</definedName>
    <definedName name="Z_6BA141F5_E104_11DA_B6F6_00609720E0A1_.wvu.PrintTitles" hidden="1">#REF!</definedName>
    <definedName name="Z_6BA141F6_E104_11DA_B6F6_00609720E0A1_.wvu.FilterData" localSheetId="22" hidden="1">#REF!</definedName>
    <definedName name="Z_6BA141F6_E104_11DA_B6F6_00609720E0A1_.wvu.FilterData" hidden="1">#REF!</definedName>
    <definedName name="Z_6BA141F6_E104_11DA_B6F6_00609720E0A1_.wvu.PrintArea" localSheetId="22" hidden="1">#REF!</definedName>
    <definedName name="Z_6BA141F6_E104_11DA_B6F6_00609720E0A1_.wvu.PrintArea" hidden="1">#REF!</definedName>
    <definedName name="Z_6BA141F6_E104_11DA_B6F6_00609720E0A1_.wvu.PrintTitles" localSheetId="22" hidden="1">#REF!</definedName>
    <definedName name="Z_6BA141F6_E104_11DA_B6F6_00609720E0A1_.wvu.PrintTitles" hidden="1">#REF!</definedName>
    <definedName name="Z_6CBB2C63_4123_4E32_AFA8_EF6222431CF1_.wvu.FilterData" localSheetId="5" hidden="1">'PPTO GRAL-ACERO'!$B$13:$I$19</definedName>
    <definedName name="Z_6E18CF74_8549_4E02_BD8A_BC79E521E81B_.wvu.FilterData" localSheetId="5" hidden="1">'PPTO GRAL-ACERO'!$B$13:$I$19</definedName>
    <definedName name="Z_707B802E_FBC3_4785_A905_E4C9E64EF55B_.wvu.FilterData" localSheetId="5" hidden="1">'PPTO GRAL-ACERO'!$B$13:$I$19</definedName>
    <definedName name="Z_71F43674_19F3_4CC6_B10D_A17DA96FEE33_.wvu.FilterData" localSheetId="5" hidden="1">'PPTO GRAL-ACERO'!$B$13:$I$19</definedName>
    <definedName name="Z_726673D2_C579_4EF3_83C7_45DC3792EA6A_.wvu.FilterData" localSheetId="22" hidden="1">#REF!</definedName>
    <definedName name="Z_726673D2_C579_4EF3_83C7_45DC3792EA6A_.wvu.FilterData" hidden="1">#REF!</definedName>
    <definedName name="Z_726673D2_C579_4EF3_83C7_45DC3792EA6A_.wvu.PrintArea" localSheetId="22" hidden="1">#REF!</definedName>
    <definedName name="Z_726673D2_C579_4EF3_83C7_45DC3792EA6A_.wvu.PrintArea" hidden="1">#REF!</definedName>
    <definedName name="Z_726673D2_C579_4EF3_83C7_45DC3792EA6A_.wvu.PrintTitles" localSheetId="22" hidden="1">#REF!</definedName>
    <definedName name="Z_726673D2_C579_4EF3_83C7_45DC3792EA6A_.wvu.PrintTitles" hidden="1">#REF!</definedName>
    <definedName name="Z_729969D8_DFDA_47B9_ADA2_E05CF62B3DEF_.wvu.FilterData" localSheetId="22" hidden="1">#REF!</definedName>
    <definedName name="Z_729969D8_DFDA_47B9_ADA2_E05CF62B3DEF_.wvu.FilterData" hidden="1">#REF!</definedName>
    <definedName name="Z_729969D8_DFDA_47B9_ADA2_E05CF62B3DEF_.wvu.PrintArea" localSheetId="22" hidden="1">#REF!</definedName>
    <definedName name="Z_729969D8_DFDA_47B9_ADA2_E05CF62B3DEF_.wvu.PrintArea" hidden="1">#REF!</definedName>
    <definedName name="Z_729969D8_DFDA_47B9_ADA2_E05CF62B3DEF_.wvu.PrintTitles" localSheetId="22" hidden="1">#REF!</definedName>
    <definedName name="Z_729969D8_DFDA_47B9_ADA2_E05CF62B3DEF_.wvu.PrintTitles" hidden="1">#REF!</definedName>
    <definedName name="Z_74B8AD36_E4E3_4CA2_8842_744ECDB72136_.wvu.FilterData" localSheetId="5" hidden="1">'PPTO GRAL-ACERO'!$B$13:$I$19</definedName>
    <definedName name="Z_75EDDC88_CA8C_4671_911D_25D74F37EC47_.wvu.FilterData" localSheetId="22" hidden="1">#REF!</definedName>
    <definedName name="Z_75EDDC88_CA8C_4671_911D_25D74F37EC47_.wvu.FilterData" hidden="1">#REF!</definedName>
    <definedName name="Z_75EDDC88_CA8C_4671_911D_25D74F37EC47_.wvu.PrintArea" localSheetId="22" hidden="1">#REF!</definedName>
    <definedName name="Z_75EDDC88_CA8C_4671_911D_25D74F37EC47_.wvu.PrintArea" hidden="1">#REF!</definedName>
    <definedName name="Z_75EDDC88_CA8C_4671_911D_25D74F37EC47_.wvu.PrintTitles" localSheetId="22" hidden="1">#REF!</definedName>
    <definedName name="Z_75EDDC88_CA8C_4671_911D_25D74F37EC47_.wvu.PrintTitles" hidden="1">#REF!</definedName>
    <definedName name="Z_78F0B012_E980_4EC6_9B02_F13AB13C2936_.wvu.FilterData" localSheetId="5" hidden="1">'PPTO GRAL-ACERO'!$B$13:$I$19</definedName>
    <definedName name="Z_7B3929BD_3F1A_43DE_98C4_6C556896A189_.wvu.FilterData" localSheetId="5" hidden="1">'PPTO GRAL-ACERO'!$B$13:$J$19</definedName>
    <definedName name="Z_7B4F1BC0_8158_46BA_B819_5617A5001D8E_.wvu.FilterData" localSheetId="5" hidden="1">'PPTO GRAL-ACERO'!$B$13:$J$19</definedName>
    <definedName name="Z_7DB094B6_669A_420C_AF61_6457D565C247_.wvu.FilterData" localSheetId="5" hidden="1">'PPTO GRAL-ACERO'!$B$13:$I$19</definedName>
    <definedName name="Z_80573755_2D8B_4158_BD3A_CC331B950748_.wvu.FilterData" localSheetId="22" hidden="1">#REF!</definedName>
    <definedName name="Z_80573755_2D8B_4158_BD3A_CC331B950748_.wvu.FilterData" hidden="1">#REF!</definedName>
    <definedName name="Z_80573755_2D8B_4158_BD3A_CC331B950748_.wvu.PrintArea" localSheetId="22" hidden="1">#REF!</definedName>
    <definedName name="Z_80573755_2D8B_4158_BD3A_CC331B950748_.wvu.PrintArea" hidden="1">#REF!</definedName>
    <definedName name="Z_80573755_2D8B_4158_BD3A_CC331B950748_.wvu.PrintTitles" localSheetId="22" hidden="1">#REF!</definedName>
    <definedName name="Z_80573755_2D8B_4158_BD3A_CC331B950748_.wvu.PrintTitles" hidden="1">#REF!</definedName>
    <definedName name="Z_8601DC32_899A_46F1_8BFF_2A511D999BA2_.wvu.FilterData" localSheetId="5" hidden="1">'PPTO GRAL-ACERO'!$B$13:$I$19</definedName>
    <definedName name="Z_8776B56D_4D52_4ABB_B28B_C8B9A32259BA_.wvu.FilterData" localSheetId="5" hidden="1">'PPTO GRAL-ACERO'!$B$13:$I$19</definedName>
    <definedName name="Z_89C67665_8BBB_412C_823A_546DFD596DC0_.wvu.FilterData" localSheetId="5" hidden="1">'PPTO GRAL-ACERO'!$B$13:$I$19</definedName>
    <definedName name="Z_8AEAF755_C186_4745_B8FB_DCFF0C658E49_.wvu.FilterData" localSheetId="5" hidden="1">'PPTO GRAL-ACERO'!$B$13:$J$19</definedName>
    <definedName name="Z_8CC3CF00_3093_486E_9CB1_160504794C69_.wvu.FilterData" localSheetId="5" hidden="1">'PPTO GRAL-ACERO'!$B$13:$J$19</definedName>
    <definedName name="Z_9010D967_FA42_4739_91A5_BECDA23E4EF8_.wvu.FilterData" localSheetId="5" hidden="1">'PPTO GRAL-ACERO'!$B$13:$I$19</definedName>
    <definedName name="Z_90EFB488_06ED_4765_8708_BBBECAE57B01_.wvu.FilterData" localSheetId="5" hidden="1">'PPTO GRAL-ACERO'!$B$13:$J$19</definedName>
    <definedName name="Z_934D5D25_7017_4C1E_9AD7_7B60B1266F5C_.wvu.FilterData" localSheetId="5" hidden="1">'PPTO GRAL-ACERO'!$B$13:$J$19</definedName>
    <definedName name="Z_96DE8228_C256_425E_8D99_E4EF230847F1_.wvu.FilterData" localSheetId="5" hidden="1">'PPTO GRAL-ACERO'!$B$13:$I$19</definedName>
    <definedName name="Z_9A04CDF4_E16F_43C7_A232_F1E1622FB46F_.wvu.FilterData" localSheetId="5" hidden="1">'PPTO GRAL-ACERO'!$B$13:$I$19</definedName>
    <definedName name="Z_9A6C7771_98D3_49AA_AA8A_A0E25D360A4F_.wvu.FilterData" localSheetId="5" hidden="1">'PPTO GRAL-ACERO'!$B$13:$J$19</definedName>
    <definedName name="Z_9C7B0D6D_4DDE_4C72_B23F_2E183F63ECB1_.wvu.FilterData" localSheetId="22" hidden="1">#REF!</definedName>
    <definedName name="Z_9C7B0D6D_4DDE_4C72_B23F_2E183F63ECB1_.wvu.FilterData" hidden="1">#REF!</definedName>
    <definedName name="Z_9C7B0D6D_4DDE_4C72_B23F_2E183F63ECB1_.wvu.PrintArea" localSheetId="22" hidden="1">#REF!</definedName>
    <definedName name="Z_9C7B0D6D_4DDE_4C72_B23F_2E183F63ECB1_.wvu.PrintArea" hidden="1">#REF!</definedName>
    <definedName name="Z_9C7B0D6D_4DDE_4C72_B23F_2E183F63ECB1_.wvu.PrintTitles" localSheetId="22" hidden="1">#REF!</definedName>
    <definedName name="Z_9C7B0D6D_4DDE_4C72_B23F_2E183F63ECB1_.wvu.PrintTitles" hidden="1">#REF!</definedName>
    <definedName name="Z_9C8B6436_249F_426A_96DC_EEE5E7CB7D1B_.wvu.FilterData" localSheetId="22" hidden="1">#REF!</definedName>
    <definedName name="Z_9C8B6436_249F_426A_96DC_EEE5E7CB7D1B_.wvu.FilterData" hidden="1">#REF!</definedName>
    <definedName name="Z_9C8B6436_249F_426A_96DC_EEE5E7CB7D1B_.wvu.PrintArea" localSheetId="22" hidden="1">#REF!</definedName>
    <definedName name="Z_9C8B6436_249F_426A_96DC_EEE5E7CB7D1B_.wvu.PrintArea" hidden="1">#REF!</definedName>
    <definedName name="Z_9C8B6436_249F_426A_96DC_EEE5E7CB7D1B_.wvu.PrintTitles" localSheetId="22" hidden="1">#REF!</definedName>
    <definedName name="Z_9C8B6436_249F_426A_96DC_EEE5E7CB7D1B_.wvu.PrintTitles" hidden="1">#REF!</definedName>
    <definedName name="Z_9D475B1D_066F_4311_9890_CC93EF52A8C3_.wvu.FilterData" localSheetId="5" hidden="1">'PPTO GRAL-ACERO'!$B$13:$I$19</definedName>
    <definedName name="Z_9FCFD0D5_270B_4F36_B422_02EF7A3700B8_.wvu.FilterData" localSheetId="22" hidden="1">#REF!</definedName>
    <definedName name="Z_9FCFD0D5_270B_4F36_B422_02EF7A3700B8_.wvu.FilterData" hidden="1">#REF!</definedName>
    <definedName name="Z_9FCFD0D5_270B_4F36_B422_02EF7A3700B8_.wvu.PrintArea" localSheetId="22" hidden="1">#REF!</definedName>
    <definedName name="Z_9FCFD0D5_270B_4F36_B422_02EF7A3700B8_.wvu.PrintArea" hidden="1">#REF!</definedName>
    <definedName name="Z_9FCFD0D5_270B_4F36_B422_02EF7A3700B8_.wvu.PrintTitles" localSheetId="22" hidden="1">#REF!</definedName>
    <definedName name="Z_9FCFD0D5_270B_4F36_B422_02EF7A3700B8_.wvu.PrintTitles" hidden="1">#REF!</definedName>
    <definedName name="Z_9FE8FF3F_4486_44D6_9AFB_43CC5B824BF9_.wvu.FilterData" localSheetId="22" hidden="1">#REF!</definedName>
    <definedName name="Z_9FE8FF3F_4486_44D6_9AFB_43CC5B824BF9_.wvu.FilterData" hidden="1">#REF!</definedName>
    <definedName name="Z_9FE8FF3F_4486_44D6_9AFB_43CC5B824BF9_.wvu.PrintArea" localSheetId="22" hidden="1">#REF!</definedName>
    <definedName name="Z_9FE8FF3F_4486_44D6_9AFB_43CC5B824BF9_.wvu.PrintArea" hidden="1">#REF!</definedName>
    <definedName name="Z_9FE8FF3F_4486_44D6_9AFB_43CC5B824BF9_.wvu.PrintTitles" localSheetId="22" hidden="1">#REF!</definedName>
    <definedName name="Z_9FE8FF3F_4486_44D6_9AFB_43CC5B824BF9_.wvu.PrintTitles" hidden="1">#REF!</definedName>
    <definedName name="Z_A0944A22_2470_44A9_BD0F_34DE5E92763F_.wvu.FilterData" localSheetId="5" hidden="1">'PPTO GRAL-ACERO'!$B$13:$I$19</definedName>
    <definedName name="Z_A2D1AEFE_3859_4182_9A2E_5F0B9993BEEA_.wvu.FilterData" localSheetId="5" hidden="1">'PPTO GRAL-ACERO'!$B$13:$I$19</definedName>
    <definedName name="Z_A3DE26BA_CF48_4654_9BE9_FAEB3C301C95_.wvu.FilterData" localSheetId="22" hidden="1">#REF!</definedName>
    <definedName name="Z_A3DE26BA_CF48_4654_9BE9_FAEB3C301C95_.wvu.FilterData" hidden="1">#REF!</definedName>
    <definedName name="Z_A3DE26BA_CF48_4654_9BE9_FAEB3C301C95_.wvu.PrintArea" localSheetId="22" hidden="1">#REF!</definedName>
    <definedName name="Z_A3DE26BA_CF48_4654_9BE9_FAEB3C301C95_.wvu.PrintArea" hidden="1">#REF!</definedName>
    <definedName name="Z_A3DE26BA_CF48_4654_9BE9_FAEB3C301C95_.wvu.PrintTitles" localSheetId="22" hidden="1">#REF!</definedName>
    <definedName name="Z_A3DE26BA_CF48_4654_9BE9_FAEB3C301C95_.wvu.PrintTitles" hidden="1">#REF!</definedName>
    <definedName name="Z_A3FFFB78_A0CA_44D1_A230_E1D62280222E_.wvu.FilterData" localSheetId="5" hidden="1">'PPTO GRAL-ACERO'!$B$13:$I$19</definedName>
    <definedName name="Z_A6472825_5BB1_495A_AA49_155484D64E52_.wvu.FilterData" localSheetId="5" hidden="1">'PPTO GRAL-ACERO'!$B$13:$I$19</definedName>
    <definedName name="Z_A6B081E5_00A9_45CE_B669_702F1FF2C98A_.wvu.FilterData" localSheetId="5" hidden="1">'PPTO GRAL-ACERO'!$B$13:$I$19</definedName>
    <definedName name="Z_A8C98C9D_5F9A_4E41_BB92_AAC5EE7D1C83_.wvu.FilterData" localSheetId="5" hidden="1">'PPTO GRAL-ACERO'!$B$13:$J$19</definedName>
    <definedName name="Z_AAA1DD33_F1E3_423A_B1F2_E8567F4D95A5_.wvu.FilterData" localSheetId="22" hidden="1">#REF!</definedName>
    <definedName name="Z_AAA1DD33_F1E3_423A_B1F2_E8567F4D95A5_.wvu.FilterData" hidden="1">#REF!</definedName>
    <definedName name="Z_AAA1DD33_F1E3_423A_B1F2_E8567F4D95A5_.wvu.PrintArea" localSheetId="22" hidden="1">#REF!</definedName>
    <definedName name="Z_AAA1DD33_F1E3_423A_B1F2_E8567F4D95A5_.wvu.PrintArea" hidden="1">#REF!</definedName>
    <definedName name="Z_AAA1DD33_F1E3_423A_B1F2_E8567F4D95A5_.wvu.PrintTitles" localSheetId="22" hidden="1">#REF!</definedName>
    <definedName name="Z_AAA1DD33_F1E3_423A_B1F2_E8567F4D95A5_.wvu.PrintTitles" hidden="1">#REF!</definedName>
    <definedName name="Z_B0EF1B3B_7122_48EB_A35A_B711E707D613_.wvu.FilterData" localSheetId="5" hidden="1">'PPTO GRAL-ACERO'!$B$13:$J$19</definedName>
    <definedName name="Z_B2281391_8A1D_4C1C_B634_32962FD6768B_.wvu.FilterData" localSheetId="5" hidden="1">'PPTO GRAL-ACERO'!$B$13:$I$19</definedName>
    <definedName name="Z_B38A9017_549F_4927_BB55_53725E1FFC14_.wvu.FilterData" localSheetId="5" hidden="1">'PPTO GRAL-ACERO'!$B$13:$I$19</definedName>
    <definedName name="Z_B4899972_EBDC_11DA_B6F6_00609720E0A1_.wvu.FilterData" localSheetId="22" hidden="1">#REF!</definedName>
    <definedName name="Z_B4899972_EBDC_11DA_B6F6_00609720E0A1_.wvu.FilterData" hidden="1">#REF!</definedName>
    <definedName name="Z_B4899972_EBDC_11DA_B6F6_00609720E0A1_.wvu.PrintArea" localSheetId="22" hidden="1">#REF!</definedName>
    <definedName name="Z_B4899972_EBDC_11DA_B6F6_00609720E0A1_.wvu.PrintArea" hidden="1">#REF!</definedName>
    <definedName name="Z_B4899972_EBDC_11DA_B6F6_00609720E0A1_.wvu.PrintTitles" localSheetId="22" hidden="1">#REF!</definedName>
    <definedName name="Z_B4899972_EBDC_11DA_B6F6_00609720E0A1_.wvu.PrintTitles" hidden="1">#REF!</definedName>
    <definedName name="Z_B4899973_EBDC_11DA_B6F6_00609720E0A1_.wvu.FilterData" localSheetId="22" hidden="1">#REF!</definedName>
    <definedName name="Z_B4899973_EBDC_11DA_B6F6_00609720E0A1_.wvu.FilterData" hidden="1">#REF!</definedName>
    <definedName name="Z_B4899973_EBDC_11DA_B6F6_00609720E0A1_.wvu.PrintArea" localSheetId="22" hidden="1">#REF!</definedName>
    <definedName name="Z_B4899973_EBDC_11DA_B6F6_00609720E0A1_.wvu.PrintArea" hidden="1">#REF!</definedName>
    <definedName name="Z_B4899973_EBDC_11DA_B6F6_00609720E0A1_.wvu.PrintTitles" localSheetId="22" hidden="1">#REF!</definedName>
    <definedName name="Z_B4899973_EBDC_11DA_B6F6_00609720E0A1_.wvu.PrintTitles" hidden="1">#REF!</definedName>
    <definedName name="Z_B4899974_EBDC_11DA_B6F6_00609720E0A1_.wvu.FilterData" localSheetId="22" hidden="1">#REF!</definedName>
    <definedName name="Z_B4899974_EBDC_11DA_B6F6_00609720E0A1_.wvu.FilterData" hidden="1">#REF!</definedName>
    <definedName name="Z_B4899974_EBDC_11DA_B6F6_00609720E0A1_.wvu.PrintArea" localSheetId="22" hidden="1">#REF!</definedName>
    <definedName name="Z_B4899974_EBDC_11DA_B6F6_00609720E0A1_.wvu.PrintArea" hidden="1">#REF!</definedName>
    <definedName name="Z_B4899974_EBDC_11DA_B6F6_00609720E0A1_.wvu.PrintTitles" localSheetId="22" hidden="1">#REF!</definedName>
    <definedName name="Z_B4899974_EBDC_11DA_B6F6_00609720E0A1_.wvu.PrintTitles" hidden="1">#REF!</definedName>
    <definedName name="Z_B4899975_EBDC_11DA_B6F6_00609720E0A1_.wvu.FilterData" localSheetId="22" hidden="1">#REF!</definedName>
    <definedName name="Z_B4899975_EBDC_11DA_B6F6_00609720E0A1_.wvu.FilterData" hidden="1">#REF!</definedName>
    <definedName name="Z_B4899975_EBDC_11DA_B6F6_00609720E0A1_.wvu.PrintArea" localSheetId="22" hidden="1">#REF!</definedName>
    <definedName name="Z_B4899975_EBDC_11DA_B6F6_00609720E0A1_.wvu.PrintArea" hidden="1">#REF!</definedName>
    <definedName name="Z_B4899975_EBDC_11DA_B6F6_00609720E0A1_.wvu.PrintTitles" localSheetId="22" hidden="1">#REF!</definedName>
    <definedName name="Z_B4899975_EBDC_11DA_B6F6_00609720E0A1_.wvu.PrintTitles" hidden="1">#REF!</definedName>
    <definedName name="Z_B4899976_EBDC_11DA_B6F6_00609720E0A1_.wvu.FilterData" localSheetId="22" hidden="1">#REF!</definedName>
    <definedName name="Z_B4899976_EBDC_11DA_B6F6_00609720E0A1_.wvu.FilterData" hidden="1">#REF!</definedName>
    <definedName name="Z_B4899976_EBDC_11DA_B6F6_00609720E0A1_.wvu.PrintArea" localSheetId="22" hidden="1">#REF!</definedName>
    <definedName name="Z_B4899976_EBDC_11DA_B6F6_00609720E0A1_.wvu.PrintArea" hidden="1">#REF!</definedName>
    <definedName name="Z_B4899976_EBDC_11DA_B6F6_00609720E0A1_.wvu.PrintTitles" localSheetId="22" hidden="1">#REF!</definedName>
    <definedName name="Z_B4899976_EBDC_11DA_B6F6_00609720E0A1_.wvu.PrintTitles" hidden="1">#REF!</definedName>
    <definedName name="Z_B5B67510_5105_4EE6_A328_813ECDC64178_.wvu.FilterData" localSheetId="5" hidden="1">'PPTO GRAL-ACERO'!$B$13:$I$19</definedName>
    <definedName name="Z_B5BA35A8_2D8A_4415_A50A_0ACC2510D9E8_.wvu.FilterData" localSheetId="5" hidden="1">'PPTO GRAL-ACERO'!$B$13:$I$19</definedName>
    <definedName name="Z_B6C6AD81_704A_4601_BB4B_E77D81F69BEF_.wvu.FilterData" localSheetId="5" hidden="1">'PPTO GRAL-ACERO'!$B$13:$I$19</definedName>
    <definedName name="Z_B826937A_1450_46C4_A6D8_6A5EEAA9CCC8_.wvu.FilterData" localSheetId="5" hidden="1">'PPTO GRAL-ACERO'!$B$13:$I$19</definedName>
    <definedName name="Z_BDCDE70B_FBAF_473A_81FC_D7E7FF74161C_.wvu.FilterData" localSheetId="5" hidden="1">'PPTO GRAL-ACERO'!$B$13:$I$19</definedName>
    <definedName name="Z_BE0405C9_564E_475D_A12B_ACB24ACBB431_.wvu.FilterData" localSheetId="5" hidden="1">'PPTO GRAL-ACERO'!$B$13:$I$19</definedName>
    <definedName name="Z_C02CF30F_DDBC_4DF1_8C0B_B3D48FE62340_.wvu.FilterData" localSheetId="5" hidden="1">'PPTO GRAL-ACERO'!$B$13:$J$19</definedName>
    <definedName name="Z_C1E1C140_DBFB_40CF_A20D_CF2DA388F823_.wvu.FilterData" localSheetId="5" hidden="1">'PPTO GRAL-ACERO'!$B$13:$I$19</definedName>
    <definedName name="Z_C24E6469_C4CC_430B_8814_72DD019DF2C8_.wvu.FilterData" localSheetId="22" hidden="1">#REF!</definedName>
    <definedName name="Z_C24E6469_C4CC_430B_8814_72DD019DF2C8_.wvu.FilterData" hidden="1">#REF!</definedName>
    <definedName name="Z_C24E6469_C4CC_430B_8814_72DD019DF2C8_.wvu.PrintArea" localSheetId="22" hidden="1">#REF!</definedName>
    <definedName name="Z_C24E6469_C4CC_430B_8814_72DD019DF2C8_.wvu.PrintArea" hidden="1">#REF!</definedName>
    <definedName name="Z_C24E6469_C4CC_430B_8814_72DD019DF2C8_.wvu.PrintTitles" localSheetId="22" hidden="1">#REF!</definedName>
    <definedName name="Z_C24E6469_C4CC_430B_8814_72DD019DF2C8_.wvu.PrintTitles" hidden="1">#REF!</definedName>
    <definedName name="Z_C2C0F9C4_8C15_4A91_838E_DF23C7652854_.wvu.FilterData" localSheetId="5" hidden="1">'PPTO GRAL-ACERO'!$B$13:$J$19</definedName>
    <definedName name="Z_CA61CA57_E7CE_4A4D_974A_F3124BCA2797_.wvu.FilterData" localSheetId="22" hidden="1">#REF!</definedName>
    <definedName name="Z_CA61CA57_E7CE_4A4D_974A_F3124BCA2797_.wvu.FilterData" hidden="1">#REF!</definedName>
    <definedName name="Z_CA61CA57_E7CE_4A4D_974A_F3124BCA2797_.wvu.PrintArea" localSheetId="22" hidden="1">#REF!</definedName>
    <definedName name="Z_CA61CA57_E7CE_4A4D_974A_F3124BCA2797_.wvu.PrintArea" hidden="1">#REF!</definedName>
    <definedName name="Z_CA61CA57_E7CE_4A4D_974A_F3124BCA2797_.wvu.PrintTitles" localSheetId="22" hidden="1">#REF!</definedName>
    <definedName name="Z_CA61CA57_E7CE_4A4D_974A_F3124BCA2797_.wvu.PrintTitles" hidden="1">#REF!</definedName>
    <definedName name="Z_CA903DC3_E32C_40CB_AFB5_7CEE67CADBCC_.wvu.FilterData" localSheetId="5" hidden="1">'PPTO GRAL-ACERO'!$B$13:$J$19</definedName>
    <definedName name="Z_CB881A37_4A98_4FF3_85A1_3070C97067DE_.wvu.FilterData" localSheetId="5" hidden="1">'PPTO GRAL-ACERO'!$B$13:$I$19</definedName>
    <definedName name="Z_CC3286EF_E0A4_4584_8D58_AE96CB1F418E_.wvu.FilterData" localSheetId="5" hidden="1">'PPTO GRAL-ACERO'!$B$13:$I$19</definedName>
    <definedName name="Z_CC9BE407_13A9_4EA7_A905_03A160C57F04_.wvu.FilterData" localSheetId="5" hidden="1">'PPTO GRAL-ACERO'!$B$13:$I$19</definedName>
    <definedName name="Z_D319021C_7BC2_4376_888B_2C93D592EE0E_.wvu.FilterData" localSheetId="5" hidden="1">'PPTO GRAL-ACERO'!$B$13:$J$19</definedName>
    <definedName name="Z_D3B41778_E919_4BBF_B3BE_732325FCD386_.wvu.FilterData" localSheetId="5" hidden="1">'PPTO GRAL-ACERO'!$B$13:$J$19</definedName>
    <definedName name="Z_D55C8B2E_861A_459E_9D09_3AF38A1DE99E_.wvu.Rows" localSheetId="21" hidden="1">#REF!</definedName>
    <definedName name="Z_D55C8B2E_861A_459E_9D09_3AF38A1DE99E_.wvu.Rows" localSheetId="22" hidden="1">#REF!</definedName>
    <definedName name="Z_D55C8B2E_861A_459E_9D09_3AF38A1DE99E_.wvu.Rows" localSheetId="16" hidden="1">#REF!</definedName>
    <definedName name="Z_D55C8B2E_861A_459E_9D09_3AF38A1DE99E_.wvu.Rows" localSheetId="20" hidden="1">#REF!</definedName>
    <definedName name="Z_D55C8B2E_861A_459E_9D09_3AF38A1DE99E_.wvu.Rows" localSheetId="1" hidden="1">#REF!</definedName>
    <definedName name="Z_D55C8B2E_861A_459E_9D09_3AF38A1DE99E_.wvu.Rows" localSheetId="5" hidden="1">#REF!</definedName>
    <definedName name="Z_D55C8B2E_861A_459E_9D09_3AF38A1DE99E_.wvu.Rows" hidden="1">#REF!</definedName>
    <definedName name="Z_D9B74AED_E7EB_4BCF_9C9A_1C638A7E6987_.wvu.FilterData" localSheetId="5" hidden="1">'PPTO GRAL-ACERO'!$B$13:$I$19</definedName>
    <definedName name="Z_DA4D5A8F_12FA_42F5_A8BB_526600E97433_.wvu.FilterData" localSheetId="22" hidden="1">#REF!</definedName>
    <definedName name="Z_DA4D5A8F_12FA_42F5_A8BB_526600E97433_.wvu.FilterData" hidden="1">#REF!</definedName>
    <definedName name="Z_DA4D5A8F_12FA_42F5_A8BB_526600E97433_.wvu.PrintArea" localSheetId="22" hidden="1">#REF!</definedName>
    <definedName name="Z_DA4D5A8F_12FA_42F5_A8BB_526600E97433_.wvu.PrintArea" hidden="1">#REF!</definedName>
    <definedName name="Z_DA4D5A8F_12FA_42F5_A8BB_526600E97433_.wvu.PrintTitles" localSheetId="22" hidden="1">#REF!</definedName>
    <definedName name="Z_DA4D5A8F_12FA_42F5_A8BB_526600E97433_.wvu.PrintTitles" hidden="1">#REF!</definedName>
    <definedName name="Z_DB647BFD_78CF_4105_AFB7_F57A2DD06DD7_.wvu.FilterData" localSheetId="5" hidden="1">'PPTO GRAL-ACERO'!$B$13:$I$19</definedName>
    <definedName name="Z_DFB4C5EB_A8D3_475E_B627_EA98F95F9220_.wvu.FilterData" localSheetId="22" hidden="1">#REF!</definedName>
    <definedName name="Z_DFB4C5EB_A8D3_475E_B627_EA98F95F9220_.wvu.FilterData" hidden="1">#REF!</definedName>
    <definedName name="Z_DFB4C5EB_A8D3_475E_B627_EA98F95F9220_.wvu.PrintArea" localSheetId="22" hidden="1">#REF!</definedName>
    <definedName name="Z_DFB4C5EB_A8D3_475E_B627_EA98F95F9220_.wvu.PrintArea" hidden="1">#REF!</definedName>
    <definedName name="Z_DFB4C5EB_A8D3_475E_B627_EA98F95F9220_.wvu.PrintTitles" localSheetId="22" hidden="1">#REF!</definedName>
    <definedName name="Z_DFB4C5EB_A8D3_475E_B627_EA98F95F9220_.wvu.PrintTitles" hidden="1">#REF!</definedName>
    <definedName name="Z_E3DA6068_5FE8_40A0_97AB_C121EFC4DA98_.wvu.FilterData" localSheetId="5" hidden="1">'PPTO GRAL-ACERO'!$B$13:$I$19</definedName>
    <definedName name="Z_E7C364EE_A9BE_4841_990E_F66FBF7FB5F5_.wvu.FilterData" localSheetId="5" hidden="1">'PPTO GRAL-ACERO'!$B$13:$I$19</definedName>
    <definedName name="Z_E7FEBFD3_D439_4B85_872F_2B3BE3EF1D60_.wvu.FilterData" localSheetId="5" hidden="1">'PPTO GRAL-ACERO'!$B$13:$J$19</definedName>
    <definedName name="Z_E9E05C8A_D1E4_40FD_9D2B_F27A288D61BA_.wvu.FilterData" localSheetId="5" hidden="1">'PPTO GRAL-ACERO'!$B$13:$J$19</definedName>
    <definedName name="Z_E9E05C8A_D1E4_40FD_9D2B_F27A288D61BA_.wvu.PrintArea" localSheetId="5" hidden="1">'PPTO GRAL-ACERO'!$C$13:$I$35</definedName>
    <definedName name="Z_E9E05C8A_D1E4_40FD_9D2B_F27A288D61BA_.wvu.PrintTitles" localSheetId="5" hidden="1">'PPTO GRAL-ACERO'!$13:$13</definedName>
    <definedName name="Z_EB20CCBD_0283_45E9_8ACF_5D5AD916F510_.wvu.FilterData" localSheetId="5" hidden="1">'PPTO GRAL-ACERO'!$B$13:$J$19</definedName>
    <definedName name="Z_EB20CCBD_0283_45E9_8ACF_5D5AD916F510_.wvu.PrintArea" localSheetId="5" hidden="1">'PPTO GRAL-ACERO'!$C$13:$I$35</definedName>
    <definedName name="Z_EB20CCBD_0283_45E9_8ACF_5D5AD916F510_.wvu.PrintTitles" localSheetId="5" hidden="1">'PPTO GRAL-ACERO'!$13:$13</definedName>
    <definedName name="Z_EEC15596_14D7_49F3_9409_E16E5BED4E04_.wvu.FilterData" localSheetId="5" hidden="1">'PPTO GRAL-ACERO'!$B$13:$I$19</definedName>
    <definedName name="Z_EF82EB41_359D_445D_84FC_53BDEFE858B8_.wvu.FilterData" localSheetId="5" hidden="1">'PPTO GRAL-ACERO'!$B$13:$I$19</definedName>
    <definedName name="Z_EFAABF01_53E5_4F89_A912_6560E5EC8619_.wvu.FilterData" localSheetId="5" hidden="1">'PPTO GRAL-ACERO'!$B$13:$J$19</definedName>
    <definedName name="Z_F210D15B_AFE3_4BA7_ADCF_6C51CEBDFB96_.wvu.FilterData" localSheetId="5" hidden="1">'PPTO GRAL-ACERO'!$B$13:$I$19</definedName>
    <definedName name="Z_F2B990A1_57B3_4766_8C3D_4D3A5265BAEF_.wvu.FilterData" localSheetId="22" hidden="1">#REF!</definedName>
    <definedName name="Z_F2B990A1_57B3_4766_8C3D_4D3A5265BAEF_.wvu.FilterData" hidden="1">#REF!</definedName>
    <definedName name="Z_F2B990A1_57B3_4766_8C3D_4D3A5265BAEF_.wvu.PrintArea" localSheetId="22" hidden="1">#REF!</definedName>
    <definedName name="Z_F2B990A1_57B3_4766_8C3D_4D3A5265BAEF_.wvu.PrintArea" hidden="1">#REF!</definedName>
    <definedName name="Z_F2B990A1_57B3_4766_8C3D_4D3A5265BAEF_.wvu.PrintTitles" localSheetId="22" hidden="1">#REF!</definedName>
    <definedName name="Z_F2B990A1_57B3_4766_8C3D_4D3A5265BAEF_.wvu.PrintTitles" hidden="1">#REF!</definedName>
    <definedName name="Z_F3AFB82F_F02C_48C5_A801_16D9CF78FF75_.wvu.FilterData" localSheetId="5" hidden="1">'PPTO GRAL-ACERO'!$B$13:$I$19</definedName>
    <definedName name="Z_F540D718_D9AA_403F_AE49_60D937FD77E5_.wvu.Rows" localSheetId="21" hidden="1">#REF!</definedName>
    <definedName name="Z_F540D718_D9AA_403F_AE49_60D937FD77E5_.wvu.Rows" localSheetId="22" hidden="1">#REF!</definedName>
    <definedName name="Z_F540D718_D9AA_403F_AE49_60D937FD77E5_.wvu.Rows" localSheetId="16" hidden="1">#REF!</definedName>
    <definedName name="Z_F540D718_D9AA_403F_AE49_60D937FD77E5_.wvu.Rows" localSheetId="20" hidden="1">#REF!</definedName>
    <definedName name="Z_F540D718_D9AA_403F_AE49_60D937FD77E5_.wvu.Rows" localSheetId="1" hidden="1">#REF!</definedName>
    <definedName name="Z_F540D718_D9AA_403F_AE49_60D937FD77E5_.wvu.Rows" localSheetId="5" hidden="1">#REF!</definedName>
    <definedName name="Z_F540D718_D9AA_403F_AE49_60D937FD77E5_.wvu.Rows" hidden="1">#REF!</definedName>
    <definedName name="Z_F66096FE_7CEF_4F88_ABAA_2214E7AEEB60_.wvu.FilterData" localSheetId="5" hidden="1">'PPTO GRAL-ACERO'!$B$13:$J$19</definedName>
    <definedName name="Z_F6CDED35_FE90_4BFD_8510_6B0CE60311F2_.wvu.FilterData" localSheetId="5" hidden="1">'PPTO GRAL-ACERO'!$B$13:$J$19</definedName>
    <definedName name="Z_F8244D37_83E2_4F10_9CAD_016137605092_.wvu.FilterData" localSheetId="5" hidden="1">'PPTO GRAL-ACERO'!$B$13:$I$19</definedName>
    <definedName name="Z_F9482E1F_92B8_43D8_949A_7DDCF2E63A19_.wvu.FilterData" localSheetId="22" hidden="1">#REF!</definedName>
    <definedName name="Z_F9482E1F_92B8_43D8_949A_7DDCF2E63A19_.wvu.FilterData" hidden="1">#REF!</definedName>
    <definedName name="Z_F9482E1F_92B8_43D8_949A_7DDCF2E63A19_.wvu.PrintArea" localSheetId="22" hidden="1">#REF!</definedName>
    <definedName name="Z_F9482E1F_92B8_43D8_949A_7DDCF2E63A19_.wvu.PrintArea" hidden="1">#REF!</definedName>
    <definedName name="Z_F9482E1F_92B8_43D8_949A_7DDCF2E63A19_.wvu.PrintTitles" localSheetId="22" hidden="1">#REF!</definedName>
    <definedName name="Z_F9482E1F_92B8_43D8_949A_7DDCF2E63A19_.wvu.PrintTitles" hidden="1">#REF!</definedName>
    <definedName name="Z_FAB388C7_8B9A_4019_B48A_7C485CA07C44_.wvu.FilterData" localSheetId="5" hidden="1">'PPTO GRAL-ACERO'!$B$13:$I$19</definedName>
    <definedName name="Z_FE38EE35_BC06_45AE_B390_E68B6204D2F9_.wvu.FilterData" localSheetId="5" hidden="1">'PPTO GRAL-ACERO'!$B$13:$J$19</definedName>
    <definedName name="Z_FEF4AD36_4A70_4314_BEC5_56072CE548CA_.wvu.FilterData" localSheetId="5" hidden="1">'PPTO GRAL-ACERO'!$B$13:$J$19</definedName>
    <definedName name="Z_FF53B0CF_5CFE_407B_AE4D_CFB037B04CD9_.wvu.FilterData" localSheetId="5" hidden="1">'PPTO GRAL-ACERO'!$B$13:$J$19</definedName>
    <definedName name="ZAQ" localSheetId="21" hidden="1">{#N/A,#N/A,TRUE,"INGENIERIA";#N/A,#N/A,TRUE,"COMPRAS";#N/A,#N/A,TRUE,"DIRECCION";#N/A,#N/A,TRUE,"RESUMEN"}</definedName>
    <definedName name="ZAQ" localSheetId="22" hidden="1">{#N/A,#N/A,TRUE,"INGENIERIA";#N/A,#N/A,TRUE,"COMPRAS";#N/A,#N/A,TRUE,"DIRECCION";#N/A,#N/A,TRUE,"RESUMEN"}</definedName>
    <definedName name="ZAQ" localSheetId="17" hidden="1">{#N/A,#N/A,TRUE,"INGENIERIA";#N/A,#N/A,TRUE,"COMPRAS";#N/A,#N/A,TRUE,"DIRECCION";#N/A,#N/A,TRUE,"RESUMEN"}</definedName>
    <definedName name="ZAQ" localSheetId="16" hidden="1">{#N/A,#N/A,TRUE,"INGENIERIA";#N/A,#N/A,TRUE,"COMPRAS";#N/A,#N/A,TRUE,"DIRECCION";#N/A,#N/A,TRUE,"RESUMEN"}</definedName>
    <definedName name="ZAQ" localSheetId="20" hidden="1">{#N/A,#N/A,TRUE,"INGENIERIA";#N/A,#N/A,TRUE,"COMPRAS";#N/A,#N/A,TRUE,"DIRECCION";#N/A,#N/A,TRUE,"RESUMEN"}</definedName>
    <definedName name="ZAQ" localSheetId="2" hidden="1">{#N/A,#N/A,TRUE,"INGENIERIA";#N/A,#N/A,TRUE,"COMPRAS";#N/A,#N/A,TRUE,"DIRECCION";#N/A,#N/A,TRUE,"RESUMEN"}</definedName>
    <definedName name="ZAQ" localSheetId="6" hidden="1">{#N/A,#N/A,TRUE,"INGENIERIA";#N/A,#N/A,TRUE,"COMPRAS";#N/A,#N/A,TRUE,"DIRECCION";#N/A,#N/A,TRUE,"RESUMEN"}</definedName>
    <definedName name="ZAQ" localSheetId="19" hidden="1">{#N/A,#N/A,TRUE,"INGENIERIA";#N/A,#N/A,TRUE,"COMPRAS";#N/A,#N/A,TRUE,"DIRECCION";#N/A,#N/A,TRUE,"RESUMEN"}</definedName>
    <definedName name="ZAQ" localSheetId="4" hidden="1">{#N/A,#N/A,TRUE,"INGENIERIA";#N/A,#N/A,TRUE,"COMPRAS";#N/A,#N/A,TRUE,"DIRECCION";#N/A,#N/A,TRUE,"RESUMEN"}</definedName>
    <definedName name="ZAQ" localSheetId="1" hidden="1">{#N/A,#N/A,TRUE,"INGENIERIA";#N/A,#N/A,TRUE,"COMPRAS";#N/A,#N/A,TRUE,"DIRECCION";#N/A,#N/A,TRUE,"RESUMEN"}</definedName>
    <definedName name="ZAQ" localSheetId="5" hidden="1">{#N/A,#N/A,TRUE,"INGENIERIA";#N/A,#N/A,TRUE,"COMPRAS";#N/A,#N/A,TRUE,"DIRECCION";#N/A,#N/A,TRUE,"RESUMEN"}</definedName>
    <definedName name="ZAQ" localSheetId="3" hidden="1">{#N/A,#N/A,TRUE,"INGENIERIA";#N/A,#N/A,TRUE,"COMPRAS";#N/A,#N/A,TRUE,"DIRECCION";#N/A,#N/A,TRUE,"RESUMEN"}</definedName>
    <definedName name="ZAQ" hidden="1">{#N/A,#N/A,TRUE,"INGENIERIA";#N/A,#N/A,TRUE,"COMPRAS";#N/A,#N/A,TRUE,"DIRECCION";#N/A,#N/A,TRUE,"RESUMEN"}</definedName>
    <definedName name="ZAQ_1" localSheetId="21" hidden="1">{#N/A,#N/A,TRUE,"INGENIERIA";#N/A,#N/A,TRUE,"COMPRAS";#N/A,#N/A,TRUE,"DIRECCION";#N/A,#N/A,TRUE,"RESUMEN"}</definedName>
    <definedName name="ZAQ_1" localSheetId="22" hidden="1">{#N/A,#N/A,TRUE,"INGENIERIA";#N/A,#N/A,TRUE,"COMPRAS";#N/A,#N/A,TRUE,"DIRECCION";#N/A,#N/A,TRUE,"RESUMEN"}</definedName>
    <definedName name="ZAQ_1" localSheetId="16" hidden="1">{#N/A,#N/A,TRUE,"INGENIERIA";#N/A,#N/A,TRUE,"COMPRAS";#N/A,#N/A,TRUE,"DIRECCION";#N/A,#N/A,TRUE,"RESUMEN"}</definedName>
    <definedName name="ZAQ_1" localSheetId="20" hidden="1">{#N/A,#N/A,TRUE,"INGENIERIA";#N/A,#N/A,TRUE,"COMPRAS";#N/A,#N/A,TRUE,"DIRECCION";#N/A,#N/A,TRUE,"RESUMEN"}</definedName>
    <definedName name="ZAQ_1" localSheetId="2" hidden="1">{#N/A,#N/A,TRUE,"INGENIERIA";#N/A,#N/A,TRUE,"COMPRAS";#N/A,#N/A,TRUE,"DIRECCION";#N/A,#N/A,TRUE,"RESUMEN"}</definedName>
    <definedName name="ZAQ_1" localSheetId="4" hidden="1">{#N/A,#N/A,TRUE,"INGENIERIA";#N/A,#N/A,TRUE,"COMPRAS";#N/A,#N/A,TRUE,"DIRECCION";#N/A,#N/A,TRUE,"RESUMEN"}</definedName>
    <definedName name="ZAQ_1" localSheetId="1" hidden="1">{#N/A,#N/A,TRUE,"INGENIERIA";#N/A,#N/A,TRUE,"COMPRAS";#N/A,#N/A,TRUE,"DIRECCION";#N/A,#N/A,TRUE,"RESUMEN"}</definedName>
    <definedName name="ZAQ_1" localSheetId="5" hidden="1">{#N/A,#N/A,TRUE,"INGENIERIA";#N/A,#N/A,TRUE,"COMPRAS";#N/A,#N/A,TRUE,"DIRECCION";#N/A,#N/A,TRUE,"RESUMEN"}</definedName>
    <definedName name="ZAQ_1" hidden="1">{#N/A,#N/A,TRUE,"INGENIERIA";#N/A,#N/A,TRUE,"COMPRAS";#N/A,#N/A,TRUE,"DIRECCION";#N/A,#N/A,TRUE,"RESUMEN"}</definedName>
    <definedName name="ZAQ_2" localSheetId="21" hidden="1">{#N/A,#N/A,TRUE,"INGENIERIA";#N/A,#N/A,TRUE,"COMPRAS";#N/A,#N/A,TRUE,"DIRECCION";#N/A,#N/A,TRUE,"RESUMEN"}</definedName>
    <definedName name="ZAQ_2" localSheetId="22" hidden="1">{#N/A,#N/A,TRUE,"INGENIERIA";#N/A,#N/A,TRUE,"COMPRAS";#N/A,#N/A,TRUE,"DIRECCION";#N/A,#N/A,TRUE,"RESUMEN"}</definedName>
    <definedName name="ZAQ_2" localSheetId="16" hidden="1">{#N/A,#N/A,TRUE,"INGENIERIA";#N/A,#N/A,TRUE,"COMPRAS";#N/A,#N/A,TRUE,"DIRECCION";#N/A,#N/A,TRUE,"RESUMEN"}</definedName>
    <definedName name="ZAQ_2" localSheetId="20" hidden="1">{#N/A,#N/A,TRUE,"INGENIERIA";#N/A,#N/A,TRUE,"COMPRAS";#N/A,#N/A,TRUE,"DIRECCION";#N/A,#N/A,TRUE,"RESUMEN"}</definedName>
    <definedName name="ZAQ_2" localSheetId="2" hidden="1">{#N/A,#N/A,TRUE,"INGENIERIA";#N/A,#N/A,TRUE,"COMPRAS";#N/A,#N/A,TRUE,"DIRECCION";#N/A,#N/A,TRUE,"RESUMEN"}</definedName>
    <definedName name="ZAQ_2" localSheetId="4" hidden="1">{#N/A,#N/A,TRUE,"INGENIERIA";#N/A,#N/A,TRUE,"COMPRAS";#N/A,#N/A,TRUE,"DIRECCION";#N/A,#N/A,TRUE,"RESUMEN"}</definedName>
    <definedName name="ZAQ_2" localSheetId="1" hidden="1">{#N/A,#N/A,TRUE,"INGENIERIA";#N/A,#N/A,TRUE,"COMPRAS";#N/A,#N/A,TRUE,"DIRECCION";#N/A,#N/A,TRUE,"RESUMEN"}</definedName>
    <definedName name="ZAQ_2" localSheetId="5" hidden="1">{#N/A,#N/A,TRUE,"INGENIERIA";#N/A,#N/A,TRUE,"COMPRAS";#N/A,#N/A,TRUE,"DIRECCION";#N/A,#N/A,TRUE,"RESUMEN"}</definedName>
    <definedName name="ZAQ_2" hidden="1">{#N/A,#N/A,TRUE,"INGENIERIA";#N/A,#N/A,TRUE,"COMPRAS";#N/A,#N/A,TRUE,"DIRECCION";#N/A,#N/A,TRUE,"RESUMEN"}</definedName>
    <definedName name="zc" localSheetId="2">#REF!</definedName>
    <definedName name="zc">#REF!</definedName>
    <definedName name="zd" localSheetId="2">#REF!</definedName>
    <definedName name="zd">#REF!</definedName>
    <definedName name="zdervr" localSheetId="21" hidden="1">{"via1",#N/A,TRUE,"general";"via2",#N/A,TRUE,"general";"via3",#N/A,TRUE,"general"}</definedName>
    <definedName name="zdervr" localSheetId="22" hidden="1">{"via1",#N/A,TRUE,"general";"via2",#N/A,TRUE,"general";"via3",#N/A,TRUE,"general"}</definedName>
    <definedName name="zdervr" localSheetId="16" hidden="1">{"via1",#N/A,TRUE,"general";"via2",#N/A,TRUE,"general";"via3",#N/A,TRUE,"general"}</definedName>
    <definedName name="zdervr" localSheetId="20" hidden="1">{"via1",#N/A,TRUE,"general";"via2",#N/A,TRUE,"general";"via3",#N/A,TRUE,"general"}</definedName>
    <definedName name="zdervr" localSheetId="2" hidden="1">{"via1",#N/A,TRUE,"general";"via2",#N/A,TRUE,"general";"via3",#N/A,TRUE,"general"}</definedName>
    <definedName name="zdervr" localSheetId="4" hidden="1">{"via1",#N/A,TRUE,"general";"via2",#N/A,TRUE,"general";"via3",#N/A,TRUE,"general"}</definedName>
    <definedName name="zdervr" localSheetId="1" hidden="1">{"via1",#N/A,TRUE,"general";"via2",#N/A,TRUE,"general";"via3",#N/A,TRUE,"general"}</definedName>
    <definedName name="zdervr" localSheetId="5" hidden="1">{"via1",#N/A,TRUE,"general";"via2",#N/A,TRUE,"general";"via3",#N/A,TRUE,"general"}</definedName>
    <definedName name="zdervr" hidden="1">{"via1",#N/A,TRUE,"general";"via2",#N/A,TRUE,"general";"via3",#N/A,TRUE,"general"}</definedName>
    <definedName name="ZDF" localSheetId="2">#REF!</definedName>
    <definedName name="ZDF">#REF!</definedName>
    <definedName name="zdr" localSheetId="2">#REF!</definedName>
    <definedName name="zdr">#REF!</definedName>
    <definedName name="Zone_tarifaire" localSheetId="2">#REF!</definedName>
    <definedName name="Zone_tarifaire">#REF!</definedName>
    <definedName name="zx" localSheetId="2">#REF!</definedName>
    <definedName name="zx">#REF!</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16" hidden="1">{"via1",#N/A,TRUE,"general";"via2",#N/A,TRUE,"general";"via3",#N/A,TRUE,"general"}</definedName>
    <definedName name="zxsdftyu" localSheetId="20" hidden="1">{"via1",#N/A,TRUE,"general";"via2",#N/A,TRUE,"general";"via3",#N/A,TRUE,"general"}</definedName>
    <definedName name="zxsdftyu" localSheetId="2" hidden="1">{"via1",#N/A,TRUE,"general";"via2",#N/A,TRUE,"general";"via3",#N/A,TRUE,"general"}</definedName>
    <definedName name="zxsdftyu" localSheetId="4" hidden="1">{"via1",#N/A,TRUE,"general";"via2",#N/A,TRUE,"general";"via3",#N/A,TRUE,"general"}</definedName>
    <definedName name="zxsdftyu" localSheetId="1" hidden="1">{"via1",#N/A,TRUE,"general";"via2",#N/A,TRUE,"general";"via3",#N/A,TRUE,"general"}</definedName>
    <definedName name="zxsdftyu" localSheetId="5" hidden="1">{"via1",#N/A,TRUE,"general";"via2",#N/A,TRUE,"general";"via3",#N/A,TRUE,"general"}</definedName>
    <definedName name="zxsdftyu"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16" hidden="1">{"via1",#N/A,TRUE,"general";"via2",#N/A,TRUE,"general";"via3",#N/A,TRUE,"general"}</definedName>
    <definedName name="zxvxczv" localSheetId="20" hidden="1">{"via1",#N/A,TRUE,"general";"via2",#N/A,TRUE,"general";"via3",#N/A,TRUE,"general"}</definedName>
    <definedName name="zxvxczv" localSheetId="2" hidden="1">{"via1",#N/A,TRUE,"general";"via2",#N/A,TRUE,"general";"via3",#N/A,TRUE,"general"}</definedName>
    <definedName name="zxvxczv" localSheetId="4" hidden="1">{"via1",#N/A,TRUE,"general";"via2",#N/A,TRUE,"general";"via3",#N/A,TRUE,"general"}</definedName>
    <definedName name="zxvxczv" localSheetId="1"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 name="ZZ" localSheetId="16">MATCH(0.01,'COMPENSAC-EVALUAC-SEG-SDA'!End_Bal,-1)+1</definedName>
    <definedName name="ZZ" localSheetId="20">MATCH(0.01,DESGLOSES!End_Bal,-1)+1</definedName>
    <definedName name="ZZ" localSheetId="2">MATCH(0.01,End_Bal,-1)+1</definedName>
    <definedName name="ZZ" localSheetId="4">MATCH(0.01,End_Bal,-1)+1</definedName>
    <definedName name="ZZ">MATCH(0.01,End_Bal,-1)+1</definedName>
    <definedName name="zzzwwww" localSheetId="22" hidden="1">{"via1",#N/A,TRUE,"general";"via2",#N/A,TRUE,"general";"via3",#N/A,TRUE,"general"}</definedName>
    <definedName name="zzzwwww" hidden="1">{"via1",#N/A,TRUE,"general";"via2",#N/A,TRUE,"general";"via3",#N/A,TRUE,"general"}</definedName>
    <definedName name="ZZZZZZZZZZZ" localSheetId="20">#REF!</definedName>
    <definedName name="ZZZZZZZZZZZ" localSheetId="2">#REF!</definedName>
    <definedName name="ZZZZZZZZZZZ" localSheetId="4">#REF!</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42" i="96" l="1"/>
  <c r="M36" i="96" l="1"/>
  <c r="M37" i="96"/>
  <c r="M33" i="96"/>
  <c r="M34" i="96"/>
  <c r="M23" i="96"/>
  <c r="M24" i="96"/>
  <c r="M25" i="96"/>
  <c r="M26" i="96"/>
  <c r="E22" i="99"/>
  <c r="E20" i="99" l="1"/>
  <c r="F20" i="99" s="1"/>
  <c r="E19" i="99"/>
  <c r="F19" i="99" s="1"/>
  <c r="E18" i="99"/>
  <c r="F18" i="99" s="1"/>
  <c r="F17" i="99"/>
  <c r="E16" i="99"/>
  <c r="F16" i="99" s="1"/>
  <c r="F15" i="99"/>
  <c r="F14" i="99"/>
  <c r="F13" i="99"/>
  <c r="B11" i="99"/>
  <c r="B12" i="99" s="1"/>
  <c r="B10" i="99"/>
  <c r="F8" i="99"/>
  <c r="F22" i="99" s="1"/>
  <c r="B8" i="99"/>
  <c r="B13" i="99" l="1"/>
  <c r="B14" i="99" s="1"/>
  <c r="B15" i="99" s="1"/>
  <c r="B16" i="99" s="1"/>
  <c r="B17" i="99" s="1"/>
  <c r="B18" i="99" s="1"/>
  <c r="B19" i="99" s="1"/>
  <c r="B20" i="99" s="1"/>
  <c r="B21" i="99" s="1"/>
  <c r="B22" i="99" s="1"/>
  <c r="E7" i="99"/>
  <c r="E21" i="99"/>
  <c r="F21" i="99"/>
  <c r="C23" i="96"/>
  <c r="C24" i="96" s="1"/>
  <c r="C25" i="96" s="1"/>
  <c r="C26" i="96" s="1"/>
  <c r="C27" i="96" s="1"/>
  <c r="C28" i="96" s="1"/>
  <c r="C29" i="96" s="1"/>
  <c r="C30" i="96" s="1"/>
  <c r="C31" i="96" s="1"/>
  <c r="C33" i="96"/>
  <c r="C34" i="96" s="1"/>
  <c r="C36" i="96"/>
  <c r="C37" i="96" s="1"/>
  <c r="O43" i="96"/>
  <c r="E11" i="99" l="1"/>
  <c r="F11" i="99" s="1"/>
  <c r="E12" i="99"/>
  <c r="F12" i="99" s="1"/>
  <c r="E10" i="99"/>
  <c r="L62" i="96"/>
  <c r="F10" i="99" l="1"/>
  <c r="E9" i="99"/>
  <c r="D20" i="17"/>
  <c r="K31" i="96"/>
  <c r="M31" i="96" s="1"/>
  <c r="K29" i="96"/>
  <c r="K28" i="96"/>
  <c r="M28" i="96" s="1"/>
  <c r="K27" i="96"/>
  <c r="M27" i="96" s="1"/>
  <c r="P26" i="96"/>
  <c r="K30" i="96" l="1"/>
  <c r="M30" i="96" s="1"/>
  <c r="M29" i="96"/>
  <c r="F9" i="99"/>
  <c r="E23" i="99"/>
  <c r="F23" i="99" s="1"/>
  <c r="O24" i="96"/>
  <c r="N41" i="96" l="1"/>
  <c r="M41" i="96"/>
  <c r="G25" i="97"/>
  <c r="N23" i="96"/>
  <c r="G21" i="97" l="1"/>
  <c r="G16" i="97"/>
  <c r="F14" i="97"/>
  <c r="F13" i="97"/>
  <c r="F11" i="97"/>
  <c r="G9" i="97" s="1"/>
  <c r="G29" i="97" s="1"/>
  <c r="G30" i="97" l="1"/>
  <c r="D5" i="98"/>
  <c r="E5" i="98" s="1"/>
  <c r="S22" i="96"/>
  <c r="T23" i="96" s="1"/>
  <c r="D32" i="19" l="1"/>
  <c r="B32" i="19"/>
  <c r="Q66" i="96" l="1"/>
  <c r="C41" i="96"/>
  <c r="C43" i="96" s="1"/>
  <c r="F8" i="96" l="1"/>
  <c r="C59" i="96"/>
  <c r="C61" i="96" s="1"/>
  <c r="L54" i="96"/>
  <c r="C52" i="96"/>
  <c r="C53" i="96" s="1"/>
  <c r="C54" i="96" s="1"/>
  <c r="C55" i="96" s="1"/>
  <c r="C56" i="96" s="1"/>
  <c r="R25" i="96"/>
  <c r="R38" i="96" s="1"/>
  <c r="R24" i="96"/>
  <c r="R23" i="96"/>
  <c r="O23" i="96"/>
  <c r="E23" i="96"/>
  <c r="C8" i="96"/>
  <c r="C7" i="96"/>
  <c r="C6" i="96"/>
  <c r="C5" i="96"/>
  <c r="C62" i="96" l="1"/>
  <c r="C63" i="96" s="1"/>
  <c r="C64" i="96" s="1"/>
  <c r="C65" i="96" s="1"/>
  <c r="C66" i="96" s="1"/>
  <c r="Q40" i="96"/>
  <c r="F37" i="84" l="1"/>
  <c r="D17" i="88"/>
  <c r="K7" i="46"/>
  <c r="C7" i="46" s="1"/>
  <c r="K8" i="46"/>
  <c r="C8" i="46" s="1"/>
  <c r="K9" i="46"/>
  <c r="C9" i="46" s="1"/>
  <c r="E21" i="46"/>
  <c r="G21" i="46" s="1"/>
  <c r="E22" i="46"/>
  <c r="G22" i="46" s="1"/>
  <c r="E23" i="46"/>
  <c r="G23" i="46" s="1"/>
  <c r="E24" i="46"/>
  <c r="G24" i="46" s="1"/>
  <c r="E25" i="46"/>
  <c r="G25" i="46" s="1"/>
  <c r="E26" i="46"/>
  <c r="G26" i="46" s="1"/>
  <c r="E27" i="46"/>
  <c r="G27" i="46" s="1"/>
  <c r="E28" i="46"/>
  <c r="G28" i="46" s="1"/>
  <c r="E29" i="46"/>
  <c r="G29" i="46" s="1"/>
  <c r="E30" i="46"/>
  <c r="G30" i="46" s="1"/>
  <c r="E31" i="46"/>
  <c r="G31" i="46" s="1"/>
  <c r="E32" i="46"/>
  <c r="G32" i="46" s="1"/>
  <c r="E33" i="46"/>
  <c r="G33" i="46" s="1"/>
  <c r="E34" i="46"/>
  <c r="G34" i="46" s="1"/>
  <c r="E35" i="46"/>
  <c r="G35" i="46" s="1"/>
  <c r="E36" i="46"/>
  <c r="G36" i="46" s="1"/>
  <c r="E37" i="46"/>
  <c r="G37" i="46" s="1"/>
  <c r="E38" i="46"/>
  <c r="G38" i="46" s="1"/>
  <c r="E39" i="46"/>
  <c r="G39" i="46" s="1"/>
  <c r="E40" i="46"/>
  <c r="G40" i="46" s="1"/>
  <c r="E41" i="46"/>
  <c r="G41" i="46" s="1"/>
  <c r="E42" i="46"/>
  <c r="G42" i="46" s="1"/>
  <c r="E43" i="46"/>
  <c r="G43" i="46" s="1"/>
  <c r="E44" i="46"/>
  <c r="G44" i="46" s="1"/>
  <c r="E45" i="46"/>
  <c r="G45" i="46" s="1"/>
  <c r="E46" i="46"/>
  <c r="G46" i="46" s="1"/>
  <c r="E47" i="46"/>
  <c r="G47" i="46" s="1"/>
  <c r="E48" i="46"/>
  <c r="G48" i="46" s="1"/>
  <c r="E49" i="46"/>
  <c r="G49" i="46" s="1"/>
  <c r="E50" i="46"/>
  <c r="G50" i="46" s="1"/>
  <c r="E51" i="46"/>
  <c r="G51" i="46" s="1"/>
  <c r="E52" i="46"/>
  <c r="G52" i="46" s="1"/>
  <c r="E53" i="46"/>
  <c r="G53" i="46" s="1"/>
  <c r="E54" i="46"/>
  <c r="G54" i="46" s="1"/>
  <c r="E55" i="46"/>
  <c r="G55" i="46" s="1"/>
  <c r="E56" i="46"/>
  <c r="G56" i="46" s="1"/>
  <c r="E57" i="46"/>
  <c r="G57" i="46" s="1"/>
  <c r="E58" i="46"/>
  <c r="G58" i="46" s="1"/>
  <c r="E59" i="46"/>
  <c r="G59" i="46" s="1"/>
  <c r="E60" i="46"/>
  <c r="G60" i="46" s="1"/>
  <c r="E61" i="46"/>
  <c r="G61" i="46" s="1"/>
  <c r="E62" i="46"/>
  <c r="G62" i="46" s="1"/>
  <c r="E63" i="46"/>
  <c r="G63" i="46" s="1"/>
  <c r="E64" i="46"/>
  <c r="G64" i="46" s="1"/>
  <c r="E65" i="46"/>
  <c r="G65" i="46" s="1"/>
  <c r="E66" i="46"/>
  <c r="G66" i="46" s="1"/>
  <c r="E67" i="46"/>
  <c r="G67" i="46" s="1"/>
  <c r="B107" i="43"/>
  <c r="C317" i="58"/>
  <c r="C315" i="58"/>
  <c r="C52" i="69"/>
  <c r="C53" i="69" s="1"/>
  <c r="C54" i="69" s="1"/>
  <c r="C55" i="69" s="1"/>
  <c r="C56" i="69" s="1"/>
  <c r="C57" i="69" s="1"/>
  <c r="C58" i="69" s="1"/>
  <c r="C59" i="69" s="1"/>
  <c r="C60" i="69" s="1"/>
  <c r="C61" i="69" s="1"/>
  <c r="C62" i="69" s="1"/>
  <c r="C63" i="69" s="1"/>
  <c r="D66" i="46"/>
  <c r="C67" i="24"/>
  <c r="C68" i="24" s="1"/>
  <c r="C62" i="24"/>
  <c r="K34" i="69"/>
  <c r="H11" i="58"/>
  <c r="G13" i="58"/>
  <c r="G15" i="58"/>
  <c r="H15" i="58"/>
  <c r="H16" i="58"/>
  <c r="H18" i="58"/>
  <c r="G19" i="58"/>
  <c r="H19" i="58"/>
  <c r="G22" i="58"/>
  <c r="H22" i="58"/>
  <c r="G23" i="58"/>
  <c r="H23" i="58"/>
  <c r="G24" i="58"/>
  <c r="H24" i="58"/>
  <c r="G25" i="58"/>
  <c r="H25" i="58"/>
  <c r="H26" i="58"/>
  <c r="G30" i="58"/>
  <c r="H30" i="58"/>
  <c r="G31" i="58"/>
  <c r="H31" i="58"/>
  <c r="G32" i="58"/>
  <c r="H32" i="58"/>
  <c r="G33" i="58"/>
  <c r="H33" i="58"/>
  <c r="G35" i="58"/>
  <c r="H35" i="58"/>
  <c r="G36" i="58"/>
  <c r="H36" i="58"/>
  <c r="G37" i="58"/>
  <c r="H37" i="58"/>
  <c r="G38" i="58"/>
  <c r="H38" i="58"/>
  <c r="G39" i="58"/>
  <c r="H39" i="58"/>
  <c r="G40" i="58"/>
  <c r="H40" i="58"/>
  <c r="G41" i="58"/>
  <c r="H41" i="58"/>
  <c r="G42" i="58"/>
  <c r="H42" i="58"/>
  <c r="G43" i="58"/>
  <c r="H43" i="58"/>
  <c r="H44" i="58"/>
  <c r="G45" i="58"/>
  <c r="H45" i="58"/>
  <c r="G48" i="58"/>
  <c r="H48" i="58"/>
  <c r="G49" i="58"/>
  <c r="H49" i="58"/>
  <c r="G50" i="58"/>
  <c r="H50" i="58"/>
  <c r="G53" i="58"/>
  <c r="H53" i="58"/>
  <c r="G54" i="58"/>
  <c r="H54" i="58"/>
  <c r="G55" i="58"/>
  <c r="H55" i="58"/>
  <c r="G56" i="58"/>
  <c r="H56" i="58"/>
  <c r="G57" i="58"/>
  <c r="H57" i="58"/>
  <c r="G58" i="58"/>
  <c r="H58" i="58"/>
  <c r="G59" i="58"/>
  <c r="H59" i="58"/>
  <c r="G60" i="58"/>
  <c r="H60" i="58"/>
  <c r="G61" i="58"/>
  <c r="H61" i="58"/>
  <c r="G62" i="58"/>
  <c r="H62" i="58"/>
  <c r="G63" i="58"/>
  <c r="G64" i="58"/>
  <c r="H64" i="58"/>
  <c r="G65" i="58"/>
  <c r="G66" i="58"/>
  <c r="H66" i="58"/>
  <c r="G67" i="58"/>
  <c r="G68" i="58"/>
  <c r="H68" i="58"/>
  <c r="G69" i="58"/>
  <c r="H69" i="58"/>
  <c r="G70" i="58"/>
  <c r="H70" i="58"/>
  <c r="G73" i="58"/>
  <c r="G74" i="58"/>
  <c r="H74" i="58"/>
  <c r="G75" i="58"/>
  <c r="H75" i="58"/>
  <c r="G76" i="58"/>
  <c r="H76" i="58"/>
  <c r="G77" i="58"/>
  <c r="G78" i="58"/>
  <c r="H78" i="58"/>
  <c r="G79" i="58"/>
  <c r="H79" i="58"/>
  <c r="G80" i="58"/>
  <c r="H80" i="58"/>
  <c r="G81" i="58"/>
  <c r="H81" i="58"/>
  <c r="G82" i="58"/>
  <c r="H82" i="58"/>
  <c r="G84" i="58"/>
  <c r="H84" i="58"/>
  <c r="G85" i="58"/>
  <c r="H85" i="58"/>
  <c r="G90" i="58"/>
  <c r="H90" i="58"/>
  <c r="G91" i="58"/>
  <c r="H91" i="58"/>
  <c r="G92" i="58"/>
  <c r="H92" i="58"/>
  <c r="G93" i="58"/>
  <c r="H93" i="58"/>
  <c r="G94" i="58"/>
  <c r="H94" i="58"/>
  <c r="G95" i="58"/>
  <c r="H95" i="58"/>
  <c r="G96" i="58"/>
  <c r="H96" i="58"/>
  <c r="G97" i="58"/>
  <c r="H97" i="58"/>
  <c r="G98" i="58"/>
  <c r="H98" i="58"/>
  <c r="H99" i="58"/>
  <c r="G101" i="58"/>
  <c r="H101" i="58"/>
  <c r="G102" i="58"/>
  <c r="H102" i="58"/>
  <c r="G103" i="58"/>
  <c r="H103" i="58"/>
  <c r="H104" i="58"/>
  <c r="G105" i="58"/>
  <c r="H105" i="58"/>
  <c r="G106" i="58"/>
  <c r="H106" i="58"/>
  <c r="G107" i="58"/>
  <c r="H107" i="58"/>
  <c r="H109" i="58"/>
  <c r="G110" i="58"/>
  <c r="H110" i="58"/>
  <c r="G111" i="58"/>
  <c r="H111" i="58"/>
  <c r="G112" i="58"/>
  <c r="H112" i="58"/>
  <c r="H113" i="58"/>
  <c r="G114" i="58"/>
  <c r="H114" i="58"/>
  <c r="G115" i="58"/>
  <c r="H115" i="58"/>
  <c r="G116" i="58"/>
  <c r="H116" i="58"/>
  <c r="H117" i="58"/>
  <c r="G118" i="58"/>
  <c r="H118" i="58"/>
  <c r="G119" i="58"/>
  <c r="H119" i="58"/>
  <c r="G121" i="58"/>
  <c r="H121" i="58"/>
  <c r="G122" i="58"/>
  <c r="H122" i="58"/>
  <c r="G123" i="58"/>
  <c r="H123" i="58"/>
  <c r="G124" i="58"/>
  <c r="H124" i="58"/>
  <c r="G125" i="58"/>
  <c r="G126" i="58"/>
  <c r="G127" i="58"/>
  <c r="G130" i="58"/>
  <c r="H130" i="58"/>
  <c r="G131" i="58"/>
  <c r="H131" i="58"/>
  <c r="G132" i="58"/>
  <c r="H132" i="58"/>
  <c r="G133" i="58"/>
  <c r="H133" i="58"/>
  <c r="G134" i="58"/>
  <c r="H134" i="58"/>
  <c r="G135" i="58"/>
  <c r="H135" i="58"/>
  <c r="G137" i="58"/>
  <c r="H137" i="58"/>
  <c r="G138" i="58"/>
  <c r="H138" i="58"/>
  <c r="G139" i="58"/>
  <c r="H139" i="58"/>
  <c r="G141" i="58"/>
  <c r="H141" i="58"/>
  <c r="G142" i="58"/>
  <c r="H142" i="58"/>
  <c r="G143" i="58"/>
  <c r="H143" i="58"/>
  <c r="G144" i="58"/>
  <c r="H144" i="58"/>
  <c r="G145" i="58"/>
  <c r="H145" i="58"/>
  <c r="G146" i="58"/>
  <c r="H146" i="58"/>
  <c r="G148" i="58"/>
  <c r="H148" i="58"/>
  <c r="G149" i="58"/>
  <c r="H149" i="58"/>
  <c r="G150" i="58"/>
  <c r="H150" i="58"/>
  <c r="G151" i="58"/>
  <c r="H151" i="58"/>
  <c r="G152" i="58"/>
  <c r="H152" i="58"/>
  <c r="G153" i="58"/>
  <c r="H153" i="58"/>
  <c r="G154" i="58"/>
  <c r="G155" i="58"/>
  <c r="H155" i="58"/>
  <c r="G156" i="58"/>
  <c r="H156" i="58"/>
  <c r="G157" i="58"/>
  <c r="H157" i="58"/>
  <c r="G158" i="58"/>
  <c r="H158" i="58"/>
  <c r="G159" i="58"/>
  <c r="H159" i="58"/>
  <c r="G160" i="58"/>
  <c r="G161" i="58"/>
  <c r="H161" i="58"/>
  <c r="G162" i="58"/>
  <c r="H162" i="58"/>
  <c r="G163" i="58"/>
  <c r="H163" i="58"/>
  <c r="G164" i="58"/>
  <c r="H164" i="58"/>
  <c r="G165" i="58"/>
  <c r="H165" i="58"/>
  <c r="G166" i="58"/>
  <c r="G167" i="58"/>
  <c r="H167" i="58"/>
  <c r="G168" i="58"/>
  <c r="H168" i="58"/>
  <c r="G169" i="58"/>
  <c r="H169" i="58"/>
  <c r="G170" i="58"/>
  <c r="H170" i="58"/>
  <c r="G171" i="58"/>
  <c r="H171" i="58"/>
  <c r="G172" i="58"/>
  <c r="G173" i="58"/>
  <c r="H173" i="58"/>
  <c r="G174" i="58"/>
  <c r="H174" i="58"/>
  <c r="G176" i="58"/>
  <c r="H176" i="58"/>
  <c r="G177" i="58"/>
  <c r="H177" i="58"/>
  <c r="G178" i="58"/>
  <c r="H178" i="58"/>
  <c r="G179" i="58"/>
  <c r="H179" i="58"/>
  <c r="G180" i="58"/>
  <c r="H180" i="58"/>
  <c r="G183" i="58"/>
  <c r="H183" i="58"/>
  <c r="G185" i="58"/>
  <c r="H185" i="58"/>
  <c r="G186" i="58"/>
  <c r="H186" i="58"/>
  <c r="G187" i="58"/>
  <c r="H187" i="58"/>
  <c r="G188" i="58"/>
  <c r="H188" i="58"/>
  <c r="G190" i="58"/>
  <c r="H190" i="58"/>
  <c r="G191" i="58"/>
  <c r="H191" i="58"/>
  <c r="G193" i="58"/>
  <c r="H193" i="58"/>
  <c r="G194" i="58"/>
  <c r="H194" i="58"/>
  <c r="G195" i="58"/>
  <c r="H195" i="58"/>
  <c r="G196" i="58"/>
  <c r="H196" i="58"/>
  <c r="G197" i="58"/>
  <c r="H197" i="58"/>
  <c r="G198" i="58"/>
  <c r="H198" i="58"/>
  <c r="G199" i="58"/>
  <c r="H199" i="58"/>
  <c r="G200" i="58"/>
  <c r="H200" i="58"/>
  <c r="G202" i="58"/>
  <c r="H202" i="58"/>
  <c r="G203" i="58"/>
  <c r="H203" i="58"/>
  <c r="G204" i="58"/>
  <c r="H204" i="58"/>
  <c r="G205" i="58"/>
  <c r="H205" i="58"/>
  <c r="G207" i="58"/>
  <c r="H207" i="58"/>
  <c r="G208" i="58"/>
  <c r="H208" i="58"/>
  <c r="G209" i="58"/>
  <c r="H209" i="58"/>
  <c r="G211" i="58"/>
  <c r="H211" i="58"/>
  <c r="G212" i="58"/>
  <c r="G213" i="58"/>
  <c r="H213" i="58"/>
  <c r="G219" i="58"/>
  <c r="H219" i="58"/>
  <c r="G220" i="58"/>
  <c r="H220" i="58"/>
  <c r="G221" i="58"/>
  <c r="H221" i="58"/>
  <c r="G222" i="58"/>
  <c r="H222" i="58"/>
  <c r="G223" i="58"/>
  <c r="H223" i="58"/>
  <c r="G224" i="58"/>
  <c r="H224" i="58"/>
  <c r="G225" i="58"/>
  <c r="H225" i="58"/>
  <c r="G226" i="58"/>
  <c r="H226" i="58"/>
  <c r="G227" i="58"/>
  <c r="H227" i="58"/>
  <c r="G229" i="58"/>
  <c r="H229" i="58"/>
  <c r="G230" i="58"/>
  <c r="H230" i="58"/>
  <c r="G231" i="58"/>
  <c r="H231" i="58"/>
  <c r="G232" i="58"/>
  <c r="H232" i="58"/>
  <c r="G233" i="58"/>
  <c r="H233" i="58"/>
  <c r="G234" i="58"/>
  <c r="H234" i="58"/>
  <c r="G235" i="58"/>
  <c r="H235" i="58"/>
  <c r="G236" i="58"/>
  <c r="H236" i="58"/>
  <c r="G237" i="58"/>
  <c r="H237" i="58"/>
  <c r="G238" i="58"/>
  <c r="H238" i="58"/>
  <c r="G239" i="58"/>
  <c r="G240" i="58"/>
  <c r="H240" i="58"/>
  <c r="G242" i="58"/>
  <c r="H242" i="58"/>
  <c r="G243" i="58"/>
  <c r="H243" i="58"/>
  <c r="G244" i="58"/>
  <c r="H244" i="58"/>
  <c r="G245" i="58"/>
  <c r="H245" i="58"/>
  <c r="G246" i="58"/>
  <c r="H246" i="58"/>
  <c r="G247" i="58"/>
  <c r="H247" i="58"/>
  <c r="G248" i="58"/>
  <c r="H248" i="58"/>
  <c r="G249" i="58"/>
  <c r="H249" i="58"/>
  <c r="G250" i="58"/>
  <c r="H250" i="58"/>
  <c r="G252" i="58"/>
  <c r="H252" i="58"/>
  <c r="G253" i="58"/>
  <c r="H253" i="58"/>
  <c r="G254" i="58"/>
  <c r="H254" i="58"/>
  <c r="G255" i="58"/>
  <c r="H255" i="58"/>
  <c r="G256" i="58"/>
  <c r="H256" i="58"/>
  <c r="G257" i="58"/>
  <c r="H257" i="58"/>
  <c r="G261" i="58"/>
  <c r="H261" i="58"/>
  <c r="G262" i="58"/>
  <c r="H262" i="58"/>
  <c r="G263" i="58"/>
  <c r="H263" i="58"/>
  <c r="G264" i="58"/>
  <c r="H264" i="58"/>
  <c r="G265" i="58"/>
  <c r="H265" i="58"/>
  <c r="G266" i="58"/>
  <c r="H266" i="58"/>
  <c r="G267" i="58"/>
  <c r="H267" i="58"/>
  <c r="G268" i="58"/>
  <c r="H268" i="58"/>
  <c r="G270" i="58"/>
  <c r="H270" i="58"/>
  <c r="G271" i="58"/>
  <c r="H271" i="58"/>
  <c r="G272" i="58"/>
  <c r="H272" i="58"/>
  <c r="G273" i="58"/>
  <c r="H273" i="58"/>
  <c r="G274" i="58"/>
  <c r="H274" i="58"/>
  <c r="G275" i="58"/>
  <c r="H275" i="58"/>
  <c r="G279" i="58"/>
  <c r="H279" i="58"/>
  <c r="G280" i="58"/>
  <c r="H280" i="58"/>
  <c r="G281" i="58"/>
  <c r="H281" i="58"/>
  <c r="G282" i="58"/>
  <c r="H282" i="58"/>
  <c r="G283" i="58"/>
  <c r="H283" i="58"/>
  <c r="G284" i="58"/>
  <c r="H284" i="58"/>
  <c r="G285" i="58"/>
  <c r="H285" i="58"/>
  <c r="G286" i="58"/>
  <c r="H286" i="58"/>
  <c r="G287" i="58"/>
  <c r="H287" i="58"/>
  <c r="G288" i="58"/>
  <c r="H288" i="58"/>
  <c r="G289" i="58"/>
  <c r="H289" i="58"/>
  <c r="G290" i="58"/>
  <c r="H290" i="58"/>
  <c r="G291" i="58"/>
  <c r="H291" i="58"/>
  <c r="G292" i="58"/>
  <c r="H292" i="58"/>
  <c r="D16" i="84"/>
  <c r="E16" i="84"/>
  <c r="D17" i="84"/>
  <c r="E17" i="84"/>
  <c r="D19" i="84"/>
  <c r="E19" i="84"/>
  <c r="D21" i="84"/>
  <c r="E21" i="84"/>
  <c r="D22" i="84"/>
  <c r="E22" i="84"/>
  <c r="D23" i="84"/>
  <c r="E23" i="84"/>
  <c r="D24" i="84"/>
  <c r="E24" i="84"/>
  <c r="D26" i="84"/>
  <c r="E26" i="84"/>
  <c r="D29" i="84"/>
  <c r="E29" i="84"/>
  <c r="D32" i="84"/>
  <c r="E32" i="84"/>
  <c r="D33" i="84"/>
  <c r="E33" i="84"/>
  <c r="D34" i="84"/>
  <c r="E34" i="84"/>
  <c r="G294" i="58"/>
  <c r="H294" i="58"/>
  <c r="G295" i="58"/>
  <c r="H295" i="58"/>
  <c r="G296" i="58"/>
  <c r="H296" i="58"/>
  <c r="G297" i="58"/>
  <c r="H297" i="58"/>
  <c r="G298" i="58"/>
  <c r="H298" i="58"/>
  <c r="G16" i="84"/>
  <c r="H16" i="84" s="1"/>
  <c r="G17" i="84"/>
  <c r="H17" i="84" s="1"/>
  <c r="G19" i="84"/>
  <c r="H19" i="84" s="1"/>
  <c r="G21" i="84"/>
  <c r="H21" i="84" s="1"/>
  <c r="G22" i="84"/>
  <c r="H22" i="84" s="1"/>
  <c r="G23" i="84"/>
  <c r="H23" i="84" s="1"/>
  <c r="G24" i="84"/>
  <c r="H24" i="84" s="1"/>
  <c r="G26" i="84"/>
  <c r="H26" i="84" s="1"/>
  <c r="G29" i="84"/>
  <c r="H29" i="84" s="1"/>
  <c r="G32" i="84"/>
  <c r="H32" i="84" s="1"/>
  <c r="G33" i="84"/>
  <c r="H33" i="84" s="1"/>
  <c r="G34" i="84"/>
  <c r="H34" i="84" s="1"/>
  <c r="C91" i="24"/>
  <c r="C92" i="24" s="1"/>
  <c r="C93" i="24" s="1"/>
  <c r="C94" i="24" s="1"/>
  <c r="C95" i="24" s="1"/>
  <c r="C96" i="24" s="1"/>
  <c r="C97" i="24"/>
  <c r="C98" i="24" s="1"/>
  <c r="C99" i="24" s="1"/>
  <c r="C100" i="24" s="1"/>
  <c r="C101" i="24" s="1"/>
  <c r="C102" i="24" s="1"/>
  <c r="C103" i="24" s="1"/>
  <c r="C104" i="24" s="1"/>
  <c r="C105" i="24" s="1"/>
  <c r="C106" i="24" s="1"/>
  <c r="C107" i="24" s="1"/>
  <c r="C108" i="24" s="1"/>
  <c r="C109" i="24" s="1"/>
  <c r="C110" i="24" s="1"/>
  <c r="C111" i="24" s="1"/>
  <c r="C112" i="24" s="1"/>
  <c r="C113" i="24" s="1"/>
  <c r="C114" i="24" s="1"/>
  <c r="C115" i="24" s="1"/>
  <c r="C117" i="24" s="1"/>
  <c r="C118" i="24" s="1"/>
  <c r="C119" i="24" s="1"/>
  <c r="C120" i="24" s="1"/>
  <c r="C121" i="24" s="1"/>
  <c r="H27" i="19"/>
  <c r="B17" i="28" s="1"/>
  <c r="J17" i="28" s="1"/>
  <c r="D27" i="19"/>
  <c r="G10" i="69"/>
  <c r="L30" i="69" s="1"/>
  <c r="O30" i="69" s="1"/>
  <c r="H29" i="19"/>
  <c r="B17" i="69"/>
  <c r="D29" i="19"/>
  <c r="J17" i="69" s="1"/>
  <c r="H28" i="19"/>
  <c r="D28" i="19"/>
  <c r="B30" i="69"/>
  <c r="K30" i="69" s="1"/>
  <c r="D3" i="19"/>
  <c r="J32" i="69" s="1"/>
  <c r="K32" i="69"/>
  <c r="D16" i="19"/>
  <c r="K33" i="69"/>
  <c r="D7" i="19"/>
  <c r="J35" i="69" s="1"/>
  <c r="K35" i="69"/>
  <c r="D18" i="19"/>
  <c r="J37" i="69" s="1"/>
  <c r="K37" i="69"/>
  <c r="D23" i="19"/>
  <c r="K50" i="8" s="1"/>
  <c r="K38" i="69"/>
  <c r="D58" i="19"/>
  <c r="K42" i="69" s="1"/>
  <c r="D59" i="19"/>
  <c r="K43" i="69" s="1"/>
  <c r="D60" i="19"/>
  <c r="O41" i="96" s="1"/>
  <c r="O44" i="96" s="1"/>
  <c r="G45" i="69"/>
  <c r="D68" i="19"/>
  <c r="K45" i="69" s="1"/>
  <c r="G46" i="69"/>
  <c r="D62" i="19"/>
  <c r="E9" i="46" s="1"/>
  <c r="G47" i="69"/>
  <c r="D64" i="19"/>
  <c r="K47" i="69" s="1"/>
  <c r="K52" i="69"/>
  <c r="M52" i="69" s="1"/>
  <c r="K53" i="69"/>
  <c r="M53" i="69" s="1"/>
  <c r="K54" i="69"/>
  <c r="M54" i="69" s="1"/>
  <c r="K55" i="69"/>
  <c r="M55" i="69" s="1"/>
  <c r="K56" i="69"/>
  <c r="M56" i="69" s="1"/>
  <c r="K57" i="69"/>
  <c r="M57" i="69" s="1"/>
  <c r="K58" i="69"/>
  <c r="M58" i="69" s="1"/>
  <c r="K59" i="69"/>
  <c r="M59" i="69" s="1"/>
  <c r="K60" i="69"/>
  <c r="M60" i="69" s="1"/>
  <c r="K61" i="69"/>
  <c r="M61" i="69" s="1"/>
  <c r="K62" i="69"/>
  <c r="M62" i="69" s="1"/>
  <c r="K63" i="69"/>
  <c r="M63" i="69" s="1"/>
  <c r="H22" i="92"/>
  <c r="I22" i="92" s="1"/>
  <c r="I6" i="89"/>
  <c r="J12" i="89" s="1"/>
  <c r="D11" i="89"/>
  <c r="J2" i="89"/>
  <c r="J3" i="89" s="1"/>
  <c r="I18" i="89"/>
  <c r="J16" i="89"/>
  <c r="K16" i="89"/>
  <c r="L16" i="89"/>
  <c r="M16" i="89"/>
  <c r="B110" i="43"/>
  <c r="B1" i="90"/>
  <c r="B4" i="89"/>
  <c r="I16" i="89"/>
  <c r="H1004" i="78"/>
  <c r="I1004" i="78"/>
  <c r="H797" i="78"/>
  <c r="I797" i="78"/>
  <c r="H790" i="78"/>
  <c r="I790" i="78" s="1"/>
  <c r="H24" i="78"/>
  <c r="I24" i="78" s="1"/>
  <c r="C303" i="58"/>
  <c r="C301" i="58"/>
  <c r="B73" i="43"/>
  <c r="B104" i="43"/>
  <c r="C319" i="58"/>
  <c r="C23" i="58"/>
  <c r="C19" i="58"/>
  <c r="C18" i="58"/>
  <c r="C17" i="58"/>
  <c r="Q41" i="8"/>
  <c r="H41" i="8"/>
  <c r="B41" i="8" s="1"/>
  <c r="L41" i="8" s="1"/>
  <c r="A6" i="83"/>
  <c r="D5" i="83"/>
  <c r="D6" i="83"/>
  <c r="D7" i="83"/>
  <c r="D8" i="83"/>
  <c r="D9" i="83"/>
  <c r="D10" i="83"/>
  <c r="D11" i="83"/>
  <c r="D13" i="83"/>
  <c r="D14" i="83"/>
  <c r="D15" i="83"/>
  <c r="D16" i="83"/>
  <c r="D17" i="83"/>
  <c r="D18" i="83"/>
  <c r="D19" i="83"/>
  <c r="D21" i="83"/>
  <c r="D22" i="83"/>
  <c r="D23" i="83"/>
  <c r="D24" i="83"/>
  <c r="D25" i="83"/>
  <c r="D26" i="83"/>
  <c r="D27" i="83"/>
  <c r="D28" i="83"/>
  <c r="D30" i="83"/>
  <c r="D32" i="83"/>
  <c r="D34" i="83"/>
  <c r="D37" i="83"/>
  <c r="D38" i="83"/>
  <c r="D39" i="83"/>
  <c r="D40" i="83"/>
  <c r="D41" i="83"/>
  <c r="D42" i="83"/>
  <c r="D43" i="83"/>
  <c r="D44" i="83"/>
  <c r="D45" i="83"/>
  <c r="D46" i="83"/>
  <c r="D47" i="83"/>
  <c r="D49" i="83"/>
  <c r="D50" i="83"/>
  <c r="D51" i="83"/>
  <c r="D52" i="83"/>
  <c r="D53" i="83"/>
  <c r="D54" i="83"/>
  <c r="D55" i="83"/>
  <c r="D56" i="83"/>
  <c r="D57" i="83"/>
  <c r="D58" i="83"/>
  <c r="D59" i="83"/>
  <c r="D61" i="83"/>
  <c r="D62" i="83"/>
  <c r="D63" i="83"/>
  <c r="D64" i="83"/>
  <c r="D65" i="83"/>
  <c r="D66" i="83"/>
  <c r="D68" i="83"/>
  <c r="D69" i="83"/>
  <c r="D70" i="83"/>
  <c r="D71" i="83"/>
  <c r="D72" i="83"/>
  <c r="D73" i="83"/>
  <c r="D74" i="83"/>
  <c r="D76" i="83"/>
  <c r="D77" i="83"/>
  <c r="D78" i="83"/>
  <c r="D79" i="83"/>
  <c r="D80" i="83"/>
  <c r="D81" i="83"/>
  <c r="D82" i="83"/>
  <c r="D83" i="83"/>
  <c r="D84" i="83"/>
  <c r="D86" i="83"/>
  <c r="D87" i="83"/>
  <c r="D89" i="83"/>
  <c r="D90" i="83"/>
  <c r="D92" i="83"/>
  <c r="D93" i="83"/>
  <c r="D94" i="83"/>
  <c r="D96" i="83"/>
  <c r="D97" i="83"/>
  <c r="D98" i="83"/>
  <c r="D99" i="83"/>
  <c r="D100" i="83"/>
  <c r="D101" i="83"/>
  <c r="D102" i="83"/>
  <c r="D103" i="83"/>
  <c r="D104" i="83"/>
  <c r="D106" i="83"/>
  <c r="D107" i="83"/>
  <c r="D108" i="83"/>
  <c r="D109" i="83"/>
  <c r="D110" i="83"/>
  <c r="D111" i="83"/>
  <c r="D112" i="83"/>
  <c r="D114" i="83"/>
  <c r="D115" i="83"/>
  <c r="D116" i="83"/>
  <c r="D117" i="83"/>
  <c r="D118" i="83"/>
  <c r="D119" i="83"/>
  <c r="D120" i="83"/>
  <c r="D121" i="83"/>
  <c r="D122" i="83"/>
  <c r="D123" i="83"/>
  <c r="D125" i="83"/>
  <c r="D126" i="83"/>
  <c r="D127" i="83"/>
  <c r="D128" i="83"/>
  <c r="D129" i="83"/>
  <c r="D130" i="83"/>
  <c r="D131" i="83"/>
  <c r="D132" i="83"/>
  <c r="D134" i="83"/>
  <c r="D135" i="83"/>
  <c r="D136" i="83"/>
  <c r="D137" i="83"/>
  <c r="D138" i="83"/>
  <c r="D139" i="83"/>
  <c r="D140" i="83"/>
  <c r="D141" i="83"/>
  <c r="D142" i="83"/>
  <c r="D144" i="83"/>
  <c r="D145" i="83"/>
  <c r="D146" i="83"/>
  <c r="D147" i="83"/>
  <c r="D149" i="83"/>
  <c r="D150" i="83"/>
  <c r="D151" i="83"/>
  <c r="D152" i="83"/>
  <c r="D153" i="83"/>
  <c r="D154" i="83"/>
  <c r="D155" i="83"/>
  <c r="D156" i="83"/>
  <c r="D157" i="83"/>
  <c r="D159" i="83"/>
  <c r="D160" i="83"/>
  <c r="D162" i="83"/>
  <c r="D163" i="83"/>
  <c r="D164" i="83"/>
  <c r="D165" i="83"/>
  <c r="D166" i="83"/>
  <c r="D167" i="83"/>
  <c r="D168" i="83"/>
  <c r="Q40" i="8"/>
  <c r="H40" i="8"/>
  <c r="G18" i="58"/>
  <c r="H17" i="58"/>
  <c r="G17" i="58"/>
  <c r="M7" i="88"/>
  <c r="L4" i="88"/>
  <c r="L7" i="88" s="1"/>
  <c r="J14" i="88" s="1"/>
  <c r="M6" i="88"/>
  <c r="L6" i="88" s="1"/>
  <c r="H14" i="88" s="1"/>
  <c r="M5" i="88"/>
  <c r="L5" i="88" s="1"/>
  <c r="F14" i="88" s="1"/>
  <c r="O42" i="63"/>
  <c r="O43" i="63"/>
  <c r="O44" i="63"/>
  <c r="O45" i="63"/>
  <c r="O18" i="63"/>
  <c r="P18" i="63" s="1"/>
  <c r="O19" i="63"/>
  <c r="O20" i="63"/>
  <c r="O21" i="63"/>
  <c r="O22" i="63"/>
  <c r="O23" i="63"/>
  <c r="O24" i="63"/>
  <c r="O25" i="63"/>
  <c r="O26" i="63"/>
  <c r="O27" i="63"/>
  <c r="O28" i="63"/>
  <c r="O29" i="63"/>
  <c r="O30" i="63"/>
  <c r="O31" i="63"/>
  <c r="O32" i="63"/>
  <c r="O33" i="63"/>
  <c r="O34" i="63"/>
  <c r="O35" i="63"/>
  <c r="O36" i="63"/>
  <c r="O37" i="63"/>
  <c r="O38" i="63"/>
  <c r="O39" i="63"/>
  <c r="O40" i="63"/>
  <c r="O41" i="63"/>
  <c r="O46" i="63"/>
  <c r="O47" i="63"/>
  <c r="H568" i="78"/>
  <c r="I568" i="78" s="1"/>
  <c r="G24" i="28"/>
  <c r="G34" i="28" s="1"/>
  <c r="AA34" i="28" s="1"/>
  <c r="L43" i="24"/>
  <c r="O43" i="24" s="1"/>
  <c r="L44" i="24"/>
  <c r="O44" i="24" s="1"/>
  <c r="L45" i="24"/>
  <c r="O45" i="24" s="1"/>
  <c r="C43" i="8"/>
  <c r="C44" i="8" s="1"/>
  <c r="C45" i="8"/>
  <c r="C46" i="8" s="1"/>
  <c r="C298" i="58"/>
  <c r="C297" i="58"/>
  <c r="C296" i="58"/>
  <c r="C295" i="58"/>
  <c r="C294" i="58"/>
  <c r="G293" i="58"/>
  <c r="G278" i="58"/>
  <c r="H1034" i="78"/>
  <c r="I1034" i="78" s="1"/>
  <c r="H871" i="78"/>
  <c r="I871" i="78" s="1"/>
  <c r="H730" i="78"/>
  <c r="I730" i="78" s="1"/>
  <c r="H1097" i="78"/>
  <c r="I1097" i="78" s="1"/>
  <c r="H1093" i="78"/>
  <c r="I1093" i="78" s="1"/>
  <c r="H863" i="78"/>
  <c r="I863" i="78" s="1"/>
  <c r="H906" i="78"/>
  <c r="I906" i="78" s="1"/>
  <c r="H878" i="78"/>
  <c r="I878" i="78" s="1"/>
  <c r="C211" i="58"/>
  <c r="C213" i="58"/>
  <c r="C205" i="58"/>
  <c r="C85" i="58"/>
  <c r="C84" i="58"/>
  <c r="G83" i="58"/>
  <c r="D26" i="58"/>
  <c r="C50" i="58"/>
  <c r="J185" i="58"/>
  <c r="J190" i="58"/>
  <c r="J193" i="58"/>
  <c r="J197" i="58"/>
  <c r="J204" i="58"/>
  <c r="J207" i="58"/>
  <c r="D11" i="58"/>
  <c r="G11" i="58"/>
  <c r="H13" i="58"/>
  <c r="G44" i="58"/>
  <c r="H63" i="58"/>
  <c r="H67" i="58"/>
  <c r="H73" i="58"/>
  <c r="H77" i="58"/>
  <c r="G99" i="58"/>
  <c r="G104" i="58"/>
  <c r="G109" i="58"/>
  <c r="G113" i="58"/>
  <c r="G117" i="58"/>
  <c r="H125" i="58"/>
  <c r="H126" i="58"/>
  <c r="H127" i="58"/>
  <c r="H154" i="58"/>
  <c r="H160" i="58"/>
  <c r="H166" i="58"/>
  <c r="H172" i="58"/>
  <c r="H212" i="58"/>
  <c r="H239" i="58"/>
  <c r="D14" i="84"/>
  <c r="D18" i="84"/>
  <c r="D20" i="84"/>
  <c r="D27" i="84"/>
  <c r="H282" i="78"/>
  <c r="I282" i="78" s="1"/>
  <c r="H270" i="78"/>
  <c r="I270" i="78" s="1"/>
  <c r="B1" i="78"/>
  <c r="A23" i="84" s="1"/>
  <c r="H1137" i="78"/>
  <c r="I1137" i="78"/>
  <c r="B10" i="84"/>
  <c r="A602" i="90" s="1"/>
  <c r="D10" i="84"/>
  <c r="O146" i="24"/>
  <c r="L74" i="24"/>
  <c r="O74" i="24" s="1"/>
  <c r="O75" i="24" s="1"/>
  <c r="L38" i="24"/>
  <c r="L39" i="24"/>
  <c r="L61" i="24"/>
  <c r="L62" i="24"/>
  <c r="L66" i="24"/>
  <c r="L67" i="24"/>
  <c r="O67" i="24" s="1"/>
  <c r="L68" i="24"/>
  <c r="O68" i="24" s="1"/>
  <c r="O140" i="24"/>
  <c r="M95" i="26"/>
  <c r="H32" i="26"/>
  <c r="G80" i="26"/>
  <c r="G81" i="26"/>
  <c r="G82" i="26"/>
  <c r="M90" i="26"/>
  <c r="H20" i="26"/>
  <c r="G69" i="26"/>
  <c r="G70" i="26"/>
  <c r="G71" i="26"/>
  <c r="AA40" i="28"/>
  <c r="I28" i="28"/>
  <c r="AC28" i="28" s="1"/>
  <c r="I30" i="28"/>
  <c r="I31" i="28"/>
  <c r="I32" i="28"/>
  <c r="I33" i="28"/>
  <c r="I34" i="28"/>
  <c r="I35" i="28"/>
  <c r="I36" i="28"/>
  <c r="Z40" i="28"/>
  <c r="G59" i="8"/>
  <c r="H39" i="8"/>
  <c r="J59" i="8"/>
  <c r="C48" i="8"/>
  <c r="C49" i="8" s="1"/>
  <c r="C50" i="8" s="1"/>
  <c r="C29" i="8"/>
  <c r="C30" i="8" s="1"/>
  <c r="C31" i="8" s="1"/>
  <c r="C32" i="8" s="1"/>
  <c r="C33" i="8" s="1"/>
  <c r="C34" i="8" s="1"/>
  <c r="C35" i="8" s="1"/>
  <c r="C36" i="8" s="1"/>
  <c r="C37" i="8" s="1"/>
  <c r="C38" i="8" s="1"/>
  <c r="C39" i="8" s="1"/>
  <c r="C40" i="8" s="1"/>
  <c r="C41" i="8" s="1"/>
  <c r="C82" i="58"/>
  <c r="C81" i="58"/>
  <c r="C80" i="58"/>
  <c r="C79" i="58"/>
  <c r="C78" i="58"/>
  <c r="C77" i="58"/>
  <c r="C76" i="58"/>
  <c r="C75" i="58"/>
  <c r="C74" i="58"/>
  <c r="C73" i="58"/>
  <c r="G72" i="58"/>
  <c r="G88" i="58"/>
  <c r="H1119" i="78"/>
  <c r="I1119" i="78" s="1"/>
  <c r="H1117" i="78"/>
  <c r="I1117" i="78" s="1"/>
  <c r="H929" i="78"/>
  <c r="I929" i="78"/>
  <c r="H924" i="78"/>
  <c r="I924" i="78"/>
  <c r="H765" i="78"/>
  <c r="I765" i="78" s="1"/>
  <c r="H399" i="78"/>
  <c r="I399" i="78"/>
  <c r="H294" i="78"/>
  <c r="I294" i="78" s="1"/>
  <c r="H288" i="78"/>
  <c r="I288" i="78" s="1"/>
  <c r="A29" i="8"/>
  <c r="F29" i="8"/>
  <c r="A27" i="24"/>
  <c r="A26" i="24"/>
  <c r="A24" i="24"/>
  <c r="A23" i="24"/>
  <c r="Q39" i="8"/>
  <c r="B6" i="87"/>
  <c r="AI20" i="28"/>
  <c r="AA20" i="28"/>
  <c r="Z20" i="28"/>
  <c r="Q33" i="8"/>
  <c r="H33" i="8"/>
  <c r="A33" i="8"/>
  <c r="H1176" i="78"/>
  <c r="I1176" i="78" s="1"/>
  <c r="H1155" i="78"/>
  <c r="I1155" i="78" s="1"/>
  <c r="H1141" i="78"/>
  <c r="I1141" i="78" s="1"/>
  <c r="H1125" i="78"/>
  <c r="I1125" i="78" s="1"/>
  <c r="H1121" i="78"/>
  <c r="I1121" i="78" s="1"/>
  <c r="H1109" i="78"/>
  <c r="I1109" i="78" s="1"/>
  <c r="H1101" i="78"/>
  <c r="I1101" i="78" s="1"/>
  <c r="H1086" i="78"/>
  <c r="I1086" i="78" s="1"/>
  <c r="H1077" i="78"/>
  <c r="I1077" i="78" s="1"/>
  <c r="H1067" i="78"/>
  <c r="I1067" i="78" s="1"/>
  <c r="H1059" i="78"/>
  <c r="I1059" i="78" s="1"/>
  <c r="H1046" i="78"/>
  <c r="I1046" i="78" s="1"/>
  <c r="H1042" i="78"/>
  <c r="I1042" i="78" s="1"/>
  <c r="H1040" i="78"/>
  <c r="I1040" i="78" s="1"/>
  <c r="H1028" i="78"/>
  <c r="I1028" i="78"/>
  <c r="H1021" i="78"/>
  <c r="I1021" i="78" s="1"/>
  <c r="H1014" i="78"/>
  <c r="I1014" i="78" s="1"/>
  <c r="H1011" i="78"/>
  <c r="I1011" i="78" s="1"/>
  <c r="H1009" i="78"/>
  <c r="I1009" i="78" s="1"/>
  <c r="H1000" i="78"/>
  <c r="I1000" i="78" s="1"/>
  <c r="H996" i="78"/>
  <c r="I996" i="78"/>
  <c r="H990" i="78"/>
  <c r="H981" i="78"/>
  <c r="I981" i="78" s="1"/>
  <c r="H975" i="78"/>
  <c r="I975" i="78"/>
  <c r="H973" i="78"/>
  <c r="I973" i="78"/>
  <c r="H966" i="78"/>
  <c r="I966" i="78"/>
  <c r="H953" i="78"/>
  <c r="I953" i="78" s="1"/>
  <c r="H947" i="78"/>
  <c r="I947" i="78" s="1"/>
  <c r="H933" i="78"/>
  <c r="I933" i="78" s="1"/>
  <c r="H911" i="78"/>
  <c r="I911" i="78"/>
  <c r="H880" i="78"/>
  <c r="I880" i="78"/>
  <c r="H875" i="78"/>
  <c r="I875" i="78" s="1"/>
  <c r="H859" i="78"/>
  <c r="I859" i="78"/>
  <c r="H855" i="78"/>
  <c r="I855" i="78" s="1"/>
  <c r="H844" i="78"/>
  <c r="I844" i="78" s="1"/>
  <c r="H832" i="78"/>
  <c r="I832" i="78"/>
  <c r="H823" i="78"/>
  <c r="I823" i="78" s="1"/>
  <c r="H813" i="78"/>
  <c r="I813" i="78"/>
  <c r="H809" i="78"/>
  <c r="I809" i="78"/>
  <c r="H778" i="78"/>
  <c r="I778" i="78" s="1"/>
  <c r="H772" i="78"/>
  <c r="I772" i="78" s="1"/>
  <c r="H770" i="78"/>
  <c r="I770" i="78" s="1"/>
  <c r="H768" i="78"/>
  <c r="I768" i="78"/>
  <c r="H761" i="78"/>
  <c r="I761" i="78"/>
  <c r="H753" i="78"/>
  <c r="I753" i="78"/>
  <c r="H745" i="78"/>
  <c r="I745" i="78" s="1"/>
  <c r="H736" i="78"/>
  <c r="I736" i="78" s="1"/>
  <c r="H732" i="78"/>
  <c r="I732" i="78"/>
  <c r="H714" i="78"/>
  <c r="I714" i="78"/>
  <c r="H702" i="78"/>
  <c r="I702" i="78"/>
  <c r="H695" i="78"/>
  <c r="I695" i="78" s="1"/>
  <c r="H688" i="78"/>
  <c r="I688" i="78" s="1"/>
  <c r="H681" i="78"/>
  <c r="I681" i="78" s="1"/>
  <c r="H674" i="78"/>
  <c r="I674" i="78"/>
  <c r="H671" i="78"/>
  <c r="I671" i="78"/>
  <c r="H668" i="78"/>
  <c r="I668" i="78" s="1"/>
  <c r="H664" i="78"/>
  <c r="I664" i="78"/>
  <c r="H660" i="78"/>
  <c r="I660" i="78" s="1"/>
  <c r="H653" i="78"/>
  <c r="I653" i="78" s="1"/>
  <c r="H646" i="78"/>
  <c r="I646" i="78" s="1"/>
  <c r="H640" i="78"/>
  <c r="I640" i="78" s="1"/>
  <c r="H637" i="78"/>
  <c r="I637" i="78" s="1"/>
  <c r="H630" i="78"/>
  <c r="I630" i="78" s="1"/>
  <c r="H622" i="78"/>
  <c r="I622" i="78" s="1"/>
  <c r="H614" i="78"/>
  <c r="I614" i="78" s="1"/>
  <c r="H607" i="78"/>
  <c r="I607" i="78" s="1"/>
  <c r="H599" i="78"/>
  <c r="I599" i="78" s="1"/>
  <c r="H585" i="78"/>
  <c r="I585" i="78" s="1"/>
  <c r="H575" i="78"/>
  <c r="I575" i="78" s="1"/>
  <c r="H561" i="78"/>
  <c r="I561" i="78" s="1"/>
  <c r="H551" i="78"/>
  <c r="I551" i="78" s="1"/>
  <c r="H539" i="78"/>
  <c r="I539" i="78" s="1"/>
  <c r="H503" i="78"/>
  <c r="I503" i="78" s="1"/>
  <c r="H489" i="78"/>
  <c r="I489" i="78" s="1"/>
  <c r="H480" i="78"/>
  <c r="I480" i="78" s="1"/>
  <c r="H471" i="78"/>
  <c r="I471" i="78" s="1"/>
  <c r="H468" i="78"/>
  <c r="I468" i="78" s="1"/>
  <c r="H464" i="78"/>
  <c r="I464" i="78" s="1"/>
  <c r="H462" i="78"/>
  <c r="I462" i="78" s="1"/>
  <c r="H456" i="78"/>
  <c r="I456" i="78" s="1"/>
  <c r="H450" i="78"/>
  <c r="I450" i="78" s="1"/>
  <c r="H444" i="78"/>
  <c r="I444" i="78" s="1"/>
  <c r="H436" i="78"/>
  <c r="I436" i="78" s="1"/>
  <c r="H427" i="78"/>
  <c r="I427" i="78" s="1"/>
  <c r="H423" i="78"/>
  <c r="I423" i="78" s="1"/>
  <c r="H414" i="78"/>
  <c r="I414" i="78" s="1"/>
  <c r="H405" i="78"/>
  <c r="I405" i="78" s="1"/>
  <c r="H385" i="78"/>
  <c r="I385" i="78" s="1"/>
  <c r="H381" i="78"/>
  <c r="I381" i="78" s="1"/>
  <c r="H372" i="78"/>
  <c r="I372" i="78" s="1"/>
  <c r="H368" i="78"/>
  <c r="I368" i="78" s="1"/>
  <c r="H364" i="78"/>
  <c r="I364" i="78" s="1"/>
  <c r="H358" i="78"/>
  <c r="I358" i="78" s="1"/>
  <c r="H347" i="78"/>
  <c r="I347" i="78" s="1"/>
  <c r="H343" i="78"/>
  <c r="I343" i="78" s="1"/>
  <c r="H334" i="78"/>
  <c r="I334" i="78" s="1"/>
  <c r="H325" i="78"/>
  <c r="I325" i="78" s="1"/>
  <c r="H318" i="78"/>
  <c r="I318" i="78" s="1"/>
  <c r="H314" i="78"/>
  <c r="I314" i="78" s="1"/>
  <c r="H305" i="78"/>
  <c r="I305" i="78" s="1"/>
  <c r="H256" i="78"/>
  <c r="I256" i="78" s="1"/>
  <c r="H182" i="78"/>
  <c r="I182" i="78" s="1"/>
  <c r="H180" i="78"/>
  <c r="I180" i="78" s="1"/>
  <c r="H178" i="78"/>
  <c r="I178" i="78" s="1"/>
  <c r="H166" i="78"/>
  <c r="I166" i="78" s="1"/>
  <c r="H159" i="78"/>
  <c r="I159" i="78" s="1"/>
  <c r="H147" i="78"/>
  <c r="I147" i="78" s="1"/>
  <c r="H143" i="78"/>
  <c r="I143" i="78" s="1"/>
  <c r="H130" i="78"/>
  <c r="I130" i="78" s="1"/>
  <c r="H126" i="78"/>
  <c r="H29" i="78"/>
  <c r="I29" i="78"/>
  <c r="H20" i="78"/>
  <c r="I20" i="78"/>
  <c r="H17" i="78"/>
  <c r="I17" i="78" s="1"/>
  <c r="H9" i="78"/>
  <c r="I9" i="78" s="1"/>
  <c r="H1150" i="78"/>
  <c r="I1150" i="78" s="1"/>
  <c r="H1145" i="78"/>
  <c r="I1145" i="78" s="1"/>
  <c r="H1023" i="78"/>
  <c r="I1023" i="78" s="1"/>
  <c r="H901" i="78"/>
  <c r="I901" i="78" s="1"/>
  <c r="H896" i="78"/>
  <c r="I896" i="78"/>
  <c r="H891" i="78"/>
  <c r="I891" i="78" s="1"/>
  <c r="H886" i="78"/>
  <c r="I886" i="78" s="1"/>
  <c r="H850" i="78"/>
  <c r="I850" i="78" s="1"/>
  <c r="H839" i="78"/>
  <c r="I839" i="78" s="1"/>
  <c r="H804" i="78"/>
  <c r="I804" i="78" s="1"/>
  <c r="H725" i="78"/>
  <c r="I725" i="78"/>
  <c r="H602" i="78"/>
  <c r="I602" i="78" s="1"/>
  <c r="H594" i="78"/>
  <c r="I594" i="78" s="1"/>
  <c r="H546" i="78"/>
  <c r="I546" i="78" s="1"/>
  <c r="H534" i="78"/>
  <c r="I534" i="78" s="1"/>
  <c r="H529" i="78"/>
  <c r="I529" i="78" s="1"/>
  <c r="H524" i="78"/>
  <c r="I524" i="78"/>
  <c r="H519" i="78"/>
  <c r="I519" i="78" s="1"/>
  <c r="H514" i="78"/>
  <c r="I514" i="78" s="1"/>
  <c r="H394" i="78"/>
  <c r="I394" i="78" s="1"/>
  <c r="H389" i="78"/>
  <c r="I389" i="78" s="1"/>
  <c r="H376" i="78"/>
  <c r="I376" i="78" s="1"/>
  <c r="H353" i="78"/>
  <c r="I353" i="78"/>
  <c r="H338" i="78"/>
  <c r="I338" i="78" s="1"/>
  <c r="H309" i="78"/>
  <c r="I309" i="78" s="1"/>
  <c r="H300" i="78"/>
  <c r="I300" i="78" s="1"/>
  <c r="H265" i="78"/>
  <c r="I265" i="78" s="1"/>
  <c r="H260" i="78"/>
  <c r="I260" i="78" s="1"/>
  <c r="H251" i="78"/>
  <c r="I251" i="78"/>
  <c r="H246" i="78"/>
  <c r="I246" i="78" s="1"/>
  <c r="H241" i="78"/>
  <c r="I241" i="78" s="1"/>
  <c r="H236" i="78"/>
  <c r="I236" i="78" s="1"/>
  <c r="H231" i="78"/>
  <c r="I231" i="78" s="1"/>
  <c r="H226" i="78"/>
  <c r="I226" i="78" s="1"/>
  <c r="H221" i="78"/>
  <c r="I221" i="78"/>
  <c r="H216" i="78"/>
  <c r="I216" i="78" s="1"/>
  <c r="H211" i="78"/>
  <c r="I211" i="78" s="1"/>
  <c r="H206" i="78"/>
  <c r="I206" i="78" s="1"/>
  <c r="H201" i="78"/>
  <c r="I201" i="78" s="1"/>
  <c r="H196" i="78"/>
  <c r="I196" i="78" s="1"/>
  <c r="H191" i="78"/>
  <c r="I191" i="78"/>
  <c r="H186" i="78"/>
  <c r="I186" i="78" s="1"/>
  <c r="H173" i="78"/>
  <c r="I173" i="78" s="1"/>
  <c r="H154" i="78"/>
  <c r="I154" i="78" s="1"/>
  <c r="H121" i="78"/>
  <c r="I121" i="78"/>
  <c r="H116" i="78"/>
  <c r="I116" i="78"/>
  <c r="H111" i="78"/>
  <c r="I111" i="78" s="1"/>
  <c r="H106" i="78"/>
  <c r="I106" i="78" s="1"/>
  <c r="H101" i="78"/>
  <c r="I101" i="78" s="1"/>
  <c r="H96" i="78"/>
  <c r="I96" i="78"/>
  <c r="H91" i="78"/>
  <c r="I91" i="78"/>
  <c r="H86" i="78"/>
  <c r="I86" i="78" s="1"/>
  <c r="H81" i="78"/>
  <c r="I81" i="78"/>
  <c r="H76" i="78"/>
  <c r="I76" i="78" s="1"/>
  <c r="H71" i="78"/>
  <c r="I71" i="78" s="1"/>
  <c r="H66" i="78"/>
  <c r="I66" i="78" s="1"/>
  <c r="H61" i="78"/>
  <c r="I61" i="78" s="1"/>
  <c r="H56" i="78"/>
  <c r="I56" i="78" s="1"/>
  <c r="H51" i="78"/>
  <c r="I51" i="78" s="1"/>
  <c r="H46" i="78"/>
  <c r="I46" i="78" s="1"/>
  <c r="H41" i="78"/>
  <c r="I41" i="78" s="1"/>
  <c r="H36" i="78"/>
  <c r="I36" i="78" s="1"/>
  <c r="H12" i="78"/>
  <c r="I12" i="78" s="1"/>
  <c r="H4" i="78"/>
  <c r="I4" i="78" s="1"/>
  <c r="I990" i="78"/>
  <c r="I126" i="78"/>
  <c r="A38" i="8"/>
  <c r="A37" i="8"/>
  <c r="A36" i="8"/>
  <c r="A35" i="8"/>
  <c r="A34" i="8"/>
  <c r="A32" i="8"/>
  <c r="A31" i="8"/>
  <c r="A30" i="8"/>
  <c r="H38" i="8"/>
  <c r="H37" i="8"/>
  <c r="H36" i="8"/>
  <c r="H35" i="8"/>
  <c r="H34" i="8"/>
  <c r="H32" i="8"/>
  <c r="H31" i="8"/>
  <c r="H30" i="8"/>
  <c r="B30" i="8" s="1"/>
  <c r="H29" i="8"/>
  <c r="F5" i="87"/>
  <c r="D55" i="46"/>
  <c r="B55" i="46"/>
  <c r="D51" i="46"/>
  <c r="B51" i="46"/>
  <c r="D50" i="46"/>
  <c r="B50" i="46"/>
  <c r="D65" i="46"/>
  <c r="B65" i="46"/>
  <c r="D64" i="46"/>
  <c r="B64" i="46"/>
  <c r="D63" i="46"/>
  <c r="B63" i="46"/>
  <c r="D62" i="46"/>
  <c r="B62" i="46"/>
  <c r="D61" i="46"/>
  <c r="B61" i="46"/>
  <c r="D60" i="46"/>
  <c r="B60" i="46"/>
  <c r="D59" i="46"/>
  <c r="B59" i="46"/>
  <c r="D58" i="46"/>
  <c r="B58" i="46"/>
  <c r="D57" i="46"/>
  <c r="B57" i="46"/>
  <c r="D56" i="46"/>
  <c r="B56" i="46"/>
  <c r="D54" i="46"/>
  <c r="B54" i="46"/>
  <c r="D53" i="46"/>
  <c r="B53" i="46"/>
  <c r="D52" i="46"/>
  <c r="B52" i="46"/>
  <c r="L14" i="28"/>
  <c r="M14" i="28" s="1"/>
  <c r="N14" i="28" s="1"/>
  <c r="O14" i="28" s="1"/>
  <c r="P14" i="28" s="1"/>
  <c r="Q14" i="28" s="1"/>
  <c r="R14" i="28" s="1"/>
  <c r="S14" i="28" s="1"/>
  <c r="T14" i="28" s="1"/>
  <c r="U14" i="28" s="1"/>
  <c r="V14" i="28" s="1"/>
  <c r="W14" i="28" s="1"/>
  <c r="X14" i="28" s="1"/>
  <c r="Y14" i="28" s="1"/>
  <c r="G54" i="26"/>
  <c r="N54" i="26" s="1"/>
  <c r="F54" i="26"/>
  <c r="D54" i="26"/>
  <c r="Q38" i="8"/>
  <c r="J60" i="69"/>
  <c r="D60" i="69"/>
  <c r="J59" i="69"/>
  <c r="D59" i="69"/>
  <c r="J58" i="69"/>
  <c r="D58" i="69"/>
  <c r="J57" i="69"/>
  <c r="D57" i="69"/>
  <c r="J56" i="69"/>
  <c r="D56" i="69"/>
  <c r="J55" i="69"/>
  <c r="D55" i="69"/>
  <c r="C11" i="58"/>
  <c r="G21" i="58"/>
  <c r="G28" i="58"/>
  <c r="G29" i="58"/>
  <c r="G34" i="58"/>
  <c r="G47" i="58"/>
  <c r="G52" i="58"/>
  <c r="G87" i="58"/>
  <c r="G89" i="58"/>
  <c r="G100" i="58"/>
  <c r="G108" i="58"/>
  <c r="G120" i="58"/>
  <c r="G128" i="58"/>
  <c r="G129" i="58"/>
  <c r="G136" i="58"/>
  <c r="G140" i="58"/>
  <c r="G147" i="58"/>
  <c r="G175" i="58"/>
  <c r="G181" i="58"/>
  <c r="G182" i="58"/>
  <c r="G184" i="58"/>
  <c r="G189" i="58"/>
  <c r="G192" i="58"/>
  <c r="G201" i="58"/>
  <c r="G206" i="58"/>
  <c r="G210" i="58"/>
  <c r="G215" i="58"/>
  <c r="G216" i="58"/>
  <c r="G217" i="58"/>
  <c r="G218" i="58"/>
  <c r="G228" i="58"/>
  <c r="G241" i="58"/>
  <c r="G251" i="58"/>
  <c r="G258" i="58"/>
  <c r="G259" i="58"/>
  <c r="G260" i="58"/>
  <c r="G269" i="58"/>
  <c r="G277" i="58"/>
  <c r="C13" i="58"/>
  <c r="C14" i="58"/>
  <c r="C15" i="58"/>
  <c r="C16" i="58"/>
  <c r="C22" i="58"/>
  <c r="C24" i="58"/>
  <c r="C25" i="58"/>
  <c r="C26" i="58"/>
  <c r="C30" i="58"/>
  <c r="C31" i="58"/>
  <c r="C32" i="58"/>
  <c r="C33" i="58"/>
  <c r="C35" i="58"/>
  <c r="C36" i="58"/>
  <c r="C37" i="58"/>
  <c r="C38" i="58"/>
  <c r="C39" i="58"/>
  <c r="C40" i="58"/>
  <c r="C41" i="58"/>
  <c r="C42" i="58"/>
  <c r="C43" i="58"/>
  <c r="C44" i="58"/>
  <c r="C45" i="58"/>
  <c r="C48" i="58"/>
  <c r="C49" i="58"/>
  <c r="C53" i="58"/>
  <c r="C54" i="58"/>
  <c r="C55" i="58"/>
  <c r="C56" i="58"/>
  <c r="C57" i="58"/>
  <c r="C58" i="58"/>
  <c r="C59" i="58"/>
  <c r="C60" i="58"/>
  <c r="C61" i="58"/>
  <c r="C62" i="58"/>
  <c r="C63" i="58"/>
  <c r="C64" i="58"/>
  <c r="C65" i="58"/>
  <c r="C66" i="58"/>
  <c r="C67" i="58"/>
  <c r="C68" i="58"/>
  <c r="C69" i="58"/>
  <c r="C70" i="58"/>
  <c r="C90" i="58"/>
  <c r="C91" i="58"/>
  <c r="C92" i="58"/>
  <c r="C93" i="58"/>
  <c r="C94" i="58"/>
  <c r="C95" i="58"/>
  <c r="C96" i="58"/>
  <c r="C97" i="58"/>
  <c r="C98" i="58"/>
  <c r="C99" i="58"/>
  <c r="C101" i="58"/>
  <c r="C102" i="58"/>
  <c r="C103" i="58"/>
  <c r="C104" i="58"/>
  <c r="C105" i="58"/>
  <c r="C106" i="58"/>
  <c r="C107" i="58"/>
  <c r="C109" i="58"/>
  <c r="C110" i="58"/>
  <c r="C111" i="58"/>
  <c r="C112" i="58"/>
  <c r="C113" i="58"/>
  <c r="C114" i="58"/>
  <c r="C115" i="58"/>
  <c r="C116" i="58"/>
  <c r="C117" i="58"/>
  <c r="C118" i="58"/>
  <c r="C119" i="58"/>
  <c r="C121" i="58"/>
  <c r="C122" i="58"/>
  <c r="C123" i="58"/>
  <c r="C124" i="58"/>
  <c r="C125" i="58"/>
  <c r="C126" i="58"/>
  <c r="C127" i="58"/>
  <c r="C130" i="58"/>
  <c r="C131" i="58"/>
  <c r="C132" i="58"/>
  <c r="C133" i="58"/>
  <c r="C134" i="58"/>
  <c r="C135" i="58"/>
  <c r="C137" i="58"/>
  <c r="C138" i="58"/>
  <c r="C139" i="58"/>
  <c r="C141" i="58"/>
  <c r="C142" i="58"/>
  <c r="C143" i="58"/>
  <c r="C144" i="58"/>
  <c r="C145" i="58"/>
  <c r="C146" i="58"/>
  <c r="C148" i="58"/>
  <c r="C149" i="58"/>
  <c r="C150" i="58"/>
  <c r="C151" i="58"/>
  <c r="C152" i="58"/>
  <c r="C153" i="58"/>
  <c r="C154" i="58"/>
  <c r="C155" i="58"/>
  <c r="C156" i="58"/>
  <c r="C157" i="58"/>
  <c r="C158" i="58"/>
  <c r="C159" i="58"/>
  <c r="C160" i="58"/>
  <c r="C161" i="58"/>
  <c r="C162" i="58"/>
  <c r="C163" i="58"/>
  <c r="C164" i="58"/>
  <c r="C165" i="58"/>
  <c r="C166" i="58"/>
  <c r="C167" i="58"/>
  <c r="C168" i="58"/>
  <c r="C169" i="58"/>
  <c r="C170" i="58"/>
  <c r="C171" i="58"/>
  <c r="C172" i="58"/>
  <c r="C173" i="58"/>
  <c r="C174" i="58"/>
  <c r="C176" i="58"/>
  <c r="C177" i="58"/>
  <c r="C178" i="58"/>
  <c r="C179" i="58"/>
  <c r="C180" i="58"/>
  <c r="C183" i="58"/>
  <c r="C185" i="58"/>
  <c r="C186" i="58"/>
  <c r="C187" i="58"/>
  <c r="C188" i="58"/>
  <c r="C190" i="58"/>
  <c r="C191" i="58"/>
  <c r="C193" i="58"/>
  <c r="C194" i="58"/>
  <c r="C195" i="58"/>
  <c r="C196" i="58"/>
  <c r="C197" i="58"/>
  <c r="C198" i="58"/>
  <c r="C199" i="58"/>
  <c r="C200" i="58"/>
  <c r="C202" i="58"/>
  <c r="C203" i="58"/>
  <c r="C204" i="58"/>
  <c r="C207" i="58"/>
  <c r="C208" i="58"/>
  <c r="C209" i="58"/>
  <c r="C212" i="58"/>
  <c r="C219" i="58"/>
  <c r="C220" i="58"/>
  <c r="C221" i="58"/>
  <c r="C222" i="58"/>
  <c r="C223" i="58"/>
  <c r="C224" i="58"/>
  <c r="C225" i="58"/>
  <c r="C226" i="58"/>
  <c r="C227" i="58"/>
  <c r="C229" i="58"/>
  <c r="C230" i="58"/>
  <c r="C231" i="58"/>
  <c r="C232" i="58"/>
  <c r="C233" i="58"/>
  <c r="C234" i="58"/>
  <c r="C235" i="58"/>
  <c r="C236" i="58"/>
  <c r="C237" i="58"/>
  <c r="C238" i="58"/>
  <c r="C239" i="58"/>
  <c r="C240" i="58"/>
  <c r="C242" i="58"/>
  <c r="C243" i="58"/>
  <c r="C244" i="58"/>
  <c r="C245" i="58"/>
  <c r="C246" i="58"/>
  <c r="C247" i="58"/>
  <c r="C248" i="58"/>
  <c r="C249" i="58"/>
  <c r="C250" i="58"/>
  <c r="C252" i="58"/>
  <c r="C253" i="58"/>
  <c r="C254" i="58"/>
  <c r="C255" i="58"/>
  <c r="C256" i="58"/>
  <c r="C257" i="58"/>
  <c r="C261" i="58"/>
  <c r="C262" i="58"/>
  <c r="C263" i="58"/>
  <c r="C264" i="58"/>
  <c r="C265" i="58"/>
  <c r="C266" i="58"/>
  <c r="C267" i="58"/>
  <c r="C268" i="58"/>
  <c r="C270" i="58"/>
  <c r="C271" i="58"/>
  <c r="C272" i="58"/>
  <c r="C273" i="58"/>
  <c r="C274" i="58"/>
  <c r="C275" i="58"/>
  <c r="C279" i="58"/>
  <c r="C280" i="58"/>
  <c r="C281" i="58"/>
  <c r="C282" i="58"/>
  <c r="C283" i="58"/>
  <c r="C284" i="58"/>
  <c r="C285" i="58"/>
  <c r="C286" i="58"/>
  <c r="C287" i="58"/>
  <c r="C288" i="58"/>
  <c r="C289" i="58"/>
  <c r="C290" i="58"/>
  <c r="C291" i="58"/>
  <c r="C292" i="58"/>
  <c r="H65" i="58"/>
  <c r="I528" i="84"/>
  <c r="I339" i="84"/>
  <c r="I152" i="84"/>
  <c r="C554" i="84"/>
  <c r="C532" i="84"/>
  <c r="C342" i="84"/>
  <c r="C343" i="84" s="1"/>
  <c r="C344" i="84" s="1"/>
  <c r="C345" i="84" s="1"/>
  <c r="C346" i="84" s="1"/>
  <c r="C347" i="84" s="1"/>
  <c r="C348" i="84" s="1"/>
  <c r="C349" i="84" s="1"/>
  <c r="C350" i="84" s="1"/>
  <c r="C351" i="84" s="1"/>
  <c r="C352" i="84" s="1"/>
  <c r="C353" i="84" s="1"/>
  <c r="C354" i="84" s="1"/>
  <c r="C355" i="84" s="1"/>
  <c r="C356" i="84" s="1"/>
  <c r="C358" i="84" s="1"/>
  <c r="C359" i="84" s="1"/>
  <c r="C360" i="84" s="1"/>
  <c r="C361" i="84" s="1"/>
  <c r="C362" i="84" s="1"/>
  <c r="C363" i="84" s="1"/>
  <c r="C364" i="84" s="1"/>
  <c r="C365" i="84" s="1"/>
  <c r="C366" i="84" s="1"/>
  <c r="C367" i="84" s="1"/>
  <c r="C368" i="84" s="1"/>
  <c r="C369" i="84" s="1"/>
  <c r="C370" i="84" s="1"/>
  <c r="C371" i="84" s="1"/>
  <c r="C372" i="84" s="1"/>
  <c r="C373" i="84" s="1"/>
  <c r="C374" i="84" s="1"/>
  <c r="C375" i="84" s="1"/>
  <c r="C376" i="84" s="1"/>
  <c r="C377" i="84" s="1"/>
  <c r="C378" i="84" s="1"/>
  <c r="C379" i="84" s="1"/>
  <c r="C380" i="84" s="1"/>
  <c r="C382" i="84" s="1"/>
  <c r="C383" i="84" s="1"/>
  <c r="C384" i="84" s="1"/>
  <c r="C385" i="84" s="1"/>
  <c r="C388" i="84" s="1"/>
  <c r="C389" i="84" s="1"/>
  <c r="C390" i="84" s="1"/>
  <c r="C391" i="84" s="1"/>
  <c r="C392" i="84" s="1"/>
  <c r="C393" i="84" s="1"/>
  <c r="C394" i="84" s="1"/>
  <c r="C395" i="84" s="1"/>
  <c r="C396" i="84" s="1"/>
  <c r="C397" i="84" s="1"/>
  <c r="C398" i="84" s="1"/>
  <c r="C399" i="84" s="1"/>
  <c r="C400" i="84" s="1"/>
  <c r="C401" i="84" s="1"/>
  <c r="C402" i="84" s="1"/>
  <c r="C403" i="84" s="1"/>
  <c r="C404" i="84" s="1"/>
  <c r="C405" i="84" s="1"/>
  <c r="C406" i="84" s="1"/>
  <c r="C408" i="84" s="1"/>
  <c r="C409" i="84" s="1"/>
  <c r="C410" i="84" s="1"/>
  <c r="C411" i="84" s="1"/>
  <c r="C412" i="84" s="1"/>
  <c r="C413" i="84" s="1"/>
  <c r="C414" i="84" s="1"/>
  <c r="C415" i="84" s="1"/>
  <c r="C416" i="84" s="1"/>
  <c r="C417" i="84" s="1"/>
  <c r="C418" i="84" s="1"/>
  <c r="C420" i="84" s="1"/>
  <c r="C421" i="84" s="1"/>
  <c r="C422" i="84" s="1"/>
  <c r="C423" i="84" s="1"/>
  <c r="C424" i="84" s="1"/>
  <c r="C425" i="84" s="1"/>
  <c r="C426" i="84" s="1"/>
  <c r="C427" i="84" s="1"/>
  <c r="C428" i="84" s="1"/>
  <c r="C429" i="84" s="1"/>
  <c r="C430" i="84" s="1"/>
  <c r="C431" i="84" s="1"/>
  <c r="C432" i="84" s="1"/>
  <c r="C433" i="84" s="1"/>
  <c r="C436" i="84" s="1"/>
  <c r="C437" i="84" s="1"/>
  <c r="C438" i="84" s="1"/>
  <c r="C439" i="84" s="1"/>
  <c r="C440" i="84" s="1"/>
  <c r="C441" i="84" s="1"/>
  <c r="C442" i="84" s="1"/>
  <c r="C443" i="84" s="1"/>
  <c r="C444" i="84" s="1"/>
  <c r="C445" i="84" s="1"/>
  <c r="C446" i="84" s="1"/>
  <c r="C447" i="84" s="1"/>
  <c r="C448" i="84" s="1"/>
  <c r="C449" i="84" s="1"/>
  <c r="C450" i="84" s="1"/>
  <c r="C452" i="84" s="1"/>
  <c r="C453" i="84" s="1"/>
  <c r="C454" i="84" s="1"/>
  <c r="C455" i="84" s="1"/>
  <c r="C456" i="84" s="1"/>
  <c r="C457" i="84" s="1"/>
  <c r="C458" i="84" s="1"/>
  <c r="C459" i="84" s="1"/>
  <c r="C460" i="84" s="1"/>
  <c r="C461" i="84" s="1"/>
  <c r="C462" i="84" s="1"/>
  <c r="C463" i="84" s="1"/>
  <c r="C464" i="84" s="1"/>
  <c r="C465" i="84" s="1"/>
  <c r="C466" i="84" s="1"/>
  <c r="C467" i="84" s="1"/>
  <c r="C468" i="84" s="1"/>
  <c r="C469" i="84" s="1"/>
  <c r="C470" i="84" s="1"/>
  <c r="C471" i="84" s="1"/>
  <c r="C472" i="84" s="1"/>
  <c r="C473" i="84" s="1"/>
  <c r="C474" i="84" s="1"/>
  <c r="C476" i="84" s="1"/>
  <c r="C477" i="84" s="1"/>
  <c r="C478" i="84" s="1"/>
  <c r="C479" i="84" s="1"/>
  <c r="C482" i="84" s="1"/>
  <c r="C483" i="84" s="1"/>
  <c r="C484" i="84" s="1"/>
  <c r="C485" i="84" s="1"/>
  <c r="C486" i="84" s="1"/>
  <c r="C487" i="84" s="1"/>
  <c r="C488" i="84" s="1"/>
  <c r="C489" i="84" s="1"/>
  <c r="C490" i="84" s="1"/>
  <c r="C491" i="84" s="1"/>
  <c r="C492" i="84" s="1"/>
  <c r="C493" i="84" s="1"/>
  <c r="C494" i="84" s="1"/>
  <c r="C495" i="84" s="1"/>
  <c r="C496" i="84" s="1"/>
  <c r="C497" i="84" s="1"/>
  <c r="C498" i="84" s="1"/>
  <c r="C499" i="84" s="1"/>
  <c r="C500" i="84" s="1"/>
  <c r="C502" i="84" s="1"/>
  <c r="C503" i="84" s="1"/>
  <c r="C504" i="84" s="1"/>
  <c r="C505" i="84" s="1"/>
  <c r="C506" i="84" s="1"/>
  <c r="C507" i="84" s="1"/>
  <c r="C508" i="84" s="1"/>
  <c r="C509" i="84" s="1"/>
  <c r="C510" i="84" s="1"/>
  <c r="C511" i="84" s="1"/>
  <c r="C512" i="84" s="1"/>
  <c r="C514" i="84" s="1"/>
  <c r="C515" i="84" s="1"/>
  <c r="C516" i="84" s="1"/>
  <c r="C517" i="84" s="1"/>
  <c r="C518" i="84" s="1"/>
  <c r="C519" i="84" s="1"/>
  <c r="C520" i="84" s="1"/>
  <c r="C521" i="84" s="1"/>
  <c r="C522" i="84" s="1"/>
  <c r="C523" i="84" s="1"/>
  <c r="C524" i="84" s="1"/>
  <c r="C525" i="84" s="1"/>
  <c r="C526" i="84" s="1"/>
  <c r="C527" i="84" s="1"/>
  <c r="C155" i="84"/>
  <c r="C156" i="84" s="1"/>
  <c r="C157" i="84" s="1"/>
  <c r="C158" i="84" s="1"/>
  <c r="C159" i="84" s="1"/>
  <c r="C160" i="84" s="1"/>
  <c r="C161" i="84" s="1"/>
  <c r="C162" i="84" s="1"/>
  <c r="C163" i="84" s="1"/>
  <c r="C164" i="84" s="1"/>
  <c r="C165" i="84" s="1"/>
  <c r="C166" i="84" s="1"/>
  <c r="C167" i="84" s="1"/>
  <c r="C169" i="84" s="1"/>
  <c r="C170" i="84" s="1"/>
  <c r="C171" i="84" s="1"/>
  <c r="C172" i="84" s="1"/>
  <c r="C173" i="84" s="1"/>
  <c r="C174" i="84" s="1"/>
  <c r="C175" i="84" s="1"/>
  <c r="C176" i="84" s="1"/>
  <c r="C177" i="84" s="1"/>
  <c r="C178" i="84" s="1"/>
  <c r="C179" i="84" s="1"/>
  <c r="C180" i="84" s="1"/>
  <c r="C181" i="84" s="1"/>
  <c r="C182" i="84" s="1"/>
  <c r="C183" i="84" s="1"/>
  <c r="C184" i="84" s="1"/>
  <c r="C185" i="84" s="1"/>
  <c r="C186" i="84" s="1"/>
  <c r="C187" i="84" s="1"/>
  <c r="C188" i="84" s="1"/>
  <c r="C189" i="84" s="1"/>
  <c r="C190" i="84" s="1"/>
  <c r="C192" i="84" s="1"/>
  <c r="C193" i="84" s="1"/>
  <c r="C194" i="84" s="1"/>
  <c r="C195" i="84" s="1"/>
  <c r="C196" i="84" s="1"/>
  <c r="C197" i="84" s="1"/>
  <c r="C198" i="84" s="1"/>
  <c r="C199" i="84" s="1"/>
  <c r="C200" i="84" s="1"/>
  <c r="C201" i="84" s="1"/>
  <c r="C202" i="84" s="1"/>
  <c r="C203" i="84" s="1"/>
  <c r="C204" i="84" s="1"/>
  <c r="C205" i="84" s="1"/>
  <c r="C206" i="84" s="1"/>
  <c r="C207" i="84" s="1"/>
  <c r="C208" i="84" s="1"/>
  <c r="C209" i="84" s="1"/>
  <c r="C210" i="84" s="1"/>
  <c r="C211" i="84" s="1"/>
  <c r="C212" i="84" s="1"/>
  <c r="C213" i="84" s="1"/>
  <c r="C214" i="84" s="1"/>
  <c r="C215" i="84" s="1"/>
  <c r="C216" i="84" s="1"/>
  <c r="C217" i="84" s="1"/>
  <c r="C218" i="84" s="1"/>
  <c r="C219" i="84" s="1"/>
  <c r="C220" i="84" s="1"/>
  <c r="C221" i="84" s="1"/>
  <c r="C222" i="84" s="1"/>
  <c r="C223" i="84" s="1"/>
  <c r="C224" i="84" s="1"/>
  <c r="C225" i="84" s="1"/>
  <c r="C226" i="84" s="1"/>
  <c r="C227" i="84" s="1"/>
  <c r="C228" i="84" s="1"/>
  <c r="C229" i="84" s="1"/>
  <c r="C230" i="84" s="1"/>
  <c r="C231" i="84" s="1"/>
  <c r="C232" i="84" s="1"/>
  <c r="C233" i="84" s="1"/>
  <c r="C234" i="84" s="1"/>
  <c r="C235" i="84" s="1"/>
  <c r="C236" i="84" s="1"/>
  <c r="C237" i="84" s="1"/>
  <c r="C238" i="84" s="1"/>
  <c r="C239" i="84" s="1"/>
  <c r="C240" i="84" s="1"/>
  <c r="C241" i="84" s="1"/>
  <c r="C242" i="84" s="1"/>
  <c r="C243" i="84" s="1"/>
  <c r="C244" i="84" s="1"/>
  <c r="C245" i="84" s="1"/>
  <c r="C248" i="84" s="1"/>
  <c r="C249" i="84" s="1"/>
  <c r="C250" i="84" s="1"/>
  <c r="C251" i="84" s="1"/>
  <c r="C252" i="84" s="1"/>
  <c r="C253" i="84" s="1"/>
  <c r="C254" i="84" s="1"/>
  <c r="C255" i="84" s="1"/>
  <c r="C256" i="84" s="1"/>
  <c r="C257" i="84" s="1"/>
  <c r="C258" i="84" s="1"/>
  <c r="C259" i="84" s="1"/>
  <c r="C260" i="84" s="1"/>
  <c r="C262" i="84" s="1"/>
  <c r="C263" i="84" s="1"/>
  <c r="C264" i="84" s="1"/>
  <c r="C265" i="84" s="1"/>
  <c r="C266" i="84" s="1"/>
  <c r="C267" i="84" s="1"/>
  <c r="C268" i="84" s="1"/>
  <c r="C269" i="84" s="1"/>
  <c r="C270" i="84" s="1"/>
  <c r="C271" i="84" s="1"/>
  <c r="C272" i="84" s="1"/>
  <c r="C273" i="84" s="1"/>
  <c r="C274" i="84" s="1"/>
  <c r="C275" i="84" s="1"/>
  <c r="C276" i="84" s="1"/>
  <c r="C277" i="84" s="1"/>
  <c r="C278" i="84" s="1"/>
  <c r="C279" i="84" s="1"/>
  <c r="C280" i="84" s="1"/>
  <c r="C281" i="84" s="1"/>
  <c r="C282" i="84" s="1"/>
  <c r="C283" i="84" s="1"/>
  <c r="C285" i="84" s="1"/>
  <c r="C286" i="84" s="1"/>
  <c r="C287" i="84" s="1"/>
  <c r="C288" i="84" s="1"/>
  <c r="C289" i="84" s="1"/>
  <c r="C290" i="84" s="1"/>
  <c r="C291" i="84" s="1"/>
  <c r="C292" i="84" s="1"/>
  <c r="C293" i="84" s="1"/>
  <c r="C294" i="84" s="1"/>
  <c r="C295" i="84" s="1"/>
  <c r="C296" i="84" s="1"/>
  <c r="C297" i="84" s="1"/>
  <c r="C298" i="84" s="1"/>
  <c r="C299" i="84" s="1"/>
  <c r="C300" i="84" s="1"/>
  <c r="C301" i="84" s="1"/>
  <c r="C302" i="84" s="1"/>
  <c r="C303" i="84" s="1"/>
  <c r="C304" i="84" s="1"/>
  <c r="C305" i="84" s="1"/>
  <c r="C306" i="84" s="1"/>
  <c r="C307" i="84" s="1"/>
  <c r="C308" i="84" s="1"/>
  <c r="C309" i="84" s="1"/>
  <c r="C310" i="84" s="1"/>
  <c r="C311" i="84" s="1"/>
  <c r="C312" i="84" s="1"/>
  <c r="C313" i="84" s="1"/>
  <c r="C314" i="84" s="1"/>
  <c r="C315" i="84" s="1"/>
  <c r="C316" i="84" s="1"/>
  <c r="C317" i="84" s="1"/>
  <c r="C318" i="84" s="1"/>
  <c r="C319" i="84" s="1"/>
  <c r="C320" i="84" s="1"/>
  <c r="C321" i="84" s="1"/>
  <c r="C322" i="84" s="1"/>
  <c r="C323" i="84" s="1"/>
  <c r="C324" i="84" s="1"/>
  <c r="C325" i="84" s="1"/>
  <c r="C326" i="84" s="1"/>
  <c r="C327" i="84" s="1"/>
  <c r="C328" i="84" s="1"/>
  <c r="C329" i="84" s="1"/>
  <c r="C330" i="84" s="1"/>
  <c r="C331" i="84" s="1"/>
  <c r="C332" i="84" s="1"/>
  <c r="C333" i="84" s="1"/>
  <c r="C334" i="84" s="1"/>
  <c r="C335" i="84" s="1"/>
  <c r="C336" i="84" s="1"/>
  <c r="C337" i="84" s="1"/>
  <c r="C338" i="84" s="1"/>
  <c r="B2" i="88"/>
  <c r="B3" i="88"/>
  <c r="B4" i="88"/>
  <c r="B6" i="88"/>
  <c r="D6" i="88"/>
  <c r="I7" i="87"/>
  <c r="J7" i="87" s="1"/>
  <c r="L69" i="8"/>
  <c r="I6" i="87"/>
  <c r="J6" i="87" s="1"/>
  <c r="J8" i="87" s="1"/>
  <c r="J9" i="87" s="1"/>
  <c r="G6" i="87"/>
  <c r="F6" i="87"/>
  <c r="I5" i="87"/>
  <c r="J5" i="87" s="1"/>
  <c r="G5" i="87"/>
  <c r="M72" i="26"/>
  <c r="G85" i="26"/>
  <c r="F85" i="26"/>
  <c r="D85" i="26"/>
  <c r="G84" i="26"/>
  <c r="F84" i="26"/>
  <c r="D84" i="26"/>
  <c r="G83" i="26"/>
  <c r="F83" i="26"/>
  <c r="D83" i="26"/>
  <c r="F82" i="26"/>
  <c r="D82" i="26"/>
  <c r="F81" i="26"/>
  <c r="D81" i="26"/>
  <c r="F80" i="26"/>
  <c r="D80" i="26"/>
  <c r="G79" i="26"/>
  <c r="F79" i="26"/>
  <c r="D79" i="26"/>
  <c r="G76" i="26"/>
  <c r="F76" i="26"/>
  <c r="D76" i="26"/>
  <c r="G68" i="26"/>
  <c r="F68" i="26"/>
  <c r="D68" i="26"/>
  <c r="G75" i="26"/>
  <c r="F75" i="26"/>
  <c r="D75" i="26"/>
  <c r="G74" i="26"/>
  <c r="F74" i="26"/>
  <c r="D74" i="26"/>
  <c r="M73" i="26"/>
  <c r="G73" i="26"/>
  <c r="N73" i="26" s="1"/>
  <c r="F73" i="26"/>
  <c r="D73" i="26"/>
  <c r="G72" i="26"/>
  <c r="F72" i="26"/>
  <c r="D72" i="26"/>
  <c r="F71" i="26"/>
  <c r="D71" i="26"/>
  <c r="F70" i="26"/>
  <c r="D70" i="26"/>
  <c r="G53" i="26"/>
  <c r="N53" i="26" s="1"/>
  <c r="F53" i="26"/>
  <c r="D53" i="26"/>
  <c r="G52" i="26"/>
  <c r="N52" i="26" s="1"/>
  <c r="F52" i="26"/>
  <c r="D52" i="26"/>
  <c r="G51" i="26"/>
  <c r="N51" i="26" s="1"/>
  <c r="F51" i="26"/>
  <c r="D51" i="26"/>
  <c r="L96" i="24"/>
  <c r="O96" i="24" s="1"/>
  <c r="I96" i="24"/>
  <c r="D96" i="24"/>
  <c r="L95" i="24"/>
  <c r="O95" i="24" s="1"/>
  <c r="I95" i="24"/>
  <c r="D95" i="24"/>
  <c r="L94" i="24"/>
  <c r="O94" i="24" s="1"/>
  <c r="I94" i="24"/>
  <c r="D94" i="24"/>
  <c r="L93" i="24"/>
  <c r="O93" i="24" s="1"/>
  <c r="I93" i="24"/>
  <c r="D93" i="24"/>
  <c r="L92" i="24"/>
  <c r="O92" i="24" s="1"/>
  <c r="I92" i="24"/>
  <c r="D92" i="24"/>
  <c r="L91" i="24"/>
  <c r="O91" i="24" s="1"/>
  <c r="I91" i="24"/>
  <c r="D91" i="24"/>
  <c r="I66" i="24"/>
  <c r="G66" i="24"/>
  <c r="I67" i="24"/>
  <c r="G67" i="24"/>
  <c r="I62" i="24"/>
  <c r="I61" i="24"/>
  <c r="G62" i="24"/>
  <c r="G61" i="24"/>
  <c r="L56" i="24"/>
  <c r="O56" i="24" s="1"/>
  <c r="I56" i="24"/>
  <c r="G56" i="24"/>
  <c r="L55" i="24"/>
  <c r="O55" i="24" s="1"/>
  <c r="I55" i="24"/>
  <c r="G55" i="24"/>
  <c r="L54" i="24"/>
  <c r="O54" i="24" s="1"/>
  <c r="I54" i="24"/>
  <c r="G54" i="24"/>
  <c r="L53" i="24"/>
  <c r="O53" i="24" s="1"/>
  <c r="I53" i="24"/>
  <c r="G53" i="24"/>
  <c r="I43" i="24"/>
  <c r="I44" i="24"/>
  <c r="I45" i="24"/>
  <c r="G43" i="24"/>
  <c r="G44" i="24"/>
  <c r="I39" i="24"/>
  <c r="D39" i="24"/>
  <c r="C24" i="24"/>
  <c r="C25" i="24" s="1"/>
  <c r="C26" i="24" s="1"/>
  <c r="C27" i="24" s="1"/>
  <c r="C29" i="24" s="1"/>
  <c r="AA36" i="28"/>
  <c r="Z36" i="28"/>
  <c r="F35" i="28"/>
  <c r="D35" i="28"/>
  <c r="AA35" i="28"/>
  <c r="AA33" i="28"/>
  <c r="AA32" i="28"/>
  <c r="Z35" i="28"/>
  <c r="Z33" i="28"/>
  <c r="Z32" i="28"/>
  <c r="AA31" i="28"/>
  <c r="Z31" i="28"/>
  <c r="AA30" i="28"/>
  <c r="F36" i="28"/>
  <c r="D36" i="28"/>
  <c r="AA28" i="28"/>
  <c r="Z28" i="28"/>
  <c r="Z27" i="28"/>
  <c r="AA27" i="28"/>
  <c r="AA24" i="28"/>
  <c r="Z24" i="28"/>
  <c r="AA22" i="28"/>
  <c r="Z22" i="28"/>
  <c r="C18" i="28"/>
  <c r="C19" i="28"/>
  <c r="Z19" i="28"/>
  <c r="AA19" i="28"/>
  <c r="Z18" i="28"/>
  <c r="AA17" i="28"/>
  <c r="Z17" i="28"/>
  <c r="Z30" i="28"/>
  <c r="D52" i="69"/>
  <c r="D53" i="69"/>
  <c r="D54" i="69"/>
  <c r="D61" i="69"/>
  <c r="D62" i="69"/>
  <c r="D63" i="69"/>
  <c r="J53" i="69"/>
  <c r="J54" i="69"/>
  <c r="J61" i="69"/>
  <c r="J62" i="69"/>
  <c r="J63" i="69"/>
  <c r="J52" i="69"/>
  <c r="C37" i="19"/>
  <c r="F24" i="28" s="1"/>
  <c r="B37" i="19"/>
  <c r="D20" i="26" s="1"/>
  <c r="D37" i="19"/>
  <c r="N29" i="24" s="1"/>
  <c r="H37" i="19"/>
  <c r="H14" i="58"/>
  <c r="G14" i="58"/>
  <c r="B1" i="87"/>
  <c r="C78" i="24"/>
  <c r="C79" i="24" s="1"/>
  <c r="C80" i="24" s="1"/>
  <c r="C81" i="24" s="1"/>
  <c r="C82" i="24" s="1"/>
  <c r="C83" i="24" s="1"/>
  <c r="C84" i="24" s="1"/>
  <c r="B77" i="43"/>
  <c r="B52" i="19"/>
  <c r="B7" i="46" s="1"/>
  <c r="C52" i="19"/>
  <c r="D52" i="19"/>
  <c r="E7" i="46" s="1"/>
  <c r="B53" i="19"/>
  <c r="B8" i="46" s="1"/>
  <c r="C53" i="19"/>
  <c r="D53" i="19"/>
  <c r="E8" i="46" s="1"/>
  <c r="D67" i="46"/>
  <c r="B67" i="46"/>
  <c r="B66" i="46"/>
  <c r="D49" i="46"/>
  <c r="B49" i="46"/>
  <c r="D48" i="46"/>
  <c r="B48" i="46"/>
  <c r="D47" i="46"/>
  <c r="B47" i="46"/>
  <c r="D46" i="46"/>
  <c r="B46" i="46"/>
  <c r="D45" i="46"/>
  <c r="B45" i="46"/>
  <c r="D44" i="46"/>
  <c r="B44" i="46"/>
  <c r="D43" i="46"/>
  <c r="B43" i="46"/>
  <c r="D42" i="46"/>
  <c r="B42" i="46"/>
  <c r="D41" i="46"/>
  <c r="B41" i="46"/>
  <c r="D40" i="46"/>
  <c r="B40" i="46"/>
  <c r="D39" i="46"/>
  <c r="B39" i="46"/>
  <c r="D38" i="46"/>
  <c r="B38" i="46"/>
  <c r="D37" i="46"/>
  <c r="B37" i="46"/>
  <c r="D36" i="46"/>
  <c r="B36" i="46"/>
  <c r="B97" i="43"/>
  <c r="B90" i="43"/>
  <c r="B83" i="43"/>
  <c r="B80" i="43"/>
  <c r="B54" i="43"/>
  <c r="C313" i="58"/>
  <c r="C311" i="58"/>
  <c r="F34" i="28"/>
  <c r="D34" i="28"/>
  <c r="F33" i="28"/>
  <c r="D33" i="28"/>
  <c r="AA18" i="28"/>
  <c r="F69" i="26"/>
  <c r="D69" i="26"/>
  <c r="F62" i="26"/>
  <c r="D62" i="26"/>
  <c r="F61" i="26"/>
  <c r="D61" i="26"/>
  <c r="G62" i="26"/>
  <c r="N62" i="26" s="1"/>
  <c r="N57" i="26" s="1"/>
  <c r="G61" i="26"/>
  <c r="N61" i="26"/>
  <c r="G60" i="26"/>
  <c r="N60" i="26" s="1"/>
  <c r="G59" i="26"/>
  <c r="N59" i="26" s="1"/>
  <c r="G58" i="26"/>
  <c r="N58" i="26"/>
  <c r="F60" i="26"/>
  <c r="D60" i="26"/>
  <c r="F59" i="26"/>
  <c r="D59" i="26"/>
  <c r="F58" i="26"/>
  <c r="D58" i="26"/>
  <c r="L134" i="24"/>
  <c r="O134" i="24" s="1"/>
  <c r="I134" i="24"/>
  <c r="G134" i="24"/>
  <c r="L133" i="24"/>
  <c r="O133" i="24" s="1"/>
  <c r="O135" i="24" s="1"/>
  <c r="O136" i="24" s="1"/>
  <c r="I133" i="24"/>
  <c r="G133" i="24"/>
  <c r="L132" i="24"/>
  <c r="O132" i="24" s="1"/>
  <c r="I132" i="24"/>
  <c r="G132" i="24"/>
  <c r="L131" i="24"/>
  <c r="O131" i="24" s="1"/>
  <c r="I131" i="24"/>
  <c r="G131" i="24"/>
  <c r="L130" i="24"/>
  <c r="O130" i="24" s="1"/>
  <c r="I130" i="24"/>
  <c r="G130" i="24"/>
  <c r="L129" i="24"/>
  <c r="O129" i="24" s="1"/>
  <c r="I129" i="24"/>
  <c r="G129" i="24"/>
  <c r="L128" i="24"/>
  <c r="O128" i="24" s="1"/>
  <c r="I128" i="24"/>
  <c r="G128" i="24"/>
  <c r="L127" i="24"/>
  <c r="O127" i="24" s="1"/>
  <c r="I127" i="24"/>
  <c r="G127" i="24"/>
  <c r="L79" i="24"/>
  <c r="O79" i="24" s="1"/>
  <c r="I79" i="24"/>
  <c r="G79" i="24"/>
  <c r="L78" i="24"/>
  <c r="O78" i="24" s="1"/>
  <c r="O85" i="24" s="1"/>
  <c r="I78" i="24"/>
  <c r="G78" i="24"/>
  <c r="L77" i="24"/>
  <c r="O77" i="24" s="1"/>
  <c r="I77" i="24"/>
  <c r="G77" i="24"/>
  <c r="L82" i="24"/>
  <c r="O82" i="24" s="1"/>
  <c r="I82" i="24"/>
  <c r="G82" i="24"/>
  <c r="L81" i="24"/>
  <c r="O81" i="24" s="1"/>
  <c r="I81" i="24"/>
  <c r="G81" i="24"/>
  <c r="L80" i="24"/>
  <c r="O80" i="24" s="1"/>
  <c r="I80" i="24"/>
  <c r="G80" i="24"/>
  <c r="L84" i="24"/>
  <c r="O84" i="24" s="1"/>
  <c r="I84" i="24"/>
  <c r="G84" i="24"/>
  <c r="L83" i="24"/>
  <c r="O83" i="24" s="1"/>
  <c r="I83" i="24"/>
  <c r="G83" i="24"/>
  <c r="D107" i="24"/>
  <c r="I107" i="24"/>
  <c r="L107" i="24"/>
  <c r="O107" i="24" s="1"/>
  <c r="D108" i="24"/>
  <c r="I108" i="24"/>
  <c r="L108" i="24"/>
  <c r="O108" i="24" s="1"/>
  <c r="D109" i="24"/>
  <c r="I109" i="24"/>
  <c r="L109" i="24"/>
  <c r="O109" i="24" s="1"/>
  <c r="D110" i="24"/>
  <c r="I110" i="24"/>
  <c r="L110" i="24"/>
  <c r="O110" i="24" s="1"/>
  <c r="D111" i="24"/>
  <c r="I111" i="24"/>
  <c r="L111" i="24"/>
  <c r="O111" i="24" s="1"/>
  <c r="D112" i="24"/>
  <c r="I112" i="24"/>
  <c r="L112" i="24"/>
  <c r="O112" i="24" s="1"/>
  <c r="D113" i="24"/>
  <c r="I113" i="24"/>
  <c r="L113" i="24"/>
  <c r="O113" i="24"/>
  <c r="D114" i="24"/>
  <c r="I114" i="24"/>
  <c r="L114" i="24"/>
  <c r="O114" i="24" s="1"/>
  <c r="D115" i="24"/>
  <c r="I115" i="24"/>
  <c r="L115" i="24"/>
  <c r="O115" i="24" s="1"/>
  <c r="D100" i="24"/>
  <c r="I100" i="24"/>
  <c r="L100" i="24"/>
  <c r="O100" i="24"/>
  <c r="L49" i="24"/>
  <c r="O49" i="24" s="1"/>
  <c r="I49" i="24"/>
  <c r="G49" i="24"/>
  <c r="L52" i="24"/>
  <c r="O52" i="24" s="1"/>
  <c r="I52" i="24"/>
  <c r="G52" i="24"/>
  <c r="L51" i="24"/>
  <c r="O51" i="24" s="1"/>
  <c r="I51" i="24"/>
  <c r="G51" i="24"/>
  <c r="L50" i="24"/>
  <c r="O50" i="24" s="1"/>
  <c r="I50" i="24"/>
  <c r="G50" i="24"/>
  <c r="G45" i="24"/>
  <c r="I38" i="24"/>
  <c r="D38" i="24"/>
  <c r="L58" i="8"/>
  <c r="D58" i="8"/>
  <c r="I59" i="8"/>
  <c r="Q46" i="8"/>
  <c r="L46" i="8"/>
  <c r="Q37" i="8"/>
  <c r="Q34" i="8"/>
  <c r="Q32" i="8"/>
  <c r="Q36" i="8"/>
  <c r="Q35" i="8"/>
  <c r="Q30" i="8"/>
  <c r="D52" i="63"/>
  <c r="D53" i="63" s="1"/>
  <c r="D54" i="63" s="1"/>
  <c r="D55" i="63" s="1"/>
  <c r="D56" i="63" s="1"/>
  <c r="D57" i="63" s="1"/>
  <c r="D58" i="63" s="1"/>
  <c r="D59" i="63" s="1"/>
  <c r="D60" i="63" s="1"/>
  <c r="D61" i="63" s="1"/>
  <c r="D62" i="63" s="1"/>
  <c r="D63" i="63" s="1"/>
  <c r="D64" i="63" s="1"/>
  <c r="D65" i="63" s="1"/>
  <c r="D66" i="63" s="1"/>
  <c r="I12" i="84"/>
  <c r="G10" i="58"/>
  <c r="C12" i="58"/>
  <c r="D10" i="58"/>
  <c r="G12" i="58"/>
  <c r="Q43" i="8"/>
  <c r="L43" i="8"/>
  <c r="B60" i="43"/>
  <c r="B69" i="43"/>
  <c r="C66" i="43"/>
  <c r="G14" i="8"/>
  <c r="N45" i="8" s="1"/>
  <c r="G13" i="8"/>
  <c r="M32" i="8" s="1"/>
  <c r="G12" i="8"/>
  <c r="M35" i="8"/>
  <c r="B51" i="19"/>
  <c r="C51" i="19"/>
  <c r="D51" i="19"/>
  <c r="B50" i="19"/>
  <c r="C50" i="19"/>
  <c r="D50" i="19"/>
  <c r="D29" i="8"/>
  <c r="F16" i="69"/>
  <c r="D16" i="69"/>
  <c r="C309" i="58"/>
  <c r="C307" i="58"/>
  <c r="C305" i="58"/>
  <c r="F44" i="26"/>
  <c r="F42" i="26"/>
  <c r="D44" i="26"/>
  <c r="D42" i="26"/>
  <c r="G44" i="26"/>
  <c r="G42" i="26"/>
  <c r="N42" i="26" s="1"/>
  <c r="N41" i="26" s="1"/>
  <c r="D35" i="46"/>
  <c r="B35" i="46"/>
  <c r="D34" i="46"/>
  <c r="B34" i="46"/>
  <c r="F32" i="28"/>
  <c r="D32" i="28"/>
  <c r="F30" i="28"/>
  <c r="D30" i="28"/>
  <c r="L99" i="24"/>
  <c r="O99" i="24" s="1"/>
  <c r="I99" i="24"/>
  <c r="D99" i="24"/>
  <c r="L98" i="24"/>
  <c r="O98" i="24" s="1"/>
  <c r="I98" i="24"/>
  <c r="D98" i="24"/>
  <c r="L97" i="24"/>
  <c r="O97" i="24" s="1"/>
  <c r="I97" i="24"/>
  <c r="D97" i="24"/>
  <c r="L90" i="24"/>
  <c r="O90" i="24" s="1"/>
  <c r="I90" i="24"/>
  <c r="D90" i="24"/>
  <c r="AI19" i="28"/>
  <c r="AI18" i="28"/>
  <c r="L28" i="63"/>
  <c r="L27" i="63"/>
  <c r="L26" i="63"/>
  <c r="L25" i="63"/>
  <c r="L24" i="63"/>
  <c r="L23" i="63"/>
  <c r="L22" i="63"/>
  <c r="L21" i="63"/>
  <c r="L20" i="63"/>
  <c r="L19" i="63"/>
  <c r="M19" i="63" s="1"/>
  <c r="L18" i="63"/>
  <c r="M18" i="63" s="1"/>
  <c r="H11" i="63"/>
  <c r="L29" i="63"/>
  <c r="L30" i="63"/>
  <c r="L31" i="63"/>
  <c r="L32" i="63"/>
  <c r="L33" i="63"/>
  <c r="F31" i="28"/>
  <c r="D31" i="28"/>
  <c r="L34" i="63"/>
  <c r="L35" i="63"/>
  <c r="L36" i="63"/>
  <c r="L37" i="63"/>
  <c r="L38" i="63"/>
  <c r="L40" i="63"/>
  <c r="L39" i="63"/>
  <c r="L37" i="24"/>
  <c r="I37" i="24"/>
  <c r="D37" i="24"/>
  <c r="L41" i="63"/>
  <c r="D28" i="28"/>
  <c r="F28" i="28"/>
  <c r="L42" i="63"/>
  <c r="L43" i="63"/>
  <c r="H46" i="19"/>
  <c r="H45" i="19"/>
  <c r="H44" i="19"/>
  <c r="H43" i="19"/>
  <c r="H42" i="19"/>
  <c r="H41" i="19"/>
  <c r="H40" i="19"/>
  <c r="H39" i="19"/>
  <c r="L121" i="24"/>
  <c r="O121" i="24" s="1"/>
  <c r="I121" i="24"/>
  <c r="D121" i="24"/>
  <c r="L117" i="24"/>
  <c r="O117" i="24" s="1"/>
  <c r="I117" i="24"/>
  <c r="D117" i="24"/>
  <c r="L119" i="24"/>
  <c r="O119" i="24" s="1"/>
  <c r="I119" i="24"/>
  <c r="D119" i="24"/>
  <c r="L118" i="24"/>
  <c r="O118" i="24" s="1"/>
  <c r="I118" i="24"/>
  <c r="D118" i="24"/>
  <c r="I74" i="24"/>
  <c r="G74" i="24"/>
  <c r="L57" i="24"/>
  <c r="O57" i="24" s="1"/>
  <c r="I57" i="24"/>
  <c r="G57" i="24"/>
  <c r="B21" i="46"/>
  <c r="O10" i="24"/>
  <c r="S26" i="24" s="1"/>
  <c r="D40" i="19"/>
  <c r="D41" i="19"/>
  <c r="D42" i="19"/>
  <c r="D43" i="19"/>
  <c r="D44" i="19"/>
  <c r="D45" i="19"/>
  <c r="D46" i="19"/>
  <c r="D39" i="19"/>
  <c r="C16" i="69"/>
  <c r="C17" i="69"/>
  <c r="C18" i="69" s="1"/>
  <c r="C19" i="69"/>
  <c r="C20" i="69" s="1"/>
  <c r="C21" i="69" s="1"/>
  <c r="C22" i="69" s="1"/>
  <c r="C23" i="69" s="1"/>
  <c r="C24" i="69" s="1"/>
  <c r="C25" i="69" s="1"/>
  <c r="C26" i="69" s="1"/>
  <c r="C27" i="69" s="1"/>
  <c r="C28" i="69" s="1"/>
  <c r="C29" i="69" s="1"/>
  <c r="C30" i="69" s="1"/>
  <c r="D21" i="46"/>
  <c r="D33" i="46"/>
  <c r="B33" i="46"/>
  <c r="G4" i="46"/>
  <c r="E11" i="63"/>
  <c r="Q31" i="8"/>
  <c r="Q44" i="8"/>
  <c r="Q45" i="8"/>
  <c r="Q47" i="8"/>
  <c r="Q49" i="8"/>
  <c r="Q50" i="8"/>
  <c r="G55" i="26"/>
  <c r="N55" i="26" s="1"/>
  <c r="F55" i="26"/>
  <c r="D55" i="26"/>
  <c r="G50" i="26"/>
  <c r="N50" i="26" s="1"/>
  <c r="F50" i="26"/>
  <c r="D50" i="26"/>
  <c r="J24" i="28"/>
  <c r="J22" i="28"/>
  <c r="L50" i="8"/>
  <c r="L49" i="8"/>
  <c r="L48" i="8"/>
  <c r="L45" i="8"/>
  <c r="L44" i="8"/>
  <c r="O29" i="24"/>
  <c r="C40" i="19"/>
  <c r="C41" i="19"/>
  <c r="C42" i="19"/>
  <c r="C43" i="19"/>
  <c r="C44" i="19"/>
  <c r="C45" i="19"/>
  <c r="C46" i="19"/>
  <c r="C39" i="19"/>
  <c r="Q29" i="8"/>
  <c r="Q52" i="8" s="1"/>
  <c r="B46" i="19"/>
  <c r="B45" i="19"/>
  <c r="B44" i="19"/>
  <c r="B43" i="19"/>
  <c r="B42" i="19"/>
  <c r="B41" i="19"/>
  <c r="B40" i="19"/>
  <c r="B39" i="19"/>
  <c r="B10" i="63"/>
  <c r="L102" i="24"/>
  <c r="O102" i="24" s="1"/>
  <c r="I102" i="24"/>
  <c r="D102" i="24"/>
  <c r="L101" i="24"/>
  <c r="O101" i="24" s="1"/>
  <c r="I101" i="24"/>
  <c r="D101" i="24"/>
  <c r="U29" i="24"/>
  <c r="AI17" i="28"/>
  <c r="AI33" i="28" s="1"/>
  <c r="K55" i="8"/>
  <c r="AE23" i="28"/>
  <c r="C54" i="8"/>
  <c r="C55" i="8"/>
  <c r="C56" i="8"/>
  <c r="C57" i="8"/>
  <c r="C58" i="8" s="1"/>
  <c r="C59" i="8" s="1"/>
  <c r="C42" i="69"/>
  <c r="C43" i="69"/>
  <c r="C44" i="69" s="1"/>
  <c r="C45" i="69" s="1"/>
  <c r="C46" i="69" s="1"/>
  <c r="C47" i="69" s="1"/>
  <c r="C37" i="69"/>
  <c r="C38" i="69" s="1"/>
  <c r="L120" i="24"/>
  <c r="O120" i="24" s="1"/>
  <c r="I120" i="24"/>
  <c r="D120" i="24"/>
  <c r="L104" i="24"/>
  <c r="O104" i="24" s="1"/>
  <c r="I104" i="24"/>
  <c r="D104" i="24"/>
  <c r="L106" i="24"/>
  <c r="O106" i="24" s="1"/>
  <c r="I106" i="24"/>
  <c r="D106" i="24"/>
  <c r="L105" i="24"/>
  <c r="O105" i="24" s="1"/>
  <c r="I105" i="24"/>
  <c r="D105" i="24"/>
  <c r="C28" i="28"/>
  <c r="C30" i="28" s="1"/>
  <c r="C31" i="28" s="1"/>
  <c r="C32" i="28" s="1"/>
  <c r="C33" i="28" s="1"/>
  <c r="C34" i="28" s="1"/>
  <c r="C35" i="28" s="1"/>
  <c r="C36" i="28" s="1"/>
  <c r="D6" i="63"/>
  <c r="D32" i="46"/>
  <c r="B32" i="46"/>
  <c r="D31" i="46"/>
  <c r="B31" i="46"/>
  <c r="D30" i="46"/>
  <c r="B30" i="46"/>
  <c r="G10" i="28"/>
  <c r="AF20" i="28" s="1"/>
  <c r="J57" i="8"/>
  <c r="I57" i="8"/>
  <c r="C32" i="69"/>
  <c r="C33" i="69"/>
  <c r="C34" i="69"/>
  <c r="C35" i="69"/>
  <c r="K10" i="69"/>
  <c r="E8" i="69"/>
  <c r="C8" i="69"/>
  <c r="C7" i="69"/>
  <c r="C6" i="69"/>
  <c r="C5" i="69"/>
  <c r="C4" i="69"/>
  <c r="Q48" i="8"/>
  <c r="E11" i="34"/>
  <c r="E10" i="34"/>
  <c r="J10" i="34"/>
  <c r="G11" i="28"/>
  <c r="AG23" i="28" s="1"/>
  <c r="E10" i="33"/>
  <c r="M11" i="26"/>
  <c r="L83" i="26" s="1"/>
  <c r="M83" i="26" s="1"/>
  <c r="N83" i="26" s="1"/>
  <c r="M10" i="26"/>
  <c r="L69" i="26" s="1"/>
  <c r="M69" i="26" s="1"/>
  <c r="N69" i="26" s="1"/>
  <c r="E12" i="32"/>
  <c r="E13" i="32"/>
  <c r="J10" i="32"/>
  <c r="L88" i="24"/>
  <c r="J88" i="24"/>
  <c r="I88" i="24"/>
  <c r="G88" i="24"/>
  <c r="D103" i="24"/>
  <c r="I103" i="24"/>
  <c r="L103" i="24"/>
  <c r="O103" i="24" s="1"/>
  <c r="C16" i="24"/>
  <c r="C17" i="24" s="1"/>
  <c r="C18" i="24" s="1"/>
  <c r="O9" i="24"/>
  <c r="S16" i="24" s="1"/>
  <c r="I111" i="19"/>
  <c r="D69" i="19"/>
  <c r="C69" i="19"/>
  <c r="B69" i="19"/>
  <c r="C68" i="19"/>
  <c r="B68" i="19"/>
  <c r="D45" i="69" s="1"/>
  <c r="D67" i="19"/>
  <c r="C67" i="19"/>
  <c r="B67" i="19"/>
  <c r="D66" i="19"/>
  <c r="C66" i="19"/>
  <c r="B66" i="19"/>
  <c r="D65" i="19"/>
  <c r="C65" i="19"/>
  <c r="B65" i="19"/>
  <c r="C64" i="19"/>
  <c r="B64" i="19"/>
  <c r="D59" i="8" s="1"/>
  <c r="D63" i="19"/>
  <c r="C63" i="19"/>
  <c r="B63" i="19"/>
  <c r="C62" i="19"/>
  <c r="B62" i="19"/>
  <c r="D46" i="69" s="1"/>
  <c r="D61" i="19"/>
  <c r="C61" i="19"/>
  <c r="B61" i="19"/>
  <c r="C60" i="19"/>
  <c r="B60" i="19"/>
  <c r="C59" i="19"/>
  <c r="B59" i="19"/>
  <c r="D55" i="8" s="1"/>
  <c r="C58" i="19"/>
  <c r="B58" i="19"/>
  <c r="D42" i="69" s="1"/>
  <c r="D57" i="19"/>
  <c r="C57" i="19"/>
  <c r="B57" i="19"/>
  <c r="D56" i="19"/>
  <c r="C56" i="19"/>
  <c r="B56" i="19"/>
  <c r="D55" i="19"/>
  <c r="C55" i="19"/>
  <c r="B55" i="19"/>
  <c r="D49" i="19"/>
  <c r="C49" i="19"/>
  <c r="B49" i="19"/>
  <c r="D48" i="19"/>
  <c r="C48" i="19"/>
  <c r="B48" i="19"/>
  <c r="H31" i="19"/>
  <c r="D31" i="19"/>
  <c r="B31" i="19"/>
  <c r="H30" i="19"/>
  <c r="B23" i="26" s="1"/>
  <c r="H23" i="26" s="1"/>
  <c r="D30" i="19"/>
  <c r="P23" i="96" s="1"/>
  <c r="B30" i="19"/>
  <c r="B29" i="19"/>
  <c r="B28" i="19"/>
  <c r="B27" i="19"/>
  <c r="H26" i="19"/>
  <c r="D26" i="19"/>
  <c r="B26" i="19"/>
  <c r="H25" i="19"/>
  <c r="D25" i="19"/>
  <c r="B25" i="19"/>
  <c r="H24" i="19"/>
  <c r="D24" i="19"/>
  <c r="B24" i="19"/>
  <c r="C23" i="19"/>
  <c r="B23" i="19"/>
  <c r="D50" i="8"/>
  <c r="D22" i="19"/>
  <c r="C22" i="19"/>
  <c r="B22" i="19"/>
  <c r="D21" i="19"/>
  <c r="C21" i="19"/>
  <c r="B21" i="19"/>
  <c r="D20" i="19"/>
  <c r="C20" i="19"/>
  <c r="B20" i="19"/>
  <c r="D19" i="19"/>
  <c r="C19" i="19"/>
  <c r="B19" i="19"/>
  <c r="C18" i="19"/>
  <c r="B18" i="19"/>
  <c r="D49" i="8" s="1"/>
  <c r="D17" i="19"/>
  <c r="K46" i="8" s="1"/>
  <c r="C17" i="19"/>
  <c r="B17" i="19"/>
  <c r="D46" i="8" s="1"/>
  <c r="C16" i="19"/>
  <c r="B16" i="19"/>
  <c r="D34" i="69" s="1"/>
  <c r="D15" i="19"/>
  <c r="C15" i="19"/>
  <c r="B15" i="19"/>
  <c r="D14" i="19"/>
  <c r="C14" i="19"/>
  <c r="B14" i="19"/>
  <c r="D13" i="19"/>
  <c r="C13" i="19"/>
  <c r="B13" i="19"/>
  <c r="D12" i="19"/>
  <c r="C12" i="19"/>
  <c r="B12" i="19"/>
  <c r="D11" i="19"/>
  <c r="C11" i="19"/>
  <c r="B11" i="19"/>
  <c r="D10" i="19"/>
  <c r="C10" i="19"/>
  <c r="B10" i="19"/>
  <c r="D9" i="19"/>
  <c r="C9" i="19"/>
  <c r="B9" i="19"/>
  <c r="D8" i="19"/>
  <c r="C8" i="19"/>
  <c r="B8" i="19"/>
  <c r="C7" i="19"/>
  <c r="B7" i="19"/>
  <c r="D35" i="69" s="1"/>
  <c r="D6" i="19"/>
  <c r="K45" i="8" s="1"/>
  <c r="C6" i="19"/>
  <c r="B6" i="19"/>
  <c r="D45" i="8" s="1"/>
  <c r="D5" i="19"/>
  <c r="C5" i="19"/>
  <c r="B5" i="19"/>
  <c r="D4" i="19"/>
  <c r="C4" i="19"/>
  <c r="B4" i="19"/>
  <c r="K43" i="8"/>
  <c r="C3" i="19"/>
  <c r="B3" i="19"/>
  <c r="D32" i="69" s="1"/>
  <c r="D2" i="19"/>
  <c r="C2" i="19"/>
  <c r="B2" i="19"/>
  <c r="B18" i="63"/>
  <c r="B19" i="63" s="1"/>
  <c r="B20" i="63" s="1"/>
  <c r="B21" i="63" s="1"/>
  <c r="B22" i="63" s="1"/>
  <c r="B23" i="63" s="1"/>
  <c r="B24" i="63" s="1"/>
  <c r="B25" i="63" s="1"/>
  <c r="B26" i="63" s="1"/>
  <c r="B27" i="63" s="1"/>
  <c r="B28" i="63" s="1"/>
  <c r="B29" i="63" s="1"/>
  <c r="B30" i="63" s="1"/>
  <c r="B31" i="63" s="1"/>
  <c r="B32" i="63" s="1"/>
  <c r="B33" i="63" s="1"/>
  <c r="B34" i="63" s="1"/>
  <c r="B35" i="63" s="1"/>
  <c r="B36" i="63" s="1"/>
  <c r="B37" i="63" s="1"/>
  <c r="B38" i="63" s="1"/>
  <c r="B39" i="63" s="1"/>
  <c r="B40" i="63" s="1"/>
  <c r="B41" i="63" s="1"/>
  <c r="B42" i="63" s="1"/>
  <c r="B43" i="63" s="1"/>
  <c r="B44" i="63" s="1"/>
  <c r="B45" i="63" s="1"/>
  <c r="B46" i="63" s="1"/>
  <c r="B47" i="63" s="1"/>
  <c r="B48" i="63" s="1"/>
  <c r="B49" i="63" s="1"/>
  <c r="B50" i="63" s="1"/>
  <c r="B51" i="63" s="1"/>
  <c r="B6" i="63"/>
  <c r="B4" i="63"/>
  <c r="B3" i="63"/>
  <c r="B2" i="63"/>
  <c r="L38" i="34"/>
  <c r="L37" i="34"/>
  <c r="G30" i="34"/>
  <c r="G29" i="34"/>
  <c r="B25" i="34"/>
  <c r="B27" i="34"/>
  <c r="B28" i="34" s="1"/>
  <c r="B29" i="34" s="1"/>
  <c r="B30" i="34" s="1"/>
  <c r="J22" i="34"/>
  <c r="J21" i="34"/>
  <c r="J20" i="34"/>
  <c r="J19" i="34"/>
  <c r="J16" i="34"/>
  <c r="B16" i="34"/>
  <c r="B17" i="34"/>
  <c r="B18" i="34" s="1"/>
  <c r="B19" i="34" s="1"/>
  <c r="B20" i="34" s="1"/>
  <c r="B21" i="34" s="1"/>
  <c r="B22" i="34" s="1"/>
  <c r="I11" i="34"/>
  <c r="J9" i="34"/>
  <c r="D6" i="34"/>
  <c r="B6" i="34"/>
  <c r="B5" i="34"/>
  <c r="B4" i="34"/>
  <c r="B3" i="34"/>
  <c r="B2" i="34"/>
  <c r="I27" i="28"/>
  <c r="AB27" i="28" s="1"/>
  <c r="F27" i="28"/>
  <c r="D27" i="28"/>
  <c r="E6" i="28"/>
  <c r="C6" i="28"/>
  <c r="C5" i="28"/>
  <c r="C4" i="28"/>
  <c r="C3" i="28"/>
  <c r="C2" i="28"/>
  <c r="L38" i="33"/>
  <c r="L37" i="33"/>
  <c r="G30" i="33"/>
  <c r="G29" i="33"/>
  <c r="B25" i="33"/>
  <c r="B27" i="33" s="1"/>
  <c r="B28" i="33" s="1"/>
  <c r="B29" i="33" s="1"/>
  <c r="B30" i="33" s="1"/>
  <c r="J22" i="33"/>
  <c r="J21" i="33"/>
  <c r="J20" i="33"/>
  <c r="J19" i="33"/>
  <c r="J16" i="33"/>
  <c r="B16" i="33"/>
  <c r="B17" i="33" s="1"/>
  <c r="B18" i="33" s="1"/>
  <c r="B19" i="33" s="1"/>
  <c r="B20" i="33" s="1"/>
  <c r="B21" i="33" s="1"/>
  <c r="B22" i="33" s="1"/>
  <c r="J11" i="33"/>
  <c r="E11" i="33"/>
  <c r="I28" i="33" s="1"/>
  <c r="J9" i="33"/>
  <c r="D6" i="33"/>
  <c r="B6" i="33"/>
  <c r="B5" i="33"/>
  <c r="B4" i="33"/>
  <c r="B3" i="33"/>
  <c r="B2" i="33"/>
  <c r="E9" i="26"/>
  <c r="C9" i="26"/>
  <c r="C8" i="26"/>
  <c r="C7" i="26"/>
  <c r="C6" i="26"/>
  <c r="C5" i="26"/>
  <c r="L40" i="32"/>
  <c r="L39" i="32"/>
  <c r="G32" i="32"/>
  <c r="G31" i="32"/>
  <c r="B27" i="32"/>
  <c r="B29" i="32" s="1"/>
  <c r="B30" i="32" s="1"/>
  <c r="B31" i="32" s="1"/>
  <c r="B32" i="32" s="1"/>
  <c r="J24" i="32"/>
  <c r="J23" i="32"/>
  <c r="J22" i="32"/>
  <c r="J21" i="32"/>
  <c r="J18" i="32"/>
  <c r="B18" i="32"/>
  <c r="B19" i="32" s="1"/>
  <c r="B20" i="32" s="1"/>
  <c r="B21" i="32" s="1"/>
  <c r="B22" i="32" s="1"/>
  <c r="B23" i="32" s="1"/>
  <c r="B24" i="32" s="1"/>
  <c r="J9" i="32"/>
  <c r="D6" i="32"/>
  <c r="B6" i="32"/>
  <c r="B5" i="32"/>
  <c r="B4" i="32"/>
  <c r="B3" i="32"/>
  <c r="B2" i="32"/>
  <c r="I68" i="24"/>
  <c r="G68" i="24"/>
  <c r="I29" i="24"/>
  <c r="G6" i="24"/>
  <c r="C6" i="24"/>
  <c r="C4" i="24"/>
  <c r="C3" i="24"/>
  <c r="C2" i="24"/>
  <c r="R80" i="8"/>
  <c r="R87" i="8" s="1"/>
  <c r="R83" i="8"/>
  <c r="C77" i="8"/>
  <c r="C79" i="8" s="1"/>
  <c r="C80" i="8" s="1"/>
  <c r="C81" i="8" s="1"/>
  <c r="C82" i="8" s="1"/>
  <c r="C83" i="8" s="1"/>
  <c r="C84" i="8" s="1"/>
  <c r="L70" i="8"/>
  <c r="J17" i="34"/>
  <c r="C68" i="8"/>
  <c r="C69" i="8" s="1"/>
  <c r="C70" i="8" s="1"/>
  <c r="C71" i="8" s="1"/>
  <c r="C72" i="8" s="1"/>
  <c r="C73" i="8" s="1"/>
  <c r="C74" i="8" s="1"/>
  <c r="K54" i="8"/>
  <c r="K12" i="8"/>
  <c r="L10" i="8"/>
  <c r="E8" i="8"/>
  <c r="C8" i="8"/>
  <c r="C7" i="8"/>
  <c r="C6" i="8"/>
  <c r="C5" i="8"/>
  <c r="C4" i="8"/>
  <c r="D29" i="46"/>
  <c r="B29" i="46"/>
  <c r="D28" i="46"/>
  <c r="B28" i="46"/>
  <c r="D27" i="46"/>
  <c r="B27" i="46"/>
  <c r="D26" i="46"/>
  <c r="B26" i="46"/>
  <c r="D25" i="46"/>
  <c r="B25" i="46"/>
  <c r="D24" i="46"/>
  <c r="B24" i="46"/>
  <c r="D23" i="46"/>
  <c r="B23" i="46"/>
  <c r="D22" i="46"/>
  <c r="B22" i="46"/>
  <c r="B1" i="46"/>
  <c r="L326" i="58"/>
  <c r="L325" i="58"/>
  <c r="C52" i="43"/>
  <c r="C40" i="43"/>
  <c r="C19" i="43"/>
  <c r="C27" i="43"/>
  <c r="C8" i="43" s="1"/>
  <c r="H107" i="19"/>
  <c r="I77" i="19"/>
  <c r="J94" i="19"/>
  <c r="J74" i="19"/>
  <c r="I97" i="19"/>
  <c r="J87" i="19"/>
  <c r="I74" i="19"/>
  <c r="J76" i="19"/>
  <c r="J86" i="19"/>
  <c r="I94" i="19"/>
  <c r="J96" i="19"/>
  <c r="H106" i="19"/>
  <c r="I75" i="19"/>
  <c r="I78" i="19"/>
  <c r="I88" i="19"/>
  <c r="I95" i="19"/>
  <c r="H105" i="19"/>
  <c r="I107" i="19"/>
  <c r="I76" i="19"/>
  <c r="I86" i="19"/>
  <c r="J88" i="19"/>
  <c r="I96" i="19"/>
  <c r="I105" i="19"/>
  <c r="H108" i="19"/>
  <c r="J75" i="19"/>
  <c r="J77" i="19"/>
  <c r="I87" i="19"/>
  <c r="I89" i="19"/>
  <c r="J95" i="19"/>
  <c r="I104" i="19"/>
  <c r="I106" i="19"/>
  <c r="L68" i="26"/>
  <c r="M68" i="26" s="1"/>
  <c r="N68" i="26" s="1"/>
  <c r="B26" i="24"/>
  <c r="O26" i="24" s="1"/>
  <c r="B24" i="24"/>
  <c r="B18" i="24"/>
  <c r="O18" i="24" s="1"/>
  <c r="B36" i="8"/>
  <c r="L36" i="8" s="1"/>
  <c r="N44" i="26"/>
  <c r="N43" i="26" s="1"/>
  <c r="G20" i="26"/>
  <c r="F20" i="26"/>
  <c r="B17" i="26"/>
  <c r="G17" i="26" s="1"/>
  <c r="M44" i="8"/>
  <c r="B15" i="24"/>
  <c r="O15" i="24" s="1"/>
  <c r="I24" i="28"/>
  <c r="B29" i="26"/>
  <c r="B17" i="24"/>
  <c r="O17" i="24" s="1"/>
  <c r="B27" i="24"/>
  <c r="J19" i="32"/>
  <c r="N49" i="8"/>
  <c r="B16" i="24"/>
  <c r="O16" i="24" s="1"/>
  <c r="M31" i="8"/>
  <c r="J17" i="33"/>
  <c r="B23" i="24"/>
  <c r="O23" i="24" s="1"/>
  <c r="L54" i="8"/>
  <c r="F22" i="28"/>
  <c r="F32" i="26"/>
  <c r="A1176" i="90"/>
  <c r="J25" i="58"/>
  <c r="J44" i="58"/>
  <c r="J45" i="58"/>
  <c r="J98" i="58"/>
  <c r="J121" i="58"/>
  <c r="J157" i="58"/>
  <c r="J177" i="58"/>
  <c r="J223" i="58"/>
  <c r="J250" i="58"/>
  <c r="J261" i="58"/>
  <c r="J266" i="58"/>
  <c r="J287" i="58"/>
  <c r="D23" i="58"/>
  <c r="G16" i="58"/>
  <c r="B22" i="26"/>
  <c r="H22" i="26" s="1"/>
  <c r="B20" i="28"/>
  <c r="I20" i="28" s="1"/>
  <c r="B19" i="28"/>
  <c r="J19" i="28" s="1"/>
  <c r="B18" i="26"/>
  <c r="B25" i="24"/>
  <c r="B30" i="26"/>
  <c r="L56" i="8"/>
  <c r="B33" i="8"/>
  <c r="A725" i="78"/>
  <c r="C19" i="8"/>
  <c r="D24" i="58"/>
  <c r="J66" i="58"/>
  <c r="D21" i="58"/>
  <c r="M1198" i="78"/>
  <c r="L45" i="63"/>
  <c r="L44" i="63"/>
  <c r="L46" i="63"/>
  <c r="D25" i="58"/>
  <c r="J68" i="58"/>
  <c r="C20" i="28"/>
  <c r="C22" i="28" s="1"/>
  <c r="C24" i="28" s="1"/>
  <c r="Q42" i="63"/>
  <c r="H48" i="63" s="1"/>
  <c r="N72" i="26"/>
  <c r="L20" i="69"/>
  <c r="O20" i="69" s="1"/>
  <c r="L35" i="69"/>
  <c r="O35" i="69" s="1"/>
  <c r="D8" i="89"/>
  <c r="D10" i="89" s="1"/>
  <c r="L11" i="89" s="1"/>
  <c r="I7" i="89"/>
  <c r="L12" i="89"/>
  <c r="A7" i="83"/>
  <c r="I12" i="89"/>
  <c r="I8" i="89"/>
  <c r="L59" i="8"/>
  <c r="O25" i="24"/>
  <c r="D32" i="26"/>
  <c r="D44" i="69"/>
  <c r="H18" i="26"/>
  <c r="J33" i="69"/>
  <c r="J34" i="69"/>
  <c r="L19" i="69"/>
  <c r="O19" i="69" s="1"/>
  <c r="O24" i="24"/>
  <c r="D43" i="69"/>
  <c r="J38" i="69"/>
  <c r="AC27" i="28"/>
  <c r="D37" i="69"/>
  <c r="D38" i="69"/>
  <c r="K17" i="69"/>
  <c r="H12" i="58"/>
  <c r="G26" i="58"/>
  <c r="A8" i="83"/>
  <c r="A9" i="83" s="1"/>
  <c r="A10" i="83" s="1"/>
  <c r="A11" i="83" s="1"/>
  <c r="A13" i="83" s="1"/>
  <c r="L47" i="63"/>
  <c r="D52" i="43"/>
  <c r="D16" i="43"/>
  <c r="D12" i="43"/>
  <c r="D8" i="43"/>
  <c r="D20" i="43"/>
  <c r="D19" i="43"/>
  <c r="D27" i="43"/>
  <c r="D44" i="43"/>
  <c r="D46" i="43"/>
  <c r="D25" i="43"/>
  <c r="D11" i="43"/>
  <c r="D9" i="43"/>
  <c r="D36" i="43"/>
  <c r="D34" i="43"/>
  <c r="D48" i="43"/>
  <c r="D40" i="43"/>
  <c r="F66" i="43"/>
  <c r="D15" i="43"/>
  <c r="D32" i="43"/>
  <c r="D23" i="43"/>
  <c r="J13" i="89" l="1"/>
  <c r="M13" i="89"/>
  <c r="I13" i="89"/>
  <c r="I14" i="89" s="1"/>
  <c r="M12" i="89"/>
  <c r="L13" i="89"/>
  <c r="P30" i="96"/>
  <c r="A300" i="78"/>
  <c r="A725" i="90"/>
  <c r="A602" i="78"/>
  <c r="A1155" i="78"/>
  <c r="A1176" i="78"/>
  <c r="A1155" i="90"/>
  <c r="L25" i="69"/>
  <c r="O25" i="69" s="1"/>
  <c r="L22" i="69"/>
  <c r="O22" i="69" s="1"/>
  <c r="L46" i="69"/>
  <c r="L17" i="69"/>
  <c r="O17" i="69" s="1"/>
  <c r="L43" i="69"/>
  <c r="M43" i="69" s="1"/>
  <c r="L38" i="69"/>
  <c r="O38" i="69" s="1"/>
  <c r="L34" i="69"/>
  <c r="O34" i="69" s="1"/>
  <c r="L28" i="69"/>
  <c r="O28" i="69" s="1"/>
  <c r="L47" i="69"/>
  <c r="L32" i="69"/>
  <c r="O32" i="69" s="1"/>
  <c r="L33" i="69"/>
  <c r="O33" i="69" s="1"/>
  <c r="L24" i="69"/>
  <c r="O24" i="69" s="1"/>
  <c r="A732" i="78"/>
  <c r="L18" i="69"/>
  <c r="O18" i="69" s="1"/>
  <c r="L23" i="69"/>
  <c r="O23" i="69" s="1"/>
  <c r="L27" i="69"/>
  <c r="O27" i="69" s="1"/>
  <c r="L45" i="69"/>
  <c r="A732" i="90"/>
  <c r="L21" i="69"/>
  <c r="O21" i="69" s="1"/>
  <c r="L29" i="69"/>
  <c r="O29" i="69" s="1"/>
  <c r="L42" i="69"/>
  <c r="M42" i="69" s="1"/>
  <c r="L37" i="69"/>
  <c r="O37" i="69" s="1"/>
  <c r="A300" i="90"/>
  <c r="L16" i="69"/>
  <c r="O16" i="69" s="1"/>
  <c r="O39" i="69" s="1"/>
  <c r="L44" i="69"/>
  <c r="L26" i="69"/>
  <c r="O26" i="69" s="1"/>
  <c r="N58" i="8"/>
  <c r="AC24" i="28"/>
  <c r="J30" i="69"/>
  <c r="M30" i="69" s="1"/>
  <c r="K41" i="8"/>
  <c r="L14" i="89"/>
  <c r="B29" i="8"/>
  <c r="K33" i="8"/>
  <c r="L55" i="8"/>
  <c r="L57" i="8"/>
  <c r="B32" i="8"/>
  <c r="L32" i="8" s="1"/>
  <c r="I11" i="89"/>
  <c r="G30" i="26"/>
  <c r="N27" i="24"/>
  <c r="I22" i="28"/>
  <c r="AB22" i="28" s="1"/>
  <c r="N24" i="24"/>
  <c r="K49" i="8"/>
  <c r="P24" i="96"/>
  <c r="P25" i="96"/>
  <c r="N25" i="24"/>
  <c r="B38" i="8"/>
  <c r="K38" i="8" s="1"/>
  <c r="G18" i="26"/>
  <c r="G29" i="26"/>
  <c r="G32" i="26"/>
  <c r="N16" i="24"/>
  <c r="P16" i="24" s="1"/>
  <c r="J20" i="28"/>
  <c r="AE20" i="28" s="1"/>
  <c r="D30" i="8"/>
  <c r="A14" i="83"/>
  <c r="A15" i="83" s="1"/>
  <c r="A16" i="83" s="1"/>
  <c r="A17" i="83" s="1"/>
  <c r="A18" i="83" s="1"/>
  <c r="A19" i="83" s="1"/>
  <c r="M20" i="63"/>
  <c r="M21" i="63" s="1"/>
  <c r="M22" i="63" s="1"/>
  <c r="M23" i="63" s="1"/>
  <c r="M24" i="63" s="1"/>
  <c r="M25" i="63" s="1"/>
  <c r="M26" i="63" s="1"/>
  <c r="M27" i="63" s="1"/>
  <c r="M28" i="63" s="1"/>
  <c r="M29" i="63" s="1"/>
  <c r="M30" i="63" s="1"/>
  <c r="M31" i="63" s="1"/>
  <c r="M32" i="63" s="1"/>
  <c r="M33" i="63" s="1"/>
  <c r="M34" i="63" s="1"/>
  <c r="M35" i="63" s="1"/>
  <c r="M36" i="63" s="1"/>
  <c r="M37" i="63" s="1"/>
  <c r="M38" i="63" s="1"/>
  <c r="M39" i="63" s="1"/>
  <c r="M40" i="63" s="1"/>
  <c r="M41" i="63" s="1"/>
  <c r="M42" i="63" s="1"/>
  <c r="M43" i="63" s="1"/>
  <c r="K29" i="8"/>
  <c r="L29" i="8"/>
  <c r="B52" i="63"/>
  <c r="B53" i="63"/>
  <c r="B54" i="63" s="1"/>
  <c r="B55" i="63" s="1"/>
  <c r="B56" i="63" s="1"/>
  <c r="B57" i="63" s="1"/>
  <c r="B58" i="63" s="1"/>
  <c r="L30" i="8"/>
  <c r="K30" i="8"/>
  <c r="AB36" i="28"/>
  <c r="K13" i="89"/>
  <c r="N57" i="8"/>
  <c r="N26" i="24"/>
  <c r="D43" i="8"/>
  <c r="D24" i="28"/>
  <c r="N15" i="24"/>
  <c r="N33" i="8"/>
  <c r="N50" i="8"/>
  <c r="AE24" i="28"/>
  <c r="D56" i="8"/>
  <c r="D41" i="96"/>
  <c r="AB35" i="28"/>
  <c r="K12" i="89"/>
  <c r="K11" i="89"/>
  <c r="K14" i="89" s="1"/>
  <c r="K20" i="89" s="1"/>
  <c r="K21" i="89" s="1"/>
  <c r="K22" i="89" s="1"/>
  <c r="N23" i="24"/>
  <c r="N32" i="8"/>
  <c r="N34" i="8"/>
  <c r="I30" i="34"/>
  <c r="D29" i="24"/>
  <c r="N42" i="63"/>
  <c r="E48" i="63" s="1"/>
  <c r="N35" i="8"/>
  <c r="N38" i="8"/>
  <c r="N44" i="8"/>
  <c r="D44" i="8"/>
  <c r="N49" i="26"/>
  <c r="N63" i="26" s="1"/>
  <c r="H17" i="26"/>
  <c r="D22" i="28"/>
  <c r="M17" i="24"/>
  <c r="N36" i="8"/>
  <c r="N59" i="8"/>
  <c r="N48" i="8"/>
  <c r="E114" i="19"/>
  <c r="D116" i="19"/>
  <c r="D117" i="19" s="1"/>
  <c r="K44" i="8"/>
  <c r="D48" i="8"/>
  <c r="AB33" i="28"/>
  <c r="K44" i="69"/>
  <c r="G114" i="19"/>
  <c r="K48" i="8"/>
  <c r="O88" i="24"/>
  <c r="AB32" i="28"/>
  <c r="AB31" i="28"/>
  <c r="D12" i="89"/>
  <c r="D15" i="89" s="1"/>
  <c r="D16" i="89" s="1"/>
  <c r="N46" i="8"/>
  <c r="M44" i="69"/>
  <c r="N37" i="8"/>
  <c r="N39" i="8"/>
  <c r="AG22" i="28"/>
  <c r="AC30" i="28"/>
  <c r="A16" i="84"/>
  <c r="M16" i="24"/>
  <c r="P17" i="26"/>
  <c r="P24" i="26" s="1"/>
  <c r="L76" i="26"/>
  <c r="M76" i="26" s="1"/>
  <c r="N76" i="26" s="1"/>
  <c r="M26" i="24"/>
  <c r="M24" i="24"/>
  <c r="L30" i="26"/>
  <c r="M30" i="26" s="1"/>
  <c r="J53" i="58"/>
  <c r="M43" i="8"/>
  <c r="M39" i="8"/>
  <c r="M56" i="8"/>
  <c r="A19" i="84"/>
  <c r="A24" i="84"/>
  <c r="S18" i="24"/>
  <c r="S17" i="24"/>
  <c r="P22" i="26"/>
  <c r="L74" i="26"/>
  <c r="M74" i="26" s="1"/>
  <c r="N74" i="26" s="1"/>
  <c r="I29" i="32"/>
  <c r="I28" i="34"/>
  <c r="A21" i="84"/>
  <c r="A17" i="84"/>
  <c r="A32" i="84"/>
  <c r="M59" i="8"/>
  <c r="R38" i="24"/>
  <c r="J38" i="24" s="1"/>
  <c r="O38" i="24" s="1"/>
  <c r="AG19" i="28"/>
  <c r="L35" i="26"/>
  <c r="M35" i="26" s="1"/>
  <c r="I18" i="88"/>
  <c r="J18" i="88" s="1"/>
  <c r="A22" i="84"/>
  <c r="A34" i="84"/>
  <c r="A33" i="84"/>
  <c r="A29" i="84"/>
  <c r="A26" i="84"/>
  <c r="M29" i="24"/>
  <c r="P29" i="24" s="1"/>
  <c r="M37" i="8"/>
  <c r="M58" i="8"/>
  <c r="M41" i="8"/>
  <c r="M46" i="8"/>
  <c r="O46" i="8" s="1"/>
  <c r="R66" i="24"/>
  <c r="J66" i="24" s="1"/>
  <c r="O66" i="24" s="1"/>
  <c r="O69" i="24" s="1"/>
  <c r="L85" i="26"/>
  <c r="M85" i="26" s="1"/>
  <c r="N85" i="26" s="1"/>
  <c r="M48" i="8"/>
  <c r="M54" i="8"/>
  <c r="M55" i="8"/>
  <c r="I30" i="32"/>
  <c r="AF22" i="28"/>
  <c r="AG18" i="28"/>
  <c r="M23" i="24"/>
  <c r="S27" i="24"/>
  <c r="M45" i="8"/>
  <c r="K83" i="8"/>
  <c r="M47" i="69"/>
  <c r="A166" i="78"/>
  <c r="A911" i="78"/>
  <c r="J59" i="58"/>
  <c r="A688" i="78"/>
  <c r="J16" i="58"/>
  <c r="A347" i="90"/>
  <c r="A1046" i="78"/>
  <c r="A334" i="78"/>
  <c r="A1121" i="78"/>
  <c r="A343" i="78"/>
  <c r="A81" i="78"/>
  <c r="A270" i="78"/>
  <c r="A1009" i="78"/>
  <c r="A1141" i="78"/>
  <c r="A126" i="78"/>
  <c r="A790" i="78"/>
  <c r="C333" i="58"/>
  <c r="A318" i="78"/>
  <c r="A768" i="78"/>
  <c r="A1150" i="78"/>
  <c r="A260" i="78"/>
  <c r="A1119" i="78"/>
  <c r="A761" i="78"/>
  <c r="A338" i="78"/>
  <c r="A539" i="78"/>
  <c r="A664" i="78"/>
  <c r="A121" i="78"/>
  <c r="A394" i="78"/>
  <c r="AI32" i="28"/>
  <c r="AI34" i="28"/>
  <c r="A765" i="90"/>
  <c r="A1000" i="78"/>
  <c r="A534" i="78"/>
  <c r="A159" i="78"/>
  <c r="A933" i="78"/>
  <c r="A855" i="78"/>
  <c r="A503" i="78"/>
  <c r="A630" i="78"/>
  <c r="A147" i="78"/>
  <c r="A524" i="78"/>
  <c r="A990" i="78"/>
  <c r="A154" i="78"/>
  <c r="A529" i="78"/>
  <c r="A347" i="78"/>
  <c r="A770" i="78"/>
  <c r="A444" i="78"/>
  <c r="A896" i="78"/>
  <c r="A561" i="78"/>
  <c r="A456" i="78"/>
  <c r="A211" i="78"/>
  <c r="A668" i="78"/>
  <c r="A51" i="78"/>
  <c r="A1125" i="78"/>
  <c r="A878" i="78"/>
  <c r="J291" i="58"/>
  <c r="J285" i="58"/>
  <c r="J270" i="58"/>
  <c r="J248" i="58"/>
  <c r="J239" i="58"/>
  <c r="J219" i="58"/>
  <c r="J186" i="58"/>
  <c r="J172" i="58"/>
  <c r="J150" i="58"/>
  <c r="J127" i="58"/>
  <c r="A772" i="90"/>
  <c r="AB28" i="28"/>
  <c r="AC36" i="28"/>
  <c r="AC32" i="28"/>
  <c r="AC34" i="28"/>
  <c r="AC35" i="28"/>
  <c r="AC31" i="28"/>
  <c r="A368" i="90"/>
  <c r="A191" i="90"/>
  <c r="A20" i="90"/>
  <c r="A1141" i="90"/>
  <c r="A933" i="90"/>
  <c r="A637" i="90"/>
  <c r="A797" i="78"/>
  <c r="A1093" i="78"/>
  <c r="A1097" i="78"/>
  <c r="A850" i="78"/>
  <c r="A1117" i="78"/>
  <c r="A886" i="78"/>
  <c r="A653" i="78"/>
  <c r="A427" i="78"/>
  <c r="A236" i="78"/>
  <c r="A71" i="78"/>
  <c r="A1040" i="78"/>
  <c r="A823" i="78"/>
  <c r="A594" i="78"/>
  <c r="A551" i="78"/>
  <c r="A973" i="78"/>
  <c r="A246" i="78"/>
  <c r="A924" i="78"/>
  <c r="A358" i="78"/>
  <c r="A61" i="78"/>
  <c r="A226" i="78"/>
  <c r="A414" i="78"/>
  <c r="A640" i="78"/>
  <c r="A875" i="78"/>
  <c r="A1101" i="78"/>
  <c r="A66" i="78"/>
  <c r="A231" i="78"/>
  <c r="A423" i="78"/>
  <c r="A76" i="78"/>
  <c r="A241" i="78"/>
  <c r="A436" i="78"/>
  <c r="A660" i="78"/>
  <c r="A891" i="78"/>
  <c r="A353" i="78"/>
  <c r="A546" i="78"/>
  <c r="A772" i="78"/>
  <c r="A1011" i="78"/>
  <c r="A859" i="78"/>
  <c r="A314" i="78"/>
  <c r="A637" i="78"/>
  <c r="A96" i="78"/>
  <c r="A745" i="78"/>
  <c r="A981" i="78"/>
  <c r="A86" i="78"/>
  <c r="A180" i="78"/>
  <c r="A325" i="78"/>
  <c r="A901" i="78"/>
  <c r="A46" i="78"/>
  <c r="A514" i="78"/>
  <c r="A256" i="78"/>
  <c r="A519" i="78"/>
  <c r="D22" i="58"/>
  <c r="A126" i="90"/>
  <c r="A546" i="90"/>
  <c r="A973" i="90"/>
  <c r="J11" i="58"/>
  <c r="J43" i="58"/>
  <c r="J164" i="58"/>
  <c r="J170" i="58"/>
  <c r="J226" i="58"/>
  <c r="J237" i="58"/>
  <c r="J247" i="58"/>
  <c r="J257" i="58"/>
  <c r="J262" i="58"/>
  <c r="J279" i="58"/>
  <c r="J282" i="58"/>
  <c r="J284" i="58"/>
  <c r="J286" i="58"/>
  <c r="L12" i="84"/>
  <c r="L32" i="84" s="1"/>
  <c r="F32" i="84" s="1"/>
  <c r="K32" i="84" s="1"/>
  <c r="J295" i="58"/>
  <c r="J211" i="58"/>
  <c r="J283" i="58"/>
  <c r="J256" i="58"/>
  <c r="J246" i="58"/>
  <c r="J249" i="58"/>
  <c r="J243" i="58"/>
  <c r="J275" i="58"/>
  <c r="J273" i="58"/>
  <c r="J268" i="58"/>
  <c r="J245" i="58"/>
  <c r="J242" i="58"/>
  <c r="J212" i="58"/>
  <c r="J200" i="58"/>
  <c r="J178" i="58"/>
  <c r="J176" i="58"/>
  <c r="J126" i="58"/>
  <c r="J123" i="58"/>
  <c r="J96" i="58"/>
  <c r="J67" i="58"/>
  <c r="J58" i="58"/>
  <c r="J33" i="58"/>
  <c r="A668" i="90"/>
  <c r="A196" i="90"/>
  <c r="A166" i="90"/>
  <c r="A768" i="90"/>
  <c r="A364" i="90"/>
  <c r="A24" i="90"/>
  <c r="A966" i="90"/>
  <c r="A551" i="90"/>
  <c r="A186" i="90"/>
  <c r="A36" i="90"/>
  <c r="A804" i="90"/>
  <c r="A353" i="90"/>
  <c r="A17" i="90"/>
  <c r="A947" i="90"/>
  <c r="A539" i="90"/>
  <c r="A180" i="90"/>
  <c r="A1137" i="90"/>
  <c r="A745" i="90"/>
  <c r="A343" i="90"/>
  <c r="A372" i="90"/>
  <c r="A839" i="90"/>
  <c r="A423" i="90"/>
  <c r="A81" i="90"/>
  <c r="A1119" i="90"/>
  <c r="A29" i="90"/>
  <c r="A561" i="90"/>
  <c r="A1150" i="90"/>
  <c r="A358" i="90"/>
  <c r="A1004" i="90"/>
  <c r="A182" i="90"/>
  <c r="A753" i="90"/>
  <c r="A12" i="90"/>
  <c r="A534" i="90"/>
  <c r="A1023" i="90"/>
  <c r="A246" i="90"/>
  <c r="J32" i="58"/>
  <c r="J37" i="58"/>
  <c r="J39" i="58"/>
  <c r="J41" i="58"/>
  <c r="J30" i="58"/>
  <c r="J48" i="58"/>
  <c r="J62" i="58"/>
  <c r="J69" i="58"/>
  <c r="J82" i="58"/>
  <c r="J101" i="58"/>
  <c r="J124" i="58"/>
  <c r="J137" i="58"/>
  <c r="J139" i="58"/>
  <c r="J145" i="58"/>
  <c r="J149" i="58"/>
  <c r="J154" i="58"/>
  <c r="J156" i="58"/>
  <c r="J158" i="58"/>
  <c r="J23" i="58"/>
  <c r="J205" i="58"/>
  <c r="J203" i="58"/>
  <c r="J198" i="58"/>
  <c r="J191" i="58"/>
  <c r="J213" i="58"/>
  <c r="J202" i="58"/>
  <c r="J78" i="58"/>
  <c r="J76" i="58"/>
  <c r="J74" i="58"/>
  <c r="J31" i="58"/>
  <c r="J22" i="58"/>
  <c r="J253" i="58"/>
  <c r="J294" i="58"/>
  <c r="J288" i="58"/>
  <c r="J271" i="58"/>
  <c r="J195" i="58"/>
  <c r="J187" i="58"/>
  <c r="J183" i="58"/>
  <c r="J297" i="58"/>
  <c r="J296" i="58"/>
  <c r="J274" i="58"/>
  <c r="J221" i="58"/>
  <c r="A1067" i="90"/>
  <c r="A975" i="90"/>
  <c r="A875" i="90"/>
  <c r="A770" i="90"/>
  <c r="A622" i="90"/>
  <c r="A519" i="90"/>
  <c r="A1014" i="90"/>
  <c r="A823" i="90"/>
  <c r="A568" i="90"/>
  <c r="A405" i="90"/>
  <c r="A325" i="90"/>
  <c r="A236" i="90"/>
  <c r="A159" i="90"/>
  <c r="A71" i="90"/>
  <c r="A9" i="90"/>
  <c r="A464" i="90"/>
  <c r="A1117" i="90"/>
  <c r="A1011" i="90"/>
  <c r="A906" i="90"/>
  <c r="A813" i="90"/>
  <c r="A714" i="90"/>
  <c r="A614" i="90"/>
  <c r="A514" i="90"/>
  <c r="A399" i="90"/>
  <c r="A318" i="90"/>
  <c r="A231" i="90"/>
  <c r="A154" i="90"/>
  <c r="A66" i="90"/>
  <c r="A1077" i="90"/>
  <c r="A241" i="90"/>
  <c r="A1109" i="90"/>
  <c r="A1009" i="90"/>
  <c r="A901" i="90"/>
  <c r="A809" i="90"/>
  <c r="A702" i="90"/>
  <c r="A607" i="90"/>
  <c r="A503" i="90"/>
  <c r="A394" i="90"/>
  <c r="A314" i="90"/>
  <c r="A226" i="90"/>
  <c r="A147" i="90"/>
  <c r="A61" i="90"/>
  <c r="A1121" i="90"/>
  <c r="A334" i="90"/>
  <c r="A1145" i="90"/>
  <c r="A1042" i="90"/>
  <c r="A953" i="90"/>
  <c r="A855" i="90"/>
  <c r="A761" i="90"/>
  <c r="A653" i="90"/>
  <c r="A489" i="90"/>
  <c r="A389" i="90"/>
  <c r="A309" i="90"/>
  <c r="A221" i="90"/>
  <c r="A143" i="90"/>
  <c r="A56" i="90"/>
  <c r="A878" i="90"/>
  <c r="A288" i="90"/>
  <c r="A1097" i="90"/>
  <c r="A1000" i="90"/>
  <c r="A891" i="90"/>
  <c r="A797" i="90"/>
  <c r="A688" i="90"/>
  <c r="A599" i="90"/>
  <c r="A480" i="90"/>
  <c r="A385" i="90"/>
  <c r="A305" i="90"/>
  <c r="A216" i="90"/>
  <c r="A130" i="90"/>
  <c r="A51" i="90"/>
  <c r="A924" i="90"/>
  <c r="A201" i="90"/>
  <c r="A1093" i="90"/>
  <c r="A996" i="90"/>
  <c r="A886" i="90"/>
  <c r="A790" i="90"/>
  <c r="A681" i="90"/>
  <c r="A594" i="90"/>
  <c r="A471" i="90"/>
  <c r="A381" i="90"/>
  <c r="A251" i="90"/>
  <c r="A178" i="90"/>
  <c r="A86" i="90"/>
  <c r="A1021" i="90"/>
  <c r="A76" i="90"/>
  <c r="A1086" i="90"/>
  <c r="A990" i="90"/>
  <c r="A880" i="90"/>
  <c r="A778" i="90"/>
  <c r="A674" i="90"/>
  <c r="A585" i="90"/>
  <c r="A468" i="90"/>
  <c r="A376" i="90"/>
  <c r="A294" i="90"/>
  <c r="A206" i="90"/>
  <c r="A121" i="90"/>
  <c r="A41" i="90"/>
  <c r="A981" i="90"/>
  <c r="A414" i="90"/>
  <c r="J298" i="58"/>
  <c r="A282" i="78"/>
  <c r="A1042" i="78"/>
  <c r="A947" i="78"/>
  <c r="A832" i="78"/>
  <c r="A695" i="78"/>
  <c r="A599" i="78"/>
  <c r="A471" i="78"/>
  <c r="A381" i="78"/>
  <c r="A294" i="78"/>
  <c r="A196" i="78"/>
  <c r="A111" i="78"/>
  <c r="A29" i="78"/>
  <c r="A1109" i="78"/>
  <c r="A996" i="78"/>
  <c r="A880" i="78"/>
  <c r="A765" i="78"/>
  <c r="A646" i="78"/>
  <c r="A1014" i="78"/>
  <c r="A674" i="78"/>
  <c r="A399" i="78"/>
  <c r="A1086" i="78"/>
  <c r="A804" i="78"/>
  <c r="A364" i="78"/>
  <c r="A173" i="78"/>
  <c r="A1077" i="78"/>
  <c r="A778" i="78"/>
  <c r="A462" i="78"/>
  <c r="A221" i="78"/>
  <c r="A17" i="78"/>
  <c r="A101" i="78"/>
  <c r="A186" i="78"/>
  <c r="A265" i="78"/>
  <c r="A372" i="78"/>
  <c r="A464" i="78"/>
  <c r="A585" i="78"/>
  <c r="A681" i="78"/>
  <c r="A813" i="78"/>
  <c r="A929" i="78"/>
  <c r="A1028" i="78"/>
  <c r="A1145" i="78"/>
  <c r="A20" i="78"/>
  <c r="A106" i="78"/>
  <c r="A191" i="78"/>
  <c r="A288" i="78"/>
  <c r="A376" i="78"/>
  <c r="A468" i="78"/>
  <c r="A36" i="78"/>
  <c r="A116" i="78"/>
  <c r="A201" i="78"/>
  <c r="A305" i="78"/>
  <c r="A385" i="78"/>
  <c r="A480" i="78"/>
  <c r="A607" i="78"/>
  <c r="A702" i="78"/>
  <c r="A839" i="78"/>
  <c r="A953" i="78"/>
  <c r="A309" i="78"/>
  <c r="A389" i="78"/>
  <c r="A489" i="78"/>
  <c r="A614" i="78"/>
  <c r="A714" i="78"/>
  <c r="A844" i="78"/>
  <c r="A966" i="78"/>
  <c r="A1059" i="78"/>
  <c r="A1021" i="78"/>
  <c r="A736" i="78"/>
  <c r="A405" i="78"/>
  <c r="A206" i="78"/>
  <c r="A41" i="78"/>
  <c r="A753" i="78"/>
  <c r="A216" i="78"/>
  <c r="A9" i="78"/>
  <c r="A1023" i="78"/>
  <c r="A450" i="78"/>
  <c r="A91" i="78"/>
  <c r="A671" i="78"/>
  <c r="A182" i="78"/>
  <c r="A975" i="78"/>
  <c r="A368" i="78"/>
  <c r="A56" i="78"/>
  <c r="A622" i="78"/>
  <c r="A178" i="78"/>
  <c r="AI31" i="28"/>
  <c r="A575" i="78"/>
  <c r="A143" i="78"/>
  <c r="AI30" i="28"/>
  <c r="A809" i="78"/>
  <c r="A251" i="78"/>
  <c r="A4" i="78"/>
  <c r="A130" i="78"/>
  <c r="A1137" i="78"/>
  <c r="A12" i="78"/>
  <c r="A1067" i="78"/>
  <c r="A863" i="78"/>
  <c r="A906" i="78"/>
  <c r="A568" i="78"/>
  <c r="A24" i="78"/>
  <c r="A1004" i="78"/>
  <c r="A116" i="90"/>
  <c r="A4" i="90"/>
  <c r="A173" i="90"/>
  <c r="A338" i="90"/>
  <c r="A529" i="90"/>
  <c r="A736" i="90"/>
  <c r="A929" i="90"/>
  <c r="A1125" i="90"/>
  <c r="A46" i="90"/>
  <c r="A211" i="90"/>
  <c r="A427" i="90"/>
  <c r="A640" i="90"/>
  <c r="A844" i="90"/>
  <c r="A1028" i="90"/>
  <c r="A524" i="90"/>
  <c r="A91" i="90"/>
  <c r="A256" i="90"/>
  <c r="A436" i="90"/>
  <c r="A646" i="90"/>
  <c r="A850" i="90"/>
  <c r="A1040" i="90"/>
  <c r="A575" i="90"/>
  <c r="A96" i="90"/>
  <c r="A260" i="90"/>
  <c r="A444" i="90"/>
  <c r="A695" i="90"/>
  <c r="A896" i="90"/>
  <c r="A1101" i="90"/>
  <c r="A671" i="90"/>
  <c r="A101" i="90"/>
  <c r="A265" i="90"/>
  <c r="A450" i="90"/>
  <c r="A660" i="90"/>
  <c r="A859" i="90"/>
  <c r="A1046" i="90"/>
  <c r="A630" i="90"/>
  <c r="A106" i="90"/>
  <c r="A270" i="90"/>
  <c r="A456" i="90"/>
  <c r="A664" i="90"/>
  <c r="A863" i="90"/>
  <c r="A1059" i="90"/>
  <c r="A832" i="90"/>
  <c r="A111" i="90"/>
  <c r="A282" i="90"/>
  <c r="A462" i="90"/>
  <c r="A911" i="90"/>
  <c r="AB24" i="28"/>
  <c r="D57" i="8"/>
  <c r="B9" i="46"/>
  <c r="L38" i="8"/>
  <c r="I19" i="28"/>
  <c r="AE19" i="28" s="1"/>
  <c r="O27" i="24"/>
  <c r="I17" i="28"/>
  <c r="AB17" i="28" s="1"/>
  <c r="N17" i="24"/>
  <c r="P17" i="24" s="1"/>
  <c r="D47" i="69"/>
  <c r="K46" i="69"/>
  <c r="M46" i="69" s="1"/>
  <c r="G22" i="26"/>
  <c r="N45" i="26"/>
  <c r="O58" i="24"/>
  <c r="O122" i="24"/>
  <c r="O123" i="24" s="1"/>
  <c r="O46" i="24"/>
  <c r="M64" i="69"/>
  <c r="R15" i="69" s="1"/>
  <c r="H30" i="26"/>
  <c r="L33" i="8"/>
  <c r="H29" i="26"/>
  <c r="D33" i="69"/>
  <c r="N18" i="24"/>
  <c r="M45" i="69"/>
  <c r="D54" i="8"/>
  <c r="G23" i="26"/>
  <c r="O86" i="24"/>
  <c r="AB30" i="28"/>
  <c r="Z34" i="28"/>
  <c r="AB34" i="28" s="1"/>
  <c r="AC33" i="28"/>
  <c r="H114" i="19"/>
  <c r="F114" i="19"/>
  <c r="D115" i="19"/>
  <c r="M35" i="69"/>
  <c r="K79" i="8"/>
  <c r="M15" i="24"/>
  <c r="S15" i="24"/>
  <c r="S19" i="24" s="1"/>
  <c r="K81" i="8"/>
  <c r="I27" i="34"/>
  <c r="AF23" i="28"/>
  <c r="AF18" i="28"/>
  <c r="M18" i="24"/>
  <c r="I32" i="32"/>
  <c r="I29" i="34"/>
  <c r="S29" i="24"/>
  <c r="M25" i="24"/>
  <c r="P25" i="24" s="1"/>
  <c r="M33" i="8"/>
  <c r="M38" i="8"/>
  <c r="M36" i="8"/>
  <c r="M34" i="8"/>
  <c r="M40" i="8"/>
  <c r="M30" i="8"/>
  <c r="R61" i="24"/>
  <c r="J61" i="24" s="1"/>
  <c r="O61" i="24" s="1"/>
  <c r="R39" i="24"/>
  <c r="J39" i="24" s="1"/>
  <c r="O39" i="24" s="1"/>
  <c r="R62" i="24"/>
  <c r="J62" i="24" s="1"/>
  <c r="O62" i="24" s="1"/>
  <c r="L79" i="26"/>
  <c r="M79" i="26" s="1"/>
  <c r="N79" i="26" s="1"/>
  <c r="P30" i="26"/>
  <c r="L81" i="26"/>
  <c r="M81" i="26" s="1"/>
  <c r="N81" i="26" s="1"/>
  <c r="M57" i="8"/>
  <c r="M49" i="8"/>
  <c r="M50" i="8"/>
  <c r="M29" i="8"/>
  <c r="AG24" i="28"/>
  <c r="AG20" i="28"/>
  <c r="AG17" i="28"/>
  <c r="M27" i="24"/>
  <c r="O45" i="8"/>
  <c r="S24" i="24"/>
  <c r="I31" i="32"/>
  <c r="I29" i="33"/>
  <c r="L20" i="89"/>
  <c r="L21" i="89" s="1"/>
  <c r="L22" i="89" s="1"/>
  <c r="L23" i="89" s="1"/>
  <c r="A21" i="83"/>
  <c r="J179" i="58"/>
  <c r="J153" i="58"/>
  <c r="O48" i="63"/>
  <c r="H49" i="63"/>
  <c r="J236" i="58"/>
  <c r="J229" i="58"/>
  <c r="J199" i="58"/>
  <c r="F17" i="69"/>
  <c r="F19" i="69"/>
  <c r="D17" i="69"/>
  <c r="F30" i="8"/>
  <c r="F31" i="8"/>
  <c r="D31" i="8"/>
  <c r="J162" i="58"/>
  <c r="J220" i="58"/>
  <c r="J93" i="58"/>
  <c r="J65" i="58"/>
  <c r="J109" i="58"/>
  <c r="J64" i="58"/>
  <c r="J18" i="58"/>
  <c r="M44" i="63"/>
  <c r="M45" i="63" s="1"/>
  <c r="M46" i="63" s="1"/>
  <c r="M47" i="63" s="1"/>
  <c r="M11" i="89"/>
  <c r="J11" i="89"/>
  <c r="J14" i="89" s="1"/>
  <c r="J138" i="58"/>
  <c r="J180" i="58"/>
  <c r="J280" i="58"/>
  <c r="J173" i="58"/>
  <c r="J20" i="32"/>
  <c r="J18" i="33"/>
  <c r="J18" i="34"/>
  <c r="J125" i="58"/>
  <c r="D19" i="69"/>
  <c r="K36" i="8"/>
  <c r="J144" i="58"/>
  <c r="J167" i="58"/>
  <c r="B35" i="26"/>
  <c r="P20" i="26"/>
  <c r="L18" i="26"/>
  <c r="M18" i="26" s="1"/>
  <c r="L70" i="26"/>
  <c r="M70" i="26" s="1"/>
  <c r="N70" i="26" s="1"/>
  <c r="L17" i="26"/>
  <c r="M17" i="26" s="1"/>
  <c r="P18" i="26"/>
  <c r="L34" i="26"/>
  <c r="M34" i="26" s="1"/>
  <c r="L82" i="26"/>
  <c r="M82" i="26" s="1"/>
  <c r="N82" i="26" s="1"/>
  <c r="L32" i="26"/>
  <c r="M32" i="26" s="1"/>
  <c r="B34" i="26"/>
  <c r="K84" i="8"/>
  <c r="P29" i="26"/>
  <c r="L29" i="26"/>
  <c r="M29" i="26" s="1"/>
  <c r="L20" i="26"/>
  <c r="M20" i="26" s="1"/>
  <c r="N20" i="26" s="1"/>
  <c r="AF24" i="28"/>
  <c r="L71" i="26"/>
  <c r="M71" i="26" s="1"/>
  <c r="N71" i="26" s="1"/>
  <c r="L22" i="26"/>
  <c r="M22" i="26" s="1"/>
  <c r="N40" i="8"/>
  <c r="L80" i="26"/>
  <c r="M80" i="26" s="1"/>
  <c r="N80" i="26" s="1"/>
  <c r="P32" i="26"/>
  <c r="AF19" i="28"/>
  <c r="L75" i="26"/>
  <c r="M75" i="26" s="1"/>
  <c r="N75" i="26" s="1"/>
  <c r="I30" i="33"/>
  <c r="N41" i="8"/>
  <c r="K80" i="8"/>
  <c r="L84" i="26"/>
  <c r="M84" i="26" s="1"/>
  <c r="N84" i="26" s="1"/>
  <c r="N31" i="8"/>
  <c r="AF17" i="28"/>
  <c r="L23" i="26"/>
  <c r="M23" i="26" s="1"/>
  <c r="N43" i="8"/>
  <c r="B25" i="69"/>
  <c r="B29" i="69"/>
  <c r="B22" i="69"/>
  <c r="B23" i="69"/>
  <c r="B27" i="69"/>
  <c r="B28" i="69"/>
  <c r="B18" i="28"/>
  <c r="B37" i="8"/>
  <c r="B35" i="8"/>
  <c r="B21" i="69"/>
  <c r="I27" i="33"/>
  <c r="R37" i="24"/>
  <c r="J37" i="24" s="1"/>
  <c r="O37" i="24" s="1"/>
  <c r="N54" i="8"/>
  <c r="N56" i="8"/>
  <c r="N55" i="8"/>
  <c r="P34" i="26"/>
  <c r="S23" i="24"/>
  <c r="N29" i="8"/>
  <c r="N30" i="8"/>
  <c r="P23" i="26"/>
  <c r="P35" i="26"/>
  <c r="B40" i="8"/>
  <c r="B34" i="8"/>
  <c r="P19" i="63"/>
  <c r="P20" i="63" s="1"/>
  <c r="P21" i="63" s="1"/>
  <c r="P22" i="63" s="1"/>
  <c r="P23" i="63" s="1"/>
  <c r="P24" i="63" s="1"/>
  <c r="P25" i="63" s="1"/>
  <c r="P26" i="63" s="1"/>
  <c r="P27" i="63" s="1"/>
  <c r="P28" i="63" s="1"/>
  <c r="P29" i="63" s="1"/>
  <c r="P30" i="63" s="1"/>
  <c r="P31" i="63" s="1"/>
  <c r="P32" i="63" s="1"/>
  <c r="P33" i="63" s="1"/>
  <c r="P34" i="63" s="1"/>
  <c r="P35" i="63" s="1"/>
  <c r="P36" i="63" s="1"/>
  <c r="P37" i="63" s="1"/>
  <c r="P38" i="63" s="1"/>
  <c r="P39" i="63" s="1"/>
  <c r="P40" i="63" s="1"/>
  <c r="P41" i="63" s="1"/>
  <c r="P42" i="63" s="1"/>
  <c r="P43" i="63" s="1"/>
  <c r="P44" i="63" s="1"/>
  <c r="P45" i="63" s="1"/>
  <c r="P46" i="63" s="1"/>
  <c r="P47" i="63" s="1"/>
  <c r="G68" i="46"/>
  <c r="B39" i="8"/>
  <c r="G9" i="46"/>
  <c r="B18" i="69"/>
  <c r="B24" i="69"/>
  <c r="B19" i="69"/>
  <c r="B20" i="69"/>
  <c r="B26" i="69"/>
  <c r="B31" i="8"/>
  <c r="B16" i="69"/>
  <c r="G8" i="46"/>
  <c r="G7" i="46"/>
  <c r="K110" i="58"/>
  <c r="K244" i="58"/>
  <c r="K98" i="58"/>
  <c r="L98" i="58" s="1"/>
  <c r="K220" i="58"/>
  <c r="K149" i="58"/>
  <c r="K90" i="58"/>
  <c r="K264" i="58"/>
  <c r="K144" i="58"/>
  <c r="K58" i="58"/>
  <c r="K233" i="58"/>
  <c r="K116" i="58"/>
  <c r="K62" i="58"/>
  <c r="K151" i="58"/>
  <c r="K84" i="58"/>
  <c r="K273" i="58"/>
  <c r="K235" i="58"/>
  <c r="K191" i="58"/>
  <c r="K154" i="58"/>
  <c r="K284" i="58"/>
  <c r="K226" i="58"/>
  <c r="K135" i="58"/>
  <c r="K125" i="58"/>
  <c r="K239" i="58"/>
  <c r="K292" i="58"/>
  <c r="K145" i="58"/>
  <c r="K197" i="58"/>
  <c r="L197" i="58" s="1"/>
  <c r="K282" i="58"/>
  <c r="D66" i="43"/>
  <c r="O55" i="8" l="1"/>
  <c r="M14" i="89"/>
  <c r="P29" i="96"/>
  <c r="D13" i="89"/>
  <c r="D14" i="89"/>
  <c r="M32" i="69"/>
  <c r="O58" i="8"/>
  <c r="M17" i="69"/>
  <c r="O44" i="8"/>
  <c r="O59" i="8"/>
  <c r="M34" i="69"/>
  <c r="O50" i="8"/>
  <c r="M38" i="69"/>
  <c r="M37" i="69"/>
  <c r="M33" i="69"/>
  <c r="P26" i="24"/>
  <c r="O41" i="8"/>
  <c r="N23" i="26"/>
  <c r="AE22" i="28"/>
  <c r="AC22" i="28"/>
  <c r="P27" i="24"/>
  <c r="AC19" i="28"/>
  <c r="N18" i="26"/>
  <c r="AB20" i="28"/>
  <c r="AC20" i="28"/>
  <c r="N32" i="26"/>
  <c r="P24" i="24"/>
  <c r="O49" i="8"/>
  <c r="N17" i="26"/>
  <c r="N24" i="26" s="1"/>
  <c r="N88" i="26" s="1"/>
  <c r="P18" i="24"/>
  <c r="O38" i="8"/>
  <c r="O57" i="8"/>
  <c r="K32" i="8"/>
  <c r="O32" i="8" s="1"/>
  <c r="P15" i="24"/>
  <c r="P19" i="24" s="1"/>
  <c r="O139" i="24" s="1"/>
  <c r="P23" i="24"/>
  <c r="N22" i="26"/>
  <c r="O48" i="8"/>
  <c r="N30" i="26"/>
  <c r="O54" i="8"/>
  <c r="L239" i="58"/>
  <c r="B65" i="63"/>
  <c r="B66" i="63" s="1"/>
  <c r="B59" i="63"/>
  <c r="B60" i="63" s="1"/>
  <c r="B61" i="63" s="1"/>
  <c r="B62" i="63" s="1"/>
  <c r="B63" i="63" s="1"/>
  <c r="B64" i="63" s="1"/>
  <c r="L48" i="63"/>
  <c r="E49" i="63"/>
  <c r="M48" i="63"/>
  <c r="O33" i="8"/>
  <c r="O56" i="8"/>
  <c r="O43" i="8"/>
  <c r="O30" i="8"/>
  <c r="AG25" i="28"/>
  <c r="S30" i="24"/>
  <c r="O36" i="8"/>
  <c r="L16" i="84"/>
  <c r="F16" i="84" s="1"/>
  <c r="K16" i="84" s="1"/>
  <c r="L62" i="58"/>
  <c r="L144" i="58"/>
  <c r="L220" i="58"/>
  <c r="L23" i="84"/>
  <c r="F23" i="84" s="1"/>
  <c r="K23" i="84" s="1"/>
  <c r="L33" i="84"/>
  <c r="F33" i="84" s="1"/>
  <c r="K33" i="84" s="1"/>
  <c r="L19" i="84"/>
  <c r="F19" i="84" s="1"/>
  <c r="K19" i="84" s="1"/>
  <c r="D12" i="58"/>
  <c r="L282" i="58"/>
  <c r="L145" i="58"/>
  <c r="L149" i="58"/>
  <c r="L154" i="58"/>
  <c r="J230" i="58"/>
  <c r="J75" i="58"/>
  <c r="J263" i="58"/>
  <c r="AC37" i="28"/>
  <c r="AB37" i="28"/>
  <c r="AB19" i="28"/>
  <c r="M48" i="69"/>
  <c r="N29" i="26"/>
  <c r="AE17" i="28"/>
  <c r="K188" i="58"/>
  <c r="K41" i="58"/>
  <c r="L41" i="58" s="1"/>
  <c r="G10" i="46"/>
  <c r="G12" i="46" s="1"/>
  <c r="G14" i="46" s="1"/>
  <c r="L284" i="58"/>
  <c r="L191" i="58"/>
  <c r="L273" i="58"/>
  <c r="J289" i="58"/>
  <c r="J267" i="58"/>
  <c r="J254" i="58"/>
  <c r="J194" i="58"/>
  <c r="J174" i="58"/>
  <c r="J133" i="58"/>
  <c r="J112" i="58"/>
  <c r="J84" i="58"/>
  <c r="L84" i="58" s="1"/>
  <c r="J56" i="58"/>
  <c r="C14" i="84"/>
  <c r="D28" i="58"/>
  <c r="L226" i="58"/>
  <c r="L58" i="58"/>
  <c r="I32" i="84"/>
  <c r="J105" i="58"/>
  <c r="L17" i="84"/>
  <c r="F17" i="84" s="1"/>
  <c r="L21" i="84"/>
  <c r="F21" i="84" s="1"/>
  <c r="L29" i="84"/>
  <c r="F29" i="84" s="1"/>
  <c r="L34" i="84"/>
  <c r="F34" i="84" s="1"/>
  <c r="L24" i="84"/>
  <c r="F24" i="84" s="1"/>
  <c r="L26" i="84"/>
  <c r="F26" i="84" s="1"/>
  <c r="L22" i="84"/>
  <c r="F22" i="84" s="1"/>
  <c r="J272" i="58"/>
  <c r="J264" i="58"/>
  <c r="L264" i="58" s="1"/>
  <c r="J240" i="58"/>
  <c r="J233" i="58"/>
  <c r="L233" i="58" s="1"/>
  <c r="J160" i="58"/>
  <c r="J146" i="58"/>
  <c r="J102" i="58"/>
  <c r="J63" i="58"/>
  <c r="J80" i="58"/>
  <c r="J209" i="58"/>
  <c r="J196" i="58"/>
  <c r="J143" i="58"/>
  <c r="J134" i="58"/>
  <c r="J130" i="58"/>
  <c r="J122" i="58"/>
  <c r="J118" i="58"/>
  <c r="J116" i="58"/>
  <c r="L116" i="58" s="1"/>
  <c r="J113" i="58"/>
  <c r="J107" i="58"/>
  <c r="J104" i="58"/>
  <c r="J97" i="58"/>
  <c r="J94" i="58"/>
  <c r="J92" i="58"/>
  <c r="J90" i="58"/>
  <c r="L90" i="58" s="1"/>
  <c r="J79" i="58"/>
  <c r="J57" i="58"/>
  <c r="J50" i="58"/>
  <c r="J42" i="58"/>
  <c r="J17" i="58"/>
  <c r="J36" i="58"/>
  <c r="J12" i="58"/>
  <c r="J13" i="58"/>
  <c r="J49" i="58"/>
  <c r="J70" i="58"/>
  <c r="J81" i="58"/>
  <c r="J110" i="58"/>
  <c r="L110" i="58" s="1"/>
  <c r="J131" i="58"/>
  <c r="J141" i="58"/>
  <c r="J148" i="58"/>
  <c r="J155" i="58"/>
  <c r="J161" i="58"/>
  <c r="J165" i="58"/>
  <c r="J168" i="58"/>
  <c r="J171" i="58"/>
  <c r="J224" i="58"/>
  <c r="J227" i="58"/>
  <c r="J232" i="58"/>
  <c r="J235" i="58"/>
  <c r="L235" i="58" s="1"/>
  <c r="J255" i="58"/>
  <c r="J281" i="58"/>
  <c r="J290" i="58"/>
  <c r="L125" i="58"/>
  <c r="K12" i="58"/>
  <c r="I33" i="84"/>
  <c r="J15" i="58"/>
  <c r="J151" i="58"/>
  <c r="L151" i="58" s="1"/>
  <c r="J142" i="58"/>
  <c r="J132" i="58"/>
  <c r="J119" i="58"/>
  <c r="J117" i="58"/>
  <c r="J115" i="58"/>
  <c r="J111" i="58"/>
  <c r="J103" i="58"/>
  <c r="J99" i="58"/>
  <c r="J95" i="58"/>
  <c r="J91" i="58"/>
  <c r="J73" i="58"/>
  <c r="J60" i="58"/>
  <c r="J55" i="58"/>
  <c r="J38" i="58"/>
  <c r="J24" i="58"/>
  <c r="J35" i="58"/>
  <c r="J26" i="58"/>
  <c r="J14" i="58"/>
  <c r="J19" i="58"/>
  <c r="J40" i="58"/>
  <c r="J54" i="58"/>
  <c r="J61" i="58"/>
  <c r="J77" i="58"/>
  <c r="J85" i="58"/>
  <c r="J106" i="58"/>
  <c r="J114" i="58"/>
  <c r="J135" i="58"/>
  <c r="L135" i="58" s="1"/>
  <c r="J152" i="58"/>
  <c r="J159" i="58"/>
  <c r="J163" i="58"/>
  <c r="J166" i="58"/>
  <c r="J169" i="58"/>
  <c r="J188" i="58"/>
  <c r="J208" i="58"/>
  <c r="J222" i="58"/>
  <c r="J225" i="58"/>
  <c r="J231" i="58"/>
  <c r="J234" i="58"/>
  <c r="J238" i="58"/>
  <c r="J244" i="58"/>
  <c r="L244" i="58" s="1"/>
  <c r="J252" i="58"/>
  <c r="J265" i="58"/>
  <c r="J292" i="58"/>
  <c r="L292" i="58" s="1"/>
  <c r="AC17" i="28"/>
  <c r="N67" i="26"/>
  <c r="N89" i="26" s="1"/>
  <c r="O29" i="8"/>
  <c r="O40" i="24"/>
  <c r="O63" i="24"/>
  <c r="N78" i="26"/>
  <c r="N94" i="26" s="1"/>
  <c r="K295" i="58"/>
  <c r="L295" i="58" s="1"/>
  <c r="K271" i="58"/>
  <c r="L271" i="58" s="1"/>
  <c r="D17" i="89"/>
  <c r="K85" i="58"/>
  <c r="K162" i="58"/>
  <c r="L162" i="58" s="1"/>
  <c r="K178" i="58"/>
  <c r="L178" i="58" s="1"/>
  <c r="K26" i="69"/>
  <c r="J26" i="69"/>
  <c r="L34" i="8"/>
  <c r="K34" i="8"/>
  <c r="K25" i="69"/>
  <c r="J25" i="69"/>
  <c r="J20" i="89"/>
  <c r="J21" i="89" s="1"/>
  <c r="J18" i="69"/>
  <c r="K18" i="69"/>
  <c r="A22" i="83"/>
  <c r="F18" i="69"/>
  <c r="D18" i="69"/>
  <c r="P48" i="63"/>
  <c r="J24" i="69"/>
  <c r="K24" i="69"/>
  <c r="K29" i="69"/>
  <c r="J29" i="69"/>
  <c r="H50" i="63"/>
  <c r="O49" i="63"/>
  <c r="M20" i="89"/>
  <c r="M21" i="89" s="1"/>
  <c r="K40" i="8"/>
  <c r="L40" i="8"/>
  <c r="K18" i="89"/>
  <c r="J21" i="69"/>
  <c r="K21" i="69"/>
  <c r="AF25" i="28"/>
  <c r="L39" i="8"/>
  <c r="K39" i="8"/>
  <c r="L35" i="8"/>
  <c r="K35" i="8"/>
  <c r="G70" i="46"/>
  <c r="G72" i="46" s="1"/>
  <c r="L37" i="8"/>
  <c r="K37" i="8"/>
  <c r="J16" i="69"/>
  <c r="K16" i="69"/>
  <c r="I18" i="28"/>
  <c r="J18" i="28"/>
  <c r="K31" i="8"/>
  <c r="L31" i="8"/>
  <c r="K28" i="69"/>
  <c r="J28" i="69"/>
  <c r="P36" i="26"/>
  <c r="K27" i="69"/>
  <c r="J27" i="69"/>
  <c r="G35" i="26"/>
  <c r="H35" i="26"/>
  <c r="K20" i="69"/>
  <c r="J20" i="69"/>
  <c r="K23" i="69"/>
  <c r="J23" i="69"/>
  <c r="G34" i="26"/>
  <c r="H34" i="26"/>
  <c r="K19" i="69"/>
  <c r="J19" i="69"/>
  <c r="K22" i="69"/>
  <c r="J22" i="69"/>
  <c r="L18" i="89"/>
  <c r="K102" i="58"/>
  <c r="K133" i="58"/>
  <c r="K142" i="58"/>
  <c r="K123" i="58"/>
  <c r="L123" i="58" s="1"/>
  <c r="K196" i="58"/>
  <c r="K164" i="58"/>
  <c r="L164" i="58" s="1"/>
  <c r="K169" i="58"/>
  <c r="K224" i="58"/>
  <c r="K53" i="58"/>
  <c r="L53" i="58" s="1"/>
  <c r="K157" i="58"/>
  <c r="L157" i="58" s="1"/>
  <c r="K113" i="58"/>
  <c r="K77" i="58"/>
  <c r="K290" i="58"/>
  <c r="K15" i="58"/>
  <c r="K105" i="58"/>
  <c r="K163" i="58"/>
  <c r="K107" i="58"/>
  <c r="K103" i="58"/>
  <c r="K76" i="58"/>
  <c r="L76" i="58" s="1"/>
  <c r="K143" i="58"/>
  <c r="K95" i="58"/>
  <c r="K176" i="58"/>
  <c r="L176" i="58" s="1"/>
  <c r="K183" i="58"/>
  <c r="L183" i="58" s="1"/>
  <c r="K11" i="58"/>
  <c r="L11" i="58" s="1"/>
  <c r="K187" i="58"/>
  <c r="L187" i="58" s="1"/>
  <c r="K17" i="58"/>
  <c r="K156" i="58"/>
  <c r="L156" i="58" s="1"/>
  <c r="K212" i="58"/>
  <c r="L212" i="58" s="1"/>
  <c r="K194" i="58"/>
  <c r="K167" i="58"/>
  <c r="L167" i="58" s="1"/>
  <c r="K118" i="58"/>
  <c r="K253" i="58"/>
  <c r="L253" i="58" s="1"/>
  <c r="K64" i="58"/>
  <c r="L64" i="58" s="1"/>
  <c r="K39" i="58"/>
  <c r="L39" i="58" s="1"/>
  <c r="K92" i="58"/>
  <c r="K66" i="58"/>
  <c r="L66" i="58" s="1"/>
  <c r="K69" i="58"/>
  <c r="L69" i="58" s="1"/>
  <c r="K266" i="58"/>
  <c r="L266" i="58" s="1"/>
  <c r="K200" i="58"/>
  <c r="L200" i="58" s="1"/>
  <c r="K204" i="58"/>
  <c r="L204" i="58" s="1"/>
  <c r="K80" i="58"/>
  <c r="K91" i="58"/>
  <c r="K104" i="58"/>
  <c r="K159" i="58"/>
  <c r="K193" i="58"/>
  <c r="L193" i="58" s="1"/>
  <c r="K134" i="58"/>
  <c r="K119" i="58"/>
  <c r="K45" i="58"/>
  <c r="L45" i="58" s="1"/>
  <c r="K106" i="58"/>
  <c r="K36" i="58"/>
  <c r="K130" i="58"/>
  <c r="K288" i="58"/>
  <c r="L288" i="58" s="1"/>
  <c r="K16" i="58"/>
  <c r="L16" i="58" s="1"/>
  <c r="K126" i="58"/>
  <c r="L126" i="58" s="1"/>
  <c r="K257" i="58"/>
  <c r="L257" i="58" s="1"/>
  <c r="K32" i="58"/>
  <c r="L32" i="58" s="1"/>
  <c r="K75" i="58"/>
  <c r="K44" i="58"/>
  <c r="L44" i="58" s="1"/>
  <c r="K97" i="58"/>
  <c r="K81" i="58"/>
  <c r="K13" i="58"/>
  <c r="K124" i="58"/>
  <c r="L124" i="58" s="1"/>
  <c r="K112" i="58"/>
  <c r="K155" i="58"/>
  <c r="K26" i="58"/>
  <c r="K30" i="58"/>
  <c r="L30" i="58" s="1"/>
  <c r="K165" i="58"/>
  <c r="K122" i="58"/>
  <c r="K132" i="58"/>
  <c r="K185" i="58"/>
  <c r="L185" i="58" s="1"/>
  <c r="K18" i="58"/>
  <c r="L18" i="58" s="1"/>
  <c r="K56" i="58"/>
  <c r="K177" i="58"/>
  <c r="L177" i="58" s="1"/>
  <c r="K38" i="58"/>
  <c r="K275" i="58"/>
  <c r="L275" i="58" s="1"/>
  <c r="K65" i="58"/>
  <c r="L65" i="58" s="1"/>
  <c r="K237" i="58"/>
  <c r="L237" i="58" s="1"/>
  <c r="K208" i="58"/>
  <c r="L208" i="58" s="1"/>
  <c r="K40" i="58"/>
  <c r="K70" i="58"/>
  <c r="K203" i="58"/>
  <c r="L203" i="58" s="1"/>
  <c r="K209" i="58"/>
  <c r="K19" i="58"/>
  <c r="K211" i="58"/>
  <c r="L211" i="58" s="1"/>
  <c r="K57" i="58"/>
  <c r="K148" i="58"/>
  <c r="K73" i="58"/>
  <c r="K231" i="58"/>
  <c r="K37" i="58"/>
  <c r="L37" i="58" s="1"/>
  <c r="K127" i="58"/>
  <c r="L127" i="58" s="1"/>
  <c r="K61" i="58"/>
  <c r="K111" i="58"/>
  <c r="K117" i="58"/>
  <c r="L117" i="58" s="1"/>
  <c r="K199" i="58"/>
  <c r="L199" i="58" s="1"/>
  <c r="K22" i="58"/>
  <c r="L22" i="58" s="1"/>
  <c r="K280" i="58"/>
  <c r="L280" i="58" s="1"/>
  <c r="K152" i="58"/>
  <c r="K139" i="58"/>
  <c r="L139" i="58" s="1"/>
  <c r="K268" i="58"/>
  <c r="L268" i="58" s="1"/>
  <c r="K170" i="58"/>
  <c r="L170" i="58" s="1"/>
  <c r="K195" i="58"/>
  <c r="L195" i="58" s="1"/>
  <c r="K49" i="58"/>
  <c r="K74" i="58"/>
  <c r="L74" i="58" s="1"/>
  <c r="K161" i="58"/>
  <c r="K168" i="58"/>
  <c r="K250" i="58"/>
  <c r="L250" i="58" s="1"/>
  <c r="K248" i="58"/>
  <c r="L248" i="58" s="1"/>
  <c r="K55" i="58"/>
  <c r="K186" i="58"/>
  <c r="L186" i="58" s="1"/>
  <c r="K262" i="58"/>
  <c r="L262" i="58" s="1"/>
  <c r="K207" i="58"/>
  <c r="L207" i="58" s="1"/>
  <c r="K246" i="58"/>
  <c r="L246" i="58" s="1"/>
  <c r="K63" i="58"/>
  <c r="K173" i="58"/>
  <c r="L173" i="58" s="1"/>
  <c r="K174" i="58"/>
  <c r="K82" i="58"/>
  <c r="L82" i="58" s="1"/>
  <c r="K141" i="58"/>
  <c r="K33" i="58"/>
  <c r="L33" i="58" s="1"/>
  <c r="K222" i="58"/>
  <c r="K43" i="58"/>
  <c r="L43" i="58" s="1"/>
  <c r="K96" i="58"/>
  <c r="L96" i="58" s="1"/>
  <c r="K31" i="58"/>
  <c r="L31" i="58" s="1"/>
  <c r="K59" i="58"/>
  <c r="L59" i="58" s="1"/>
  <c r="K150" i="58"/>
  <c r="L150" i="58" s="1"/>
  <c r="K202" i="58"/>
  <c r="L202" i="58" s="1"/>
  <c r="K160" i="58"/>
  <c r="K114" i="58"/>
  <c r="K146" i="58"/>
  <c r="K79" i="58"/>
  <c r="K255" i="58"/>
  <c r="K93" i="58"/>
  <c r="L93" i="58" s="1"/>
  <c r="K198" i="58"/>
  <c r="L198" i="58" s="1"/>
  <c r="K190" i="58"/>
  <c r="L190" i="58" s="1"/>
  <c r="K131" i="58"/>
  <c r="K68" i="58"/>
  <c r="L68" i="58" s="1"/>
  <c r="K229" i="58"/>
  <c r="L229" i="58" s="1"/>
  <c r="K286" i="58"/>
  <c r="L286" i="58" s="1"/>
  <c r="K158" i="58"/>
  <c r="L158" i="58" s="1"/>
  <c r="K180" i="58"/>
  <c r="L180" i="58" s="1"/>
  <c r="K213" i="58"/>
  <c r="L213" i="58" s="1"/>
  <c r="K137" i="58"/>
  <c r="L137" i="58" s="1"/>
  <c r="K67" i="58"/>
  <c r="L67" i="58" s="1"/>
  <c r="K242" i="58"/>
  <c r="L242" i="58" s="1"/>
  <c r="K78" i="58"/>
  <c r="L78" i="58" s="1"/>
  <c r="K172" i="58"/>
  <c r="L172" i="58" s="1"/>
  <c r="K115" i="58"/>
  <c r="K42" i="58"/>
  <c r="K205" i="58"/>
  <c r="L205" i="58" s="1"/>
  <c r="K60" i="58"/>
  <c r="K138" i="58"/>
  <c r="L138" i="58" s="1"/>
  <c r="K166" i="58"/>
  <c r="L166" i="58" s="1"/>
  <c r="K109" i="58"/>
  <c r="L109" i="58" s="1"/>
  <c r="K121" i="58"/>
  <c r="L121" i="58" s="1"/>
  <c r="K54" i="58"/>
  <c r="K101" i="58"/>
  <c r="L101" i="58" s="1"/>
  <c r="K179" i="58"/>
  <c r="L179" i="58" s="1"/>
  <c r="K35" i="58"/>
  <c r="K297" i="58"/>
  <c r="L297" i="58" s="1"/>
  <c r="K153" i="58"/>
  <c r="L153" i="58" s="1"/>
  <c r="K94" i="58"/>
  <c r="K171" i="58"/>
  <c r="K99" i="58"/>
  <c r="K24" i="58"/>
  <c r="K221" i="58"/>
  <c r="L221" i="58" s="1"/>
  <c r="K252" i="58"/>
  <c r="K296" i="58"/>
  <c r="L296" i="58" s="1"/>
  <c r="K270" i="58"/>
  <c r="L270" i="58" s="1"/>
  <c r="K232" i="58"/>
  <c r="K281" i="58"/>
  <c r="K236" i="58"/>
  <c r="L236" i="58" s="1"/>
  <c r="K14" i="58"/>
  <c r="K247" i="58"/>
  <c r="L247" i="58" s="1"/>
  <c r="K291" i="58"/>
  <c r="L291" i="58" s="1"/>
  <c r="K265" i="58"/>
  <c r="K227" i="58"/>
  <c r="K48" i="58"/>
  <c r="L48" i="58" s="1"/>
  <c r="K256" i="58"/>
  <c r="L256" i="58" s="1"/>
  <c r="K243" i="58"/>
  <c r="L243" i="58" s="1"/>
  <c r="K287" i="58"/>
  <c r="L287" i="58" s="1"/>
  <c r="K261" i="58"/>
  <c r="L261" i="58" s="1"/>
  <c r="K223" i="58"/>
  <c r="L223" i="58" s="1"/>
  <c r="K23" i="58"/>
  <c r="L23" i="58" s="1"/>
  <c r="K285" i="58"/>
  <c r="L285" i="58" s="1"/>
  <c r="K238" i="58"/>
  <c r="L238" i="58" s="1"/>
  <c r="K283" i="58"/>
  <c r="L283" i="58" s="1"/>
  <c r="K254" i="58"/>
  <c r="K219" i="58"/>
  <c r="L219" i="58" s="1"/>
  <c r="K272" i="58"/>
  <c r="K234" i="58"/>
  <c r="K279" i="58"/>
  <c r="L279" i="58" s="1"/>
  <c r="K249" i="58"/>
  <c r="L249" i="58" s="1"/>
  <c r="K298" i="58"/>
  <c r="L298" i="58" s="1"/>
  <c r="K274" i="58"/>
  <c r="L274" i="58" s="1"/>
  <c r="K267" i="58"/>
  <c r="L267" i="58" s="1"/>
  <c r="K230" i="58"/>
  <c r="L230" i="58" s="1"/>
  <c r="K50" i="58"/>
  <c r="K245" i="58"/>
  <c r="L245" i="58" s="1"/>
  <c r="K294" i="58"/>
  <c r="L294" i="58" s="1"/>
  <c r="K263" i="58"/>
  <c r="L263" i="58" s="1"/>
  <c r="K225" i="58"/>
  <c r="K25" i="58"/>
  <c r="L25" i="58" s="1"/>
  <c r="K240" i="58"/>
  <c r="K289" i="58"/>
  <c r="P31" i="96" l="1"/>
  <c r="P36" i="96"/>
  <c r="P37" i="96"/>
  <c r="O60" i="8"/>
  <c r="P30" i="24"/>
  <c r="P32" i="24" s="1"/>
  <c r="L99" i="58"/>
  <c r="M18" i="69"/>
  <c r="L49" i="63"/>
  <c r="M49" i="63" s="1"/>
  <c r="E50" i="63"/>
  <c r="O31" i="8"/>
  <c r="O71" i="58"/>
  <c r="L133" i="58"/>
  <c r="I16" i="84"/>
  <c r="L224" i="58"/>
  <c r="L85" i="58"/>
  <c r="L54" i="58"/>
  <c r="L60" i="58"/>
  <c r="L281" i="58"/>
  <c r="L252" i="58"/>
  <c r="L24" i="58"/>
  <c r="L141" i="58"/>
  <c r="L111" i="58"/>
  <c r="L40" i="58"/>
  <c r="L38" i="58"/>
  <c r="L132" i="58"/>
  <c r="L17" i="58"/>
  <c r="L50" i="58"/>
  <c r="L255" i="58"/>
  <c r="L80" i="58"/>
  <c r="L240" i="58"/>
  <c r="L254" i="58"/>
  <c r="L265" i="58"/>
  <c r="L35" i="58"/>
  <c r="L15" i="58"/>
  <c r="I23" i="84"/>
  <c r="I19" i="84"/>
  <c r="I18" i="84" s="1"/>
  <c r="L225" i="58"/>
  <c r="L234" i="58"/>
  <c r="L232" i="58"/>
  <c r="L131" i="58"/>
  <c r="L152" i="58"/>
  <c r="L75" i="58"/>
  <c r="L104" i="58"/>
  <c r="L92" i="58"/>
  <c r="L194" i="58"/>
  <c r="L143" i="58"/>
  <c r="L103" i="58"/>
  <c r="L163" i="58"/>
  <c r="L113" i="58"/>
  <c r="L188" i="58"/>
  <c r="L289" i="58"/>
  <c r="L174" i="58"/>
  <c r="L112" i="58"/>
  <c r="D13" i="58"/>
  <c r="L227" i="58"/>
  <c r="L14" i="58"/>
  <c r="L171" i="58"/>
  <c r="L115" i="58"/>
  <c r="L55" i="58"/>
  <c r="L122" i="58"/>
  <c r="L91" i="58"/>
  <c r="L77" i="58"/>
  <c r="L102" i="58"/>
  <c r="L114" i="58"/>
  <c r="L222" i="58"/>
  <c r="L168" i="58"/>
  <c r="L161" i="58"/>
  <c r="L61" i="58"/>
  <c r="L231" i="58"/>
  <c r="L73" i="58"/>
  <c r="L148" i="58"/>
  <c r="L19" i="58"/>
  <c r="L165" i="58"/>
  <c r="L26" i="58"/>
  <c r="L27" i="58" s="1"/>
  <c r="L155" i="58"/>
  <c r="L81" i="58"/>
  <c r="L106" i="58"/>
  <c r="L119" i="58"/>
  <c r="L159" i="58"/>
  <c r="L95" i="58"/>
  <c r="L290" i="58"/>
  <c r="L169" i="58"/>
  <c r="L196" i="58"/>
  <c r="L142" i="58"/>
  <c r="O70" i="24"/>
  <c r="O145" i="24" s="1"/>
  <c r="P7" i="32" s="1"/>
  <c r="P9" i="32" s="1"/>
  <c r="N86" i="26"/>
  <c r="L63" i="58"/>
  <c r="L56" i="58"/>
  <c r="K26" i="84"/>
  <c r="I26" i="84"/>
  <c r="I25" i="84" s="1"/>
  <c r="K34" i="84"/>
  <c r="I34" i="84"/>
  <c r="I30" i="84" s="1"/>
  <c r="K21" i="84"/>
  <c r="I21" i="84"/>
  <c r="D47" i="58"/>
  <c r="C18" i="84"/>
  <c r="L272" i="58"/>
  <c r="L94" i="58"/>
  <c r="L79" i="58"/>
  <c r="L86" i="58" s="1"/>
  <c r="L146" i="58"/>
  <c r="L160" i="58"/>
  <c r="L49" i="58"/>
  <c r="L51" i="58" s="1"/>
  <c r="L57" i="58"/>
  <c r="L209" i="58"/>
  <c r="L70" i="58"/>
  <c r="L13" i="58"/>
  <c r="L97" i="58"/>
  <c r="L130" i="58"/>
  <c r="L134" i="58"/>
  <c r="L118" i="58"/>
  <c r="L107" i="58"/>
  <c r="L105" i="58"/>
  <c r="L12" i="58"/>
  <c r="K22" i="84"/>
  <c r="I22" i="84"/>
  <c r="K24" i="84"/>
  <c r="I24" i="84"/>
  <c r="K29" i="84"/>
  <c r="I29" i="84"/>
  <c r="I27" i="84" s="1"/>
  <c r="K17" i="84"/>
  <c r="I17" i="84"/>
  <c r="D30" i="58"/>
  <c r="L42" i="58"/>
  <c r="L36" i="58"/>
  <c r="M22" i="69"/>
  <c r="R22" i="69" s="1"/>
  <c r="M19" i="69"/>
  <c r="M20" i="69"/>
  <c r="O35" i="8"/>
  <c r="M24" i="69"/>
  <c r="M26" i="69"/>
  <c r="M28" i="69"/>
  <c r="N35" i="26"/>
  <c r="M16" i="69"/>
  <c r="M27" i="69"/>
  <c r="O40" i="8"/>
  <c r="M29" i="69"/>
  <c r="M25" i="69"/>
  <c r="O37" i="8"/>
  <c r="A23" i="83"/>
  <c r="O34" i="8"/>
  <c r="N34" i="26"/>
  <c r="G73" i="46"/>
  <c r="G74" i="46" s="1"/>
  <c r="M23" i="69"/>
  <c r="N90" i="26"/>
  <c r="N91" i="26" s="1"/>
  <c r="G15" i="46"/>
  <c r="G16" i="46" s="1"/>
  <c r="M21" i="69"/>
  <c r="M22" i="89"/>
  <c r="M23" i="89" s="1"/>
  <c r="P49" i="63"/>
  <c r="J18" i="89"/>
  <c r="AB18" i="28"/>
  <c r="AB25" i="28" s="1"/>
  <c r="AB39" i="28" s="1"/>
  <c r="AC18" i="28"/>
  <c r="AC25" i="28" s="1"/>
  <c r="AC39" i="28" s="1"/>
  <c r="AE18" i="28"/>
  <c r="AE25" i="28" s="1"/>
  <c r="O39" i="8"/>
  <c r="H51" i="63"/>
  <c r="O50" i="63"/>
  <c r="N7" i="32"/>
  <c r="O141" i="24"/>
  <c r="O143" i="24" s="1"/>
  <c r="O20" i="58"/>
  <c r="L299" i="58"/>
  <c r="P34" i="96" l="1"/>
  <c r="P33" i="96"/>
  <c r="L50" i="63"/>
  <c r="M50" i="63" s="1"/>
  <c r="E51" i="63"/>
  <c r="I14" i="84"/>
  <c r="G10" i="8"/>
  <c r="D14" i="58"/>
  <c r="L46" i="58"/>
  <c r="L20" i="58"/>
  <c r="P20" i="58" s="1"/>
  <c r="L214" i="58"/>
  <c r="L276" i="58"/>
  <c r="O147" i="24"/>
  <c r="O149" i="24" s="1"/>
  <c r="O151" i="24" s="1"/>
  <c r="E9" i="32"/>
  <c r="O137" i="24"/>
  <c r="L71" i="58"/>
  <c r="P71" i="58" s="1"/>
  <c r="K37" i="84"/>
  <c r="G11" i="8" s="1"/>
  <c r="I20" i="84"/>
  <c r="D48" i="58"/>
  <c r="D52" i="58"/>
  <c r="C20" i="84"/>
  <c r="D31" i="58"/>
  <c r="N36" i="26"/>
  <c r="N93" i="26" s="1"/>
  <c r="N95" i="26" s="1"/>
  <c r="N96" i="26" s="1"/>
  <c r="C86" i="43"/>
  <c r="A24" i="83"/>
  <c r="E9" i="34"/>
  <c r="E27" i="34"/>
  <c r="AB40" i="28"/>
  <c r="AB41" i="28" s="1"/>
  <c r="M24" i="89"/>
  <c r="M18" i="89" s="1"/>
  <c r="D18" i="89" s="1"/>
  <c r="D20" i="89" s="1"/>
  <c r="R21" i="69"/>
  <c r="R13" i="69"/>
  <c r="N9" i="32"/>
  <c r="E29" i="32"/>
  <c r="G76" i="46"/>
  <c r="P50" i="63"/>
  <c r="O51" i="63"/>
  <c r="H52" i="63"/>
  <c r="R8" i="69"/>
  <c r="M39" i="69"/>
  <c r="M66" i="69" s="1"/>
  <c r="O51" i="8"/>
  <c r="O62" i="8" s="1"/>
  <c r="AC40" i="28"/>
  <c r="AC41" i="28" s="1"/>
  <c r="C102" i="43" s="1"/>
  <c r="C93" i="43"/>
  <c r="O86" i="58"/>
  <c r="P86" i="58" s="1"/>
  <c r="O214" i="58"/>
  <c r="O46" i="58"/>
  <c r="O299" i="58"/>
  <c r="P299" i="58" s="1"/>
  <c r="O51" i="58"/>
  <c r="P51" i="58" s="1"/>
  <c r="O27" i="58"/>
  <c r="P27" i="58" s="1"/>
  <c r="O276" i="58"/>
  <c r="D102" i="43"/>
  <c r="D86" i="43"/>
  <c r="D93" i="43"/>
  <c r="L51" i="63" l="1"/>
  <c r="M51" i="63" s="1"/>
  <c r="E52" i="63"/>
  <c r="I37" i="84"/>
  <c r="J37" i="84" s="1"/>
  <c r="L2" i="46"/>
  <c r="L3" i="46" s="1"/>
  <c r="P46" i="58"/>
  <c r="O63" i="8"/>
  <c r="L73" i="69"/>
  <c r="P214" i="58"/>
  <c r="D15" i="58"/>
  <c r="P276" i="58"/>
  <c r="L6" i="87"/>
  <c r="J10" i="87" s="1"/>
  <c r="J11" i="87" s="1"/>
  <c r="J13" i="87" s="1"/>
  <c r="G17" i="8" s="1"/>
  <c r="C88" i="43"/>
  <c r="E49" i="32"/>
  <c r="E51" i="32" s="1"/>
  <c r="E53" i="32" s="1"/>
  <c r="K1198" i="78"/>
  <c r="D72" i="58"/>
  <c r="D49" i="58"/>
  <c r="D32" i="58"/>
  <c r="D53" i="58"/>
  <c r="D20" i="88"/>
  <c r="F20" i="88" s="1"/>
  <c r="K38" i="84"/>
  <c r="H10" i="63"/>
  <c r="H13" i="63" s="1"/>
  <c r="J13" i="63" s="1"/>
  <c r="J15" i="63" s="1"/>
  <c r="L301" i="58" s="1"/>
  <c r="L303" i="58" s="1"/>
  <c r="L10" i="63"/>
  <c r="E9" i="33"/>
  <c r="E27" i="33"/>
  <c r="E28" i="33" s="1"/>
  <c r="L28" i="33" s="1"/>
  <c r="G20" i="8"/>
  <c r="C95" i="43"/>
  <c r="N98" i="26"/>
  <c r="C100" i="43"/>
  <c r="AB42" i="28"/>
  <c r="E30" i="32"/>
  <c r="L30" i="32" s="1"/>
  <c r="L20" i="32"/>
  <c r="L22" i="32"/>
  <c r="L23" i="32"/>
  <c r="L18" i="32"/>
  <c r="L19" i="32"/>
  <c r="L21" i="32"/>
  <c r="L29" i="32"/>
  <c r="L24" i="32"/>
  <c r="G18" i="8"/>
  <c r="T21" i="69"/>
  <c r="S21" i="69" s="1"/>
  <c r="U21" i="69" s="1"/>
  <c r="E5" i="92" s="1"/>
  <c r="T22" i="69"/>
  <c r="S22" i="69" s="1"/>
  <c r="U22" i="69" s="1"/>
  <c r="H6" i="92" s="1"/>
  <c r="A25" i="83"/>
  <c r="E107" i="8"/>
  <c r="O52" i="63"/>
  <c r="H53" i="63"/>
  <c r="M67" i="69"/>
  <c r="C58" i="43" s="1"/>
  <c r="L19" i="34"/>
  <c r="E28" i="34"/>
  <c r="L28" i="34" s="1"/>
  <c r="L17" i="34"/>
  <c r="L22" i="34"/>
  <c r="L27" i="34"/>
  <c r="L21" i="34"/>
  <c r="L16" i="34"/>
  <c r="L18" i="34"/>
  <c r="L20" i="34"/>
  <c r="P51" i="63"/>
  <c r="D21" i="88"/>
  <c r="F21" i="88" s="1"/>
  <c r="C75" i="43"/>
  <c r="C71" i="43"/>
  <c r="D19" i="88"/>
  <c r="D95" i="43"/>
  <c r="D78" i="43"/>
  <c r="D88" i="43"/>
  <c r="D75" i="43"/>
  <c r="D71" i="43"/>
  <c r="D58" i="43"/>
  <c r="D100" i="43"/>
  <c r="C78" i="43" l="1"/>
  <c r="E53" i="63"/>
  <c r="L52" i="63"/>
  <c r="M52" i="63" s="1"/>
  <c r="D16" i="58"/>
  <c r="L19" i="33"/>
  <c r="L16" i="33"/>
  <c r="L18" i="33"/>
  <c r="D54" i="58"/>
  <c r="D33" i="58"/>
  <c r="C19" i="84"/>
  <c r="D50" i="58"/>
  <c r="D73" i="58"/>
  <c r="C27" i="84"/>
  <c r="D87" i="58"/>
  <c r="L17" i="33"/>
  <c r="L27" i="33"/>
  <c r="L21" i="33"/>
  <c r="L20" i="33"/>
  <c r="L22" i="33"/>
  <c r="L23" i="34"/>
  <c r="C60" i="43"/>
  <c r="H54" i="63"/>
  <c r="O53" i="63"/>
  <c r="P52" i="63"/>
  <c r="A26" i="83"/>
  <c r="L25" i="32"/>
  <c r="C108" i="43"/>
  <c r="L315" i="58"/>
  <c r="E8" i="92"/>
  <c r="E6" i="92"/>
  <c r="E7" i="92"/>
  <c r="E9" i="92"/>
  <c r="E4" i="92" s="1"/>
  <c r="E14" i="92" s="1"/>
  <c r="E109" i="8"/>
  <c r="E46" i="34"/>
  <c r="E48" i="34" s="1"/>
  <c r="E108" i="8"/>
  <c r="E46" i="33"/>
  <c r="F48" i="33" s="1"/>
  <c r="L305" i="58"/>
  <c r="C84" i="43"/>
  <c r="M68" i="69"/>
  <c r="M69" i="69" s="1"/>
  <c r="L71" i="69" s="1"/>
  <c r="C105" i="43"/>
  <c r="L313" i="58"/>
  <c r="F19" i="88"/>
  <c r="D22" i="88"/>
  <c r="D60" i="43"/>
  <c r="D105" i="43"/>
  <c r="D108" i="43"/>
  <c r="D84" i="43"/>
  <c r="E54" i="63" l="1"/>
  <c r="L53" i="63"/>
  <c r="M53" i="63" s="1"/>
  <c r="D17" i="58"/>
  <c r="D35" i="58"/>
  <c r="D215" i="58"/>
  <c r="D90" i="58"/>
  <c r="D74" i="58"/>
  <c r="D55" i="58"/>
  <c r="L23" i="33"/>
  <c r="C55" i="43"/>
  <c r="G16" i="8"/>
  <c r="L317" i="58"/>
  <c r="P53" i="63"/>
  <c r="A27" i="83"/>
  <c r="H55" i="63"/>
  <c r="O54" i="63"/>
  <c r="L309" i="58"/>
  <c r="C98" i="43"/>
  <c r="C81" i="43"/>
  <c r="O311" i="58"/>
  <c r="O303" i="58"/>
  <c r="P303" i="58" s="1"/>
  <c r="L307" i="58"/>
  <c r="C91" i="43"/>
  <c r="F22" i="88"/>
  <c r="D91" i="43"/>
  <c r="D55" i="43"/>
  <c r="D98" i="43"/>
  <c r="D81" i="43"/>
  <c r="E55" i="63" l="1"/>
  <c r="L54" i="63"/>
  <c r="M54" i="63" s="1"/>
  <c r="D19" i="58"/>
  <c r="D18" i="58"/>
  <c r="D91" i="58"/>
  <c r="D36" i="58"/>
  <c r="D56" i="58"/>
  <c r="D75" i="58"/>
  <c r="D277" i="58"/>
  <c r="D219" i="58"/>
  <c r="E10" i="63"/>
  <c r="E13" i="63" s="1"/>
  <c r="G13" i="63" s="1"/>
  <c r="G15" i="63" s="1"/>
  <c r="G82" i="8"/>
  <c r="G80" i="8" s="1"/>
  <c r="O80" i="8" s="1"/>
  <c r="L311" i="58"/>
  <c r="P311" i="58" s="1"/>
  <c r="P79" i="8"/>
  <c r="P54" i="63"/>
  <c r="O55" i="63"/>
  <c r="H56" i="63"/>
  <c r="A28" i="83"/>
  <c r="A30" i="83" s="1"/>
  <c r="A32" i="83" s="1"/>
  <c r="A34" i="83" s="1"/>
  <c r="A37" i="83" s="1"/>
  <c r="A38" i="83" s="1"/>
  <c r="A39" i="83" s="1"/>
  <c r="A40" i="83" s="1"/>
  <c r="A41" i="83" s="1"/>
  <c r="A42" i="83" s="1"/>
  <c r="A43" i="83" s="1"/>
  <c r="A44" i="83" s="1"/>
  <c r="A45" i="83" s="1"/>
  <c r="A46" i="83" s="1"/>
  <c r="A47" i="83" s="1"/>
  <c r="A49" i="83" s="1"/>
  <c r="A50" i="83" s="1"/>
  <c r="A51" i="83" s="1"/>
  <c r="A52" i="83" s="1"/>
  <c r="A53" i="83" s="1"/>
  <c r="A54" i="83" s="1"/>
  <c r="A55" i="83" s="1"/>
  <c r="A56" i="83" s="1"/>
  <c r="A57" i="83" s="1"/>
  <c r="A58" i="83" s="1"/>
  <c r="A59" i="83" s="1"/>
  <c r="A61" i="83" s="1"/>
  <c r="A62" i="83" s="1"/>
  <c r="A63" i="83" s="1"/>
  <c r="A64" i="83" s="1"/>
  <c r="A65" i="83" s="1"/>
  <c r="A66" i="83" s="1"/>
  <c r="A68" i="83" s="1"/>
  <c r="A69" i="83" s="1"/>
  <c r="A70" i="83" s="1"/>
  <c r="A71" i="83" s="1"/>
  <c r="A72" i="83" s="1"/>
  <c r="A73" i="83" s="1"/>
  <c r="A74" i="83" s="1"/>
  <c r="A76" i="83" s="1"/>
  <c r="A77" i="83" s="1"/>
  <c r="A78" i="83" s="1"/>
  <c r="A79" i="83" s="1"/>
  <c r="A80" i="83" s="1"/>
  <c r="A81" i="83" s="1"/>
  <c r="A82" i="83" s="1"/>
  <c r="A83" i="83" s="1"/>
  <c r="A84" i="83" s="1"/>
  <c r="A86" i="83" s="1"/>
  <c r="A87" i="83" s="1"/>
  <c r="A89" i="83" s="1"/>
  <c r="A90" i="83" s="1"/>
  <c r="A92" i="83" s="1"/>
  <c r="A93" i="83" s="1"/>
  <c r="A94" i="83" s="1"/>
  <c r="A96" i="83" s="1"/>
  <c r="A97" i="83" s="1"/>
  <c r="A98" i="83" s="1"/>
  <c r="A99" i="83" s="1"/>
  <c r="A100" i="83" s="1"/>
  <c r="A101" i="83" s="1"/>
  <c r="A102" i="83" s="1"/>
  <c r="A103" i="83" s="1"/>
  <c r="A104" i="83" s="1"/>
  <c r="A106" i="83" s="1"/>
  <c r="A107" i="83" s="1"/>
  <c r="A108" i="83" s="1"/>
  <c r="A109" i="83" s="1"/>
  <c r="A110" i="83" s="1"/>
  <c r="A111" i="83" s="1"/>
  <c r="A112" i="83" s="1"/>
  <c r="A114" i="83" s="1"/>
  <c r="A115" i="83" s="1"/>
  <c r="A116" i="83" s="1"/>
  <c r="A117" i="83" s="1"/>
  <c r="A118" i="83" s="1"/>
  <c r="A119" i="83" s="1"/>
  <c r="A120" i="83" s="1"/>
  <c r="A121" i="83" s="1"/>
  <c r="A122" i="83" s="1"/>
  <c r="A123" i="83" s="1"/>
  <c r="A125" i="83" s="1"/>
  <c r="A126" i="83" s="1"/>
  <c r="A127" i="83" s="1"/>
  <c r="A128" i="83" s="1"/>
  <c r="A129" i="83" s="1"/>
  <c r="A130" i="83" s="1"/>
  <c r="A131" i="83" s="1"/>
  <c r="A132" i="83" s="1"/>
  <c r="A134" i="83" s="1"/>
  <c r="A135" i="83" s="1"/>
  <c r="A136" i="83" s="1"/>
  <c r="A137" i="83" s="1"/>
  <c r="A138" i="83" s="1"/>
  <c r="A139" i="83" s="1"/>
  <c r="A140" i="83" s="1"/>
  <c r="A141" i="83" s="1"/>
  <c r="A142" i="83" s="1"/>
  <c r="A144" i="83" s="1"/>
  <c r="A145" i="83" s="1"/>
  <c r="A146" i="83" s="1"/>
  <c r="A147" i="83" s="1"/>
  <c r="A149" i="83" s="1"/>
  <c r="A150" i="83" s="1"/>
  <c r="A151" i="83" s="1"/>
  <c r="A152" i="83" s="1"/>
  <c r="A153" i="83" s="1"/>
  <c r="A154" i="83" s="1"/>
  <c r="A155" i="83" s="1"/>
  <c r="A156" i="83" s="1"/>
  <c r="A157" i="83" s="1"/>
  <c r="A159" i="83" s="1"/>
  <c r="A160" i="83" s="1"/>
  <c r="A162" i="83" s="1"/>
  <c r="A163" i="83" s="1"/>
  <c r="A164" i="83" s="1"/>
  <c r="A165" i="83" s="1"/>
  <c r="A166" i="83" s="1"/>
  <c r="A167" i="83" s="1"/>
  <c r="A168" i="83" s="1"/>
  <c r="F29" i="69" s="1"/>
  <c r="F28" i="69"/>
  <c r="F26" i="69"/>
  <c r="E29" i="34"/>
  <c r="L29" i="34" s="1"/>
  <c r="E30" i="34"/>
  <c r="L30" i="34" s="1"/>
  <c r="E30" i="33"/>
  <c r="L30" i="33" s="1"/>
  <c r="E29" i="33"/>
  <c r="L29" i="33" s="1"/>
  <c r="L55" i="63" l="1"/>
  <c r="M55" i="63" s="1"/>
  <c r="E56" i="63"/>
  <c r="E31" i="32"/>
  <c r="L31" i="32" s="1"/>
  <c r="D220" i="58"/>
  <c r="D76" i="58"/>
  <c r="D37" i="58"/>
  <c r="D92" i="58"/>
  <c r="D279" i="58"/>
  <c r="D57" i="58"/>
  <c r="O82" i="8"/>
  <c r="G84" i="8"/>
  <c r="O84" i="8" s="1"/>
  <c r="E32" i="32"/>
  <c r="L32" i="32" s="1"/>
  <c r="F38" i="8"/>
  <c r="D23" i="24"/>
  <c r="D18" i="24"/>
  <c r="D20" i="28"/>
  <c r="D29" i="69"/>
  <c r="D38" i="8"/>
  <c r="D35" i="26"/>
  <c r="D18" i="26"/>
  <c r="D23" i="26"/>
  <c r="D22" i="69"/>
  <c r="D25" i="24"/>
  <c r="E20" i="28"/>
  <c r="D34" i="8"/>
  <c r="D20" i="69"/>
  <c r="F36" i="8"/>
  <c r="D24" i="24"/>
  <c r="E18" i="28"/>
  <c r="E34" i="26"/>
  <c r="D32" i="8"/>
  <c r="F27" i="69"/>
  <c r="D17" i="26"/>
  <c r="E17" i="28"/>
  <c r="D41" i="8"/>
  <c r="E17" i="26"/>
  <c r="F20" i="69"/>
  <c r="F35" i="8"/>
  <c r="H26" i="24"/>
  <c r="D29" i="26"/>
  <c r="E30" i="26"/>
  <c r="D28" i="69"/>
  <c r="D18" i="28"/>
  <c r="D40" i="8"/>
  <c r="F24" i="69"/>
  <c r="D17" i="24"/>
  <c r="D25" i="69"/>
  <c r="D26" i="69"/>
  <c r="E29" i="26"/>
  <c r="F32" i="8"/>
  <c r="H25" i="24"/>
  <c r="F37" i="8"/>
  <c r="H18" i="24"/>
  <c r="D30" i="69"/>
  <c r="H23" i="24"/>
  <c r="D34" i="26"/>
  <c r="D26" i="24"/>
  <c r="H24" i="24"/>
  <c r="F40" i="8"/>
  <c r="E23" i="26"/>
  <c r="F23" i="69"/>
  <c r="F30" i="69"/>
  <c r="E18" i="26"/>
  <c r="F33" i="8"/>
  <c r="D24" i="69"/>
  <c r="E22" i="26"/>
  <c r="D35" i="8"/>
  <c r="D22" i="26"/>
  <c r="D27" i="69"/>
  <c r="D17" i="28"/>
  <c r="H16" i="24"/>
  <c r="F25" i="69"/>
  <c r="F22" i="69"/>
  <c r="H27" i="24"/>
  <c r="D15" i="24"/>
  <c r="D36" i="8"/>
  <c r="D27" i="24"/>
  <c r="D16" i="24"/>
  <c r="F34" i="8"/>
  <c r="D33" i="8"/>
  <c r="E19" i="28"/>
  <c r="H57" i="63"/>
  <c r="O56" i="63"/>
  <c r="D23" i="69"/>
  <c r="D39" i="8"/>
  <c r="P55" i="63"/>
  <c r="H17" i="24"/>
  <c r="H15" i="24"/>
  <c r="D21" i="69"/>
  <c r="D37" i="8"/>
  <c r="D30" i="26"/>
  <c r="F21" i="69"/>
  <c r="F39" i="8"/>
  <c r="D19" i="28"/>
  <c r="E35" i="26"/>
  <c r="F41" i="8"/>
  <c r="L31" i="33"/>
  <c r="L33" i="33" s="1"/>
  <c r="L34" i="33" s="1"/>
  <c r="L36" i="33" s="1"/>
  <c r="L40" i="33" s="1"/>
  <c r="L33" i="32"/>
  <c r="L35" i="32" s="1"/>
  <c r="L36" i="32" s="1"/>
  <c r="L38" i="32" s="1"/>
  <c r="L42" i="32" s="1"/>
  <c r="L31" i="34"/>
  <c r="L33" i="34" s="1"/>
  <c r="L34" i="34" s="1"/>
  <c r="L36" i="34" s="1"/>
  <c r="L40" i="34" s="1"/>
  <c r="E57" i="63" l="1"/>
  <c r="L56" i="63"/>
  <c r="M56" i="63" s="1"/>
  <c r="D93" i="58"/>
  <c r="D38" i="58"/>
  <c r="D58" i="58"/>
  <c r="D280" i="58"/>
  <c r="D77" i="58"/>
  <c r="D221" i="58"/>
  <c r="R88" i="8"/>
  <c r="D44" i="58"/>
  <c r="P56" i="63"/>
  <c r="O57" i="63"/>
  <c r="H58" i="63"/>
  <c r="L57" i="63" l="1"/>
  <c r="M57" i="63" s="1"/>
  <c r="E58" i="63"/>
  <c r="D59" i="58"/>
  <c r="D39" i="58"/>
  <c r="D94" i="58"/>
  <c r="D222" i="58"/>
  <c r="D78" i="58"/>
  <c r="D281" i="58"/>
  <c r="H59" i="63"/>
  <c r="O58" i="63"/>
  <c r="P57" i="63"/>
  <c r="C16" i="84"/>
  <c r="D45" i="58"/>
  <c r="P58" i="63" l="1"/>
  <c r="L58" i="63"/>
  <c r="M58" i="63" s="1"/>
  <c r="E59" i="63"/>
  <c r="D282" i="58"/>
  <c r="D79" i="58"/>
  <c r="D223" i="58"/>
  <c r="D60" i="58"/>
  <c r="D95" i="58"/>
  <c r="D40" i="58"/>
  <c r="O59" i="63"/>
  <c r="P59" i="63" s="1"/>
  <c r="H60" i="63"/>
  <c r="C17" i="84"/>
  <c r="E60" i="63" l="1"/>
  <c r="L59" i="63"/>
  <c r="M59" i="63" s="1"/>
  <c r="D96" i="58"/>
  <c r="D61" i="58"/>
  <c r="D80" i="58"/>
  <c r="D41" i="58"/>
  <c r="D224" i="58"/>
  <c r="D283" i="58"/>
  <c r="H61" i="63"/>
  <c r="O60" i="63"/>
  <c r="P60" i="63" s="1"/>
  <c r="E61" i="63" l="1"/>
  <c r="L60" i="63"/>
  <c r="M60" i="63" s="1"/>
  <c r="D43" i="58"/>
  <c r="D42" i="58"/>
  <c r="D81" i="58"/>
  <c r="D63" i="58"/>
  <c r="D62" i="58"/>
  <c r="D284" i="58"/>
  <c r="D225" i="58"/>
  <c r="D97" i="58"/>
  <c r="O61" i="63"/>
  <c r="P61" i="63" s="1"/>
  <c r="H62" i="63"/>
  <c r="D64" i="58"/>
  <c r="L61" i="63" l="1"/>
  <c r="M61" i="63" s="1"/>
  <c r="E62" i="63"/>
  <c r="D226" i="58"/>
  <c r="D285" i="58"/>
  <c r="D98" i="58"/>
  <c r="D82" i="58"/>
  <c r="O62" i="63"/>
  <c r="P62" i="63" s="1"/>
  <c r="H63" i="63"/>
  <c r="D65" i="58"/>
  <c r="E63" i="63" l="1"/>
  <c r="L62" i="63"/>
  <c r="M62" i="63" s="1"/>
  <c r="D84" i="58"/>
  <c r="D99" i="58"/>
  <c r="D286" i="58"/>
  <c r="D227" i="58"/>
  <c r="O63" i="63"/>
  <c r="P63" i="63" s="1"/>
  <c r="H64" i="63"/>
  <c r="D66" i="58"/>
  <c r="E64" i="63" l="1"/>
  <c r="L63" i="63"/>
  <c r="M63" i="63" s="1"/>
  <c r="D229" i="58"/>
  <c r="D287" i="58"/>
  <c r="D85" i="58"/>
  <c r="C26" i="84"/>
  <c r="D101" i="58"/>
  <c r="D67" i="58"/>
  <c r="O64" i="63"/>
  <c r="P64" i="63" s="1"/>
  <c r="H65" i="63"/>
  <c r="L64" i="63" l="1"/>
  <c r="M64" i="63" s="1"/>
  <c r="E65" i="63"/>
  <c r="D102" i="58"/>
  <c r="D288" i="58"/>
  <c r="D230" i="58"/>
  <c r="D68" i="58"/>
  <c r="H66" i="63"/>
  <c r="O66" i="63" s="1"/>
  <c r="O65" i="63"/>
  <c r="E66" i="63" l="1"/>
  <c r="L66" i="63" s="1"/>
  <c r="L65" i="63"/>
  <c r="M65" i="63" s="1"/>
  <c r="N57" i="63"/>
  <c r="F60" i="63" s="1"/>
  <c r="G60" i="63" s="1"/>
  <c r="G21" i="8" s="1"/>
  <c r="P80" i="8" s="1"/>
  <c r="D289" i="58"/>
  <c r="D103" i="58"/>
  <c r="D231" i="58"/>
  <c r="D69" i="58"/>
  <c r="P65" i="63"/>
  <c r="P66" i="63" s="1"/>
  <c r="Q57" i="63"/>
  <c r="I60" i="63" s="1"/>
  <c r="J60" i="63" s="1"/>
  <c r="M66" i="63" l="1"/>
  <c r="D232" i="58"/>
  <c r="D104" i="58"/>
  <c r="D290" i="58"/>
  <c r="I39" i="84"/>
  <c r="G22" i="8"/>
  <c r="D70" i="58"/>
  <c r="C21" i="84"/>
  <c r="D291" i="58" l="1"/>
  <c r="D105" i="58"/>
  <c r="D233" i="58"/>
  <c r="C22" i="84"/>
  <c r="C23" i="84" s="1"/>
  <c r="C24" i="84" s="1"/>
  <c r="I41" i="84"/>
  <c r="D106" i="58" l="1"/>
  <c r="D234" i="58"/>
  <c r="D292" i="58"/>
  <c r="D294" i="58" l="1"/>
  <c r="D235" i="58"/>
  <c r="D107" i="58"/>
  <c r="D109" i="58" l="1"/>
  <c r="D236" i="58"/>
  <c r="D295" i="58"/>
  <c r="D296" i="58" l="1"/>
  <c r="D237" i="58"/>
  <c r="D110" i="58"/>
  <c r="D238" i="58" l="1"/>
  <c r="D297" i="58"/>
  <c r="D111" i="58"/>
  <c r="D112" i="58" l="1"/>
  <c r="C32" i="84"/>
  <c r="C33" i="84" s="1"/>
  <c r="C34" i="84" s="1"/>
  <c r="D298" i="58"/>
  <c r="D239" i="58"/>
  <c r="D240" i="58" l="1"/>
  <c r="D113" i="58"/>
  <c r="D242" i="58" l="1"/>
  <c r="D114" i="58"/>
  <c r="D115" i="58" l="1"/>
  <c r="D243" i="58"/>
  <c r="D244" i="58" l="1"/>
  <c r="D116" i="58"/>
  <c r="D245" i="58" l="1"/>
  <c r="D117" i="58"/>
  <c r="D246" i="58" l="1"/>
  <c r="D118" i="58"/>
  <c r="D119" i="58" l="1"/>
  <c r="D247" i="58"/>
  <c r="D248" i="58" l="1"/>
  <c r="D121" i="58"/>
  <c r="D122" i="58" l="1"/>
  <c r="D249" i="58"/>
  <c r="D250" i="58" l="1"/>
  <c r="D123" i="58"/>
  <c r="D124" i="58" l="1"/>
  <c r="D252" i="58"/>
  <c r="D253" i="58" l="1"/>
  <c r="D125" i="58"/>
  <c r="D126" i="58" l="1"/>
  <c r="D254" i="58"/>
  <c r="D255" i="58" l="1"/>
  <c r="D127" i="58"/>
  <c r="D256" i="58" l="1"/>
  <c r="D130" i="58"/>
  <c r="D257" i="58" l="1"/>
  <c r="D131" i="58"/>
  <c r="D132" i="58" l="1"/>
  <c r="D261" i="58"/>
  <c r="D133" i="58" l="1"/>
  <c r="D262" i="58"/>
  <c r="D263" i="58" l="1"/>
  <c r="D134" i="58"/>
  <c r="D135" i="58" l="1"/>
  <c r="D264" i="58"/>
  <c r="D265" i="58" l="1"/>
  <c r="D137" i="58"/>
  <c r="D266" i="58" l="1"/>
  <c r="D138" i="58"/>
  <c r="D267" i="58" l="1"/>
  <c r="D139" i="58"/>
  <c r="D141" i="58" l="1"/>
  <c r="D268" i="58"/>
  <c r="D270" i="58" l="1"/>
  <c r="D142" i="58"/>
  <c r="D143" i="58" l="1"/>
  <c r="D271" i="58"/>
  <c r="D272" i="58" l="1"/>
  <c r="D144" i="58"/>
  <c r="D145" i="58" l="1"/>
  <c r="D273" i="58"/>
  <c r="D274" i="58" l="1"/>
  <c r="D275" i="58"/>
  <c r="D146" i="58"/>
  <c r="D148" i="58" l="1"/>
  <c r="D149" i="58" l="1"/>
  <c r="D150" i="58" l="1"/>
  <c r="D151" i="58" l="1"/>
  <c r="D152" i="58" l="1"/>
  <c r="D153" i="58" l="1"/>
  <c r="D154" i="58" l="1"/>
  <c r="D155" i="58" l="1"/>
  <c r="D156" i="58" l="1"/>
  <c r="D157" i="58" l="1"/>
  <c r="D158" i="58" l="1"/>
  <c r="D159" i="58" l="1"/>
  <c r="D160" i="58" l="1"/>
  <c r="D161" i="58" l="1"/>
  <c r="D162" i="58" l="1"/>
  <c r="D163" i="58" l="1"/>
  <c r="D164" i="58" l="1"/>
  <c r="D165" i="58" l="1"/>
  <c r="D166" i="58" l="1"/>
  <c r="D167" i="58" l="1"/>
  <c r="D168" i="58" l="1"/>
  <c r="D169" i="58" l="1"/>
  <c r="D170" i="58" l="1"/>
  <c r="D171" i="58" l="1"/>
  <c r="D172" i="58" l="1"/>
  <c r="D173" i="58" l="1"/>
  <c r="D174" i="58" l="1"/>
  <c r="D176" i="58" l="1"/>
  <c r="D177" i="58" l="1"/>
  <c r="D178" i="58" l="1"/>
  <c r="D179" i="58" l="1"/>
  <c r="D180" i="58" l="1"/>
  <c r="D183" i="58" l="1"/>
  <c r="D185" i="58" l="1"/>
  <c r="D186" i="58" l="1"/>
  <c r="D187" i="58" l="1"/>
  <c r="D188" i="58" l="1"/>
  <c r="D190" i="58" l="1"/>
  <c r="D191" i="58" l="1"/>
  <c r="D193" i="58" l="1"/>
  <c r="D194" i="58" l="1"/>
  <c r="D195" i="58" l="1"/>
  <c r="D196" i="58" l="1"/>
  <c r="D197" i="58" l="1"/>
  <c r="D198" i="58" l="1"/>
  <c r="D199" i="58" l="1"/>
  <c r="D200" i="58" l="1"/>
  <c r="D202" i="58" l="1"/>
  <c r="D203" i="58" l="1"/>
  <c r="D204" i="58" l="1"/>
  <c r="D205" i="58" l="1"/>
  <c r="D207" i="58" l="1"/>
  <c r="D208" i="58" l="1"/>
  <c r="D209" i="58" l="1"/>
  <c r="D211" i="58" l="1"/>
  <c r="D212" i="58" l="1"/>
  <c r="D213" i="58" l="1"/>
  <c r="J180" i="78"/>
  <c r="J933" i="78"/>
  <c r="J41" i="78"/>
  <c r="J270" i="78"/>
  <c r="J539" i="78"/>
  <c r="J353" i="78"/>
  <c r="J265" i="78"/>
  <c r="J1125" i="78"/>
  <c r="J906" i="78"/>
  <c r="J471" i="78"/>
  <c r="J534" i="78"/>
  <c r="J414" i="78"/>
  <c r="J637" i="78"/>
  <c r="J226" i="78"/>
  <c r="J343" i="78"/>
  <c r="J1145" i="78"/>
  <c r="J855" i="78"/>
  <c r="J568" i="78"/>
  <c r="J1067" i="78"/>
  <c r="J116" i="78"/>
  <c r="J996" i="78"/>
  <c r="J953" i="78"/>
  <c r="J671" i="78"/>
  <c r="J201" i="78"/>
  <c r="J29" i="78"/>
  <c r="J325" i="78"/>
  <c r="J797" i="78"/>
  <c r="J91" i="78"/>
  <c r="J844" i="78"/>
  <c r="J1014" i="78"/>
  <c r="J126" i="78"/>
  <c r="J736" i="78"/>
  <c r="J839" i="78"/>
  <c r="J489" i="78"/>
  <c r="J503" i="78"/>
  <c r="J823" i="78"/>
  <c r="J282" i="78"/>
  <c r="J154" i="78"/>
  <c r="J143" i="78"/>
  <c r="J4" i="78"/>
  <c r="J178" i="78"/>
  <c r="J381" i="78"/>
  <c r="J456" i="78"/>
  <c r="J768" i="78"/>
  <c r="J551" i="78"/>
  <c r="J1000" i="78"/>
  <c r="J653" i="78"/>
  <c r="J1011" i="78"/>
  <c r="J423" i="78"/>
  <c r="J101" i="78"/>
  <c r="J20" i="78"/>
  <c r="J878" i="78"/>
  <c r="J630" i="78"/>
  <c r="J196" i="78"/>
  <c r="J76" i="78"/>
  <c r="J294" i="78"/>
  <c r="J251" i="78"/>
  <c r="J376" i="78"/>
  <c r="J804" i="78"/>
  <c r="J546" i="78"/>
  <c r="J880" i="78"/>
  <c r="J211" i="78"/>
  <c r="J981" i="78"/>
  <c r="J622" i="78"/>
  <c r="J17" i="78"/>
  <c r="J646" i="78"/>
  <c r="J166" i="78"/>
  <c r="J246" i="78"/>
  <c r="J256" i="78"/>
  <c r="J1119" i="78"/>
  <c r="J599" i="78"/>
  <c r="J585" i="78"/>
  <c r="J765" i="78"/>
  <c r="J450" i="78"/>
  <c r="J186" i="78"/>
  <c r="J468" i="78"/>
  <c r="J896" i="78"/>
  <c r="J929" i="78"/>
  <c r="J368" i="78"/>
  <c r="J975" i="78"/>
  <c r="J850" i="78"/>
  <c r="J24" i="78"/>
  <c r="J191" i="78"/>
  <c r="J444" i="78"/>
  <c r="J761" i="78"/>
  <c r="J1121" i="78"/>
  <c r="J71" i="78"/>
  <c r="J36" i="78"/>
  <c r="J399" i="78"/>
  <c r="C29" i="84"/>
  <c r="J221" i="78"/>
  <c r="J681" i="78"/>
  <c r="J1150" i="78"/>
  <c r="J1141" i="78"/>
  <c r="J51" i="78"/>
  <c r="J111" i="78"/>
  <c r="J514" i="78"/>
  <c r="J695" i="78"/>
  <c r="J859" i="78"/>
  <c r="J911" i="78"/>
  <c r="J173" i="78"/>
  <c r="J309" i="78"/>
  <c r="J241" i="78"/>
  <c r="J891" i="78"/>
  <c r="J385" i="78"/>
  <c r="J106" i="78"/>
  <c r="J594" i="78"/>
  <c r="J436" i="78"/>
  <c r="J1109" i="78"/>
  <c r="J46" i="78"/>
  <c r="J1117" i="78"/>
  <c r="J1042" i="78"/>
  <c r="J607" i="78"/>
  <c r="J1040" i="78"/>
  <c r="J745" i="78"/>
  <c r="J1021" i="78"/>
  <c r="J561" i="78"/>
  <c r="J524" i="78"/>
  <c r="J753" i="78"/>
  <c r="J772" i="78"/>
  <c r="J260" i="78"/>
  <c r="J216" i="78"/>
  <c r="J901" i="78"/>
  <c r="J1137" i="78"/>
  <c r="J924" i="78"/>
  <c r="J480" i="78"/>
  <c r="J668" i="78"/>
  <c r="J405" i="78"/>
  <c r="J318" i="78"/>
  <c r="J1093" i="78"/>
  <c r="J1086" i="78"/>
  <c r="J1101" i="78"/>
  <c r="J1023" i="78"/>
  <c r="J12" i="78"/>
  <c r="J372" i="78"/>
  <c r="J1077" i="78"/>
  <c r="J973" i="78"/>
  <c r="J966" i="78"/>
  <c r="J990" i="78"/>
  <c r="J809" i="78"/>
  <c r="J664" i="78"/>
  <c r="J702" i="78"/>
  <c r="J314" i="78"/>
  <c r="J462" i="78"/>
  <c r="J236" i="78"/>
  <c r="J66" i="78"/>
  <c r="J1059" i="78"/>
  <c r="J688" i="78"/>
  <c r="J813" i="78"/>
  <c r="J159" i="78"/>
  <c r="J832" i="78"/>
  <c r="J427" i="78"/>
  <c r="J96" i="78"/>
  <c r="J640" i="78"/>
  <c r="J358" i="78"/>
  <c r="J347" i="78"/>
  <c r="J875" i="78"/>
  <c r="J614" i="78"/>
  <c r="J334" i="78"/>
  <c r="J394" i="78"/>
  <c r="J182" i="78"/>
  <c r="J56" i="78"/>
  <c r="J1028" i="78"/>
  <c r="J1097" i="78"/>
  <c r="J288" i="78"/>
  <c r="J863" i="78"/>
  <c r="J778" i="78"/>
  <c r="J231" i="78"/>
  <c r="J660" i="78"/>
  <c r="J770" i="78"/>
  <c r="J674" i="78"/>
  <c r="J1009" i="78"/>
  <c r="J947" i="78"/>
  <c r="J121" i="78"/>
  <c r="J464" i="78"/>
  <c r="J206" i="78"/>
  <c r="J81" i="78"/>
  <c r="J86" i="78"/>
  <c r="J130" i="78"/>
  <c r="J1004" i="78"/>
  <c r="J575" i="78"/>
  <c r="J519" i="78"/>
  <c r="J364" i="78"/>
  <c r="J529" i="78"/>
  <c r="J886" i="78"/>
  <c r="J305" i="78"/>
  <c r="J147" i="78"/>
  <c r="J9" i="78"/>
  <c r="J389" i="78"/>
  <c r="J714" i="78"/>
  <c r="J790" i="78"/>
  <c r="J61" i="78"/>
  <c r="J1046" i="78"/>
  <c r="J338" i="78"/>
  <c r="K1047" i="78" l="1"/>
  <c r="K1048" i="78"/>
  <c r="M1046" i="78"/>
  <c r="K1051" i="78"/>
  <c r="K1049" i="78"/>
  <c r="K1058" i="78"/>
  <c r="K1052" i="78"/>
  <c r="K1057" i="78"/>
  <c r="K1056" i="78"/>
  <c r="K1055" i="78"/>
  <c r="K1050" i="78"/>
  <c r="K1053" i="78"/>
  <c r="K1054" i="78"/>
  <c r="K791" i="78"/>
  <c r="K792" i="78"/>
  <c r="M790" i="78"/>
  <c r="K794" i="78"/>
  <c r="K793" i="78"/>
  <c r="K796" i="78"/>
  <c r="K795" i="78"/>
  <c r="K391" i="78"/>
  <c r="K390" i="78"/>
  <c r="M389" i="78"/>
  <c r="K393" i="78"/>
  <c r="K392" i="78"/>
  <c r="K148" i="78"/>
  <c r="K153" i="78"/>
  <c r="K151" i="78"/>
  <c r="K150" i="78"/>
  <c r="M147" i="78"/>
  <c r="K152" i="78"/>
  <c r="K149" i="78"/>
  <c r="K887" i="78"/>
  <c r="M886" i="78"/>
  <c r="K890" i="78"/>
  <c r="K889" i="78"/>
  <c r="K888" i="78"/>
  <c r="K365" i="78"/>
  <c r="K366" i="78"/>
  <c r="M364" i="78"/>
  <c r="K367" i="78"/>
  <c r="K579" i="78"/>
  <c r="K581" i="78"/>
  <c r="K576" i="78"/>
  <c r="K577" i="78"/>
  <c r="K583" i="78"/>
  <c r="M575" i="78"/>
  <c r="K584" i="78"/>
  <c r="K580" i="78"/>
  <c r="K578" i="78"/>
  <c r="K582" i="78"/>
  <c r="K132" i="78"/>
  <c r="K134" i="78"/>
  <c r="K133" i="78"/>
  <c r="K135" i="78"/>
  <c r="K138" i="78"/>
  <c r="K131" i="78"/>
  <c r="K139" i="78"/>
  <c r="M130" i="78"/>
  <c r="K142" i="78"/>
  <c r="K137" i="78"/>
  <c r="K141" i="78"/>
  <c r="K136" i="78"/>
  <c r="K140" i="78"/>
  <c r="K84" i="78"/>
  <c r="K85" i="78"/>
  <c r="K82" i="78"/>
  <c r="M81" i="78"/>
  <c r="K83" i="78"/>
  <c r="K467" i="78"/>
  <c r="M464" i="78"/>
  <c r="K466" i="78"/>
  <c r="K465" i="78"/>
  <c r="K949" i="78"/>
  <c r="K952" i="78"/>
  <c r="K948" i="78"/>
  <c r="K951" i="78"/>
  <c r="K950" i="78"/>
  <c r="M947" i="78"/>
  <c r="K678" i="78"/>
  <c r="K680" i="78"/>
  <c r="K677" i="78"/>
  <c r="K675" i="78"/>
  <c r="K679" i="78"/>
  <c r="M674" i="78"/>
  <c r="K676" i="78"/>
  <c r="K661" i="78"/>
  <c r="M660" i="78"/>
  <c r="K663" i="78"/>
  <c r="K662" i="78"/>
  <c r="K783" i="78"/>
  <c r="K782" i="78"/>
  <c r="K789" i="78"/>
  <c r="M778" i="78"/>
  <c r="K780" i="78"/>
  <c r="K779" i="78"/>
  <c r="K781" i="78"/>
  <c r="K787" i="78"/>
  <c r="K786" i="78"/>
  <c r="K784" i="78"/>
  <c r="K785" i="78"/>
  <c r="K788" i="78"/>
  <c r="K293" i="78"/>
  <c r="K290" i="78"/>
  <c r="M288" i="78"/>
  <c r="K292" i="78"/>
  <c r="K291" i="78"/>
  <c r="K289" i="78"/>
  <c r="K1033" i="78"/>
  <c r="K1029" i="78"/>
  <c r="K1030" i="78"/>
  <c r="K1032" i="78"/>
  <c r="K1031" i="78"/>
  <c r="M1028" i="78"/>
  <c r="K183" i="78"/>
  <c r="K184" i="78"/>
  <c r="M182" i="78"/>
  <c r="K185" i="78"/>
  <c r="K335" i="78"/>
  <c r="K337" i="78"/>
  <c r="M334" i="78"/>
  <c r="K336" i="78"/>
  <c r="K876" i="78"/>
  <c r="M875" i="78"/>
  <c r="K877" i="78"/>
  <c r="M358" i="78"/>
  <c r="K363" i="78"/>
  <c r="K362" i="78"/>
  <c r="K359" i="78"/>
  <c r="K361" i="78"/>
  <c r="K360" i="78"/>
  <c r="K100" i="78"/>
  <c r="K98" i="78"/>
  <c r="K99" i="78"/>
  <c r="M96" i="78"/>
  <c r="K97" i="78"/>
  <c r="K836" i="78"/>
  <c r="K837" i="78"/>
  <c r="K835" i="78"/>
  <c r="K834" i="78"/>
  <c r="K833" i="78"/>
  <c r="M832" i="78"/>
  <c r="K838" i="78"/>
  <c r="K817" i="78"/>
  <c r="K819" i="78"/>
  <c r="K816" i="78"/>
  <c r="K818" i="78"/>
  <c r="K815" i="78"/>
  <c r="K821" i="78"/>
  <c r="K814" i="78"/>
  <c r="K820" i="78"/>
  <c r="M813" i="78"/>
  <c r="K822" i="78"/>
  <c r="K1063" i="78"/>
  <c r="K1060" i="78"/>
  <c r="K1061" i="78"/>
  <c r="M1059" i="78"/>
  <c r="K1062" i="78"/>
  <c r="K1066" i="78"/>
  <c r="K1065" i="78"/>
  <c r="K1064" i="78"/>
  <c r="K237" i="78"/>
  <c r="K238" i="78"/>
  <c r="K240" i="78"/>
  <c r="M236" i="78"/>
  <c r="K239" i="78"/>
  <c r="M314" i="78"/>
  <c r="K317" i="78"/>
  <c r="K316" i="78"/>
  <c r="K315" i="78"/>
  <c r="K666" i="78"/>
  <c r="K665" i="78"/>
  <c r="K667" i="78"/>
  <c r="M664" i="78"/>
  <c r="K994" i="78"/>
  <c r="K993" i="78"/>
  <c r="K992" i="78"/>
  <c r="K991" i="78"/>
  <c r="M990" i="78"/>
  <c r="K995" i="78"/>
  <c r="K974" i="78"/>
  <c r="M973" i="78"/>
  <c r="M372" i="78"/>
  <c r="K374" i="78"/>
  <c r="K373" i="78"/>
  <c r="K375" i="78"/>
  <c r="K1024" i="78"/>
  <c r="K1025" i="78"/>
  <c r="K1026" i="78"/>
  <c r="K1027" i="78"/>
  <c r="M1023" i="78"/>
  <c r="K1092" i="78"/>
  <c r="K1088" i="78"/>
  <c r="K1090" i="78"/>
  <c r="M1086" i="78"/>
  <c r="K1091" i="78"/>
  <c r="K1087" i="78"/>
  <c r="K1089" i="78"/>
  <c r="M318" i="78"/>
  <c r="K322" i="78"/>
  <c r="K323" i="78"/>
  <c r="K324" i="78"/>
  <c r="K321" i="78"/>
  <c r="K319" i="78"/>
  <c r="K320" i="78"/>
  <c r="K669" i="78"/>
  <c r="M668" i="78"/>
  <c r="K670" i="78"/>
  <c r="K926" i="78"/>
  <c r="K928" i="78"/>
  <c r="K925" i="78"/>
  <c r="M924" i="78"/>
  <c r="K927" i="78"/>
  <c r="K905" i="78"/>
  <c r="K902" i="78"/>
  <c r="K904" i="78"/>
  <c r="M901" i="78"/>
  <c r="K903" i="78"/>
  <c r="M260" i="78"/>
  <c r="K263" i="78"/>
  <c r="K261" i="78"/>
  <c r="K262" i="78"/>
  <c r="K264" i="78"/>
  <c r="K759" i="78"/>
  <c r="K757" i="78"/>
  <c r="K755" i="78"/>
  <c r="K756" i="78"/>
  <c r="K754" i="78"/>
  <c r="M753" i="78"/>
  <c r="K758" i="78"/>
  <c r="K760" i="78"/>
  <c r="M561" i="78"/>
  <c r="K566" i="78"/>
  <c r="K565" i="78"/>
  <c r="K563" i="78"/>
  <c r="K567" i="78"/>
  <c r="K562" i="78"/>
  <c r="K564" i="78"/>
  <c r="K746" i="78"/>
  <c r="K749" i="78"/>
  <c r="K751" i="78"/>
  <c r="K752" i="78"/>
  <c r="K750" i="78"/>
  <c r="M745" i="78"/>
  <c r="K748" i="78"/>
  <c r="K747" i="78"/>
  <c r="M607" i="78"/>
  <c r="K608" i="78"/>
  <c r="K612" i="78"/>
  <c r="K611" i="78"/>
  <c r="K613" i="78"/>
  <c r="K609" i="78"/>
  <c r="K610" i="78"/>
  <c r="M1117" i="78"/>
  <c r="K1118" i="78"/>
  <c r="K1111" i="78"/>
  <c r="K1114" i="78"/>
  <c r="K1116" i="78"/>
  <c r="K1110" i="78"/>
  <c r="K1115" i="78"/>
  <c r="K1112" i="78"/>
  <c r="M1109" i="78"/>
  <c r="K1113" i="78"/>
  <c r="K595" i="78"/>
  <c r="K597" i="78"/>
  <c r="K598" i="78"/>
  <c r="M594" i="78"/>
  <c r="K596" i="78"/>
  <c r="K387" i="78"/>
  <c r="K388" i="78"/>
  <c r="K386" i="78"/>
  <c r="M385" i="78"/>
  <c r="K242" i="78"/>
  <c r="M241" i="78"/>
  <c r="K244" i="78"/>
  <c r="K243" i="78"/>
  <c r="K245" i="78"/>
  <c r="M173" i="78"/>
  <c r="K176" i="78"/>
  <c r="K175" i="78"/>
  <c r="K177" i="78"/>
  <c r="K174" i="78"/>
  <c r="K861" i="78"/>
  <c r="K862" i="78"/>
  <c r="M859" i="78"/>
  <c r="K860" i="78"/>
  <c r="M514" i="78"/>
  <c r="K516" i="78"/>
  <c r="K515" i="78"/>
  <c r="K518" i="78"/>
  <c r="K517" i="78"/>
  <c r="K52" i="78"/>
  <c r="K54" i="78"/>
  <c r="K53" i="78"/>
  <c r="M51" i="78"/>
  <c r="K55" i="78"/>
  <c r="K1151" i="78"/>
  <c r="M1150" i="78"/>
  <c r="K1152" i="78"/>
  <c r="K1154" i="78"/>
  <c r="K1153" i="78"/>
  <c r="K223" i="78"/>
  <c r="K222" i="78"/>
  <c r="K225" i="78"/>
  <c r="M221" i="78"/>
  <c r="K224" i="78"/>
  <c r="K404" i="78"/>
  <c r="K402" i="78"/>
  <c r="K400" i="78"/>
  <c r="M399" i="78"/>
  <c r="K401" i="78"/>
  <c r="K403" i="78"/>
  <c r="M71" i="78"/>
  <c r="K74" i="78"/>
  <c r="K72" i="78"/>
  <c r="K73" i="78"/>
  <c r="K75" i="78"/>
  <c r="K762" i="78"/>
  <c r="M761" i="78"/>
  <c r="K763" i="78"/>
  <c r="K764" i="78"/>
  <c r="K192" i="78"/>
  <c r="K194" i="78"/>
  <c r="K195" i="78"/>
  <c r="M191" i="78"/>
  <c r="K193" i="78"/>
  <c r="M850" i="78"/>
  <c r="K851" i="78"/>
  <c r="K853" i="78"/>
  <c r="K854" i="78"/>
  <c r="K852" i="78"/>
  <c r="M368" i="78"/>
  <c r="K370" i="78"/>
  <c r="K369" i="78"/>
  <c r="K371" i="78"/>
  <c r="K900" i="78"/>
  <c r="K898" i="78"/>
  <c r="K899" i="78"/>
  <c r="M896" i="78"/>
  <c r="K897" i="78"/>
  <c r="M186" i="78"/>
  <c r="K189" i="78"/>
  <c r="K188" i="78"/>
  <c r="K190" i="78"/>
  <c r="K187" i="78"/>
  <c r="M765" i="78"/>
  <c r="K766" i="78"/>
  <c r="K767" i="78"/>
  <c r="K600" i="78"/>
  <c r="K601" i="78"/>
  <c r="M599" i="78"/>
  <c r="K257" i="78"/>
  <c r="K259" i="78"/>
  <c r="M256" i="78"/>
  <c r="K258" i="78"/>
  <c r="M166" i="78"/>
  <c r="K169" i="78"/>
  <c r="K168" i="78"/>
  <c r="K171" i="78"/>
  <c r="K167" i="78"/>
  <c r="K170" i="78"/>
  <c r="K172" i="78"/>
  <c r="M17" i="78"/>
  <c r="K18" i="78"/>
  <c r="K19" i="78"/>
  <c r="K987" i="78"/>
  <c r="M981" i="78"/>
  <c r="K989" i="78"/>
  <c r="K983" i="78"/>
  <c r="K984" i="78"/>
  <c r="K982" i="78"/>
  <c r="K988" i="78"/>
  <c r="K985" i="78"/>
  <c r="K986" i="78"/>
  <c r="M880" i="78"/>
  <c r="K882" i="78"/>
  <c r="K885" i="78"/>
  <c r="K883" i="78"/>
  <c r="K881" i="78"/>
  <c r="K884" i="78"/>
  <c r="K807" i="78"/>
  <c r="K806" i="78"/>
  <c r="M804" i="78"/>
  <c r="K805" i="78"/>
  <c r="K808" i="78"/>
  <c r="M251" i="78"/>
  <c r="K254" i="78"/>
  <c r="K253" i="78"/>
  <c r="K252" i="78"/>
  <c r="K255" i="78"/>
  <c r="M76" i="78"/>
  <c r="K80" i="78"/>
  <c r="K77" i="78"/>
  <c r="K78" i="78"/>
  <c r="K79" i="78"/>
  <c r="M630" i="78"/>
  <c r="K636" i="78"/>
  <c r="K632" i="78"/>
  <c r="K635" i="78"/>
  <c r="K633" i="78"/>
  <c r="K634" i="78"/>
  <c r="K631" i="78"/>
  <c r="K23" i="78"/>
  <c r="K22" i="78"/>
  <c r="M20" i="78"/>
  <c r="K21" i="78"/>
  <c r="K424" i="78"/>
  <c r="K426" i="78"/>
  <c r="M423" i="78"/>
  <c r="K425" i="78"/>
  <c r="K654" i="78"/>
  <c r="K659" i="78"/>
  <c r="K657" i="78"/>
  <c r="K655" i="78"/>
  <c r="M653" i="78"/>
  <c r="K658" i="78"/>
  <c r="K656" i="78"/>
  <c r="K555" i="78"/>
  <c r="K553" i="78"/>
  <c r="K554" i="78"/>
  <c r="K558" i="78"/>
  <c r="K560" i="78"/>
  <c r="M551" i="78"/>
  <c r="K559" i="78"/>
  <c r="K552" i="78"/>
  <c r="K557" i="78"/>
  <c r="K556" i="78"/>
  <c r="K460" i="78"/>
  <c r="K457" i="78"/>
  <c r="K459" i="78"/>
  <c r="M456" i="78"/>
  <c r="K461" i="78"/>
  <c r="K458" i="78"/>
  <c r="M178" i="78"/>
  <c r="K179" i="78"/>
  <c r="K144" i="78"/>
  <c r="K146" i="78"/>
  <c r="M143" i="78"/>
  <c r="K145" i="78"/>
  <c r="K284" i="78"/>
  <c r="K286" i="78"/>
  <c r="K283" i="78"/>
  <c r="M282" i="78"/>
  <c r="K287" i="78"/>
  <c r="K285" i="78"/>
  <c r="K509" i="78"/>
  <c r="K510" i="78"/>
  <c r="K508" i="78"/>
  <c r="K504" i="78"/>
  <c r="M503" i="78"/>
  <c r="K507" i="78"/>
  <c r="K506" i="78"/>
  <c r="K505" i="78"/>
  <c r="K512" i="78"/>
  <c r="K511" i="78"/>
  <c r="K513" i="78"/>
  <c r="K843" i="78"/>
  <c r="K840" i="78"/>
  <c r="K842" i="78"/>
  <c r="M839" i="78"/>
  <c r="K841" i="78"/>
  <c r="M126" i="78"/>
  <c r="K129" i="78"/>
  <c r="K127" i="78"/>
  <c r="K128" i="78"/>
  <c r="K846" i="78"/>
  <c r="M844" i="78"/>
  <c r="K849" i="78"/>
  <c r="K845" i="78"/>
  <c r="K847" i="78"/>
  <c r="K848" i="78"/>
  <c r="K800" i="78"/>
  <c r="K801" i="78"/>
  <c r="K798" i="78"/>
  <c r="K803" i="78"/>
  <c r="M797" i="78"/>
  <c r="K799" i="78"/>
  <c r="K802" i="78"/>
  <c r="K31" i="78"/>
  <c r="K30" i="78"/>
  <c r="K32" i="78"/>
  <c r="K33" i="78"/>
  <c r="M29" i="78"/>
  <c r="K35" i="78"/>
  <c r="K34" i="78"/>
  <c r="M671" i="78"/>
  <c r="K673" i="78"/>
  <c r="K672" i="78"/>
  <c r="K998" i="78"/>
  <c r="K997" i="78"/>
  <c r="K999" i="78"/>
  <c r="M996" i="78"/>
  <c r="K1072" i="78"/>
  <c r="K1071" i="78"/>
  <c r="K1073" i="78"/>
  <c r="K1068" i="78"/>
  <c r="M1067" i="78"/>
  <c r="K1070" i="78"/>
  <c r="K1074" i="78"/>
  <c r="K1069" i="78"/>
  <c r="K1076" i="78"/>
  <c r="K1075" i="78"/>
  <c r="K858" i="78"/>
  <c r="M855" i="78"/>
  <c r="K856" i="78"/>
  <c r="K857" i="78"/>
  <c r="K344" i="78"/>
  <c r="K345" i="78"/>
  <c r="M343" i="78"/>
  <c r="K346" i="78"/>
  <c r="M637" i="78"/>
  <c r="K638" i="78"/>
  <c r="K639" i="78"/>
  <c r="K535" i="78"/>
  <c r="K537" i="78"/>
  <c r="K536" i="78"/>
  <c r="M534" i="78"/>
  <c r="K538" i="78"/>
  <c r="M906" i="78"/>
  <c r="K908" i="78"/>
  <c r="K910" i="78"/>
  <c r="K907" i="78"/>
  <c r="K909" i="78"/>
  <c r="K269" i="78"/>
  <c r="K268" i="78"/>
  <c r="K267" i="78"/>
  <c r="M265" i="78"/>
  <c r="K266" i="78"/>
  <c r="K540" i="78"/>
  <c r="K545" i="78"/>
  <c r="K541" i="78"/>
  <c r="K544" i="78"/>
  <c r="K543" i="78"/>
  <c r="M539" i="78"/>
  <c r="K542" i="78"/>
  <c r="M41" i="78"/>
  <c r="K43" i="78"/>
  <c r="K44" i="78"/>
  <c r="K42" i="78"/>
  <c r="K45" i="78"/>
  <c r="M180" i="78"/>
  <c r="K181" i="78"/>
  <c r="M338" i="78"/>
  <c r="K341" i="78"/>
  <c r="K339" i="78"/>
  <c r="K340" i="78"/>
  <c r="K342" i="78"/>
  <c r="M61" i="78"/>
  <c r="K64" i="78"/>
  <c r="K63" i="78"/>
  <c r="K62" i="78"/>
  <c r="K65" i="78"/>
  <c r="K717" i="78"/>
  <c r="K715" i="78"/>
  <c r="K720" i="78"/>
  <c r="K723" i="78"/>
  <c r="K719" i="78"/>
  <c r="K721" i="78"/>
  <c r="K718" i="78"/>
  <c r="K716" i="78"/>
  <c r="M714" i="78"/>
  <c r="K724" i="78"/>
  <c r="K722" i="78"/>
  <c r="K10" i="78"/>
  <c r="K11" i="78"/>
  <c r="M9" i="78"/>
  <c r="M305" i="78"/>
  <c r="K308" i="78"/>
  <c r="K307" i="78"/>
  <c r="K306" i="78"/>
  <c r="K531" i="78"/>
  <c r="M529" i="78"/>
  <c r="K532" i="78"/>
  <c r="K530" i="78"/>
  <c r="K533" i="78"/>
  <c r="M519" i="78"/>
  <c r="K520" i="78"/>
  <c r="K523" i="78"/>
  <c r="K521" i="78"/>
  <c r="K522" i="78"/>
  <c r="K1007" i="78"/>
  <c r="K1006" i="78"/>
  <c r="K1005" i="78"/>
  <c r="K1008" i="78"/>
  <c r="M1004" i="78"/>
  <c r="K87" i="78"/>
  <c r="K90" i="78"/>
  <c r="M86" i="78"/>
  <c r="K89" i="78"/>
  <c r="K88" i="78"/>
  <c r="M206" i="78"/>
  <c r="K207" i="78"/>
  <c r="K210" i="78"/>
  <c r="K209" i="78"/>
  <c r="K208" i="78"/>
  <c r="K123" i="78"/>
  <c r="K125" i="78"/>
  <c r="K124" i="78"/>
  <c r="M121" i="78"/>
  <c r="K122" i="78"/>
  <c r="M1009" i="78"/>
  <c r="K1010" i="78"/>
  <c r="K771" i="78"/>
  <c r="M770" i="78"/>
  <c r="M231" i="78"/>
  <c r="K234" i="78"/>
  <c r="K232" i="78"/>
  <c r="K235" i="78"/>
  <c r="K233" i="78"/>
  <c r="K865" i="78"/>
  <c r="K870" i="78"/>
  <c r="K869" i="78"/>
  <c r="K868" i="78"/>
  <c r="K867" i="78"/>
  <c r="K866" i="78"/>
  <c r="K864" i="78"/>
  <c r="M863" i="78"/>
  <c r="K1099" i="78"/>
  <c r="K1100" i="78"/>
  <c r="K1098" i="78"/>
  <c r="M1097" i="78"/>
  <c r="K60" i="78"/>
  <c r="K59" i="78"/>
  <c r="K57" i="78"/>
  <c r="M56" i="78"/>
  <c r="K58" i="78"/>
  <c r="M394" i="78"/>
  <c r="K396" i="78"/>
  <c r="K395" i="78"/>
  <c r="K397" i="78"/>
  <c r="K398" i="78"/>
  <c r="K619" i="78"/>
  <c r="K618" i="78"/>
  <c r="M614" i="78"/>
  <c r="K621" i="78"/>
  <c r="K615" i="78"/>
  <c r="K620" i="78"/>
  <c r="K617" i="78"/>
  <c r="K616" i="78"/>
  <c r="M347" i="78"/>
  <c r="K351" i="78"/>
  <c r="K350" i="78"/>
  <c r="K348" i="78"/>
  <c r="K352" i="78"/>
  <c r="K349" i="78"/>
  <c r="K643" i="78"/>
  <c r="K642" i="78"/>
  <c r="K644" i="78"/>
  <c r="K645" i="78"/>
  <c r="M640" i="78"/>
  <c r="K641" i="78"/>
  <c r="K428" i="78"/>
  <c r="K433" i="78"/>
  <c r="K435" i="78"/>
  <c r="K430" i="78"/>
  <c r="K432" i="78"/>
  <c r="M427" i="78"/>
  <c r="K431" i="78"/>
  <c r="K434" i="78"/>
  <c r="K429" i="78"/>
  <c r="M159" i="78"/>
  <c r="K161" i="78"/>
  <c r="K160" i="78"/>
  <c r="K165" i="78"/>
  <c r="K163" i="78"/>
  <c r="K164" i="78"/>
  <c r="K162" i="78"/>
  <c r="K691" i="78"/>
  <c r="M688" i="78"/>
  <c r="K694" i="78"/>
  <c r="K689" i="78"/>
  <c r="K693" i="78"/>
  <c r="K692" i="78"/>
  <c r="K690" i="78"/>
  <c r="M66" i="78"/>
  <c r="K67" i="78"/>
  <c r="K68" i="78"/>
  <c r="K69" i="78"/>
  <c r="K70" i="78"/>
  <c r="K463" i="78"/>
  <c r="M462" i="78"/>
  <c r="M702" i="78"/>
  <c r="K706" i="78"/>
  <c r="K711" i="78"/>
  <c r="K704" i="78"/>
  <c r="K713" i="78"/>
  <c r="K709" i="78"/>
  <c r="K703" i="78"/>
  <c r="K710" i="78"/>
  <c r="K707" i="78"/>
  <c r="K708" i="78"/>
  <c r="K712" i="78"/>
  <c r="K705" i="78"/>
  <c r="M809" i="78"/>
  <c r="K812" i="78"/>
  <c r="K811" i="78"/>
  <c r="K810" i="78"/>
  <c r="K971" i="78"/>
  <c r="K967" i="78"/>
  <c r="K970" i="78"/>
  <c r="K968" i="78"/>
  <c r="K969" i="78"/>
  <c r="K972" i="78"/>
  <c r="M966" i="78"/>
  <c r="K1085" i="78"/>
  <c r="K1083" i="78"/>
  <c r="M1077" i="78"/>
  <c r="K1082" i="78"/>
  <c r="K1084" i="78"/>
  <c r="K1080" i="78"/>
  <c r="K1081" i="78"/>
  <c r="K1079" i="78"/>
  <c r="K1078" i="78"/>
  <c r="K13" i="78"/>
  <c r="K14" i="78"/>
  <c r="K15" i="78"/>
  <c r="M12" i="78"/>
  <c r="K16" i="78"/>
  <c r="K1108" i="78"/>
  <c r="K1103" i="78"/>
  <c r="K1106" i="78"/>
  <c r="K1104" i="78"/>
  <c r="K1102" i="78"/>
  <c r="M1101" i="78"/>
  <c r="K1105" i="78"/>
  <c r="K1107" i="78"/>
  <c r="K1095" i="78"/>
  <c r="K1096" i="78"/>
  <c r="M1093" i="78"/>
  <c r="K1094" i="78"/>
  <c r="K413" i="78"/>
  <c r="K407" i="78"/>
  <c r="K410" i="78"/>
  <c r="K406" i="78"/>
  <c r="M405" i="78"/>
  <c r="K412" i="78"/>
  <c r="K408" i="78"/>
  <c r="K411" i="78"/>
  <c r="K409" i="78"/>
  <c r="M480" i="78"/>
  <c r="K481" i="78"/>
  <c r="K484" i="78"/>
  <c r="K486" i="78"/>
  <c r="K483" i="78"/>
  <c r="K488" i="78"/>
  <c r="K487" i="78"/>
  <c r="K482" i="78"/>
  <c r="K485" i="78"/>
  <c r="K1139" i="78"/>
  <c r="K1140" i="78"/>
  <c r="K1138" i="78"/>
  <c r="M1137" i="78"/>
  <c r="K217" i="78"/>
  <c r="K218" i="78"/>
  <c r="K220" i="78"/>
  <c r="M216" i="78"/>
  <c r="K219" i="78"/>
  <c r="K773" i="78"/>
  <c r="K776" i="78"/>
  <c r="K777" i="78"/>
  <c r="M772" i="78"/>
  <c r="K774" i="78"/>
  <c r="K775" i="78"/>
  <c r="K526" i="78"/>
  <c r="K527" i="78"/>
  <c r="K525" i="78"/>
  <c r="M524" i="78"/>
  <c r="K528" i="78"/>
  <c r="K1022" i="78"/>
  <c r="M1021" i="78"/>
  <c r="K1041" i="78"/>
  <c r="M1040" i="78"/>
  <c r="K1044" i="78"/>
  <c r="M1042" i="78"/>
  <c r="K1043" i="78"/>
  <c r="K1045" i="78"/>
  <c r="K49" i="78"/>
  <c r="K47" i="78"/>
  <c r="M46" i="78"/>
  <c r="K48" i="78"/>
  <c r="K50" i="78"/>
  <c r="K440" i="78"/>
  <c r="K442" i="78"/>
  <c r="K437" i="78"/>
  <c r="K441" i="78"/>
  <c r="M436" i="78"/>
  <c r="K439" i="78"/>
  <c r="K438" i="78"/>
  <c r="K443" i="78"/>
  <c r="M106" i="78"/>
  <c r="K107" i="78"/>
  <c r="K108" i="78"/>
  <c r="K109" i="78"/>
  <c r="K110" i="78"/>
  <c r="K892" i="78"/>
  <c r="M891" i="78"/>
  <c r="K895" i="78"/>
  <c r="K893" i="78"/>
  <c r="K894" i="78"/>
  <c r="M309" i="78"/>
  <c r="K310" i="78"/>
  <c r="K311" i="78"/>
  <c r="K312" i="78"/>
  <c r="K313" i="78"/>
  <c r="K913" i="78"/>
  <c r="M911" i="78"/>
  <c r="K922" i="78"/>
  <c r="K914" i="78"/>
  <c r="K920" i="78"/>
  <c r="K923" i="78"/>
  <c r="K918" i="78"/>
  <c r="K912" i="78"/>
  <c r="K921" i="78"/>
  <c r="K919" i="78"/>
  <c r="K916" i="78"/>
  <c r="K915" i="78"/>
  <c r="K917" i="78"/>
  <c r="K699" i="78"/>
  <c r="K701" i="78"/>
  <c r="K700" i="78"/>
  <c r="K697" i="78"/>
  <c r="K696" i="78"/>
  <c r="M695" i="78"/>
  <c r="K698" i="78"/>
  <c r="M111" i="78"/>
  <c r="K114" i="78"/>
  <c r="K112" i="78"/>
  <c r="K113" i="78"/>
  <c r="K115" i="78"/>
  <c r="M1141" i="78"/>
  <c r="K1144" i="78"/>
  <c r="K1142" i="78"/>
  <c r="K1143" i="78"/>
  <c r="K683" i="78"/>
  <c r="K685" i="78"/>
  <c r="K687" i="78"/>
  <c r="M681" i="78"/>
  <c r="K682" i="78"/>
  <c r="K686" i="78"/>
  <c r="K684" i="78"/>
  <c r="J871" i="78"/>
  <c r="J1155" i="78"/>
  <c r="J1034" i="78"/>
  <c r="J300" i="78"/>
  <c r="J730" i="78"/>
  <c r="J602" i="78"/>
  <c r="J1176" i="78"/>
  <c r="J725" i="78"/>
  <c r="J732" i="78"/>
  <c r="M36" i="78"/>
  <c r="K40" i="78"/>
  <c r="K37" i="78"/>
  <c r="K38" i="78"/>
  <c r="K39" i="78"/>
  <c r="M1121" i="78"/>
  <c r="K1123" i="78"/>
  <c r="K1122" i="78"/>
  <c r="K1124" i="78"/>
  <c r="M444" i="78"/>
  <c r="K445" i="78"/>
  <c r="K449" i="78"/>
  <c r="K448" i="78"/>
  <c r="K446" i="78"/>
  <c r="K447" i="78"/>
  <c r="K28" i="78"/>
  <c r="K27" i="78"/>
  <c r="K26" i="78"/>
  <c r="M24" i="78"/>
  <c r="K25" i="78"/>
  <c r="K978" i="78"/>
  <c r="K977" i="78"/>
  <c r="K980" i="78"/>
  <c r="K979" i="78"/>
  <c r="K976" i="78"/>
  <c r="M975" i="78"/>
  <c r="M929" i="78"/>
  <c r="K930" i="78"/>
  <c r="K932" i="78"/>
  <c r="K931" i="78"/>
  <c r="M468" i="78"/>
  <c r="K469" i="78"/>
  <c r="K470" i="78"/>
  <c r="M450" i="78"/>
  <c r="K452" i="78"/>
  <c r="K455" i="78"/>
  <c r="K451" i="78"/>
  <c r="K453" i="78"/>
  <c r="K454" i="78"/>
  <c r="K589" i="78"/>
  <c r="K586" i="78"/>
  <c r="K590" i="78"/>
  <c r="K593" i="78"/>
  <c r="K587" i="78"/>
  <c r="M585" i="78"/>
  <c r="K591" i="78"/>
  <c r="K592" i="78"/>
  <c r="K588" i="78"/>
  <c r="M1119" i="78"/>
  <c r="K1120" i="78"/>
  <c r="K249" i="78"/>
  <c r="K247" i="78"/>
  <c r="M246" i="78"/>
  <c r="K248" i="78"/>
  <c r="K250" i="78"/>
  <c r="K651" i="78"/>
  <c r="K647" i="78"/>
  <c r="K650" i="78"/>
  <c r="K652" i="78"/>
  <c r="M646" i="78"/>
  <c r="K649" i="78"/>
  <c r="K648" i="78"/>
  <c r="K627" i="78"/>
  <c r="K624" i="78"/>
  <c r="K628" i="78"/>
  <c r="K629" i="78"/>
  <c r="K625" i="78"/>
  <c r="M622" i="78"/>
  <c r="K623" i="78"/>
  <c r="K626" i="78"/>
  <c r="K213" i="78"/>
  <c r="K212" i="78"/>
  <c r="K215" i="78"/>
  <c r="M211" i="78"/>
  <c r="K214" i="78"/>
  <c r="M546" i="78"/>
  <c r="K549" i="78"/>
  <c r="K547" i="78"/>
  <c r="K550" i="78"/>
  <c r="K548" i="78"/>
  <c r="K380" i="78"/>
  <c r="K378" i="78"/>
  <c r="K379" i="78"/>
  <c r="M376" i="78"/>
  <c r="K377" i="78"/>
  <c r="K296" i="78"/>
  <c r="K295" i="78"/>
  <c r="K299" i="78"/>
  <c r="M294" i="78"/>
  <c r="K297" i="78"/>
  <c r="K298" i="78"/>
  <c r="K197" i="78"/>
  <c r="K199" i="78"/>
  <c r="K200" i="78"/>
  <c r="M196" i="78"/>
  <c r="K198" i="78"/>
  <c r="M878" i="78"/>
  <c r="K879" i="78"/>
  <c r="M101" i="78"/>
  <c r="K104" i="78"/>
  <c r="K103" i="78"/>
  <c r="K105" i="78"/>
  <c r="K102" i="78"/>
  <c r="M1011" i="78"/>
  <c r="K1012" i="78"/>
  <c r="K1013" i="78"/>
  <c r="K1001" i="78"/>
  <c r="M1000" i="78"/>
  <c r="K1002" i="78"/>
  <c r="K1003" i="78"/>
  <c r="K769" i="78"/>
  <c r="M768" i="78"/>
  <c r="M381" i="78"/>
  <c r="K383" i="78"/>
  <c r="K382" i="78"/>
  <c r="K384" i="78"/>
  <c r="M4" i="78"/>
  <c r="K8" i="78"/>
  <c r="K5" i="78"/>
  <c r="K6" i="78"/>
  <c r="K7" i="78"/>
  <c r="K156" i="78"/>
  <c r="K157" i="78"/>
  <c r="K155" i="78"/>
  <c r="M154" i="78"/>
  <c r="K158" i="78"/>
  <c r="K831" i="78"/>
  <c r="M823" i="78"/>
  <c r="K829" i="78"/>
  <c r="K826" i="78"/>
  <c r="K830" i="78"/>
  <c r="K827" i="78"/>
  <c r="K825" i="78"/>
  <c r="K824" i="78"/>
  <c r="K828" i="78"/>
  <c r="K491" i="78"/>
  <c r="K497" i="78"/>
  <c r="K498" i="78"/>
  <c r="K501" i="78"/>
  <c r="M489" i="78"/>
  <c r="K493" i="78"/>
  <c r="K502" i="78"/>
  <c r="K500" i="78"/>
  <c r="K492" i="78"/>
  <c r="K496" i="78"/>
  <c r="K490" i="78"/>
  <c r="K494" i="78"/>
  <c r="K499" i="78"/>
  <c r="K495" i="78"/>
  <c r="K742" i="78"/>
  <c r="K743" i="78"/>
  <c r="K738" i="78"/>
  <c r="K740" i="78"/>
  <c r="K739" i="78"/>
  <c r="M736" i="78"/>
  <c r="K737" i="78"/>
  <c r="K741" i="78"/>
  <c r="K744" i="78"/>
  <c r="M1014" i="78"/>
  <c r="K1018" i="78"/>
  <c r="K1017" i="78"/>
  <c r="K1015" i="78"/>
  <c r="K1020" i="78"/>
  <c r="K1016" i="78"/>
  <c r="K1019" i="78"/>
  <c r="K92" i="78"/>
  <c r="K94" i="78"/>
  <c r="K93" i="78"/>
  <c r="M91" i="78"/>
  <c r="K95" i="78"/>
  <c r="M325" i="78"/>
  <c r="K331" i="78"/>
  <c r="K326" i="78"/>
  <c r="K328" i="78"/>
  <c r="K330" i="78"/>
  <c r="K329" i="78"/>
  <c r="K332" i="78"/>
  <c r="K333" i="78"/>
  <c r="K327" i="78"/>
  <c r="K202" i="78"/>
  <c r="K204" i="78"/>
  <c r="K203" i="78"/>
  <c r="M201" i="78"/>
  <c r="K205" i="78"/>
  <c r="K960" i="78"/>
  <c r="K959" i="78"/>
  <c r="K958" i="78"/>
  <c r="M953" i="78"/>
  <c r="K955" i="78"/>
  <c r="K962" i="78"/>
  <c r="K954" i="78"/>
  <c r="K961" i="78"/>
  <c r="K957" i="78"/>
  <c r="K963" i="78"/>
  <c r="K965" i="78"/>
  <c r="K956" i="78"/>
  <c r="K964" i="78"/>
  <c r="K118" i="78"/>
  <c r="K119" i="78"/>
  <c r="K117" i="78"/>
  <c r="K120" i="78"/>
  <c r="M116" i="78"/>
  <c r="K569" i="78"/>
  <c r="K570" i="78"/>
  <c r="K574" i="78"/>
  <c r="K571" i="78"/>
  <c r="K573" i="78"/>
  <c r="K572" i="78"/>
  <c r="M568" i="78"/>
  <c r="K1146" i="78"/>
  <c r="K1147" i="78"/>
  <c r="K1149" i="78"/>
  <c r="M1145" i="78"/>
  <c r="K1148" i="78"/>
  <c r="K228" i="78"/>
  <c r="K227" i="78"/>
  <c r="K229" i="78"/>
  <c r="M226" i="78"/>
  <c r="K230" i="78"/>
  <c r="K419" i="78"/>
  <c r="K421" i="78"/>
  <c r="K422" i="78"/>
  <c r="K420" i="78"/>
  <c r="K418" i="78"/>
  <c r="M414" i="78"/>
  <c r="K416" i="78"/>
  <c r="K415" i="78"/>
  <c r="K417" i="78"/>
  <c r="M471" i="78"/>
  <c r="K478" i="78"/>
  <c r="K474" i="78"/>
  <c r="K473" i="78"/>
  <c r="K475" i="78"/>
  <c r="K477" i="78"/>
  <c r="K472" i="78"/>
  <c r="K476" i="78"/>
  <c r="K479" i="78"/>
  <c r="K1130" i="78"/>
  <c r="K1132" i="78"/>
  <c r="K1127" i="78"/>
  <c r="K1133" i="78"/>
  <c r="K1128" i="78"/>
  <c r="K1135" i="78"/>
  <c r="K1134" i="78"/>
  <c r="K1131" i="78"/>
  <c r="K1136" i="78"/>
  <c r="K1129" i="78"/>
  <c r="K1126" i="78"/>
  <c r="M1125" i="78"/>
  <c r="M353" i="78"/>
  <c r="K354" i="78"/>
  <c r="K355" i="78"/>
  <c r="K357" i="78"/>
  <c r="K356" i="78"/>
  <c r="M270" i="78"/>
  <c r="K271" i="78"/>
  <c r="K281" i="78"/>
  <c r="K278" i="78"/>
  <c r="K273" i="78"/>
  <c r="K276" i="78"/>
  <c r="K277" i="78"/>
  <c r="K280" i="78"/>
  <c r="K275" i="78"/>
  <c r="K279" i="78"/>
  <c r="K274" i="78"/>
  <c r="K272" i="78"/>
  <c r="M933" i="78"/>
  <c r="K937" i="78"/>
  <c r="K943" i="78"/>
  <c r="K940" i="78"/>
  <c r="K942" i="78"/>
  <c r="K936" i="78"/>
  <c r="K944" i="78"/>
  <c r="K939" i="78"/>
  <c r="K938" i="78"/>
  <c r="K934" i="78"/>
  <c r="K935" i="78"/>
  <c r="K945" i="78"/>
  <c r="K941" i="78"/>
  <c r="K946" i="78"/>
  <c r="K727" i="78" l="1"/>
  <c r="K729" i="78"/>
  <c r="K728" i="78"/>
  <c r="M725" i="78"/>
  <c r="K726" i="78"/>
  <c r="K603" i="78"/>
  <c r="M602" i="78"/>
  <c r="K604" i="78"/>
  <c r="K605" i="78"/>
  <c r="K606" i="78"/>
  <c r="M300" i="78"/>
  <c r="K302" i="78"/>
  <c r="K301" i="78"/>
  <c r="K304" i="78"/>
  <c r="K303" i="78"/>
  <c r="K1170" i="78"/>
  <c r="K1172" i="78"/>
  <c r="K1161" i="78"/>
  <c r="K1168" i="78"/>
  <c r="K1160" i="78"/>
  <c r="K1171" i="78"/>
  <c r="K1158" i="78"/>
  <c r="K1162" i="78"/>
  <c r="K1166" i="78"/>
  <c r="K1159" i="78"/>
  <c r="K1156" i="78"/>
  <c r="K1175" i="78"/>
  <c r="K1164" i="78"/>
  <c r="M1155" i="78"/>
  <c r="K1173" i="78"/>
  <c r="K1165" i="78"/>
  <c r="K1157" i="78"/>
  <c r="K1163" i="78"/>
  <c r="K1169" i="78"/>
  <c r="K1167" i="78"/>
  <c r="K1174" i="78"/>
  <c r="K733" i="78"/>
  <c r="K734" i="78"/>
  <c r="K735" i="78"/>
  <c r="M732" i="78"/>
  <c r="K1177" i="78"/>
  <c r="K1183" i="78"/>
  <c r="K1187" i="78"/>
  <c r="K1184" i="78"/>
  <c r="K1189" i="78"/>
  <c r="M1176" i="78"/>
  <c r="K1190" i="78"/>
  <c r="K1193" i="78"/>
  <c r="K1196" i="78"/>
  <c r="K1180" i="78"/>
  <c r="K1195" i="78"/>
  <c r="K1178" i="78"/>
  <c r="K1188" i="78"/>
  <c r="K1186" i="78"/>
  <c r="K1185" i="78"/>
  <c r="K1194" i="78"/>
  <c r="K1191" i="78"/>
  <c r="K1179" i="78"/>
  <c r="K1182" i="78"/>
  <c r="K1192" i="78"/>
  <c r="K1181" i="78"/>
  <c r="M730" i="78"/>
  <c r="K731" i="78"/>
  <c r="M1034" i="78"/>
  <c r="K1038" i="78"/>
  <c r="K1036" i="78"/>
  <c r="K1037" i="78"/>
  <c r="K1039" i="78"/>
  <c r="K1035" i="78"/>
  <c r="K872" i="78"/>
  <c r="M871" i="78"/>
  <c r="K874" i="78"/>
  <c r="K873" i="78"/>
  <c r="L1201" i="78" l="1"/>
  <c r="K1197" i="78"/>
  <c r="L1194" i="78" s="1"/>
  <c r="M1197" i="78"/>
  <c r="L1170" i="78" l="1"/>
  <c r="L1158" i="78"/>
  <c r="L1186" i="78"/>
  <c r="L729" i="78"/>
  <c r="L1179" i="78"/>
  <c r="L1160" i="78"/>
  <c r="L606" i="78"/>
  <c r="L1181" i="78"/>
  <c r="L1191" i="78"/>
  <c r="L1195" i="78"/>
  <c r="L605" i="78"/>
  <c r="L1037" i="78"/>
  <c r="L1188" i="78"/>
  <c r="L1035" i="78"/>
  <c r="L1167" i="78"/>
  <c r="L1190" i="78"/>
  <c r="L1187" i="78"/>
  <c r="K1199" i="78"/>
  <c r="L329" i="78"/>
  <c r="L1002" i="78"/>
  <c r="L283" i="78"/>
  <c r="L853" i="78"/>
  <c r="L52" i="78"/>
  <c r="L1136" i="78"/>
  <c r="L280" i="78"/>
  <c r="L820" i="78"/>
  <c r="L837" i="78"/>
  <c r="L387" i="78"/>
  <c r="L176" i="78"/>
  <c r="L50" i="78"/>
  <c r="L915" i="78"/>
  <c r="L967" i="78"/>
  <c r="L430" i="78"/>
  <c r="L869" i="78"/>
  <c r="L138" i="78"/>
  <c r="L384" i="78"/>
  <c r="L78" i="78"/>
  <c r="L999" i="78"/>
  <c r="L864" i="78"/>
  <c r="L357" i="78"/>
  <c r="L459" i="78"/>
  <c r="L843" i="78"/>
  <c r="L642" i="78"/>
  <c r="L200" i="78"/>
  <c r="L352" i="78"/>
  <c r="L802" i="78"/>
  <c r="L919" i="78"/>
  <c r="L486" i="78"/>
  <c r="L407" i="78"/>
  <c r="L922" i="78"/>
  <c r="L750" i="78"/>
  <c r="L336" i="78"/>
  <c r="L55" i="78"/>
  <c r="L331" i="78"/>
  <c r="L955" i="78"/>
  <c r="L818" i="78"/>
  <c r="L722" i="78"/>
  <c r="L426" i="78"/>
  <c r="L28" i="78"/>
  <c r="L287" i="78"/>
  <c r="L982" i="78"/>
  <c r="L395" i="78"/>
  <c r="L970" i="78"/>
  <c r="L14" i="78"/>
  <c r="L608" i="78"/>
  <c r="L747" i="78"/>
  <c r="L1062" i="78"/>
  <c r="L927" i="78"/>
  <c r="L944" i="78"/>
  <c r="L541" i="78"/>
  <c r="L649" i="78"/>
  <c r="L548" i="78"/>
  <c r="L170" i="78"/>
  <c r="L559" i="78"/>
  <c r="L416" i="78"/>
  <c r="L1052" i="78"/>
  <c r="L743" i="78"/>
  <c r="L473" i="78"/>
  <c r="L1051" i="78"/>
  <c r="L232" i="78"/>
  <c r="L145" i="78"/>
  <c r="L596" i="78"/>
  <c r="L1025" i="78"/>
  <c r="L100" i="78"/>
  <c r="L112" i="78"/>
  <c r="L1098" i="78"/>
  <c r="L758" i="78"/>
  <c r="L793" i="78"/>
  <c r="L902" i="78"/>
  <c r="L961" i="78"/>
  <c r="L476" i="78"/>
  <c r="L164" i="78"/>
  <c r="L894" i="78"/>
  <c r="L1078" i="78"/>
  <c r="L481" i="78"/>
  <c r="L15" i="78"/>
  <c r="L527" i="78"/>
  <c r="L312" i="78"/>
  <c r="L893" i="78"/>
  <c r="L625" i="78"/>
  <c r="L32" i="78"/>
  <c r="L842" i="78"/>
  <c r="L691" i="78"/>
  <c r="L233" i="78"/>
  <c r="L841" i="78"/>
  <c r="L542" i="78"/>
  <c r="L769" i="78"/>
  <c r="L378" i="78"/>
  <c r="L586" i="78"/>
  <c r="L1048" i="78"/>
  <c r="L1107" i="78"/>
  <c r="L453" i="78"/>
  <c r="L37" i="78"/>
  <c r="L652" i="78"/>
  <c r="L1106" i="78"/>
  <c r="L49" i="78"/>
  <c r="L657" i="78"/>
  <c r="L574" i="78"/>
  <c r="L128" i="78"/>
  <c r="L718" i="78"/>
  <c r="L1026" i="78"/>
  <c r="L679" i="78"/>
  <c r="L359" i="78"/>
  <c r="L992" i="78"/>
  <c r="L335" i="78"/>
  <c r="L782" i="78"/>
  <c r="L1115" i="78"/>
  <c r="L903" i="78"/>
  <c r="L634" i="78"/>
  <c r="L740" i="78"/>
  <c r="L1149" i="78"/>
  <c r="L783" i="78"/>
  <c r="L938" i="78"/>
  <c r="L957" i="78"/>
  <c r="L284" i="78"/>
  <c r="L720" i="78"/>
  <c r="L977" i="78"/>
  <c r="L355" i="78"/>
  <c r="L420" i="78"/>
  <c r="L670" i="78"/>
  <c r="L564" i="78"/>
  <c r="L401" i="78"/>
  <c r="L827" i="78"/>
  <c r="L669" i="78"/>
  <c r="L1151" i="78"/>
  <c r="L898" i="78"/>
  <c r="L199" i="78"/>
  <c r="L461" i="78"/>
  <c r="L860" i="78"/>
  <c r="L838" i="78"/>
  <c r="L580" i="78"/>
  <c r="L786" i="78"/>
  <c r="L835" i="78"/>
  <c r="L678" i="78"/>
  <c r="L85" i="78"/>
  <c r="L262" i="78"/>
  <c r="L375" i="78"/>
  <c r="L18" i="78"/>
  <c r="L156" i="78"/>
  <c r="L958" i="78"/>
  <c r="L84" i="78"/>
  <c r="L1131" i="78"/>
  <c r="L499" i="78"/>
  <c r="L80" i="78"/>
  <c r="L905" i="78"/>
  <c r="L928" i="78"/>
  <c r="L1016" i="78"/>
  <c r="L569" i="78"/>
  <c r="L991" i="78"/>
  <c r="L320" i="78"/>
  <c r="L976" i="78"/>
  <c r="L1056" i="78"/>
  <c r="L240" i="78"/>
  <c r="L565" i="78"/>
  <c r="L402" i="78"/>
  <c r="L572" i="78"/>
  <c r="L77" i="78"/>
  <c r="L562" i="78"/>
  <c r="L543" i="78"/>
  <c r="L457" i="78"/>
  <c r="L983" i="78"/>
  <c r="L540" i="78"/>
  <c r="L1074" i="78"/>
  <c r="L72" i="78"/>
  <c r="L848" i="78"/>
  <c r="L125" i="78"/>
  <c r="L413" i="78"/>
  <c r="L525" i="78"/>
  <c r="L629" i="78"/>
  <c r="L639" i="78"/>
  <c r="L616" i="78"/>
  <c r="L397" i="78"/>
  <c r="L59" i="78"/>
  <c r="L345" i="78"/>
  <c r="L535" i="78"/>
  <c r="L995" i="78"/>
  <c r="L1066" i="78"/>
  <c r="L63" i="78"/>
  <c r="L296" i="78"/>
  <c r="L490" i="78"/>
  <c r="L79" i="78"/>
  <c r="L258" i="78"/>
  <c r="L179" i="78"/>
  <c r="L700" i="78"/>
  <c r="L1140" i="78"/>
  <c r="L136" i="78"/>
  <c r="L1075" i="78"/>
  <c r="L235" i="78"/>
  <c r="L810" i="78"/>
  <c r="L108" i="78"/>
  <c r="L1050" i="78"/>
  <c r="L532" i="78"/>
  <c r="L435" i="78"/>
  <c r="L1007" i="78"/>
  <c r="L1049" i="78"/>
  <c r="L113" i="78"/>
  <c r="L408" i="78"/>
  <c r="L626" i="78"/>
  <c r="L1124" i="78"/>
  <c r="L742" i="78"/>
  <c r="L501" i="78"/>
  <c r="L1123" i="78"/>
  <c r="L250" i="78"/>
  <c r="L623" i="78"/>
  <c r="L531" i="78"/>
  <c r="L67" i="78"/>
  <c r="L1095" i="78"/>
  <c r="L1070" i="78"/>
  <c r="L346" i="78"/>
  <c r="L306" i="78"/>
  <c r="L943" i="78"/>
  <c r="L281" i="78"/>
  <c r="L88" i="78"/>
  <c r="L45" i="78"/>
  <c r="L110" i="78"/>
  <c r="L244" i="78"/>
  <c r="L851" i="78"/>
  <c r="L636" i="78"/>
  <c r="L741" i="78"/>
  <c r="L377" i="78"/>
  <c r="L441" i="78"/>
  <c r="L47" i="78"/>
  <c r="L1083" i="78"/>
  <c r="L354" i="78"/>
  <c r="L417" i="78"/>
  <c r="L181" i="78"/>
  <c r="L434" i="78"/>
  <c r="L1138" i="78"/>
  <c r="L202" i="78"/>
  <c r="L267" i="78"/>
  <c r="L619" i="78"/>
  <c r="L914" i="78"/>
  <c r="L824" i="78"/>
  <c r="L439" i="78"/>
  <c r="L811" i="78"/>
  <c r="L469" i="78"/>
  <c r="L11" i="78"/>
  <c r="L717" i="78"/>
  <c r="L884" i="78"/>
  <c r="L25" i="78"/>
  <c r="L493" i="78"/>
  <c r="L913" i="78"/>
  <c r="L708" i="78"/>
  <c r="L107" i="78"/>
  <c r="L403" i="78"/>
  <c r="L290" i="78"/>
  <c r="L153" i="78"/>
  <c r="L75" i="78"/>
  <c r="L114" i="78"/>
  <c r="L1085" i="78"/>
  <c r="L1113" i="78"/>
  <c r="L760" i="78"/>
  <c r="L798" i="78"/>
  <c r="L945" i="78"/>
  <c r="L867" i="78"/>
  <c r="L687" i="78"/>
  <c r="L537" i="78"/>
  <c r="L1142" i="78"/>
  <c r="L632" i="78"/>
  <c r="L307" i="78"/>
  <c r="L526" i="78"/>
  <c r="L42" i="78"/>
  <c r="L207" i="78"/>
  <c r="L573" i="78"/>
  <c r="L716" i="78"/>
  <c r="L437" i="78"/>
  <c r="L149" i="78"/>
  <c r="L954" i="78"/>
  <c r="L709" i="78"/>
  <c r="L895" i="78"/>
  <c r="L218" i="78"/>
  <c r="L959" i="78"/>
  <c r="L773" i="78"/>
  <c r="L298" i="78"/>
  <c r="L310" i="78"/>
  <c r="L759" i="78"/>
  <c r="L852" i="78"/>
  <c r="L43" i="78"/>
  <c r="L165" i="78"/>
  <c r="L781" i="78"/>
  <c r="L496" i="78"/>
  <c r="L588" i="78"/>
  <c r="L272" i="78"/>
  <c r="L1073" i="78"/>
  <c r="L504" i="78"/>
  <c r="L230" i="78"/>
  <c r="L360" i="78"/>
  <c r="L862" i="78"/>
  <c r="L739" i="78"/>
  <c r="L899" i="78"/>
  <c r="L746" i="78"/>
  <c r="L94" i="78"/>
  <c r="L686" i="78"/>
  <c r="L723" i="78"/>
  <c r="L330" i="78"/>
  <c r="L939" i="78"/>
  <c r="L74" i="78"/>
  <c r="L431" i="78"/>
  <c r="L677" i="78"/>
  <c r="L412" i="78"/>
  <c r="L484" i="78"/>
  <c r="L1001" i="78"/>
  <c r="L27" i="78"/>
  <c r="L38" i="78"/>
  <c r="L141" i="78"/>
  <c r="L248" i="78"/>
  <c r="L1041" i="78"/>
  <c r="L1092" i="78"/>
  <c r="L724" i="78"/>
  <c r="L60" i="78"/>
  <c r="L192" i="78"/>
  <c r="L291" i="78"/>
  <c r="L1130" i="78"/>
  <c r="L589" i="78"/>
  <c r="L946" i="78"/>
  <c r="L204" i="78"/>
  <c r="L257" i="78"/>
  <c r="L830" i="78"/>
  <c r="L1005" i="78"/>
  <c r="L726" i="78"/>
  <c r="L1182" i="78"/>
  <c r="L1159" i="78"/>
  <c r="L1165" i="78"/>
  <c r="L1038" i="78"/>
  <c r="L731" i="78"/>
  <c r="L1175" i="78"/>
  <c r="L980" i="78"/>
  <c r="L188" i="78"/>
  <c r="L157" i="78"/>
  <c r="L34" i="78"/>
  <c r="L693" i="78"/>
  <c r="L217" i="78"/>
  <c r="L245" i="78"/>
  <c r="L613" i="78"/>
  <c r="L579" i="78"/>
  <c r="L1018" i="78"/>
  <c r="L1134" i="78"/>
  <c r="L788" i="78"/>
  <c r="L328" i="78"/>
  <c r="L362" i="78"/>
  <c r="L877" i="78"/>
  <c r="L979" i="78"/>
  <c r="L322" i="78"/>
  <c r="L70" i="78"/>
  <c r="L882" i="78"/>
  <c r="L308" i="78"/>
  <c r="L19" i="78"/>
  <c r="L612" i="78"/>
  <c r="L475" i="78"/>
  <c r="L1033" i="78"/>
  <c r="L443" i="78"/>
  <c r="L109" i="78"/>
  <c r="L618" i="78"/>
  <c r="L831" i="78"/>
  <c r="L327" i="78"/>
  <c r="L825" i="78"/>
  <c r="L553" i="78"/>
  <c r="L203" i="78"/>
  <c r="L1045" i="78"/>
  <c r="L433" i="78"/>
  <c r="L1027" i="78"/>
  <c r="L766" i="78"/>
  <c r="L1147" i="78"/>
  <c r="L1044" i="78"/>
  <c r="L1065" i="78"/>
  <c r="L263" i="78"/>
  <c r="L184" i="78"/>
  <c r="L386" i="78"/>
  <c r="L118" i="78"/>
  <c r="L183" i="78"/>
  <c r="L1148" i="78"/>
  <c r="L259" i="78"/>
  <c r="L151" i="78"/>
  <c r="L748" i="78"/>
  <c r="L897" i="78"/>
  <c r="L751" i="78"/>
  <c r="L547" i="78"/>
  <c r="L105" i="78"/>
  <c r="L219" i="78"/>
  <c r="L968" i="78"/>
  <c r="L1082" i="78"/>
  <c r="L16" i="78"/>
  <c r="L286" i="78"/>
  <c r="L868" i="78"/>
  <c r="L552" i="78"/>
  <c r="L215" i="78"/>
  <c r="L131" i="78"/>
  <c r="L969" i="78"/>
  <c r="L1008" i="78"/>
  <c r="L971" i="78"/>
  <c r="L380" i="78"/>
  <c r="L139" i="78"/>
  <c r="L392" i="78"/>
  <c r="L692" i="78"/>
  <c r="L771" i="78"/>
  <c r="L488" i="78"/>
  <c r="L1010" i="78"/>
  <c r="L254" i="78"/>
  <c r="L35" i="78"/>
  <c r="L513" i="78"/>
  <c r="L920" i="78"/>
  <c r="L483" i="78"/>
  <c r="L411" i="78"/>
  <c r="L648" i="78"/>
  <c r="L812" i="78"/>
  <c r="L421" i="78"/>
  <c r="L696" i="78"/>
  <c r="L950" i="78"/>
  <c r="L93" i="78"/>
  <c r="L103" i="78"/>
  <c r="L1122" i="78"/>
  <c r="L337" i="78"/>
  <c r="L684" i="78"/>
  <c r="L275" i="78"/>
  <c r="L1029" i="78"/>
  <c r="L163" i="78"/>
  <c r="L917" i="78"/>
  <c r="L987" i="78"/>
  <c r="L117" i="78"/>
  <c r="L168" i="78"/>
  <c r="L317" i="78"/>
  <c r="L383" i="78"/>
  <c r="L97" i="78"/>
  <c r="L571" i="78"/>
  <c r="L323" i="78"/>
  <c r="L152" i="78"/>
  <c r="L319" i="78"/>
  <c r="L885" i="78"/>
  <c r="L508" i="78"/>
  <c r="L522" i="78"/>
  <c r="L467" i="78"/>
  <c r="L54" i="78"/>
  <c r="L477" i="78"/>
  <c r="L800" i="78"/>
  <c r="L1032" i="78"/>
  <c r="L174" i="78"/>
  <c r="L491" i="78"/>
  <c r="L854" i="78"/>
  <c r="L225" i="78"/>
  <c r="L817" i="78"/>
  <c r="L549" i="78"/>
  <c r="L292" i="78"/>
  <c r="L382" i="78"/>
  <c r="L666" i="78"/>
  <c r="L415" i="78"/>
  <c r="L667" i="78"/>
  <c r="L213" i="78"/>
  <c r="L567" i="78"/>
  <c r="L249" i="78"/>
  <c r="L683" i="78"/>
  <c r="L87" i="78"/>
  <c r="L458" i="78"/>
  <c r="L701" i="78"/>
  <c r="L964" i="78"/>
  <c r="L1096" i="78"/>
  <c r="L10" i="78"/>
  <c r="L935" i="78"/>
  <c r="L803" i="78"/>
  <c r="L774" i="78"/>
  <c r="L1053" i="78"/>
  <c r="L821" i="78"/>
  <c r="L239" i="78"/>
  <c r="L538" i="78"/>
  <c r="L972" i="78"/>
  <c r="L1015" i="78"/>
  <c r="L560" i="78"/>
  <c r="L845" i="78"/>
  <c r="L1118" i="78"/>
  <c r="L829" i="78"/>
  <c r="L140" i="78"/>
  <c r="L592" i="78"/>
  <c r="L238" i="78"/>
  <c r="L472" i="78"/>
  <c r="L428" i="78"/>
  <c r="L523" i="78"/>
  <c r="L1055" i="78"/>
  <c r="L590" i="78"/>
  <c r="L162" i="78"/>
  <c r="L801" i="78"/>
  <c r="L285" i="78"/>
  <c r="L205" i="78"/>
  <c r="L23" i="78"/>
  <c r="L609" i="78"/>
  <c r="L369" i="78"/>
  <c r="L8" i="78"/>
  <c r="L494" i="78"/>
  <c r="L756" i="78"/>
  <c r="L785" i="78"/>
  <c r="L566" i="78"/>
  <c r="L482" i="78"/>
  <c r="L956" i="78"/>
  <c r="L440" i="78"/>
  <c r="L1099" i="78"/>
  <c r="L807" i="78"/>
  <c r="L506" i="78"/>
  <c r="L388" i="78"/>
  <c r="L883" i="78"/>
  <c r="L90" i="78"/>
  <c r="L208" i="78"/>
  <c r="L1057" i="78"/>
  <c r="L762" i="78"/>
  <c r="L1094" i="78"/>
  <c r="L95" i="78"/>
  <c r="L521" i="78"/>
  <c r="L993" i="78"/>
  <c r="L418" i="78"/>
  <c r="L1146" i="78"/>
  <c r="L487" i="78"/>
  <c r="L193" i="78"/>
  <c r="L904" i="78"/>
  <c r="L675" i="78"/>
  <c r="L391" i="78"/>
  <c r="L974" i="78"/>
  <c r="L277" i="78"/>
  <c r="L644" i="78"/>
  <c r="L593" i="78"/>
  <c r="L470" i="78"/>
  <c r="L222" i="78"/>
  <c r="L952" i="78"/>
  <c r="L909" i="78"/>
  <c r="L1128" i="78"/>
  <c r="L900" i="78"/>
  <c r="L907" i="78"/>
  <c r="L822" i="78"/>
  <c r="L940" i="78"/>
  <c r="L628" i="78"/>
  <c r="L1102" i="78"/>
  <c r="L62" i="78"/>
  <c r="L374" i="78"/>
  <c r="L584" i="78"/>
  <c r="L1063" i="78"/>
  <c r="L833" i="78"/>
  <c r="L406" i="78"/>
  <c r="L647" i="78"/>
  <c r="L102" i="78"/>
  <c r="L587" i="78"/>
  <c r="L293" i="78"/>
  <c r="L485" i="78"/>
  <c r="L703" i="78"/>
  <c r="L227" i="78"/>
  <c r="L597" i="78"/>
  <c r="L799" i="78"/>
  <c r="L361" i="78"/>
  <c r="L1133" i="78"/>
  <c r="L757" i="78"/>
  <c r="L92" i="78"/>
  <c r="L963" i="78"/>
  <c r="L662" i="78"/>
  <c r="L214" i="78"/>
  <c r="L187" i="78"/>
  <c r="L563" i="78"/>
  <c r="L497" i="78"/>
  <c r="L495" i="78"/>
  <c r="L581" i="78"/>
  <c r="L1081" i="78"/>
  <c r="L997" i="78"/>
  <c r="L570" i="78"/>
  <c r="L615" i="78"/>
  <c r="L930" i="78"/>
  <c r="L960" i="78"/>
  <c r="L533" i="78"/>
  <c r="L866" i="78"/>
  <c r="L1022" i="78"/>
  <c r="L1090" i="78"/>
  <c r="L985" i="78"/>
  <c r="L951" i="78"/>
  <c r="L155" i="78"/>
  <c r="L713" i="78"/>
  <c r="L342" i="78"/>
  <c r="L1127" i="78"/>
  <c r="L744" i="78"/>
  <c r="L937" i="78"/>
  <c r="L698" i="78"/>
  <c r="L1104" i="78"/>
  <c r="L779" i="78"/>
  <c r="L438" i="78"/>
  <c r="L656" i="78"/>
  <c r="L104" i="78"/>
  <c r="L419" i="78"/>
  <c r="L676" i="78"/>
  <c r="L268" i="78"/>
  <c r="L26" i="78"/>
  <c r="L517" i="78"/>
  <c r="L690" i="78"/>
  <c r="L299" i="78"/>
  <c r="L694" i="78"/>
  <c r="L912" i="78"/>
  <c r="L432" i="78"/>
  <c r="L752" i="78"/>
  <c r="L209" i="78"/>
  <c r="L965" i="78"/>
  <c r="L918" i="78"/>
  <c r="L1079" i="78"/>
  <c r="L627" i="78"/>
  <c r="L641" i="78"/>
  <c r="L554" i="78"/>
  <c r="L651" i="78"/>
  <c r="L253" i="78"/>
  <c r="L447" i="78"/>
  <c r="L1139" i="78"/>
  <c r="L1069" i="78"/>
  <c r="L808" i="78"/>
  <c r="L908" i="78"/>
  <c r="L363" i="78"/>
  <c r="L321" i="78"/>
  <c r="L460" i="78"/>
  <c r="L1061" i="78"/>
  <c r="L1068" i="78"/>
  <c r="L1089" i="78"/>
  <c r="L1126" i="78"/>
  <c r="L516" i="78"/>
  <c r="L849" i="78"/>
  <c r="L557" i="78"/>
  <c r="L814" i="78"/>
  <c r="L1013" i="78"/>
  <c r="L555" i="78"/>
  <c r="L721" i="78"/>
  <c r="L805" i="78"/>
  <c r="L689" i="78"/>
  <c r="L792" i="78"/>
  <c r="L755" i="78"/>
  <c r="L500" i="78"/>
  <c r="L645" i="78"/>
  <c r="L279" i="78"/>
  <c r="L316" i="78"/>
  <c r="L57" i="78"/>
  <c r="L332" i="78"/>
  <c r="L1110" i="78"/>
  <c r="L699" i="78"/>
  <c r="L604" i="78"/>
  <c r="L873" i="78"/>
  <c r="L1189" i="78"/>
  <c r="L1163" i="78"/>
  <c r="L603" i="78"/>
  <c r="L1172" i="78"/>
  <c r="L1162" i="78"/>
  <c r="L1185" i="78"/>
  <c r="L1168" i="78"/>
  <c r="L303" i="78"/>
  <c r="L1164" i="78"/>
  <c r="L1169" i="78"/>
  <c r="L872" i="78"/>
  <c r="L735" i="78"/>
  <c r="L733" i="78"/>
  <c r="L1174" i="78"/>
  <c r="L1183" i="78"/>
  <c r="L1180" i="78"/>
  <c r="L881" i="78"/>
  <c r="L631" i="78"/>
  <c r="L624" i="78"/>
  <c r="L255" i="78"/>
  <c r="L777" i="78"/>
  <c r="L40" i="78"/>
  <c r="L373" i="78"/>
  <c r="L836" i="78"/>
  <c r="L366" i="78"/>
  <c r="L148" i="78"/>
  <c r="L479" i="78"/>
  <c r="L1054" i="78"/>
  <c r="L276" i="78"/>
  <c r="L422" i="78"/>
  <c r="L274" i="78"/>
  <c r="L749" i="78"/>
  <c r="L404" i="78"/>
  <c r="L921" i="78"/>
  <c r="L144" i="78"/>
  <c r="L158" i="78"/>
  <c r="L719" i="78"/>
  <c r="L120" i="78"/>
  <c r="L185" i="78"/>
  <c r="L923" i="78"/>
  <c r="L409" i="78"/>
  <c r="L350" i="78"/>
  <c r="L828" i="78"/>
  <c r="L1047" i="78"/>
  <c r="L856" i="78"/>
  <c r="L169" i="78"/>
  <c r="L780" i="78"/>
  <c r="L465" i="78"/>
  <c r="L1103" i="78"/>
  <c r="L53" i="78"/>
  <c r="L1043" i="78"/>
  <c r="L295" i="78"/>
  <c r="L870" i="78"/>
  <c r="L264" i="78"/>
  <c r="L1091" i="78"/>
  <c r="L1060" i="78"/>
  <c r="L515" i="78"/>
  <c r="L507" i="78"/>
  <c r="L271" i="78"/>
  <c r="L890" i="78"/>
  <c r="L30" i="78"/>
  <c r="L400" i="78"/>
  <c r="L142" i="78"/>
  <c r="L1154" i="78"/>
  <c r="L135" i="78"/>
  <c r="L715" i="78"/>
  <c r="L1058" i="78"/>
  <c r="L58" i="78"/>
  <c r="L712" i="78"/>
  <c r="L621" i="78"/>
  <c r="L775" i="78"/>
  <c r="L39" i="78"/>
  <c r="L558" i="78"/>
  <c r="L89" i="78"/>
  <c r="L857" i="78"/>
  <c r="L1006" i="78"/>
  <c r="L133" i="78"/>
  <c r="L48" i="78"/>
  <c r="L356" i="78"/>
  <c r="L410" i="78"/>
  <c r="L446" i="78"/>
  <c r="L451" i="78"/>
  <c r="L69" i="78"/>
  <c r="L161" i="78"/>
  <c r="L704" i="78"/>
  <c r="L68" i="78"/>
  <c r="L424" i="78"/>
  <c r="L544" i="78"/>
  <c r="L252" i="78"/>
  <c r="L452" i="78"/>
  <c r="L1012" i="78"/>
  <c r="L349" i="78"/>
  <c r="L916" i="78"/>
  <c r="L351" i="78"/>
  <c r="L794" i="78"/>
  <c r="L132" i="78"/>
  <c r="L5" i="78"/>
  <c r="L326" i="78"/>
  <c r="L949" i="78"/>
  <c r="L1003" i="78"/>
  <c r="L1030" i="78"/>
  <c r="L64" i="78"/>
  <c r="L1031" i="78"/>
  <c r="L83" i="78"/>
  <c r="L576" i="78"/>
  <c r="L617" i="78"/>
  <c r="L171" i="78"/>
  <c r="L846" i="78"/>
  <c r="L7" i="78"/>
  <c r="L665" i="78"/>
  <c r="L931" i="78"/>
  <c r="L834" i="78"/>
  <c r="L175" i="78"/>
  <c r="L661" i="78"/>
  <c r="L978" i="78"/>
  <c r="L167" i="78"/>
  <c r="L672" i="78"/>
  <c r="L189" i="78"/>
  <c r="L127" i="78"/>
  <c r="L505" i="78"/>
  <c r="L680" i="78"/>
  <c r="L888" i="78"/>
  <c r="L123" i="78"/>
  <c r="L509" i="78"/>
  <c r="L289" i="78"/>
  <c r="L455" i="78"/>
  <c r="L172" i="78"/>
  <c r="L633" i="78"/>
  <c r="L99" i="78"/>
  <c r="L137" i="78"/>
  <c r="L663" i="78"/>
  <c r="L611" i="78"/>
  <c r="L936" i="78"/>
  <c r="L598" i="78"/>
  <c r="L763" i="78"/>
  <c r="L512" i="78"/>
  <c r="L659" i="78"/>
  <c r="L1112" i="78"/>
  <c r="L682" i="78"/>
  <c r="L620" i="78"/>
  <c r="L591" i="78"/>
  <c r="L315" i="78"/>
  <c r="L198" i="78"/>
  <c r="L129" i="78"/>
  <c r="L1064" i="78"/>
  <c r="L577" i="78"/>
  <c r="L685" i="78"/>
  <c r="L892" i="78"/>
  <c r="L177" i="78"/>
  <c r="L764" i="78"/>
  <c r="L910" i="78"/>
  <c r="L223" i="78"/>
  <c r="L1129" i="78"/>
  <c r="L224" i="78"/>
  <c r="L528" i="78"/>
  <c r="L393" i="78"/>
  <c r="L601" i="78"/>
  <c r="L994" i="78"/>
  <c r="L243" i="78"/>
  <c r="L984" i="78"/>
  <c r="L795" i="78"/>
  <c r="L643" i="78"/>
  <c r="L311" i="78"/>
  <c r="L654" i="78"/>
  <c r="L339" i="78"/>
  <c r="L650" i="78"/>
  <c r="L942" i="78"/>
  <c r="L1087" i="78"/>
  <c r="L195" i="78"/>
  <c r="L134" i="78"/>
  <c r="L847" i="78"/>
  <c r="L638" i="78"/>
  <c r="L344" i="78"/>
  <c r="L367" i="78"/>
  <c r="L932" i="78"/>
  <c r="L31" i="78"/>
  <c r="L333" i="78"/>
  <c r="L876" i="78"/>
  <c r="L865" i="78"/>
  <c r="L697" i="78"/>
  <c r="L65" i="78"/>
  <c r="L1024" i="78"/>
  <c r="L498" i="78"/>
  <c r="L313" i="78"/>
  <c r="L390" i="78"/>
  <c r="L816" i="78"/>
  <c r="L754" i="78"/>
  <c r="L925" i="78"/>
  <c r="L706" i="78"/>
  <c r="L6" i="78"/>
  <c r="L926" i="78"/>
  <c r="L806" i="78"/>
  <c r="L237" i="78"/>
  <c r="L341" i="78"/>
  <c r="L13" i="78"/>
  <c r="L710" i="78"/>
  <c r="L1105" i="78"/>
  <c r="L556" i="78"/>
  <c r="L33" i="78"/>
  <c r="L371" i="78"/>
  <c r="L787" i="78"/>
  <c r="L1152" i="78"/>
  <c r="L261" i="78"/>
  <c r="L738" i="78"/>
  <c r="L1017" i="78"/>
  <c r="L737" i="78"/>
  <c r="L150" i="78"/>
  <c r="L98" i="78"/>
  <c r="L445" i="78"/>
  <c r="L1084" i="78"/>
  <c r="L583" i="78"/>
  <c r="L348" i="78"/>
  <c r="L502" i="78"/>
  <c r="L1108" i="78"/>
  <c r="L22" i="78"/>
  <c r="L595" i="78"/>
  <c r="L988" i="78"/>
  <c r="L370" i="78"/>
  <c r="L340" i="78"/>
  <c r="L1111" i="78"/>
  <c r="L819" i="78"/>
  <c r="L1120" i="78"/>
  <c r="L858" i="78"/>
  <c r="L449" i="78"/>
  <c r="L1080" i="78"/>
  <c r="L242" i="78"/>
  <c r="L365" i="78"/>
  <c r="L986" i="78"/>
  <c r="L442" i="78"/>
  <c r="L273" i="78"/>
  <c r="L122" i="78"/>
  <c r="L796" i="78"/>
  <c r="L160" i="78"/>
  <c r="L989" i="78"/>
  <c r="L610" i="78"/>
  <c r="L889" i="78"/>
  <c r="L210" i="78"/>
  <c r="L655" i="78"/>
  <c r="L1135" i="78"/>
  <c r="L425" i="78"/>
  <c r="L1114" i="78"/>
  <c r="L934" i="78"/>
  <c r="L887" i="78"/>
  <c r="L454" i="78"/>
  <c r="L776" i="78"/>
  <c r="L600" i="78"/>
  <c r="L115" i="78"/>
  <c r="L511" i="78"/>
  <c r="L229" i="78"/>
  <c r="L448" i="78"/>
  <c r="L73" i="78"/>
  <c r="L124" i="78"/>
  <c r="L962" i="78"/>
  <c r="L767" i="78"/>
  <c r="L705" i="78"/>
  <c r="L269" i="78"/>
  <c r="L520" i="78"/>
  <c r="L789" i="78"/>
  <c r="L324" i="78"/>
  <c r="L791" i="78"/>
  <c r="L879" i="78"/>
  <c r="L379" i="78"/>
  <c r="L707" i="78"/>
  <c r="L840" i="78"/>
  <c r="L197" i="78"/>
  <c r="L44" i="78"/>
  <c r="L550" i="78"/>
  <c r="L492" i="78"/>
  <c r="L266" i="78"/>
  <c r="L658" i="78"/>
  <c r="L1100" i="78"/>
  <c r="L815" i="78"/>
  <c r="L190" i="78"/>
  <c r="L1072" i="78"/>
  <c r="L861" i="78"/>
  <c r="L82" i="78"/>
  <c r="L536" i="78"/>
  <c r="L1153" i="78"/>
  <c r="L826" i="78"/>
  <c r="L518" i="78"/>
  <c r="L119" i="78"/>
  <c r="L297" i="78"/>
  <c r="L1132" i="78"/>
  <c r="L429" i="78"/>
  <c r="L234" i="78"/>
  <c r="L948" i="78"/>
  <c r="L1076" i="78"/>
  <c r="L635" i="78"/>
  <c r="L212" i="78"/>
  <c r="L1019" i="78"/>
  <c r="L582" i="78"/>
  <c r="L1071" i="78"/>
  <c r="L1144" i="78"/>
  <c r="L466" i="78"/>
  <c r="L398" i="78"/>
  <c r="L247" i="78"/>
  <c r="L396" i="78"/>
  <c r="L545" i="78"/>
  <c r="L146" i="78"/>
  <c r="L578" i="78"/>
  <c r="L278" i="78"/>
  <c r="L194" i="78"/>
  <c r="L711" i="78"/>
  <c r="L1020" i="78"/>
  <c r="L673" i="78"/>
  <c r="L1143" i="78"/>
  <c r="L474" i="78"/>
  <c r="L478" i="78"/>
  <c r="L784" i="78"/>
  <c r="L941" i="78"/>
  <c r="L510" i="78"/>
  <c r="L1088" i="78"/>
  <c r="L21" i="78"/>
  <c r="L998" i="78"/>
  <c r="L530" i="78"/>
  <c r="L463" i="78"/>
  <c r="L1116" i="78"/>
  <c r="L228" i="78"/>
  <c r="L220" i="78"/>
  <c r="L727" i="78"/>
  <c r="L1178" i="78"/>
  <c r="L1036" i="78"/>
  <c r="L1173" i="78"/>
  <c r="L1177" i="78"/>
  <c r="L1196" i="78"/>
  <c r="L1166" i="78"/>
  <c r="L1193" i="78"/>
  <c r="L874" i="78"/>
  <c r="L1171" i="78"/>
  <c r="L301" i="78"/>
  <c r="L734" i="78"/>
  <c r="L728" i="78"/>
  <c r="L1157" i="78"/>
  <c r="L1161" i="78"/>
  <c r="L1184" i="78"/>
  <c r="L1039" i="78"/>
  <c r="L304" i="78"/>
  <c r="L302" i="78"/>
  <c r="L1156" i="78"/>
  <c r="L1192" i="78"/>
  <c r="L1202" i="78" l="1"/>
  <c r="L1204" i="78" s="1"/>
  <c r="H18" i="88" s="1"/>
  <c r="H20" i="88" s="1"/>
  <c r="I20" i="88" s="1"/>
  <c r="L1197" i="78"/>
  <c r="J20" i="88" l="1"/>
  <c r="H19" i="88"/>
  <c r="J19" i="88" s="1"/>
  <c r="F5" i="94"/>
  <c r="C5" i="94" s="1"/>
  <c r="H21" i="88"/>
  <c r="J21" i="88" l="1"/>
  <c r="I21" i="88"/>
  <c r="H22" i="88"/>
  <c r="I19" i="88"/>
  <c r="J22" i="88" l="1"/>
  <c r="I22" i="88"/>
  <c r="I24" i="88" s="1"/>
  <c r="O319" i="58" l="1"/>
  <c r="G19" i="8"/>
  <c r="G79" i="8" s="1"/>
  <c r="O70" i="8" s="1"/>
  <c r="L319" i="58"/>
  <c r="L321" i="58" s="1"/>
  <c r="G102" i="8" l="1"/>
  <c r="O74" i="8"/>
  <c r="O73" i="8"/>
  <c r="O72" i="8"/>
  <c r="G81" i="8"/>
  <c r="O81" i="8" s="1"/>
  <c r="E111" i="8"/>
  <c r="O321" i="58"/>
  <c r="P321" i="58" s="1"/>
  <c r="C111" i="43"/>
  <c r="O69" i="8"/>
  <c r="O71" i="8"/>
  <c r="G83" i="8"/>
  <c r="R84" i="8" s="1"/>
  <c r="S83" i="8" s="1"/>
  <c r="O68" i="8"/>
  <c r="O75" i="8" s="1"/>
  <c r="R79" i="8"/>
  <c r="O79" i="8"/>
  <c r="P319" i="58"/>
  <c r="C63" i="43"/>
  <c r="D63" i="43"/>
  <c r="D111" i="43"/>
  <c r="E102" i="8" l="1"/>
  <c r="I102" i="8" s="1"/>
  <c r="O83" i="8"/>
  <c r="O85" i="8" s="1"/>
  <c r="O87" i="8" s="1"/>
  <c r="O88" i="8" s="1"/>
  <c r="O90" i="8" s="1"/>
  <c r="O94" i="8" s="1"/>
  <c r="B4" i="43"/>
  <c r="C4" i="43"/>
  <c r="R78" i="8" l="1"/>
  <c r="I111" i="8"/>
  <c r="L324" i="58"/>
  <c r="L327" i="58" s="1"/>
  <c r="F55" i="43"/>
  <c r="P28" i="96" l="1"/>
  <c r="P27" i="96"/>
  <c r="P38" i="96" s="1"/>
  <c r="O46" i="96" s="1"/>
  <c r="D15" i="17" l="1"/>
  <c r="F10" i="96" s="1"/>
  <c r="P44" i="96" l="1"/>
  <c r="I61" i="96"/>
  <c r="O47" i="96"/>
  <c r="Q38" i="96"/>
  <c r="O52" i="96" l="1"/>
  <c r="O61" i="96"/>
  <c r="O54" i="96"/>
  <c r="O56" i="96"/>
  <c r="I62" i="96"/>
  <c r="O62" i="96" s="1"/>
  <c r="O55" i="96"/>
  <c r="P55" i="96" s="1"/>
  <c r="O53" i="96"/>
  <c r="I66" i="96"/>
  <c r="O66" i="96" s="1"/>
  <c r="I63" i="96"/>
  <c r="I64" i="96"/>
  <c r="O64" i="96" s="1"/>
  <c r="O63" i="96" l="1"/>
  <c r="I65" i="96"/>
  <c r="O65" i="96" s="1"/>
  <c r="O57" i="96"/>
  <c r="P57" i="96" l="1"/>
  <c r="O67" i="96"/>
  <c r="P67" i="96" s="1"/>
  <c r="P70" i="96" s="1"/>
  <c r="O77" i="96" l="1"/>
  <c r="O69" i="96"/>
  <c r="O70" i="96" s="1"/>
  <c r="O72" i="96" s="1"/>
  <c r="O76" i="96" l="1"/>
  <c r="C17" i="1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Familia</author>
  </authors>
  <commentList>
    <comment ref="M16" authorId="0" shapeId="0" xr:uid="{00000000-0006-0000-0600-000001000000}">
      <text>
        <r>
          <rPr>
            <b/>
            <sz val="9"/>
            <color indexed="81"/>
            <rFont val="Tahoma"/>
            <family val="2"/>
          </rPr>
          <t>Familia:</t>
        </r>
        <r>
          <rPr>
            <sz val="9"/>
            <color indexed="81"/>
            <rFont val="Tahoma"/>
            <family val="2"/>
          </rPr>
          <t xml:space="preserve">
Pavimentos-Calzada</t>
        </r>
      </text>
    </comment>
    <comment ref="M17" authorId="0" shapeId="0" xr:uid="{00000000-0006-0000-0600-000002000000}">
      <text>
        <r>
          <rPr>
            <b/>
            <sz val="9"/>
            <color indexed="81"/>
            <rFont val="Tahoma"/>
            <family val="2"/>
          </rPr>
          <t>Familia:</t>
        </r>
        <r>
          <rPr>
            <sz val="9"/>
            <color indexed="81"/>
            <rFont val="Tahoma"/>
            <family val="2"/>
          </rPr>
          <t xml:space="preserve">
Pavimentos-Calzada</t>
        </r>
      </text>
    </comment>
    <comment ref="M26" authorId="0" shapeId="0" xr:uid="{00000000-0006-0000-0600-000003000000}">
      <text>
        <r>
          <rPr>
            <b/>
            <sz val="9"/>
            <color indexed="81"/>
            <rFont val="Tahoma"/>
            <family val="2"/>
          </rPr>
          <t>Familia:</t>
        </r>
        <r>
          <rPr>
            <sz val="9"/>
            <color indexed="81"/>
            <rFont val="Tahoma"/>
            <family val="2"/>
          </rPr>
          <t xml:space="preserve">
Cant dadas x el componente de estructuras</t>
        </r>
      </text>
    </comment>
    <comment ref="M29" authorId="0" shapeId="0" xr:uid="{00000000-0006-0000-0600-000004000000}">
      <text>
        <r>
          <rPr>
            <b/>
            <sz val="9"/>
            <color indexed="81"/>
            <rFont val="Tahoma"/>
            <family val="2"/>
          </rPr>
          <t>Familia:</t>
        </r>
        <r>
          <rPr>
            <sz val="9"/>
            <color indexed="81"/>
            <rFont val="Tahoma"/>
            <family val="2"/>
          </rPr>
          <t xml:space="preserve">
Cant dadas x el componente de estructuras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Familia</author>
  </authors>
  <commentList>
    <comment ref="R37" authorId="0" shapeId="0" xr:uid="{00000000-0006-0000-0A00-000001000000}">
      <text>
        <r>
          <rPr>
            <b/>
            <sz val="9"/>
            <color indexed="81"/>
            <rFont val="Tahoma"/>
            <family val="2"/>
          </rPr>
          <t>Familia:</t>
        </r>
        <r>
          <rPr>
            <sz val="9"/>
            <color indexed="81"/>
            <rFont val="Tahoma"/>
            <family val="2"/>
          </rPr>
          <t xml:space="preserve">
Menos 1 mes de recibo</t>
        </r>
      </text>
    </comment>
    <comment ref="R38" authorId="0" shapeId="0" xr:uid="{00000000-0006-0000-0A00-000002000000}">
      <text>
        <r>
          <rPr>
            <b/>
            <sz val="9"/>
            <color indexed="81"/>
            <rFont val="Tahoma"/>
            <family val="2"/>
          </rPr>
          <t>Familia:</t>
        </r>
        <r>
          <rPr>
            <sz val="9"/>
            <color indexed="81"/>
            <rFont val="Tahoma"/>
            <family val="2"/>
          </rPr>
          <t xml:space="preserve">
Menos 1 mes de recibo</t>
        </r>
      </text>
    </comment>
    <comment ref="R39" authorId="0" shapeId="0" xr:uid="{00000000-0006-0000-0A00-000003000000}">
      <text>
        <r>
          <rPr>
            <b/>
            <sz val="9"/>
            <color indexed="81"/>
            <rFont val="Tahoma"/>
            <family val="2"/>
          </rPr>
          <t>Familia:</t>
        </r>
        <r>
          <rPr>
            <sz val="9"/>
            <color indexed="81"/>
            <rFont val="Tahoma"/>
            <family val="2"/>
          </rPr>
          <t xml:space="preserve">
Menos 1 mes de recibo</t>
        </r>
      </text>
    </comment>
    <comment ref="R61" authorId="0" shapeId="0" xr:uid="{00000000-0006-0000-0A00-000004000000}">
      <text>
        <r>
          <rPr>
            <b/>
            <sz val="9"/>
            <color indexed="81"/>
            <rFont val="Tahoma"/>
            <family val="2"/>
          </rPr>
          <t>Familia:</t>
        </r>
        <r>
          <rPr>
            <sz val="9"/>
            <color indexed="81"/>
            <rFont val="Tahoma"/>
            <family val="2"/>
          </rPr>
          <t xml:space="preserve">
Menos 1 mes de recibo</t>
        </r>
      </text>
    </comment>
    <comment ref="R62" authorId="0" shapeId="0" xr:uid="{00000000-0006-0000-0A00-000005000000}">
      <text>
        <r>
          <rPr>
            <b/>
            <sz val="9"/>
            <color indexed="81"/>
            <rFont val="Tahoma"/>
            <family val="2"/>
          </rPr>
          <t>Familia:</t>
        </r>
        <r>
          <rPr>
            <sz val="9"/>
            <color indexed="81"/>
            <rFont val="Tahoma"/>
            <family val="2"/>
          </rPr>
          <t xml:space="preserve">
Menos 1 mes de recibo</t>
        </r>
      </text>
    </comment>
    <comment ref="R66" authorId="0" shapeId="0" xr:uid="{00000000-0006-0000-0A00-000006000000}">
      <text>
        <r>
          <rPr>
            <b/>
            <sz val="9"/>
            <color indexed="81"/>
            <rFont val="Tahoma"/>
            <family val="2"/>
          </rPr>
          <t>Familia:</t>
        </r>
        <r>
          <rPr>
            <sz val="9"/>
            <color indexed="81"/>
            <rFont val="Tahoma"/>
            <family val="2"/>
          </rPr>
          <t xml:space="preserve">
Menos 1 mes de recibo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D8" authorId="0" shapeId="0" xr:uid="{00000000-0006-0000-1300-000001000000}">
      <text>
        <r>
          <rPr>
            <sz val="10"/>
            <color rgb="FF000000"/>
            <rFont val="Calibri"/>
            <family val="2"/>
            <scheme val="minor"/>
          </rPr>
          <t>======
ID#AAAAimoVC3E
DIEGO FERNANDO MEJIA DELGADO    (2022-10-21 15:52:39)
TARIFA ARBITRO 23 SMMLV</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tc={F642B838-9F9C-43BD-B9D8-36074863660E}</author>
    <author>tc={A698AA75-2892-45FD-B43D-7AA39CCB32F4}</author>
    <author>tc={92062B9C-5C3B-49FE-A286-93397AC331AE}</author>
    <author>tc={43E43AC4-204A-4F15-881F-14FD78D34796}</author>
    <author>tc={26873058-7BBC-49A8-A61F-A3830FD4AC32}</author>
    <author>tc={4B7B1CBB-6104-4674-A9FB-ED6B4981ECBE}</author>
    <author>tc={ED3C7976-E0EC-4C8B-858C-D7BDB4A91D76}</author>
    <author>tc={46F210F0-A9FE-426B-8EA4-4124B79AECA0}</author>
    <author>tc={30EAE198-BA04-4362-BFE6-5349F10020EE}</author>
    <author>tc={20CF0F7E-CF89-4ED6-8C78-8F2330D37924}</author>
    <author>tc={A6BB88D2-B0F4-433D-8829-2E5AC8CA65D4}</author>
    <author>tc={23DB5AE0-9649-4DD3-9EA8-6E8B6C94E469}</author>
  </authors>
  <commentList>
    <comment ref="J26" authorId="0" shapeId="0" xr:uid="{F642B838-9F9C-43BD-B9D8-36074863660E}">
      <text>
        <t>[Comentario encadenado]
Su versión de Excel le permite leer este comentario encadenado; sin embargo, las ediciones que se apliquen se quitarán si el archivo se abre en una versión más reciente de Excel. Más información: https://go.microsoft.com/fwlink/?linkid=870924
Comentario:
    Sugiero dejar una dedicación mínima del 10% para esta etapa</t>
      </text>
    </comment>
    <comment ref="K33" authorId="1" shapeId="0" xr:uid="{A698AA75-2892-45FD-B43D-7AA39CCB32F4}">
      <text>
        <t>[Comentario encadenado]
Su versión de Excel le permite leer este comentario encadenado; sin embargo, las ediciones que se apliquen se quitarán si el archivo se abre en una versión más reciente de Excel. Más información: https://go.microsoft.com/fwlink/?linkid=870924
Comentario:
    Se uso el perfil de profesional con terminación de materias, pues aunque aplicaría el perfil de “personal no profesional con 6 meses de educación superior” este no contempla experiencia</t>
      </text>
    </comment>
    <comment ref="I36" authorId="2" shapeId="0" xr:uid="{92062B9C-5C3B-49FE-A286-93397AC331AE}">
      <text>
        <t>[Comentario encadenado]
Su versión de Excel le permite leer este comentario encadenado; sin embargo, las ediciones que se apliquen se quitarán si el archivo se abre en una versión más reciente de Excel. Más información: https://go.microsoft.com/fwlink/?linkid=870924
Comentario:
    Para tratar de mantener el mismo AIU, ajuste la dedicación de 0.2 a 0.4</t>
      </text>
    </comment>
    <comment ref="K37" authorId="3" shapeId="0" xr:uid="{43E43AC4-204A-4F15-881F-14FD78D34796}">
      <text>
        <t>[Comentario encadenado]
Su versión de Excel le permite leer este comentario encadenado; sin embargo, las ediciones que se apliquen se quitarán si el archivo se abre en una versión más reciente de Excel. Más información: https://go.microsoft.com/fwlink/?linkid=870924
Comentario:
    Se ajusta sueldo al salario mínimo</t>
      </text>
    </comment>
    <comment ref="O43" authorId="4" shapeId="0" xr:uid="{26873058-7BBC-49A8-A61F-A3830FD4AC32}">
      <text>
        <t>[Comentario encadenado]
Su versión de Excel le permite leer este comentario encadenado; sin embargo, las ediciones que se apliquen se quitarán si el archivo se abre en una versión más reciente de Excel. Más información: https://go.microsoft.com/fwlink/?linkid=870924
Comentario:
    Se agrega equipo de topografia</t>
      </text>
    </comment>
    <comment ref="K63" authorId="5" shapeId="0" xr:uid="{4B7B1CBB-6104-4674-A9FB-ED6B4981ECBE}">
      <text>
        <t>[Comentario encadenado]
Su versión de Excel le permite leer este comentario encadenado; sin embargo, las ediciones que se apliquen se quitarán si el archivo se abre en una versión más reciente de Excel. Más información: https://go.microsoft.com/fwlink/?linkid=870924
Comentario:
    El valor que tenía era del 5%, fue ajustado a lo presente en los estudios previos</t>
      </text>
    </comment>
    <comment ref="D65" authorId="6" shapeId="0" xr:uid="{ED3C7976-E0EC-4C8B-858C-D7BDB4A91D76}">
      <text>
        <t>[Comentario encadenado]
Su versión de Excel le permite leer este comentario encadenado; sin embargo, las ediciones que se apliquen se quitarán si el archivo se abre en una versión más reciente de Excel. Más información: https://go.microsoft.com/fwlink/?linkid=870924
Comentario:
    Se ajustó, antes estaba la póliza de calidad del servicio, que no es aplicable a este contrato</t>
      </text>
    </comment>
    <comment ref="K65" authorId="7" shapeId="0" xr:uid="{46F210F0-A9FE-426B-8EA4-4124B79AECA0}">
      <text>
        <t>[Comentario encadenado]
Su versión de Excel le permite leer este comentario encadenado; sin embargo, las ediciones que se apliquen se quitarán si el archivo se abre en una versión más reciente de Excel. Más información: https://go.microsoft.com/fwlink/?linkid=870924
Comentario:
    Ajusté el porcentaje al 20% al igual que la póliza de estabilidad de la obra. De igual forma sugiero revisar si este valor es acorde a las particularidades de la obra, pues el decreto 1082 no sugiere ningún valor o plazo.</t>
      </text>
    </comment>
    <comment ref="L65" authorId="8" shapeId="0" xr:uid="{30EAE198-BA04-4362-BFE6-5349F10020EE}">
      <text>
        <t>[Comentario encadenado]
Su versión de Excel le permite leer este comentario encadenado; sin embargo, las ediciones que se apliquen se quitarán si el archivo se abre en una versión más reciente de Excel. Más información: https://go.microsoft.com/fwlink/?linkid=870924
Comentario:
    Ajusté la vigencia a 60 meses al igual que la póliza de estabilidad de la obra. Sugiero revisar si este valor es acorde a las particularidades de la obra, pues el decreto 1082 no sugiere ningún valor o plazo.</t>
      </text>
    </comment>
    <comment ref="K66" authorId="9" shapeId="0" xr:uid="{20CF0F7E-CF89-4ED6-8C78-8F2330D37924}">
      <text>
        <t>[Comentario encadenado]
Su versión de Excel le permite leer este comentario encadenado; sin embargo, las ediciones que se apliquen se quitarán si el archivo se abre en una versión más reciente de Excel. Más información: https://go.microsoft.com/fwlink/?linkid=870924
Comentario:
    De acuerdo con el valor del contrato, ajusto el valor de la póliza RCE</t>
      </text>
    </comment>
    <comment ref="L66" authorId="10" shapeId="0" xr:uid="{A6BB88D2-B0F4-433D-8829-2E5AC8CA65D4}">
      <text>
        <t>[Comentario encadenado]
Su versión de Excel le permite leer este comentario encadenado; sin embargo, las ediciones que se apliquen se quitarán si el archivo se abre en una versión más reciente de Excel. Más información: https://go.microsoft.com/fwlink/?linkid=870924
Comentario:
    Ajustado al plazo de ejecución de la obra, antes estaba en 6 meses</t>
      </text>
    </comment>
    <comment ref="M66" authorId="11" shapeId="0" xr:uid="{23DB5AE0-9649-4DD3-9EA8-6E8B6C94E469}">
      <text>
        <t>[Comentario encadenado]
Su versión de Excel le permite leer este comentario encadenado; sin embargo, las ediciones que se apliquen se quitarán si el archivo se abre en una versión más reciente de Excel. Más información: https://go.microsoft.com/fwlink/?linkid=870924
Comentario:
    Ajusté los valores de la tasa a 0.20% para la garantía única y a 0.30% para la RCE</t>
      </text>
    </comment>
  </commentList>
</comments>
</file>

<file path=xl/sharedStrings.xml><?xml version="1.0" encoding="utf-8"?>
<sst xmlns="http://schemas.openxmlformats.org/spreadsheetml/2006/main" count="24853" uniqueCount="7181">
  <si>
    <t>TRANSMILENIO S.A.</t>
  </si>
  <si>
    <t>SUBGERENCIA DE INFRAESTRUCTURA</t>
  </si>
  <si>
    <t>PATIOS</t>
  </si>
  <si>
    <t>OBJETO DE LA CONTRATACIÓN:</t>
  </si>
  <si>
    <t>CONTRATO N.</t>
  </si>
  <si>
    <t>MODALIDAD DE PROYECTO</t>
  </si>
  <si>
    <t>FECHA:</t>
  </si>
  <si>
    <t>13 de agosto de 2026</t>
  </si>
  <si>
    <t>ACTIVIDADES</t>
  </si>
  <si>
    <t>MESES</t>
  </si>
  <si>
    <t>MONTOS</t>
  </si>
  <si>
    <t>EJECUCIÓN DE OBRA</t>
  </si>
  <si>
    <t>RECIBO DE OBRA Y ENTREGA DE OBRA</t>
  </si>
  <si>
    <t>TOTAL PROYECTO</t>
  </si>
  <si>
    <t>AIU</t>
  </si>
  <si>
    <t>Numero Perfil</t>
  </si>
  <si>
    <t>Tipo Proyecto</t>
  </si>
  <si>
    <t>CARGO</t>
  </si>
  <si>
    <r>
      <t xml:space="preserve">PERFIL
</t>
    </r>
    <r>
      <rPr>
        <b/>
        <sz val="10"/>
        <color rgb="FFFF0000"/>
        <rFont val="Arial"/>
        <family val="2"/>
      </rPr>
      <t>[No incluir filas ni columnas nuevas ya que esta formulado), diligenciar únicamente las columnas C,E,F,G con la información solicitada]</t>
    </r>
  </si>
  <si>
    <r>
      <t xml:space="preserve">PROFESION
</t>
    </r>
    <r>
      <rPr>
        <b/>
        <sz val="10"/>
        <color rgb="FFFF0000"/>
        <rFont val="Arial"/>
        <family val="2"/>
      </rPr>
      <t>[Especificar la profesión y confirmar el titulo requerido con el MEN en la pagina 
https://hecaa.mineducacion.gov.co/consultaspublicas/programas]</t>
    </r>
  </si>
  <si>
    <r>
      <t xml:space="preserve">POSGRADO
</t>
    </r>
    <r>
      <rPr>
        <b/>
        <sz val="10"/>
        <color rgb="FFFF0000"/>
        <rFont val="Arial"/>
        <family val="2"/>
      </rPr>
      <t>[Especificar el área del conocimiento del posgrado sin especificar particularidades como (Especialización, Maestría o Doctorado) y confirmar que existan programas de posgrados que apliquen al área solicitada en el MEN, en la pagina https://hecaa.mineducacion.gov.co/consultaspublicas/programas]</t>
    </r>
  </si>
  <si>
    <r>
      <t xml:space="preserve">EXP. ESPECIFICA
</t>
    </r>
    <r>
      <rPr>
        <b/>
        <sz val="10"/>
        <color rgb="FFFF0000"/>
        <rFont val="Arial"/>
        <family val="2"/>
      </rPr>
      <t>Se recomienda enfocar la Experiencia Especifica, a partir de la Experiencia descrita en el personal Clave o definirla desde su concepto por las necesidades del proyecto.</t>
    </r>
  </si>
  <si>
    <t>Personal Clave Debe ser aprobado por comité para Consultoría</t>
  </si>
  <si>
    <t>Fuente</t>
  </si>
  <si>
    <t>DIRECTOR</t>
  </si>
  <si>
    <t>VIAS</t>
  </si>
  <si>
    <t>DIRECTOR DE OBRA</t>
  </si>
  <si>
    <t>Arquitecto o Ingeniero Civil o Ingeniero en Transportes y Vías o Ingeniero Topográfico, con tarjeta profesional vigente</t>
  </si>
  <si>
    <t>Gerencia de Proyectos o Gerencia de Construcción o posgrados relacionados con el área de la ingeniería civil y la arquitectura</t>
  </si>
  <si>
    <t>Director o Coordinador o Gerente en proyectos de interventoría de obra  o ejecución de obra para la Construcción o Reforzamiento estructural de puentes vehiculares o peatonales o intersecciones a desnivel.</t>
  </si>
  <si>
    <t>ESPACIO PÚBLICO</t>
  </si>
  <si>
    <t>Gerencia de Proyectos o Gerencia de Construcción o posgrados afines al área de la ingeniería civil y la arquitectura</t>
  </si>
  <si>
    <t>Como Director o Coordinador o Gerente en proyectos de Estudios y diseños o Interventoría de Estudios y Diseños para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t>
  </si>
  <si>
    <t>homologado al aprobado en Comité 22 de 2020</t>
  </si>
  <si>
    <t>PUENTES</t>
  </si>
  <si>
    <t>Director o Coordinador o Gerente en proyectos de Interventoría de obra o ejecución de obra para la Construcción o Reforzamiento estructural de puentes vehiculares o peatonales o intersecciones a desnivel.</t>
  </si>
  <si>
    <t>ESTACIONES
 TM</t>
  </si>
  <si>
    <t xml:space="preserve"> Arquitecto o Ingeniero Civil o Ingeniero en Transportes y Vías o Ingeniero Topográfico, con tarjeta profesional vigente</t>
  </si>
  <si>
    <t>Gerencia de Proyectos o Gerencia de Construcción o posgrados afines al área de la ingeniería civil</t>
  </si>
  <si>
    <t>Como Director o Coordinador o Gerente en proyectos de Estudios y diseños o Interventoría de Estudios y Diseños para la Construcción o Rehabilitación o Adecuación, o Ampliación o Mejoramiento o Mantenimiento de infraestructura Vial Urbana o BRT y de obras para la Construcción o Rehabilitación o Adecuación o Ampliación o Mantenimiento de estructuras metálicas con un área mayor a XXXX m2</t>
  </si>
  <si>
    <t>Estaciones G5</t>
  </si>
  <si>
    <t>CABLE</t>
  </si>
  <si>
    <t xml:space="preserve"> Ingeniero Civil, Arquitecto, Ingeniero de Transporte y Vías, Ingeniero
Electromecánico o Ingeniero Mecánico o Ingeniero Eléctrico o áreas afines a la
Ingeniería Civil con tarjeta profesional vigente</t>
  </si>
  <si>
    <t>N/A</t>
  </si>
  <si>
    <t>Como Director o Gerente en proyectos de Estudios y Diseños o Interventoría de Estudios y Diseños o Construcción o Interventoría de Construcción de proyectos de infraestructura vial o de transporte. Debe certificar experiencia como Director o Gerente en los proyectos antes mencionados en máximo tres contratos cuya sumatoria del valor de obra (CAPEX) sea superior a COP $XXXXX millones de pesos</t>
  </si>
  <si>
    <t>Anexo de personal de FAC EYD CABLE San Cristóbal</t>
  </si>
  <si>
    <t>FERREO</t>
  </si>
  <si>
    <t>Arquitecto o Ingeniero Civil o Ingeniero de Transporte y Vías o Ingeniero Topográfico, ingeniero ferroviario, o profesiones afines, con tarjeta profesional vigente.</t>
  </si>
  <si>
    <t>En Gerencia de Proyectos o posgrados afines al área de la ingeniería civil o la arquitectura o ferroviaria</t>
  </si>
  <si>
    <t xml:space="preserve">Director o Coordinador o Gerente de estudios de prefactibilidad o factibilidad o estudios y diseños o interventoría de estudios de proyectos ferroviarios para pasajeros, o en proyectos de transporte para sistema BRT.
Debe certificar la participación en, al menos un proyecto, como Director o Coordinador o Gerente de estudios de prefactibilidad o factibilidad o estudios y diseños o interventoría de estudios de proyectos ferroviarios para
pasajeros.
</t>
  </si>
  <si>
    <t>De Corredor Férreo del SUR</t>
  </si>
  <si>
    <t>TALUDES</t>
  </si>
  <si>
    <t>Ingeniero Civil o Ingeniero de Transporte y Vías con tarjeta profesional vigente.</t>
  </si>
  <si>
    <t>Vías o Gerencia de Proyectos o Gerencia de Construcción.</t>
  </si>
  <si>
    <t>Como director o gerente en proyectos de Estudios y Diseños o Interventoría de
Estudios y Diseños para la construcción o rehabilitación o adecuación o ampliación o mejoramiento o
mantenimiento de proyectos de estabilización de taludes o de contención de taludes.</t>
  </si>
  <si>
    <t>De Estabilización de taludes la Calera</t>
  </si>
  <si>
    <t>RESIDENTE</t>
  </si>
  <si>
    <t>RESIDENTE DE OBRA</t>
  </si>
  <si>
    <t>Gerencia de Proyectos o Gerencia de Construcción o posgrados afines al área de la ingeniería civil y la arquitectura.</t>
  </si>
  <si>
    <t>Experiencia específica como Director o Residente en proyectos de Estudios y diseños o Interventoría de Estudios y Diseños para la construcción o rehabilitación o adecuación o ampliación o mejoramiento o Mantenimiento de Infraestructura vial Urbana o sistemas BRT para trafico automotor.</t>
  </si>
  <si>
    <t>Comité 22 de 2020</t>
  </si>
  <si>
    <t>ESPECIALISTA EN URBANISMO Y ESPACIO PÚBLICO</t>
  </si>
  <si>
    <t>Arquitecto con tarjeta profesional vigente</t>
  </si>
  <si>
    <t xml:space="preserve"> Urbanismo y/o Diseño Urbano</t>
  </si>
  <si>
    <t>En proyectos de construcción de espacio Público, (Puentes peatonales, Plazas, andenes, controles ambientales de las vías arterias).como Especialista en urbanismo y/o espacio público.</t>
  </si>
  <si>
    <t>Ingeniero Civil o Ingeniero en Transportes y Vías o Ingeniero Topográfico, con tarjeta profesional vigente.</t>
  </si>
  <si>
    <t>Gerencia de Proyectos o Gerencia de Construcción o posgrados relacionados con el área de la Ingeniería Civil o Estructuras.</t>
  </si>
  <si>
    <t>Director o Residente o Gerente en proyectos de interventoría de obra  o ejecución de obra para la Construcción o Reforzamiento estructural de puentes vehiculares o peatonales o intersecciones a desnivel.</t>
  </si>
  <si>
    <t>Arquitecto o Ingeniero Civil o Ingeniero en Transportes y Vías o Ingeniero Topográfico, con tarjeta profesional vigente.</t>
  </si>
  <si>
    <t>Director o Residente en proyectos de Estudios y diseños o Interventoría de Estudios y Diseños para la Construcción o Rehabilitación o Adecuación, o Ampliación o Mejoramiento o Mantenimiento de infraestructura Vial Urbana o BRT y de obras para la Construcción o Rehabilitación o Adecuación o Ampliación o Mantenimiento de estructuras metálicas con un área mayor a XXX m2</t>
  </si>
  <si>
    <t>Ingeniero Civil, Arquitecto, Ingeniero de Transporte y Vías, Ingeniero Electromecánico o Ingeniero Mecánico o Ingeniero Eléctrico o áreas afines a la Ingeniería Civil con tarjeta profesional vigente.</t>
  </si>
  <si>
    <t>Como Director o Gerente o Residente o supervisor en proyectos de Estudios y Diseños o Interventoría de Estudios y Diseños o Construcción o Interventoría de Construcción de proyectos de infraestructura vial o de transporte.
Debe certificar experiencia como Director o Gerente o Residente o supervisor en los proyectos antes mencionados en máximo tres contratos cuya sumatoria del valor de obra (CAPEX) sea superior a COP $XXXXX millones de pesos.</t>
  </si>
  <si>
    <t>Anexo de personal de FAC EYD CABLE San Cristobal</t>
  </si>
  <si>
    <t xml:space="preserve">Director o Residente o Gerente de estudios de prefactibilidad o factibilidad o estudios y diseños o interventoría de estudios de proyectos ferroviarios para pasajeros, o en proyectos de transporte para sistema BRT.
Debe certificar la participación en, al menos un proyecto, como Director o Residente o Gerente de estudios de prefactibilidad o factibilidad o estudios y diseños o interventoría de estudios de proyectos ferroviarios para
pasajeros.
</t>
  </si>
  <si>
    <t>ESPECIALISTAS CLAVES</t>
  </si>
  <si>
    <t>ESPECIALISTA EN DISEÑO GEOMÉTRICO</t>
  </si>
  <si>
    <t xml:space="preserve">Ingeniero Civil, Ingeniero de Transporte y Vías, con tarjeta profesional vigente. </t>
  </si>
  <si>
    <t>Énfasis en temas afines con el diseño geométrico de vías.</t>
  </si>
  <si>
    <t>En proyectos de Estudios y Diseños o Interventoría de Estudios y Diseños para la construcción o rehabilitación o adecuación o ampliación o mejoramiento o mantenimiento de Infraestructura vial Urbana o sistemas BRT para tráfico automotor, como Especialista en Diseño Geométrico</t>
  </si>
  <si>
    <t>De EYD Av Villas</t>
  </si>
  <si>
    <t xml:space="preserve">ESPACIO PÚBLICO </t>
  </si>
  <si>
    <t>Arquitecto, con tarjeta profesional vigente</t>
  </si>
  <si>
    <t>Urbanismo y/o Diseño Urbano y/o Arquitectura</t>
  </si>
  <si>
    <t>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URBANISMO O DISEÑO URBANO.</t>
  </si>
  <si>
    <t>De EYD Leon trabuchi</t>
  </si>
  <si>
    <t xml:space="preserve">PUENTES </t>
  </si>
  <si>
    <t>ESPECIALISTA EN ESTRUCTURAS Y PATOLOGIA</t>
  </si>
  <si>
    <t>Ingeniero Civil, con tarjeta profesional vigente</t>
  </si>
  <si>
    <t>Estructuras</t>
  </si>
  <si>
    <t>En proyectos de Obra o Interventoría de Obra para la Construcción o Reforzamiento estructural de puentes vehiculares o peatonales o intersecciones a desnivel.</t>
  </si>
  <si>
    <t xml:space="preserve">ESTACIONES TM </t>
  </si>
  <si>
    <t>ESPECIALISTA EN ESTRUCTURAS</t>
  </si>
  <si>
    <t>Ingeniero Civil con tarjeta profesional vigente</t>
  </si>
  <si>
    <t>En proyectos de Estudios y diseños o Interventoría de Estudios y Diseños para la Construcción o Rehabilitación o Adecuación o Ampliación o Mantenimiento de estructuras metálicas con un área mayor a XXXXm2, como Especialista en Estructuras</t>
  </si>
  <si>
    <t>De Estaciones G5</t>
  </si>
  <si>
    <t>ESPECIALISTA EN GEOTECNIA</t>
  </si>
  <si>
    <t>Ingeniero Civil o Ingeniero de Transporte y Vías, con tarjeta
profesional vigente</t>
  </si>
  <si>
    <t>Geotecnia</t>
  </si>
  <si>
    <t>En proyectos de Estudios y Diseños para la Construcción o Reforzamiento
estructural de elementos de contención</t>
  </si>
  <si>
    <t xml:space="preserve"> ESPECIALISTA ELECTROMECANICO</t>
  </si>
  <si>
    <t>Ingeniero mecánico, Ingeniero electrónico, Ingeniero electromecánico o Ingeniero mecatrónico o Ingeniero Eléctrico, o áreas afines a la Ingeniería Eléctrica.</t>
  </si>
  <si>
    <t>En proyectos de diseño o interventoría de diseño o construcción o interventoría de construcción o montaje o puesta en marcha de sistemas de sistemas de transporte por cable aéreo, como Especialista Electromecánico .
Debe certificar experiencia como especialista Electromecánico en proyectos de diseño o interventoría de diseño o construcción o interventoría de construcción o montaje o puesta en marcha en proyectos de sistemas de transporte por cable aéreo en mínimo dos contratos y por lo menos uno de ellos con capacidad superior a 2000 pasajeros-hora-sentido.</t>
  </si>
  <si>
    <t xml:space="preserve">FERREO </t>
  </si>
  <si>
    <t>ESPECIALISTA EN INGENIERIA FERRROVIARIA</t>
  </si>
  <si>
    <t>Ingenieros Civiles o Mecánicos o Eléctricos, Ingeniería Mecatrónicas o Industriales o Ingenieros de Vías y Transporte o ingenierías afines</t>
  </si>
  <si>
    <t>En ingeniería ferroviaria o sistemas ferroviarios y tracción eléctrica o en Construcción, Mantenimiento y Explotación de Metros, Tranvías y Ferrocarriles Urbanos o Mantenimiento ferroviario o Construcción y Mantenimiento de Infraestructuras e Instalaciones de Líneas Ferroviarias o postgrados afines</t>
  </si>
  <si>
    <t xml:space="preserve">En proyectos de estudios de prefactibilidad o factibilidad o estudios y diseños o interventoría de estudios de proyectos ferroviarios para pasajeros. Al menos un contrato debe acreditar la experiencia a nivel  internacional, como especialista en ingeniera ferroviaria 
</t>
  </si>
  <si>
    <t>GENERAL</t>
  </si>
  <si>
    <t>ESPECIALISTA EN REDES HIDROSANITARIAS</t>
  </si>
  <si>
    <t>Ingeniero Civil, Ingeniero Sanitario, Ingeniero Hidráulico, Ingeniero en Recursos Hídricos, Ingeniero Ambiental con tarjeta profesional vigente.</t>
  </si>
  <si>
    <t>Hidráulica, Recursos Hidráulicos, Recursos Hídricos, Saneamiento Ambiental o similar</t>
  </si>
  <si>
    <t>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REDES HIDROSANITARIAS.</t>
  </si>
  <si>
    <t>LEGAL</t>
  </si>
  <si>
    <t>INTV</t>
  </si>
  <si>
    <t>ESPECIALISTA LEGAL</t>
  </si>
  <si>
    <t>Abogado, con tarjeta profesional vigente</t>
  </si>
  <si>
    <t>En temas relacionados con derecho administrativo, contratación estatal, derecho público y/o gestión pública.</t>
  </si>
  <si>
    <t>En actividades de asesoría contractual en contratos de infraestructura vial y/o de transporte.</t>
  </si>
  <si>
    <t>De INTV EYD Av Villas</t>
  </si>
  <si>
    <t>FINANCIERO</t>
  </si>
  <si>
    <t>ESPECIALISTA FINANCIERO</t>
  </si>
  <si>
    <t>Economista, Administrador de Empresas, Ingeniero Industrial, Administrador Financiero.</t>
  </si>
  <si>
    <t>Ciencias económicas y administrativas, finanzas y afines.</t>
  </si>
  <si>
    <t>En revisión y aprobación de pagos y seguimiento financiero a contratos de infraestructura vial y/o de transporte</t>
  </si>
  <si>
    <t>CONTABLE</t>
  </si>
  <si>
    <t xml:space="preserve">PROFESIONAL
CONTABLE
</t>
  </si>
  <si>
    <t>Contaduría pública</t>
  </si>
  <si>
    <t>Administrativa y contable o revisoría fiscal o tributaria en proyectos de estructuración y/o interventoría y/o construcción y/o mantenimiento y/o concesiones en infraestructura de transporte y/o banca de inversiones y/o Mercado de Capitales y/o Project Finance para proyectos públicos.</t>
  </si>
  <si>
    <t>PERSONAL ADICIONAL AL CLAVE</t>
  </si>
  <si>
    <t>TOPOGRAFÍA</t>
  </si>
  <si>
    <t>ESPECIALISTA DE TOPOGRAFÍA</t>
  </si>
  <si>
    <t>Ingeniero Topográfico con tarjeta profesional vigente.</t>
  </si>
  <si>
    <t>En Proyectos de Estudios y Diseños para la construcción de infraestructura vial urbana y de Espacio Público urbano, como ESPECIALISTA EN TOPOGRAFÍA o INGENIERO TOPOGRÁFICO o COORDINADOR DE TOPOGRAFÍA</t>
  </si>
  <si>
    <t>PREDIOS</t>
  </si>
  <si>
    <t>GEOMETRÍA VIAL</t>
  </si>
  <si>
    <t xml:space="preserve">Ingeniero Civil o Ingeniero en Transporte y Vías con tarjeta profesional vigente. </t>
  </si>
  <si>
    <t>En Ingeniería con énfasis en temas afines con el diseño geométrico de vías.</t>
  </si>
  <si>
    <t>Especialista en diseño geometrico en proyectos de Estudios y Diseños o Interventoría de Estudios y Diseños para la construcción o rehabilitación o adecuación o ampliación o mejoramiento o mantenimiento de Infraestructura vial Urbana o sistemas BRT para tráfico automotor.</t>
  </si>
  <si>
    <t>TRANSITO Y TRANSPORTE</t>
  </si>
  <si>
    <t>Tránsito</t>
  </si>
  <si>
    <t>ESPECIALISTA EN TRANSITO Y TRANSPORTE</t>
  </si>
  <si>
    <t>Ingeniero Civil o Ingeniero de Transporte y Vías con tarjeta
profesional vigente</t>
  </si>
  <si>
    <t>Tránsito y/o Transporte</t>
  </si>
  <si>
    <t>En proyectos de Consultoría (de Estudios y Diseños), Interventoría de obra o ejecución de obra para la Construcción o Reforzamiento o Rehabilitación o Adecuación o Ampliación o Mejoramiento o Mantenimiento de infraestructura vial urbana o de proyectos de Espacio Público (plazas, vías peatonales, andenes, controles ambientales de las vías arterias, alamedas y ciclorrutas y red de transporte no motorizado) o sistemas BRT para tráfico automotor, como Especialista en Tránsito y/o Transporte.</t>
  </si>
  <si>
    <t>INGENIERO MODELADOR</t>
  </si>
  <si>
    <t>En proyectos de Interventoría de obra o ejecución de obra para la Construcción o Reforzamiento o Rehabilitación o Adecuación o Ampliación o Mejoramiento o Mantenimiento de infraestructura vial urbana o de proyectos de Espacio Público (plazas, vías peatonales, andenes, controles ambientales de las vías arterias, alamedas y ciclorrutas y red de transporte no motorizado) o sistemas BRT para tráfico automotor, como Ingeniero Modelador de tránsito y/o transporte.</t>
  </si>
  <si>
    <t xml:space="preserve">Tránsito </t>
  </si>
  <si>
    <t>RESIDENTE TRÁNSITO Y TRANSPORTE</t>
  </si>
  <si>
    <t>En proyectos de Interventoría de obra o ejecución de obra para la Construcción o Reforzamiento o Rehabilitación o Adecuación o Ampliación o Mejoramiento o Mantenimiento de infraestructura vial urbana o de proyectos de Espacio Público (plazas, vías peatonales, andenes, controles ambientales de las vías arterias, alamedas y ciclorrutas y red de transporte no motorizado) o sistemas BRT para tráfico automotor, como Ingeniero de apoyo en tránsito y transporte.</t>
  </si>
  <si>
    <t>INGENIERO AUXILIAR DE TRÁNSITO Y TRANSPORTE</t>
  </si>
  <si>
    <t>En proyectos de Interventoría de consultoría o de estudios y diseños de proyectos para  la Construcción o Reforzamiento o Rehabilitación o Adecuación o Ampliación o Mejoramiento o Mantenimiento de infraestructura vial urbana o de proyectos de Espacio Público (plazas, vías peatonales, andenes, controles ambientales de las vías arterias, alamedas y ciclorrutas y red de transporte no motorizado) o sistemas BRT para tráfico automotor, como auxiliar en Ingeniería de Tránsito y/o Transporte.</t>
  </si>
  <si>
    <t>URBANISMO Y ESPACIO PÚBLICO Y ARQUITECTURA</t>
  </si>
  <si>
    <t>REDES HIDROSANITARIAS</t>
  </si>
  <si>
    <t>Ingeniero Civil o Ingeniero Sanitario, Ingeniero Hidráulico o Ingeniero en Recursos Hídricos con tarjeta profesional vigente.</t>
  </si>
  <si>
    <t>Hidráulica o Recursos Hidráulicos o Recursos Hídricos o Saneamiento Ambiental o similar</t>
  </si>
  <si>
    <t>En proyectos de Interventoría de obra o ejecución de obra para la Construcción o Reforzamiento estructural de puentes vehiculares o peatonales o intersecciones a desnivel o de infraestructura vial urbana o de proyectos de Espacio Público (plazas, vías peatonales, andenes, controles ambientales de las vías arterias, alamedas y ciclorrutas y red de transporte no motorizado) o sistemas BRT para tráfico automotor, como ESPECIALISTA DE REDES HIDROSANITARIAS.</t>
  </si>
  <si>
    <t>RESIDENTE DE REDES HIDROSANITARIAS</t>
  </si>
  <si>
    <t>En proyectos de Interventoría de obra o ejecución de obra para la Construcción o Reforzamiento estructural de puentes vehiculares o peatonales o intersecciones a desnivel o de infraestructura vial urbana o de proyectos de Espacio Público (plazas, vías peatonales, andenes, controles ambientales de las vías arterias, alamedas y ciclorrutas y red de transporte no motorizado) o sistemas BRT para tráfico automotor como RESIDENTE DE OBRA DE REDES HIDROSANITARIAS.</t>
  </si>
  <si>
    <t>REDES SECAS Y DE GAS</t>
  </si>
  <si>
    <t>ESPECIALISTA REDES SECAS Y DE GAS</t>
  </si>
  <si>
    <t>Ingeniero Electricista o Eléctrico con Tarjeta profesional vigente.</t>
  </si>
  <si>
    <t>Especialista o residente de obra, en redes públicas, eléctricas, gas, telecomunicaciones y fibra óptica en espacio público (puentes peatonales, infraestructura de transporte masivo, vías, peatonales, andenes, alamedas y ciclorrutas).</t>
  </si>
  <si>
    <t>ESTRUCTURAS</t>
  </si>
  <si>
    <t>En Estructuras</t>
  </si>
  <si>
    <t>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Estructuras</t>
  </si>
  <si>
    <t>GEOTECNIA</t>
  </si>
  <si>
    <t>Ingeniero Civil o Ingeniero de Transporte y Vías, con tarjeta profesional vigente</t>
  </si>
  <si>
    <t>Geotecnia y Pavimentos o Geotecnia</t>
  </si>
  <si>
    <t>En proyectos de Construcción o Estudios y Diseños o Interventoría de Construcción o Estudios y Diseños de infraestructura urbana o interurbana, sistemas de transporte BRT como especialista en el área de geotecnia. Que incluya experiencia en contratos de obra en mínimo de 2 puentes peatonales como especialista en Geotecnia.</t>
  </si>
  <si>
    <t>PAVIMENTOS</t>
  </si>
  <si>
    <t>ESPECIALISTA EN PAVIMENTOS</t>
  </si>
  <si>
    <t>Pavimentos o ingeniería civil con énfasis en infraestructura vial</t>
  </si>
  <si>
    <t>Como profesional especializado en pavimentos, en contratos de estudios y diseños o interventoría de estudios y diseños o de obra o interventoría de obra de proyectos de construcción, rehabilitación, adecuación, ampliación, mantenimiento o mejoramiento de infraestructura vial arterial o troncal urbana para tráfico automotor o sistema BRT o vías nacionales de primer orden.</t>
  </si>
  <si>
    <t>AMBIENTAL - FORESTAL Y SST</t>
  </si>
  <si>
    <t>RESIDENTE AMBIENTAL</t>
  </si>
  <si>
    <t>Ingeniero ambiental y/o sanitario, ingeniero de recursos hídricos y gestión ambiental o Administrador ambiental con tarjeta profesional vigente. 
O Ingeniero civil, Ingeniero forestal con tarjeta profesional vigente con posgrado en el área ambiental.
 Solo serán homologables títulos de postgrado relacionados con el área ambiental.</t>
  </si>
  <si>
    <t>Ambiental, solo serán homologables títulos de postgrado relacionados con el área ambiental.</t>
  </si>
  <si>
    <t>En manejo ambiental en proyectos de obra o Interventoría de obra para la Construcción o Rehabilitación o Adecuación, o Ampliación o Mejoramiento o Mantenimiento de infraestructura Vial Urbana para tráfico automotor o sistema BRT o de proyectos de Espacio Público (plazas, vías peatonales, andenes, controles ambientales de las vías arterias, alamedas y ciclorutas y red de transporte no motorizado), como residente y/o profesional ambiental.</t>
  </si>
  <si>
    <t>RESIDENTE FORESTAL</t>
  </si>
  <si>
    <t>Ingeniero Forestal</t>
  </si>
  <si>
    <t>En manejo de arbolado en proyectos de consultoría o Interventoría de consultoría para la Construcción o Rehabilitación o Adecuación, o Ampliación o Mejoramiento o Mantenimiento de infraestructura Vial Urbana para tráfico automotor o sistema BRT.</t>
  </si>
  <si>
    <t>RESIDENTE EN SST</t>
  </si>
  <si>
    <t>Profesión: Ingeniero Ambiental, Ingeniero Civil, Ingeniero sanitario y/o ambiental, Ingeniero de Recursos Hídricos y Gestión Ambiental, Administrador Ambiental o Ingeniero civil, Ingeniero Industrial, Ingeniero Geógrafo, Ingeniero de Vías, Ingeniero Topográfico, Ingeniero Forestal, Químico Industrial, Ingeniero Químico, o Arquitecto con título de postgrado en el área de Seguridad y Salud en el Trabajo (antes programas de Salud Ocupacional)
O Profesional en seguridad y salud en el trabajo, Administrador en Seguridad y Salud en el Trabajo o Ingeniero en seguridad y salud en el trabajo (antes programa de Salud Ocupacional)
Certificado de aprobación del Curso de capacitación virtual obligatorio de cincuenta (50) horas sobre SG SST, (Art 2.2.4.6.35 Decreto 1072/15). Curso de actualización de la capacitación virtual obligatorio de veinte (20) horas sobre SG SST, (Circular 063/2020).
Requisito: Licencia SST vigente que abarque los campos de acción establecidos en la Resolución 1151 de 2002 (o la que la modifique o sustituya).</t>
  </si>
  <si>
    <t>En manejo de Sistemas de gestión de la seguridad y Salud en el trabajo (antes programa de Salud Ocupacional) en proyectos de obra o Interventoría de obra para la Construcción o Conservación o Adecuación o Ampliación o Mejoramiento o Mantenimiento de infraestructura vial Urbana para tráfico automotor o sistema BRT o vías nacionales de primer orden, o de proyectos de Espacio Público (plazas, vías peatonales, andenes, controles ambientales de las vías arterias, alamedas y ciclorutas y red de transporte no motorizado</t>
  </si>
  <si>
    <t>Biólogo y/o Ecólogo</t>
  </si>
  <si>
    <t>Biólogo y/o Ecólogo con matrícula profesional vigente</t>
  </si>
  <si>
    <t xml:space="preserve">En manejo de fauna silvestre en proyectos de Obra o Interventoría de obra para la Construcción o Rehabilitación o Adecuación o Ampliación o Mejoramiento o Mantenimiento de infraestructura Vial Urbana para tráfico automotor o sistema BRT. </t>
  </si>
  <si>
    <t>RESIDENTE MAQUINARIA, EQUIPOS Y VEHÍCULOS</t>
  </si>
  <si>
    <t>Ingeniero Mecánico, Electromecánico o Automotriz.</t>
  </si>
  <si>
    <t xml:space="preserve">En administración de programas de mantenimiento de maquinaria de obras de infraestructura. Solo serán homologables títulos de posgrado relacionados con la experiencia específica señalada.
</t>
  </si>
  <si>
    <t>INSPECTOR SST MA</t>
  </si>
  <si>
    <t>1. Profesión: Ingeniero sanitario y/o ambiental, Ingeniero de Recursos Hídricos y Gestión Ambiental. 
 o Ingeniero civil, Ingeniero Industrial, Ingeniero Geógrafo, Ingeniero de Vías, Ingeniero Topográfico, Ingeniero Forestal, Administrador Ambiental o Arquitecto, con posgrado en el área ambiental y/o SST.
 2. Administrador en Seguridad y Salud en el Trabajo o  Profesional en Seguridad y salud en el Trabajo o ingeniero en Seguridad y salud en el Trabajo (antes salud ocupacional).
1 y 2. Requisitos: Certificado de aprobación del Curso de capacitación virtual obligatorio de cincuenta (50) horas sobre SG SST, (Art 2.2.4.6.35 Decreto 1072/15). Curso de actualización de la capacitación virtual obligatorio de (20) horas sobre SG SST, (circular 063/2020).
Licencia SST vigente que abarque los campos de acción establecidos en la Resolución 1151 de 2002 (o la que la modifique o sustituya).</t>
  </si>
  <si>
    <t>contada a partir de la expedición de la licencia en Seguridad y Salud en el Trabajo (Salud Ocupacional).
Manejo Ambiental y SST en proyectos de consultoría, o Interventoría de consultoría para el Diseño, Construcción o Rehabilitación o Adecuación, o Ampliación o Mejoramiento o Mantenimiento de infraestructura Vial o de proyectos de Espacio Público.</t>
  </si>
  <si>
    <t>RESIDENTE EN FAUNA SILVESTRE</t>
  </si>
  <si>
    <t>Profesión: Biólogo o Ecólogo - con matricula profesional vigente.</t>
  </si>
  <si>
    <t>En caracterización y manejo de fauna silvestre en proyectos de Obra o Interventoría de obra para la Construcción o Rehabilitación o Adecuación, o Ampliación o Mejoramiento o Mantenimiento de infraestructura Vial Urbana para tráfico automotor o sistema BRT o de proyectos de Espacio Público (plazas, vías peatonales, andenes, controles ambientales de las vías arterias, alamedas y ciclorrutas y red de transporte no motorizado)</t>
  </si>
  <si>
    <t>DIALOGO CIUDADANO Y COMUNICACIÓN ESTRATÉGICA</t>
  </si>
  <si>
    <t>PROFESIONAL 
SOCIAL</t>
  </si>
  <si>
    <t>Sociología o Antropología o Psicología Social Comunitaria o Trabajo Social Gestión y Desarrollo Urbano o Arquitectura o Comunicación Social o Ciencias Políticas y/o Economía.</t>
  </si>
  <si>
    <t>Posgrados del núcleo básico en ciencias sociales, economia y/o arquitectura y/o urbanismo o afines.</t>
  </si>
  <si>
    <t xml:space="preserve">Como Profesional Social o Residente Social en proyectos de construcción o adecuación o ampliación o mantenimiento o rehabilitación de infraestructura vial.
</t>
  </si>
  <si>
    <t>PROFESIONAL SOCIAL DE ACTAS DE VECINDAD</t>
  </si>
  <si>
    <t>Sociología o Antropología o Psicología Social  Comunitaria o Trabajo Social  Gestión y Desarrollo Urbano o Arquitectura o Comunicación Social o Ciencias Políticas y/o Economía.</t>
  </si>
  <si>
    <t>PROFESIONAL ARQUITECTO ACTAS DE VECINDAD</t>
  </si>
  <si>
    <t>Arquitectura y/o Ingeniería civil</t>
  </si>
  <si>
    <t>PROFESIONAL 
SOCIAL DE APOYO</t>
  </si>
  <si>
    <t xml:space="preserve">Como Profesional Social en proyectos de construcción o adecuación o ampliación o mantenimiento o rehabilitación de infraestructura vial.
</t>
  </si>
  <si>
    <t>ARQUEOLOGÍA</t>
  </si>
  <si>
    <t>PROFESIONAL ARQUEOLOGO</t>
  </si>
  <si>
    <t>Profesional Antropologo / Arqueólogo con registro Nacional de Arqueólogos (RNA)</t>
  </si>
  <si>
    <t>Experiencia Específica profesional con experiencia en arqueología mínima de un año en proyectos de prospección y monitoreo, que se pueda comprobar con las autorizaciones de intervención del ICANH (Antigua Normativa) y certificados laborales (Nueva Normativa). El arqueólogo deberá tener el Registro Nacional de Arqueólogos del ICANH.</t>
  </si>
  <si>
    <t>PATRIMONIO</t>
  </si>
  <si>
    <t>PROFESIONAL BIENES DE INTERES CULTURAL  - ARQUITECTO BIC</t>
  </si>
  <si>
    <t xml:space="preserve">Arquitecto
</t>
  </si>
  <si>
    <t>Conservación y gestión del patrimonio inmueble / restauración arquitectónico</t>
  </si>
  <si>
    <t>Experiencia en 3 proyectos de estudios de intervención en bienes inmuebles de interés cultural y/o proyectos de espacio público en sectores de interés cultural</t>
  </si>
  <si>
    <t>COSTOS, PRESUPUESTO Y PROGRAMACIÓN</t>
  </si>
  <si>
    <t>PROFESIONAL DE COSTOS, PRESUPUESTO Y PROGRAMACIÓN</t>
  </si>
  <si>
    <t>Arquitecto o Ingeniero Civil o Ingeniero en Transportes y Vías o Profesional en Administración de obra, con tarjeta profesional vigente</t>
  </si>
  <si>
    <t>En proyectos de Estudios, Diseños, Obra o Interventoría de Estudios, Diseños u Obra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PROFESIONAL DE COSTOS Y/O PRESUPUESTOS Y/O PROGRAMACIÓN.</t>
  </si>
  <si>
    <t>Gerencia o Gestión o tecnología de Proyectos de construcción o obras o infraestructura o Edificaciones o posgrados relacionados con esta área de la ingeniería civil y la arquitectura</t>
  </si>
  <si>
    <t>En proyectos de Interventoría de obra o ejecución de obra para la Construcción o Rehabilitación o Adecuación o Ampliación o Mejoramiento o Mantenimiento de infraestructura vial urbana o de proyectos de Espacio Público (plazas, vías peatonales, andenes, controles ambientales de las vías arterias, alamedas y ciclorrutas y red de transporte no motorizado) o sistemas BRT para tráfico automotor, como PROFESIONAL DE COSTOS Y/O PRESUPUESTOS Y/O PROGRAMACIÓN.</t>
  </si>
  <si>
    <t>PROFESIONAL DE APOYO DE COSTOS, PRESUPUESTO Y PROGRAMACIÓN</t>
  </si>
  <si>
    <t>PROGRAMACIÓN</t>
  </si>
  <si>
    <t>SIG CAD BIM</t>
  </si>
  <si>
    <t xml:space="preserve">MODELADOR Y/O ESPECIALISTA BIM  </t>
  </si>
  <si>
    <t>Ingeniero Civil, Ingeniero de transportes y vías o Arquitecto, o profesiones afines a la ingeniería con tarjeta profesional vigente</t>
  </si>
  <si>
    <t>Un (1) año de experienacia específica como Especialista o Profesional en proyectos de infraestructura vial urbana y mímimo dos (2) contratos certificados en proyectos de infraestructura en los que haya participado como Coordinador BIM o Especialista BIM o Profesional BIM con obligaciones de modelado BIM o título de formación formal o informal como modelador BIM en proyectos e infraestructura con mínimo 250 horas certificadas</t>
  </si>
  <si>
    <t>COORDINADOR BIM</t>
  </si>
  <si>
    <t xml:space="preserve">Dos (2) años de experienacia como Director o Coordinador o Gerente o Especialista o Profesional en proyectos de infraestructura vial urbana y mímimo dos (2) contratos certificados en proyectos de infraestructura en los que haya participado como Coordinador BIM o Especialista BIM o Profesional BIM con obligaciones de modelado y/o coordinación BIM o título de formación formal o no formal como coordinador BIM </t>
  </si>
  <si>
    <t>M.O%</t>
  </si>
  <si>
    <t xml:space="preserve"> </t>
  </si>
  <si>
    <t>Es el Factor de Incremento por disminución de la Jornada laboral estimado por la Entidad, el cual se aplicará de acuerdo a la fecha programada de ejecución de las Obras, así:</t>
  </si>
  <si>
    <t>Del 15 de julio de 2024 al 14 de julio de 2025: 2,09%</t>
  </si>
  <si>
    <t>Del 15 de julio de 2025 al 14 de julio de 2026: 6,25%</t>
  </si>
  <si>
    <t>Del 15 de julio de 2026 en adelante: 10,42%.</t>
  </si>
  <si>
    <t>EL PRESUPUESTO OFICIAL TOTAL , se estima en la suma de:</t>
  </si>
  <si>
    <t>La suma indicada como Presupuesto Oficial Total, se divide de la siguiente manera:</t>
  </si>
  <si>
    <t>PRESUPUESTO OFICIAL TOTAL COMPLEMENTACIÓN O ACTUALIZACIÓN O AJUSTES O DISEÑOS</t>
  </si>
  <si>
    <t xml:space="preserve">Es la suma de </t>
  </si>
  <si>
    <t>TOTAL COSTOS PERSONAL ETAPA COMPLEMENTACIÓN O ACTUALIZACIÓN O AJUSTES O DISEÑOS</t>
  </si>
  <si>
    <t>COSTOS OPERACIONALES  ETAPA COMPLEMENTACIÓN O ACTUALIZACIÓN O AJUSTES O DISEÑOS</t>
  </si>
  <si>
    <t>SUBTOTAL  ETAPA COMPLEMENTACIÓN O ACTUALIZACIÓN O AJUSTES O DISEÑOS</t>
  </si>
  <si>
    <t>I.V.A.  SUBTOTAL  ETAPA COMPLEMENTACIÓN O ACTUALIZACIÓN O AJUSTES O DISEÑOS</t>
  </si>
  <si>
    <t>TOTAL  ETAPA COMPLEMENTACIÓN O ACTUALIZACIÓN O AJUSTES O DISEÑOS</t>
  </si>
  <si>
    <t>ENSAYOS DE LABORATORIO, SONDEOS E INSPECCIÓN DE REDES</t>
  </si>
  <si>
    <t>SUBTOTAL  (INCLUYE FACTOR MULTIPLICADOR) ENSAYOS DE LABORATORIO, SONDEOS E INSPECCIÓN DE REDES</t>
  </si>
  <si>
    <t>IVA SOBRE ENSAYOS DE LABORATORIO, SONDEOS E INSPECCIÓN DE REDES</t>
  </si>
  <si>
    <t>TOTAL  ENSAYOS DE LABORATORIO, SONDEOS E INSPECCIÓN DE REDES</t>
  </si>
  <si>
    <t>VALOR BÁSICO DE AJUSTES POR CAMBIO DE VIGENCIA</t>
  </si>
  <si>
    <t>IVA SOBRE VALOR BÁSICO DE AJUSTES POR CAMBIO DE VIGENCIA</t>
  </si>
  <si>
    <t>TOTAL  AJUSTES POR CAMBIO DE VIGENCIA</t>
  </si>
  <si>
    <t>COMPROBACIÓN</t>
  </si>
  <si>
    <t>VALOR BÁSICO ESTIMADO PERSONAL + GASTOS OPERACIONALES PARA PRELIMINARES</t>
  </si>
  <si>
    <t>VALOR PARA LA FASE DE CONSTRUCCIÓN ( A + B + C + D + E + F + M )</t>
  </si>
  <si>
    <t>COSTO ACTIVIDADES AMBIENTALES Y SST PARA ETAPA DE PRELIMINARES</t>
  </si>
  <si>
    <t>COSTO ACTIVIDADES AMBIENTALES Y SST PARA ETAPA DE CONSTRUCCIÓN</t>
  </si>
  <si>
    <t>COSTO DIALOGO CIUDADANO Y COMUNICACIÓN ESTRATÉGICA PARA ETAPA DE PRELIMINARES</t>
  </si>
  <si>
    <t>COSTO DIALOGO CIUDADANO Y COMUNICACIÓN ESTRATÉGICA PARA ETAPA DE CONSTRUCCIÓN</t>
  </si>
  <si>
    <t>COSTO PLAN DE MANEJO DE TRÁNSITO PARA ETAPA DE PRELIMINARES</t>
  </si>
  <si>
    <t>COSTO PLAN DE MANEJO DE TRÁNSITO PARA ETAPA DE CONSTRUCCIÓN</t>
  </si>
  <si>
    <t>No.</t>
  </si>
  <si>
    <t>Descripción</t>
  </si>
  <si>
    <t>% sobre el valor de la Etapa de Preliminares</t>
  </si>
  <si>
    <t>Aprobación por parte de la Interventoría del Cronograma de la Etapa de Preliminares</t>
  </si>
  <si>
    <t>Terminación del proceso de revisión por parte de la Interventoría de los Estudios y Diseños</t>
  </si>
  <si>
    <t>Radicación para aprobaciones/trámites/permisos en las ESP con aprobación por parte del Interventor</t>
  </si>
  <si>
    <t>EAAB</t>
  </si>
  <si>
    <t>Enel /UAESP</t>
  </si>
  <si>
    <t>Vanti</t>
  </si>
  <si>
    <t>Movistar / Tigo</t>
  </si>
  <si>
    <t>ETB</t>
  </si>
  <si>
    <t>Firma Acta de Finalización de la Etapa de Preliminares e inicio de la Etapa de Construcción</t>
  </si>
  <si>
    <t>Cierre y aprobaciones de productos finales de ESP</t>
  </si>
  <si>
    <t>FORMATO</t>
  </si>
  <si>
    <t>Presupuesto General de Obras - Costos Directos</t>
  </si>
  <si>
    <t>CÓDIGO</t>
  </si>
  <si>
    <t>PROCESO</t>
  </si>
  <si>
    <t>VERSIÓN</t>
  </si>
  <si>
    <t>FO-DP-01</t>
  </si>
  <si>
    <t>Proyectos</t>
  </si>
  <si>
    <t>INSTITUTO DE DESARROLLO URBANO</t>
  </si>
  <si>
    <t>SUBDIRECCIÓN GENERAL DE DESARROLLO URBANO</t>
  </si>
  <si>
    <t>DIRECCIÓN TÉCNICA DE PROYECTOS</t>
  </si>
  <si>
    <t>PRESUPUESTO GENERAL DE OBRAS</t>
  </si>
  <si>
    <t>COD. IDU</t>
  </si>
  <si>
    <t>ÍTEM</t>
  </si>
  <si>
    <t>DESCRIPCIÓN</t>
  </si>
  <si>
    <t>UNIDAD</t>
  </si>
  <si>
    <t>CANTIDAD</t>
  </si>
  <si>
    <t>VR. UNITARIO</t>
  </si>
  <si>
    <t>VR. UNITARIO
CON A.I.U.</t>
  </si>
  <si>
    <t>VALOR TOTAL</t>
  </si>
  <si>
    <t>COSTOS DIRECTOS</t>
  </si>
  <si>
    <t>CANTIDADES EN MEMORIAS</t>
  </si>
  <si>
    <t>CALZADA</t>
  </si>
  <si>
    <t>PAISAJISMO</t>
  </si>
  <si>
    <t>SUDS</t>
  </si>
  <si>
    <t>SEÑALIZACIÓN, DEMARCACIÓN VIAL Y SEMAFORIZACIÓN</t>
  </si>
  <si>
    <t>SEMAFORIZACIÓN</t>
  </si>
  <si>
    <t>VALOR PARA ACTIVIDADES DE ACERO (INCLUYE A.I.U)</t>
  </si>
  <si>
    <t xml:space="preserve">AJUSTES POR CAMBIO DE VIGENCIA PARA ACTIVIDADES DE ACERO </t>
  </si>
  <si>
    <t>COSTOS DE ACTIVIDADES ACERO (INCLUYE A.I.U Y CAMBIO DE VIGENCIA) ( F )</t>
  </si>
  <si>
    <t>4882 N</t>
  </si>
  <si>
    <t>TURNO NOCTURNO</t>
  </si>
  <si>
    <t>3009 N</t>
  </si>
  <si>
    <t>4613 N</t>
  </si>
  <si>
    <t>5244 N</t>
  </si>
  <si>
    <t>4792 N</t>
  </si>
  <si>
    <t>3044 N</t>
  </si>
  <si>
    <t>3043 N</t>
  </si>
  <si>
    <t>3878 N</t>
  </si>
  <si>
    <t>3879 N</t>
  </si>
  <si>
    <t>3722 N</t>
  </si>
  <si>
    <t>3471 N</t>
  </si>
  <si>
    <t>3045 N</t>
  </si>
  <si>
    <t>3042 N</t>
  </si>
  <si>
    <t>8655 N</t>
  </si>
  <si>
    <t>3024 N</t>
  </si>
  <si>
    <t>3052 N</t>
  </si>
  <si>
    <t>3050 N</t>
  </si>
  <si>
    <t>4549 N</t>
  </si>
  <si>
    <t>4049 N</t>
  </si>
  <si>
    <t>4551 N</t>
  </si>
  <si>
    <t>4558 N</t>
  </si>
  <si>
    <t>6538 N</t>
  </si>
  <si>
    <t>3046 N</t>
  </si>
  <si>
    <t>3047 N</t>
  </si>
  <si>
    <t>3048 N</t>
  </si>
  <si>
    <t>7432 N</t>
  </si>
  <si>
    <t>4402 N</t>
  </si>
  <si>
    <t>3324 N</t>
  </si>
  <si>
    <t>4978 N</t>
  </si>
  <si>
    <t>3226 N</t>
  </si>
  <si>
    <t>3227 N</t>
  </si>
  <si>
    <t>3228 N</t>
  </si>
  <si>
    <t>3230 N</t>
  </si>
  <si>
    <t>3776 N</t>
  </si>
  <si>
    <t>3602 N</t>
  </si>
  <si>
    <t>3603 N</t>
  </si>
  <si>
    <t>4841 N</t>
  </si>
  <si>
    <t>4839 N</t>
  </si>
  <si>
    <t>3282 N</t>
  </si>
  <si>
    <t>3254 N</t>
  </si>
  <si>
    <t>3272 N</t>
  </si>
  <si>
    <t>3331 N</t>
  </si>
  <si>
    <t>4403 N</t>
  </si>
  <si>
    <t>3225 N</t>
  </si>
  <si>
    <t>3317 N</t>
  </si>
  <si>
    <t>3318 N</t>
  </si>
  <si>
    <t>3620 N</t>
  </si>
  <si>
    <t>3391 N</t>
  </si>
  <si>
    <t>3315 N</t>
  </si>
  <si>
    <t>3316 N</t>
  </si>
  <si>
    <t>3306 N</t>
  </si>
  <si>
    <t>3294 N</t>
  </si>
  <si>
    <t>3293 N</t>
  </si>
  <si>
    <t>4840 N</t>
  </si>
  <si>
    <t>4972 N</t>
  </si>
  <si>
    <t>4973 N</t>
  </si>
  <si>
    <t>4974 N</t>
  </si>
  <si>
    <t>3253 N</t>
  </si>
  <si>
    <t>3257 N</t>
  </si>
  <si>
    <t>3258 N</t>
  </si>
  <si>
    <t>3268 N</t>
  </si>
  <si>
    <t>8393 N</t>
  </si>
  <si>
    <t>3328 N</t>
  </si>
  <si>
    <t>3685 N</t>
  </si>
  <si>
    <t>3305 N</t>
  </si>
  <si>
    <t>8301 N</t>
  </si>
  <si>
    <t>4410 N</t>
  </si>
  <si>
    <t>3202 N</t>
  </si>
  <si>
    <t>8970 N</t>
  </si>
  <si>
    <t>3735 N</t>
  </si>
  <si>
    <t>7875 N</t>
  </si>
  <si>
    <t>5249 N</t>
  </si>
  <si>
    <t>3388 N</t>
  </si>
  <si>
    <t>8486 N</t>
  </si>
  <si>
    <t>3379 N</t>
  </si>
  <si>
    <t>4301 N</t>
  </si>
  <si>
    <t>4108 N</t>
  </si>
  <si>
    <t>3847 N</t>
  </si>
  <si>
    <t>5023 N</t>
  </si>
  <si>
    <t>5316 N</t>
  </si>
  <si>
    <t>4890 N</t>
  </si>
  <si>
    <t>4891 N</t>
  </si>
  <si>
    <t>6423 N</t>
  </si>
  <si>
    <t>4556 N</t>
  </si>
  <si>
    <t>3223 N</t>
  </si>
  <si>
    <t>3795 N</t>
  </si>
  <si>
    <t>3195 N</t>
  </si>
  <si>
    <t>3057 N</t>
  </si>
  <si>
    <t>3653 N</t>
  </si>
  <si>
    <t>4131 N</t>
  </si>
  <si>
    <t>3015 N</t>
  </si>
  <si>
    <t>4300 N</t>
  </si>
  <si>
    <t>5753 N</t>
  </si>
  <si>
    <t>4126 N</t>
  </si>
  <si>
    <t>6091 N</t>
  </si>
  <si>
    <t>6089 N</t>
  </si>
  <si>
    <t>6090 N</t>
  </si>
  <si>
    <t>6719 N</t>
  </si>
  <si>
    <t>8161 N</t>
  </si>
  <si>
    <t>8122 N</t>
  </si>
  <si>
    <t>8155 N</t>
  </si>
  <si>
    <t>5250 N</t>
  </si>
  <si>
    <t>3408 N</t>
  </si>
  <si>
    <t>8734 N</t>
  </si>
  <si>
    <t>5182 N</t>
  </si>
  <si>
    <t>6383 N</t>
  </si>
  <si>
    <t>4106 N</t>
  </si>
  <si>
    <t>4105 N</t>
  </si>
  <si>
    <t>4344 N</t>
  </si>
  <si>
    <t>4346 N</t>
  </si>
  <si>
    <t>4110 N</t>
  </si>
  <si>
    <t>3652 N</t>
  </si>
  <si>
    <t>4489 N</t>
  </si>
  <si>
    <t>3382 N</t>
  </si>
  <si>
    <t>4104 N</t>
  </si>
  <si>
    <t>3415 N</t>
  </si>
  <si>
    <t>9030 N</t>
  </si>
  <si>
    <t>3159 N</t>
  </si>
  <si>
    <t>3221 N</t>
  </si>
  <si>
    <t>4125 N</t>
  </si>
  <si>
    <t>5090 N</t>
  </si>
  <si>
    <t>4789 N</t>
  </si>
  <si>
    <t>4791 N</t>
  </si>
  <si>
    <t>7430 N</t>
  </si>
  <si>
    <t>4130 N</t>
  </si>
  <si>
    <t>3414 N</t>
  </si>
  <si>
    <t>4128 N</t>
  </si>
  <si>
    <t>4240 N</t>
  </si>
  <si>
    <t>3872 N</t>
  </si>
  <si>
    <t>3431 N</t>
  </si>
  <si>
    <t>4247 N</t>
  </si>
  <si>
    <t>4569 N</t>
  </si>
  <si>
    <t>6564 N</t>
  </si>
  <si>
    <t>3178 N</t>
  </si>
  <si>
    <t>4244 N</t>
  </si>
  <si>
    <t>4245 N</t>
  </si>
  <si>
    <t>4246 N</t>
  </si>
  <si>
    <t>4960 N</t>
  </si>
  <si>
    <t>5729 N</t>
  </si>
  <si>
    <t>5850 N</t>
  </si>
  <si>
    <t>6779 N</t>
  </si>
  <si>
    <t>4860 N</t>
  </si>
  <si>
    <t>8452 N</t>
  </si>
  <si>
    <t>6579 N</t>
  </si>
  <si>
    <t>5856 N</t>
  </si>
  <si>
    <t>6588 N</t>
  </si>
  <si>
    <t>FORMULARIO 1</t>
  </si>
  <si>
    <t>PRESUPUESTO OFICIAL</t>
  </si>
  <si>
    <t>[El presente formulario aplica para los procesos de contratación que tengan como forma de pago precios unitarios, la Entidad debe ajustarlo cuando la modalidad de pago corresponde a: precio global, llave en mano, administración delegada y reembolso de gastos] </t>
  </si>
  <si>
    <t>ETAPA DE EJECUCIÓN DE OBRAS</t>
  </si>
  <si>
    <t>Nº</t>
  </si>
  <si>
    <t>ITEM DE PAGO</t>
  </si>
  <si>
    <t xml:space="preserve">ESPECIFICACIONES </t>
  </si>
  <si>
    <t>DESCRIPCION</t>
  </si>
  <si>
    <t>UND.</t>
  </si>
  <si>
    <t>VALOR UNITARIO</t>
  </si>
  <si>
    <t xml:space="preserve">VALOR TOTAL                                </t>
  </si>
  <si>
    <t>PARTICULAR</t>
  </si>
  <si>
    <t>Subtotal</t>
  </si>
  <si>
    <t>VALOR TOTAL ( A + B + C + D + E + F + G + M )</t>
  </si>
  <si>
    <t>PORCENTAJE</t>
  </si>
  <si>
    <t>ADMINISTRACION</t>
  </si>
  <si>
    <t>A=</t>
  </si>
  <si>
    <t>IMPREVISTO</t>
  </si>
  <si>
    <t>I=</t>
  </si>
  <si>
    <t>UTILIDAD</t>
  </si>
  <si>
    <t>U=</t>
  </si>
  <si>
    <t>TOTAL A.I.U</t>
  </si>
  <si>
    <t>A.I.U.=</t>
  </si>
  <si>
    <t xml:space="preserve">NOTA 1:  Para el cálculo del presupuesto oficial, se formularon cantidades para cada uno de los ítems que conforman el mismo, aclarando que estas podrán aumentar, disminuir o suprimirse durante la ejecución del contrato, y esto no será objeto de futuras reclamaciones. </t>
  </si>
  <si>
    <t xml:space="preserve">NOTA 2: Se debe tener en cuenta que el PRECIO UNITARIO incluye el valor de A.I.U. </t>
  </si>
  <si>
    <t xml:space="preserve">NOTA 3: Cuando la fracción decimal del peso sea  igual o superior a 5 se aproximara por exceso al número entero siguiente del peso y cuando la fracción decimal del peso sea inferior a 5 se aproximará por defecto al número entero del peso. </t>
  </si>
  <si>
    <t xml:space="preserve">NOTA 4:  El A.I.U y su discriminación deben estar en porcentaje (%). </t>
  </si>
  <si>
    <t>NOTA 6:  El reconocimiento económico de los requerimientos  ambientales exigidos  por las autoridades ambientales, y/o sociales que son de obligatorio cumplimiento, serán reconocidos a cargo de reembolso de gastos (afectados por un % de administracion)</t>
  </si>
  <si>
    <t>NOTA 7: Los ensayos necesarios para que el contratista realice el control de recibo de obra y materiales establecidos en la Norma Técnica, las pruebas y certificaciones necesarios para el recibo de las obras por parte de las empresas de servicios públicos, se incluyen en el costo para: ENSAYOS DE LABORATORIO EN LA FASE DE EJECUCIÓN, del contrato, teniendo en cuenta lo dispuesto en los documentos del proceso.</t>
  </si>
  <si>
    <t>NOTA 8: El valor para COSTO DE ACTIVIDADES ACERO es un valor fijo no ofertable. Para efectos del presente proceso el precio del INSUMO de acero es de MARZO del año 2023, en consecuencia el " Io " para el pago de ajustes por cambio de vigencia para estos item, sera el del mes de MARZO de 2023.</t>
  </si>
  <si>
    <t>NOTA 9: En todos los casos, el contrato se adjudicará y se suscribirá por el valor del presupuesto oficial.</t>
  </si>
  <si>
    <t>NOTA 10: Todos los ahorros que llegare a generar la oferta de los valores ofertables del valor para OBRA CIVIL, se imputarán al valor del FONDO DE COMPENSACIONES.</t>
  </si>
  <si>
    <t>NOTA 11: Los impuestos, tasas o contribuciones aplicables al tipo de contratación de ejecución de obra son los siguientes:
Contribución Especial (Impuesto de Guerra)
ICA (Acuerdo Distrital 780 de 2020)
GMF (Ley 1739 23dic2014 modifica el Estatuto Tributario)
Estampilla Universidad Distrital (Acuerdo 696 de 2017) 
Estampilla procultura (Acuerdo 187  20 dic 2005)
Estampilla pro personas Mayores (Acuerdo 645 de 9 de junio de 2016)
Estampilla Unipedagógica (Dec 584 de 19 dic 2014)</t>
  </si>
  <si>
    <t>NOTA 12:  Los impuestos, costos, etc, que son propias de la actividad de ejecución de obra civil son responsabilidad del contratista de acuerdo a las disposiciones vigentes.</t>
  </si>
  <si>
    <t>MATRIZ PARA CÁLCULO PRELIMINARES</t>
  </si>
  <si>
    <t>TRANSVERSALES + ENSAYOS GEOTEC GRALES</t>
  </si>
  <si>
    <t>TERMINO ESTIMADO FASE PRELIMINARES</t>
  </si>
  <si>
    <t>1. COSTOS DE PERSONAL</t>
  </si>
  <si>
    <t>PERFIL PROFESIONAL</t>
  </si>
  <si>
    <t>CATEGORÍA</t>
  </si>
  <si>
    <t>DEDICACIÓN FASE DE PRELIMINARES  (MES)</t>
  </si>
  <si>
    <t>TARIFA (MES)</t>
  </si>
  <si>
    <t>FACTOR PRESTACIONAL</t>
  </si>
  <si>
    <t xml:space="preserve">N. MESES
FASE DE PRELIMINARES </t>
  </si>
  <si>
    <t>TARIFA + PRESTACIONES</t>
  </si>
  <si>
    <t>SUBTOTAL ESPEC.</t>
  </si>
  <si>
    <t>A</t>
  </si>
  <si>
    <t>B</t>
  </si>
  <si>
    <t>C</t>
  </si>
  <si>
    <t>D</t>
  </si>
  <si>
    <t>E</t>
  </si>
  <si>
    <t>F= A*B*C*D*E</t>
  </si>
  <si>
    <t>CÓD. IDU</t>
  </si>
  <si>
    <t>PERSONAL PROFESIONAL (Ingenieros y Otros)</t>
  </si>
  <si>
    <t>CANTID MES</t>
  </si>
  <si>
    <t>ENSAYOS OBRAS ESPECIALES+INSPEC REDES</t>
  </si>
  <si>
    <t>REDES HUMEDAS</t>
  </si>
  <si>
    <t>REDES SECAS</t>
  </si>
  <si>
    <t>PERSONAL TÉCNICO Y PERSONAL AUXILIAR</t>
  </si>
  <si>
    <t>PERSONAL ADMINISTRATIVO</t>
  </si>
  <si>
    <t>SUBTOTAL COSTOS DE PERSONAL</t>
  </si>
  <si>
    <t>GASTOS OPERACIONALES</t>
  </si>
  <si>
    <t>CANT.</t>
  </si>
  <si>
    <t>ÁREA (M2)</t>
  </si>
  <si>
    <t>DEDICACIÓN X ÁREA (M2)</t>
  </si>
  <si>
    <t>COSTO ($/M2.MES)</t>
  </si>
  <si>
    <t>VALOR ($)</t>
  </si>
  <si>
    <t>SUBTOTAL GASTOS OPERACIONALES</t>
  </si>
  <si>
    <t>ENSAYOS DE LABORATORIO</t>
  </si>
  <si>
    <t>UN</t>
  </si>
  <si>
    <t>COSTO UNITARIO SIN IVA ($)</t>
  </si>
  <si>
    <t>F.M.</t>
  </si>
  <si>
    <t>SUBTOTAL VALOR BÁSICO ($) INCLUYE FACTOR MULTIPLICADOR</t>
  </si>
  <si>
    <t>SUBTOTAL ENSAYOS DE LABORATORIO (INCLUYE FM)</t>
  </si>
  <si>
    <t>SUBTOTAL COSTOS ESTIMADO PARA FASE PRELIMINARES (PERSONAL+GASTOS OPERACIONALES+ENSAYOS DE LABORATORIO)</t>
  </si>
  <si>
    <t>CAMBIO DE VIGENCIA</t>
  </si>
  <si>
    <t>IVA</t>
  </si>
  <si>
    <t>A.</t>
  </si>
  <si>
    <t>SUBTOTAL COSTOS ESTIMADO PARA FASE PRELIMINARES (PERSONAL+GASTOS OPERACIONALES+ENSAYOS DE LABORATORIO (INCLUYE CAMBIO DE VIGENCIA E IVA)</t>
  </si>
  <si>
    <t>VALOR ESTIMADO PARA LA ETAPA DE PRELIMINARES (INCLUYE CAMBIO DE VIGENCIA E IVA) ( G )</t>
  </si>
  <si>
    <t>( A )</t>
  </si>
  <si>
    <t>MATRIZ PARA CÁLCULO DE A.I.U.</t>
  </si>
  <si>
    <t>2.0</t>
  </si>
  <si>
    <t>COSTO DIRECTO ESTIMADO DE OBRA (CD)</t>
  </si>
  <si>
    <t>COSTO DIRECTO ESTIMADO  ACTIVIDADES DE ACERO  (CD)</t>
  </si>
  <si>
    <t>CONTRATO No.</t>
  </si>
  <si>
    <t>TERMINO ESTIMADO PRELIMINARES</t>
  </si>
  <si>
    <t>TERMINO ESTIMADO DE EJECUCIÓN DE OBRA</t>
  </si>
  <si>
    <t>TERMINO ESTIMADO DE ENTREGA DE OBRA</t>
  </si>
  <si>
    <t>COSTOS ESTIMADOS PARA PRELIMINARES</t>
  </si>
  <si>
    <t>COSTOS ESTIMADOS PARA COMPENSACIONES A SDA</t>
  </si>
  <si>
    <t>COSTOS ESTIMADOS PARA ENSAYOS DE LABORATORIO</t>
  </si>
  <si>
    <t>AMIGABLE COMPONEDOR</t>
  </si>
  <si>
    <t>AJUSTES POR CAMBIO DE VIGENCIA</t>
  </si>
  <si>
    <t>A. ADMINISTRACIÓN</t>
  </si>
  <si>
    <t>DEDICACIÓN FASE DE OBRA (MES)</t>
  </si>
  <si>
    <t>DEDICACIÓN FASE DE RECIBO (MES)</t>
  </si>
  <si>
    <t>N. MESES
OBRA</t>
  </si>
  <si>
    <t>N. MESES RECIBO</t>
  </si>
  <si>
    <t>F</t>
  </si>
  <si>
    <t>G</t>
  </si>
  <si>
    <t>H = A*D*E*(B*F+C*G)</t>
  </si>
  <si>
    <t>DEDICACIÓN
FASE DE OBRA</t>
  </si>
  <si>
    <t>DEDICACIÓN
FASE DE RECIBO</t>
  </si>
  <si>
    <t>DEDICACIÓN X ÁREA (M2)
OBRA</t>
  </si>
  <si>
    <t>N. MESES
RECIBO</t>
  </si>
  <si>
    <t>TOTAL COSTOS PERSONAL + GASTOS OPERACIONALES POR EL TÉRMINO DE EJECUCIÓN DE OBRA (INCLUYE PLAZO DE RECIBO DE OBRA)</t>
  </si>
  <si>
    <t>TOTAL COSTOS PERSONAL + GASTOS OPERACIONALES POR EL TÉRMINO DE EJECUCIÓN EN PORCENTAJE DEL COSTO DIRECTO</t>
  </si>
  <si>
    <t>3. IMPUESTOS Y GARANTÍAS</t>
  </si>
  <si>
    <t>IMPUESTOS</t>
  </si>
  <si>
    <t>IMPUESTO</t>
  </si>
  <si>
    <t>Contribución Especial (Impuesto de Guerra)</t>
  </si>
  <si>
    <t>ICA (Acuerdo distrital 780 de 2020)</t>
  </si>
  <si>
    <t>GMF (Ley 1739 23dic2014 modifica el Estatuto Tributario)</t>
  </si>
  <si>
    <t>Estampilla Universidad Distrital (Acuerdo 696 de 2017)</t>
  </si>
  <si>
    <t>Estampilla procultura (Acuerdo 187  20 dic 2005)</t>
  </si>
  <si>
    <t>Estampilla pro personas Mayores (Acuerdo 645 de 9 de junio de 2016)</t>
  </si>
  <si>
    <t>Estampilla Unipedagógica (Dec 584 de 19 dic 2014)</t>
  </si>
  <si>
    <t>SUBTOTAL IMPUESTOS</t>
  </si>
  <si>
    <t>GARANTÍAS</t>
  </si>
  <si>
    <t>VR. BASE</t>
  </si>
  <si>
    <t>% ASEGURADO</t>
  </si>
  <si>
    <t>VIGENCIA AMPARO (MESES)</t>
  </si>
  <si>
    <t>TASA ASEGURADORA</t>
  </si>
  <si>
    <t>Cumplimiento</t>
  </si>
  <si>
    <t>GARANTÍA ÚNICA</t>
  </si>
  <si>
    <t>Buen Manejo de Anticipo</t>
  </si>
  <si>
    <t>Salarios y Prestaciones Sociales</t>
  </si>
  <si>
    <t>Estabilidad de la Obra</t>
  </si>
  <si>
    <t>Predios, labores y Operaciones- Vigencia (Decreto 1082 de 2015 Sección III)</t>
  </si>
  <si>
    <t>RESPONSABILIDAD CIVIL EXTRACONTRACTUAL</t>
  </si>
  <si>
    <t>Revisar con monto del proyecto - hoja tablas</t>
  </si>
  <si>
    <t>Colocación de elemento de publicidad exterior tipo valla de construcción (Resolución 931 de 2008, numeral 7 del artículo 7)</t>
  </si>
  <si>
    <t>100 SMMLV</t>
  </si>
  <si>
    <t>SUBTOTAL GARANTÍAS</t>
  </si>
  <si>
    <t>TOTAL IMPUESTOS Y GARANTÍAS</t>
  </si>
  <si>
    <t>TOTAL IMPUESTOS Y GARANTÍAS EN PORCENTAJE DEL COSTO DIRECTO</t>
  </si>
  <si>
    <t>A. ADMINISTRACIÓN (1 + 2 + 3)</t>
  </si>
  <si>
    <t xml:space="preserve">I. IMPREVISTOS </t>
  </si>
  <si>
    <t>U. UTILIDAD</t>
  </si>
  <si>
    <t>A.I.U. (ADMINISTRACIÓN, IMPREVISTOS Y UTILIDAD)</t>
  </si>
  <si>
    <t>NOTA:</t>
  </si>
  <si>
    <t>LA EDICIÓN DE LAS FÓRMULAS COMPROMETE LA RESPONSABILIDAD DEL USUARIO DE LA MATRIZ.</t>
  </si>
  <si>
    <t>* INCLUYE EN F.P. HORAS EXTRAS.</t>
  </si>
  <si>
    <t>VR. POE</t>
  </si>
  <si>
    <t>PMA</t>
  </si>
  <si>
    <t>DCyCE</t>
  </si>
  <si>
    <t>PMT</t>
  </si>
  <si>
    <t>SISTEMA DE GESTIÓN AMBIENTAL, SEGURIDAD Y SALUD EN EL TRABAJO</t>
  </si>
  <si>
    <t>PRELIMINARES</t>
  </si>
  <si>
    <t>COMPONENTE A - PERSONAL</t>
  </si>
  <si>
    <t>PRELIMINARES DE OBRA</t>
  </si>
  <si>
    <t>UN.</t>
  </si>
  <si>
    <t>CAT</t>
  </si>
  <si>
    <t>CANT</t>
  </si>
  <si>
    <t>DEDIC 
H/MES</t>
  </si>
  <si>
    <t>TOTAL DEDIC H/PROY</t>
  </si>
  <si>
    <t>F.P.</t>
  </si>
  <si>
    <t>TOTAL ACTIVIDAD</t>
  </si>
  <si>
    <t>MES</t>
  </si>
  <si>
    <t>Sandra Aguilar</t>
  </si>
  <si>
    <t>SUBTOTAL  PERSONAL PRELIMINARES</t>
  </si>
  <si>
    <t>EJECUCIÓN DE OBRAS</t>
  </si>
  <si>
    <t>TARIFA</t>
  </si>
  <si>
    <t>BRIGADA DE ORDEN, ASEO Y LIMPIEZA</t>
  </si>
  <si>
    <t>13 brigadas</t>
  </si>
  <si>
    <t>SUBTOTAL  PERSONAL OBRA</t>
  </si>
  <si>
    <t>SUBTOTAL COMPONENTE A</t>
  </si>
  <si>
    <t xml:space="preserve">COMPONTE B. MANEJO AMBIENTAL EN LA EJECUCIÓN DE LAS ACTIVIDADES CONSTRUCTIVAS </t>
  </si>
  <si>
    <t>ÍTEMS</t>
  </si>
  <si>
    <t>ESPECIFICACIÓN</t>
  </si>
  <si>
    <t>B1</t>
  </si>
  <si>
    <t xml:space="preserve"> MANEJO DE CAMPAMENTOS FIJOS Y/O TEMPORALES</t>
  </si>
  <si>
    <t>SUBTOTAL DEL PROGRAMA</t>
  </si>
  <si>
    <t>B 2</t>
  </si>
  <si>
    <t>MANEJO DE MATERIALES DE CONSTRUCCIÓN</t>
  </si>
  <si>
    <t>POLIETILENO NEGRO</t>
  </si>
  <si>
    <t>SEÑALES TUBULARES</t>
  </si>
  <si>
    <t>CINTA DE DEMARCACION</t>
  </si>
  <si>
    <t>B 3</t>
  </si>
  <si>
    <t>MANEJO INTEGRAL DE RESIDUOS SÓLIDOS</t>
  </si>
  <si>
    <t>KIT BRIGADA DE ASEO Y LIMPIEZA</t>
  </si>
  <si>
    <t>PUNTO ECOLOGICO</t>
  </si>
  <si>
    <t>B 4</t>
  </si>
  <si>
    <t>CONTROL DE EMISIONES ATMOSFÉRICAS</t>
  </si>
  <si>
    <t>DEMARCACIÓN DEL ÁREA DE TRABAJO</t>
  </si>
  <si>
    <t xml:space="preserve">B 5 </t>
  </si>
  <si>
    <t>MANEJO INTEGRAL DE CUERPOS DE AGUA Y SUMIDEROS</t>
  </si>
  <si>
    <t>PROTECCIÓN DE SUMIDEROS</t>
  </si>
  <si>
    <t>SUBTOTAL COMPONENTE B</t>
  </si>
  <si>
    <t>COMPONTE C. MANEJO DE LA VEGETACIÓN Y DEL PAISAJE</t>
  </si>
  <si>
    <t>C 1</t>
  </si>
  <si>
    <t>MANEJO DE LA VEGETACIÓN EXISTENTE Y DE ACTIVIDADES DE DISEÑO PAISAJÍSTICO</t>
  </si>
  <si>
    <t>PROTECCIÓN DE ARBOLES</t>
  </si>
  <si>
    <t>C 2</t>
  </si>
  <si>
    <t xml:space="preserve">MANEJO Y RESCATE DE AVIFAUNA </t>
  </si>
  <si>
    <t>RESCATE Y REUBICACION DE NIDOS</t>
  </si>
  <si>
    <t>SUBTOTAL DEL COMPONENTE C</t>
  </si>
  <si>
    <t xml:space="preserve">COMPONTE D.   GESTIÓN EN SEGURIDAD Y SALUD EN EL TRABAJO </t>
  </si>
  <si>
    <t>D 1</t>
  </si>
  <si>
    <t xml:space="preserve"> GESTIÓN EN SEGURIDAD Y SALUD EN EL TRABAJO </t>
  </si>
  <si>
    <t xml:space="preserve">EXÁMENES OCUPACIONALES </t>
  </si>
  <si>
    <t>SUBTOTAL COMPONENTE D</t>
  </si>
  <si>
    <t>COMPONENTE E. PLAN DE SEÑALIZACIÓN</t>
  </si>
  <si>
    <t>E 1</t>
  </si>
  <si>
    <t>MANEJO SEÑALIZACIÓN FRENTE DE OBRA</t>
  </si>
  <si>
    <t>E.1.1</t>
  </si>
  <si>
    <t>SEÑALIZACIÓN INTERNA DE EXCAVACIONES, POZOS, VACÍOS</t>
  </si>
  <si>
    <t>E.1.2</t>
  </si>
  <si>
    <t>E.1.3</t>
  </si>
  <si>
    <t>E.1.4</t>
  </si>
  <si>
    <t>E.1.5</t>
  </si>
  <si>
    <t>SEÑALES DE CAMPAMENTO Y FRENTES DE OBRA</t>
  </si>
  <si>
    <t>E.1.6</t>
  </si>
  <si>
    <t>E.1.7</t>
  </si>
  <si>
    <t>E.1.8</t>
  </si>
  <si>
    <t>SUBTOTAL COMPONENTE E</t>
  </si>
  <si>
    <t>SUBTOTAL COMPONENTES A+B+C+D+E</t>
  </si>
  <si>
    <t>SUBTOTAL ETAPA PRELIMINARES</t>
  </si>
  <si>
    <t>A.I.U. ETAPA PRELIMINARES (Sólo impuestos y pólizas)</t>
  </si>
  <si>
    <t>SUBTOTAL ETAPA PRELIMINARES - INCLUYE A.I.U.</t>
  </si>
  <si>
    <t>SUBTOTAL ETAPA CONSTRUCCIÓN</t>
  </si>
  <si>
    <t>A.I.U. AMBIENTAL</t>
  </si>
  <si>
    <t>VALOR GLOBAL PARA EL COMPONENTE AMBIENTAL INCLUYE A.I.U: ETAPA CONSTRUCCIÓN</t>
  </si>
  <si>
    <t xml:space="preserve">VALOR GLOBAL AMBIENTAL CON AIU : TOTAL PRELIMINARES + CONSTRUCCIÓN </t>
  </si>
  <si>
    <t>CONSTRUCCION</t>
  </si>
  <si>
    <t>Ambiental</t>
  </si>
  <si>
    <t>MATRIZ PARA CÁLCULO DE AIU- AMBIENTAL</t>
  </si>
  <si>
    <t>Total</t>
  </si>
  <si>
    <t>TERMINO ESTIMADO DE EJECUCIÓN DE OBRA + ENTREGA DE OBRA</t>
  </si>
  <si>
    <t>ICA (Acuerdo Distrital 780 de 2020)</t>
  </si>
  <si>
    <t>Colocación de elemento de publicidad exterior tipo vaya de construcción (Resolución 931 de 2008, numeral 7 del artículo 7)</t>
  </si>
  <si>
    <t>VR. PMA</t>
  </si>
  <si>
    <t>VR. BIOSEG</t>
  </si>
  <si>
    <t>TOTAL</t>
  </si>
  <si>
    <t>CONTROL DE INVERSIÓN DIÁLOGO CIUDADANO Y COMUNICACIÓN ESTRATÉGICA PARA OBRAS DEL IDU</t>
  </si>
  <si>
    <t>Unidad</t>
  </si>
  <si>
    <t>TARIFA
(MES)</t>
  </si>
  <si>
    <t>Factor prestacional</t>
  </si>
  <si>
    <t>CATEGORIA</t>
  </si>
  <si>
    <t>Cantidad</t>
  </si>
  <si>
    <t>Dedicación H/Mes</t>
  </si>
  <si>
    <t>Plazo (Meses)</t>
  </si>
  <si>
    <t>Dedicación Total (Meses)</t>
  </si>
  <si>
    <t>Componente A. Personal Profesional de Gestión Social</t>
  </si>
  <si>
    <t>A.1</t>
  </si>
  <si>
    <t>A.2</t>
  </si>
  <si>
    <t>GUÍA CÍVICO</t>
  </si>
  <si>
    <t>A.3</t>
  </si>
  <si>
    <t>ACTAS DE VECINDAD</t>
  </si>
  <si>
    <t>A.4</t>
  </si>
  <si>
    <t>A.5</t>
  </si>
  <si>
    <t>Subtotal Componente personal Fase PRELIMINARES</t>
  </si>
  <si>
    <t xml:space="preserve">
TARIFA
(MES)</t>
  </si>
  <si>
    <t>Subtotal Componente personal Fase Obra</t>
  </si>
  <si>
    <t>Componente B.  Plan de Gestión social</t>
  </si>
  <si>
    <t>COMPONENTE</t>
  </si>
  <si>
    <t>Valor Unitario</t>
  </si>
  <si>
    <t>Cantidad Obra</t>
  </si>
  <si>
    <t>B.1</t>
  </si>
  <si>
    <t>Programa de Información</t>
  </si>
  <si>
    <t>ETAPA DE PRELIMINARES</t>
  </si>
  <si>
    <t>B.1.1</t>
  </si>
  <si>
    <t>ETAPA DE OBRA</t>
  </si>
  <si>
    <t>B.1.2</t>
  </si>
  <si>
    <t>Subtotal programa de información</t>
  </si>
  <si>
    <t>B.2</t>
  </si>
  <si>
    <t>Programa de Divulgación al ciudadano</t>
  </si>
  <si>
    <t>B.2.1</t>
  </si>
  <si>
    <t>B.2.2</t>
  </si>
  <si>
    <t>B.2.3</t>
  </si>
  <si>
    <t>B.2.4</t>
  </si>
  <si>
    <t>B.2.5</t>
  </si>
  <si>
    <t>B.2.6</t>
  </si>
  <si>
    <t>B.2.7</t>
  </si>
  <si>
    <t>B.2.8</t>
  </si>
  <si>
    <t>B.2.9</t>
  </si>
  <si>
    <t>B.2.10</t>
  </si>
  <si>
    <t>B.2.11</t>
  </si>
  <si>
    <t>Subtotal programa de divulgación al ciudadano</t>
  </si>
  <si>
    <t>B.3</t>
  </si>
  <si>
    <t>Programa de Atención al ciudadano</t>
  </si>
  <si>
    <t>Dedicación Mes</t>
  </si>
  <si>
    <t>B.3.1</t>
  </si>
  <si>
    <t>Adecuación del punto IDU-Atención al ciudadano</t>
  </si>
  <si>
    <t>B.3.2</t>
  </si>
  <si>
    <t>B.3.3</t>
  </si>
  <si>
    <t>B.3.4</t>
  </si>
  <si>
    <t>B.3.5</t>
  </si>
  <si>
    <t>B.3.6</t>
  </si>
  <si>
    <t>B.3.7</t>
  </si>
  <si>
    <t>B.3.8</t>
  </si>
  <si>
    <t>B.3.9</t>
  </si>
  <si>
    <t>B.3.10</t>
  </si>
  <si>
    <t>B.3.11</t>
  </si>
  <si>
    <t>B.3.12</t>
  </si>
  <si>
    <t>B.3.13</t>
  </si>
  <si>
    <t>B.3.14</t>
  </si>
  <si>
    <t>B.3.15</t>
  </si>
  <si>
    <t>B.3.16</t>
  </si>
  <si>
    <t>Subtotal programa de atención al ciudadano</t>
  </si>
  <si>
    <t>SUBTOTAL COSTO DE PERSONAL PARA EL PLAN DE GESTIÓN SOCIAL ETAPA PRELIMINARES</t>
  </si>
  <si>
    <t>SUBTOTAL COSTOS DE SUBPROGRAMAS DE PLAN DE GESTIÓN SOCIAL ETAPA PRELIMINARES</t>
  </si>
  <si>
    <t>AIU (Sólo impuestos y pólizas)</t>
  </si>
  <si>
    <t>TOTAL COSTO PARA DIALOGO CIUDADANO Y COMUNICACIÓN ESTRATÉGICA ETAPA PRELIMINARES</t>
  </si>
  <si>
    <t>SUBTOTAL COSTO DE PERSONAL PARA EL PLAN DE GESTIÓN SOCIAL ETAPA CONSTRUCCIÓN</t>
  </si>
  <si>
    <t>SUBTOTAL COSTOS DE SUBPROGRAMAS DE PLAN DE GESTIÓN SOCIAL ETAPA CONSTRUCCIÓN</t>
  </si>
  <si>
    <t>TOTAL COSTO PARA DIALOGO CIUDADANO Y COMUNICACIÓN ESTRATÉGICA ETAPA CONSTRUCCIÓN</t>
  </si>
  <si>
    <t xml:space="preserve">TOTAL COSTO PARA DIALOGO CIUDADANO Y COMUNICACIÓN ESTRATÉGICA INCLUYE A.I.U: ETAPA DE PRELIMINARES + CONSTRUCCIÓN </t>
  </si>
  <si>
    <t>MATRIZ PARA CÁLCULO DE AIU- DIALOGO CIUDADANO Y COMUNICACIÓN ESTRATÉGICA</t>
  </si>
  <si>
    <t>COSTO DIRECTO ESTIMADO DCyCE (CD)</t>
  </si>
  <si>
    <t>TERMINO ESTIMADO DE PRELIMINARES</t>
  </si>
  <si>
    <t>GARANTIA UNICA</t>
  </si>
  <si>
    <t>CONTROL DE INVERSIÓN PLAN DE MANEJO DE TRÁFICO</t>
  </si>
  <si>
    <t>OBRA</t>
  </si>
  <si>
    <t>TIEMPO</t>
  </si>
  <si>
    <t>RECIBO DE 
OBRA</t>
  </si>
  <si>
    <t>CANT TOTAL PRELIM</t>
  </si>
  <si>
    <t>CANT TOTAL OBRA - RECIBO</t>
  </si>
  <si>
    <t>VR TOTAL PRELIMINARES</t>
  </si>
  <si>
    <t>VR TOTAL OBRA - RECIBO</t>
  </si>
  <si>
    <t>Und</t>
  </si>
  <si>
    <t>Cant</t>
  </si>
  <si>
    <t xml:space="preserve">PERSONAL </t>
  </si>
  <si>
    <t>PERSONAL PROFESIONAL</t>
  </si>
  <si>
    <t>PTE 153</t>
  </si>
  <si>
    <t>NQSxBOSA</t>
  </si>
  <si>
    <t>M2</t>
  </si>
  <si>
    <t>AFORADORES</t>
  </si>
  <si>
    <t>PALETERO</t>
  </si>
  <si>
    <t>SUBTOTAL COSTOS PERSONAL</t>
  </si>
  <si>
    <t>OTROS</t>
  </si>
  <si>
    <t>SEÑALIZACION TEMPORAL</t>
  </si>
  <si>
    <t>SUBTOTAL OTROS COSTOS DIRECTOS</t>
  </si>
  <si>
    <t>SUB TOTAL POR ETAPA</t>
  </si>
  <si>
    <t>A.I.U PMT - ETAPA DE PRELIMINARES (Sólo impuestos y pólizas) - ETAPA DE OBRA</t>
  </si>
  <si>
    <t>VALOR TOTAL POR ETAPA</t>
  </si>
  <si>
    <t xml:space="preserve">VALOR GLOBAL PARA PLAN DE MANEJO DE TRAFICO Y DESVIOS INCLUYE A.I.U: ETAPA PRELIMINARES + CONSTRUCCIÓN </t>
  </si>
  <si>
    <t>MATRIZ PARA CÁLCULO DE AIU- TRANSITO (PMT)</t>
  </si>
  <si>
    <t>COSTOS PERSONAL + OTROS COSTOS ESTIMADOS PMT</t>
  </si>
  <si>
    <t>CD</t>
  </si>
  <si>
    <t>% $ ENSAY/$CD</t>
  </si>
  <si>
    <t>ENSAYOS OBRA</t>
  </si>
  <si>
    <t>CÓD.IDU</t>
  </si>
  <si>
    <t>EXPLORACIÓN DE SUELOS Y ENSAYOS DE LABORATORIO</t>
  </si>
  <si>
    <t>COSTO UNITARIO ($) SIN I.V.A.</t>
  </si>
  <si>
    <t>FACTOR MULTIPLICADOR</t>
  </si>
  <si>
    <t>ENSAYOS DE CALIDAD</t>
  </si>
  <si>
    <t>DEDIC MES</t>
  </si>
  <si>
    <t>DEDICxMESES</t>
  </si>
  <si>
    <t>VALOR BÁSICO ESTIMADO PARA ENSAYOS DE LABORATORIO</t>
  </si>
  <si>
    <t>VR. BÁSICO FONDO POR CAMBIO DE VIGENCIA</t>
  </si>
  <si>
    <t>SUBTOTAL VR. BÁSICO ENSAYOS DE LABORATORIO (INCLUYE CAMBIO DE VIGENCIA)</t>
  </si>
  <si>
    <t>IVA 19%</t>
  </si>
  <si>
    <t>COSTOS ESTIMADOS PARA ENSAYOS DE LABORATORIO EN LA FASE DE EJECUCIÓN - CALIDAD</t>
  </si>
  <si>
    <t>% DE AJUSTE SEGÚN IPC 
DEL AÑO PASADO</t>
  </si>
  <si>
    <t>COSTOS ESTIMADOS PARA ENSAYOS DE LABORATORIO EN LA FASE DE EJECUCIÓN - COMPROBACIONES</t>
  </si>
  <si>
    <t>COSTOS ESTIMADOS PARA ENSAYOS DE LABORATORIO EN LA FASE DE EJECUCIÓN</t>
  </si>
  <si>
    <r>
      <rPr>
        <b/>
        <sz val="8"/>
        <rFont val="Arial"/>
        <family val="2"/>
      </rPr>
      <t>NOTA:</t>
    </r>
    <r>
      <rPr>
        <sz val="8"/>
        <rFont val="Arial"/>
        <family val="2"/>
      </rPr>
      <t xml:space="preserve"> LOS COSTOS DE PERSONAL LABORATORISTA Y EQUIPO DE LABORATORIO, SE HAN CONSIDERADO DENTRO DE ESTA HOJA DE CÁLCULO PARA ESTABLECER EL VALOR DE REFERENCIA PARA ENSAYOS DE CALIDAD. EL PAGO DE DICHOS ENSAYOS SE REALIZARA DE ACUERDO A LA FORMA DE PAGO ESTABLECIDA EN EL CONTRATO.</t>
    </r>
  </si>
  <si>
    <t>COSTOS DE COMPENSACIONES Y SEGUIMIENTO SDA</t>
  </si>
  <si>
    <t>VR. TOTAL</t>
  </si>
  <si>
    <t>Costos de Evaluacion</t>
  </si>
  <si>
    <t>Costos de seguimiento</t>
  </si>
  <si>
    <t>VALOR DE COMPENSACION POR TALA INDIVIDUOS VEGETALES. RES. SDA 3158 DE 2021. (En  SMMLV)</t>
  </si>
  <si>
    <t>SUBTOTAL COMPENSACIONES Y SEGUIMIENTO SDA</t>
  </si>
  <si>
    <t>SUBTOTAL CON FACTOR MULTIPLICADOR:</t>
  </si>
  <si>
    <t>Registro de Vallas - Trámite de registro publicidad  Publicidad Exterior Visual  (Resolución 2560 de 2016). (% / VR. PMA ETAPA CONSTRUCCION)</t>
  </si>
  <si>
    <t>FONDO CAMBIO DE VIGENCIA</t>
  </si>
  <si>
    <t>TOTAL COMPENSACIONES Y SEGUIMIENTO SDA</t>
  </si>
  <si>
    <t xml:space="preserve">TOTAL OBRAS LICITACIÓN </t>
  </si>
  <si>
    <t>ITEM ACERO</t>
  </si>
  <si>
    <t>TERMINO ESTIMADO DE EJECUCIÓN</t>
  </si>
  <si>
    <t>VR. MENSUAL</t>
  </si>
  <si>
    <t>VR. VIGENCIA ACTUAL</t>
  </si>
  <si>
    <t>Digite:</t>
  </si>
  <si>
    <t>MESES DE OBRA</t>
  </si>
  <si>
    <t># MESES</t>
  </si>
  <si>
    <t>INCREMENTO/MES X CAMBIO PERIODO</t>
  </si>
  <si>
    <t>VR. A AJUSTAR</t>
  </si>
  <si>
    <t>Meses de vigencia actual</t>
  </si>
  <si>
    <t>ANEXO 16 
COD 530201
Código de agregación a nivel de obra-capítulo
14103</t>
  </si>
  <si>
    <t>ICOCIV PUBLICADO / PROYECTADO</t>
  </si>
  <si>
    <t>PORCENTAJE INCREMENTO</t>
  </si>
  <si>
    <t>ICOCIV PUBLICADO (Anexo 16 Cod. 106) / PROYECTADO</t>
  </si>
  <si>
    <t>Meses para la vigencia futura</t>
  </si>
  <si>
    <t>ANEXO 16 
COD 530201</t>
  </si>
  <si>
    <t>PROMEDIO(O18:O34)</t>
  </si>
  <si>
    <t>DIC</t>
  </si>
  <si>
    <t>FASE PRELIMINARES</t>
  </si>
  <si>
    <t>INICIO PROY OBRA</t>
  </si>
  <si>
    <t>VR. AJUSTES</t>
  </si>
  <si>
    <t>FIN PROY OBRA</t>
  </si>
  <si>
    <t>RECIBO OBRA</t>
  </si>
  <si>
    <t>CONTROVERSIAS MES</t>
  </si>
  <si>
    <t>CONTROVERSIAS AÑO</t>
  </si>
  <si>
    <t>TARIFAS TOPE (SEGÚN DECRETO 1069 DE 2015)</t>
  </si>
  <si>
    <t>COSTOS ESTIMADOS AMIGABLE COMPONEDOR</t>
  </si>
  <si>
    <t>1 SMMLV de 2023</t>
  </si>
  <si>
    <t>500 SMMLV</t>
  </si>
  <si>
    <t>TOPE GASTOS ADMIN CAC</t>
  </si>
  <si>
    <t>VALOR POR CONTROVERSIA POR ÁRBITRO A PAGAR POR EL IDU (50% DE LOS HONORARIOS DE CADA ÁRBITRO)</t>
  </si>
  <si>
    <t>1000 SMMLV</t>
  </si>
  <si>
    <t>TOPE HONORARIOS POR ÁRBITRO</t>
  </si>
  <si>
    <t>CANTIDAD DE ÁRBITROS</t>
  </si>
  <si>
    <t>CÁLCULO DE AJUSTES POR CAMBIO DE VIGENCIA</t>
  </si>
  <si>
    <t>VALOR POR CONTROVERSIA</t>
  </si>
  <si>
    <t>PLAZO DE EJECUCIÓN (PRELIMINARES + OBRA)</t>
  </si>
  <si>
    <t>HONORARIOS</t>
  </si>
  <si>
    <t>TOTAL CONTROVERSIAS EN EL PERIODO DE EJECUCIÓN DE LAS ETAPAS DE PRELIMINARES Y OBRA (Se estiman 4 controversias al año)</t>
  </si>
  <si>
    <t>1 CONTROVERSIA CADA 3 MESES</t>
  </si>
  <si>
    <t>ADMIN CAC - CCB (INCLUYE IVA)</t>
  </si>
  <si>
    <t>1. VALOR ESTIMADO POR HONORARIOS DE ÁRBITROS</t>
  </si>
  <si>
    <t>GASTOS INICIALES</t>
  </si>
  <si>
    <t>2. COSTOS ADMINISTRATIVOS CENTRO DE ARBITRAJE Y CONCILIACIÓN DE LA CÁMARA DE COMERCIO DE BOGOTÁ (Artículo 7.17 del Reglamento de amigable composición, aprobado por el Ministerio de Justicia y del Derecho mediante Oficio 17-0032789-DMA-2100 del 4 de octubre de 2017) (50% de 1 SMMLV por controversia)</t>
  </si>
  <si>
    <t>SUBTOTAL</t>
  </si>
  <si>
    <t>CANTIDAD ESTIMADA DE CONTROVERSIAS CONVOCADAS POR EL IDU</t>
  </si>
  <si>
    <t>CONTROVERSIAS / AÑO</t>
  </si>
  <si>
    <t>GASTOS INICIALES (Numeral 1 del artículo 7.17 del Reglamento de amigable composición, aprobado por el Ministerio de Justicia y del Derecho mediante Oficio 17-0032789-DMA-2100 del 4 de octubre de 2017) (50% de 1 SMMLV por cada controversia convocada por el IDU)</t>
  </si>
  <si>
    <t>CONTROVERSIAS / AÑO CONVOCADAS IDU</t>
  </si>
  <si>
    <t>IVA POR COSTOS ADMINISTRATIVOS (19%)</t>
  </si>
  <si>
    <t>3. AJUSTES POR CAMBIO DE VIGENCIA</t>
  </si>
  <si>
    <t>TOTAL AJUSTES/VIG</t>
  </si>
  <si>
    <t>VR. TOTAL AMIGABLE COMPONEDOR</t>
  </si>
  <si>
    <t>INCREMENTO M.O NO CALIFICADA - LEY 2101 DE 2021</t>
  </si>
  <si>
    <t>Periodo</t>
  </si>
  <si>
    <t>C.S.T. Art. 161</t>
  </si>
  <si>
    <t>ley 2101 de 2021</t>
  </si>
  <si>
    <t>h/semanales</t>
  </si>
  <si>
    <t>% estimado de incremento x reduccion jornada laboral
ley 2101 de 2021</t>
  </si>
  <si>
    <r>
      <t xml:space="preserve">% AVANCE
</t>
    </r>
    <r>
      <rPr>
        <b/>
        <sz val="8"/>
        <rFont val="Calibri"/>
        <family val="2"/>
        <scheme val="minor"/>
      </rPr>
      <t xml:space="preserve">15/07/2023 - 14/07/2024 </t>
    </r>
  </si>
  <si>
    <r>
      <t xml:space="preserve">% AVANCE
</t>
    </r>
    <r>
      <rPr>
        <b/>
        <sz val="8"/>
        <rFont val="Calibri"/>
        <family val="2"/>
        <scheme val="minor"/>
      </rPr>
      <t>15/07/2025 - 15/07/2026</t>
    </r>
  </si>
  <si>
    <t>% A.I.U.</t>
  </si>
  <si>
    <t>VR. CD 
(SIN AIU)</t>
  </si>
  <si>
    <t>VR. MANO DE OBRA
(% DE CD)</t>
  </si>
  <si>
    <t>VR. RECONOCIMIENTO x REDUCCION JORNADA LABORAL
LEY 2101 DE 2021</t>
  </si>
  <si>
    <r>
      <t>VR. RECONOCIMIENTO x REDUCCION JORNADA LABORAL
LEY 2101 DE 2022</t>
    </r>
    <r>
      <rPr>
        <sz val="10"/>
        <rFont val="Arial"/>
        <family val="2"/>
      </rPr>
      <t/>
    </r>
  </si>
  <si>
    <t>VALOR PARA OBRAS DE CONSTRUCCIÓN (COMPONENTE PRINCIPAL) (INCLUYE A.I.U)</t>
  </si>
  <si>
    <t>VALOR PARA ACTIVIDADES DE ACERO PARA OBRAS CIVILES (INCLUYE A.I.U)</t>
  </si>
  <si>
    <t>VALOR PARA COMPONENTE DE OBRAS DE REDES EXTERNAS (INCLUYE A.I.U)</t>
  </si>
  <si>
    <t>COSTO RECONOCIMIENTO x DISMINUCIÓN JORNADA LABORAL (LEY 2101 DE 2021)</t>
  </si>
  <si>
    <t>Código</t>
  </si>
  <si>
    <t>Nombre</t>
  </si>
  <si>
    <t>UM</t>
  </si>
  <si>
    <t>Vr. Unitario</t>
  </si>
  <si>
    <t>Vr. Total</t>
  </si>
  <si>
    <t>REPLANTEO GENERAL</t>
  </si>
  <si>
    <t>CUADRILLA (OFICIAL + AYUDANTE)</t>
  </si>
  <si>
    <t>HR</t>
  </si>
  <si>
    <t>HERRAMIENTA MENOR</t>
  </si>
  <si>
    <t>GLB</t>
  </si>
  <si>
    <t>DURMIENTE EN ORDINARIO 2.90 X 0.04 X 0.04</t>
  </si>
  <si>
    <t>PINTURA EN ESMALTE DOMESTICO</t>
  </si>
  <si>
    <t>GLN</t>
  </si>
  <si>
    <t>EXCAVACION MANUAL PARA REDES PROFUNDIDAD 0M - 2M (INCLUYE CARGUE)</t>
  </si>
  <si>
    <t>M3</t>
  </si>
  <si>
    <t>RETIRO DE POSTES DE AP/LA (INCLUYE TRASLADO A SITIO DE ACOPIO)</t>
  </si>
  <si>
    <t>CUADRILLA (TECNICO ELECTRICO + 2 AYUDANTES)</t>
  </si>
  <si>
    <t>JR</t>
  </si>
  <si>
    <t>GRUA EXTENSION PARA POSTES DE BRAZO ARTICULADO. INCLUYE OPERARIO Y COMBUSTIBLE</t>
  </si>
  <si>
    <t>TRANSPORTE DE POSTES AP/LA</t>
  </si>
  <si>
    <t>TRANSPORTE Y DISPOSICIÓN FINAL DE ESCOMBROS EN SITIO AUTORIZADO (DISTANCIA DE TRANSPORTE 21 KM). A DISTANCIA MAYOR DEL ACARREO LIBRE (90 M) EN SITIO AUTORIZADO POR LA ENTIDAD AMBIENTAL COMPETENTE.</t>
  </si>
  <si>
    <t>DERECHOS DE BOTADERO</t>
  </si>
  <si>
    <t>TRANSPORTE DE PETREOS</t>
  </si>
  <si>
    <t>M3-KM</t>
  </si>
  <si>
    <t>RELLENO EN TIERRA NEGRA PARA EMPRADIZACION (SUMINISTRO Y EXTENDIDO)</t>
  </si>
  <si>
    <t>CUADRILLA (OFICIAL + 2 AYUDANTES).</t>
  </si>
  <si>
    <t>TIERRA NEGRA, incluye fertilizante y cascarilla de arroz</t>
  </si>
  <si>
    <t>DEMOLICIÓN PISOS DE CONCRETO (INCLUYE CARGUE). NO INCLUYE TRANSPORTE Y DISPOSICIÓN FINAL DE SOBRANTES.</t>
  </si>
  <si>
    <t>CUADRILLA (OFICIAL + 2 AYUDANTES)</t>
  </si>
  <si>
    <t>COMPRESOR REMOLCABLE PARA MARTILLOS NEUMATICOS - CAUDAL DE AIRE DE 185 CFM - INCLUYE COMBUSTIBLE</t>
  </si>
  <si>
    <t xml:space="preserve">MARTILLO DEMOLEDOR NEUMÁTICO - GOLPES POR MINUTO DE 1100 A 1680 - CONSUMO DE AIRE DE 57 A 85 CFM </t>
  </si>
  <si>
    <t>RELLENO PARA REDES EN ARENA DE PEÑA (SUMINISTRO, EXTENDIDO, HUMEDECIMIENTO Y COMPACTACIÓN)</t>
  </si>
  <si>
    <t>ARENA DE PEÑA</t>
  </si>
  <si>
    <t>VIBROCOMPACTADORA TIPO RANA - VIBRACIONES POR MINUTO DE 5320 A 5880 - INCLUYE COMBUSTIBLE</t>
  </si>
  <si>
    <t>DIA</t>
  </si>
  <si>
    <t>AGUA</t>
  </si>
  <si>
    <t>LT</t>
  </si>
  <si>
    <t>SARDINEL TIPO A10 (SUMINISTRO E INSTALACIÓN. INCLUYE 3CM MORTERO 1:5)</t>
  </si>
  <si>
    <t>ML</t>
  </si>
  <si>
    <t>MORTERO 1:5 (HECHO EN OBRA)</t>
  </si>
  <si>
    <t>SARDINEL PREFABRICADO A10 (800x200x500mm)</t>
  </si>
  <si>
    <t>TUBERIA PVC U.M. EXT CORRUGADO/INT LISO U.M. NORMA NTC 3722-1 D=6" (INCLUYE SUMINISTRO E INSTALACIÓN)</t>
  </si>
  <si>
    <t>CUADRILLA (TUBERO + AYUDANTE).</t>
  </si>
  <si>
    <t>TUBERIA PVC U.M.  EXT CORRUGADO/INT LISO U.M. NORMA NTC 3722-1 D=160MM (6")</t>
  </si>
  <si>
    <t>LUBRICANTE U.M. (EMPAQUE 500 gr)</t>
  </si>
  <si>
    <t>RELLENO EN MATERIAL SELECCIONADO PROVENIENTE DE LA EXCAVACIÓN (EXTENDIDO MANUAL, HUMEDECIMIENTO Y COMPACTACIÓN)</t>
  </si>
  <si>
    <t>TUBERIA PVC D=4" TIPO U.M. RDE 21 (SUMINISTRO E INSTALACIÓN)</t>
  </si>
  <si>
    <t>TUBERIA PVC U.M. NORMA NTC 382 D=4`` RDE 21</t>
  </si>
  <si>
    <t>TUBERIA PVC D=6" TIPO U.M. RDE 21 (SUMINISTRO E INSTALACIÓN)</t>
  </si>
  <si>
    <t>TUBERIA PVC U.M. NORMA NTC 382 D=6" RDE 21</t>
  </si>
  <si>
    <t>TUBERIA PVC D=6" TIPO U.M. RDE 26 (SUMINISTRO E INSTALACIÓN)</t>
  </si>
  <si>
    <t>TUBERIA PVC U.M. NORMA NTC 382 D=6" RDE 26</t>
  </si>
  <si>
    <t>TUBERIA PVC D=6" TIPO U.M. RDE 32.5 (SUMINISTRO E INSTALACIÓN)</t>
  </si>
  <si>
    <t>TUBERIA PVC U.M. NORMA NTC 382 D=6" RDE 32.5</t>
  </si>
  <si>
    <t>TUBERIA PVC D=6" TIPO U.M. RDE 41 (SUMINISTRO E INSTALACIÓN)</t>
  </si>
  <si>
    <t>TUBERIA PVC U.M. NORMA NTC 382 D=6" RDE 41</t>
  </si>
  <si>
    <t>TEE HD EXTREMO LISO 6"X3" (SUMINISTRO E INSTALACIÓN)</t>
  </si>
  <si>
    <t>CUADRILLA (TUBERO + 2 AYUDANTES)</t>
  </si>
  <si>
    <t>TEE HD EXTREMO LISO 6"x3" (150x75mm)</t>
  </si>
  <si>
    <t>TEE HD EXTREMO LISO 6"X4" (SUMINISTRO E INSTALACIÓN)</t>
  </si>
  <si>
    <t>TEE HD EXTREMO LISO 6"x4" (150x100mm)</t>
  </si>
  <si>
    <t>TEE HD EXTREMO LISO 6"X6" (SUMINISTRO E INSTALACIÓN)</t>
  </si>
  <si>
    <t>TEE HD EXTREMO LISO 6"x6" (150x150mm)</t>
  </si>
  <si>
    <t>TEE HD EXTREMO LISO 8"X3" (SUMINISTRO E INSTALACIÓN)</t>
  </si>
  <si>
    <t>TEE HD EXTREMO LISO 8"x3" (200x75mm)</t>
  </si>
  <si>
    <t>TEE HD EXTREMO LISO 8"X4" (SUMINISTRO E INSTALACIÓN)</t>
  </si>
  <si>
    <t>TEE HD EXTREMO LISO 8"x4" (200x100mm)</t>
  </si>
  <si>
    <t>TEE HD EXTREMO LISO 8"X6" (SUMINISTRO E INSTALACIÓN)</t>
  </si>
  <si>
    <t>TEE HD EXTREMO LISO 8"x6" (200x150mm)</t>
  </si>
  <si>
    <t>TEE HD EXTREMO LISO 8"X8" (SUMINISTRO E INSTALACIÓN)</t>
  </si>
  <si>
    <t>TEE HD EXTREMO LISO 8"x8" (200x200mm)</t>
  </si>
  <si>
    <t>CODO HD 90° EXTREMO LISO PARA PVC D=8" (SUMINISTRO E INSTALACIÓN)</t>
  </si>
  <si>
    <t>CODO HD EXTREMO LISO 90ºX8``</t>
  </si>
  <si>
    <t>CODO HD 45° EXTREMO LISO PARA PVC D=8" (SUMINISTRO E INSTALACIÓN)</t>
  </si>
  <si>
    <t>CODO HD EXTREMO LISO 45ºX8``</t>
  </si>
  <si>
    <t>VALVULA COMPUERTA ELASTICA VASTAGO NO ASCENDENTE EXTREMO LISO D=6" (SUMINISTRO E INSTALACIÓN)</t>
  </si>
  <si>
    <t>RETROEXCAVADORA - MASA DE 7 A 9 TONELADAS - POTENCIA DE 74 A 99 HP - INCLUYE OPERARIO Y COMBUSTI</t>
  </si>
  <si>
    <t>VALVULA COMPUERTA ELASTICA VNA E. L. D=6"</t>
  </si>
  <si>
    <t>HIDRANTE EXTREMO BRIDA D=6" TIPO TRAFICO (SUMINISTRO E INSTALACIÓN. NO INCLUYE KIT DE NIVELACIÓN)</t>
  </si>
  <si>
    <t>HIDRANTE EXTREMO BRIDA D=6" TIPO TRAFICO</t>
  </si>
  <si>
    <t>CAMARA DE INSPECCIÓN T-14A ETB (H=2.3M. INCLUYE BASE, MUROS, CUBIERTA, ARO-BASE Y ARO-TAPA)</t>
  </si>
  <si>
    <t>CONCRETO GRAVA COMÚN 2500 PSI 17 MPa (175 Kg/cm2)</t>
  </si>
  <si>
    <t>ALAMBRE RECOCIDO No.18</t>
  </si>
  <si>
    <t>KG</t>
  </si>
  <si>
    <t>MORTERO 1:3 (HECHO EN OBRA)</t>
  </si>
  <si>
    <t>FORMALETA MADERA PARA TAPAS-CAJAS Y CAMARAS</t>
  </si>
  <si>
    <t>ACERO FIGURADO No. 3 (Ø 3/10") F'y=60000 PSI</t>
  </si>
  <si>
    <t>BLOQUE PARA CAMARA TELEFONICA ETB</t>
  </si>
  <si>
    <t>CONCRETO MR43</t>
  </si>
  <si>
    <t>MARCO Y TAPA CIRCULAR CAMARA INSPECCIÓN ETB PL0025</t>
  </si>
  <si>
    <t>GROUTING 10,5 MPa 1500 PSI (105 Kg/cm2)</t>
  </si>
  <si>
    <t>ACERO FIGURADO No. 4 (Ø 1/2") F'y=60000 PSI</t>
  </si>
  <si>
    <t>2 DUCTOS D=3" PVC-TDP (INCLUYE SUMINISTRO E INSTALACIÓN. NO INCLUYE RELLENOS)</t>
  </si>
  <si>
    <t>DUCTO PVC TIPO TDP D=3"</t>
  </si>
  <si>
    <t>RELLENO PARA REDES EN SUBBASE GRANULAR B-400 (SUMINISTRO, EXTENDIDO, HUMEDECIMIENTO Y COMPACTACIÓN)</t>
  </si>
  <si>
    <t>SUBBASE GRANULAR B-400</t>
  </si>
  <si>
    <t>UNION DE REPARACION PVC TIPO U.M. D=6" (SUMINISTRO E INSTALACIÓN)</t>
  </si>
  <si>
    <t>UNION REPARACION PVC U.M. NORMA NTC 382 D=6"</t>
  </si>
  <si>
    <t>CILINDRO POZO INSP. EN MAMPOSTERIA E=0.25M (INC. SUMIN. Y CONST, ACERO PARA ESCALERAS, GEOTEXTIL Y PAÑETE IMPERMEAB.)</t>
  </si>
  <si>
    <t>LADRILLO TOLETE COMUN</t>
  </si>
  <si>
    <t>MORTERO 1:4 IMPERMEABILIZADO (HECHO EN OBRA)</t>
  </si>
  <si>
    <t>ACERO FIGURADO No. 6 (Ø 3/4") F'y=60000 PSI</t>
  </si>
  <si>
    <t>GEOTEXTIL NT 2000 o 451 NT</t>
  </si>
  <si>
    <t>PLACA FONDO D=1.70M POZO INSPEC. (FUNDIDA EN SITIO. INCL. SUMIN, FORMALET, REF, INST. INCL. CONCRETO 2000 PSI DE BASE)</t>
  </si>
  <si>
    <t>CONCRETO GRAVA COMÚN 2000 PSI 14 MPa (140 Kg/m2)</t>
  </si>
  <si>
    <t>CONCRETO GRAVA COMÚN 4000 PSI 27 MPa (280 Kg/cm2)</t>
  </si>
  <si>
    <t>RELLENO PARA REDES EN GRAVILLA 1/2" (SUMINISTRO, DISPOSICIÓN Y EXTENDIDO MANUAL)</t>
  </si>
  <si>
    <t>GRAVILLA 1/2"</t>
  </si>
  <si>
    <t>FLECHA DIRECCIONAL "DE FRENTE" (E=15 MILS, ACRÍLICA BASE AGUA. INC. SUMIN. Y APLIC. CON EQUIPO. INCL. MICROESFERAS)</t>
  </si>
  <si>
    <t>PINTURA ACRÍLICA BASE AGUA (e=15mils. Incluye Suministro y Aplicación con Equipo. Incluye Microesferas)</t>
  </si>
  <si>
    <t>FLECHA DIRECCIONAL "DE FRENTE A LA DERECHA" (E=15 MILS, ACRÍLICA BASE AGUA. INC. SUMIN. Y APLIC. CON EQUIPO. INCL. MICR</t>
  </si>
  <si>
    <t>YEE EN CONCRETO 8" X 6" X 0.60M (INCLUYE SUMINISTRO E INSTALACIÓN)</t>
  </si>
  <si>
    <t>YEE CONCRETO 8" x 6" x 0.60m</t>
  </si>
  <si>
    <t>YEE EN CONCRETO 10" X 6" X 1.25M (INCLUYE SUMINISTRO E INSTALACIÓN)</t>
  </si>
  <si>
    <t>YEE CONCRETO 10" x 6" x 1.25m</t>
  </si>
  <si>
    <t>YEE EN CONCRETO 12" X 6" X 1.25 M (INCLUYE SUMINISTRO E INSTALACIÓN)</t>
  </si>
  <si>
    <t>YEE CONCRETO 12" x 6" x 1.25m</t>
  </si>
  <si>
    <t>YEE EN CONCRETO 14" X 6" X 1.25M (INCLUYE SUMINISTRO E INSTALACIÓN)</t>
  </si>
  <si>
    <t>YEE CONCRETO 14" x 6" x 1.25m</t>
  </si>
  <si>
    <t>YEE EN CONCRETO 16" X 6" X 1.25 M (INCLUYE SUMINISTRO E INSTALACIÓN)</t>
  </si>
  <si>
    <t>YEE CONCRETO 16" x 6" x 1.25m</t>
  </si>
  <si>
    <t>CODO G.RAD. PVC 90º TIPO U.M. D=4" (SUMINISTRO E INSTALACIÓN)</t>
  </si>
  <si>
    <t>CODO G.RAD. PVC U.M. NORMA NTC 382 90° D=4" RDE 21</t>
  </si>
  <si>
    <t>CODO G.RAD. PVC 90º TIPO U.M. D=6" (SUMINISTRO E INSTALACIÓN)</t>
  </si>
  <si>
    <t>CODO G.RAD. PVC U.M. NORMA NTC 382 90° D=6" RDE 21</t>
  </si>
  <si>
    <t>CODO G.RAD. PVC 45º TIPO U.M. D=4" (SUMINISTRO E INSTALACIÓN)</t>
  </si>
  <si>
    <t>CODO G.RAD. PVC U.M. NORMA NTC 382 45° D=4" RDE 21</t>
  </si>
  <si>
    <t>CODO G.RAD. PVC 45º TIPO U.M. D=6" (SUMINISTRO E INSTALACIÓN)</t>
  </si>
  <si>
    <t>CODO G.RAD. PVC U.M. NORMA NTC 382 45° D=6" RDE 21</t>
  </si>
  <si>
    <t>CODO G.RAD. PVC 22.5° TIPO U.M. D=4" (SUMINISTRO E INSTALACIÓN)</t>
  </si>
  <si>
    <t>CODO G.RAD. PVC U.M. NORMA NTC 382 22.5° D=4" RDE 21</t>
  </si>
  <si>
    <t>CODO G.RAD. PVC 22.5° TIPO U.M D=6" (SUMINISTRO E INSTALACIÓN)</t>
  </si>
  <si>
    <t>CODO G.RAD. PVC U.M. NORMA NTC 382 22.5° D=6" RDE 21</t>
  </si>
  <si>
    <t>CODO G.RAD. PVC 22.5° TIPO U.M. D=8" (SUMINISTRO E INSTALACIÓN)</t>
  </si>
  <si>
    <t>CODO G.RAD. PVC U.M. NORMA NTC 382 22.5° D=8" RDE 21</t>
  </si>
  <si>
    <t>CODO G.RAD. PVC 11.25° TIPO U.M. D=4" RDE 21 (SUMINISTRO E INSTALACIÓN)</t>
  </si>
  <si>
    <t>CODO G.RAD. PVC U.M. NORMA NTC 382 11.25° D=4" RDE 21</t>
  </si>
  <si>
    <t>CODO G.RAD. PVC 11.25° TIPO U.M. D=6" (SUMINISTRO E INSTALACIÓN)</t>
  </si>
  <si>
    <t>CODO G.RAD. PVC U.M. NORMA NTC 382 11.25° D=6" RDE 21</t>
  </si>
  <si>
    <t>CODO G.RAD. PVC 11.25° TIPO U.M. D=8" (SUMINISTRO E INSTALACIÓN)</t>
  </si>
  <si>
    <t>CODO G.RAD. PVC U.M. NORMA NTC 382 11.25° D=8" RDE 21</t>
  </si>
  <si>
    <t>2 DUCTOS D=4" PVC-TDP (INCLUYE SUMINISTRO E INSTALACIÓN. NO INCLUYE RELLENOS). NORMA CS208.</t>
  </si>
  <si>
    <t>DUCTO PVC TIPO TDP D=4"</t>
  </si>
  <si>
    <t>UNION PVC TIPO U.M. D= 4" (SUMINISTRO E INSTALACIÓN)</t>
  </si>
  <si>
    <t>UNION PVC U.M. NORMA NTC 382 D=4"</t>
  </si>
  <si>
    <t>UNION PVC TIPO U.M. D= 6" (SUMINISTRO E INSTALACIÓN)</t>
  </si>
  <si>
    <t>UNION PVC U.M. NORMA NTC 382 D=6"</t>
  </si>
  <si>
    <t>MURO DE CONTENCIÓN EN CONCRETO 3000 PSI PREMEZCLADO, GRAVA FINA. (Incluye suministro, formaleteo, bombeo, colocación y curado. No incl. Refuerzo)</t>
  </si>
  <si>
    <t>CONCRETO GRAVA FINA 3000 PSI 21 MPa (210 Kg/cm2)</t>
  </si>
  <si>
    <t>FORMALETA PARAL CORTO-CAMILLA  0.73x1.4m (M2)</t>
  </si>
  <si>
    <t>M2/MES</t>
  </si>
  <si>
    <t>CUADRILLA (OFICIAL + 4 AYUDANTES)</t>
  </si>
  <si>
    <t>BOMBEO DE CONCRETO CON AUTOBOMBA (No incluye suministro ni instalación de concreto)</t>
  </si>
  <si>
    <t>CURADOR PARA CONCRETOS Y MORTEROS</t>
  </si>
  <si>
    <t>VIBRADOR DE EJE FLEXIBLE A COMBUSTIÓN - POTENCIA DE 5 A 7 HP</t>
  </si>
  <si>
    <t>PLANCHON PARA ANDAMIO</t>
  </si>
  <si>
    <t>ANDAMIO TUBULAR DE 1.50m (6 SECCIONES)</t>
  </si>
  <si>
    <t>PARAL METÁLICO LARGO - LONGITUD DE 2.00 A 3.50 M</t>
  </si>
  <si>
    <t>AGENTE DESENCOFRANTE</t>
  </si>
  <si>
    <t>TALA DE ARBOLES CLASE IV (20M&lt;H&lt;30M. INCLUYE DESENRAÍCE, RETIRO Y DISPOSICIÓN FINAL)</t>
  </si>
  <si>
    <t>CUADRILLA (OFICIAL + AYUDANTE).</t>
  </si>
  <si>
    <t>MOTOSIERRA - POTENCIA 2 A 3 KW</t>
  </si>
  <si>
    <t>TALA DE ARBOLES CLASE III (10M &lt; H &lt; 20 M. INCLUYE DESENRAÍCE, RETIRO Y DISPOSICIÓN FINAL)</t>
  </si>
  <si>
    <t>TALA DE ARBOLES CLASE I (H&lt;5M. INCLUYE DESENRAÍCE, RETIRO Y DISPOSICIÓN FINAL)</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</si>
  <si>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</si>
  <si>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TARIFA HORA - PERSONAL DE OBRA - AYUDANTE (INCLUYE FACTOR DE PRESTACIONES)</t>
  </si>
  <si>
    <t>ACERO FIGURADO Ø 1/4" A Ø 1" F'y=60000 PSI - Puesto en obra</t>
  </si>
  <si>
    <t>EXCAVACIÓN MECÁNICA EN MATERIAL COMÚN (INCLUYE CARGUE)</t>
  </si>
  <si>
    <t>SIEMBRA DE GRAMA (INCLUYE SUMINISTRO E INSTALACIÓN. INCLUYE 10CM DE TIERRA NEGRA)</t>
  </si>
  <si>
    <t>GRAMA</t>
  </si>
  <si>
    <t>CENEFA EN ADOQUIN DE ARCILLA A=6CM (SUMINISTRO E INSTALACIÓN. NO INCLUYE MATERIAL DE BASE)</t>
  </si>
  <si>
    <t>ADOQUIN DE ARCILLA 20x10x6</t>
  </si>
  <si>
    <t>LOSA DE CONCRETO MR45 (SUMINISTRO, FORMALETEADO, COLOCACIÓN Y ACABADO. NO INCLUYE ACERO, CURADO, JUNTAS)</t>
  </si>
  <si>
    <t>FORMALETA METÁLICA SARDINEL</t>
  </si>
  <si>
    <t>ML/DI</t>
  </si>
  <si>
    <t>CUADRILLA (3 OFICIALES + 6 AYUDANTES).</t>
  </si>
  <si>
    <t>REGLA VIBRATORIA A GASOLINA. INCLUYE COMBUSTIBLE</t>
  </si>
  <si>
    <t>CONCRETO MR45</t>
  </si>
  <si>
    <t>VIBRADOR DE EJE FLEXIBLE ELÉCTRICO - POTENCIA DE 2 A 3 HP</t>
  </si>
  <si>
    <t>CAJA DE INSPECCIÓN DE 0.6X0.6M (H=0.6M. INCLUYE SUMINISTRO Y CONSTRUCCIÓN. INCLUYE MARCO Y TAPA. NO INC. BASE Y CAÑUELA)</t>
  </si>
  <si>
    <t>CONCRETO GRAVA COMÚN 3000 PSI  21 MPa (210 Kg/cm2)</t>
  </si>
  <si>
    <t>LADRILLO TOLETE RECOCIDO 24x12x6</t>
  </si>
  <si>
    <t>MARCO Y TAPA PARA CAJA DE INSPECCIÓN 0.5x0.5m</t>
  </si>
  <si>
    <t>MORTERO 1:3 IMPERMEABILIZADO (HECHO EN OBRA)</t>
  </si>
  <si>
    <t>8 DUCTOS D=4" PVC-EB (INCLUYE SUMINISTRO E INSTALACIÓN. NO INCLUYE RELLENOS)</t>
  </si>
  <si>
    <t>DUCTO TELEFONICO LIVIANO PVC TIPO EB D=4"</t>
  </si>
  <si>
    <t>NIVELACION Y COMPACTACIÓN DE SUBRASANTE</t>
  </si>
  <si>
    <t>MOTONIVELADORA - MASA DE 16 A 18 TONELADAS - POTENCIA DE 93 A 122 KW - INCLUYE OPERARIO Y COMBUSTIBLE</t>
  </si>
  <si>
    <t>VIBROCOMPACTADOR DE CILINDRO LISO - MASA DE 10 A 13 TONELADAS - AMPLITUD DE COMPACTACIÓN  MÁXIMA 2mm - INCLUYE OPERARIO Y COMBUSTIBLE</t>
  </si>
  <si>
    <t>CURADO DE LOSAS DE CONCRETO (SUMINISTRO Y APLICACIÓN)</t>
  </si>
  <si>
    <t>SELLADO DE JUNTAS EN PAVIMENTO DE CONCRETO HIDRAULICO (INCLUYE LIMPIEZA, SUMINISTRO E INSTALACIÓN DE FONDO Y SELLANTE)</t>
  </si>
  <si>
    <t>CUADRILLA (2 AYUDANTES)</t>
  </si>
  <si>
    <t>FONDO DE JUNTA EN ESPUMA DE POLIETILENO DE BAJA DENSIDAD D=10 mm</t>
  </si>
  <si>
    <t>SELLANTE ELASTOMERICO CON BASE EN POLIURETANO</t>
  </si>
  <si>
    <t>IMPRIMACION CON EMULSION ASFALTICA CRL-0 (SUMINISTRO, BARRIDO SUPERFICIE Y RIEGO MECANICO)</t>
  </si>
  <si>
    <t>CARROTANQUE IRRIGADOR DE AGUA - HORA</t>
  </si>
  <si>
    <t>EMULSION ASFALTICA CRL-0</t>
  </si>
  <si>
    <t>PLACA CUBIERTA D=1.70M POZO INSPEC. (PREFABRICADA. INCLUYE SUMINISTRO E INSTALACIÓN. INCLUYE TAPA)</t>
  </si>
  <si>
    <t>PLACA CUBIERTA POZO D=1.70m, e=0.25m - EAAB</t>
  </si>
  <si>
    <t>TAPA PARA POZO D=0.70m</t>
  </si>
  <si>
    <t>TUBERIA PVC PARA DRENAJE D=4" SIN FILTRO (INCLUYE SUMINISTRO E INSTALACIÓN)</t>
  </si>
  <si>
    <t>TARIFA JORNAL - PERSONAL DE OBRA - AYUDANTE (INCLUYE FACTOR DE PRESTACIONES)</t>
  </si>
  <si>
    <t>TUBERIA PVC DRENAJE D=100MM (TUBO SIN FILTRO)</t>
  </si>
  <si>
    <t>TUBERIA CONCRETO D=6" CL. II SIN REFUERZO (INCLUYE SUMINISTRO E INSTALACIÓN)</t>
  </si>
  <si>
    <t>TUBERIA CONCRETO CL.2 D=6" (15cm)</t>
  </si>
  <si>
    <t>TUBERIA CONCRETO D=8" CL. II SIN REFUERZO (INCLUYE SUMINISTRO E INSTALACIÓN)</t>
  </si>
  <si>
    <t>TUBERIA CONCRETO CL.2 D=8" (20cm)</t>
  </si>
  <si>
    <t>TUBERIA CONCRETO D=12" CL. II SIN REFUERZO (INCLUYE SUMINISTRO E INSTALACIÓN)</t>
  </si>
  <si>
    <t>TUBERIA CONCRETO CL.2 D=12" (30cm)</t>
  </si>
  <si>
    <t>GEOTEXTIL NT 4000 PARA SEPARACION SUBRASANTE/CAPAS GRANULARES (INCLUYE SUMINISTRO E INSTALACIÓN)</t>
  </si>
  <si>
    <t>GEOTEXTIL NT 4000 o 801 NT</t>
  </si>
  <si>
    <t>SARDINEL TIPO A10 (SUMINISTRO E INSTALACIÓN. NO INCLUYE MATERIAL DE BASE)</t>
  </si>
  <si>
    <t>PIEZA REMATE A105 PARA RAMPA TIPO A (SUMINISTRO E INSTALACIÓN. INCLUYE 3CM MORTERO 2000 PSI)</t>
  </si>
  <si>
    <t>MORTERO 2000 PSI 14 MPa (140 Kg/cm2)</t>
  </si>
  <si>
    <t>PIEZA REMATE A105 - RAMPA A (800x400x275mm)</t>
  </si>
  <si>
    <t>SARDINEL BAJO A85 PARA RAMPAS (SUMINISTRO E INSTALACIÓN. INCLUYE 3CM MORTERO 2000 PSI)</t>
  </si>
  <si>
    <t>SARDINEL BAJO A85 - RAMPAS (800x200x350mm)</t>
  </si>
  <si>
    <t>TALA DE ARBOLES CLASE II (5M &lt; H &lt; 10M. INCLUYE DESENRAÍCE, RETIRO Y DISPOSICIÓN FINAL)</t>
  </si>
  <si>
    <t>CAJA DE INSPECCIÓN PARA ALUMBRADO PÚBLICO NORMA CODENSA CS 274 (ANDEN. INCLUYE BASE, MUROS, PAÑETE, MARCO Y TAPA). MEDIDAS EXTERNAS: 0.90 X 0.90M. MEDIDAS INTERNAS: 0.60 X 0.60M. ALTURA: 0.93M.</t>
  </si>
  <si>
    <t>CONCRETO 2500 PSI (HECHO EN OBRA CON ARENA DE RÍO Y TRITURADO DE 3/4")</t>
  </si>
  <si>
    <t>CONCRETO 1500 PSI (HECHO EN OBRA) 1:3:5 CON ARENA DE RÍO Y TRITURADO DE 3/4")</t>
  </si>
  <si>
    <t>TRITURADO 3/4"</t>
  </si>
  <si>
    <t>MARCO Y TAPA CAJA INSPECCION AP / BT CODENSA CS274</t>
  </si>
  <si>
    <t>TUBERIA PVC SANITARIA U.S. D=1 1/2"</t>
  </si>
  <si>
    <t>CAJA DE INSPECCIÓN DOBLE PARA CANALIZACIÓN NORMA CODENSA CS 276 (ANDEN. INCLUYE BASE, MUROS, PAÑETE, MARCO Y TAPAS). MEDIDAS EXTERNAS: 1.79 X 1.49M. MEDIDAS INTERNAS: 1.49 X 1.19M. ALTURA: 1.22M.</t>
  </si>
  <si>
    <t>MARCO Y TAPAS CAJA INSPECCION DOBLE CODENSA CS276</t>
  </si>
  <si>
    <t>4 DUCTOS D=4" PVC-TDP (INCLUYE SUMINISTRO E INSTALACIÓN. NO INCLUYE RELLENOS)</t>
  </si>
  <si>
    <t>CAJA DE PASO SENCILLA ANDEN CONCRETO ETB (INCLUYE BASE, MUROS, PAÑETE, BORDILLO PERIMETRAL, MARCO Y TAPA). MEDIDAS EXTERNAS: 0.90 X 0.79M. MEDIDAS INTERNAS 0.60X0.50M. ALTURA: 0.96M.</t>
  </si>
  <si>
    <t>MARCO Y TAPA CAJA PASO SENCILLA ANDEN ETB</t>
  </si>
  <si>
    <t>LISTON EN ORDINARIO 3.00 X 0.10 X 0.018</t>
  </si>
  <si>
    <t>SUBBASE GRANULAR SBG-A (SUMINISTRO, EXTENDIDO, NIVELACIÓN, HUMEDECIMIENTO Y COMPACTACIÓN CON VIBROCOMPACTADOR)</t>
  </si>
  <si>
    <t>SUBBASE GRANULAR CLASE A (SBG_A)</t>
  </si>
  <si>
    <t>TUBERIA PVC SANITARIA D=4" TIPO U.S. (INCLUYE SUMINISTRO E INSTALACIÓN)</t>
  </si>
  <si>
    <t>TUBERIA PVC SANITARIA U.S. D=4"</t>
  </si>
  <si>
    <t>SOLDADURA SOLVENTE PARA PVC (1/4 GLN)</t>
  </si>
  <si>
    <t>LIMPIADOR (1/4 GLN)</t>
  </si>
  <si>
    <t>TUBERIA PVC SANITARIA D=6" TIPO U.S. (INCLUYE SUMINISTRO E INSTALACIÓN)</t>
  </si>
  <si>
    <t>TUBERIA PVC SANITARIA U.S. D=6"</t>
  </si>
  <si>
    <t>CORTE Y AMPLIACIÓN DE JUNTA EN PAVIMENTO DE CONCRETO HIDRAULICO</t>
  </si>
  <si>
    <t>CUADRILLA (2 AYUDANTES).</t>
  </si>
  <si>
    <t>CORTADORA DE PAVIMENTOS (SIN DISCO) - PROFUNDIDAD DE CORTE MÁXIMO DE 16 A 20 cm - INCLUYE COMBUSTIBLE</t>
  </si>
  <si>
    <t>DISCO DIAMANTADO ASFALTO-CONCRETO 14"/350mm, cortes aprox. 1.600 a 1.800 mts. de profundidad máxima hasta 100mm.</t>
  </si>
  <si>
    <t>DEMARCACION LINEA CONTINUA A=0.12M (E=2.3MM,TERMOPLÁSTICA. INC. SUMINISTRO Y APLICACIÓN CON EQUIPO. INCL. MICROESFERAS)</t>
  </si>
  <si>
    <t>PINTURA TERMOPLASTICA (Sum y Aplic. con Microesf.)</t>
  </si>
  <si>
    <t>TUBERIA CONCRETO D=10" CL. II SIN REFUERZO (INCLUYE SUMINISTRO E INSTALACIÓN)</t>
  </si>
  <si>
    <t>TUBERIA CONCRETO CL.2 D=10" (25cm)</t>
  </si>
  <si>
    <t>EXCAVACION MANUAL PARA REDES PROFUNDIDAD 2M - 3.50M (INCLUYE CARGUE)</t>
  </si>
  <si>
    <t>CARCAMO 6 A 9 VIAS COLOMBIA TELECOMUNICACIONES</t>
  </si>
  <si>
    <t>CAMARA DOBLE TIPO "2FS" COLOMBIA TELECOMUNICACIONES ESQUEMA CT-055</t>
  </si>
  <si>
    <t>CONCRETO GRAVA COMÚN 3500 PSI 24 MPa (245 Kg/cm2)</t>
  </si>
  <si>
    <t>MORTERO 1500 PSI 10,5 MPa (105 Kg/cm2)</t>
  </si>
  <si>
    <t>TABLA BURRA EN ORDINARIO 2.90 X 0.28 X 0.025</t>
  </si>
  <si>
    <t>MARCO Y TAPAS CAMARA DOBLE F1 TELECOM CT-044 (F)</t>
  </si>
  <si>
    <t>CAMARA TIPO "JD" COLOMBIA TELECOMUNICACIONES DIBUJO CT-045</t>
  </si>
  <si>
    <t>REPISA EN ORDINARIO 2.90 X 0.08 X 0.04</t>
  </si>
  <si>
    <t>VARA DE CORREDOR 3.0 M</t>
  </si>
  <si>
    <t>BLOQUE PARA CAMARA TELEFONICA EPM -TELECOM</t>
  </si>
  <si>
    <t>MARCO Y TAPA CIRCULAR TELECOM CT-014 (F)</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</si>
  <si>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</si>
  <si>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INSTALACIÓN DUCTO DE PVC TIPOS DB O TDP Ø 4" A Ø 6"</t>
  </si>
  <si>
    <t>DUCTO PESADO PVC TIPO DB D=6"</t>
  </si>
  <si>
    <t>CINTA DE DEMARCACION Cal. 3 (ROLLO 500mx0.10m)</t>
  </si>
  <si>
    <t>EXCAVACIÓN MANUAL EN MATERIAL COMÚN (INCL CARGUE, TRANSPORTE Y DISPOSICION FINAL)</t>
  </si>
  <si>
    <t>VALVULA COMPUERTA ELASTICA VASTAGO NO ASCENDENTE EXTREMO LISO D=4" (SUMINISTRO E INSTALACIÓN)</t>
  </si>
  <si>
    <t>VALVULA COMPUERTA ELASTICA VNA E. L. D=4"</t>
  </si>
  <si>
    <t>VALVULA COMPUERTA ELASTICA VASTAGO NO ASCENDENTE EXTREMO LISO D=12" (SUMINISTRO E INSTALACIÓN)</t>
  </si>
  <si>
    <t>VALVULA COMPUERTA ELASTICA VNA E. L. D=12"</t>
  </si>
  <si>
    <t>TAPON PVC TIPO U.M. D=6" (SUMINISTRO E INSTALACIÓN)</t>
  </si>
  <si>
    <t>TAPON PVC U.M. NORMA NTC 382 D=6"</t>
  </si>
  <si>
    <t>UNION DE REPARACION PVC TIPO U.M. D=4" (SUMINISTRO E INSTALACIÓN)</t>
  </si>
  <si>
    <t>UNION REPARACION PVC U.M. NORMA NTC 382 D=4"</t>
  </si>
  <si>
    <t>SUBBASE GRANULAR CLASE B (SBG_B) (SUMINISTRO, EXTENDIDO MANUAL, HUMEDECIMIENTO Y COMPACTACIÓN)</t>
  </si>
  <si>
    <t>SUBBASE GRANULAR CLASE B (SBG_B)</t>
  </si>
  <si>
    <t>SARDINEL PREFABRICADO ALTO RAMPAS A86 (SUMINISTRO E INSTALACIÓN. INCLUYE 3CM MORTERO DE NIVELACIÓN 2000 PSI)</t>
  </si>
  <si>
    <t>SARDINEL ALTO RAMPA A86</t>
  </si>
  <si>
    <t>SUMIDERO ALCANTARILLADO PLUVIAL EN ANDEN NS-047-1V4 EAAB</t>
  </si>
  <si>
    <t>FORMALETA MADERA SUMIDEROS</t>
  </si>
  <si>
    <t>REJILLA SUMIDERO LATERAL 83.50 X 45</t>
  </si>
  <si>
    <t>AROBASE AROTAPA HF TIPO 1 EAAB NP-024</t>
  </si>
  <si>
    <t>SUBBASE GRANULAR CLASE A (SBG_A) (SUMINISTRO, EXTENDIDO MANUAL, HUMEDECIMIENTO Y COMPACTACIÓN)</t>
  </si>
  <si>
    <t>SUBBASE GRANULAR CLASE C (SBG_C) (SUMINISTRO, EXTENDIDO MANUAL, HUMEDECIMIENTO Y COMPACTACIÓN)</t>
  </si>
  <si>
    <t>SUBBASE GRANULAR CLASE C (SBG_C)</t>
  </si>
  <si>
    <t>SUMIDERO ALCANTARILLADO PLUVIAL EN VIA NS-047-1V4 EAAB</t>
  </si>
  <si>
    <t>CONCRETO 2000 PSI (HECHO EN OBRA 1:3:3 CON MATERIAL DE RÍO)</t>
  </si>
  <si>
    <t>ARENA DE RIO</t>
  </si>
  <si>
    <t>CEMENTO GRIS TIPO III (Bulto x 50 Kg)</t>
  </si>
  <si>
    <t>MEZCLADORA DE CONCRETO (1,5 BULTOS) - INCLUYE COMBUSTIBLE</t>
  </si>
  <si>
    <t>DESCAPOTE A MAQUINA EN MATERIAL COMUN (E=0.1M. INCLUYE CARGUE). INCLUYE DISPOSICION FINAL DE ESCOMBROS</t>
  </si>
  <si>
    <t>TRANSPORTE Y DISPOSICION FINAL DE ESCOMBROS EN SITIO AUTORIZADO (DISTANCIA DE TRANSPORTE 28 KM)</t>
  </si>
  <si>
    <t>BOLARDO EN HIERRO TIPO M63 (SUMINISTRO E INSTALACIÓN. INCLUYE BASE EN CONCRETO 3000 PSI PREMEZCLADO)</t>
  </si>
  <si>
    <t>BOLARDO ALTO EN HIERRO M63</t>
  </si>
  <si>
    <t>MEZCLA ASFALTICA CON ASFALTO CAUCHO (SUMINISTRO, EXTENDIDO, NIVELACIÓN Y COMPACTACIÓN MECANICA)</t>
  </si>
  <si>
    <t>CUADRILLA (OFICIAL + 6 AYUDANTES)</t>
  </si>
  <si>
    <t>TERMINADORA DE ASFALTO - ANCHO DE PAVIMENTACIÓN ESTÁNDAR DE 2 A 6m - VOLUMEN DE LA TOLVA DE 5 A 8 M3 - INCLUYE OPERARIO Y COMBUSTIBLE</t>
  </si>
  <si>
    <t>TRANSPORTE DE BASES ASFALTICAS</t>
  </si>
  <si>
    <t>MEZCLA ASFÁLTICA EN CALIENTE CON ASFALTO MODIFICADO CON GRANO DE CAUCHO RECICLADO (GCR)</t>
  </si>
  <si>
    <t>SUBBASE GRANULAR CLASE A (SBG_A) CON RECICLADO DE CONCRETO HIDRAULICO (SUMINISTRO, EXTENDIDO, NIVELACIÓN, HUMEDECIMIENTO Y COMPACTACIÓN CON VIBROCOMPACTADOR)</t>
  </si>
  <si>
    <t>SUBBASE GRANULAR SBG_A CON RECICLADO DE CONCRETO HIDRAULICO</t>
  </si>
  <si>
    <t>SUBBASE GRANULAR CLASE B (SBG_B) CON RECICLADO DE CONCRETO (SUMINISTRO, EXTENDIDO, NIVELACIÓN, HUMEDECIMIENTO Y COMPACTACIÓN CON VIBROCOMPACTADOR)</t>
  </si>
  <si>
    <t>SUBBASE GRANULAR SBG_B CON RECICLADO DE CONCRETO HIDRAULICO</t>
  </si>
  <si>
    <t>RELLENO EN RECEBO COMUN (SUMINISTRO E INSTALACIÓN EXTENDIDO MANUAL, HUMEDECIMIENTO Y COMPACTACIÓN TRANSPORTE A 28 KM).</t>
  </si>
  <si>
    <t>RECEBO COMUN</t>
  </si>
  <si>
    <t>CHICALA H=1.5MT (INCLUYE SIEMBRA, CAJA, TIERRA, ABONO, TUTOR, TRANSPORTE Y DISPOSICIÓN FINAL DE ESCOMBROS 28 KM). SUMINISTRO Y PLANTACION.</t>
  </si>
  <si>
    <t>CHICALA H=1.5 (Incluye siembra, caja, tierra,  abono y tutor)</t>
  </si>
  <si>
    <t>TUBERIA DE ACERO AL CARBON SIN COSTURA SCH40 D=8". SUMINISTRO E INSTALACION.</t>
  </si>
  <si>
    <t>CUADRILLA (TUBERO + 4 AYUDANTES).</t>
  </si>
  <si>
    <t>RETROEXCAVADORA - MASA DE 7 A 9 TONELADAS - POTENCIA DE 74 A 99 HP - INCLUYE OPERARIO Y COMBUSTIBLE</t>
  </si>
  <si>
    <t>TUBERIA ACERO AL CARBON SIN COSTURA SCH40 D=8"</t>
  </si>
  <si>
    <t>TRANSPORTE TUBERIA ACERO AL CARBON</t>
  </si>
  <si>
    <t>EMPATES DE TUBERÍA EN PVC A PVC 6" LINEAL SEGÚN NORMA NS-023. SUMINISTRO E INSTALACIÓN. (INCLUYE ACCESORIOS).</t>
  </si>
  <si>
    <t>FUNGIBLES</t>
  </si>
  <si>
    <t>EMPATES DE TUBERÍA EN PVC A PVC 4" LINEAL SEGÚN NORMA NS-023 (INCLUYE ACCESORIOS). SUMINISTRO E INSTALACIÓN.</t>
  </si>
  <si>
    <t>CONSTRUCCIÓN DE FRANJA DE AJUSTE EN CONCRETO PREMEZCLADO GRAVA COMÚN 3000 PSI, ESPESOR PROMEDIO 10 CM..</t>
  </si>
  <si>
    <t>KIT DE NIVELACIÓN PARA HIDRANTE DE DIÁMETRO DE 6", LONGITUD 400MM. SUMINISTRO E INSTALACIÓN. (INCLUYE TRANSPORTE Y TODOS LOS ELEMENTOS NECESARIOS PARA SU INSTALACIÓN).</t>
  </si>
  <si>
    <t>CUADRILLA (TUBERO + AYUDANTE)</t>
  </si>
  <si>
    <t>KIT DE NIVELACION PARA HIDRANTE  DE DIÁMETRO DE 6", LONGITUD 400mm , INCLUYE TODOS LOS ELEMENTOS NECESARIOS PARA SU INSTALACIÓN</t>
  </si>
  <si>
    <t>DEMOLICIÓN MANUAL DE CAJA SENCILLA CS 275 (INCLUYE DEMOLICIÓN DE PLACA PISO, TAPA, MUROS Y CAÑUELAS Y CARGUE).</t>
  </si>
  <si>
    <t>YARUMO H= 1.5M (INCLUYE SIEMBRA, CAJA, TIERRA NEGRA, ABONO Y TUTOR. INCLUYE TRANSPORTE Y DISPOSICIÓN FINAL DE ESCOMBROS EN SITIO AUTORIZADO (DISTANCIA DE TRANSPORTE 28 KM). SUMINISTRO Y PLANTACION.</t>
  </si>
  <si>
    <t>YARUMO H= 1.5 mt. INCLUYE SIEMBRA, CAJA, TIERRA, ABONO Y TUTOR</t>
  </si>
  <si>
    <t>NIVELACIÓN DE CAJA CS 275 EN ANDEN H= 0.40M (INCLUYE CONCRETO 2500 PSI HECHO EN OBRA, LADRILLO TOLETE RECOCIDO 24X12X6. MORTERO 1:5 HECHO EN OBRA. INCLUYE REPOSICIÓN DE MARCO Y TAPA PREFABRICADA).</t>
  </si>
  <si>
    <t>MARCO Y TAPA CAJA INSPECCION SENCILLA CODENSA CS 275</t>
  </si>
  <si>
    <t>SUBBASE GRANULAR PEATONAL SBG_PEA. SUMINISTRO, EXTENDIDO MANUAL, NIVELACIÓN, HUMEDECIMIENTO Y COMPACTACIÓN</t>
  </si>
  <si>
    <t>SUBBASE GRANULAR PEA (SBG_PEA)</t>
  </si>
  <si>
    <t>MATERIAL SELECCIONADO. SUMINISTRO, EXTENDIDO MANUAL, NIVELACIÓN, HUMEDECIMIENTO Y COMPACTACIÓN.</t>
  </si>
  <si>
    <t>MATERIAL SELECCIONADO</t>
  </si>
  <si>
    <t>CONCRETO GRAVA COMUN DE 3000 PSI (210 KG/CM2) PARA RAMPAS DE EMPALME E= 0.20M PROMEDIO, SUMINISTRO Y COLOCACIÓN (INCLUYE EQUIPOS, SUMINISTRO E INSTALACIÓN DE FORMALETA, CURADO DE CONCRETO, MANO DE OBRA).</t>
  </si>
  <si>
    <t>NIVELACIÓN DE CAJA ETB T-14 H= 0.30M INCLUYE PLACA SUPERIOR EN CONCRETO DE 3000 PSI HECHO EN OBRA 1:2:2, ACERO DE REFUERZO, BLOQUE PARA CÁMARA TELEFÓNICA.</t>
  </si>
  <si>
    <t>CONCRETO 3000 PSI (HECHO EN OBRA 1:2:2 CON ARENA DE RÍO Y TRITURADO DE 3/4")</t>
  </si>
  <si>
    <t>GROUTING 17 MPa 2500 PSI (175 Kg/cm2)</t>
  </si>
  <si>
    <t>NIVELACIÓN DE CAJA ETB T-13 H= 0.30M (INCLUYE CONCRETO, ACERO DE REFUERZO, BLOQUE PARA CÁMARA TELEFÓNICA, MORTERO, ARO Y TAPA ETB).</t>
  </si>
  <si>
    <t>CANECA DE ACERO INOXIDABLE M121 TIPO BARCELONA (SUMINISTRO E INSTALACIÓN. INCLUYE CONCRETO PARA ANCLAJE DE 3000 PSI PREMEZCLADO GRAVA COMÚN.</t>
  </si>
  <si>
    <t>CANECA EN ACERO INOXIDABLE TIPO BARCELONA</t>
  </si>
  <si>
    <t>POSTE TIPO MENSULA T2 (5.50M) EN TUBO SCH 40 GALVANIZADO Y PINTADO. SUMINISTRO E INSTALACIÓN.</t>
  </si>
  <si>
    <t>POSTE TIPO MÉNSULA T2 (5.50m) EN TUBO SCH 40 GALVANIZADO Y PINTADO. SUMINISTRO E INSTALACION</t>
  </si>
  <si>
    <t>ACERO LISO PARA TRANSFERENCIA DE LOSAS D= 1 1/4" (NO INCLUYE CANASTILLA). SUMINISTRO E INSTALACIÓN.</t>
  </si>
  <si>
    <t>ACERO LISO  D= 1 1/4"</t>
  </si>
  <si>
    <t>EMPATES EN LÍNEA DE TUBERÍA EN PVC A AC 8". SUM E INST. (INCL ACOPLE UNIVERSAL R1- R2 D= 8", UNIÓN PVC U.M. D= 8", UNIÓN GIBAULT HD PARA AC CL. 25 D= 8", UNION DE REPARACIÓN D= 8 Y 1 METRO DE TUBERÍA PVC D= 8" RDE 21).</t>
  </si>
  <si>
    <t>UNION PVC U.M. NORMA NTC 382 D=8"</t>
  </si>
  <si>
    <t>TUBERIA PVC U.M. NORMA NTC 382 D=8" RDE 21</t>
  </si>
  <si>
    <t>UNION REPARACION PVC U.M. NORMA NTC 382 D=8"</t>
  </si>
  <si>
    <t>UNION GIBAULT HD PARA AC CL 25 D=8"</t>
  </si>
  <si>
    <t>ACOPLE UNIVERSAL R1-R2 D= 8"</t>
  </si>
  <si>
    <t>CONSTRUCCIÓN DE CAJA PARA VALVULA D= 3", D= 4", D= 6" Y D= 8" (NORMA EAAB NS-027) DE 0.4M X0.5M H=2.0M (INCLUYE MARCO Y TAPA).</t>
  </si>
  <si>
    <t>CONCRETO 3000 PSI (HECHO EN OBRA 1:2:2 CON MATERIAL DE RÍO)</t>
  </si>
  <si>
    <t>CONSTRUCCIÓN DE CAJA PARA VALVULA D= 10", D= 12" DE 0.5M X0.6M H=2.0M (INCLUYE TAPA VÁLVULA DE SEGURIDAD).</t>
  </si>
  <si>
    <t>CONCRETO 3500 PSI (HECHO EN OBRA CON MATERIAL DE RÍO)</t>
  </si>
  <si>
    <t>TAPA VALVULA DE SEGURIDAD CIERRE PERMANENTE No.3</t>
  </si>
  <si>
    <t>2 DUCTOS D=2" PVC PESADO DB. SUMINISTRO E INSTALACION. (NO INCLUYE RELLENOS).</t>
  </si>
  <si>
    <t>DUCTO PESADO PVC TIPO DB D=2"</t>
  </si>
  <si>
    <t>DURAZNILLO H=1.5MT (INCLUYE TIERRA, ABONO, TUTOR, TRANSPORTE Y DISPOSICIÓN FINAL DE ESCOMBROS A 28 KM). SUMINISTRO Y PLANTACION.</t>
  </si>
  <si>
    <t>PLANTACION DE DURAZNILLO H=1.5mt (Incluye tierra, abono, tutor) SUMINISTRO</t>
  </si>
  <si>
    <t>DEMARCACION LINEA CEDA EL PASO DISCONTINUA DE 0.8MT ESPACIADO 0.4MT E=2.3MM EN PINTURA TERMOPLASTICA, INCLUYE SUMINISTRO Y APLICACION CON EQUIPO, INCLUYE MICROESFERAS.</t>
  </si>
  <si>
    <t>DEMARCACIÓN LINEA DE CEDA EL PASO DISCONTINUA DE 0.8mt ESPACIADO 0.4mt, E=2.3mm EN PINTURA TERMOPLÁSTICA, INCLUYE SUMINISTRO Y APLICACIÓN CON EQUIPO, INCLUYE MICROESFERAS</t>
  </si>
  <si>
    <t>DEMARCACION LINEA CARRIL A=0.12M L=3.0 SEPARACION=5.0M E=2.3MM, EN PINTURA TERMOPLASTICA. INCLUYE SUMINISTRO Y APLICACION CON EQUIPO. INCLUYE MICROESFERAS.</t>
  </si>
  <si>
    <t>DEMARCACION LINEA CARRIL A=0.12mt L=3.0 SEPARCION =5.0mt E=2.3mm, EN PINTURA TERMOPLATICA. INCLUYE SUMINISTRO Y APLICACION CON EQUIPO. INCLUYE MICROESFERAS</t>
  </si>
  <si>
    <t>6 DUCTOS D=6" + 2 DUCTOS D=3" PVC TDP. SUMINISTRO E INSTALACION. (NO INCLUYE RELLENOS).</t>
  </si>
  <si>
    <t>DUCTO PVC TIPO TDP D=6"</t>
  </si>
  <si>
    <t>ACOMETIDA DOMICILIARIA DE 1/2" CON COLLAR DE DERIVACION DE 6" X 1/2". SUMINISTRO E INSTALACION. (INCLUYE TUBERIA PF, REGISTROS Y ACCESORIOS, LONGITUD PROMEDIO 6.5MT. INCLUYE CAJILLA EN POLIPROPILENO PARA MEDIDOR).</t>
  </si>
  <si>
    <t>TUBERIA PF D=1/2" RDE 9</t>
  </si>
  <si>
    <t>CINTA TEFLON - CINTA SELLANTE 1/2" x 0.20 DENSIDAD</t>
  </si>
  <si>
    <t>CAJILLA PLASTICA Y TAPA EN POLIPROPILENO PARA MEDIDOR.</t>
  </si>
  <si>
    <t>REGISTRO DE INCORPORACIÓN HG 1/2" CON ACOPLE</t>
  </si>
  <si>
    <t>REGISTRO DE BOLA TIPO PESADO 1/2"</t>
  </si>
  <si>
    <t>ADAPTADOR MACHO PVC 1/2"</t>
  </si>
  <si>
    <t>COLLAR DERIVACION 6" x 1/2"</t>
  </si>
  <si>
    <t>DEMOLICIÓN DE CONCRETO: ESPESORES 8CM A 15CM. (INCLUYE RETIRO DE MATERIAL, TRANSPORTE Y DISPOSICIÓN FINAL DE ESCOMBROS EN SITIO AUTORIZADO).</t>
  </si>
  <si>
    <t>TARIFA JORNAL - PERSONAL DE OBRA - OFICIAL (INCLUYE FACTOR DE PRESTACIONES)</t>
  </si>
  <si>
    <t>DEMOLICIÓN DE CONCRETO: ESPESORES 16CM A 25CM. (INCLUYE RETIRO DE MATERIAL, TRANSPORTE Y DISPOSICIÓN FINAL DE ESCOMBROS EN SITIO AUTORIZADO).</t>
  </si>
  <si>
    <t>ENTIBADO EC-1 CONTÍNUO MADERA CON PERFILES DE MADERA Y PARALES TELESCÓPICOS. SUMINISTRO E INSTALACIÓN.</t>
  </si>
  <si>
    <t>PLANCHON EN ORDINARIO 2.90 X 0.18 X 0.04</t>
  </si>
  <si>
    <t>LIMATON 4.00 M</t>
  </si>
  <si>
    <t>TUBERIA EN ACERO GALVANIZADA D= 2" (NO INCLUYE RELLENOS). SUMINISTRO E INSTALACIÓN.</t>
  </si>
  <si>
    <t>CUADRILLA (TECNICO ELECTRICO + AYUDANTE)</t>
  </si>
  <si>
    <t>TUBERÍA GALVANIZADA D=2". Espesor del tubo (1.5mm)</t>
  </si>
  <si>
    <t>CARCAMO TIPO PLACA DE PROTECCIÓN DE TUBO EN POLIETILENO D= 2", 3", 4", 6" Y 8". (INCLUYE RELLENO EN ARENA DE PEÑA, REFUERZO, CONCRETO DE 2000 PSI Y 4000 PSI, FORMALETA Y TRANSPORTE DE PETREOS).</t>
  </si>
  <si>
    <t>CONCRETO 4000 PSI (280 KG/CM2) PARA MURO DE CONTENCION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</si>
  <si>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</si>
  <si>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RELLENO EN TRITURADO DE 3/4`` (INCLUYE TRANSPORTE, SUMINISTRO, EXTENDIDO MANUAL Y COLOCACIÓN)</t>
  </si>
  <si>
    <t>TUBERIA PVC SANITARIA D=8`` TIPO U.S. (INCLUYE SUMINISTRO E INSTALACIÓN).</t>
  </si>
  <si>
    <t>TUBERIA PVC SANITARIA 8"</t>
  </si>
  <si>
    <t>RELLENO EN ARENA DE RIO. INCLUYE TRANSPORTE, SUMINISTRO, EXTENDIDO MANUAL Y COMPACTACION.</t>
  </si>
  <si>
    <t>GEODREN VIAL CON TUBERIA CIRCULAR 100MM H= 2.0M. SUMINISTRO E INSTALACION. (NO INCLUYE EXCAVACION NI RELLENOS)</t>
  </si>
  <si>
    <t>GEODREN CON TUBERIA CIRCULAR 100mm H=2.0 o DRENAFLEX CON TUBERÍA CIRCULAR 100mm H=2.0</t>
  </si>
  <si>
    <t>DEMARCACION DE ACHURADO. AREA: 1.0 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</si>
  <si>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</si>
  <si>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CURVA 90° PVC 2"</t>
  </si>
  <si>
    <t>PLATINA DE POSTE (CUADRADA DE 0.30M X 0.30M FABRICADA EN HIERRO DE 3/10" DE ESPESOR CON 4 ORIFICIOS DE 3/4" Y UNA PERFORACION CENTRAL DE 3" PARA FIJACION DEL POSTE AL ANCLAJE BASE).</t>
  </si>
  <si>
    <t>PLATINA METALICA</t>
  </si>
  <si>
    <t>PRUEBA HIDROSTÁTICA EN TUBERÍAS HASTA 12" DE DIÁMETRO, TRAMOS MÁXIMOS DE 500M. INCLUYE DESINFECCIÓN DE TUBERÍA.</t>
  </si>
  <si>
    <t>PRUEBA HIDROSTÁTICA EN TUBERÍAS HASTA DE 12" TRAMOS MÁXIMO DE 500 ML</t>
  </si>
  <si>
    <t>DESINFECCIÓN DE TUBERÍAS HASTA DE 12", POR TRAMOS.</t>
  </si>
  <si>
    <t>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t>
  </si>
  <si>
    <t>CONTROLADOR C900V CON CAPACIDAD PARA 16 GRUPOS VEHICULARES O PEATONALES. (Suministro, instalación y puesta en funcionamiento). CON POSIBILIDAD DE AMPLIACIÓN HASTA 32 GRUPOS, RELOJ EN TIEMPO REAL, 32</t>
  </si>
  <si>
    <t>ESTABILIZACIÓN DE SUBRASANTE CON RAJÓN, INCLUYE EQUIPO DE COMPACTACIÓN (SUMINISTRO, EXTENDIDO, NIVELACIÓN Y COMPACTACIÓN CON EQUIPO MECÁNICO. NO INCLUYE MATERIAL DE SELLO)</t>
  </si>
  <si>
    <t>CUADRILLA (OFICIAL + 3 AYUDANTES)</t>
  </si>
  <si>
    <t>RAJÓN SUELTO &gt; = 12" (30 - 50 cm)</t>
  </si>
  <si>
    <t>SEÑAL VERTICAL GRUPO DE PREVENTIVAS TIPO CUADRADO (75CM X 75CM). INCLUYE SUMONISTRO E INSTALACION.</t>
  </si>
  <si>
    <t>ANCLAJE PARA TUBERIA EN CONCRETO DE 2500 PSI HECHO EN OBRA (Incluye suministro, formaleteo y colocacion)</t>
  </si>
  <si>
    <t>SEÑAL VERTICAL GRUPO DE PREVENTIVAS TIPO CUADRADO (75cm x 75cm)</t>
  </si>
  <si>
    <t>SEÑAL VERTICAL GRUPO DE REGLAMENTARIAS TIPO CIRCULO D=75CM. INCLUYE SUMINISTRO E INSTALACION.</t>
  </si>
  <si>
    <t>SEÑAL VERTICAL GRUPO DE REGLAMENTARIAS TIPO CIRCULO D= 75cm</t>
  </si>
  <si>
    <t>SEÑAL VERTICAL GRUPO DE REGLAMENTARIAS SR-01 TIPO OCTAGONO CON ALTURA DE 75CM. INCLUYE SUMINISTRO E INSTALACION.</t>
  </si>
  <si>
    <t>SEÑAL VERTICAL GRUPO DE REGLAMENTARIAS SR-01 TIPO OCTAGONO CON ALTURA DE 75cm</t>
  </si>
  <si>
    <t>SEÑAL VERTICAL GRUPO DE INFORMATIVAS TIPO RECTANGULO (60CM X 75CM). INCLUYE SUMINISTRO E INSTALACION.</t>
  </si>
  <si>
    <t>SEÑAL VERTICAL GRUPO DE INFORMATIVAS TIPO RECTANGULO (60cm x 75cm)</t>
  </si>
  <si>
    <t>SEMAFORO VEHICULAR DE POLICARBONATO (3X200) LENTES DE POLICARBONATO DE 8" TRES LUCES, SISTEMA DE ILUMINACIÓN A LEDS, TIPO MASTIL. INCLUYE ELEMENTOS DE FIJACION.</t>
  </si>
  <si>
    <t>MANLIFT - PLATAFORMA ELEVADORA A COMBUSTIÓN DE BRAZO ARTICULADO - ALTURA MÁXIMA DE TRABAJO DE 16 A 18 M - INCLUYE OPERARIO Y COMBUSTIBLE</t>
  </si>
  <si>
    <t>SEMAFORO VEHICULAR DE POLICARBONATO (3x200), LENTES DE POLICARBONATO DE 8", TRES LUCES, SISTEMA DE ILUMINACIÓN A LEDS. TIPO MASTIL.</t>
  </si>
  <si>
    <t>PISO EN CONCRETO COLOR OCRE MR41 (280 Kg/Cm2) GRAVA 1" 28 DIAS  ESTAMPADO e=0.10m (INCLUYE SUMINISTRO Y COLOCACIÓN DE CONCRETO, JUEGO DE MOLDES,  DESMOLDANTE EN POLVO, CURADOR PARA CONCRETO, INCLUYE CORTE Y SELLADO DE JUNTAS.</t>
  </si>
  <si>
    <t>CORTE DE PAVIMENTO - INCLUYE EQUIPO: CORTADORA DE CONCRETO INCLUYE OPERARIO Y COMBUSTIBLE. INCLUYE DISCO DIAMANTADO ASFALTO-CONCRETO 350 MM, AGUA Y MANO DE OBRA</t>
  </si>
  <si>
    <t>CUADRILLA (OFICIAL + 3 AYUDANTES).</t>
  </si>
  <si>
    <t>JUEGO DE MOLDES PARA ESTAMPADO CONCRETO</t>
  </si>
  <si>
    <t>DESMOLDANTE EN POLVO COLOR (0.2 Kg/m2)</t>
  </si>
  <si>
    <t>SELLADO DE JUNTAS (300 CC). Masilla elástica sellante de un componente, con base en poliuretano, con proceso de curado en presencia de humedad del ambiente. Norma ASTM C-920.</t>
  </si>
  <si>
    <t>CONCRETO MR41 COLOR OCRE.</t>
  </si>
  <si>
    <t>ACTUALIZACION DE SISTEMA DE GESTION DEL ARBOLADO URBANO UBICADO EN TERRENO. SIGAU POR ARBOL PARA TALA, BLOQUEO Y TRASLADO</t>
  </si>
  <si>
    <t>CINTA MÉTRICA DE 30 MT</t>
  </si>
  <si>
    <t>TARIFA DIA - ALQUILER DE VEHICULO: CAMPERO, PICK-UP, CAMIONETA, CAMION O SIMILAR DE 1300cc A 2000cc DE CILINDRADA, MODELO 2022 A 2019. 100% DE LA TARIFA ESTABLECIDA. INCLUYE TODOS LOS COSTOS DE OPERACIÓN Y MANTENIMIENTO EXCEPTO EL SALARIO DEL CONDUCTOR.</t>
  </si>
  <si>
    <t>EQUIPO ANDROIDE CON GPS, CAMARA Y WIFI</t>
  </si>
  <si>
    <t>TARIFA JORNAL - PROFESIONAL CATEGORÍA 6 (NO INCLUYE FACTOR DE PRESTACIONES)</t>
  </si>
  <si>
    <t>ACTUALIZACION DE SISTEMA DE GESTION DEL ARBOLADO URBANO UBICADO EN TERRENO. SIGAU POR ARBOL PARA PLANTACION</t>
  </si>
  <si>
    <t>NIVELACIÓN DE CAJA DOBLE DE PASO ETB H= 0.30M (INCLUYE FORMALETA, JUEGO DE MARCO Y TAPA DOBLE PARA CAJA DE PASO DOBLE GALVANIZADA NORMA ETB, BORDILLO PERIMETRAL EN CONCRETO DE 3000 PSI HECHO EN OBRA 1:2:2 CON ARENA DE RIO Y TRITURADO DE 3/4", ACERO DE REFUERZO DE 3/10" Y 1/2", TRANSPORTE Y DISPOSICION FINAL DE ESCOMBROS .</t>
  </si>
  <si>
    <t>CENEFA LINEAL EN LOSETA PREFABRICADA TÁCTIL ALERTA Y GUÍA A55 / A56 ANCHO 0.40m (SUMINISTRO E INSTALACIÓN. INCLUYE BASE EN ARENA DE NIVELACIÓN e= 4cm Y ARENA DE SELLO).</t>
  </si>
  <si>
    <t>LOSETA PREFABRICADA A50 - A55 - A56 (400x400x60mm)</t>
  </si>
  <si>
    <t>PISO EN CONCRETO COLOR GRIS MR41 (280 Kg/Cm2) GRAVA 1" 28 DIAS  ESTAMPADO e=0.10m (INCLUYE SUMINISTRO Y COLOCACIÓN DE CONCRETO, JUEGO DE MOLDES,  DESMOLDANTE EN POLVO, CURADOR PARA CONCRETO, INCLUYE CORTE Y SELLADO DE JUNTAS.</t>
  </si>
  <si>
    <t>CONCRETO MR41 COLOR GRIS GRAVA 1" (280 Kg/cm2)</t>
  </si>
  <si>
    <t>SELLO DE JUNTAS CON ICOPOR Y SIKAFLEX 1A SELLADO DE JUNTAS (300CC) (INCLUYE SUMINISTRO E INSTALACIÓN)</t>
  </si>
  <si>
    <t>ICOPOR D-12 20 MM (LAMINA) DE 1.0m x 1.0m</t>
  </si>
  <si>
    <t>SEÑAL ELEVADA BS, TABLERO 3.097M X 2.228M REFLECTIVO DIAMANTE, SOPORTE EN TUBO GALVANIZADO DE 12" EN 7M. CERCHA EN TUBO DE 4" EN 3MM Y 2" EN 2MM. INCLUYE SUMINISTRO E INSTALACIÓN</t>
  </si>
  <si>
    <t>SEÑAL ELEVADA BS, TABLERO 3.097m x 2.228m REFLECTIVO DIAMANTE, SOPORTE EN TUBO GALVANIZADO DE 12" EN 7m. CERCHA EN TUBO DE 4" EN 3mm Y 2" EN 2mm. INCL. SUMINIST. E INSTALAC</t>
  </si>
  <si>
    <t>BORDILLO PREFABRICADO A80 (SUMINISTRO E INSTALACIÓN. INCLUYE 3CM MORTERO DE PEGA 2000 PSI Y NIVELACIÓN DEL TERRENO CON RELLENO EN MATERIAL SELECCIONADO PROVENIENTE DE EXCAVACIÓN).</t>
  </si>
  <si>
    <t>BORDILLO PREFABRICADO A80 (800x200x350mm)</t>
  </si>
  <si>
    <t>CONSTRUCCIÓN DE BORDILLO EN CONCRETO MR36 FUNDIDO IN SITU. INCLUYE LA PREPARACIÓN DE LA SUPERFICIE DE APOYO</t>
  </si>
  <si>
    <t>TARIFA HORA - PERSONAL DE OBRA - OFICIAL (INCLUYE FACTOR DE PRESTACIONES)</t>
  </si>
  <si>
    <t>CONCRETO MR36 (210 Kg/cm2)</t>
  </si>
  <si>
    <t>CODO 90° CXE PVC SANITARIA D=6" (INCLUYE SUMINISTRO E INSTALACIÓN).</t>
  </si>
  <si>
    <t>CODO 90° 1/4 CXE PVC SANITARIA D= 6"</t>
  </si>
  <si>
    <t>TRAGANTE CÚPULA DE 6" X 4" EN ALUMINIO. INCLUYE SUMINISTRO E INSTALACIÓN</t>
  </si>
  <si>
    <t>TRAGANTE CÚPULA 6" x 4" EN ALUMINIO</t>
  </si>
  <si>
    <t>TRITUBO PE 100 FOPT DE 40MM (1 1/4") RDE 13.5 MULTF. D= 40 X 40 X 40 MM POLIETILENO DE ALTA DENSIDAD. INCLUYE SUMINISTRO E INSTALACIÓN. NO INCLUYE RELLENO.</t>
  </si>
  <si>
    <t>TRITUBO PE 100 FOPT DE 40mm (1 1/4") RDE 13.5 MULTF Rollo de 500 mt.</t>
  </si>
  <si>
    <t>DESMONTE Y RETIRO DE REJA DE CERRAMIENTO. INCLUYE DEMOLICIÓN DE CIMENTACIÓN, BASE Y REJA. INCLUYE TRANSPORTE A 21 KM Y DISPOSICIÓN DE MATERIALES EN SITIO AUTORIZADO.</t>
  </si>
  <si>
    <t>CHEVRON 90 CM X 40 CM, REFLECTIVO PRISMÁTICO TIPO VII O SUPERIOR, AMARILLO LIMÓN FLUORESCENTE EN LÁMINA GALVANIZADA, PEDESTAL EN ÁNGULO. SUMINISTRO E INSTALACIÓN.</t>
  </si>
  <si>
    <t>CHEVRON 90 cm x 40 cm, REFLECTIVO PRISMÁTICO TIPO VII O SUPERIOR, AMARILLO LIMÓN FLUORESCENTE EN LÁMINA GALVANIZADA, PEDESTAL EN ÁNGULO. Suministro e Instalación.</t>
  </si>
  <si>
    <t>DEMARCACION TEXTO VEL MAX 30 KM/H AREA: 4.80 M2. (E=2.3 MM, TERMOPLASTICA INCLUYE SUMINISTRO Y APLICACIÓN CON EQUIPO. INCLUYE MICROESFERAS).</t>
  </si>
  <si>
    <t>HIEDRA MIAMI (INCLUYE 12 UNIDADES POR M2 Y TRANSPORTE Y DISPOSICIÓN FINAL DE ESCOMBROS A 28 KM). SUMINISTRO Y PLANTACIÓN.</t>
  </si>
  <si>
    <t>EXCAVACION MANUAL EN MATERIAL COMUN. INCLUYE CARGUE.</t>
  </si>
  <si>
    <t>HIEDRA MIAMI (12 Unidades por m2)</t>
  </si>
  <si>
    <t>SEÑAL VERTICAL SR 90X30 , INCLUYE POSTE. SUMINISTRO E INSTALACIÓN</t>
  </si>
  <si>
    <t>SEÑAL VERTICAL SR 90x30 , INCLUYE POSTE. SUMINISTRO E INSTALACIÓN</t>
  </si>
  <si>
    <t>TEE PVC U.M. 6" X 6" (SUMINISTRO E INSTALACIÓN)</t>
  </si>
  <si>
    <t>TEE PVC U.M. 6" X 6"</t>
  </si>
  <si>
    <t>JARDINERÍA DE PORTE ALTO. INCLUYE SUMINISTRO, SIEMBRA, TIERRA NEGRA Y ABONO. EN BOLSA DE 26" DE ALTURA DE 50CM A 80CM</t>
  </si>
  <si>
    <t>ESPECIES DE JARDINERÍA PORTE ALTO (GARRAS DE CANGURO)</t>
  </si>
  <si>
    <t>BAJANTE GALVANIZADA TIPO PESADO CONDUIT L=6M, Ø=2". (SUMINISTRO E INSTALACIÓN)</t>
  </si>
  <si>
    <t>TARIFA JORNAL - PERSONAL DE OBRA- TÉCNICO ELÉCTRICO (INCLUYE FACTOR DE PRESTACIONES)</t>
  </si>
  <si>
    <t>TUBERIA CONDUIT METALICA IMC D= 2"</t>
  </si>
  <si>
    <t>UNIÓN IMC D= 2"</t>
  </si>
  <si>
    <t>GEOMEMBRANA LISA HDPE 30 MILS. (SUMINISTRO E INSTALACIÓN).</t>
  </si>
  <si>
    <t>GEOMEMBRANA HDPE 30MIL (0.75MM) PARA SEPARACION SUBRASANTE/CAPAS GRANULARES (INCLUYE SUMINISTRO E INSTALACIÓN)</t>
  </si>
  <si>
    <t>MARCO REJILLA SUMIDERO LATERAL 100 X 65 (SUMINISTRO E INSTALACIÓN)</t>
  </si>
  <si>
    <t>MARCO REJILLA SUMIDERO LATERAL 100 X 65</t>
  </si>
  <si>
    <t>NIVELACIÓN DE CÁMARA ETB T-18 H= 0.30M (DIMENSIONES INTERNAS LARGO:2,20M, ANCHO:2,20M, ALTO 1,80M SEGÚN NORMA ETB) ((INCLUYE DEMOLICION, TRANSPORTE Y DISPOSICION DE ESCOMBROS, SUMINISTROS E INSTALACIÓN BLOQUE, CONCRETO PLACA SUPERIOR, REFUERZO,MORTERO, ARO Y TAPA ETB).</t>
  </si>
  <si>
    <t>MORTERO 4000 PSI 28 MPa (280 Kg/cm2)</t>
  </si>
  <si>
    <t>TRANSPORTE TUBERIA Y PREFABRICADOS</t>
  </si>
  <si>
    <t>CONCRETO 3000 PSI GRAVA COMÚN PARA PIEZA REMATE TIPO HOMBROS PARA RAMPA (PREMEZCLADO. INCLUYE SUMIN., BOMBEO CON AUTOBOMBA, FORMALETEO Y COLOCACIÓN. NO INCL. REFUERZO, CURADO).</t>
  </si>
  <si>
    <t>CAJA PARA VALVULAS GN EN MAMPOSTERÍA 0,5M X 0,5M X 0,7M (INCLUYE SUMINISTRO DE MATERIALES E INSTALACIÓN)</t>
  </si>
  <si>
    <t>BLOQUE No. 5</t>
  </si>
  <si>
    <t>MORTERO 3000 PSI 21 MPa (210 Kg/cm2)</t>
  </si>
  <si>
    <t>LOSETA DE CONCRETO A20 TIPO PANOT TR. LIVIANO 20X20X6CM COLOR OCRE Y/O TERRACOTA O SIMILAR (SUMINISTRO E INSTALACIÓN. INCLUYE BASE 4CM ARENA NIVELACIÓN Y ARENA DE SELLO)</t>
  </si>
  <si>
    <t>ARENA LAVADA DE PEÑA PARA EMBOQUILLADO (INCLUYE SUMINISTRO, BARRIDO PARA SELLADO DE JUNTAS Y COMPACTACIÓN)</t>
  </si>
  <si>
    <t>CORTADORA DE LADRILLO (SIN DISCO) - PROFUNDIDAD DE CORTE DE 10 A 17cm</t>
  </si>
  <si>
    <t>LOSETA PREFABRICADA A20 GRIS (200x200x60mm)</t>
  </si>
  <si>
    <t>BORDILLO EN CONCRETO GRAVA COMÚN 1" 2000 PSI, FUNDIDO EN SITIO, A LA VISTA, DE 20CM X 20CM. REFUERZO SEGÚN DISEÑO ESTRUCTURAL, SIMILAR O EQUIVALENTE. (INCLUYE SUMINISTRO E INSTALACIÓN, FORMALETEO, FUNDIDA Y CURADO, ACERO DE REFUERZO Y NIVELACIÓN EN ARENA)</t>
  </si>
  <si>
    <t>CONCRETO 2000 PSI GRAVA COMUN 1" (SUMINISTRO Y COLOCACIÓN. INCLUYE SUMINISTRO DE CONCRETO, FORMALETEADO, FUNDIDA Y CURADO.)</t>
  </si>
  <si>
    <t>ARENA LAVADA DE PEÑA</t>
  </si>
  <si>
    <t>CABLE ELÉCTRICO 4X16 AWG PARA CONTROL DE SEMÁFOROS VEHICULARES TIPO ST CU 600V 75°C. SUMINISTRO E INSTALACIÓN.</t>
  </si>
  <si>
    <t>CABLE ELÉCTRICO 4x16 AWG PARA CONTROL DE SEMÁFOROS VEHICULARES TIPO ST CU 600V 75°C</t>
  </si>
  <si>
    <t>CABLE ELÉCTRICO 2X8 AWG PARA ACOMETIDA TIPO ST CU 600V 75°C. SUMINISTRO E INSTALACIÓN.</t>
  </si>
  <si>
    <t>CABLE ELÉCTRICO 2x8 AWG PARA ACOMETIDA TIPO ST CU 600V 75°C</t>
  </si>
  <si>
    <t>AGREGADOS RECICLADOS PARA SUBBASE GRANULAR (AR_SBG50) (Suministro, Extendido, Nivelación, Humedecimiento y Compactación con vibrocompactador)</t>
  </si>
  <si>
    <t>AGREGADOS RECICLADOS PARA SUBBASE GRANULAR (AR_SBG50)</t>
  </si>
  <si>
    <t>MEZCLA ASFÁLTICA EN CALIENTE DENSA MD25 CON CEMENTO ASFÁLTICO (Suministro, Extendido, Nivelación y Compactación mecanica con vibrocompactador y compactador de llantas)</t>
  </si>
  <si>
    <t>COMPACTADOR DE LLANTAS - MASA SIN LASTRES DE 9 A 11 TONELADAS - INCLUYE OPERARIO Y COMBUSTIBLE</t>
  </si>
  <si>
    <t>CUADRILLA (OFICIAL + 6 AYUDANTES). INCLUYE FACTOR DE PRESTACIONES.</t>
  </si>
  <si>
    <t>MEZCLA ASFÁLTICA EN CALIENTE DENSA MD25 CON CEMENTO ASFÁLTICO CA 14</t>
  </si>
  <si>
    <t>PLANTACIÓN DE ÁRBOL CARISECO H= 1.5 m (Incluye aplicación y mezcla se sustrato, tutor, amarre y siembra. Incluye transporte y disposición final de sobrantes en sitio autorizado. Suministro y plantación)</t>
  </si>
  <si>
    <t>PLANTACIÓN DE ÁRBOL CARISECO H= 1.5 m (Incl. aplicación y mezcla de sustrato, tutor, amarre y siembra. Incl. transporte y disposición final de sobrantes en sitio autorizado. Suministro y plantación).</t>
  </si>
  <si>
    <t>PALMA ALEJANDRA H= 1.5 m (Incluye aplicación y mezcla se sustrato, tutor, amarre y siembra. Incluye transporte y disposición final de sobrantes en sitio autorizado. Suministro y plantación)</t>
  </si>
  <si>
    <t>HELECHO MACHO, DENSIDAD=6 u/m2 (No incluye tierra negra adicional. No incluye remoción y transporte de sobrantes. Suministro y plantación).</t>
  </si>
  <si>
    <t>HELECHO MACHO H=1.0mt  (Incluye suministro y transporte)</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</si>
  <si>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</si>
  <si>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ADITIVO IMPERMEABILIZANTE PARA CONCRETOS Y MORTEROS</t>
  </si>
  <si>
    <t>PASO PLÁSTICO EN POLIPROPILENO DE ALTO IMPACTO CON MATERIAL ORIGINAL. DE 0.40m DE ANCHO x 0.30m DE FONDO x 3.5cm DE GROSOR. Libre de todo mantenimiento de anticorrosivo de inmunizantes y de pintura.</t>
  </si>
  <si>
    <t>ENROCADO EN PIEDRA PARTIDA CON DIÁMETROS DE 25 A 75 MM (Suministro y colocación)</t>
  </si>
  <si>
    <t>TRITURADO 1-1/2"</t>
  </si>
  <si>
    <t>ANGEO PLÁSTICO (Suministro e instalación)</t>
  </si>
  <si>
    <t>ANGEO PLÁSTICO</t>
  </si>
  <si>
    <t>ABONO ORGÁNICO COMPOST (Incluye suministro, transporte y extendido manual)</t>
  </si>
  <si>
    <t>ABONO ORGÁNICO COMPOST (No incluye transporte)</t>
  </si>
  <si>
    <t>PIEDRA PÓMEZ (Incluye suministro, transporte y extendido manual)</t>
  </si>
  <si>
    <t>PIEDRA POMEZ (No incluye transporte)</t>
  </si>
  <si>
    <t>BARANDA METALICA M-82 PREFABRICADA MOV. REDUCIDA BORDE DE VIA (Incluye dados de concreto 3000psi grava común de 0.20 x 0.20m y recubrimiento en epóxico y esmalte uretano). Suministro e Instalación</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</si>
  <si>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</si>
  <si>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</si>
  <si>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</si>
  <si>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</si>
  <si>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</si>
  <si>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</si>
  <si>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</si>
  <si>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</si>
  <si>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PLANTA ELECTRICA POTENCIA ELÉCTRICA GENERADA 4KW - INCLUYE COMBUSTIBLE</t>
  </si>
  <si>
    <t>COMPRESOR DE AIRE DE PISTÓN - CAUDAL DE AIRE DE 38 A 53 CFM</t>
  </si>
  <si>
    <t>SOLDADURA E-7018 x 1/10"</t>
  </si>
  <si>
    <t>EQUIPO DE SOLDADURA - CAPACIDAD 225 AMP</t>
  </si>
  <si>
    <t>TUBO CERRAMIENTO NEGRO 2" 1.9mm</t>
  </si>
  <si>
    <t>ANTICORROSIVO CROMATO DE ZINC</t>
  </si>
  <si>
    <t>TARIFA JORNAL - PERSONAL DE OBRA - TECNICO SOLDADOR (INCLUYE FACTOR DE PRESTACIONES)</t>
  </si>
  <si>
    <t>TUBERÍA DE ACERO D 1 1/2" (DN40), ASTM A53 GALVANIZADO ASTM A123, SCH10, SC, CLASE 150, CONEXIONES ROSCADAS NPT.</t>
  </si>
  <si>
    <t>BARANDA METALICA M-82 PREFABRICADA MOV. REDUCIDA ACCESO A PREDIOS (Incluye recubrimiento en epóxico y esmalte uretano). Suministro e Instalación</t>
  </si>
  <si>
    <t>TORNILLO. INCLUYE TUERCA Y ARANDELA</t>
  </si>
  <si>
    <t>VALOR CUADRILLAS</t>
  </si>
  <si>
    <t>VALOR TARIFAS</t>
  </si>
  <si>
    <t>VR. MANO DE OBRA (% DE CD)  =</t>
  </si>
  <si>
    <t>FRENTES OBRA</t>
  </si>
  <si>
    <t>TERMINO ESTIMADO DE RECIBO DE OBRA</t>
  </si>
  <si>
    <t>TURNOS x JORNADA</t>
  </si>
  <si>
    <t>Número Perfil</t>
  </si>
  <si>
    <t>ESCALA</t>
  </si>
  <si>
    <t>Director de Obra / Director del Proyecto.</t>
  </si>
  <si>
    <t>Residente de Obra</t>
  </si>
  <si>
    <t>RESIDENTE DE SST - AMBIENTAL</t>
  </si>
  <si>
    <t>Inspector de obra</t>
  </si>
  <si>
    <t xml:space="preserve"> Profesional Ingeniero Especialista en Redes Contra Incendios - extincion y bombas</t>
  </si>
  <si>
    <t>Profesional especializado en sistemas de detección y sensores Ingeniero Electricista / Electrónico (Detección y Alarma)</t>
  </si>
  <si>
    <t>Ingeniero Civil / Estructural</t>
  </si>
  <si>
    <t>Ingeniero geotecnista, durante la etapa de preconstrucción.</t>
  </si>
  <si>
    <t xml:space="preserve">abogado - asesor juridico </t>
  </si>
  <si>
    <t>Dibujante CAD / BIM</t>
  </si>
  <si>
    <t>Un (1) Asistente Técnico / Documentalista (opcional)</t>
  </si>
  <si>
    <t>UTILIZACION
FASE DE OBRA</t>
  </si>
  <si>
    <t>UTILIZACION
FASE DE RECIBO</t>
  </si>
  <si>
    <t>GMF (Ley 1739 23 dic 2014 modifica el Estatuto Tributario)</t>
  </si>
  <si>
    <t>retencion en la fuente</t>
  </si>
  <si>
    <t>Responsabilidad civil</t>
  </si>
  <si>
    <t>CÁLCULO DEL FACTOR PRESTACIONAL - PERSONAL  PROFESIONAL</t>
  </si>
  <si>
    <t>ITEM</t>
  </si>
  <si>
    <t>%</t>
  </si>
  <si>
    <t>% ACUMULADO</t>
  </si>
  <si>
    <t xml:space="preserve">SALARIOS </t>
  </si>
  <si>
    <t>PRESTACIONES SOCIALES</t>
  </si>
  <si>
    <t>Subsidio de transporte</t>
  </si>
  <si>
    <t>Cesantías</t>
  </si>
  <si>
    <t xml:space="preserve"> ÷ 12 =</t>
  </si>
  <si>
    <t>Intereses de Cesantías</t>
  </si>
  <si>
    <t>Prima de servicio</t>
  </si>
  <si>
    <t>Vacaciones</t>
  </si>
  <si>
    <t>SEGURIDAD SOCIAL</t>
  </si>
  <si>
    <t>Pensión</t>
  </si>
  <si>
    <t>Salud</t>
  </si>
  <si>
    <t>A.R.L.</t>
  </si>
  <si>
    <t>PARAFISCALES</t>
  </si>
  <si>
    <t>Caja de Compensación</t>
  </si>
  <si>
    <t>I.C.B.F.</t>
  </si>
  <si>
    <t>Sena</t>
  </si>
  <si>
    <t>SEGURIDAD INDUSTRIAL</t>
  </si>
  <si>
    <t>Seguridad industrial</t>
  </si>
  <si>
    <t xml:space="preserve">ingreso </t>
  </si>
  <si>
    <t>Valor</t>
  </si>
  <si>
    <t>Fecha de actualización</t>
  </si>
  <si>
    <t>Actualización 2023-I - Fase II + M.O. 2024</t>
  </si>
  <si>
    <t>DEMOLICION PAVIMENTO ASFALTICO (INCLUYE CARGUE). NO INCLUYE TRANSPORTE Y DISPOSICIÓN FINAL DE SOBRANTES.</t>
  </si>
  <si>
    <t>DEMOLICION MANUAL SARDINEL EXISTENTE (INCLUYE CARGUE). NO INCLUYE TRANSPORTE Y DISPOSICIÓN FINAL DE SOBRANTES.</t>
  </si>
  <si>
    <t>DEMOLICIÓN PISOS DE CONCRETO (ESPESOR VARIABLE HASTA 0.10 M. INCLUYE CARGUE). NO INCLUYE TRANSPORTE Y DISPOSICIÓN FINAL DE SOBRANTES.</t>
  </si>
  <si>
    <t>Actualización 2023-I - Fase II + M.O. ley 2101 de 2021</t>
  </si>
  <si>
    <t>DEMOLICION PAVIMENTO ASFALTICO (ESPESOR VARIABLE. INCLUYE CARGUE). NO INCLUYE TRANSPORTE Y DISPOSICIÓN FINAL DE SOBRANTES.</t>
  </si>
  <si>
    <t>TUBERIA PVC U.M. EXT CORRUGADO/INT LISO U.M. NORMA NTC 3722-1 D=4"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</si>
  <si>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</si>
  <si>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</si>
  <si>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</si>
  <si>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</si>
  <si>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</si>
  <si>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</si>
  <si>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PARA REDES EN SUBBASE GRANULAR B-200 (SUMINISTRO, EXTENDIDO, HUMEDECIMIENTO Y COMPACTACIÓN)</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</si>
  <si>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</si>
  <si>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</si>
  <si>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</si>
  <si>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</si>
  <si>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</si>
  <si>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PISO EN LOSETA PREFABRICADA A30 (SUMINISTRO E INSTALACIÓN. INCLUYE BASE 4CM ARENA NIVELACIÓN Y ARENA DE SELLO)</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</si>
  <si>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</si>
  <si>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</si>
  <si>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</si>
  <si>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</si>
  <si>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</si>
  <si>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</si>
  <si>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</si>
  <si>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</si>
  <si>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</si>
  <si>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</si>
  <si>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</si>
  <si>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</si>
  <si>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SIEMBRA DE GRAMA (INCLUYE SUMINISTRO E INSTALACIÓN. NO INCLUYE TIERRA NEGRA)</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</si>
  <si>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</si>
  <si>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</si>
  <si>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</si>
  <si>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</si>
  <si>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</si>
  <si>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</si>
  <si>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</si>
  <si>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</si>
  <si>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</si>
  <si>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</si>
  <si>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</si>
  <si>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3000 PSI HECHO EN OBRA PARA REDES (SUMINISTRO Y COLOCACIÓN)</t>
  </si>
  <si>
    <t>CONCRETO 2500 PSI HECHO EN OBRA PARA REDES (SUMINISTRO Y COLOCACIÓN)</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</si>
  <si>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</si>
  <si>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</si>
  <si>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</si>
  <si>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</si>
  <si>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</si>
  <si>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</si>
  <si>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</si>
  <si>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</si>
  <si>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</si>
  <si>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</si>
  <si>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</si>
  <si>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</si>
  <si>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</si>
  <si>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</si>
  <si>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</si>
  <si>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</si>
  <si>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</si>
  <si>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</si>
  <si>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</si>
  <si>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</si>
  <si>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</si>
  <si>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</si>
  <si>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</si>
  <si>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</si>
  <si>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</si>
  <si>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</si>
  <si>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</si>
  <si>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</si>
  <si>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8"X2"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</si>
  <si>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</si>
  <si>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</si>
  <si>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</si>
  <si>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</si>
  <si>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</si>
  <si>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</si>
  <si>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</si>
  <si>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</si>
  <si>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</si>
  <si>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</si>
  <si>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</si>
  <si>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</si>
  <si>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</si>
  <si>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</si>
  <si>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</si>
  <si>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</si>
  <si>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</si>
  <si>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</si>
  <si>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</si>
  <si>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</si>
  <si>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</si>
  <si>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</si>
  <si>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</si>
  <si>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</si>
  <si>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</si>
  <si>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</si>
  <si>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</si>
  <si>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</si>
  <si>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</si>
  <si>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</si>
  <si>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</si>
  <si>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</si>
  <si>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</si>
  <si>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</si>
  <si>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</si>
  <si>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</si>
  <si>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</si>
  <si>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</si>
  <si>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</si>
  <si>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</si>
  <si>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</si>
  <si>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</si>
  <si>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</si>
  <si>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</si>
  <si>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</si>
  <si>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</si>
  <si>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</si>
  <si>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</si>
  <si>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</si>
  <si>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</si>
  <si>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</si>
  <si>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</si>
  <si>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</si>
  <si>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</si>
  <si>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</si>
  <si>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</si>
  <si>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</si>
  <si>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</si>
  <si>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</si>
  <si>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</si>
  <si>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</si>
  <si>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</si>
  <si>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</si>
  <si>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</si>
  <si>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</si>
  <si>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</si>
  <si>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</si>
  <si>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</si>
  <si>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</si>
  <si>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</si>
  <si>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</si>
  <si>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</si>
  <si>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</si>
  <si>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</si>
  <si>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</si>
  <si>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</si>
  <si>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</si>
  <si>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</si>
  <si>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</si>
  <si>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</si>
  <si>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</si>
  <si>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</si>
  <si>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</si>
  <si>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</si>
  <si>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</si>
  <si>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</si>
  <si>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</si>
  <si>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</si>
  <si>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</si>
  <si>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</si>
  <si>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</si>
  <si>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</si>
  <si>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</si>
  <si>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</si>
  <si>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</si>
  <si>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</si>
  <si>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</si>
  <si>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</si>
  <si>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</si>
  <si>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</si>
  <si>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</si>
  <si>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</si>
  <si>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</si>
  <si>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</si>
  <si>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</si>
  <si>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</si>
  <si>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</si>
  <si>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</si>
  <si>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ANDEN CONCRETO GRAVA COMÚN DE 3000 PSI (210 KG/CM2) PREMEZCLADO E=0.10M (INCLUYE SUMINISTRO, FORMALETEO, FUNDIDA Y CURADO)</t>
  </si>
  <si>
    <t>SARDINEL H=0.40M, E=0.15M CONCRETO 3000 PSI (FUNDIDO EN SITIO, CONCRETO HECHO EN OBRA. INC. SUMIN, FORMALET. Y CONST.)</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</si>
  <si>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</si>
  <si>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</si>
  <si>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</si>
  <si>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</si>
  <si>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</si>
  <si>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</si>
  <si>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CONCRETO 2000 PSI PARA REDES (Hecho en Obra 1:3:3 con arena de río y triturado de 3/4")  (Suministro y Colocación)</t>
  </si>
  <si>
    <t>SUBBASE GRANULAR B-200 (SUMINISTRO, EXTENDIDO, NIVELACIÓN, HUMEDECIMIENTO Y COMPACTACIÓN CON VIBROCOMPACTADOR)</t>
  </si>
  <si>
    <t>LUMINARIA DE SODIO 70W PARA AP (INC. SUMINISTRO E INSTALACIÓN. INC. BOMBILLO Y FOTOCELDA CON BASE. NO INC BRAZO SOPORTE)</t>
  </si>
  <si>
    <t>LUMINARIA DE SODIO 250W PARA AP (INC.SUMINISTRO E INSTALACIÓN. INC. BOMBILLO Y FOTOCELDA CON BASE. NO INC BRAZO SOPORTE)</t>
  </si>
  <si>
    <t>LUMINARIA DE SODIO 150W PARA AP (INC.SUMINISTRO E INSTALACIÓN. INC. BOMBILLO Y FOTOCELDA CON BASE. NO INC BRAZO SOPORTE)</t>
  </si>
  <si>
    <t>ESTABILIZACIÓN DE SUBRASANTE CON RAJÓN (SUMINISTRO, EXTENDIDO, NIVELACIÓN Y COMPACTACIÓN MANUAL. NO INCLUYE MATERIAL DE SELLO)</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</si>
  <si>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</si>
  <si>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</si>
  <si>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</si>
  <si>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Y PAÑETE IMPERMEAB.)</t>
  </si>
  <si>
    <t>PLACA CUBIERTA D=1.70M POZO INSPEC. (FUNDIDA EN SITIO. INC. SUMINISTRO, FORMALETEO, REFUERZO E INSTALACIÓN. NO INC.TAPA)</t>
  </si>
  <si>
    <t>PLACA FONDO D=1.95M POZO INSPEC. (FUNDIDA EN SITIO. INCL. SUMIN, FORMALET, REF, INST. INCL. CONCRETO 2000 PSI DE BASE)</t>
  </si>
  <si>
    <t>MORTERO 1:4 (HECHO EN OBRA)</t>
  </si>
  <si>
    <t>MORTERO 1:2 (HECHO EN OBRA)</t>
  </si>
  <si>
    <t>DEMOLICIÓN CONCRETO ESTRUCTURAL (INCLUYE CARGUE MANUAL). NO INCLUYE TRANSPORTE Y DISPOSICIÓN FINAL DE SOBRANTES.</t>
  </si>
  <si>
    <t>LUMINARIA DE SODIO 400W PARA AP (INC.SUMINISTRO E INSTALACIÓN. INC. BOMBILLO Y FOTOCELDA CON BASE. NO INC BRAZO SOPORTE)</t>
  </si>
  <si>
    <t>FLECHA DIRECCIONAL "A LA DERECHA" (E=15 MILS, ACRÍLICA BASE AGUA. INC. SUMIN. Y APLIC. CON EQUIPO. INCL. MICROESFERAS)</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</si>
  <si>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</si>
  <si>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</si>
  <si>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</si>
  <si>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</si>
  <si>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</si>
  <si>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</si>
  <si>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</si>
  <si>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</si>
  <si>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</si>
  <si>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</si>
  <si>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</si>
  <si>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</si>
  <si>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</si>
  <si>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</si>
  <si>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</si>
  <si>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</si>
  <si>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</si>
  <si>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</si>
  <si>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</si>
  <si>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</si>
  <si>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</si>
  <si>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</si>
  <si>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</si>
  <si>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</si>
  <si>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</si>
  <si>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</si>
  <si>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</si>
  <si>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</si>
  <si>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</si>
  <si>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</si>
  <si>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</si>
  <si>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</si>
  <si>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</si>
  <si>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</si>
  <si>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</si>
  <si>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</si>
  <si>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</si>
  <si>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</si>
  <si>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</si>
  <si>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</si>
  <si>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</si>
  <si>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</si>
  <si>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</si>
  <si>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</si>
  <si>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</si>
  <si>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</si>
  <si>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</si>
  <si>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</si>
  <si>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</si>
  <si>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36 DUCTOS D=4" PVC-TDP (INCLUYE SUMINISTRO E INSTALACIÓN. NO INCLUYE RELLENOS). SUMINISTRO Y COLOCACION SIN EXCAVACION.</t>
  </si>
  <si>
    <t>UNION PVC TIPO U.M. D= 2" (SUMINISTRO E INSTALACIÓN)</t>
  </si>
  <si>
    <t>UNION PVC TIPO U.M. D= 3"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</si>
  <si>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</si>
  <si>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</si>
  <si>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</si>
  <si>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</si>
  <si>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</si>
  <si>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</si>
  <si>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</si>
  <si>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</si>
  <si>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RAMPA TIPO A B10 INCLUYE BASE EN MORTERO 1:5, DESARROLLO: 1M.</t>
  </si>
  <si>
    <t>SUPER ESTRUCTURA EN CONCRETO DE 5000 PSI PREMEZCLADO, GRAVA COMÚN (Incluye Sumin, bombeo, Formaleteo, Colocación y Curado. No incl. Refuerzo).</t>
  </si>
  <si>
    <t>DADO EN CONCRETO 4000 PSI, (27 Mpa) PREMEZCLADO, GRAVA COMÚN (Incluye Suministro, Formaleteo en madera, Bombeo, colocación y Curado. No incluye refuerzo)</t>
  </si>
  <si>
    <t>VIGA EN CONCRETO PREMEZCLADO DE 3500 PSI (24 Mpa) GRAVA COMUN (Incluye Sumin., bombeo con autobomba, Formaleteo en madera, Colocación y Curado. No incl. Refuerzo)</t>
  </si>
  <si>
    <t>CONCRETO 3000 PSI GRAVA FINA PARA ESTRUCTURA DE TRANSICIÓN (PREMEZCLADO. INCL. SUMIN, FORMALETA, BOMBEO CON AUTOBOMBA Y COLOCACIÓN. NO INCL. REFUERZO, CURADO)</t>
  </si>
  <si>
    <t>CONCRETO 3000 PSI GRAVA FINA PARA ESTRIBOS (PREMEZCLADO. INCLUYE SUMINISTRO, BOMBEO CON AUTOBOMBA, FORMALETEO Y COLOCACIÓN. NO INCL. REFUERZO, CURADO)</t>
  </si>
  <si>
    <t>CONCRETO 3000 PSI GRAVA FINA PARA PUENTE CAJÓN (PREMEZCLADO. INCLUYE SUMIN., BOMBEO CON AUTOBOMBA, FORMALETEO Y COLOCACIÓN. NO INCL. REFUERZO, CURADO)</t>
  </si>
  <si>
    <t>CONCRETO 3000 PSI GRAVA FINA PARA BOX CULVERT (PREMEZCLADO. INCLUYE SUMIN., FORMALETEO, BOMBEO CON AUTOBOMBA Y COLOCACIÓN. NO INCL. REFUERZO, CURADO)</t>
  </si>
  <si>
    <t>ALETA VIGA SOLERA EN CONCRETO PREMEZCLADO DE 3000 PSI (21Mpa) GRAVA FINA (Incl. Sumin., bombeo con autobomba, Formaleteo madera, Colocación y Curado. No incl. Refuerzo)</t>
  </si>
  <si>
    <t>CONCRETO 2000 PSI GRAVA COMÚN PARA SUB-BASE PUENTE (PREMEZCLADO. INCLUYE SUMIN., FORMALETEO Y COLOCACIÓN. NO INCL. REFUERZO, CURADO)</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</si>
  <si>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</si>
  <si>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</si>
  <si>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</si>
  <si>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</si>
  <si>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</si>
  <si>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</si>
  <si>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</si>
  <si>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</si>
  <si>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</si>
  <si>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</si>
  <si>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</si>
  <si>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NT CR=700N Y TUBERÍA PVC CORRUG.-FILTRO D=6")</t>
  </si>
  <si>
    <t>SUMIDERO LATERAL SL-100, H=0.85M (PREFABRICADO. INCLUYE SUMINISTRO E INSTALACIÓN. INCLUYE SOBRETAPA Y TAPA)</t>
  </si>
  <si>
    <t>CILINDRO POZO INSPECCION PREFABRICADO D=1.2M, H=1M, E=0.10M (INCLUYE SUMINISTRO E INSTALACIÓN. NO INC. ARO DE AJUSTE)</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</si>
  <si>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</si>
  <si>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</si>
  <si>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</si>
  <si>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</si>
  <si>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</si>
  <si>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</si>
  <si>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</si>
  <si>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</si>
  <si>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</si>
  <si>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</si>
  <si>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</si>
  <si>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</si>
  <si>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</si>
  <si>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</si>
  <si>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ENTIBADO TIPO ED1, DISCONTINUO EN MADERA (INCLUYE SUMINISTRO E INSTALACIÓN)</t>
  </si>
  <si>
    <t>CIMENTACION DE POSTES H=8M, CR=510KG (INCLUYE IZAJE, APLOMADO E HINCADO. INCLUYE RELLENOS). NORMA LA009.</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</si>
  <si>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</si>
  <si>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</si>
  <si>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</si>
  <si>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12 DUCTOS D=4" PVC-EB (LIVIANO) (INCLUYE SUMINISTRO E INSTAL</t>
  </si>
  <si>
    <t>16 DUCTOS D=4" PVC-EB (LIVIANO) (INCLUYE SUMINISTRO E INSTALACIÓN. NO INCLUYE RELLENOS)</t>
  </si>
  <si>
    <t>24 DUCTOS D=4" PVC-EB (LIVIANO) (INCLUYE SUMINISTRO E INSTALACIÓN. NO INCLUYE RELLENOS)</t>
  </si>
  <si>
    <t>PINTURA EN ESMALTE URETANO GRIS (E=1MIL. INC. SUMIN. Y APLIC. NO INC. IMPRIMANTE, BARRERA, ESMALTE EPÓXICO O SIMILARES)</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</si>
  <si>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</si>
  <si>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</si>
  <si>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</si>
  <si>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</si>
  <si>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</si>
  <si>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</si>
  <si>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</si>
  <si>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SUBDREN EN GRAVILLA 1/2", 0.4X0.8M (INC. SUMIN. Y COMPACT. INC. GEOTEXTIL NT CR=700N Y TUBERÍA PVC CORRUG.-FILTRO D=4")</t>
  </si>
  <si>
    <t>SUBDREN EN GRAVILLA 1/2", 0.5X1M (INC. SUMIN. Y COMPACT. INC. GEOTEXTIL NT CR=700N Y TUBERÍA PVC CORRUG.-FILTRO D=6")</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</si>
  <si>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</si>
  <si>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</si>
  <si>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</si>
  <si>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</si>
  <si>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</si>
  <si>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</si>
  <si>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</si>
  <si>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</si>
  <si>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</si>
  <si>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</si>
  <si>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</si>
  <si>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</si>
  <si>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</si>
  <si>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</si>
  <si>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</si>
  <si>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</si>
  <si>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</si>
  <si>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</si>
  <si>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</si>
  <si>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</si>
  <si>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</si>
  <si>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</si>
  <si>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</si>
  <si>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</si>
  <si>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</si>
  <si>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</si>
  <si>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</si>
  <si>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</si>
  <si>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</si>
  <si>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</si>
  <si>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</si>
  <si>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</si>
  <si>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</si>
  <si>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</si>
  <si>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</si>
  <si>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</si>
  <si>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</si>
  <si>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</si>
  <si>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</si>
  <si>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</si>
  <si>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</si>
  <si>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</si>
  <si>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</si>
  <si>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</si>
  <si>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</si>
  <si>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</si>
  <si>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</si>
  <si>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</si>
  <si>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</si>
  <si>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</si>
  <si>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</si>
  <si>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</si>
  <si>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</si>
  <si>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</si>
  <si>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</si>
  <si>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</si>
  <si>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</si>
  <si>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</si>
  <si>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</si>
  <si>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</si>
  <si>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</si>
  <si>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</si>
  <si>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</si>
  <si>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</si>
  <si>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</si>
  <si>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</si>
  <si>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</si>
  <si>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</si>
  <si>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</si>
  <si>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</si>
  <si>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</si>
  <si>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</si>
  <si>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</si>
  <si>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</si>
  <si>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</si>
  <si>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</si>
  <si>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</si>
  <si>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</si>
  <si>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</si>
  <si>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</si>
  <si>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</si>
  <si>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</si>
  <si>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</si>
  <si>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</si>
  <si>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</si>
  <si>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</si>
  <si>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</si>
  <si>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</si>
  <si>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</si>
  <si>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</si>
  <si>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</si>
  <si>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</si>
  <si>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</si>
  <si>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</si>
  <si>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</si>
  <si>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</si>
  <si>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</si>
  <si>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</si>
  <si>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</si>
  <si>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</si>
  <si>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</si>
  <si>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</si>
  <si>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</si>
  <si>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</si>
  <si>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</si>
  <si>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 NT 3000 PARA SUBDRENES/FILTROS (INCLUYE SUMINISTRO E INSTALACIÓN)</t>
  </si>
  <si>
    <t>GEOTEXTIL NT 4000 PARA SUBDRENES/FILTROS (INCLUYE SUMINISTRO E INSTALACIÓN)</t>
  </si>
  <si>
    <t>GEOTEXTIL NT 5000 PARA SUBDRENES/FILTROS (INCLUYE SUMINISTRO E INSTALACIÓN)</t>
  </si>
  <si>
    <t>GEOTEXTIL NT 6000 PARA SUBDRENES/FILTROS (INCLUYE SUMINISTRO E INSTALACIÓN)</t>
  </si>
  <si>
    <t>GEOTEXTIL NT 7000 PARA SEPARACION SUBRASANTE/CAPAS GRANULARES (INCLUYE SUMINISTRO E INSTALACIÓN)</t>
  </si>
  <si>
    <t>GEOTEXTIL NT 3000 PARA SEPARACION SUBRASANTE/CAPAS GRANULARES (INCLUYE SUMINISTRO E INSTALACIÓN)</t>
  </si>
  <si>
    <t>GEOTEXTIL NT 5000 PARA SEPARACION SUBRASANTE/CAPAS GRANULARES (INCLUYE SUMINISTRO E INSTALACIÓN)</t>
  </si>
  <si>
    <t>GEOTEXTIL NT 6000 PARA SEPARACION SUBRASANTE/CAPAS GRANULARES (INCLUYE SUMINISTRO E INSTALACIÓN)</t>
  </si>
  <si>
    <t>GEOTEXTIL NT 7000 PARA SUBDRENES/FILTROS (INCLUYE SUMINISTRO E INSTALACIÓN)</t>
  </si>
  <si>
    <t>GEOTEXTIL REPAV 400 PARA PAVIMENTACION Y REPAVIMENTACION (INCLUYE SUMINISTRO E INSTALACIÓN)</t>
  </si>
  <si>
    <t>GEOTEXTIL REPAV 450 PARA PAVIMENTACION Y REPAVIMENTACION (INCLUYE SUMINISTRO E INSTALACIÓN)</t>
  </si>
  <si>
    <t>GEOTEXTIL NT 4000 PARA ESTABILIZACION SUBRASANTE/CAPAS GRANULARES (INC. SUMINISTRO E INSTALACIÓN)</t>
  </si>
  <si>
    <t>GEOTEXTIL NT 5000 PARA ESTABILIZACION SUBRASANTE/CAPAS GRANULARES (INC. SUMINISTRO E INSTALACIÓN)</t>
  </si>
  <si>
    <t>GEOTEXTIL NT 6000 PARA ESTABILIZACION SUBRASANTE/CAPAS GRANULARES (INC. SUMINISTRO E INSTALACIÓN)</t>
  </si>
  <si>
    <t>GEOTEXTIL NT 7000 PARA ESTABILIZACION SUBRASANTE/CAPAS GRANULARES (INC. SUMINISTRO E INSTALACIÓN)</t>
  </si>
  <si>
    <t>GEOTEXTIL T, RESIST. ULTIMA (TIRA ANCHA)=30 KN/M PARA SUBDRENES/FILTROS (INCLUYE SUMINISTRO E INSTALACIÓN)</t>
  </si>
  <si>
    <t>GEOTEXTIL T, RESIST. ULTIMA (TIRA ANCHA)=40 KN/M PARA SUBDRENES/FILTROS (INCLUYE SUMINISTRO E INSTALACIÓN)</t>
  </si>
  <si>
    <t>GEOTEXTIL T, RESIST. ULTIMA (TIRA ANCHA)=60 KN/M PARA SUBDRENES/FILTROS (INCLUYE SUMINISTRO E INSTALACIÓN)</t>
  </si>
  <si>
    <t>GEOTEXTIL T, RESIST. ULTIMA (TIRA ANCHA)=90 KN/M PARA SUBDRENES/FILTROS (INCLUYE SUMINISTRO E INSTALACIÓN)</t>
  </si>
  <si>
    <t>GEOTEXTIL T, RESIST. ULTIMA (TIRA ANCHA)=30 KN/M PARA SEPARACION SUBRASANTE/CAPAS GRANULARES (INC. SUMIN. E INSTALACIÓN)</t>
  </si>
  <si>
    <t>GEOTEXTIL T, RESIST. ULTIMA (TIRA ANCHA)=40 KN/M PARA SEPARACION SUBRASANTE/CAPAS GRANULARES (INC. SUMIN. E INSTALACIÓN)</t>
  </si>
  <si>
    <t>GEOTEXTIL T, RESIST. ULTIMA (TIRA ANCHA)=60 KN/M PARA SEPARACION SUBRASANTE/CAPAS GRANULARES (INC. SUMIN. E INSTALACIÓN)</t>
  </si>
  <si>
    <t>GEOTEXTIL T, RESIST. ULTIMA (TIRA ANCHA)=90 KN/M PARA SEPARACION SUBRASANTE/CAPAS GRANULARES (INC. SUMIN. E INSTALACIÓN)</t>
  </si>
  <si>
    <t>GEOTEXTIL T, RESIST. ULTIMA (TIRA ANCHA)=40 KN/M PARA ESTABILIZACION SUBRASANTE/CAPAS GRANULARES (INC. SUMIN. E INST.)</t>
  </si>
  <si>
    <t>GEOTEXTIL T, RESIST. ULTIMA (TIRA ANCHA)=60 KN/M PARA ESTABILIZACION SUBRASANTE/CAPAS GRANULARES (INC. SUMIN. E INST.)</t>
  </si>
  <si>
    <t>GEOTEXTIL T, RESIST. ULTIMA (TIRA ANCHA)=90 KN/M PARA ESTABILIZACION SUBRASANTE/CAPAS GRANULARES (INC. SUMIN. E INST.)</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</si>
  <si>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</si>
  <si>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</si>
  <si>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</si>
  <si>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</si>
  <si>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</si>
  <si>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</si>
  <si>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</si>
  <si>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</si>
  <si>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</si>
  <si>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</si>
  <si>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</si>
  <si>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</si>
  <si>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</si>
  <si>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</si>
  <si>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</si>
  <si>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</si>
  <si>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</si>
  <si>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</si>
  <si>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A30 (SUMINISTRO E INSTALACIÓN. INCLUYE BASE 4CM MORTERO 1:5 Y ARENA DE SELLO)</t>
  </si>
  <si>
    <t>PISO EN LOSETA PREFABRICADA A30 (SUMINISTRO E INSTALACIÓN. INCLUYE BASE 4CM MORTERO 2000 PSI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</si>
  <si>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</si>
  <si>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</si>
  <si>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</si>
  <si>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</si>
  <si>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</si>
  <si>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</si>
  <si>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</si>
  <si>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</si>
  <si>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</si>
  <si>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</si>
  <si>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NO INCLUYE MATERIAL DE BASE)</t>
  </si>
  <si>
    <t>PIEZA REMATE A105 PARA RAMPA TIPO A (SUMINISTRO E INSTALACIÓN. INCLUYE 3CM MORTERO 1:5)</t>
  </si>
  <si>
    <t>SARDINEL BAJO A85 PARA RAMPAS (SUMINISTRO E INSTALACIÓN. INCLUYE 3CM MORTERO 1:5)</t>
  </si>
  <si>
    <t>SARDINEL BAJO A85 PARA RAMPAS (SUMINISTRO E INSTALACIÓN. NO INCLUYE MATERIAL DE BASE)</t>
  </si>
  <si>
    <t>RAMPA TIPO A (B10) (BASE EN MORTERO 2000 PSI, DESARROLLO: 1 M.</t>
  </si>
  <si>
    <t>TALA DE ARBOLES CLASE V (H&gt;30M. INCLUYE DESENRAÍCE, CARGUE, TRANSPORTE Y DISPOSICIÓN FINAL)</t>
  </si>
  <si>
    <t>3 DUCTOS D=4" Y 3 DUCTOS D=3" PVC-TDP (INCLUYE SUMINISTRO E INSTALACIÓN. NO INCLUYE RELLENOS) NORMA CS214</t>
  </si>
  <si>
    <t>6 DUCTOS D=4" PVC-TDP (INCLUYE SUMINISTRO E INSTALACIÓN. NO INCLUYE RELLENOS) NORMA CS210.</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</si>
  <si>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</si>
  <si>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</si>
  <si>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</si>
  <si>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</si>
  <si>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</si>
  <si>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</si>
  <si>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</si>
  <si>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</si>
  <si>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</si>
  <si>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</si>
  <si>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</si>
  <si>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</si>
  <si>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</si>
  <si>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</si>
  <si>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</si>
  <si>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</si>
  <si>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</si>
  <si>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</si>
  <si>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</si>
  <si>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8 DUCTOS D=4" PVC-TDP (INCLUYE SUMINISTRO E INSTALACIÓN)</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</si>
  <si>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</si>
  <si>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</si>
  <si>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</si>
  <si>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</si>
  <si>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</si>
  <si>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</si>
  <si>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</si>
  <si>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</si>
  <si>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</si>
  <si>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</si>
  <si>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</si>
  <si>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</si>
  <si>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</si>
  <si>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</si>
  <si>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</si>
  <si>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</si>
  <si>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</si>
  <si>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</si>
  <si>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</si>
  <si>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</si>
  <si>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CONVENCIONAL 60-70 (SUMINISTRO, EXTENDIDO, NIVELACIÓN Y COMPACTACIÓN  MECANICA CON VIBROCOMPACTADOR Y COMPACTADOR DE LLANTAS)</t>
  </si>
  <si>
    <t>MEZCLA ASFÁLTICA EN CALIENTE TIPO DENSO MD12 ASFALTO CONVENCIONAL 80-100 (CEMENTO ASFÁLTICO 80-100) (SUMINISTRO, EXTENDIDO, NIVELACIÓN Y COMPACTACIÓN MECANICA CON VIBROCOMPACTADOR Y COMPACTADOR DE LLANTAS)</t>
  </si>
  <si>
    <t>MEZCLA ASFÁLTICA EN CALIENTE TIPO DENSO MD10 ASFALTO CONVENCIONAL (CEMENTO ASFÁLTICO 80-100) (SUMINISTRO, EXTENDIDO, NIVELACIÓN Y COMPACTACIÓN MECANICA CON VIBROCOMPACTADOR Y COMPACTADOR DE LLANTAS)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</si>
  <si>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</si>
  <si>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</si>
  <si>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</si>
  <si>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</si>
  <si>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</si>
  <si>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</si>
  <si>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</si>
  <si>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</si>
  <si>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</si>
  <si>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</si>
  <si>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</si>
  <si>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</si>
  <si>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</si>
  <si>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</si>
  <si>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</si>
  <si>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</si>
  <si>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</si>
  <si>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</si>
  <si>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</si>
  <si>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</si>
  <si>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EXCAVACION MECANICA PARA REDES PROFUNDIDAD 0M - 3.5M (INCLUYE CARGUE)</t>
  </si>
  <si>
    <t>TUBERIA CONCRETO D=6" CL.I SIN REFUERZO (INCLUYE SUMINISTRO E INSTALACIÓN)</t>
  </si>
  <si>
    <t>CUADRILLA (TUBERO + 2 AYUDANTES).</t>
  </si>
  <si>
    <t>CUADRILLA (TECNICO ELECTRICO + AYUDANTE).</t>
  </si>
  <si>
    <t>CUADRILLA (OFICIAL + 4 AYUDANTES).</t>
  </si>
  <si>
    <t>DEMOLICIÓN MUROS E=0.15M (INCLUYE CARGUE)</t>
  </si>
  <si>
    <t>DEMOLICIÓN MUROS E=0.25M (INCLUYE CARGUE)</t>
  </si>
  <si>
    <t>CARCAMO PROTECCIÓN DE TUBERÍA Ø 8" NORMA EAAB NS-090 . 3V.2</t>
  </si>
  <si>
    <t>CARCAMO DE PROTECCIÓN DE TUBERÍA Ø 10" NORMA EAAB NS-090 V. 1.2</t>
  </si>
  <si>
    <t>CARCAMO DE PROTECCIÓN DE TUBERÍA Ø 16" NORMA EAAB NS-090 V. 1.2</t>
  </si>
  <si>
    <t>CARCAMO DE PROTECCIÓN DE TUBERÍA Ø 18" NORMA EAAB NS-090 V. 1.2</t>
  </si>
  <si>
    <t>CARCAMO DE PROTECCIÓN DE TUBERÍA Ø 20" NORMA EAAB NS-090 V. 1.2</t>
  </si>
  <si>
    <t>CARCAMO DE PROTECCIÓN DE TUBERÍA Ø 24" NORMA EAAB NS-090 V. 1.2</t>
  </si>
  <si>
    <t>CARCAMO DE PROTECCIÓN DE TUBERÍA Ø 27" NORMA EAAB NS-090 V. 1.2</t>
  </si>
  <si>
    <t>CARCAMO DE PROTECCIÓN DE TUBERÍA Ø 30" NORMA EAAB NS-090 V. 1.2</t>
  </si>
  <si>
    <t>CARCAMO 2 A 4 VIAS COLOMBIA TELECOMUNICACIONES</t>
  </si>
  <si>
    <t>CARCAMO 12 A 20 VIAS COLOMBIA TELECOMUNICACIONES</t>
  </si>
  <si>
    <t>CARCAMO 20 A 24 VIAS COLOMBIA TELECOMUNICACIONES</t>
  </si>
  <si>
    <t>CARCAMO 24 A 36 VIAS COLOMBIA TELECOMUNICACIONES</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</si>
  <si>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</si>
  <si>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</si>
  <si>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</si>
  <si>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</si>
  <si>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</si>
  <si>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</si>
  <si>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</si>
  <si>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</si>
  <si>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</si>
  <si>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</si>
  <si>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</si>
  <si>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</si>
  <si>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</si>
  <si>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</si>
  <si>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</si>
  <si>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</si>
  <si>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</si>
  <si>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</si>
  <si>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</si>
  <si>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</si>
  <si>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</si>
  <si>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</si>
  <si>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</si>
  <si>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</si>
  <si>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</si>
  <si>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</si>
  <si>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</si>
  <si>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</si>
  <si>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</si>
  <si>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</si>
  <si>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</si>
  <si>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</si>
  <si>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</si>
  <si>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</si>
  <si>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</si>
  <si>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</si>
  <si>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</si>
  <si>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</si>
  <si>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</si>
  <si>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</si>
  <si>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</si>
  <si>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</si>
  <si>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</si>
  <si>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</si>
  <si>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</si>
  <si>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</si>
  <si>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</si>
  <si>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</si>
  <si>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</si>
  <si>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</si>
  <si>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</si>
  <si>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</si>
  <si>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</si>
  <si>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</si>
  <si>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</si>
  <si>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</si>
  <si>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</si>
  <si>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</si>
  <si>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</si>
  <si>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</si>
  <si>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</si>
  <si>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</si>
  <si>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</si>
  <si>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</si>
  <si>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</si>
  <si>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</si>
  <si>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</si>
  <si>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</si>
  <si>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</si>
  <si>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</si>
  <si>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</si>
  <si>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PVC TIPO U.M. 6"X4"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</si>
  <si>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</si>
  <si>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</si>
  <si>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</si>
  <si>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</si>
  <si>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</si>
  <si>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UNION DE REPARACION PVC TIPO U.M. D=2" (SUMINISTRO E INSTALACIÓN)</t>
  </si>
  <si>
    <t>UNION DE REPARACION PVC TIPO U.M. D=3"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</si>
  <si>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</si>
  <si>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</si>
  <si>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</si>
  <si>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</si>
  <si>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</si>
  <si>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</si>
  <si>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ZAPATA EN CONCRETO PREMEZCLADO DE 3000 PSI (21Mpa), GRAVA COMÚN (Incluye Sumin., Formaleteo en madera, Colocación y Curado. No incl. Refuerzo ni bombeo).</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</si>
  <si>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</si>
  <si>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</si>
  <si>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</si>
  <si>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</si>
  <si>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</si>
  <si>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</si>
  <si>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</si>
  <si>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</si>
  <si>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</si>
  <si>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</si>
  <si>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</si>
  <si>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</si>
  <si>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</si>
  <si>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</si>
  <si>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</si>
  <si>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</si>
  <si>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CARCAMO DOCE DUCTOS ETB</t>
  </si>
  <si>
    <t>MEZCLA ASFÁLTICA EN CALIENTE TIPO DENSO MD20 ASF CONVENCIONAL 80-100.  (SUMINISTRO, EXTENDIDO, NIVELACIÓN MANUAL Y COMPACTACIÓN MECÁNICA CON VIBROCOMPACTADOR TÁNDEM PEQUEÑO, INCLUYE OPERARIO Y COMBUSTIBLE).</t>
  </si>
  <si>
    <t>MEZCLA ASFÁLTICA EN CALIENTE TIPO DENSO MD10 ASF CONVENCIONAL (CEMENTO ASFÁLTICO 80-100) (SUMINISTRO, EXTENDIDO, NIVELACIÓN MANUAL Y COMPACTACIÓN MECÁNICA CON VIBROCOMPACTADOR TÁNDEM PEQUEÑO, INCLUYE OPERARIO Y COMBUSTIBLE).</t>
  </si>
  <si>
    <t>BASE GRANULAR CLASE A (BG_A) (SUMINISTRO, EXTENDIDO MANUAL, HUMEDECIMIENTO Y COMPACTACIÓN)</t>
  </si>
  <si>
    <t>BASE GRANULAR CLASE B (BG_B)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</si>
  <si>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</si>
  <si>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REHABILITACIÓN DE PAVIMENTO FLEXIBLE E= 0.12M</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</si>
  <si>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</si>
  <si>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</si>
  <si>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</si>
  <si>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</si>
  <si>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</si>
  <si>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</si>
  <si>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</si>
  <si>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</si>
  <si>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</si>
  <si>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</si>
  <si>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</si>
  <si>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</si>
  <si>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</si>
  <si>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</si>
  <si>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</si>
  <si>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</si>
  <si>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</si>
  <si>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</si>
  <si>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</si>
  <si>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</si>
  <si>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</si>
  <si>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</si>
  <si>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</si>
  <si>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</si>
  <si>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</si>
  <si>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</si>
  <si>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</si>
  <si>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SIN MATERIAL DE BASE)</t>
  </si>
  <si>
    <t>SUMIDERO ALCANTARILLADO COMBINADO EN ANDEN NS-047-1V4 EAAB</t>
  </si>
  <si>
    <t>SUMIDERO ALCANTARILLADO COMBINADO EN VIA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</si>
  <si>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</si>
  <si>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</si>
  <si>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CONCRETO 1500 PSI (HECHO EN OBRA 1:3:5 CON ARENA Y GRAVILLA DE RÍO)</t>
  </si>
  <si>
    <t>CONCRETO 2500 PSI (HECHO EN OBRA CON MATERIAL DE RÍO)</t>
  </si>
  <si>
    <t>RELLENO PARA ANDENES EN SUBBASE GRANULAR B-600 (SUMINISTRO, TRANSPORTE, EXTENDIDO, HUMEDECIMIENTO Y COMPACTACIÓN)</t>
  </si>
  <si>
    <t>RELLENO PARA ANDENES EN SUBBASE GRANULAR B-200 (SUMINISTRO, EXTENDIDO, HUMEDECIMIENTO Y COMPACTACIÓN)</t>
  </si>
  <si>
    <t>CONCRETO 4000 PSI (HECHO EN OBRA CON MATERIAL DE RÍO)</t>
  </si>
  <si>
    <t>MEZCLA ASFÁLTICA EN CALIENTE TIPO DENSO MD12 ASF CONVENCIONAL CON CEMENTO ASFÁLTICO 80-100. (SUMINISTRO, EXTENDIDO, NIVELACIÓN MANUAL Y COMPACTACIÓN MECÁNICA CON VIBROCOMPACTADOR TÁNDEM PEQUEÑO, INCLUYE OPERARIO Y COMBUSTIBLE).</t>
  </si>
  <si>
    <t>MEZCLA DENSA EN CALIENTE MD-12 ASFALTO 80-100. (SUMINISTRO, EXTENDIDO, NIVELACIÓN MANUAL Y COMPACTACIÓN MECÁNICA CON VIBROCOMPACTADOR TÁNDEM PEQUEÑO, INCLUYE OPERARIO Y COMBUSTIBLE).</t>
  </si>
  <si>
    <t>ESTOPEROLES DE 10 CM X 2.5 CM. SUMINISTRO E INSTALACION.</t>
  </si>
  <si>
    <t>CONSTRUCCION DE ANDEN EN ADOQUIN DE ARCILLA SOBRE ARENA. NO INCLUYE BORDILLO. NO INCLUYE REDES</t>
  </si>
  <si>
    <t>CONSTRUCCIÓN DE ANDEN EN LOSA DE CONCRETO DE 3000 PSI HECHO EN OBRA. NO INCLUYE BORDILLO. NO INCLUYE REDES.</t>
  </si>
  <si>
    <t>CONSTRUCCION DE CICLORUTA. NO INCLUYE REDES.</t>
  </si>
  <si>
    <t>CONSTRUCCION DE BORDILLO PREFABRICADO A80. NO INCLUYE REDES</t>
  </si>
  <si>
    <t>REHABILITACION ANDEN ADOQUIN ARCILLA TR LIVIANO SOBRE MORTERO. NO INCL BORDILLO. INCL. RETIRO ADOQUIN E INSTALAR NUEVO. NO INCLUYE REDES.</t>
  </si>
  <si>
    <t>RETIRO DE ADOQUIN SOBRE MORTERO</t>
  </si>
  <si>
    <t>REHABILITACIÓN DE ANDEN EN LOSA DE CONCRETO DE 3000 PSI HECHO EN OBRA. NO INCLUYE BORDILLO. NO INCLUYE REDES.</t>
  </si>
  <si>
    <t>REHABILITACION ZONA VERDE E=10 CM. INCLUYE DESCAPOTE, SIEMBRA DE GRAMA, TIERRA NEGRA Y RETIRO DE MATERIAL ORGANICO. NO INCLUYE REDES.</t>
  </si>
  <si>
    <t>REHABILITACION DE CICLORUTA. NO INCLUYE REDES.</t>
  </si>
  <si>
    <t>REHABILITACIÓN DE PAVIMENTO RÍGIDO: LOSAS EN CONCRETO HIDRÁULICO MR41 E=0.18M. EXCAVACIÓN EN BASE E=15CM., BASE BG_B E=15CM. NO INCLUYE SARDINEL, GEOTEXTIL.</t>
  </si>
  <si>
    <t>REHABILITACION PAVIMENTO ARTICULADO EN ADOQUIN DE ARCILLA - TRAFICO PESADO</t>
  </si>
  <si>
    <t>CONSTRUCCIÓN DE ESCALERAS EN CONCRETO 3000 PSI GRAVA COMÚN. INCLUYE EXCAVACIÓN MANUAL, SUBBASE GRANULAR CLASE B, ACERO DE REFUERZO Y TRANSPORTE Y DISPOSICIÓN FINAL DE ESCOMBROS.</t>
  </si>
  <si>
    <t>MANTENIMIENTO PREVENTIVO ESPACIO PUBLICO EN ADOQUIN INCLUYE SELLO DE JUNTAS, BARRIDO, Y RETIRO MANUAL DE CAPA VEGETAL</t>
  </si>
  <si>
    <t>RETIRO DE ADOQUIN SOBRE ARENA</t>
  </si>
  <si>
    <t>ADOQUIN DE ARCILLA TR. LIVIANO 20X10X6CM (SUMINISTRO E INSTALACIÓN. INCLUYE BASE 4CM MORTERO 2000 Y ARENA DE SELLO)</t>
  </si>
  <si>
    <t>REHABILITACION ANDEN ADOQUIN ARCILLA TR LIVIANO SOBRE ARENA NO INCL BORDILLO. INCL. DEMOLICION ADOQUIN E INSTALAR NUEVO. NO INCLUYE REDES.</t>
  </si>
  <si>
    <t>MANTENIMIENTO CORRECTIVO DE ESPACIO PUBLICO ADOQUIN DE ARCILLA LIVIANO SOBRE MORTERO. INCL. RETIRO ADOQUIN E INSTALAR NUEVO. NO INCLUYE REDES.</t>
  </si>
  <si>
    <t>MANTENIMIENTO CORRECTIVO ESPACIO PUBLICO EN ADOQUIN DE ARCILLA LIVIANO SOBRE ARENA. INCL. RETIRO ADOQUIN E INSTALAR NUEVO. NO INCLUYE REDES.</t>
  </si>
  <si>
    <t>MANTENIMIENTO PREVENTIVO PARA CICLORUTAS</t>
  </si>
  <si>
    <t>SELLO DE GRIETAS</t>
  </si>
  <si>
    <t>TRATAMIENTO SUPERFICIAL SIMPLE</t>
  </si>
  <si>
    <t>TRATAMIENTO SUPERFICIAL DOBLE</t>
  </si>
  <si>
    <t>SOBRECARPETA: RODADURA ASFÁLTICA E=0.05M</t>
  </si>
  <si>
    <t>RECONSTRUCCION TRATAMIENTO SUPERFICIAL DOBLE</t>
  </si>
  <si>
    <t>CONSTRUCCION DE CAMINO EN GRAVA</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</si>
  <si>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</si>
  <si>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</si>
  <si>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</si>
  <si>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</si>
  <si>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</si>
  <si>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</si>
  <si>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TIPO PLACA DE PROTECCIÓN PARA TUBERÍA Ø 8" NORMA EAAB NS-090 . 3V.2. INCLUYE: DESPERDICIOS, COMPACTACIÓN Y DESPUNTES.</t>
  </si>
  <si>
    <t>CARCAMO TIPO PLACA DE PROTECCIÓN PARA TUBERÍA Ø 10" NORMA EAAB NS-090 . 3V.2. INCLUYE: DESPERDICIOS, COMPACTACIÓN Y DESPUNTES.</t>
  </si>
  <si>
    <t>CARCAMO TIPO PLACA DE PROTECCIÓN PARA TUBERÍA Ø 12" NORMA EAAB NS-090 . 3V.2. INCLUYE: DESPERDICIOS, COMPACTACIÓN Y DESPUNTES.</t>
  </si>
  <si>
    <t>CARCAMO TIPO PLACA DE PROTECCIÓN PARA TUBERÍA Ø 16" NORMA EAAB NS-090 . 3V.2. INCLUYE: DESPERDICIOS, COMPACTACIÓN Y DESPUNTES.</t>
  </si>
  <si>
    <t>CARCAMO TIPO PLACA DE PROTECCIÓN PARA TUBERÍA Ø 18" NORMA EAAB NS-090 . 3V.2. INCLUYE: DESPERDICIOS, COMPACTACIÓN Y DESPUNTES.</t>
  </si>
  <si>
    <t>CARCAMO TIPO PLACA DE PROTECCIÓN PARA TUBERÍA Ø 20" NORMA EAAB NS-090 . 3V.2. INCLUYE: DESPERDICIOS, COMPACTACIÓN Y DESPUNTES.</t>
  </si>
  <si>
    <t>CARCAMO TIPO PLACA DE PROTECCIÓN PARA TUBERÍA Ø 24" NORMA EAAB NS-090 . 3V.2. INCLUYE: DESPERDICIOS, COMPACTACIÓN Y DESPUNTES.</t>
  </si>
  <si>
    <t>CARCAMO TIPO PLACA DE PROTECCIÓN PARA TUBERÍA Ø 27" NORMA EAAB NS-090 . 3V.2. INCLUYE: DESPERDICIOS, COMPACTACIÓN Y DESPUNTES.</t>
  </si>
  <si>
    <t>CARCAMO TIPO PLACA DE PROTECCIÓN PARA TUBERÍA Ø 30" NORMA EAAB NS-090 . 3V.2. INCLUYE: DESPERDICIOS, COMPACTACIÓN Y DESPUNTES.</t>
  </si>
  <si>
    <t>CARCAMO TIPO PLACA DE PROTECCIÓN PARA TUBERÍA Ø 32" NORMA EAAB NS-090 . 3V.2. INCLUYE: DESPERDICIOS, COMPACTACIÓN Y DESPUNTES.</t>
  </si>
  <si>
    <t>CARCAMO TIPO PLACA DE PROTECCIÓN PARA TUBERÍA Ø 36" NORMA EAAB NS-090 . 3V.2. INCLUYE: DESPERDICIOS, COMPACTACIÓN Y DESPUNTES.</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</si>
  <si>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</si>
  <si>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</si>
  <si>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</si>
  <si>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</si>
  <si>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</si>
  <si>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</si>
  <si>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</si>
  <si>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</si>
  <si>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</si>
  <si>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</si>
  <si>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</si>
  <si>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</si>
  <si>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</si>
  <si>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</si>
  <si>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</si>
  <si>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</si>
  <si>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</si>
  <si>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SUMINISTRO E INSTALACION.</t>
  </si>
  <si>
    <t>ACOPLE GRP 350MM. SUMINISTRO E INSTALACION.</t>
  </si>
  <si>
    <t>ACOPLE GRP 400MM. SUMINISTRO E INSTALACION.</t>
  </si>
  <si>
    <t>ACOPLE GRP 500MM. SUMINISTRO E INSTALACION.</t>
  </si>
  <si>
    <t>ACOPLE GRP 600MM. SUMINISTRO E INSTALACION.</t>
  </si>
  <si>
    <t>ACOPLE GRP 700MM. SUMINISTRO E INSTALACION.</t>
  </si>
  <si>
    <t>ACOPLE GRP 800MM. SUMINISTRO E INSTALACION.</t>
  </si>
  <si>
    <t>ACOPLE GRP 900MM. SUMINISTRO E INSTALACION.</t>
  </si>
  <si>
    <t>ACOPLE GRP 1000MM. SUMINISTRO E INSTALACION.</t>
  </si>
  <si>
    <t>ACOPLE GRP 1100MM. SUMINISTRO E INSTALACION.</t>
  </si>
  <si>
    <t>ACOPLE GRP 1200MM. SUMINISTRO E INSTALACION.</t>
  </si>
  <si>
    <t>ACOPLE GRP 1300MM. SUMINISTRO E INSTALACION.</t>
  </si>
  <si>
    <t>ACOPLE GRP 1400MM. SUMINISTRO E INSTALACION.</t>
  </si>
  <si>
    <t>ACOPLE GRP 1500MM. SUMINISTRO E INSTALACION.</t>
  </si>
  <si>
    <t>ACOPLE GRP 1600MM. SUMINISTRO E INSTALACION.</t>
  </si>
  <si>
    <t>ACOPLE GRP 1700MM. SUMINISTRO E INSTALACION.</t>
  </si>
  <si>
    <t>ACOPLE GRP 1800MM. SUMINISTRO E INSTALACION.</t>
  </si>
  <si>
    <t>ACOPLE GRP 2000MM. SUMINISTRO E INSTALACION.</t>
  </si>
  <si>
    <t>TUBERIA GRP 1800MM (INCLUYE TRANSPORTE). SUMINISTRO E INSTALACION.</t>
  </si>
  <si>
    <t>TUBERIA GRP 2000MM (INCLUYE TRANSPORTE). SUMINISTRO E INSTALACION.</t>
  </si>
  <si>
    <t>TUBERIA GRP 2400MM (INCLUYE TRANSPORTE). SUMINISTRO E INSTALACION.</t>
  </si>
  <si>
    <t>ACOPLE GRP 2400MM.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</si>
  <si>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</si>
  <si>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</si>
  <si>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</si>
  <si>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</si>
  <si>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</si>
  <si>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GEOTEXTIL NT 1600 PARA SEPARACION SUBRASANTE/CAPAS GRANULARES (INCLUYE SUMINISTRO E INSTALACIÓN)</t>
  </si>
  <si>
    <t>GEOTEXTIL NT 1800 PARA SEPARACION SUBRASANTE/CAPAS GRANULARES (INCLUYE SUMINISTRO E INSTALACIÓN)</t>
  </si>
  <si>
    <t>GEOTEXTIL NT 2000 PARA SEPARACION SUBRASANTE/CAPAS GRANULARES (INCLUYE SUMINISTRO E INSTALACIÓN)</t>
  </si>
  <si>
    <t>GEOTEXTIL NT 2500 PARA SEPARACION SUBRASANTE/CAPAS GRANULARES (INCLUYE SUMINISTRO E INSTALACIÓN)</t>
  </si>
  <si>
    <t>GEOTEXTIL NT 1600 PARA SUBDRENES/FILTROS (INCLUYE SUMINISTRO E INSTALACIÓN)</t>
  </si>
  <si>
    <t>GEOTEXTIL NT 1800 PARA SUBDRENES/FILTROS (INCLUYE SUMINISTRO E INSTALACIÓN)</t>
  </si>
  <si>
    <t>GEOTEXTIL NT 2000 PARA SUBDRENES/FILTROS (INCLUYE SUMINISTRO E INSTALACIÓN)</t>
  </si>
  <si>
    <t>CANECA TIPO M120 (EN MALLA METÁLICA. INCLUYE SUMINISTRO E INSTALACIÓN. INCLUYE BASE EN CONCRETO 3000 PSI, PREMEZCLADO</t>
  </si>
  <si>
    <t>GEOTEXTIL NT 2500 PARA SUBDRENES/FILTROS (INCLUYE SUMINISTRO E INSTALACIÓN)</t>
  </si>
  <si>
    <t>MANTENIMIENTO CORRECTIVO DE ESPACIO PUBLICO ADOQUIN DE ARCILLA PESADO SOBRE MORTER. INCL. RETIRO ADOQUIN E INSTALAR NUEVO</t>
  </si>
  <si>
    <t>ADOQUIN DE ARCILLA TR.PESADO 0.20X10X8CM (SUMINISTRO E INSTALACIÓN. INCLUYE BASE 4CM MORTERO 2000 Y ARENA DE SELLO)</t>
  </si>
  <si>
    <t>MANTENIMIENTO CORRECTIVO ESPACIO PUBLICO EN ADOQUIN DE ARCILLA TRAFICO PESADO SOBRE ARENA. INCL. RETIRO ADOQUIN E INSTALAR NUEVO</t>
  </si>
  <si>
    <t>MANTENIMIENTO CORRECTIVO ESPACIO PUBLICO EN ADOQUIN DE CONCRETO TRAFICO LIVIANO SOBRE ARENA. INCL. RETIRO ADOQUIN E INSTALAR NUEVO</t>
  </si>
  <si>
    <t>MANTENIMIENTO CORRECTIVO ESPACIO PUBLICO EN ADOQUIN DE CONCRETO TRAFICO PESADO 20X10X8CM SOBRE ARENA. INCL. RETIRO ADOQUIN E INSTALAR NUEVO</t>
  </si>
  <si>
    <t>REHABILITACION ANDEN ADOQUIN ARCILLA TR. PESADO SOBRE ARENA NO INCL BORDILLO. INCL. DEMOLICION ADOQUIN E INSTALAR NUEVO</t>
  </si>
  <si>
    <t>REHABILITACION DE ANDEN EN ADOQUIN DE ARCILLA SOBRE MORTER. NO INCL BORDILLO. INCL. RETIRO ADOQUIN E INSTALAR NUEVO</t>
  </si>
  <si>
    <t>REHABILITACIÓN DE ANDEN EN ADOQUIN DE CONCRETO TRAFICO PESADO (20X10X8CM) BASE ARENA. NO INCL BORDILLO. INCL. DEMOLICIÓN ADOQUIN E INSTALAR NUEVO</t>
  </si>
  <si>
    <t>REHABILITACION DE ANDEN EN ADOQUIN DE CONCRETO L BASE ARENA. NO INCL BORDILLO. INCL. DEMOLICION ADOQUIN E INSTALAR NUEVO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</si>
  <si>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</si>
  <si>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</si>
  <si>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</si>
  <si>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</si>
  <si>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</si>
  <si>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</si>
  <si>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</si>
  <si>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</si>
  <si>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</si>
  <si>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</si>
  <si>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</si>
  <si>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</si>
  <si>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</si>
  <si>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</si>
  <si>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</si>
  <si>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</si>
  <si>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</si>
  <si>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MANTENIMIENTO CORRECTIVO DE ESPACIO PUBLICO LOSETA A-50 SOBRE ARENA. INCL. RETIRO LOSETA E INSTALAR NUEVA</t>
  </si>
  <si>
    <t>MANTENIMIENTO CORRECTIVO DE ESPACIO PUBLICO LOSETA A-50 SOBRE MORTERO. INCL. RETIRO LOSETA E INSTALAR NUEVA</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</si>
  <si>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</si>
  <si>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</si>
  <si>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</si>
  <si>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</si>
  <si>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</si>
  <si>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</si>
  <si>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</si>
  <si>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</si>
  <si>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</si>
  <si>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</si>
  <si>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</si>
  <si>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</si>
  <si>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</si>
  <si>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</si>
  <si>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</si>
  <si>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</si>
  <si>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FRANJA DE AJUSTE EN CONCRETO 3000 PSI E= 10 CM ANCHO ENTRE 12-20CM</t>
  </si>
  <si>
    <t>CONSTRUCCION DE ANDEN EN LOSETA CON ESTRUCTURA EN MATERIAL RECICLADO DE CONCRETO HIDRAULICO</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</si>
  <si>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</si>
  <si>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</si>
  <si>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</si>
  <si>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CONSTRUCCION DE ANDEN EN ADOQUIN DE ARCILLA Y FRANJA DE AJUSTE CON ESTRUCTURA EN MATERIAL RECICLADO DE CONCRETO HIDRAULICO</t>
  </si>
  <si>
    <t>CONSTRUCCION DE ANDEN EN ADOQUIN DE ARCILLA Y FRANJA DE AJUSTE Y ZONA VERDE CON ESTRUCTURA EN MATERIAL RECICLADO DE CONCRETO HIDRAULICO</t>
  </si>
  <si>
    <t>SELLO DE FISURAS</t>
  </si>
  <si>
    <t>RETIRO DE PISO EN ALUMINIO EN PUENTE PEATONAL TIPO TRANSMILENIO PARA TABLERO Y ESCALERA</t>
  </si>
  <si>
    <t>PISO EN LAMINA DE ALUMINIO PARA TABLERO DE PUENTE PEATONAL TIPO TRANSMILENIO. SUMINISTRO E INSTALACION.</t>
  </si>
  <si>
    <t>PISO EN LAMINA DE ALUMINIO PARA ESCALERA DE PUENTE PEATONAL TIPO TRANSMILENIO. SUMINISTRO E INSTALACION.</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</si>
  <si>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</si>
  <si>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</si>
  <si>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</si>
  <si>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</si>
  <si>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</si>
  <si>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</si>
  <si>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</si>
  <si>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</si>
  <si>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KM</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</si>
  <si>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</si>
  <si>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</si>
  <si>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</si>
  <si>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</si>
  <si>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</si>
  <si>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</si>
  <si>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PLANAR H=1.0 M. SUMINISTRO E INSTALACION.</t>
  </si>
  <si>
    <t>1 DUCTO D=1 1/2" CONDUIT PVC (NO INCLUYE RELLENOS). SUMINISTRO E INSTALACION.</t>
  </si>
  <si>
    <t>1 DUCTO D= 2" PVC PESADO DB (NO INCLUYE RELLENOS). SUMINISTRO E INSTALACION.</t>
  </si>
  <si>
    <t>1 DUCTO D= 4" PVC TDP (NO INCLUYE RELLENOS). SUMINISTRO E INSTALACION.</t>
  </si>
  <si>
    <t>LLAMA AMARILLA (INCLUYE TIERRA NEGRA, TRANSPORTE Y DISPOSICIÓN FINA DE ESCOMBROS A 28 KM. SUMINISTRO Y PLANTACION.</t>
  </si>
  <si>
    <t>COLA DE ZORRO (INCLUYE TIERRA NEGRA, TRANSPORTE Y DISPOSICIÓN FINA DE ESCOMBROS A 28 KM). SUMINISTRO Y PLANTACION.</t>
  </si>
  <si>
    <t>EUCALIPTO POMARROSO H=1.5MT (INCLUYE SIEMBRA, CAJA, TIERRA, ABONO, TUTOR, TRANSPORTE Y DISPOSICIÓN FINA DE ESCOMBROS A 21 KM). SUMINISTRO Y PLANTACION.</t>
  </si>
  <si>
    <t>JAZMIN CHINO H=1.5MT (INCLUYE SIEMBRA, CAJA, TIERRA, ABONO, TUTOR, TRANSPORTE Y DISPOSICIÓN FINAL DE ESCOMBROS 28KM. SUMINISTRO Y PLANTACION.</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</si>
  <si>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</si>
  <si>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</si>
  <si>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</si>
  <si>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</si>
  <si>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</si>
  <si>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</si>
  <si>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TUBERIA DE ACERO AL CARBON SIN COSTURA SCH40 D=4". SUMINISTRO E INSTALACION.</t>
  </si>
  <si>
    <t>TUBERIA DE ACERO AL CARBON SIN COSTURA SCH40 D=6".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</si>
  <si>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</si>
  <si>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</si>
  <si>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</si>
  <si>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MANTENIMIENTO RUTINARIO DE ANDENES EN ADOQUÍN O LOSETA INCLUYE SELLO DE JUNTAS, BARRIDO, RETIRO MANUAL DE CAPA VEGETAL Y TRANSPORTE Y DISPOSICION DE ESCOMBROS A 21KM.</t>
  </si>
  <si>
    <t>MANTENIMIENTO RUTINARIO PARA CICLORUTAS INCLUYE SELLO DE FISURAS, BARRIDO, RETIRO MANUAL DE CAPA VEGETAL. ANCHO DE CICLORRUTA 2.5MT. RETIRO Y TRANSPORTE Y DISPOSICIÓN FINAL DE ESCOMBROS A 21 KM.</t>
  </si>
  <si>
    <t>MANTENIMIENTO RUTINARIO DE ANDENES EN CONCRETO INCLUYE SELLO DE JUNTAS Y RETIRO MANUAL DE CAPA VEGETAL, TRANSPORTE Y DISPOSICION DE ESCOMBROS A 21KM.</t>
  </si>
  <si>
    <t>MANTENIMIENTO CORRECTIVO DE ANDENES EN CONCRETO INCLUYE CORTE RETIRO Y REEMPLAZO DEL MATERIAL, TRANSPORTE Y DISPOSICION DE ESCOMBROS A 21KM.</t>
  </si>
  <si>
    <t>MANTENIMIENTO CORRECTIVO DE CICLORUTAS EN PAVIMENTO ASFALTICO ANCHO 2.5MT. INCLUYE SELLO DE FISURAS EN EL 50% DEL AREA Y REPOSICION DE CARPETA EN EL 50% DEL AREA RESTANTE TRANSP. Y DISPOSICIÓN FINAL DE ESCOMBROS A 21 KM.</t>
  </si>
  <si>
    <t>REHABILITACION DE ANDENES EN ADOQUIN DE ARCILLA SOBRE ARENA, INCLUYE DEMOLICIONES, EXCAVACION, RELLENO DE MATERIAL. SELECCIONADO PARA UN ANDEN DE 3.5MT. INCLUYE MOBILIARIO. INCLUYE TRANSP. Y DISPOSIC. DE ESCOMBROS 21 KM.</t>
  </si>
  <si>
    <t>REHABILITACION DE ANDENES EN ADOQUIN DE ARCILLA SOBRE MORTERO, INCLUYE DEMOLICIONES, EXCAVACION, RELLENO DE MATERIAL SELECCIONADO PARA UN ANDEN DE 3.5MT. INCLUYE MOBILIARIO. INCLUYE TRANSP. Y DISP. DE ESCOMBROS A 21 KM.</t>
  </si>
  <si>
    <t>REHABILITACION DE ANDENES EN LOSETA SOBRE ARENA, INCLUYE DEMOLICIONES, EXCAVACION, RELLENO DE MATERIAL SELECCIONADO PARA UN ANDEN DE 3.5MT. INCLUYE MOBILIARIO. INCLUYE TRANSPORTE Y DISPOSICION DE ESCOMBROS A 21 KM.</t>
  </si>
  <si>
    <t>REHABILITACION DE ANDENES EN LOSETA SOBRE MORTERO, INCLUYE DEMOLICIONES, EXCAVACION, RELLENO DE MATERIAL SELECCIONADO PARA UN ANDEN DE 3.5MT. INCLUYE MOBILIARIO. INCLUYE TRANSPORTE Y DISPOSICION DE ESCOMBROS A 21 KM.</t>
  </si>
  <si>
    <t>REHABILITACION DE ANDENES EN CONCRETO, INCLUYE DEMOLICIONES, EXCAVACION, RELLENO DE MATERIAL SELECCIONADO PARA UN ANDEN DE 3.5MT. INCLUYE MOBILIARIO. INCLUYE TRANSPORTE Y DISPOSICION DE ESCOMBROS A 21 KM.</t>
  </si>
  <si>
    <t>REHABILITACIÓN DE CICLORRUTAS EN CONCRETO ASFÁLTICO MD 12. INCLUYE DEMOLICIONES, EXCAVACIÓN, RELLENOS EN MATERIAL SELECCIONADO. ANCHO CICLORRUTA 2.5MT. TRANSPORTE Y DISPOSICIÓN DE ESCOMBROS A 21KM.</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</si>
  <si>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</si>
  <si>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</si>
  <si>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</si>
  <si>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</si>
  <si>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</si>
  <si>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</si>
  <si>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</si>
  <si>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</si>
  <si>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</si>
  <si>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</si>
  <si>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</si>
  <si>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</si>
  <si>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</si>
  <si>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3"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</si>
  <si>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</si>
  <si>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</si>
  <si>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</si>
  <si>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</si>
  <si>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</si>
  <si>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</si>
  <si>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</si>
  <si>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</si>
  <si>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</si>
  <si>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CONCRETO GRAVA COMÚN 3500 PSI (245 KG/CM2) PARA ESTRIBOS Y SUPERESTRUCTURA, SUMINISTRO Y COLOCACIÓN. (INCLUYE FORMALETA. NO INCLUYE REFUERZO NI CURADO).</t>
  </si>
  <si>
    <t>CONCRETO GRAVA COMÚN 4000 PSI (280 KG/CM2) PARA ESTRIBOS Y SUPERESTRUCTURA, SUMINISTRO Y COLOCACIÓN. (INCLUYE FORMALETA. NO INCLUYE REFUERZO NI CURADO).</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</si>
  <si>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</si>
  <si>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</si>
  <si>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</si>
  <si>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</si>
  <si>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</si>
  <si>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</si>
  <si>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</si>
  <si>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</si>
  <si>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</si>
  <si>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</si>
  <si>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</si>
  <si>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</si>
  <si>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</si>
  <si>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</si>
  <si>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</si>
  <si>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</si>
  <si>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</si>
  <si>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</si>
  <si>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</si>
  <si>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</si>
  <si>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</si>
  <si>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</si>
  <si>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</si>
  <si>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</si>
  <si>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NOGAL H= 1.5M (INCLUYE SIEMBRA, CAJA, TIERRA NEGRA, ABONO Y TUTOR. INCLUYE TRANSPORTE Y DISPOSICIÓN FINAL DE ESCOMBROS EN SITIO AUTORIZADO (DISTANCIA DE TRANSPORTE 28 KM). SUMINISTRO Y PLANTACION.</t>
  </si>
  <si>
    <t>ROBLE H= 1.5M (INCLUYE SIEMBRA, CAJA, TIERRA NEGRA, ABONO Y TUTOR. INCLUYE TRANSPORTE Y DISPOSICIÓN FINAL DE ESCOMBROS EN SITIO AUTORIZADO (DISTANCIA DE TRANSPORTE 28 KM). SUMINISTRO Y PLANTACION.</t>
  </si>
  <si>
    <t>CAUCHO SABANERO H= 1.5M (INCLUYE SIEMBRA, CAJA, TIERRA NEGRA, ABONO Y TUTOR. INCLUYE TRANSPORTE Y DISPOSICIÓN FINAL DE ESCOMBROS EN SITIO AUTORIZADO (DISTANCIA DE TRANSPORTE 28 KM). SUMINISTRO Y PLANTACION.</t>
  </si>
  <si>
    <t>MAGNÓLIO H= 1.5M (INCLUYE SIEMBRA, CAJA, TIERRA NEGRA, ABONO Y TUTOR. INCLUYE TRANSPORTE Y DISPOSICIÓN FINAL DE ESCOMBROS EN SITIO AUTORIZADO (DISTANCIA DE TRANSPORTE 28 KM). SUMINISTRO Y PLANTACION.</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</si>
  <si>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</si>
  <si>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</si>
  <si>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</si>
  <si>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</si>
  <si>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</si>
  <si>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</si>
  <si>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</si>
  <si>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</si>
  <si>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</si>
  <si>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</si>
  <si>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</si>
  <si>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</si>
  <si>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PISO EN CONCRETO COLOR OCRE 4000 PSI ESTAMPADO TIPO ESPINA DE PESCADO E=0.12M (INCLUYE SUMINISTRO Y COLOCACIÓN DE CONCRETO, MOLDE DESMOLDANTE, COLOR ENDURECEDOR DE CUARZO, SELLANTE. INCLUYE CORTE Y SELLADO DE JUNTAS..</t>
  </si>
  <si>
    <t>GEODREN VIAL DE 100MM X 1.0M. SUMINISTRO E INSTALACIÓN. (INCLUYE EXCAVACIÓN MANUAL E= 30CM Y RELLENO EN MATERIAL SELECCIONADO PROVENIENTE DE EXCAVACIÓN..</t>
  </si>
  <si>
    <t>RAMPA VEHICULAR FUNDIDA EN EL SITIO EN CONCRETO PREMEZCLADO DE 3000 PSI (GRAVA COMUN) SUM, CONSTR. E INSTALACIÓN. INCLUYE ACABADO EN ADOQUIN DE ARCILLA TIPO TRÁFICO PESADO O SIMILAR, BASE DE 4CM EN MORTERO DE 2000 PSI.</t>
  </si>
  <si>
    <t>SARDINEL CHAFLANADO DE H-MAX 0.50M Y A- PROM 0.15M PARA SEPARADORES. SUM. Y CONST. FUNDIDO EN SITIO EN CONCRETO PREMEZCLADO DE 3000 PSI (GRAVA COMUN) INCLUYE FORMALETA METÁLICA PARA SARDINEL. NO INCLUYE REFUERZO.</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</si>
  <si>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</si>
  <si>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</si>
  <si>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JUNTA DE DILATACIÓN ELASTOMÉRICA 250 TAMAÑO 64 X 70 MM (INCLUYE SUMINISTRO E INSTALACIÓN Y TODOS LOS COSTOS DE SUMINISTRO E INSTALACIÓN DE MATERIAL PARA ANCLAJE..</t>
  </si>
  <si>
    <t>ADOQUIN EN CONCRETO 200X100X60MM A25 (SUMINISTRO E INSTALACIÓN. INCLUYE BASE 4CM MORTERO 2000 PSI Y ARENA DE SELLO).</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</si>
  <si>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</si>
  <si>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</si>
  <si>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</si>
  <si>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</si>
  <si>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</si>
  <si>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CANALIZACIÓN DE TRÁFICO (INSTALACIÓN, MANTENIMIENTO Y DESINSTALACIÓN MENSUAL) CON SEÑALIZADORES TUBULARES COLOMBINA PLÁSTICA Y TRIPLE CINTA DE SEÑALIZACIÓN (INCLUYE ALQUILER DE SEÑALIZADORES TUBULARES). LONGITUD 3 METROS.</t>
  </si>
  <si>
    <t>UN/MES</t>
  </si>
  <si>
    <t>BANDERERO (INCLUYE ALQUILER DE PALETA PARE-SIGA EN POLIETILENO).</t>
  </si>
  <si>
    <t>H/ME</t>
  </si>
  <si>
    <t>ALQUILER KIT DE EMERGENCIAS (INCLUYE EXTINTOR DE 5 LBS, CAMILLA EN MADERA PRIMEROS AUXILIOS, INMOVILIZADOR CABEZA, CONO DE H= 1.0M Y BOTIQUÍN.</t>
  </si>
  <si>
    <t>AVISO PUNTO CREA 1.50M X 0.90M (MATERIAL DE IMPRESIÓN VINILO PARA EXTERIORES. INCLUYE SUMINISTRO E INSTALACIÓN).</t>
  </si>
  <si>
    <t>ALQUILER CARPA VESTIER 2.0M X 2.0M CON ESTRUCTURA, TECHO Y LATERALES EN LONA.</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</si>
  <si>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</si>
  <si>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</si>
  <si>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</si>
  <si>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</si>
  <si>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</si>
  <si>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LAVADO DE ESTRUCTURA EN CONCRETO Y/O METÁLICAS. INCLUYE ALQUILER DE HIDROLAVADORA 1300W MOTOR A GASOLINA PRESIÓN 3200 PSI. INCLUYE IMPLEMENTOS DE ASEO (DETERGENTE INDUSTRIAL), AGUA, COMBUSTIBLE Y MANO DE OBRA.</t>
  </si>
  <si>
    <t>CONTENEDOR DE RAÍCES TIPO B21 (TIPO B) (1.40M X 1.40M X 1.40M)INCLUYE MUROS EN CONCRETO GRAVA COMÚN 3000 PSI (210 KG/CM2), SUMINISTRO CONSTRUCCIÓN Y FILTRO EN GRAVILLA 1/2", FORMALETA Y REFUERZO. NO INCLUYE TIERRA NEGRA.</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</si>
  <si>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</si>
  <si>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</si>
  <si>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MASTIL T1 (3.60M) EN TUBO SCH 40 GALVANIZADO Y PINTADO.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</si>
  <si>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</si>
  <si>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</si>
  <si>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</si>
  <si>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</si>
  <si>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</si>
  <si>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NEOPRENO REFORZADO 0.40 X 0.90 X 1" DOBLE REFUERZO SUMINISTRO E INSTALACIÓN (INCLUYE LIMPIEZA DE LA SUPERFICIE CON CHORRO DE AIRE A PRESIÓN, HERRAMIENTA MENOR Y COMPRESOR).</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</si>
  <si>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</si>
  <si>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</si>
  <si>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</si>
  <si>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</si>
  <si>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</si>
  <si>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</si>
  <si>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</si>
  <si>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</si>
  <si>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</si>
  <si>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</si>
  <si>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</si>
  <si>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2 DUCTOS D=3" Y 9 DUCTOS D=6" PVC A TDP. SUMINISTRO E INSTALACIÓN. (NO INCLUYE RELLENOS).</t>
  </si>
  <si>
    <t>ENTIBADO EC-2 CONTÍNUO MADERA CON PERFILES METÁLICOS Y PARALES TELESCÓPICOS. SUMINISTRO E INSTALACIÓN.</t>
  </si>
  <si>
    <t>ACOMETIDA DOMICILIARIA DE 1/2". SUMINISTRO E INSTALACIÓN. (INCLUYE TUBERIA PF D=1/2", REGISTROS Y ACCESORIOS, LOG. PROM. = 6.50M).</t>
  </si>
  <si>
    <t>PROTECTOR DE RAMPA EN TUBERÍA A.N. 2".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</si>
  <si>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</si>
  <si>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CONCRETO GRAVA COMÚN 4000 PSI (280 KG/CM2) PARA PLACAS DE ACCESO. SUMINISTRO Y COLOCACIÓN. (INCLUYE EQUIPOS, SUMINISTRO E INSTALACIÓN DE FORMALETA, CURADO DEL CONCRETO, MANO DE OBRA).</t>
  </si>
  <si>
    <t>CONCRETO GRAVA COMÚN 4000 PSI (280 KG/CM2) PARA CÁMARAS ESPECIALES DE INTERCONEXIÓN DE ALCANTARILLADO (PREMEZCLADO, INCLUYE SUMINISTRO, FORMALETA Y COLOCACIÓN. NO INCLUYE REFUERZO NI CURADO).</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</si>
  <si>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</si>
  <si>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</si>
  <si>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VIAJE</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</si>
  <si>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</si>
  <si>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</si>
  <si>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</si>
  <si>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</si>
  <si>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</si>
  <si>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</si>
  <si>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</si>
  <si>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</si>
  <si>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</si>
  <si>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</si>
  <si>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</si>
  <si>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</si>
  <si>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</si>
  <si>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</si>
  <si>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</si>
  <si>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</si>
  <si>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</si>
  <si>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</si>
  <si>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</si>
  <si>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TUBERIA DE ACERO SIN COSTURAS ASTM-A-53 SCH40 D=12". SUMINISTRO E INSTALACION. (INCLUYE TRANSPORTE).</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</si>
  <si>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</si>
  <si>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</si>
  <si>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</si>
  <si>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</si>
  <si>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FUCCIA H=1.3MT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</si>
  <si>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</si>
  <si>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</si>
  <si>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</si>
  <si>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CUBRESUELOS BALSAMINA (INCLUYE 20 UNIDADES POR M2 Y TRANSPORTE Y DISPOSICIÓN FINAL DE ESCOMBROS A 28 KM). SUMINISTRO Y PLANTACION.</t>
  </si>
  <si>
    <t>FALSO PIMIENTO H=1.3M (INCLUYE SIEMBRA, TIERRA, ABONO Y TUTOR) INCLUYE TRANSPORTE Y DISPOSICIÓN FINAL DE ESCOMBROS EN SITIO AUTORIZADO A 28 KM). SUMINISTRO Y PLANTACION.</t>
  </si>
  <si>
    <t>CUBRESUELOS SUELDA (INCLUYE 20 UNIDADES POR M2 Y TRANSPORTE Y DISPOSICIÓN FINAL DE ESCOMBROS EN SITIO AUTORIZADO (DISTANCIA DE TRANSPORTE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</si>
  <si>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</si>
  <si>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</si>
  <si>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</si>
  <si>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</si>
  <si>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</si>
  <si>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</si>
  <si>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</si>
  <si>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</si>
  <si>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</si>
  <si>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</si>
  <si>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FILOS (INCLUYE SUMINISTRO Y COLOCACIÓN DE MORTERO 1:4 IMPERMEABILIZADO HECHO EN OBRA)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</si>
  <si>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</si>
  <si>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</si>
  <si>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</si>
  <si>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</si>
  <si>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</si>
  <si>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</si>
  <si>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</si>
  <si>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</si>
  <si>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</si>
  <si>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</si>
  <si>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</si>
  <si>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</si>
  <si>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</si>
  <si>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</si>
  <si>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</si>
  <si>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</si>
  <si>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</si>
  <si>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</si>
  <si>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</si>
  <si>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</si>
  <si>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</si>
  <si>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</si>
  <si>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</si>
  <si>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</si>
  <si>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</si>
  <si>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</si>
  <si>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</si>
  <si>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</si>
  <si>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</si>
  <si>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</si>
  <si>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</si>
  <si>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</si>
  <si>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</si>
  <si>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</si>
  <si>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</si>
  <si>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</si>
  <si>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</si>
  <si>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</si>
  <si>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</si>
  <si>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</si>
  <si>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</si>
  <si>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</si>
  <si>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</si>
  <si>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</si>
  <si>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</si>
  <si>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</si>
  <si>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</si>
  <si>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</si>
  <si>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</si>
  <si>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</si>
  <si>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</si>
  <si>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</si>
  <si>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</si>
  <si>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</si>
  <si>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</si>
  <si>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</si>
  <si>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</si>
  <si>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</si>
  <si>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</si>
  <si>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</si>
  <si>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</si>
  <si>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</si>
  <si>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</si>
  <si>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</si>
  <si>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</si>
  <si>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</si>
  <si>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</si>
  <si>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</si>
  <si>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</si>
  <si>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</si>
  <si>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</si>
  <si>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</si>
  <si>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COLOCACIÓN DE BOLSAS DE LONA Y GEOTEXTIL NT 1600 O SIMILAR).</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</si>
  <si>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</si>
  <si>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</si>
  <si>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</si>
  <si>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</si>
  <si>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</si>
  <si>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COLOCACIÓN DE RECEBO COMÚN, GEOMEMBRANA HDPE 30MIL O SIMILAR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</si>
  <si>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</si>
  <si>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</si>
  <si>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</si>
  <si>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NT 4000 O SIMILAR).</t>
  </si>
  <si>
    <t>SARDINEL FUNDIDO EN SITIO EN CONCRETO PREMEZCLADO DE 3000PSI. SUMINISTRO Y CONSTRUCCION. (GRAVA COMÚN) E=0.20M H=0.35M (INCLUYE FORMALETA METÁLICA, ACERO DE REFUERZO Y ALAMBRE NEGRO).</t>
  </si>
  <si>
    <t>7 DUCTOS D=4" PVC TDP. SUMINISTRO E INSTALACION. (NO INCLUYE RELLENOS).</t>
  </si>
  <si>
    <t>3 DUCTOS DE D=3" PVC TDP. SUMINISTRO E INSTALACION. (NO INCLUYE RELLENOS).</t>
  </si>
  <si>
    <t>NEOPRENO REFORZADO A 0.30 X 0.65 X 1" DOBLE REFUERZO, SUMINISTRO E INSTALACION (INCLUYE LIMPIEZA DE LA SUPERFICIE CON CHORRO DE AIRE A PRESION, HERRAMIENTA MENOR Y COMPRESOR).</t>
  </si>
  <si>
    <t>ACOMETIDA DOMICILIARIA DE 1/2" CON COLLAR DE DERIVACION DE 4" X 1/2". SUMINISTRO E INSTALACION. (INCLUYE TUBERIA PF, REGISTROS Y ACCESORIOS, LONGITUD PROMEDIO DE 6.5M,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</si>
  <si>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</si>
  <si>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</si>
  <si>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</si>
  <si>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</si>
  <si>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</si>
  <si>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CONCRETO SIN RETRACCIÓN, SUMINISTRO Y COLOCACIÓN, (CONCRELISTO RE 5000 O SIMILAR) CON FIBRA METÁLICA 80-60 O SIMILAR PARA VIGAS DE SOPORTE JUNTAS DE DILATACIÓN</t>
  </si>
  <si>
    <t>GROUTING DE ALTA RESISTENCIA SIN RETRACCIÓN PARA RELLENO DE ZONA DE ANCLAJE PARA REEMPLAZO DE JUNTA EXISTENTE H=0.05M. SUMINISTRO Y COLOCACIÓN. (INCLUYE IMPRIMANTE DE ALTA ADHERENCIA Y CURADOR).</t>
  </si>
  <si>
    <t>JUNTA ELASTOMERICA TIPO AWGJ 70 DE 70MM DE RECORRIDO O SIMILAR. SUMINISTRO Y COLOCACIÓN. (INCLUYE PERNOS Y SOLDADURA).</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</si>
  <si>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</si>
  <si>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</si>
  <si>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</si>
  <si>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</si>
  <si>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</si>
  <si>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</si>
  <si>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</si>
  <si>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</si>
  <si>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</si>
  <si>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</si>
  <si>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</si>
  <si>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</si>
  <si>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</si>
  <si>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</si>
  <si>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</si>
  <si>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</si>
  <si>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</si>
  <si>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</si>
  <si>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</si>
  <si>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</si>
  <si>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</si>
  <si>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</si>
  <si>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</si>
  <si>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</si>
  <si>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</si>
  <si>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</si>
  <si>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</si>
  <si>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CARCAMO TIPO PLACA PARA PROTECCIÓN DE TUBO EN POLIETILENO D= 10", 12", 14" Y 16" (INCLUYE RELLENO EN ARENA DE PEÑA, REFUERZO, CONCRETO DE 2000 PSI Y 4000 PSI, FORMALETA Y TRANSPORTE DE PETREOS).</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</si>
  <si>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</si>
  <si>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</si>
  <si>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</si>
  <si>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</si>
  <si>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</si>
  <si>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</si>
  <si>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</si>
  <si>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</si>
  <si>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</si>
  <si>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</si>
  <si>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</si>
  <si>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CARCAMO DE PROTECCIÓN PARA TUBERIA DE TELEFONOS (DE 9 A 12 TUBOS).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</si>
  <si>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</si>
  <si>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</si>
  <si>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</si>
  <si>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</si>
  <si>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CONCRETO GRAVA COMÚN DE 5000 PSI (350 KG/CM2) PARA SUPER ESTRUCTURA ACELERADO A 2 DÍAS. (CONCRETO GRAVA COMÚN.INCLUYE ACELERANTE, FORMALETA, CURADO DE CONCRETO Y MANO DE OBRA).</t>
  </si>
  <si>
    <t>CAMARA GRP 2500 * 2500 * 1200 (INCLUYE TUBERIA , CHIMENEA 2.5M Y ACCESORIOS. SUMINISTRO E INSTALACION.</t>
  </si>
  <si>
    <t>CAMARA GRP 2600 * 2600 * 1200 (INCLUYE TUBERIA , CHIMENEA 2.5M Y ACCESORIOS.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</si>
  <si>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</si>
  <si>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</si>
  <si>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</si>
  <si>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</si>
  <si>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</si>
  <si>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</si>
  <si>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</si>
  <si>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SUMINISTRO E INSTALACION.</t>
  </si>
  <si>
    <t>CAMARA GRP 900 * 900 * 1200 (INCLUYE TUBERIA , CHIMENEA 2.50M Y ACCESORIOS. SUMINISTRO E INSTALACION.</t>
  </si>
  <si>
    <t>CAMARA GRP 1000 * 1000 * 1200 (INCLUYE TUBERIA , CHIMENEA 2.50M Y ACCESORIOS. SUMINISTRO E INSTALACION.</t>
  </si>
  <si>
    <t>CAMARA GRP 1100 * 1100 * 1200 (INCLUYE TUBERIA , CHIMENEA 2.50M Y ACCESORIOS. SUMINISTRO E INSTALACION.</t>
  </si>
  <si>
    <t>CAMARA GRP 1300 * 1300 * 1200 (INCLUYE TUBERIA , CHIMENEA 5.0M Y ACCESORIOS. SUMINISTRO E INSTALACION.</t>
  </si>
  <si>
    <t>CAMARA GRP 1500 * 1500 * 1200 (INCLUYE TUBERIA , CHIMENEA 2.50M Y ACCESORIOS. SUMINISTRO E INSTALACION.</t>
  </si>
  <si>
    <t>CAMARA GRP 1600 * 1600 * 1200 (INCLUYE TUBERIA , CHIMENEA 2.50M Y ACCESORIOS. SUMINISTRO E INSTALACION.</t>
  </si>
  <si>
    <t>CAMARA GRP 1800 * 1800 * 1200 (INCLUYE TUBERIA , CHIMENEA 2.50M Y ACCESORIOS. SUMINISTRO E INSTALACION.</t>
  </si>
  <si>
    <t>CAMARA GRP 1800 * 1800 * 1200 (INCLUYE TUBERIA , CHIMENEA 5.0M Y ACCESORIOS. 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</si>
  <si>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</si>
  <si>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</si>
  <si>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</si>
  <si>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</si>
  <si>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</si>
  <si>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</si>
  <si>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GEOMALLA TENSAR BX 1200 PARA REFUERZO DE MATERIALES GRANULARES.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</si>
  <si>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</si>
  <si>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</si>
  <si>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</si>
  <si>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</si>
  <si>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</si>
  <si>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</si>
  <si>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</si>
  <si>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</si>
  <si>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</si>
  <si>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</si>
  <si>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</si>
  <si>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</si>
  <si>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</si>
  <si>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</si>
  <si>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</si>
  <si>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</si>
  <si>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</si>
  <si>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</si>
  <si>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</si>
  <si>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</si>
  <si>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</si>
  <si>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POLISOMBRA VERDE PARA CERRAMIENTO. SUMINISTRO E INSTALACION.</t>
  </si>
  <si>
    <t>TEJA DE ZINC. SUMINISTRO E INSTALACION. INCLUYE ESTRUCTURAS CUARTONES EN MADERA X 3.0M Y AMARRES.</t>
  </si>
  <si>
    <t>PINTURA ACEITE SOBRE LAMINA (INCLUYE ANTICORROSIVO). SUMINISTRO Y APLICACION.</t>
  </si>
  <si>
    <t>PINTURA VINILO TIPO 1 (2 MANOS).</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</si>
  <si>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</si>
  <si>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</si>
  <si>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</si>
  <si>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</si>
  <si>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</si>
  <si>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</si>
  <si>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</si>
  <si>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</si>
  <si>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</si>
  <si>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</si>
  <si>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</si>
  <si>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</si>
  <si>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</si>
  <si>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</si>
  <si>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</si>
  <si>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</si>
  <si>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</si>
  <si>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</si>
  <si>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</si>
  <si>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CONCRETO IMPERMEABILIZADO GRAVA FINA DE 3000 PSI PARA BOX CULVERT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</si>
  <si>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</si>
  <si>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</si>
  <si>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</si>
  <si>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</si>
  <si>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</si>
  <si>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</si>
  <si>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</si>
  <si>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</si>
  <si>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</si>
  <si>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</si>
  <si>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</si>
  <si>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CONCRETO 4000 PSI GRAVA COMÚN PARA BOX CULVERT (PREMEZCLADO. INCLUYE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</si>
  <si>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</si>
  <si>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</si>
  <si>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</si>
  <si>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INDURAL O SIMILAR, ACABADO DOBLE CARA (COLOR A DEFINIR SEGÚN MUESTRA) INCLUYE MORTERO 1:4 HECHO EN OBRA.</t>
  </si>
  <si>
    <t>SOBRECIMIENTO EN BLOQUE DE 20CM (2 HILADAS) INCLUYE MORTERO DE PEGA 1:4 HECHO EN OBRA.</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</si>
  <si>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</si>
  <si>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</si>
  <si>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</si>
  <si>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</si>
  <si>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</si>
  <si>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</si>
  <si>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</si>
  <si>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</si>
  <si>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</si>
  <si>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</si>
  <si>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</si>
  <si>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</si>
  <si>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</si>
  <si>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</si>
  <si>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</si>
  <si>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</si>
  <si>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</si>
  <si>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</si>
  <si>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</si>
  <si>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</si>
  <si>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</si>
  <si>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</si>
  <si>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</si>
  <si>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</si>
  <si>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</si>
  <si>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</si>
  <si>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</si>
  <si>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</si>
  <si>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</si>
  <si>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</si>
  <si>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</si>
  <si>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</si>
  <si>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</si>
  <si>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</si>
  <si>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</si>
  <si>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</si>
  <si>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</si>
  <si>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</si>
  <si>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</si>
  <si>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</si>
  <si>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</si>
  <si>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</si>
  <si>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</si>
  <si>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</si>
  <si>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</si>
  <si>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</si>
  <si>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</si>
  <si>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</si>
  <si>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</si>
  <si>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</si>
  <si>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</si>
  <si>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</si>
  <si>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</si>
  <si>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</si>
  <si>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</si>
  <si>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</si>
  <si>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</si>
  <si>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</si>
  <si>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</si>
  <si>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</si>
  <si>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</si>
  <si>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</si>
  <si>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</si>
  <si>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</si>
  <si>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CONEXIÓN AL ACERO DE REFUERZO; INCL. SOLDADURA EXOTÉRMICA DE CABLE CALIBRE 2/0 AWG A VARILLA DE ACERO DE REFUERZO 4 DE 90GR, VARILLA DE ACERO ADICIONAL Y SOLDADURAS ELÉCTRICAS ENTRE VARILLAS DE ACERO. (INCL. SUMIN. E INSTAL.)</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</si>
  <si>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</si>
  <si>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</si>
  <si>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</si>
  <si>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</si>
  <si>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</si>
  <si>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</si>
  <si>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</si>
  <si>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</si>
  <si>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</si>
  <si>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</si>
  <si>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</si>
  <si>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</si>
  <si>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</si>
  <si>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</si>
  <si>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</si>
  <si>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</si>
  <si>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</si>
  <si>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</si>
  <si>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</si>
  <si>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</si>
  <si>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</si>
  <si>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</si>
  <si>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</si>
  <si>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</si>
  <si>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</si>
  <si>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</si>
  <si>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NEOPRENO REFORZADO 0.50 X 0.50 X 2" DOBLE REFUERZO. SUMINISTRO E INSTALACION. (INCLUYE LIMPIEZA DE LA SUPERFICIE CON CHORRO DE AIRE A PRESIÓN, HERRAMIENTA MENOR Y COMPRESOR).</t>
  </si>
  <si>
    <t>GRAVILLA DE 1/2" SUELTA - SUMINISTRO E INSTALACION.</t>
  </si>
  <si>
    <t>DOTACION ABDOMINALES PARA ADULTOS/MAYORES SEGUN ESPECIFICACIONES IDRD - SUMINISTRO E INSTALACION.</t>
  </si>
  <si>
    <t>JUEGO BALANCIN PARA NIÑOS (1-5 AÑOS) SEGUN ESPECIFICACIONES IDRD - SUMINISTRO E INSTALACION.</t>
  </si>
  <si>
    <t>DOTACION BARRAS PARA ADULTOS.SEGUN ESPECIFICACIONES IDRD - SUMINISTRO E INSTALACION.</t>
  </si>
  <si>
    <t>DOTACION CAMINADOR PARA ADULTOS.SEGUN ESPECIFICACIONES IDRD - SUMINISTRO E INSTALACION.</t>
  </si>
  <si>
    <t>DOTACIÓN GIRO DE CADERA PARA ADULTOS. SEGÚN ESPECIFICACIONES IDRD - SUMINISTRO E INSTALACIÓN.</t>
  </si>
  <si>
    <t>GEODREN VIAL DE 160MM X 1.0M. SUMINISTRO E INSTALACION. (INCLUYE EXCAVACION MANUAL (ANCHO = 30CM) Y RELLENO EN MATERIAL SELECCIONADO PROVENIENTE DE EXCAVACION.</t>
  </si>
  <si>
    <t>GEODREN VIAL DE 200MM X 1.0M. SUMINISTRO E INSTALACION. (INCLUYE EXCAVACION MANUAL (ANCHO = 30CM) Y RELLENO EN MATERIAL SELECCIONADO PROVENIENTE DE EXCAVACION.</t>
  </si>
  <si>
    <t>DEMARCACION PICTOGRAMA ZONA ESCOLAR EN PINTURA TERMOPLASTICA. (INCLUYE SUMINISTRO Y APLICACION CON EQUIPO. INCLUYE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</si>
  <si>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</si>
  <si>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</si>
  <si>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</si>
  <si>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</si>
  <si>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</si>
  <si>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</si>
  <si>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</si>
  <si>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DEMARCACION METROS CUADRADO EN PINTURA TIPO TRAFICO BASE SOLVENTE COLOR AZUL 16 MILS PARA PRIMERA CAPA. (PARADEROS) (INCLUYE SUMINISTRO Y APLICACION CON EQUIPO. INCLUYE MICROESFERAS).</t>
  </si>
  <si>
    <t>DEMARCACION METROS CUADRADO EN PINTURA TIPO TRAFICO BASE SOLVENTE COLOR AZUL 16 MILS Y 18 MILS (PARADEROS) (INCLUYE SUMINISTRO Y APLICACION CON EQUIPO.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</si>
  <si>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</si>
  <si>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</si>
  <si>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</si>
  <si>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</si>
  <si>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</si>
  <si>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</si>
  <si>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</si>
  <si>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</si>
  <si>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</si>
  <si>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</si>
  <si>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</si>
  <si>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</si>
  <si>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</si>
  <si>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</si>
  <si>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</si>
  <si>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</si>
  <si>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</si>
  <si>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</si>
  <si>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</si>
  <si>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</si>
  <si>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</si>
  <si>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</si>
  <si>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</si>
  <si>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</si>
  <si>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</si>
  <si>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</si>
  <si>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</si>
  <si>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</si>
  <si>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</si>
  <si>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</si>
  <si>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</si>
  <si>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</si>
  <si>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</si>
  <si>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</si>
  <si>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</si>
  <si>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</si>
  <si>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</si>
  <si>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</si>
  <si>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</si>
  <si>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</si>
  <si>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</si>
  <si>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</si>
  <si>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</si>
  <si>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</si>
  <si>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</si>
  <si>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</si>
  <si>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</si>
  <si>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</si>
  <si>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</si>
  <si>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</si>
  <si>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</si>
  <si>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</si>
  <si>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</si>
  <si>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</si>
  <si>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</si>
  <si>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</si>
  <si>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</si>
  <si>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</si>
  <si>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</si>
  <si>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</si>
  <si>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</si>
  <si>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</si>
  <si>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</si>
  <si>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</si>
  <si>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GEOMALLAS CON FIBRAS CONTINUAS DE MULTIFILAMENTOS DE POLIESTER DE ALTA TENACIDAD (IDU ET SECCION 342-11 TRAFICO T4 - T5, RESISTENCIA ULTIMA &gt; 100KN/M). SUMINISTRO E INSTALACION.</t>
  </si>
  <si>
    <t>GEOMALLAS CON FIBRAS CONTINUAS DE MULTIFILAMENTOS DE POLIESTER DE ALTA TENACIDAD (IDU ET SECCION 342-11 TRAFICO T4 - T5, RESISTENCIA ULTIMA &gt; 75KN/M). SUMINISTRO E INSTALACION.</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</si>
  <si>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</si>
  <si>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</si>
  <si>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</si>
  <si>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</si>
  <si>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</si>
  <si>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</si>
  <si>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</si>
  <si>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</si>
  <si>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</si>
  <si>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</si>
  <si>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</si>
  <si>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</si>
  <si>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</si>
  <si>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</si>
  <si>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</si>
  <si>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</si>
  <si>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</si>
  <si>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</si>
  <si>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</si>
  <si>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</si>
  <si>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</si>
  <si>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</si>
  <si>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</si>
  <si>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</si>
  <si>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</si>
  <si>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</si>
  <si>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</si>
  <si>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</si>
  <si>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</si>
  <si>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</si>
  <si>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</si>
  <si>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</si>
  <si>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</si>
  <si>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</si>
  <si>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</si>
  <si>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</si>
  <si>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</si>
  <si>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EVALUACION PARA TRATAMIENTOS A LA VEGETACION DE LA SDA. CANTIDAD &lt; 25 ARBOLES (SEGUN RESOLUCION SDA NO. 5589 DEL 30/09/2011.</t>
  </si>
  <si>
    <t>SEGUIMIENTO PARA TRATAMIENTOS A LA VEGETACION DE LA SDA. CANTIDAD &lt; 25 ARBOLES (SEGUN RESOLUCION SDA NO. 5589 DEL 30/09/2011.</t>
  </si>
  <si>
    <t>EVALUACION PARA TRATAMIENTOS A LA VEGETACION DE LA SDA. CANTIDAD 25 - 49 ARBOLES (SEGUN RESOLUCION SDA NO. 5589 DEL 30/09/2011.</t>
  </si>
  <si>
    <t>SEGUIMIENTO PARA TRATAMIENTOS A LA VEGETACION DE LA SDA. CANTIDAD 25 - 49 ARBOLES (SEGUN RESOLUCION SDA NO. 5589 DEL 30/09/2011.</t>
  </si>
  <si>
    <t>EVALUACION PARA TRATAMIENTOS A LA VEGETACION DE LA SDA. CANTIDAD 50 - 99 ARBOLES (SEGUN RESOLUCION SDA NO. 5589 DEL 30/09/2011.</t>
  </si>
  <si>
    <t>SEGUIMIENTO PARA TRATAMIENTOS A LA VEGETACION DE LA SDA. CANTIDAD 50 - 99 ARBOLES (SEGUN RESOLUCION SDA NO. 5589 DEL 30/09/2011.</t>
  </si>
  <si>
    <t>EVALUACION PARA TRATAMIENTOS A LA VEGETACION DE LA SDA. CANTIDAD 100 - 199 ARBOLES (SEGUN RESOLUCION SDA NO. 5589 DEL 30/09/2011.</t>
  </si>
  <si>
    <t>SEGUIMIENTO PARA TRATAMIENTOS A LA VEGETACION DE LA SDA. CANTIDAD 100 - 199 ARBOLES (SEGUN RESOLUCION SDA NO. 5589 DEL 30/09/2011.</t>
  </si>
  <si>
    <t>EVALUACION PARA TRATAMIENTOS A LA VEGETACION DE LA SDA. CANTIDAD 200 - 299 ARBOLES (SEGUN RESOLUCION SDA NO. 5589 DEL 30/09/2011.</t>
  </si>
  <si>
    <t>SEGUIMIENTO PARA TRATAMIENTOS A LA VEGETACION DE LA SDA. CANTIDAD 200 - 299 ARBOLES (SEGUN RESOLUCION SDA NO. 5589 DEL 30/09/2011.</t>
  </si>
  <si>
    <t>EVALUACION PARA TRATAMIENTOS A LA VEGETACION DE LA SDA. CANTIDAD 300 - 399 ARBOLES (SEGUN RESOLUCION SDA NO. 5589 DEL 30/09/2011.</t>
  </si>
  <si>
    <t>SEGUIMIENTO PARA TRATAMIENTOS A LA VEGETACION DE LA SDA. CANTIDAD 300 - 399 ARBOLES (SEGUN RESOLUCION SDA NO. 5589 DEL 30/09/2011.</t>
  </si>
  <si>
    <t>EVALUACION PARA TRATAMIENTOS A LA VEGETACION DE LA SDA. CANTIDAD 400 - 499 ARBOLES (SEGUN RESOLUCION SDA NO. 5589 DEL 30/09/2011.</t>
  </si>
  <si>
    <t>SEGUIMIENTO PARA TRATAMIENTOS A LA VEGETACION DE LA SDA. CANTIDAD 400 - 499 ARBOLES (SEGUN RESOLUCION SDA NO. 5589 DEL 30/09/2011.</t>
  </si>
  <si>
    <t>EVALUACION PARA TRATAMIENTOS A LA VEGETACION DE LA SDA. CANTIDAD 500 - 999 ARBOLES (SEGUN RESOLUCION SDA NO. 5589 DEL 30/09/2011.</t>
  </si>
  <si>
    <t>SEGUIMIENTO PARA TRATAMIENTOS A LA VEGETACION DE LA SDA. CANTIDAD 500 - 999 ARBOLES (SEGUN RESOLUCION SDA NO. 5589 DEL 30/09/2011.</t>
  </si>
  <si>
    <t>EVALUACION PARA TRATAMIENTOS A LA VEGETACION DE LA SDA. CANTIDAD &gt; 1000 ARBOLES (SEGUN RESOLUCION SDA NO. 5589 DEL 30/09/2011.</t>
  </si>
  <si>
    <t>SEGUIMIENTO PARA TRATAMIENTOS A LA VEGETACION DE LA SDA. CANTIDAD &gt;1000 ARBOLES (SEGUN RESOLUCION SDA NO. 5589 DEL 30/09/2011.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</si>
  <si>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</si>
  <si>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</si>
  <si>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</si>
  <si>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</si>
  <si>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</si>
  <si>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</si>
  <si>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CUBIERTA 333C SENCILLA EN ALUZINC CAL. 24. SUM E INSTAL. PANEL SIN TRASLAPOS LONGITUDINALES. PINTURA PLASTISOL/DURANAR POR 1 CARA. COLOR A ESCOGER (E= 24 MICRONES). CLIPS METALICOS OCULTOS AISLANTE EN FIBRA DE VIDRIO DE 38MM.</t>
  </si>
  <si>
    <t>Actualización 2023-I - Fase I</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</si>
  <si>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</si>
  <si>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</si>
  <si>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</si>
  <si>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</si>
  <si>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</si>
  <si>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4000 PSI GRAVA COMÚN PARA TABLERO PUENTE DE 5.30M X 0.20M X 27.00M (PREMEZCLADO. INCLUYE SUMIN., FORMALETEO Y COLOCACIÓN. NO INCL. REFUERZO, CURADO).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</si>
  <si>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</si>
  <si>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</si>
  <si>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3000 PSI GRAVA COMÚN PARA PLACA DE APROXIMACIÓN PUENTE VEHICULAR DE 5.00M X 3.50M X 0.20M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</si>
  <si>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</si>
  <si>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</si>
  <si>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</si>
  <si>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</si>
  <si>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TUBERIA ACERO CARBON ASTM A=53 SCH 40 DE D=12"</t>
  </si>
  <si>
    <t>CANALIZACION VIA PUBLICA NUEVE (9) DUCTOS PVC TIPO TDP 9Ø6"+2Ø3"</t>
  </si>
  <si>
    <t>SEÑAL VERTICAL UNA CARA PARA CICLORUTA PARAL 3M, ÁNGULO DE 2X1/4X3M LAMINA CAL. 16 PINTADA POR UNA CARA 0.60M X 0.60M O 0.75M X 0.75M (INCLUYE SUMINISTRO E INSTALACIÓN)</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</si>
  <si>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</si>
  <si>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</si>
  <si>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</si>
  <si>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</si>
  <si>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</si>
  <si>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</si>
  <si>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</si>
  <si>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</si>
  <si>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</si>
  <si>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</si>
  <si>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</si>
  <si>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</si>
  <si>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</si>
  <si>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</si>
  <si>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</si>
  <si>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</si>
  <si>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CONTROLADOR C900V CON CAPACIDAD PARA 24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t>
  </si>
  <si>
    <t>CONTROLADOR C900V CON CAPACIDAD PARA 32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</si>
  <si>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</si>
  <si>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</si>
  <si>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</si>
  <si>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</si>
  <si>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</si>
  <si>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</si>
  <si>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</si>
  <si>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</si>
  <si>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</si>
  <si>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</si>
  <si>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 SP-40 TIPO RECTANGULO (120CM X 40CM). INCLUYE SUMINISTRO E INSTALACION.</t>
  </si>
  <si>
    <t>SEÑAL VERTICAL GRUPO DE REGLAMENTARIAS SR-02 TIPO TRIANGULO EQUILATERO 75CM. DE LADO.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</si>
  <si>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</si>
  <si>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</si>
  <si>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</si>
  <si>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</si>
  <si>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</si>
  <si>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</si>
  <si>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</si>
  <si>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</si>
  <si>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</si>
  <si>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</si>
  <si>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</si>
  <si>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</si>
  <si>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</si>
  <si>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</si>
  <si>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GRUA PARA REMOLQUE DE VEHICULOS (ALQUILER). INCLUYE CONDUCTOR Y COMBUSTIBLE. TIEMPO 12 HORAS DIARIAS.</t>
  </si>
  <si>
    <t>PASACALLES IMPRESO EN LONA BANNER (7.0M X 1.0M) TERMINADO CON PALOS EN LOS EXTREMOS. INCLUYE SUMINISTRO E INSTALACION.</t>
  </si>
  <si>
    <t>CONCRETO 3000 PSI GRAVA COMÚN PARA BARRERA NEW JERSEY MONODIRECCIONAL DE 0.90M DE ALTURA X 0.375 DE BASE X 4.76M DE LONG.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</si>
  <si>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</si>
  <si>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</si>
  <si>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</si>
  <si>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</si>
  <si>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</si>
  <si>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</si>
  <si>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MAMPOSTERIA EN BLOQUE e = 0.12m (INCLUYE SUMINISTRO, INSUMOS Y CONSTRUCCIÓN)</t>
  </si>
  <si>
    <t>MANTENIMIENTO DEL ESPACIO PUBLICO PARA EL COBRO DE LA RETRIBUCION POR APROVECHAMIENTO ECONOMICO. COSTO DEL MANTENIMIENTO POR M2</t>
  </si>
  <si>
    <t>EDICION, IMPRESION Y DISTRIBUCION DE PIEZAS DE DIVULGACION (PIEZAS EN PAPEL BOND, TAMAÑO CARTA, TIPO FOTOCOPIA).</t>
  </si>
  <si>
    <t>LEVANTAMIENTO DE ACTA DE VECINDAD COMPLETA. (INCLUYE PERSONAL, LOGISTICA, ELABORACION DE FORMATO, PAPELERIA, FOTOGRAFIA Y VIDEO).</t>
  </si>
  <si>
    <t>UN PRE</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</si>
  <si>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</si>
  <si>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</si>
  <si>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</si>
  <si>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</si>
  <si>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</si>
  <si>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</si>
  <si>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</si>
  <si>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</si>
  <si>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</si>
  <si>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</si>
  <si>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ADOQUIN EN CONCRETO A-25 (20X10X6cm)  (Suministro e instalación. Incluye base 4cm mortero 2500 PSI y arena de sello)</t>
  </si>
  <si>
    <t>ESTAMPADO PARA CONCRETO MR DE POMPEYANOS, ACCESOS VEHICULARES A PREDIOS Y VÍAS (ACABADO Y CURADO, SUMINISTRO Y MANO DE OBRA. INCLUYE JUEGO DE MOLDES, COLOR ENDURECEDOR DE CUARZO, DESMOLDANTE EN POLVO COLOR, SELLADOR ACRÍLICO TRANSPARENTE SEMILUSTRE).</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</si>
  <si>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</si>
  <si>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</si>
  <si>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</si>
  <si>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</si>
  <si>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REJA DE PROTECCIÓN PARA PARQUES VECINALES Y DE BOLSILLO. SEGÚN ESPECIFICACIONES IDRD. (SUMINISTRO E INSTALACIÓN. INCLUYE BASE EN CONCRETO DE 3000 PSI. NO INCLUYE ACERO DE REFUERZO).</t>
  </si>
  <si>
    <t>ESTRUCTURA DE BALONCESTO CON TABLERO ANTIVANDÁLICO SEGÚN ESPECIFICACIONES IDRD. (SUMINISTRO E INSTALACIÓN. INCLUYE EXCAVACIÓN, TRANSPORTE DE MATERIAL PROVENIENTE DE LA EXCAVACIÓN, CONCRETO DE LIMPIEZA Y DADO EN CONCRETO DE 3000 PSI).</t>
  </si>
  <si>
    <t>ESTRUCTURA DE MICROFUTBOL SEGÚN ESPECIFICACIONES IDRD. (SUMINISTRO E INSTALACIÓN. INCLUYE EXCAVACIÓN, TRANSPORTE DE MATERIAL PROVENIENTE DE LA EXCAVACIÓN, CONCRETO DE LIMPIEZA Y DADO EN CONCRETO DE 3000 PSI).</t>
  </si>
  <si>
    <t>PAR</t>
  </si>
  <si>
    <t>RUEDA PARA NIÑOS DE 1 A 5 AÑOS. SEGÚN ESPECIFICACIONES IDRD. (SUMINISTRO E INSTALACIÓN. INCLUYE EXCAVACIÓN Y CONCRETO DE 3000 PSI. NO INCLUYE ACERO DE REFUERZO).</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</si>
  <si>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</si>
  <si>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</si>
  <si>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</si>
  <si>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</si>
  <si>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</si>
  <si>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</si>
  <si>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</si>
  <si>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</si>
  <si>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</si>
  <si>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</si>
  <si>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</si>
  <si>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</si>
  <si>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</si>
  <si>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</si>
  <si>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</si>
  <si>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PINTURA BLANCA 3 MANOS 60 CM, EN LA PARTE SUPERIOR, CON POSTES DE CONCRETO H=2.5 M Y SECCIÓN DE 10CM X 10CM, INSTALADOS CADA 2.00 M. INCLUYE DADOS DE CIMENTACIÓN 0.30 M X 0.30 M X 0.50 M)</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</si>
  <si>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</si>
  <si>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</si>
  <si>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</si>
  <si>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</si>
  <si>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</si>
  <si>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</si>
  <si>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</si>
  <si>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PODA DE ÁRBOLES MEDIANOS, ALTURA : 8 MTS (ELIMINAR RAMAS SECAS, CON RIESGO DE ROTURA, RAMAS QUE ESTORBEN EL PASO DE PERSONAS O TOQUEN CABLES O EDIFICIOS)</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</si>
  <si>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</si>
  <si>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</si>
  <si>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</si>
  <si>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</si>
  <si>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</si>
  <si>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</si>
  <si>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</si>
  <si>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</si>
  <si>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</si>
  <si>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ESPACIO PUBLICO EN ADOQUÍN DE ARCILLA LIVIANO SOBRE ARENA. INCL. RETIRO ADOQUÍN E INSTALAR EL MISMO. NO INCLUYE REDES.</t>
  </si>
  <si>
    <t>MANTENIMIENTO CORRECTIVO DE ESPACIO PUBLICO LOSETA A-50 SOBRE ARENA. INCL. RETIRO LOSETA E INSTALAR LA MISMA.</t>
  </si>
  <si>
    <t>MANTENIMIENTO CORRECTIVO, RETIRO Y REINSTALACIÓN DE BORDILLO PREFABRICADO A80 (RETIRO E INSTALACIÓN. INCLUYE MATERIAL DE BASE)</t>
  </si>
  <si>
    <t>ALQUILER DE PUESTO DE TRABAJO - ESCRITORIO 75X120X50CM</t>
  </si>
  <si>
    <t>ALQUILER DE SILLA PARA ESCRITORIO PARA PUESTO DE TRABAJO</t>
  </si>
  <si>
    <t>ALQUILER DE SILLA PLÁSTICA SIN BRAZOS</t>
  </si>
  <si>
    <t>EVALUACION SUPERFICIAL. INCLUYE LEVANTAMIENTO DE FALLAS (AUSCULTACIÓN VISUAL) PARA DETERMINAR EL PCI (NORMA ASTM D 6433-07) PARA CALZADA SEGMENTO</t>
  </si>
  <si>
    <t>Clz/Sg</t>
  </si>
  <si>
    <t>PROCESAMIENTO Y ANALISIS DE INFORMACION PARA EL DIAGNOSTICO</t>
  </si>
  <si>
    <t>SEG</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</si>
  <si>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</si>
  <si>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</si>
  <si>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</si>
  <si>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</si>
  <si>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</si>
  <si>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</si>
  <si>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</si>
  <si>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</si>
  <si>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CARCAMO TIPO PLACA DE PROTECCIÓN PARA TUBERÍA Ø 14" NORMA EAAB NS-090 . 3V.2. INCLUYE: DESPERDICIOS, COMPACTACIÓN Y DESPUNTES.</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</si>
  <si>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</si>
  <si>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</si>
  <si>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</si>
  <si>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</si>
  <si>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</si>
  <si>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CONCRETO 3000 PSI GRAVA FINA PARA BARANDAS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</si>
  <si>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</si>
  <si>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</si>
  <si>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</si>
  <si>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</si>
  <si>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</si>
  <si>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</si>
  <si>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</si>
  <si>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</si>
  <si>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</si>
  <si>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</si>
  <si>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</si>
  <si>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</si>
  <si>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</si>
  <si>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</si>
  <si>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</si>
  <si>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</si>
  <si>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</si>
  <si>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</si>
  <si>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</si>
  <si>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</si>
  <si>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</si>
  <si>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</si>
  <si>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</si>
  <si>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</si>
  <si>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</si>
  <si>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</si>
  <si>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</si>
  <si>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</si>
  <si>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</si>
  <si>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</si>
  <si>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</si>
  <si>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</si>
  <si>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</si>
  <si>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</si>
  <si>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</si>
  <si>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</si>
  <si>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</si>
  <si>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</si>
  <si>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</si>
  <si>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t>
  </si>
  <si>
    <t>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t>
  </si>
  <si>
    <t>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t>
  </si>
  <si>
    <t>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</si>
  <si>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</si>
  <si>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20X35X4 DUREZA 60 SIN REFUERZO ENTRE LA VIGA Y LA MÉNSULA. SUMINISTRO E INSTALACIÓN. INCLUYE TODOS LOS COSTOS DE SUMINISTRO DE MATERIALES, EQUIPOS, TRANSPORTES, MANEJO, ALMACENAMIENTO, DESPERDICIOS Y MANO DE OBRA.</t>
  </si>
  <si>
    <t>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</si>
  <si>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</si>
  <si>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60 X 20 X 1,5 D 50 CON PLATINA 3 MM ENTRE LA VIGA METÁLICA Y ESTRIBO. SUMINISTRO E INSTALACIÓN. INCLUYE TODOS LOS COSTOS DE SUMINISTRO DE MATERIALES, EQUIPOS, TRANSPORTES, MANEJO, ALMACENAMIENTO, DESPERDICIOS Y MANO DE OBRA.</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</si>
  <si>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</si>
  <si>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</si>
  <si>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</si>
  <si>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</si>
  <si>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</si>
  <si>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IZAJE DE VIGA PARA REEMPLAZO DE APOYOS DE NEOPRENO.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</si>
  <si>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</si>
  <si>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NEOPRENO DE 30 X 35 X 4 DUREZA 60 SIN REFUERZO ENTRE LA VIGA Y LA MÉNSULA. SUMINISTRO E INSTALACIÓN. INCLUYE TODOS LOS COSTOS DE SUMINISTRO DE MATERIALES, EQUIPOS, TRANSPORTES, MANEJO, ALMACENAMIENTO, DESPERDICIOS Y MANO DE OBRA.</t>
  </si>
  <si>
    <t>TORONES POSTENSADOS PARA REFORZAMIENTO EXTERNO DE 1/2" TENSIONADO 16,9 TON. SUMINISTRO E INSTALACIÓN, TENSIONAMIENTO, MANO DE OBRA, EQUIPOS EN GENERAL.</t>
  </si>
  <si>
    <t>TON-M</t>
  </si>
  <si>
    <t>CABLE DE REFORZAMIENTO EXTERNO DE 5/8" TENSIONADO 46,5 TON. TENSIONAMIENTO, MANO DE OBRA, EQUIPOS EN GENERAL.</t>
  </si>
  <si>
    <t>HERRAJES. SUMINISTRO E INSTALACIÓN. INCLUYE MATERIALES Y MANO DE OBRA.</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</si>
  <si>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</si>
  <si>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</si>
  <si>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</si>
  <si>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</si>
  <si>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</si>
  <si>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</si>
  <si>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</si>
  <si>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</si>
  <si>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</si>
  <si>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</si>
  <si>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</si>
  <si>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</si>
  <si>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</si>
  <si>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</si>
  <si>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</si>
  <si>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</si>
  <si>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</si>
  <si>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</si>
  <si>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</si>
  <si>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</si>
  <si>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</si>
  <si>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</si>
  <si>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</si>
  <si>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</si>
  <si>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</si>
  <si>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</si>
  <si>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</si>
  <si>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</si>
  <si>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SANDBLASTING APLICADO EN SITIO GRADO SSPC-SP6 (METAL GRIS COMERCIAL) EN ELEMENTOS TIPO VIGA PARA REMOCIÓN DE OXIDACIÓN.</t>
  </si>
  <si>
    <t>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t>
  </si>
  <si>
    <t>LAVADO DE ESTRUCTURA EN CONCRETO Y/O METÁLICAS. INCLUYE ALQUILER DE HIDROLAVADORA A GASOLINA PRESION 3200 PSI. INCLUYE ANDAMIO TUBULAR, PLANTA ELÉCTRICA, CARROTANQUE IRRIGADOR DE AGUA, COMBUSTIBLE Y MANO DE OBRA.</t>
  </si>
  <si>
    <t>GEOMALLA FORTGRID BX-50. SUMINISTRO E INSTALACIÓN.</t>
  </si>
  <si>
    <t>REHABILITACIÓN DE PAVIMENTO RÍGIDO: LOSAS EN CONCRETO HIDRÁULICO MR45 E=0.24M PARA TRONCAL</t>
  </si>
  <si>
    <t>MEZCLA ASFÁLTICA DENSA EN CALIENTE MD12 CON CEMENTO ASFÁLTICO 60-70 (SUMINISTRO, EXTENDIDO, NIVELACIÓN Y COMPACTACIÓN MECANICA CON VIBROCOMPACTADOR Y COMPACTADOR DE LLANTAS)</t>
  </si>
  <si>
    <t>MEZCLA ASFÁLTICA EN CALIENTE TIPO DENSO MD10 ASFALTO CONVENCIONAL (CEMENTO ASFÁLTICO 60-70) (SUMINISTRO, EXTENDIDO, NIVELACIÓN Y COMPACTACIÓN MECANICA CON VIBROCOMPACTADOR Y COMPACTADOR DE LLANTAS)</t>
  </si>
  <si>
    <t>MEZCLA ASFÁLTICA EN CALIENTE TIPO DENSO MD10 ASF CONVENCIONAL (CEMENTO ASFÁLTICO 60-70). (SUMINISTRO, EXTENDIDO, NIVELACIÓN MANUAL Y COMPACTACIÓN MECÁNICA CON VIBROCOMPACTADOR TÁNDEM PEQUEÑO, INCLUYE OPERARIO Y COMBUSTIBLE).</t>
  </si>
  <si>
    <t>MEZCLA ASFÁLTICA EN CALIENTE TIPO DENSO MD12 ASF CONVENCIONAL CON CEMENTO ASFÁLTICO 60-70. (SUMINISTRO, EXTENDIDO, NIVELACIÓN MANUAL Y COMPACTACIÓN MECÁNICA CON VIBROCOMPACTADOR TÁNDEM PEQUEÑO, INCLUYE OPERARIO Y COMBUSTIBLE).</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</si>
  <si>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</si>
  <si>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</si>
  <si>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</si>
  <si>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</si>
  <si>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</si>
  <si>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NEOPRENO REFORZADO 0.30X0.30X3 CM DOBLE REFUERZO DUREZA 60. SUMINISTRO E INSTALACIÓN. (INCLUYE LIMPIEZA DE LA SUPERFICIE CON CHORRO DE AIRE A PRESIÓN, HERRAMIENTA MENOR Y COMPRESOR).</t>
  </si>
  <si>
    <t>CONCRETO 3000 PSI HECHO EN OBRA PARA MURO (HASTA 3.70 M DE ALTO. INCL. SUMINISTRO E INSTALACIÓN, GEODREN PLANAR _H= 1.0 M, EXCAVACIÓN, RETIRO DE ESCOMBROS, MORTERO, RECEBO COMPACTADO Y ACERO DE REFUERZO)</t>
  </si>
  <si>
    <t>NEOPRENO REFORZADO 0.30X0.30X1 CM DOBLE REFUERZO DUREZA 60. SUMINISTRO E INSTALACIÓN. (INCLUYE LIMPIEZA DE LA SUPERFICIE CON CHORRO DE AIRE A PRESIÓN, HERRAMIENTA MENOR Y COMPRESOR).</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</si>
  <si>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</si>
  <si>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</si>
  <si>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</si>
  <si>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TRAMO</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</si>
  <si>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</si>
  <si>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</si>
  <si>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</si>
  <si>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</si>
  <si>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</si>
  <si>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MECÁNICAMENTE REFORZADO. (SUMINISTRO E INSTALACIÓN, INCLUYE GEOTEXTIL NT 2500, GEOMALLA BIAXIAL BX-60, MATERIAL SELECCIONADO, TRANSPORTE Y DISPOSICIÓN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</si>
  <si>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</si>
  <si>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</si>
  <si>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JUNTA DE DILATACIÓN TRAMOS 1.00 M (MOVIMIENTO +/- 25 MM)</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</si>
  <si>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</si>
  <si>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</si>
  <si>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</si>
  <si>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</si>
  <si>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</si>
  <si>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</si>
  <si>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</si>
  <si>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</si>
  <si>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</si>
  <si>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</si>
  <si>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</si>
  <si>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</si>
  <si>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</si>
  <si>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</si>
  <si>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</si>
  <si>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</si>
  <si>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</si>
  <si>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</si>
  <si>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</si>
  <si>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</si>
  <si>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</si>
  <si>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</si>
  <si>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</si>
  <si>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</si>
  <si>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</si>
  <si>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</si>
  <si>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</si>
  <si>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</si>
  <si>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</si>
  <si>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</si>
  <si>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</si>
  <si>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</si>
  <si>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</si>
  <si>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GEODRÉN VIAL H= 1.0M O DRENAFLEX PLANAR H= 1.0M, TUBERÍA DE 100MM (INCLUYE COLOCACIÓN BASE GRANULAR CLASE C, SUMINISTRO Y COLOCACIÓN GEODREN)</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</si>
  <si>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</si>
  <si>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</si>
  <si>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</si>
  <si>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</si>
  <si>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</si>
  <si>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</si>
  <si>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</si>
  <si>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</si>
  <si>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</si>
  <si>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</si>
  <si>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LAVADO Y SONDEO DE REDES DE ALCANTARILLADO ENTRE 6" Y 18" DE DIÁMETRO Y CON GRADO DE COLMATACIÓN MENOR DEL 30%. INCL MANO DE OBRA IDÓNEA, SEÑALIZACIÓN BÁSICA, SUMIN DE COMBUSTIBLE Y AGUA. INCL. IVA</t>
  </si>
  <si>
    <t>LAVADO Y SONDEO DE REDES DE ALCANTARILLADO ENTRE 16" Y 36" DE DIÁMETRO Y CON GRADO DE COLMATACIÓN MENOR DEL 30%. INCLUYE MANO DE OBRA IDÓNEA, SEÑALIZACIÓN BÁSICA, SUMIN DE COMBUSTIBLE Y AGUA. INCL IVA</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</si>
  <si>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</si>
  <si>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</si>
  <si>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</si>
  <si>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</si>
  <si>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</si>
  <si>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</si>
  <si>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</si>
  <si>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</si>
  <si>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</si>
  <si>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</si>
  <si>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</si>
  <si>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MANTENIMIENTO RUTINARIO PARA CICLORUTAS INCLUYE, BARRIDO, RETIRO MANUAL DE CAPA VEGETAL. RETIRO Y TRANSPORTE Y DISPOSICIÓN FINAL DE ESCOMBROS A 21 KM.</t>
  </si>
  <si>
    <t>ATENCIÓN DE EMERGENCIAS CON MEZCLA ASFÁLTICA EN CALIENTE TIPO DENSO MD12 ASFALTO CONVENCIONAL 80-100 (CEMENTO ASFÁLTICO 80-100) (SUMINISTRO, EXTENDIDO, NIVELACIÓN Y COMPACTACIÓN MECANICA CON VIBROCOMPACTADOR Y COMPACTADOR DE LLANTAS)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</si>
  <si>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</si>
  <si>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</si>
  <si>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</si>
  <si>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MANTENIMIENTO CORRECTIVO ESPACIO PÚBLICO EN ADOQUÍN DE ARCILLA LIVIANO SOBRE MORTERO. INCL. RETIRO Y LIMPIEZA ADOQUÍN E INSTALAR EL MISMO. NO INCLUYE REDES.</t>
  </si>
  <si>
    <t>CANALIZACIÓN DE TRÁFICO CON SEÑALIZADORES TUBULARES COLOMBINA PLÁSTICA Y TRIPLE CINTA DE SEÑALIZACIÓN (INCLUYE ALQUILER DE SEÑALIZADORES TUBULARES). (NO INCLUYE INSTALACIÓN, MANTENIMIENTO Y DESINSTALACIÓN)</t>
  </si>
  <si>
    <t>TRANSPORTE DE ESCOMBROS EN SITIO AUTORIZADO (DISTANCIA DE TRANSPORTE 1 KM). A DISTANCIA MAYOR DEL ACARREO LIBRE (90 M) EN SITIO AUTORIZADO POR LA ENTIDAD AMBIENTAL COMPETENTE.</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</si>
  <si>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</si>
  <si>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</si>
  <si>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</si>
  <si>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CONVENCIONAL 80-100 CON EMULSIÓN CRR-1 (CEMENTO ASFÁLTICO 80-100) (SUMINISTRO, EXTENDIDO, NIVELACIÓN Y COMPACTACIÓN MECANICA CON VIBROCOMPACTADOR Y COMPACTADOR DE LLANTAS) JORNADA NOCTURNA INCLUYE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</si>
  <si>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</si>
  <si>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</si>
  <si>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</si>
  <si>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MEZCLA ASFÁLTICA EN CALIENTE TIPO DENSO MD20 ASFALTO CONVENCIONAL 80-100. (SUMINISTRO, EXTENDIDO  Y NIVELACIÓN MANUAL,  COMPACTACIÓN MECÁNICA CON VIBROCOMPACTADOR TÁNDEM PEQUEÑO Y COMPACTADOR DE LLANTAS, INCLUYEN OPERARIO Y COMBUSTIBLE).</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</si>
  <si>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</si>
  <si>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</si>
  <si>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FRESADO Y REPOSICIÓN DE PAVIMENTO FLEXIBLE E=0.18 M (INCLUYE CARGUE)</t>
  </si>
  <si>
    <t>ESTABILIZACIÓN DE SUBRASANTE CON RECICLADO DE CONCRETO (INCLUYE DEMOLICIÓN, EXTENDIDO, NIVELACIÓN Y COMPACTACIÓN CON RETROEXCAVADORA SOBRE ORUGA Y COMPACTADOR)</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</si>
  <si>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</si>
  <si>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</si>
  <si>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</si>
  <si>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</si>
  <si>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</si>
  <si>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LUMINARIA DE EMERGENCIA LED R2 2.4 W UNV P24255, 120 V C.A. 180 LM. INCLUYE ACCESORIOS DE FIJACIÓN E INSTALACIÓN. NO INCLUYE TUBERÍA NI CABLEADO.</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</si>
  <si>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</si>
  <si>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</si>
  <si>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</si>
  <si>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</si>
  <si>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</si>
  <si>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</si>
  <si>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</si>
  <si>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</si>
  <si>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</si>
  <si>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</si>
  <si>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</si>
  <si>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</si>
  <si>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</si>
  <si>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</si>
  <si>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</si>
  <si>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</si>
  <si>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</si>
  <si>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</si>
  <si>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</si>
  <si>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</si>
  <si>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</si>
  <si>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</si>
  <si>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</si>
  <si>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</si>
  <si>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</si>
  <si>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</si>
  <si>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</si>
  <si>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</si>
  <si>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</si>
  <si>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</si>
  <si>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LAMINA ALFAJOR DE 6MM PARA TAPA DE TANQUE DE 1.0 M X 1.0 M.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</si>
  <si>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</si>
  <si>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</si>
  <si>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</si>
  <si>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</si>
  <si>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</si>
  <si>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</si>
  <si>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</si>
  <si>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</si>
  <si>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</si>
  <si>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</si>
  <si>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TRANSFORMADOR SECO TRIFASICO 150 KVA, 11400 V - 208 / 120 V. EN CELDA PARA TRANSFORMADOR (INCLUYE SUMINISTRO E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</si>
  <si>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</si>
  <si>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</si>
  <si>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</si>
  <si>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BANDAS SONORAS REDUCTORAS DE VELOCIDAD DE 3CM DE ALTURA, CONSTRUIDA CON GRAVILLA DE 1/2", PINTURA DE LARGA DURACIÓN BLANCA Y RESINA EPÓXICA</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</si>
  <si>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</si>
  <si>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</si>
  <si>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</si>
  <si>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</si>
  <si>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</si>
  <si>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PINTURA EN PLASTICO EN FRIO METILMETACRILATO PARA MARCAS VIALES, SIN MICROESFERAS Y ESPESOR SECO SEGÚN NORMA NTC 4744. SUMINISTRO Y APLICACIÓN. (CEBRAS, FLECHAS, PICTOGRAMAS, LINEAS DE PARE, SENDEROS PEATONALES, ACHURADOS, ETC).</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</si>
  <si>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</si>
  <si>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</si>
  <si>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</si>
  <si>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</si>
  <si>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</si>
  <si>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</si>
  <si>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</si>
  <si>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</si>
  <si>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</si>
  <si>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</si>
  <si>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</si>
  <si>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</si>
  <si>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</si>
  <si>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</si>
  <si>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</si>
  <si>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</si>
  <si>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</si>
  <si>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</si>
  <si>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</si>
  <si>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</si>
  <si>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</si>
  <si>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</si>
  <si>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</si>
  <si>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REDUCCION PVC E.L. D= 1 1/2" X 1/2" (INCLUYE SUMINISTRO E INSTALACIÓN, SOLDADURA).</t>
  </si>
  <si>
    <t>VIGA CABEZAL SOBRE PILOTES Y/O COLUMNAS EN CONCRETO PREMEZCLADO DE 3500 PSI (24 Mpa) (Incluye suministro, formaleteo metalico, bombeo, colocacion y curado. No incluye refuerzo)</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</si>
  <si>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</si>
  <si>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</si>
  <si>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</si>
  <si>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</si>
  <si>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</si>
  <si>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</si>
  <si>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</si>
  <si>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</si>
  <si>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</si>
  <si>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</si>
  <si>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</si>
  <si>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</si>
  <si>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</si>
  <si>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</si>
  <si>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</si>
  <si>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</si>
  <si>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</si>
  <si>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</si>
  <si>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</si>
  <si>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</si>
  <si>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</si>
  <si>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</si>
  <si>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</si>
  <si>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</si>
  <si>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</si>
  <si>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</si>
  <si>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</si>
  <si>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</si>
  <si>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ENCUESTA DE PERCEPCIÓN CIUDADANA. INCL. FORMATO DE ENCUESTA DE PERCEPCIÓN CIUDADANA, DISEÑO DE MUESTRA Y METODOLOGÍA DE RECOLECCIÓN EN CAMPO, BASE DE DATOS EN FORMATO EXCEL, PRESENTACIÓN DE RESULTADOS.</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</si>
  <si>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</si>
  <si>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</si>
  <si>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</si>
  <si>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</si>
  <si>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</si>
  <si>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</si>
  <si>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LIQUIDAMBAR H=2.5M (INCLUYE EXCAVACIÓN MANUAL, SIEMBRA, CAJA, TIERRA, ABONO, TUTOR, TRANSPORTE Y DISPOSICIÓN FINAL DE ESCOMBROS EN SITIO AUTORIZADO A 28 KM). SUMINISTRO Y PLANTACION.</t>
  </si>
  <si>
    <t>SALIDA PARA ILUMINACIÓN (SUMINISTRO E INSTALACIÓN)</t>
  </si>
  <si>
    <t>CABLE CONDUCTOR MONOPOLAR DE 3X6 + 1X6 + 1X8T AWG AL THWN, 600 V.(ALUMINIO Y COBRE) (INCLUYE SUMINISTRO E INSTALACIÓN)</t>
  </si>
  <si>
    <t>DESMONTE Y TRASLADO DE ESTRUCTURAS METALICAS</t>
  </si>
  <si>
    <t>APOYO ELASTOMÉRICO EN NEOPRENO REFORZADO DUREZA 60 PARA APOYO SUPERESTRUCTURA. (SUMINISTRO E INSTALACIÓN).</t>
  </si>
  <si>
    <t>dm3</t>
  </si>
  <si>
    <t>CABLE MONOPOLAR DE COBRE, HF FR PARA 600V C.A. CALIBRE NO. 8 AWG. (INCLUYE SUMINISTRO E INSTALACIÓN)</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</si>
  <si>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</si>
  <si>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</si>
  <si>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</si>
  <si>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FIBRA ÓPTICA MONOMODO DE 4 HILOS (INCLUYE SUMINISTRO E INSTALACIÓN)</t>
  </si>
  <si>
    <t>CAMARA DE PASO NO. 2 UNE-EPM TELECOMUNICACIONES NORMA TEL NIN-105.(INCLUYE SUMINISTRO E INSTALACIÓN, NO INCLUYE RELLENOS).</t>
  </si>
  <si>
    <t>CARCAMO AGUAS LLUVIAS 0.45 X 0.60 M. (INCLUYE REJILLA) SUMINISTRO E INSTALACIÓN</t>
  </si>
  <si>
    <t>CERRAMIENTO CONTRA IMPACTO IDRD H=5.00 M. (TUBO GALVANIZADO, VARILLA REDONDA, MALLA ESLABONADA Y ÁNGULO. ACABADO SUPERFICIAL EN PINTURA LÍQUIDA RESISTENTE A LA INTEMPERIE, INCLUYE VIGA DE CIMENTACIÓN) (INCLUYE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</si>
  <si>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</si>
  <si>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</si>
  <si>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</si>
  <si>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</si>
  <si>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</si>
  <si>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</si>
  <si>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CONCRETO 4000 PSI (28 MPA) GRAVA COMÚN PARA CÁRCAMO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</si>
  <si>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</si>
  <si>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</si>
  <si>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</si>
  <si>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</si>
  <si>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</si>
  <si>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</si>
  <si>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</si>
  <si>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TENSAR BX 1100 PARA REFUERZO DE MATERIALES GRANULARES. (INCLUYE SUMINISTRO E INSTALACIÓN).</t>
  </si>
  <si>
    <t>RELLENO EN RECEBO COMUN (SUMINISTRO E INSTALACIÓN EXTENDIDO MECANICO, HUMEDECIMIENTO, COMPACTACIÓN Y TRANSPORTE A 28 KM).</t>
  </si>
  <si>
    <t>NEOPRENO REFORZADO 30CMX30CMX4" DOBLE REFUERZO DUREZA 60. SUMINISTRO E INSTALACIÓN. (INCLUYE LIMPIEZA DE LA SUPERFICIE CON CHORRO DE AIRE A PRESIÓN, HERRAMIENTA MENOR Y COMPRESOR).</t>
  </si>
  <si>
    <t>NEOPRENO REFORZADO 60CMX15CMX1" DOBLE REFUERZO DUREZA 60. SUMINISTRO E INSTALACIÓN. (INCLUYE LIMPIEZA DE LA SUPERFICIE CON CHORRO DE AIRE A PRESIÓN, HERRAMIENTA MENOR Y COMPRESOR).</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</si>
  <si>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</si>
  <si>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</si>
  <si>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</si>
  <si>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</si>
  <si>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</si>
  <si>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</si>
  <si>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</si>
  <si>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EMPATES DE TUBERÍA EN CCP A CCP 24"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</si>
  <si>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</si>
  <si>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</si>
  <si>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PALMA DE CERA (INCLUYE SIEMBRA Y TIERRA NEGRA, TRANSPORTE Y DISPOSICIÓN FINAL DE ESCOMBROS EN SITIO AUTORIZADO). DISTANCIA DE TRANSPORTE 28 KM. SUMINISTRO Y PLANTACIÓN</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</si>
  <si>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</si>
  <si>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</si>
  <si>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</si>
  <si>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</si>
  <si>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</si>
  <si>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ML/DIAMETRO</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</si>
  <si>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</si>
  <si>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</si>
  <si>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</si>
  <si>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</si>
  <si>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REDUCCION PVC TIPO U.M. 12" X 8" (SUMINISTRO E INSTALACIÓN)</t>
  </si>
  <si>
    <t>REDUCCION PVC TIPO U.M. 6" X 3" (SUMINISTRO E INSTALACIÓN)</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</si>
  <si>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</si>
  <si>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</si>
  <si>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 SUMINISTRO E INSTALACIÓN</t>
  </si>
  <si>
    <t>SEÑAL CICLORUTA SIC-02, TABLERO 0.80M X 0.18M. INCLUYE POSTE. SUMINISTRO E INSTALACIÓN</t>
  </si>
  <si>
    <t>SEÑAL CICLORUTA SIC-02, TABLERO 0.80M X 0.80M. EN LÁMINA GALVANIZADA C-16. INCLUYE SOPORTE EN TUBO REDONDO 2" EN REFLECTIVO CON PINTURA ELECTROSTÁTICA.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</si>
  <si>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</si>
  <si>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</si>
  <si>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</si>
  <si>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</si>
  <si>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</si>
  <si>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</si>
  <si>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</si>
  <si>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</si>
  <si>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REDUCCION PVC TIPO U.M. 8"X6".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</si>
  <si>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</si>
  <si>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</si>
  <si>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</si>
  <si>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</si>
  <si>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</si>
  <si>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</si>
  <si>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</si>
  <si>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</si>
  <si>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</si>
  <si>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</si>
  <si>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</si>
  <si>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</si>
  <si>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TUBERÍA EN ACERO Ø24" CON UNIONES ESPIGO/CAMPANA CON EMPAQUE DE CAUCHO. REVEST.INTERIOR Y RECUBR EXT. EN MORTERO CEMENTO. L= 6.00M PRESIÓN TRABAJO 150 PSI.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</si>
  <si>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</si>
  <si>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</si>
  <si>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</si>
  <si>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</si>
  <si>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</si>
  <si>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</si>
  <si>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</si>
  <si>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</si>
  <si>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</si>
  <si>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</si>
  <si>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</si>
  <si>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</si>
  <si>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</si>
  <si>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</si>
  <si>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</si>
  <si>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</si>
  <si>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MALLA DE PUESTA A TIERRA PARA EQUIPOS AEREOS EN POSTE COMO SECCIONALIZADORES, RECONECTADORES Y GRUPOS DE MEDIDA MT, RESISTIVIDAD DE TERRENO DE 24.62 OMNIOS-M. (INCLUYE SISTEMA DE PUESTA A TIERRA, POZOS CAPACITIVOS, TRATAMIENTO DE SUELO TIPO HIDROSOLTA, CABLE 2/0 CU DESNUDO, CONECTOTRES CERTIFICADOS.) ( INCLUYE SUMINISTRO E INSTALACIÓN).</t>
  </si>
  <si>
    <t>VÁLVULA COMPUERTA D=4" EXTREMOS BRIDADOS (A) (150 PSI). SUMINISTRO E INSTALACIÓN</t>
  </si>
  <si>
    <t>VÁLVULA DE GLOBO DE 4" (A). SUMINISTRO E INSTALACIÓN</t>
  </si>
  <si>
    <t>VÁLVULA DE MARIPOSA Ø 12"A BRIDA - BRIDA (A) (150 PSI). SUMINISTRO E INSTALACIÓN</t>
  </si>
  <si>
    <t>MALLA DE PUESTA A TIERRA PARA EQUIPOS AEREOS EN POSTE COMO SECCIONALIZADORES, RECONECTADORES Y GRUPOS DE MEDIDA MT, RESISTIVIDAD DE TERRENO DE 39.6 OMNIOS-M. (INCLUYE SISTEMA DE PUESTA A TIERRA, POZOS CAPACITIVOS, TRATAMIENTO DE SUELO TIPO HIDROSOLTA, CABLE 2/0 CU DESNUDO, CONECTOTRES CERTIFICADOS.) ( INCLUYE SUMINISTRO E INSTALACIÓN).</t>
  </si>
  <si>
    <t>NIPLE 16" ACERO CARBON EXTREMOS ESPIGO/CAMPANA L= 3000MM CON SALIDA BRIDADA PARA BOCA DE ACCESO 16" Y SALIDA PARA VENTOSA 2"(ACERO). (SUMINISTRO E INSTALACIÓN)</t>
  </si>
  <si>
    <t>MALLA DE PUESTA A TIERRA PARA EQUIPOS AEREOS EN POSTE COMO SECCIONALIZADORES, RECONECTADORES Y GRUPOS DE MEDIDA MT, RESISTIVIDAD DE TERRENO DE 25.15 OMNIOS-M. (INCLUYE SISTEMA DE PUESTA A TIERRA, POZOS CAPACITIVOS, TRATAMIENTO DE SUELO TIPO HIDROSOLTA, CABLE 2/0 CU DESNUDO, CONECTOTRES CERTIFICADOS.) ( INCLUYE SUMINISTRO E INSTALACIÓN).</t>
  </si>
  <si>
    <t>NIPLE 16" ACERO CARBON EXTREMOS ESPIGO/CAMPANA L= 3000MM CON SALIDA PARA BOCA DE ACCESO 16" (ACERO). (SUMINISTRO E INSTALACIÓN)</t>
  </si>
  <si>
    <t>MALLA DE PUESTA A TIERRA PARA EQUIPOS AEREOS EN POSTE COMO SECCIONALIZADORES, RECONECTADORES Y GRUPOS DE MEDIDA MT, RESISTIVIDAD DE TERRENO DE 42.42 OMNIOS-M. (INCLUYE SISTEMA DE PUESTA A TIERRA, POZOS CAPACITIVOS, TRATAMIENTO DE SUELO TIPO HIDROSOLTA, CABLE 2/0 CU DESNUDO, CONECTOTRES CERTIFICADOS.) ( INCLUYE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</si>
  <si>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</si>
  <si>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</si>
  <si>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</si>
  <si>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</si>
  <si>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TEE PVC U.M. 12" X 6" (SUMINISTRO E INSTALACIÓN)</t>
  </si>
  <si>
    <t>TUBERIA PVC U.M. EXT CORRUGADO/INT LISO U.M. NORMA NTC 3722-1 D=33". (INCLUYE SUMINISTRO E INSTALACIÓN)</t>
  </si>
  <si>
    <t>TEE PVC U.M. 12" X 4"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</si>
  <si>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</si>
  <si>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</si>
  <si>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</si>
  <si>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</si>
  <si>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TAPON PVC TIPO U.M. D=2"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</si>
  <si>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</si>
  <si>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</si>
  <si>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</si>
  <si>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</si>
  <si>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</si>
  <si>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CODO EN ACERO Ø=4" (INCLUYE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</si>
  <si>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</si>
  <si>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</si>
  <si>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</si>
  <si>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</si>
  <si>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</si>
  <si>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</si>
  <si>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MALLA DE PUESTA A TIERRA PARA CENTRO DE TRANSFORMACION SUBTERRANEO RED DISTRIBUCION O ALUMBRADO PUBLICO, RESISTIVIDAD DE TERRENO DE 24.62 O-M. (INCLUYE SISTEMA DE PUESTA A TIERRA, POZOS CAPACITIVOS, TRATAMIENTO DE SUELO TIPO HIDROSOLTA, CABLE 2/0 CU DESNUDO, CONECTORES CERTIFICADOS.) (INCLUYE SUMINISTRO E INSTALACIÓN).</t>
  </si>
  <si>
    <t>SEÑAL VERTICAL GRUPO DE REGLAMENTARIAS TIPO CIRCULO (D= 60CM). CON PLAQUETA INCLUYE POSTE. SUMINISTRO E INSTALACIÓN.</t>
  </si>
  <si>
    <t>MALLA DE PUESTA A TIERRA PARA CENTRO DE TRANSFORMACION SUBTERRANEO RED DISTRIBUCION O ALUMBRADO PUBLICO, RESISTIVIDAD DE TERRENO DE 39.6 O-M. (INCLUYE SISTEMA DE PUESTA A TIERRA, POZOS CAPACITIVOS, TRATAMIENTO DE SUELO TIPO HIDROSOLTA, CABLE 2/0 CU DESNUDO, CONECTORES CERTIFICADOS.) (INCLUYE SUMINISTRO E INSTALACIÓN).</t>
  </si>
  <si>
    <t>MALLA DE PUESTA A TIERRA PARA CENTRO DE TRANSFORMACIÓN SUBTERRÁNEO RED DISTRIBUCIÓN O ALUMBRADO PUBLICO, RESISTIVIDAD DE TERRENO DE 25.15 O-M. (INCLUYE SISTEMA DE PUESTA A TIERRA, POZOS CAPACITIVOS, TRATAMIENTO DE SUELO TIPO HIDROSOLTA, CABLE 2/0 CU DESNUDO, CONECTORES CERTIFICADOS.) (INCLUYE SUMINISTRO E INSTALACIÓN).</t>
  </si>
  <si>
    <t>MALLA DE PUESTA A TIERRA PARA CENTRO DE TRANSFORMACIÓN SUBTERRÁNEO RED DISTRIBUCIÓN O ALUMBRADO PUBLICO, RESISTIVIDAD DE TERRENO DE 42.42 O-M. (INCLUYE SISTEMA DE PUESTA A TIERRA, POZOS CAPACITIVOS, TRATAMIENTO DE SUELO TIPO HIDROSOLTA, CABLE 2/0 CU DESNUDO, CONECTORES CERTIFICADOS.) (INCLUYE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</si>
  <si>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</si>
  <si>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</si>
  <si>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</si>
  <si>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</si>
  <si>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</si>
  <si>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</si>
  <si>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</si>
  <si>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</si>
  <si>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</si>
  <si>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</si>
  <si>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</si>
  <si>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</si>
  <si>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</si>
  <si>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</si>
  <si>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</si>
  <si>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APOYO FIJO EN NEOPRENO DE 0.30M X 0.50M X 0.072M, DUREZA 60 REFORZADO CON 2 PLATINAS DE 1/4" - EJE 1. SUMINISTRO E INSTALACIÓN</t>
  </si>
  <si>
    <t>VÁLVULA COMPUERTA ELÁSTICA HD DN Ø 12" PVC L.F. SUMINISTRO E INSTALACIÓN</t>
  </si>
  <si>
    <t>APOYO FIJO EN NEOPRENO DE 0.40M X 0.60M X 0.047M, DUREZA 60 REFORZADO CON 2 PLATINAS DE 1/4" - EJES 2,3, 4 Y 5. SUMINISTRO E INSTALACIÓN</t>
  </si>
  <si>
    <t>APOYO MÓVIL EN NEOPRENO DE 0.30M X 0.50M X 0.072M, DUREZA 60 REFORZADO CON 2 PLATINAS DE 1/4" - EJE 6. SUMINISTRO E INSTALACIÓN</t>
  </si>
  <si>
    <t>VÁLVULA COMPUERTA ELÁSTICA HD DN Ø 8" PVC L.F. SUMINISTRO E INSTALACIÓN</t>
  </si>
  <si>
    <t>VÁLVULA COMPUERTA ELÁSTICA HD DN Ø 6" PVC L.F. SUMINISTRO E INSTALACIÓN</t>
  </si>
  <si>
    <t>VÁLVULA COMPUERTA ELÁSTICA HD DN Ø 4" PVC L.F. SUMINISTRO E INSTALACIÓN</t>
  </si>
  <si>
    <t>RECUBRIMIENTO DE TALUDES CON MALLA Y MORTERO 1:4 DE E= 3CM (INCLUYE SUMINISTRO, EQUIPOS, MATERIALES Y MANO DE OBRA)</t>
  </si>
  <si>
    <t>CODO G.RAD. PVC 22.50° TIPO U.M. D=4" (SUMINISTRO E INSTALACIÓN)</t>
  </si>
  <si>
    <t>CELOSÍA 40MM. CORTASOL EN ALUZINC 0.50M LISO SIN TENSOR COLOR ESTÁNDAR. SUMINISTRO E INSTALACIÓN.</t>
  </si>
  <si>
    <t>ESCALERA METÁLICA PARA ACCESO A CUBIERTA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</si>
  <si>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</si>
  <si>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</si>
  <si>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</si>
  <si>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</si>
  <si>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UNIÓN JUNTA DE DESMONTAJE TIPO DRESSER Ø 4"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</si>
  <si>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</si>
  <si>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</si>
  <si>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</si>
  <si>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</si>
  <si>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</si>
  <si>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</si>
  <si>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BAJANTE DE ALIMENTACIÓN D=2"EN TUBERÍA METÁLICA (INCLUYE CURVA EMT 2" PARA ACOMETIDA). (INCLUYE SUMINISTRO E INSTALACIÓN)</t>
  </si>
  <si>
    <t>RECOLECCIÓN DE TACHONES DE CONCRETO EN LAS TRONCALES (1.75M X 0.25M X 0.15M)</t>
  </si>
  <si>
    <t>YEE REDUCIDA PVC SANITARIA 4" X 3" (INCLUYE SUMINISTRO E INSTALACIÓN)</t>
  </si>
  <si>
    <t>COLUMNAS DE GRAVA F= 0.60M (INCLUYE EXCAVACIÓN Y MATERIAL DE GRAVA ENTRE 2" Y 3/4" DESGASTE LOS ÁNGELES MENOR AL 20%, TRANSPORTE, SUMINISTRO, PILOTEADORA Y COLOCACIÓN).</t>
  </si>
  <si>
    <t>BARRA SOPORTE BAÑO MOVILIDAD REDUCIDA</t>
  </si>
  <si>
    <t>PUERTA METÁLICA CON REJILLA</t>
  </si>
  <si>
    <t>SIFÓN PVC 135° D=3" (INCLUYE SUMINISTRO E INSTALACIÓN)</t>
  </si>
  <si>
    <t>SIFÓN PVC 135° D=4" (INCLUYE SUMINISTRO E INSTALACIÓN)</t>
  </si>
  <si>
    <t>ACOMETIDA EN CONDUCTORES DE ALUMINIO 4X(1X2/0) AWG AISLADO HFFR 600 V C.A. INCLUYE CONDUCTORES, CONEXIONES Y ACCESORIOS DE MONTAJE Y MARCACIÓN (INCLUYE SUMINISTRO Y MONTAJE)</t>
  </si>
  <si>
    <t>TUBERÍA EMT DE Ø4", EXPUESTA CON SUS ACCESORIOS DE MONTAJE. INCLUYE SUMINISTRO E INSTALACIÓN.</t>
  </si>
  <si>
    <t>ACCESORIOS DE INSTALACIÓN ADICIONALES: CONDULETAS, CONECTORES, RECTOS, ADAPTADOR PVC A EMT, CAJAS METÁLICAS 5800 ENTRE OTROS</t>
  </si>
  <si>
    <t>TUBERIA PVC PRESION E.L. PARA SOLDAR D=1 1/4" RDE 21 PSI 200 (INCLUYE SUMINISTRO E INSTALACIÓN)</t>
  </si>
  <si>
    <t>FOTOCELDA CON BASE (SUMINISTRO E INSTALACIÓN)</t>
  </si>
  <si>
    <t>SALIDA DE DATOS PARA CAMARAS EXTERIORES EN POSTE (INCLUYE SUMINISTRO E INSTALACIÓN)</t>
  </si>
  <si>
    <t>CONCRETO GRAVA COMÚN DE 3000 PSI (210 KG/CM2) GRAVA COMÚN PARA PLACA. SUMINISTRO Y COLOCACIÓN (INCLUYE FORMALETA, SUMINISTRO, COLOCACIÓN Y CURADO). NO INCLUYE REFUERZO.</t>
  </si>
  <si>
    <t>JARDINERÍA DE PORTE BAJO. INCLUYE SUMINISTRO, SIEMBRA, TIERRA NEGRA Y ABONO. EN BOLSA DE 7" A 15" DE ALTURA DE 10CM A 20CM</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</si>
  <si>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</si>
  <si>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</si>
  <si>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</si>
  <si>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</si>
  <si>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</si>
  <si>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</si>
  <si>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</si>
  <si>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</si>
  <si>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</si>
  <si>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</si>
  <si>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</si>
  <si>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</si>
  <si>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</si>
  <si>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</si>
  <si>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</si>
  <si>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</si>
  <si>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CAJA DE EMPALME PARA FIBRA ÓPTICA (INCLUYE SUMINISTRO E INSTALACIÓN)</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</si>
  <si>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</si>
  <si>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</si>
  <si>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</si>
  <si>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</si>
  <si>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TRAGANTE CÚPULA DE 4" X 3" PLÁSTICA. (INCLUYE SUMINISTRO E INSTALACIÓN).</t>
  </si>
  <si>
    <t>ACOMETIDA EN BAJA TENSIÓN EN CONDUCTORES ALUMINIO 6X150 MM^2 + 1X70 MM^2, THHN, 600 V, INCLUYE CONECTORES, ACCESORIOS, ELEMENTOS DE MARCACION Y FIJACION (INCLUYE SUMINISTRO E INSTALACIÓN) DESDE TRANSFORMADOR HACIA TABLERO SISTEMA CONTRA INCENDIO.</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</si>
  <si>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</si>
  <si>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</si>
  <si>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</si>
  <si>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</si>
  <si>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</si>
  <si>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ALQUILER DE ESTRUCTURA METÁLICA PARA SOPORTE PROVISIONAL DE VIGAS DE PUENTE VEHICULAR. INCLUYE MANO DE OBRA, EQUIPOS Y MATERIALES.</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</si>
  <si>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</si>
  <si>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</si>
  <si>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</si>
  <si>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</si>
  <si>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</si>
  <si>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</si>
  <si>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</si>
  <si>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</si>
  <si>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</si>
  <si>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</si>
  <si>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</si>
  <si>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COLUMNA EN CONCRETO DE 3000 PSI, (21 MPa) PREMEZCLADO, GRAVA COMÚN (Incluye suministro, Grúa Telescópica, Bombeo, formaleteo metálico, colocación y curado, No incluye refuerzo).</t>
  </si>
  <si>
    <t>CAÑUELA TIPO FUNDIDA EN SITIO 1000X300X225 CON CONCRETO 3000 PSI HECHO EN OBRA (SUMINISTRO Y CONSTRUCCIÓN. INCLUYE CONCRETO DE 3000 PSI HECHO EN OBRA, IMPERMEABILIZANTE PARA CONCRETO).</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</si>
  <si>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</si>
  <si>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</si>
  <si>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</si>
  <si>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ARENA DE RÍO PARA EMBOQUILLADO (INCLUYE SUMINISTRO, BARRIDO PARA SELLADO DE JUNTAS Y COMPACTACIÓN)</t>
  </si>
  <si>
    <t>GEODREN CON TUBERÍA CIRCULAR 100MM H=0.5 O DRENAFLEX CON TUBERÍA CIRCULAR 100MM H=0.5.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</si>
  <si>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</si>
  <si>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</si>
  <si>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</si>
  <si>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</si>
  <si>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</si>
  <si>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</si>
  <si>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</si>
  <si>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</si>
  <si>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</si>
  <si>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</si>
  <si>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</si>
  <si>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</si>
  <si>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</si>
  <si>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</si>
  <si>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</si>
  <si>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</si>
  <si>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CONVENCIONAL 60-70 - HORARIO NOCTURNO. (SUMINISTRO, EXTENDIDO, NIVELACIÓN Y COMPACTACIÓN MECANICA CON VIBROCOMPACTADOR Y COMPACTADOR DE LLANTAS)</t>
  </si>
  <si>
    <t>MEZCLA ASFÁLTICA EN CALIENTE TIPO DENSO MD10 ASFALTO CONVENCIONAL - HORARIO NOCTURNO. (CEMENTO ASFÁLTICO 80-100) (SUMINISTRO, EXTENDIDO, NIVELACIÓN Y COMPACTACIÓN MECANICA CON VIBROCOMPACTADOR Y COMPACTADOR DE LLANTAS)</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</si>
  <si>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</si>
  <si>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</si>
  <si>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</si>
  <si>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</si>
  <si>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</si>
  <si>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</si>
  <si>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</si>
  <si>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</si>
  <si>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</si>
  <si>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</si>
  <si>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</si>
  <si>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</si>
  <si>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INSTALACION Y PUESTA EN SERVICIO DE CONTROLADOR DE TRAFICO C900 EN LA CIUDAD DE BOGOTÁ, (INCLUYE TRANSPORTE DE CONTROLADOR DESDE LA SDM HASTA LUGAR DE INSTALACIÓN EN BOGOTÁ, MANO DE OBRA E IVA, NO INCLUYE SUMINISTRO DE CONTROLADOR.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</si>
  <si>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</si>
  <si>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PROTECCIÓN A ALCANTARILLAS (INCLUYE SUMINISTRO Y COLOCACIÓN DE BOLSAS DE LONA Y GEOTEXTIL NT 1600 O SIMILAR).</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</si>
  <si>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</si>
  <si>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</si>
  <si>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</si>
  <si>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</si>
  <si>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</si>
  <si>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</si>
  <si>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</si>
  <si>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MANTENIMIENTO CORRECTIVO ESPACIO PUBLICO LOSETA A-50 SOBRE MORTERO. INCL. RETIRO LOSETA E INSTALAR LA MISMA.</t>
  </si>
  <si>
    <t>RETIRO Y REINSTALACIÓN DE SARDINEL TIPO A10 (INSTALACIÓN. NO INCLUYE MATERIAL DE BASE)</t>
  </si>
  <si>
    <t>RETIRO O REINSTALACIÓN DE SARDINEL TIPO A10 (INSTALACIÓN. NO INCLUYE MATERIAL DE BASE)</t>
  </si>
  <si>
    <t>CONEXIONES KIT SILLA YEE 250 X 200 PVC. SUMINISTRO E INSTALACIÓN.</t>
  </si>
  <si>
    <t>CONEXIONES KIT SILLA YEE 315 X 200 PVC. SUMINISTRO E INSTALACIÓN.</t>
  </si>
  <si>
    <t>CONEXIONES KIT SILLA YEE 400 X 200 PVC. SUMINISTRO E INSTALACIÓN.</t>
  </si>
  <si>
    <t>CONEXIONES KIT SILLA YEE 450 X 200 PVC. SUMINISTRO E INSTALACIÓN.</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</si>
  <si>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</si>
  <si>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BANDAS SONORAS REDUCTORAS DE VELOCIDAD DE 2CM DE ALTURA, CONSTRUIDA CON GRAVILLA DE 1/2", PINTURA DE LARGA DURACIÓN BLANCA Y RESINA EPÓXICA.</t>
  </si>
  <si>
    <t>JUNTAS DE DILATACIÓN PARA PUENTES PEATONALES TIPO TRANSMILENIO CON NEOPRENO (JUNTA TIPO 2 DOBLE NEOPRENO). SUMINISTRO Y CONSTRUCCIÓN. FABRICACIÓN EN TALLER PARA TRABAJOS DE MANTENIMIENTO EN PUENTE PEATONAL CON PMT APROBADO. (INCLUYE SUMINISTRO, FABRICACIÓN EN TALLER, ADECUACIÓN DE ESTRUCTURA EXISTENTE E INSTALACIÓN DE JUNTA EN PUNTO CRÍTICO DEL PUENTE).</t>
  </si>
  <si>
    <t>JUNTAS DE DILATACIÓN PARA PUENTES PEATONALES TIPO TRANSMILENIO CON NEOPRENO (JUNTA TIPO 3 NEOPRENO). SUMINISTRO Y CONSTRUCCIÓN. FABRICACIÓN EN TALLER PARA TRABAJOS DE MANTENIMIENTO EN PUENTE PEATONAL CON PMT APROBADO. (INCLUYE SUMINISTRO, FABRICACIÓN EN TALLER, ADECUACIÓN DE ESTRUCTURA EXISTENTE E INSTALACIÓN DE JUNTA EN PUNTO CRÍTICO DEL PUENTE EN NEOPRENO).</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</si>
  <si>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</si>
  <si>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</si>
  <si>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</si>
  <si>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</si>
  <si>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</si>
  <si>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</si>
  <si>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</si>
  <si>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</si>
  <si>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</si>
  <si>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CÁRCAMO DE PROTECCION EN TUBERÍA Ø 12" NORMA EAAB NS-090 version 2 V.2 (incluye Formaleta, Concreto de 2000 y 3000 PSI, Acero de Refuerzo, curado y Manijas en varilla lisa de 1").</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</si>
  <si>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</si>
  <si>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</si>
  <si>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</si>
  <si>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</si>
  <si>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ESTOPEROLES METÁLICOS CON ESPIGO. INCLUYE SUMINISTRO E INSTALACIÓN.</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</si>
  <si>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</si>
  <si>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</si>
  <si>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</si>
  <si>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</si>
  <si>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</si>
  <si>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TAPAS PARA POZO DE INSPECCIÓN. SUMINISTRO E INSTALACIÓN.</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</si>
  <si>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</si>
  <si>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</si>
  <si>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</si>
  <si>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</si>
  <si>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</si>
  <si>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</si>
  <si>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</si>
  <si>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</si>
  <si>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HDPE PERFORADA, ALTURA 15 CM (SUMINISTRO E INSTALACIÓN).</t>
  </si>
  <si>
    <t>MANEJO DE AGUAS (INCLUYE MOTOBOMBA CON COMBUSTIBLE Y OPERADOR)</t>
  </si>
  <si>
    <t>GEODREN CON TUBERÍA CIRCULAR 100 MM H=1.0 O DRENAFLEX CON TUBERÍA CIRCULAR 100 MM H=1.0 (SUMINISTRO E INSTALACIÓN).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</si>
  <si>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</si>
  <si>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</si>
  <si>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</si>
  <si>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</si>
  <si>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</si>
  <si>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</si>
  <si>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</si>
  <si>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</si>
  <si>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</si>
  <si>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</si>
  <si>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</si>
  <si>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</si>
  <si>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</si>
  <si>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</si>
  <si>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</si>
  <si>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BANDAS SONORAS REDUCTORAS DE VELOCIDAD DE 5CM DE ALTURA POR 10CM DE ANCHO, CONSTRUIDA CON GRAVILLA DE 1/2", PINTURA DE LARGA DURACIÓN BLANCA Y RESINA EPÓXICA</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</si>
  <si>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</si>
  <si>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</si>
  <si>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</si>
  <si>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</si>
  <si>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</si>
  <si>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</si>
  <si>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</si>
  <si>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</si>
  <si>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</si>
  <si>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</si>
  <si>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</si>
  <si>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</si>
  <si>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</si>
  <si>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</si>
  <si>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</si>
  <si>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 LA RESISTENCIA AL DESLIZAMIENTO EN ESTRUCTURA DE PAVIMENTO RÍGIDOS Y FLEXIBLES (COEFICIENTE DE FRICCIÓN) CON EQUIPO DE ALTO RENDIMIENTO. INCLUYE MOVILIZACIÓN, TOMA DE INFORMACIÓN, PROCESAMIENTO, ANÁLISIS Y ENTREGA DE RESULTADOS. NO INCLUYE VEHÍCULO ESCOLTA.</t>
  </si>
  <si>
    <t>Km-Car</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</si>
  <si>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</si>
  <si>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</si>
  <si>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</si>
  <si>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</si>
  <si>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</si>
  <si>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</si>
  <si>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</si>
  <si>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</si>
  <si>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</si>
  <si>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</si>
  <si>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</si>
  <si>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</si>
  <si>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</si>
  <si>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</si>
  <si>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</si>
  <si>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</si>
  <si>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</si>
  <si>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</si>
  <si>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</si>
  <si>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</si>
  <si>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</si>
  <si>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</si>
  <si>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</si>
  <si>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</si>
  <si>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</si>
  <si>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</si>
  <si>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</si>
  <si>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</si>
  <si>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</si>
  <si>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</si>
  <si>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PIEZA ESPECIAL CCP Ø24" LISOXLISO CL 300 LONGITUD 4000MM CON (1) SALIDA VERTICAL SOBRE LOMO DE Ø3" LONGITUD 200MM DE LA CAJA EXTERNA DEL TUBO A BRIDA B.16.5 Y (2) RUANAS PASAMURO Ø24" E=1" HA SOLDADAS. (INCLUYE SUMINISTRO E INSTALACIÓN).</t>
  </si>
  <si>
    <t>PIEZA ESPECIAL CCP Ø18" CL300 TIPO NIPLE LISO-BRIDA LONGITUD= 2300MM, (1) RUANA PASAMURO Ø18" HA E=1" SOLDADA A DISTANCIA Z=0.85M (1) AMPLIACIÓN Ø18"A Ø24" LONGITUD=450MM SOLDADA A 1150MM DE LA BRIDA Ø18", CON (1) SALIDA VERTICAL SOBRE LOMO DE Ø2" LISO BRIDAB.16.5 SOLDADA A 0.25M DE LA CARA DE LA BRIDA Ø18". (INCLUYE SUMINISTRO E INSTALACIÓN).</t>
  </si>
  <si>
    <t>TUBO EN ACERO F 20" CON UNIONES ESPIGO / CAMPANA CON EMPAQUE DE CAUCHO, CON REVESTIMIENTO INTERIOR Y RECUBRIMIENTO EXTERIOR EN MORTERO DE CEMENTO. FABRICADO DE CONFORMIDAD CON LA NORMA AWWA C 200 A PARTIR DE LÁMINA ASTM A 36 DE ESPESOR 4MM. L=6,00M. PRESIÓN DE TRABAJO HASTA = 250 PSI. (INCLUYE SUMINISTRO E INSTALACIÓN).</t>
  </si>
  <si>
    <t>TUBO EN ACERO F 24" CON UNIONES ESPIGO / CAMPANA CON EMPAQUE DE CAUCHO, CON REVESTIMIENTO INTERIOR Y RECUBRIMIENTO EXTERIOR EN MORTERO DE CEMENTO. FABRICADO DE CONFORMIDAD CON LA NORMA AWWA C 200 A PARTIR DE LÁMINA ASTM A 36 DE ESPESOR 6MM. L=6,00M. PRESIÓN DE TRABAJO HASTA = 250 PSI.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</si>
  <si>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</si>
  <si>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</si>
  <si>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</si>
  <si>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</si>
  <si>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</si>
  <si>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</si>
  <si>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</si>
  <si>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</si>
  <si>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</si>
  <si>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CINTURÓN DE CIERRE HA Ø24" E=1/4"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</si>
  <si>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</si>
  <si>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</si>
  <si>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</si>
  <si>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</si>
  <si>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</si>
  <si>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</si>
  <si>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ÁRBOL LIQUIDÁMBAR H=1.5MT (INCLUYE EXCAVACIÓN MANUAL, SIEMBRA, CAJA, TIERRA ABONADA, TUTOR, TRANSPORTE Y DISPOSICIÓN FINAL DE ESCOMBROS EN SITIO AUTORIZADO (DISTANCIA DE TRANSPORTE 28 KM). SUMINISTRO Y PLANTACIÓN</t>
  </si>
  <si>
    <t>ADAPTADOR TERMINAL CAMPANA PVC D=6" (SUMINISTRO E INSTALACIÓN)</t>
  </si>
  <si>
    <t>PLANTACIÓN DE PENNISETUM (INCLUYE 16 UNIDADES POR M2) (INCLUYE TRANSPORTE Y DISPOSICIÓN FINAL DE ESCOMBROS EN SITIO AUTORIZADO (DISTANCIA DE TRANSPORTE 28 KM). SUMINISTRO Y PLANTACIÓN</t>
  </si>
  <si>
    <t>PLANTACIÓN DE LIRIOPE (INCLUYE 16 UNIDADES POR M2) (INCLUYE TRANSPORTE Y DISPOSICIÓN FINAL DE ESCOMBROS EN SITIO AUTORIZADO (DISTANCIA DE TRANSPORTE 28 KM). SUMINISTRO Y PLANTACIÓN</t>
  </si>
  <si>
    <t>PLANTACIÓN DE CLAVEL CHINO (INCLUYE 16 UNIDADES POR M2) (INCLUYE TRANSPORTE Y DISPOSICIÓN FINAL DE ESCOMBROS EN SITIO AUTORIZADO (DISTANCIA DE TRANSPORTE 28 KM). SUMINISTRO Y PLANTACIÓN</t>
  </si>
  <si>
    <t>CONCRETO 5000 PSI GRAVA COMÚN PARA CÁMARA (PREMEZCLADO. INCLUYE SUMINISTRO, FORMALETEO, COLOCACIÓN Y CURADO. NO INCLUYE REFUERZO).</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</si>
  <si>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</si>
  <si>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</si>
  <si>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</si>
  <si>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</si>
  <si>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</si>
  <si>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</si>
  <si>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PINO ROMERON H=1.5M (INCLUYE EXCAVACIÓN MANUAL, SIEMBRA, CAJA, TIERRA, ABONO, TUTOR, TRANSPORTE Y DISPOSICIÓN FINAL DE ESCOMBROS EN SITIO AUTORIZADO A 28 KM). SUMINISTRO Y PLANTACIÓN.</t>
  </si>
  <si>
    <t>APIQUE MANUAL HASTA 2 M DE 1.5 M X 1.5 M - RELLENO Y ADECUACIÓN DEL SITIO - INCLUYE TRANSPORTE</t>
  </si>
  <si>
    <t>BOLSACRETO 1.20M X 2.40M X 0.40M. SUMINISTRO E INSTALACIÓN.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</si>
  <si>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</si>
  <si>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</si>
  <si>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LOSETA PODOTACTIL EN POLIPROPILENO. ANCHO 0,40M. ACABADOS SEGÚN NORMA NTC 5610. DEC. 308/2018. INCLUYE LIMPIEZA Y ALISTAMIENTO DE SUPERFICIE. INCLUYE TODOS LOS ELEMENTOS DE COLOCACIÓN, FIJACIÓN Y MANO DE OBRA. SUMINISTRO E INSTALACIÓN.</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</si>
  <si>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</si>
  <si>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</si>
  <si>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</si>
  <si>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</si>
  <si>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</si>
  <si>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</si>
  <si>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</si>
  <si>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</si>
  <si>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</si>
  <si>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</si>
  <si>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</si>
  <si>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</si>
  <si>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</si>
  <si>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</si>
  <si>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</si>
  <si>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</si>
  <si>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</si>
  <si>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</si>
  <si>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</si>
  <si>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</si>
  <si>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SECCIONADOR O CAJA DE MANIOBRA DE 6 VÍAS, E-S 600, D200, SERIE 15 KV. SUMINISTRO E INSTALACIÓN</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</si>
  <si>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</si>
  <si>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</si>
  <si>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</si>
  <si>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SECCIONADOR O CAJA DE MANIOBRA DE 4 VÍAS, E-S 600, D200, SERIE 15 KV. SUMINISTRO E INSTALACIÓN</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</si>
  <si>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</si>
  <si>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</si>
  <si>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</si>
  <si>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</si>
  <si>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</si>
  <si>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</si>
  <si>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</si>
  <si>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</si>
  <si>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</si>
  <si>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</si>
  <si>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</si>
  <si>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</si>
  <si>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</si>
  <si>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</si>
  <si>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</si>
  <si>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</si>
  <si>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</si>
  <si>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</si>
  <si>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</si>
  <si>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</si>
  <si>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</si>
  <si>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</si>
  <si>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</si>
  <si>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</si>
  <si>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</si>
  <si>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</si>
  <si>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</si>
  <si>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</si>
  <si>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</si>
  <si>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</si>
  <si>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</si>
  <si>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</si>
  <si>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</si>
  <si>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</si>
  <si>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</si>
  <si>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</si>
  <si>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</si>
  <si>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</si>
  <si>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</si>
  <si>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HORTENCIA (INCLUYE TIERRA NEGRA, E=20CM, SUMINISTRO Y PLANTACIÓN).</t>
  </si>
  <si>
    <t>SEMÁFORO CUATRO MÓDULOS FIJACIÓN EN MÁSTIL (INCLUYE SUMINISTRO E INSTALACIÓN)</t>
  </si>
  <si>
    <t>SEMÁFORO CUATRO MÓDULOS FIJACIÓN EN MÁSTIL CON FLECHA DE GIRO (INCLUYE SUMINISTRO E INSTALACIÓN)</t>
  </si>
  <si>
    <t>CONCRETO 4000 PSI PARA PLACA SUPERIOR CON RELACIÓN AGUA MATERIAL CEMENTANTE DE &lt; 0,45 Y ADICIÓN DE FIBRE NYCON EN PROPORCIÓN DE 0,6KG/M3 (PREMEZCLADO. INCLUYE SUMINISTRO, FORMALETA, CURADO Y COLOCACIÓN. NO INCLUYE REFUERZO)</t>
  </si>
  <si>
    <t>CONCRETO 4000 PSI PARA MUROS CON RELACIÓN AGUA MATERIAL CEMENTANTE DE &lt; 0,45 Y ADICIÓN DE FIBRE NYCON EN PROPORCIÓN DE 0,6KG/M3 (PREMEZCLADO. INCLUYE SUMINISTRO, FORMALETA, CURADO Y COLOCACIÓN. NO INCLUYE REFUERZO)</t>
  </si>
  <si>
    <t>CONCRETO 4000 PSI PARA CONTRAFUERTES CON RELACIÓN AGUA MATERIAL CEMENTANTE DE &lt;0,45 (PREMEZCLADO. INCLUYE SUMINISTRO, FORMALETA, CURADO Y COLOCACIÓN. NO INCLUYE REFUERZO).</t>
  </si>
  <si>
    <t xml:space="preserve">DADO EN CONCRETO 4000 PSI CON RELACIÓN AGUA MATERIAL CEMENTANTE DE &lt;0,45 (Premezclado. Incluye suministro, formaleteo en madera, curado y colocación. (No incluye refuerzo) </t>
  </si>
  <si>
    <t>APOYO ELASTOMÉRICO EN NEOPRENO REFORZADO CIRCULAR. DIÁMETRO 900MM, H= 200MM, DUREZA-60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</si>
  <si>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</si>
  <si>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</si>
  <si>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TUBERIA METALICA CORRUGADA GALVANIZADA SEGUN NORMA ASTM A-760. DIAMETRO 108". ESPESOR DE 2,5 MM. (INCLUYE TORNILLERIA PARA EL ARMADO DE LAS LÁMINAS ENTRE SI) (INCLUYE SUMINISTRO E INSTALACIÓN).</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</si>
  <si>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</si>
  <si>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RETIRO Y REUBICACIÓN DE POSTE DE 10 METROS</t>
  </si>
  <si>
    <t>CONCRETO 3000 PSI PARA PEDESTAL (PREMEZCLADO. INCL. SUMINISTRO, FORMALETEO Y COLOCACIÓN. NO INCL. REFUERZO, CURADO).</t>
  </si>
  <si>
    <t>CONCRETO 3000 PSI (21 MPA) PARA PLACA DE PISO INCLUYENDO STEEL DECK DE 2" C-22 Y CONECTORES (PREMEZCLADO. INCLUYE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</si>
  <si>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</si>
  <si>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</si>
  <si>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</si>
  <si>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</si>
  <si>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</si>
  <si>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</si>
  <si>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</si>
  <si>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</si>
  <si>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</si>
  <si>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</si>
  <si>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</si>
  <si>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</si>
  <si>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</si>
  <si>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</si>
  <si>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</si>
  <si>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</si>
  <si>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</si>
  <si>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</si>
  <si>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</si>
  <si>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</si>
  <si>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NEOPRENO REFORZADO 0.35X0.35X2,5 CM DOBLE REFUERZO DUREZA 60. SUMINISTRO E INSTALACIÓN. (INCLUYE LIMPIEZA DE LA SUPERFICIE CON CHORRO DE AIRE A PRESIÓN, HERRAMIENTA MENOR Y COMPRESOR).</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</si>
  <si>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</si>
  <si>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</si>
  <si>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</si>
  <si>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</si>
  <si>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</si>
  <si>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</si>
  <si>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</si>
  <si>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</si>
  <si>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</si>
  <si>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TUBERÍA EN ACERO Ø30" CON UNIONES ESPIGO/CAMPANA CON EMPAQUE DE CAUCHO. REVEST.INTERIOR Y RECUBR EXT. EN MORTERO CEMENTO. NORMA AWWA C200. L= 6.00M PRESIÓN TRABAJO 150 PSI.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</si>
  <si>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</si>
  <si>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</si>
  <si>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</si>
  <si>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</si>
  <si>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</si>
  <si>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</si>
  <si>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</si>
  <si>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</si>
  <si>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</si>
  <si>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</si>
  <si>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</si>
  <si>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</si>
  <si>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</si>
  <si>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</si>
  <si>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</si>
  <si>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</si>
  <si>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</si>
  <si>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</si>
  <si>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</si>
  <si>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</si>
  <si>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</si>
  <si>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</si>
  <si>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</si>
  <si>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</si>
  <si>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</si>
  <si>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</si>
  <si>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PRUEBA DE HERMETICIDAD POR EL MÉTODO DE PRESIÓN POSITIVA CON AIRE PARA REDES DE ALCANTARILLADO - TRAMOS DE Ø 27" A Ø 40"</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</si>
  <si>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</si>
  <si>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</si>
  <si>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</si>
  <si>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</si>
  <si>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</si>
  <si>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</si>
  <si>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</si>
  <si>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</si>
  <si>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</si>
  <si>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</si>
  <si>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TAPÓN PVC TIPO U.M D=12"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</si>
  <si>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</si>
  <si>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</si>
  <si>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</si>
  <si>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</si>
  <si>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</si>
  <si>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</si>
  <si>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</si>
  <si>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</si>
  <si>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</si>
  <si>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NEOPRENO DE 50X12X2 DUREZA 60 SIN REFUERZO. SUMINISTRO E INSTALACIÓN</t>
  </si>
  <si>
    <t>NEOPRENO DE 50X10X2 DUREZA 60 SIN REFUERZO.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</si>
  <si>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</si>
  <si>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</si>
  <si>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</si>
  <si>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</si>
  <si>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</si>
  <si>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</si>
  <si>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</si>
  <si>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YEE PVC SANITARIA D=6"X 8" (INCLUYE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</si>
  <si>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</si>
  <si>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</si>
  <si>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</si>
  <si>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</si>
  <si>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GIMNASIO EXTERIOR-DOBLE SWING.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</si>
  <si>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</si>
  <si>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</si>
  <si>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</si>
  <si>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</si>
  <si>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</si>
  <si>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</si>
  <si>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</si>
  <si>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</si>
  <si>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</si>
  <si>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</si>
  <si>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CONCRETO 4000 PSI RELACIÓN AGUA MATERIAL CEMENTANTE = 0.45 PARA ESTRUCTURAS HIDRÁULICAS SOBRE REDES DE ACUEDUCTO Y ALCANTARILLADO (PREMEZCLADO. INCLUYE SUMIN., FORMALETEO, COLOCACIÓN Y CURADO. NO INCLUYE REFUERZO).</t>
  </si>
  <si>
    <t>CONCRETO F´C 4000 PSI DE BAJA RETRACCIÓN, RELACIÓN AGUA MATERIAL CEMENTANTE = 0.45 PARA ESTRUCTURAS HIDRÁULICAS SOBRE REDES DE ACUEDUCTO Y ALCANTARILLADO (PREMEZCLADO. INCLUYE SUMIN., FORMALETEO, COLOCACIÓN Y CURADO. NO INCLUYE REFUERZO).</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</si>
  <si>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</si>
  <si>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</si>
  <si>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</si>
  <si>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</si>
  <si>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</si>
  <si>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</si>
  <si>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</si>
  <si>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BAJANTE PARA ACOMETIDA IMC 1 D= 6" , CAPACETE, CINTA BAND IT, CURVA PVC. (INCLUYE APERTURA DE ZANJA PARA INSTALACION DE CURVA Y TUBERIA GALVANIZADA, RESANE Y RETIRO DE ESCOMBROS). SUMINISTRO E INSTALACIÓN.</t>
  </si>
  <si>
    <t>TUBERÍA PVC U.M. EXT CORRUGADO/INT LISO U.M. NORMA NTC 3722-1 D=60" (INCLUYE SUMINISTRO E INSTALACIÓN)</t>
  </si>
  <si>
    <t>SOPORTE PARA TUBERÍA DIÁMETRO 3" (INCLUYE SUMINISTRO E INSTALACIÓN)</t>
  </si>
  <si>
    <t>PUNTO ECOLÓGICO COMPUESTO POR 3 CANECAS TIPO BARCELONA M-121. (INCLUYE CONCRETO PARA ANCLAJE DE 3000 PSI PREMEZCLADO GRAVA COMÚN Y SUBBASE GRANULAR PEATONAL SBG_PEA). SUMINISTRO E INSTALACIÓN</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</si>
  <si>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</si>
  <si>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</si>
  <si>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</si>
  <si>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</si>
  <si>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</si>
  <si>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</si>
  <si>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</si>
  <si>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</si>
  <si>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</si>
  <si>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</si>
  <si>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</si>
  <si>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</si>
  <si>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</si>
  <si>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</si>
  <si>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</si>
  <si>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</si>
  <si>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</si>
  <si>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</si>
  <si>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</si>
  <si>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</si>
  <si>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</si>
  <si>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</si>
  <si>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</si>
  <si>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CABLE MONOPOLAR DE COBRE HFFR PARA 600V C.A CALIBRE NO. 12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</si>
  <si>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</si>
  <si>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</si>
  <si>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</si>
  <si>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</si>
  <si>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</si>
  <si>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</si>
  <si>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</si>
  <si>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</si>
  <si>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</si>
  <si>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</si>
  <si>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</si>
  <si>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CONDUCTOR DE ALUMINIO THHW DE 240 MM2 600 V PVC DE 90° CT (INCLUYE SUMINISTRO E INSTALACIÓN).</t>
  </si>
  <si>
    <t>CABLE CONDUCTOR DE ALUMINIO REFORZADO DESNUDO, CALIBRE NO. 2 AWG (INCLUYE SUMINISTRO E INSTALACIÓN)</t>
  </si>
  <si>
    <t>BORDILLO EN CONCRETO GRAVA COMÚN 1" 2000 PSI, FUNDIDO EN SITIO, A LA VISTA, DE 10CM X 35CM. REFUERZO SEGÚN DISEÑO ESTRUCTURAL, SIMILAR O EQUIVALENTE. (INCLUYE SUMINISTRO, FORMALETEO, FUNDIDA Y CURADO E INSTALACIÓN).</t>
  </si>
  <si>
    <t>PLACA DE CONCRETO LAVADO FUNDIDA EN SITIO DE 3000 PSI (21 MPA), ESPESOR DE PLACA: 10 CM CON MALLA ELECTROSOLDADA DE MM, CON DILATACIONES REMÓVIBLES EN MADERA DE 15 X 15 MM</t>
  </si>
  <si>
    <t>REMATE RAMPA CONCRETO DE 3000 PSI (21 MPA) GRAVA COMÚN FUNDIDO EN SITIO. PREMEZCLADO. INCLUYE SUMINISTRO, FORMALETEO, COLOCACIÓN Y CURADO. NO INCLUYE REFUERZO).</t>
  </si>
  <si>
    <t>PIEDRA RAJÓN HINCADA SOBRE TERRENO NATURAL (INCLUYE SUMINISTRO E INSTALACIÓN)</t>
  </si>
  <si>
    <t>EMPALME DE DERIVACIÓN EN RESINA AP 839 (EMPALME RECTO / DERIVACIÓN RESINA)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</si>
  <si>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</si>
  <si>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</si>
  <si>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</si>
  <si>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</si>
  <si>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</si>
  <si>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</si>
  <si>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</si>
  <si>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</si>
  <si>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</si>
  <si>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</si>
  <si>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</si>
  <si>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</si>
  <si>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</si>
  <si>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</si>
  <si>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</si>
  <si>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</si>
  <si>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3X16 AWG PARA CONTROL DE SEMÁFOROS PEATONALES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</si>
  <si>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</si>
  <si>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</si>
  <si>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</si>
  <si>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</si>
  <si>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</si>
  <si>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</si>
  <si>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</si>
  <si>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</si>
  <si>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</si>
  <si>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</si>
  <si>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</si>
  <si>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</si>
  <si>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</si>
  <si>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</si>
  <si>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</si>
  <si>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</si>
  <si>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</si>
  <si>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</si>
  <si>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</si>
  <si>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UNIÓN UNIVERSAL PVC SOLDAR Ø 2". SUMINISTRO E INSTALACIÓN.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</si>
  <si>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</si>
  <si>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</si>
  <si>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</si>
  <si>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</si>
  <si>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</si>
  <si>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</si>
  <si>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</si>
  <si>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</si>
  <si>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</si>
  <si>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</si>
  <si>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</si>
  <si>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TRATAMIENTO INTEGRAL DE ÁRBOLES DE 1M A 5M. (INCLUYE RIEGO, FERTILIZACIÓN EDÁFICA, MANO DE OBRA, PODA GENERAL Y RADICULAR).</t>
  </si>
  <si>
    <t>TRATAMIENTO INTEGRAL DE ÁRBOLES MAYORES A 5M. (INCLUYE RIEGO, FERTILIZACIÓN EDÁFICA, MANO DE OBRA, PODA GENERAL Y RADICULAR).</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</si>
  <si>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</si>
  <si>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</si>
  <si>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</si>
  <si>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</si>
  <si>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</si>
  <si>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</si>
  <si>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</si>
  <si>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</si>
  <si>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</si>
  <si>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</si>
  <si>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</si>
  <si>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</si>
  <si>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</si>
  <si>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</si>
  <si>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PISO EN CONCRETO MR 43 (300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</si>
  <si>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</si>
  <si>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DESMONTE Y RETIRO DE BANCA EN MADERA M50 (INCLUYE TRANSPORTE A SITIO AUTORIZADO)</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</si>
  <si>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</si>
  <si>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</si>
  <si>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</si>
  <si>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</si>
  <si>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</si>
  <si>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</si>
  <si>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</si>
  <si>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</si>
  <si>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</si>
  <si>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</si>
  <si>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</si>
  <si>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</si>
  <si>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</si>
  <si>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REDUCCIÓN CONCÉNTRICA PVC DE 3" X 1 1/2"(SUMINISTRO E INSTALACIÓN)</t>
  </si>
  <si>
    <t>BUJE SOLDADO PRESIÓN PVC DE 3" X 1 1/2" (SUMINISTRO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</si>
  <si>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</si>
  <si>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</si>
  <si>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</si>
  <si>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</si>
  <si>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</si>
  <si>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</si>
  <si>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</si>
  <si>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</si>
  <si>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</si>
  <si>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</si>
  <si>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</si>
  <si>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</si>
  <si>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</si>
  <si>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</si>
  <si>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</si>
  <si>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</si>
  <si>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</si>
  <si>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</si>
  <si>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</si>
  <si>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</si>
  <si>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</si>
  <si>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</si>
  <si>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TEE REDUCIDA PVC U.M. 4" x 3"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</si>
  <si>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</si>
  <si>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</si>
  <si>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</si>
  <si>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</si>
  <si>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</si>
  <si>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</si>
  <si>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</si>
  <si>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</si>
  <si>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</si>
  <si>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o (BGB_BG25) - HORARIO NOCTURNO. (Suministro, Extendido Manual, Humedecimiento y Compactación)</t>
  </si>
  <si>
    <t>BASE GRANULAR CLASE A (BGA_BG38) o (BGB_BG25) (Suministro, Extendido, Nivelación, Humedecimiento y Compactación con vibrocompactador)</t>
  </si>
  <si>
    <t>MEZCLA ASFÁLTICA EN CALIENTE DENSA MD19 con Cemento Asfáltico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</si>
  <si>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</si>
  <si>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</si>
  <si>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GEOTEXTIL TEJIDO PARA SEPARACIÓN SUBRASANTE/CAPAS GRANULARES (Incluye Suministro e Instalación)</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</si>
  <si>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</si>
  <si>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</si>
  <si>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</si>
  <si>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</si>
  <si>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</si>
  <si>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</si>
  <si>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</si>
  <si>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</si>
  <si>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</si>
  <si>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</si>
  <si>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</si>
  <si>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</si>
  <si>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</si>
  <si>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</si>
  <si>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</si>
  <si>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</si>
  <si>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</si>
  <si>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</si>
  <si>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</si>
  <si>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DE TUBERÍA EN PVC A PVC 6"X4" LINEAL SEGÚN NORMA NS-023, INCLUYE  REDUCCIÓN U.M PVC 6"X4"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</si>
  <si>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</si>
  <si>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</si>
  <si>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</si>
  <si>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HUMECTACIÓN CON AGUA PARA CONTROL DE EROSIONES (Incluye suministro y riego manual)</t>
  </si>
  <si>
    <t>LITRO</t>
  </si>
  <si>
    <t>PLANTACIÓN DE ÁRBOL CEDRO H=1.5mt (Incluye siembra, caja, tierra abonada, tutor) SUMINISTRO Y SIEMBRA.</t>
  </si>
  <si>
    <t>PLANTACIÓN DE ÁRBOL SIETECUEROS H= 1.5 m (Incluye aplicación y mezcla se sustrato, tutor, amarre y siembra. Incluye transporte y disposición final de sobrantes en sitio autorizado. Suministro y plantación).</t>
  </si>
  <si>
    <t>GRAVILLA DE 3/4" - SUMINISTRO E INSTALACIÓN.</t>
  </si>
  <si>
    <t>PROCESO DE INSTALACION  DE MATERIAL GRANULAR (INCLUYE EXTENDIDO, NIVELACIÓN Y COMPACTACION)</t>
  </si>
  <si>
    <t>CONTROL DE POLVO CON CLORURO DE CALCIO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</si>
  <si>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</si>
  <si>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</si>
  <si>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</si>
  <si>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</si>
  <si>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</si>
  <si>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</si>
  <si>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</si>
  <si>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</si>
  <si>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</si>
  <si>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</si>
  <si>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</si>
  <si>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</si>
  <si>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</si>
  <si>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</si>
  <si>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</si>
  <si>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</si>
  <si>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</si>
  <si>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</si>
  <si>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</si>
  <si>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</si>
  <si>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</si>
  <si>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</si>
  <si>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</si>
  <si>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</si>
  <si>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</si>
  <si>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</si>
  <si>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</si>
  <si>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</si>
  <si>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</si>
  <si>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</si>
  <si>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</si>
  <si>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</si>
  <si>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</si>
  <si>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</si>
  <si>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</si>
  <si>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</si>
  <si>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</si>
  <si>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</si>
  <si>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</si>
  <si>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</si>
  <si>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</si>
  <si>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</si>
  <si>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</si>
  <si>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</si>
  <si>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</si>
  <si>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</si>
  <si>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</si>
  <si>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</si>
  <si>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</si>
  <si>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</si>
  <si>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</si>
  <si>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</si>
  <si>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</si>
  <si>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</si>
  <si>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</si>
  <si>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</si>
  <si>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</si>
  <si>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</si>
  <si>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LOSETA PODOTACTIL ALERTA/GUÍA EN POLIURETANO DE ALTA DENSIDAD, ANCHO=0.4 m EN COLOR AMARILLO SEGÚN NTC 5610 (Incluye limpieza y alistamiento de superficie, suministro e instalación).</t>
  </si>
  <si>
    <t>CUCHARO H= 1.5 m (Incluye aplicación y mezcla se sustrato, tutor, amarre y siembra. Incluye transporte y disposición final de sobrantes en sitio autorizado. Suministro y plantación).</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</si>
  <si>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</si>
  <si>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</si>
  <si>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</si>
  <si>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</si>
  <si>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</si>
  <si>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</si>
  <si>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</si>
  <si>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</si>
  <si>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</si>
  <si>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</si>
  <si>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</si>
  <si>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</si>
  <si>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</si>
  <si>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</si>
  <si>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</si>
  <si>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</si>
  <si>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</si>
  <si>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</si>
  <si>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</si>
  <si>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</si>
  <si>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</si>
  <si>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</si>
  <si>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</si>
  <si>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</si>
  <si>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</si>
  <si>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</si>
  <si>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</si>
  <si>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</si>
  <si>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</si>
  <si>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</si>
  <si>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</si>
  <si>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</si>
  <si>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</si>
  <si>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</si>
  <si>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</si>
  <si>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</si>
  <si>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</si>
  <si>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</si>
  <si>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</si>
  <si>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</si>
  <si>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</si>
  <si>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</si>
  <si>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</si>
  <si>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</si>
  <si>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REJA TIPO PASARELA FUNDICIÓN CLASE DE CARGA C250, Ancho=323 mm (Incluye suministro e instalación)</t>
  </si>
  <si>
    <t>TUBERÍA PVC SANITARIA D=10" TIPO U.S. (Incluye suministro e instalación)</t>
  </si>
  <si>
    <t>TEE PVC SANITARIA D=6" (Incluye suministro e instalación)</t>
  </si>
  <si>
    <t>CODO 22.5° CXC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</si>
  <si>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</si>
  <si>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</si>
  <si>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</si>
  <si>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</si>
  <si>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</si>
  <si>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</si>
  <si>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</si>
  <si>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</si>
  <si>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xml:space="preserve">TAPA INICIO / FINAL PARA SARDINEL DE DRENAJE RD 200 H33 (Suministro e Instalación) </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</si>
  <si>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</si>
  <si>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</si>
  <si>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</si>
  <si>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</si>
  <si>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</si>
  <si>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</si>
  <si>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RECOLECCION, TRANSPORTE Y DISPOSICION DE RESIDUOS LÍQUIDOS PROVENIENTES DE LAVAMANOS PORTATILES. (INCLUYE EQUIPO DE SUCCIÓN)</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</si>
  <si>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</si>
  <si>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</si>
  <si>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</si>
  <si>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</si>
  <si>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</si>
  <si>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</si>
  <si>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</si>
  <si>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</si>
  <si>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</si>
  <si>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</si>
  <si>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REFORZAMIENTO DE VIGAS METÁLICAS EN LÁMINA DE ACERO LÁMINA HR 8mm x 20"A588 GR B/A709 GR 50/W DE 8x560x9000 mm INCLUYE SUMINISTRO DE MATERIALES, EQUIPOS, TRANSPORTES, MANEJO, ALMACENAMIENTO, DESPERDICIOS Y MANO DE OBRA</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</si>
  <si>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</si>
  <si>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</si>
  <si>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</si>
  <si>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</si>
  <si>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</si>
  <si>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</si>
  <si>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</si>
  <si>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</si>
  <si>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</si>
  <si>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PISO EN CONCRETO MR45 (315 Kg/Cm2) GRAVA COMÚN ACELERADO A 7 DÍAS, ESTAMPADO PARA POMPEYANOS Y VIAS A DESNIVEL, COLOR OCRE (Incluye suministro y colocación de concreto, juego de moldes, desmoldante en polvo, curador para concreto, corte y sellado de juntas).</t>
  </si>
  <si>
    <t>RECUBRIMIENTO DE HASTA 5 CM CON MORTERO DE REPARACIÓN DE ALTA  RESISTENCIA DE REFUERZOS EN FIBRA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</si>
  <si>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</si>
  <si>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</si>
  <si>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</si>
  <si>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160 DESPLAZAMIENTO 160MM+/-80MM  (INCLUYE SUMINISTRO E INSTALACIÓN Y MATERIAL PARA ANCLAJES).</t>
  </si>
  <si>
    <t>REEMPLAZO DE JUNTA DE DILATACION ELASTOMÉRICA 230 DESPLAZAMIENTO 230MM+/-115MM (INLCUYE SUMINSTRO, ACCESORIOS, MATERIALES E INSTALACIÓN)</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</si>
  <si>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</si>
  <si>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</si>
  <si>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</si>
  <si>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</si>
  <si>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</si>
  <si>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</si>
  <si>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 xml:space="preserve">Prueba de carga estatica en Pilote  hasta 100 Ton. ASTM D1143-07. Incluye Transporte de Equipos </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</si>
  <si>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</si>
  <si>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</si>
  <si>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</si>
  <si>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</si>
  <si>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</si>
  <si>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</si>
  <si>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RECOLECCION, TRANSPORTE Y DISPOSICION DE RESIDUOS LÍQUIDOS PROVENIENTES DE LAVAMANOS PORTATILES. (INCLUYE EQUIPO DE SUCCIÓN)_(Según Apéndice Bioseguridad Covid 19_V2)</t>
  </si>
  <si>
    <t>ALQUILER CAMILLA EN FIBRA CON ARNÉS - INMOVILIZADOR Y SEÑAL._(Según Apéndice Bioseguridad Covid 19_V1 y 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</si>
  <si>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</si>
  <si>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</si>
  <si>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</si>
  <si>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</si>
  <si>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</si>
  <si>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</si>
  <si>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</si>
  <si>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</si>
  <si>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</si>
  <si>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</si>
  <si>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</si>
  <si>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</si>
  <si>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</si>
  <si>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</si>
  <si>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</si>
  <si>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</si>
  <si>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</si>
  <si>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</si>
  <si>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</si>
  <si>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</si>
  <si>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</si>
  <si>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</si>
  <si>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</si>
  <si>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</si>
  <si>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</si>
  <si>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</si>
  <si>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</si>
  <si>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</si>
  <si>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</si>
  <si>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</si>
  <si>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</si>
  <si>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</si>
  <si>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</si>
  <si>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APOYO ELASTOMÉRICO EN NEOPRENO SIN REFUERZO DUREZA 60 PARA APOYO SUPERESTRUCTURA.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</si>
  <si>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</si>
  <si>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</si>
  <si>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</si>
  <si>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</si>
  <si>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</si>
  <si>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RETIRO DE TUBERIA DE CONCRETO Diámetro = 1,40m  (Incluye cargue, retiro de material, transporte y disposición final de escombros en sitio autorizado).</t>
  </si>
  <si>
    <t>LAMINA ALFAJOR (INCLUYE SUMINISTRO E INSTALACIÓN).</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</si>
  <si>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</si>
  <si>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</si>
  <si>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</si>
  <si>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</si>
  <si>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</si>
  <si>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</si>
  <si>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</si>
  <si>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</si>
  <si>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</si>
  <si>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</si>
  <si>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</si>
  <si>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</si>
  <si>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</si>
  <si>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</si>
  <si>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</si>
  <si>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</si>
  <si>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</si>
  <si>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</si>
  <si>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Precio</t>
  </si>
  <si>
    <t xml:space="preserve">Fecha de Actualización </t>
  </si>
  <si>
    <t>CONCRETO GRAVA COMÚN 5000 PSI 34 MPa (350 Kg/cm2)</t>
  </si>
  <si>
    <t>DUCTO TELEFONICO LIVIANO PVC TIPO EB D=3"</t>
  </si>
  <si>
    <t>CODO G.RAD. PVC U.M. NORMA NTC 382 90° D=2" RDE 21</t>
  </si>
  <si>
    <t>CODO G.RAD. PVC U.M. NORMA NTC 382 90° D=8" RDE 21</t>
  </si>
  <si>
    <t>CODO G.RAD. PVC U.M. NORMA NTC 382 90° D=12" RDE 21</t>
  </si>
  <si>
    <t>UNION PVC U.M. NORMA NTC 382 D=2"</t>
  </si>
  <si>
    <t>UNION PVC U.M. NORMA NTC 382 D=3"</t>
  </si>
  <si>
    <t>UNION PVC U.M. NORMA NTC 382 D=10"</t>
  </si>
  <si>
    <t>UNION PVC U.M. NORMA NTC 382 D=12"</t>
  </si>
  <si>
    <t>TUBERIA CONDUIT METALICA RMC D= 1"</t>
  </si>
  <si>
    <t>TUBERIA CONDUIT METALICA RMC D= 1 1/2"</t>
  </si>
  <si>
    <t>ACERO FIGURADO No. 3 (Ø 3/8") F'y=60000 PSI</t>
  </si>
  <si>
    <t>ACERO FIGURADO No. 5 (Ø 5/8") F'y=60000 PSI</t>
  </si>
  <si>
    <t>A.C.P.M.</t>
  </si>
  <si>
    <t>RETROEXCAVADORA - MASA DE 7 A 9 TONELADAS - POTENCIA DE 74 A 99 HP - INCLUYE OPERARIO Y COMBUSTIBLE.</t>
  </si>
  <si>
    <t>CONCRETO MR41</t>
  </si>
  <si>
    <t>Actualización 2023-I Fase II + MO 2024</t>
  </si>
  <si>
    <t>Actualización 2022-I</t>
  </si>
  <si>
    <t>LOSETA PREFABRICADA A30 (600x400x60mm)</t>
  </si>
  <si>
    <t>LOSETA PREFABRICADA A60 (400x200x60mm)</t>
  </si>
  <si>
    <t>SARDINEL ESPECIAL A100 - RAMPA A (600x200x500mm)</t>
  </si>
  <si>
    <t>BORDE SEPARADOR VERDE A170 (800x300x820mm)</t>
  </si>
  <si>
    <t>TUBERIA PVC U.M.  EXT CORRUGADO/INT LISO U.M. NORMA NTC 3722-1 D=110MM (4")</t>
  </si>
  <si>
    <t>TUBERIA PVC U.M.  EXT CORRUGADO/INT LISO U.M. NORMA NTC 3722-1 D=200MM (8")</t>
  </si>
  <si>
    <t>TUBERIA PVC U.M.  EXT CORRUGADO/INT LISO U.M. NORMA NTC 3722-1 D=250MM (10")</t>
  </si>
  <si>
    <t>TUBERIA PVC U.M.  EXT CORRUGADO/INT LISO U.M. NORMA NTC 3722-1 D=315MM (12")</t>
  </si>
  <si>
    <t>TUBERIA PVC U.M.  EXT CORRUGADO/INT LISO U.M. NORMA NTC 3722-1 D=400MM (16")</t>
  </si>
  <si>
    <t>TUBERIA PVC U.M.  EXT CORRUGADO/INT LISO U.M. NORMA NTC 3722-1 D=450MM (18")</t>
  </si>
  <si>
    <t>TUBERIA PVC U.M.  EXT CORRUGADO/INT LISO U.M. NORMA NTC 3722-1 D=500MM (20")</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</si>
  <si>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</si>
  <si>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</si>
  <si>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</si>
  <si>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</si>
  <si>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</si>
  <si>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</si>
  <si>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</si>
  <si>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</si>
  <si>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</si>
  <si>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</si>
  <si>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</si>
  <si>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</si>
  <si>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</si>
  <si>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</si>
  <si>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</si>
  <si>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</si>
  <si>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</si>
  <si>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</si>
  <si>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</si>
  <si>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</si>
  <si>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</si>
  <si>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</si>
  <si>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</si>
  <si>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</si>
  <si>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</si>
  <si>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</si>
  <si>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</si>
  <si>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</si>
  <si>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</si>
  <si>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</si>
  <si>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</si>
  <si>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</si>
  <si>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</si>
  <si>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</si>
  <si>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</si>
  <si>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</si>
  <si>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</si>
  <si>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</si>
  <si>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</si>
  <si>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</si>
  <si>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</si>
  <si>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</si>
  <si>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</si>
  <si>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</si>
  <si>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</si>
  <si>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</si>
  <si>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</si>
  <si>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</si>
  <si>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</si>
  <si>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</si>
  <si>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</si>
  <si>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</si>
  <si>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</si>
  <si>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</si>
  <si>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</si>
  <si>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</si>
  <si>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</si>
  <si>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</si>
  <si>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</si>
  <si>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</si>
  <si>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</si>
  <si>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</si>
  <si>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</si>
  <si>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</si>
  <si>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</si>
  <si>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</si>
  <si>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</si>
  <si>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</si>
  <si>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</si>
  <si>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</si>
  <si>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</si>
  <si>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</si>
  <si>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</si>
  <si>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</si>
  <si>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</si>
  <si>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</si>
  <si>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</si>
  <si>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</si>
  <si>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</si>
  <si>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18" x 6" x 1.25m</t>
  </si>
  <si>
    <t>YEE CONCRETO 20" x 6" x 1.25m</t>
  </si>
  <si>
    <t>YEE CONCRETO 24" x 6" x 1.25m</t>
  </si>
  <si>
    <t>TUBERIA PVC U.M. NORMA NTC 382 D=2" RDE 21</t>
  </si>
  <si>
    <t>TUBERIA PVC U.M. NORMA NTC 382 D=2 1/2" RDE 21</t>
  </si>
  <si>
    <t>TUBERIA PVC U.M. NORMA NTC 382 D=3" RDE 21</t>
  </si>
  <si>
    <t>TUBERIA PVC U.M. NORMA NTC 382 D=10" RDE 21</t>
  </si>
  <si>
    <t>TUBERIA PVC U.M. NORMA NTC 382 D=12" RDE 21</t>
  </si>
  <si>
    <t>TUBERIA PVC U.M. NORMA NTC 382 D=2" RDE 26</t>
  </si>
  <si>
    <t>TUBERIA PVC U.M. NORMA NTC 382 D=3" RDE 26</t>
  </si>
  <si>
    <t>TUBERIA PVC U.M. NORMA NTC 382 D=2 1/2" RDE 26</t>
  </si>
  <si>
    <t>TUBERIA PVC U.M. NORMA NTC 382 D=4" RDE 26</t>
  </si>
  <si>
    <t>TUBERIA PVC U.M. NORMA NTC 382 D=8" RDE 26</t>
  </si>
  <si>
    <t>TUBERIA PVC U.M. NORMA NTC 382 D=10" RDE 26</t>
  </si>
  <si>
    <t>TUBERIA PVC U.M. NORMA NTC 382 D=12" RDE 26</t>
  </si>
  <si>
    <t>TUBERIA PVC U.M. NORMA NTC 382 D=3" RDE 32.5</t>
  </si>
  <si>
    <t>TUBERIA PVC U.M. NORMA NTC 382 D=4" RDE 32.5</t>
  </si>
  <si>
    <t>TUBERIA PVC U.M. NORMA NTC 382 D=8" RDE 32.5</t>
  </si>
  <si>
    <t>TUBERIA PVC U.M. NORMA NTC 382 D=10" RDE 32.5</t>
  </si>
  <si>
    <t>TUBERIA PVC U.M. NORMA NTC 382 D=12" RDE 32.5</t>
  </si>
  <si>
    <t>TUBERIA PVC U.M. NORMA NTC 382 D=4" RDE 41</t>
  </si>
  <si>
    <t>TUBERIA PVC U.M. NORMA NTC 382 D=8" RDE 41</t>
  </si>
  <si>
    <t>TUBERIA PVC U.M. NORMA NTC 382 D=10" RDE 41</t>
  </si>
  <si>
    <t>TUBERIA PVC U.M. NORMA NTC 382 D=12" RDE 41</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</si>
  <si>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</si>
  <si>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</si>
  <si>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</si>
  <si>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</si>
  <si>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</si>
  <si>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</si>
  <si>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</si>
  <si>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</si>
  <si>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</si>
  <si>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</si>
  <si>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</si>
  <si>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</si>
  <si>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</si>
  <si>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</si>
  <si>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</si>
  <si>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</si>
  <si>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</si>
  <si>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</si>
  <si>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</si>
  <si>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</si>
  <si>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</si>
  <si>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</si>
  <si>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</si>
  <si>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</si>
  <si>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POSTE PEATONAL M130 H=6m BRAZO SENCILLO</t>
  </si>
  <si>
    <t>POSTE PEATONAL M130 H=6m BRAZO DOBLE</t>
  </si>
  <si>
    <t>LUMINARIA DE SODIO 70W, 208/220V PARA AP</t>
  </si>
  <si>
    <t>LUMINARIA DE SODIO 250W, 208/220V PARA AP</t>
  </si>
  <si>
    <t>LUMINARIA DE SODIO 150W, 208/220V PARA AP</t>
  </si>
  <si>
    <t>CANECA EN MALLA METALICA M120</t>
  </si>
  <si>
    <t>BANCA EN CONCRETO CON ESPALDAR M30</t>
  </si>
  <si>
    <t>BOLARDO EN CONCRETO M60</t>
  </si>
  <si>
    <t>CICLO-PARQUEADERO M100</t>
  </si>
  <si>
    <t>TEE HD EXTREMO LISO 6"x2" (150x50mm)</t>
  </si>
  <si>
    <t>TEE HD EXTREMO LISO 8"x2" (200X50mm)</t>
  </si>
  <si>
    <t>TEE HD EXTREMO LISO 10"x2" (250x50mm)</t>
  </si>
  <si>
    <t>TEE HD EXTREMO LISO 10"x3" (250x75mm)</t>
  </si>
  <si>
    <t>TEE HD EXTREMO LISO 10"x4" (250x100mm)</t>
  </si>
  <si>
    <t>TEE HD EXTREMO LISO 10"x6" (250x150mm)</t>
  </si>
  <si>
    <t>TEE HD EXTREMO LISO 10"x8" (250x200mm)</t>
  </si>
  <si>
    <t>TEE HD EXTREMO LISO 10"x10" (250x250mm)</t>
  </si>
  <si>
    <t>TEE HD EXTREMO LISO 12"x3" (300x75mm)</t>
  </si>
  <si>
    <t>TEE HD EXTREMO LISO 12"x4" (300x100mm)</t>
  </si>
  <si>
    <t>TEE HD EXTREMO LISO 12"x6" (300x150mm)</t>
  </si>
  <si>
    <t>TEE HD EXTREMO LISO 12"x8" (300x200mm)</t>
  </si>
  <si>
    <t>TEE HD EXTREMO LISO 12"X10" (300x250mm)</t>
  </si>
  <si>
    <t>TEE HD EXTREMO LISO 12"x12" (300x300mm)</t>
  </si>
  <si>
    <t>TEE HD EXTREMO LISO 24"x8" (600x200mm)</t>
  </si>
  <si>
    <t>TEE HD EXTREMO LISO 24"x10" (600x250mm)</t>
  </si>
  <si>
    <t>TEE HD EXTREMO LISO 24"x12" (600x300mm)</t>
  </si>
  <si>
    <t>TEE HD EXTREMO LISO 24"x14" (600x350mm)</t>
  </si>
  <si>
    <t>TEE HD EXTREMO LISO 24"x16" (600x400mm)</t>
  </si>
  <si>
    <t>TEE HD EXTREMO LISO 24"x18" (600x450mm)</t>
  </si>
  <si>
    <t>TEE HD EXTREMO LISO 24"x20" (600x500mm)</t>
  </si>
  <si>
    <t>TEE HD EXTREMO LISO 24"x24" (600x600mm)</t>
  </si>
  <si>
    <t>TEE HD EXTREMO LISO 4"x3" (100x75mm)</t>
  </si>
  <si>
    <t>TEE HD EXTREMO LISO 4"x4" (100x100mm)</t>
  </si>
  <si>
    <t>CODO HD EXTREMO LISO 90ºX2``</t>
  </si>
  <si>
    <t>CODO HD EXTREMO LISO 90ºX3``</t>
  </si>
  <si>
    <t>CODO HD EXTREMO LISO 90ºX4``</t>
  </si>
  <si>
    <t>CODO HD EXTREMO LISO 90ºX6``</t>
  </si>
  <si>
    <t>CODO HD EXTREMO LISO 90ºX10``</t>
  </si>
  <si>
    <t>CODO HD EXTREMO LISO 90ºX12``</t>
  </si>
  <si>
    <t>CODO HD EXTREMO LISO 90ºX14``</t>
  </si>
  <si>
    <t>CODO HD EXTREMO LISO 90ºX16``</t>
  </si>
  <si>
    <t>CODO HD EXTREMO LISO 90ºX18``</t>
  </si>
  <si>
    <t>CODO HD EXTREMO LISO 90ºX20"</t>
  </si>
  <si>
    <t>CODO HD EXTREMO LISO 45ºX2``</t>
  </si>
  <si>
    <t>CODO HD EXTREMO LISO 45ºX3``</t>
  </si>
  <si>
    <t>CODO HD EXTREMO LISO 45ºX4``</t>
  </si>
  <si>
    <t>CODO HD EXTREMO LISO 45ºX6``</t>
  </si>
  <si>
    <t>CODO HD EXTREMO LISO 45ºX10"</t>
  </si>
  <si>
    <t>CODO HD EXTREMO LISO 45ºX12``</t>
  </si>
  <si>
    <t>CODO HD EXTREMO LISO 45ºX14``</t>
  </si>
  <si>
    <t>CODO HD EXTREMO LISO 45ºX16``</t>
  </si>
  <si>
    <t>CODO HD EXTREMO LISO 45ºX18``</t>
  </si>
  <si>
    <t>CODO HD EXTREMO LISO 45ºX20``</t>
  </si>
  <si>
    <t>CODO HD EXTREMO LISO 22.5ºX4``</t>
  </si>
  <si>
    <t>CODO HD EXTREMO LISO 22.5ºX6``</t>
  </si>
  <si>
    <t>CODO HD EXTREMO LISO 22.5ºX12``</t>
  </si>
  <si>
    <t>CODO HD EXTREMO LISO 11.25ºX2``</t>
  </si>
  <si>
    <t>CODO HD EXTREMO LISO 11.25ºX3``</t>
  </si>
  <si>
    <t>CODO HD EXTREMO LISO 11.25ºX4``</t>
  </si>
  <si>
    <t>CODO HD EXTREMO LISO 11.25ºX6``</t>
  </si>
  <si>
    <t>CODO HD EXTREMO LISO 11.25ºX12``</t>
  </si>
  <si>
    <t>UNION REPARACION HD EXTREMO LISO D=6"</t>
  </si>
  <si>
    <t>UNION REPARACION HD EXTREMO LISO D=8"</t>
  </si>
  <si>
    <t>UNION REPARACION HD EXTREMO LISO D=10"</t>
  </si>
  <si>
    <t>UNION REPARACION HD EXTREMO LISO D=12"</t>
  </si>
  <si>
    <t>UNION REPARACION HD EXTREMO LISO D=14"</t>
  </si>
  <si>
    <t>UNION REPARACION HD EXTREMO LISO D=16"</t>
  </si>
  <si>
    <t>TAPON HD EXTREMO LISO D=4"</t>
  </si>
  <si>
    <t>TAPON HD EXTREMO LISO D=6"</t>
  </si>
  <si>
    <t>TAPON HD EXTREMO LISO D=8"</t>
  </si>
  <si>
    <t>TUBERIA CONDUIT PVC D=1"</t>
  </si>
  <si>
    <t>TUBERIA CONDUIT PVC D=1 1/4"</t>
  </si>
  <si>
    <t>TUBERIA CONDUIT PVC D=1 1/2"</t>
  </si>
  <si>
    <t>TUBERIA CONDUIT PVC D=2"</t>
  </si>
  <si>
    <t>VALVULA COMPUERTA ELASTICA VNA E. L. D=2"</t>
  </si>
  <si>
    <t>VALVULA COMPUERTA ELASTICA VNA E. L. D=3"</t>
  </si>
  <si>
    <t>VALVULA COMPUERTA ELASTICA VNA E. L. D=8"</t>
  </si>
  <si>
    <t>HIDRANTE EXTREMO BRIDA D=3" TIPO MILAN</t>
  </si>
  <si>
    <t>HIDRANTE EXTREMO BRIDA D=4" TIPO TRAFICO</t>
  </si>
  <si>
    <t>HIDRANTE EXTREMO BRIDA D=4" TIPO POSTE</t>
  </si>
  <si>
    <t>HIDRANTE EXTREMO BRIDA D=6" TIPO POSTE</t>
  </si>
  <si>
    <t>UNION REPARACION PVC U.M. NORMA NTC 382 D=12"</t>
  </si>
  <si>
    <t>BANCA EN CONCRETO SIN ESPALDAR M31</t>
  </si>
  <si>
    <t>BANCA MODULAR EN CONCRETO M40</t>
  </si>
  <si>
    <t>ADAPTADOR TERMINAL CAMPANA PVC D=3"</t>
  </si>
  <si>
    <t>ADAPTADOR TERMINAL CAMPANA PVC D=4"</t>
  </si>
  <si>
    <t>MARCO Y TAPAS CAJA PASO DOBLE ANDEN ETB</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</si>
  <si>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</si>
  <si>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</si>
  <si>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</si>
  <si>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</si>
  <si>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</si>
  <si>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</si>
  <si>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ADAPTADOR MACHO PVC U.S. D=2``</t>
  </si>
  <si>
    <t>ADAPTADOR MACHO PVC U.S. D=3``</t>
  </si>
  <si>
    <t>ADAPTADOR MACHO PVC U.S. D=4``</t>
  </si>
  <si>
    <t>LUMINARIA DE SODIO 400W, 208/220V PARA AP</t>
  </si>
  <si>
    <t>FOTOCELDA CON BASE</t>
  </si>
  <si>
    <t>BOMBILLO SODIO 70 W, 208/220V</t>
  </si>
  <si>
    <t>BOMBILLO SODIO 150 W, 208/220V</t>
  </si>
  <si>
    <t>BOMBILLO SODIO 250 W, 208/220V</t>
  </si>
  <si>
    <t>BOMBILLO SODIO 400 W, 208/220V</t>
  </si>
  <si>
    <t>POSTE METALICO H=10m BRAZO SENCILLO (PINTADO)</t>
  </si>
  <si>
    <t>CODO G.RAD. PVC U.M. NORMA NTC 382 90° D=2 1/2" RDE 21</t>
  </si>
  <si>
    <t>CODO G.RAD. PVC U.M. NORMA NTC 382 90° D=3" RDE 21</t>
  </si>
  <si>
    <t>CODO G.RAD. PVC U.M. NORMA NTC 382 90° D=10" RDE 21</t>
  </si>
  <si>
    <t>CODO G.RAD. PVC U.M. NORMA NTC 382 45° D=2 1/2" RDE 21</t>
  </si>
  <si>
    <t>CODO G.RAD. PVC U.M. NORMA NTC 382 45° D=2" RDE 21</t>
  </si>
  <si>
    <t>CODO G.RAD. PVC U.M. NORMA NTC 382 45° D=3" RDE 21</t>
  </si>
  <si>
    <t>CODO G.RAD. PVC U.M. NORMA NTC 382 45° D=8" RDE 21</t>
  </si>
  <si>
    <t>CODO G.RAD. PVC U.M. NORMA NTC 382 45° D=10" RDE 21</t>
  </si>
  <si>
    <t>CODO G.RAD. PVC U.M. NORMA NTC 382 45° D=12" RDE 21</t>
  </si>
  <si>
    <t>CODO G.RAD. PVC U.M. NORMA NTC 382 22.5° D=2" RDE 21</t>
  </si>
  <si>
    <t>CODO G.RAD. PVC U.M. NORMA NTC 382 22.5° D=2 1/2" RDE 21</t>
  </si>
  <si>
    <t>CODO G.RAD. PVC U.M. NORMA NTC 382 22.5° D=3" RDE 21</t>
  </si>
  <si>
    <t>CODO G.RAD. PVC U.M. NORMA NTC 382 22.5° D=10" RDE 21</t>
  </si>
  <si>
    <t>CODO G.RAD. PVC U.M. NORMA NTC 382 22.5° D=12" RDE 21</t>
  </si>
  <si>
    <t>CODO G.RAD. PVC U.M. NORMA NTC 382 11.25° D=2" RDE 21</t>
  </si>
  <si>
    <t>CODO G.RAD. PVC U.M. NORMA NTC 382 TI11.25° D=2 1/2" RDE 21</t>
  </si>
  <si>
    <t>CODO G.RAD. PVC U.M. NORMA NTC 382 11.25° D=3" RDE 21</t>
  </si>
  <si>
    <t>CODO G.RAD. PVC U.M. NORMA NTC 382 11.25° D=10" RDE 21</t>
  </si>
  <si>
    <t>CODO G.RAD. PVC U.M. NORMA NTC 382 11.25° D=12" RDE 21</t>
  </si>
  <si>
    <t>CABINA TELEFONICA PEDESTAL M20</t>
  </si>
  <si>
    <t>PARADERO EN ACERO INOXIDABLE M10 (INSTALADO)</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</si>
  <si>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</si>
  <si>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</si>
  <si>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</si>
  <si>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</si>
  <si>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</si>
  <si>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</si>
  <si>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</si>
  <si>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</si>
  <si>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REPAV 400</t>
  </si>
  <si>
    <t>GEOTEXTIL NT 3000 o 601 NT</t>
  </si>
  <si>
    <t>GEOTEXTIL NT 5000 o 861 NT</t>
  </si>
  <si>
    <t>GEOTEXTIL NT 6000 o 1201 NT</t>
  </si>
  <si>
    <t>GEOTEXTIL NT 7000 o 1601 NT</t>
  </si>
  <si>
    <t>GEOTEXTIL TEJIDO FORTEX BX-30</t>
  </si>
  <si>
    <t>UNION PVC U.M. NORMA NTC 382 D=2 1/2"</t>
  </si>
  <si>
    <t>ADOQUIN DE ARCILLA CUARTERON 26x6x6</t>
  </si>
  <si>
    <t>ACERO FIGURADO No. 7 (Ø 7/8") F'y=60000 PSI</t>
  </si>
  <si>
    <t>BARRERA MONODIRECCIONAL NEW JERSEY (900x290x1000)</t>
  </si>
  <si>
    <t>BARRERA BIDIRECCIONAL NEW JERSEY (800x600x1500)</t>
  </si>
  <si>
    <t>GROUTING 2000 PSI 14 MPa (140 Kg/cm2)</t>
  </si>
  <si>
    <t>UNION PVC PRESION U.S. D=1/2"</t>
  </si>
  <si>
    <t>ADOQUIN DE CONCRETO (200x100x80mm)</t>
  </si>
  <si>
    <t>ADOQUIN DE CONCRETO (200x100x80mm) COLOR</t>
  </si>
  <si>
    <t>ADOQUIN DE CONCRETO A25 (20x10x6cm)</t>
  </si>
  <si>
    <t>CONCRETO MR50</t>
  </si>
  <si>
    <t>CAÑUELA PREFABRICADA A120 (800x300x225mm)</t>
  </si>
  <si>
    <t>CONCRETO TREMIE 3000 PSI (210 Kg/cm2)</t>
  </si>
  <si>
    <t>ALQUILER PILOTEADORA PESO 60.000 KG, DIÁMETRO MAXIMO 1,20 M, PROFUNDIDAD 48 M. - INCLUYE OPERARIO Y COMBUSTIBLE</t>
  </si>
  <si>
    <t>CEMENTO ASFÁLTICO MODIFICADO CON POLÍMEROS TIPO I</t>
  </si>
  <si>
    <t>POSTE METALICO H=9m BRAZO SENCILLO (PINTADO)</t>
  </si>
  <si>
    <t>ESMALTE URETANO GRIS (COMPONENTE A)</t>
  </si>
  <si>
    <t>MARCO Y TAPA CIRCULAR CAJA VEHICULAR CODENSA CS280</t>
  </si>
  <si>
    <t>GEOTEXTIL TEJIDO FORTEX BX-60 o 5x5</t>
  </si>
  <si>
    <t>EMULSION ASFALTICA CRL-1</t>
  </si>
  <si>
    <t>EMULSION ASFALTICA CRR-1</t>
  </si>
  <si>
    <t>EMULSION ASFALTICA CRR-2</t>
  </si>
  <si>
    <t>BASE GRANULAR B-600</t>
  </si>
  <si>
    <t>SUBBASE GRANULAR B-200</t>
  </si>
  <si>
    <t>ADOQUIN DE ARCILLA 20x10x8</t>
  </si>
  <si>
    <t>GASOLINA CORRIENTE</t>
  </si>
  <si>
    <t>UNION REPARACION HD EXTREMO LISO D=3"</t>
  </si>
  <si>
    <t>UNION GIBAULT HD PARA AC CL 25 D=3"</t>
  </si>
  <si>
    <t>UNION GIBAULT HD PARA AC CL 25 D=4"</t>
  </si>
  <si>
    <t>UNION GIBAULT HD PARA AC CL 25 D=6"</t>
  </si>
  <si>
    <t>UNION GIBAULT HD PARA AC CL 25 D=10"</t>
  </si>
  <si>
    <t>UNION GIBAULT HD PARA AC CL 25 D=12"</t>
  </si>
  <si>
    <t>TAPA Y ANILLO EN POLIPROPILENO RECICLADO PARA POZO</t>
  </si>
  <si>
    <t>CAL HIDRATADA</t>
  </si>
  <si>
    <t>PLACA FONDO POZO D=1.70m, e=0.20m - EAAB</t>
  </si>
  <si>
    <t>SECCIÓN CILINDRO POZO D=1.20m, H=1.00m</t>
  </si>
  <si>
    <t>SECCIÓN CILINDRO POZO D=1.20m, H=0.50m</t>
  </si>
  <si>
    <t>SECCIÓN CILINDRO POZO D=1.20m, H=0.25m</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</si>
  <si>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</si>
  <si>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</si>
  <si>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</si>
  <si>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</si>
  <si>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</si>
  <si>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</si>
  <si>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</si>
  <si>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</si>
  <si>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</si>
  <si>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</si>
  <si>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TUBERIA PVC DRENAJE D=65MM (TUBO SIN FILTRO)</t>
  </si>
  <si>
    <t>TUBERIA PVC DRENAJE D=160MM (TUBO SIN FILTRO)</t>
  </si>
  <si>
    <t>TUBERIA PVC DRENAJE D=65MM (EN ROLLO CON FILTRO)</t>
  </si>
  <si>
    <t>TUBERIA PVC DRENAJE D=100 mm (EN ROLLO CON FILTRO)</t>
  </si>
  <si>
    <t>TUBERIA PVC DRENAJE D=160MM (EN ROLLO CON FILTRO)</t>
  </si>
  <si>
    <t>CONCRETO DE BAJA PERMEABILIDAD 4000 PSI 28 MPa (280 Kg/cm2)</t>
  </si>
  <si>
    <t>TUBERIA PVC U.M. EXT/INT LISO NORMA NTC 5070 D=24"</t>
  </si>
  <si>
    <t>TUBERIA PVC U.M. EXT/INT LISO NORMA NTC 5070 D=27"</t>
  </si>
  <si>
    <t>TUBERIA PVC U.M. EXT/INT LISO NORMA NTC 5070 D=30"</t>
  </si>
  <si>
    <t>TUBERIA PVC U.M. EXT/INT LISO NORMA NTC 5070 D=33"</t>
  </si>
  <si>
    <t>TUBERIA PVC U.M. EXT/INT LISO NORMA NTC 5070 D=36"</t>
  </si>
  <si>
    <t>TUBERIA PVC U.M. EXT/INT LISO NORMA NTC 5070 D=39"</t>
  </si>
  <si>
    <t>TUBERIA PVC U.M. EXT/INT LISO NORMA NTC 5070 D=42"</t>
  </si>
  <si>
    <t>GEOTEXTIL TEJIDO FORTEX BX-40</t>
  </si>
  <si>
    <t>GEOTEXTIL TEJIDO FORTEX BX-90 o 6x6</t>
  </si>
  <si>
    <t>GEOTEXTIL REPAV 450 o PETROMAT</t>
  </si>
  <si>
    <t>BORDE CONTENEDOR DE RAICES A70 (1070x120x135mm)</t>
  </si>
  <si>
    <t>POSTE EN CONCRETO AP, H=8m, CR=750 KG</t>
  </si>
  <si>
    <t>MARCO Y TAPA CAJA PASO SENCILLA EN CALZADA ETB</t>
  </si>
  <si>
    <t>MARCO Y TAPAS CAJA PASO DOBLE EN CALZADA ETB</t>
  </si>
  <si>
    <t>EMULSION MODIFICADA CON POLIMEROS CRR-1m</t>
  </si>
  <si>
    <t>EMULSION MODIFICADA CON POLIMEROS CRR-2m</t>
  </si>
  <si>
    <t>BASE GRANULAR CLASE C (BG_C)</t>
  </si>
  <si>
    <t>BASE GRANULAR CLASE B (BG_B)</t>
  </si>
  <si>
    <t>BASE GRANULAR CLASE A (BG_A)</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</si>
  <si>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</si>
  <si>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</si>
  <si>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</si>
  <si>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</si>
  <si>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</si>
  <si>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</si>
  <si>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</si>
  <si>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</si>
  <si>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</si>
  <si>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</si>
  <si>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</si>
  <si>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</si>
  <si>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TOPELLANTAS (500x200x150mm)</t>
  </si>
  <si>
    <t>UNION PVC U.M. EXT CORRUGADO/INT LISO U.M. NORMA NTC 3722-1 D=110MM (4")</t>
  </si>
  <si>
    <t>UNION PVC U.M. EXT CORRUGADO/INT LISO U.M. NORMA NTC 3722-1 D=160MM (6")</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</si>
  <si>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</si>
  <si>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</si>
  <si>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</si>
  <si>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3.90 X 0.18 X 0.04</t>
  </si>
  <si>
    <t>PLANCHON EN ORDINARIO 4.90 X 0.18 X 0.04</t>
  </si>
  <si>
    <t>PLANCHON EN ORDINARIO 5.90 X 0.18 X 0.04</t>
  </si>
  <si>
    <t>REPISA EN ORDINARIO 3.90 X 0.08 X 0.04</t>
  </si>
  <si>
    <t>REPISA EN ORDINARIO 4.90 X 0.08 X 0.04</t>
  </si>
  <si>
    <t>REPISA EN ORDINARIO 5.90 X 0.08 X 0.04</t>
  </si>
  <si>
    <t>DURMIENTE EN ORDINARIO 3.90 X 0.04 X 0.04</t>
  </si>
  <si>
    <t>CERCO EN ORDINARIO 2.90 X 0.08 X 0.08</t>
  </si>
  <si>
    <t>CERCO EN ORDINARIO 3.90 X 0.08 X 0.08</t>
  </si>
  <si>
    <t>CERCO EN ORDINARIO 4.90 X 0.08 X 0.08</t>
  </si>
  <si>
    <t>CERCO EN ORDINARIO 5.90 X 0.08 X 0.08</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</si>
  <si>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</si>
  <si>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</si>
  <si>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</si>
  <si>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</si>
  <si>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</si>
  <si>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</si>
  <si>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</si>
  <si>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</si>
  <si>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LIMATON 3.00 M</t>
  </si>
  <si>
    <t>LIMATON 5.00 M</t>
  </si>
  <si>
    <t>LIMATON 6.00 M</t>
  </si>
  <si>
    <t>LIMATON 7.00 M</t>
  </si>
  <si>
    <t>LIMATON 8.00 M</t>
  </si>
  <si>
    <t>VARA DE CORREDOR 4.0 M</t>
  </si>
  <si>
    <t>VARA DE CORREDOR 5.0 M</t>
  </si>
  <si>
    <t>VARA DE CORREDOR 6.0 M</t>
  </si>
  <si>
    <t>VARA DE CLAVO 3.00 M</t>
  </si>
  <si>
    <t>VARA DE CLAVO 6.00 M</t>
  </si>
  <si>
    <t>MARCO Y TAPA CAMARA F1 TELECOM CT-043 (F)</t>
  </si>
  <si>
    <t>MARCO Y TAPA CAMARA F2 TELECOM CT-053 (F)</t>
  </si>
  <si>
    <t>DUCTO TELEFONICO LIVIANO PVC TIPO EB D=6"</t>
  </si>
  <si>
    <t>DUCTO PESADO PVC TIPO DB D=3"</t>
  </si>
  <si>
    <t>DUCTO PESADO PVC TIPO DB D=4"</t>
  </si>
  <si>
    <t>TARIFA MES - SMMLV</t>
  </si>
  <si>
    <t>GEOTEXTIL NT 2500 o 501 NT</t>
  </si>
  <si>
    <t>MANTO BIOLOGICO BIOTEX</t>
  </si>
  <si>
    <t>IMPRIMANTE Y PUENTE DE ADHERENCIA</t>
  </si>
  <si>
    <t>CINTA FLEXIBLE PARA SELLO DE JUNTAS A=15cm</t>
  </si>
  <si>
    <t>BARANDA METALICA M80 (instalado y pintado)</t>
  </si>
  <si>
    <t>BARANDA METALICA M81 (instalado y pintado)</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</si>
  <si>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</si>
  <si>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</si>
  <si>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</si>
  <si>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</si>
  <si>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</si>
  <si>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</si>
  <si>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</si>
  <si>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</si>
  <si>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</si>
  <si>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</si>
  <si>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REJILLA SUMIDERO TRANSVERSAL 50 X 50</t>
  </si>
  <si>
    <t>UNION PVC U.M. EXT CORRUGADO/INT LISO U.M. NORMA NTC 3722-1 D=200MM (8")</t>
  </si>
  <si>
    <t>UNION PVC U.M. EXT CORRUGADO/INT LISO U.M. NORMA NTC 3722-1 D=250MM (10")</t>
  </si>
  <si>
    <t>UNION PVC U.M. EXT CORRUGADO/INT LISO U.M. NORMA NTC 3722-1 D=315MM (12")</t>
  </si>
  <si>
    <t>UNION PVC U.M. EXT CORRUGADO/INT LISO U.M. NORMA NTC 3722-1T D=400MM (16")</t>
  </si>
  <si>
    <t>UNION PVC U.M. EXT CORRUGADO/INT LISO U.M. NORMA NTC 3722-1 D=450MM (18")</t>
  </si>
  <si>
    <t>UNION PVC U.M. EXT CORRUGADO/INT LISO U.M. NORMA NTC 3722-1 D=500MM (20")</t>
  </si>
  <si>
    <t>CODO HD EXTREMO LISO 11.25ºX8``</t>
  </si>
  <si>
    <t>CODO HD EXTREMO LISO 22.5ºX3``</t>
  </si>
  <si>
    <t>VALVULA COMPUERTA ELASTICA VNA E. L. D=10"</t>
  </si>
  <si>
    <t>CODO HD JUNTA HIDRAULICA PARA PVC 11.25ºX2"</t>
  </si>
  <si>
    <t>CODO HD JUNTA HIDRAULICA PARA PVC 11.25ºX3"</t>
  </si>
  <si>
    <t>CODO HD JUNTA HIDRAULICA PARA PVC 11.25ºX4"</t>
  </si>
  <si>
    <t>CODO HD JUNTA HIDRAULICA PARA PVC 11.25ºX6"</t>
  </si>
  <si>
    <t>CODO HD JUNTA HIDRAULICA PARA PVC 11.25ºX8"</t>
  </si>
  <si>
    <t>REDUCCION PVC U.M. NORMA NTC 382 4"x2"</t>
  </si>
  <si>
    <t>REDUCCION PVC U.M. NORMA NTC 382 4"x3"</t>
  </si>
  <si>
    <t>REDUCCION PVC U.M. NORMA NTC 382 6"x4"</t>
  </si>
  <si>
    <t>REDUCCION PVC U.M. NORMA NTC 382 8"x6"</t>
  </si>
  <si>
    <t>TAPON PVC U.M. NORMA NTC 382 D=3"</t>
  </si>
  <si>
    <t>TAPON PVC U.M. NORMA NTC 382 D=4"</t>
  </si>
  <si>
    <t>TAPON PVC U.M. NORMA NTC 382 D=8"</t>
  </si>
  <si>
    <t>REDUCCION CONCENTRICA HD E.L. 6"x2" (150x50mm)</t>
  </si>
  <si>
    <t>REDUCCION CONCENTRICA HD E.L. 6"x3" (150x75mm)</t>
  </si>
  <si>
    <t>REDUCCION CONCENTRICA HD E.L. 6"x4" (150x100mm)</t>
  </si>
  <si>
    <t>REDUCCION CONCENTRICA HD E.L. 8"x4" (200x100mm)</t>
  </si>
  <si>
    <t>REDUCCION CONCENTRICA HD E.L. 8"x6" (200x150mm)</t>
  </si>
  <si>
    <t>REDUCCION CONCENTRICA HD E.L. 10"x3" (250x75mm)</t>
  </si>
  <si>
    <t>REDUCCION CONCENTRICA HD E.L. 10"x4" (250x100mm)</t>
  </si>
  <si>
    <t>REDUCCION CONCENTRICA HD E.L. 10"x6" (250x150mm)</t>
  </si>
  <si>
    <t>REDUCCION CONCENTRICA HD E.L. 10"x8" (250x200mm)</t>
  </si>
  <si>
    <t>REDUCCION CONCENTRICA HD E.L. 12"x4" (300x100mm)</t>
  </si>
  <si>
    <t>REDUCCION CONCENTRICA HD E.L. 12"x6" (300x150mm)</t>
  </si>
  <si>
    <t>REDUCCION CONCENTRICA HD E.L. 12"x8" (300x200mm)</t>
  </si>
  <si>
    <t>REDUCCION CONCENTRICA HD E.L. 12"x10"  (300x250mm)</t>
  </si>
  <si>
    <t>UNION REPARACION PVC U.M. NORMA NTC 382 D=2"</t>
  </si>
  <si>
    <t>UNION REPARACION PVC U.M. NORMA NTC 382 D=3"</t>
  </si>
  <si>
    <t>UNION REPARACION PVC U.M. NORMA NTC 382 D=10"</t>
  </si>
  <si>
    <t>ACOPLE UNIVERSAL D=3" (85 a 103mm)</t>
  </si>
  <si>
    <t>ACOPLE UNIVERSAL D=4" (110 a 128mm)</t>
  </si>
  <si>
    <t>ACOPLE UNIVERSAL D=6" (167 a 189mm) R2</t>
  </si>
  <si>
    <t>ACOPLE UNIVERSAL D=8" (234 a 252mm) R2</t>
  </si>
  <si>
    <t>ACOPLE UNIVERSAL D=10" (292 a 310mm) R2</t>
  </si>
  <si>
    <t>ACOPLE UNIVERSAL D=12" (350 a 368mm) R3</t>
  </si>
  <si>
    <t>TARIFA MES - AUXILIO DE TRANSPORTE</t>
  </si>
  <si>
    <t>CONCRETO GRAVA COMÚN 4500 PSI 31.5 MPa (315 Kg/cm2)</t>
  </si>
  <si>
    <t>MORTERO 2500 PSI 17 MPa (175 Kg/cm2)</t>
  </si>
  <si>
    <t>MORTERO 3500 PSI 24 MPa (245 Kg/cm2)</t>
  </si>
  <si>
    <t>ARMADO CANASTAS PARA PILOTES</t>
  </si>
  <si>
    <t>GEODREN PLANAR H=1.0 o DRENAFLEX PLANAR H=1.0</t>
  </si>
  <si>
    <t>GEODREN PLANAR H=2.0</t>
  </si>
  <si>
    <t>GEODREN CON TUBERIA CIRCULAR 100mm H=0.5 o DRENAFLEX CON TUBERIA CIRCULAR 100mm H=0.5</t>
  </si>
  <si>
    <t>GEODREN CON TUBERIA CIRCULAR 100mm H=1.0 o DRENAFLEX CON TUBERÍA 100mm H=1.0</t>
  </si>
  <si>
    <t>MOTOBOMBA SUMERGIBLE Ø 2" O 3" - INCLUYE COMBUSTIBLE</t>
  </si>
  <si>
    <t>RODILLO VIBROCOMPACTADOR TÁNDEM PEQUEÑO - MASA DE 2,5 A 3 TONELADAS - AMPLITUD DE COMPACTACIÓN DE 0.5 MM  - INCLUYE OPERARIO Y COMBUSTIBLE</t>
  </si>
  <si>
    <t>FONDO DE JUNTA EN ESPUMA DE POLIETILENO DE BAJA DENSIDAD D= 16 mm</t>
  </si>
  <si>
    <t>FONDO DE JUNTA EN ESPUMA DE POLIETILENO DE BAJA DENSIDAD D= 22 mm</t>
  </si>
  <si>
    <t>ACOPLE UNIVERSAL D=6" (159 a 181mm) R1</t>
  </si>
  <si>
    <t>ACOPLE UNIVERSAL D=8" (218 a 235mm) R1</t>
  </si>
  <si>
    <t>ACOPLE UNIVERSAL D=12" (315 a 333mm) R1</t>
  </si>
  <si>
    <t>ACERO FIGURADO No. 8 (Ø 1") F'y=60000 PSI</t>
  </si>
  <si>
    <t>ACERO FIGURADO No. 10 (Ø 1 1/4") F'y=60000 PSI</t>
  </si>
  <si>
    <t>UNION REPARACION HD EXTREMO LISO D=4"</t>
  </si>
  <si>
    <t>CODO HD EXTREMO LISO 22.5ºX8"</t>
  </si>
  <si>
    <t>TUBERIA CONDUIT METALICA IMC D= 1"</t>
  </si>
  <si>
    <t>TUBERIA CONDUIT METALICA IMC D= 1 1/2"</t>
  </si>
  <si>
    <t>TUBERIA CONDUIT METALICA EMT D= 1 1/2"</t>
  </si>
  <si>
    <t>GEOTEXTIL NT 1600 o 351 NT</t>
  </si>
  <si>
    <t>GEOTEXTIL NT 1800 o 401 NT</t>
  </si>
  <si>
    <t>GEOTEXTIL T 1050</t>
  </si>
  <si>
    <t>GEOTEXTIL T 1400 o 135 ST</t>
  </si>
  <si>
    <t>GEOTEXTIL T 1700 o 200 ST</t>
  </si>
  <si>
    <t>METODO DE ENSAYO PARA DETERMINAR LA DENSIDAD DEL CEMENTO HIDRAULICO. Norma técnica: NTC - 221 - 19 ASTM C188-17 (23)</t>
  </si>
  <si>
    <t>METODO DE ENSAYO PARA DETERMINAR EL TIEMPO DE FRAGUADO DEL CEMENTO HIDRAULICO MEDIANTE EL APARATO DE VICAT. Norma técnica: NTC-118-20 ASTM C119-21.</t>
  </si>
  <si>
    <t>EQUIVALENTE DE ARENA DE SUELOS Y AGREGADOS FINOS. Norma técnica: INV E 133-13 ASTM D2419 - 14.</t>
  </si>
  <si>
    <t>RESISTENCIA A LA DEGRADACIÓN DE LOS AGREGADOS GRUESOS DE TAMAÑOS MAYORES DE 19 mm (¾") POR ABRASIÓN E IMPACTO EN LA MÁQUINA DE LOS ÁNGELES (CON TRITURACIÓN DE AGREGADOS). Norma técnica: INV E 219-13 NTC 93-2013.</t>
  </si>
  <si>
    <t>VALOR DE AZUL DE METILENO EN AGREGADOS FINOS. Norma técnica: INV E 235-13</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</si>
  <si>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</si>
  <si>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</si>
  <si>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DETERMINACION DE LOS TAMAÑOS DE LAS PARTICULAS DE LOS SUELOS (GRANULOMETRIA POR TAMIZADO E HIDROMETRIA). Norma técnica: INVE-123-13 ASTM D422-63-98 (retirado 2016).</t>
  </si>
  <si>
    <t>DETERMINACIÓN DE LA CANTIDAD DE MATERIAL QUE PASA EL TAMIZ DE 75 UM (N° 200) EN LOS AGREGADOS PÉTREOS MEDIANTE LAVADO. Norma técnica: INV E 214-13 NTC 78-1995</t>
  </si>
  <si>
    <t>DETERMINACION DE LA GRAVEDAD ESPECÍFICA DE LAS PARTICULAS SOLIDAS DE LOS SUELOS Y DEL LLENANTE MINERAL, EMPLEANDO UN PICNOMETRO CON AGUA. Norma técnica: INVE-128-13 ASTM D854-14 (retirado 2023).</t>
  </si>
  <si>
    <t>DETERMINACION DE LOS FACTORES DE CONTRACCION DE LOS SUELOS. Norma técnica: INVE-127-13 NTC-1503-01 ASTM D427-04 (retirado 2010).</t>
  </si>
  <si>
    <t>DETERMINACION DEL CONTENIDO ORGANICO DE UN SUELO MEDIANTE EL ENSAYO DE PERDIDA POR IGNICION. Norma técnica: INVE-121-13 AASHTO T-267-86 (18).</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</si>
  <si>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</si>
  <si>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</si>
  <si>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</si>
  <si>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</si>
  <si>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COMPACTACIÓN). Norma técnica: INV E 141-13 ASTM D698 - 12e2.</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</si>
  <si>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</si>
  <si>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</si>
  <si>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</si>
  <si>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RESISTENCIA A LA COMPRESION DE CILINDROS DE CONCRETO (MOLDEADOS O NUCLEOS). Norma técnica: INVE-410-13 NTC-673-21 ASTM C39/C39M-21.</t>
  </si>
  <si>
    <t>TRACCIÓN INDIRECTA DE CILINDROS DE CONCRETO. Norma técnica: INV E - 411 -13 NTC - 722 ASTM C496/C496M.</t>
  </si>
  <si>
    <t>ENSAYO DE ADHERENCIA EN BANDEJA. Norma técnica: INVE-740-13.</t>
  </si>
  <si>
    <t>ESTABILIDAD Y FLUJO DE MEZCLAS ASFALTICAS EN CALIENTE EMPLEANDO EL EQUIPO MARSHALL (UNA PROBETA). Norma técnica: INVE-748-13 ASTM D6926-20 ASTM D6927-15 (22).</t>
  </si>
  <si>
    <t>SEÑALIZACION TUBULAR COLOMBINA PLASTICA</t>
  </si>
  <si>
    <t>CINTA DE SEÑALIZACION CAL 4 (ROLLO 500mx0.10m)</t>
  </si>
  <si>
    <t>PLASTICO NEGRO CALIBRE 6</t>
  </si>
  <si>
    <t>BOLSA DE LONA</t>
  </si>
  <si>
    <t>TELA VERDE DE CERRAMIENTO (2.10mx250)</t>
  </si>
  <si>
    <t>POLISOMBRA 65% (1x7m) R-800 NEGRA</t>
  </si>
  <si>
    <t>POLISOMBRA 47% (4x100m)</t>
  </si>
  <si>
    <t>POSTE ROLLIZO D= 12cm a 15cm</t>
  </si>
  <si>
    <t>SEÑAL EN POLIETILENO ALVEOLAR PARE-SIGA 45cms. DECORADA CON REFLECTIVO, GRADO ALTA INTENSIDAD</t>
  </si>
  <si>
    <t>EXTINTOR x 5LB</t>
  </si>
  <si>
    <t>BOTIQUIN PRIMEROS AUXILIOS CON MEDICAMENTOS DE 22CM X 27CM</t>
  </si>
  <si>
    <t>CAMILLA EN MADERA NUEVA 0.70 x 1.4MT</t>
  </si>
  <si>
    <t>CONOS H= 0,9- 1,0mt</t>
  </si>
  <si>
    <t>CAPA IMPERMEABLE CALIBRE 14 - 16</t>
  </si>
  <si>
    <t>PROTECCION AUDITIVA DE INSERTAR (PAR)</t>
  </si>
  <si>
    <t>GAFAS DE SEGURIDAD</t>
  </si>
  <si>
    <t>GUANTES DE VAQUETA</t>
  </si>
  <si>
    <t>MASCARILLA DESECHABLE</t>
  </si>
  <si>
    <t>CASCO DE SEGURIDAD DIELECTRICO</t>
  </si>
  <si>
    <t>PETO EN CARNAZA</t>
  </si>
  <si>
    <t>PROTECTOR AUDITIVO TIPO COPA</t>
  </si>
  <si>
    <t>ESTOPEROL 10 cm x 3 cm (NO INCLUYE ELEMENTOS DE ANCLAJE)</t>
  </si>
  <si>
    <t>PEGANTE EPOXICO DE DOS COMPONENTES</t>
  </si>
  <si>
    <t>TUBERIA GRP 300mm (300mm-800mm PRESION) PN10 BAR SN 5000. No Incluye Transporte.</t>
  </si>
  <si>
    <t>TUBERIA GRP 400mm (300mm-800mm PRESION) PN 10 BAR SN 5000. No Incluye Transporte.</t>
  </si>
  <si>
    <t>TUBERIA GRP 500mm (300mm-800mm PRESION) PN 10 BAR SN 5000. No Incluye Transporte.</t>
  </si>
  <si>
    <t>TUBERIA GRP 600mm (300mm-800mm PRESION) PN 10 BAR SN 5000. NO INCLUYE TRANSPORTE</t>
  </si>
  <si>
    <t>TUBERIA GRP 700mm (300mm-800mm PRESION) PN 10 BAR SN 5000. NO INCLUYE TRANSPORTE</t>
  </si>
  <si>
    <t>GEOMALLA TENSAR BX 1100 \ FORTGRID BX 30</t>
  </si>
  <si>
    <t>GEOMALLA TENSAR BX 1200 \ FORTGRID BX 50</t>
  </si>
  <si>
    <t>TUBERIA GRP 800mm (300mm-800mm PRESION) PN 10 BAR SN 5000. No Incluye Transporte.</t>
  </si>
  <si>
    <t>TUBERIA GRP 900mm (600mm-2400mm FLUJO LIBRE) PN 10 BAR SN 5000. No Incluye Transporte.</t>
  </si>
  <si>
    <t>TUBERIA GRP 1000mm (600mm-2400mm FLUJO LIBRE) PN 1 BAR SN 5000. No Incluye Transporte.</t>
  </si>
  <si>
    <t>TUBERIA GRP 1100mm (600mm-2400mm FLUJO LIBRE) PN 1 BAR SN 5000. No Incluye Transporte.</t>
  </si>
  <si>
    <t>TUBERIA GRP 1200mm (600mm-2400mm FLUJO LIBRE) PN 1 BAR SN 5000. NO INCLUYE TRANSPORTE.</t>
  </si>
  <si>
    <t>TUBERIA GRP 1300 (600mm-2400mm FLUJO LIBRE) PN 1 BAR SN 5000. NO INCLUYE TRANSPORTE</t>
  </si>
  <si>
    <t>TUBERIA GRP 1400 (600mm-2400mm FLUJO LIBRE) PN 1 BAR SN 5000. NO INCLUYE TRANSPORTE</t>
  </si>
  <si>
    <t>TUBERIA GRP 1500 (600mm-2400mm FLUJO LIBRE) PN 1 BAR SN 5000. NO INCLUYE TRANSPORTE</t>
  </si>
  <si>
    <t>TUBERIA GRP 1600 (600mm-2400mm FLUJO LIBRE) PN 1 BAR SN 5000. NO INCLUYE TRANSPORTE</t>
  </si>
  <si>
    <t>TUBERIA GRP 1700 (600mm-2400mm FLUJO LIBRE) PN 1 BAR SN 5000. NO INCLUYE TRANSPORTE</t>
  </si>
  <si>
    <t>ACOPLE GRP 300mm (PN 10 Bar) No Incluye Transporte.</t>
  </si>
  <si>
    <t>ACOPLE GRP 350mm (PN 10 Bar) No Incluye Transporte.</t>
  </si>
  <si>
    <t>ACOPLE GRP 400mm (PN 10 Bar) - NO INCLUYE TRANSPORTE</t>
  </si>
  <si>
    <t>ACOPLE GRP 500mm (PN 10 Bar) - NO INCLUYE TRANSPORTE</t>
  </si>
  <si>
    <t>ACOPLE GRP 600mm (PN 10 Bar) - NO INCLUYE TRANSPORTE</t>
  </si>
  <si>
    <t>ACOPLE GRP 700mm (PN 10 Bar) - NO INCLUYE TRANSPORTE</t>
  </si>
  <si>
    <t>ACOPLE GRP 800mm (PN 10 Bar) - NO INCLUYE TRANSPORTE</t>
  </si>
  <si>
    <t>ACOPLE GRP 900mm (PN 10 Bar) - NO INCLUYE TRANSPORTE</t>
  </si>
  <si>
    <t>ACOPLE GRP 1000mm  (PN 1 BAR) - NO INCLUYE TRANSPORTE</t>
  </si>
  <si>
    <t>ACOPLE GRP 1100mm  (PN 1 BAR) - NO INCLUYE TRANSPORTE</t>
  </si>
  <si>
    <t>ACOPLE GRP 1200mm  (PN 1 BAR) - NO INCLUYE TRANSPORTE</t>
  </si>
  <si>
    <t>ACOPLE GRP 1300mm  (PN 1 BAR) - NO INCLUYE TRANSPORTE</t>
  </si>
  <si>
    <t>ACOPLE GRP 1400mm  (PN 1 BAR)</t>
  </si>
  <si>
    <t>ACOPLE GRP 1500mm  (PN 1 BAR) - NO INCLUYE TRANSPORTE</t>
  </si>
  <si>
    <t>ACOPLE GRP 1600mm  (PN 1 BAR)</t>
  </si>
  <si>
    <t>ACOPLE GRP 1700mm  (PN 1 BAR)</t>
  </si>
  <si>
    <t>ACOPLE GRP 1800mm  (PN 1 BAR) - NO INCLUYE TRANSPORTE</t>
  </si>
  <si>
    <t>ACOPLE GRP 2000mm  (PN 1 BAR) - NO INCLUYE TRANSPORTE</t>
  </si>
  <si>
    <t>TUBERIA GRP 1800 (600mm-2400mm FLUJO LIBRE) PN 1 BAR SN 5000 - NO INCLUYE TRANSPORTE</t>
  </si>
  <si>
    <t>TUBERIA GRP 2000 (600mm-2400mm FLUJO LIBRE) PN 1 BAR SN 5000 - NO INCLUYE TRANSPORTE</t>
  </si>
  <si>
    <t>ACOPLE GRP 2400mm - PN 1 BAR - NO INCLUYE TRANSPORTE</t>
  </si>
  <si>
    <t>TUBERIA GRP 2400 (600mm-2400mm FLUJO LIBRE) - PN 1 BAR SN 5000 - NO INCLUYE TRANSPORTE</t>
  </si>
  <si>
    <t>SEÑALETICA SITP 1-2 RUTAS H=3.75 CON O SIN CENEFA</t>
  </si>
  <si>
    <t>BASE GRANULAR BG_B CON RECICLADO DE CONCRETO HIDRAULICO</t>
  </si>
  <si>
    <t>BASE GRANULAR BG_A CON RECICLADO DE CONCRETO HIDRAULICO</t>
  </si>
  <si>
    <t>BASE GRANULAR BG_C CON RECICLADO DE CONCRETO HIDRAULICO</t>
  </si>
  <si>
    <t>SUBBASE GRANULAR SBG_C CON RECICLADO DE CONCRETO HIDRAULICO</t>
  </si>
  <si>
    <t>SUBBASE GRANULAR CON RECICLADO DE CONCRETO ASFALTICO</t>
  </si>
  <si>
    <t>SIERRA ELÉCTRICA CALADORA - POTENCIA DE 500 A 563 W</t>
  </si>
  <si>
    <t>DESTORNILLADOR DE IMPACTO</t>
  </si>
  <si>
    <t>PULIDORA MANUAL ELECTRICA</t>
  </si>
  <si>
    <t>DISCO DE CORTE METAL 7 X 1/8"</t>
  </si>
  <si>
    <t>DISCO ABRASIVO DESBASTE METAL 7 X 1/4"</t>
  </si>
  <si>
    <t>TALADRO ROTOPERCUTOR - POTENCIA DE 860 A 1030 WATTS</t>
  </si>
  <si>
    <t>PISO EN ALUMINIO PARA PUENTES PEATONALES Y ESTACIONES TRANSMILENIO EN ALEACIÓN AA6070 - INCLUYE PERFILES DE ALUMINIO DE 30.5mm DE ALTURA Y 100mm DE ANCHO, SIN TROQUELAR.</t>
  </si>
  <si>
    <t>GUADAÑADORA - POTENCIA DE 1.3 A 1.7 KW</t>
  </si>
  <si>
    <t>PLAQUETA TIPO REJILLA (PEATONAL) 0.40 x 0.40 e= 6cm</t>
  </si>
  <si>
    <t>CODO PVC 45° D= 1 1/2"</t>
  </si>
  <si>
    <t>LLAMA AMARILLA (suministro y plantación. incluye tierra negra )</t>
  </si>
  <si>
    <t>COLA DE ZORRO (Suministro y plantación, incluye tierra negra , transporte y disposición final de escombros)</t>
  </si>
  <si>
    <t>EUCALIPTO POMARROSO H=1.5mt (Incluye siembra caja, tierra, abono y tutor)</t>
  </si>
  <si>
    <t>JAZMIN CHINO H= 1.5 mt (Incluye siembra, caja, tierra, abono y tutor</t>
  </si>
  <si>
    <t>TUBERIA PVC PRESION E.L. D=1 1/2" RDE21 PSI 200</t>
  </si>
  <si>
    <t>BLOQUEO Y TRANSPLANTE DE ARBOLES DE 1-5mt (Incluye transporte, recolección)</t>
  </si>
  <si>
    <t>BLOQUEO Y TRANSPLANTE DE ARBOLES DE 5 - 10mt (Incluye transporte, recolección)</t>
  </si>
  <si>
    <t>BLOQUEO Y TRANSPLANTE DE ARBOLES DE 10 - 15mt (Incluye transporte, recolección)</t>
  </si>
  <si>
    <t>TUBERIA ACERO AL CARBON SIN COSTURA SCH40 D=3"</t>
  </si>
  <si>
    <t>TUBERIA ACERO AL CARBON SIN COSTURA SCH40 D=4"</t>
  </si>
  <si>
    <t>TUBERIA ACERO AL CARBON SIN COSTURA SCH40 D=6"</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</si>
  <si>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</si>
  <si>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</si>
  <si>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PORCENTAJE DE PARTÍCULAS FRACTURADAS EN UN AGREGADO GRUESO. Norma técnica: INV E 227-13.</t>
  </si>
  <si>
    <t>INDICES DE APLANAMIENTO Y ALARGAMIENTO DE LOS AGREGADOS PARA CARRETERAS. Norma técnica: INVE-230-13.</t>
  </si>
  <si>
    <t>DENSIDAD, DENSIDAD RELATIVA (GRAVEDAD ESPECÍFICA) Y ABSORCIÓN DEL AGREGADO FINO. Norma técnica: INV E 222-13 NTC-237-1995.</t>
  </si>
  <si>
    <t>PENETRACION DE LOS MATERIALES BITUMINOSOS. Norma técnica: INV E - 706 - 13 NTC 5028 ASTM D5.</t>
  </si>
  <si>
    <t>DUCTILIDAD DE LOS MATERIALES ASFALTICOS. Norma técnica: INVE-702-13 ASTM D113-17 (18).</t>
  </si>
  <si>
    <t>EVALUACION DE LA SUSCEPTIBILIDAD AL AGUA DE LAS MEZCLAS DE CONCRETO ASFALTICO UTILIZANDO LA PRUEBA DE TRACCION INDIRECTA (SEIS PROBETAS). Norma técnica: INVE-725-13 ASTM D4867/D4867M-09-14 (22) AASHTO T-283-21.</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</si>
  <si>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</si>
  <si>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</si>
  <si>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 E – 712 - 13 ASTM D36/D36M.</t>
  </si>
  <si>
    <t>ANDAMIO TUBULAR</t>
  </si>
  <si>
    <t>DISEÑO DE MEZCLAS ASFALTICAS METODO MARSHALL.</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</si>
  <si>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</si>
  <si>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</si>
  <si>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</si>
  <si>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</si>
  <si>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</si>
  <si>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</si>
  <si>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COLIFORMES FECALES  FERMENTACIÓN TUBOS MÚLTIPLES. Norma técnica: SM-9221-E-17.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</si>
  <si>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</si>
  <si>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</si>
  <si>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</si>
  <si>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</si>
  <si>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</si>
  <si>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</si>
  <si>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</si>
  <si>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SOLIDOS TOTALES, SECADO A 103°C - 105°C. Norma técnica: SM-2540-D-17  ASTM C 1603 2010.</t>
  </si>
  <si>
    <t>DETERMINACION DE SOLIDOS SEDIMENTABLES. Norma técnica: SM-2540-F-17.</t>
  </si>
  <si>
    <t>PH. Norma técnica: SM 4500 - H + B  ASTM D 1293 2012.</t>
  </si>
  <si>
    <t>DETERMINACION DE TEMPERATURA DEL AGUA. Norma técnica: SM-2550-B-17.</t>
  </si>
  <si>
    <t>DETERMINACION DE COLOR VERDADERO (METODO DE COMPARACION VISUAL). Norma técnica: SM-2120-B-17.</t>
  </si>
  <si>
    <t>CEPILLO INDUSTRIAL DE NYLON CON CABO DE 35CM A 42CM X 9CM X 17CM</t>
  </si>
  <si>
    <t>CARRETILLA  RUEDA NEUMATICA PLATON METALICO CAPACIDAD CINCO PIES CUBICOS MANGO MADERA TIPO BUGGY</t>
  </si>
  <si>
    <t>BARRA DE 18LB CON PUNTA Y PALA 150CM X 10CM</t>
  </si>
  <si>
    <t>SERRUCHO DE 20" DIENTE ENDURECIDO</t>
  </si>
  <si>
    <t>CAMILLA MADERA PRIMEROS AUXILIOS INMOVILIZADOR CABEZA</t>
  </si>
  <si>
    <t>EXTINTOR POLVO QUIMICO SECO DE 20LB TIPO ABC METALICO CON GANCHO Y AVISO</t>
  </si>
  <si>
    <t>BOTA LISA DIELECTRICA CON PUNTERA EN ACERO DE CAUCHO, CINTA AMARILLA, PUNTERA Y PLANTILLA EN ACERO</t>
  </si>
  <si>
    <t>BOTA CUERO LISA NEGRA SEGURIDAD PUNTERA DE ACERO</t>
  </si>
  <si>
    <t>BOTA DE CAUCHO, CINTA AMARILLA, PUNTERA Y PLANTILLA EN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</si>
  <si>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</si>
  <si>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</si>
  <si>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</si>
  <si>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</si>
  <si>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</si>
  <si>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</si>
  <si>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</si>
  <si>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</si>
  <si>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</si>
  <si>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</si>
  <si>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GUANTE CARNAZA REFORZADO EN CARNAZA LARGO</t>
  </si>
  <si>
    <t>CINTA PARA SEÑALIZACION DE 500MT X 4" PELIGRO CALIBRE 3.5</t>
  </si>
  <si>
    <t>ROLLO</t>
  </si>
  <si>
    <t>RESPIRADOR PARA GASES DOBLE SIN CARTUCHO</t>
  </si>
  <si>
    <t>TELA VERDE PARA CERRAMIENTO 2.10 METRO DE ANCHO DE 60GR</t>
  </si>
  <si>
    <t>VÍDEO BEAM - ALQUILER POR DIA</t>
  </si>
  <si>
    <t>GRAVEDAD ESPECÍFICA BULK Y DENSIDAD DE MEZCLAS ASFÁLTICAS COMPACTADAS NO ABSORBENTES EMPLEANDO ESPECÍMENES SATURADOS Y SUPERFICIALMENTE SECOS. Norma técnica: INV E – 733 - 13 ASTM D2726.</t>
  </si>
  <si>
    <t>EXTRACCIÓN CUANTITATIVA DEL ASFÁLTO EN MEZCLAS PARA PAVIMENTOS. Norma técnica: INV E – 732 - 13 ASTM D2172/D2172M.</t>
  </si>
  <si>
    <t>RESISTENCIA A LA FLEXION DEL CONCRETO USANDO UNA VIGA SIMPLEMENTE APOYADA Y CARGADA EN LOS TERCIOS DE LA LUZ LIBRE. Norma técnica: NTC-2871-18.</t>
  </si>
  <si>
    <t>SARDINEL ESPECIAL A 110 - RAMPA B (600X400X500MM)</t>
  </si>
  <si>
    <t>ESMALTE ALQUIDICO</t>
  </si>
  <si>
    <t>EQUIPO VACTOR - SONDEO - LIMPIEZA - RECOLECCIÓN DE LODOS NO PELIGROSOS (No incluye agua).</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</si>
  <si>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</si>
  <si>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</si>
  <si>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</si>
  <si>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</si>
  <si>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</si>
  <si>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</si>
  <si>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</si>
  <si>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</si>
  <si>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</si>
  <si>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CONCRETO MR41 DE RESISTENCIA ACELERADA (3 días)</t>
  </si>
  <si>
    <t>HIDROLAVADORA MOTOR A COMBUSTIÓN - CAUDAL DE 8 A 13 LITROS POR MINUTO - PRESIÓN DE 2700 A 2960 PSI - INCLUYE COMBUSTIBLE</t>
  </si>
  <si>
    <t>DETERGENTE/DESENGRASANTE INDUSTRIAL</t>
  </si>
  <si>
    <t>TACHÓN PLÁSTICO  REFLECTIVO ALTA RESISTENCIA DE L:40cm x Ancho:15cm x Alto:8cm INCLUYE TORNILLOS DE ANCLAJE</t>
  </si>
  <si>
    <t>TUBERÍA PVC PRESIÓN 1/2" RDE 9 500 PSI</t>
  </si>
  <si>
    <t>REDUCCIÓN CONCENTRICA HD EL 4" x 3"</t>
  </si>
  <si>
    <t>REDUCCIÓN HD 6" x 4" J.H.</t>
  </si>
  <si>
    <t>REDUCCIÓN HD 4" x 2" J.H.</t>
  </si>
  <si>
    <t>SOLDADURA DE ESTAÑO ROLLO DE 250 GR. 1/16"</t>
  </si>
  <si>
    <t>LB</t>
  </si>
  <si>
    <t>TUBERÍA DE ACERO GALVANIZADO 1". Espesor del tubo (1.5mm)</t>
  </si>
  <si>
    <t>KIT SILLA YEE 200 x 160 PVC</t>
  </si>
  <si>
    <t>KIT SILLA YEE 315 x 160 PVC</t>
  </si>
  <si>
    <t>PASTO KIKUYO CORTADO A MÁQUINA (INCLUYE SUMINISTRO Y RIEGO DE TIERRA FERTIL DE 10 cm DE ESPESOR E INSTALACIÓN Y SIEMBRA DE PASTO Y SALADO Y NIVELACIÓN</t>
  </si>
  <si>
    <t>NOGAL H= 1.5 mt. INCLUYE SIEMBRA, CAJA, TIERRA, ABONO Y TUTOR</t>
  </si>
  <si>
    <t>ROBLE H= 1.5 mt. INCLUYE SIEMBRA, CAJA, TIERRA, ABONO Y TUTOR</t>
  </si>
  <si>
    <t>CAUCHO SABANERO H= 1.5 mt. INCLUYE SIEMBRA, CAJA, TIERRA, ABONO Y TUTOR</t>
  </si>
  <si>
    <t>MAGNÓLIO H= 1.5 mt. INCLUYE SIEMBRA, CAJA, TIERRA, ABONO Y TUTOR</t>
  </si>
  <si>
    <t xml:space="preserve">TUBO EN CONCRETO ALTA RESISTENCIA D= 10". </t>
  </si>
  <si>
    <t>TUBO EN CONCRETO ALTA RESISTENCIA D= 12".</t>
  </si>
  <si>
    <t>TUBO EN CONCRETO ALTA RESISTENCIA D= 14" EXTRA REFORZADO</t>
  </si>
  <si>
    <t>REDUCCIÓN HD 4" x 3" J.H.</t>
  </si>
  <si>
    <t>REDUCCIÓN HD 8" x 6" J.H.</t>
  </si>
  <si>
    <t>KIT DE NIVELACION PARA HIDRANTE TRÁFICO DE DIÁMETRO DE 4", LONGITUD 400mm , INCLUYE TODOS LOS ELEMENTOS NECESARIOS PARA SU INSTALACIÓN</t>
  </si>
  <si>
    <t>COLOR ENDURECEDOR DE CUARZO (4 Kg/m2)</t>
  </si>
  <si>
    <t>SELLADOR ACRÍLICO TRANSPARENTE SEMILUSTRE (0.25 L/m2)</t>
  </si>
  <si>
    <t>ADHESIVO TIPO LATEX PARA MORTERO</t>
  </si>
  <si>
    <t>SELLANTE PARA PISO</t>
  </si>
  <si>
    <t>JUNTA DE DILATACIÓN ELASTOMÉRICA 250 TAMAÑO 64 x  70 mm</t>
  </si>
  <si>
    <t>TARIFA DIA - ALQUILER DE VEHICULO: CAMPERO, PICK-UP, CAMIONETA, CAMION O SIMILAR DE 1300cc A 2000cc DE CILINDRADA, MODELO 2014 A 2011. 75% DE LA TARIFA ESTABLECIDA. INCLUYE TODOS LOS COSTOS DE OPERACIÓN Y MANTENIMIENTO EXCEPTO EL SALARIO DEL CONDUCTOR.</t>
  </si>
  <si>
    <t>CARROTANQUE IRRIGADOR DE ASFALTO - VOLUMEN DEL TANQUE DE 4500 A 6000 LITROS</t>
  </si>
  <si>
    <t>TARIFA MES - ALQUILER DE VEHICULO: CAMPERO, PICK-UP, CAMIONETA, CAMION O SIMILAR CON CAPACIDAD DE CARGA DE 3 TON O MAS, MODELO 2014 A 2011. 75% DE LA TARIFA ESTABLECIDA. INCLUYE TODOS LOS COSTOS DE OPERACIÓN Y MANTENIMIENTO EXCEPTO EL SALARIO DEL CONDUCTOR.</t>
  </si>
  <si>
    <t>AVISO PUNTO CREA 1.50m x 0.90m EN LÁMINA GALVANIZADA CAL. 24. INCLUYE SUMINISTRO E INSTALACIÓN</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</si>
  <si>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</si>
  <si>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</si>
  <si>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</si>
  <si>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</si>
  <si>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</si>
  <si>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ENSAYO DE COMPRESION TRIAXIAL SOBRE SUELOS COHESIVOS (EN CONDICION CONSOLIDADA, DRENADA CD 3 PUNTOS). Norma técnica: INVE-153-13 UNE-EN-ISO-17892-9-19 Numerales 6.4 y 6.7.3  ASTM D7181-20.</t>
  </si>
  <si>
    <t>CBR SOBRE MUESTRA INALTERADA (METODO II). Norma técnica: INVE-148-13 NTC-2122-13 ASTM D1883-21.</t>
  </si>
  <si>
    <t>COMPRESION INCONFINADA EN MUESTRAS DE SUELOS. Norma técnica: INVE-152-13 NTC-1527-00 ASTM D2166/D2166M-16.</t>
  </si>
  <si>
    <t>RELACIONES HUMEDAD - PESO UNITARIO SECO EN LOS SUELOS (ENSAYO MODIFICADO DE COMPACTACIÓN). Norma técnica: INV E 142-13 ASTM D1557 - 12e1.</t>
  </si>
  <si>
    <t>DETECCIÓN DEL REFUERZO UTILIZANDO FERROSCAN (POR DÍA)</t>
  </si>
  <si>
    <t>DETERMINACIÓN DE LA PROFUNDIDAD DE CARBONATACIÓN EN CONCRETO ENDURECIDO Y PUESTO EN SERVICIO</t>
  </si>
  <si>
    <t>METODO PARA DETERMINAR EL NUMERO DE REBOTE (INDICE ESCLEROMETRICO) EN EL CONCRETO ENDURECIDO, ZONA POR ELEMENTO. Norma técnica: INVE-413-13 NTC-3692-18 ASTM C805/C805M-18 (19).</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</si>
  <si>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</si>
  <si>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</si>
  <si>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</si>
  <si>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CABLE ELÉCTRICO 3x16 AWG PARA CONTROL DE SEMÁFOROS PEATONALES TIPO ST CU 600V 75°C</t>
  </si>
  <si>
    <t>NEOPRENO REFORZADO (doble refuerzo)</t>
  </si>
  <si>
    <t>ADAPTADOR BRIDA 12" (334mm A 352mm) R2</t>
  </si>
  <si>
    <t>ACOPLE UNIVERSAL R1-R2 D= 12"</t>
  </si>
  <si>
    <t>TUBERÍA ESTRUCTURAL METÁLICO CUADRADO DE 6mt (50mm x 50mm) ESPESOR 2mm</t>
  </si>
  <si>
    <t>COLLAR DE DERIVACIÓN 3" x 1/2"</t>
  </si>
  <si>
    <t>TUBERIA A.N. 2" ESPESOR= 1.9mm</t>
  </si>
  <si>
    <t>TUBERÍA DE ACERO GALVANIZADO 1/2". Espesor del tubo (15mm)</t>
  </si>
  <si>
    <t>TRANSPORTE DE MAQUINARIA DE 6 A 9 TONELADAS. INCLUYE ESCOLTA. VIAJE IDA Y VUELTA</t>
  </si>
  <si>
    <t>EFECTO DEL AGUA SOBRE LA RESISTENCIA A LA COMPRESION DE LAS MEZCLAS ASFALTICAS COMPACTADAS (ENSAYO DE INMERSIÓN- COMPRESIÓN), incluye elaboración. Norma técnica: INVE-738-13 ASTM D1075-11 (19).</t>
  </si>
  <si>
    <t>MODULO RESILIENTE DE SUELOS Y AGREGADOS. Norma técnica: INVE-156-13 AASHTO T-307-21.</t>
  </si>
  <si>
    <t>SISTEMA DE ANCLAJE PARA POSTES METÁLICOS 3/4" x 1500 (4 PERNOS)</t>
  </si>
  <si>
    <t>EQUIPO DE OXICORTE - PRESIÓN DE OXÍGENO 125 PSI - PRESIÓN GAS COMBUSTIBLE 15 PSI</t>
  </si>
  <si>
    <t>YEE PVC SANITARIA D=4"</t>
  </si>
  <si>
    <t>TEE HD 4"X2" EXTREMO LISO</t>
  </si>
  <si>
    <t>PLANTACION DE FUCCIA H=1.3mt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</si>
  <si>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</si>
  <si>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</si>
  <si>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</si>
  <si>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</si>
  <si>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</si>
  <si>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</si>
  <si>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</si>
  <si>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</si>
  <si>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OPERADOR EQUIPO (INCLUYE FACTOR DE PRESTACIONES)</t>
  </si>
  <si>
    <t>GRÚA TELESCÓPICA  MOVIL - CARGA MÁXIMA DE 35 A 39 TONELADAS - INCLUYE TRANSPORTE DE IDA Y VUELTA, COMBUSTIBLE Y OPERARIO</t>
  </si>
  <si>
    <t>RESISTENCIA A LA COMPRESIÓN UNIAXIAL DE MUESTRAS DE ROCAS INTACTAS. Norma técnica: ASTM D7012 - 14 (Método C).</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</si>
  <si>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</si>
  <si>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</si>
  <si>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</si>
  <si>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ADHESIVO PREMEZCLADO INTERIOR</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</si>
  <si>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</si>
  <si>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</si>
  <si>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</si>
  <si>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</si>
  <si>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</si>
  <si>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</si>
  <si>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</si>
  <si>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</si>
  <si>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</si>
  <si>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</si>
  <si>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</si>
  <si>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</si>
  <si>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1/8 CxE PVC SANITARIA D=4"</t>
  </si>
  <si>
    <t>CODO 45° 1/8 CxE PVC SANITARIA D= 2"</t>
  </si>
  <si>
    <t>CODO 90° 1/4 CXE PVC SANITARIA D= 4"</t>
  </si>
  <si>
    <t>YEE PVC SANITARIA D= 2"</t>
  </si>
  <si>
    <t>YEE DOBLE PVC SANITARIA D= 4"</t>
  </si>
  <si>
    <t>YEE REDUCIDA PVC SANITARIA 4" x 2"</t>
  </si>
  <si>
    <t>CODO 45°  1/8 CXC SANITARIA D= 4"</t>
  </si>
  <si>
    <t>UNION SANITARIA  D= 4"</t>
  </si>
  <si>
    <t>CODO 45°  1/8 CXC SANITARIA D= 2"</t>
  </si>
  <si>
    <t>SIFON 180° D= 2"</t>
  </si>
  <si>
    <t>UNION SANITARIA D= 2"</t>
  </si>
  <si>
    <t>TUBERIA PVC E.L. D= 1 1/4" 200 PSI RDE 21</t>
  </si>
  <si>
    <t>TUBERIA PVC E.L.  D= 1" RDE 13.5 - 315 PSI</t>
  </si>
  <si>
    <t>TEE PVC E.L. D= 1 1/2"</t>
  </si>
  <si>
    <t>TEE PVC E.L.  D= 1 1/4"</t>
  </si>
  <si>
    <t>CODO 90° PVC E.L.  D= 1 1/4"</t>
  </si>
  <si>
    <t>CODO 90° PVC E.L.  D= 1"</t>
  </si>
  <si>
    <t>CODO 90° E.L.  D= 1 1/2"</t>
  </si>
  <si>
    <t>REDUCCION PVC E.L.  D= 1 1/2 x 1 1/4" (BUJE SOLDADO)</t>
  </si>
  <si>
    <t>REDUCCION PVC E.L. D=1 1/4" x 1" (BUJE SOLDADO)</t>
  </si>
  <si>
    <t>REDUCCION PVC E.L.  D= 1" x 3/4</t>
  </si>
  <si>
    <t>REDUCCION PVC E.L. D= 3/4" x 1/2" (BUJE SOLDADO)</t>
  </si>
  <si>
    <t>REGISTRO BOLA 1" TIPO PESADO</t>
  </si>
  <si>
    <t>REGISTRO BOLA 1 1/4" TIPO PESADO</t>
  </si>
  <si>
    <t>CODO 45° PVC E.L. D=1"</t>
  </si>
  <si>
    <t>TEE PVC E.L. D=1" SHEDULE 40</t>
  </si>
  <si>
    <t>TAPON COPA PVC D=1" (TAPON SOLDADO)</t>
  </si>
  <si>
    <t>CODO 45° PVC E.L. D=1/2"</t>
  </si>
  <si>
    <t>TUBERIA PVC E.L. D=1/2" RDE 13.5 315PSI</t>
  </si>
  <si>
    <t>TEE PVC E.L. D=1/2 SHEDULE 40</t>
  </si>
  <si>
    <t>TAPON COPA PVC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</si>
  <si>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</si>
  <si>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</si>
  <si>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</si>
  <si>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</si>
  <si>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</si>
  <si>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</si>
  <si>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</si>
  <si>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</si>
  <si>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</si>
  <si>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</si>
  <si>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</si>
  <si>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</si>
  <si>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</si>
  <si>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</si>
  <si>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</si>
  <si>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</si>
  <si>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</si>
  <si>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</si>
  <si>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</si>
  <si>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</si>
  <si>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</si>
  <si>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</si>
  <si>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</si>
  <si>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</si>
  <si>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</si>
  <si>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GRAPA PARA TUBERIA EMT D=3/4"</t>
  </si>
  <si>
    <t>TUBERÍA DE ACERO GALVANIZADA D=3/4". Espesor del tubo (15mm)</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</si>
  <si>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</si>
  <si>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</si>
  <si>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</si>
  <si>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</si>
  <si>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</si>
  <si>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</si>
  <si>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</si>
  <si>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</si>
  <si>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</si>
  <si>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</si>
  <si>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</si>
  <si>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</si>
  <si>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</si>
  <si>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</si>
  <si>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TUBO CERRAMIENTO  NEGRO 1/2" 1.9 mm</t>
  </si>
  <si>
    <t>FRANJA EN ADHESIVO VINILICO ESMERILADO EFECTO STAND BLASTED FROSTED CRYSTAL,  (SUMINISTRO E INSTALACIÓN) GARANTIA DE 5 AÑOS AL EXTERIOR. SEGUN MANUAL DE IMAGEN DE TRANSMILENIO S.A.</t>
  </si>
  <si>
    <t>FRANJA EN VINILO CON ADHESIVO EN VINILO ALTO 6cm,  (SUMINISTRO E INSTALACIÓN) GARANTIA DE 5 AÑOS AL EXTERIOR SEGUN COLOR. SEGUN MANUAL DE IMAGEN DE TRANSMILENIO S.A.</t>
  </si>
  <si>
    <t>FRANJA EN VINILO CON ADHESIVO EN VINILO ALTO 3cm,  (SUMINISTRO E INSTALACIÓN) GARANTIA DE 5 AÑOS AL EXTERIOR SEGUN COLOR. SEGUN MANUAL DE IMAGEN DE TRANSMILENIO S.A.</t>
  </si>
  <si>
    <t>TARIFA JORNAL - PROFESIONAL CATEGORÍA 8 (INCLUYE FACTOR DE PRESTACIONES)</t>
  </si>
  <si>
    <t>COLLAR DERIVACION 4" x 1/2"</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</si>
  <si>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</si>
  <si>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</si>
  <si>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</si>
  <si>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</si>
  <si>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</si>
  <si>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</si>
  <si>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</si>
  <si>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CONCRETO FLUIDO SIN RETRACCIÓN</t>
  </si>
  <si>
    <t>MICROFIBRA DE POLIPROPILENO PARA CONCRETO Y MORTERO</t>
  </si>
  <si>
    <t>GROUTING DE ALTA RESISTENCIA</t>
  </si>
  <si>
    <t>MORTERO DE REPARACIÓN ESTRUCTURAL</t>
  </si>
  <si>
    <t>RECUBRIMIENTO INHIBIDOR DE CORROSIÓN EPOXI-CEMENTO PARA PROTEGER ACERO DE REFUERZO. TRICOMPONENTE.</t>
  </si>
  <si>
    <t>SELLADOR ELÁSTICO  DE POLIURETANO. CARTUCHO 300 ml</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</si>
  <si>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</si>
  <si>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</si>
  <si>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</si>
  <si>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</si>
  <si>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TARIFA DIA - ALQUILER DE VEHICULO: CAMPERO, PICK-UP, CAMIONETA, CAMION O SIMILAR CON CAPACIDAD DE CARGA DE 3 TON O MAS, MODELO 2014 A 2011. 75% DE LA TARIFA ESTABLECIDA. INCLUYE TODOS LOS COSTOS DE OPERACIÓN Y MANTENIMIENTO EXCEPTO EL SALARIO DEL CONDUCTOR</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</si>
  <si>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</si>
  <si>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</si>
  <si>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</si>
  <si>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</si>
  <si>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</si>
  <si>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</si>
  <si>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</si>
  <si>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</si>
  <si>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</si>
  <si>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</si>
  <si>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</si>
  <si>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</si>
  <si>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</si>
  <si>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</si>
  <si>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</si>
  <si>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</si>
  <si>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 NO INCLUYE TRANSPORTE</t>
  </si>
  <si>
    <t>CAMARA GRP 2600 * 2600 * 1200 (INCLUYE TUBERIA , CHIMENEA 2.5m Y ACCESORIOS. - NO INCLUYE TRANSPORTE</t>
  </si>
  <si>
    <t>TUBERIA GRP DN 350 PN1 SN2500 - NO INCLUYE TRANSPORTE</t>
  </si>
  <si>
    <t>TUBERIA GRP DN 450 PN1 SN2500 - NO INCLUYE TRANSPORTE</t>
  </si>
  <si>
    <t>ACOPLE GRP DN 450 PN1 - NO INCLUYE TRANSPORTE</t>
  </si>
  <si>
    <t>TUBERIA GRP DN 550 PN1 SN2500 - NO INCLUYE TRANSPORTE</t>
  </si>
  <si>
    <t>ACOPLE GRP DN 550 PN1 - NO INCLUYE TRANSPORTE</t>
  </si>
  <si>
    <t>TUBERIA GRP DN 650 PN1 SN2500 - NO INCLUYE TRANSPORTE</t>
  </si>
  <si>
    <t>TUBERIA GRP DN 750 PN1 SN2500 - NO INCLUYE TRANSPORTE</t>
  </si>
  <si>
    <t>ACOPLE GRP DN 750 PN1 - NO INCLUYE TRANSPORTE</t>
  </si>
  <si>
    <t>TUBERIA GRP DN 850 PN1 SN2500 - NO INCLUYE TRANSPORTE</t>
  </si>
  <si>
    <t>ACOPLE GRP DN 850 PN1 - NO INCLUYE TRANSPORTE</t>
  </si>
  <si>
    <t>TUBERIA GRP DN 2500 PN1 SN2500 - NO INCLUYE TRANSPORTE</t>
  </si>
  <si>
    <t>ACOPLE GRP DN 2500 PN1 - NO INCLUYE TRANSPORTE</t>
  </si>
  <si>
    <t>TUBERIA GRP DN 2600 PN1 SN2500 - NO INCLUYE TRANSPORTE</t>
  </si>
  <si>
    <t>ACOPLE GRP DN 2600 PN1 - NO INCLUYE TRANSPORTE</t>
  </si>
  <si>
    <t>CAMARA GRP 900 * 900 * 1200 (INCLUYE TUBERIA , CHIMENEA 1.0m Y ACCESORIOS. - NO INCLUYE TRANSPORTE</t>
  </si>
  <si>
    <t>CAMARA GRP 900 * 900 * 1200 (INCLUYE TUBERIA , CHIMENEA 2.5m Y ACCESORIOS. - NO INCLUYE TRANSPORTE</t>
  </si>
  <si>
    <t>CAMARA GRP 1000 * 1000 * 1200 (INCLUYE TUBERIA , CHIMENEA 2.5m Y ACCESORIOS. - NO INCLUYE TRANSPORTE</t>
  </si>
  <si>
    <t>CAMARA GRP 1100 * 1100 * 1200 (INCLUYE TUBERIA , CHIMENEA 2.5m Y ACCESORIOS. - NO INCLUYE TRANSPORTE</t>
  </si>
  <si>
    <t>CAMARA GRP 1300 * 1300 * 1200 (INCLUYE TUBERIA , CHIMENEA 5m Y ACCESORIOS. - NO INCLUYE TRANSPORTE</t>
  </si>
  <si>
    <t>CAMARA GRP 1500 * 1500 * 1200 (INCLUYE TUBERIA , CHIMENEA 2.5m Y ACCESORIOS. - NO INCLUYE TRANSPORTE</t>
  </si>
  <si>
    <t>CAMARA GRP 1600 * 1600 * 1200 (INCLUYE TUBERIA , CHIMENEA 2.5m Y ACCESORIOS. - NO INCLUYE TRANSPORTE</t>
  </si>
  <si>
    <t>CAMARA GRP 1800 * 1800 * 1200 (INCLUYE TUBERIA , CHIMENEA 2.5m Y ACCESORIOS. - NO INCLUYE TRANSPORTE</t>
  </si>
  <si>
    <t>CAMARA GRP 1800 * 1800 * 1200 (INCLUYE TUBERIA , CHIMENEA 5m Y ACCESORIOS. - NO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</si>
  <si>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</si>
  <si>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</si>
  <si>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</si>
  <si>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</si>
  <si>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</si>
  <si>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</si>
  <si>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</si>
  <si>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</si>
  <si>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</si>
  <si>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</si>
  <si>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</si>
  <si>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</si>
  <si>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</si>
  <si>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</si>
  <si>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ENSAYO DE COMPRESION TRIAXIAL SOBRE SUELOS COHESIVOS (EN CONDICION CONSOLIDADA, NO DRENADA CU 3 PUNTOS). Norma técnica: INVE-153-13 UNE-EN-ISO-17892-9-19  Numerales 6.4 y 6.7.2* (Norma de referencia) ASTM D4767-11 (20).</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</si>
  <si>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</si>
  <si>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</si>
  <si>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</si>
  <si>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</si>
  <si>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</si>
  <si>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FORMALETA PARA CONCRETOS - MADERA (ESTRUCTURAS ENTERRADAS - UN (1) USO)</t>
  </si>
  <si>
    <t>FORMALETA METÁLICA (CONCRETO HIDRÁULICO)</t>
  </si>
  <si>
    <t>M2/DIA</t>
  </si>
  <si>
    <t>ANTICORROSIVO PHCL</t>
  </si>
  <si>
    <t>FUNDENTE (PARA SOLDADURA) 60 gr.</t>
  </si>
  <si>
    <t>DISOLVENTE THINER</t>
  </si>
  <si>
    <t>BLOQUE PERFORADO 15X20X40</t>
  </si>
  <si>
    <t>LIJA DE AGUA 150 SUPER</t>
  </si>
  <si>
    <t xml:space="preserve">CURVA IMC D=1" </t>
  </si>
  <si>
    <t>ALAMBRON 40  1/4 PULG LISO</t>
  </si>
  <si>
    <t>VARILLA DILATACIÓN ALUMINIO</t>
  </si>
  <si>
    <t>BALDOSA EN GRANO PULIDO TIPO 1 Y TIPO 2 (30X30)</t>
  </si>
  <si>
    <t>GRANITO (MEZCLA)</t>
  </si>
  <si>
    <t>BULTO</t>
  </si>
  <si>
    <t>PEGANTE PARA PISOS DE CAUCHO SINTÉTICO</t>
  </si>
  <si>
    <t>TUBERIA PVC SANITARIA 3"</t>
  </si>
  <si>
    <t>CODO 90°-1/4 CxC PVC SANITARIA D= 2"</t>
  </si>
  <si>
    <t>CODO 90°-1/4 CxC PVC SANITARIA D=4"</t>
  </si>
  <si>
    <t>TUBERÍA VENTILACIÓN PVC 3"</t>
  </si>
  <si>
    <t>TUBERIA PVC PRESIÓN 1" RDE 21</t>
  </si>
  <si>
    <t>LAVAMANOS INSTITUCIONAL</t>
  </si>
  <si>
    <t>ACOPLE 1/2 PARA AGUA POTABLE</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</si>
  <si>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</si>
  <si>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</si>
  <si>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</si>
  <si>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</si>
  <si>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</si>
  <si>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</si>
  <si>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</si>
  <si>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</si>
  <si>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</si>
  <si>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TUBO CONDUIT METALICA EMT D=1" (3M)</t>
  </si>
  <si>
    <t>OTROS MATERIALES Y ACCESORIOS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</si>
  <si>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</si>
  <si>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</si>
  <si>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</si>
  <si>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</si>
  <si>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</si>
  <si>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</si>
  <si>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</si>
  <si>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</si>
  <si>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</si>
  <si>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</si>
  <si>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</si>
  <si>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</si>
  <si>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</si>
  <si>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</si>
  <si>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</si>
  <si>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</si>
  <si>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</si>
  <si>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</si>
  <si>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</si>
  <si>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DUCTO ELÉCTRICO TELEFÓNICO TDP PVC 4"</t>
  </si>
  <si>
    <t>CURVA PVC 4"</t>
  </si>
  <si>
    <t>CABLE NO.2/0 AWG 15 KV 133% XLPE</t>
  </si>
  <si>
    <t>CABLE DE COBRE AISLADO THWN/THHN NO. 500 MCM</t>
  </si>
  <si>
    <t>TUBO PVC 4" DB TIPO PESADO</t>
  </si>
  <si>
    <t>TUBO PVC DB 6"</t>
  </si>
  <si>
    <t>CABLE ALUMINIO AISLADO NO.1/0</t>
  </si>
  <si>
    <t>CABLE COBRE DESNUDO NO.2/0 AWG</t>
  </si>
  <si>
    <t>SOLDADURA CABLE-VARILLA 1/0 - SOLDADOR 1/0 AWG 600V 105°C 170 A</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</si>
  <si>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</si>
  <si>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</si>
  <si>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</si>
  <si>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</si>
  <si>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</si>
  <si>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</si>
  <si>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</si>
  <si>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</si>
  <si>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</si>
  <si>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</si>
  <si>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</si>
  <si>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</si>
  <si>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</si>
  <si>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</si>
  <si>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</si>
  <si>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</si>
  <si>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</si>
  <si>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</si>
  <si>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</si>
  <si>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</si>
  <si>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</si>
  <si>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</si>
  <si>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</si>
  <si>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</si>
  <si>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</si>
  <si>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</si>
  <si>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</si>
  <si>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</si>
  <si>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</si>
  <si>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</si>
  <si>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</si>
  <si>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IMC D= 4"</t>
  </si>
  <si>
    <t>UNION CONDUIT EMT DE 1"</t>
  </si>
  <si>
    <t>UNION CONDUIT EMT DE 3/4"</t>
  </si>
  <si>
    <t>SOLDADURA EXOTERMICA CAP No. 90 gr</t>
  </si>
  <si>
    <t>ESTACIÓN 10 - BANCA ABDOMINALES BAJO - ADULTOS MAYORES. DISEÑO IDRD. SUMINISTRO E INSTALACION</t>
  </si>
  <si>
    <t>JUEGO BALANCIN - IDRD - NIÑOS (1-5 AÑOS) SUMINISTRO E INSTALACION</t>
  </si>
  <si>
    <t>DOTACION BARRA ADULTOS/MAYORES - DISEÑO IDRD (SUMINISTRO E INSTALACION</t>
  </si>
  <si>
    <t>DOTACION CAMINADOR ADULTOS/MAYORES - DISEÑO IDRD - SUMINISTRO E INSTALACION</t>
  </si>
  <si>
    <t>DOTACION GIRO DE CADERA PARA ADULTOS - SEGUN ESPECIFICACION IDRD - SUMINISTRO E INSTALACION</t>
  </si>
  <si>
    <t>GEODREN CON TUBERIA CIRCULAR 160mm H= 1.0m</t>
  </si>
  <si>
    <t>GEODREN CON TUBERIA CIRCULAR 200mm  H= 1.0m</t>
  </si>
  <si>
    <t>TARIFA JORNAL - PERSONAL DE OBRA - OPERADOR EQUIPO DE SEÑALIZACIÓN HORARIO NOCTURNO (INCLUYE FACTOR DE PRESTACIONES)</t>
  </si>
  <si>
    <t>BOLSACRETO REF. 1101 ANCHO= 1.20m  LONGITUD= 2.40m  CAPACIDAD 1.0m3</t>
  </si>
  <si>
    <t>TUBERIA PVC U.M. NORMA NTC 382 D= 14" RD 21</t>
  </si>
  <si>
    <t>UNION GIBAULT HD PARA AC CL.25  D= 14" (350mm)</t>
  </si>
  <si>
    <t>UNION DE CONSTRUCCION Y REPARACION PARA PVC  D= 14"</t>
  </si>
  <si>
    <t>UNION DE TRANSICION PVC-AC  CL.25  D= 14"</t>
  </si>
  <si>
    <t>REDUCCION CONCENTRICA HD E.L.  4" x 2"  (100x50mm)</t>
  </si>
  <si>
    <t>REDUCCION CONCENTRICA HD E.L.  14" x 12"  (350x300mm)</t>
  </si>
  <si>
    <t>CAJA GALVANIZADA 5800 CL. 20</t>
  </si>
  <si>
    <t>CABLE POLARIZADO 2 x 14"</t>
  </si>
  <si>
    <t>TABLERO BIFASICO DE 18 CIRCUITOS CON PUERTA</t>
  </si>
  <si>
    <t>CABLE C XLPE 4/0 AWG 15 KV ALUMINIO IL 100% CINTA</t>
  </si>
  <si>
    <t>MOVILIZACIÓN, MONTAJE Y DESMONTAJE DE EQUIPO ENTRE PERFORACIONES DENTRO DE LA OBRA</t>
  </si>
  <si>
    <t>TRANSPORTE TUBERIA GRP</t>
  </si>
  <si>
    <t>TRANSPORTE ACOPLE GRP</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</si>
  <si>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</si>
  <si>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</si>
  <si>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</si>
  <si>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</si>
  <si>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</si>
  <si>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</si>
  <si>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</si>
  <si>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</si>
  <si>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</si>
  <si>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</si>
  <si>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</si>
  <si>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</si>
  <si>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</si>
  <si>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</si>
  <si>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</si>
  <si>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</si>
  <si>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</si>
  <si>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</si>
  <si>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</si>
  <si>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</si>
  <si>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</si>
  <si>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</si>
  <si>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</si>
  <si>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</si>
  <si>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</si>
  <si>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EVALUACION PARA TRATAMIENTO Y/O MANEJO SILVICULTURAL. CANTIDAD &lt;25 ARBOLES. (SEGUN RESOLUCION SDA No. 5589 DEL 30/09/2011)</t>
  </si>
  <si>
    <t>SEGUIMIENTO PARA TRATAMIENTO Y/O MANEJO SILVICULTURAL. CANTIDAD &lt;25 ARBOLES. (SEGUN RESOLUCION SDA No. 5589 DEL 30/09/2011)</t>
  </si>
  <si>
    <t>EVALUACION PARA TRATAMIENTO Y/O MANEJO SILVICULTURAL. CANTIDAD 25 - 49 ARBOLES. (SEGUN RESOLUCION SDA No. 5589 DEL 30/09/2011)</t>
  </si>
  <si>
    <t>SEGUIMIENTO PARA TRATAMIENTO Y/O MANEJO SILVICULTURAL. CANTIDAD 25 - 49 ARBOLES. (SEGUN RESOLUCION SDA No. 5589 DEL 30/09/2011)</t>
  </si>
  <si>
    <t>EVALUACION PARA TRATAMIENTO Y/O MANEJO SILVICULTURAL. CANTIDAD 50 - 99 ARBOLES. (SEGUN RESOLUCION SDA No. 5589 DEL 30/09/2011)</t>
  </si>
  <si>
    <t>SEGUIMIENTO PARA TRATAMIENTO Y/O MANEJO SILVICULTURAL. CANTIDAD 50 - 99 ARBOLES. (SEGUN RESOLUCION SDA No. 5589 DEL 30/09/2011)</t>
  </si>
  <si>
    <t>EVALUACION PARA TRATAMIENTO Y/O MANEJO SILVICULTURAL. CANTIDAD 100 - 199. (SEGUN RESOLUCION SDA No. 5589 DEL 30/09/2011)</t>
  </si>
  <si>
    <t>SEGUIMIENTO PARA TRATAMIENTO Y/O MANEJO SILVICULTURAL. CANTIDAD 100 - 199. (SEGUN RESOLUCION SDA No. 5589 DEL 30/09/2011)</t>
  </si>
  <si>
    <t>EVALUACION PARA TRATAMIENTO Y/O MANEJO SILVICULTURAL. CANTIDAD 200 - 299. (SEGUN RESOLUCION SDA No. 5589 DEL 30/09/2011)</t>
  </si>
  <si>
    <t>SEGUIMIENTO PARA TRATAMIENTO Y/O MANEJO SILVICULTURAL. CANTIDAD 200 - 299. (SEGUN RESOLUCION SDA No. 5589 DEL 30/09/2011)</t>
  </si>
  <si>
    <t>EVALUACION PARA TRATAMIENTO Y/O MANEJO SILVICULTURAL. CANTIDAD 300 - 399. (SEGUN RESOLUCION SDA No. 5589 DEL 30/09/2011)</t>
  </si>
  <si>
    <t>SEGUIMIENTO PARA TRATAMIENTO Y/O MANEJO SILVICULTURAL. CANTIDAD 300 - 399. (SEGUN RESOLUCION SDA No. 5589 DEL 30/09/2011)</t>
  </si>
  <si>
    <t>EVALUACION PARA TRATAMIENTO Y/O MANEJO SILVICULTURAL. CANTIDAD 400 - 499. (SEGUN RESOLUCION SDA No. 5589 DEL 30/09/2011)</t>
  </si>
  <si>
    <t>SEGUIMIENTO PARA TRATAMIENTO Y/O MANEJO SILVICULTURAL. CANTIDAD 400 - 499. (SEGUN RESOLUCION SDA No. 5589 DEL 30/09/2011)</t>
  </si>
  <si>
    <t>EVALUACION PARA TRATAMIENTO Y/O MANEJO SILVICULTURAL. CANTIDAD 500 - 999 ARBOLES. (SEGUN RESOLUCION SDA No. 5589 DEL 30/09/2011)</t>
  </si>
  <si>
    <t>SEGUIMIENTO PARA TRATAMIENTO Y/O MANEJO SILVICULTURAL. CANTIDAD 500 - 999 ARBOLES. (SEGUN RESOLUCION SDA No. 5589 DEL 30/09/2011)</t>
  </si>
  <si>
    <t>EVALUACION PARA TRATAMIENTO Y/O MANEJO SILVICULTURAL. CANTIDAD &gt;1000 ARBOLES. (SEGUN RESOLUCION SDA No. 5589 DEL 30/09/2011)</t>
  </si>
  <si>
    <t>SEGUIMIENTO PARA TRATAMIENTO Y/O MANEJO SILVICULTURAL. CANTIDAD &gt;1000 ARBOLES. (SEGUN RESOLUCION SDA No. 5589 DEL 30/09/2011)</t>
  </si>
  <si>
    <t>DELINEADORES TIPO A 0.77 x 0.15 x 0.10 (Incluye tornillos)</t>
  </si>
  <si>
    <t>DELINEADORES TIPO B 0.78 x 0.20 x 0.15 (Incluye tornillos)</t>
  </si>
  <si>
    <t>DELINEADORES TIPO C 0.405 x 0.15 x 0.085 (Incluye tornillos)</t>
  </si>
  <si>
    <t>POSTE TIPO MASTIL T1 X (5.00 mt) EN TUBO SCH 40  GALVANIZADO Y PINTADO</t>
  </si>
  <si>
    <t>GEOMALLA FORTGRID ASPHALT 75  3.8m\ FORTGRID ASPHALT 300 GEF: 3,2</t>
  </si>
  <si>
    <t>GEOMALLA FORTGRID ASPHALT 100  3.8m\ FORTGRID ASPHALT 700 GEF: 7,0</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</si>
  <si>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</si>
  <si>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</si>
  <si>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</si>
  <si>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</si>
  <si>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</si>
  <si>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SEÑAL VERTICAL UNA CARA PARA CICLORUTA PARAL 3m, ÁNGULO DE 2x1/4x3m LAMINA CAL. 16 PINTADA POR UNA CARA 0.60m x 0.60m o 0.75m x 0.75m</t>
  </si>
  <si>
    <t xml:space="preserve">TARIFA DIA - EQUIPO DE TOPOGRAFÍA. INCLUYE TRÁNSITO, NIVEL Y ELEMENTOS COMPLEMENTARIOS </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</si>
  <si>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</si>
  <si>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</si>
  <si>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</si>
  <si>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</si>
  <si>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</si>
  <si>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</si>
  <si>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</si>
  <si>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</si>
  <si>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</si>
  <si>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</si>
  <si>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</si>
  <si>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</si>
  <si>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</si>
  <si>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</si>
  <si>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</si>
  <si>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</si>
  <si>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</si>
  <si>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</si>
  <si>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</si>
  <si>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</si>
  <si>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</si>
  <si>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</si>
  <si>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</si>
  <si>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</si>
  <si>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</si>
  <si>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</si>
  <si>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</si>
  <si>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</si>
  <si>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</si>
  <si>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</si>
  <si>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 xml:space="preserve">TARIFA MES - EQUIPO DE TOPOGRAFÍA. INCLUYE TRÁNSITO, NIVEL Y ELEMENTOS COMPLEMENTARIOS </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</si>
  <si>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</si>
  <si>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</si>
  <si>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</si>
  <si>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</si>
  <si>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</si>
  <si>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</si>
  <si>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</si>
  <si>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</si>
  <si>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TARIFA DIA - DISTANCIOMETRO  (Incluyendo tránsito y Estación Total) - Capacidad de Lectura hasta 1500m</t>
  </si>
  <si>
    <t>TARIFA MES - DISTANCIOMETRO  (Incluyendo tránsito y Estación Total) - Capacidad de Lectura hasta 1500m.</t>
  </si>
  <si>
    <t>TAPON HD EXTREMO LISO D= 3"</t>
  </si>
  <si>
    <t>DETECTORES DE DEMANDA VEHICULAR (CÁMARA) NO INCLUYE CABLES</t>
  </si>
  <si>
    <t>DETECTORES DE DEMANDA PEATONAL (BOTONES) NO INCLUYE CABLES</t>
  </si>
  <si>
    <t>TORRE DE ILUMINACIÓN. POTENCIA DE 2.4 A 3.8 KW - INCLUYE COMBUSTIBLE</t>
  </si>
  <si>
    <t>CONTROLADOR C900V CON CAPACIDAD PARA 24 GRUPOS VEHICULARES O PEATONALES. (Suministro, instalación y puesta en funcionamiento). CON POSIBILIDAD DE AMPLIACIÓN HASTA 32 GRUPOS, RELOJ EN TIEMPO REAL, 32</t>
  </si>
  <si>
    <t>CONTROLADOR C900V CON CAPACIDAD PARA 32 GRUPOS VEHICULARES O PEATONALES. (Suministro, instalación y puesta en funcionamiento). CON POSIBILIDAD DE AMPLIACIÓN HASTA 32 GRUPOS, RELOJ EN TIEMPO REAL, 32</t>
  </si>
  <si>
    <t>ALQUILER ENTIBADO DESLIZANTE E2, RANGO PROFUNDIDAD DE EXCAVACIÓN: 3.0 M &lt; H &lt;= 4.8 M. INCL. ACCESORIOS Y ELEMENTOS DE FIJACIÓN</t>
  </si>
  <si>
    <t>TARIFA DIA - ALQUILER DE VEHICULO: CAMPERO, PICK-UP, CAMIONETA, CAMION O SIMILAR MAYOR A 2000cc DE CILINDRADA, MODELO 2022 A 2019. 100% DE LA TARIFA ESTABLECIDA. INCLUYE TODOS LOS COSTOS DE OPERACIÓN Y MANTENIMIENTO EXCEPTO EL SALARIO DEL CONDUCTOR.</t>
  </si>
  <si>
    <t>TARIFA MES - ALQUILER DE VEHICULO: CAMPERO, PICK-UP, CAMIONETA, CAMION O SIMILAR DE 1300cc A 2000cc DE CILINDRADA, MODELO 2022 A 2019. 100% DE LA TARIFA ESTABLECIDA. INCLUYE TODOS LOS COSTOS DE OPERACIÓN Y MANTENIMIENTO EXCEPTO EL SALARIO DEL CONDUCTOR</t>
  </si>
  <si>
    <t>TARIFA MES - ALQUILER DE VEHICULO: CAMPERO, PICK-UP, CAMIONETA, CAMION O SIMILAR MAYOR A 2000cc DE CILINDRADA, MODELO 2022 A 2019. 100% DE LA TARIFA ESTABLECIDA. INCLUYE TODOS LOS COSTOS DE OPERACIÓN Y MANTENIMIENTO EXCEPTO EL SALARIO DEL CONDUCTOR</t>
  </si>
  <si>
    <t>TARIFA DIA - ALQUILER DE VEHICULO: CAMPERO, PICK-UP, CAMIONETA, CAMION O SIMILAR CON CAPACIDAD DE CARGA DE 3 TON O MAS, MODELO 2022 A 2019. 100% DE LA TARIFA ESTABLECIDA. INCLUYE TODOS LOS COSTOS DE OPERACIÓN Y MANTENIMIENTO EXCEPTO EL SALARIO DEL CONDUCTOR.</t>
  </si>
  <si>
    <t>TARIFA MES - ALQUILER DE VEHICULO: CAMPERO, PICK-UP, CAMIONETA, CAMION O SIMILAR CON CAPACIDAD DE CARGA DE 3 TON O MAS, MODELO 2022 A 2019. 100% DE LA TARIFA ESTABLECIDA. INCLUYE TODOS LOS COSTOS DE OPERACIÓN Y MANTENIMIENTO EXCEPTO EL SALARIO DEL CONDUCTOR</t>
  </si>
  <si>
    <t>PALETA PARE-SIGA REGLAMENTADA</t>
  </si>
  <si>
    <t>ARANDELA (Kg)</t>
  </si>
  <si>
    <t>TORNILLO (Kg)</t>
  </si>
  <si>
    <t>TRANSPORTE DE EQUIPO MENOR A UNA TONELADA POR VIAJE. INCLUYE ESCOLTA</t>
  </si>
  <si>
    <t>PLUMA GRÚA A COMBUSTIÓN - CAPACIDAD DE CARGA DE  250 A 300 KG. GUAYA DE 35m. NO INCLUYE COMBUSTIBLE</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</si>
  <si>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</si>
  <si>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</si>
  <si>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</si>
  <si>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</si>
  <si>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</si>
  <si>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</si>
  <si>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</si>
  <si>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</si>
  <si>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</si>
  <si>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SEÑAL VERTICAL GRUPO DE PREVENTIVAS SP-40 TIPO RECTANGULO (120cm x 40cm)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</si>
  <si>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</si>
  <si>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</si>
  <si>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</si>
  <si>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PASACALLE  IMPRESO EN LONA BANNER (7.00m x 1.00m) INCLUYE PALOS A LOS EXTREMOS</t>
  </si>
  <si>
    <t>CARGA PUNTUAL EN MUESTRAS DE ROCA INTACTA. Norma técnica: ASTM D5731 - 16.</t>
  </si>
  <si>
    <t>METODO PARA LA DETERMINACION DEL INDICE DE DESLEIMIENTO - DURABILIDAD DE LUTITAS Y OTRAS ROCAS DEBILES. Norma técnica: INVE-236-13 ASTM D4644-16.</t>
  </si>
  <si>
    <t>RESISTENCIA A LA TRACCIÓN INDIRECTA DE MUESTRAS DE ROCA INTACTA. Norma técnica: ASTM D3967 - 16.</t>
  </si>
  <si>
    <t>JUEGO DE ARO Y TAPA EN HF PARA CAMARA T-13 Y T-14 NORMA ETB</t>
  </si>
  <si>
    <t>JGO</t>
  </si>
  <si>
    <t>LAMINA ALVEOLAR POLICARBONATO 6 MM</t>
  </si>
  <si>
    <t>CONCRETO MR43 DE RESISTENCIA ACELERADA (7 días)</t>
  </si>
  <si>
    <t>TUBERIA CONCRETO REF. CL.V D=24" (60cm)</t>
  </si>
  <si>
    <t>TUBERIA CONCRETO REF. CL.V D=27" (70 cm)</t>
  </si>
  <si>
    <t>TUBERIA CONCRETO REF. CL.V D=40´ (100 cm)</t>
  </si>
  <si>
    <t>CRUZ HD  12" x 6" JH (JUNTA HIDRAULICA)</t>
  </si>
  <si>
    <t>JUEGO RUEDA GIRATORIA SENCILLA - IDRD NIÑOS (1 - 5 AÑOS) SUMINISTRO E INSTALACION. SEGUN ESPECIFICACIONES IDRD</t>
  </si>
  <si>
    <t>ESTRUCTURA MICROFUTBOL. SUMINISTRO E INSTALACION. SEGUN ESPECIFICACIONES IDRD</t>
  </si>
  <si>
    <t>ESTRUCTURA BALONCESTO CON TABLERO ANTIBANDALICO. SUMINISTRO E INSTALACION. SEGUN ESPECIFICACIONES IDRD</t>
  </si>
  <si>
    <t>CERRAMIENTO CONTRA IMPACTO IDRD h= 5.0m</t>
  </si>
  <si>
    <t>ENSAYO DE CORTE DIRECTO EN CONDICION NO CONSOLIDADA, NO DRENADA (UU 3 PUNTOS). Norma técnica: INVE-154-13* (Norma de referencia) UNE-EN-ISO-17892-10 (19)* (Norma de referencia).</t>
  </si>
  <si>
    <t>ENSAYO DE CORTE DIRECTO EN CONDICION CONSOLIDADA, NO DRENADA (CU 3 PUNTOS). Norma técnica: INVE-154-13* (Norma de referencia) UNE-EN-ISO-17892-10 (19)* (Norma de referencia) UNE-103401-98 ASTM D6528-17.</t>
  </si>
  <si>
    <t>ENSAYO DE CORTE DIRECTO EN CONDICION CONSOLIDADA DRENADA (CD 3 PUNTOS). Norma técnica: INVE-154-13 NTC-1917-00 UNE-EN-ISO-17892-10-19 Numerales 5.2.1 y 7.7.1 ASTM D3080/D3080M-1 1 (Retirado en 2020) AASHTO T-236-22.</t>
  </si>
  <si>
    <t>ENSAYO DE COMPRESION TRIAXIAL SOBRE SUELOS COHESIVOS (EN CONDICION NO CONSOLIDADA, NO DRENADA UU 3 PUNTOS). Norma técnica: INVE-153-13 UNE-EN-ISO-17892-8-19 ASTM D2850-23.</t>
  </si>
  <si>
    <t>DENSIDAD Y PESO UNITARIO DEL SUELO EN EL TERRENO POR EL MÉTODO DEL CONO Y ARENA. Norma técnica: INV E 161-13 NTC 1667-02 ASTM D1556 / D1556M - 15e1 .</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</si>
  <si>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</si>
  <si>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</si>
  <si>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</si>
  <si>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</si>
  <si>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</si>
  <si>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FILTRO CONTRA POLVO PARA RESPIRADORES</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</si>
  <si>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</si>
  <si>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</si>
  <si>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</si>
  <si>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POSTE DE CONCRETO H=2.50 M RECTO (SECCIÓN DE 10CM X 10CM, PARA 8 HILOS)</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</si>
  <si>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</si>
  <si>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</si>
  <si>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</si>
  <si>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</si>
  <si>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</si>
  <si>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</si>
  <si>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</si>
  <si>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</si>
  <si>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</si>
  <si>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</si>
  <si>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</si>
  <si>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</si>
  <si>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</si>
  <si>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t>
  </si>
  <si>
    <t>MEDIDA DEL POTENCIAL DE COLAPSO DE UN SUELO PARCIALMENTE SATURADO. Norma técnica: INVE-157-13 ASTM  D5333-03 (retirado en 2017).</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</si>
  <si>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</si>
  <si>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</si>
  <si>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DETERMINACIÓN DE TERRONES DE ARCILLA Y PARTÍCULAS DELEZNABLES EN LOS AGREGADOS. Norma técnica: INV E 211-13 NTC-589-2000.</t>
  </si>
  <si>
    <t>PRESENCIA DE IMPUREZAS ORGÁNICAS EN ARENAS USADAS PARA LA PREPARACIÓN DE MORTEROS O CONCRETOS. Norma técnica: INV E 212-13 NTC-127-2000.</t>
  </si>
  <si>
    <t>DENSIDAD BULK (PESO UNITARIO) Y PORCENTAJE DE VACÍOS DE LOS AGREGADOS EN ESTADO SUELTO Y COMPACTO. Norma técnica: INV E 217-13 NTC-92-1995.</t>
  </si>
  <si>
    <t>SOLIDEZ DE LOS AGREGADOS FRENTE A LA ACCIÓN DE SOLUCIONES DE SULFATO DE SODIO O DE MAGNESIO. Norma técnica: INV E 220-13 NTC-126-1995.</t>
  </si>
  <si>
    <t>CANTIDAD DE PARTÍCULAS LIVIANAS EN UN AGREGADO PÉTREO. Norma técnica: INV E-221-13 NTC-130-1994.</t>
  </si>
  <si>
    <t>DENSIDAD, DENSIDAD RELATIVA (GRAVEDAD ESPECÍFICA) Y ABSORCIÓN DEL AGREGADO GRUESO. Norma técnica: INV E-223-13 NTC-176-1995.</t>
  </si>
  <si>
    <t>DETERMINACIÓN DEL VALOR DEL 10% DE FINOS. Norma técnica: INV E-224-13.</t>
  </si>
  <si>
    <t>DETERMINACION DEL CONTENIDO DE AZUFRE EN LOS AGREGADOS PETREOS. Norma técnica: INVE-233-13.</t>
  </si>
  <si>
    <t>DETERMINACION DE LA REACTIVIDAD POTENCIAL ACALI-SILICE DE AGREGADOS (METODO QUIMICO). Norma técnica: INVE-234-13 NTC-175-96.</t>
  </si>
  <si>
    <t>DETERMINACION DE LA LIMPIEZA SUPERFICIAL DE LAS PARTICULAS DE AGREGADO GRUESO. Norma técnica: INVE-237-13.</t>
  </si>
  <si>
    <t>DETERMINACIÓN DE LA RESISTENCIA DEL AGREGADO GRUESO A LA DEGRADACIÓN POR ABRASIÓN, UTILIZANDO EL APARATO MICRO-DEVAL. Norma técnica: INV E-238-13.</t>
  </si>
  <si>
    <t>DETERMINACION DEL CONTENIDO DE VACIOS EN AGREGADOS FINOS NO COMPACTADOS (INFLUENCIADO POR LA FORMA DE LAS PARTICULAS, LA TEXTURA SUPERFICIAL Y LA GRANULOMETRIA). Norma técnica: INVE-239-13.</t>
  </si>
  <si>
    <t>PROPORCIÓN DE PARTÍCULAS PLANAS, ALARGADAS O PLANAS Y ALARGADAS EN AGREGADOS GRUESOS. Norma técnica: INV E-240-13.</t>
  </si>
  <si>
    <t>ANÁLISIS PETROGRÁFICO DE AGREGADOS PARA CONCRETO (1 SECCIÓN DELGADA). Norma técnica: ASTM C295/C295M − 12.</t>
  </si>
  <si>
    <t>ANÁLISIS PETROGRÁFICO DE AGREGADOS PARA CONCRETO (2 SECCIÓN DELGADA). Norma técnica: ASTM C295/C295M − 12.</t>
  </si>
  <si>
    <t>ANÀLISIS PETROGRÀFICO DE AGREGADOS PARA CONCRETO (3 SECCIÓN DELGADA). Norma técnica: ASTM C295/C295M − 12.</t>
  </si>
  <si>
    <t>DETERMINACION DEL CONTENIDO DE AGUA EN LOS MATERIALES BITUMINOSOS POR DESTILACION. Norma técnica: INVE-704-13 ASTM D95-13 (18).</t>
  </si>
  <si>
    <t>PUNTOS DE INFLAMACION Y DE COMBUSTION MEDIANTE LA COPA ABIERTA CLEVELAND. Norma técnica: INVE-709-13 ASTM D92-18.</t>
  </si>
  <si>
    <t>SOLUBILIDAD DE MATERIALES ASFÁLTICOS EN TRICLOROETILENO. Norma técnica: INV E – 713 - 13 ASTM D88.</t>
  </si>
  <si>
    <t>DETERMINACIÓN DE LA VISCOSIDAD DEL ASFALTO EMPLEANDO UN VISCOSÍMETRO  ROTACIONAL (Tres temperaturas). Norma técnica: INV E – 717 - 13 ASTM D4402 - D4402M AASHTO T 316 – 06.</t>
  </si>
  <si>
    <t>EFECTO DEL CALOR Y DEL AIRE SOBRE EL ASFALTO EN LAMINA DELGADA Y ROTATORIA. Norma técnica: INVE-720-13 ASTM D2872-22.</t>
  </si>
  <si>
    <t>GRAVEDAD ESPECÍFICA BULK Y DENSIDAD DE MEZCLAS ASFÁLTICAS COMPACTADAS ABSORBENTES EMPLEANDO ESPECÍMENES RECUBIERTOS CON UNA PELÍCULA DE PARAFINA. Norma técnica: INV E – 734 - 13 ASTM D1188.</t>
  </si>
  <si>
    <t>GRAVEDAD ESPECIFICA MAXIMA DE MEZCLAS ASFALTICAS PARA PAVIMENTOS. Norma técnica: INVE-735-13 ASTM D2041/D2041M-11 (19).</t>
  </si>
  <si>
    <t>MEDIDA DE LA DENSIDAD DE CAPAS DE CONCRETO ASFALTICO EN EL TERRENO EMPLEANDO EL METODO NUCLEAR. Norma técnica: INVE-746-13 ASTM D2950/D2950M-22 (23).</t>
  </si>
  <si>
    <t>DETERMINACION DE LAS PROPIEDADES REOLOGICAS DE LOS LIGANTES ASFALTICOS MEDIANTE EL REOMETRO DE CORTE DINAMICO. Norma técnica: INVE-750-13 AASHTO T-315-20.</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</si>
  <si>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</si>
  <si>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</si>
  <si>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</si>
  <si>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</si>
  <si>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</si>
  <si>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VISCOSIDAD SAYBOLT DE ASFALTOS. Norma técnica: INV E-714-13 ASTM D 88.</t>
  </si>
  <si>
    <t>RECUPERACION ELASTICA POR TORSION DE ASFALTOS MODIFICADOS. Norma técnica: INVE-727-13 NLT-329-91.</t>
  </si>
  <si>
    <t>DESTILACION DE EMULSIONES ASFALTICAS. Norma técnica: INVE-762-13 ASTM D6997-12 (20).</t>
  </si>
  <si>
    <t>VISCOSIDAD SAYBOLT FUROL DE EMULSIONES ASFALTICAS. Norma técnica: INVE-763-13 ASTM D7496-18 (19).</t>
  </si>
  <si>
    <t>MUESTREO Y ENSAYO DE PREFABRICADOS DE CONCRETO NO REFORZADOS, VIBROCOMPACTADOS (RESISTENCIA A LA COMPRESION). Norma técnica: NTC-4024-01 Numeral 6.</t>
  </si>
  <si>
    <t>ABSORCIÓN DE AGUA POR LOS ADOQUINES DE CONCRETO. Norma técnica: INV E - 427 - 13 NTC 2017 numeral 6.3 ASTM C140.</t>
  </si>
  <si>
    <t>DISEÑO DE MEZCLAS DE CONCRETO CON DOS AGREGADOS PARA UNA RESISTENCIA DADA (Incluye caracterización)</t>
  </si>
  <si>
    <t>MEDIDA DE LA MACROTEXTURA SUPERFICIAL DE UN PAVIMENTO EMPLEANDO LA TECNICA VOLUMETRICA. Norma técnica: INVE-791-13 ASTM E965-15 (19) NLT-335-00.</t>
  </si>
  <si>
    <t>MÉTODO PARA DETERMINAR LA CARGA DE ROTURA Y ELONGACIÓN DE GEOTEXTILES (MÉTODO GRAB). Norma técnica: ASTM D4632 D4632M - 15a.</t>
  </si>
  <si>
    <t>MÉTODOS PARA MUESTREO Y ENSAYOS DE UNIDADES DE MAMPOSTERÍA Y OTROS PRODUCTOS DE ARCILLA. MÓDULO DE ROTURA - ENSAYO DE FLEXION. Norma técnica: NTC-4017-18 Numeral 6.</t>
  </si>
  <si>
    <t>ADOQUINES DE CONCRETO PARA PAVIMENTOS (RESISTENCIA A LA FLEXOTRACCION - MODULO DE ROTURA). Norma técnica: NTC-2017-18 Numeral 6.4.</t>
  </si>
  <si>
    <t>METODO DE ENSAYO PARA DETERMINAR LA RESISTENCIA A LA ABRASION DE MATERIALES PARA PISOS Y PAVIMENTOS, MEDIANTE ARENA Y DISCO METALICO ANCHO. (ADOQUINES DE CONCRETO). Norma técnica: NTC-5147-02.</t>
  </si>
  <si>
    <t>LOSETAS DE CONCRETO PARA PAVIMENTOS. RESISTENCIA A LA FLEXOTRACCION - MODULO DE ROTURA. Norma técnica: NTC-4992-22 Numeral 6.4.</t>
  </si>
  <si>
    <t>LOSETAS DE CONCRETO PARA PAVIMENTOS. ABSORCION DE AGUA Y DENSIDAD. Norma técnica: NTC-4992-22 Numeral 6.3.</t>
  </si>
  <si>
    <t>METODO DE ENSAYO PARA DETERMINAR LA RESISTENCIA A LA ABRASION DE MATERIALES PARA PISOS Y PAVIMENTOS, MEDIANTE ARENA Y DISCO METALICO ANCHO. (LOSETAS DE CONCRETO). Norma técnica: NTC-5147-02.</t>
  </si>
  <si>
    <t>PREFABRICADOS DE CONCRETO. BORDILLOS Y SARDINALES DE CONCRETO (MODULO DE ROTURA). Norma técnica: NTC-4109-19 Numeral 7.</t>
  </si>
  <si>
    <t>EXTRACCION DE TESTIGOS DE PAVIMENTOS ASFALTICOS MEDIANTE ASERRADO, DE 100 CM X 100 CM. Norma técnica: INVE-758-13 Numeral 5.2 ASTM D5361/D5361M-22.</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</si>
  <si>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</si>
  <si>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</si>
  <si>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</si>
  <si>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</si>
  <si>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</si>
  <si>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</si>
  <si>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COSTO DE LA REPRODUCCIÓN DE PLANOS TAMAÑO PLIEGO</t>
  </si>
  <si>
    <t>COSTO DE CERTIFICADO DE TRADICIÓN Y LIBERTAD DE INMUEBLES</t>
  </si>
  <si>
    <t>EXPANSIÓN LIBRE EN CONSOLIDÓMETRO. Norma técnica: ASTM D4546 - 14e1. Norma técnica: ASTM D4546 - 14e1.</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</si>
  <si>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</si>
  <si>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</si>
  <si>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</si>
  <si>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</si>
  <si>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</si>
  <si>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CONCENTRACIÓN CRÍTICA DE LLENANTE EN MEZCLAS DE CONCRETO ASFÁLTICO. Norma técnica: INV E – 745 - 13 IRAM 1542 – Junio 1983.</t>
  </si>
  <si>
    <t>CUBRIMIENTO DE LOS AGREGADOS CON MATERIALES ASFÁLTICOS EN PRESENCIA DE AGUA (STRIPPING). Norma técnica: AASHTO T 182 NLT 166 ASTM D1664.</t>
  </si>
  <si>
    <t>MÓDULO DINÁMICO DE MEZCLAS ASFÁLTICAS. Norma técnica: ASTM D3497  AASHTO TP 62 – 03.</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</si>
  <si>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</si>
  <si>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</si>
  <si>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</si>
  <si>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</si>
  <si>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</si>
  <si>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</si>
  <si>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PÉNDULO BRITÁNICO. Norma técnica: INV E – 792 - 13 NTC 5129 ASTM E 501.</t>
  </si>
  <si>
    <t>TARIFA MES - PERSONAL DE OBRA - AYUDANTE (NO INCLUYE FACTOR DE PRESTACIONES)</t>
  </si>
  <si>
    <t>TARIFA MES - ALQUILER DE VEHICULO: CAMPERO, PICK-UP, CAMIONETA, CAMION O SIMILAR DE 1300cc A 2000cc DE CILINDRADA, MODELO 2014 A 2011.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</si>
  <si>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</si>
  <si>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</si>
  <si>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</si>
  <si>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</si>
  <si>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</si>
  <si>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</si>
  <si>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</si>
  <si>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</si>
  <si>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</si>
  <si>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</si>
  <si>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</si>
  <si>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</si>
  <si>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</si>
  <si>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</si>
  <si>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</si>
  <si>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</si>
  <si>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</si>
  <si>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</si>
  <si>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</si>
  <si>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</si>
  <si>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</si>
  <si>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</si>
  <si>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</si>
  <si>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</si>
  <si>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</si>
  <si>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</si>
  <si>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</si>
  <si>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</si>
  <si>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</si>
  <si>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</si>
  <si>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</si>
  <si>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</si>
  <si>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</si>
  <si>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</si>
  <si>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</si>
  <si>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</si>
  <si>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</si>
  <si>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</si>
  <si>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</si>
  <si>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JORNAL - PERSONAL DE OBRA - AYUDANTE - HORARIO NOCTURNO (INCLUYE FACTOR DE PRESTACIONES)</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</si>
  <si>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</si>
  <si>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</si>
  <si>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</si>
  <si>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</si>
  <si>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</si>
  <si>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</si>
  <si>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</si>
  <si>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</si>
  <si>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</si>
  <si>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</si>
  <si>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</si>
  <si>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</si>
  <si>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</si>
  <si>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</si>
  <si>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</si>
  <si>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</si>
  <si>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</si>
  <si>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</si>
  <si>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</si>
  <si>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</si>
  <si>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</si>
  <si>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</si>
  <si>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</si>
  <si>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</si>
  <si>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</si>
  <si>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</si>
  <si>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</si>
  <si>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</si>
  <si>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</si>
  <si>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</si>
  <si>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</si>
  <si>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</si>
  <si>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</si>
  <si>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</si>
  <si>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</si>
  <si>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</si>
  <si>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</si>
  <si>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</si>
  <si>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</si>
  <si>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</si>
  <si>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</si>
  <si>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</si>
  <si>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</si>
  <si>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</si>
  <si>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</si>
  <si>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</si>
  <si>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</si>
  <si>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</si>
  <si>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</si>
  <si>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</si>
  <si>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</si>
  <si>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</si>
  <si>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</si>
  <si>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</si>
  <si>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</si>
  <si>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</si>
  <si>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</si>
  <si>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</si>
  <si>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</si>
  <si>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</si>
  <si>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</si>
  <si>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</si>
  <si>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</si>
  <si>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</si>
  <si>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</si>
  <si>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</si>
  <si>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</si>
  <si>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</si>
  <si>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GLB/MS</t>
  </si>
  <si>
    <t>JUNTA TC-JEVF-75 MÓDULOS DE 1.83m. INCLUYE TORNILLERÍA DE FIJACIÓN.</t>
  </si>
  <si>
    <t>NEOPRENO - APOYO EN CAUCHO NEOPRENO. DUREZA 60 SIN REFUERZOS</t>
  </si>
  <si>
    <t>NEOPRENO - APOYO EN CAUCHO NEOPRENO. DUREZA 50 SIN REFUERZOS</t>
  </si>
  <si>
    <t>NEOPRENO - APOYO EN CAUCHO NEOPRENO. DUREZA 60 REFORZADA CON 2 PLATINAS DE 1/4"</t>
  </si>
  <si>
    <t>NEOPRENO - APOYO EN CAUCHO NEOPRENO. DUREZA 50 REFORZADA CON PLATINA DE 1/8"</t>
  </si>
  <si>
    <t>ADHESIVO ESTRUCTURAL PARA ANCLAJE DE BARRAS AL CONCRETO. USO EN CONCRETO FISURADO Y NO FISURADO POR 600 ml</t>
  </si>
  <si>
    <t>ADHESIVO EPÓXICO DE DOS COMPONENTES DE CONSISTENCIA PASTOSA</t>
  </si>
  <si>
    <t>MORTERO DE REPARACIÓN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</si>
  <si>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</si>
  <si>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</si>
  <si>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</si>
  <si>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</si>
  <si>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</si>
  <si>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</si>
  <si>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</si>
  <si>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</si>
  <si>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</si>
  <si>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</si>
  <si>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ACERO ESTRUCTURAL PARA PUENTE PEATONAL TIPO TRANSMILENIO. Suministro, fabricación, transporte y montaje de estructura metálica con el siguiente esquema de protección y pintura:(Guía 6.7.1) Ver observ.</t>
  </si>
  <si>
    <t>ACERO ESTRUCTURAL PARA PUENTE PEATONAL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</si>
  <si>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pintura:(Guía 6.7.1) Ver observ.</t>
  </si>
  <si>
    <t>ACERO ESTRUCTURAL PARA ESTACIÓN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</si>
  <si>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 Altern. Estación. Ver observ.</t>
  </si>
  <si>
    <t>GEOMALLA FORTGRID BX-50</t>
  </si>
  <si>
    <t>PISO PRETENSADO e= 70 mm PARA ESTACIONES Y PUENTES TIPO TRANSMILENIO. NO INCLUYE TRANSPORTE</t>
  </si>
  <si>
    <t>REGISTRO DE CIERRE 1 1/2" EN PVC. VÁLVULA CIERRE RÁPIDO EN PVC UNIVERSAL SOLDADA</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</si>
  <si>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</si>
  <si>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</si>
  <si>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</si>
  <si>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</si>
  <si>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</si>
  <si>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IMC D= 3/4"</t>
  </si>
  <si>
    <t>UNIÓN IMC D= 3/4"</t>
  </si>
  <si>
    <t>TUBERIA CONDUIT METALICA EMT D= 1 1/4"</t>
  </si>
  <si>
    <t>CABLES POSTENSADOS (Incl. Torón de 5/8" ASTM A 416, Grado 270k, anclajes de acuerdo con planos, ductos metálicos galvanizados, equipo para inyectar (Bomba+Mezclador), ... Ver Observaciones</t>
  </si>
  <si>
    <t>MORTERO SIN CONTRACCIÓN DE ALTAS RESISTENCIAS</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</si>
  <si>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</si>
  <si>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</si>
  <si>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</si>
  <si>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</si>
  <si>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EN PERÍMETRO URBANO</t>
  </si>
  <si>
    <t>TRANSPORTE DE EQUIPO DE UNA TONELADA POR VIAJE DIURNO SIN ESCOLTA</t>
  </si>
  <si>
    <t>TRANSPORTE DE EQUIPO DE CINCO TONELADAS POR VIAJE DIURNO SIN ESCOLTA</t>
  </si>
  <si>
    <t>TRANSPORTE DE EQUIPO DE DIEZ TONELADAS POR VIAJE DIURNO SIN ESCOLTA</t>
  </si>
  <si>
    <t>TRANSPORTE DE EQUIPO DE QUINCE TONELADAS POR VIAJE DIURNO SIN ESCOLTA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</si>
  <si>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</si>
  <si>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</si>
  <si>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</si>
  <si>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</si>
  <si>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</si>
  <si>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</si>
  <si>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</si>
  <si>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MEZCLA ASFÁLTICA EN FRÍO</t>
  </si>
  <si>
    <t>DETERMINACION DE LA RESISTENCIA DE MORTEROS DE CEMENTO HIDRAULICO A LA COMPRESION, USANDO CUBOS DE 50MM O 2 PULGADAS DE LADO (UNIDAD). Norma técnica: NTC-220-22 ASTM C109/C109M-21.</t>
  </si>
  <si>
    <t>TARIFA MES - ESTACIÓN DE TOPOGRAFÍA CON TRÍPODE, DOS BASTONES, DOS PRISMAS CON PORTAPRISMA</t>
  </si>
  <si>
    <t>TARIFA MES - SISTEMA GPS, BASE, ROVER Y COLECTOR DE DATOS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</si>
  <si>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</si>
  <si>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</si>
  <si>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</si>
  <si>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</si>
  <si>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</si>
  <si>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</si>
  <si>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</si>
  <si>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 TRAMOS DE 1.00 m (Movimiento +/- 25 mm)</t>
  </si>
  <si>
    <t>PRUEBA DE HERMETICIDAD POR EL MÉTODO DE PRESIÓN POSITIVA CON AIRE PARA REDES DE ALCANTARILLADO - TRAMOS DE Ø 6" A Ø 12"</t>
  </si>
  <si>
    <t>PRUEBA DE HERMETICIDAD POR EL MÉTODO DE PRESIÓN POSITIVA CON AIRE PARA REDES DE ALCANTARILLADO - TRAMOS DE Ø 14" A Ø 24"</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</si>
  <si>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</si>
  <si>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</si>
  <si>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</si>
  <si>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</si>
  <si>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IMC D= 3"</t>
  </si>
  <si>
    <t>TUBERIA METALICO RIGID D= 6"</t>
  </si>
  <si>
    <t>CONECTOR MECÁNICO GD. CUERPO: DOBLE Y PERNO DE SUJECIÓN EN U. TUBO DE 3" VARILLA 3" - 3 1/2", 4 SOL - 2/0 STR</t>
  </si>
  <si>
    <t>CONECTOR MECÁNICO GD. CUERPO: DOBLE Y PERNO DE SUJECIÓN EN U. TUBO DE 6" , 4 SOL - 2/0 STR</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</si>
  <si>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</si>
  <si>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</si>
  <si>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</si>
  <si>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</si>
  <si>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</si>
  <si>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</si>
  <si>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</si>
  <si>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</si>
  <si>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</si>
  <si>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</si>
  <si>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</si>
  <si>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</si>
  <si>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</si>
  <si>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</si>
  <si>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</si>
  <si>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</si>
  <si>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</si>
  <si>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</si>
  <si>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</si>
  <si>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</si>
  <si>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</si>
  <si>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</si>
  <si>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</si>
  <si>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</si>
  <si>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Actualización 2022-I + MO 2023</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</si>
  <si>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</si>
  <si>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</si>
  <si>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</si>
  <si>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</si>
  <si>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ENSAYO DE LIXIVIACIÓN - BARIO. Norma técnica: SM 3120 B.</t>
  </si>
  <si>
    <t>ENSAYO DE LIXIVIACIÓN - ARSENICO. Norma técnica: SM 3120 B.</t>
  </si>
  <si>
    <t>ENSAYO DE LIXIVIACIÓN - CROMO. Norma técnica: SM 3120 B.</t>
  </si>
  <si>
    <t>ENSAYO DE LIXIVIACIÓN - COBRE. Norma técnica: SM 3120 B.</t>
  </si>
  <si>
    <t>ENSAYO DE LIXIVIACIÓN - MOLIBDENO. Norma técnica: SM 3120 B.</t>
  </si>
  <si>
    <t>ENSAYO DE LIXIVIACIÓN - NIQUEL. Norma técnica: SM 3120 B.</t>
  </si>
  <si>
    <t>ENSAYO DE LIXIVIACIÓN - PLOMO. Norma técnica: SM 3120 B.</t>
  </si>
  <si>
    <t>ENSAYO DE LIXIVIACIÓN - SELENIO. Norma técnica: SM 3120 B.</t>
  </si>
  <si>
    <t>ENSAYO DE LIXIVIACIÓN - ZINC. Norma técnica: SM 3120 B.</t>
  </si>
  <si>
    <t>ENSAYO DE LIXIVIACIÓN - CADMIO. Norma técnica: SM 3120 B.</t>
  </si>
  <si>
    <t>ENSAYO DE LIXIVIACIÓN - MERCURIO. Norma técnica: EPA-SW-846-7473-07.</t>
  </si>
  <si>
    <t>ENSAYO DE LIXIVIACIÓN - ANTIMONIO. Norma técnica: SM 3120 B  / EPA 7473.</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</si>
  <si>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</si>
  <si>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</si>
  <si>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</si>
  <si>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PERMEABILIDAD DEL CONCRETO AL AGUA. Norma técnica: NTC-4483-98.</t>
  </si>
  <si>
    <t>DISEÑO DE MEZCLA DE SUELO - CEMENTO (NO INCLUYE PRUEBA DE DURABILIDAD)</t>
  </si>
  <si>
    <t>ENSAYO DE CLASIFICACIÓN DE LOS COMPONENTES DE LOS ÁRIDOS GRUESOS RECICLADOS. Norma técnica: UNE-EN 933-11.</t>
  </si>
  <si>
    <t>DETERMINACION DE CONDUCTIVIDAD. Norma técnica: SM-2510-B-17.</t>
  </si>
  <si>
    <t>DETERMINACION DE OLOR. Norma técnica: SM-2150-B-17.</t>
  </si>
  <si>
    <t>CADMIO TOTAL. Norma técnica: SM 3111 B.</t>
  </si>
  <si>
    <t>COBRE TOTAL. Norma técnica: SM 3111 B.</t>
  </si>
  <si>
    <t>DETERMINACION DE MERCURIO TOTAL. Norma técnica: SM-3112-B-17.</t>
  </si>
  <si>
    <t>NIQUEL TOTAL. Norma técnica: SM 3111 B.</t>
  </si>
  <si>
    <t>PLOMO TOTAL. Norma técnica: SM 3111 B.</t>
  </si>
  <si>
    <t>ZINC TOTAL. Norma técnica: SM 3111 B.</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</si>
  <si>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</si>
  <si>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</si>
  <si>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</si>
  <si>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</si>
  <si>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</si>
  <si>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</si>
  <si>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</si>
  <si>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</si>
  <si>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</si>
  <si>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</si>
  <si>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t>
  </si>
  <si>
    <t>CHAZO EXPANSIVO DE 5/8" x (2 1/4" - 4 1/4") PARA CONCRETO.</t>
  </si>
  <si>
    <t>TUBERÍA CONDUIT PVC D=3/4"</t>
  </si>
  <si>
    <t>TORNILLOS A-325</t>
  </si>
  <si>
    <t>CERROJO METÁLICO CON ESCUDO EN LÁMINA DE ACERO CON LLAVE MATÁLICA</t>
  </si>
  <si>
    <t>MANIJA METÁLICA (Cc 192mm - 160mm - 107mm) CROMADA O NIQUELADA</t>
  </si>
  <si>
    <t>TUBERIA PVC U.M.  EXT CORRUGADO/INT LISO U.M. NORMA NTC 3722-1 D=355MM (14")</t>
  </si>
  <si>
    <t>TRAGANTE CÚPULA 5" x 4" PLÁSTICAS</t>
  </si>
  <si>
    <t>TEE REDUCIDA PVC SOLDAR DE 1" x 1/2"</t>
  </si>
  <si>
    <t>UNIÓN UNIVERSAL D=1"</t>
  </si>
  <si>
    <t>VALVULA CHEQUE DE 1"</t>
  </si>
  <si>
    <t>FLOTADOR MECÁNICO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</si>
  <si>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</si>
  <si>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</si>
  <si>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</si>
  <si>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</si>
  <si>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</si>
  <si>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</si>
  <si>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</si>
  <si>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</si>
  <si>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</si>
  <si>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</si>
  <si>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CODO 45° 1/8 CxE PVC SANITARIA D= 6"</t>
  </si>
  <si>
    <t>CODO 90° E.L. PARA SOLDAR D= 1/2"</t>
  </si>
  <si>
    <t>BORNA TERMINAL DE ALUMINIO 1 HUECO BARRIL LARGO, 500 KCMIL</t>
  </si>
  <si>
    <t>SEÑALES INFORMATIVAS REGLAMENTARIAS - Letreros Señalética en Trovicel.</t>
  </si>
  <si>
    <t>CABLE FPLP ENCAUCHETADO 2X18 AWG</t>
  </si>
  <si>
    <t>TAPÓN DE PRUEBA PVC SANITARIA D=6"</t>
  </si>
  <si>
    <t>REDUCCION PVC E.L. D= 1" x 1/2" (BUJE SOLDADO)</t>
  </si>
  <si>
    <t>REGISTRO DE PASO DIRECTO TIPO PESADO 1/2" EN BRONCE</t>
  </si>
  <si>
    <t>TRANSFORMADOR TRIFASICO SECO 150 KVA, 11400 V - 208/120 V</t>
  </si>
  <si>
    <t>CELDA TRANSFORMADOR DE 150 KVA, 13.2 KV. CELDA METÁLICA M.T. PARA ALOJAR TRANSFORMADOR TIPO SECO DE 15 KV. EN LÁMINA COLD ROLLED CAL. 14-16 CON PINTURA EN POLVO ELECTROSTÁTICA</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</si>
  <si>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</si>
  <si>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</si>
  <si>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</si>
  <si>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</si>
  <si>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</si>
  <si>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</si>
  <si>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</si>
  <si>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</si>
  <si>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</si>
  <si>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</si>
  <si>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</si>
  <si>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TUBO METÁLICO GALVANIZADO DE 3" CALIBRE 14</t>
  </si>
  <si>
    <t>AGREGADOS SELECCIONADOS (TAMAÑO MÁXIMO 1") BANDAS SONORAS REDUCE VELOCIDAD.</t>
  </si>
  <si>
    <t>RESINA TERMOPLÁSTICA - PINTURA TERMOPLÁSTICA</t>
  </si>
  <si>
    <t xml:space="preserve">CAMIÓN CON CALDERA PARA DERRETIR EL TERMOPLÁSTICO </t>
  </si>
  <si>
    <t>CANALETA METÁLICA DE 12 cm x 5 cm CON TAPA (2.40m)</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</si>
  <si>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</si>
  <si>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</si>
  <si>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</si>
  <si>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</si>
  <si>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USO DEL PENETRÓMETRO DINÁMICO DE CONO EN APLICACIONES DE PAVIMENTOS A POCA PROFUNDIDAD. Norma técnica: INV E 172-13 ASTM D6951 / D6951M - 09(2015).</t>
  </si>
  <si>
    <t>DETERMINACION DE SUELOS EXPANSIVOS (PROBETA). Norma técnica: INVE-132-13.</t>
  </si>
  <si>
    <t>DETECCIÓN DEL REFUERZO UTILIZANDO FERROSCAN (POR ELEMENTO)</t>
  </si>
  <si>
    <t>DETERMINACIÓN DE LA FINURA DEL CEMENTO HIDRÁULICO POR MEDIO DEL APARATO BLAINE DE PERMEABILIDAD AL AIRE. Norma técnica:  NTC - 33  ASTM C204 .</t>
  </si>
  <si>
    <t>DETERMINACIÓN DE LA VISCOSIDAD DEL ASFALTO EMPLEANDO UN VISCOSÍMETRO ROTACIONAL (UNA TEMPERATURA). Norma técnica: INV E – 717 - 13 ASTM D4402 - D4402M AASHTO T 316 – 06.</t>
  </si>
  <si>
    <t>DETERMINACION DEL LIMITE LIQUIDO DE LOS SUELOS - LIMITE PLASTICO E INDICE DE PLASTICIDAD DE LOS SUELOS. Norma técnica: INVE-125-13 INVE-126-13 NTC-4630-99 ASTM D4318-17e1 (18).</t>
  </si>
  <si>
    <t>PH DE LOS SUELOS. Norma técnica: INV E -131.</t>
  </si>
  <si>
    <t>RELACIONES HUMEDAD-DENSIDAD DE MEZCLAS DE SUELO CEMENTO. Norma técnica: INVE-611-13.</t>
  </si>
  <si>
    <t>HUMEDECIMIENTO Y SECADO DE MEZCLAS COMPACTADAS DE SUELO-CEMENTO. Norma técnica: INV E 612-13.</t>
  </si>
  <si>
    <t>RESISTENCIA A LA COMPRESIÓN DE LOS CILINDROS MOLDEADOS DE SUELO-CEMENTO. Norma técnica: INV E 612-13.</t>
  </si>
  <si>
    <t>DETERMINACIÓN DEL POTENCIAL DE CAMBIO VOLUMÉTRICO DE UN SUELO EMPLEANDO EL APARATO DE LAMBE. Norma técnica: INV E 120-13.</t>
  </si>
  <si>
    <t>VACIOS DEL LLENANTE SECO COMPACTADO. Norma técnica: INVE-229-13.</t>
  </si>
  <si>
    <t>MÉTODO PARA LA DETERMINACIÓN DEL ÍNDICE DE RESISTENCIA AL PUNZONAMIENTO DE GEOTEXTILES, GEOMEMBRANAS Y PRODUCTOS RELACIONADOS. Norma técnica: ASTM D4833 D4833M - 07(2013)e1.</t>
  </si>
  <si>
    <t>MÉTODO PARA LA DETERMINACIÓN DE LA RESISTENCIA AL RASGADO TRAPEZOIDAL DE GEOTEXTILES. Norma técnica: ASTM D4533 D4533M - 15.</t>
  </si>
  <si>
    <t>METODO DE PRUEBA ESTANDAR PARA LA PERMEABILIDAD AL AGUA DE GEOTEXTILES POR PERMITIVIDAD. Norma técnica: ASTM D4491/D4491M-22.</t>
  </si>
  <si>
    <t>TRANSFORMADOR  SECO CLASE F TRIFASICO DE 45 KVA, 11.4/0.480-277 KV ZCC 4%</t>
  </si>
  <si>
    <t>ADAPTADOR PVC MACHO ROSCADO 1 1/2"</t>
  </si>
  <si>
    <t>REDUCCION PVC E.L.  D= 1 1/2 x 1/2" (BUJE SOLDADO)</t>
  </si>
  <si>
    <t>DETERMINACIÓN DEL CONTENIDO DE MATERIA ORGÁNICA DE UN SUELO POR EL MÉTODO DE PERMANGANATO POTÁSICO. Norma técnica: UNE 103204.</t>
  </si>
  <si>
    <t>SENSOR DE MOVIMIENTO 360° PARA LUMINARIA</t>
  </si>
  <si>
    <t>TEE PVC REDUCIDA U.M. 3" x 2"</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</si>
  <si>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</si>
  <si>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</si>
  <si>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</si>
  <si>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</si>
  <si>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</si>
  <si>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</si>
  <si>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</si>
  <si>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</si>
  <si>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EXTREMO JUNTA HIDRÁULICA 4"X4" (100x100mm)</t>
  </si>
  <si>
    <t>ADAPTADOR PVC MACHO ROSCADO D=1"</t>
  </si>
  <si>
    <t>UNION DRESSER HD D=16"</t>
  </si>
  <si>
    <t>VÁLVULA COMPUERTA D=2" EXTREMOS BRIDADOS (A) (150 PSI)</t>
  </si>
  <si>
    <t>SEÑAL VERTICAL GRUPO DE PREVENTIVAS SR-38 Y SR-39 TIPO RECTÁNGULO (75cm x 25cm)</t>
  </si>
  <si>
    <t>LLAVE MANGUERA 1/2"</t>
  </si>
  <si>
    <t>UNION PVC (PRESION) EXTREMO LISO D=1"</t>
  </si>
  <si>
    <t>UNION DRESSER HD D=24"</t>
  </si>
  <si>
    <t>ENCUESTA DE PERCEPCIÓN CIUDADANA. Incl. formato de encuesta de percepción ciudadana, diseño de muestra y metodología de recolección en campo, base de datos en formato excel, presentación de resultados</t>
  </si>
  <si>
    <t>PLANTACIÓN DE ÁRBOL LIQUIDAMBAR H=1.5mt (Incluye siembra, caja, tierra abonada, tutor) SUMINISTRO Y SIEMBRA</t>
  </si>
  <si>
    <t>PLANTACIÓN DE ÁRBOL CEDRO H=1.5mt (Incluye siembra, caja, tierra abonada, tutor) SUMINISTRO Y SIEMBRA</t>
  </si>
  <si>
    <t>TUBERIA DB PVC TELEFÓNICO D=4"</t>
  </si>
  <si>
    <t>TEE PVC SOLDAR E.L. D=3/4" SCHEDULE 40</t>
  </si>
  <si>
    <t>CODO HD EXTREMO JUNTA HIDRÁULICA PARA PVC 22.5ºX4"</t>
  </si>
  <si>
    <t>ÁNGULO ALUMINIO BLANCO DE 3m DE 66mm x 39mm</t>
  </si>
  <si>
    <t>MASILLA PARA LÁMINAS DE YESO Y CARTÓN, PARA DRY WALL</t>
  </si>
  <si>
    <t>CINTA FIBRA DE VIDRIO PARA DRY WALL 5cm DE ANCHO</t>
  </si>
  <si>
    <t>BARRAJE PREFORMADO BT DE 6 SALIDAS, AP 280 CON FUSIBLE DE 175 AMP</t>
  </si>
  <si>
    <t>PANEL EN FIBRA MINERAL DE 60 cm x 60 cm x 14 mm.</t>
  </si>
  <si>
    <t>TEE ALUMINIO BLANCO DE 3m DE 18mm x 23mm</t>
  </si>
  <si>
    <t>TUBERIA PVC PRESION E.L. D=3/4"  RDE 21</t>
  </si>
  <si>
    <t>LAMINA ACERO INOXIDABLE 304 Cal. 18</t>
  </si>
  <si>
    <t>MEDIDOR PARA AGUA DE 1/2"</t>
  </si>
  <si>
    <t>LADRILLO PRENSADO LIVIANO 24x12x6</t>
  </si>
  <si>
    <t>PIEDRA MUÑECA BOGOTANA PULIDA 600X400X60MM</t>
  </si>
  <si>
    <t>BORDILLO PREFABRICADO A81 (800x150x350mm)</t>
  </si>
  <si>
    <t>LIQUIDAMBAR H=2.5m (Incluye tutor con manguera y almabre)</t>
  </si>
  <si>
    <t>PALMA PHOENIX H=3.5m (Incluye tutor con manguera y almabre)</t>
  </si>
  <si>
    <t>CAJA 4X2 DE 3/4" (Soporte de dispositivo). Metalica</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</si>
  <si>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</si>
  <si>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</si>
  <si>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</si>
  <si>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</si>
  <si>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</si>
  <si>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</si>
  <si>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</si>
  <si>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ESPEJO CRISTAL BISELADO DE 5MM COLOCADO SOBRE MARCO DE MADERA, PARA BAÑOS WC. H=1.00</t>
  </si>
  <si>
    <t>CINTA DOBLE FAZ INTERIORES 24 MM</t>
  </si>
  <si>
    <t>BRIDA CIEGA EN ACERO D= 24". PRESIÓN DE TRABAJO= 150 PSI. No incluye espárragos, tuerca ni empaques. Norma de fabricación AWWA C 207 Clase D. Incluye Transporte.</t>
  </si>
  <si>
    <t>FIBRA ÓPTICA MONOMODO 4 HILOS</t>
  </si>
  <si>
    <t>TUBO ACERO CARBÓN 16" STD 150 PSI</t>
  </si>
  <si>
    <t>CODO 90° ALCANTARILLADO D=10"</t>
  </si>
  <si>
    <t>CODO 90° ALCANTARILLADO D=12"</t>
  </si>
  <si>
    <t>CODO 90° ALCANTARILLADO D=16"</t>
  </si>
  <si>
    <t>BRIDA FLANGLES SLIP-ON ACERO CARBÓN 150 D= 16"</t>
  </si>
  <si>
    <t>TUBERIA EN ACERO D=16" CON UNIONES ESPIGO-CAMPANA CON EMPAQUE DE CAUCHO, CON REVESTIMIENTO INTERIOR Y RECUBRIMIENTO EXTERIOR EN MORTERO DE CEMENTO. PRESIÓN DE TRABAJO = 150 PSI</t>
  </si>
  <si>
    <t>TUBO ACERO CARBÓN A106 SCH-40  S/C 4"</t>
  </si>
  <si>
    <t>TUBERIA EN ACERO D=24" CON UNIONES ESPIGO-CAMPANA CON EMPAQUE DE CAUCHO, CON REVESTIMIENTO INTERIOR Y RECUBRIMIENTO EXTERIOR EN MORTERO DE CEMENTO. PRESIÓN DE TRABAJO = 150 PSI</t>
  </si>
  <si>
    <t>FLECHA LUMINOSA INTERMITENTE DE 1.10 MTS DE LONGITUD Y 40 CMS DE ANCHO CON ESTRUCTURA EN TUBO CUADRADO DE 1" DE 1.60CMS DE ALTO (ALTURA TOTAL 2 MTS) EN CALIBRE 20. ESTRUCTURA EN ANGULO DE 1 1/2 X 1/8</t>
  </si>
  <si>
    <t>GEOMALLA RESISTENCIA ÚLTIMA 60 KN/M</t>
  </si>
  <si>
    <t>TUBO ACERO CARBÓN 24" STD 150 PSI</t>
  </si>
  <si>
    <t>BRIDA FLANGLES SLIP-ON ACERO CARBÓN 150 D= 12"</t>
  </si>
  <si>
    <t>BRIDA FLANGLES SLIP-ON ACERO CARBÓN 150 D= 4"</t>
  </si>
  <si>
    <t>SEÑAL VERTICAL SP/SR PARA CICLORUTA DE 0.45 m x 0.45 m, INCLUYE POSTE</t>
  </si>
  <si>
    <t>PALMA DE CERA H=3.5mt (Incluye tutor H=3.00m con manguera y alambre) SUMINISTRO. No incluye caja ni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</si>
  <si>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</si>
  <si>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</si>
  <si>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REDUCCION HD 24" x 16"</t>
  </si>
  <si>
    <t>REDUCCION HD TIPO  U.M. 12" X 6"</t>
  </si>
  <si>
    <t>REDUCCION PVC TIPO  U.M. 12" X 8"</t>
  </si>
  <si>
    <t>REDUCCION PVC TIPO  U.M. 6" X 3"</t>
  </si>
  <si>
    <t>ACERO LISO  D= 2 1/2"</t>
  </si>
  <si>
    <t>SEÑAL CICLORUTA SIC-02, TABLERO 0.70M X 0.40M. EN LÁMINA GALVANIZADA CAL-16. INCLUYE SOPORTE EN TUBO REDONDO 2" EN REFLECTIVO CON PINTURA ELECTROSTÁTICA</t>
  </si>
  <si>
    <t>SEÑAL CICLORUTA SIC-02, TABLERO 0.80M X 0.80M. EN LÁMINA GALVANIZADA C-16. INCLUYE SOPORTE EN TUBO REDONDO 2" EN REFLECTIVO CON PINTURA ELECTROSTÁTICA</t>
  </si>
  <si>
    <t>SEÑAL VERTICAL SR PARA CICLORUTA D=0.45M. INCLUYE POSTE</t>
  </si>
  <si>
    <t>SEÑAL VERTICAL GRUPO I (60X60CM) CON PLAQUETA. INCLUYE POSTE. SUMINISTRO E INSTALACIÓN</t>
  </si>
  <si>
    <t>TEE PVC U.M. 4" X 4"</t>
  </si>
  <si>
    <t>TEE PVC U.M. 6" X 3"</t>
  </si>
  <si>
    <t>TEE PVC U.M. 6" X 4"</t>
  </si>
  <si>
    <t>TEE PVC U.M. 8" X 6"</t>
  </si>
  <si>
    <t>TEE PVC U.M. 8" X 8"</t>
  </si>
  <si>
    <t>TUBERIA PVC U.M. EXT CORRUGAD LISO U.M. NORMA NTC 3722-1  D=24"</t>
  </si>
  <si>
    <t>TUBERIA PVC U.M. EXT CORRUGAD LISO U.M. NORMA NTC 3722-1  D=27"</t>
  </si>
  <si>
    <t>TUBERIA PVC U.M. EXT CORRUGAD LISO U.M. NORMA NTC 3722-1  D=30"</t>
  </si>
  <si>
    <t>TUBERIA PVC U.M. EXT CORRUGAD LISO U.M. NORMA NTC 3722-1  D=36"</t>
  </si>
  <si>
    <t>TUBERIA PVC U.M. EXT CORRUGAD LISO U.M. NORMA NTC 3722-1  D=39"</t>
  </si>
  <si>
    <t>TUBERIA PVC U.M. EXT CORRUGAD LISO U.M. NORMA NTC 3722-1  D=48"</t>
  </si>
  <si>
    <t>VALVULA 1 1/2" PARA EXPULSIÓN DE AIRE</t>
  </si>
  <si>
    <t>KIT DE PUESTA A TIERRA CAPACITIVO VERTICAL DE 90 KG DE HIDROSOLTA</t>
  </si>
  <si>
    <t>TUBO ACERO CARBÓN A106 SCH-40  S/C 2"</t>
  </si>
  <si>
    <t>VALVULA COMPUERTA D=4" EXTREMOS BRIDADOS (A) (150 PSI)</t>
  </si>
  <si>
    <t>VALVULA DE GLOBO DE 4" (A)</t>
  </si>
  <si>
    <t>HIDROSOLTA (15 KILOGRAMOS)</t>
  </si>
  <si>
    <t>VALVULA DE MARIPOSA Ø 12"A BRIDA - BRIDA (A) (150 PSI)</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</si>
  <si>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</si>
  <si>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</si>
  <si>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</si>
  <si>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TEE PVC U.M. 12" X 6"</t>
  </si>
  <si>
    <t>TEE PVC U.M. 12" X 4"</t>
  </si>
  <si>
    <t>TUBERIA PVC U.M. EXT CORRUGAD LISO U.M. NORMA NTC 3722-1 D=33"</t>
  </si>
  <si>
    <t>TUBERIA PVC U.M. EXT CORRUGAD LISO U.M. NORMA NTC 3722-1 D=42"</t>
  </si>
  <si>
    <t>TUBO ACERO CARBÓN A106 SCH-40  S/C 1"</t>
  </si>
  <si>
    <t>TUBO ACERO CARBÓN A106 SCH-40  S/C 1 1/2"</t>
  </si>
  <si>
    <t>UNIÓN JUNTA DE DESMONTAJE AUTOPORTANTE Ø 16" (A)</t>
  </si>
  <si>
    <t>TAPON PVC U.M. JUNTA HIDRAULICA NORMA NTC 382 D=2"</t>
  </si>
  <si>
    <t>UNIÓN JUNTA DE DESMONTAJE AUTOPORTANTE Ø 12" (A)</t>
  </si>
  <si>
    <t>UNIÓN JUNTA DE DESMONTAJE AUTOPORTANTE Ø 24" (A)</t>
  </si>
  <si>
    <t>VALVULA DE COMPUERTA Ø 4" (E.L) CON SELLO EN BRONCE</t>
  </si>
  <si>
    <t>VENTOSA DE DOBLE ACCIÓN DE 2" DE BRIDA (A)</t>
  </si>
  <si>
    <t>CODO EN ACERO D=16" ENTRE 67.5° Y 90  L=1.25 m x 1.25 m, INCLUYE UNIONES ESPIGO-CAMPANA CON EMPAQUE CAUCHO. CON REVESTIMIENTO INTERIOR Y EXTERIOR EN MORTERO DE CEMENTO. PRESIÓN TRABAJO 150 PSI</t>
  </si>
  <si>
    <t>CODO EN ACERO D=4"</t>
  </si>
  <si>
    <t>SEÑAL METÁLICA DEFINITIVA DOBLE DE 0.75x0.75m REFLECTIVO GRADO INGENIERÍA ÁNGULOS DE 2x1/4", LÁMINA CLA. 16 PINTADA UNA CARA PINTURA ELECTROSTÁTICA. INCL. POSTE</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</si>
  <si>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</si>
  <si>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(SUMINISTRO E INSTALACION)</t>
  </si>
  <si>
    <t>SEÑAL VERTICAL REGLAMENTARIA CICLORRUTA (D= 45cm) CON PLAQUETA. INCLUYE POSTE.</t>
  </si>
  <si>
    <t>TUBO EN ACERO SCH 40 D= 1"</t>
  </si>
  <si>
    <t>TUBO EN ACERO SCH 40 D= 1 1/2"</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</si>
  <si>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</si>
  <si>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</si>
  <si>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</si>
  <si>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t>
  </si>
  <si>
    <t>POSTE TIPO MÁSTIL T1 (3.80m) EN TUBO SCH 40 GALVANIZADO Y PINTADO</t>
  </si>
  <si>
    <t>TAPA VALVULA TIPO CHOROTE TRAFICO PESADO</t>
  </si>
  <si>
    <t>AGUA - E. COLI</t>
  </si>
  <si>
    <t>MUESTRA</t>
  </si>
  <si>
    <t>AGUA - COLOR APARENTE</t>
  </si>
  <si>
    <t>VALVULA COMPUERTA ELASTICA HD DN D=12" PVC L.F.</t>
  </si>
  <si>
    <t>VALVULA COMPUERTA ELASTICA HD DN D=8" PVC L.F.</t>
  </si>
  <si>
    <t>VALVULA COMPUERTA ELASTICA HD DN D=6" PVC L.F.</t>
  </si>
  <si>
    <t>VALVULA COMPUERTA ELASTICA HD DN D=4" PVC L.F.</t>
  </si>
  <si>
    <t>REDUCCIÓN EXCÉNTRICA HD 27" x 24". Br PN10 x Br CL 125</t>
  </si>
  <si>
    <t>UNION JUNTA DE DESMONTAJE TIPO DRESSER Ø 4" 150 PSI</t>
  </si>
  <si>
    <t>VÁLVULA DE CHEQUE DE 4" 150 PSI EXTREMOS BRIDADOS.</t>
  </si>
  <si>
    <t>VÁLVULA VENTOSA HD COMBINADA TRIPLE ACCIÓN (TRIPLE EFECTO) D=3" EXTREMO EN BRIDA CLASE 150</t>
  </si>
  <si>
    <t>VALVULA COMPUERTA ELÁSTICA EXTREMOS BRIDADOS. D=3"  150 PSI (VASTAGO ASCENDENTE)</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</si>
  <si>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</si>
  <si>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</si>
  <si>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</si>
  <si>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</si>
  <si>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YEE REDUCIDA PVC SANITARIA 4" x 3"</t>
  </si>
  <si>
    <t>CONDUCTORES DE ALUMINIO 4X(1X2/0) AWG AISLADO HFFR 600 V C.A.</t>
  </si>
  <si>
    <t>SIFON PVC 135° D=3"</t>
  </si>
  <si>
    <t>PUERTA METÁLICA CON REJILLA DE 0.80 m x 2.10 m.</t>
  </si>
  <si>
    <t>SIFON PVC 135° D=4"</t>
  </si>
  <si>
    <t>CODO 90° PVC E.L.  D= 2"</t>
  </si>
  <si>
    <t>UPS 2.0 KVA</t>
  </si>
  <si>
    <t>ESPECIES DE JARDINERÍA PORTE BAJO (CINTAS)</t>
  </si>
  <si>
    <t>POSTE METALICO GALVANIZADO EN CALIENTE H=14m CON BRAZO SENCILLO</t>
  </si>
  <si>
    <t>CONECTOR TIPO CUÑA</t>
  </si>
  <si>
    <t>POSTE METALICO GALVANIZADO EN CALIENTE H=14m CON BRAZO DOBLE PROPOSITO DE 1.5m</t>
  </si>
  <si>
    <t>CURVA DE ACERO GALVANIZADA DE 4" X 90°</t>
  </si>
  <si>
    <t>UNIÓN GALVANIZADA DE 4"</t>
  </si>
  <si>
    <t>LUMINARIA RALED IV 128 LED, RA02SII, 200W COMPLETA PARA ALUMBRADO PÚBLICO</t>
  </si>
  <si>
    <t>CAJA METÁLICA DE PASO 30cmX30cmX10cm</t>
  </si>
  <si>
    <t>CAJA DE EMPALME PARA 12 HILOS MÍNIMO</t>
  </si>
  <si>
    <t>OTDR FIBRA ÓPTICA ALQUILER</t>
  </si>
  <si>
    <t>FUSIONADOR DE FIBRA ÓPTICA ALQUILER</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</si>
  <si>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</si>
  <si>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</si>
  <si>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</si>
  <si>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</si>
  <si>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CABLE ALUMINIO AISLADO THHW, 500 KCMIL AA8000-CPT 600V 90°C CT</t>
  </si>
  <si>
    <t>VÁLVULA ANTI-RETORNO, (CHEQUE CORTINA) TIPO SWING, D 1 1/2" (DN40), CLASE 150, CONEXIONES ROSCADAS NPT.</t>
  </si>
  <si>
    <t>TEE BRIDADO, D 6"X6" (DN150), ASTM A126, GALVANIZADO ASTM A123, ASME B16.42, RF CLASE 150</t>
  </si>
  <si>
    <t>BRIDA FLANGLES SLIP-ON D= 3" ACERO SOLDABLE RF 150 LB. ANSI B16.5</t>
  </si>
  <si>
    <t>BRIDA FLANGLES SLIP-ON D= 6" ACERO SOLDABLE RF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</si>
  <si>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</si>
  <si>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</si>
  <si>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</si>
  <si>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</si>
  <si>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</si>
  <si>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</si>
  <si>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</si>
  <si>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MEDICIÓN DEL TAMAÑO. Norma técnica: NTC-4017-18 numeral 18.</t>
  </si>
  <si>
    <t>LOSETAS DE CONCRETO PARA PAVIMENTOS. DIMENSIONAMIENTO. Norma técnica: NTC-4992-22 Numeral 6.2.10.</t>
  </si>
  <si>
    <t>MUESTREO Y METODOS DE ENSAYO DE UNIDADES DE MAMPOSTERIA DE CONCRETO Y UNIDADES RELACIONADAS. ABSORCIÓN DE AGUA. Norma técnica: NTC-4024-23 Numeral 8.</t>
  </si>
  <si>
    <t>ADOQUINES DE CONCRETO PARA PAVIMENTOS. MEDICIONES - DIMENSIONAMIENTO. Norma técnica: NTC-2017-18 Numeral 6.2.</t>
  </si>
  <si>
    <t>DETERMINACIÓN DE LA VISCOSIDAD DEL ASFALTO EMPLEANDO VISCOSÍMETROS CAPILARES DE VACÍO. Norma técnica: INV E – 716 - 13 ASTM D2171.</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</si>
  <si>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</si>
  <si>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</si>
  <si>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</si>
  <si>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DETERMINACIÓN DEL POTENCIAL DE REACTIVIDAD ÁLCALI DEL AGREGADOS (MÉTODO DE LAS BARRAS DE MORTERO). Norma técnica: ASTM 1260.</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</si>
  <si>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</si>
  <si>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</si>
  <si>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TIEMPO DE FRAGUADO, DESVIACIÓN MÁXIMA RESPECTO DEL TIEMPO DE CONTROL (HORAS:MINUTOS). Norma técnica: ASTM C 403.</t>
  </si>
  <si>
    <t>DETERMINACIÓN DE LA VELOCIDAD DE PULSO ULTRASONIDO A TRAVÉS DEL CONCRETO, POR ELEMENTO. Norma técnica: NTC 4325.</t>
  </si>
  <si>
    <t>DENSIDAD, ABSORCIÓN Y VACÍOS EN CONCRETO ENDURECIDO. Norma técnica: NTC 5653-2008 ASTM C642.</t>
  </si>
  <si>
    <t>BRIDA CIEGA EN ACERO D= 16". PRESIÓN DE TRABAJO= 150 PSI. No incluye espárragos, tuerca ni empaques. Norma de fabricación AWWA C 207 Clase D. Incluye Transporte.</t>
  </si>
  <si>
    <t>TEE PVC U.M. 8" X 4"</t>
  </si>
  <si>
    <t>BRIDA CIEGA EN ACERO (HD) D= 2". PRESIÓN DE TRABAJO= 150 PSI. No incluye espárragos, tuerca ni empaques. Incluye Transporte.</t>
  </si>
  <si>
    <t>BRIDA CIEGA EN ACERO (HD) D= 4". PRESIÓN DE TRABAJO= 150 PSI. No incluye espárragos, tuerca ni empaques. Incluye Transporte, Incluye IVA.</t>
  </si>
  <si>
    <t>BRIDA CIEGA EN ACERO (HD) D= 12". PRESIÓN DE TRABAJO= 150 PSI. No incluye espárragos, tuerca ni empaques. Incluye Transporte, Incluye IVA.</t>
  </si>
  <si>
    <t>CODO 90° Ø4" EN HIERRO GALVANIZADO</t>
  </si>
  <si>
    <t>MEDICIÓN DE PERFIL TRANSVERSAL PARA DETERMINACIÓN DEL AHUELLAMIENTO (100 M)</t>
  </si>
  <si>
    <t>TUBO (PERFIL TUBULAR) GALVANIZADO DE DIÁMETRO 3" ESPESOR 2.3 mm</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</si>
  <si>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</si>
  <si>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</si>
  <si>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</si>
  <si>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</si>
  <si>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</si>
  <si>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</si>
  <si>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</si>
  <si>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</si>
  <si>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</si>
  <si>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</si>
  <si>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</si>
  <si>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</si>
  <si>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</si>
  <si>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</si>
  <si>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</si>
  <si>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t>
  </si>
  <si>
    <t>MEZCLA ASFÁLTICA EN CALIENTE DENSA MD10 CON CEMENTO ASFÁLTICO TIPO II</t>
  </si>
  <si>
    <t>MEZCLA ASFÁLTICA EN CALIENTE DENSA MD12 CON CEMENTO ASFÁLTICO TIPO II</t>
  </si>
  <si>
    <t>MEZCLA ASFÁLTICA EN CALIENTE DENSA MD20 CON CEMENTO ASFÁLTICO TIPO II</t>
  </si>
  <si>
    <t>EXTINTOR x 10 LB</t>
  </si>
  <si>
    <t>CAMILLA EN FIBRA CON ARNÉS - INMOVILIZADOR Y SEÑAL</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</si>
  <si>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</si>
  <si>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</si>
  <si>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</si>
  <si>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</si>
  <si>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</si>
  <si>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</si>
  <si>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</si>
  <si>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</si>
  <si>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</si>
  <si>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</si>
  <si>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PERFORACIÓN MECÁNICA POR PERCUSIÓN Y LAVADO EN SUELO BLANDO DE 0 a 10m. Incl descrip visual de estratos encontrados,lecturas de campo,tipo y prof. muestras recuperadas,datos nivel freático,SPT,Veleta</t>
  </si>
  <si>
    <t>PERFORACIÓN MECÁNICA POR ROTACIÓN EN ROCA DE 0 a 10m. Incl recuperación continua muestras,descrip visual estratos encontrados,lecturas de campo,tipo y prof muestras recuperadas,SPT,Veleta de campo</t>
  </si>
  <si>
    <t>PERFORACIÓN MECÁNICA POR ROTACIÓN EN COLUVIÓN/ALUVIÓN DE 0 a 10m. Incl recuperación continua muestras,descrip visual estrat encontrados,lecturas de campo,tipo y prof muestras recuperadas,SPT,Veleta</t>
  </si>
  <si>
    <t>PERFORACIÓN MECÁNICA POR ROTACIÓN EN ROCA DE 0 a 30m. Incl recuperación continua muestras,descrip visual estratos encontrados,lecturas de campo,tipo y prof muestras recuperadas,SPT,Veleta de campo</t>
  </si>
  <si>
    <t>PERFORACIÓN MECÁNICA POR ROTACIÓN EN COLUVIÓN/ALUVIÓN DE 0 a 30m. Incl recuperación continua muestras,descrip visual estrat encontrados,lecturas de campo,tipo y prof muestras recuperadas,SPT,Veleta</t>
  </si>
  <si>
    <t>PERFORACIÓN MECÁNICA POR ROTACIÓN EN ROCA DE 0 a 50m. Incl recuperación continua muestras,descrip visual estratos encontrados,lecturas de campo,tipo y prof muestras recuperadas,SPT,Veleta de campo</t>
  </si>
  <si>
    <t>PERFORACIÓN MECÁNICA POR ROTACIÓN EN ROCA DE 0 + 50m. Incl recuperación continua muestras,descrip visual estratos encontrados,lecturas de campo,tipo y prof muestras recuperadas,SPT,Veleta de campo</t>
  </si>
  <si>
    <t>ENSAYO DE CPTU HASTA 30 METROS</t>
  </si>
  <si>
    <t>ENSAYO DE CPTU HASTA 50 METROS</t>
  </si>
  <si>
    <t>ENSAYO DE CPTUS HASTA 30 METROS  (CONO SÍSMICO SCPTu)</t>
  </si>
  <si>
    <t>ENSAYO DE CPTUS HASTA 50 METROS  (CONO SÍSMICO SCPTu)</t>
  </si>
  <si>
    <t>ENSAYO DE DOWNHOLE HASTA 30 METROS (Sin perforación, ni tubería de PVC)</t>
  </si>
  <si>
    <t>ENSAYO DE DOWNHOLE HASTA 50 METROS (Sin perforación, ni tubería de PVC)</t>
  </si>
  <si>
    <t>SISTEMA (SONDEO) ELÉCTRICO VERTICAL (30 metros de profundidad)</t>
  </si>
  <si>
    <t>CEMENTO ASFÁLTICO MODIFICADO CON POLÍMEROS TIPO III</t>
  </si>
  <si>
    <t>CEMENTO ASFÁLTICO MODIFICADO CON POLÍMEROS TIPO V</t>
  </si>
  <si>
    <t>INSTAL. Y PUESTA EN SERVICIO DE CONTROLADOR DE TRAFICO C900 EN BOGOTÁ, (Incl. transp. de controlador desde SDM hasta lugar instalación en Bogotá, M de O e IVA, No incl. suministro de Controlador</t>
  </si>
  <si>
    <t>DEFENSA VIAL METÁLICA en acero laminado en frío, vigas en forma doble honda o W, parales y separadores metálicos</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</si>
  <si>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</si>
  <si>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</si>
  <si>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</si>
  <si>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KIT SILLA YEE 250 x 200 PVC</t>
  </si>
  <si>
    <t>KIT SILLA YEE 315 x 200 PVC</t>
  </si>
  <si>
    <t>KIT SILLA YEE 400 x 200 PVC</t>
  </si>
  <si>
    <t>KIT SILLA YEE 450 x 200 PVC</t>
  </si>
  <si>
    <t>RUTEADORA PARA PAVIMENTOS - PROFUNDIDAD DE CORTE DE 30 A 50 MM</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</si>
  <si>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</si>
  <si>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</si>
  <si>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</si>
  <si>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TALADRO ROTOPERCUTOR MAYOR A 3/4"</t>
  </si>
  <si>
    <t>REPARADUCTO PVC D=4" - DUCTO TELEFÓNICO</t>
  </si>
  <si>
    <t>CONCRETO MR45 GRAVA COMÚN ACELERADO A 3 DÍAS.</t>
  </si>
  <si>
    <t>CONCRETO MR50 GRAVA COMÚN ACELERADO A 3 DÍAS.</t>
  </si>
  <si>
    <t>PENDONES ELABORADOS  EN BANNER, CON UNA DIMENSIÓN DE 1.00 m DE ANCHO POR 1.50 m DE LARGO. IMPRESIÓN A FULL COLOR SEGÚN DISEÑOS DE OJALETES.</t>
  </si>
  <si>
    <t>BASTÓN LUMINOSO 5 FUNCIONES GRANDE ST -900 -1 55 x 4.5 cm RECARGABLE.</t>
  </si>
  <si>
    <t>TACHA REFLECTIVA UNIDIRECCIONAL BLANCA/ROJA. Incluye suministro e instalación</t>
  </si>
  <si>
    <t>SEÑAL VERTICAL INFORMATIVA SI-27C (70 cm x 100 cm). INCLUYE SUMINISTRO E INSTALACION.</t>
  </si>
  <si>
    <t>POSTE TIPO MÉNSULA T2 (2.50m) EN TUBO SCH 40 GALVANIZADO Y PINTADO.</t>
  </si>
  <si>
    <t>ADAPTADOR TERMINAL CAMPANA PVC D= 6"</t>
  </si>
  <si>
    <t>MEDICIÓN DE LA RESISTENCIA AL DESLIZAMIENTO EN ESTRUCTURA DE PAVIMENTO RÍGIDOS Y FLEXIBLES (COEFICIENTE DE FRICCIÓN) CON CON EQUIPO DE ALTO RENDIMIENTO. INCLUYE MOVILIZACIÓN, TOMA DE INFORMACIÓN, PROCESAMIENTO, ANÁLISIS Y ENTREGA DE RESULTADOS. NO INCLUYE VEHÍCULO ESCOLTA.</t>
  </si>
  <si>
    <t>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</si>
  <si>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</si>
  <si>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</si>
  <si>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</si>
  <si>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</si>
  <si>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</si>
  <si>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</si>
  <si>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CERRAMIENTO TIPO CED M72</t>
  </si>
  <si>
    <t>BARANDA M-80 A, CON MÓDULO FRONTAL EN MALLA ESLABONADA</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</si>
  <si>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</si>
  <si>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</si>
  <si>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</si>
  <si>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</si>
  <si>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</si>
  <si>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</si>
  <si>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</si>
  <si>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</si>
  <si>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</si>
  <si>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</si>
  <si>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</si>
  <si>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</si>
  <si>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</si>
  <si>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</si>
  <si>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</si>
  <si>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</si>
  <si>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</si>
  <si>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</si>
  <si>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</si>
  <si>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REDUCCIÓN PVC E.L.  D= 1 1/2 x 1" (BUJE SOLDADO)</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</si>
  <si>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</si>
  <si>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</si>
  <si>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</si>
  <si>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</si>
  <si>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</si>
  <si>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CINTURÓN DE CIERRE Ø24" e=1/4"</t>
  </si>
  <si>
    <t>NIPLE HD Ø4" BRIDA B16.5 x LISO Long. 816 mm. CON PASAMURO z=665mm</t>
  </si>
  <si>
    <t>NIPLE HD Ø4" BRIDA B16.5 x LISO Long. 1274 mm. CON PASAMURO z=824mm</t>
  </si>
  <si>
    <t>NIPLE HD Ø4" BRIDA B16.5 x LISO Long. 500 mm. CON PASAMURO z=310mm</t>
  </si>
  <si>
    <t>NIPLE HD Ø4" BRIDA B16.5 x LISO Long. 1020 mm. CON PASAMURO z=820mm</t>
  </si>
  <si>
    <t>PIEZA ESPECIAL CCP Ø24" LISOxLISO CL300 LONGITUD 4000mm CON (1) SALIDA VERTICAL SOBRE LOMO DE Ø3" LONGITUD 200mm DE LA CAJA EXTERNA DEL TUBO A BRIDA B.16.5  Y (2) RUANAS PASAMURO Ø24" e=1' HA SOLDADAS</t>
  </si>
  <si>
    <t>PIEZA ESPECIAL CCP Ø18" CL300 TIPO NIPLE LISO-BRIDA LONGITUD= 2300mm, (1) RUANA PASAMURO Ø18" HA e=1" SOLDADA A DISTANCIA z=0.85m (1) AMPLIACIÓN Ø18"A Ø24" LONGITUD=450mm SOLDADA A 1150mm DE LA BRIDA</t>
  </si>
  <si>
    <t>TUBERIA HG Ø1 1/2"</t>
  </si>
  <si>
    <t>UNION DE DESMONTAJE AUTOPORTANTE HD Ø4" BRIDA B16.5</t>
  </si>
  <si>
    <t>CODO EN ACERO F 18" ENTRE 5° Y 22½° JUNTA ESPIGO / CAMPANA CON EMPAQUE DE CAUCHO, CON REVESTIMIENTO INTERIOR Y RECUBRIMIENTO EXTERIOR EN MORTERO DE CEMENTO. L=0,4 X 0,4M. PRESIÓN DE TRABAJO HASTA = 25</t>
  </si>
  <si>
    <t>CODO EN ACERO F 18" ENTRE 22½° Y 45° JUNTA ESPIGO / CAMPANA CON EMPAQUE DE CAUCHO, CON REVESTIMIENTO INTERIOR Y RECUBRIMIENTO EXTERIOR EN MORTERO DE CEMENTO. L=0,60 X 0,60M. PRESIÓN DE TRABAJO HASTA =</t>
  </si>
  <si>
    <t>CODO EN ACERO F 18" ENTRE 45° Y 67½° JUNTA ESPIGO / CAMPANA CON EMPAQUE DE CAUCHO, CON REVESTIMIENTO INTERIOR Y RECUBRIMIENTO EXTERIOR EN MORTERO DE CEMENTO. L=0,90 X 0,90M. PRESIÓN DE TRABAJO HASTA =</t>
  </si>
  <si>
    <t>CODO EN ACERO F 18" ENTRE 45° Y 67½° JUNTA ESPIGO / CAMPANA CON EMPAQUE DE CAUCHO, CON REVESTIMIENTO INTERIOR Y RECUBRIMIENTO EXTERIOR EN MORTERO DE CEMENTO. L=1,35 X 1,35M. PRESIÓN DE TRABAJO HASTA =</t>
  </si>
  <si>
    <t>TUBO EN ACERO F 20" CON UNIONES ESPIGO / CAMPANA CON EMPAQUE DE CAUCHO, CON REVESTIMIENTO INTERIOR Y RECUBRIMIENTO EXTERIOR EN MORTERO DE CEMENTO. FABRICADO DE CONFORMIDAD CON LA NORMA AWWA C 200 A PA</t>
  </si>
  <si>
    <t>CODO EN ACERO F 20" ENTRE 5° Y 22½° JUNTA ESPIGO / CAMPANA CON EMPAQUE DE CAUCHO, CON REVESTIMIENTO INTERIOR Y RECUBRIMIENTO EXTERIOR EN MORTERO DE CEMENTO. L=0,4 X 0,4M. PRESIÓN DE TRABAJO HASTA = 25</t>
  </si>
  <si>
    <t>CODO EN ACERO F 20" ENTRE 22½° Y 45° JUNTA ESPIGO / CAMPANA CON EMPAQUE DE CAUCHO, CON REVESTIMIENTO INTERIOR Y RECUBRIMIENTO EXTERIOR EN MORTERO DE CEMENTO. L=0,65 X 0,65M. PRESIÓN DE TRABAJO = 250 P</t>
  </si>
  <si>
    <t>TUBO EN ACERO F 24" CON UNIONES ESPIGO / CAMPANA CON EMPAQUE DE CAUCHO, CON REVESTIMIENTO INTERIOR Y RECUBRIMIENTO EXTERIOR EN MORTERO DE CEMENTO. FABRICADO DE CONFORMIDAD CON LA NORMA AWWA C 200 A PA</t>
  </si>
  <si>
    <t>CODO EN ACERO F 24" ENTRE 5° Y 22½° JUNTA ESPIGO / CAMPANA CON EMPAQUE DE CAUCHO, CON REVESTIMIENTO INTERIOR Y RECUBRIMIENTO EXTERIOR EN MORTERO DE CEMENTO. L=0,45 X 0,45M. PRESIÓN DE TRABAJO HASTA =</t>
  </si>
  <si>
    <t>CODO EN ACERO F 24" ENTRE 22½° Y 45° JUNTA ESPIGO / CAMPANA CON EMPAQUE DE CAUCHO, CON REVESTIMIENTO INTERIOR Y RECUBRIMIENTO EXTERIOR EN MORTERO DE CEMENTO. L=0,80 X 0,80M. PRESIÓN DE TRABAJO = 250 P</t>
  </si>
  <si>
    <t>CODO EN ACERO F 24" ENTRE 45° Y 67½° JUNTA ESPIGO / CAMPANA CON EMPAQUE DE CAUCHO, CON REVESTIMIENTO INTERIOR Y RECUBRIMIENTO EXTERIOR EN MORTERO DE CEMENTO. L=1,20 X 1,20M. PRESIÓN DE TRABAJO = 250 P</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</si>
  <si>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</si>
  <si>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</si>
  <si>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</si>
  <si>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</si>
  <si>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</si>
  <si>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PENNISETUM (Incluye 16 unidades por M2)</t>
  </si>
  <si>
    <t>LIRIOPE (Incluye 16 unidades por M2)</t>
  </si>
  <si>
    <t>CLAVEL CHINO (Incluye 16 unidades por M2)</t>
  </si>
  <si>
    <t>PISO EN PORCELANATO COLOR GRIS OSCURO TIPO BARI PLUS, ACABADO PULIDO, FORMATO 0,60cmx0,60cm LÍNEA CONVENCIONAL.</t>
  </si>
  <si>
    <t>PINO ROMERON H=1.5m (Incluye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</si>
  <si>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</si>
  <si>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</si>
  <si>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</si>
  <si>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</si>
  <si>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</si>
  <si>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</si>
  <si>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TOMA DE DEFLEXIONES CON EQUIPO DEFLECTOMETRO DE IMPACTO (FWD/HWD) PARA PAVIMENTO CON SUPERFICIE FLEXIBLE. INCLUYE MOVILIZACION, CARRO ESCOLTA DEL EQUIPO, TOMA DE INFORMACION, PROCESAMIENTO Y ENTREGA DE RESULTADOS. Norma técnica: INVE-797-13 INVE-798-13 ASTM D4695-03 (20).</t>
  </si>
  <si>
    <t>Pto.3R</t>
  </si>
  <si>
    <t>TOMA DE DEFLEXIONES CON EQUIPO DEFLECTOMETRO DE IMPACTO (FWD/HWD) PARA PAVIMENTO CON SUPERFICIE RIGIDA. INCLUYE MOVILIZACION, CARRO ESCOLTA DEL EQUIPO, TOMA DE INFORMACION, PROCESAMIENTO Y ENTREGA DE RESULTADOS. Norma técnica: ASTM D4694-09 (20).</t>
  </si>
  <si>
    <t>TOMA DE DEFLEXIONES CON EQUIPO DEFLECTÓMETRO DE IMPACTO (LWD) EN ESTRUCTURA DE PAVIMENTO. Incluye movilización, toma de información, procesamiento y entrega de resultados. Norma técnica: ASTM E2583.</t>
  </si>
  <si>
    <t>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t>
  </si>
  <si>
    <t>MEDICIÓN DE PERFIL LONGITUDINAL EN ESTRUCTURA DE PAVIMENTO CON PERFILÓMETRO LASER Y DETERMINACIÓN DEL ÍNDICE DE RUGOSIDAD INTERNACIONAL -IRI-. Incluye movilización y carro escolta del equipo y toma de. Norma técnica: ASTM E950 INV E – 794 - 13 ASTM E1926 INV E 790-13.</t>
  </si>
  <si>
    <t>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</si>
  <si>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</si>
  <si>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</si>
  <si>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</si>
  <si>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</si>
  <si>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</si>
  <si>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</si>
  <si>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METODO DE PRUEBA ESTANDAR PARA DETERMINAR EL ESPESOR DE LAS CAPAS DE PAVIMENTO USANDO RADAR DE ONDA CORTA (GPR). CON EQUIPO GEORRADAR, EQUIPADO MINIMO CON DOS ANTENAS DE OPERACION, CON FRECUENCIAS: LA PRIMERA COMO MINIMO 1000 MHZ Y LA SEGUNDA ENTRE 300 Y 600. Norma técnica: ASTM D4748-10 (20).</t>
  </si>
  <si>
    <t>MEDICIÓN DE LA RESISTENCIA AL DESLIZAMIENTO EN ESTRUCTURA DE PAVIMENTO CON DISPOSITIVO DE RUEDA PARCIALMENTE BLOQUEADA CON GRADO DE DESLIZAMIENTO FIJO. Incluye movilización y carro escolta del equipo. Norma técnica: ASTM E2340 ASTM E274 ASTM F408 ASTM E1551.</t>
  </si>
  <si>
    <t>MEDICION DE PERFIL TRANSVERSAL EN ESTRUCTURA DE PAVIMENTO CON PERFILOMETRO LASER Y DETERMINACION DE LA IRREGULARIDAD SUPERFICIAL (AHUELLAMIENTO). INCLUYE MOVILIZACION Y CARRO ESCOLTA DEL EQUIPO Y TOMA DE INFORMACION, PROCESAMIENTO, CALCULO Y ENTREGA DE RESULTADOS. Norma técnica: INVE-789-13.</t>
  </si>
  <si>
    <t>MEDICION DE PERFIL DE MACROTEXTURA EN ESTRUCTURA DE PAVIMENTO CON PERFILOMETRO LASER Y DETERMINACION DE LA PROFUNDIDAD MEDIA DEL PERFIL (MDP). INCLUYE MOVILIZACION Y CARRO ESCOLTA DEL EQUIPO Y TOMA DE INFORMACION, PROCESAMIENTO, CALCULO Y ENTREGA DE RESULTADOS. Norma técnica: ASTM E1845-15 (16).</t>
  </si>
  <si>
    <t>MEDICIÓN DE PERFIL LONGITUDINAL, TRANSVERSAL Y DE MACROTEXTURA  EN ESTRUCTURA DE PAVIMENTO CON PERFILÓMETRO LASER Y DETERMINACIÓN DEL ÍNDICE DE RUGOSIDAD INTERNACIONAL -IRI-, IRREGULARIDAD SUPERFICIAL. Norma técnica: ASTM E950 INV E – 794 - 13 ASTM E1926 ASTM E1845.</t>
  </si>
  <si>
    <t>ALQUILER  DE DEFLECTÓMETRO DE IMPACTO (FWD/HWD). Incluye movilización y carro escolta del equipo y toma de información, procesamiento y entrega de resultados. Norma técnica: INV E – 798 - 13 ASTM D4694 INV E – 797 - 13 ASTM D4695 ASTM D5858.</t>
  </si>
  <si>
    <t>ALQUILER  DE DEFLECTÓMETRO DE IMPACTO (LWD). Incluye movilización y toma de información, procesamiento y entrega de resultados. Norma técnica: ASTM E2583.</t>
  </si>
  <si>
    <t>ENSAYO RADIOGRÁFICO. Norma técnica: ASTM E94.</t>
  </si>
  <si>
    <t>EVALUACION DEL GRADO DE LIMPIEZA CON HERRAMIENTAS MANUALES. Norma técnica: SSPC-SP2-18.</t>
  </si>
  <si>
    <t>EVALUACIÓN DEL GRADO DE LIMPIEZA MANUAL Y MECÁNICA. Norma técnica: SSPC-SP3.</t>
  </si>
  <si>
    <t>EVALUACIÓN DEL GRADO DE LIMPIEZA POR CHORRO ABRASIVO A GRADO METAL BLANCO BASADO EN EL PATRÓN SSPC - VIS1. Norma técnica: SSPC-SP5 SSPC-SP7.</t>
  </si>
  <si>
    <t>EVALUACION DEL GRADO DE RUGOSIDAD DEL RECUBRIMIENTO. Norma técnica: NTC-3951-96 ASTM D4417-21.</t>
  </si>
  <si>
    <t>EVALUACIÓN DE CONDICIONES AMBIENTALES (EN EL MOMENTO DE LA APLICACIÓN DEL RECUBRIMIENTO). Norma técnica: NTC 3951  ASTM E337.</t>
  </si>
  <si>
    <t>INSPECCION VISUAL PARA EVALUACION DE DEFECTOS Y DEFINICION DE PROCEDIMIENTOS DE REPARACION. Norma técnica: ASTM A123/A123M-15 (17).</t>
  </si>
  <si>
    <t>TRACCIÓN DE ACERO ESTRUCTURAL. Norma técnica: NTC 3353 - ASTM E8.</t>
  </si>
  <si>
    <t>BARRAS CORRUGADAS Y LISAS DE ACERO DE BAJA ALEACION, PARA REFUERZO DE CONCRETO. TRACCION DE BARRAS LISAS Y CORRUGADAS. Norma técnica: NTC-2289-20 Numeral 9 NTC-3353-21.</t>
  </si>
  <si>
    <t>TRACCIÓN DE ALAMBRE DE ACERO/TORON DE ACERO. Norma técnica: NTC 2289 NTC 3353 ASTM A370.</t>
  </si>
  <si>
    <t>METODO DE PRUEBA ESTANDAR PARA DETERMINAR LA DUREZA ROCKWELL DE MATERIALES METALICOS (ALUMINIO). Norma técnica: NTC-19-96 ASTM E18-22.</t>
  </si>
  <si>
    <t>METODO DE ENSAYO PARA MEDIR LA EXPANSION DEL CEMENTO HIDRAULICO EN BARRAS DE MORTERO SUMERGIDAS EN AGUA. Norma técnica: NTC-4927-20.</t>
  </si>
  <si>
    <t>ENSAYO PARA DETERMINAR LA ACTIVIDAD PUZOLANICA EN CEMENTOS CON PUZOLANA. Norma técnica: NTC-1512-18.</t>
  </si>
  <si>
    <t>RESISTENCIA A LA ABRASIÓN - DESGASTE DE CONCRETO. Norma técnica: ASTM D3389 NTC-5147.</t>
  </si>
  <si>
    <t>FLEXIÓN DE LOSETA EN CONCRETO PRETENSADO. Norma técnica: ASTM C78 NTC 2871.</t>
  </si>
  <si>
    <t>PUNZONAMIENTO DE PANEL EN CONCRETO PRETENSADO. Norma técnica: PROTOCOLO PUNZONAMIENTO CONTRATO IDU-791-2017.</t>
  </si>
  <si>
    <t>CONTENIDO DE AIRE INCLUIDO. Norma técnica: NTC 1032.</t>
  </si>
  <si>
    <t>INSTRUMENTACIÓN INICIAL PARA ESTIMAR LA RESISTENCIA DEL CONCRETO POR EL MÉTODO DE LA MADUREZ. Norma técnica: NTC 3756.</t>
  </si>
  <si>
    <t>METODOS DE ENSAYO PARA MEDIR EL FLUJO LIBRE, FLUJO RESTRINGIDO Y SEGREGACION EN CONCRETOS AUTOCOMPACTANTES. Norma técnica: NTC-5222-03 .</t>
  </si>
  <si>
    <t>TIEMPO DE FRAGUADO DE MEZCLAS DE CONCRETO POR MEDIO DE SU RESISTENCIA A LA PENETRACIÓN. Norma técnica: NTC 890.</t>
  </si>
  <si>
    <t>TOMA DE LECTURAS DIARIAS PARA ESTIMAR LA RESISTENCIA DEL CONCRETO POR EL MÉTODO DE MADUREZ. Norma técnica: NTC 3756.</t>
  </si>
  <si>
    <t>PTO/3M</t>
  </si>
  <si>
    <t>RESISTENCIA A LA PENETRACIÓN PISTÓN DE 50 MM DE DIÁMETRO. Norma técnica: ASTM D6241.</t>
  </si>
  <si>
    <t>TAMAÑO DE  ABERTURA APARENTE. Norma técnica: ASTM D4751 NTC-2255-2003.</t>
  </si>
  <si>
    <t>ESTABILIDAD  ULTRAVIOLETA POR HR. Norma técnica: ASTM D4355.</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</si>
  <si>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</si>
  <si>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</si>
  <si>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</si>
  <si>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CONTENIDO DE CARBÓN NEGRO. Norma técnica: ASTM D1603 ASTM D4218 ISO 6964-19.</t>
  </si>
  <si>
    <t>PROPIEDADES DE TRACCIÓN DE POLIETILENO NO REFORZADO Y GEOMEMBRANA DE POLIPROPILENO FLEXIBLE NO REFORZADO. Norma técnica: ASTM D1603 ASTM D4218 ISO 6964-19.</t>
  </si>
  <si>
    <t>INTEGRIDAD DE LAS COSTURAS UTILIZADAS PARA UNIR GEOMEMBRANAS FLEXIBLES DE LÁMINAS POLIMÉRICAS. Norma técnica: ISO 13426 Método B ASTM D4437.</t>
  </si>
  <si>
    <t>TIEMPO DE INDUCCIÓN OXIDATIVA. Norma técnica: ASTM D3895.</t>
  </si>
  <si>
    <t>RESISTENCIA AL AGRIETAMIENTO AFECTACIONES MEDIOAMBIENTALES. Norma técnica: ASTM D1693.</t>
  </si>
  <si>
    <t>ANGULO LA FRICCIÓN CONJUNTO ARENA – PARED DE CELDA. Norma técnica: ASTM D5321.</t>
  </si>
  <si>
    <t>RESISTENCIA A LA TENSIÓN ÚLTIMA (VMPR). Norma técnica: ASTM D6637.</t>
  </si>
  <si>
    <t>ELONGACIÓN A LA ROTURA. Norma técnica: ASTM D6637.</t>
  </si>
  <si>
    <t>PUNTO DE FUSIÓN. Norma técnica: ASTM D276.</t>
  </si>
  <si>
    <t>CONTENIDO DE AGUA EN UNA EMULSION ASFALTICA. Norma técnica: INVE-761-13 ASTM D244-09 (17).</t>
  </si>
  <si>
    <t>ESTABILIDAD DE LAS EMULSIONES ASFALTICAS DURANTE EL ALMACENAMIENTO. Norma técnica: INVE-764-13 ASTM D6930-19.</t>
  </si>
  <si>
    <t>ALARGAMIENTO HASTA LA ROTURA. Norma técnica: ASTM D412 ISO 37 NTC 444.</t>
  </si>
  <si>
    <t>RESISTENCIA A TRACCIÓN. Norma técnica: ASTM D412 ISO 37 NTC 444.</t>
  </si>
  <si>
    <t>ENSAYO DE COMPRESIÓN - MÉTODO B. Norma técnica: ASTM D395 ASTM D1149 INV E 642.</t>
  </si>
  <si>
    <t>RESISTENCIA AL OZONO. Norma técnica: ASTM D1149 NTC 6292.</t>
  </si>
  <si>
    <t>ADHERENCIA CAUCHO - ACERO. Norma técnica: ASTM D429 INV_E 642.</t>
  </si>
  <si>
    <t>RESISTENCIA AL DESGARRO. Norma técnica: ASTM D624 NTC 445.</t>
  </si>
  <si>
    <t>DUREZA (SHORE A). Norma técnica: ASTM D2240 ISO 48 NTC 467.</t>
  </si>
  <si>
    <t>DETERIORO DE CAUCHO EN HORNO (70 HORAS). Norma técnica: ASTM D573 ISO48/ISO188 NTC 447.</t>
  </si>
  <si>
    <t>MODULO DE CORTE. Norma técnica: ASTM D4014, Sección 14 CCP-14  INV E 642.</t>
  </si>
  <si>
    <t>RIGIDEZ TÉRMICA INSTANTÁNEA. Norma técnica: ASTM D1043 INV E 642.</t>
  </si>
  <si>
    <t>CONCENTRACIÓN DE SOLIDOS/VOLUMEN. Norma técnica: ASTM D2697.</t>
  </si>
  <si>
    <t>VOC (COMPONENTES VOLÁTILES ORGÁNICOS). Norma técnica: ASTM D2369.</t>
  </si>
  <si>
    <t>METODO DE PRUEBA ESTANDAR PARA PROPIEDADES DE COMPRESION DE PLASTICOS RIGIDOS. Norma técnica: ASTM D695-23.</t>
  </si>
  <si>
    <t>FLEXION DE LOSETA EN PLÁSTICO RÍGIDO. Norma técnica: NTC 663. Norma técnica: NTC 663.</t>
  </si>
  <si>
    <t>RESISTENCIA A LA ABRASIÓN - DESGASTE DE PLÁSTICO RÍGIDO. Norma técnica: ASTM D3389. Norma técnica: ASTM D3389.</t>
  </si>
  <si>
    <t>PERFILES C GR 50/GR 36 GALVANIZADO</t>
  </si>
  <si>
    <t>CODO 45° PVC ALCANTARILLADO D=8"</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</si>
  <si>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</si>
  <si>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</si>
  <si>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SECCIONADOR O CAJA DE MANIOBRA DE 6 VÍAS, E-S 600, D200, SERIE 15 KV.</t>
  </si>
  <si>
    <t>SECCIONADOR O CAJA DE MANIOBRA DE 4 VÍAS, E-S 600, D200, SERIE 15 KV.</t>
  </si>
  <si>
    <t>TUBERÍA FLEXIBLE DE ALTA DENSIDAD NEGRA. TUBO Ø6" (160mm), TUBERÍA PEAD, PE100, SDR17, DN50, PE.</t>
  </si>
  <si>
    <t>LOSETA PODOTACTIL EN POLIPROPILENO. ANCHO 0,40m. ACABADOS SEGÚN NORMA NTC 5610. DEC. 308/2018. INCLUYE LIMPIEZA Y ALISTAMIENTO DE SUPERFICIE. INCLUYE TODOS LOS ELEMENTOS DE COLOCACION, FIJACION Y MANO</t>
  </si>
  <si>
    <t>RECUBRIMIENTO PROTECTOR EPÓXICO APLICABLE EN ELEMENTOS DE CONCRETO Y METAL BAJO AGUA.</t>
  </si>
  <si>
    <t>INHIBIDOR DE CORROSIÓN POR IMPREGNACIÓN (FORMULACIÓN MEJORADA)</t>
  </si>
  <si>
    <t>LIMPIADOR PARA CONCRETO-LADRILLO</t>
  </si>
  <si>
    <t>ADOQUIN DE CONCRETO A26 (200x100x60mm)</t>
  </si>
  <si>
    <t>LOSETA PREFABRICADA A58 (200x200x60mm)</t>
  </si>
  <si>
    <t>LOSETA PREFABRICADA A57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</si>
  <si>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</si>
  <si>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</si>
  <si>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</si>
  <si>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</si>
  <si>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</si>
  <si>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</si>
  <si>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</si>
  <si>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t>
  </si>
  <si>
    <t>TRANSFORMADOR SEMISUMERGIBLE 75 KVA 11.4 /0.208-0.120 KV DYN5.</t>
  </si>
  <si>
    <t>TRANSFORMADOR SEMISUMERGIBLE 45 KVA 11.4 /0.208-0.120 KV DYN5.</t>
  </si>
  <si>
    <t>TRANSFORMADOR SEMISUMERGIBLE 225 KVA 11.4 /0.208-0.120 KV DYN5.</t>
  </si>
  <si>
    <t>TAPA (REJILLA) PARA CAÑUELA A-124. Dimensiones: 600x300x100mm.</t>
  </si>
  <si>
    <t>HORTENSIA JUMBO - FLOR AZUL - 6 PLANTAS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</si>
  <si>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</si>
  <si>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</si>
  <si>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GRAVA COMÚN 4000 PSI 28 MPa (280 Kg/cm2) CON RELACIÓN AGUA MATERIAL CEMENTANTE &lt; 0.45</t>
  </si>
  <si>
    <t>CONCRETO 7000 PSI 28 MPa (280 Kg/cm2) GRAVA COMÚN 5"</t>
  </si>
  <si>
    <t>TUBERIA METALICA CORRUGADA GALVANIZADA SEGUN NORMA ASTM A-760. DIAMETRO 108".  ESPESOR DE 2,5 mm. (INCLUYE TORNILLERIA PARA EL ARMADO DE LAS LÁMINAS ENTRE SI)</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</si>
  <si>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</si>
  <si>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</si>
  <si>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t>
  </si>
  <si>
    <t>ADOQUIN DE CONCRETO A25 (200x100x60mm) PEATONAL CHOCOLATE</t>
  </si>
  <si>
    <t>MUEBLE O MESA CON PUERTAS EN ACERO INOXIDABLE 1.23m x 0.60m x 0.90m</t>
  </si>
  <si>
    <t>MUEBLE O MESA CON PUERTAS EN ACERO INOXIDABLE 2.65m x 0.60m x 0.90m</t>
  </si>
  <si>
    <t>TUBERIA EN ACERO D=36" CON UNIONES ESPIGO-CAMPANA CON EMPAQUE DE CAUCHO, CON REVESTIMIENTO INTERIOR Y RECUBRIMIENTO EXTERIOR EN MORTERO DE CEMENTO. PRESIÓN DE TRABAJO = 150 PSI</t>
  </si>
  <si>
    <t>CODO EN ACERO 36" ENTRE 5° Y 22½° JUNTA ESPIGO / CAMPANA CON EMPAQUE DE CAUCHO, CON REVESTIMIENTO INTERIOR Y RECUBRIMIENTO EXTERIOR EN MORTERO DE CEMENTO. L=0,50 X 0,50M. PRESIÓN DE TRABAJO =150 PSI</t>
  </si>
  <si>
    <t>CODO EN ACERO 36" ENTRE 22½° Y 45° JUNTA ESPIGO/CAMPANA CON EMPAQUE DE CAUCHO, CON REVESTIMIENTO INTERIOR Y RECUBRIMIENTO EXTERIOR EN MORTERO DE CEMENTO. L=0,80 X 0,80M. PRESIÓN DE TRABAJO =150 PSI</t>
  </si>
  <si>
    <t>CODO EN ACERO 36" ENTRE 45° Y 67½°  JUNTA ESPIGO/CAMPANA CON EMPAQUE DE CAUCHO, CON REVESTIMIENTO INTERIOR Y RECUBRIMIENTO EXTERIOR EN MORTERO DE CEMENTO. L=1.20 X 1.20 M. PRESIÓN DE TRABAJO =150 PSI</t>
  </si>
  <si>
    <t>CODO EN ACERO 36" ENTRE 67½° Y 90° JUNTA ESPIGO/CAMPANA CON EMPAQUE DE CAUCHO, CON REVESTIMIENTO INTERIOR Y RECUBRIMIENTO EXTERIOR EN MORTERO DE CEMENTO. L=1.65 X 1.65 M. PRESIÓN DE TRABAJO =150 PSI</t>
  </si>
  <si>
    <t>REDUCCIÓN EN ACERO 36" x 24" CON EXTREMO ESPIGO Ø36" Y CAMPANA Ø24", CON REVESTIMIENTO INTERIOR Y RECUBRIMIENTO EXTERIOR EN MORTERO DE CEMENTO. L=1.45m. PRESIÓN DE TRABAJO =150 PSI</t>
  </si>
  <si>
    <t>TEE EN ACERO Ø 24" x 24" CON EXTREMOS ESPIGO/CAMPANA Y BRIDA EN LA DERIVACIÓN, CON REVESTIMIENTO INTERIOR Y RECUBRIMIENTO EXTERIOR EN MORTERO CEMENTO, L=1,50x0,90m.</t>
  </si>
  <si>
    <t>NIPLE EN ACERO Ø 16" EXTREMOS BRIDA/CAMPANA, CON REVESTIMIENTO INTERIOR Y EXTERIOR EN MORTERO CEMENTO. L= 1500mm. SUMINISTRO Y TRANSPORTE</t>
  </si>
  <si>
    <t>NIPLE EN ACERO Ø 24" EXTREMOS ESPIGO/BRIDA,  CON REVESTIMIENTO INTERIOR Y EXTERIOR EN MORTERO CEMENTO. L= 2000mm CON SALIDA PARA VENTOSA Ø=2". SUMINISTRO Y TRANSPORTE</t>
  </si>
  <si>
    <t>TUBERÍA EN ACERO Ø30" CON UNIONES ESPIGO/CAMPANA CON EMPAQUE DE CAUCHO. REVEST.INTERIOR Y RECUBR EXT. EN MORTERO CEMENTO. NORMA AWWA C200. L= 6.00m PRESIÓN TRABAJO 150 PSI. SUMINISTRO Y TRANSPORTE</t>
  </si>
  <si>
    <t>CINTURÓN DE CIERRE EN ACERO Ø24" REVESTIDO CON PINTURA ANTICORROSIVA PARA EMPATES DE TUBERÍA EN WSP A CCP LINEAL. PRESIÓN TRABAJO 150 PSI.SUMINISTRO Y TRANSPORTE</t>
  </si>
  <si>
    <t>CODO EN ACERO D=30"  ENTRE 45° Y 67 1/2°, JUNTA ESPIGO CAMPANA CON EMPAQUE DE CAUHO, CON REVESTIMIENTO INTERIOR Y EXTERIOR EN MORTERO DE CEMENTO. L=1.00M X 1.00M. PRESIÓN DE TRABAJO 150 PSI. SUM. Y TR</t>
  </si>
  <si>
    <t>REDUCCION  EN ACERO 30" x 24" CON EXTREMOS ESPIGO CAMPANA, REVEST.INTERIOR Y RECUBR EXT. EN MORTERO CEMENTO. L= 0,84m PRESIÓN TRABAJO 150 PSI. SUMINISTRO Y TRANSPORTE</t>
  </si>
  <si>
    <t>SALIDA NORMAL EN ACERO F 12" CON EXTREMO BRIDADO. REVESTIMIENTOS INTERIOR Y EXTERIOR EN PINTURA EPÓXICA. L=0.15M. INSTALADA EN FÁBRICA SOBRE TUBO O ACCESORIO HASTA F 30".. SUMINISTRO Y TRANSPORTE</t>
  </si>
  <si>
    <t>UNION DRESSER D=30". SUMINISTRO Y TRANSPORTE</t>
  </si>
  <si>
    <t>NIPLE EN ACERO Ø=30" EXTREMOS BRIDA/CAMPANA,  REVEST.INTERIOR Y RECUBR EXT. EN MORTERO CEMENTO, CON SALIDA TANGENCIAL PARA PURGA 4" L= 2500mm. SUMINISTRO Y TRANSPORTE</t>
  </si>
  <si>
    <t>TEE EN ACERO Ø 30"x24" EXTREMOS ESPIGO/CAMPANA EN LA RAMA PRINCIPAL Y BRIDA EN LA DERIVACIÓN, REVEST.INTERIOR Y RECUBR EXT. EN MORTERO CEMENTO,  L= 3000mm. SUMINISTRO Y TRANSPORTE</t>
  </si>
  <si>
    <t>CINTURÓN DE CIERRE EN ACERO Ø 16" REVESTIDO CON PINTURA ANTICORROSIVA. PARA EMPATES DE TUBERÍA EN WSP A CCP LINEAL. PRESIÓN DE TRABAJO 150 PSI. SUMINISTRO Y TRANSPORTE</t>
  </si>
  <si>
    <t>UNIÓN JUNTA DE DESMONTAJE Ø 8 (A) SUMINISTRO Y TRANSPORTE</t>
  </si>
  <si>
    <t>TEE EN ACERO Ø 20" x 20" CON EXTREMOS ESPIGO/CAMPANA Y BRIDA EN LA DERIVACIÓN (ACERO). SUMINISTRO Y TRANSPORTE</t>
  </si>
  <si>
    <t>UNION DRESSER D= 20" SUMINISTRO Y TRANSPORTE</t>
  </si>
  <si>
    <t>VALVULA DE MARIPOSA Ø 20" (A) (150 PSI). SUMINISTRO Y TRANSPORTE</t>
  </si>
  <si>
    <t>NIPLE EN ACERO Ø 3" CON BRIDA Y EXTREMO LISO L= 300mm, REVESTIMIENTO INTERIOR Y EXTERIOR EN PINTURA EXPOXICA. SUMINISTRO Y TRANSPORTE</t>
  </si>
  <si>
    <t>VÁLVULA DE COMPUERTA DE Ø 3" BRONCE T/P RED WHITE. SUMINISTRO Y TRANSPORTE</t>
  </si>
  <si>
    <t>CODO EN ACERO D=20" ENTRE 45° y 67.5° JUNTA ESPIGO-CAMPANA CON EMPAQUE CAUCHO.  REVESTIMIENTO INTERIOR Y EXTERIOR EN MORTERO DE CEMENTO. L=1,00X1,00M PRESIÓN TRABAJO 150 PSI. SUMINISTRO Y TRANSPORTE</t>
  </si>
  <si>
    <t>LUMINARIA  SP 80W. DRIVER ELECTRONICO 120-277VAC. 4.000K. VIDA UTIL = 100.000 HORAS. SUMINISTRO E INSTALACIÓN, NO INCLUYE CABLEADO</t>
  </si>
  <si>
    <t>REDUCCION AC  8"x4" EXTREMO LISO</t>
  </si>
  <si>
    <t>TUBERIA HDPE 1.30m</t>
  </si>
  <si>
    <t>TUBERIA HDPE 1.40m</t>
  </si>
  <si>
    <t>TUBERIA HDPE 1.50m</t>
  </si>
  <si>
    <t>GABINETE CONTRAINCENDIO T2</t>
  </si>
  <si>
    <t>TUBERIA HDPE 1.60m</t>
  </si>
  <si>
    <t>TUBERIA HDPE 1.80m</t>
  </si>
  <si>
    <t>TUBERIA HDPE 2.00m</t>
  </si>
  <si>
    <t>TUBO PE100 PN16 90mm Ø3"</t>
  </si>
  <si>
    <t>TUBO PE100 PN16 110mm Ø4"</t>
  </si>
  <si>
    <t>TUBO PE100 PN10 160mm Ø6"</t>
  </si>
  <si>
    <t>CODO 45° PE100 PN16 110mm Ø4"</t>
  </si>
  <si>
    <t>CODO 45° PE100 PN16 160mm Ø6"</t>
  </si>
  <si>
    <t>CODO 90° PE100 PN16 160mm Ø6"</t>
  </si>
  <si>
    <t>CODO 45° PE100 PN16 200mm Ø8"</t>
  </si>
  <si>
    <t>TAPÓN PVC TIPO U.M D=12" (Suministro e Instalación)</t>
  </si>
  <si>
    <t>UNIÓN PE 3"</t>
  </si>
  <si>
    <t>UNIÓN PE 4"</t>
  </si>
  <si>
    <t>BRIDA LOCA POLIETILENO D= 8"</t>
  </si>
  <si>
    <t>PORTABRIDA POLIETILENO D= 8"</t>
  </si>
  <si>
    <t>UNIÓN PE 6"</t>
  </si>
  <si>
    <t>BRIDA LOCA POLIETILENO D= 4"</t>
  </si>
  <si>
    <t>PORTABRIDA POLIETILENO D= 4"</t>
  </si>
  <si>
    <t>NIPLE 36" ACERO CARBON EXTREMOS BRIDA/CAMPANA, CON REVESTIMIENTO INTERIOR Y RECUBRIMIENTO EXTERIOR EN MORTERO CEMENTO, CON SALIDA TANGENCIAL PARA PURGA 4" L= 2500mm. SUMINISTRO Y TRANSPORTE</t>
  </si>
  <si>
    <t>TUBERIA HDPE 200mm (8")</t>
  </si>
  <si>
    <t>TUBERIA HDPE 250mm (10")</t>
  </si>
  <si>
    <t>TUBERIA HDPE 300mm (12")</t>
  </si>
  <si>
    <t>TUBERIA HDPE 350mm (14")</t>
  </si>
  <si>
    <t>TUBERIA HDPE 400mm (16")</t>
  </si>
  <si>
    <t>TEE PE 6"x4" (150x100mm)</t>
  </si>
  <si>
    <t>UNION REPARACION DESLIZANTE PVC D=1"</t>
  </si>
  <si>
    <t>TEE PE 8"x4" (200x100mm)</t>
  </si>
  <si>
    <t>BRIDA LOCA POLIETILENO D= 3"</t>
  </si>
  <si>
    <t>PORTABRIDA POLIETILENO D= 3"</t>
  </si>
  <si>
    <t>TRAGANTE CÚPULA 3" x 2" EN ALUMINIO</t>
  </si>
  <si>
    <t>BRIDA LOCA POLIETILENO D= 6"</t>
  </si>
  <si>
    <t>PORTABRIDA POLIETILENO D= 6"</t>
  </si>
  <si>
    <t>TEE HD EXTREMO JUNTA HIDRÁULICA 12"X12"</t>
  </si>
  <si>
    <t>TAPON HD EXTREMO LISO D=2"</t>
  </si>
  <si>
    <t>CAPACETE IMC DE 6"</t>
  </si>
  <si>
    <t>CURVA PVC 6"</t>
  </si>
  <si>
    <t>TEE PVC E.L. D=1/2</t>
  </si>
  <si>
    <t>CINTA BANDIT 1/2"</t>
  </si>
  <si>
    <t>CODO 45° 1/8 CxE PVC SANITARIA D= 3"</t>
  </si>
  <si>
    <t>YEE PVC SANITARIA 6" x 8"</t>
  </si>
  <si>
    <t>TUBERIA PVC U.M. EXT CORRUGADO/INT LISO U.M. NORMA NTC 3722-1 D=60"</t>
  </si>
  <si>
    <t>SOPORTE PARA TUBERÍA DIÁMETRO 3"</t>
  </si>
  <si>
    <t>PUNTO ECOLÓGICO COMPUESTO POR 3 CANECAS TIPO BARCELONA M-121</t>
  </si>
  <si>
    <t>NIPLE EN ACERO Ø 12" CON EXTREMOS BRIDADOS, CON REVESTIMIENTO INTERIOR EN MORTERO DE CEMENTO Y RECUBRIMIENTO EXTERIOR EN PINTURA EPÓXICA. L = 2.50 m. INCLUYE UNA SALIDA TANGENCIAL EN ACERO Ø 2" CON EX</t>
  </si>
  <si>
    <t>TRANSFORMADOR TIPO PEDESTAL PARA AP DE 75 KVA 11.4/0.380-0.220KV EN ACEITE VEGETAL.</t>
  </si>
  <si>
    <t>CODO HD 90° EXTREMO JUNTA HIDRÁULICA D=8"</t>
  </si>
  <si>
    <t>TAPON HD EXTREMO JUNTA HIDRÁULICA D=8"</t>
  </si>
  <si>
    <t>TEE HD EXTREMO JUNTA HIDRÁULICA 8"x4"</t>
  </si>
  <si>
    <t>TEE HD EXTREMO JUNTA HIDRÁULICA 8"x6"</t>
  </si>
  <si>
    <t>VALVULA DE MARIPOSA D=18" EXTREMOS BRIDADOS CLASE 150 OPERACIÓN MANUAL</t>
  </si>
  <si>
    <t>CODO HD 22.5° EXTREMO JUNTA HIDRÁULICA PARA PVC D= 3"</t>
  </si>
  <si>
    <t>CODO HD 45° EXTREMO JUNTA HIDRÁULICA PARA PVC D= 3"</t>
  </si>
  <si>
    <t>CODO HD 90° EXTREMO JUNTA HIDRÁULICA PARA PVC D= 3".</t>
  </si>
  <si>
    <t>TEE HD EXTREMO JUNTA HIDRÁULICA 6"x6"</t>
  </si>
  <si>
    <t>BREAKER INDUSTRIAL GRADUABLE DE 40A HASTA 100A</t>
  </si>
  <si>
    <t>BLOQUE DE CEMENTO MACIZO 6X20X20 COLOR ARENA, CHOCOLATE O SIMILAR</t>
  </si>
  <si>
    <t>RECEPCIÓN DE NIDOS RESCATADOS  (MAXIMO 3 HUEVOS).</t>
  </si>
  <si>
    <t>BLOQUE DE CEMENTO MACIZO 6X20X20 COLOR OCRE</t>
  </si>
  <si>
    <t>RECEPCIÓN DE AVES RESCATADAS</t>
  </si>
  <si>
    <t>INFORME SOBRE LAS AVES RESCATADAS</t>
  </si>
  <si>
    <t>CABLE MONOPOLAR DE COBRE, HF FR PARA 600 V  C.A. CALIBRE No. 12 AWG</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</si>
  <si>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</si>
  <si>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</si>
  <si>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</si>
  <si>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</si>
  <si>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</si>
  <si>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</si>
  <si>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</si>
  <si>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</si>
  <si>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</si>
  <si>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</si>
  <si>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</si>
  <si>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</si>
  <si>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</si>
  <si>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</si>
  <si>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</si>
  <si>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</si>
  <si>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</si>
  <si>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</si>
  <si>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</si>
  <si>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</si>
  <si>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CABLE CONDUCTOR DE ALUMINIO REFORZADO DESNUDO, CALIBRE No. 2 AWG</t>
  </si>
  <si>
    <t>EMPALME DE DERIVACIÓN EN RESINA AP 839 (Empalme recto / Derivación resina)</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</si>
  <si>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</si>
  <si>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</si>
  <si>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</si>
  <si>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</si>
  <si>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</si>
  <si>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</si>
  <si>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</si>
  <si>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</si>
  <si>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</si>
  <si>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</si>
  <si>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FLEXIÓN DE ACERO ESTRUCTURAL. Norma técnica: ASTM E290.</t>
  </si>
  <si>
    <t>FATIGA DE PANEL EN ALUMINIO. PROTOCOLO FATIGA CONTRATO IDU-791-2017. Norma técnica: PROTOCOLO FATIGA CONTRATO IDU-791-2017.</t>
  </si>
  <si>
    <t>PUNZONAMIENTO DE PANEL EN ALUMINIO. PROTOCOLO PUNZONAMIENTO CONTRATO IDU-791-2017. Norma técnica: PROTOCOLO PUNZONAMIENTO CONTRATO IDU-791-2017.</t>
  </si>
  <si>
    <t>FATIGA DE PANEL EN CONCRETO PRETENSADO. Norma técnica: PROTOCOLO FATIGA CONTRATO IDU-791-2017.</t>
  </si>
  <si>
    <t xml:space="preserve">FRAGILIDAD A BAJA TEMPERATURA. Norma técnica: ASTM D746 INVE 642. </t>
  </si>
  <si>
    <t>PORCENTAJE MINIMO DE ZINC. Norma técnica: SSPC Paint 20.</t>
  </si>
  <si>
    <t xml:space="preserve">PUNZONAMIENTO EN PLÁSTICO RÍGIDO. Norma técnica: ASTM D6241. </t>
  </si>
  <si>
    <t>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t>
  </si>
  <si>
    <t>METODOS PARA MUESTREO Y ENSAYOS DE UNIDADES DE MAMPOSTERIA Y OTROS PRODUCTOS DE ARCILLA. COEFICIENTE DE SATURACION. Norma Técnica: NTC-4017-18 numeral 10.4.4.</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</si>
  <si>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</si>
  <si>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</si>
  <si>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</si>
  <si>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</si>
  <si>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TEE HD EXTREMO LISO 3" x 3"</t>
  </si>
  <si>
    <t>KIT DE NIVELACION PARA HIDRANTE DE DIÁMETRO 3", LONGITUD 300mm.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</si>
  <si>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</si>
  <si>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</si>
  <si>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</si>
  <si>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</si>
  <si>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</si>
  <si>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</si>
  <si>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</si>
  <si>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</si>
  <si>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TUBERÍA CPVC DE 3/4"</t>
  </si>
  <si>
    <t>TUBERÍA CPVC DE 1/2"</t>
  </si>
  <si>
    <t>CODO 90° CPVC D=3/4"</t>
  </si>
  <si>
    <t>UNIÓN UNIVERSAL PVC SOLDAR D=2"</t>
  </si>
  <si>
    <t>ACCESORIOS UNIÓN CPVC DE 1/2"</t>
  </si>
  <si>
    <t>ACCESORIOS UNIÓN CPVC DE 3/4"</t>
  </si>
  <si>
    <t>ACCESORIOS CODO 90° CPVC DE 1/2"</t>
  </si>
  <si>
    <t>ACCESORIOS TEE CPVC DE 1/2"</t>
  </si>
  <si>
    <t>ACCESORIOS TEE CPVC DE 3/4"</t>
  </si>
  <si>
    <t>ADAPTADOR HEMBRA CPVC DE 3/4"</t>
  </si>
  <si>
    <t>ADAPTADOR MACHO CPVC DE 3/4"</t>
  </si>
  <si>
    <t>CODO CALLE GALVANIZADO Ø 1/2"</t>
  </si>
  <si>
    <t>ADAPTADOR HEMBRA CPVC DE 1/2"</t>
  </si>
  <si>
    <t>NIPLE GALVANIZADO Ø 1/2" x 8 cm</t>
  </si>
  <si>
    <t>TAPÓN GALVANIZADO Ø 1/2"</t>
  </si>
  <si>
    <t>BUJE SOLDADO SANITARIA PVCS 4" x 2"</t>
  </si>
  <si>
    <t>BUJE SOLDADO SANITARIA PVCS 6" x 4"</t>
  </si>
  <si>
    <t>YEE SANITARIA PVCS REDUCIDA 6" x 4"</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</si>
  <si>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</si>
  <si>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</si>
  <si>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</si>
  <si>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</si>
  <si>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</si>
  <si>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</si>
  <si>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</si>
  <si>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</si>
  <si>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</si>
  <si>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</si>
  <si>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</si>
  <si>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</si>
  <si>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</si>
  <si>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</si>
  <si>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BUJE SOLDADO PRESION PVC 3"X1 1/2" (REDUCCION CONCENTRICA)</t>
  </si>
  <si>
    <t>BUJE SOLDADO PRESION PVC 2"X3/4"</t>
  </si>
  <si>
    <t>REGISTRO DE BOLA 3" PVC</t>
  </si>
  <si>
    <t>BUJE SOLDADO PRESION CPVC 3/4" x 1/2"</t>
  </si>
  <si>
    <t>TEE HD EXTREMO LISO 2"x2"</t>
  </si>
  <si>
    <t>REGISTRO DE BOLA 4"</t>
  </si>
  <si>
    <t>CODO PVC EXTREMO LISO 45ºX3/4"</t>
  </si>
  <si>
    <t>UNION PVC (PRESION) D=1 1/2"</t>
  </si>
  <si>
    <t>UNION PVC (PRESION) D=3/4"</t>
  </si>
  <si>
    <t>BUJE SOLDADO PRESION PVC 1 1/4" x 1/2"</t>
  </si>
  <si>
    <t>BUJE SOLDADO PRESIÓN PVC 2" x 1 1/4"</t>
  </si>
  <si>
    <t>BUJE SOLDADO PRESION PVC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</si>
  <si>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</si>
  <si>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</si>
  <si>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</si>
  <si>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</si>
  <si>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</si>
  <si>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</si>
  <si>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</si>
  <si>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TEE REDUCIDA PVC U.M. DE 4" x 3"</t>
  </si>
  <si>
    <t>PASAMURO ACERO INOXIDABLE D= 2 1/2" x 50cm PARA TUBO DE 2"</t>
  </si>
  <si>
    <t>ADAPTADOR MACHO CPVC DE 1/2"</t>
  </si>
  <si>
    <t>BLOQUE No. 3</t>
  </si>
  <si>
    <t>TRANSFORMADOR SEMISUMERGIBLE 300 KVA 11,4K/208-120V</t>
  </si>
  <si>
    <t>MEZCLA ASFÁLTICA EN CALIENTE DENSA MDC19</t>
  </si>
  <si>
    <t>MEZCLA ASFÁLTICA EN CALIENTE DENSA MDC25</t>
  </si>
  <si>
    <t>BASE GRANULAR CLASE A (BGA_BG38) o (BGA_BG25)</t>
  </si>
  <si>
    <t>GEOTEXTIL TEJIDO PARA SEPARACIÓN</t>
  </si>
  <si>
    <t>CANAL DE DRENAJE MONOLÍTICO Y REJA EN CONCRETO POLIMÉRICO RD 150V H480 F900 (1.00 X 0.21 X 0.48) m</t>
  </si>
  <si>
    <t>CANAL DE DRENAJE MONOLÍTICO Y REJA EN CONCRETO POLÍMERICO PD 100V H230 D400 (1.00 X 0.15 X 0.23) m</t>
  </si>
  <si>
    <t>CANAL DE DRENAJE MONOLÍTICO Y REJA EN CONCRETO POLÍMERICO RD 200V H330 F900 (1.00 X 0.26 X 0.33) m</t>
  </si>
  <si>
    <t>EQUIPO DE ELECTROFUSIÓN DE 20 mm A 350 mm (Incluye certificado de calibración).</t>
  </si>
  <si>
    <t>TAPON HD EXTREMO JUNTA HIDRÁULICA D=3"</t>
  </si>
  <si>
    <t>TEE HD EXTREMO JUNTA HIDRÁULICA 10"x6"</t>
  </si>
  <si>
    <t>CODO HD EXTREMO JUNTA HIDRÁULICA PARA PVC 22.5ºX2"</t>
  </si>
  <si>
    <t>SIETECUEROS H= 1.5 m (Incluye aplicación y mezcla se sustrato, tutor, amarre y siembra. Incluye transporte y disposición final de sobrantes en sitio autorizado. Suministro y plantación)</t>
  </si>
  <si>
    <t>CLORURO DE CALCIO (En perlas)</t>
  </si>
  <si>
    <t>LOSETA PODOTACTIL EN POLIURETANO. ANCHO 0,40m. ACABADOS SEGÚN NORMA NTC 5610. DEC. 308/2018. INCLUYE LIMPIEZA Y ALISTAMIENTO DE SUPERFICIE. INCLUYE TODOS LOS ELEMENTOS DE COLOCACION, FIJACION Y MANO</t>
  </si>
  <si>
    <t>TELA PARA CERRAMIENTO 55 gr/m2, COLOR BLANCO, ANCHO = 2.10m</t>
  </si>
  <si>
    <t>ESPUMA DE POLIETILENO, ANCHO = 1.00 m,  ESPESOR = 5 mm</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</si>
  <si>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</si>
  <si>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</si>
  <si>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</si>
  <si>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6"x6" PE100, PN 16 ELECTROFUSIÓN</t>
  </si>
  <si>
    <t>REDUCCIÓN CONCÉNTRICA PE100 PN16 6"X4"</t>
  </si>
  <si>
    <t>TAPON HD EXTREMO JUNTA HIDRÁULICA D=12"</t>
  </si>
  <si>
    <t>BASE GRANULAR CLASE B (BGB_BG38) o (BGB_BG25)</t>
  </si>
  <si>
    <t>BARRERA DE SEGURIDAD - SEPARADOR CICLORUTA TIPO A-165 SIN ANCLAJE (0.53m x 0.60m x 1.50m) COLOR GRIS RESISTENCIA CONCRETO 28 Mpa</t>
  </si>
  <si>
    <t>ALCOHOL ANTISÉPTICO (ALCOHOL AL 70%). (Según Apéndice Bioseguridad Covid 19)_ Exento de IVA de forma temporal</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</si>
  <si>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</si>
  <si>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</si>
  <si>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</si>
  <si>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TERMOMETRO INFRARROJO PARA USO EN HUMANOS, LIBRE DE CONTACTO, IMPERMEABLE. (Según Apéndice Bioseguridad Covid 19)_ Exento de IVA de forma temporal</t>
  </si>
  <si>
    <t>JABÓN LIQUIDO PARA MANOS. (Según Apéndice Bioseguridad Covid 19)_ Exento de IVA de forma temporal</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</si>
  <si>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</si>
  <si>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30%.(Según Apéndice Bioseguridad Covid 19)_ Exento IVA de forma temporal</t>
  </si>
  <si>
    <t>FUMIGADORA DE ESPALDA. ASPERSOR BOMBA MANUAL 20 LITROS. DESINFECCIÓN_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</si>
  <si>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</si>
  <si>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</si>
  <si>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</si>
  <si>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</si>
  <si>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</si>
  <si>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</si>
  <si>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</si>
  <si>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</si>
  <si>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</si>
  <si>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PELIGROSOS(MATERIALES CON CARACTERÍSTICAS DE PELIGROSIDAD TÓXICA, CORROSIVO, INFLAMABLES, EXPLOSIVOS Y/O ESPECIALES (RESIDUOS APROVECHABLES MEZCLADOS, COLCHONES, SOFÁS, F</t>
  </si>
  <si>
    <t>PETO PVC</t>
  </si>
  <si>
    <t>CANECA PLÁSTICA CON TAPA 60 LTS</t>
  </si>
  <si>
    <t>TAPABOCAS N95 SIN FILTRO. (Según Apéndice Bioseguridad Covid 19)_ Exento de IVA de forma temporal</t>
  </si>
  <si>
    <t>TAPABOCAS DESECHABLE. (Según Apéndice Bioseguridad Covid 19)_ Exento de IVA de forma temporal</t>
  </si>
  <si>
    <t>HIPOCLORITO - (Según Apéndice Bioseguridad Covid 19)_ Exento de IVA de forma temporal</t>
  </si>
  <si>
    <t>TEE PE100 PN16 12"X6"</t>
  </si>
  <si>
    <t>TRAGANTE CÚPULA CONCÉNTRICA DE 8"x 6" EN ALUMINIO</t>
  </si>
  <si>
    <t>REJA TIPO PASARELA FUNDICIÓN CLASE DE CARGA C250, Long=500 mm, H=22 mm, Ancho=323 mm</t>
  </si>
  <si>
    <t>TUBERÍA PVC SANITARIA D=10"</t>
  </si>
  <si>
    <t>TEE PVC SANITARIA D=6"</t>
  </si>
  <si>
    <t>CODO 22.5° CXC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</si>
  <si>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</si>
  <si>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</si>
  <si>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</si>
  <si>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</si>
  <si>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</si>
  <si>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</si>
  <si>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</si>
  <si>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</si>
  <si>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</si>
  <si>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</si>
  <si>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</si>
  <si>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TAPA INICIO / FINAL PARA SARDINEL DE DRENAJE RD 200 H:33</t>
  </si>
  <si>
    <t>BLOQUE DE CEMENTO MACIZO 4.2MPA VERDE DE 6X10X20 cm.</t>
  </si>
  <si>
    <t>MICROFIBRA SINTÉTICA MULTIFILAMENTO  DE POLIPROPILENO</t>
  </si>
  <si>
    <t>METODO DE ENSAYO PARA LA RESISTENCIA A LA TRACCION DE RECUBRIMIENTOS, UTILIZANDO PROBADORES PORTATILES DE ADHERENCIA. Norma Técnica: NTC-3916-96 ASTM D4541-22.</t>
  </si>
  <si>
    <t>TRACCIÓN DE LAMINA EN ALUMINIO. Norma Técnica: NTC 3353 ASTM E8</t>
  </si>
  <si>
    <t xml:space="preserve">FLEXIÓN DE LAMINA EN ALUMINIO. Norma Técnica: ASTM E290 </t>
  </si>
  <si>
    <t>SUBBASE GRANULAR PEA CLASE A - (SBG_PEA_A_50)</t>
  </si>
  <si>
    <t>SUBBASE GRANULAR PEA CLASE A - (SBG_PEA_A_64)</t>
  </si>
  <si>
    <t>SUBBASE GRANULAR PEA CLASE B - (SBG_PEA_B_50)</t>
  </si>
  <si>
    <t>FIBRAS METÁLICAS</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</si>
  <si>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</si>
  <si>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</si>
  <si>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</si>
  <si>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</si>
  <si>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</si>
  <si>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</si>
  <si>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</si>
  <si>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</si>
  <si>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</si>
  <si>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(420 Kg/cm2)</t>
  </si>
  <si>
    <t>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t>
  </si>
  <si>
    <t>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t>
  </si>
  <si>
    <t>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</si>
  <si>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</si>
  <si>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RESISTENCIA A LA COMPRESION INCONFINADA DE MEZCLAS COMPACTADAS DE SUELO-CAL (CON MEDICION DE ESFUERZO-DEFORMACION). Norma Técnica INVE-605-13.</t>
  </si>
  <si>
    <t>TINTAS PENETRANTES. Norma Técnica ASTM E165</t>
  </si>
  <si>
    <t>PARTÍCULAS MAGNÉTICAS. Norma Técnica ASTM E709 AWS D.1.1</t>
  </si>
  <si>
    <t>EVALUACIÓN DE ADHERENCIA DEL RECUBRIMIENTO APLICADO. Norma Técnica: ASTM D4541</t>
  </si>
  <si>
    <t>CALIBRACIÓN DE ESPESORES DE PELÍCULA SECA. Norma Técnica. ASTM A123/123M ASTM A153/153M D7091</t>
  </si>
  <si>
    <t>EVALUACIÓN DEL ESPESOR DE PELICULA DE ZINC - CALIBRACIÓN DE ESPESORES DE PELÍCULA SECA. Norma Técnica ASTM A123/123M ASTM A153/153M</t>
  </si>
  <si>
    <t>SISTEMAS DE PINTURAS PROTECTORAS. VARIABLES DE EVALUACION EN CAMPO. VALORACION DE LA CONTINUIDAD EN PELICULA. Norma Técnica ASTM D5162-21.</t>
  </si>
  <si>
    <t>METODO DE ENSAYO PARA DETERMINAR LA FINURA DEL CEMENTO HIDRAULICO UTILIZANDO EL TAMIZ DE 45 mm (No. 325). Norma Técnica: NTC-294-18.</t>
  </si>
  <si>
    <t>TUBERÍA Ø4" EN HIERRO GALVANIZADO</t>
  </si>
  <si>
    <t>ULTRASONIDO. Norma Técnica ASTM E164  AWS D.1.1</t>
  </si>
  <si>
    <t>LAVAMANOS PORTATIL DE PEDAL TIPO MANOS LIBRES.</t>
  </si>
  <si>
    <t>CALIBRACION TERMOMETRO DIGITAL</t>
  </si>
  <si>
    <t>TERMOMETRO DIGITAL INFRAROJO PARA USO EN HUMANOS, LIBRE DE CONTACTO, IMPERMEABLE</t>
  </si>
  <si>
    <t>DISPENSADOR DE JABÓN LÍQUIDO O GEL ANTIBACTERIAL - ALCOHOL, CON PEDAL METÁLICO</t>
  </si>
  <si>
    <t>BOTIQUIN TIPO B DOTADO PORTATIL</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</si>
  <si>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</si>
  <si>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</si>
  <si>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</si>
  <si>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</si>
  <si>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</si>
  <si>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</si>
  <si>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</si>
  <si>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</si>
  <si>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</si>
  <si>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COLUVIÓN/ALUVIÓN DE 0 a 50m. Incluye recuperación continua muestras, descrip visual estratos encontrados, lecturas de campo, SPT, Veleta, tipo y profundidad de las muestras recuperadas</t>
  </si>
  <si>
    <t>PERFORACION MECANICA EN COLUVIÓN/ALUVIÓN mayor de 50m. Incluye recuperación continua muestras, descrip visual estratos encontrados, lecturas de campo, SPT, Veleta, tipo y profundidad de las muestras recuperadas</t>
  </si>
  <si>
    <t>ENSAYO DE REFRACCIÓN SISMICA</t>
  </si>
  <si>
    <t xml:space="preserve">ENSAYO REMI (Refraction Microtremors) </t>
  </si>
  <si>
    <t>ENSAYO MASW (Multichanel Analysis of Surface Waves). Determinación espesores estratos y velocidad de onda de corte</t>
  </si>
  <si>
    <t>ENSAYO DE COLUMNA RESONANTE</t>
  </si>
  <si>
    <t>ENSAYO TRIAXIAL CICLICO</t>
  </si>
  <si>
    <t>ENSAYO Piezoelectric Bender Element</t>
  </si>
  <si>
    <t>EXPANSIÓN CONTROLADA EN CONSOLIDOMETRO</t>
  </si>
  <si>
    <t>ENSAYO DE VELETA DE LABORATORIO</t>
  </si>
  <si>
    <t>PIEZOMETRO DE CABEZA ABIERTA TIPO CASAGRANDE, para medición de las fluctuaciones del nivel freático</t>
  </si>
  <si>
    <t>MARCO Y TAPA PARA CAJA DE INSPECCION CODENSA CS290</t>
  </si>
  <si>
    <t>RECARGA DE CILINDRO DE GAS 40 LB</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</si>
  <si>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</si>
  <si>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</si>
  <si>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</si>
  <si>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</si>
  <si>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BOTIQUIN TIPO A DOTADO PORTATIL</t>
  </si>
  <si>
    <t xml:space="preserve">APOYOS DE NEOPRENO DE 500mm x 400mm x 50mm Dureza 60. Con refuerzo de 2 láminas de 1/4" </t>
  </si>
  <si>
    <t>CONCRETO MR45 (350 Kg/cm2) ACELERADO 7 DÍAS</t>
  </si>
  <si>
    <t>MORTERO IMPERMEABLE PARA REPARACIONES ESTRUCTURALES MODIFICADO CON RESINA ACRÍLICA DE DOS COMPONENTES</t>
  </si>
  <si>
    <t>CODO EN ACERO Ø24" ENTRE 67 1/2° Y 90° JUNTA ESPIGO Y CAMPANA, CON EMPAQUE DE CAUCHO, CON REVEST.INT. Y RECUBR. EXT. EN MORTERO DE CEMENTO. L= 1.65m x 1.65m</t>
  </si>
  <si>
    <t>TAPON DE ACERO 16" SOLDADO</t>
  </si>
  <si>
    <t>REDUCCIÓN EN ACERO Ø 20" x 16" CON ESPIGO Ø 20" Y CAMPANA Ø 16, REVESTIDA INTERIOR Y EXTERIOR CON MORTERO CEMENTO. L= 0.58m PRESIÓN DE TRABAJO= 150 PSI</t>
  </si>
  <si>
    <t>JUNTA DE DILATACIÓN ELASTOMÉRICA 160 MOVIMIENTO 160mm+/-80mm</t>
  </si>
  <si>
    <t>JUNTA DE DILATACIÓN ELASTOMÉRICA 230 MOVIMIENTO 230mm+/-115mm</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</si>
  <si>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</si>
  <si>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</si>
  <si>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</si>
  <si>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</si>
  <si>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Analisis Bioantropologico de  restos oseos humanos, cuarteta basica , informe y base de datos detallada. (Incluye limpieza y registro fotografico).</t>
  </si>
  <si>
    <t>RESINA  DE IMPREGNACIÓN DE ALTO MÓDULO Y ALTA RESISTENCIA</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</si>
  <si>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</si>
  <si>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</si>
  <si>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</si>
  <si>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</si>
  <si>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</si>
  <si>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</si>
  <si>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</si>
  <si>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</si>
  <si>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</si>
  <si>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LAVAMANOS PORTÁTIL EN ACERO INOXIDABLE CON DOS TANQUES PARA AGUA LIMPIA Y RESIDUAL DE 20 LT C/U. _(Según Apéndice Bioseguridad Covid 19_V1)</t>
  </si>
  <si>
    <t>CALIBRACION TERMOMETRO DIGITAL_(Según Apéndice Bioseguridad Covid 19_V2)</t>
  </si>
  <si>
    <t>CAMILLA EN FIBRA CON ARNÉS - INMOVILIZADOR Y SEÑAL ._(Según Apéndice Bioseguridad Covid 19_V1 y V2)</t>
  </si>
  <si>
    <t>CANECA PLÁSTICA CON TAPA 60 LTS_(Según Apéndice Bioseguridad Covid 19_V1 y V2)</t>
  </si>
  <si>
    <t>CARPA VESTIER 2.0m x 2.0m TECHO Y ESTRUCTURA CON LATERALES EN LONA._(Según Apéndice Bioseguridad Covid 19_V1 y V2)</t>
  </si>
  <si>
    <t>CARROTANQUE IRRIGADOR DE AGUA-VIAJE._(Según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</si>
  <si>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</si>
  <si>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</si>
  <si>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</si>
  <si>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TOALLAS DE PAPEL PARA MANOS. TIPO Z. DOBLE HOJA. (PAQUETE 150 HOJAS)_(Según Apéndice Bioseguridad Covid 19_V1 y V2)</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</si>
  <si>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</si>
  <si>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</si>
  <si>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</si>
  <si>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</si>
  <si>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</si>
  <si>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</si>
  <si>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</si>
  <si>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</si>
  <si>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BARREDORA MECÁNICA DE TIPO ROTATORIO AUTOPROPULSADA - VOLUMEN DE LA TOLVA DE 2 A 2.5 METROS CÚBICOS.</t>
  </si>
  <si>
    <t>BULLDOZER MEDIANO - MASA DE 18 A 24 TONELADAS - INCLUYE OPERARIO Y COMBUSTIBLE</t>
  </si>
  <si>
    <t>CARGADOR FRONTAL - MASA DE 10 A 18 TONELADAS - VOLUMEN DEL BALDE DE 1.7 A 3.1 METROS CÚBICOS - INCLUYE OPERARIO Y COMBUSTIBLE</t>
  </si>
  <si>
    <t>VIBROCOMPACTADOR MIXTO (RODILLO + NEUMÁTICOS) MASA 2 A 3 TONELADAS - INCLUYE OPERARIO Y COMBUSTIBLE.</t>
  </si>
  <si>
    <t>CONCRETO DE TEMPERATURA CONTROLADA 44 MPa (420 Kg/cm2). Norma tecnica ET-2018 - 100</t>
  </si>
  <si>
    <t>CONCRETO DE TEMPERATURA CONTROLADA 28. Norma Tecnica ET-2018 - 99</t>
  </si>
  <si>
    <t>CONCRETO DE TEMPERATURA CONTROLADA 24 . Norma Tecnica ET-2018 - 98</t>
  </si>
  <si>
    <t>SUBBASE GRANULAR CLASE B  - SBG50 (SBGB_SBG50). Norma Tecnica ET-2018 - 122</t>
  </si>
  <si>
    <t>SUBBASE GRANULAR CLASE A  - SBG50 (SBGA_SBG50). Norma Tecnica ET-2018 - 123</t>
  </si>
  <si>
    <t>DETERMINACIÓN DE RESISTENCIA A HONGOS. Norma Técnica: ASTM G21</t>
  </si>
  <si>
    <t>EFICIENCIA EN LA SOLDADURA. Norma Técnica: GRI-GS-13</t>
  </si>
  <si>
    <t>METODO DE PRUEBA ESTANDAR PARA LA RESISTENCIA DE LA UNION DE GEOMALLAS INDIVIDUALES. Norma Técnica: ASTM D7737/D7737M-15 (23)</t>
  </si>
  <si>
    <t>PRUEBA DE SANIDAD REALIZADA EN LABORATORIO (INCLUYE PROBETAS). Norma técnica: AWS D.1.1</t>
  </si>
  <si>
    <t>DESGASTE DE LAMINA EN ALUMINIO. Norma técnica: ASTM D3389</t>
  </si>
  <si>
    <t>DISPOSICIÓN FINAL DE RESIDUOS PELIGROSOS(MATERIALES CON CARACTERÍSTICAS DE PELIGROSIDAD TÓXICA, CORROSIVO, INFLAMABLES, EXPLOSIVOS Y/O ESPECIALES (RESIDUOS APROVECHABLES MEZCLADOS, COLCHONES, SOFÁS, F_(Según Apéndice Bioseguridad Covid 19)</t>
  </si>
  <si>
    <t>EFECTOS DEL CALOR Y DEL AIRE SOBRE EL ASFALTO EN LAMINA DELGADA. Norma técnica: INVE-721-13.</t>
  </si>
  <si>
    <t>ANALISIS VOLUMETRICO DE MEZCLAS ASFALTICAS COMPACTADAS EN CALIENTE. Norma técnica: INVE-799-13.</t>
  </si>
  <si>
    <t>METODO DE PRUEBA ESTANDAR PARA SODIO EN AGUA POR ESPECTROFOTOMETRIA DE ABSORCION ATOMICA. Norma técnica: ASTM D4191-15 (17).</t>
  </si>
  <si>
    <t>METODO DE PRUEBA ESTANDAR PARA POTASIO EN AGUA POR ESPECTROFOTOMETRIA DE ABSORCION ATOMICA. Norma técnica: ASTM D4192-15 (17).</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</si>
  <si>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</si>
  <si>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</si>
  <si>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</si>
  <si>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</si>
  <si>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</si>
  <si>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FORMALETA CONCRETO AUTOCOMPACTANTE</t>
  </si>
  <si>
    <t>FORMALETA CONCRETO MASIVO</t>
  </si>
  <si>
    <t>TELEHANDLER - CARGA MÁXIMA DE 4 A 5 TONELADAS - INCLUYE OPERARIO Y COMBUSTIBLE</t>
  </si>
  <si>
    <t>FORMALETAS DESLIZANTES</t>
  </si>
  <si>
    <t>ADOQUIN RECTANGULAR RANURADO EN CONCRETO A28 200mm x 100mm. CARTILLA-003</t>
  </si>
  <si>
    <t>COMPACTADOR VIBRATORIO MONOCILÍNDRICO MANUAL (BENITIN) - POTENCIA DE 4.8 A 5.9 HP - INCLUYE OPERARIO Y COMBUSTIBLE</t>
  </si>
  <si>
    <t>ADOQUIN TIPO I EN ARCILLA A29 210 mm x 145 mm.  CARTILLA-004</t>
  </si>
  <si>
    <t>PISOS DE ESCALERA EN MATERIAL SINTÉTICO (e= 25mm), EN PUENTES PEATONALES PROTOTIPO PARA BOGOTÁ D.C. Norma Tecnica ET-2018 - 118</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</si>
  <si>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</si>
  <si>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</si>
  <si>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</si>
  <si>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</si>
  <si>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</si>
  <si>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</si>
  <si>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</si>
  <si>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</si>
  <si>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</si>
  <si>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</si>
  <si>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</si>
  <si>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</si>
  <si>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</si>
  <si>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</si>
  <si>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DISPENSADOR PLÁSTICO DE TOALLAS TIPO Z_(Según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</si>
  <si>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</si>
  <si>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</si>
  <si>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</si>
  <si>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</si>
  <si>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</si>
  <si>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</si>
  <si>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</si>
  <si>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</si>
  <si>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</si>
  <si>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AGUA-VIAJE._(Según Apéndice Bioseguridad Covid 19_V3)</t>
  </si>
  <si>
    <t>CHALECO REFLECTIVO EN TELA._(Según Apéndice Bioseguridad Covid 19_V3)</t>
  </si>
  <si>
    <t>TOALLAS DE PAPEL PARA MANOS. TIPO Z. DOBLE HOJA. (PAQUETE 150 HOJAS._(Según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</si>
  <si>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</si>
  <si>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</si>
  <si>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</si>
  <si>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</si>
  <si>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</si>
  <si>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</si>
  <si>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</si>
  <si>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</si>
  <si>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</si>
  <si>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</si>
  <si>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</si>
  <si>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</si>
  <si>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</si>
  <si>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</si>
  <si>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</si>
  <si>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</si>
  <si>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</si>
  <si>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</si>
  <si>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TARIFA DIA - ALQUILER DE VEHICULO: CAMPERO, PICK-UP, CAMIONETA, CAMION O SIMILAR DE 1300cc A 2000cc DE CILINDRADA, MODELO 2018 A 2015. 80% DE LA TARIFA ESTABLECIDA. INCLUYE TODOS LOS COSTOS DE OPERACIÓN Y MANTENIMIENTO EXCEPTO EL SALARIO DEL CONDUCTOR.</t>
  </si>
  <si>
    <t>TARIFA MES - ALQUILER DE VEHICULO MES: CAMPERO, PICK-UP, CAMIONETA, CAMION O SIMILAR DE 1300cc A 2000cc DE CILINDRADA, MODELO 2018 A 2015. 80% DE LA TARIFA ESTABLECIDA. INCLUYE TODOS LOS COSTOS DE OPERACIÓN Y MANTENIMIENTO EXCEPTO EL SALARIO DEL CONDUCTOR.</t>
  </si>
  <si>
    <t>TARIFA DIA - ALQUILER DE VEHICULO: CAMPERO, PICK-UP, CAMIONETA, CAMION O SIMILAR MAYOR A 2000cc DE CILINDRADA, MODELO 2018 A 2015. 80% DE LA TARIFA ESTABLECIDA. INCLUYE TODOS LOS COSTOS DE OPERACIÓN Y MANTENIMIENTO EXCEPTO EL SALARIO DEL CONDUCTOR.</t>
  </si>
  <si>
    <t>TARIFA MES - ALQUILER DE VEHICULO MES: CAMPERO, PICK-UP, CAMIONETA, CAMION O SIMILAR MAYOR A 2000cc DE CILINDRADA, MODELO 2018 A 2015. 80% DE LA TARIFA ESTABLECIDA. INCLUYE TODOS LOS COSTOS DE OPERACIÓN Y MANTENIMIENTO EXCEPTO EL SALARIO DEL CONDUCTOR.</t>
  </si>
  <si>
    <t>TARIFA DIA - ALQUILER DE VEHICULO: CAMPERO, PICK-UP, CAMIONETA, CAMION O SIMILAR MAYOR A 2000cc DE CILINDRADA, MODELO 2014 A 2011. 75% DE LA TARIFA ESTABLECIDA. INCLUYE TODOS LOS COSTOS DE OPERACIÓN Y MANTENIMIENTO EXCEPTO EL SALARIO DEL CONDUCTOR.</t>
  </si>
  <si>
    <t>TARIFA MES - ALQUILER DE VEHICULO MES: CAMPERO, PICK-UP, CAMIONETA, CAMION O SIMILAR MAYOR A 2000cc DE CILINDRADA, MODELO 2014 A 2011. 75% DE LA TARIFA ESTABLECIDA. INCLUYE TODOS LOS COSTOS DE OPERACIÓN Y MANTENIMIENTO EXCEPTO EL SALARIO DEL CONDUCTOR.</t>
  </si>
  <si>
    <t>TARIFA DIA - ALQUILER DE VEHICULO: CAMPERO, PICK-UP, CAMIONETA, CAMION O SIMILAR CON CAPACIDAD DE CARGA DE 3 TON O MAS, MODELO 2018 A 2015. 80% DE LA TARIFA ESTABLECIDA. INCLUYE TODOS LOS COSTOS DE OPERACIÓN Y MANTENIMIENTO EXCEPTO EL SALARIO DEL CONDUCTOR.</t>
  </si>
  <si>
    <t>TARIFA MES - ALQUILER DE VEHICULO MES: CAMPERO, PICK-UP, CAMIONETA, CAMION O SIMILAR CON CAPACIDAD DE CARGA DE 3 TON O MAS, MODELO 2018 A 2015. 80% DE LA TARIFA ESTABLECIDA. INCLUYE TODOS LOS COSTOS DE OPERACIÓN Y MANTENIMIENTO EXCEPTO EL SALARIO DEL CONDUCTOR.</t>
  </si>
  <si>
    <t>TAPABOCAS DESECHABLE._(Según Apéndice Bioseguridad Covid 19_V4)</t>
  </si>
  <si>
    <t>MASCARILLA DESECHABLE._(Según Apéndice Bioseguridad Covid 19_V4)</t>
  </si>
  <si>
    <t>JABÓN LIQUIDO PARA MANOS._(Según Apéndice Bioseguridad Covid 19_V4)</t>
  </si>
  <si>
    <t>CARROTANQUE IRRIGADOR DE AGUA-VIAJE._(Según Apéndice Bioseguridad Covid 19_V4)</t>
  </si>
  <si>
    <t>TOALLAS DE PAPEL PARA MANOS. TIPO Z. DOBLE HOJA. (PAQUETE 150 HOJAS._(Según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</si>
  <si>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</si>
  <si>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</si>
  <si>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</si>
  <si>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</si>
  <si>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</si>
  <si>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 xml:space="preserve">TUBERIA CONDUIT METALICA RMC D= 6'' </t>
  </si>
  <si>
    <t xml:space="preserve">TUBERÍA ALCANTARILLADO 1500 MM 60" HDPE </t>
  </si>
  <si>
    <t>AUTOHORMIGONERA - VOLUMEN DE HORMIGÓN POR AMASADO DE 1 A 5.5 m3</t>
  </si>
  <si>
    <t xml:space="preserve">GRÚA HIDRÁULICA DE BRAZO ARTICULADO MONTADA SOBRE CAMIÓN - CARGA MÁXIMA DE 1 A 17 TONELADAS - INCLUYE OPERARIO </t>
  </si>
  <si>
    <t>PLANTA ELÉCTRICA - POTENCIA ELÉCTRICA GENERADA 11-13 kW INCLUYE COMBUSTIBLE</t>
  </si>
  <si>
    <t>PARAL METÁLICO CORTO DE 1.50 m A 2.7 m</t>
  </si>
  <si>
    <t>ANDAMIO MULTIDIRECCIONAL - ALTURA 9 m - ÁREA 4 m2</t>
  </si>
  <si>
    <t>MEDIDA DE LA IRREGULARIDAD SUPERFICIAL DE UN PAVIMENTO MEDIANTE LA REGLA DE TRES METROS, ESTATICA O RODANTE (POR UNIDAD). NO INCLUYE TRANSPORTE. Norma Técnica: INVE-793-13 ASTM E1703/E1703M-10 (23).</t>
  </si>
  <si>
    <t>MEDIDA DE SEGREGACIÓN TÉRMICA DE MEZCLAS ASFÁLTICAS MEDIANTE CÁMARA TERMOGRÁFICA (Por unidad) - No Incluye Transporte</t>
  </si>
  <si>
    <t>MEDIDA DE SEGREGACIÓN TÉRMICA DE MEZCLAS ASFÁLTICAS MEDIANTE CÁMARA TERMOGRÁFICA (Por jornada) - No Incluye Transporte</t>
  </si>
  <si>
    <t>MONITOREO DE  RUIDO AMBIENTAL (Incluye punto de monitoreo de ruido para una (1) jornada diurna en día hábil y no hábil y una (1) jornada nocturna día hábil y no hábil (total 4 mediciones por punto), (Incluye informe técnico de campo, memoria de cálculo e isófonas).</t>
  </si>
  <si>
    <t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</si>
  <si>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</si>
  <si>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</si>
  <si>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</si>
  <si>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</si>
  <si>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LEVANTAMIENTO CON TECNOLOGIA GEORADAR(GPR)- Ground Penetrating Radar. Señal electromagnética de alta frecuencia, barrido con antena. Detección de redes. Incluye informe y radargramas</t>
  </si>
  <si>
    <t>MEZCLA ASFÁLTICA EN CALIENTE DENSA MD19 CON CEMENTO ASFÁLTICO CA 14</t>
  </si>
  <si>
    <t>MEZCLA ASFÁLTICA EN CALIENTE MCCh25-A CON CEMENTO ASFÁLTICO MODIFICADO CON CAUCHO</t>
  </si>
  <si>
    <t>REPISA EN MADERA PARA CAMILLA, DE 0,08X0,04x1.40 m</t>
  </si>
  <si>
    <t>ARENA DE PEÑA NORMA NP-040 (EAB)</t>
  </si>
  <si>
    <t>ALQUILER MICROPÍLOTEADORA PESO 9.200 KG, DIÁMETRO MAXIMO DE ABRAZADERAS 26 CM, FUERZA DE EXTRACCIÓN 6 TONELADAS - INCLUYE OPERARIO Y COMBUSTIBLE</t>
  </si>
  <si>
    <t>COD</t>
  </si>
  <si>
    <t>TOPE MÁXIMO SALARIO</t>
  </si>
  <si>
    <t>FACTOR PRESTACIONAL 2023- SIN EXTRAS</t>
  </si>
  <si>
    <t>FACTOR PRESTACIONAL 2023 - NOCTURNO</t>
  </si>
  <si>
    <t>PROFESIONAL (Años)</t>
  </si>
  <si>
    <t>EXPERIENCIA ESPECIFICA (Años)</t>
  </si>
  <si>
    <t>Mínimo 12</t>
  </si>
  <si>
    <t>Mínimo 10</t>
  </si>
  <si>
    <t>Mínimo 7</t>
  </si>
  <si>
    <t>Mínimo 8</t>
  </si>
  <si>
    <t>Mínimo 5</t>
  </si>
  <si>
    <t>Mínimo 6</t>
  </si>
  <si>
    <t>Mínimo 4</t>
  </si>
  <si>
    <t>Mínimo 3</t>
  </si>
  <si>
    <t>Mínimo 2</t>
  </si>
  <si>
    <t>Hasta 2</t>
  </si>
  <si>
    <t>VALOR DEL CONTRATO DE CONSTRUCCIÓN (SMLMV)</t>
  </si>
  <si>
    <t>Valor SMLMV</t>
  </si>
  <si>
    <t xml:space="preserve">desde </t>
  </si>
  <si>
    <t>hasta</t>
  </si>
  <si>
    <t>en adelante</t>
  </si>
  <si>
    <t>VALOR DEL CONTRATO DE OBRA EN SMLMV</t>
  </si>
  <si>
    <t>CATEGORIA PROFESIONALES OBRA</t>
  </si>
  <si>
    <t>COORDINADOR/</t>
  </si>
  <si>
    <t>ESPECIALISTA</t>
  </si>
  <si>
    <t>DESDE</t>
  </si>
  <si>
    <t>HASTA</t>
  </si>
  <si>
    <t>RESIDENTE/</t>
  </si>
  <si>
    <t>SUPERVISOR</t>
  </si>
  <si>
    <t>En Adelante</t>
  </si>
  <si>
    <t>SOLO PARA ESTUDIOS Y DISEÑOS E INTERV DE EYD</t>
  </si>
  <si>
    <t>Presupuesto. Oficial Estudios y Diseños    DESDE SMMLV</t>
  </si>
  <si>
    <t>HASTA  SMMLV</t>
  </si>
  <si>
    <t>CATEGORIAS PROFESIONALES</t>
  </si>
  <si>
    <t>COORDINADOR/SUPERVISOR/ ESPECIALISTA</t>
  </si>
  <si>
    <t>En adelante</t>
  </si>
  <si>
    <t>Decreto 1082 de 2015 SECCION III GARANTIAS</t>
  </si>
  <si>
    <t>Suficiencia del seguro de responsabilidad civil extracontractual. El valor asegurado por los contratos de seguro que amparan la RCE No debe ser inferior a:</t>
  </si>
  <si>
    <t>CONTRATOS</t>
  </si>
  <si>
    <t>SMLMV</t>
  </si>
  <si>
    <t>VALOR ASEGURABLE NO INFERIOR A:</t>
  </si>
  <si>
    <t>Desde</t>
  </si>
  <si>
    <t>Hasta</t>
  </si>
  <si>
    <t>&lt;=1,500 SMLMV</t>
  </si>
  <si>
    <t>&gt;1,500 A 2,500 SMLMV</t>
  </si>
  <si>
    <t>&gt;2,500 A 5,000 SMLMV</t>
  </si>
  <si>
    <t>&gt;5,000 A 10,000 SMLMV</t>
  </si>
  <si>
    <t>&gt;10,000 SMLMV</t>
  </si>
  <si>
    <t>DEL VALOR DEL CONTRATO</t>
  </si>
  <si>
    <t>Minimo</t>
  </si>
  <si>
    <t>Maximo</t>
  </si>
  <si>
    <t>RANGO</t>
  </si>
  <si>
    <t>&gt; 10.000</t>
  </si>
  <si>
    <t>&lt;=2 SMLMV</t>
  </si>
  <si>
    <t>&gt;2 A 10 SMLMV</t>
  </si>
  <si>
    <t>&gt; 10 SMLMV</t>
  </si>
  <si>
    <t>Buen manejo del anticipo</t>
  </si>
  <si>
    <t>Calidad y correcto funcionamiento de los bienes</t>
  </si>
  <si>
    <t>400 SMMLV</t>
  </si>
  <si>
    <t>EQUIPO DE TOPOGRAFÍA. ESTACION TOTAL, (Accesorios: Trípodes, bastones, prismas, cintas metálicas, baterías, entre otros). TARIFA MES</t>
  </si>
  <si>
    <t>PERSONAL TÉCNICO</t>
  </si>
  <si>
    <t>PERSONAL AUXILIAR</t>
  </si>
  <si>
    <t>Topógrafo insepector</t>
  </si>
  <si>
    <t>Cadenero 2</t>
  </si>
  <si>
    <r>
      <t xml:space="preserve">                              </t>
    </r>
    <r>
      <rPr>
        <b/>
        <sz val="12"/>
        <rFont val="Arial"/>
        <family val="2"/>
      </rPr>
      <t xml:space="preserve">                  </t>
    </r>
  </si>
  <si>
    <t>Fecha</t>
  </si>
  <si>
    <t>XXXXX</t>
  </si>
  <si>
    <t>FACTOR PRESTACIONAL APLICABLE A NOMINA</t>
  </si>
  <si>
    <t>Versión</t>
  </si>
  <si>
    <t>CONCEPTO</t>
  </si>
  <si>
    <t>VALOR</t>
  </si>
  <si>
    <t>SMMLV</t>
  </si>
  <si>
    <t>SALARIO BASE</t>
  </si>
  <si>
    <t>AUX. TRANSP.</t>
  </si>
  <si>
    <t>Salario base</t>
  </si>
  <si>
    <t>Prima anual legal</t>
  </si>
  <si>
    <t>TABLA DE COTIZACIONES (Decreto 1772 de 1994)</t>
  </si>
  <si>
    <t>Cesantía anual</t>
  </si>
  <si>
    <t>CLASE DE RIESGO</t>
  </si>
  <si>
    <t>VALOR MÍNIMO</t>
  </si>
  <si>
    <t>VALOR INICIAL</t>
  </si>
  <si>
    <t>VALOR MÁXIMO</t>
  </si>
  <si>
    <t>Intereses a la cesantías</t>
  </si>
  <si>
    <t>I</t>
  </si>
  <si>
    <t>Vacaciones anuales</t>
  </si>
  <si>
    <t>II</t>
  </si>
  <si>
    <t>III</t>
  </si>
  <si>
    <t>IV</t>
  </si>
  <si>
    <t>ARL</t>
  </si>
  <si>
    <t>V</t>
  </si>
  <si>
    <t>CCF</t>
  </si>
  <si>
    <t>SENA</t>
  </si>
  <si>
    <t>Nota: Con base en el decreto 1607 de 2002 puede consultar la clasficación de las actividades económicas para el Sistema General de Riesgos Profesionales</t>
  </si>
  <si>
    <t>ICBF</t>
  </si>
  <si>
    <t>FIC</t>
  </si>
  <si>
    <t>Incluir aporte FIC</t>
  </si>
  <si>
    <t>Auxilio de Transporte</t>
  </si>
  <si>
    <t>Nota: Aplica únicamente para el Sector Construcción de acuerdo con el Artículo 6 del decreto 2375 de 1974.</t>
  </si>
  <si>
    <t>Dotación</t>
  </si>
  <si>
    <t>FACTOR PRESTACIONAL FINAL</t>
  </si>
  <si>
    <t>RIESGO ARL</t>
  </si>
  <si>
    <t>DEDICACION ETAPA PRE CONSTRUCCION 2 meses</t>
  </si>
  <si>
    <t>DEDICACIÓN FASE DE RECIBO (MES) 1 mes</t>
  </si>
  <si>
    <t>DEDICACIÓN FASE DE OBRA (MES) 8 meses</t>
  </si>
  <si>
    <t>ALQUILER CONTENEDOR - MUEBLES DE OFICINA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</si>
</sst>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quot;$&quot;\ #,##0.00_);[Red]\(&quot;$&quot;\ #,##0.00\)"/>
    <numFmt numFmtId="168" formatCode="_(&quot;$&quot;\ * #,##0_);_(&quot;$&quot;\ * \(#,##0\);_(&quot;$&quot;\ * &quot;-&quot;_);_(@_)"/>
    <numFmt numFmtId="169" formatCode="_(* #,##0_);_(* \(#,##0\);_(* &quot;-&quot;_);_(@_)"/>
    <numFmt numFmtId="170" formatCode="_(&quot;$&quot;\ * #,##0.00_);_(&quot;$&quot;\ * \(#,##0.00\);_(&quot;$&quot;\ * &quot;-&quot;??_);_(@_)"/>
    <numFmt numFmtId="171" formatCode="_(* #,##0.00_);_(* \(#,##0.00\);_(* &quot;-&quot;??_);_(@_)"/>
    <numFmt numFmtId="172" formatCode="_-&quot;$&quot;* #,##0_-;\-&quot;$&quot;* #,##0_-;_-&quot;$&quot;* &quot;-&quot;_-;_-@_-"/>
    <numFmt numFmtId="173" formatCode="_-&quot;$&quot;* #,##0.00_-;\-&quot;$&quot;* #,##0.00_-;_-&quot;$&quot;* &quot;-&quot;??_-;_-@_-"/>
    <numFmt numFmtId="174" formatCode="_ &quot;$&quot;\ * #,##0.00_ ;_ &quot;$&quot;\ * \-#,##0.00_ ;_ &quot;$&quot;\ * &quot;-&quot;??_ ;_ @_ "/>
    <numFmt numFmtId="175" formatCode="_ * #,##0.00_ ;_ * \-#,##0.00_ ;_ * &quot;-&quot;??_ ;_ @_ "/>
    <numFmt numFmtId="176" formatCode="&quot;$&quot;\ #,##0"/>
    <numFmt numFmtId="177" formatCode="&quot;$&quot;\ #,##0.00"/>
    <numFmt numFmtId="178" formatCode="_-&quot;$&quot;* #,##0_-;\-&quot;$&quot;* #,##0_-;_-&quot;$&quot;* &quot;-&quot;??_-;_-@_-"/>
    <numFmt numFmtId="179" formatCode="[$$-240A]\ #,##0"/>
    <numFmt numFmtId="180" formatCode="_ &quot;$&quot;\ * #,##0_ ;_ &quot;$&quot;\ * \-#,##0_ ;_ &quot;$&quot;\ * &quot;-&quot;??_ ;_ @_ "/>
    <numFmt numFmtId="181" formatCode="[$$-240A]\ #,##0.00"/>
    <numFmt numFmtId="182" formatCode="0.0%"/>
    <numFmt numFmtId="183" formatCode="0.0000%"/>
    <numFmt numFmtId="184" formatCode="&quot;$&quot;\ #,##0.0"/>
    <numFmt numFmtId="185" formatCode="_ * #,##0.0_ ;_ * \-#,##0.0_ ;_ * &quot;-&quot;??_ ;_ @_ "/>
    <numFmt numFmtId="186" formatCode="0.0"/>
    <numFmt numFmtId="187" formatCode="0.000"/>
    <numFmt numFmtId="188" formatCode="0.0000"/>
    <numFmt numFmtId="189" formatCode="#,##0.0000"/>
    <numFmt numFmtId="190" formatCode="_(&quot;$&quot;\ * #,##0_);_(&quot;$&quot;\ * \(#,##0\);_(&quot;$&quot;\ * &quot;-&quot;??_);_(@_)"/>
    <numFmt numFmtId="191" formatCode="[$$-240A]#,##0.00;[Red]\([$$-240A]#,##0.00\)"/>
    <numFmt numFmtId="192" formatCode="[$$-240A]#,##0;[Red]\([$$-240A]#,##0\)"/>
    <numFmt numFmtId="193" formatCode="[$$-240A]\ #,##0.00_);[Red]\([$$-240A]\ #,##0.00\)"/>
    <numFmt numFmtId="194" formatCode="#,##0.00;[Red]#,##0.00"/>
    <numFmt numFmtId="195" formatCode="#,##0.0"/>
    <numFmt numFmtId="196" formatCode="_-* #,##0.00\ _P_t_a_-;\-* #,##0.00\ _P_t_a_-;_-* &quot;-&quot;??\ _P_t_a_-;_-@_-"/>
    <numFmt numFmtId="197" formatCode="_ * #,##0_ ;_ * \-#,##0_ ;_ * \-??_ ;_ @_ "/>
    <numFmt numFmtId="198" formatCode="_(* #,##0_);_(* \(#,##0\);_(* &quot;-&quot;??_);_(@_)"/>
    <numFmt numFmtId="199" formatCode="[$$-240A]\ #,##0.0"/>
    <numFmt numFmtId="200" formatCode="_-* #,##0_-;\-* #,##0_-;_-* &quot;-&quot;??_-;_-@_-"/>
    <numFmt numFmtId="201" formatCode="&quot;$&quot;\ #,##0;[Red]&quot;$&quot;\ \-#,##0"/>
    <numFmt numFmtId="202" formatCode="_-* #,##0\ _P_t_a_-;\-* #,##0\ _P_t_a_-;_-* &quot;-&quot;\ _P_t_a_-;_-@_-"/>
    <numFmt numFmtId="203" formatCode="_-* #,##0.00\ &quot;Pta&quot;_-;\-* #,##0.00\ &quot;Pta&quot;_-;_-* &quot;-&quot;??\ &quot;Pta&quot;_-;_-@_-"/>
    <numFmt numFmtId="204" formatCode="_ [$€]\ * #,##0.00_ ;_ [$€]\ * \-#,##0.00_ ;_ [$€]\ * &quot;-&quot;??_ ;_ @_ "/>
    <numFmt numFmtId="205" formatCode="_ &quot;$&quot;\ * #,##0_ ;_ &quot;$&quot;\ * \-#,##0_ ;_ &quot;$&quot;\ * &quot;-&quot;_ ;_ @_ "/>
    <numFmt numFmtId="206" formatCode="\$#,##0\ ;\(\$#,##0\)"/>
    <numFmt numFmtId="207" formatCode="_ [$€-2]\ * #,##0.00_ ;_ [$€-2]\ * \-#,##0.00_ ;_ [$€-2]\ * &quot;-&quot;??_ "/>
    <numFmt numFmtId="208" formatCode="_ * #,##0.00_ ;_ * \-#,##0.00_ ;_ * \-??_ ;_ @_ "/>
    <numFmt numFmtId="209" formatCode="_ &quot;$&quot;* #,##0.00_ ;_ &quot;$&quot;* \-#,##0.00_ ;_ &quot;$&quot;* &quot;-&quot;??_ ;_ @_ "/>
    <numFmt numFmtId="210" formatCode="_([$€]* #,##0.00_);_([$€]* \(#,##0.00\);_([$€]* &quot;-&quot;??_);_(@_)"/>
    <numFmt numFmtId="211" formatCode="_-* #,##0.00\ _P_t_s_-;\-* #,##0.00\ _P_t_s_-;_-* &quot;-&quot;??\ _P_t_s_-;_-@_-"/>
    <numFmt numFmtId="212" formatCode="_-&quot;$&quot;* #,##0.0_-;\-&quot;$&quot;* #,##0.0_-;_-&quot;$&quot;* &quot;-&quot;??_-;_-@_-"/>
    <numFmt numFmtId="213" formatCode="[$$-240A]#,##0.0;[Red]\([$$-240A]#,##0.0\)"/>
    <numFmt numFmtId="214" formatCode="&quot;$&quot;\ #,##0.00;[Red]&quot;$&quot;\ \-#,##0.00"/>
    <numFmt numFmtId="215" formatCode="[$$-240A]\ #,##0.0_);[Red]\([$$-240A]\ #,##0.0\)"/>
    <numFmt numFmtId="216" formatCode="_ &quot;$&quot;\ * #,##0.0_ ;_ &quot;$&quot;\ * \-#,##0.0_ ;_ &quot;$&quot;\ * &quot;-&quot;?_ ;_ @_ "/>
    <numFmt numFmtId="217" formatCode="[$$-240A]\ #,##0.00;[Red][$$-240A]\ #,##0.00"/>
    <numFmt numFmtId="218" formatCode="&quot;$&quot;#,##0.0"/>
    <numFmt numFmtId="219" formatCode="0.000%"/>
    <numFmt numFmtId="220" formatCode="_-[$$-240A]\ * #,##0.00_ ;_-[$$-240A]\ * \-#,##0.00\ ;_-[$$-240A]\ * &quot;-&quot;??_ ;_-@_ "/>
    <numFmt numFmtId="221" formatCode="_-* #,##0.00\ &quot;Pts&quot;_-;\-* #,##0.00\ &quot;Pts&quot;_-;_-* &quot;-&quot;??\ &quot;Pts&quot;_-;_-@_-"/>
    <numFmt numFmtId="222" formatCode="_([$$-240A]\ * #,##0.00_);_([$$-240A]\ * \(#,##0.00\);_([$$-240A]\ * &quot;-&quot;??_);_(@_)"/>
    <numFmt numFmtId="223" formatCode="0#.00\ \L\t"/>
    <numFmt numFmtId="224" formatCode="_ [$$-240A]\ * #,##0.00_ ;_ [$$-240A]\ * \-#,##0.00_ ;_ [$$-240A]\ * &quot;-&quot;??_ ;_ @_ "/>
    <numFmt numFmtId="225" formatCode="[$-240A]d&quot; de &quot;mmmm&quot; de &quot;yyyy;@"/>
    <numFmt numFmtId="226" formatCode="_-[$$-240A]\ * #,##0.00_-;\-[$$-240A]\ * #,##0.00_-;_-[$$-240A]\ * &quot;-&quot;??_-;_-@_-"/>
    <numFmt numFmtId="227" formatCode="[$-80A]d&quot; de &quot;mmmm&quot; de &quot;yyyy;@"/>
    <numFmt numFmtId="228" formatCode="#."/>
    <numFmt numFmtId="229" formatCode="#,##0.00\ ;&quot; -&quot;#,##0.00\ ;&quot; -&quot;00\ ;@\ "/>
    <numFmt numFmtId="230" formatCode="&quot;C$&quot;#,##0_);\(&quot;C$&quot;#,##0\)"/>
    <numFmt numFmtId="231" formatCode="\$#,##0.00\ ;\(\$#,##0.00\)"/>
    <numFmt numFmtId="232" formatCode="General_)"/>
    <numFmt numFmtId="233" formatCode="\$#,#00"/>
    <numFmt numFmtId="234" formatCode="_ * #,##0_ ;_ * \-#,##0_ ;_ * &quot;-&quot;??_ ;_ @_ "/>
    <numFmt numFmtId="235" formatCode="\$#.00"/>
    <numFmt numFmtId="236" formatCode="&quot;$&quot;#,##0\ ;\(&quot;$&quot;#,##0\)"/>
    <numFmt numFmtId="237" formatCode="#.00"/>
    <numFmt numFmtId="238" formatCode="_ * #,##0_ ;_ * \-#,##0_ ;_ * &quot;-&quot;_ ;_ @_ "/>
    <numFmt numFmtId="239" formatCode="\K0\+000"/>
    <numFmt numFmtId="240" formatCode="[$-C0A]d\-mmm\-yy;@"/>
    <numFmt numFmtId="241" formatCode="#,##0\ _€"/>
    <numFmt numFmtId="242" formatCode="&quot;$&quot;#.00"/>
    <numFmt numFmtId="243" formatCode="%#.00"/>
    <numFmt numFmtId="244" formatCode="_(* #,##0.00_);_(* \(#,##0.00\);_(* \-??_);_(@_)"/>
    <numFmt numFmtId="245" formatCode="_-* #,##0.00_-;\-* #,##0.00_-;_-* \-??_-;_-@_-"/>
    <numFmt numFmtId="246" formatCode="_(&quot;$ &quot;* #,##0.00_);_(&quot;$ &quot;* \(#,##0.00\);_(&quot;$ &quot;* \-??_);_(@_)"/>
    <numFmt numFmtId="247" formatCode="_-\$* #,##0.00_-;&quot;-$&quot;* #,##0.00_-;_-\$* \-??_-;_-@_-"/>
    <numFmt numFmtId="248" formatCode="_-&quot;$ &quot;* #,##0_-;&quot;-$ &quot;* #,##0_-;_-&quot;$ &quot;* \-_-;_-@_-"/>
    <numFmt numFmtId="249" formatCode="#,##0.00\ \ "/>
    <numFmt numFmtId="250" formatCode="&quot;$&quot;\ #,##0.0;[Red]&quot;$&quot;\ \-#,##0.0"/>
    <numFmt numFmtId="251" formatCode="&quot;$&quot;\ #,##0;&quot;$&quot;\ \-#,##0"/>
    <numFmt numFmtId="252" formatCode="_([$€-2]\ * #,##0.00_);_([$€-2]\ * \(#,##0.00\);_([$€-2]\ * &quot;-&quot;??_);_(@_)"/>
    <numFmt numFmtId="253" formatCode="[h]:mm"/>
    <numFmt numFmtId="254" formatCode="#,##0\ [$€];[Red]\-#,##0\ [$€]"/>
    <numFmt numFmtId="255" formatCode="#,##0.00\ &quot;Pts&quot;;[Red]\-#,##0.00\ &quot;Pts&quot;"/>
    <numFmt numFmtId="256" formatCode="#,##0.00&quot; $&quot;;\-#,##0.00&quot; $&quot;"/>
    <numFmt numFmtId="257" formatCode="_(&quot;C$&quot;* #,##0.00_);_(&quot;C$&quot;* \(#,##0.00\);_(&quot;C$&quot;* &quot;-&quot;??_);_(@_)"/>
    <numFmt numFmtId="258" formatCode="_-* #,##0.00\ &quot;$&quot;_-;\-* #,##0.00\ &quot;$&quot;_-;_-* &quot;-&quot;??\ &quot;$&quot;_-;_-@_-"/>
    <numFmt numFmtId="259" formatCode="#,##0.0000000"/>
    <numFmt numFmtId="260" formatCode="_(&quot;$&quot;* #,##0_);_(&quot;$&quot;* \(#,##0\);_(&quot;$&quot;* &quot;-&quot;??_);_(@_)"/>
    <numFmt numFmtId="261" formatCode="_ [$€-2]\ * #.##0.00_ ;_ [$€-2]\ * \-#.##0.00_ ;_ [$€-2]\ * &quot;-&quot;??_ "/>
    <numFmt numFmtId="262" formatCode="000\°00&quot;´&quot;00&quot;´´&quot;"/>
    <numFmt numFmtId="263" formatCode="dd/mm/yy;@"/>
    <numFmt numFmtId="264" formatCode="&quot;$&quot;#,##0.00_-"/>
    <numFmt numFmtId="265" formatCode="_-* #,##0.00000_-;\-* #,##0.00000_-;_-* &quot;-&quot;??_-;_-@_-"/>
    <numFmt numFmtId="266" formatCode="_-&quot;$&quot;\ * #,##0_-;\-&quot;$&quot;\ * #,##0_-;_-&quot;$&quot;\ * &quot;-&quot;??_-;_-@_-"/>
    <numFmt numFmtId="267" formatCode="[$-C0A]d\-mmm\-yyyy;@"/>
    <numFmt numFmtId="268" formatCode="_-* #,##0.0000_-;\-* #,##0.0000_-;_-* &quot;-&quot;??_-;_-@_-"/>
    <numFmt numFmtId="269" formatCode="_-* #,##0.00_-;\-* #,##0.00_-;_-* &quot;-&quot;??_-;_-@"/>
    <numFmt numFmtId="270" formatCode="[$-80A]d&quot; de &quot;mmmm&quot; de &quot;yyyy"/>
    <numFmt numFmtId="271" formatCode="_-&quot;$&quot;* #,##0.00_-;\-&quot;$&quot;* #,##0.00_-;_-&quot;$&quot;* &quot;-&quot;??_-;_-@"/>
    <numFmt numFmtId="272" formatCode="[$$-240A]\ #,##0;[Red][$$-240A]\ #,##0"/>
    <numFmt numFmtId="273" formatCode="&quot;$&quot;#,##0;\(&quot;$&quot;#,##0\);\-"/>
  </numFmts>
  <fonts count="27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0"/>
      <name val="Arial"/>
      <family val="2"/>
    </font>
    <font>
      <b/>
      <u/>
      <sz val="9"/>
      <name val="Arial"/>
      <family val="2"/>
    </font>
    <font>
      <b/>
      <sz val="9"/>
      <name val="Arial"/>
      <family val="2"/>
    </font>
    <font>
      <sz val="9"/>
      <name val="Arial"/>
      <family val="2"/>
    </font>
    <font>
      <sz val="10"/>
      <color indexed="8"/>
      <name val="MS Sans Serif"/>
      <family val="2"/>
    </font>
    <font>
      <b/>
      <sz val="11"/>
      <name val="Arial"/>
      <family val="2"/>
    </font>
    <font>
      <b/>
      <sz val="10"/>
      <name val="Arial"/>
      <family val="2"/>
    </font>
    <font>
      <b/>
      <sz val="8"/>
      <name val="Arial"/>
      <family val="2"/>
    </font>
    <font>
      <sz val="11"/>
      <name val="Arial"/>
      <family val="2"/>
    </font>
    <font>
      <sz val="9"/>
      <color indexed="8"/>
      <name val="Arial"/>
      <family val="2"/>
    </font>
    <font>
      <b/>
      <sz val="7"/>
      <name val="Arial"/>
      <family val="2"/>
    </font>
    <font>
      <b/>
      <sz val="9"/>
      <color indexed="8"/>
      <name val="Arial"/>
      <family val="2"/>
    </font>
    <font>
      <sz val="7"/>
      <name val="Arial"/>
      <family val="2"/>
    </font>
    <font>
      <sz val="8"/>
      <name val="Arial"/>
      <family val="2"/>
      <charset val="1"/>
    </font>
    <font>
      <b/>
      <sz val="8"/>
      <name val="Arial"/>
      <family val="2"/>
      <charset val="1"/>
    </font>
    <font>
      <sz val="5"/>
      <name val="Arial"/>
      <family val="2"/>
    </font>
    <font>
      <b/>
      <sz val="10"/>
      <name val="Arial"/>
      <family val="2"/>
      <charset val="1"/>
    </font>
    <font>
      <sz val="8"/>
      <color indexed="8"/>
      <name val="Arial"/>
      <family val="2"/>
    </font>
    <font>
      <sz val="11"/>
      <color indexed="8"/>
      <name val="Calibri"/>
      <family val="2"/>
    </font>
    <font>
      <b/>
      <sz val="12"/>
      <name val="Arial"/>
      <family val="2"/>
    </font>
    <font>
      <b/>
      <sz val="8"/>
      <color indexed="8"/>
      <name val="Arial"/>
      <family val="2"/>
    </font>
    <font>
      <sz val="8.0500000000000007"/>
      <color indexed="8"/>
      <name val="Arial"/>
      <family val="2"/>
    </font>
    <font>
      <sz val="12"/>
      <name val="Courier"/>
      <family val="3"/>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Helv"/>
      <charset val="204"/>
    </font>
    <font>
      <b/>
      <sz val="18"/>
      <name val="Arial"/>
      <family val="2"/>
    </font>
    <font>
      <sz val="12"/>
      <name val="Arial"/>
      <family val="2"/>
    </font>
    <font>
      <b/>
      <sz val="18"/>
      <color indexed="62"/>
      <name val="Cambria"/>
      <family val="2"/>
    </font>
    <font>
      <sz val="10"/>
      <name val="Arial Narrow"/>
      <family val="2"/>
    </font>
    <font>
      <sz val="10"/>
      <name val="Arial"/>
      <family val="2"/>
    </font>
    <font>
      <sz val="6"/>
      <name val="Arial"/>
      <family val="2"/>
    </font>
    <font>
      <b/>
      <sz val="10"/>
      <color indexed="8"/>
      <name val="Arial"/>
      <family val="2"/>
    </font>
    <font>
      <b/>
      <sz val="6"/>
      <name val="Arial"/>
      <family val="2"/>
    </font>
    <font>
      <sz val="11"/>
      <color indexed="8"/>
      <name val="Calibri"/>
      <family val="2"/>
    </font>
    <font>
      <sz val="11"/>
      <color indexed="8"/>
      <name val="Calibri"/>
      <family val="2"/>
    </font>
    <font>
      <sz val="11"/>
      <color indexed="8"/>
      <name val="Arial"/>
      <family val="2"/>
    </font>
    <font>
      <sz val="10"/>
      <color indexed="8"/>
      <name val="Arial"/>
      <family val="2"/>
    </font>
    <font>
      <sz val="9"/>
      <color indexed="8"/>
      <name val="Calibri"/>
      <family val="2"/>
    </font>
    <font>
      <sz val="7"/>
      <color indexed="8"/>
      <name val="Arial"/>
      <family val="2"/>
    </font>
    <font>
      <sz val="8"/>
      <color indexed="10"/>
      <name val="Arial"/>
      <family val="2"/>
    </font>
    <font>
      <sz val="8"/>
      <color indexed="9"/>
      <name val="Arial"/>
      <family val="2"/>
    </font>
    <font>
      <b/>
      <sz val="11"/>
      <color indexed="8"/>
      <name val="Arial"/>
      <family val="2"/>
    </font>
    <font>
      <sz val="10"/>
      <color indexed="10"/>
      <name val="Arial"/>
      <family val="2"/>
    </font>
    <font>
      <sz val="10"/>
      <color indexed="13"/>
      <name val="Arial"/>
      <family val="2"/>
    </font>
    <font>
      <sz val="9"/>
      <color indexed="63"/>
      <name val="Arial"/>
      <family val="2"/>
    </font>
    <font>
      <sz val="9"/>
      <color indexed="60"/>
      <name val="Arial"/>
      <family val="2"/>
    </font>
    <font>
      <sz val="9"/>
      <color indexed="13"/>
      <name val="Arial"/>
      <family val="2"/>
    </font>
    <font>
      <b/>
      <sz val="11"/>
      <color indexed="63"/>
      <name val="Arial"/>
      <family val="2"/>
    </font>
    <font>
      <sz val="11"/>
      <color theme="1"/>
      <name val="Calibri"/>
      <family val="2"/>
      <scheme val="minor"/>
    </font>
    <font>
      <sz val="11"/>
      <color rgb="FF000000"/>
      <name val="Calibri"/>
      <family val="2"/>
    </font>
    <font>
      <sz val="10"/>
      <color rgb="FFFF0000"/>
      <name val="Arial"/>
      <family val="2"/>
    </font>
    <font>
      <b/>
      <sz val="10"/>
      <color rgb="FFFF0000"/>
      <name val="Arial"/>
      <family val="2"/>
    </font>
    <font>
      <sz val="12"/>
      <name val="Arial Narrow"/>
      <family val="2"/>
    </font>
    <font>
      <sz val="11"/>
      <name val="Arial Narrow"/>
      <family val="2"/>
    </font>
    <font>
      <b/>
      <sz val="12"/>
      <name val="Arial Narrow"/>
      <family val="2"/>
    </font>
    <font>
      <sz val="8"/>
      <name val="Arial Narrow"/>
      <family val="2"/>
    </font>
    <font>
      <sz val="12"/>
      <color rgb="FFFF0000"/>
      <name val="Arial Narrow"/>
      <family val="2"/>
    </font>
    <font>
      <sz val="10"/>
      <color theme="1"/>
      <name val="Arial"/>
      <family val="2"/>
    </font>
    <font>
      <sz val="11"/>
      <color rgb="FFFF0000"/>
      <name val="Arial"/>
      <family val="2"/>
    </font>
    <font>
      <sz val="8"/>
      <color rgb="FFFF0000"/>
      <name val="Arial"/>
      <family val="2"/>
    </font>
    <font>
      <sz val="11"/>
      <name val="Calibri"/>
      <family val="2"/>
      <scheme val="minor"/>
    </font>
    <font>
      <b/>
      <sz val="10"/>
      <name val="Calibri"/>
      <family val="2"/>
      <scheme val="minor"/>
    </font>
    <font>
      <sz val="11"/>
      <color rgb="FF000000"/>
      <name val="Calibri"/>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rgb="FF000000"/>
      <name val="Arial"/>
      <family val="2"/>
    </font>
    <font>
      <sz val="10"/>
      <color indexed="64"/>
      <name val="Arial"/>
      <family val="2"/>
    </font>
    <font>
      <u/>
      <sz val="11"/>
      <color theme="10"/>
      <name val="Calibri"/>
      <family val="2"/>
      <scheme val="minor"/>
    </font>
    <font>
      <b/>
      <sz val="18"/>
      <color theme="3"/>
      <name val="Cambria"/>
      <family val="2"/>
      <scheme val="major"/>
    </font>
    <font>
      <sz val="10"/>
      <color indexed="9"/>
      <name val="Arial"/>
      <family val="2"/>
    </font>
    <font>
      <b/>
      <sz val="10"/>
      <color indexed="52"/>
      <name val="Arial"/>
      <family val="2"/>
    </font>
    <font>
      <b/>
      <sz val="15"/>
      <color indexed="56"/>
      <name val="Arial"/>
      <family val="2"/>
    </font>
    <font>
      <b/>
      <sz val="10"/>
      <name val="Helv"/>
    </font>
    <font>
      <b/>
      <sz val="10"/>
      <color indexed="63"/>
      <name val="Arial"/>
      <family val="2"/>
    </font>
    <font>
      <sz val="10"/>
      <name val="Symbol"/>
      <family val="1"/>
      <charset val="2"/>
    </font>
    <font>
      <sz val="12"/>
      <name val="Arial MT"/>
    </font>
    <font>
      <b/>
      <sz val="12"/>
      <name val="Helv"/>
    </font>
    <font>
      <sz val="10"/>
      <name val="MS Sans Serif"/>
      <family val="2"/>
    </font>
    <font>
      <u/>
      <sz val="8.8000000000000007"/>
      <color theme="10"/>
      <name val="Calibri"/>
      <family val="2"/>
    </font>
    <font>
      <sz val="9"/>
      <name val="Calibri"/>
      <family val="2"/>
      <scheme val="minor"/>
    </font>
    <font>
      <sz val="10"/>
      <color theme="0" tint="-0.499984740745262"/>
      <name val="Arial"/>
      <family val="2"/>
    </font>
    <font>
      <sz val="10"/>
      <color rgb="FFFF7C80"/>
      <name val="Arial"/>
      <family val="2"/>
    </font>
    <font>
      <b/>
      <sz val="11"/>
      <color rgb="FF000000"/>
      <name val="Arial"/>
      <family val="2"/>
    </font>
    <font>
      <b/>
      <sz val="10"/>
      <color theme="0"/>
      <name val="Arial"/>
      <family val="2"/>
    </font>
    <font>
      <sz val="11"/>
      <color theme="1"/>
      <name val="Arial"/>
      <family val="2"/>
    </font>
    <font>
      <sz val="12"/>
      <name val="Times New Roman"/>
      <family val="1"/>
    </font>
    <font>
      <sz val="12"/>
      <color indexed="24"/>
      <name val="Arial"/>
      <family val="2"/>
    </font>
    <font>
      <b/>
      <sz val="18"/>
      <color indexed="24"/>
      <name val="Arial"/>
      <family val="2"/>
    </font>
    <font>
      <b/>
      <sz val="12"/>
      <color indexed="24"/>
      <name val="Arial"/>
      <family val="2"/>
    </font>
    <font>
      <b/>
      <sz val="1"/>
      <color indexed="8"/>
      <name val="Courier"/>
      <family val="3"/>
    </font>
    <font>
      <sz val="8"/>
      <name val="Courier"/>
      <family val="3"/>
    </font>
    <font>
      <sz val="12"/>
      <color indexed="24"/>
      <name val="Modern"/>
      <family val="3"/>
      <charset val="255"/>
    </font>
    <font>
      <b/>
      <sz val="18"/>
      <color indexed="24"/>
      <name val="Modern"/>
      <family val="3"/>
      <charset val="255"/>
    </font>
    <font>
      <b/>
      <sz val="12"/>
      <color indexed="24"/>
      <name val="Modern"/>
      <family val="3"/>
      <charset val="255"/>
    </font>
    <font>
      <sz val="10"/>
      <name val="Arial"/>
      <family val="2"/>
      <charset val="1"/>
    </font>
    <font>
      <sz val="10"/>
      <name val="Calibri"/>
      <family val="2"/>
    </font>
    <font>
      <b/>
      <sz val="11"/>
      <color rgb="FFFF0000"/>
      <name val="Arial"/>
      <family val="2"/>
    </font>
    <font>
      <sz val="10"/>
      <name val="Maiandra GD"/>
      <family val="2"/>
    </font>
    <font>
      <sz val="10"/>
      <name val="Calibri"/>
      <family val="2"/>
      <scheme val="minor"/>
    </font>
    <font>
      <sz val="8"/>
      <color theme="0"/>
      <name val="Arial"/>
      <family val="2"/>
    </font>
    <font>
      <sz val="11"/>
      <color rgb="FFFFFF00"/>
      <name val="Arial"/>
      <family val="2"/>
    </font>
    <font>
      <sz val="10"/>
      <color rgb="FF000000"/>
      <name val="Times New Roman"/>
      <family val="1"/>
    </font>
    <font>
      <sz val="10"/>
      <color indexed="24"/>
      <name val="Courier New"/>
      <family val="3"/>
    </font>
    <font>
      <sz val="1"/>
      <color indexed="8"/>
      <name val="Courier"/>
      <family val="3"/>
    </font>
    <font>
      <sz val="12"/>
      <name val="Helv"/>
    </font>
    <font>
      <sz val="10"/>
      <name val="Century Gothic"/>
      <family val="2"/>
    </font>
    <font>
      <sz val="10"/>
      <color rgb="FF000000"/>
      <name val="Tahoma"/>
      <family val="2"/>
    </font>
    <font>
      <b/>
      <sz val="11"/>
      <name val="Calibri"/>
      <family val="2"/>
      <scheme val="minor"/>
    </font>
    <font>
      <sz val="10"/>
      <color rgb="FF000000"/>
      <name val="Arial"/>
      <family val="2"/>
    </font>
    <font>
      <sz val="24"/>
      <color rgb="FFFF0000"/>
      <name val="Arial"/>
      <family val="2"/>
    </font>
    <font>
      <sz val="10"/>
      <name val="Arial"/>
      <family val="2"/>
    </font>
    <font>
      <sz val="12"/>
      <color theme="1"/>
      <name val="Calibri"/>
      <family val="2"/>
      <scheme val="minor"/>
    </font>
    <font>
      <sz val="11"/>
      <color theme="1"/>
      <name val="Calibri"/>
      <family val="2"/>
      <scheme val="minor"/>
    </font>
    <font>
      <sz val="10"/>
      <color theme="1"/>
      <name val="Calibri"/>
      <family val="2"/>
      <scheme val="minor"/>
    </font>
    <font>
      <sz val="9"/>
      <color theme="1"/>
      <name val="Century Gothic"/>
      <family val="2"/>
    </font>
    <font>
      <sz val="10"/>
      <color theme="1"/>
      <name val="Arial Narrow"/>
      <family val="2"/>
    </font>
    <font>
      <sz val="10"/>
      <color indexed="8"/>
      <name val="Helvetica Neue"/>
    </font>
    <font>
      <sz val="11"/>
      <color indexed="8"/>
      <name val="Calibri"/>
      <family val="2"/>
      <charset val="1"/>
    </font>
    <font>
      <b/>
      <sz val="10"/>
      <color indexed="8"/>
      <name val="Verdana"/>
      <family val="2"/>
      <charset val="1"/>
    </font>
    <font>
      <sz val="10"/>
      <name val="Arial"/>
      <family val="2"/>
    </font>
    <font>
      <sz val="10"/>
      <color indexed="8"/>
      <name val="Arial"/>
      <family val="2"/>
      <charset val="1"/>
    </font>
    <font>
      <sz val="10"/>
      <name val="Arial"/>
      <family val="2"/>
    </font>
    <font>
      <sz val="11"/>
      <color theme="1"/>
      <name val="Calibri"/>
      <family val="2"/>
    </font>
    <font>
      <sz val="10"/>
      <color indexed="8"/>
      <name val="Lucida Sans"/>
      <family val="2"/>
    </font>
    <font>
      <sz val="10"/>
      <name val="Lucida Sans"/>
      <family val="2"/>
    </font>
    <font>
      <sz val="10"/>
      <color indexed="63"/>
      <name val="Lucida Sans"/>
      <family val="2"/>
    </font>
    <font>
      <sz val="10"/>
      <color indexed="23"/>
      <name val="Lucida Sans"/>
      <family val="2"/>
    </font>
    <font>
      <sz val="10"/>
      <color indexed="17"/>
      <name val="Lucida Sans"/>
      <family val="2"/>
    </font>
    <font>
      <sz val="10"/>
      <color indexed="19"/>
      <name val="Lucida Sans"/>
      <family val="2"/>
    </font>
    <font>
      <sz val="10"/>
      <color indexed="10"/>
      <name val="Lucida Sans"/>
      <family val="2"/>
    </font>
    <font>
      <sz val="10"/>
      <color indexed="9"/>
      <name val="Lucida Sans"/>
      <family val="2"/>
    </font>
    <font>
      <sz val="8"/>
      <name val="Garrison Light Sans"/>
    </font>
    <font>
      <b/>
      <sz val="11"/>
      <color indexed="62"/>
      <name val="Calibri"/>
      <family val="2"/>
    </font>
    <font>
      <b/>
      <u/>
      <sz val="11"/>
      <color indexed="37"/>
      <name val="Arial"/>
      <family val="2"/>
    </font>
    <font>
      <b/>
      <sz val="8"/>
      <color indexed="12"/>
      <name val="Arial"/>
      <family val="2"/>
    </font>
    <font>
      <sz val="10"/>
      <color indexed="12"/>
      <name val="Arial"/>
      <family val="2"/>
    </font>
    <font>
      <u/>
      <sz val="7.5"/>
      <color indexed="12"/>
      <name val="Arial"/>
      <family val="2"/>
    </font>
    <font>
      <sz val="7"/>
      <name val="Small Fonts"/>
      <family val="2"/>
    </font>
    <font>
      <sz val="12"/>
      <name val="CG Times (WN)"/>
    </font>
    <font>
      <b/>
      <sz val="15"/>
      <color indexed="62"/>
      <name val="Calibri"/>
      <family val="2"/>
    </font>
    <font>
      <b/>
      <sz val="13"/>
      <color indexed="62"/>
      <name val="Calibri"/>
      <family val="2"/>
    </font>
    <font>
      <sz val="8"/>
      <color indexed="12"/>
      <name val="Arial"/>
      <family val="2"/>
    </font>
    <font>
      <sz val="12"/>
      <color theme="1"/>
      <name val="Arial"/>
      <family val="2"/>
    </font>
    <font>
      <sz val="10"/>
      <color indexed="24"/>
      <name val="Arial"/>
      <family val="2"/>
    </font>
    <font>
      <i/>
      <sz val="1"/>
      <color indexed="8"/>
      <name val="Courier"/>
      <family val="3"/>
    </font>
    <font>
      <u/>
      <sz val="6"/>
      <color indexed="12"/>
      <name val="Arial"/>
      <family val="2"/>
    </font>
    <font>
      <sz val="9"/>
      <color rgb="FFFF0000"/>
      <name val="Arial"/>
      <family val="2"/>
    </font>
    <font>
      <b/>
      <sz val="11"/>
      <name val="Arial Narrow"/>
      <family val="2"/>
    </font>
    <font>
      <b/>
      <sz val="12"/>
      <color rgb="FF222222"/>
      <name val="Arial"/>
      <family val="2"/>
    </font>
    <font>
      <sz val="11"/>
      <color theme="0" tint="-0.34998626667073579"/>
      <name val="Calibri"/>
      <family val="2"/>
      <scheme val="minor"/>
    </font>
    <font>
      <sz val="9"/>
      <name val="Segoe UI"/>
      <family val="2"/>
    </font>
    <font>
      <sz val="9"/>
      <color theme="1"/>
      <name val="Segoe UI"/>
      <family val="2"/>
    </font>
    <font>
      <b/>
      <sz val="9"/>
      <name val="Segoe UI"/>
      <family val="2"/>
    </font>
    <font>
      <sz val="11"/>
      <color rgb="FF000000"/>
      <name val="Calibri"/>
      <family val="2"/>
      <scheme val="minor"/>
    </font>
    <font>
      <b/>
      <sz val="14"/>
      <color theme="1" tint="4.9989318521683403E-2"/>
      <name val="Calibri"/>
      <family val="2"/>
      <scheme val="minor"/>
    </font>
    <font>
      <b/>
      <sz val="8"/>
      <color theme="1"/>
      <name val="Arial"/>
      <family val="2"/>
    </font>
    <font>
      <b/>
      <sz val="7"/>
      <color theme="1"/>
      <name val="Calibri"/>
      <family val="2"/>
      <scheme val="minor"/>
    </font>
    <font>
      <sz val="9"/>
      <color theme="1"/>
      <name val="Calibri"/>
      <family val="2"/>
      <scheme val="minor"/>
    </font>
    <font>
      <b/>
      <sz val="12"/>
      <color theme="1"/>
      <name val="Calibri"/>
      <family val="2"/>
      <scheme val="minor"/>
    </font>
    <font>
      <b/>
      <sz val="10"/>
      <color theme="1"/>
      <name val="Calibri"/>
      <family val="2"/>
      <scheme val="minor"/>
    </font>
    <font>
      <b/>
      <sz val="6"/>
      <color theme="1"/>
      <name val="Calibri"/>
      <family val="2"/>
      <scheme val="minor"/>
    </font>
    <font>
      <b/>
      <sz val="9"/>
      <color theme="1"/>
      <name val="Calibri"/>
      <family val="2"/>
      <scheme val="minor"/>
    </font>
    <font>
      <b/>
      <sz val="10"/>
      <color rgb="FFC00000"/>
      <name val="Arial"/>
      <family val="2"/>
    </font>
    <font>
      <sz val="9"/>
      <color indexed="81"/>
      <name val="Tahoma"/>
      <family val="2"/>
    </font>
    <font>
      <b/>
      <sz val="9"/>
      <color indexed="81"/>
      <name val="Tahoma"/>
      <family val="2"/>
    </font>
    <font>
      <sz val="10"/>
      <color rgb="FFFFFF00"/>
      <name val="Arial"/>
      <family val="2"/>
    </font>
    <font>
      <sz val="11"/>
      <color rgb="FFFFFF00"/>
      <name val="Arial Narrow"/>
      <family val="2"/>
    </font>
    <font>
      <sz val="10"/>
      <color rgb="FFFFFF00"/>
      <name val="Arial Narrow"/>
      <family val="2"/>
    </font>
    <font>
      <sz val="8"/>
      <color rgb="FFFFFF00"/>
      <name val="Arial Narrow"/>
      <family val="2"/>
    </font>
    <font>
      <b/>
      <sz val="10"/>
      <color rgb="FFFFFF00"/>
      <name val="Arial"/>
      <family val="2"/>
    </font>
    <font>
      <sz val="8"/>
      <color rgb="FF000000"/>
      <name val="Arial"/>
      <family val="2"/>
    </font>
    <font>
      <sz val="10"/>
      <color rgb="FFFFFF00"/>
      <name val="Arial"/>
      <family val="2"/>
      <charset val="1"/>
    </font>
    <font>
      <sz val="8"/>
      <color rgb="FFFFFF00"/>
      <name val="Arial"/>
      <family val="2"/>
    </font>
    <font>
      <sz val="8"/>
      <color rgb="FFFFFF00"/>
      <name val="Arial"/>
      <family val="2"/>
      <charset val="1"/>
    </font>
    <font>
      <b/>
      <sz val="8"/>
      <color rgb="FFFFFF00"/>
      <name val="Arial"/>
      <family val="2"/>
      <charset val="1"/>
    </font>
    <font>
      <sz val="9"/>
      <color rgb="FFFFFF00"/>
      <name val="Arial"/>
      <family val="2"/>
      <charset val="1"/>
    </font>
    <font>
      <b/>
      <sz val="11"/>
      <color rgb="FFFFFF00"/>
      <name val="Arial"/>
      <family val="2"/>
    </font>
    <font>
      <b/>
      <sz val="8"/>
      <color rgb="FFFFFF00"/>
      <name val="Arial"/>
      <family val="2"/>
    </font>
    <font>
      <sz val="9"/>
      <color rgb="FFFFFF00"/>
      <name val="Arial"/>
      <family val="2"/>
    </font>
    <font>
      <b/>
      <sz val="10"/>
      <color rgb="FFFFFF00"/>
      <name val="Arial"/>
      <family val="2"/>
      <charset val="1"/>
    </font>
    <font>
      <sz val="11"/>
      <color rgb="FFFFFF00"/>
      <name val="Calibri"/>
      <family val="2"/>
      <scheme val="minor"/>
    </font>
    <font>
      <b/>
      <sz val="12"/>
      <color theme="1" tint="0.499984740745262"/>
      <name val="Calibri"/>
      <family val="2"/>
      <scheme val="minor"/>
    </font>
    <font>
      <b/>
      <sz val="14"/>
      <name val="Calibri"/>
      <family val="2"/>
      <scheme val="minor"/>
    </font>
    <font>
      <sz val="8"/>
      <color theme="1"/>
      <name val="Arial"/>
      <family val="2"/>
    </font>
    <font>
      <b/>
      <sz val="11"/>
      <name val="Calibri"/>
      <family val="2"/>
    </font>
    <font>
      <sz val="11"/>
      <name val="Calibri"/>
      <family val="2"/>
    </font>
    <font>
      <b/>
      <sz val="11"/>
      <color rgb="FFFFFF00"/>
      <name val="Arial Narrow"/>
      <family val="2"/>
    </font>
    <font>
      <sz val="12"/>
      <color rgb="FFFFFF00"/>
      <name val="Arial"/>
      <family val="2"/>
    </font>
    <font>
      <sz val="10"/>
      <color rgb="FF000000"/>
      <name val="Calibri"/>
      <family val="2"/>
      <scheme val="minor"/>
    </font>
    <font>
      <sz val="9"/>
      <color theme="1"/>
      <name val="Arial"/>
      <family val="2"/>
    </font>
    <font>
      <b/>
      <sz val="10"/>
      <color theme="1"/>
      <name val="Arial"/>
      <family val="2"/>
    </font>
    <font>
      <b/>
      <sz val="11"/>
      <color theme="1"/>
      <name val="Arial"/>
      <family val="2"/>
    </font>
    <font>
      <sz val="11"/>
      <color rgb="FF000000"/>
      <name val="Arial"/>
      <family val="2"/>
    </font>
    <font>
      <b/>
      <sz val="11"/>
      <color rgb="FFFFFFFF"/>
      <name val="Arial"/>
      <family val="2"/>
    </font>
    <font>
      <sz val="10"/>
      <color rgb="FFFF0000"/>
      <name val="Calibri"/>
      <family val="2"/>
      <scheme val="minor"/>
    </font>
    <font>
      <sz val="8"/>
      <name val="Calibri"/>
      <family val="2"/>
      <scheme val="minor"/>
    </font>
    <font>
      <b/>
      <sz val="8"/>
      <name val="Calibri"/>
      <family val="2"/>
      <scheme val="minor"/>
    </font>
    <font>
      <b/>
      <sz val="9"/>
      <color theme="1"/>
      <name val="Arial"/>
      <family val="2"/>
    </font>
    <font>
      <sz val="6"/>
      <color theme="1"/>
      <name val="Arial"/>
      <family val="2"/>
    </font>
    <font>
      <sz val="18"/>
      <color rgb="FFFF0000"/>
      <name val="Arial"/>
      <family val="2"/>
    </font>
    <font>
      <sz val="10"/>
      <color theme="1"/>
      <name val="Calibri"/>
      <family val="2"/>
    </font>
    <font>
      <b/>
      <i/>
      <u/>
      <sz val="10"/>
      <name val="Arial"/>
      <family val="2"/>
    </font>
    <font>
      <sz val="10"/>
      <name val="Arial"/>
      <family val="2"/>
    </font>
    <font>
      <b/>
      <sz val="12"/>
      <color theme="1"/>
      <name val="Arial"/>
      <family val="2"/>
    </font>
    <font>
      <sz val="12"/>
      <color theme="1"/>
      <name val="Arial Narrow"/>
      <family val="2"/>
    </font>
    <font>
      <b/>
      <sz val="16"/>
      <color rgb="FF000000"/>
      <name val="Arial"/>
      <family val="2"/>
    </font>
    <font>
      <b/>
      <sz val="12"/>
      <color rgb="FF000000"/>
      <name val="Arial"/>
      <family val="2"/>
    </font>
    <font>
      <b/>
      <sz val="12"/>
      <color theme="0"/>
      <name val="Arial Narrow"/>
      <family val="2"/>
    </font>
    <font>
      <b/>
      <sz val="12"/>
      <color theme="1"/>
      <name val="Arial Narrow"/>
      <family val="2"/>
    </font>
    <font>
      <i/>
      <sz val="10"/>
      <color theme="1"/>
      <name val="Arial Narrow"/>
      <family val="2"/>
    </font>
    <font>
      <b/>
      <sz val="12"/>
      <color rgb="FFFFFFFF"/>
      <name val="Arial Narrow"/>
      <family val="2"/>
    </font>
    <font>
      <sz val="10"/>
      <name val="Arial"/>
      <family val="2"/>
    </font>
  </fonts>
  <fills count="11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10"/>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9"/>
        <bgColor indexed="9"/>
      </patternFill>
    </fill>
    <fill>
      <patternFill patternType="solid">
        <fgColor indexed="65"/>
        <bgColor indexed="64"/>
      </patternFill>
    </fill>
    <fill>
      <patternFill patternType="solid">
        <fgColor indexed="2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00B0F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15"/>
      </patternFill>
    </fill>
    <fill>
      <patternFill patternType="solid">
        <fgColor rgb="FFFF0000"/>
        <bgColor indexed="64"/>
      </patternFill>
    </fill>
    <fill>
      <patternFill patternType="solid">
        <fgColor rgb="FFFFFF99"/>
        <bgColor indexed="64"/>
      </patternFill>
    </fill>
    <fill>
      <patternFill patternType="solid">
        <fgColor theme="0"/>
        <bgColor theme="0"/>
      </patternFill>
    </fill>
    <fill>
      <patternFill patternType="solid">
        <fgColor indexed="9"/>
        <bgColor indexed="26"/>
      </patternFill>
    </fill>
    <fill>
      <patternFill patternType="solid">
        <fgColor indexed="14"/>
      </patternFill>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44"/>
        <bgColor indexed="64"/>
      </patternFill>
    </fill>
    <fill>
      <patternFill patternType="solid">
        <fgColor indexed="47"/>
        <bgColor indexed="31"/>
      </patternFill>
    </fill>
    <fill>
      <patternFill patternType="solid">
        <fgColor indexed="21"/>
        <bgColor indexed="64"/>
      </patternFill>
    </fill>
    <fill>
      <patternFill patternType="solid">
        <fgColor indexed="54"/>
      </patternFill>
    </fill>
    <fill>
      <patternFill patternType="solid">
        <fgColor indexed="10"/>
        <bgColor indexed="16"/>
      </patternFill>
    </fill>
    <fill>
      <patternFill patternType="solid">
        <fgColor indexed="42"/>
        <bgColor indexed="27"/>
      </patternFill>
    </fill>
    <fill>
      <patternFill patternType="solid">
        <fgColor indexed="26"/>
        <bgColor indexed="9"/>
      </patternFill>
    </fill>
    <fill>
      <patternFill patternType="solid">
        <fgColor indexed="43"/>
        <bgColor indexed="64"/>
      </patternFill>
    </fill>
    <fill>
      <patternFill patternType="solid">
        <fgColor theme="3" tint="-0.249977111117893"/>
        <bgColor indexed="64"/>
      </patternFill>
    </fill>
    <fill>
      <patternFill patternType="solid">
        <fgColor theme="3"/>
        <bgColor indexed="64"/>
      </patternFill>
    </fill>
    <fill>
      <patternFill patternType="solid">
        <fgColor theme="3" tint="0.79998168889431442"/>
        <bgColor indexed="64"/>
      </patternFill>
    </fill>
    <fill>
      <patternFill patternType="solid">
        <fgColor rgb="FFCCFFFF"/>
        <bgColor indexed="64"/>
      </patternFill>
    </fill>
    <fill>
      <patternFill patternType="solid">
        <fgColor rgb="FFA6AA3E"/>
        <bgColor indexed="64"/>
      </patternFill>
    </fill>
    <fill>
      <patternFill patternType="solid">
        <fgColor rgb="FF92D050"/>
        <bgColor indexed="64"/>
      </patternFill>
    </fill>
    <fill>
      <patternFill patternType="solid">
        <fgColor indexed="31"/>
        <bgColor indexed="64"/>
      </patternFill>
    </fill>
    <fill>
      <patternFill patternType="solid">
        <fgColor rgb="FFBFBFBF"/>
        <bgColor rgb="FFBFBFBF"/>
      </patternFill>
    </fill>
    <fill>
      <patternFill patternType="solid">
        <fgColor rgb="FF7F7F7F"/>
        <bgColor indexed="64"/>
      </patternFill>
    </fill>
    <fill>
      <patternFill patternType="solid">
        <fgColor theme="6" tint="0.79998168889431442"/>
        <bgColor indexed="64"/>
      </patternFill>
    </fill>
    <fill>
      <patternFill patternType="solid">
        <fgColor rgb="FFC0C0C0"/>
        <bgColor rgb="FFC0C0C0"/>
      </patternFill>
    </fill>
    <fill>
      <patternFill patternType="solid">
        <fgColor rgb="FFCCC0D9"/>
        <bgColor rgb="FFCCC0D9"/>
      </patternFill>
    </fill>
    <fill>
      <patternFill patternType="solid">
        <fgColor theme="7" tint="0.79998168889431442"/>
        <bgColor indexed="64"/>
      </patternFill>
    </fill>
    <fill>
      <patternFill patternType="solid">
        <fgColor rgb="FFFF0000"/>
        <bgColor rgb="FFFF0000"/>
      </patternFill>
    </fill>
    <fill>
      <patternFill patternType="solid">
        <fgColor rgb="FFFFFFFF"/>
        <bgColor rgb="FF000000"/>
      </patternFill>
    </fill>
    <fill>
      <patternFill patternType="solid">
        <fgColor theme="0" tint="-0.499984740745262"/>
        <bgColor indexed="64"/>
      </patternFill>
    </fill>
  </fills>
  <borders count="25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medium">
        <color indexed="64"/>
      </top>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style="medium">
        <color indexed="64"/>
      </left>
      <right style="medium">
        <color indexed="64"/>
      </right>
      <top style="medium">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indexed="52"/>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indexed="64"/>
      </right>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8"/>
      </left>
      <right style="thin">
        <color indexed="8"/>
      </right>
      <top style="thin">
        <color indexed="8"/>
      </top>
      <bottom style="thin">
        <color indexed="8"/>
      </bottom>
      <diagonal/>
    </border>
    <border>
      <left style="medium">
        <color indexed="64"/>
      </left>
      <right style="medium">
        <color indexed="64"/>
      </right>
      <top/>
      <bottom style="hair">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style="hair">
        <color indexed="64"/>
      </top>
      <bottom style="medium">
        <color indexed="64"/>
      </bottom>
      <diagonal/>
    </border>
    <border>
      <left style="thin">
        <color indexed="64"/>
      </left>
      <right style="thin">
        <color indexed="64"/>
      </right>
      <top style="thin">
        <color indexed="64"/>
      </top>
      <bottom style="thin">
        <color indexed="64"/>
      </bottom>
      <diagonal/>
    </border>
    <border>
      <left style="double">
        <color indexed="64"/>
      </left>
      <right/>
      <top/>
      <bottom style="hair">
        <color indexed="64"/>
      </bottom>
      <diagonal/>
    </border>
    <border>
      <left style="thin">
        <color indexed="23"/>
      </left>
      <right style="thin">
        <color indexed="23"/>
      </right>
      <top style="thin">
        <color indexed="23"/>
      </top>
      <bottom style="thin">
        <color indexed="23"/>
      </bottom>
      <diagonal/>
    </border>
    <border>
      <left style="thin">
        <color indexed="9"/>
      </left>
      <right style="thin">
        <color indexed="9"/>
      </right>
      <top/>
      <bottom/>
      <diagonal/>
    </border>
    <border>
      <left style="double">
        <color indexed="64"/>
      </left>
      <right style="double">
        <color indexed="64"/>
      </right>
      <top style="double">
        <color indexed="64"/>
      </top>
      <bottom style="double">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auto="1"/>
      </top>
      <bottom/>
      <diagonal/>
    </border>
    <border>
      <left style="thin">
        <color indexed="64"/>
      </left>
      <right/>
      <top/>
      <bottom style="thin">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thin">
        <color rgb="FF000000"/>
      </left>
      <right/>
      <top/>
      <bottom style="thin">
        <color indexed="64"/>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8"/>
      </right>
      <top style="thin">
        <color indexed="64"/>
      </top>
      <bottom style="medium">
        <color indexed="64"/>
      </bottom>
      <diagonal/>
    </border>
    <border>
      <left/>
      <right/>
      <top/>
      <bottom style="medium">
        <color auto="1"/>
      </bottom>
      <diagonal/>
    </border>
    <border>
      <left/>
      <right style="thin">
        <color auto="1"/>
      </right>
      <top/>
      <bottom style="medium">
        <color auto="1"/>
      </bottom>
      <diagonal/>
    </border>
    <border>
      <left style="thin">
        <color theme="0" tint="-0.24994659260841701"/>
      </left>
      <right style="thin">
        <color theme="0" tint="-0.24994659260841701"/>
      </right>
      <top style="thin">
        <color theme="0" tint="-0.24994659260841701"/>
      </top>
      <bottom/>
      <diagonal/>
    </border>
    <border>
      <left style="hair">
        <color auto="1"/>
      </left>
      <right style="hair">
        <color auto="1"/>
      </right>
      <top style="hair">
        <color auto="1"/>
      </top>
      <bottom style="hair">
        <color auto="1"/>
      </bottom>
      <diagonal/>
    </border>
    <border>
      <left/>
      <right style="hair">
        <color indexed="64"/>
      </right>
      <top style="hair">
        <color indexed="64"/>
      </top>
      <bottom style="hair">
        <color indexed="64"/>
      </bottom>
      <diagonal/>
    </border>
    <border>
      <left style="hair">
        <color auto="1"/>
      </left>
      <right style="hair">
        <color auto="1"/>
      </right>
      <top style="hair">
        <color auto="1"/>
      </top>
      <bottom/>
      <diagonal/>
    </border>
    <border>
      <left style="thin">
        <color indexed="8"/>
      </left>
      <right/>
      <top/>
      <bottom style="medium">
        <color indexed="64"/>
      </bottom>
      <diagonal/>
    </border>
    <border>
      <left/>
      <right style="thin">
        <color rgb="FF000000"/>
      </right>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medium">
        <color indexed="64"/>
      </left>
      <right/>
      <top style="medium">
        <color indexed="64"/>
      </top>
      <bottom style="hair">
        <color indexed="64"/>
      </bottom>
      <diagonal/>
    </border>
    <border>
      <left style="thin">
        <color theme="0" tint="-0.24994659260841701"/>
      </left>
      <right/>
      <top style="thin">
        <color theme="0" tint="-0.24994659260841701"/>
      </top>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bottom/>
      <diagonal/>
    </border>
    <border>
      <left style="thin">
        <color indexed="8"/>
      </left>
      <right style="thin">
        <color indexed="8"/>
      </right>
      <top style="thin">
        <color indexed="64"/>
      </top>
      <bottom style="medium">
        <color rgb="FF000000"/>
      </bottom>
      <diagonal/>
    </border>
    <border>
      <left style="thin">
        <color indexed="8"/>
      </left>
      <right style="medium">
        <color indexed="64"/>
      </right>
      <top style="thin">
        <color indexed="64"/>
      </top>
      <bottom style="medium">
        <color rgb="FF000000"/>
      </bottom>
      <diagonal/>
    </border>
    <border>
      <left style="thin">
        <color indexed="8"/>
      </left>
      <right style="thin">
        <color indexed="64"/>
      </right>
      <top style="thin">
        <color indexed="64"/>
      </top>
      <bottom style="medium">
        <color rgb="FF000000"/>
      </bottom>
      <diagonal/>
    </border>
    <border>
      <left/>
      <right style="medium">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medium">
        <color rgb="FF000000"/>
      </left>
      <right/>
      <top style="medium">
        <color indexed="64"/>
      </top>
      <bottom/>
      <diagonal/>
    </border>
    <border>
      <left style="medium">
        <color indexed="64"/>
      </left>
      <right/>
      <top/>
      <bottom style="thin">
        <color rgb="FF000000"/>
      </bottom>
      <diagonal/>
    </border>
    <border>
      <left/>
      <right/>
      <top/>
      <bottom style="thin">
        <color rgb="FF000000"/>
      </bottom>
      <diagonal/>
    </border>
    <border>
      <left style="medium">
        <color indexed="64"/>
      </left>
      <right/>
      <top style="thin">
        <color rgb="FF000000"/>
      </top>
      <bottom style="thin">
        <color rgb="FF000000"/>
      </bottom>
      <diagonal/>
    </border>
    <border>
      <left style="medium">
        <color indexed="64"/>
      </left>
      <right/>
      <top style="thin">
        <color rgb="FF000000"/>
      </top>
      <bottom/>
      <diagonal/>
    </border>
    <border>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style="medium">
        <color indexed="64"/>
      </left>
      <right/>
      <top style="medium">
        <color indexed="64"/>
      </top>
      <bottom style="thin">
        <color rgb="FF000000"/>
      </bottom>
      <diagonal/>
    </border>
    <border>
      <left style="thin">
        <color rgb="FF000000"/>
      </left>
      <right/>
      <top style="medium">
        <color indexed="64"/>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thin">
        <color rgb="FF000000"/>
      </right>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rgb="FF000000"/>
      </left>
      <right/>
      <top style="thin">
        <color indexed="64"/>
      </top>
      <bottom style="thin">
        <color indexed="64"/>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auto="1"/>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top style="thin">
        <color indexed="8"/>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thin">
        <color indexed="64"/>
      </right>
      <top style="thin">
        <color indexed="64"/>
      </top>
      <bottom/>
      <diagonal/>
    </border>
    <border>
      <left style="thin">
        <color indexed="64"/>
      </left>
      <right style="thin">
        <color rgb="FF000000"/>
      </right>
      <top style="thin">
        <color indexed="64"/>
      </top>
      <bottom/>
      <diagonal/>
    </border>
    <border>
      <left style="thin">
        <color rgb="FF000000"/>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8"/>
      </left>
      <right/>
      <top style="thin">
        <color indexed="8"/>
      </top>
      <bottom/>
      <diagonal/>
    </border>
    <border>
      <left style="thin">
        <color rgb="FF000000"/>
      </left>
      <right style="thin">
        <color rgb="FF000000"/>
      </right>
      <top style="thin">
        <color auto="1"/>
      </top>
      <bottom style="thin">
        <color rgb="FF000000"/>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thin">
        <color indexed="8"/>
      </top>
      <bottom style="thin">
        <color indexed="8"/>
      </bottom>
      <diagonal/>
    </border>
    <border>
      <left/>
      <right/>
      <top style="thin">
        <color indexed="8"/>
      </top>
      <bottom style="thin">
        <color indexed="8"/>
      </bottom>
      <diagonal/>
    </border>
    <border>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right style="thin">
        <color indexed="8"/>
      </right>
      <top style="thin">
        <color indexed="64"/>
      </top>
      <bottom style="thin">
        <color indexed="64"/>
      </bottom>
      <diagonal/>
    </border>
    <border>
      <left style="thin">
        <color indexed="8"/>
      </left>
      <right/>
      <top style="thin">
        <color indexed="64"/>
      </top>
      <bottom style="thin">
        <color indexed="64"/>
      </bottom>
      <diagonal/>
    </border>
    <border>
      <left/>
      <right style="thin">
        <color rgb="FF000000"/>
      </right>
      <top style="thin">
        <color indexed="64"/>
      </top>
      <bottom style="thin">
        <color indexed="64"/>
      </bottom>
      <diagonal/>
    </border>
    <border>
      <left style="thin">
        <color indexed="8"/>
      </left>
      <right style="medium">
        <color indexed="64"/>
      </right>
      <top style="thin">
        <color indexed="8"/>
      </top>
      <bottom/>
      <diagonal/>
    </border>
    <border>
      <left style="thin">
        <color indexed="8"/>
      </left>
      <right style="thin">
        <color indexed="8"/>
      </right>
      <top style="thin">
        <color indexed="64"/>
      </top>
      <bottom style="thin">
        <color indexed="64"/>
      </bottom>
      <diagonal/>
    </border>
    <border>
      <left style="thin">
        <color indexed="8"/>
      </left>
      <right style="medium">
        <color indexed="64"/>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s>
  <cellStyleXfs count="46614">
    <xf numFmtId="0" fontId="0" fillId="0" borderId="0"/>
    <xf numFmtId="0" fontId="47" fillId="2" borderId="0" applyNumberFormat="0" applyBorder="0" applyAlignment="0" applyProtection="0"/>
    <xf numFmtId="0" fontId="47" fillId="2" borderId="0" applyNumberFormat="0" applyBorder="0" applyAlignment="0" applyProtection="0"/>
    <xf numFmtId="0" fontId="47" fillId="2" borderId="0" applyNumberFormat="0" applyBorder="0" applyAlignment="0" applyProtection="0"/>
    <xf numFmtId="0" fontId="47" fillId="2" borderId="0" applyNumberFormat="0" applyBorder="0" applyAlignment="0" applyProtection="0"/>
    <xf numFmtId="0" fontId="47" fillId="2" borderId="0" applyNumberFormat="0" applyBorder="0" applyAlignment="0" applyProtection="0"/>
    <xf numFmtId="0" fontId="47" fillId="3" borderId="0" applyNumberFormat="0" applyBorder="0" applyAlignment="0" applyProtection="0"/>
    <xf numFmtId="0" fontId="47" fillId="3" borderId="0" applyNumberFormat="0" applyBorder="0" applyAlignment="0" applyProtection="0"/>
    <xf numFmtId="0" fontId="47" fillId="3" borderId="0" applyNumberFormat="0" applyBorder="0" applyAlignment="0" applyProtection="0"/>
    <xf numFmtId="0" fontId="47" fillId="3" borderId="0" applyNumberFormat="0" applyBorder="0" applyAlignment="0" applyProtection="0"/>
    <xf numFmtId="0" fontId="47" fillId="3" borderId="0" applyNumberFormat="0" applyBorder="0" applyAlignment="0" applyProtection="0"/>
    <xf numFmtId="0" fontId="47" fillId="4" borderId="0" applyNumberFormat="0" applyBorder="0" applyAlignment="0" applyProtection="0"/>
    <xf numFmtId="0" fontId="47" fillId="4" borderId="0" applyNumberFormat="0" applyBorder="0" applyAlignment="0" applyProtection="0"/>
    <xf numFmtId="0" fontId="47" fillId="4" borderId="0" applyNumberFormat="0" applyBorder="0" applyAlignment="0" applyProtection="0"/>
    <xf numFmtId="0" fontId="47" fillId="4" borderId="0" applyNumberFormat="0" applyBorder="0" applyAlignment="0" applyProtection="0"/>
    <xf numFmtId="0" fontId="47" fillId="4" borderId="0" applyNumberFormat="0" applyBorder="0" applyAlignment="0" applyProtection="0"/>
    <xf numFmtId="0" fontId="47" fillId="5" borderId="0" applyNumberFormat="0" applyBorder="0" applyAlignment="0" applyProtection="0"/>
    <xf numFmtId="0" fontId="47" fillId="5" borderId="0" applyNumberFormat="0" applyBorder="0" applyAlignment="0" applyProtection="0"/>
    <xf numFmtId="0" fontId="47" fillId="5" borderId="0" applyNumberFormat="0" applyBorder="0" applyAlignment="0" applyProtection="0"/>
    <xf numFmtId="0" fontId="47" fillId="5" borderId="0" applyNumberFormat="0" applyBorder="0" applyAlignment="0" applyProtection="0"/>
    <xf numFmtId="0" fontId="47" fillId="5"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7" borderId="0" applyNumberFormat="0" applyBorder="0" applyAlignment="0" applyProtection="0"/>
    <xf numFmtId="0" fontId="47" fillId="7" borderId="0" applyNumberFormat="0" applyBorder="0" applyAlignment="0" applyProtection="0"/>
    <xf numFmtId="0" fontId="47" fillId="7" borderId="0" applyNumberFormat="0" applyBorder="0" applyAlignment="0" applyProtection="0"/>
    <xf numFmtId="0" fontId="47" fillId="7" borderId="0" applyNumberFormat="0" applyBorder="0" applyAlignment="0" applyProtection="0"/>
    <xf numFmtId="0" fontId="47" fillId="7" borderId="0" applyNumberFormat="0" applyBorder="0" applyAlignment="0" applyProtection="0"/>
    <xf numFmtId="0" fontId="47" fillId="2" borderId="0" applyNumberFormat="0" applyBorder="0" applyAlignment="0" applyProtection="0"/>
    <xf numFmtId="0" fontId="47" fillId="2" borderId="0" applyNumberFormat="0" applyBorder="0" applyAlignment="0" applyProtection="0"/>
    <xf numFmtId="0" fontId="47" fillId="3" borderId="0" applyNumberFormat="0" applyBorder="0" applyAlignment="0" applyProtection="0"/>
    <xf numFmtId="0" fontId="47" fillId="3" borderId="0" applyNumberFormat="0" applyBorder="0" applyAlignment="0" applyProtection="0"/>
    <xf numFmtId="0" fontId="47" fillId="4" borderId="0" applyNumberFormat="0" applyBorder="0" applyAlignment="0" applyProtection="0"/>
    <xf numFmtId="0" fontId="47" fillId="4" borderId="0" applyNumberFormat="0" applyBorder="0" applyAlignment="0" applyProtection="0"/>
    <xf numFmtId="0" fontId="47" fillId="5" borderId="0" applyNumberFormat="0" applyBorder="0" applyAlignment="0" applyProtection="0"/>
    <xf numFmtId="0" fontId="47" fillId="5"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7" borderId="0" applyNumberFormat="0" applyBorder="0" applyAlignment="0" applyProtection="0"/>
    <xf numFmtId="0" fontId="47" fillId="7" borderId="0" applyNumberFormat="0" applyBorder="0" applyAlignment="0" applyProtection="0"/>
    <xf numFmtId="0" fontId="47" fillId="8" borderId="0" applyNumberFormat="0" applyBorder="0" applyAlignment="0" applyProtection="0"/>
    <xf numFmtId="0" fontId="47" fillId="8" borderId="0" applyNumberFormat="0" applyBorder="0" applyAlignment="0" applyProtection="0"/>
    <xf numFmtId="0" fontId="47" fillId="8" borderId="0" applyNumberFormat="0" applyBorder="0" applyAlignment="0" applyProtection="0"/>
    <xf numFmtId="0" fontId="47" fillId="8" borderId="0" applyNumberFormat="0" applyBorder="0" applyAlignment="0" applyProtection="0"/>
    <xf numFmtId="0" fontId="47" fillId="8" borderId="0" applyNumberFormat="0" applyBorder="0" applyAlignment="0" applyProtection="0"/>
    <xf numFmtId="0" fontId="47" fillId="9" borderId="0" applyNumberFormat="0" applyBorder="0" applyAlignment="0" applyProtection="0"/>
    <xf numFmtId="0" fontId="47" fillId="9" borderId="0" applyNumberFormat="0" applyBorder="0" applyAlignment="0" applyProtection="0"/>
    <xf numFmtId="0" fontId="47" fillId="9" borderId="0" applyNumberFormat="0" applyBorder="0" applyAlignment="0" applyProtection="0"/>
    <xf numFmtId="0" fontId="47" fillId="9" borderId="0" applyNumberFormat="0" applyBorder="0" applyAlignment="0" applyProtection="0"/>
    <xf numFmtId="0" fontId="47" fillId="9" borderId="0" applyNumberFormat="0" applyBorder="0" applyAlignment="0" applyProtection="0"/>
    <xf numFmtId="0" fontId="47" fillId="10" borderId="0" applyNumberFormat="0" applyBorder="0" applyAlignment="0" applyProtection="0"/>
    <xf numFmtId="0" fontId="47" fillId="10" borderId="0" applyNumberFormat="0" applyBorder="0" applyAlignment="0" applyProtection="0"/>
    <xf numFmtId="0" fontId="47" fillId="10" borderId="0" applyNumberFormat="0" applyBorder="0" applyAlignment="0" applyProtection="0"/>
    <xf numFmtId="0" fontId="47" fillId="10" borderId="0" applyNumberFormat="0" applyBorder="0" applyAlignment="0" applyProtection="0"/>
    <xf numFmtId="0" fontId="47" fillId="10" borderId="0" applyNumberFormat="0" applyBorder="0" applyAlignment="0" applyProtection="0"/>
    <xf numFmtId="0" fontId="47" fillId="5" borderId="0" applyNumberFormat="0" applyBorder="0" applyAlignment="0" applyProtection="0"/>
    <xf numFmtId="0" fontId="47" fillId="5" borderId="0" applyNumberFormat="0" applyBorder="0" applyAlignment="0" applyProtection="0"/>
    <xf numFmtId="0" fontId="47" fillId="5" borderId="0" applyNumberFormat="0" applyBorder="0" applyAlignment="0" applyProtection="0"/>
    <xf numFmtId="0" fontId="47" fillId="5" borderId="0" applyNumberFormat="0" applyBorder="0" applyAlignment="0" applyProtection="0"/>
    <xf numFmtId="0" fontId="47" fillId="5" borderId="0" applyNumberFormat="0" applyBorder="0" applyAlignment="0" applyProtection="0"/>
    <xf numFmtId="0" fontId="47" fillId="8" borderId="0" applyNumberFormat="0" applyBorder="0" applyAlignment="0" applyProtection="0"/>
    <xf numFmtId="0" fontId="47" fillId="8" borderId="0" applyNumberFormat="0" applyBorder="0" applyAlignment="0" applyProtection="0"/>
    <xf numFmtId="0" fontId="47" fillId="8" borderId="0" applyNumberFormat="0" applyBorder="0" applyAlignment="0" applyProtection="0"/>
    <xf numFmtId="0" fontId="47" fillId="8" borderId="0" applyNumberFormat="0" applyBorder="0" applyAlignment="0" applyProtection="0"/>
    <xf numFmtId="0" fontId="47" fillId="8" borderId="0" applyNumberFormat="0" applyBorder="0" applyAlignment="0" applyProtection="0"/>
    <xf numFmtId="0" fontId="47" fillId="11" borderId="0" applyNumberFormat="0" applyBorder="0" applyAlignment="0" applyProtection="0"/>
    <xf numFmtId="0" fontId="47" fillId="11" borderId="0" applyNumberFormat="0" applyBorder="0" applyAlignment="0" applyProtection="0"/>
    <xf numFmtId="0" fontId="47" fillId="11" borderId="0" applyNumberFormat="0" applyBorder="0" applyAlignment="0" applyProtection="0"/>
    <xf numFmtId="0" fontId="47" fillId="11" borderId="0" applyNumberFormat="0" applyBorder="0" applyAlignment="0" applyProtection="0"/>
    <xf numFmtId="0" fontId="47" fillId="11" borderId="0" applyNumberFormat="0" applyBorder="0" applyAlignment="0" applyProtection="0"/>
    <xf numFmtId="0" fontId="47" fillId="8" borderId="0" applyNumberFormat="0" applyBorder="0" applyAlignment="0" applyProtection="0"/>
    <xf numFmtId="0" fontId="47" fillId="8" borderId="0" applyNumberFormat="0" applyBorder="0" applyAlignment="0" applyProtection="0"/>
    <xf numFmtId="0" fontId="47" fillId="9" borderId="0" applyNumberFormat="0" applyBorder="0" applyAlignment="0" applyProtection="0"/>
    <xf numFmtId="0" fontId="47" fillId="9" borderId="0" applyNumberFormat="0" applyBorder="0" applyAlignment="0" applyProtection="0"/>
    <xf numFmtId="0" fontId="47" fillId="10" borderId="0" applyNumberFormat="0" applyBorder="0" applyAlignment="0" applyProtection="0"/>
    <xf numFmtId="0" fontId="47" fillId="10" borderId="0" applyNumberFormat="0" applyBorder="0" applyAlignment="0" applyProtection="0"/>
    <xf numFmtId="0" fontId="47" fillId="5" borderId="0" applyNumberFormat="0" applyBorder="0" applyAlignment="0" applyProtection="0"/>
    <xf numFmtId="0" fontId="47" fillId="5" borderId="0" applyNumberFormat="0" applyBorder="0" applyAlignment="0" applyProtection="0"/>
    <xf numFmtId="0" fontId="47" fillId="8" borderId="0" applyNumberFormat="0" applyBorder="0" applyAlignment="0" applyProtection="0"/>
    <xf numFmtId="0" fontId="47" fillId="8" borderId="0" applyNumberFormat="0" applyBorder="0" applyAlignment="0" applyProtection="0"/>
    <xf numFmtId="0" fontId="47" fillId="11" borderId="0" applyNumberFormat="0" applyBorder="0" applyAlignment="0" applyProtection="0"/>
    <xf numFmtId="0" fontId="47" fillId="11" borderId="0" applyNumberFormat="0" applyBorder="0" applyAlignment="0" applyProtection="0"/>
    <xf numFmtId="0" fontId="52" fillId="12"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5" borderId="0" applyNumberFormat="0" applyBorder="0" applyAlignment="0" applyProtection="0"/>
    <xf numFmtId="0" fontId="52" fillId="12"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5" borderId="0" applyNumberFormat="0" applyBorder="0" applyAlignment="0" applyProtection="0"/>
    <xf numFmtId="0" fontId="52" fillId="16" borderId="0" applyNumberFormat="0" applyBorder="0" applyAlignment="0" applyProtection="0"/>
    <xf numFmtId="0" fontId="52" fillId="17" borderId="0" applyNumberFormat="0" applyBorder="0" applyAlignment="0" applyProtection="0"/>
    <xf numFmtId="0" fontId="52" fillId="18"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9" borderId="0" applyNumberFormat="0" applyBorder="0" applyAlignment="0" applyProtection="0"/>
    <xf numFmtId="0" fontId="59" fillId="3" borderId="0" applyNumberFormat="0" applyBorder="0" applyAlignment="0" applyProtection="0"/>
    <xf numFmtId="0" fontId="53" fillId="4" borderId="0" applyNumberFormat="0" applyBorder="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5" fillId="21" borderId="2" applyNumberFormat="0" applyAlignment="0" applyProtection="0"/>
    <xf numFmtId="0" fontId="56" fillId="0" borderId="3" applyNumberFormat="0" applyFill="0" applyAlignment="0" applyProtection="0"/>
    <xf numFmtId="0" fontId="55" fillId="21" borderId="2" applyNumberFormat="0" applyAlignment="0" applyProtection="0"/>
    <xf numFmtId="3" fontId="29" fillId="0" borderId="0" applyFont="0" applyFill="0" applyBorder="0" applyAlignment="0" applyProtection="0"/>
    <xf numFmtId="3" fontId="29" fillId="0" borderId="0" applyFont="0" applyFill="0" applyBorder="0" applyAlignment="0" applyProtection="0"/>
    <xf numFmtId="3" fontId="29" fillId="0" borderId="0" applyFont="0" applyFill="0" applyBorder="0" applyAlignment="0" applyProtection="0"/>
    <xf numFmtId="3" fontId="29" fillId="0" borderId="0" applyFont="0" applyFill="0" applyBorder="0" applyAlignment="0" applyProtection="0"/>
    <xf numFmtId="206" fontId="29" fillId="0" borderId="0" applyFont="0" applyFill="0" applyBorder="0" applyAlignment="0" applyProtection="0"/>
    <xf numFmtId="206" fontId="29" fillId="0" borderId="0" applyFont="0" applyFill="0" applyBorder="0" applyAlignment="0" applyProtection="0"/>
    <xf numFmtId="206" fontId="29" fillId="0" borderId="0" applyFont="0" applyFill="0" applyBorder="0" applyAlignment="0" applyProtection="0"/>
    <xf numFmtId="206"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57" fillId="0" borderId="0" applyNumberFormat="0" applyFill="0" applyBorder="0" applyAlignment="0" applyProtection="0"/>
    <xf numFmtId="0" fontId="67" fillId="22" borderId="0" applyNumberFormat="0" applyBorder="0" applyAlignment="0" applyProtection="0"/>
    <xf numFmtId="0" fontId="67" fillId="23" borderId="0" applyNumberFormat="0" applyBorder="0" applyAlignment="0" applyProtection="0"/>
    <xf numFmtId="0" fontId="67" fillId="24" borderId="0" applyNumberFormat="0" applyBorder="0" applyAlignment="0" applyProtection="0"/>
    <xf numFmtId="0" fontId="47" fillId="25" borderId="0" applyNumberFormat="0" applyBorder="0" applyAlignment="0" applyProtection="0"/>
    <xf numFmtId="0" fontId="47" fillId="25" borderId="0" applyNumberFormat="0" applyBorder="0" applyAlignment="0" applyProtection="0"/>
    <xf numFmtId="0" fontId="47" fillId="25" borderId="0" applyNumberFormat="0" applyBorder="0" applyAlignment="0" applyProtection="0"/>
    <xf numFmtId="0" fontId="47" fillId="25" borderId="0" applyNumberFormat="0" applyBorder="0" applyAlignment="0" applyProtection="0"/>
    <xf numFmtId="0" fontId="52" fillId="2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47" fillId="27" borderId="0" applyNumberFormat="0" applyBorder="0" applyAlignment="0" applyProtection="0"/>
    <xf numFmtId="0" fontId="47" fillId="27" borderId="0" applyNumberFormat="0" applyBorder="0" applyAlignment="0" applyProtection="0"/>
    <xf numFmtId="0" fontId="47" fillId="28" borderId="0" applyNumberFormat="0" applyBorder="0" applyAlignment="0" applyProtection="0"/>
    <xf numFmtId="0" fontId="47" fillId="28" borderId="0" applyNumberFormat="0" applyBorder="0" applyAlignment="0" applyProtection="0"/>
    <xf numFmtId="0" fontId="52" fillId="29"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47" fillId="27" borderId="0" applyNumberFormat="0" applyBorder="0" applyAlignment="0" applyProtection="0"/>
    <xf numFmtId="0" fontId="47" fillId="27" borderId="0" applyNumberFormat="0" applyBorder="0" applyAlignment="0" applyProtection="0"/>
    <xf numFmtId="0" fontId="47" fillId="30" borderId="0" applyNumberFormat="0" applyBorder="0" applyAlignment="0" applyProtection="0"/>
    <xf numFmtId="0" fontId="47" fillId="30" borderId="0" applyNumberFormat="0" applyBorder="0" applyAlignment="0" applyProtection="0"/>
    <xf numFmtId="0" fontId="52" fillId="2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47" fillId="25" borderId="0" applyNumberFormat="0" applyBorder="0" applyAlignment="0" applyProtection="0"/>
    <xf numFmtId="0" fontId="47" fillId="25" borderId="0" applyNumberFormat="0" applyBorder="0" applyAlignment="0" applyProtection="0"/>
    <xf numFmtId="0" fontId="47" fillId="28" borderId="0" applyNumberFormat="0" applyBorder="0" applyAlignment="0" applyProtection="0"/>
    <xf numFmtId="0" fontId="47" fillId="28" borderId="0" applyNumberFormat="0" applyBorder="0" applyAlignment="0" applyProtection="0"/>
    <xf numFmtId="0" fontId="52" fillId="28"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47" fillId="25" borderId="0" applyNumberFormat="0" applyBorder="0" applyAlignment="0" applyProtection="0"/>
    <xf numFmtId="0" fontId="47" fillId="25" borderId="0" applyNumberFormat="0" applyBorder="0" applyAlignment="0" applyProtection="0"/>
    <xf numFmtId="0" fontId="52" fillId="26"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47" fillId="27" borderId="0" applyNumberFormat="0" applyBorder="0" applyAlignment="0" applyProtection="0"/>
    <xf numFmtId="0" fontId="47" fillId="27" borderId="0" applyNumberFormat="0" applyBorder="0" applyAlignment="0" applyProtection="0"/>
    <xf numFmtId="0" fontId="47" fillId="32" borderId="0" applyNumberFormat="0" applyBorder="0" applyAlignment="0" applyProtection="0"/>
    <xf numFmtId="0" fontId="47" fillId="32" borderId="0" applyNumberFormat="0" applyBorder="0" applyAlignment="0" applyProtection="0"/>
    <xf numFmtId="0" fontId="52" fillId="32"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69" fillId="0" borderId="0"/>
    <xf numFmtId="0" fontId="69" fillId="0" borderId="0"/>
    <xf numFmtId="204" fontId="29" fillId="0" borderId="0" applyFont="0" applyFill="0" applyBorder="0" applyAlignment="0" applyProtection="0"/>
    <xf numFmtId="207" fontId="47" fillId="0" borderId="0" applyFont="0" applyFill="0" applyBorder="0" applyAlignment="0" applyProtection="0"/>
    <xf numFmtId="207" fontId="47" fillId="0" borderId="0" applyFont="0" applyFill="0" applyBorder="0" applyAlignment="0" applyProtection="0"/>
    <xf numFmtId="210" fontId="73" fillId="0" borderId="0" applyFont="0" applyFill="0" applyBorder="0" applyAlignment="0" applyProtection="0"/>
    <xf numFmtId="204" fontId="29" fillId="0" borderId="0" applyFont="0" applyFill="0" applyBorder="0" applyAlignment="0" applyProtection="0"/>
    <xf numFmtId="0" fontId="63" fillId="0" borderId="0" applyNumberFormat="0" applyFill="0" applyBorder="0" applyAlignment="0" applyProtection="0"/>
    <xf numFmtId="2" fontId="29" fillId="0" borderId="0" applyFont="0" applyFill="0" applyBorder="0" applyAlignment="0" applyProtection="0"/>
    <xf numFmtId="2" fontId="29" fillId="0" borderId="0" applyFont="0" applyFill="0" applyBorder="0" applyAlignment="0" applyProtection="0"/>
    <xf numFmtId="2" fontId="29" fillId="0" borderId="0" applyFont="0" applyFill="0" applyBorder="0" applyAlignment="0" applyProtection="0"/>
    <xf numFmtId="2" fontId="29" fillId="0" borderId="0" applyFont="0" applyFill="0" applyBorder="0" applyAlignment="0" applyProtection="0"/>
    <xf numFmtId="0" fontId="53" fillId="4" borderId="0" applyNumberFormat="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65" fillId="0" borderId="4" applyNumberFormat="0" applyFill="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66" fillId="0" borderId="5" applyNumberFormat="0" applyFill="0" applyAlignment="0" applyProtection="0"/>
    <xf numFmtId="0" fontId="57" fillId="0" borderId="6" applyNumberFormat="0" applyFill="0" applyAlignment="0" applyProtection="0"/>
    <xf numFmtId="0" fontId="57" fillId="0" borderId="0" applyNumberFormat="0" applyFill="0" applyBorder="0" applyAlignment="0" applyProtection="0"/>
    <xf numFmtId="0" fontId="27" fillId="0" borderId="0" applyNumberFormat="0" applyFill="0" applyBorder="0" applyAlignment="0" applyProtection="0">
      <alignment vertical="top"/>
      <protection locked="0"/>
    </xf>
    <xf numFmtId="0" fontId="59" fillId="3" borderId="0" applyNumberFormat="0" applyBorder="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6" fillId="0" borderId="3" applyNumberFormat="0" applyFill="0" applyAlignment="0" applyProtection="0"/>
    <xf numFmtId="43" fontId="26" fillId="0" borderId="0" applyFont="0" applyFill="0" applyBorder="0" applyAlignment="0" applyProtection="0"/>
    <xf numFmtId="202" fontId="29" fillId="0" borderId="0" applyFont="0" applyFill="0" applyBorder="0" applyAlignment="0" applyProtection="0"/>
    <xf numFmtId="175" fontId="29" fillId="0" borderId="0" applyFont="0" applyFill="0" applyBorder="0" applyAlignment="0" applyProtection="0"/>
    <xf numFmtId="175" fontId="29" fillId="0" borderId="0" applyFont="0" applyFill="0" applyBorder="0" applyAlignment="0" applyProtection="0"/>
    <xf numFmtId="175" fontId="29" fillId="0" borderId="0" applyFont="0" applyFill="0" applyBorder="0" applyAlignment="0" applyProtection="0"/>
    <xf numFmtId="175" fontId="29" fillId="0" borderId="0" applyFont="0" applyFill="0" applyBorder="0" applyAlignment="0" applyProtection="0"/>
    <xf numFmtId="171" fontId="78" fillId="0" borderId="0" applyFont="0" applyFill="0" applyBorder="0" applyAlignment="0" applyProtection="0"/>
    <xf numFmtId="171" fontId="78" fillId="0" borderId="0" applyFont="0" applyFill="0" applyBorder="0" applyAlignment="0" applyProtection="0"/>
    <xf numFmtId="171" fontId="47" fillId="0" borderId="0" applyFont="0" applyFill="0" applyBorder="0" applyAlignment="0" applyProtection="0"/>
    <xf numFmtId="171" fontId="78" fillId="0" borderId="0" applyFont="0" applyFill="0" applyBorder="0" applyAlignment="0" applyProtection="0"/>
    <xf numFmtId="171" fontId="78" fillId="0" borderId="0" applyFont="0" applyFill="0" applyBorder="0" applyAlignment="0" applyProtection="0"/>
    <xf numFmtId="171" fontId="78" fillId="0" borderId="0" applyFont="0" applyFill="0" applyBorder="0" applyAlignment="0" applyProtection="0"/>
    <xf numFmtId="171" fontId="78" fillId="0" borderId="0" applyFont="0" applyFill="0" applyBorder="0" applyAlignment="0" applyProtection="0"/>
    <xf numFmtId="171" fontId="78" fillId="0" borderId="0" applyFont="0" applyFill="0" applyBorder="0" applyAlignment="0" applyProtection="0"/>
    <xf numFmtId="171" fontId="47" fillId="0" borderId="0" applyFont="0" applyFill="0" applyBorder="0" applyAlignment="0" applyProtection="0"/>
    <xf numFmtId="171" fontId="78" fillId="0" borderId="0" applyFont="0" applyFill="0" applyBorder="0" applyAlignment="0" applyProtection="0"/>
    <xf numFmtId="171" fontId="78" fillId="0" borderId="0" applyFont="0" applyFill="0" applyBorder="0" applyAlignment="0" applyProtection="0"/>
    <xf numFmtId="171" fontId="78" fillId="0" borderId="0" applyFont="0" applyFill="0" applyBorder="0" applyAlignment="0" applyProtection="0"/>
    <xf numFmtId="171" fontId="78" fillId="0" borderId="0" applyFont="0" applyFill="0" applyBorder="0" applyAlignment="0" applyProtection="0"/>
    <xf numFmtId="175" fontId="50" fillId="0" borderId="0" applyFont="0" applyFill="0" applyBorder="0" applyAlignment="0" applyProtection="0"/>
    <xf numFmtId="171" fontId="47" fillId="0" borderId="0" applyFont="0" applyFill="0" applyBorder="0" applyAlignment="0" applyProtection="0"/>
    <xf numFmtId="171" fontId="78" fillId="0" borderId="0" applyFont="0" applyFill="0" applyBorder="0" applyAlignment="0" applyProtection="0"/>
    <xf numFmtId="171" fontId="78" fillId="0" borderId="0" applyFont="0" applyFill="0" applyBorder="0" applyAlignment="0" applyProtection="0"/>
    <xf numFmtId="171" fontId="78" fillId="0" borderId="0" applyFont="0" applyFill="0" applyBorder="0" applyAlignment="0" applyProtection="0"/>
    <xf numFmtId="43" fontId="93" fillId="0" borderId="0" applyFont="0" applyFill="0" applyBorder="0" applyAlignment="0" applyProtection="0"/>
    <xf numFmtId="196" fontId="29" fillId="0" borderId="0" applyFont="0" applyFill="0" applyBorder="0" applyAlignment="0" applyProtection="0"/>
    <xf numFmtId="165" fontId="47" fillId="0" borderId="0" applyFont="0" applyFill="0" applyBorder="0" applyAlignment="0" applyProtection="0"/>
    <xf numFmtId="196" fontId="29" fillId="0" borderId="0" applyFont="0" applyFill="0" applyBorder="0" applyAlignment="0" applyProtection="0"/>
    <xf numFmtId="171" fontId="40" fillId="0" borderId="0" applyFont="0" applyFill="0" applyBorder="0" applyAlignment="0" applyProtection="0"/>
    <xf numFmtId="196" fontId="29" fillId="0" borderId="0" applyFont="0" applyFill="0" applyBorder="0" applyAlignment="0" applyProtection="0"/>
    <xf numFmtId="196" fontId="29"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75" fontId="29" fillId="0" borderId="0" applyFont="0" applyFill="0" applyBorder="0" applyAlignment="0" applyProtection="0"/>
    <xf numFmtId="171" fontId="78" fillId="0" borderId="0" applyFont="0" applyFill="0" applyBorder="0" applyAlignment="0" applyProtection="0"/>
    <xf numFmtId="176" fontId="29" fillId="0" borderId="0" applyFont="0" applyFill="0" applyBorder="0" applyAlignment="0" applyProtection="0"/>
    <xf numFmtId="211" fontId="29" fillId="0" borderId="0" applyFont="0" applyFill="0" applyBorder="0" applyAlignment="0" applyProtection="0"/>
    <xf numFmtId="171" fontId="78" fillId="0" borderId="0" applyFont="0" applyFill="0" applyBorder="0" applyAlignment="0" applyProtection="0"/>
    <xf numFmtId="195" fontId="29" fillId="0" borderId="0" applyFont="0" applyFill="0" applyBorder="0" applyAlignment="0" applyProtection="0"/>
    <xf numFmtId="171" fontId="78" fillId="0" borderId="0" applyFont="0" applyFill="0" applyBorder="0" applyAlignment="0" applyProtection="0"/>
    <xf numFmtId="195" fontId="29" fillId="0" borderId="0" applyFont="0" applyFill="0" applyBorder="0" applyAlignment="0" applyProtection="0"/>
    <xf numFmtId="171" fontId="78" fillId="0" borderId="0" applyFont="0" applyFill="0" applyBorder="0" applyAlignment="0" applyProtection="0"/>
    <xf numFmtId="205" fontId="29" fillId="0" borderId="0" applyFont="0" applyFill="0" applyBorder="0" applyAlignment="0" applyProtection="0"/>
    <xf numFmtId="171" fontId="78" fillId="0" borderId="0" applyFont="0" applyFill="0" applyBorder="0" applyAlignment="0" applyProtection="0"/>
    <xf numFmtId="171" fontId="78" fillId="0" borderId="0" applyFont="0" applyFill="0" applyBorder="0" applyAlignment="0" applyProtection="0"/>
    <xf numFmtId="175" fontId="29" fillId="0" borderId="0" applyFont="0" applyFill="0" applyBorder="0" applyAlignment="0" applyProtection="0"/>
    <xf numFmtId="175" fontId="29" fillId="0" borderId="0" applyFont="0" applyFill="0" applyBorder="0" applyAlignment="0" applyProtection="0"/>
    <xf numFmtId="197" fontId="29" fillId="0" borderId="0" applyFill="0" applyBorder="0" applyAlignment="0" applyProtection="0"/>
    <xf numFmtId="171" fontId="78" fillId="0" borderId="0" applyFont="0" applyFill="0" applyBorder="0" applyAlignment="0" applyProtection="0"/>
    <xf numFmtId="171" fontId="78" fillId="0" borderId="0" applyFont="0" applyFill="0" applyBorder="0" applyAlignment="0" applyProtection="0"/>
    <xf numFmtId="171" fontId="78" fillId="0" borderId="0" applyFont="0" applyFill="0" applyBorder="0" applyAlignment="0" applyProtection="0"/>
    <xf numFmtId="171" fontId="78" fillId="0" borderId="0" applyFont="0" applyFill="0" applyBorder="0" applyAlignment="0" applyProtection="0"/>
    <xf numFmtId="43" fontId="93" fillId="0" borderId="0" applyFont="0" applyFill="0" applyBorder="0" applyAlignment="0" applyProtection="0"/>
    <xf numFmtId="197" fontId="29" fillId="0" borderId="0" applyFill="0" applyBorder="0" applyAlignment="0" applyProtection="0"/>
    <xf numFmtId="165" fontId="47" fillId="0" borderId="0" applyFont="0" applyFill="0" applyBorder="0" applyAlignment="0" applyProtection="0"/>
    <xf numFmtId="196" fontId="29" fillId="0" borderId="0" applyFont="0" applyFill="0" applyBorder="0" applyAlignment="0" applyProtection="0"/>
    <xf numFmtId="165" fontId="47" fillId="0" borderId="0" applyFont="0" applyFill="0" applyBorder="0" applyAlignment="0" applyProtection="0"/>
    <xf numFmtId="196" fontId="29" fillId="0" borderId="0" applyFont="0" applyFill="0" applyBorder="0" applyAlignment="0" applyProtection="0"/>
    <xf numFmtId="196" fontId="29" fillId="0" borderId="0" applyFont="0" applyFill="0" applyBorder="0" applyAlignment="0" applyProtection="0"/>
    <xf numFmtId="196" fontId="29" fillId="0" borderId="0" applyFont="0" applyFill="0" applyBorder="0" applyAlignment="0" applyProtection="0"/>
    <xf numFmtId="196" fontId="29" fillId="0" borderId="0" applyFont="0" applyFill="0" applyBorder="0" applyAlignment="0" applyProtection="0"/>
    <xf numFmtId="171" fontId="47"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96" fontId="29" fillId="0" borderId="0" applyFont="0" applyFill="0" applyBorder="0" applyAlignment="0" applyProtection="0"/>
    <xf numFmtId="171" fontId="33" fillId="0" borderId="0" applyFont="0" applyFill="0" applyBorder="0" applyAlignment="0" applyProtection="0"/>
    <xf numFmtId="175" fontId="29" fillId="0" borderId="0" applyFont="0" applyFill="0" applyBorder="0" applyAlignment="0" applyProtection="0"/>
    <xf numFmtId="171" fontId="47" fillId="0" borderId="0" applyFont="0" applyFill="0" applyBorder="0" applyAlignment="0" applyProtection="0"/>
    <xf numFmtId="175"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96" fontId="29" fillId="0" borderId="0" applyFont="0" applyFill="0" applyBorder="0" applyAlignment="0" applyProtection="0"/>
    <xf numFmtId="196" fontId="29" fillId="0" borderId="0" applyFont="0" applyFill="0" applyBorder="0" applyAlignment="0" applyProtection="0"/>
    <xf numFmtId="196" fontId="29" fillId="0" borderId="0" applyFont="0" applyFill="0" applyBorder="0" applyAlignment="0" applyProtection="0"/>
    <xf numFmtId="196" fontId="29" fillId="0" borderId="0" applyFont="0" applyFill="0" applyBorder="0" applyAlignment="0" applyProtection="0"/>
    <xf numFmtId="175" fontId="29" fillId="0" borderId="0" applyFont="0" applyFill="0" applyBorder="0" applyAlignment="0" applyProtection="0"/>
    <xf numFmtId="171" fontId="78" fillId="0" borderId="0" applyFont="0" applyFill="0" applyBorder="0" applyAlignment="0" applyProtection="0"/>
    <xf numFmtId="171" fontId="47" fillId="0" borderId="0" applyFont="0" applyFill="0" applyBorder="0" applyAlignment="0" applyProtection="0"/>
    <xf numFmtId="171" fontId="47" fillId="0" borderId="0" applyFont="0" applyFill="0" applyBorder="0" applyAlignment="0" applyProtection="0"/>
    <xf numFmtId="196" fontId="29" fillId="0" borderId="0" applyFont="0" applyFill="0" applyBorder="0" applyAlignment="0" applyProtection="0"/>
    <xf numFmtId="175" fontId="29" fillId="0" borderId="0" applyFont="0" applyFill="0" applyBorder="0" applyAlignment="0" applyProtection="0"/>
    <xf numFmtId="175" fontId="29" fillId="0" borderId="0" applyFont="0" applyFill="0" applyBorder="0" applyAlignment="0" applyProtection="0"/>
    <xf numFmtId="43" fontId="29" fillId="0" borderId="0" applyFont="0" applyFill="0" applyBorder="0" applyAlignment="0" applyProtection="0"/>
    <xf numFmtId="175" fontId="29" fillId="0" borderId="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75" fontId="29" fillId="0" borderId="0" applyFont="0" applyFill="0" applyBorder="0" applyAlignment="0" applyProtection="0"/>
    <xf numFmtId="175" fontId="29" fillId="0" borderId="0" applyFill="0" applyBorder="0" applyAlignment="0" applyProtection="0"/>
    <xf numFmtId="171" fontId="29" fillId="0" borderId="0" applyFont="0" applyFill="0" applyBorder="0" applyAlignment="0" applyProtection="0"/>
    <xf numFmtId="171" fontId="29" fillId="0" borderId="0" applyFont="0" applyFill="0" applyBorder="0" applyAlignment="0" applyProtection="0"/>
    <xf numFmtId="208" fontId="29" fillId="0" borderId="0" applyFill="0" applyBorder="0" applyAlignment="0" applyProtection="0"/>
    <xf numFmtId="208" fontId="29" fillId="0" borderId="0" applyFill="0" applyBorder="0" applyAlignment="0" applyProtection="0"/>
    <xf numFmtId="175" fontId="29" fillId="0" borderId="0" applyFont="0" applyFill="0" applyBorder="0" applyAlignment="0" applyProtection="0"/>
    <xf numFmtId="175" fontId="50" fillId="0" borderId="0" applyFont="0" applyFill="0" applyBorder="0" applyAlignment="0" applyProtection="0"/>
    <xf numFmtId="175" fontId="29" fillId="0" borderId="0" applyFont="0" applyFill="0" applyBorder="0" applyAlignment="0" applyProtection="0"/>
    <xf numFmtId="208" fontId="29" fillId="0" borderId="0" applyFill="0" applyBorder="0" applyAlignment="0" applyProtection="0"/>
    <xf numFmtId="171" fontId="29" fillId="0" borderId="0" applyFont="0" applyFill="0" applyBorder="0" applyAlignment="0" applyProtection="0"/>
    <xf numFmtId="171" fontId="29" fillId="0" borderId="0" applyFont="0" applyFill="0" applyBorder="0" applyAlignment="0" applyProtection="0"/>
    <xf numFmtId="173" fontId="26" fillId="0" borderId="0" applyFont="0" applyFill="0" applyBorder="0" applyAlignment="0" applyProtection="0"/>
    <xf numFmtId="209" fontId="50" fillId="0" borderId="0" applyFont="0" applyFill="0" applyBorder="0" applyAlignment="0" applyProtection="0"/>
    <xf numFmtId="209" fontId="50" fillId="0" borderId="0" applyFont="0" applyFill="0" applyBorder="0" applyAlignment="0" applyProtection="0"/>
    <xf numFmtId="174" fontId="29" fillId="0" borderId="0" applyFont="0" applyFill="0" applyBorder="0" applyAlignment="0" applyProtection="0"/>
    <xf numFmtId="174" fontId="29" fillId="0" borderId="0" applyFont="0" applyFill="0" applyBorder="0" applyAlignment="0" applyProtection="0"/>
    <xf numFmtId="170" fontId="47" fillId="0" borderId="0" applyFont="0" applyFill="0" applyBorder="0" applyAlignment="0" applyProtection="0"/>
    <xf numFmtId="170" fontId="79" fillId="0" borderId="0" applyFont="0" applyFill="0" applyBorder="0" applyAlignment="0" applyProtection="0"/>
    <xf numFmtId="170" fontId="79" fillId="0" borderId="0" applyFont="0" applyFill="0" applyBorder="0" applyAlignment="0" applyProtection="0"/>
    <xf numFmtId="173" fontId="29" fillId="0" borderId="0" applyFont="0" applyFill="0" applyBorder="0" applyAlignment="0" applyProtection="0"/>
    <xf numFmtId="170" fontId="47" fillId="0" borderId="0" applyFont="0" applyFill="0" applyBorder="0" applyAlignment="0" applyProtection="0"/>
    <xf numFmtId="170" fontId="29" fillId="0" borderId="0" applyFont="0" applyFill="0" applyBorder="0" applyAlignment="0" applyProtection="0"/>
    <xf numFmtId="170" fontId="29" fillId="0" borderId="0" applyFont="0" applyFill="0" applyBorder="0" applyAlignment="0" applyProtection="0"/>
    <xf numFmtId="170" fontId="29" fillId="0" borderId="0" applyFont="0" applyFill="0" applyBorder="0" applyAlignment="0" applyProtection="0"/>
    <xf numFmtId="174" fontId="29" fillId="0" borderId="0" applyFont="0" applyFill="0" applyBorder="0" applyAlignment="0" applyProtection="0"/>
    <xf numFmtId="170" fontId="78" fillId="0" borderId="0" applyFont="0" applyFill="0" applyBorder="0" applyAlignment="0" applyProtection="0"/>
    <xf numFmtId="181" fontId="29" fillId="0" borderId="0" applyFont="0" applyFill="0" applyBorder="0" applyAlignment="0" applyProtection="0"/>
    <xf numFmtId="164" fontId="29" fillId="0" borderId="0" applyFont="0" applyFill="0" applyBorder="0" applyAlignment="0" applyProtection="0"/>
    <xf numFmtId="170" fontId="78" fillId="0" borderId="0" applyFont="0" applyFill="0" applyBorder="0" applyAlignment="0" applyProtection="0"/>
    <xf numFmtId="174" fontId="29" fillId="0" borderId="0" applyFont="0" applyFill="0" applyBorder="0" applyAlignment="0" applyProtection="0"/>
    <xf numFmtId="170" fontId="78" fillId="0" borderId="0" applyFont="0" applyFill="0" applyBorder="0" applyAlignment="0" applyProtection="0"/>
    <xf numFmtId="174" fontId="29" fillId="0" borderId="0" applyFont="0" applyFill="0" applyBorder="0" applyAlignment="0" applyProtection="0"/>
    <xf numFmtId="170" fontId="78" fillId="0" borderId="0" applyFont="0" applyFill="0" applyBorder="0" applyAlignment="0" applyProtection="0"/>
    <xf numFmtId="170" fontId="47" fillId="0" borderId="0" applyFont="0" applyFill="0" applyBorder="0" applyAlignment="0" applyProtection="0"/>
    <xf numFmtId="170" fontId="78" fillId="0" borderId="0" applyFont="0" applyFill="0" applyBorder="0" applyAlignment="0" applyProtection="0"/>
    <xf numFmtId="174" fontId="29" fillId="0" borderId="0" applyFont="0" applyFill="0" applyBorder="0" applyAlignment="0" applyProtection="0"/>
    <xf numFmtId="170" fontId="78" fillId="0" borderId="0" applyFont="0" applyFill="0" applyBorder="0" applyAlignment="0" applyProtection="0"/>
    <xf numFmtId="170" fontId="47" fillId="0" borderId="0" applyFont="0" applyFill="0" applyBorder="0" applyAlignment="0" applyProtection="0"/>
    <xf numFmtId="170" fontId="78" fillId="0" borderId="0" applyFont="0" applyFill="0" applyBorder="0" applyAlignment="0" applyProtection="0"/>
    <xf numFmtId="164" fontId="29" fillId="0" borderId="0" applyFont="0" applyFill="0" applyBorder="0" applyAlignment="0" applyProtection="0"/>
    <xf numFmtId="170" fontId="78" fillId="0" borderId="0" applyFont="0" applyFill="0" applyBorder="0" applyAlignment="0" applyProtection="0"/>
    <xf numFmtId="170" fontId="78" fillId="0" borderId="0" applyFont="0" applyFill="0" applyBorder="0" applyAlignment="0" applyProtection="0"/>
    <xf numFmtId="170" fontId="47" fillId="0" borderId="0" applyFont="0" applyFill="0" applyBorder="0" applyAlignment="0" applyProtection="0"/>
    <xf numFmtId="170" fontId="78" fillId="0" borderId="0" applyFont="0" applyFill="0" applyBorder="0" applyAlignment="0" applyProtection="0"/>
    <xf numFmtId="174" fontId="29" fillId="0" borderId="0" applyFont="0" applyFill="0" applyBorder="0" applyAlignment="0" applyProtection="0"/>
    <xf numFmtId="170" fontId="78" fillId="0" borderId="0" applyFont="0" applyFill="0" applyBorder="0" applyAlignment="0" applyProtection="0"/>
    <xf numFmtId="170" fontId="78" fillId="0" borderId="0" applyFont="0" applyFill="0" applyBorder="0" applyAlignment="0" applyProtection="0"/>
    <xf numFmtId="170" fontId="93" fillId="0" borderId="0" applyFont="0" applyFill="0" applyBorder="0" applyAlignment="0" applyProtection="0"/>
    <xf numFmtId="170" fontId="78" fillId="0" borderId="0" applyFont="0" applyFill="0" applyBorder="0" applyAlignment="0" applyProtection="0"/>
    <xf numFmtId="170" fontId="78" fillId="0" borderId="0" applyFont="0" applyFill="0" applyBorder="0" applyAlignment="0" applyProtection="0"/>
    <xf numFmtId="170" fontId="47" fillId="0" borderId="0" applyFont="0" applyFill="0" applyBorder="0" applyAlignment="0" applyProtection="0"/>
    <xf numFmtId="170" fontId="78" fillId="0" borderId="0" applyFont="0" applyFill="0" applyBorder="0" applyAlignment="0" applyProtection="0"/>
    <xf numFmtId="173" fontId="29" fillId="0" borderId="0" applyFont="0" applyFill="0" applyBorder="0" applyAlignment="0" applyProtection="0"/>
    <xf numFmtId="170" fontId="29"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9" fillId="0" borderId="0" applyFont="0" applyFill="0" applyBorder="0" applyAlignment="0" applyProtection="0"/>
    <xf numFmtId="203" fontId="29"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9"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0" fontId="29" fillId="0" borderId="0" applyFont="0" applyFill="0" applyBorder="0" applyAlignment="0" applyProtection="0"/>
    <xf numFmtId="203" fontId="29" fillId="0" borderId="0" applyFont="0" applyFill="0" applyBorder="0" applyAlignment="0" applyProtection="0"/>
    <xf numFmtId="170" fontId="29" fillId="0" borderId="0" applyFont="0" applyFill="0" applyBorder="0" applyAlignment="0" applyProtection="0"/>
    <xf numFmtId="170" fontId="47" fillId="0" borderId="0" applyFont="0" applyFill="0" applyBorder="0" applyAlignment="0" applyProtection="0"/>
    <xf numFmtId="170" fontId="29" fillId="0" borderId="0" applyFont="0" applyFill="0" applyBorder="0" applyAlignment="0" applyProtection="0"/>
    <xf numFmtId="170" fontId="47" fillId="0" borderId="0" applyFont="0" applyFill="0" applyBorder="0" applyAlignment="0" applyProtection="0"/>
    <xf numFmtId="170" fontId="29" fillId="0" borderId="0" applyFont="0" applyFill="0" applyBorder="0" applyAlignment="0" applyProtection="0"/>
    <xf numFmtId="203" fontId="29" fillId="0" borderId="0" applyFont="0" applyFill="0" applyBorder="0" applyAlignment="0" applyProtection="0"/>
    <xf numFmtId="170" fontId="29" fillId="0" borderId="0" applyFont="0" applyFill="0" applyBorder="0" applyAlignment="0" applyProtection="0"/>
    <xf numFmtId="203" fontId="29" fillId="0" borderId="0" applyFont="0" applyFill="0" applyBorder="0" applyAlignment="0" applyProtection="0"/>
    <xf numFmtId="173" fontId="29" fillId="0" borderId="0" applyFont="0" applyFill="0" applyBorder="0" applyAlignment="0" applyProtection="0"/>
    <xf numFmtId="170" fontId="29" fillId="0" borderId="0" applyFont="0" applyFill="0" applyBorder="0" applyAlignment="0" applyProtection="0"/>
    <xf numFmtId="170" fontId="78" fillId="0" borderId="0" applyFont="0" applyFill="0" applyBorder="0" applyAlignment="0" applyProtection="0"/>
    <xf numFmtId="174" fontId="29" fillId="0" borderId="0" applyFill="0" applyBorder="0" applyAlignment="0" applyProtection="0"/>
    <xf numFmtId="174" fontId="29" fillId="0" borderId="0" applyFont="0" applyFill="0" applyBorder="0" applyAlignment="0" applyProtection="0"/>
    <xf numFmtId="170" fontId="29" fillId="0" borderId="0" applyFont="0" applyFill="0" applyBorder="0" applyAlignment="0" applyProtection="0"/>
    <xf numFmtId="173" fontId="29" fillId="0" borderId="0" applyFont="0" applyFill="0" applyBorder="0" applyAlignment="0" applyProtection="0"/>
    <xf numFmtId="174" fontId="29" fillId="0" borderId="0" applyFill="0" applyBorder="0" applyAlignment="0" applyProtection="0"/>
    <xf numFmtId="209" fontId="50" fillId="0" borderId="0" applyFont="0" applyFill="0" applyBorder="0" applyAlignment="0" applyProtection="0"/>
    <xf numFmtId="170" fontId="29" fillId="0" borderId="0" applyFont="0" applyFill="0" applyBorder="0" applyAlignment="0" applyProtection="0"/>
    <xf numFmtId="173" fontId="29" fillId="0" borderId="0" applyFont="0" applyFill="0" applyBorder="0" applyAlignment="0" applyProtection="0"/>
    <xf numFmtId="209" fontId="50" fillId="0" borderId="0" applyFont="0" applyFill="0" applyBorder="0" applyAlignment="0" applyProtection="0"/>
    <xf numFmtId="170" fontId="29" fillId="0" borderId="0" applyFont="0" applyFill="0" applyBorder="0" applyAlignment="0" applyProtection="0"/>
    <xf numFmtId="209" fontId="50" fillId="0" borderId="0" applyFont="0" applyFill="0" applyBorder="0" applyAlignment="0" applyProtection="0"/>
    <xf numFmtId="173" fontId="29" fillId="0" borderId="0" applyFont="0" applyFill="0" applyBorder="0" applyAlignment="0" applyProtection="0"/>
    <xf numFmtId="209" fontId="50" fillId="0" borderId="0" applyFont="0" applyFill="0" applyBorder="0" applyAlignment="0" applyProtection="0"/>
    <xf numFmtId="174" fontId="29" fillId="0" borderId="0" applyFont="0" applyFill="0" applyBorder="0" applyAlignment="0" applyProtection="0"/>
    <xf numFmtId="0" fontId="60" fillId="33" borderId="0" applyNumberFormat="0" applyBorder="0" applyAlignment="0" applyProtection="0"/>
    <xf numFmtId="0" fontId="33" fillId="0" borderId="0"/>
    <xf numFmtId="0" fontId="29" fillId="0" borderId="0" applyBorder="0"/>
    <xf numFmtId="0" fontId="29" fillId="0" borderId="0" applyBorder="0"/>
    <xf numFmtId="0" fontId="29" fillId="0" borderId="0"/>
    <xf numFmtId="0" fontId="29" fillId="0" borderId="0"/>
    <xf numFmtId="0" fontId="29" fillId="0" borderId="0"/>
    <xf numFmtId="0" fontId="29" fillId="0" borderId="0"/>
    <xf numFmtId="0" fontId="94" fillId="0" borderId="0"/>
    <xf numFmtId="0" fontId="93" fillId="0" borderId="0"/>
    <xf numFmtId="0" fontId="33" fillId="0" borderId="0"/>
    <xf numFmtId="0" fontId="93" fillId="0" borderId="0"/>
    <xf numFmtId="0" fontId="29" fillId="0" borderId="0"/>
    <xf numFmtId="0" fontId="29" fillId="0" borderId="0"/>
    <xf numFmtId="0" fontId="29" fillId="0" borderId="0"/>
    <xf numFmtId="0" fontId="93" fillId="0" borderId="0"/>
    <xf numFmtId="0" fontId="29" fillId="0" borderId="0"/>
    <xf numFmtId="0" fontId="29" fillId="0" borderId="0"/>
    <xf numFmtId="0" fontId="93" fillId="0" borderId="0"/>
    <xf numFmtId="0" fontId="29" fillId="0" borderId="0"/>
    <xf numFmtId="0" fontId="29" fillId="0" borderId="0"/>
    <xf numFmtId="0" fontId="29" fillId="0" borderId="0"/>
    <xf numFmtId="0" fontId="29" fillId="0" borderId="0"/>
    <xf numFmtId="0" fontId="29" fillId="0" borderId="0"/>
    <xf numFmtId="0" fontId="93" fillId="0" borderId="0"/>
    <xf numFmtId="0" fontId="33" fillId="0" borderId="0"/>
    <xf numFmtId="0" fontId="93" fillId="0" borderId="0"/>
    <xf numFmtId="0" fontId="93" fillId="0" borderId="0"/>
    <xf numFmtId="37" fontId="51" fillId="0" borderId="0" applyBorder="0"/>
    <xf numFmtId="0" fontId="29" fillId="0" borderId="0"/>
    <xf numFmtId="0" fontId="93" fillId="0" borderId="0"/>
    <xf numFmtId="0" fontId="93" fillId="0" borderId="0"/>
    <xf numFmtId="0" fontId="93" fillId="0" borderId="0"/>
    <xf numFmtId="0" fontId="94" fillId="0" borderId="0"/>
    <xf numFmtId="0" fontId="29" fillId="0" borderId="0"/>
    <xf numFmtId="0" fontId="93" fillId="0" borderId="0"/>
    <xf numFmtId="0" fontId="33" fillId="0" borderId="0"/>
    <xf numFmtId="0" fontId="29" fillId="0" borderId="0"/>
    <xf numFmtId="0" fontId="29" fillId="0" borderId="0"/>
    <xf numFmtId="0" fontId="33" fillId="0" borderId="0"/>
    <xf numFmtId="0" fontId="93" fillId="0" borderId="0"/>
    <xf numFmtId="0" fontId="93" fillId="0" borderId="0"/>
    <xf numFmtId="0" fontId="29" fillId="0" borderId="0"/>
    <xf numFmtId="0" fontId="94" fillId="0" borderId="0"/>
    <xf numFmtId="0" fontId="47" fillId="0" borderId="0"/>
    <xf numFmtId="0" fontId="47" fillId="0" borderId="0"/>
    <xf numFmtId="0" fontId="47" fillId="0" borderId="0"/>
    <xf numFmtId="0" fontId="93" fillId="0" borderId="0"/>
    <xf numFmtId="0" fontId="47" fillId="0" borderId="0"/>
    <xf numFmtId="0" fontId="29" fillId="0" borderId="0"/>
    <xf numFmtId="0" fontId="93"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29" fillId="0" borderId="0"/>
    <xf numFmtId="0" fontId="94" fillId="0" borderId="0"/>
    <xf numFmtId="0" fontId="94" fillId="0" borderId="0"/>
    <xf numFmtId="0" fontId="94" fillId="0" borderId="0"/>
    <xf numFmtId="0" fontId="47" fillId="0" borderId="0"/>
    <xf numFmtId="204" fontId="29" fillId="0" borderId="0"/>
    <xf numFmtId="0" fontId="29" fillId="0" borderId="0" applyBorder="0"/>
    <xf numFmtId="0" fontId="68" fillId="0" borderId="0"/>
    <xf numFmtId="0" fontId="33" fillId="0" borderId="0"/>
    <xf numFmtId="0" fontId="29" fillId="0" borderId="0"/>
    <xf numFmtId="0" fontId="71" fillId="0" borderId="0"/>
    <xf numFmtId="0" fontId="33" fillId="0" borderId="0"/>
    <xf numFmtId="0" fontId="29" fillId="0" borderId="0"/>
    <xf numFmtId="0" fontId="33" fillId="0" borderId="0"/>
    <xf numFmtId="0" fontId="93" fillId="0" borderId="0"/>
    <xf numFmtId="0" fontId="29" fillId="0" borderId="0"/>
    <xf numFmtId="0" fontId="29" fillId="0" borderId="0"/>
    <xf numFmtId="0" fontId="29" fillId="0" borderId="0"/>
    <xf numFmtId="0" fontId="29" fillId="0" borderId="0"/>
    <xf numFmtId="0" fontId="29" fillId="0" borderId="0" applyBorder="0"/>
    <xf numFmtId="0" fontId="29" fillId="0" borderId="0"/>
    <xf numFmtId="0" fontId="29" fillId="0" borderId="0" applyBorder="0"/>
    <xf numFmtId="0" fontId="29" fillId="0" borderId="0"/>
    <xf numFmtId="0" fontId="29" fillId="0" borderId="0"/>
    <xf numFmtId="0" fontId="29" fillId="0" borderId="0"/>
    <xf numFmtId="0" fontId="29" fillId="0" borderId="0"/>
    <xf numFmtId="0" fontId="29" fillId="34" borderId="7" applyNumberFormat="0" applyFont="0" applyAlignment="0" applyProtection="0"/>
    <xf numFmtId="0" fontId="29" fillId="34" borderId="7" applyNumberFormat="0" applyFont="0" applyAlignment="0" applyProtection="0"/>
    <xf numFmtId="0" fontId="29" fillId="34" borderId="7" applyNumberFormat="0" applyFont="0" applyAlignment="0" applyProtection="0"/>
    <xf numFmtId="0" fontId="29" fillId="34" borderId="7" applyNumberFormat="0" applyFont="0" applyAlignment="0" applyProtection="0"/>
    <xf numFmtId="0" fontId="29" fillId="34" borderId="7" applyNumberFormat="0" applyFont="0" applyAlignment="0" applyProtection="0"/>
    <xf numFmtId="0" fontId="29" fillId="34" borderId="7" applyNumberFormat="0" applyFont="0" applyAlignment="0" applyProtection="0"/>
    <xf numFmtId="0" fontId="29" fillId="34" borderId="7" applyNumberFormat="0" applyFont="0" applyAlignment="0" applyProtection="0"/>
    <xf numFmtId="0" fontId="29" fillId="34" borderId="7" applyNumberFormat="0" applyFont="0" applyAlignment="0" applyProtection="0"/>
    <xf numFmtId="0" fontId="29" fillId="34" borderId="7" applyNumberFormat="0" applyFont="0" applyAlignment="0" applyProtection="0"/>
    <xf numFmtId="0" fontId="29" fillId="34" borderId="7" applyNumberFormat="0" applyFont="0" applyAlignment="0" applyProtection="0"/>
    <xf numFmtId="0" fontId="29" fillId="34" borderId="7" applyNumberFormat="0" applyFont="0" applyAlignment="0" applyProtection="0"/>
    <xf numFmtId="0" fontId="29" fillId="34" borderId="7" applyNumberFormat="0" applyFont="0" applyAlignment="0" applyProtection="0"/>
    <xf numFmtId="0" fontId="29" fillId="34" borderId="7" applyNumberFormat="0" applyFont="0" applyAlignment="0" applyProtection="0"/>
    <xf numFmtId="0" fontId="29" fillId="34" borderId="7" applyNumberFormat="0" applyFont="0" applyAlignment="0" applyProtection="0"/>
    <xf numFmtId="0" fontId="29" fillId="34" borderId="7" applyNumberFormat="0" applyFont="0" applyAlignment="0" applyProtection="0"/>
    <xf numFmtId="0" fontId="29" fillId="34" borderId="7" applyNumberFormat="0" applyFont="0" applyAlignment="0" applyProtection="0"/>
    <xf numFmtId="0" fontId="29" fillId="34" borderId="7" applyNumberFormat="0" applyFont="0" applyAlignment="0" applyProtection="0"/>
    <xf numFmtId="0" fontId="29" fillId="34" borderId="7" applyNumberFormat="0" applyFon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9" fontId="29" fillId="0" borderId="0" applyFont="0" applyFill="0" applyBorder="0" applyAlignment="0" applyProtection="0"/>
    <xf numFmtId="9" fontId="26"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ill="0" applyBorder="0" applyAlignment="0" applyProtection="0"/>
    <xf numFmtId="9" fontId="78" fillId="0" borderId="0" applyFont="0" applyFill="0" applyBorder="0" applyAlignment="0" applyProtection="0"/>
    <xf numFmtId="9" fontId="78" fillId="0" borderId="0" applyFont="0" applyFill="0" applyBorder="0" applyAlignment="0" applyProtection="0"/>
    <xf numFmtId="9" fontId="29" fillId="0" borderId="0" applyFill="0" applyBorder="0" applyAlignment="0" applyProtection="0"/>
    <xf numFmtId="9" fontId="78" fillId="0" borderId="0" applyFont="0" applyFill="0" applyBorder="0" applyAlignment="0" applyProtection="0"/>
    <xf numFmtId="9" fontId="78" fillId="0" borderId="0" applyFont="0" applyFill="0" applyBorder="0" applyAlignment="0" applyProtection="0"/>
    <xf numFmtId="9" fontId="47" fillId="0" borderId="0" applyFont="0" applyFill="0" applyBorder="0" applyAlignment="0" applyProtection="0"/>
    <xf numFmtId="9" fontId="78" fillId="0" borderId="0" applyFont="0" applyFill="0" applyBorder="0" applyAlignment="0" applyProtection="0"/>
    <xf numFmtId="9" fontId="78" fillId="0" borderId="0" applyFont="0" applyFill="0" applyBorder="0" applyAlignment="0" applyProtection="0"/>
    <xf numFmtId="9" fontId="50"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47" fillId="0" borderId="0" applyFont="0" applyFill="0" applyBorder="0" applyAlignment="0" applyProtection="0"/>
    <xf numFmtId="9" fontId="74"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47"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47" fillId="0" borderId="0" applyFont="0" applyFill="0" applyBorder="0" applyAlignment="0" applyProtection="0"/>
    <xf numFmtId="9" fontId="50" fillId="0" borderId="0" applyFont="0" applyFill="0" applyBorder="0" applyAlignment="0" applyProtection="0"/>
    <xf numFmtId="9" fontId="29" fillId="0" borderId="0" applyFont="0" applyFill="0" applyBorder="0" applyAlignment="0" applyProtection="0"/>
    <xf numFmtId="9" fontId="29" fillId="0" borderId="0" applyFill="0" applyBorder="0" applyAlignment="0" applyProtection="0"/>
    <xf numFmtId="9" fontId="47"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ill="0" applyBorder="0" applyAlignment="0" applyProtection="0"/>
    <xf numFmtId="9" fontId="29" fillId="0" borderId="0" applyFont="0" applyFill="0" applyBorder="0" applyAlignment="0" applyProtection="0"/>
    <xf numFmtId="9" fontId="29" fillId="0" borderId="0" applyFill="0" applyBorder="0" applyAlignment="0" applyProtection="0"/>
    <xf numFmtId="9" fontId="29"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29" fillId="0" borderId="0" applyFill="0" applyBorder="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2" fillId="0" borderId="0" applyNumberFormat="0" applyFill="0" applyBorder="0" applyAlignment="0" applyProtection="0"/>
    <xf numFmtId="0" fontId="63" fillId="0" borderId="0" applyNumberFormat="0" applyFill="0" applyBorder="0" applyAlignment="0" applyProtection="0"/>
    <xf numFmtId="0" fontId="64" fillId="0" borderId="0" applyNumberFormat="0" applyFill="0" applyBorder="0" applyAlignment="0" applyProtection="0"/>
    <xf numFmtId="0" fontId="65" fillId="0" borderId="4" applyNumberFormat="0" applyFill="0" applyAlignment="0" applyProtection="0"/>
    <xf numFmtId="0" fontId="66" fillId="0" borderId="5" applyNumberFormat="0" applyFill="0" applyAlignment="0" applyProtection="0"/>
    <xf numFmtId="0" fontId="57" fillId="0" borderId="6" applyNumberFormat="0" applyFill="0" applyAlignment="0" applyProtection="0"/>
    <xf numFmtId="0" fontId="64" fillId="0" borderId="0" applyNumberFormat="0" applyFill="0" applyBorder="0" applyAlignment="0" applyProtection="0"/>
    <xf numFmtId="0" fontId="72" fillId="0" borderId="0" applyNumberFormat="0" applyFill="0" applyBorder="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2" fillId="0" borderId="0" applyNumberFormat="0" applyFill="0" applyBorder="0" applyAlignment="0" applyProtection="0"/>
    <xf numFmtId="0" fontId="26" fillId="0" borderId="0"/>
    <xf numFmtId="0" fontId="26" fillId="0" borderId="0"/>
    <xf numFmtId="0" fontId="26" fillId="0" borderId="0"/>
    <xf numFmtId="0" fontId="26" fillId="0" borderId="0" applyBorder="0"/>
    <xf numFmtId="0" fontId="25" fillId="0" borderId="0"/>
    <xf numFmtId="0" fontId="25" fillId="0" borderId="0"/>
    <xf numFmtId="0" fontId="26" fillId="0" borderId="0"/>
    <xf numFmtId="0" fontId="26" fillId="0" borderId="0"/>
    <xf numFmtId="0" fontId="26" fillId="0" borderId="0"/>
    <xf numFmtId="174" fontId="26" fillId="0" borderId="0" applyFont="0" applyFill="0" applyBorder="0" applyAlignment="0" applyProtection="0"/>
    <xf numFmtId="0" fontId="26" fillId="0" borderId="0"/>
    <xf numFmtId="205" fontId="26" fillId="0" borderId="0" applyFont="0" applyFill="0" applyBorder="0" applyAlignment="0" applyProtection="0"/>
    <xf numFmtId="0" fontId="26" fillId="0" borderId="0"/>
    <xf numFmtId="221" fontId="26" fillId="0" borderId="0" applyFont="0" applyFill="0" applyBorder="0" applyAlignment="0" applyProtection="0"/>
    <xf numFmtId="223" fontId="26" fillId="0" borderId="0" applyFont="0" applyFill="0" applyBorder="0" applyAlignment="0" applyProtection="0"/>
    <xf numFmtId="9" fontId="26" fillId="0" borderId="0" applyFont="0" applyFill="0" applyBorder="0" applyAlignment="0" applyProtection="0"/>
    <xf numFmtId="175" fontId="26" fillId="0" borderId="0" applyFont="0" applyFill="0" applyBorder="0" applyAlignment="0" applyProtection="0"/>
    <xf numFmtId="9" fontId="26" fillId="0" borderId="0" applyFont="0" applyFill="0" applyBorder="0" applyAlignment="0" applyProtection="0"/>
    <xf numFmtId="0" fontId="26" fillId="0" borderId="0"/>
    <xf numFmtId="43" fontId="26" fillId="0" borderId="0" applyFont="0" applyFill="0" applyBorder="0" applyAlignment="0" applyProtection="0"/>
    <xf numFmtId="9" fontId="26" fillId="0" borderId="0" applyFont="0" applyFill="0" applyBorder="0" applyAlignment="0" applyProtection="0"/>
    <xf numFmtId="173" fontId="26" fillId="0" borderId="0" applyFont="0" applyFill="0" applyBorder="0" applyAlignment="0" applyProtection="0"/>
    <xf numFmtId="9" fontId="26" fillId="0" borderId="0" applyFont="0" applyFill="0" applyBorder="0" applyAlignment="0" applyProtection="0"/>
    <xf numFmtId="173" fontId="26" fillId="0" borderId="0" applyFont="0" applyFill="0" applyBorder="0" applyAlignment="0" applyProtection="0"/>
    <xf numFmtId="170" fontId="94" fillId="0" borderId="0" applyFont="0" applyFill="0" applyBorder="0" applyAlignment="0" applyProtection="0"/>
    <xf numFmtId="0" fontId="24" fillId="0" borderId="0"/>
    <xf numFmtId="173" fontId="26" fillId="0" borderId="0" applyFont="0" applyFill="0" applyBorder="0" applyAlignment="0" applyProtection="0"/>
    <xf numFmtId="196" fontId="26" fillId="0" borderId="0" applyFont="0" applyFill="0" applyBorder="0" applyAlignment="0" applyProtection="0"/>
    <xf numFmtId="170" fontId="26" fillId="0" borderId="0" applyFont="0" applyFill="0" applyBorder="0" applyAlignment="0" applyProtection="0"/>
    <xf numFmtId="0" fontId="26" fillId="0" borderId="0"/>
    <xf numFmtId="0" fontId="107" fillId="0" borderId="0"/>
    <xf numFmtId="204" fontId="23" fillId="0" borderId="0"/>
    <xf numFmtId="175"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204" fontId="26" fillId="0" borderId="0"/>
    <xf numFmtId="170" fontId="47" fillId="0" borderId="0" applyFont="0" applyFill="0" applyBorder="0" applyAlignment="0" applyProtection="0"/>
    <xf numFmtId="204" fontId="123" fillId="0" borderId="0"/>
    <xf numFmtId="175" fontId="26" fillId="0" borderId="0" applyFont="0" applyFill="0" applyBorder="0" applyAlignment="0" applyProtection="0"/>
    <xf numFmtId="204" fontId="26" fillId="0" borderId="0"/>
    <xf numFmtId="204" fontId="26" fillId="0" borderId="0"/>
    <xf numFmtId="171" fontId="23" fillId="0" borderId="0" applyFont="0" applyFill="0" applyBorder="0" applyAlignment="0" applyProtection="0"/>
    <xf numFmtId="171" fontId="102" fillId="0" borderId="0" applyFont="0" applyFill="0" applyBorder="0" applyAlignment="0" applyProtection="0"/>
    <xf numFmtId="171" fontId="23" fillId="0" borderId="0" applyFont="0" applyFill="0" applyBorder="0" applyAlignment="0" applyProtection="0"/>
    <xf numFmtId="204" fontId="26" fillId="0" borderId="0"/>
    <xf numFmtId="204" fontId="26" fillId="0" borderId="0"/>
    <xf numFmtId="204" fontId="26" fillId="0" borderId="0"/>
    <xf numFmtId="204" fontId="26" fillId="0" borderId="0"/>
    <xf numFmtId="204" fontId="102" fillId="0" borderId="0"/>
    <xf numFmtId="204" fontId="124" fillId="0" borderId="0"/>
    <xf numFmtId="204" fontId="124" fillId="0" borderId="0"/>
    <xf numFmtId="170" fontId="23" fillId="0" borderId="0" applyFont="0" applyFill="0" applyBorder="0" applyAlignment="0" applyProtection="0"/>
    <xf numFmtId="204" fontId="23" fillId="0" borderId="0"/>
    <xf numFmtId="204" fontId="26" fillId="0" borderId="0"/>
    <xf numFmtId="208" fontId="26" fillId="0" borderId="0" applyFill="0" applyBorder="0" applyAlignment="0" applyProtection="0"/>
    <xf numFmtId="9" fontId="26" fillId="0" borderId="0" applyFont="0" applyFill="0" applyBorder="0" applyAlignment="0" applyProtection="0"/>
    <xf numFmtId="204" fontId="47" fillId="2" borderId="0" applyNumberFormat="0" applyBorder="0" applyAlignment="0" applyProtection="0"/>
    <xf numFmtId="204" fontId="47" fillId="3" borderId="0" applyNumberFormat="0" applyBorder="0" applyAlignment="0" applyProtection="0"/>
    <xf numFmtId="204" fontId="47" fillId="4" borderId="0" applyNumberFormat="0" applyBorder="0" applyAlignment="0" applyProtection="0"/>
    <xf numFmtId="204" fontId="47" fillId="5" borderId="0" applyNumberFormat="0" applyBorder="0" applyAlignment="0" applyProtection="0"/>
    <xf numFmtId="204" fontId="47" fillId="6" borderId="0" applyNumberFormat="0" applyBorder="0" applyAlignment="0" applyProtection="0"/>
    <xf numFmtId="204" fontId="47" fillId="7" borderId="0" applyNumberFormat="0" applyBorder="0" applyAlignment="0" applyProtection="0"/>
    <xf numFmtId="204" fontId="47" fillId="8" borderId="0" applyNumberFormat="0" applyBorder="0" applyAlignment="0" applyProtection="0"/>
    <xf numFmtId="204" fontId="47" fillId="9" borderId="0" applyNumberFormat="0" applyBorder="0" applyAlignment="0" applyProtection="0"/>
    <xf numFmtId="204" fontId="47" fillId="10" borderId="0" applyNumberFormat="0" applyBorder="0" applyAlignment="0" applyProtection="0"/>
    <xf numFmtId="204" fontId="47" fillId="5" borderId="0" applyNumberFormat="0" applyBorder="0" applyAlignment="0" applyProtection="0"/>
    <xf numFmtId="204" fontId="47" fillId="8" borderId="0" applyNumberFormat="0" applyBorder="0" applyAlignment="0" applyProtection="0"/>
    <xf numFmtId="204" fontId="47" fillId="11" borderId="0" applyNumberFormat="0" applyBorder="0" applyAlignment="0" applyProtection="0"/>
    <xf numFmtId="204" fontId="52" fillId="12" borderId="0" applyNumberFormat="0" applyBorder="0" applyAlignment="0" applyProtection="0"/>
    <xf numFmtId="204" fontId="52" fillId="9" borderId="0" applyNumberFormat="0" applyBorder="0" applyAlignment="0" applyProtection="0"/>
    <xf numFmtId="204" fontId="52" fillId="10" borderId="0" applyNumberFormat="0" applyBorder="0" applyAlignment="0" applyProtection="0"/>
    <xf numFmtId="204" fontId="52" fillId="13" borderId="0" applyNumberFormat="0" applyBorder="0" applyAlignment="0" applyProtection="0"/>
    <xf numFmtId="204" fontId="52" fillId="14" borderId="0" applyNumberFormat="0" applyBorder="0" applyAlignment="0" applyProtection="0"/>
    <xf numFmtId="204" fontId="52" fillId="15" borderId="0" applyNumberFormat="0" applyBorder="0" applyAlignment="0" applyProtection="0"/>
    <xf numFmtId="204" fontId="53" fillId="4" borderId="0" applyNumberFormat="0" applyBorder="0" applyAlignment="0" applyProtection="0"/>
    <xf numFmtId="204" fontId="54" fillId="20" borderId="1" applyNumberFormat="0" applyAlignment="0" applyProtection="0"/>
    <xf numFmtId="204" fontId="55" fillId="21" borderId="2" applyNumberFormat="0" applyAlignment="0" applyProtection="0"/>
    <xf numFmtId="204" fontId="56" fillId="0" borderId="3" applyNumberFormat="0" applyFill="0" applyAlignment="0" applyProtection="0"/>
    <xf numFmtId="204" fontId="57" fillId="0" borderId="0" applyNumberFormat="0" applyFill="0" applyBorder="0" applyAlignment="0" applyProtection="0"/>
    <xf numFmtId="204" fontId="52" fillId="16" borderId="0" applyNumberFormat="0" applyBorder="0" applyAlignment="0" applyProtection="0"/>
    <xf numFmtId="204" fontId="52" fillId="17" borderId="0" applyNumberFormat="0" applyBorder="0" applyAlignment="0" applyProtection="0"/>
    <xf numFmtId="204" fontId="52" fillId="18" borderId="0" applyNumberFormat="0" applyBorder="0" applyAlignment="0" applyProtection="0"/>
    <xf numFmtId="204" fontId="52" fillId="13" borderId="0" applyNumberFormat="0" applyBorder="0" applyAlignment="0" applyProtection="0"/>
    <xf numFmtId="204" fontId="52" fillId="14" borderId="0" applyNumberFormat="0" applyBorder="0" applyAlignment="0" applyProtection="0"/>
    <xf numFmtId="204" fontId="52" fillId="19" borderId="0" applyNumberFormat="0" applyBorder="0" applyAlignment="0" applyProtection="0"/>
    <xf numFmtId="204" fontId="58" fillId="7" borderId="1" applyNumberFormat="0" applyAlignment="0" applyProtection="0"/>
    <xf numFmtId="204" fontId="59" fillId="3" borderId="0" applyNumberFormat="0" applyBorder="0" applyAlignment="0" applyProtection="0"/>
    <xf numFmtId="204" fontId="47" fillId="0" borderId="0"/>
    <xf numFmtId="204" fontId="47" fillId="0" borderId="0"/>
    <xf numFmtId="204" fontId="47" fillId="34" borderId="7" applyNumberFormat="0" applyFont="0" applyAlignment="0" applyProtection="0"/>
    <xf numFmtId="204" fontId="61" fillId="20" borderId="8" applyNumberFormat="0" applyAlignment="0" applyProtection="0"/>
    <xf numFmtId="204" fontId="62" fillId="0" borderId="0" applyNumberFormat="0" applyFill="0" applyBorder="0" applyAlignment="0" applyProtection="0"/>
    <xf numFmtId="204" fontId="63" fillId="0" borderId="0" applyNumberFormat="0" applyFill="0" applyBorder="0" applyAlignment="0" applyProtection="0"/>
    <xf numFmtId="204" fontId="64" fillId="0" borderId="0" applyNumberFormat="0" applyFill="0" applyBorder="0" applyAlignment="0" applyProtection="0"/>
    <xf numFmtId="204" fontId="65" fillId="0" borderId="4" applyNumberFormat="0" applyFill="0" applyAlignment="0" applyProtection="0"/>
    <xf numFmtId="204" fontId="66" fillId="0" borderId="5" applyNumberFormat="0" applyFill="0" applyAlignment="0" applyProtection="0"/>
    <xf numFmtId="204" fontId="57" fillId="0" borderId="6" applyNumberFormat="0" applyFill="0" applyAlignment="0" applyProtection="0"/>
    <xf numFmtId="175" fontId="26" fillId="0" borderId="0" applyFont="0" applyFill="0" applyBorder="0" applyAlignment="0" applyProtection="0"/>
    <xf numFmtId="170" fontId="47" fillId="0" borderId="0" applyFont="0" applyFill="0" applyBorder="0" applyAlignment="0" applyProtection="0"/>
    <xf numFmtId="204" fontId="109" fillId="0" borderId="73" applyNumberFormat="0" applyFill="0" applyAlignment="0" applyProtection="0"/>
    <xf numFmtId="204" fontId="110" fillId="0" borderId="74" applyNumberFormat="0" applyFill="0" applyAlignment="0" applyProtection="0"/>
    <xf numFmtId="204" fontId="112" fillId="51" borderId="0" applyNumberFormat="0" applyBorder="0" applyAlignment="0" applyProtection="0"/>
    <xf numFmtId="204" fontId="115" fillId="54" borderId="76" applyNumberFormat="0" applyAlignment="0" applyProtection="0"/>
    <xf numFmtId="204" fontId="116" fillId="54" borderId="75" applyNumberFormat="0" applyAlignment="0" applyProtection="0"/>
    <xf numFmtId="204" fontId="120" fillId="0" borderId="0" applyNumberFormat="0" applyFill="0" applyBorder="0" applyAlignment="0" applyProtection="0"/>
    <xf numFmtId="204" fontId="121" fillId="0" borderId="80" applyNumberFormat="0" applyFill="0" applyAlignment="0" applyProtection="0"/>
    <xf numFmtId="204" fontId="122" fillId="57" borderId="0" applyNumberFormat="0" applyBorder="0" applyAlignment="0" applyProtection="0"/>
    <xf numFmtId="204" fontId="23" fillId="58" borderId="0" applyNumberFormat="0" applyBorder="0" applyAlignment="0" applyProtection="0"/>
    <xf numFmtId="204" fontId="23" fillId="59" borderId="0" applyNumberFormat="0" applyBorder="0" applyAlignment="0" applyProtection="0"/>
    <xf numFmtId="204" fontId="122" fillId="61" borderId="0" applyNumberFormat="0" applyBorder="0" applyAlignment="0" applyProtection="0"/>
    <xf numFmtId="204" fontId="23" fillId="62" borderId="0" applyNumberFormat="0" applyBorder="0" applyAlignment="0" applyProtection="0"/>
    <xf numFmtId="204" fontId="23" fillId="63" borderId="0" applyNumberFormat="0" applyBorder="0" applyAlignment="0" applyProtection="0"/>
    <xf numFmtId="204" fontId="122" fillId="65" borderId="0" applyNumberFormat="0" applyBorder="0" applyAlignment="0" applyProtection="0"/>
    <xf numFmtId="204" fontId="23" fillId="66" borderId="0" applyNumberFormat="0" applyBorder="0" applyAlignment="0" applyProtection="0"/>
    <xf numFmtId="204" fontId="23" fillId="67" borderId="0" applyNumberFormat="0" applyBorder="0" applyAlignment="0" applyProtection="0"/>
    <xf numFmtId="204" fontId="122" fillId="69" borderId="0" applyNumberFormat="0" applyBorder="0" applyAlignment="0" applyProtection="0"/>
    <xf numFmtId="204" fontId="23" fillId="70" borderId="0" applyNumberFormat="0" applyBorder="0" applyAlignment="0" applyProtection="0"/>
    <xf numFmtId="204" fontId="23" fillId="71" borderId="0" applyNumberFormat="0" applyBorder="0" applyAlignment="0" applyProtection="0"/>
    <xf numFmtId="204" fontId="122" fillId="73" borderId="0" applyNumberFormat="0" applyBorder="0" applyAlignment="0" applyProtection="0"/>
    <xf numFmtId="204" fontId="23" fillId="74" borderId="0" applyNumberFormat="0" applyBorder="0" applyAlignment="0" applyProtection="0"/>
    <xf numFmtId="204" fontId="23" fillId="75" borderId="0" applyNumberFormat="0" applyBorder="0" applyAlignment="0" applyProtection="0"/>
    <xf numFmtId="204" fontId="122" fillId="77" borderId="0" applyNumberFormat="0" applyBorder="0" applyAlignment="0" applyProtection="0"/>
    <xf numFmtId="204" fontId="23" fillId="78" borderId="0" applyNumberFormat="0" applyBorder="0" applyAlignment="0" applyProtection="0"/>
    <xf numFmtId="204" fontId="23" fillId="79" borderId="0" applyNumberFormat="0" applyBorder="0" applyAlignment="0" applyProtection="0"/>
    <xf numFmtId="170" fontId="23" fillId="0" borderId="0" applyFont="0" applyFill="0" applyBorder="0" applyAlignment="0" applyProtection="0"/>
    <xf numFmtId="204" fontId="126" fillId="0" borderId="0" applyNumberFormat="0" applyFill="0" applyBorder="0" applyAlignment="0" applyProtection="0"/>
    <xf numFmtId="204" fontId="113" fillId="52" borderId="0" applyNumberFormat="0" applyBorder="0" applyAlignment="0" applyProtection="0"/>
    <xf numFmtId="204" fontId="122" fillId="60" borderId="0" applyNumberFormat="0" applyBorder="0" applyAlignment="0" applyProtection="0"/>
    <xf numFmtId="204" fontId="122" fillId="64" borderId="0" applyNumberFormat="0" applyBorder="0" applyAlignment="0" applyProtection="0"/>
    <xf numFmtId="204" fontId="122" fillId="68" borderId="0" applyNumberFormat="0" applyBorder="0" applyAlignment="0" applyProtection="0"/>
    <xf numFmtId="204" fontId="122" fillId="72" borderId="0" applyNumberFormat="0" applyBorder="0" applyAlignment="0" applyProtection="0"/>
    <xf numFmtId="204" fontId="122" fillId="76" borderId="0" applyNumberFormat="0" applyBorder="0" applyAlignment="0" applyProtection="0"/>
    <xf numFmtId="204" fontId="122" fillId="80" borderId="0" applyNumberFormat="0" applyBorder="0" applyAlignment="0" applyProtection="0"/>
    <xf numFmtId="170" fontId="23" fillId="0" borderId="0" applyFont="0" applyFill="0" applyBorder="0" applyAlignment="0" applyProtection="0"/>
    <xf numFmtId="170" fontId="23" fillId="0" borderId="0" applyFont="0" applyFill="0" applyBorder="0" applyAlignment="0" applyProtection="0"/>
    <xf numFmtId="0" fontId="23" fillId="0" borderId="0"/>
    <xf numFmtId="0" fontId="23" fillId="0" borderId="0"/>
    <xf numFmtId="0" fontId="23" fillId="0" borderId="0"/>
    <xf numFmtId="0" fontId="23" fillId="0" borderId="0"/>
    <xf numFmtId="0" fontId="26" fillId="0" borderId="0"/>
    <xf numFmtId="0" fontId="26" fillId="0" borderId="0"/>
    <xf numFmtId="0" fontId="26" fillId="0" borderId="0"/>
    <xf numFmtId="0" fontId="26" fillId="0" borderId="0"/>
    <xf numFmtId="0" fontId="26" fillId="0" borderId="0"/>
    <xf numFmtId="0" fontId="102" fillId="0" borderId="0"/>
    <xf numFmtId="0" fontId="124" fillId="0" borderId="0"/>
    <xf numFmtId="0" fontId="124" fillId="0" borderId="0"/>
    <xf numFmtId="170"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70" fontId="23" fillId="0" borderId="0" applyFont="0" applyFill="0" applyBorder="0" applyAlignment="0" applyProtection="0"/>
    <xf numFmtId="0" fontId="23" fillId="0" borderId="0"/>
    <xf numFmtId="0" fontId="23" fillId="0" borderId="0"/>
    <xf numFmtId="0" fontId="23" fillId="0" borderId="0"/>
    <xf numFmtId="170" fontId="23" fillId="0" borderId="0" applyFont="0" applyFill="0" applyBorder="0" applyAlignment="0" applyProtection="0"/>
    <xf numFmtId="0" fontId="102" fillId="0" borderId="0"/>
    <xf numFmtId="0" fontId="26" fillId="0" borderId="0"/>
    <xf numFmtId="0" fontId="47" fillId="2" borderId="0" applyNumberFormat="0" applyBorder="0" applyAlignment="0" applyProtection="0"/>
    <xf numFmtId="0" fontId="47" fillId="3" borderId="0" applyNumberFormat="0" applyBorder="0" applyAlignment="0" applyProtection="0"/>
    <xf numFmtId="0" fontId="47" fillId="4" borderId="0" applyNumberFormat="0" applyBorder="0" applyAlignment="0" applyProtection="0"/>
    <xf numFmtId="0" fontId="47" fillId="5" borderId="0" applyNumberFormat="0" applyBorder="0" applyAlignment="0" applyProtection="0"/>
    <xf numFmtId="0" fontId="47" fillId="6" borderId="0" applyNumberFormat="0" applyBorder="0" applyAlignment="0" applyProtection="0"/>
    <xf numFmtId="0" fontId="47" fillId="7" borderId="0" applyNumberFormat="0" applyBorder="0" applyAlignment="0" applyProtection="0"/>
    <xf numFmtId="0" fontId="47" fillId="8" borderId="0" applyNumberFormat="0" applyBorder="0" applyAlignment="0" applyProtection="0"/>
    <xf numFmtId="0" fontId="47" fillId="9" borderId="0" applyNumberFormat="0" applyBorder="0" applyAlignment="0" applyProtection="0"/>
    <xf numFmtId="0" fontId="47" fillId="10" borderId="0" applyNumberFormat="0" applyBorder="0" applyAlignment="0" applyProtection="0"/>
    <xf numFmtId="0" fontId="47" fillId="5" borderId="0" applyNumberFormat="0" applyBorder="0" applyAlignment="0" applyProtection="0"/>
    <xf numFmtId="0" fontId="47" fillId="8" borderId="0" applyNumberFormat="0" applyBorder="0" applyAlignment="0" applyProtection="0"/>
    <xf numFmtId="0" fontId="47" fillId="11" borderId="0" applyNumberFormat="0" applyBorder="0" applyAlignment="0" applyProtection="0"/>
    <xf numFmtId="0" fontId="127" fillId="12" borderId="0" applyNumberFormat="0" applyBorder="0" applyAlignment="0" applyProtection="0"/>
    <xf numFmtId="0" fontId="127" fillId="9" borderId="0" applyNumberFormat="0" applyBorder="0" applyAlignment="0" applyProtection="0"/>
    <xf numFmtId="0" fontId="127" fillId="10" borderId="0" applyNumberFormat="0" applyBorder="0" applyAlignment="0" applyProtection="0"/>
    <xf numFmtId="0" fontId="127" fillId="13" borderId="0" applyNumberFormat="0" applyBorder="0" applyAlignment="0" applyProtection="0"/>
    <xf numFmtId="0" fontId="127" fillId="14" borderId="0" applyNumberFormat="0" applyBorder="0" applyAlignment="0" applyProtection="0"/>
    <xf numFmtId="0" fontId="127" fillId="15" borderId="0" applyNumberFormat="0" applyBorder="0" applyAlignment="0" applyProtection="0"/>
    <xf numFmtId="0" fontId="52" fillId="12"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5" borderId="0" applyNumberFormat="0" applyBorder="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128" fillId="20"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164" fontId="26" fillId="0" borderId="0" applyFont="0" applyFill="0" applyBorder="0" applyAlignment="0" applyProtection="0"/>
    <xf numFmtId="0" fontId="129" fillId="0" borderId="4" applyNumberFormat="0" applyFill="0" applyAlignment="0" applyProtection="0"/>
    <xf numFmtId="0" fontId="28" fillId="81" borderId="12" applyFont="0" applyFill="0" applyBorder="0" applyAlignment="0">
      <alignment horizontal="left"/>
    </xf>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8" fillId="81" borderId="12" applyFont="0" applyFill="0" applyBorder="0" applyAlignment="0">
      <alignment horizontal="left"/>
    </xf>
    <xf numFmtId="0" fontId="26" fillId="0" borderId="0"/>
    <xf numFmtId="0" fontId="26" fillId="0" borderId="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1" fillId="20" borderId="8" applyNumberFormat="0" applyAlignment="0" applyProtection="0"/>
    <xf numFmtId="0" fontId="132" fillId="0" borderId="0"/>
    <xf numFmtId="0" fontId="133" fillId="0" borderId="0"/>
    <xf numFmtId="0" fontId="133" fillId="0" borderId="0"/>
    <xf numFmtId="0" fontId="133" fillId="0" borderId="0"/>
    <xf numFmtId="0" fontId="134" fillId="0" borderId="0"/>
    <xf numFmtId="0" fontId="132" fillId="0" borderId="0"/>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0" fontId="130" fillId="0" borderId="34"/>
    <xf numFmtId="175" fontId="26" fillId="0" borderId="0" applyFont="0" applyFill="0" applyBorder="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164" fontId="26" fillId="0" borderId="0" applyFont="0" applyFill="0" applyBorder="0" applyAlignment="0" applyProtection="0"/>
    <xf numFmtId="0" fontId="35" fillId="42" borderId="0" applyFont="0" applyFill="0" applyAlignment="0">
      <alignment horizontal="left"/>
    </xf>
    <xf numFmtId="0" fontId="23" fillId="0" borderId="0"/>
    <xf numFmtId="0" fontId="23" fillId="0" borderId="0"/>
    <xf numFmtId="9" fontId="23" fillId="0" borderId="0" applyFont="0" applyFill="0" applyBorder="0" applyAlignment="0" applyProtection="0"/>
    <xf numFmtId="171" fontId="102" fillId="0" borderId="0" applyFont="0" applyFill="0" applyBorder="0" applyAlignment="0" applyProtection="0"/>
    <xf numFmtId="0" fontId="23" fillId="0" borderId="0"/>
    <xf numFmtId="170" fontId="23" fillId="0" borderId="0" applyFont="0" applyFill="0" applyBorder="0" applyAlignment="0" applyProtection="0"/>
    <xf numFmtId="0" fontId="23" fillId="0" borderId="0"/>
    <xf numFmtId="204" fontId="23" fillId="0" borderId="0"/>
    <xf numFmtId="175"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204" fontId="26" fillId="0" borderId="0"/>
    <xf numFmtId="170" fontId="47" fillId="0" borderId="0" applyFont="0" applyFill="0" applyBorder="0" applyAlignment="0" applyProtection="0"/>
    <xf numFmtId="204" fontId="123" fillId="0" borderId="0"/>
    <xf numFmtId="175" fontId="26" fillId="0" borderId="0" applyFont="0" applyFill="0" applyBorder="0" applyAlignment="0" applyProtection="0"/>
    <xf numFmtId="204" fontId="26" fillId="0" borderId="0"/>
    <xf numFmtId="204" fontId="26" fillId="0" borderId="0"/>
    <xf numFmtId="171" fontId="23" fillId="0" borderId="0" applyFont="0" applyFill="0" applyBorder="0" applyAlignment="0" applyProtection="0"/>
    <xf numFmtId="204" fontId="26" fillId="0" borderId="0"/>
    <xf numFmtId="204" fontId="26" fillId="0" borderId="0"/>
    <xf numFmtId="204" fontId="102" fillId="0" borderId="0"/>
    <xf numFmtId="204" fontId="124" fillId="0" borderId="0"/>
    <xf numFmtId="204" fontId="124" fillId="0" borderId="0"/>
    <xf numFmtId="170" fontId="23" fillId="0" borderId="0" applyFont="0" applyFill="0" applyBorder="0" applyAlignment="0" applyProtection="0"/>
    <xf numFmtId="204" fontId="23" fillId="0" borderId="0"/>
    <xf numFmtId="204" fontId="58" fillId="7" borderId="1" applyNumberFormat="0" applyAlignment="0" applyProtection="0"/>
    <xf numFmtId="204" fontId="47" fillId="34" borderId="7" applyNumberFormat="0" applyFont="0" applyAlignment="0" applyProtection="0"/>
    <xf numFmtId="170" fontId="47" fillId="0" borderId="0" applyFont="0" applyFill="0" applyBorder="0" applyAlignment="0" applyProtection="0"/>
    <xf numFmtId="204" fontId="125" fillId="0" borderId="0" applyNumberFormat="0" applyFill="0" applyBorder="0" applyAlignment="0" applyProtection="0"/>
    <xf numFmtId="204" fontId="108" fillId="0" borderId="72" applyNumberFormat="0" applyFill="0" applyAlignment="0" applyProtection="0"/>
    <xf numFmtId="204" fontId="109" fillId="0" borderId="73" applyNumberFormat="0" applyFill="0" applyAlignment="0" applyProtection="0"/>
    <xf numFmtId="204" fontId="110" fillId="0" borderId="74" applyNumberFormat="0" applyFill="0" applyAlignment="0" applyProtection="0"/>
    <xf numFmtId="204" fontId="110" fillId="0" borderId="0" applyNumberFormat="0" applyFill="0" applyBorder="0" applyAlignment="0" applyProtection="0"/>
    <xf numFmtId="204" fontId="111" fillId="50" borderId="0" applyNumberFormat="0" applyBorder="0" applyAlignment="0" applyProtection="0"/>
    <xf numFmtId="204" fontId="112" fillId="51" borderId="0" applyNumberFormat="0" applyBorder="0" applyAlignment="0" applyProtection="0"/>
    <xf numFmtId="204" fontId="114" fillId="53" borderId="75" applyNumberFormat="0" applyAlignment="0" applyProtection="0"/>
    <xf numFmtId="204" fontId="115" fillId="54" borderId="76" applyNumberFormat="0" applyAlignment="0" applyProtection="0"/>
    <xf numFmtId="204" fontId="116" fillId="54" borderId="75" applyNumberFormat="0" applyAlignment="0" applyProtection="0"/>
    <xf numFmtId="204" fontId="117" fillId="0" borderId="77" applyNumberFormat="0" applyFill="0" applyAlignment="0" applyProtection="0"/>
    <xf numFmtId="204" fontId="118" fillId="55" borderId="78" applyNumberFormat="0" applyAlignment="0" applyProtection="0"/>
    <xf numFmtId="204" fontId="119" fillId="0" borderId="0" applyNumberFormat="0" applyFill="0" applyBorder="0" applyAlignment="0" applyProtection="0"/>
    <xf numFmtId="204" fontId="23" fillId="56" borderId="79" applyNumberFormat="0" applyFont="0" applyAlignment="0" applyProtection="0"/>
    <xf numFmtId="204" fontId="120" fillId="0" borderId="0" applyNumberFormat="0" applyFill="0" applyBorder="0" applyAlignment="0" applyProtection="0"/>
    <xf numFmtId="204" fontId="121" fillId="0" borderId="80" applyNumberFormat="0" applyFill="0" applyAlignment="0" applyProtection="0"/>
    <xf numFmtId="204" fontId="122" fillId="57" borderId="0" applyNumberFormat="0" applyBorder="0" applyAlignment="0" applyProtection="0"/>
    <xf numFmtId="204" fontId="23" fillId="58" borderId="0" applyNumberFormat="0" applyBorder="0" applyAlignment="0" applyProtection="0"/>
    <xf numFmtId="204" fontId="23" fillId="59" borderId="0" applyNumberFormat="0" applyBorder="0" applyAlignment="0" applyProtection="0"/>
    <xf numFmtId="204" fontId="122" fillId="61" borderId="0" applyNumberFormat="0" applyBorder="0" applyAlignment="0" applyProtection="0"/>
    <xf numFmtId="204" fontId="23" fillId="62" borderId="0" applyNumberFormat="0" applyBorder="0" applyAlignment="0" applyProtection="0"/>
    <xf numFmtId="204" fontId="23" fillId="63" borderId="0" applyNumberFormat="0" applyBorder="0" applyAlignment="0" applyProtection="0"/>
    <xf numFmtId="204" fontId="122" fillId="65" borderId="0" applyNumberFormat="0" applyBorder="0" applyAlignment="0" applyProtection="0"/>
    <xf numFmtId="204" fontId="23" fillId="66" borderId="0" applyNumberFormat="0" applyBorder="0" applyAlignment="0" applyProtection="0"/>
    <xf numFmtId="204" fontId="23" fillId="67" borderId="0" applyNumberFormat="0" applyBorder="0" applyAlignment="0" applyProtection="0"/>
    <xf numFmtId="204" fontId="122" fillId="69" borderId="0" applyNumberFormat="0" applyBorder="0" applyAlignment="0" applyProtection="0"/>
    <xf numFmtId="204" fontId="23" fillId="70" borderId="0" applyNumberFormat="0" applyBorder="0" applyAlignment="0" applyProtection="0"/>
    <xf numFmtId="204" fontId="23" fillId="71" borderId="0" applyNumberFormat="0" applyBorder="0" applyAlignment="0" applyProtection="0"/>
    <xf numFmtId="204" fontId="122" fillId="73" borderId="0" applyNumberFormat="0" applyBorder="0" applyAlignment="0" applyProtection="0"/>
    <xf numFmtId="204" fontId="23" fillId="74" borderId="0" applyNumberFormat="0" applyBorder="0" applyAlignment="0" applyProtection="0"/>
    <xf numFmtId="204" fontId="23" fillId="75" borderId="0" applyNumberFormat="0" applyBorder="0" applyAlignment="0" applyProtection="0"/>
    <xf numFmtId="204" fontId="122" fillId="77" borderId="0" applyNumberFormat="0" applyBorder="0" applyAlignment="0" applyProtection="0"/>
    <xf numFmtId="204" fontId="23" fillId="78" borderId="0" applyNumberFormat="0" applyBorder="0" applyAlignment="0" applyProtection="0"/>
    <xf numFmtId="204" fontId="23" fillId="79" borderId="0" applyNumberFormat="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0" fontId="26" fillId="0" borderId="0"/>
    <xf numFmtId="0" fontId="26" fillId="0" borderId="0"/>
    <xf numFmtId="0" fontId="124" fillId="0" borderId="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204" fontId="23" fillId="0" borderId="0"/>
    <xf numFmtId="0" fontId="23" fillId="0" borderId="0"/>
    <xf numFmtId="0" fontId="126" fillId="0" borderId="0" applyNumberFormat="0" applyFill="0" applyBorder="0" applyAlignment="0" applyProtection="0"/>
    <xf numFmtId="0" fontId="109" fillId="0" borderId="73" applyNumberFormat="0" applyFill="0" applyAlignment="0" applyProtection="0"/>
    <xf numFmtId="0" fontId="110" fillId="0" borderId="74" applyNumberFormat="0" applyFill="0" applyAlignment="0" applyProtection="0"/>
    <xf numFmtId="0" fontId="110" fillId="0" borderId="0" applyNumberFormat="0" applyFill="0" applyBorder="0" applyAlignment="0" applyProtection="0"/>
    <xf numFmtId="0" fontId="111" fillId="50" borderId="0" applyNumberFormat="0" applyBorder="0" applyAlignment="0" applyProtection="0"/>
    <xf numFmtId="0" fontId="112" fillId="51" borderId="0" applyNumberFormat="0" applyBorder="0" applyAlignment="0" applyProtection="0"/>
    <xf numFmtId="0" fontId="113" fillId="52" borderId="0" applyNumberFormat="0" applyBorder="0" applyAlignment="0" applyProtection="0"/>
    <xf numFmtId="0" fontId="114" fillId="53" borderId="75" applyNumberFormat="0" applyAlignment="0" applyProtection="0"/>
    <xf numFmtId="0" fontId="115" fillId="54" borderId="76" applyNumberFormat="0" applyAlignment="0" applyProtection="0"/>
    <xf numFmtId="0" fontId="116" fillId="54" borderId="75" applyNumberFormat="0" applyAlignment="0" applyProtection="0"/>
    <xf numFmtId="0" fontId="117" fillId="0" borderId="77" applyNumberFormat="0" applyFill="0" applyAlignment="0" applyProtection="0"/>
    <xf numFmtId="0" fontId="118" fillId="55" borderId="78" applyNumberFormat="0" applyAlignment="0" applyProtection="0"/>
    <xf numFmtId="0" fontId="119" fillId="0" borderId="0" applyNumberFormat="0" applyFill="0" applyBorder="0" applyAlignment="0" applyProtection="0"/>
    <xf numFmtId="0" fontId="120" fillId="0" borderId="0" applyNumberFormat="0" applyFill="0" applyBorder="0" applyAlignment="0" applyProtection="0"/>
    <xf numFmtId="0" fontId="121" fillId="0" borderId="80" applyNumberFormat="0" applyFill="0" applyAlignment="0" applyProtection="0"/>
    <xf numFmtId="0" fontId="122" fillId="57" borderId="0" applyNumberFormat="0" applyBorder="0" applyAlignment="0" applyProtection="0"/>
    <xf numFmtId="0" fontId="23" fillId="58" borderId="0" applyNumberFormat="0" applyBorder="0" applyAlignment="0" applyProtection="0"/>
    <xf numFmtId="0" fontId="23" fillId="59" borderId="0" applyNumberFormat="0" applyBorder="0" applyAlignment="0" applyProtection="0"/>
    <xf numFmtId="0" fontId="122" fillId="60" borderId="0" applyNumberFormat="0" applyBorder="0" applyAlignment="0" applyProtection="0"/>
    <xf numFmtId="0" fontId="122" fillId="61" borderId="0" applyNumberFormat="0" applyBorder="0" applyAlignment="0" applyProtection="0"/>
    <xf numFmtId="0" fontId="23" fillId="62" borderId="0" applyNumberFormat="0" applyBorder="0" applyAlignment="0" applyProtection="0"/>
    <xf numFmtId="0" fontId="23" fillId="63" borderId="0" applyNumberFormat="0" applyBorder="0" applyAlignment="0" applyProtection="0"/>
    <xf numFmtId="0" fontId="122" fillId="64" borderId="0" applyNumberFormat="0" applyBorder="0" applyAlignment="0" applyProtection="0"/>
    <xf numFmtId="0" fontId="122" fillId="65" borderId="0" applyNumberFormat="0" applyBorder="0" applyAlignment="0" applyProtection="0"/>
    <xf numFmtId="0" fontId="23" fillId="66" borderId="0" applyNumberFormat="0" applyBorder="0" applyAlignment="0" applyProtection="0"/>
    <xf numFmtId="0" fontId="23" fillId="67" borderId="0" applyNumberFormat="0" applyBorder="0" applyAlignment="0" applyProtection="0"/>
    <xf numFmtId="0" fontId="122" fillId="68" borderId="0" applyNumberFormat="0" applyBorder="0" applyAlignment="0" applyProtection="0"/>
    <xf numFmtId="0" fontId="122" fillId="69" borderId="0" applyNumberFormat="0" applyBorder="0" applyAlignment="0" applyProtection="0"/>
    <xf numFmtId="0" fontId="23" fillId="70" borderId="0" applyNumberFormat="0" applyBorder="0" applyAlignment="0" applyProtection="0"/>
    <xf numFmtId="0" fontId="23" fillId="71" borderId="0" applyNumberFormat="0" applyBorder="0" applyAlignment="0" applyProtection="0"/>
    <xf numFmtId="0" fontId="122" fillId="72" borderId="0" applyNumberFormat="0" applyBorder="0" applyAlignment="0" applyProtection="0"/>
    <xf numFmtId="0" fontId="122" fillId="73" borderId="0" applyNumberFormat="0" applyBorder="0" applyAlignment="0" applyProtection="0"/>
    <xf numFmtId="0" fontId="23" fillId="74" borderId="0" applyNumberFormat="0" applyBorder="0" applyAlignment="0" applyProtection="0"/>
    <xf numFmtId="0" fontId="23" fillId="75" borderId="0" applyNumberFormat="0" applyBorder="0" applyAlignment="0" applyProtection="0"/>
    <xf numFmtId="0" fontId="122" fillId="76" borderId="0" applyNumberFormat="0" applyBorder="0" applyAlignment="0" applyProtection="0"/>
    <xf numFmtId="0" fontId="122" fillId="77" borderId="0" applyNumberFormat="0" applyBorder="0" applyAlignment="0" applyProtection="0"/>
    <xf numFmtId="0" fontId="23" fillId="78" borderId="0" applyNumberFormat="0" applyBorder="0" applyAlignment="0" applyProtection="0"/>
    <xf numFmtId="0" fontId="23" fillId="79" borderId="0" applyNumberFormat="0" applyBorder="0" applyAlignment="0" applyProtection="0"/>
    <xf numFmtId="0" fontId="122" fillId="80" borderId="0" applyNumberFormat="0" applyBorder="0" applyAlignment="0" applyProtection="0"/>
    <xf numFmtId="0" fontId="135" fillId="0" borderId="0"/>
    <xf numFmtId="0" fontId="52" fillId="12"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5" borderId="0" applyNumberFormat="0" applyBorder="0" applyAlignment="0" applyProtection="0"/>
    <xf numFmtId="0" fontId="52" fillId="16" borderId="0" applyNumberFormat="0" applyBorder="0" applyAlignment="0" applyProtection="0"/>
    <xf numFmtId="0" fontId="52" fillId="17" borderId="0" applyNumberFormat="0" applyBorder="0" applyAlignment="0" applyProtection="0"/>
    <xf numFmtId="0" fontId="52" fillId="18"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9" borderId="0" applyNumberFormat="0" applyBorder="0" applyAlignment="0" applyProtection="0"/>
    <xf numFmtId="0" fontId="59" fillId="3" borderId="0" applyNumberFormat="0" applyBorder="0" applyAlignment="0" applyProtection="0"/>
    <xf numFmtId="0" fontId="54" fillId="20" borderId="1" applyNumberFormat="0" applyAlignment="0" applyProtection="0"/>
    <xf numFmtId="0" fontId="63" fillId="0" borderId="0" applyNumberFormat="0" applyFill="0" applyBorder="0" applyAlignment="0" applyProtection="0"/>
    <xf numFmtId="0" fontId="53" fillId="4" borderId="0" applyNumberFormat="0" applyBorder="0" applyAlignment="0" applyProtection="0"/>
    <xf numFmtId="0" fontId="65" fillId="0" borderId="4" applyNumberFormat="0" applyFill="0" applyAlignment="0" applyProtection="0"/>
    <xf numFmtId="0" fontId="66" fillId="0" borderId="5" applyNumberFormat="0" applyFill="0" applyAlignment="0" applyProtection="0"/>
    <xf numFmtId="0" fontId="57" fillId="0" borderId="6" applyNumberFormat="0" applyFill="0" applyAlignment="0" applyProtection="0"/>
    <xf numFmtId="0" fontId="60" fillId="33" borderId="0" applyNumberFormat="0" applyBorder="0" applyAlignment="0" applyProtection="0"/>
    <xf numFmtId="0" fontId="60" fillId="33" borderId="0" applyNumberFormat="0" applyBorder="0" applyAlignment="0" applyProtection="0"/>
    <xf numFmtId="0" fontId="135" fillId="0" borderId="0"/>
    <xf numFmtId="0" fontId="135" fillId="0" borderId="0"/>
    <xf numFmtId="0" fontId="135" fillId="0" borderId="0"/>
    <xf numFmtId="0" fontId="135" fillId="0" borderId="0"/>
    <xf numFmtId="0" fontId="135" fillId="0" borderId="0"/>
    <xf numFmtId="0" fontId="135" fillId="0" borderId="0"/>
    <xf numFmtId="0" fontId="47" fillId="0" borderId="0"/>
    <xf numFmtId="0" fontId="47" fillId="0" borderId="0"/>
    <xf numFmtId="0" fontId="135" fillId="0" borderId="0"/>
    <xf numFmtId="0" fontId="135" fillId="0" borderId="0"/>
    <xf numFmtId="0" fontId="135" fillId="0" borderId="0"/>
    <xf numFmtId="0" fontId="135" fillId="0" borderId="0"/>
    <xf numFmtId="0" fontId="23" fillId="56" borderId="79" applyNumberFormat="0" applyFont="0" applyAlignment="0" applyProtection="0"/>
    <xf numFmtId="0" fontId="23" fillId="56" borderId="79" applyNumberFormat="0" applyFont="0" applyAlignment="0" applyProtection="0"/>
    <xf numFmtId="0" fontId="47" fillId="34" borderId="7" applyNumberFormat="0" applyFont="0" applyAlignment="0" applyProtection="0"/>
    <xf numFmtId="0" fontId="61" fillId="20" borderId="8" applyNumberFormat="0" applyAlignment="0" applyProtection="0"/>
    <xf numFmtId="9" fontId="47" fillId="0" borderId="0" applyFont="0" applyFill="0" applyBorder="0" applyAlignment="0" applyProtection="0"/>
    <xf numFmtId="9" fontId="47" fillId="0" borderId="0" applyFont="0" applyFill="0" applyBorder="0" applyAlignment="0" applyProtection="0"/>
    <xf numFmtId="0" fontId="23" fillId="0" borderId="0"/>
    <xf numFmtId="0" fontId="23" fillId="0" borderId="0"/>
    <xf numFmtId="0" fontId="1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35" fillId="0" borderId="0"/>
    <xf numFmtId="0" fontId="135" fillId="0" borderId="0"/>
    <xf numFmtId="0" fontId="135" fillId="0" borderId="0"/>
    <xf numFmtId="0" fontId="135" fillId="0" borderId="0"/>
    <xf numFmtId="0" fontId="135" fillId="0" borderId="0"/>
    <xf numFmtId="0" fontId="135" fillId="0" borderId="0"/>
    <xf numFmtId="0" fontId="23" fillId="0" borderId="0"/>
    <xf numFmtId="0" fontId="23" fillId="0" borderId="0"/>
    <xf numFmtId="0" fontId="23" fillId="0" borderId="0"/>
    <xf numFmtId="0" fontId="23" fillId="0" borderId="0"/>
    <xf numFmtId="0" fontId="23" fillId="0" borderId="0"/>
    <xf numFmtId="170"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36" fillId="0" borderId="0" applyNumberFormat="0" applyFill="0" applyBorder="0" applyAlignment="0" applyProtection="0">
      <alignment vertical="top"/>
      <protection locked="0"/>
    </xf>
    <xf numFmtId="171" fontId="40" fillId="0" borderId="0" applyFont="0" applyFill="0" applyBorder="0" applyAlignment="0" applyProtection="0"/>
    <xf numFmtId="0" fontId="33" fillId="0" borderId="0"/>
    <xf numFmtId="0" fontId="33" fillId="0" borderId="0"/>
    <xf numFmtId="41" fontId="26" fillId="0" borderId="0" applyFont="0" applyFill="0" applyBorder="0" applyAlignment="0" applyProtection="0"/>
    <xf numFmtId="0" fontId="33" fillId="0" borderId="0"/>
    <xf numFmtId="0" fontId="94" fillId="0" borderId="0"/>
    <xf numFmtId="170" fontId="23" fillId="0" borderId="0" applyFont="0" applyFill="0" applyBorder="0" applyAlignment="0" applyProtection="0"/>
    <xf numFmtId="0" fontId="94" fillId="0" borderId="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0" fontId="23" fillId="0" borderId="0"/>
    <xf numFmtId="171" fontId="23" fillId="0" borderId="0" applyFont="0" applyFill="0" applyBorder="0" applyAlignment="0" applyProtection="0"/>
    <xf numFmtId="0" fontId="23" fillId="0" borderId="0"/>
    <xf numFmtId="171" fontId="23" fillId="0" borderId="0" applyFont="0" applyFill="0" applyBorder="0" applyAlignment="0" applyProtection="0"/>
    <xf numFmtId="0" fontId="23" fillId="0" borderId="0"/>
    <xf numFmtId="171"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170"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71" fontId="23" fillId="0" borderId="0" applyFont="0" applyFill="0" applyBorder="0" applyAlignment="0" applyProtection="0"/>
    <xf numFmtId="0" fontId="23" fillId="0" borderId="0"/>
    <xf numFmtId="171" fontId="23" fillId="0" borderId="0" applyFont="0" applyFill="0" applyBorder="0" applyAlignment="0" applyProtection="0"/>
    <xf numFmtId="171" fontId="23"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0" fontId="23" fillId="0" borderId="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9" fontId="23"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5" fontId="50" fillId="0" borderId="0" applyFont="0" applyFill="0" applyBorder="0" applyAlignment="0" applyProtection="0"/>
    <xf numFmtId="0" fontId="33" fillId="0" borderId="0"/>
    <xf numFmtId="0" fontId="23" fillId="0" borderId="0"/>
    <xf numFmtId="170" fontId="23"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47"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9" fontId="26" fillId="0" borderId="0" applyFont="0" applyFill="0" applyBorder="0" applyAlignment="0" applyProtection="0"/>
    <xf numFmtId="0" fontId="23" fillId="0" borderId="0"/>
    <xf numFmtId="204" fontId="64" fillId="0" borderId="0" applyNumberFormat="0" applyFill="0" applyBorder="0" applyAlignment="0" applyProtection="0"/>
    <xf numFmtId="0" fontId="23" fillId="0" borderId="0"/>
    <xf numFmtId="169" fontId="26" fillId="0" borderId="0" applyFont="0" applyFill="0" applyBorder="0" applyAlignment="0" applyProtection="0"/>
    <xf numFmtId="0" fontId="26" fillId="0" borderId="0"/>
    <xf numFmtId="43" fontId="26" fillId="0" borderId="0" applyFont="0" applyFill="0" applyBorder="0" applyAlignment="0" applyProtection="0"/>
    <xf numFmtId="171" fontId="23"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3" fontId="26"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4" fontId="26"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0" fontId="94" fillId="0" borderId="0"/>
    <xf numFmtId="175" fontId="26" fillId="0" borderId="0" applyFont="0" applyFill="0" applyBorder="0" applyAlignment="0" applyProtection="0"/>
    <xf numFmtId="0" fontId="26" fillId="0" borderId="0"/>
    <xf numFmtId="0" fontId="94" fillId="0" borderId="0"/>
    <xf numFmtId="0" fontId="23" fillId="0" borderId="0"/>
    <xf numFmtId="0" fontId="23" fillId="0" borderId="0"/>
    <xf numFmtId="0" fontId="47" fillId="0" borderId="0"/>
    <xf numFmtId="0" fontId="23" fillId="0" borderId="0"/>
    <xf numFmtId="0" fontId="33" fillId="0" borderId="0"/>
    <xf numFmtId="9" fontId="26" fillId="0" borderId="0" applyFont="0" applyFill="0" applyBorder="0" applyAlignment="0" applyProtection="0"/>
    <xf numFmtId="9" fontId="26"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6" fillId="0" borderId="0" applyFont="0" applyFill="0" applyBorder="0" applyAlignment="0" applyProtection="0"/>
    <xf numFmtId="0" fontId="26" fillId="0" borderId="0"/>
    <xf numFmtId="0" fontId="23" fillId="0" borderId="0"/>
    <xf numFmtId="0" fontId="23" fillId="0" borderId="0"/>
    <xf numFmtId="169" fontId="23" fillId="0" borderId="0" applyFont="0" applyFill="0" applyBorder="0" applyAlignment="0" applyProtection="0"/>
    <xf numFmtId="204" fontId="56" fillId="0" borderId="81" applyNumberFormat="0" applyFill="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0" fontId="56" fillId="0" borderId="81" applyNumberFormat="0" applyFill="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204" fontId="22" fillId="0" borderId="0"/>
    <xf numFmtId="0" fontId="26" fillId="0" borderId="0" applyBorder="0"/>
    <xf numFmtId="171" fontId="22" fillId="0" borderId="0" applyFont="0" applyFill="0" applyBorder="0" applyAlignment="0" applyProtection="0"/>
    <xf numFmtId="0" fontId="26" fillId="0" borderId="0"/>
    <xf numFmtId="204" fontId="21" fillId="0" borderId="0"/>
    <xf numFmtId="175" fontId="26" fillId="0" borderId="0" applyFont="0" applyFill="0" applyBorder="0" applyAlignment="0" applyProtection="0"/>
    <xf numFmtId="43" fontId="21" fillId="0" borderId="0" applyFont="0" applyFill="0" applyBorder="0" applyAlignment="0" applyProtection="0"/>
    <xf numFmtId="43" fontId="102" fillId="0" borderId="0" applyFont="0" applyFill="0" applyBorder="0" applyAlignment="0" applyProtection="0"/>
    <xf numFmtId="43" fontId="21" fillId="0" borderId="0" applyFont="0" applyFill="0" applyBorder="0" applyAlignment="0" applyProtection="0"/>
    <xf numFmtId="170" fontId="21" fillId="0" borderId="0" applyFont="0" applyFill="0" applyBorder="0" applyAlignment="0" applyProtection="0"/>
    <xf numFmtId="204" fontId="21" fillId="0" borderId="0"/>
    <xf numFmtId="204" fontId="21" fillId="58" borderId="0" applyNumberFormat="0" applyBorder="0" applyAlignment="0" applyProtection="0"/>
    <xf numFmtId="204" fontId="21" fillId="59" borderId="0" applyNumberFormat="0" applyBorder="0" applyAlignment="0" applyProtection="0"/>
    <xf numFmtId="204" fontId="21" fillId="62" borderId="0" applyNumberFormat="0" applyBorder="0" applyAlignment="0" applyProtection="0"/>
    <xf numFmtId="204" fontId="21" fillId="63" borderId="0" applyNumberFormat="0" applyBorder="0" applyAlignment="0" applyProtection="0"/>
    <xf numFmtId="204" fontId="21" fillId="66" borderId="0" applyNumberFormat="0" applyBorder="0" applyAlignment="0" applyProtection="0"/>
    <xf numFmtId="204" fontId="21" fillId="67" borderId="0" applyNumberFormat="0" applyBorder="0" applyAlignment="0" applyProtection="0"/>
    <xf numFmtId="204" fontId="21" fillId="70" borderId="0" applyNumberFormat="0" applyBorder="0" applyAlignment="0" applyProtection="0"/>
    <xf numFmtId="204" fontId="21" fillId="71" borderId="0" applyNumberFormat="0" applyBorder="0" applyAlignment="0" applyProtection="0"/>
    <xf numFmtId="204" fontId="21" fillId="74" borderId="0" applyNumberFormat="0" applyBorder="0" applyAlignment="0" applyProtection="0"/>
    <xf numFmtId="204" fontId="21" fillId="75" borderId="0" applyNumberFormat="0" applyBorder="0" applyAlignment="0" applyProtection="0"/>
    <xf numFmtId="204" fontId="21" fillId="78" borderId="0" applyNumberFormat="0" applyBorder="0" applyAlignment="0" applyProtection="0"/>
    <xf numFmtId="204" fontId="21" fillId="79" borderId="0" applyNumberFormat="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0" fontId="21" fillId="0" borderId="0"/>
    <xf numFmtId="0" fontId="21" fillId="0" borderId="0"/>
    <xf numFmtId="0" fontId="21" fillId="0" borderId="0"/>
    <xf numFmtId="0" fontId="21" fillId="0" borderId="0"/>
    <xf numFmtId="170"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170" fontId="21" fillId="0" borderId="0" applyFont="0" applyFill="0" applyBorder="0" applyAlignment="0" applyProtection="0"/>
    <xf numFmtId="0" fontId="21" fillId="0" borderId="0"/>
    <xf numFmtId="0" fontId="21" fillId="0" borderId="0"/>
    <xf numFmtId="0" fontId="21" fillId="0" borderId="0"/>
    <xf numFmtId="170" fontId="21"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0" fontId="21" fillId="0" borderId="0"/>
    <xf numFmtId="0" fontId="21" fillId="0" borderId="0"/>
    <xf numFmtId="9" fontId="21" fillId="0" borderId="0" applyFont="0" applyFill="0" applyBorder="0" applyAlignment="0" applyProtection="0"/>
    <xf numFmtId="43" fontId="102" fillId="0" borderId="0" applyFont="0" applyFill="0" applyBorder="0" applyAlignment="0" applyProtection="0"/>
    <xf numFmtId="0" fontId="21" fillId="0" borderId="0"/>
    <xf numFmtId="170" fontId="21" fillId="0" borderId="0" applyFont="0" applyFill="0" applyBorder="0" applyAlignment="0" applyProtection="0"/>
    <xf numFmtId="0" fontId="21" fillId="0" borderId="0"/>
    <xf numFmtId="204" fontId="21" fillId="0" borderId="0"/>
    <xf numFmtId="43" fontId="21" fillId="0" borderId="0" applyFont="0" applyFill="0" applyBorder="0" applyAlignment="0" applyProtection="0"/>
    <xf numFmtId="170" fontId="21" fillId="0" borderId="0" applyFont="0" applyFill="0" applyBorder="0" applyAlignment="0" applyProtection="0"/>
    <xf numFmtId="204" fontId="21" fillId="0" borderId="0"/>
    <xf numFmtId="204" fontId="21" fillId="56" borderId="79" applyNumberFormat="0" applyFont="0" applyAlignment="0" applyProtection="0"/>
    <xf numFmtId="204" fontId="21" fillId="58" borderId="0" applyNumberFormat="0" applyBorder="0" applyAlignment="0" applyProtection="0"/>
    <xf numFmtId="204" fontId="21" fillId="59" borderId="0" applyNumberFormat="0" applyBorder="0" applyAlignment="0" applyProtection="0"/>
    <xf numFmtId="204" fontId="21" fillId="62" borderId="0" applyNumberFormat="0" applyBorder="0" applyAlignment="0" applyProtection="0"/>
    <xf numFmtId="204" fontId="21" fillId="63" borderId="0" applyNumberFormat="0" applyBorder="0" applyAlignment="0" applyProtection="0"/>
    <xf numFmtId="204" fontId="21" fillId="66" borderId="0" applyNumberFormat="0" applyBorder="0" applyAlignment="0" applyProtection="0"/>
    <xf numFmtId="204" fontId="21" fillId="67" borderId="0" applyNumberFormat="0" applyBorder="0" applyAlignment="0" applyProtection="0"/>
    <xf numFmtId="204" fontId="21" fillId="70" borderId="0" applyNumberFormat="0" applyBorder="0" applyAlignment="0" applyProtection="0"/>
    <xf numFmtId="204" fontId="21" fillId="71" borderId="0" applyNumberFormat="0" applyBorder="0" applyAlignment="0" applyProtection="0"/>
    <xf numFmtId="204" fontId="21" fillId="74" borderId="0" applyNumberFormat="0" applyBorder="0" applyAlignment="0" applyProtection="0"/>
    <xf numFmtId="204" fontId="21" fillId="75" borderId="0" applyNumberFormat="0" applyBorder="0" applyAlignment="0" applyProtection="0"/>
    <xf numFmtId="204" fontId="21" fillId="78" borderId="0" applyNumberFormat="0" applyBorder="0" applyAlignment="0" applyProtection="0"/>
    <xf numFmtId="204" fontId="21" fillId="79" borderId="0" applyNumberFormat="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204" fontId="21" fillId="0" borderId="0"/>
    <xf numFmtId="0" fontId="21" fillId="0" borderId="0"/>
    <xf numFmtId="0" fontId="21" fillId="58" borderId="0" applyNumberFormat="0" applyBorder="0" applyAlignment="0" applyProtection="0"/>
    <xf numFmtId="0" fontId="21" fillId="59" borderId="0" applyNumberFormat="0" applyBorder="0" applyAlignment="0" applyProtection="0"/>
    <xf numFmtId="0" fontId="21" fillId="62" borderId="0" applyNumberFormat="0" applyBorder="0" applyAlignment="0" applyProtection="0"/>
    <xf numFmtId="0" fontId="21" fillId="63" borderId="0" applyNumberFormat="0" applyBorder="0" applyAlignment="0" applyProtection="0"/>
    <xf numFmtId="0" fontId="21" fillId="66" borderId="0" applyNumberFormat="0" applyBorder="0" applyAlignment="0" applyProtection="0"/>
    <xf numFmtId="0" fontId="21" fillId="67" borderId="0" applyNumberFormat="0" applyBorder="0" applyAlignment="0" applyProtection="0"/>
    <xf numFmtId="0" fontId="21" fillId="70" borderId="0" applyNumberFormat="0" applyBorder="0" applyAlignment="0" applyProtection="0"/>
    <xf numFmtId="0" fontId="21" fillId="71" borderId="0" applyNumberFormat="0" applyBorder="0" applyAlignment="0" applyProtection="0"/>
    <xf numFmtId="0" fontId="21" fillId="74" borderId="0" applyNumberFormat="0" applyBorder="0" applyAlignment="0" applyProtection="0"/>
    <xf numFmtId="0" fontId="21" fillId="75" borderId="0" applyNumberFormat="0" applyBorder="0" applyAlignment="0" applyProtection="0"/>
    <xf numFmtId="0" fontId="21" fillId="78" borderId="0" applyNumberFormat="0" applyBorder="0" applyAlignment="0" applyProtection="0"/>
    <xf numFmtId="0" fontId="21" fillId="79" borderId="0" applyNumberFormat="0" applyBorder="0" applyAlignment="0" applyProtection="0"/>
    <xf numFmtId="0" fontId="21" fillId="56" borderId="79" applyNumberFormat="0" applyFont="0" applyAlignment="0" applyProtection="0"/>
    <xf numFmtId="0" fontId="21" fillId="56" borderId="79" applyNumberFormat="0" applyFont="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170"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33" fillId="0" borderId="0" applyFont="0" applyFill="0" applyBorder="0" applyAlignment="0" applyProtection="0"/>
    <xf numFmtId="43" fontId="40" fillId="0" borderId="0" applyFont="0" applyFill="0" applyBorder="0" applyAlignment="0" applyProtection="0"/>
    <xf numFmtId="41" fontId="26"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170"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43"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0" fontId="21" fillId="0" borderId="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9"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43"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43"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0" fontId="21" fillId="0" borderId="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0" fontId="21" fillId="0" borderId="0"/>
    <xf numFmtId="0" fontId="21" fillId="0" borderId="0"/>
    <xf numFmtId="41" fontId="26"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3" fontId="26"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0" fontId="21" fillId="0" borderId="0"/>
    <xf numFmtId="0" fontId="21" fillId="0" borderId="0"/>
    <xf numFmtId="0" fontId="21" fillId="0" borderId="0"/>
    <xf numFmtId="9" fontId="21" fillId="0" borderId="0" applyFont="0" applyFill="0" applyBorder="0" applyAlignment="0" applyProtection="0"/>
    <xf numFmtId="9" fontId="21" fillId="0" borderId="0" applyFont="0" applyFill="0" applyBorder="0" applyAlignment="0" applyProtection="0"/>
    <xf numFmtId="0" fontId="21" fillId="0" borderId="0"/>
    <xf numFmtId="0" fontId="21" fillId="0" borderId="0"/>
    <xf numFmtId="0" fontId="21" fillId="0" borderId="0"/>
    <xf numFmtId="170" fontId="21" fillId="0" borderId="0" applyFont="0" applyFill="0" applyBorder="0" applyAlignment="0" applyProtection="0"/>
    <xf numFmtId="0" fontId="26" fillId="0" borderId="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6"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0" fontId="26" fillId="0" borderId="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47"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26"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0" fontId="21" fillId="0" borderId="0"/>
    <xf numFmtId="0" fontId="142" fillId="0" borderId="0"/>
    <xf numFmtId="41" fontId="142" fillId="0" borderId="0" applyFont="0" applyFill="0" applyBorder="0" applyAlignment="0" applyProtection="0"/>
    <xf numFmtId="9" fontId="142" fillId="0" borderId="0" applyFont="0" applyFill="0" applyBorder="0" applyAlignment="0" applyProtection="0"/>
    <xf numFmtId="0" fontId="26" fillId="0" borderId="0"/>
    <xf numFmtId="0" fontId="20" fillId="0" borderId="0"/>
    <xf numFmtId="0" fontId="26" fillId="0" borderId="0"/>
    <xf numFmtId="171" fontId="26" fillId="0" borderId="0" applyFont="0" applyFill="0" applyBorder="0" applyAlignment="0" applyProtection="0"/>
    <xf numFmtId="9" fontId="20" fillId="0" borderId="0" applyFont="0" applyFill="0" applyBorder="0" applyAlignment="0" applyProtection="0"/>
    <xf numFmtId="0" fontId="143" fillId="0" borderId="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0" fontId="54" fillId="20" borderId="1" applyNumberFormat="0" applyAlignment="0" applyProtection="0"/>
    <xf numFmtId="204" fontId="144" fillId="0" borderId="0" applyProtection="0"/>
    <xf numFmtId="204" fontId="145" fillId="0" borderId="0" applyProtection="0"/>
    <xf numFmtId="204" fontId="146" fillId="0" borderId="0" applyProtection="0"/>
    <xf numFmtId="0" fontId="70" fillId="0" borderId="0" applyNumberFormat="0" applyFill="0" applyBorder="0" applyAlignment="0" applyProtection="0"/>
    <xf numFmtId="0" fontId="48" fillId="0" borderId="0" applyNumberFormat="0" applyFill="0" applyBorder="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210" fontId="73" fillId="0" borderId="0" applyFont="0" applyFill="0" applyBorder="0" applyAlignment="0" applyProtection="0"/>
    <xf numFmtId="0" fontId="26" fillId="0" borderId="0" applyFont="0" applyFill="0" applyBorder="0" applyAlignment="0" applyProtection="0"/>
    <xf numFmtId="2" fontId="144" fillId="0" borderId="0" applyProtection="0"/>
    <xf numFmtId="4" fontId="144" fillId="0" borderId="0" applyProtection="0"/>
    <xf numFmtId="0" fontId="57" fillId="0" borderId="6" applyNumberFormat="0" applyFill="0" applyAlignment="0" applyProtection="0"/>
    <xf numFmtId="0" fontId="57" fillId="0" borderId="6" applyNumberFormat="0" applyFill="0" applyAlignment="0" applyProtection="0"/>
    <xf numFmtId="228" fontId="147" fillId="0" borderId="0">
      <protection locked="0"/>
    </xf>
    <xf numFmtId="228" fontId="147" fillId="0" borderId="0">
      <protection locked="0"/>
    </xf>
    <xf numFmtId="0" fontId="27" fillId="0" borderId="0" applyNumberFormat="0" applyFill="0" applyBorder="0" applyAlignment="0" applyProtection="0">
      <alignment vertical="top"/>
      <protection locked="0"/>
    </xf>
    <xf numFmtId="0" fontId="125" fillId="0" borderId="0" applyNumberFormat="0" applyFill="0" applyBorder="0" applyAlignment="0" applyProtection="0"/>
    <xf numFmtId="0" fontId="27" fillId="0" borderId="0" applyNumberFormat="0" applyFill="0" applyBorder="0" applyAlignment="0" applyProtection="0">
      <alignment vertical="top"/>
      <protection locked="0"/>
    </xf>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0" fontId="58" fillId="7" borderId="1" applyNumberFormat="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0" fillId="0" borderId="0" applyFont="0" applyFill="0" applyBorder="0" applyAlignment="0" applyProtection="0"/>
    <xf numFmtId="43" fontId="47" fillId="0" borderId="0" applyFont="0" applyFill="0" applyBorder="0" applyAlignment="0" applyProtection="0"/>
    <xf numFmtId="43" fontId="20"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0"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0"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0" fillId="0" borderId="0" applyFont="0" applyFill="0" applyBorder="0" applyAlignment="0" applyProtection="0"/>
    <xf numFmtId="196" fontId="26" fillId="0" borderId="0" applyFont="0" applyFill="0" applyBorder="0" applyAlignment="0" applyProtection="0"/>
    <xf numFmtId="43" fontId="40" fillId="0" borderId="0" applyFont="0" applyFill="0" applyBorder="0" applyAlignment="0" applyProtection="0"/>
    <xf numFmtId="43" fontId="47" fillId="0" borderId="0" applyFont="0" applyFill="0" applyBorder="0" applyAlignment="0" applyProtection="0"/>
    <xf numFmtId="229" fontId="47" fillId="0" borderId="0" applyBorder="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175"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195"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0"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171" fontId="94"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7" fillId="0" borderId="0" applyFont="0" applyFill="0" applyBorder="0" applyAlignment="0" applyProtection="0"/>
    <xf numFmtId="43" fontId="20" fillId="0" borderId="0" applyFont="0" applyFill="0" applyBorder="0" applyAlignment="0" applyProtection="0"/>
    <xf numFmtId="19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1" fontId="20"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0" fillId="0" borderId="0" applyFont="0" applyFill="0" applyBorder="0" applyAlignment="0" applyProtection="0"/>
    <xf numFmtId="167"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5" fontId="26"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1" fontId="102" fillId="0" borderId="0" applyFont="0" applyFill="0" applyBorder="0" applyAlignment="0" applyProtection="0"/>
    <xf numFmtId="43" fontId="102" fillId="0" borderId="0" applyFont="0" applyFill="0" applyBorder="0" applyAlignment="0" applyProtection="0"/>
    <xf numFmtId="171" fontId="102" fillId="0" borderId="0" applyFont="0" applyFill="0" applyBorder="0" applyAlignment="0" applyProtection="0"/>
    <xf numFmtId="43" fontId="102" fillId="0" borderId="0" applyFont="0" applyFill="0" applyBorder="0" applyAlignment="0" applyProtection="0"/>
    <xf numFmtId="43" fontId="102" fillId="0" borderId="0" applyFont="0" applyFill="0" applyBorder="0" applyAlignment="0" applyProtection="0"/>
    <xf numFmtId="171" fontId="20" fillId="0" borderId="0" applyFont="0" applyFill="0" applyBorder="0" applyAlignment="0" applyProtection="0"/>
    <xf numFmtId="43" fontId="40" fillId="0" borderId="0" applyFont="0" applyFill="0" applyBorder="0" applyAlignment="0" applyProtection="0"/>
    <xf numFmtId="171" fontId="20" fillId="0" borderId="0" applyFont="0" applyFill="0" applyBorder="0" applyAlignment="0" applyProtection="0"/>
    <xf numFmtId="42" fontId="94"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94"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94" fillId="0" borderId="0" applyFont="0" applyFill="0" applyBorder="0" applyAlignment="0" applyProtection="0"/>
    <xf numFmtId="170" fontId="20" fillId="0" borderId="0" applyFont="0" applyFill="0" applyBorder="0" applyAlignment="0" applyProtection="0"/>
    <xf numFmtId="170" fontId="47" fillId="0" borderId="0" applyFont="0" applyFill="0" applyBorder="0" applyAlignment="0" applyProtection="0"/>
    <xf numFmtId="170" fontId="20" fillId="0" borderId="0" applyFont="0" applyFill="0" applyBorder="0" applyAlignment="0" applyProtection="0"/>
    <xf numFmtId="170" fontId="47"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0" fontId="20" fillId="0" borderId="0" applyFont="0" applyFill="0" applyBorder="0" applyAlignment="0" applyProtection="0"/>
    <xf numFmtId="173" fontId="26" fillId="0" borderId="0" applyFont="0" applyFill="0" applyBorder="0" applyAlignment="0" applyProtection="0"/>
    <xf numFmtId="170" fontId="20" fillId="0" borderId="0" applyFont="0" applyFill="0" applyBorder="0" applyAlignment="0" applyProtection="0"/>
    <xf numFmtId="173" fontId="26" fillId="0" borderId="0" applyFont="0" applyFill="0" applyBorder="0" applyAlignment="0" applyProtection="0"/>
    <xf numFmtId="0" fontId="47" fillId="0" borderId="0"/>
    <xf numFmtId="170" fontId="20"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0"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64"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0" fillId="0" borderId="0" applyFont="0" applyFill="0" applyBorder="0" applyAlignment="0" applyProtection="0"/>
    <xf numFmtId="170" fontId="47" fillId="0" borderId="0" applyFont="0" applyFill="0" applyBorder="0" applyAlignment="0" applyProtection="0"/>
    <xf numFmtId="170" fontId="20"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0"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0"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0"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0"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3" fontId="26" fillId="0" borderId="0" applyFont="0" applyFill="0" applyBorder="0" applyAlignment="0" applyProtection="0"/>
    <xf numFmtId="230" fontId="26" fillId="0" borderId="0" applyFont="0" applyFill="0" applyBorder="0" applyAlignment="0" applyProtection="0"/>
    <xf numFmtId="231" fontId="144" fillId="0" borderId="0" applyProtection="0"/>
    <xf numFmtId="232" fontId="148" fillId="0" borderId="0"/>
    <xf numFmtId="0" fontId="102" fillId="0" borderId="0"/>
    <xf numFmtId="0" fontId="102" fillId="0" borderId="0"/>
    <xf numFmtId="210" fontId="26" fillId="0" borderId="0"/>
    <xf numFmtId="204" fontId="26" fillId="0" borderId="0"/>
    <xf numFmtId="0" fontId="20" fillId="0" borderId="0"/>
    <xf numFmtId="0" fontId="33" fillId="0" borderId="0"/>
    <xf numFmtId="0" fontId="20" fillId="0" borderId="0"/>
    <xf numFmtId="0" fontId="20" fillId="0" borderId="0"/>
    <xf numFmtId="0" fontId="33" fillId="0" borderId="0"/>
    <xf numFmtId="0" fontId="26" fillId="0" borderId="0"/>
    <xf numFmtId="0" fontId="33" fillId="0" borderId="0"/>
    <xf numFmtId="0" fontId="20" fillId="0" borderId="0"/>
    <xf numFmtId="0" fontId="47" fillId="0" borderId="0"/>
    <xf numFmtId="0" fontId="94" fillId="0" borderId="0"/>
    <xf numFmtId="0" fontId="94" fillId="0" borderId="0"/>
    <xf numFmtId="0" fontId="102" fillId="0" borderId="0"/>
    <xf numFmtId="0" fontId="102" fillId="0" borderId="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26" fillId="34" borderId="7" applyNumberFormat="0" applyFon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26"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26" fillId="0" borderId="0" applyFill="0" applyBorder="0" applyAlignment="0" applyProtection="0"/>
    <xf numFmtId="9" fontId="26" fillId="0" borderId="0" applyFont="0" applyFill="0" applyBorder="0" applyAlignment="0" applyProtection="0"/>
    <xf numFmtId="9" fontId="102" fillId="0" borderId="0" applyFont="0" applyFill="0" applyBorder="0" applyAlignment="0" applyProtection="0"/>
    <xf numFmtId="9" fontId="47" fillId="0" borderId="0" applyBorder="0" applyProtection="0"/>
    <xf numFmtId="9" fontId="102" fillId="0" borderId="0" applyFont="0" applyFill="0" applyBorder="0" applyAlignment="0" applyProtection="0"/>
    <xf numFmtId="9" fontId="102"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0" fillId="0" borderId="0" applyFont="0" applyFill="0" applyBorder="0" applyAlignment="0" applyProtection="0"/>
    <xf numFmtId="9" fontId="47" fillId="0" borderId="0" applyFont="0" applyFill="0" applyBorder="0" applyAlignment="0" applyProtection="0"/>
    <xf numFmtId="9" fontId="50" fillId="0" borderId="0" applyFont="0" applyFill="0" applyBorder="0" applyAlignment="0" applyProtection="0"/>
    <xf numFmtId="3" fontId="26" fillId="0" borderId="0" applyFont="0" applyFill="0" applyBorder="0" applyAlignment="0" applyProtection="0"/>
    <xf numFmtId="0" fontId="87" fillId="0" borderId="0">
      <alignment vertical="top"/>
    </xf>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61" fillId="20" borderId="8" applyNumberFormat="0" applyAlignment="0" applyProtection="0"/>
    <xf numFmtId="0" fontId="135" fillId="0" borderId="0"/>
    <xf numFmtId="0" fontId="26" fillId="0" borderId="0" applyNumberFormat="0"/>
    <xf numFmtId="0" fontId="57" fillId="0" borderId="6"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67" fillId="0" borderId="9" applyNumberFormat="0" applyFill="0" applyAlignment="0" applyProtection="0"/>
    <xf numFmtId="0" fontId="149" fillId="0" borderId="0" applyProtection="0"/>
    <xf numFmtId="231" fontId="149" fillId="0" borderId="0" applyProtection="0"/>
    <xf numFmtId="0" fontId="150" fillId="0" borderId="0" applyProtection="0"/>
    <xf numFmtId="0" fontId="151" fillId="0" borderId="0" applyProtection="0"/>
    <xf numFmtId="0" fontId="149" fillId="0" borderId="82" applyProtection="0"/>
    <xf numFmtId="0" fontId="149" fillId="0" borderId="0"/>
    <xf numFmtId="10" fontId="149" fillId="0" borderId="0" applyProtection="0"/>
    <xf numFmtId="0" fontId="149" fillId="0" borderId="0"/>
    <xf numFmtId="2" fontId="149" fillId="0" borderId="0" applyProtection="0"/>
    <xf numFmtId="4" fontId="149" fillId="0" borderId="0" applyProtection="0"/>
    <xf numFmtId="0" fontId="26" fillId="0" borderId="0"/>
    <xf numFmtId="0" fontId="19" fillId="0" borderId="0"/>
    <xf numFmtId="9" fontId="19"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0" fontId="56" fillId="0" borderId="81" applyNumberFormat="0" applyFill="0" applyAlignment="0" applyProtection="0"/>
    <xf numFmtId="3" fontId="26" fillId="0" borderId="0" applyFont="0" applyFill="0" applyBorder="0" applyAlignment="0" applyProtection="0"/>
    <xf numFmtId="3" fontId="26" fillId="0" borderId="0" applyFont="0" applyFill="0" applyBorder="0" applyAlignment="0" applyProtection="0"/>
    <xf numFmtId="3" fontId="26" fillId="0" borderId="0" applyFont="0" applyFill="0" applyBorder="0" applyAlignment="0" applyProtection="0"/>
    <xf numFmtId="3" fontId="26" fillId="0" borderId="0" applyFont="0" applyFill="0" applyBorder="0" applyAlignment="0" applyProtection="0"/>
    <xf numFmtId="206" fontId="26" fillId="0" borderId="0" applyFont="0" applyFill="0" applyBorder="0" applyAlignment="0" applyProtection="0"/>
    <xf numFmtId="206" fontId="26" fillId="0" borderId="0" applyFont="0" applyFill="0" applyBorder="0" applyAlignment="0" applyProtection="0"/>
    <xf numFmtId="206" fontId="26" fillId="0" borderId="0" applyFont="0" applyFill="0" applyBorder="0" applyAlignment="0" applyProtection="0"/>
    <xf numFmtId="206"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204" fontId="26" fillId="0" borderId="0" applyFont="0" applyFill="0" applyBorder="0" applyAlignment="0" applyProtection="0"/>
    <xf numFmtId="204" fontId="26" fillId="0" borderId="0" applyFont="0" applyFill="0" applyBorder="0" applyAlignment="0" applyProtection="0"/>
    <xf numFmtId="2" fontId="26" fillId="0" borderId="0" applyFont="0" applyFill="0" applyBorder="0" applyAlignment="0" applyProtection="0"/>
    <xf numFmtId="2" fontId="26" fillId="0" borderId="0" applyFont="0" applyFill="0" applyBorder="0" applyAlignment="0" applyProtection="0"/>
    <xf numFmtId="2" fontId="26" fillId="0" borderId="0" applyFont="0" applyFill="0" applyBorder="0" applyAlignment="0" applyProtection="0"/>
    <xf numFmtId="2" fontId="26" fillId="0" borderId="0" applyFont="0" applyFill="0" applyBorder="0" applyAlignment="0" applyProtection="0"/>
    <xf numFmtId="0" fontId="56" fillId="0" borderId="81" applyNumberFormat="0" applyFill="0" applyAlignment="0" applyProtection="0"/>
    <xf numFmtId="170" fontId="18" fillId="0" borderId="0" applyFont="0" applyFill="0" applyBorder="0" applyAlignment="0" applyProtection="0"/>
    <xf numFmtId="202"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1" fontId="47" fillId="0" borderId="0" applyFont="0" applyFill="0" applyBorder="0" applyAlignment="0" applyProtection="0"/>
    <xf numFmtId="171" fontId="47" fillId="0" borderId="0" applyFont="0" applyFill="0" applyBorder="0" applyAlignment="0" applyProtection="0"/>
    <xf numFmtId="171" fontId="47" fillId="0" borderId="0" applyFont="0" applyFill="0" applyBorder="0" applyAlignment="0" applyProtection="0"/>
    <xf numFmtId="171" fontId="47" fillId="0" borderId="0" applyFont="0" applyFill="0" applyBorder="0" applyAlignment="0" applyProtection="0"/>
    <xf numFmtId="171" fontId="47" fillId="0" borderId="0" applyFont="0" applyFill="0" applyBorder="0" applyAlignment="0" applyProtection="0"/>
    <xf numFmtId="171" fontId="47" fillId="0" borderId="0" applyFont="0" applyFill="0" applyBorder="0" applyAlignment="0" applyProtection="0"/>
    <xf numFmtId="171" fontId="47" fillId="0" borderId="0" applyFont="0" applyFill="0" applyBorder="0" applyAlignment="0" applyProtection="0"/>
    <xf numFmtId="171" fontId="47" fillId="0" borderId="0" applyFont="0" applyFill="0" applyBorder="0" applyAlignment="0" applyProtection="0"/>
    <xf numFmtId="171" fontId="47" fillId="0" borderId="0" applyFont="0" applyFill="0" applyBorder="0" applyAlignment="0" applyProtection="0"/>
    <xf numFmtId="171" fontId="47" fillId="0" borderId="0" applyFont="0" applyFill="0" applyBorder="0" applyAlignment="0" applyProtection="0"/>
    <xf numFmtId="171" fontId="47" fillId="0" borderId="0" applyFont="0" applyFill="0" applyBorder="0" applyAlignment="0" applyProtection="0"/>
    <xf numFmtId="43" fontId="18"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70" fontId="18" fillId="0" borderId="0" applyFont="0" applyFill="0" applyBorder="0" applyAlignment="0" applyProtection="0"/>
    <xf numFmtId="171" fontId="47" fillId="0" borderId="0" applyFont="0" applyFill="0" applyBorder="0" applyAlignment="0" applyProtection="0"/>
    <xf numFmtId="176" fontId="26" fillId="0" borderId="0" applyFont="0" applyFill="0" applyBorder="0" applyAlignment="0" applyProtection="0"/>
    <xf numFmtId="211" fontId="26" fillId="0" borderId="0" applyFont="0" applyFill="0" applyBorder="0" applyAlignment="0" applyProtection="0"/>
    <xf numFmtId="171" fontId="47" fillId="0" borderId="0" applyFont="0" applyFill="0" applyBorder="0" applyAlignment="0" applyProtection="0"/>
    <xf numFmtId="195" fontId="26" fillId="0" borderId="0" applyFont="0" applyFill="0" applyBorder="0" applyAlignment="0" applyProtection="0"/>
    <xf numFmtId="171" fontId="47" fillId="0" borderId="0" applyFont="0" applyFill="0" applyBorder="0" applyAlignment="0" applyProtection="0"/>
    <xf numFmtId="171" fontId="47" fillId="0" borderId="0" applyFont="0" applyFill="0" applyBorder="0" applyAlignment="0" applyProtection="0"/>
    <xf numFmtId="171" fontId="47" fillId="0" borderId="0" applyFont="0" applyFill="0" applyBorder="0" applyAlignment="0" applyProtection="0"/>
    <xf numFmtId="171" fontId="47"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97" fontId="26" fillId="0" borderId="0" applyFill="0" applyBorder="0" applyAlignment="0" applyProtection="0"/>
    <xf numFmtId="171" fontId="47" fillId="0" borderId="0" applyFont="0" applyFill="0" applyBorder="0" applyAlignment="0" applyProtection="0"/>
    <xf numFmtId="171" fontId="47" fillId="0" borderId="0" applyFont="0" applyFill="0" applyBorder="0" applyAlignment="0" applyProtection="0"/>
    <xf numFmtId="171" fontId="47" fillId="0" borderId="0" applyFont="0" applyFill="0" applyBorder="0" applyAlignment="0" applyProtection="0"/>
    <xf numFmtId="171" fontId="47" fillId="0" borderId="0" applyFont="0" applyFill="0" applyBorder="0" applyAlignment="0" applyProtection="0"/>
    <xf numFmtId="43" fontId="18"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75" fontId="26" fillId="0" borderId="0" applyFont="0" applyFill="0" applyBorder="0" applyAlignment="0" applyProtection="0"/>
    <xf numFmtId="171" fontId="47" fillId="0" borderId="0" applyFont="0" applyFill="0" applyBorder="0" applyAlignment="0" applyProtection="0"/>
    <xf numFmtId="196"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ill="0" applyBorder="0" applyAlignment="0" applyProtection="0"/>
    <xf numFmtId="175" fontId="26" fillId="0" borderId="0" applyFont="0" applyFill="0" applyBorder="0" applyAlignment="0" applyProtection="0"/>
    <xf numFmtId="171" fontId="26" fillId="0" borderId="0" applyFont="0" applyFill="0" applyBorder="0" applyAlignment="0" applyProtection="0"/>
    <xf numFmtId="171" fontId="26" fillId="0" borderId="0" applyFont="0" applyFill="0" applyBorder="0" applyAlignment="0" applyProtection="0"/>
    <xf numFmtId="208" fontId="26" fillId="0" borderId="0" applyFill="0" applyBorder="0" applyAlignment="0" applyProtection="0"/>
    <xf numFmtId="208" fontId="26" fillId="0" borderId="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81" fontId="26" fillId="0" borderId="0" applyFont="0" applyFill="0" applyBorder="0" applyAlignment="0" applyProtection="0"/>
    <xf numFmtId="16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0" fontId="18" fillId="0" borderId="0" applyFont="0" applyFill="0" applyBorder="0" applyAlignment="0" applyProtection="0"/>
    <xf numFmtId="203" fontId="26" fillId="0" borderId="0" applyFont="0" applyFill="0" applyBorder="0" applyAlignment="0" applyProtection="0"/>
    <xf numFmtId="170" fontId="26" fillId="0" borderId="0" applyFont="0" applyFill="0" applyBorder="0" applyAlignment="0" applyProtection="0"/>
    <xf numFmtId="0" fontId="26" fillId="0" borderId="0" applyFont="0" applyFill="0" applyBorder="0" applyAlignment="0" applyProtection="0"/>
    <xf numFmtId="203" fontId="26" fillId="0" borderId="0" applyFont="0" applyFill="0" applyBorder="0" applyAlignment="0" applyProtection="0"/>
    <xf numFmtId="170" fontId="26" fillId="0" borderId="0" applyFont="0" applyFill="0" applyBorder="0" applyAlignment="0" applyProtection="0"/>
    <xf numFmtId="203" fontId="26" fillId="0" borderId="0" applyFont="0" applyFill="0" applyBorder="0" applyAlignment="0" applyProtection="0"/>
    <xf numFmtId="170" fontId="26" fillId="0" borderId="0" applyFont="0" applyFill="0" applyBorder="0" applyAlignment="0" applyProtection="0"/>
    <xf numFmtId="203" fontId="26" fillId="0" borderId="0" applyFont="0" applyFill="0" applyBorder="0" applyAlignment="0" applyProtection="0"/>
    <xf numFmtId="170" fontId="26" fillId="0" borderId="0" applyFont="0" applyFill="0" applyBorder="0" applyAlignment="0" applyProtection="0"/>
    <xf numFmtId="174" fontId="26" fillId="0" borderId="0" applyFill="0" applyBorder="0" applyAlignment="0" applyProtection="0"/>
    <xf numFmtId="174" fontId="26" fillId="0" borderId="0" applyFont="0" applyFill="0" applyBorder="0" applyAlignment="0" applyProtection="0"/>
    <xf numFmtId="170" fontId="26" fillId="0" borderId="0" applyFont="0" applyFill="0" applyBorder="0" applyAlignment="0" applyProtection="0"/>
    <xf numFmtId="173" fontId="26" fillId="0" borderId="0" applyFont="0" applyFill="0" applyBorder="0" applyAlignment="0" applyProtection="0"/>
    <xf numFmtId="174" fontId="26" fillId="0" borderId="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18" fillId="0" borderId="0" applyFont="0" applyFill="0" applyBorder="0" applyAlignment="0" applyProtection="0"/>
    <xf numFmtId="0" fontId="26" fillId="0" borderId="0" applyBorder="0"/>
    <xf numFmtId="0" fontId="26" fillId="0" borderId="0" applyBorder="0"/>
    <xf numFmtId="42" fontId="47" fillId="0" borderId="0" applyFont="0" applyFill="0" applyBorder="0" applyAlignment="0" applyProtection="0"/>
    <xf numFmtId="0" fontId="26" fillId="0" borderId="0"/>
    <xf numFmtId="0" fontId="18" fillId="0" borderId="0"/>
    <xf numFmtId="0" fontId="18" fillId="0" borderId="0"/>
    <xf numFmtId="0" fontId="26" fillId="0" borderId="0"/>
    <xf numFmtId="0" fontId="18" fillId="0" borderId="0"/>
    <xf numFmtId="0" fontId="26" fillId="0" borderId="0"/>
    <xf numFmtId="0" fontId="26" fillId="0" borderId="0"/>
    <xf numFmtId="0" fontId="18" fillId="0" borderId="0"/>
    <xf numFmtId="0" fontId="26" fillId="0" borderId="0"/>
    <xf numFmtId="0" fontId="26" fillId="0" borderId="0"/>
    <xf numFmtId="0" fontId="26" fillId="0" borderId="0"/>
    <xf numFmtId="0" fontId="18" fillId="0" borderId="0"/>
    <xf numFmtId="0" fontId="18" fillId="0" borderId="0"/>
    <xf numFmtId="0" fontId="18" fillId="0" borderId="0"/>
    <xf numFmtId="0" fontId="26" fillId="0" borderId="0"/>
    <xf numFmtId="0" fontId="18" fillId="0" borderId="0"/>
    <xf numFmtId="0" fontId="18" fillId="0" borderId="0"/>
    <xf numFmtId="0" fontId="18" fillId="0" borderId="0"/>
    <xf numFmtId="0" fontId="18" fillId="0" borderId="0"/>
    <xf numFmtId="0" fontId="26" fillId="0" borderId="0"/>
    <xf numFmtId="0" fontId="26" fillId="0" borderId="0"/>
    <xf numFmtId="0" fontId="18" fillId="0" borderId="0"/>
    <xf numFmtId="0" fontId="18" fillId="0" borderId="0"/>
    <xf numFmtId="0" fontId="18" fillId="0" borderId="0"/>
    <xf numFmtId="0" fontId="26" fillId="0" borderId="0"/>
    <xf numFmtId="0" fontId="18" fillId="0" borderId="0"/>
    <xf numFmtId="0" fontId="26" fillId="0" borderId="0"/>
    <xf numFmtId="0" fontId="26" fillId="0" borderId="0" applyBorder="0"/>
    <xf numFmtId="0" fontId="18" fillId="0" borderId="0"/>
    <xf numFmtId="0" fontId="26" fillId="0" borderId="0" applyBorder="0"/>
    <xf numFmtId="170" fontId="47" fillId="0" borderId="0" applyFont="0" applyFill="0" applyBorder="0" applyAlignment="0" applyProtection="0"/>
    <xf numFmtId="9" fontId="26" fillId="0" borderId="0" applyFont="0" applyFill="0" applyBorder="0" applyAlignment="0" applyProtection="0"/>
    <xf numFmtId="9" fontId="26" fillId="0" borderId="0" applyFill="0" applyBorder="0" applyAlignment="0" applyProtection="0"/>
    <xf numFmtId="9" fontId="26" fillId="0" borderId="0" applyFill="0" applyBorder="0" applyAlignment="0" applyProtection="0"/>
    <xf numFmtId="175"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ill="0" applyBorder="0" applyAlignment="0" applyProtection="0"/>
    <xf numFmtId="9" fontId="26" fillId="0" borderId="0" applyFont="0" applyFill="0" applyBorder="0" applyAlignment="0" applyProtection="0"/>
    <xf numFmtId="9" fontId="26" fillId="0" borderId="0" applyFill="0" applyBorder="0" applyAlignment="0" applyProtection="0"/>
    <xf numFmtId="9" fontId="26" fillId="0" borderId="0" applyFont="0" applyFill="0" applyBorder="0" applyAlignment="0" applyProtection="0"/>
    <xf numFmtId="170" fontId="18" fillId="0" borderId="0" applyFont="0" applyFill="0" applyBorder="0" applyAlignment="0" applyProtection="0"/>
    <xf numFmtId="0" fontId="18" fillId="0" borderId="0"/>
    <xf numFmtId="0" fontId="18" fillId="0" borderId="0"/>
    <xf numFmtId="0" fontId="18" fillId="0" borderId="0"/>
    <xf numFmtId="0" fontId="94" fillId="0" borderId="0"/>
    <xf numFmtId="204" fontId="18" fillId="0" borderId="0"/>
    <xf numFmtId="171" fontId="18" fillId="0" borderId="0" applyFont="0" applyFill="0" applyBorder="0" applyAlignment="0" applyProtection="0"/>
    <xf numFmtId="171" fontId="18" fillId="0" borderId="0" applyFont="0" applyFill="0" applyBorder="0" applyAlignment="0" applyProtection="0"/>
    <xf numFmtId="170" fontId="18" fillId="0" borderId="0" applyFont="0" applyFill="0" applyBorder="0" applyAlignment="0" applyProtection="0"/>
    <xf numFmtId="204" fontId="18" fillId="0" borderId="0"/>
    <xf numFmtId="204" fontId="56" fillId="0" borderId="81" applyNumberFormat="0" applyFill="0" applyAlignment="0" applyProtection="0"/>
    <xf numFmtId="204" fontId="18" fillId="0" borderId="0"/>
    <xf numFmtId="170" fontId="18" fillId="0" borderId="0" applyFont="0" applyFill="0" applyBorder="0" applyAlignment="0" applyProtection="0"/>
    <xf numFmtId="204" fontId="18" fillId="58" borderId="0" applyNumberFormat="0" applyBorder="0" applyAlignment="0" applyProtection="0"/>
    <xf numFmtId="204" fontId="18" fillId="59" borderId="0" applyNumberFormat="0" applyBorder="0" applyAlignment="0" applyProtection="0"/>
    <xf numFmtId="204" fontId="18" fillId="62" borderId="0" applyNumberFormat="0" applyBorder="0" applyAlignment="0" applyProtection="0"/>
    <xf numFmtId="204" fontId="18" fillId="63" borderId="0" applyNumberFormat="0" applyBorder="0" applyAlignment="0" applyProtection="0"/>
    <xf numFmtId="204" fontId="18" fillId="66" borderId="0" applyNumberFormat="0" applyBorder="0" applyAlignment="0" applyProtection="0"/>
    <xf numFmtId="204" fontId="18" fillId="67" borderId="0" applyNumberFormat="0" applyBorder="0" applyAlignment="0" applyProtection="0"/>
    <xf numFmtId="204" fontId="18" fillId="70" borderId="0" applyNumberFormat="0" applyBorder="0" applyAlignment="0" applyProtection="0"/>
    <xf numFmtId="204" fontId="18" fillId="71" borderId="0" applyNumberFormat="0" applyBorder="0" applyAlignment="0" applyProtection="0"/>
    <xf numFmtId="204" fontId="18" fillId="74" borderId="0" applyNumberFormat="0" applyBorder="0" applyAlignment="0" applyProtection="0"/>
    <xf numFmtId="204" fontId="18" fillId="75" borderId="0" applyNumberFormat="0" applyBorder="0" applyAlignment="0" applyProtection="0"/>
    <xf numFmtId="204" fontId="18" fillId="78" borderId="0" applyNumberFormat="0" applyBorder="0" applyAlignment="0" applyProtection="0"/>
    <xf numFmtId="204" fontId="18" fillId="79" borderId="0" applyNumberFormat="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0" fontId="18" fillId="0" borderId="0"/>
    <xf numFmtId="0" fontId="18" fillId="0" borderId="0"/>
    <xf numFmtId="0" fontId="18" fillId="0" borderId="0"/>
    <xf numFmtId="0" fontId="18" fillId="0" borderId="0"/>
    <xf numFmtId="170"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applyFont="0" applyFill="0" applyBorder="0" applyAlignment="0" applyProtection="0"/>
    <xf numFmtId="0" fontId="18" fillId="0" borderId="0"/>
    <xf numFmtId="0" fontId="18" fillId="0" borderId="0"/>
    <xf numFmtId="0" fontId="18" fillId="0" borderId="0"/>
    <xf numFmtId="170" fontId="18" fillId="0" borderId="0" applyFont="0" applyFill="0" applyBorder="0" applyAlignment="0" applyProtection="0"/>
    <xf numFmtId="0" fontId="18" fillId="0" borderId="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5" fontId="26"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170" fontId="18" fillId="0" borderId="0" applyFont="0" applyFill="0" applyBorder="0" applyAlignment="0" applyProtection="0"/>
    <xf numFmtId="0" fontId="18" fillId="0" borderId="0"/>
    <xf numFmtId="204" fontId="18" fillId="0" borderId="0"/>
    <xf numFmtId="171" fontId="18" fillId="0" borderId="0" applyFont="0" applyFill="0" applyBorder="0" applyAlignment="0" applyProtection="0"/>
    <xf numFmtId="170" fontId="18" fillId="0" borderId="0" applyFont="0" applyFill="0" applyBorder="0" applyAlignment="0" applyProtection="0"/>
    <xf numFmtId="204" fontId="18" fillId="0" borderId="0"/>
    <xf numFmtId="0" fontId="129" fillId="0" borderId="4" applyNumberFormat="0" applyFill="0" applyAlignment="0" applyProtection="0"/>
    <xf numFmtId="204" fontId="18" fillId="56" borderId="79" applyNumberFormat="0" applyFont="0" applyAlignment="0" applyProtection="0"/>
    <xf numFmtId="204" fontId="18" fillId="58" borderId="0" applyNumberFormat="0" applyBorder="0" applyAlignment="0" applyProtection="0"/>
    <xf numFmtId="204" fontId="18" fillId="59" borderId="0" applyNumberFormat="0" applyBorder="0" applyAlignment="0" applyProtection="0"/>
    <xf numFmtId="204" fontId="18" fillId="62" borderId="0" applyNumberFormat="0" applyBorder="0" applyAlignment="0" applyProtection="0"/>
    <xf numFmtId="204" fontId="18" fillId="63" borderId="0" applyNumberFormat="0" applyBorder="0" applyAlignment="0" applyProtection="0"/>
    <xf numFmtId="204" fontId="18" fillId="66" borderId="0" applyNumberFormat="0" applyBorder="0" applyAlignment="0" applyProtection="0"/>
    <xf numFmtId="204" fontId="18" fillId="67" borderId="0" applyNumberFormat="0" applyBorder="0" applyAlignment="0" applyProtection="0"/>
    <xf numFmtId="204" fontId="18" fillId="70" borderId="0" applyNumberFormat="0" applyBorder="0" applyAlignment="0" applyProtection="0"/>
    <xf numFmtId="204" fontId="18" fillId="71" borderId="0" applyNumberFormat="0" applyBorder="0" applyAlignment="0" applyProtection="0"/>
    <xf numFmtId="204" fontId="18" fillId="74" borderId="0" applyNumberFormat="0" applyBorder="0" applyAlignment="0" applyProtection="0"/>
    <xf numFmtId="204" fontId="18" fillId="75" borderId="0" applyNumberFormat="0" applyBorder="0" applyAlignment="0" applyProtection="0"/>
    <xf numFmtId="204" fontId="18" fillId="78" borderId="0" applyNumberFormat="0" applyBorder="0" applyAlignment="0" applyProtection="0"/>
    <xf numFmtId="204" fontId="18" fillId="79" borderId="0" applyNumberFormat="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204" fontId="18" fillId="0" borderId="0"/>
    <xf numFmtId="0" fontId="18" fillId="0" borderId="0"/>
    <xf numFmtId="0" fontId="18" fillId="58" borderId="0" applyNumberFormat="0" applyBorder="0" applyAlignment="0" applyProtection="0"/>
    <xf numFmtId="0" fontId="18" fillId="59" borderId="0" applyNumberFormat="0" applyBorder="0" applyAlignment="0" applyProtection="0"/>
    <xf numFmtId="0" fontId="18" fillId="62" borderId="0" applyNumberFormat="0" applyBorder="0" applyAlignment="0" applyProtection="0"/>
    <xf numFmtId="0" fontId="18" fillId="63" borderId="0" applyNumberFormat="0" applyBorder="0" applyAlignment="0" applyProtection="0"/>
    <xf numFmtId="0" fontId="18" fillId="66" borderId="0" applyNumberFormat="0" applyBorder="0" applyAlignment="0" applyProtection="0"/>
    <xf numFmtId="0" fontId="18" fillId="67" borderId="0" applyNumberFormat="0" applyBorder="0" applyAlignment="0" applyProtection="0"/>
    <xf numFmtId="0" fontId="18" fillId="70" borderId="0" applyNumberFormat="0" applyBorder="0" applyAlignment="0" applyProtection="0"/>
    <xf numFmtId="0" fontId="18" fillId="71" borderId="0" applyNumberFormat="0" applyBorder="0" applyAlignment="0" applyProtection="0"/>
    <xf numFmtId="0" fontId="18" fillId="74" borderId="0" applyNumberFormat="0" applyBorder="0" applyAlignment="0" applyProtection="0"/>
    <xf numFmtId="0" fontId="18" fillId="75" borderId="0" applyNumberFormat="0" applyBorder="0" applyAlignment="0" applyProtection="0"/>
    <xf numFmtId="170" fontId="18" fillId="0" borderId="0" applyFont="0" applyFill="0" applyBorder="0" applyAlignment="0" applyProtection="0"/>
    <xf numFmtId="0" fontId="18" fillId="78" borderId="0" applyNumberFormat="0" applyBorder="0" applyAlignment="0" applyProtection="0"/>
    <xf numFmtId="0" fontId="18" fillId="79" borderId="0" applyNumberFormat="0" applyBorder="0" applyAlignment="0" applyProtection="0"/>
    <xf numFmtId="0" fontId="18" fillId="56" borderId="79" applyNumberFormat="0" applyFont="0" applyAlignment="0" applyProtection="0"/>
    <xf numFmtId="0" fontId="18" fillId="56" borderId="79"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0" fontId="18" fillId="0" borderId="0"/>
    <xf numFmtId="171" fontId="18" fillId="0" borderId="0" applyFont="0" applyFill="0" applyBorder="0" applyAlignment="0" applyProtection="0"/>
    <xf numFmtId="0" fontId="18" fillId="0" borderId="0"/>
    <xf numFmtId="171" fontId="18" fillId="0" borderId="0" applyFont="0" applyFill="0" applyBorder="0" applyAlignment="0" applyProtection="0"/>
    <xf numFmtId="0" fontId="18" fillId="0" borderId="0"/>
    <xf numFmtId="171"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0"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1" fontId="18" fillId="0" borderId="0" applyFont="0" applyFill="0" applyBorder="0" applyAlignment="0" applyProtection="0"/>
    <xf numFmtId="0" fontId="18" fillId="0" borderId="0"/>
    <xf numFmtId="171" fontId="18" fillId="0" borderId="0" applyFont="0" applyFill="0" applyBorder="0" applyAlignment="0" applyProtection="0"/>
    <xf numFmtId="171"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0" fontId="18" fillId="0" borderId="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9"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0" fontId="18" fillId="0" borderId="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0" fontId="18" fillId="0" borderId="0"/>
    <xf numFmtId="0" fontId="18" fillId="0" borderId="0"/>
    <xf numFmtId="171" fontId="18" fillId="0" borderId="0" applyFont="0" applyFill="0" applyBorder="0" applyAlignment="0" applyProtection="0"/>
    <xf numFmtId="171"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169"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42"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47"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70" fontId="47" fillId="0" borderId="0" applyFont="0" applyFill="0" applyBorder="0" applyAlignment="0" applyProtection="0"/>
    <xf numFmtId="42" fontId="26" fillId="0" borderId="0" applyFont="0" applyFill="0" applyBorder="0" applyAlignment="0" applyProtection="0"/>
    <xf numFmtId="43" fontId="26" fillId="0" borderId="0" applyFont="0" applyFill="0" applyBorder="0" applyAlignment="0" applyProtection="0"/>
    <xf numFmtId="0" fontId="17" fillId="0" borderId="0"/>
    <xf numFmtId="0" fontId="16" fillId="0" borderId="0"/>
    <xf numFmtId="41" fontId="26" fillId="0" borderId="0" applyFont="0" applyFill="0" applyBorder="0" applyAlignment="0" applyProtection="0"/>
    <xf numFmtId="0" fontId="33" fillId="0" borderId="0"/>
    <xf numFmtId="170" fontId="16" fillId="0" borderId="0" applyFont="0" applyFill="0" applyBorder="0" applyAlignment="0" applyProtection="0"/>
    <xf numFmtId="0" fontId="15" fillId="0" borderId="0"/>
    <xf numFmtId="42" fontId="15" fillId="0" borderId="0" applyFont="0" applyFill="0" applyBorder="0" applyAlignment="0" applyProtection="0"/>
    <xf numFmtId="9" fontId="15" fillId="0" borderId="0" applyFont="0" applyFill="0" applyBorder="0" applyAlignment="0" applyProtection="0"/>
    <xf numFmtId="0" fontId="159" fillId="0" borderId="0"/>
    <xf numFmtId="0" fontId="152" fillId="0" borderId="0"/>
    <xf numFmtId="170" fontId="15" fillId="0" borderId="0" applyFont="0" applyFill="0" applyBorder="0" applyAlignment="0" applyProtection="0"/>
    <xf numFmtId="43" fontId="15" fillId="0" borderId="0" applyFont="0" applyFill="0" applyBorder="0" applyAlignment="0" applyProtection="0"/>
    <xf numFmtId="43" fontId="102" fillId="0" borderId="0" applyFont="0" applyFill="0" applyBorder="0" applyAlignment="0" applyProtection="0"/>
    <xf numFmtId="43" fontId="26" fillId="0" borderId="0" applyFont="0" applyFill="0" applyBorder="0" applyAlignment="0" applyProtection="0"/>
    <xf numFmtId="0" fontId="15" fillId="0" borderId="0"/>
    <xf numFmtId="43" fontId="15" fillId="0" borderId="0" applyFont="0" applyFill="0" applyBorder="0" applyAlignment="0" applyProtection="0"/>
    <xf numFmtId="0" fontId="26" fillId="0" borderId="0"/>
    <xf numFmtId="41" fontId="15" fillId="0" borderId="0" applyFont="0" applyFill="0" applyBorder="0" applyAlignment="0" applyProtection="0"/>
    <xf numFmtId="0" fontId="26" fillId="0" borderId="0"/>
    <xf numFmtId="0" fontId="33" fillId="0" borderId="0"/>
    <xf numFmtId="0" fontId="15" fillId="0" borderId="0"/>
    <xf numFmtId="175" fontId="50" fillId="0" borderId="0" applyFont="0" applyFill="0" applyBorder="0" applyAlignment="0" applyProtection="0"/>
    <xf numFmtId="0" fontId="26" fillId="0" borderId="0"/>
    <xf numFmtId="170" fontId="15" fillId="0" borderId="0" applyFont="0" applyFill="0" applyBorder="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43" fontId="26"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0" fontId="14" fillId="0" borderId="0" applyFont="0" applyFill="0" applyBorder="0" applyAlignment="0" applyProtection="0"/>
    <xf numFmtId="0" fontId="2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14" fillId="0" borderId="0"/>
    <xf numFmtId="0" fontId="14" fillId="0" borderId="0"/>
    <xf numFmtId="43" fontId="26" fillId="0" borderId="0" applyFont="0" applyFill="0" applyBorder="0" applyAlignment="0" applyProtection="0"/>
    <xf numFmtId="0" fontId="14" fillId="0" borderId="0"/>
    <xf numFmtId="204" fontId="14" fillId="0" borderId="0"/>
    <xf numFmtId="43" fontId="14" fillId="0" borderId="0" applyFont="0" applyFill="0" applyBorder="0" applyAlignment="0" applyProtection="0"/>
    <xf numFmtId="43" fontId="14" fillId="0" borderId="0" applyFont="0" applyFill="0" applyBorder="0" applyAlignment="0" applyProtection="0"/>
    <xf numFmtId="170" fontId="14" fillId="0" borderId="0" applyFont="0" applyFill="0" applyBorder="0" applyAlignment="0" applyProtection="0"/>
    <xf numFmtId="204" fontId="14" fillId="0" borderId="0"/>
    <xf numFmtId="204" fontId="54" fillId="20" borderId="88" applyNumberFormat="0" applyAlignment="0" applyProtection="0"/>
    <xf numFmtId="204" fontId="58" fillId="7" borderId="88" applyNumberFormat="0" applyAlignment="0" applyProtection="0"/>
    <xf numFmtId="204" fontId="47" fillId="34" borderId="89" applyNumberFormat="0" applyFont="0" applyAlignment="0" applyProtection="0"/>
    <xf numFmtId="204" fontId="61" fillId="20" borderId="90" applyNumberFormat="0" applyAlignment="0" applyProtection="0"/>
    <xf numFmtId="204" fontId="14" fillId="58" borderId="0" applyNumberFormat="0" applyBorder="0" applyAlignment="0" applyProtection="0"/>
    <xf numFmtId="204" fontId="14" fillId="59" borderId="0" applyNumberFormat="0" applyBorder="0" applyAlignment="0" applyProtection="0"/>
    <xf numFmtId="204" fontId="14" fillId="62" borderId="0" applyNumberFormat="0" applyBorder="0" applyAlignment="0" applyProtection="0"/>
    <xf numFmtId="204" fontId="14" fillId="63" borderId="0" applyNumberFormat="0" applyBorder="0" applyAlignment="0" applyProtection="0"/>
    <xf numFmtId="204" fontId="14" fillId="66" borderId="0" applyNumberFormat="0" applyBorder="0" applyAlignment="0" applyProtection="0"/>
    <xf numFmtId="204" fontId="14" fillId="67" borderId="0" applyNumberFormat="0" applyBorder="0" applyAlignment="0" applyProtection="0"/>
    <xf numFmtId="204" fontId="14" fillId="70" borderId="0" applyNumberFormat="0" applyBorder="0" applyAlignment="0" applyProtection="0"/>
    <xf numFmtId="204" fontId="14" fillId="71" borderId="0" applyNumberFormat="0" applyBorder="0" applyAlignment="0" applyProtection="0"/>
    <xf numFmtId="204" fontId="14" fillId="74" borderId="0" applyNumberFormat="0" applyBorder="0" applyAlignment="0" applyProtection="0"/>
    <xf numFmtId="204" fontId="14" fillId="75" borderId="0" applyNumberFormat="0" applyBorder="0" applyAlignment="0" applyProtection="0"/>
    <xf numFmtId="204" fontId="14" fillId="78" borderId="0" applyNumberFormat="0" applyBorder="0" applyAlignment="0" applyProtection="0"/>
    <xf numFmtId="204" fontId="14" fillId="79" borderId="0" applyNumberFormat="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0" fontId="14" fillId="0" borderId="0"/>
    <xf numFmtId="0" fontId="14" fillId="0" borderId="0"/>
    <xf numFmtId="0" fontId="14" fillId="0" borderId="0"/>
    <xf numFmtId="170"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70" fontId="14" fillId="0" borderId="0" applyFont="0" applyFill="0" applyBorder="0" applyAlignment="0" applyProtection="0"/>
    <xf numFmtId="0" fontId="14" fillId="0" borderId="0"/>
    <xf numFmtId="0" fontId="14" fillId="0" borderId="0"/>
    <xf numFmtId="0" fontId="14" fillId="0" borderId="0"/>
    <xf numFmtId="170" fontId="14" fillId="0" borderId="0" applyFont="0" applyFill="0" applyBorder="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28" fillId="81" borderId="83" applyFont="0" applyFill="0" applyBorder="0" applyAlignment="0">
      <alignment horizontal="left"/>
    </xf>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14" fillId="0" borderId="0"/>
    <xf numFmtId="0" fontId="14" fillId="0" borderId="0"/>
    <xf numFmtId="9" fontId="14" fillId="0" borderId="0" applyFont="0" applyFill="0" applyBorder="0" applyAlignment="0" applyProtection="0"/>
    <xf numFmtId="43" fontId="102" fillId="0" borderId="0" applyFont="0" applyFill="0" applyBorder="0" applyAlignment="0" applyProtection="0"/>
    <xf numFmtId="0" fontId="14" fillId="0" borderId="0"/>
    <xf numFmtId="170" fontId="14" fillId="0" borderId="0" applyFont="0" applyFill="0" applyBorder="0" applyAlignment="0" applyProtection="0"/>
    <xf numFmtId="0" fontId="14" fillId="0" borderId="0"/>
    <xf numFmtId="204" fontId="14" fillId="0" borderId="0"/>
    <xf numFmtId="43" fontId="14" fillId="0" borderId="0" applyFont="0" applyFill="0" applyBorder="0" applyAlignment="0" applyProtection="0"/>
    <xf numFmtId="170" fontId="14" fillId="0" borderId="0" applyFont="0" applyFill="0" applyBorder="0" applyAlignment="0" applyProtection="0"/>
    <xf numFmtId="204" fontId="14" fillId="0" borderId="0"/>
    <xf numFmtId="204" fontId="58" fillId="7" borderId="88" applyNumberFormat="0" applyAlignment="0" applyProtection="0"/>
    <xf numFmtId="204" fontId="47" fillId="34" borderId="89" applyNumberFormat="0" applyFont="0" applyAlignment="0" applyProtection="0"/>
    <xf numFmtId="204" fontId="14" fillId="56" borderId="79" applyNumberFormat="0" applyFont="0" applyAlignment="0" applyProtection="0"/>
    <xf numFmtId="204" fontId="14" fillId="58" borderId="0" applyNumberFormat="0" applyBorder="0" applyAlignment="0" applyProtection="0"/>
    <xf numFmtId="204" fontId="14" fillId="59" borderId="0" applyNumberFormat="0" applyBorder="0" applyAlignment="0" applyProtection="0"/>
    <xf numFmtId="204" fontId="14" fillId="62" borderId="0" applyNumberFormat="0" applyBorder="0" applyAlignment="0" applyProtection="0"/>
    <xf numFmtId="204" fontId="14" fillId="63" borderId="0" applyNumberFormat="0" applyBorder="0" applyAlignment="0" applyProtection="0"/>
    <xf numFmtId="204" fontId="14" fillId="66" borderId="0" applyNumberFormat="0" applyBorder="0" applyAlignment="0" applyProtection="0"/>
    <xf numFmtId="204" fontId="14" fillId="67" borderId="0" applyNumberFormat="0" applyBorder="0" applyAlignment="0" applyProtection="0"/>
    <xf numFmtId="204" fontId="14" fillId="70" borderId="0" applyNumberFormat="0" applyBorder="0" applyAlignment="0" applyProtection="0"/>
    <xf numFmtId="204" fontId="14" fillId="71" borderId="0" applyNumberFormat="0" applyBorder="0" applyAlignment="0" applyProtection="0"/>
    <xf numFmtId="204" fontId="14" fillId="74" borderId="0" applyNumberFormat="0" applyBorder="0" applyAlignment="0" applyProtection="0"/>
    <xf numFmtId="204" fontId="14" fillId="75" borderId="0" applyNumberFormat="0" applyBorder="0" applyAlignment="0" applyProtection="0"/>
    <xf numFmtId="204" fontId="14" fillId="78" borderId="0" applyNumberFormat="0" applyBorder="0" applyAlignment="0" applyProtection="0"/>
    <xf numFmtId="204" fontId="14" fillId="79" borderId="0" applyNumberFormat="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204" fontId="14" fillId="0" borderId="0"/>
    <xf numFmtId="0" fontId="14" fillId="0" borderId="0"/>
    <xf numFmtId="0" fontId="14" fillId="58" borderId="0" applyNumberFormat="0" applyBorder="0" applyAlignment="0" applyProtection="0"/>
    <xf numFmtId="0" fontId="14" fillId="59" borderId="0" applyNumberFormat="0" applyBorder="0" applyAlignment="0" applyProtection="0"/>
    <xf numFmtId="0" fontId="14" fillId="62" borderId="0" applyNumberFormat="0" applyBorder="0" applyAlignment="0" applyProtection="0"/>
    <xf numFmtId="0" fontId="14" fillId="63" borderId="0" applyNumberFormat="0" applyBorder="0" applyAlignment="0" applyProtection="0"/>
    <xf numFmtId="0" fontId="14" fillId="66" borderId="0" applyNumberFormat="0" applyBorder="0" applyAlignment="0" applyProtection="0"/>
    <xf numFmtId="0" fontId="14" fillId="67" borderId="0" applyNumberFormat="0" applyBorder="0" applyAlignment="0" applyProtection="0"/>
    <xf numFmtId="0" fontId="14" fillId="70" borderId="0" applyNumberFormat="0" applyBorder="0" applyAlignment="0" applyProtection="0"/>
    <xf numFmtId="0" fontId="14" fillId="71" borderId="0" applyNumberFormat="0" applyBorder="0" applyAlignment="0" applyProtection="0"/>
    <xf numFmtId="0" fontId="14" fillId="74" borderId="0" applyNumberFormat="0" applyBorder="0" applyAlignment="0" applyProtection="0"/>
    <xf numFmtId="0" fontId="14" fillId="75" borderId="0" applyNumberFormat="0" applyBorder="0" applyAlignment="0" applyProtection="0"/>
    <xf numFmtId="0" fontId="14" fillId="78" borderId="0" applyNumberFormat="0" applyBorder="0" applyAlignment="0" applyProtection="0"/>
    <xf numFmtId="0" fontId="14" fillId="79" borderId="0" applyNumberFormat="0" applyBorder="0" applyAlignment="0" applyProtection="0"/>
    <xf numFmtId="0" fontId="54" fillId="20" borderId="88" applyNumberFormat="0" applyAlignment="0" applyProtection="0"/>
    <xf numFmtId="0" fontId="14" fillId="56" borderId="79" applyNumberFormat="0" applyFont="0" applyAlignment="0" applyProtection="0"/>
    <xf numFmtId="0" fontId="14" fillId="56" borderId="79" applyNumberFormat="0" applyFont="0" applyAlignment="0" applyProtection="0"/>
    <xf numFmtId="0" fontId="47" fillId="34" borderId="89" applyNumberFormat="0" applyFont="0" applyAlignment="0" applyProtection="0"/>
    <xf numFmtId="0" fontId="61" fillId="20" borderId="90" applyNumberForma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70"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1" fontId="26"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170"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9"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26" fillId="0" borderId="0" applyFont="0" applyFill="0" applyBorder="0" applyAlignment="0" applyProtection="0"/>
    <xf numFmtId="43" fontId="14"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1" fontId="14" fillId="0" borderId="0" applyFont="0" applyFill="0" applyBorder="0" applyAlignment="0" applyProtection="0"/>
    <xf numFmtId="0" fontId="14" fillId="0" borderId="0"/>
    <xf numFmtId="0" fontId="14" fillId="0" borderId="0"/>
    <xf numFmtId="221" fontId="26" fillId="0" borderId="0" applyFont="0" applyFill="0" applyBorder="0" applyAlignment="0" applyProtection="0"/>
    <xf numFmtId="43" fontId="26" fillId="0" borderId="0" applyFont="0" applyFill="0" applyBorder="0" applyAlignment="0" applyProtection="0"/>
    <xf numFmtId="0" fontId="26" fillId="0" borderId="0"/>
    <xf numFmtId="173" fontId="26" fillId="0" borderId="0" applyFont="0" applyFill="0" applyBorder="0" applyAlignment="0" applyProtection="0"/>
    <xf numFmtId="0" fontId="142" fillId="0" borderId="0"/>
    <xf numFmtId="41" fontId="142" fillId="0" borderId="0" applyFont="0" applyFill="0" applyBorder="0" applyAlignment="0" applyProtection="0"/>
    <xf numFmtId="9" fontId="26" fillId="0" borderId="0" applyFont="0" applyFill="0" applyBorder="0" applyAlignment="0" applyProtection="0"/>
    <xf numFmtId="0" fontId="14" fillId="0" borderId="0"/>
    <xf numFmtId="9" fontId="14" fillId="0" borderId="0" applyFont="0" applyFill="0" applyBorder="0" applyAlignment="0" applyProtection="0"/>
    <xf numFmtId="210" fontId="47" fillId="2" borderId="0" applyNumberFormat="0" applyBorder="0" applyAlignment="0" applyProtection="0"/>
    <xf numFmtId="210" fontId="47" fillId="2" borderId="0" applyNumberFormat="0" applyBorder="0" applyAlignment="0" applyProtection="0"/>
    <xf numFmtId="210" fontId="47" fillId="2" borderId="0" applyNumberFormat="0" applyBorder="0" applyAlignment="0" applyProtection="0"/>
    <xf numFmtId="210" fontId="47" fillId="3" borderId="0" applyNumberFormat="0" applyBorder="0" applyAlignment="0" applyProtection="0"/>
    <xf numFmtId="210" fontId="47" fillId="3" borderId="0" applyNumberFormat="0" applyBorder="0" applyAlignment="0" applyProtection="0"/>
    <xf numFmtId="210" fontId="47" fillId="3" borderId="0" applyNumberFormat="0" applyBorder="0" applyAlignment="0" applyProtection="0"/>
    <xf numFmtId="210" fontId="47" fillId="4" borderId="0" applyNumberFormat="0" applyBorder="0" applyAlignment="0" applyProtection="0"/>
    <xf numFmtId="210" fontId="47" fillId="4" borderId="0" applyNumberFormat="0" applyBorder="0" applyAlignment="0" applyProtection="0"/>
    <xf numFmtId="210" fontId="47" fillId="4" borderId="0" applyNumberFormat="0" applyBorder="0" applyAlignment="0" applyProtection="0"/>
    <xf numFmtId="210" fontId="47" fillId="5" borderId="0" applyNumberFormat="0" applyBorder="0" applyAlignment="0" applyProtection="0"/>
    <xf numFmtId="210" fontId="47" fillId="5" borderId="0" applyNumberFormat="0" applyBorder="0" applyAlignment="0" applyProtection="0"/>
    <xf numFmtId="210" fontId="47" fillId="5" borderId="0" applyNumberFormat="0" applyBorder="0" applyAlignment="0" applyProtection="0"/>
    <xf numFmtId="210" fontId="47" fillId="6" borderId="0" applyNumberFormat="0" applyBorder="0" applyAlignment="0" applyProtection="0"/>
    <xf numFmtId="210" fontId="47" fillId="6" borderId="0" applyNumberFormat="0" applyBorder="0" applyAlignment="0" applyProtection="0"/>
    <xf numFmtId="210" fontId="47" fillId="6" borderId="0" applyNumberFormat="0" applyBorder="0" applyAlignment="0" applyProtection="0"/>
    <xf numFmtId="210" fontId="47" fillId="7" borderId="0" applyNumberFormat="0" applyBorder="0" applyAlignment="0" applyProtection="0"/>
    <xf numFmtId="210" fontId="47" fillId="7" borderId="0" applyNumberFormat="0" applyBorder="0" applyAlignment="0" applyProtection="0"/>
    <xf numFmtId="210" fontId="47" fillId="7"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47" fillId="2"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47" fillId="3"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47" fillId="4"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47" fillId="5"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47" fillId="6"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47" fillId="7"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210" fontId="47" fillId="8" borderId="0" applyNumberFormat="0" applyBorder="0" applyAlignment="0" applyProtection="0"/>
    <xf numFmtId="210" fontId="47" fillId="8" borderId="0" applyNumberFormat="0" applyBorder="0" applyAlignment="0" applyProtection="0"/>
    <xf numFmtId="210" fontId="47" fillId="8" borderId="0" applyNumberFormat="0" applyBorder="0" applyAlignment="0" applyProtection="0"/>
    <xf numFmtId="210" fontId="47" fillId="9" borderId="0" applyNumberFormat="0" applyBorder="0" applyAlignment="0" applyProtection="0"/>
    <xf numFmtId="210" fontId="47" fillId="9" borderId="0" applyNumberFormat="0" applyBorder="0" applyAlignment="0" applyProtection="0"/>
    <xf numFmtId="210" fontId="47" fillId="9" borderId="0" applyNumberFormat="0" applyBorder="0" applyAlignment="0" applyProtection="0"/>
    <xf numFmtId="210" fontId="47" fillId="10" borderId="0" applyNumberFormat="0" applyBorder="0" applyAlignment="0" applyProtection="0"/>
    <xf numFmtId="210" fontId="47" fillId="10" borderId="0" applyNumberFormat="0" applyBorder="0" applyAlignment="0" applyProtection="0"/>
    <xf numFmtId="210" fontId="47" fillId="10" borderId="0" applyNumberFormat="0" applyBorder="0" applyAlignment="0" applyProtection="0"/>
    <xf numFmtId="210" fontId="47" fillId="5" borderId="0" applyNumberFormat="0" applyBorder="0" applyAlignment="0" applyProtection="0"/>
    <xf numFmtId="210" fontId="47" fillId="5" borderId="0" applyNumberFormat="0" applyBorder="0" applyAlignment="0" applyProtection="0"/>
    <xf numFmtId="210" fontId="47" fillId="5" borderId="0" applyNumberFormat="0" applyBorder="0" applyAlignment="0" applyProtection="0"/>
    <xf numFmtId="210" fontId="47" fillId="8" borderId="0" applyNumberFormat="0" applyBorder="0" applyAlignment="0" applyProtection="0"/>
    <xf numFmtId="210" fontId="47" fillId="8" borderId="0" applyNumberFormat="0" applyBorder="0" applyAlignment="0" applyProtection="0"/>
    <xf numFmtId="210" fontId="47" fillId="8" borderId="0" applyNumberFormat="0" applyBorder="0" applyAlignment="0" applyProtection="0"/>
    <xf numFmtId="210" fontId="47" fillId="11" borderId="0" applyNumberFormat="0" applyBorder="0" applyAlignment="0" applyProtection="0"/>
    <xf numFmtId="210" fontId="47" fillId="11" borderId="0" applyNumberFormat="0" applyBorder="0" applyAlignment="0" applyProtection="0"/>
    <xf numFmtId="210" fontId="47" fillId="11"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47" fillId="8"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47" fillId="9"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47" fillId="10"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47" fillId="5"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47" fillId="8"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47" fillId="11"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52" fillId="12"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52" fillId="9"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52" fillId="10"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52" fillId="13"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52" fillId="14"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52" fillId="15"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53" fillId="4"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26" fillId="0" borderId="0" applyNumberFormat="0" applyAlignment="0" applyProtection="0"/>
    <xf numFmtId="0" fontId="26" fillId="0" borderId="0" applyNumberFormat="0" applyAlignment="0" applyProtection="0"/>
    <xf numFmtId="0" fontId="26" fillId="0" borderId="0"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21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26" fillId="0" borderId="0" applyNumberFormat="0" applyAlignment="0" applyProtection="0"/>
    <xf numFmtId="0" fontId="26" fillId="0" borderId="0" applyNumberFormat="0" applyAlignment="0" applyProtection="0"/>
    <xf numFmtId="210" fontId="55" fillId="21" borderId="2" applyNumberFormat="0" applyAlignment="0" applyProtection="0"/>
    <xf numFmtId="0" fontId="26" fillId="0" borderId="0" applyNumberFormat="0" applyFill="0" applyAlignment="0" applyProtection="0"/>
    <xf numFmtId="0" fontId="26" fillId="0" borderId="0" applyNumberFormat="0" applyFill="0" applyAlignment="0" applyProtection="0"/>
    <xf numFmtId="210" fontId="56" fillId="0" borderId="81" applyNumberFormat="0" applyFill="0" applyAlignment="0" applyProtection="0"/>
    <xf numFmtId="210" fontId="55" fillId="21" borderId="2" applyNumberFormat="0" applyAlignment="0" applyProtection="0"/>
    <xf numFmtId="4" fontId="26" fillId="0" borderId="0">
      <protection locked="0"/>
    </xf>
    <xf numFmtId="3" fontId="26" fillId="0" borderId="0" applyFont="0" applyFill="0" applyBorder="0" applyAlignment="0" applyProtection="0"/>
    <xf numFmtId="3" fontId="26" fillId="0" borderId="0" applyFont="0" applyFill="0" applyBorder="0" applyAlignment="0" applyProtection="0"/>
    <xf numFmtId="3" fontId="26" fillId="0" borderId="0" applyFont="0" applyFill="0" applyBorder="0" applyAlignment="0" applyProtection="0"/>
    <xf numFmtId="3" fontId="160" fillId="0" borderId="0" applyFont="0" applyFill="0" applyBorder="0" applyAlignment="0" applyProtection="0"/>
    <xf numFmtId="3" fontId="26" fillId="0" borderId="0" applyFont="0" applyFill="0" applyBorder="0" applyAlignment="0" applyProtection="0"/>
    <xf numFmtId="3" fontId="26" fillId="0" borderId="0" applyFont="0" applyFill="0" applyBorder="0" applyAlignment="0" applyProtection="0"/>
    <xf numFmtId="3" fontId="26" fillId="0" borderId="0" applyFont="0" applyFill="0" applyBorder="0" applyAlignment="0" applyProtection="0"/>
    <xf numFmtId="3" fontId="26" fillId="0" borderId="0" applyFont="0" applyFill="0" applyBorder="0" applyAlignment="0" applyProtection="0"/>
    <xf numFmtId="3" fontId="26" fillId="0" borderId="0" applyFont="0" applyFill="0" applyBorder="0" applyAlignment="0" applyProtection="0"/>
    <xf numFmtId="3" fontId="26" fillId="0" borderId="0" applyFont="0" applyFill="0" applyBorder="0" applyAlignment="0" applyProtection="0"/>
    <xf numFmtId="3" fontId="26" fillId="0" borderId="0" applyFont="0" applyFill="0" applyBorder="0" applyAlignment="0" applyProtection="0"/>
    <xf numFmtId="3" fontId="26" fillId="0" borderId="0" applyFont="0" applyFill="0" applyBorder="0" applyAlignment="0" applyProtection="0"/>
    <xf numFmtId="3" fontId="26" fillId="0" borderId="0" applyFont="0" applyFill="0" applyBorder="0" applyAlignment="0" applyProtection="0"/>
    <xf numFmtId="3" fontId="26" fillId="0" borderId="0" applyFont="0" applyFill="0" applyBorder="0" applyAlignment="0" applyProtection="0"/>
    <xf numFmtId="235" fontId="26" fillId="0" borderId="0">
      <protection locked="0"/>
    </xf>
    <xf numFmtId="206" fontId="26" fillId="0" borderId="0" applyFont="0" applyFill="0" applyBorder="0" applyAlignment="0" applyProtection="0"/>
    <xf numFmtId="206" fontId="26" fillId="0" borderId="0" applyFont="0" applyFill="0" applyBorder="0" applyAlignment="0" applyProtection="0"/>
    <xf numFmtId="206" fontId="26" fillId="0" borderId="0" applyFont="0" applyFill="0" applyBorder="0" applyAlignment="0" applyProtection="0"/>
    <xf numFmtId="236" fontId="160" fillId="0" borderId="0" applyFont="0" applyFill="0" applyBorder="0" applyAlignment="0" applyProtection="0"/>
    <xf numFmtId="206" fontId="26" fillId="0" borderId="0" applyFont="0" applyFill="0" applyBorder="0" applyAlignment="0" applyProtection="0"/>
    <xf numFmtId="206" fontId="26" fillId="0" borderId="0" applyFont="0" applyFill="0" applyBorder="0" applyAlignment="0" applyProtection="0"/>
    <xf numFmtId="206" fontId="26" fillId="0" borderId="0" applyFont="0" applyFill="0" applyBorder="0" applyAlignment="0" applyProtection="0"/>
    <xf numFmtId="206" fontId="26" fillId="0" borderId="0" applyFont="0" applyFill="0" applyBorder="0" applyAlignment="0" applyProtection="0"/>
    <xf numFmtId="206" fontId="26" fillId="0" borderId="0" applyFont="0" applyFill="0" applyBorder="0" applyAlignment="0" applyProtection="0"/>
    <xf numFmtId="206" fontId="26" fillId="0" borderId="0" applyFont="0" applyFill="0" applyBorder="0" applyAlignment="0" applyProtection="0"/>
    <xf numFmtId="206" fontId="26" fillId="0" borderId="0" applyFont="0" applyFill="0" applyBorder="0" applyAlignment="0" applyProtection="0"/>
    <xf numFmtId="206" fontId="26" fillId="0" borderId="0" applyFont="0" applyFill="0" applyBorder="0" applyAlignment="0" applyProtection="0"/>
    <xf numFmtId="206" fontId="26" fillId="0" borderId="0" applyFont="0" applyFill="0" applyBorder="0" applyAlignment="0" applyProtection="0"/>
    <xf numFmtId="206" fontId="26" fillId="0" borderId="0" applyFont="0" applyFill="0" applyBorder="0" applyAlignment="0" applyProtection="0"/>
    <xf numFmtId="210"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160" fillId="0" borderId="0" applyFont="0" applyFill="0" applyBorder="0" applyAlignment="0" applyProtection="0"/>
    <xf numFmtId="0" fontId="26" fillId="0" borderId="0" applyFont="0" applyFill="0" applyBorder="0" applyAlignment="0" applyProtection="0"/>
    <xf numFmtId="210"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210"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210"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161" fillId="0" borderId="0">
      <protection locked="0"/>
    </xf>
    <xf numFmtId="0" fontId="147" fillId="0" borderId="0">
      <protection locked="0"/>
    </xf>
    <xf numFmtId="0" fontId="147" fillId="0" borderId="0">
      <protection locked="0"/>
    </xf>
    <xf numFmtId="0" fontId="26" fillId="0" borderId="0" applyNumberFormat="0" applyFill="0" applyBorder="0" applyAlignment="0" applyProtection="0"/>
    <xf numFmtId="0" fontId="26" fillId="0" borderId="0" applyNumberFormat="0" applyFill="0" applyBorder="0" applyAlignment="0" applyProtection="0"/>
    <xf numFmtId="210" fontId="57" fillId="0" borderId="0" applyNumberFormat="0" applyFill="0" applyBorder="0" applyAlignment="0" applyProtection="0"/>
    <xf numFmtId="210" fontId="67" fillId="22" borderId="0" applyNumberFormat="0" applyBorder="0" applyAlignment="0" applyProtection="0"/>
    <xf numFmtId="210" fontId="67" fillId="23" borderId="0" applyNumberFormat="0" applyBorder="0" applyAlignment="0" applyProtection="0"/>
    <xf numFmtId="210" fontId="67" fillId="24" borderId="0" applyNumberFormat="0" applyBorder="0" applyAlignment="0" applyProtection="0"/>
    <xf numFmtId="210" fontId="47" fillId="25" borderId="0" applyNumberFormat="0" applyBorder="0" applyAlignment="0" applyProtection="0"/>
    <xf numFmtId="210" fontId="47" fillId="25" borderId="0" applyNumberFormat="0" applyBorder="0" applyAlignment="0" applyProtection="0"/>
    <xf numFmtId="210" fontId="47" fillId="25" borderId="0" applyNumberFormat="0" applyBorder="0" applyAlignment="0" applyProtection="0"/>
    <xf numFmtId="210" fontId="47" fillId="25" borderId="0" applyNumberFormat="0" applyBorder="0" applyAlignment="0" applyProtection="0"/>
    <xf numFmtId="210" fontId="52" fillId="26"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52" fillId="16" borderId="0" applyNumberFormat="0" applyBorder="0" applyAlignment="0" applyProtection="0"/>
    <xf numFmtId="210" fontId="52" fillId="16" borderId="0" applyNumberFormat="0" applyBorder="0" applyAlignment="0" applyProtection="0"/>
    <xf numFmtId="210" fontId="52" fillId="16" borderId="0" applyNumberFormat="0" applyBorder="0" applyAlignment="0" applyProtection="0"/>
    <xf numFmtId="210" fontId="47" fillId="27" borderId="0" applyNumberFormat="0" applyBorder="0" applyAlignment="0" applyProtection="0"/>
    <xf numFmtId="210" fontId="47" fillId="27" borderId="0" applyNumberFormat="0" applyBorder="0" applyAlignment="0" applyProtection="0"/>
    <xf numFmtId="210" fontId="47" fillId="28" borderId="0" applyNumberFormat="0" applyBorder="0" applyAlignment="0" applyProtection="0"/>
    <xf numFmtId="210" fontId="47" fillId="28" borderId="0" applyNumberFormat="0" applyBorder="0" applyAlignment="0" applyProtection="0"/>
    <xf numFmtId="210" fontId="52" fillId="29"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52" fillId="17" borderId="0" applyNumberFormat="0" applyBorder="0" applyAlignment="0" applyProtection="0"/>
    <xf numFmtId="210" fontId="52" fillId="17" borderId="0" applyNumberFormat="0" applyBorder="0" applyAlignment="0" applyProtection="0"/>
    <xf numFmtId="210" fontId="52" fillId="17" borderId="0" applyNumberFormat="0" applyBorder="0" applyAlignment="0" applyProtection="0"/>
    <xf numFmtId="210" fontId="47" fillId="27" borderId="0" applyNumberFormat="0" applyBorder="0" applyAlignment="0" applyProtection="0"/>
    <xf numFmtId="210" fontId="47" fillId="27" borderId="0" applyNumberFormat="0" applyBorder="0" applyAlignment="0" applyProtection="0"/>
    <xf numFmtId="210" fontId="47" fillId="30" borderId="0" applyNumberFormat="0" applyBorder="0" applyAlignment="0" applyProtection="0"/>
    <xf numFmtId="210" fontId="47" fillId="30" borderId="0" applyNumberFormat="0" applyBorder="0" applyAlignment="0" applyProtection="0"/>
    <xf numFmtId="210" fontId="52" fillId="28"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52" fillId="18" borderId="0" applyNumberFormat="0" applyBorder="0" applyAlignment="0" applyProtection="0"/>
    <xf numFmtId="210" fontId="52" fillId="18" borderId="0" applyNumberFormat="0" applyBorder="0" applyAlignment="0" applyProtection="0"/>
    <xf numFmtId="210" fontId="52" fillId="18" borderId="0" applyNumberFormat="0" applyBorder="0" applyAlignment="0" applyProtection="0"/>
    <xf numFmtId="210" fontId="47" fillId="25" borderId="0" applyNumberFormat="0" applyBorder="0" applyAlignment="0" applyProtection="0"/>
    <xf numFmtId="210" fontId="47" fillId="25" borderId="0" applyNumberFormat="0" applyBorder="0" applyAlignment="0" applyProtection="0"/>
    <xf numFmtId="210" fontId="47" fillId="28" borderId="0" applyNumberFormat="0" applyBorder="0" applyAlignment="0" applyProtection="0"/>
    <xf numFmtId="210" fontId="47" fillId="28" borderId="0" applyNumberFormat="0" applyBorder="0" applyAlignment="0" applyProtection="0"/>
    <xf numFmtId="210" fontId="52" fillId="28"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52" fillId="13" borderId="0" applyNumberFormat="0" applyBorder="0" applyAlignment="0" applyProtection="0"/>
    <xf numFmtId="210" fontId="52" fillId="13" borderId="0" applyNumberFormat="0" applyBorder="0" applyAlignment="0" applyProtection="0"/>
    <xf numFmtId="210" fontId="52" fillId="13" borderId="0" applyNumberFormat="0" applyBorder="0" applyAlignment="0" applyProtection="0"/>
    <xf numFmtId="210" fontId="47" fillId="31" borderId="0" applyNumberFormat="0" applyBorder="0" applyAlignment="0" applyProtection="0"/>
    <xf numFmtId="210" fontId="47" fillId="31" borderId="0" applyNumberFormat="0" applyBorder="0" applyAlignment="0" applyProtection="0"/>
    <xf numFmtId="210" fontId="47" fillId="25" borderId="0" applyNumberFormat="0" applyBorder="0" applyAlignment="0" applyProtection="0"/>
    <xf numFmtId="210" fontId="47" fillId="25" borderId="0" applyNumberFormat="0" applyBorder="0" applyAlignment="0" applyProtection="0"/>
    <xf numFmtId="210" fontId="52" fillId="26"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52" fillId="14" borderId="0" applyNumberFormat="0" applyBorder="0" applyAlignment="0" applyProtection="0"/>
    <xf numFmtId="210" fontId="52" fillId="14" borderId="0" applyNumberFormat="0" applyBorder="0" applyAlignment="0" applyProtection="0"/>
    <xf numFmtId="210" fontId="52" fillId="14" borderId="0" applyNumberFormat="0" applyBorder="0" applyAlignment="0" applyProtection="0"/>
    <xf numFmtId="210" fontId="47" fillId="27" borderId="0" applyNumberFormat="0" applyBorder="0" applyAlignment="0" applyProtection="0"/>
    <xf numFmtId="210" fontId="47" fillId="27" borderId="0" applyNumberFormat="0" applyBorder="0" applyAlignment="0" applyProtection="0"/>
    <xf numFmtId="210" fontId="47" fillId="32" borderId="0" applyNumberFormat="0" applyBorder="0" applyAlignment="0" applyProtection="0"/>
    <xf numFmtId="210" fontId="47" fillId="32" borderId="0" applyNumberFormat="0" applyBorder="0" applyAlignment="0" applyProtection="0"/>
    <xf numFmtId="210" fontId="52" fillId="32" borderId="0" applyNumberFormat="0" applyBorder="0" applyAlignment="0" applyProtection="0"/>
    <xf numFmtId="0" fontId="26" fillId="0" borderId="0" applyNumberFormat="0" applyBorder="0" applyAlignment="0" applyProtection="0"/>
    <xf numFmtId="0" fontId="26" fillId="0" borderId="0" applyNumberFormat="0" applyBorder="0" applyAlignment="0" applyProtection="0"/>
    <xf numFmtId="210" fontId="52" fillId="19" borderId="0" applyNumberFormat="0" applyBorder="0" applyAlignment="0" applyProtection="0"/>
    <xf numFmtId="210" fontId="52" fillId="19" borderId="0" applyNumberFormat="0" applyBorder="0" applyAlignment="0" applyProtection="0"/>
    <xf numFmtId="210" fontId="52" fillId="19" borderId="0" applyNumberFormat="0" applyBorder="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26" fillId="0" borderId="0" applyNumberFormat="0" applyAlignment="0" applyProtection="0"/>
    <xf numFmtId="0" fontId="26" fillId="0" borderId="0" applyNumberFormat="0" applyAlignment="0" applyProtection="0"/>
    <xf numFmtId="0" fontId="26" fillId="0" borderId="0"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69" fillId="0" borderId="0"/>
    <xf numFmtId="210" fontId="69" fillId="0" borderId="0"/>
    <xf numFmtId="204" fontId="26" fillId="0" borderId="0" applyFont="0" applyFill="0" applyBorder="0" applyAlignment="0" applyProtection="0"/>
    <xf numFmtId="204" fontId="26" fillId="0" borderId="0" applyFont="0" applyFill="0" applyBorder="0" applyAlignment="0" applyProtection="0"/>
    <xf numFmtId="204" fontId="26" fillId="0" borderId="0" applyFont="0" applyFill="0" applyBorder="0" applyAlignment="0" applyProtection="0"/>
    <xf numFmtId="204" fontId="26" fillId="0" borderId="0" applyFont="0" applyFill="0" applyBorder="0" applyAlignment="0" applyProtection="0"/>
    <xf numFmtId="182" fontId="26" fillId="0" borderId="0" applyFont="0" applyFill="0" applyBorder="0" applyAlignment="0" applyProtection="0"/>
    <xf numFmtId="182" fontId="26" fillId="0" borderId="0" applyFont="0" applyFill="0" applyBorder="0" applyAlignment="0" applyProtection="0"/>
    <xf numFmtId="182" fontId="26" fillId="0" borderId="0" applyFont="0" applyFill="0" applyBorder="0" applyAlignment="0" applyProtection="0"/>
    <xf numFmtId="210" fontId="47" fillId="0" borderId="0" applyFont="0" applyFill="0" applyBorder="0" applyAlignment="0" applyProtection="0"/>
    <xf numFmtId="0" fontId="47" fillId="0" borderId="0" applyFont="0" applyFill="0" applyBorder="0" applyAlignment="0" applyProtection="0"/>
    <xf numFmtId="182" fontId="26" fillId="0" borderId="0" applyFont="0" applyFill="0" applyBorder="0" applyAlignment="0" applyProtection="0"/>
    <xf numFmtId="182" fontId="26" fillId="0" borderId="0" applyFont="0" applyFill="0" applyBorder="0" applyAlignment="0" applyProtection="0"/>
    <xf numFmtId="182" fontId="26" fillId="0" borderId="0" applyFont="0" applyFill="0" applyBorder="0" applyAlignment="0" applyProtection="0"/>
    <xf numFmtId="210" fontId="47" fillId="0" borderId="0" applyFont="0" applyFill="0" applyBorder="0" applyAlignment="0" applyProtection="0"/>
    <xf numFmtId="0" fontId="47" fillId="0" borderId="0" applyFont="0" applyFill="0" applyBorder="0" applyAlignment="0" applyProtection="0"/>
    <xf numFmtId="210" fontId="26" fillId="0" borderId="0" applyFont="0" applyFill="0" applyBorder="0" applyAlignment="0" applyProtection="0"/>
    <xf numFmtId="204" fontId="26" fillId="0" borderId="0" applyFont="0" applyFill="0" applyBorder="0" applyAlignment="0" applyProtection="0"/>
    <xf numFmtId="204" fontId="26" fillId="0" borderId="0" applyFont="0" applyFill="0" applyBorder="0" applyAlignment="0" applyProtection="0"/>
    <xf numFmtId="204" fontId="26" fillId="0" borderId="0" applyFont="0" applyFill="0" applyBorder="0" applyAlignment="0" applyProtection="0"/>
    <xf numFmtId="0" fontId="26" fillId="0" borderId="0" applyFont="0" applyFill="0" applyBorder="0" applyAlignment="0" applyProtection="0"/>
    <xf numFmtId="0" fontId="73" fillId="0" borderId="0" applyFont="0" applyFill="0" applyBorder="0" applyAlignment="0" applyProtection="0"/>
    <xf numFmtId="210" fontId="26" fillId="0" borderId="0" applyFont="0" applyFill="0" applyBorder="0" applyAlignment="0" applyProtection="0"/>
    <xf numFmtId="210" fontId="26" fillId="0" borderId="0" applyFont="0" applyFill="0" applyBorder="0" applyAlignment="0" applyProtection="0"/>
    <xf numFmtId="210" fontId="26" fillId="0" borderId="0" applyFont="0" applyFill="0" applyBorder="0" applyAlignment="0" applyProtection="0"/>
    <xf numFmtId="210" fontId="26" fillId="0" borderId="0" applyFont="0" applyFill="0" applyBorder="0" applyAlignment="0" applyProtection="0"/>
    <xf numFmtId="204" fontId="26" fillId="0" borderId="0" applyFont="0" applyFill="0" applyBorder="0" applyAlignment="0" applyProtection="0"/>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237" fontId="161" fillId="0" borderId="0">
      <protection locked="0"/>
    </xf>
    <xf numFmtId="4" fontId="161" fillId="0" borderId="0">
      <protection locked="0"/>
    </xf>
    <xf numFmtId="2" fontId="26" fillId="0" borderId="0" applyFont="0" applyFill="0" applyBorder="0" applyAlignment="0" applyProtection="0"/>
    <xf numFmtId="2" fontId="26" fillId="0" borderId="0" applyFont="0" applyFill="0" applyBorder="0" applyAlignment="0" applyProtection="0"/>
    <xf numFmtId="2" fontId="26" fillId="0" borderId="0" applyFont="0" applyFill="0" applyBorder="0" applyAlignment="0" applyProtection="0"/>
    <xf numFmtId="2" fontId="160" fillId="0" borderId="0" applyFont="0" applyFill="0" applyBorder="0" applyAlignment="0" applyProtection="0"/>
    <xf numFmtId="2" fontId="26" fillId="0" borderId="0" applyFont="0" applyFill="0" applyBorder="0" applyAlignment="0" applyProtection="0"/>
    <xf numFmtId="2" fontId="26" fillId="0" borderId="0" applyFont="0" applyFill="0" applyBorder="0" applyAlignment="0" applyProtection="0"/>
    <xf numFmtId="2" fontId="26" fillId="0" borderId="0" applyFont="0" applyFill="0" applyBorder="0" applyAlignment="0" applyProtection="0"/>
    <xf numFmtId="2" fontId="26" fillId="0" borderId="0" applyFont="0" applyFill="0" applyBorder="0" applyAlignment="0" applyProtection="0"/>
    <xf numFmtId="2" fontId="26" fillId="0" borderId="0" applyFont="0" applyFill="0" applyBorder="0" applyAlignment="0" applyProtection="0"/>
    <xf numFmtId="2" fontId="26" fillId="0" borderId="0" applyFont="0" applyFill="0" applyBorder="0" applyAlignment="0" applyProtection="0"/>
    <xf numFmtId="2" fontId="26" fillId="0" borderId="0" applyFont="0" applyFill="0" applyBorder="0" applyAlignment="0" applyProtection="0"/>
    <xf numFmtId="2" fontId="26" fillId="0" borderId="0" applyFont="0" applyFill="0" applyBorder="0" applyAlignment="0" applyProtection="0"/>
    <xf numFmtId="2" fontId="26" fillId="0" borderId="0" applyFont="0" applyFill="0" applyBorder="0" applyAlignment="0" applyProtection="0"/>
    <xf numFmtId="2" fontId="26" fillId="0" borderId="0" applyFont="0" applyFill="0" applyBorder="0" applyAlignment="0" applyProtection="0"/>
    <xf numFmtId="210" fontId="53" fillId="4" borderId="0" applyNumberFormat="0" applyBorder="0" applyAlignment="0" applyProtection="0"/>
    <xf numFmtId="210" fontId="65" fillId="0" borderId="4" applyNumberFormat="0" applyFill="0" applyAlignment="0" applyProtection="0"/>
    <xf numFmtId="210" fontId="70" fillId="0" borderId="0" applyNumberFormat="0" applyFill="0" applyBorder="0" applyAlignment="0" applyProtection="0"/>
    <xf numFmtId="210" fontId="66" fillId="0" borderId="5" applyNumberFormat="0" applyFill="0" applyAlignment="0" applyProtection="0"/>
    <xf numFmtId="210" fontId="57" fillId="0" borderId="0" applyNumberFormat="0" applyFill="0" applyBorder="0" applyAlignment="0" applyProtection="0"/>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applyNumberFormat="0" applyBorder="0" applyAlignment="0" applyProtection="0"/>
    <xf numFmtId="0" fontId="26" fillId="0" borderId="0" applyNumberFormat="0" applyBorder="0" applyAlignment="0" applyProtection="0"/>
    <xf numFmtId="210" fontId="59" fillId="3" borderId="0" applyNumberFormat="0" applyBorder="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21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56" fillId="0" borderId="81" applyNumberFormat="0" applyFill="0" applyAlignment="0" applyProtection="0"/>
    <xf numFmtId="210" fontId="56" fillId="0" borderId="81" applyNumberFormat="0" applyFill="0" applyAlignment="0" applyProtection="0"/>
    <xf numFmtId="0" fontId="56" fillId="0" borderId="81" applyNumberFormat="0" applyFill="0" applyAlignment="0" applyProtection="0"/>
    <xf numFmtId="238" fontId="26" fillId="0" borderId="0" applyFont="0" applyFill="0" applyBorder="0" applyAlignment="0" applyProtection="0"/>
    <xf numFmtId="238" fontId="26" fillId="0" borderId="0" applyFont="0" applyFill="0" applyBorder="0" applyAlignment="0" applyProtection="0"/>
    <xf numFmtId="238" fontId="26" fillId="0" borderId="0" applyFont="0" applyFill="0" applyBorder="0" applyAlignment="0" applyProtection="0"/>
    <xf numFmtId="41" fontId="47" fillId="0" borderId="0" applyFont="0" applyFill="0" applyBorder="0" applyAlignment="0" applyProtection="0"/>
    <xf numFmtId="41" fontId="26" fillId="0" borderId="0" applyFont="0" applyFill="0" applyBorder="0" applyAlignment="0" applyProtection="0"/>
    <xf numFmtId="202" fontId="26" fillId="0" borderId="0" applyFont="0" applyFill="0" applyBorder="0" applyAlignment="0" applyProtection="0"/>
    <xf numFmtId="202" fontId="26" fillId="0" borderId="0" applyFont="0" applyFill="0" applyBorder="0" applyAlignment="0" applyProtection="0"/>
    <xf numFmtId="202" fontId="26" fillId="0" borderId="0" applyFont="0" applyFill="0" applyBorder="0" applyAlignment="0" applyProtection="0"/>
    <xf numFmtId="41" fontId="142" fillId="0" borderId="0" applyFont="0" applyFill="0" applyBorder="0" applyAlignment="0" applyProtection="0"/>
    <xf numFmtId="41" fontId="47" fillId="0" borderId="0" applyFont="0" applyFill="0" applyBorder="0" applyAlignment="0" applyProtection="0"/>
    <xf numFmtId="238" fontId="26" fillId="0" borderId="0" applyFont="0" applyFill="0" applyBorder="0" applyAlignment="0" applyProtection="0"/>
    <xf numFmtId="238" fontId="26" fillId="0" borderId="0" applyFont="0" applyFill="0" applyBorder="0" applyAlignment="0" applyProtection="0"/>
    <xf numFmtId="238" fontId="26" fillId="0" borderId="0" applyFont="0" applyFill="0" applyBorder="0" applyAlignment="0" applyProtection="0"/>
    <xf numFmtId="202" fontId="26" fillId="0" borderId="0" applyFont="0" applyFill="0" applyBorder="0" applyAlignment="0" applyProtection="0"/>
    <xf numFmtId="202" fontId="26" fillId="0" borderId="0" applyFont="0" applyFill="0" applyBorder="0" applyAlignment="0" applyProtection="0"/>
    <xf numFmtId="202" fontId="26" fillId="0" borderId="0" applyFont="0" applyFill="0" applyBorder="0" applyAlignment="0" applyProtection="0"/>
    <xf numFmtId="202" fontId="26" fillId="0" borderId="0" applyFont="0" applyFill="0" applyBorder="0" applyAlignment="0" applyProtection="0"/>
    <xf numFmtId="41" fontId="47" fillId="0" borderId="0" applyFont="0" applyFill="0" applyBorder="0" applyAlignment="0" applyProtection="0"/>
    <xf numFmtId="41" fontId="47" fillId="0" borderId="0" applyFont="0" applyFill="0" applyBorder="0" applyAlignment="0" applyProtection="0"/>
    <xf numFmtId="41" fontId="47"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205" fontId="26" fillId="0" borderId="0" applyFont="0" applyFill="0" applyBorder="0" applyAlignment="0" applyProtection="0"/>
    <xf numFmtId="205" fontId="26" fillId="0" borderId="0" applyFont="0" applyFill="0" applyBorder="0" applyAlignment="0" applyProtection="0"/>
    <xf numFmtId="20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28" fillId="81" borderId="83" applyFont="0" applyFill="0" applyBorder="0" applyAlignment="0">
      <alignment horizontal="left"/>
    </xf>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43" fontId="4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211" fontId="26" fillId="0" borderId="0" applyFont="0" applyFill="0" applyBorder="0" applyAlignment="0" applyProtection="0"/>
    <xf numFmtId="211" fontId="26" fillId="0" borderId="0" applyFont="0" applyFill="0" applyBorder="0" applyAlignment="0" applyProtection="0"/>
    <xf numFmtId="211" fontId="26" fillId="0" borderId="0" applyFont="0" applyFill="0" applyBorder="0" applyAlignment="0" applyProtection="0"/>
    <xf numFmtId="43" fontId="47" fillId="0" borderId="0" applyFont="0" applyFill="0" applyBorder="0" applyAlignment="0" applyProtection="0"/>
    <xf numFmtId="181" fontId="26" fillId="0" borderId="0" applyFont="0" applyFill="0" applyBorder="0" applyAlignment="0" applyProtection="0"/>
    <xf numFmtId="181" fontId="26" fillId="0" borderId="0" applyFont="0" applyFill="0" applyBorder="0" applyAlignment="0" applyProtection="0"/>
    <xf numFmtId="181"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95" fontId="26" fillId="0" borderId="0" applyFont="0" applyFill="0" applyBorder="0" applyAlignment="0" applyProtection="0"/>
    <xf numFmtId="195" fontId="26" fillId="0" borderId="0" applyFont="0" applyFill="0" applyBorder="0" applyAlignment="0" applyProtection="0"/>
    <xf numFmtId="195" fontId="26" fillId="0" borderId="0" applyFont="0" applyFill="0" applyBorder="0" applyAlignment="0" applyProtection="0"/>
    <xf numFmtId="43" fontId="47" fillId="0" borderId="0" applyFont="0" applyFill="0" applyBorder="0" applyAlignment="0" applyProtection="0"/>
    <xf numFmtId="180" fontId="26" fillId="0" borderId="0" applyFont="0" applyFill="0" applyBorder="0" applyAlignment="0" applyProtection="0"/>
    <xf numFmtId="180" fontId="26" fillId="0" borderId="0" applyFont="0" applyFill="0" applyBorder="0" applyAlignment="0" applyProtection="0"/>
    <xf numFmtId="180"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195" fontId="26" fillId="0" borderId="0" applyFont="0" applyFill="0" applyBorder="0" applyAlignment="0" applyProtection="0"/>
    <xf numFmtId="195" fontId="26" fillId="0" borderId="0" applyFont="0" applyFill="0" applyBorder="0" applyAlignment="0" applyProtection="0"/>
    <xf numFmtId="195" fontId="26" fillId="0" borderId="0" applyFont="0" applyFill="0" applyBorder="0" applyAlignment="0" applyProtection="0"/>
    <xf numFmtId="195" fontId="26" fillId="0" borderId="0" applyFont="0" applyFill="0" applyBorder="0" applyAlignment="0" applyProtection="0"/>
    <xf numFmtId="195" fontId="26" fillId="0" borderId="0" applyFont="0" applyFill="0" applyBorder="0" applyAlignment="0" applyProtection="0"/>
    <xf numFmtId="195" fontId="26" fillId="0" borderId="0" applyFont="0" applyFill="0" applyBorder="0" applyAlignment="0" applyProtection="0"/>
    <xf numFmtId="195" fontId="26" fillId="0" borderId="0" applyFont="0" applyFill="0" applyBorder="0" applyAlignment="0" applyProtection="0"/>
    <xf numFmtId="195"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205" fontId="26" fillId="0" borderId="0" applyFont="0" applyFill="0" applyBorder="0" applyAlignment="0" applyProtection="0"/>
    <xf numFmtId="205" fontId="26" fillId="0" borderId="0" applyFont="0" applyFill="0" applyBorder="0" applyAlignment="0" applyProtection="0"/>
    <xf numFmtId="43" fontId="47"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205" fontId="26" fillId="0" borderId="0" applyFont="0" applyFill="0" applyBorder="0" applyAlignment="0" applyProtection="0"/>
    <xf numFmtId="205" fontId="26" fillId="0" borderId="0" applyFont="0" applyFill="0" applyBorder="0" applyAlignment="0" applyProtection="0"/>
    <xf numFmtId="205" fontId="26" fillId="0" borderId="0" applyFont="0" applyFill="0" applyBorder="0" applyAlignment="0" applyProtection="0"/>
    <xf numFmtId="205" fontId="26" fillId="0" borderId="0" applyFont="0" applyFill="0" applyBorder="0" applyAlignment="0" applyProtection="0"/>
    <xf numFmtId="205" fontId="26" fillId="0" borderId="0" applyFont="0" applyFill="0" applyBorder="0" applyAlignment="0" applyProtection="0"/>
    <xf numFmtId="205" fontId="26" fillId="0" borderId="0" applyFont="0" applyFill="0" applyBorder="0" applyAlignment="0" applyProtection="0"/>
    <xf numFmtId="205" fontId="26" fillId="0" borderId="0" applyFont="0" applyFill="0" applyBorder="0" applyAlignment="0" applyProtection="0"/>
    <xf numFmtId="43" fontId="47" fillId="0" borderId="0" applyFont="0" applyFill="0" applyBorder="0" applyAlignment="0" applyProtection="0"/>
    <xf numFmtId="180" fontId="26" fillId="0" borderId="0" applyFont="0" applyFill="0" applyBorder="0" applyAlignment="0" applyProtection="0"/>
    <xf numFmtId="180" fontId="26" fillId="0" borderId="0" applyFont="0" applyFill="0" applyBorder="0" applyAlignment="0" applyProtection="0"/>
    <xf numFmtId="180"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97" fontId="26" fillId="0" borderId="0" applyFill="0" applyBorder="0" applyAlignment="0" applyProtection="0"/>
    <xf numFmtId="197" fontId="26" fillId="0" borderId="0" applyFill="0" applyBorder="0" applyAlignment="0" applyProtection="0"/>
    <xf numFmtId="197" fontId="26" fillId="0" borderId="0" applyFill="0" applyBorder="0" applyAlignment="0" applyProtection="0"/>
    <xf numFmtId="197" fontId="26" fillId="0" borderId="0" applyFill="0" applyBorder="0" applyAlignment="0" applyProtection="0"/>
    <xf numFmtId="43" fontId="47" fillId="0" borderId="0" applyFont="0" applyFill="0" applyBorder="0" applyAlignment="0" applyProtection="0"/>
    <xf numFmtId="180" fontId="26" fillId="0" borderId="0" applyFont="0" applyFill="0" applyBorder="0" applyAlignment="0" applyProtection="0"/>
    <xf numFmtId="180" fontId="26" fillId="0" borderId="0" applyFont="0" applyFill="0" applyBorder="0" applyAlignment="0" applyProtection="0"/>
    <xf numFmtId="180"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43" fontId="47" fillId="0" borderId="0" applyFont="0" applyFill="0" applyBorder="0" applyAlignment="0" applyProtection="0"/>
    <xf numFmtId="180" fontId="26" fillId="0" borderId="0" applyFont="0" applyFill="0" applyBorder="0" applyAlignment="0" applyProtection="0"/>
    <xf numFmtId="180" fontId="26" fillId="0" borderId="0" applyFont="0" applyFill="0" applyBorder="0" applyAlignment="0" applyProtection="0"/>
    <xf numFmtId="180"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180" fontId="26" fillId="0" borderId="0" applyFont="0" applyFill="0" applyBorder="0" applyAlignment="0" applyProtection="0"/>
    <xf numFmtId="180" fontId="26" fillId="0" borderId="0" applyFont="0" applyFill="0" applyBorder="0" applyAlignment="0" applyProtection="0"/>
    <xf numFmtId="180"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43" fontId="33"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1"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1" fontId="26" fillId="0" borderId="0" applyFont="0" applyFill="0" applyBorder="0" applyAlignment="0" applyProtection="0"/>
    <xf numFmtId="41"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43" fontId="14"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208" fontId="26" fillId="0" borderId="0" applyFill="0" applyBorder="0" applyAlignment="0" applyProtection="0"/>
    <xf numFmtId="208" fontId="26" fillId="0" borderId="0" applyFill="0" applyBorder="0" applyAlignment="0" applyProtection="0"/>
    <xf numFmtId="208" fontId="26" fillId="0" borderId="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5" fontId="26" fillId="0" borderId="0" applyFill="0" applyBorder="0" applyAlignment="0" applyProtection="0"/>
    <xf numFmtId="175" fontId="26" fillId="0" borderId="0" applyFill="0" applyBorder="0" applyAlignment="0" applyProtection="0"/>
    <xf numFmtId="175" fontId="26" fillId="0" borderId="0" applyFill="0" applyBorder="0" applyAlignment="0" applyProtection="0"/>
    <xf numFmtId="175" fontId="26"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208" fontId="26" fillId="0" borderId="0" applyFill="0" applyBorder="0" applyAlignment="0" applyProtection="0"/>
    <xf numFmtId="208" fontId="26" fillId="0" borderId="0" applyFill="0" applyBorder="0" applyAlignment="0" applyProtection="0"/>
    <xf numFmtId="201" fontId="47" fillId="0" borderId="0" applyFont="0" applyFill="0" applyBorder="0" applyAlignment="0" applyProtection="0"/>
    <xf numFmtId="201" fontId="47" fillId="0" borderId="0" applyFont="0" applyFill="0" applyBorder="0" applyAlignment="0" applyProtection="0"/>
    <xf numFmtId="201" fontId="47" fillId="0" borderId="0" applyFont="0" applyFill="0" applyBorder="0" applyAlignment="0" applyProtection="0"/>
    <xf numFmtId="19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239" fontId="26" fillId="0" borderId="0" applyFont="0" applyFill="0" applyBorder="0" applyAlignment="0" applyProtection="0"/>
    <xf numFmtId="239" fontId="26" fillId="0" borderId="0" applyFont="0" applyFill="0" applyBorder="0" applyAlignment="0" applyProtection="0"/>
    <xf numFmtId="239"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ill="0" applyBorder="0" applyAlignment="0" applyProtection="0"/>
    <xf numFmtId="175" fontId="26" fillId="0" borderId="0" applyFill="0" applyBorder="0" applyAlignment="0" applyProtection="0"/>
    <xf numFmtId="175" fontId="26" fillId="0" borderId="0" applyFill="0" applyBorder="0" applyAlignment="0" applyProtection="0"/>
    <xf numFmtId="175" fontId="26"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239" fontId="26" fillId="0" borderId="0" applyFont="0" applyFill="0" applyBorder="0" applyAlignment="0" applyProtection="0"/>
    <xf numFmtId="239"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208" fontId="26" fillId="0" borderId="0" applyFill="0" applyBorder="0" applyAlignment="0" applyProtection="0"/>
    <xf numFmtId="208" fontId="26" fillId="0" borderId="0" applyFill="0" applyBorder="0" applyAlignment="0" applyProtection="0"/>
    <xf numFmtId="208" fontId="26" fillId="0" borderId="0" applyFill="0" applyBorder="0" applyAlignment="0" applyProtection="0"/>
    <xf numFmtId="208" fontId="26" fillId="0" borderId="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208" fontId="26" fillId="0" borderId="0" applyFill="0" applyBorder="0" applyAlignment="0" applyProtection="0"/>
    <xf numFmtId="208" fontId="26" fillId="0" borderId="0" applyFill="0" applyBorder="0" applyAlignment="0" applyProtection="0"/>
    <xf numFmtId="208" fontId="26" fillId="0" borderId="0" applyFill="0" applyBorder="0" applyAlignment="0" applyProtection="0"/>
    <xf numFmtId="208" fontId="26"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43" fontId="4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72" fontId="47" fillId="0" borderId="0" applyFont="0" applyFill="0" applyBorder="0" applyAlignment="0" applyProtection="0"/>
    <xf numFmtId="172" fontId="47" fillId="0" borderId="0" applyFont="0" applyFill="0" applyBorder="0" applyAlignment="0" applyProtection="0"/>
    <xf numFmtId="42" fontId="47"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42" fontId="47" fillId="0" borderId="0" applyFont="0" applyFill="0" applyBorder="0" applyAlignment="0" applyProtection="0"/>
    <xf numFmtId="42" fontId="47" fillId="0" borderId="0" applyFont="0" applyFill="0" applyBorder="0" applyAlignment="0" applyProtection="0"/>
    <xf numFmtId="42" fontId="47"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42" fontId="47" fillId="0" borderId="0" applyFont="0" applyFill="0" applyBorder="0" applyAlignment="0" applyProtection="0"/>
    <xf numFmtId="42" fontId="47"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3" fontId="47" fillId="0" borderId="0" applyFont="0" applyFill="0" applyBorder="0" applyAlignment="0" applyProtection="0"/>
    <xf numFmtId="173" fontId="47" fillId="0" borderId="0" applyFont="0" applyFill="0" applyBorder="0" applyAlignment="0" applyProtection="0"/>
    <xf numFmtId="173" fontId="47" fillId="0" borderId="0" applyFont="0" applyFill="0" applyBorder="0" applyAlignment="0" applyProtection="0"/>
    <xf numFmtId="173" fontId="26" fillId="0" borderId="0" applyFont="0" applyFill="0" applyBorder="0" applyAlignment="0" applyProtection="0"/>
    <xf numFmtId="173" fontId="47" fillId="0" borderId="0" applyFont="0" applyFill="0" applyBorder="0" applyAlignment="0" applyProtection="0"/>
    <xf numFmtId="173" fontId="47" fillId="0" borderId="0" applyFont="0" applyFill="0" applyBorder="0" applyAlignment="0" applyProtection="0"/>
    <xf numFmtId="170" fontId="47" fillId="0" borderId="0" applyFont="0" applyFill="0" applyBorder="0" applyAlignment="0" applyProtection="0"/>
    <xf numFmtId="173" fontId="47" fillId="0" borderId="0" applyFont="0" applyFill="0" applyBorder="0" applyAlignment="0" applyProtection="0"/>
    <xf numFmtId="170" fontId="94" fillId="0" borderId="0" applyFont="0" applyFill="0" applyBorder="0" applyAlignment="0" applyProtection="0"/>
    <xf numFmtId="173" fontId="26" fillId="0" borderId="0" applyFont="0" applyFill="0" applyBorder="0" applyAlignment="0" applyProtection="0"/>
    <xf numFmtId="173" fontId="47" fillId="0" borderId="0" applyFont="0" applyFill="0" applyBorder="0" applyAlignment="0" applyProtection="0"/>
    <xf numFmtId="173" fontId="47" fillId="0" borderId="0" applyFont="0" applyFill="0" applyBorder="0" applyAlignment="0" applyProtection="0"/>
    <xf numFmtId="173" fontId="47" fillId="0" borderId="0" applyFont="0" applyFill="0" applyBorder="0" applyAlignment="0" applyProtection="0"/>
    <xf numFmtId="170" fontId="14"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3"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0" fontId="47"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240" fontId="26" fillId="0" borderId="0" applyFont="0" applyFill="0" applyBorder="0" applyAlignment="0" applyProtection="0"/>
    <xf numFmtId="240" fontId="26" fillId="0" borderId="0" applyFont="0" applyFill="0" applyBorder="0" applyAlignment="0" applyProtection="0"/>
    <xf numFmtId="240"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81" fontId="26" fillId="0" borderId="0" applyFont="0" applyFill="0" applyBorder="0" applyAlignment="0" applyProtection="0"/>
    <xf numFmtId="181" fontId="26" fillId="0" borderId="0" applyFont="0" applyFill="0" applyBorder="0" applyAlignment="0" applyProtection="0"/>
    <xf numFmtId="181" fontId="26" fillId="0" borderId="0" applyFont="0" applyFill="0" applyBorder="0" applyAlignment="0" applyProtection="0"/>
    <xf numFmtId="181"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164" fontId="26" fillId="0" borderId="0" applyFont="0" applyFill="0" applyBorder="0" applyAlignment="0" applyProtection="0"/>
    <xf numFmtId="164"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241" fontId="26" fillId="0" borderId="0" applyFont="0" applyFill="0" applyBorder="0" applyAlignment="0" applyProtection="0"/>
    <xf numFmtId="241" fontId="26" fillId="0" borderId="0" applyFont="0" applyFill="0" applyBorder="0" applyAlignment="0" applyProtection="0"/>
    <xf numFmtId="170" fontId="47" fillId="0" borderId="0" applyFont="0" applyFill="0" applyBorder="0" applyAlignment="0" applyProtection="0"/>
    <xf numFmtId="241" fontId="26" fillId="0" borderId="0" applyFont="0" applyFill="0" applyBorder="0" applyAlignment="0" applyProtection="0"/>
    <xf numFmtId="170" fontId="47" fillId="0" borderId="0" applyFont="0" applyFill="0" applyBorder="0" applyAlignment="0" applyProtection="0"/>
    <xf numFmtId="210" fontId="26" fillId="0" borderId="0" applyFont="0" applyFill="0" applyBorder="0" applyAlignment="0" applyProtection="0"/>
    <xf numFmtId="210" fontId="26" fillId="0" borderId="0" applyFont="0" applyFill="0" applyBorder="0" applyAlignment="0" applyProtection="0"/>
    <xf numFmtId="210" fontId="26" fillId="0" borderId="0" applyFont="0" applyFill="0" applyBorder="0" applyAlignment="0" applyProtection="0"/>
    <xf numFmtId="181" fontId="26" fillId="0" borderId="0" applyFont="0" applyFill="0" applyBorder="0" applyAlignment="0" applyProtection="0"/>
    <xf numFmtId="0"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240" fontId="26" fillId="0" borderId="0" applyFont="0" applyFill="0" applyBorder="0" applyAlignment="0" applyProtection="0"/>
    <xf numFmtId="240" fontId="26" fillId="0" borderId="0" applyFont="0" applyFill="0" applyBorder="0" applyAlignment="0" applyProtection="0"/>
    <xf numFmtId="240"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4" fontId="26" fillId="0" borderId="0" applyFont="0" applyFill="0" applyBorder="0" applyAlignment="0" applyProtection="0"/>
    <xf numFmtId="170" fontId="47" fillId="0" borderId="0" applyFont="0" applyFill="0" applyBorder="0" applyAlignment="0" applyProtection="0"/>
    <xf numFmtId="174" fontId="26" fillId="0" borderId="0" applyFont="0" applyFill="0" applyBorder="0" applyAlignment="0" applyProtection="0"/>
    <xf numFmtId="170" fontId="47" fillId="0" borderId="0" applyFont="0" applyFill="0" applyBorder="0" applyAlignment="0" applyProtection="0"/>
    <xf numFmtId="174" fontId="26" fillId="0" borderId="0" applyFont="0" applyFill="0" applyBorder="0" applyAlignment="0" applyProtection="0"/>
    <xf numFmtId="170" fontId="47"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0" fontId="47" fillId="0" borderId="0" applyFont="0" applyFill="0" applyBorder="0" applyAlignment="0" applyProtection="0"/>
    <xf numFmtId="174"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4" fontId="26" fillId="0" borderId="0" applyFont="0" applyFill="0" applyBorder="0" applyAlignment="0" applyProtection="0"/>
    <xf numFmtId="170" fontId="47"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4"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64" fontId="26" fillId="0" borderId="0" applyFont="0" applyFill="0" applyBorder="0" applyAlignment="0" applyProtection="0"/>
    <xf numFmtId="164" fontId="26" fillId="0" borderId="0" applyFont="0" applyFill="0" applyBorder="0" applyAlignment="0" applyProtection="0"/>
    <xf numFmtId="164"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83" fontId="26" fillId="0" borderId="0" applyFont="0" applyFill="0" applyBorder="0" applyAlignment="0" applyProtection="0"/>
    <xf numFmtId="183" fontId="26" fillId="0" borderId="0" applyFont="0" applyFill="0" applyBorder="0" applyAlignment="0" applyProtection="0"/>
    <xf numFmtId="183"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83" fontId="26" fillId="0" borderId="0" applyFont="0" applyFill="0" applyBorder="0" applyAlignment="0" applyProtection="0"/>
    <xf numFmtId="183" fontId="26" fillId="0" borderId="0" applyFont="0" applyFill="0" applyBorder="0" applyAlignment="0" applyProtection="0"/>
    <xf numFmtId="170" fontId="47" fillId="0" borderId="0" applyFont="0" applyFill="0" applyBorder="0" applyAlignment="0" applyProtection="0"/>
    <xf numFmtId="183"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83" fontId="26" fillId="0" borderId="0" applyFont="0" applyFill="0" applyBorder="0" applyAlignment="0" applyProtection="0"/>
    <xf numFmtId="183"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83" fontId="26" fillId="0" borderId="0" applyFont="0" applyFill="0" applyBorder="0" applyAlignment="0" applyProtection="0"/>
    <xf numFmtId="170" fontId="47"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83" fontId="26" fillId="0" borderId="0" applyFont="0" applyFill="0" applyBorder="0" applyAlignment="0" applyProtection="0"/>
    <xf numFmtId="183" fontId="26" fillId="0" borderId="0" applyFont="0" applyFill="0" applyBorder="0" applyAlignment="0" applyProtection="0"/>
    <xf numFmtId="183" fontId="26" fillId="0" borderId="0" applyFont="0" applyFill="0" applyBorder="0" applyAlignment="0" applyProtection="0"/>
    <xf numFmtId="170" fontId="47" fillId="0" borderId="0" applyFont="0" applyFill="0" applyBorder="0" applyAlignment="0" applyProtection="0"/>
    <xf numFmtId="173" fontId="47" fillId="0" borderId="0" applyFont="0" applyFill="0" applyBorder="0" applyAlignment="0" applyProtection="0"/>
    <xf numFmtId="173"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3"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174" fontId="26"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26" fillId="0" borderId="0" applyFont="0" applyFill="0" applyBorder="0" applyAlignment="0" applyProtection="0"/>
    <xf numFmtId="173" fontId="14" fillId="0" borderId="0" applyFont="0" applyFill="0" applyBorder="0" applyAlignment="0" applyProtection="0"/>
    <xf numFmtId="170" fontId="47" fillId="0" borderId="0" applyFont="0" applyFill="0" applyBorder="0" applyAlignment="0" applyProtection="0"/>
    <xf numFmtId="173" fontId="26"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3" fontId="26"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3" fontId="26" fillId="0" borderId="0" applyFont="0" applyFill="0" applyBorder="0" applyAlignment="0" applyProtection="0"/>
    <xf numFmtId="170" fontId="47" fillId="0" borderId="0" applyFont="0" applyFill="0" applyBorder="0" applyAlignment="0" applyProtection="0"/>
    <xf numFmtId="173"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3"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6" fillId="0" borderId="0" applyFont="0" applyFill="0" applyBorder="0" applyAlignment="0" applyProtection="0"/>
    <xf numFmtId="241" fontId="26" fillId="0" borderId="0" applyFont="0" applyFill="0" applyBorder="0" applyAlignment="0" applyProtection="0"/>
    <xf numFmtId="170" fontId="26" fillId="0" borderId="0" applyFont="0" applyFill="0" applyBorder="0" applyAlignment="0" applyProtection="0"/>
    <xf numFmtId="241" fontId="26" fillId="0" borderId="0" applyFont="0" applyFill="0" applyBorder="0" applyAlignment="0" applyProtection="0"/>
    <xf numFmtId="241"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203" fontId="26" fillId="0" borderId="0" applyFont="0" applyFill="0" applyBorder="0" applyAlignment="0" applyProtection="0"/>
    <xf numFmtId="203" fontId="26" fillId="0" borderId="0" applyFont="0" applyFill="0" applyBorder="0" applyAlignment="0" applyProtection="0"/>
    <xf numFmtId="203" fontId="26" fillId="0" borderId="0" applyFont="0" applyFill="0" applyBorder="0" applyAlignment="0" applyProtection="0"/>
    <xf numFmtId="203"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203" fontId="26" fillId="0" borderId="0" applyFont="0" applyFill="0" applyBorder="0" applyAlignment="0" applyProtection="0"/>
    <xf numFmtId="203"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203" fontId="26" fillId="0" borderId="0" applyFont="0" applyFill="0" applyBorder="0" applyAlignment="0" applyProtection="0"/>
    <xf numFmtId="203"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3"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47"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203"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203" fontId="26" fillId="0" borderId="0" applyFont="0" applyFill="0" applyBorder="0" applyAlignment="0" applyProtection="0"/>
    <xf numFmtId="203" fontId="26" fillId="0" borderId="0" applyFont="0" applyFill="0" applyBorder="0" applyAlignment="0" applyProtection="0"/>
    <xf numFmtId="203" fontId="26" fillId="0" borderId="0" applyFont="0" applyFill="0" applyBorder="0" applyAlignment="0" applyProtection="0"/>
    <xf numFmtId="203" fontId="26" fillId="0" borderId="0" applyFont="0" applyFill="0" applyBorder="0" applyAlignment="0" applyProtection="0"/>
    <xf numFmtId="203" fontId="26" fillId="0" borderId="0" applyFont="0" applyFill="0" applyBorder="0" applyAlignment="0" applyProtection="0"/>
    <xf numFmtId="203" fontId="26" fillId="0" borderId="0" applyFont="0" applyFill="0" applyBorder="0" applyAlignment="0" applyProtection="0"/>
    <xf numFmtId="203"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64" fontId="26" fillId="0" borderId="0" applyFont="0" applyFill="0" applyBorder="0" applyAlignment="0" applyProtection="0"/>
    <xf numFmtId="170" fontId="26" fillId="0" borderId="0" applyFont="0" applyFill="0" applyBorder="0" applyAlignment="0" applyProtection="0"/>
    <xf numFmtId="164" fontId="26" fillId="0" borderId="0" applyFont="0" applyFill="0" applyBorder="0" applyAlignment="0" applyProtection="0"/>
    <xf numFmtId="164"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4" fontId="26" fillId="0" borderId="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4" fontId="26" fillId="0" borderId="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0" fontId="68" fillId="0" borderId="0" applyFont="0" applyFill="0" applyBorder="0" applyAlignment="0" applyProtection="0"/>
    <xf numFmtId="170" fontId="68"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242" fontId="161" fillId="0" borderId="0">
      <protection locked="0"/>
    </xf>
    <xf numFmtId="0" fontId="26" fillId="0" borderId="0" applyNumberFormat="0" applyBorder="0" applyAlignment="0" applyProtection="0"/>
    <xf numFmtId="0" fontId="26" fillId="0" borderId="0" applyNumberFormat="0" applyBorder="0" applyAlignment="0" applyProtection="0"/>
    <xf numFmtId="0" fontId="162" fillId="0" borderId="0"/>
    <xf numFmtId="0" fontId="162" fillId="0" borderId="0"/>
    <xf numFmtId="0" fontId="162" fillId="0" borderId="0"/>
    <xf numFmtId="0" fontId="162" fillId="0" borderId="0"/>
    <xf numFmtId="0" fontId="162" fillId="0" borderId="0"/>
    <xf numFmtId="0" fontId="162" fillId="0" borderId="0"/>
    <xf numFmtId="0" fontId="162" fillId="0" borderId="0"/>
    <xf numFmtId="0" fontId="162" fillId="0" borderId="0"/>
    <xf numFmtId="0" fontId="26" fillId="0" borderId="0" applyBorder="0"/>
    <xf numFmtId="210" fontId="26" fillId="0" borderId="0" applyBorder="0"/>
    <xf numFmtId="0" fontId="26" fillId="0" borderId="0" applyBorder="0"/>
    <xf numFmtId="0" fontId="26" fillId="0" borderId="0" applyBorder="0"/>
    <xf numFmtId="0" fontId="26" fillId="0" borderId="0" applyBorder="0"/>
    <xf numFmtId="0" fontId="26" fillId="0" borderId="0" applyBorder="0"/>
    <xf numFmtId="0" fontId="26" fillId="0" borderId="0"/>
    <xf numFmtId="0" fontId="26" fillId="0" borderId="0" applyBorder="0"/>
    <xf numFmtId="210" fontId="26" fillId="0" borderId="0" applyBorder="0"/>
    <xf numFmtId="0" fontId="26" fillId="0" borderId="0" applyBorder="0"/>
    <xf numFmtId="0" fontId="26" fillId="0" borderId="0" applyBorder="0"/>
    <xf numFmtId="0" fontId="26" fillId="0" borderId="0" applyBorder="0"/>
    <xf numFmtId="0" fontId="26" fillId="0" borderId="0" applyBorder="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210" fontId="26" fillId="0" borderId="0"/>
    <xf numFmtId="0" fontId="26" fillId="0" borderId="0"/>
    <xf numFmtId="0" fontId="26" fillId="0" borderId="0"/>
    <xf numFmtId="0" fontId="26" fillId="0" borderId="0"/>
    <xf numFmtId="0" fontId="47" fillId="0" borderId="0"/>
    <xf numFmtId="0" fontId="26" fillId="0" borderId="0"/>
    <xf numFmtId="210" fontId="26" fillId="0" borderId="0"/>
    <xf numFmtId="0" fontId="26" fillId="0" borderId="0"/>
    <xf numFmtId="0" fontId="26" fillId="0" borderId="0"/>
    <xf numFmtId="0" fontId="26" fillId="0" borderId="0"/>
    <xf numFmtId="0" fontId="26" fillId="0" borderId="0"/>
    <xf numFmtId="210" fontId="26" fillId="0" borderId="0"/>
    <xf numFmtId="0" fontId="26" fillId="0" borderId="0"/>
    <xf numFmtId="0" fontId="26" fillId="0" borderId="0"/>
    <xf numFmtId="0" fontId="26" fillId="0" borderId="0"/>
    <xf numFmtId="0" fontId="26" fillId="0" borderId="0"/>
    <xf numFmtId="0" fontId="47" fillId="0" borderId="0"/>
    <xf numFmtId="0" fontId="47" fillId="0" borderId="0"/>
    <xf numFmtId="0" fontId="47" fillId="0" borderId="0"/>
    <xf numFmtId="0" fontId="14" fillId="0" borderId="0"/>
    <xf numFmtId="0" fontId="14" fillId="0" borderId="0"/>
    <xf numFmtId="0" fontId="14" fillId="0" borderId="0"/>
    <xf numFmtId="0" fontId="26" fillId="0" borderId="0"/>
    <xf numFmtId="0" fontId="47" fillId="0" borderId="0"/>
    <xf numFmtId="0" fontId="163" fillId="0" borderId="0"/>
    <xf numFmtId="0" fontId="26" fillId="0" borderId="0"/>
    <xf numFmtId="0" fontId="26" fillId="0" borderId="0"/>
    <xf numFmtId="0" fontId="26" fillId="0" borderId="0"/>
    <xf numFmtId="0" fontId="14" fillId="0" borderId="0"/>
    <xf numFmtId="0" fontId="14" fillId="0" borderId="0"/>
    <xf numFmtId="0" fontId="14" fillId="0" borderId="0"/>
    <xf numFmtId="0" fontId="14" fillId="0" borderId="0"/>
    <xf numFmtId="0" fontId="14" fillId="0" borderId="0"/>
    <xf numFmtId="0" fontId="14" fillId="0" borderId="0"/>
    <xf numFmtId="0" fontId="94" fillId="0" borderId="0"/>
    <xf numFmtId="0" fontId="9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210" fontId="26" fillId="0" borderId="0"/>
    <xf numFmtId="0" fontId="26" fillId="0" borderId="0"/>
    <xf numFmtId="210" fontId="26" fillId="0" borderId="0"/>
    <xf numFmtId="210" fontId="26" fillId="0" borderId="0"/>
    <xf numFmtId="21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4" fillId="0" borderId="0"/>
    <xf numFmtId="0" fontId="94" fillId="0" borderId="0"/>
    <xf numFmtId="0" fontId="26" fillId="0" borderId="0"/>
    <xf numFmtId="0" fontId="26" fillId="0" borderId="0"/>
    <xf numFmtId="0" fontId="26" fillId="0" borderId="0"/>
    <xf numFmtId="0" fontId="26" fillId="0" borderId="0"/>
    <xf numFmtId="0" fontId="26" fillId="0" borderId="0"/>
    <xf numFmtId="0" fontId="14" fillId="0" borderId="0"/>
    <xf numFmtId="0" fontId="14" fillId="0" borderId="0"/>
    <xf numFmtId="0" fontId="14" fillId="0" borderId="0"/>
    <xf numFmtId="0" fontId="14" fillId="0" borderId="0"/>
    <xf numFmtId="0" fontId="26" fillId="0" borderId="0"/>
    <xf numFmtId="0" fontId="47" fillId="0" borderId="0"/>
    <xf numFmtId="0" fontId="26" fillId="0" borderId="0"/>
    <xf numFmtId="0" fontId="26" fillId="0" borderId="0"/>
    <xf numFmtId="210" fontId="33" fillId="0" borderId="0"/>
    <xf numFmtId="0" fontId="26" fillId="0" borderId="0"/>
    <xf numFmtId="0" fontId="26" fillId="0" borderId="0"/>
    <xf numFmtId="0" fontId="14" fillId="0" borderId="0"/>
    <xf numFmtId="0" fontId="14" fillId="0" borderId="0"/>
    <xf numFmtId="0" fontId="14" fillId="0" borderId="0"/>
    <xf numFmtId="0" fontId="14" fillId="0" borderId="0"/>
    <xf numFmtId="210" fontId="14" fillId="0" borderId="0"/>
    <xf numFmtId="0" fontId="14" fillId="0" borderId="0"/>
    <xf numFmtId="0" fontId="14" fillId="0" borderId="0"/>
    <xf numFmtId="0" fontId="14" fillId="0" borderId="0"/>
    <xf numFmtId="0" fontId="14" fillId="0" borderId="0"/>
    <xf numFmtId="0" fontId="14" fillId="0" borderId="0"/>
    <xf numFmtId="210" fontId="26" fillId="0" borderId="0"/>
    <xf numFmtId="0" fontId="26" fillId="0" borderId="0"/>
    <xf numFmtId="0" fontId="26" fillId="0" borderId="0"/>
    <xf numFmtId="0" fontId="26" fillId="0" borderId="0"/>
    <xf numFmtId="0" fontId="26" fillId="0" borderId="0"/>
    <xf numFmtId="210" fontId="26" fillId="0" borderId="0"/>
    <xf numFmtId="0" fontId="26" fillId="0" borderId="0"/>
    <xf numFmtId="0" fontId="26" fillId="0" borderId="0"/>
    <xf numFmtId="0" fontId="26" fillId="0" borderId="0"/>
    <xf numFmtId="0" fontId="26" fillId="0" borderId="0"/>
    <xf numFmtId="0" fontId="14" fillId="0" borderId="0"/>
    <xf numFmtId="0" fontId="14" fillId="0" borderId="0"/>
    <xf numFmtId="0" fontId="14" fillId="0" borderId="0"/>
    <xf numFmtId="0" fontId="47" fillId="0" borderId="0"/>
    <xf numFmtId="0" fontId="26" fillId="0" borderId="0"/>
    <xf numFmtId="0" fontId="26" fillId="0" borderId="0"/>
    <xf numFmtId="0" fontId="26" fillId="0" borderId="0"/>
    <xf numFmtId="210" fontId="26" fillId="0" borderId="0"/>
    <xf numFmtId="0" fontId="26" fillId="0" borderId="0"/>
    <xf numFmtId="0" fontId="26" fillId="0" borderId="0"/>
    <xf numFmtId="0" fontId="26" fillId="0" borderId="0"/>
    <xf numFmtId="0" fontId="26" fillId="0" borderId="0"/>
    <xf numFmtId="210" fontId="14" fillId="0" borderId="0"/>
    <xf numFmtId="0" fontId="14" fillId="0" borderId="0"/>
    <xf numFmtId="0" fontId="14" fillId="0" borderId="0"/>
    <xf numFmtId="0" fontId="14" fillId="0" borderId="0"/>
    <xf numFmtId="0" fontId="47" fillId="0" borderId="0"/>
    <xf numFmtId="210" fontId="26" fillId="0" borderId="0"/>
    <xf numFmtId="0" fontId="26" fillId="0" borderId="0"/>
    <xf numFmtId="0" fontId="26" fillId="0" borderId="0"/>
    <xf numFmtId="0" fontId="26" fillId="0" borderId="0"/>
    <xf numFmtId="0" fontId="26" fillId="0" borderId="0"/>
    <xf numFmtId="210" fontId="26" fillId="0" borderId="0"/>
    <xf numFmtId="0" fontId="26" fillId="0" borderId="0"/>
    <xf numFmtId="0" fontId="26" fillId="0" borderId="0"/>
    <xf numFmtId="0" fontId="26" fillId="0" borderId="0"/>
    <xf numFmtId="0" fontId="26" fillId="0" borderId="0"/>
    <xf numFmtId="210" fontId="26" fillId="0" borderId="0"/>
    <xf numFmtId="0" fontId="26" fillId="0" borderId="0"/>
    <xf numFmtId="0" fontId="26" fillId="0" borderId="0"/>
    <xf numFmtId="0" fontId="26" fillId="0" borderId="0"/>
    <xf numFmtId="0" fontId="26" fillId="0" borderId="0"/>
    <xf numFmtId="210" fontId="26" fillId="0" borderId="0"/>
    <xf numFmtId="0" fontId="26" fillId="0" borderId="0"/>
    <xf numFmtId="0" fontId="26" fillId="0" borderId="0"/>
    <xf numFmtId="0" fontId="26" fillId="0" borderId="0"/>
    <xf numFmtId="0" fontId="26" fillId="0" borderId="0"/>
    <xf numFmtId="210" fontId="26" fillId="0" borderId="0"/>
    <xf numFmtId="0" fontId="26" fillId="0" borderId="0"/>
    <xf numFmtId="0" fontId="26" fillId="0" borderId="0"/>
    <xf numFmtId="0" fontId="26" fillId="0" borderId="0"/>
    <xf numFmtId="204" fontId="26" fillId="0" borderId="0"/>
    <xf numFmtId="204" fontId="26" fillId="0" borderId="0"/>
    <xf numFmtId="204" fontId="26" fillId="0" borderId="0"/>
    <xf numFmtId="0" fontId="14" fillId="0" borderId="0"/>
    <xf numFmtId="0" fontId="14" fillId="0" borderId="0"/>
    <xf numFmtId="210" fontId="14" fillId="0" borderId="0"/>
    <xf numFmtId="210" fontId="14" fillId="0" borderId="0"/>
    <xf numFmtId="0" fontId="14" fillId="0" borderId="0"/>
    <xf numFmtId="0" fontId="14" fillId="0" borderId="0"/>
    <xf numFmtId="21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210" fontId="33" fillId="0" borderId="0"/>
    <xf numFmtId="210" fontId="33" fillId="0" borderId="0"/>
    <xf numFmtId="210" fontId="33" fillId="0" borderId="0"/>
    <xf numFmtId="0" fontId="14" fillId="0" borderId="0"/>
    <xf numFmtId="210" fontId="14" fillId="0" borderId="0"/>
    <xf numFmtId="0" fontId="164" fillId="0" borderId="0"/>
    <xf numFmtId="0" fontId="14" fillId="0" borderId="0"/>
    <xf numFmtId="0" fontId="14" fillId="0" borderId="0"/>
    <xf numFmtId="0" fontId="14" fillId="0" borderId="0"/>
    <xf numFmtId="210" fontId="14" fillId="0" borderId="0"/>
    <xf numFmtId="0" fontId="14" fillId="0" borderId="0"/>
    <xf numFmtId="0" fontId="14" fillId="0" borderId="0"/>
    <xf numFmtId="0" fontId="14" fillId="0" borderId="0"/>
    <xf numFmtId="0" fontId="14" fillId="0" borderId="0"/>
    <xf numFmtId="210" fontId="26" fillId="0" borderId="0"/>
    <xf numFmtId="0" fontId="26" fillId="0" borderId="0"/>
    <xf numFmtId="0" fontId="26" fillId="0" borderId="0"/>
    <xf numFmtId="0" fontId="26" fillId="0" borderId="0"/>
    <xf numFmtId="0" fontId="26" fillId="0" borderId="0"/>
    <xf numFmtId="0" fontId="14" fillId="0" borderId="0"/>
    <xf numFmtId="210" fontId="14" fillId="0" borderId="0"/>
    <xf numFmtId="204" fontId="26" fillId="0" borderId="0"/>
    <xf numFmtId="204" fontId="26" fillId="0" borderId="0"/>
    <xf numFmtId="204" fontId="2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210" fontId="14" fillId="0" borderId="0"/>
    <xf numFmtId="0" fontId="159" fillId="0" borderId="0"/>
    <xf numFmtId="0" fontId="14" fillId="0" borderId="0"/>
    <xf numFmtId="0" fontId="14" fillId="0" borderId="0"/>
    <xf numFmtId="0" fontId="14" fillId="0" borderId="0"/>
    <xf numFmtId="0" fontId="26" fillId="0" borderId="0" applyBorder="0"/>
    <xf numFmtId="0" fontId="26" fillId="0" borderId="0" applyBorder="0"/>
    <xf numFmtId="0" fontId="14" fillId="0" borderId="0"/>
    <xf numFmtId="210" fontId="14" fillId="0" borderId="0"/>
    <xf numFmtId="0" fontId="159" fillId="0" borderId="0"/>
    <xf numFmtId="0" fontId="14" fillId="0" borderId="0"/>
    <xf numFmtId="0" fontId="14" fillId="0" borderId="0"/>
    <xf numFmtId="0" fontId="14" fillId="0" borderId="0"/>
    <xf numFmtId="0" fontId="47" fillId="0" borderId="0"/>
    <xf numFmtId="204" fontId="26" fillId="0" borderId="0"/>
    <xf numFmtId="204" fontId="26" fillId="0" borderId="0"/>
    <xf numFmtId="210" fontId="26" fillId="0" borderId="0"/>
    <xf numFmtId="0" fontId="14" fillId="0" borderId="0"/>
    <xf numFmtId="0" fontId="14" fillId="0" borderId="0"/>
    <xf numFmtId="0" fontId="26" fillId="0" borderId="0"/>
    <xf numFmtId="0" fontId="26" fillId="0" borderId="0"/>
    <xf numFmtId="0" fontId="26" fillId="0" borderId="0"/>
    <xf numFmtId="0" fontId="14" fillId="0" borderId="0"/>
    <xf numFmtId="0" fontId="26" fillId="0" borderId="0"/>
    <xf numFmtId="0" fontId="26" fillId="0" borderId="0"/>
    <xf numFmtId="0" fontId="26" fillId="0" borderId="0"/>
    <xf numFmtId="0" fontId="26" fillId="0" borderId="0"/>
    <xf numFmtId="0" fontId="26" fillId="0" borderId="0"/>
    <xf numFmtId="210" fontId="33" fillId="0" borderId="0"/>
    <xf numFmtId="0" fontId="26" fillId="0" borderId="0"/>
    <xf numFmtId="0" fontId="2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210" fontId="26" fillId="0" borderId="0"/>
    <xf numFmtId="0" fontId="26" fillId="0" borderId="0"/>
    <xf numFmtId="0" fontId="26" fillId="0" borderId="0"/>
    <xf numFmtId="0" fontId="26" fillId="0" borderId="0"/>
    <xf numFmtId="0" fontId="26" fillId="0" borderId="0"/>
    <xf numFmtId="210" fontId="26" fillId="0" borderId="0"/>
    <xf numFmtId="0" fontId="26" fillId="0" borderId="0"/>
    <xf numFmtId="0" fontId="26" fillId="0" borderId="0"/>
    <xf numFmtId="0" fontId="26" fillId="0" borderId="0"/>
    <xf numFmtId="0" fontId="26" fillId="0" borderId="0"/>
    <xf numFmtId="210" fontId="33" fillId="0" borderId="0"/>
    <xf numFmtId="0" fontId="14" fillId="0" borderId="0"/>
    <xf numFmtId="21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6" fillId="0" borderId="0"/>
    <xf numFmtId="0" fontId="26" fillId="0" borderId="0"/>
    <xf numFmtId="210" fontId="26" fillId="0" borderId="0"/>
    <xf numFmtId="0" fontId="26" fillId="0" borderId="0"/>
    <xf numFmtId="210" fontId="94" fillId="0" borderId="0"/>
    <xf numFmtId="0" fontId="47" fillId="0" borderId="0"/>
    <xf numFmtId="0" fontId="33" fillId="0" borderId="0"/>
    <xf numFmtId="210" fontId="26" fillId="0" borderId="0"/>
    <xf numFmtId="210" fontId="26" fillId="0" borderId="0"/>
    <xf numFmtId="210" fontId="26" fillId="0" borderId="0"/>
    <xf numFmtId="210" fontId="26" fillId="0" borderId="0"/>
    <xf numFmtId="0" fontId="26" fillId="0" borderId="0"/>
    <xf numFmtId="0" fontId="26" fillId="0" borderId="0"/>
    <xf numFmtId="0" fontId="26" fillId="0" borderId="0"/>
    <xf numFmtId="0" fontId="26" fillId="0" borderId="0"/>
    <xf numFmtId="21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210" fontId="47" fillId="0" borderId="0"/>
    <xf numFmtId="210" fontId="47" fillId="0" borderId="0"/>
    <xf numFmtId="210" fontId="47" fillId="0" borderId="0"/>
    <xf numFmtId="210" fontId="47" fillId="0" borderId="0"/>
    <xf numFmtId="0" fontId="26" fillId="0" borderId="0"/>
    <xf numFmtId="0" fontId="26" fillId="0" borderId="0"/>
    <xf numFmtId="210" fontId="47" fillId="0" borderId="0"/>
    <xf numFmtId="210" fontId="47" fillId="0" borderId="0"/>
    <xf numFmtId="210" fontId="47" fillId="0" borderId="0"/>
    <xf numFmtId="210" fontId="47" fillId="0" borderId="0"/>
    <xf numFmtId="210" fontId="26" fillId="0" borderId="0"/>
    <xf numFmtId="0" fontId="26" fillId="0" borderId="0"/>
    <xf numFmtId="0" fontId="26" fillId="0" borderId="0"/>
    <xf numFmtId="0" fontId="26" fillId="0" borderId="0"/>
    <xf numFmtId="0" fontId="26" fillId="0" borderId="0"/>
    <xf numFmtId="0" fontId="14" fillId="0" borderId="0"/>
    <xf numFmtId="21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210" fontId="47" fillId="0" borderId="0"/>
    <xf numFmtId="210" fontId="47" fillId="0" borderId="0"/>
    <xf numFmtId="210" fontId="47"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210" fontId="47" fillId="0" borderId="0"/>
    <xf numFmtId="210" fontId="47" fillId="0" borderId="0"/>
    <xf numFmtId="210" fontId="47" fillId="0" borderId="0"/>
    <xf numFmtId="0" fontId="26" fillId="0" borderId="0"/>
    <xf numFmtId="0" fontId="33" fillId="0" borderId="0"/>
    <xf numFmtId="0" fontId="33" fillId="0" borderId="0"/>
    <xf numFmtId="0" fontId="33" fillId="0" borderId="0"/>
    <xf numFmtId="0" fontId="33" fillId="0" borderId="0"/>
    <xf numFmtId="0" fontId="26" fillId="0" borderId="0"/>
    <xf numFmtId="0" fontId="26" fillId="0" borderId="0"/>
    <xf numFmtId="0" fontId="26" fillId="0" borderId="0"/>
    <xf numFmtId="0" fontId="26" fillId="0" borderId="0"/>
    <xf numFmtId="210" fontId="47" fillId="0" borderId="0"/>
    <xf numFmtId="210" fontId="47" fillId="0" borderId="0"/>
    <xf numFmtId="210" fontId="26" fillId="0" borderId="0"/>
    <xf numFmtId="0" fontId="26" fillId="0" borderId="0"/>
    <xf numFmtId="0" fontId="26" fillId="0" borderId="0"/>
    <xf numFmtId="0" fontId="26" fillId="0" borderId="0"/>
    <xf numFmtId="0" fontId="26" fillId="0" borderId="0"/>
    <xf numFmtId="210" fontId="94" fillId="0" borderId="0"/>
    <xf numFmtId="0" fontId="123" fillId="0" borderId="0"/>
    <xf numFmtId="0" fontId="94" fillId="0" borderId="0"/>
    <xf numFmtId="210" fontId="94" fillId="0" borderId="0"/>
    <xf numFmtId="0" fontId="26" fillId="0" borderId="0" applyBorder="0"/>
    <xf numFmtId="0" fontId="26" fillId="0" borderId="0" applyBorder="0"/>
    <xf numFmtId="0" fontId="26" fillId="0" borderId="0" applyBorder="0"/>
    <xf numFmtId="0" fontId="94" fillId="0" borderId="0"/>
    <xf numFmtId="210" fontId="94" fillId="0" borderId="0"/>
    <xf numFmtId="0" fontId="47" fillId="0" borderId="0"/>
    <xf numFmtId="0" fontId="94" fillId="0" borderId="0"/>
    <xf numFmtId="204" fontId="26" fillId="0" borderId="0"/>
    <xf numFmtId="204" fontId="26" fillId="0" borderId="0"/>
    <xf numFmtId="204" fontId="26" fillId="0" borderId="0"/>
    <xf numFmtId="204" fontId="26" fillId="0" borderId="0"/>
    <xf numFmtId="0" fontId="26" fillId="0" borderId="0" applyBorder="0"/>
    <xf numFmtId="0" fontId="26" fillId="0" borderId="0" applyBorder="0"/>
    <xf numFmtId="0" fontId="26" fillId="0" borderId="0" applyBorder="0"/>
    <xf numFmtId="210" fontId="26" fillId="0" borderId="0"/>
    <xf numFmtId="210" fontId="26" fillId="0" borderId="0"/>
    <xf numFmtId="210" fontId="26" fillId="0" borderId="0"/>
    <xf numFmtId="210" fontId="26" fillId="0" borderId="0"/>
    <xf numFmtId="204" fontId="26" fillId="0" borderId="0"/>
    <xf numFmtId="234" fontId="26" fillId="0" borderId="0"/>
    <xf numFmtId="0" fontId="9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4" fillId="0" borderId="0"/>
    <xf numFmtId="0" fontId="14" fillId="0" borderId="0"/>
    <xf numFmtId="204" fontId="26" fillId="0" borderId="0"/>
    <xf numFmtId="204" fontId="26" fillId="0" borderId="0"/>
    <xf numFmtId="0" fontId="26" fillId="0" borderId="0"/>
    <xf numFmtId="210" fontId="26" fillId="0" borderId="0"/>
    <xf numFmtId="0" fontId="26" fillId="0" borderId="0"/>
    <xf numFmtId="0" fontId="26" fillId="0" borderId="0"/>
    <xf numFmtId="0" fontId="26" fillId="0" borderId="0"/>
    <xf numFmtId="0" fontId="26" fillId="0" borderId="0"/>
    <xf numFmtId="0" fontId="14" fillId="0" borderId="0"/>
    <xf numFmtId="0" fontId="14" fillId="0" borderId="0"/>
    <xf numFmtId="210" fontId="26" fillId="0" borderId="0"/>
    <xf numFmtId="0" fontId="26" fillId="0" borderId="0"/>
    <xf numFmtId="0" fontId="26" fillId="0" borderId="0"/>
    <xf numFmtId="0" fontId="26" fillId="0" borderId="0"/>
    <xf numFmtId="0" fontId="26" fillId="0" borderId="0"/>
    <xf numFmtId="210" fontId="33" fillId="0" borderId="0"/>
    <xf numFmtId="210" fontId="33" fillId="0" borderId="0"/>
    <xf numFmtId="210" fontId="33" fillId="0" borderId="0"/>
    <xf numFmtId="0" fontId="14" fillId="0" borderId="0"/>
    <xf numFmtId="0" fontId="14" fillId="0" borderId="0"/>
    <xf numFmtId="0" fontId="14" fillId="0" borderId="0"/>
    <xf numFmtId="0" fontId="14" fillId="0" borderId="0"/>
    <xf numFmtId="0" fontId="14" fillId="0" borderId="0"/>
    <xf numFmtId="0" fontId="14" fillId="0" borderId="0"/>
    <xf numFmtId="210" fontId="33" fillId="0" borderId="0"/>
    <xf numFmtId="210" fontId="33" fillId="0" borderId="0"/>
    <xf numFmtId="210" fontId="33" fillId="0" borderId="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0" borderId="0" applyNumberFormat="0" applyFont="0" applyAlignment="0" applyProtection="0"/>
    <xf numFmtId="0" fontId="26" fillId="0" borderId="0"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21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43" fontId="26" fillId="0" borderId="0">
      <protection locked="0"/>
    </xf>
    <xf numFmtId="243" fontId="26" fillId="0" borderId="0">
      <protection locked="0"/>
    </xf>
    <xf numFmtId="243" fontId="26" fillId="0" borderId="0">
      <protection locked="0"/>
    </xf>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ill="0" applyBorder="0" applyAlignment="0" applyProtection="0"/>
    <xf numFmtId="9" fontId="26" fillId="0" borderId="0" applyFill="0" applyBorder="0" applyAlignment="0" applyProtection="0"/>
    <xf numFmtId="9" fontId="26" fillId="0" borderId="0" applyFill="0" applyBorder="0" applyAlignment="0" applyProtection="0"/>
    <xf numFmtId="9" fontId="26" fillId="0" borderId="0" applyFill="0" applyBorder="0" applyAlignment="0" applyProtection="0"/>
    <xf numFmtId="9" fontId="47"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47"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26" fillId="0" borderId="0" applyFill="0" applyBorder="0" applyAlignment="0" applyProtection="0"/>
    <xf numFmtId="9" fontId="26" fillId="0" borderId="0" applyFill="0" applyBorder="0" applyAlignment="0" applyProtection="0"/>
    <xf numFmtId="9" fontId="26" fillId="0" borderId="0" applyFill="0" applyBorder="0" applyAlignment="0" applyProtection="0"/>
    <xf numFmtId="9" fontId="26" fillId="0" borderId="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26" fillId="0" borderId="0" applyFont="0" applyFill="0" applyBorder="0" applyAlignment="0" applyProtection="0"/>
    <xf numFmtId="9" fontId="47" fillId="0" borderId="0" applyFont="0" applyFill="0" applyBorder="0" applyAlignment="0" applyProtection="0"/>
    <xf numFmtId="9" fontId="26" fillId="0" borderId="0" applyFont="0" applyFill="0" applyBorder="0" applyAlignment="0" applyProtection="0"/>
    <xf numFmtId="9" fontId="142"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ill="0" applyBorder="0" applyAlignment="0" applyProtection="0"/>
    <xf numFmtId="9" fontId="26" fillId="0" borderId="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4"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ill="0" applyBorder="0" applyAlignment="0" applyProtection="0"/>
    <xf numFmtId="9" fontId="26" fillId="0" borderId="0" applyFill="0" applyBorder="0" applyAlignment="0" applyProtection="0"/>
    <xf numFmtId="9" fontId="26" fillId="0" borderId="0" applyFill="0" applyBorder="0" applyAlignment="0" applyProtection="0"/>
    <xf numFmtId="9" fontId="26" fillId="0" borderId="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63"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ill="0" applyBorder="0" applyAlignment="0" applyProtection="0"/>
    <xf numFmtId="9" fontId="26" fillId="0" borderId="0" applyFill="0" applyBorder="0" applyAlignment="0" applyProtection="0"/>
    <xf numFmtId="9" fontId="26" fillId="0" borderId="0" applyFill="0" applyBorder="0" applyAlignment="0" applyProtection="0"/>
    <xf numFmtId="9" fontId="26" fillId="0" borderId="0" applyFill="0" applyBorder="0" applyAlignment="0" applyProtection="0"/>
    <xf numFmtId="9" fontId="47"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ill="0" applyBorder="0" applyAlignment="0" applyProtection="0"/>
    <xf numFmtId="9" fontId="26" fillId="0" borderId="0" applyFill="0" applyBorder="0" applyAlignment="0" applyProtection="0"/>
    <xf numFmtId="9" fontId="26" fillId="0" borderId="0" applyFill="0" applyBorder="0" applyAlignment="0" applyProtection="0"/>
    <xf numFmtId="9" fontId="26" fillId="0" borderId="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26" fillId="0" borderId="0" applyNumberFormat="0" applyAlignment="0" applyProtection="0"/>
    <xf numFmtId="0" fontId="26" fillId="0" borderId="0" applyNumberFormat="0" applyAlignment="0" applyProtection="0"/>
    <xf numFmtId="0" fontId="26" fillId="0" borderId="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21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26" fillId="0" borderId="0"/>
    <xf numFmtId="0" fontId="26" fillId="0" borderId="0"/>
    <xf numFmtId="0" fontId="26" fillId="0" borderId="0"/>
    <xf numFmtId="0" fontId="26" fillId="0" borderId="0" applyNumberFormat="0" applyFill="0" applyBorder="0" applyAlignment="0" applyProtection="0"/>
    <xf numFmtId="0" fontId="26" fillId="0" borderId="0" applyNumberFormat="0" applyFill="0" applyBorder="0" applyAlignment="0" applyProtection="0"/>
    <xf numFmtId="210" fontId="62"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210" fontId="63" fillId="0" borderId="0" applyNumberFormat="0" applyFill="0" applyBorder="0" applyAlignment="0" applyProtection="0"/>
    <xf numFmtId="0" fontId="26" fillId="0" borderId="0" applyNumberFormat="0" applyFill="0" applyAlignment="0" applyProtection="0"/>
    <xf numFmtId="0" fontId="26" fillId="0" borderId="0" applyNumberFormat="0" applyFill="0" applyAlignment="0" applyProtection="0"/>
    <xf numFmtId="210" fontId="65" fillId="0" borderId="4" applyNumberFormat="0" applyFill="0" applyAlignment="0" applyProtection="0"/>
    <xf numFmtId="0" fontId="26" fillId="0" borderId="0" applyNumberFormat="0" applyFill="0" applyAlignment="0" applyProtection="0"/>
    <xf numFmtId="0" fontId="26" fillId="0" borderId="0" applyNumberFormat="0" applyFill="0" applyAlignment="0" applyProtection="0"/>
    <xf numFmtId="210" fontId="66" fillId="0" borderId="5" applyNumberFormat="0" applyFill="0" applyAlignment="0" applyProtection="0"/>
    <xf numFmtId="0" fontId="26" fillId="0" borderId="0" applyNumberFormat="0" applyFill="0" applyAlignment="0" applyProtection="0"/>
    <xf numFmtId="0" fontId="26" fillId="0" borderId="0" applyNumberFormat="0" applyFill="0" applyAlignment="0" applyProtection="0"/>
    <xf numFmtId="210" fontId="57" fillId="0" borderId="6" applyNumberFormat="0" applyFill="0" applyAlignment="0" applyProtection="0"/>
    <xf numFmtId="0" fontId="26" fillId="0" borderId="0" applyNumberFormat="0" applyFill="0" applyBorder="0" applyAlignment="0" applyProtection="0"/>
    <xf numFmtId="0" fontId="26" fillId="0" borderId="0" applyNumberFormat="0" applyFill="0" applyBorder="0" applyAlignment="0" applyProtection="0"/>
    <xf numFmtId="210" fontId="64" fillId="0" borderId="0" applyNumberFormat="0" applyFill="0" applyBorder="0" applyAlignment="0" applyProtection="0"/>
    <xf numFmtId="210" fontId="72" fillId="0" borderId="0" applyNumberFormat="0" applyFill="0" applyBorder="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26" fillId="0" borderId="0" applyNumberFormat="0" applyFill="0" applyAlignment="0" applyProtection="0"/>
    <xf numFmtId="0" fontId="26" fillId="0" borderId="0" applyNumberFormat="0" applyFill="0" applyAlignment="0" applyProtection="0"/>
    <xf numFmtId="0" fontId="26" fillId="0" borderId="0"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21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210" fontId="62" fillId="0" borderId="0" applyNumberFormat="0" applyFill="0" applyBorder="0" applyAlignment="0" applyProtection="0"/>
    <xf numFmtId="42" fontId="94" fillId="0" borderId="0" applyFont="0" applyFill="0" applyBorder="0" applyAlignment="0" applyProtection="0"/>
    <xf numFmtId="0" fontId="61" fillId="20" borderId="90" applyNumberFormat="0" applyAlignment="0" applyProtection="0"/>
    <xf numFmtId="0" fontId="47" fillId="34" borderId="89" applyNumberFormat="0" applyFont="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43" fontId="14" fillId="0" borderId="0" applyFont="0" applyFill="0" applyBorder="0" applyAlignment="0" applyProtection="0"/>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43" fontId="14" fillId="0" borderId="0" applyFont="0" applyFill="0" applyBorder="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28" fillId="81" borderId="83" applyFont="0" applyFill="0" applyBorder="0" applyAlignment="0">
      <alignment horizontal="left"/>
    </xf>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170" fontId="14" fillId="0" borderId="0" applyFont="0" applyFill="0" applyBorder="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174" fontId="26" fillId="0" borderId="0" applyFill="0" applyBorder="0" applyAlignment="0" applyProtection="0"/>
    <xf numFmtId="174" fontId="26" fillId="0" borderId="0" applyFont="0" applyFill="0" applyBorder="0" applyAlignment="0" applyProtection="0"/>
    <xf numFmtId="174" fontId="26" fillId="0" borderId="0" applyFill="0" applyBorder="0" applyAlignment="0" applyProtection="0"/>
    <xf numFmtId="204" fontId="47" fillId="34" borderId="89" applyNumberFormat="0" applyFont="0" applyAlignment="0" applyProtection="0"/>
    <xf numFmtId="204" fontId="58" fillId="7" borderId="88" applyNumberForma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6" fillId="0" borderId="0"/>
    <xf numFmtId="0" fontId="14" fillId="0" borderId="0"/>
    <xf numFmtId="0" fontId="14" fillId="0" borderId="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14" fillId="0" borderId="0"/>
    <xf numFmtId="0" fontId="26" fillId="34" borderId="89" applyNumberFormat="0" applyFont="0" applyAlignment="0" applyProtection="0"/>
    <xf numFmtId="0" fontId="26" fillId="34" borderId="89" applyNumberFormat="0" applyFon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14" fillId="0" borderId="0"/>
    <xf numFmtId="0" fontId="14" fillId="0" borderId="0"/>
    <xf numFmtId="0" fontId="128" fillId="20" borderId="88" applyNumberFormat="0" applyAlignment="0" applyProtection="0"/>
    <xf numFmtId="0" fontId="131" fillId="20" borderId="90" applyNumberFormat="0" applyAlignment="0" applyProtection="0"/>
    <xf numFmtId="0" fontId="130" fillId="0" borderId="92"/>
    <xf numFmtId="0" fontId="130" fillId="0" borderId="92"/>
    <xf numFmtId="0" fontId="131" fillId="20" borderId="90" applyNumberFormat="0" applyAlignment="0" applyProtection="0"/>
    <xf numFmtId="0" fontId="58" fillId="7" borderId="88" applyNumberFormat="0" applyAlignment="0" applyProtection="0"/>
    <xf numFmtId="0" fontId="130" fillId="0" borderId="92"/>
    <xf numFmtId="0" fontId="14" fillId="0" borderId="0"/>
    <xf numFmtId="0" fontId="130" fillId="0" borderId="92"/>
    <xf numFmtId="0" fontId="130" fillId="0" borderId="92"/>
    <xf numFmtId="0" fontId="94" fillId="0" borderId="0"/>
    <xf numFmtId="204" fontId="14" fillId="0" borderId="0"/>
    <xf numFmtId="0" fontId="26" fillId="34" borderId="89" applyNumberFormat="0" applyFont="0" applyAlignment="0" applyProtection="0"/>
    <xf numFmtId="0" fontId="130" fillId="0" borderId="92"/>
    <xf numFmtId="0" fontId="61" fillId="20" borderId="90" applyNumberFormat="0" applyAlignment="0" applyProtection="0"/>
    <xf numFmtId="0" fontId="131" fillId="20" borderId="90" applyNumberFormat="0" applyAlignment="0" applyProtection="0"/>
    <xf numFmtId="43" fontId="14" fillId="0" borderId="0" applyFont="0" applyFill="0" applyBorder="0" applyAlignment="0" applyProtection="0"/>
    <xf numFmtId="43" fontId="14" fillId="0" borderId="0" applyFont="0" applyFill="0" applyBorder="0" applyAlignment="0" applyProtection="0"/>
    <xf numFmtId="170" fontId="14" fillId="0" borderId="0" applyFont="0" applyFill="0" applyBorder="0" applyAlignment="0" applyProtection="0"/>
    <xf numFmtId="204" fontId="14" fillId="0" borderId="0"/>
    <xf numFmtId="0" fontId="28" fillId="81" borderId="83" applyFont="0" applyFill="0" applyBorder="0" applyAlignment="0">
      <alignment horizontal="left"/>
    </xf>
    <xf numFmtId="204" fontId="54" fillId="20" borderId="88" applyNumberFormat="0" applyAlignment="0" applyProtection="0"/>
    <xf numFmtId="204" fontId="56" fillId="0" borderId="81" applyNumberFormat="0" applyFill="0" applyAlignment="0" applyProtection="0"/>
    <xf numFmtId="204" fontId="58" fillId="7" borderId="88" applyNumberFormat="0" applyAlignment="0" applyProtection="0"/>
    <xf numFmtId="0" fontId="61" fillId="20" borderId="90" applyNumberFormat="0" applyAlignment="0" applyProtection="0"/>
    <xf numFmtId="204" fontId="47" fillId="34" borderId="89" applyNumberFormat="0" applyFont="0" applyAlignment="0" applyProtection="0"/>
    <xf numFmtId="204" fontId="61" fillId="20" borderId="90" applyNumberFormat="0" applyAlignment="0" applyProtection="0"/>
    <xf numFmtId="0" fontId="26" fillId="34" borderId="89" applyNumberFormat="0" applyFont="0" applyAlignment="0" applyProtection="0"/>
    <xf numFmtId="0" fontId="128" fillId="20" borderId="88" applyNumberFormat="0" applyAlignment="0" applyProtection="0"/>
    <xf numFmtId="204" fontId="14" fillId="58" borderId="0" applyNumberFormat="0" applyBorder="0" applyAlignment="0" applyProtection="0"/>
    <xf numFmtId="204" fontId="14" fillId="59" borderId="0" applyNumberFormat="0" applyBorder="0" applyAlignment="0" applyProtection="0"/>
    <xf numFmtId="204" fontId="14" fillId="62" borderId="0" applyNumberFormat="0" applyBorder="0" applyAlignment="0" applyProtection="0"/>
    <xf numFmtId="204" fontId="14" fillId="63" borderId="0" applyNumberFormat="0" applyBorder="0" applyAlignment="0" applyProtection="0"/>
    <xf numFmtId="204" fontId="14" fillId="66" borderId="0" applyNumberFormat="0" applyBorder="0" applyAlignment="0" applyProtection="0"/>
    <xf numFmtId="204" fontId="14" fillId="67" borderId="0" applyNumberFormat="0" applyBorder="0" applyAlignment="0" applyProtection="0"/>
    <xf numFmtId="204" fontId="14" fillId="70" borderId="0" applyNumberFormat="0" applyBorder="0" applyAlignment="0" applyProtection="0"/>
    <xf numFmtId="204" fontId="14" fillId="71" borderId="0" applyNumberFormat="0" applyBorder="0" applyAlignment="0" applyProtection="0"/>
    <xf numFmtId="204" fontId="14" fillId="74" borderId="0" applyNumberFormat="0" applyBorder="0" applyAlignment="0" applyProtection="0"/>
    <xf numFmtId="204" fontId="14" fillId="75" borderId="0" applyNumberFormat="0" applyBorder="0" applyAlignment="0" applyProtection="0"/>
    <xf numFmtId="204" fontId="14" fillId="78" borderId="0" applyNumberFormat="0" applyBorder="0" applyAlignment="0" applyProtection="0"/>
    <xf numFmtId="204" fontId="14" fillId="79" borderId="0" applyNumberFormat="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0" fontId="14" fillId="0" borderId="0"/>
    <xf numFmtId="0" fontId="14" fillId="0" borderId="0"/>
    <xf numFmtId="0" fontId="14" fillId="0" borderId="0"/>
    <xf numFmtId="0" fontId="61" fillId="20" borderId="90" applyNumberFormat="0" applyAlignment="0" applyProtection="0"/>
    <xf numFmtId="170"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70" fontId="14" fillId="0" borderId="0" applyFont="0" applyFill="0" applyBorder="0" applyAlignment="0" applyProtection="0"/>
    <xf numFmtId="0" fontId="14" fillId="0" borderId="0"/>
    <xf numFmtId="0" fontId="14" fillId="0" borderId="0"/>
    <xf numFmtId="0" fontId="14" fillId="0" borderId="0"/>
    <xf numFmtId="170" fontId="14" fillId="0" borderId="0" applyFont="0" applyFill="0" applyBorder="0" applyAlignment="0" applyProtection="0"/>
    <xf numFmtId="0" fontId="67" fillId="0" borderId="91" applyNumberFormat="0" applyFill="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1" fillId="20" borderId="90" applyNumberFormat="0" applyAlignment="0" applyProtection="0"/>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26" fillId="34" borderId="89" applyNumberFormat="0" applyFont="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14" fillId="0" borderId="0"/>
    <xf numFmtId="0" fontId="14" fillId="0" borderId="0"/>
    <xf numFmtId="9" fontId="14" fillId="0" borderId="0" applyFont="0" applyFill="0" applyBorder="0" applyAlignment="0" applyProtection="0"/>
    <xf numFmtId="0" fontId="131" fillId="20" borderId="90" applyNumberFormat="0" applyAlignment="0" applyProtection="0"/>
    <xf numFmtId="0" fontId="14" fillId="0" borderId="0"/>
    <xf numFmtId="170" fontId="14" fillId="0" borderId="0" applyFont="0" applyFill="0" applyBorder="0" applyAlignment="0" applyProtection="0"/>
    <xf numFmtId="0" fontId="14" fillId="0" borderId="0"/>
    <xf numFmtId="204" fontId="14" fillId="0" borderId="0"/>
    <xf numFmtId="0" fontId="28" fillId="81" borderId="83" applyFont="0" applyFill="0" applyBorder="0" applyAlignment="0">
      <alignment horizontal="left"/>
    </xf>
    <xf numFmtId="0" fontId="131" fillId="20" borderId="90" applyNumberFormat="0" applyAlignment="0" applyProtection="0"/>
    <xf numFmtId="43" fontId="14" fillId="0" borderId="0" applyFont="0" applyFill="0" applyBorder="0" applyAlignment="0" applyProtection="0"/>
    <xf numFmtId="170" fontId="14" fillId="0" borderId="0" applyFont="0" applyFill="0" applyBorder="0" applyAlignment="0" applyProtection="0"/>
    <xf numFmtId="204" fontId="14" fillId="0" borderId="0"/>
    <xf numFmtId="204" fontId="58" fillId="7" borderId="88" applyNumberFormat="0" applyAlignment="0" applyProtection="0"/>
    <xf numFmtId="204" fontId="47" fillId="34" borderId="89" applyNumberFormat="0" applyFont="0" applyAlignment="0" applyProtection="0"/>
    <xf numFmtId="0" fontId="130" fillId="0" borderId="92"/>
    <xf numFmtId="204" fontId="14" fillId="56" borderId="79" applyNumberFormat="0" applyFont="0" applyAlignment="0" applyProtection="0"/>
    <xf numFmtId="204" fontId="14" fillId="58" borderId="0" applyNumberFormat="0" applyBorder="0" applyAlignment="0" applyProtection="0"/>
    <xf numFmtId="204" fontId="14" fillId="59" borderId="0" applyNumberFormat="0" applyBorder="0" applyAlignment="0" applyProtection="0"/>
    <xf numFmtId="204" fontId="14" fillId="62" borderId="0" applyNumberFormat="0" applyBorder="0" applyAlignment="0" applyProtection="0"/>
    <xf numFmtId="204" fontId="14" fillId="63" borderId="0" applyNumberFormat="0" applyBorder="0" applyAlignment="0" applyProtection="0"/>
    <xf numFmtId="204" fontId="14" fillId="66" borderId="0" applyNumberFormat="0" applyBorder="0" applyAlignment="0" applyProtection="0"/>
    <xf numFmtId="204" fontId="14" fillId="67" borderId="0" applyNumberFormat="0" applyBorder="0" applyAlignment="0" applyProtection="0"/>
    <xf numFmtId="204" fontId="14" fillId="70" borderId="0" applyNumberFormat="0" applyBorder="0" applyAlignment="0" applyProtection="0"/>
    <xf numFmtId="204" fontId="14" fillId="71" borderId="0" applyNumberFormat="0" applyBorder="0" applyAlignment="0" applyProtection="0"/>
    <xf numFmtId="204" fontId="14" fillId="74" borderId="0" applyNumberFormat="0" applyBorder="0" applyAlignment="0" applyProtection="0"/>
    <xf numFmtId="204" fontId="14" fillId="75" borderId="0" applyNumberFormat="0" applyBorder="0" applyAlignment="0" applyProtection="0"/>
    <xf numFmtId="204" fontId="14" fillId="78" borderId="0" applyNumberFormat="0" applyBorder="0" applyAlignment="0" applyProtection="0"/>
    <xf numFmtId="204" fontId="14" fillId="79" borderId="0" applyNumberFormat="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204" fontId="14" fillId="0" borderId="0"/>
    <xf numFmtId="0" fontId="14" fillId="0" borderId="0"/>
    <xf numFmtId="0" fontId="14" fillId="58" borderId="0" applyNumberFormat="0" applyBorder="0" applyAlignment="0" applyProtection="0"/>
    <xf numFmtId="0" fontId="14" fillId="59" borderId="0" applyNumberFormat="0" applyBorder="0" applyAlignment="0" applyProtection="0"/>
    <xf numFmtId="0" fontId="14" fillId="62" borderId="0" applyNumberFormat="0" applyBorder="0" applyAlignment="0" applyProtection="0"/>
    <xf numFmtId="0" fontId="14" fillId="63" borderId="0" applyNumberFormat="0" applyBorder="0" applyAlignment="0" applyProtection="0"/>
    <xf numFmtId="0" fontId="14" fillId="66" borderId="0" applyNumberFormat="0" applyBorder="0" applyAlignment="0" applyProtection="0"/>
    <xf numFmtId="0" fontId="14" fillId="67" borderId="0" applyNumberFormat="0" applyBorder="0" applyAlignment="0" applyProtection="0"/>
    <xf numFmtId="0" fontId="14" fillId="70" borderId="0" applyNumberFormat="0" applyBorder="0" applyAlignment="0" applyProtection="0"/>
    <xf numFmtId="0" fontId="14" fillId="71" borderId="0" applyNumberFormat="0" applyBorder="0" applyAlignment="0" applyProtection="0"/>
    <xf numFmtId="0" fontId="14" fillId="74" borderId="0" applyNumberFormat="0" applyBorder="0" applyAlignment="0" applyProtection="0"/>
    <xf numFmtId="0" fontId="14" fillId="75" borderId="0" applyNumberFormat="0" applyBorder="0" applyAlignment="0" applyProtection="0"/>
    <xf numFmtId="0" fontId="14" fillId="78" borderId="0" applyNumberFormat="0" applyBorder="0" applyAlignment="0" applyProtection="0"/>
    <xf numFmtId="0" fontId="14" fillId="79" borderId="0" applyNumberFormat="0" applyBorder="0" applyAlignment="0" applyProtection="0"/>
    <xf numFmtId="0" fontId="54" fillId="20" borderId="88" applyNumberFormat="0" applyAlignment="0" applyProtection="0"/>
    <xf numFmtId="0" fontId="61" fillId="20" borderId="90" applyNumberFormat="0" applyAlignment="0" applyProtection="0"/>
    <xf numFmtId="0" fontId="14" fillId="56" borderId="79" applyNumberFormat="0" applyFont="0" applyAlignment="0" applyProtection="0"/>
    <xf numFmtId="0" fontId="14" fillId="56" borderId="79" applyNumberFormat="0" applyFont="0" applyAlignment="0" applyProtection="0"/>
    <xf numFmtId="0" fontId="47" fillId="34" borderId="89" applyNumberFormat="0" applyFont="0" applyAlignment="0" applyProtection="0"/>
    <xf numFmtId="0" fontId="61" fillId="20" borderId="90" applyNumberForma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67" fillId="0" borderId="91" applyNumberFormat="0" applyFill="0" applyAlignment="0" applyProtection="0"/>
    <xf numFmtId="0" fontId="14" fillId="0" borderId="0"/>
    <xf numFmtId="0" fontId="14" fillId="0" borderId="0"/>
    <xf numFmtId="0" fontId="14" fillId="0" borderId="0"/>
    <xf numFmtId="0" fontId="14" fillId="0" borderId="0"/>
    <xf numFmtId="0" fontId="14" fillId="0" borderId="0"/>
    <xf numFmtId="170"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8" fillId="81" borderId="83" applyFont="0" applyFill="0" applyBorder="0" applyAlignment="0">
      <alignment horizontal="left"/>
    </xf>
    <xf numFmtId="0" fontId="67" fillId="0" borderId="91" applyNumberFormat="0" applyFill="0" applyAlignment="0" applyProtection="0"/>
    <xf numFmtId="170" fontId="14" fillId="0" borderId="0" applyFont="0" applyFill="0" applyBorder="0" applyAlignment="0" applyProtection="0"/>
    <xf numFmtId="0" fontId="61" fillId="20" borderId="90" applyNumberFormat="0" applyAlignment="0" applyProtection="0"/>
    <xf numFmtId="170" fontId="14" fillId="0" borderId="0" applyFont="0" applyFill="0" applyBorder="0" applyAlignment="0" applyProtection="0"/>
    <xf numFmtId="0" fontId="58" fillId="7" borderId="88" applyNumberFormat="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30" fillId="0" borderId="92"/>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170"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170" fontId="14" fillId="0" borderId="0" applyFont="0" applyFill="0" applyBorder="0" applyAlignment="0" applyProtection="0"/>
    <xf numFmtId="0" fontId="128" fillId="20" borderId="88" applyNumberFormat="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30" fillId="0" borderId="92"/>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58" fillId="7" borderId="88" applyNumberFormat="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30" fillId="0" borderId="92"/>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0" fontId="28" fillId="81" borderId="83" applyFont="0" applyFill="0" applyBorder="0" applyAlignment="0">
      <alignment horizontal="left"/>
    </xf>
    <xf numFmtId="170" fontId="14" fillId="0" borderId="0" applyFont="0" applyFill="0" applyBorder="0" applyAlignment="0" applyProtection="0"/>
    <xf numFmtId="0" fontId="128" fillId="20" borderId="88" applyNumberFormat="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30" fillId="0" borderId="92"/>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58" fillId="7" borderId="88" applyNumberFormat="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30" fillId="0" borderId="92"/>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9" fontId="14" fillId="0" borderId="0" applyFont="0" applyFill="0" applyBorder="0" applyAlignment="0" applyProtection="0"/>
    <xf numFmtId="0" fontId="28" fillId="81" borderId="83" applyFont="0" applyFill="0" applyBorder="0" applyAlignment="0">
      <alignment horizontal="left"/>
    </xf>
    <xf numFmtId="170" fontId="14" fillId="0" borderId="0" applyFont="0" applyFill="0" applyBorder="0" applyAlignment="0" applyProtection="0"/>
    <xf numFmtId="0" fontId="128" fillId="20" borderId="88" applyNumberFormat="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30" fillId="0" borderId="92"/>
    <xf numFmtId="0" fontId="28" fillId="81" borderId="83" applyFont="0" applyFill="0" applyBorder="0" applyAlignment="0">
      <alignment horizontal="left"/>
    </xf>
    <xf numFmtId="0" fontId="28" fillId="81" borderId="83" applyFont="0" applyFill="0" applyBorder="0" applyAlignment="0">
      <alignment horizontal="left"/>
    </xf>
    <xf numFmtId="204" fontId="61" fillId="20" borderId="90" applyNumberFormat="0" applyAlignment="0" applyProtection="0"/>
    <xf numFmtId="0" fontId="14" fillId="0" borderId="0"/>
    <xf numFmtId="170" fontId="14" fillId="0" borderId="0" applyFont="0" applyFill="0" applyBorder="0" applyAlignment="0" applyProtection="0"/>
    <xf numFmtId="170" fontId="14" fillId="0" borderId="0" applyFont="0" applyFill="0" applyBorder="0" applyAlignment="0" applyProtection="0"/>
    <xf numFmtId="0" fontId="130" fillId="0" borderId="92"/>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58" fillId="7" borderId="88" applyNumberFormat="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30" fillId="0" borderId="92"/>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30" fillId="0" borderId="92"/>
    <xf numFmtId="43" fontId="14" fillId="0" borderId="0" applyFont="0" applyFill="0" applyBorder="0" applyAlignment="0" applyProtection="0"/>
    <xf numFmtId="0" fontId="26" fillId="34" borderId="89" applyNumberFormat="0" applyFont="0" applyAlignment="0" applyProtection="0"/>
    <xf numFmtId="0" fontId="26" fillId="34" borderId="89" applyNumberFormat="0" applyFont="0" applyAlignment="0" applyProtection="0"/>
    <xf numFmtId="0" fontId="28" fillId="81" borderId="83" applyFont="0" applyFill="0" applyBorder="0" applyAlignment="0">
      <alignment horizontal="left"/>
    </xf>
    <xf numFmtId="0" fontId="28" fillId="81" borderId="83" applyFont="0" applyFill="0" applyBorder="0" applyAlignment="0">
      <alignment horizontal="left"/>
    </xf>
    <xf numFmtId="0" fontId="130" fillId="0" borderId="92"/>
    <xf numFmtId="0" fontId="130" fillId="0" borderId="92"/>
    <xf numFmtId="0" fontId="58" fillId="7" borderId="88" applyNumberFormat="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26" fillId="34" borderId="89" applyNumberFormat="0" applyFont="0" applyAlignment="0" applyProtection="0"/>
    <xf numFmtId="0" fontId="14" fillId="0" borderId="0"/>
    <xf numFmtId="0" fontId="14" fillId="0" borderId="0"/>
    <xf numFmtId="0" fontId="61" fillId="20" borderId="90" applyNumberFormat="0" applyAlignment="0" applyProtection="0"/>
    <xf numFmtId="0" fontId="14" fillId="0" borderId="0"/>
    <xf numFmtId="0" fontId="61" fillId="20" borderId="90" applyNumberFormat="0" applyAlignment="0" applyProtection="0"/>
    <xf numFmtId="9" fontId="14" fillId="0" borderId="0" applyFont="0" applyFill="0" applyBorder="0" applyAlignment="0" applyProtection="0"/>
    <xf numFmtId="9" fontId="14" fillId="0" borderId="0" applyFont="0" applyFill="0" applyBorder="0" applyAlignment="0" applyProtection="0"/>
    <xf numFmtId="204" fontId="54" fillId="20" borderId="88" applyNumberFormat="0" applyAlignment="0" applyProtection="0"/>
    <xf numFmtId="0" fontId="14" fillId="0" borderId="0"/>
    <xf numFmtId="0" fontId="14" fillId="0" borderId="0"/>
    <xf numFmtId="41" fontId="14" fillId="0" borderId="0" applyFont="0" applyFill="0" applyBorder="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204" fontId="14" fillId="0" borderId="0"/>
    <xf numFmtId="43" fontId="14" fillId="0" borderId="0" applyFont="0" applyFill="0" applyBorder="0" applyAlignment="0" applyProtection="0"/>
    <xf numFmtId="204" fontId="14" fillId="0" borderId="0"/>
    <xf numFmtId="175" fontId="26" fillId="0" borderId="0" applyFont="0" applyFill="0" applyBorder="0" applyAlignment="0" applyProtection="0"/>
    <xf numFmtId="43" fontId="14" fillId="0" borderId="0" applyFont="0" applyFill="0" applyBorder="0" applyAlignment="0" applyProtection="0"/>
    <xf numFmtId="43" fontId="102" fillId="0" borderId="0" applyFont="0" applyFill="0" applyBorder="0" applyAlignment="0" applyProtection="0"/>
    <xf numFmtId="43" fontId="14" fillId="0" borderId="0" applyFont="0" applyFill="0" applyBorder="0" applyAlignment="0" applyProtection="0"/>
    <xf numFmtId="170" fontId="14" fillId="0" borderId="0" applyFont="0" applyFill="0" applyBorder="0" applyAlignment="0" applyProtection="0"/>
    <xf numFmtId="204" fontId="14" fillId="0" borderId="0"/>
    <xf numFmtId="204" fontId="14" fillId="58" borderId="0" applyNumberFormat="0" applyBorder="0" applyAlignment="0" applyProtection="0"/>
    <xf numFmtId="204" fontId="14" fillId="59" borderId="0" applyNumberFormat="0" applyBorder="0" applyAlignment="0" applyProtection="0"/>
    <xf numFmtId="204" fontId="14" fillId="62" borderId="0" applyNumberFormat="0" applyBorder="0" applyAlignment="0" applyProtection="0"/>
    <xf numFmtId="204" fontId="14" fillId="63" borderId="0" applyNumberFormat="0" applyBorder="0" applyAlignment="0" applyProtection="0"/>
    <xf numFmtId="204" fontId="14" fillId="66" borderId="0" applyNumberFormat="0" applyBorder="0" applyAlignment="0" applyProtection="0"/>
    <xf numFmtId="204" fontId="14" fillId="67" borderId="0" applyNumberFormat="0" applyBorder="0" applyAlignment="0" applyProtection="0"/>
    <xf numFmtId="204" fontId="14" fillId="70" borderId="0" applyNumberFormat="0" applyBorder="0" applyAlignment="0" applyProtection="0"/>
    <xf numFmtId="204" fontId="14" fillId="71" borderId="0" applyNumberFormat="0" applyBorder="0" applyAlignment="0" applyProtection="0"/>
    <xf numFmtId="204" fontId="14" fillId="74" borderId="0" applyNumberFormat="0" applyBorder="0" applyAlignment="0" applyProtection="0"/>
    <xf numFmtId="204" fontId="14" fillId="75" borderId="0" applyNumberFormat="0" applyBorder="0" applyAlignment="0" applyProtection="0"/>
    <xf numFmtId="204" fontId="14" fillId="78" borderId="0" applyNumberFormat="0" applyBorder="0" applyAlignment="0" applyProtection="0"/>
    <xf numFmtId="204" fontId="14" fillId="79" borderId="0" applyNumberFormat="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0" fontId="14" fillId="0" borderId="0"/>
    <xf numFmtId="0" fontId="14" fillId="0" borderId="0"/>
    <xf numFmtId="0" fontId="14" fillId="0" borderId="0"/>
    <xf numFmtId="170"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70" fontId="14" fillId="0" borderId="0" applyFont="0" applyFill="0" applyBorder="0" applyAlignment="0" applyProtection="0"/>
    <xf numFmtId="0" fontId="14" fillId="0" borderId="0"/>
    <xf numFmtId="0" fontId="14" fillId="0" borderId="0"/>
    <xf numFmtId="0" fontId="14" fillId="0" borderId="0"/>
    <xf numFmtId="170" fontId="14"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3" fontId="102" fillId="0" borderId="0" applyFont="0" applyFill="0" applyBorder="0" applyAlignment="0" applyProtection="0"/>
    <xf numFmtId="0" fontId="14" fillId="0" borderId="0"/>
    <xf numFmtId="170" fontId="14" fillId="0" borderId="0" applyFont="0" applyFill="0" applyBorder="0" applyAlignment="0" applyProtection="0"/>
    <xf numFmtId="0" fontId="14" fillId="0" borderId="0"/>
    <xf numFmtId="204" fontId="14" fillId="0" borderId="0"/>
    <xf numFmtId="43" fontId="14" fillId="0" borderId="0" applyFont="0" applyFill="0" applyBorder="0" applyAlignment="0" applyProtection="0"/>
    <xf numFmtId="170" fontId="14" fillId="0" borderId="0" applyFont="0" applyFill="0" applyBorder="0" applyAlignment="0" applyProtection="0"/>
    <xf numFmtId="204" fontId="14" fillId="0" borderId="0"/>
    <xf numFmtId="204" fontId="14" fillId="56" borderId="79" applyNumberFormat="0" applyFont="0" applyAlignment="0" applyProtection="0"/>
    <xf numFmtId="204" fontId="14" fillId="58" borderId="0" applyNumberFormat="0" applyBorder="0" applyAlignment="0" applyProtection="0"/>
    <xf numFmtId="204" fontId="14" fillId="59" borderId="0" applyNumberFormat="0" applyBorder="0" applyAlignment="0" applyProtection="0"/>
    <xf numFmtId="204" fontId="14" fillId="62" borderId="0" applyNumberFormat="0" applyBorder="0" applyAlignment="0" applyProtection="0"/>
    <xf numFmtId="204" fontId="14" fillId="63" borderId="0" applyNumberFormat="0" applyBorder="0" applyAlignment="0" applyProtection="0"/>
    <xf numFmtId="204" fontId="14" fillId="66" borderId="0" applyNumberFormat="0" applyBorder="0" applyAlignment="0" applyProtection="0"/>
    <xf numFmtId="204" fontId="14" fillId="67" borderId="0" applyNumberFormat="0" applyBorder="0" applyAlignment="0" applyProtection="0"/>
    <xf numFmtId="204" fontId="14" fillId="70" borderId="0" applyNumberFormat="0" applyBorder="0" applyAlignment="0" applyProtection="0"/>
    <xf numFmtId="204" fontId="14" fillId="71" borderId="0" applyNumberFormat="0" applyBorder="0" applyAlignment="0" applyProtection="0"/>
    <xf numFmtId="204" fontId="14" fillId="74" borderId="0" applyNumberFormat="0" applyBorder="0" applyAlignment="0" applyProtection="0"/>
    <xf numFmtId="204" fontId="14" fillId="75" borderId="0" applyNumberFormat="0" applyBorder="0" applyAlignment="0" applyProtection="0"/>
    <xf numFmtId="204" fontId="14" fillId="78" borderId="0" applyNumberFormat="0" applyBorder="0" applyAlignment="0" applyProtection="0"/>
    <xf numFmtId="204" fontId="14" fillId="79" borderId="0" applyNumberFormat="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204" fontId="14" fillId="0" borderId="0"/>
    <xf numFmtId="0" fontId="14" fillId="0" borderId="0"/>
    <xf numFmtId="0" fontId="14" fillId="58" borderId="0" applyNumberFormat="0" applyBorder="0" applyAlignment="0" applyProtection="0"/>
    <xf numFmtId="0" fontId="14" fillId="59" borderId="0" applyNumberFormat="0" applyBorder="0" applyAlignment="0" applyProtection="0"/>
    <xf numFmtId="0" fontId="14" fillId="62" borderId="0" applyNumberFormat="0" applyBorder="0" applyAlignment="0" applyProtection="0"/>
    <xf numFmtId="0" fontId="14" fillId="63" borderId="0" applyNumberFormat="0" applyBorder="0" applyAlignment="0" applyProtection="0"/>
    <xf numFmtId="0" fontId="14" fillId="66" borderId="0" applyNumberFormat="0" applyBorder="0" applyAlignment="0" applyProtection="0"/>
    <xf numFmtId="0" fontId="14" fillId="67" borderId="0" applyNumberFormat="0" applyBorder="0" applyAlignment="0" applyProtection="0"/>
    <xf numFmtId="0" fontId="14" fillId="70" borderId="0" applyNumberFormat="0" applyBorder="0" applyAlignment="0" applyProtection="0"/>
    <xf numFmtId="0" fontId="14" fillId="71" borderId="0" applyNumberFormat="0" applyBorder="0" applyAlignment="0" applyProtection="0"/>
    <xf numFmtId="0" fontId="14" fillId="74" borderId="0" applyNumberFormat="0" applyBorder="0" applyAlignment="0" applyProtection="0"/>
    <xf numFmtId="0" fontId="14" fillId="75" borderId="0" applyNumberFormat="0" applyBorder="0" applyAlignment="0" applyProtection="0"/>
    <xf numFmtId="0" fontId="14" fillId="78" borderId="0" applyNumberFormat="0" applyBorder="0" applyAlignment="0" applyProtection="0"/>
    <xf numFmtId="0" fontId="14" fillId="79" borderId="0" applyNumberFormat="0" applyBorder="0" applyAlignment="0" applyProtection="0"/>
    <xf numFmtId="0" fontId="14" fillId="56" borderId="79" applyNumberFormat="0" applyFont="0" applyAlignment="0" applyProtection="0"/>
    <xf numFmtId="0" fontId="14" fillId="56" borderId="79" applyNumberFormat="0" applyFon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70"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6" fillId="34" borderId="89" applyNumberFormat="0" applyFont="0" applyAlignment="0" applyProtection="0"/>
    <xf numFmtId="43" fontId="40" fillId="0" borderId="0" applyFont="0" applyFill="0" applyBorder="0" applyAlignment="0" applyProtection="0"/>
    <xf numFmtId="41" fontId="26"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170"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9"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30" fillId="0" borderId="92"/>
    <xf numFmtId="170" fontId="14" fillId="0" borderId="0" applyFont="0" applyFill="0" applyBorder="0" applyAlignment="0" applyProtection="0"/>
    <xf numFmtId="170" fontId="14" fillId="0" borderId="0" applyFont="0" applyFill="0" applyBorder="0" applyAlignment="0" applyProtection="0"/>
    <xf numFmtId="0" fontId="131" fillId="20" borderId="90" applyNumberFormat="0" applyAlignment="0" applyProtection="0"/>
    <xf numFmtId="173" fontId="26" fillId="0" borderId="0" applyFont="0" applyFill="0" applyBorder="0" applyAlignment="0" applyProtection="0"/>
    <xf numFmtId="173" fontId="26" fillId="0" borderId="0" applyFont="0" applyFill="0" applyBorder="0" applyAlignment="0" applyProtection="0"/>
    <xf numFmtId="0" fontId="14" fillId="0" borderId="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0" fontId="14" fillId="0" borderId="0"/>
    <xf numFmtId="41" fontId="26" fillId="0" borderId="0" applyFont="0" applyFill="0" applyBorder="0" applyAlignment="0" applyProtection="0"/>
    <xf numFmtId="43" fontId="14" fillId="0" borderId="0" applyFont="0" applyFill="0" applyBorder="0" applyAlignment="0" applyProtection="0"/>
    <xf numFmtId="43" fontId="26" fillId="0" borderId="0" applyFont="0" applyFill="0" applyBorder="0" applyAlignment="0" applyProtection="0"/>
    <xf numFmtId="43" fontId="14" fillId="0" borderId="0" applyFont="0" applyFill="0" applyBorder="0" applyAlignment="0" applyProtection="0"/>
    <xf numFmtId="43" fontId="26"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3" fontId="26"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58" fillId="7" borderId="88" applyNumberFormat="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58" fillId="7" borderId="88" applyNumberFormat="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58" fillId="7" borderId="88" applyNumberFormat="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0" fontId="128" fillId="20" borderId="88" applyNumberFormat="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58" fillId="7" borderId="88" applyNumberFormat="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30" fillId="0" borderId="92"/>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30" fillId="0" borderId="92"/>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0" fontId="128" fillId="20" borderId="88" applyNumberFormat="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30" fillId="0" borderId="92"/>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47"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0" fontId="130" fillId="0" borderId="92"/>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0" fontId="58" fillId="7" borderId="88" applyNumberFormat="0" applyAlignment="0" applyProtection="0"/>
    <xf numFmtId="0" fontId="14" fillId="0" borderId="0"/>
    <xf numFmtId="0" fontId="28" fillId="81" borderId="83" applyFont="0" applyFill="0" applyBorder="0" applyAlignment="0">
      <alignment horizontal="left"/>
    </xf>
    <xf numFmtId="0" fontId="28" fillId="81" borderId="83" applyFont="0" applyFill="0" applyBorder="0" applyAlignment="0">
      <alignment horizontal="left"/>
    </xf>
    <xf numFmtId="9" fontId="14" fillId="0" borderId="0" applyFont="0" applyFill="0" applyBorder="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204" fontId="144" fillId="0" borderId="0" applyProtection="0"/>
    <xf numFmtId="204" fontId="145" fillId="0" borderId="0" applyProtection="0"/>
    <xf numFmtId="204" fontId="146" fillId="0" borderId="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4" fillId="20"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10" fontId="73" fillId="0" borderId="0" applyFont="0" applyFill="0" applyBorder="0" applyAlignment="0" applyProtection="0"/>
    <xf numFmtId="2" fontId="144" fillId="0" borderId="0" applyProtection="0"/>
    <xf numFmtId="4" fontId="144" fillId="0" borderId="0" applyProtection="0"/>
    <xf numFmtId="228" fontId="147" fillId="0" borderId="0">
      <protection locked="0"/>
    </xf>
    <xf numFmtId="228" fontId="147" fillId="0" borderId="0">
      <protection locked="0"/>
    </xf>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204" fontId="47" fillId="34" borderId="89" applyNumberFormat="0" applyFont="0" applyAlignment="0" applyProtection="0"/>
    <xf numFmtId="0" fontId="58" fillId="7" borderId="88" applyNumberFormat="0" applyAlignment="0" applyProtection="0"/>
    <xf numFmtId="0" fontId="58" fillId="7" borderId="88" applyNumberFormat="0" applyAlignment="0" applyProtection="0"/>
    <xf numFmtId="204"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14" fillId="0" borderId="0" applyFont="0" applyFill="0" applyBorder="0" applyAlignment="0" applyProtection="0"/>
    <xf numFmtId="43" fontId="47" fillId="0" borderId="0" applyFont="0" applyFill="0" applyBorder="0" applyAlignment="0" applyProtection="0"/>
    <xf numFmtId="43" fontId="14"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130" fillId="0" borderId="92"/>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130" fillId="0" borderId="92"/>
    <xf numFmtId="43" fontId="47" fillId="0" borderId="0" applyFont="0" applyFill="0" applyBorder="0" applyAlignment="0" applyProtection="0"/>
    <xf numFmtId="43" fontId="14"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14" fillId="0" borderId="0" applyFont="0" applyFill="0" applyBorder="0" applyAlignment="0" applyProtection="0"/>
    <xf numFmtId="0" fontId="130" fillId="0" borderId="92"/>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130" fillId="0" borderId="92"/>
    <xf numFmtId="0" fontId="130" fillId="0" borderId="92"/>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130" fillId="0" borderId="92"/>
    <xf numFmtId="0" fontId="130" fillId="0" borderId="92"/>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130" fillId="0" borderId="92"/>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130" fillId="0" borderId="92"/>
    <xf numFmtId="0" fontId="130" fillId="0" borderId="92"/>
    <xf numFmtId="0" fontId="130" fillId="0" borderId="92"/>
    <xf numFmtId="196" fontId="26" fillId="0" borderId="0" applyFont="0" applyFill="0" applyBorder="0" applyAlignment="0" applyProtection="0"/>
    <xf numFmtId="43" fontId="40" fillId="0" borderId="0" applyFont="0" applyFill="0" applyBorder="0" applyAlignment="0" applyProtection="0"/>
    <xf numFmtId="43" fontId="47" fillId="0" borderId="0" applyFont="0" applyFill="0" applyBorder="0" applyAlignment="0" applyProtection="0"/>
    <xf numFmtId="0" fontId="131" fillId="20" borderId="90" applyNumberFormat="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175" fontId="26" fillId="0" borderId="0" applyFont="0" applyFill="0" applyBorder="0" applyAlignment="0" applyProtection="0"/>
    <xf numFmtId="0" fontId="131" fillId="20" borderId="90" applyNumberFormat="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131" fillId="20" borderId="90" applyNumberFormat="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131" fillId="20" borderId="90" applyNumberFormat="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131" fillId="20" borderId="90" applyNumberFormat="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131" fillId="20" borderId="90" applyNumberFormat="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131" fillId="20" borderId="90" applyNumberFormat="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131" fillId="20" borderId="90" applyNumberFormat="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131" fillId="20" borderId="90" applyNumberFormat="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14" fillId="0" borderId="0" applyFont="0" applyFill="0" applyBorder="0" applyAlignment="0" applyProtection="0"/>
    <xf numFmtId="0" fontId="131" fillId="20" borderId="90" applyNumberFormat="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131" fillId="20" borderId="90" applyNumberFormat="0" applyAlignment="0" applyProtection="0"/>
    <xf numFmtId="0" fontId="131" fillId="20" borderId="90" applyNumberFormat="0" applyAlignment="0" applyProtection="0"/>
    <xf numFmtId="43" fontId="94"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31" fillId="20" borderId="90" applyNumberFormat="0" applyAlignment="0" applyProtection="0"/>
    <xf numFmtId="43" fontId="47" fillId="0" borderId="0" applyFont="0" applyFill="0" applyBorder="0" applyAlignment="0" applyProtection="0"/>
    <xf numFmtId="43" fontId="14" fillId="0" borderId="0" applyFont="0" applyFill="0" applyBorder="0" applyAlignment="0" applyProtection="0"/>
    <xf numFmtId="196" fontId="26" fillId="0" borderId="0" applyFont="0" applyFill="0" applyBorder="0" applyAlignment="0" applyProtection="0"/>
    <xf numFmtId="43" fontId="26" fillId="0" borderId="0" applyFont="0" applyFill="0" applyBorder="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43" fontId="14" fillId="0" borderId="0" applyFont="0" applyFill="0" applyBorder="0" applyAlignment="0" applyProtection="0"/>
    <xf numFmtId="0" fontId="26" fillId="34" borderId="89" applyNumberFormat="0" applyFont="0" applyAlignment="0" applyProtection="0"/>
    <xf numFmtId="0" fontId="26" fillId="34" borderId="89" applyNumberFormat="0" applyFont="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14" fillId="0" borderId="0" applyFont="0" applyFill="0" applyBorder="0" applyAlignment="0" applyProtection="0"/>
    <xf numFmtId="167" fontId="26" fillId="0" borderId="0" applyFont="0" applyFill="0" applyBorder="0" applyAlignment="0" applyProtection="0"/>
    <xf numFmtId="0" fontId="26" fillId="34" borderId="89" applyNumberFormat="0" applyFont="0" applyAlignment="0" applyProtection="0"/>
    <xf numFmtId="0" fontId="26" fillId="34" borderId="89" applyNumberFormat="0" applyFont="0" applyAlignment="0" applyProtection="0"/>
    <xf numFmtId="43" fontId="47" fillId="0" borderId="0" applyFont="0" applyFill="0" applyBorder="0" applyAlignment="0" applyProtection="0"/>
    <xf numFmtId="43" fontId="26" fillId="0" borderId="0" applyFont="0" applyFill="0" applyBorder="0" applyAlignment="0" applyProtection="0"/>
    <xf numFmtId="0" fontId="28" fillId="81" borderId="83" applyFont="0" applyFill="0" applyBorder="0" applyAlignment="0">
      <alignment horizontal="left"/>
    </xf>
    <xf numFmtId="43" fontId="26" fillId="0" borderId="0" applyFont="0" applyFill="0" applyBorder="0" applyAlignment="0" applyProtection="0"/>
    <xf numFmtId="43" fontId="26" fillId="0" borderId="0" applyFont="0" applyFill="0" applyBorder="0" applyAlignment="0" applyProtection="0"/>
    <xf numFmtId="0" fontId="28" fillId="81" borderId="83" applyFont="0" applyFill="0" applyBorder="0" applyAlignment="0">
      <alignment horizontal="left"/>
    </xf>
    <xf numFmtId="43" fontId="26" fillId="0" borderId="0" applyFont="0" applyFill="0" applyBorder="0" applyAlignment="0" applyProtection="0"/>
    <xf numFmtId="0" fontId="28" fillId="81" borderId="83" applyFont="0" applyFill="0" applyBorder="0" applyAlignment="0">
      <alignment horizontal="left"/>
    </xf>
    <xf numFmtId="43" fontId="26" fillId="0" borderId="0" applyFont="0" applyFill="0" applyBorder="0" applyAlignment="0" applyProtection="0"/>
    <xf numFmtId="43" fontId="102" fillId="0" borderId="0" applyFont="0" applyFill="0" applyBorder="0" applyAlignment="0" applyProtection="0"/>
    <xf numFmtId="43" fontId="102" fillId="0" borderId="0" applyFont="0" applyFill="0" applyBorder="0" applyAlignment="0" applyProtection="0"/>
    <xf numFmtId="43" fontId="102" fillId="0" borderId="0" applyFont="0" applyFill="0" applyBorder="0" applyAlignment="0" applyProtection="0"/>
    <xf numFmtId="43" fontId="102" fillId="0" borderId="0" applyFont="0" applyFill="0" applyBorder="0" applyAlignment="0" applyProtection="0"/>
    <xf numFmtId="43" fontId="102"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43" fontId="14" fillId="0" borderId="0" applyFont="0" applyFill="0" applyBorder="0" applyAlignment="0" applyProtection="0"/>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170" fontId="94" fillId="0" borderId="0" applyFont="0" applyFill="0" applyBorder="0" applyAlignment="0" applyProtection="0"/>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170" fontId="94" fillId="0" borderId="0" applyFont="0" applyFill="0" applyBorder="0" applyAlignment="0" applyProtection="0"/>
    <xf numFmtId="170" fontId="14" fillId="0" borderId="0" applyFont="0" applyFill="0" applyBorder="0" applyAlignment="0" applyProtection="0"/>
    <xf numFmtId="0" fontId="28" fillId="81" borderId="83" applyFont="0" applyFill="0" applyBorder="0" applyAlignment="0">
      <alignment horizontal="left"/>
    </xf>
    <xf numFmtId="170" fontId="14" fillId="0" borderId="0" applyFont="0" applyFill="0" applyBorder="0" applyAlignment="0" applyProtection="0"/>
    <xf numFmtId="0" fontId="130" fillId="0" borderId="92"/>
    <xf numFmtId="173" fontId="26" fillId="0" borderId="0" applyFont="0" applyFill="0" applyBorder="0" applyAlignment="0" applyProtection="0"/>
    <xf numFmtId="0" fontId="130" fillId="0" borderId="92"/>
    <xf numFmtId="0" fontId="130" fillId="0" borderId="92"/>
    <xf numFmtId="0" fontId="130" fillId="0" borderId="92"/>
    <xf numFmtId="170" fontId="14" fillId="0" borderId="0" applyFont="0" applyFill="0" applyBorder="0" applyAlignment="0" applyProtection="0"/>
    <xf numFmtId="173" fontId="26" fillId="0" borderId="0" applyFont="0" applyFill="0" applyBorder="0" applyAlignment="0" applyProtection="0"/>
    <xf numFmtId="170" fontId="14" fillId="0" borderId="0" applyFont="0" applyFill="0" applyBorder="0" applyAlignment="0" applyProtection="0"/>
    <xf numFmtId="173" fontId="26" fillId="0" borderId="0" applyFont="0" applyFill="0" applyBorder="0" applyAlignment="0" applyProtection="0"/>
    <xf numFmtId="0" fontId="47" fillId="0" borderId="0"/>
    <xf numFmtId="170" fontId="14" fillId="0" borderId="0" applyFont="0" applyFill="0" applyBorder="0" applyAlignment="0" applyProtection="0"/>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0" fontId="130" fillId="0" borderId="92"/>
    <xf numFmtId="170" fontId="14" fillId="0" borderId="0" applyFont="0" applyFill="0" applyBorder="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170" fontId="47" fillId="0" borderId="0" applyFont="0" applyFill="0" applyBorder="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170" fontId="14" fillId="0" borderId="0" applyFont="0" applyFill="0" applyBorder="0" applyAlignment="0" applyProtection="0"/>
    <xf numFmtId="0" fontId="58" fillId="7" borderId="88" applyNumberFormat="0" applyAlignment="0" applyProtection="0"/>
    <xf numFmtId="170" fontId="14" fillId="0" borderId="0" applyFont="0" applyFill="0" applyBorder="0" applyAlignment="0" applyProtection="0"/>
    <xf numFmtId="0" fontId="58" fillId="7"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170" fontId="14" fillId="0" borderId="0" applyFont="0" applyFill="0" applyBorder="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170" fontId="14" fillId="0" borderId="0" applyFont="0" applyFill="0" applyBorder="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170" fontId="14" fillId="0" borderId="0" applyFont="0" applyFill="0" applyBorder="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170" fontId="14" fillId="0" borderId="0" applyFont="0" applyFill="0" applyBorder="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0" fontId="128" fillId="20" borderId="88" applyNumberFormat="0" applyAlignment="0" applyProtection="0"/>
    <xf numFmtId="170" fontId="47" fillId="0" borderId="0" applyFont="0" applyFill="0" applyBorder="0" applyAlignment="0" applyProtection="0"/>
    <xf numFmtId="170" fontId="26" fillId="0" borderId="0" applyFont="0" applyFill="0" applyBorder="0" applyAlignment="0" applyProtection="0"/>
    <xf numFmtId="231" fontId="144" fillId="0" borderId="0" applyProtection="0"/>
    <xf numFmtId="204" fontId="26" fillId="0" borderId="0"/>
    <xf numFmtId="0" fontId="14" fillId="0" borderId="0"/>
    <xf numFmtId="0" fontId="33" fillId="0" borderId="0"/>
    <xf numFmtId="0" fontId="14" fillId="0" borderId="0"/>
    <xf numFmtId="0" fontId="14" fillId="0" borderId="0"/>
    <xf numFmtId="0" fontId="33" fillId="0" borderId="0"/>
    <xf numFmtId="0" fontId="26" fillId="0" borderId="0"/>
    <xf numFmtId="43" fontId="26" fillId="0" borderId="0" applyFont="0" applyFill="0" applyBorder="0" applyAlignment="0" applyProtection="0"/>
    <xf numFmtId="0" fontId="14" fillId="0" borderId="0"/>
    <xf numFmtId="0" fontId="67" fillId="0" borderId="91" applyNumberFormat="0" applyFill="0" applyAlignment="0" applyProtection="0"/>
    <xf numFmtId="0" fontId="67" fillId="0" borderId="91" applyNumberFormat="0" applyFill="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61" fillId="20" borderId="90" applyNumberForma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61" fillId="20" borderId="90" applyNumberFormat="0" applyAlignment="0" applyProtection="0"/>
    <xf numFmtId="0" fontId="61" fillId="20" borderId="90" applyNumberForma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61" fillId="20" borderId="90" applyNumberForma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61" fillId="20" borderId="90" applyNumberForma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61" fillId="20" borderId="90" applyNumberFormat="0" applyAlignment="0" applyProtection="0"/>
    <xf numFmtId="0" fontId="61" fillId="20" borderId="90" applyNumberForma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61" fillId="20" borderId="90" applyNumberForma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61" fillId="20" borderId="90" applyNumberForma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61" fillId="20" borderId="90" applyNumberForma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0" borderId="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9" fontId="26" fillId="0" borderId="0" applyFill="0" applyBorder="0" applyAlignment="0" applyProtection="0"/>
    <xf numFmtId="9" fontId="26"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54" fillId="20" borderId="88" applyNumberFormat="0" applyAlignment="0" applyProtection="0"/>
    <xf numFmtId="0" fontId="54" fillId="20" borderId="88"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54" fillId="20" borderId="88" applyNumberFormat="0" applyAlignment="0" applyProtection="0"/>
    <xf numFmtId="0" fontId="54" fillId="20" borderId="88" applyNumberFormat="0" applyAlignment="0" applyProtection="0"/>
    <xf numFmtId="0" fontId="61" fillId="20" borderId="90" applyNumberFormat="0" applyAlignment="0" applyProtection="0"/>
    <xf numFmtId="0" fontId="61" fillId="20" borderId="90"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54" fillId="20" borderId="88" applyNumberFormat="0" applyAlignment="0" applyProtection="0"/>
    <xf numFmtId="0" fontId="54" fillId="20" borderId="88" applyNumberFormat="0" applyAlignment="0" applyProtection="0"/>
    <xf numFmtId="0" fontId="61" fillId="20" borderId="90" applyNumberFormat="0" applyAlignment="0" applyProtection="0"/>
    <xf numFmtId="0" fontId="61" fillId="20" borderId="90"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54" fillId="20" borderId="88" applyNumberFormat="0" applyAlignment="0" applyProtection="0"/>
    <xf numFmtId="0" fontId="54" fillId="20" borderId="88" applyNumberFormat="0" applyAlignment="0" applyProtection="0"/>
    <xf numFmtId="0" fontId="61" fillId="20" borderId="90" applyNumberFormat="0" applyAlignment="0" applyProtection="0"/>
    <xf numFmtId="0" fontId="61" fillId="20" borderId="90"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57" fillId="0" borderId="6"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14" fillId="0" borderId="0"/>
    <xf numFmtId="9"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3" fontId="26" fillId="0" borderId="0" applyFont="0" applyFill="0" applyBorder="0" applyAlignment="0" applyProtection="0"/>
    <xf numFmtId="206" fontId="26" fillId="0" borderId="0" applyFont="0" applyFill="0" applyBorder="0" applyAlignment="0" applyProtection="0"/>
    <xf numFmtId="0" fontId="26" fillId="0" borderId="0" applyFont="0" applyFill="0" applyBorder="0" applyAlignment="0" applyProtection="0"/>
    <xf numFmtId="204" fontId="26" fillId="0" borderId="0" applyFont="0" applyFill="0" applyBorder="0" applyAlignment="0" applyProtection="0"/>
    <xf numFmtId="2" fontId="26" fillId="0" borderId="0" applyFont="0" applyFill="0" applyBorder="0" applyAlignment="0" applyProtection="0"/>
    <xf numFmtId="0" fontId="56" fillId="0" borderId="81" applyNumberFormat="0" applyFill="0" applyAlignment="0" applyProtection="0"/>
    <xf numFmtId="170" fontId="14" fillId="0" borderId="0" applyFont="0" applyFill="0" applyBorder="0" applyAlignment="0" applyProtection="0"/>
    <xf numFmtId="202" fontId="26" fillId="0" borderId="0" applyFont="0" applyFill="0" applyBorder="0" applyAlignment="0" applyProtection="0"/>
    <xf numFmtId="0" fontId="130" fillId="0" borderId="92"/>
    <xf numFmtId="0" fontId="130" fillId="0" borderId="92"/>
    <xf numFmtId="0" fontId="130" fillId="0" borderId="92"/>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130" fillId="0" borderId="92"/>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14" fillId="0" borderId="0" applyFont="0" applyFill="0" applyBorder="0" applyAlignment="0" applyProtection="0"/>
    <xf numFmtId="0" fontId="130" fillId="0" borderId="92"/>
    <xf numFmtId="0" fontId="130" fillId="0" borderId="92"/>
    <xf numFmtId="170" fontId="14" fillId="0" borderId="0" applyFont="0" applyFill="0" applyBorder="0" applyAlignment="0" applyProtection="0"/>
    <xf numFmtId="43" fontId="47" fillId="0" borderId="0" applyFont="0" applyFill="0" applyBorder="0" applyAlignment="0" applyProtection="0"/>
    <xf numFmtId="0" fontId="131" fillId="20" borderId="90" applyNumberFormat="0" applyAlignment="0" applyProtection="0"/>
    <xf numFmtId="43" fontId="47" fillId="0" borderId="0" applyFont="0" applyFill="0" applyBorder="0" applyAlignment="0" applyProtection="0"/>
    <xf numFmtId="0" fontId="131" fillId="20" borderId="90" applyNumberFormat="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0" fontId="131" fillId="20" borderId="90" applyNumberFormat="0" applyAlignment="0" applyProtection="0"/>
    <xf numFmtId="175" fontId="26" fillId="0" borderId="0" applyFont="0" applyFill="0" applyBorder="0" applyAlignment="0" applyProtection="0"/>
    <xf numFmtId="0" fontId="131" fillId="20" borderId="90" applyNumberFormat="0" applyAlignment="0" applyProtection="0"/>
    <xf numFmtId="43" fontId="47" fillId="0" borderId="0" applyFont="0" applyFill="0" applyBorder="0" applyAlignment="0" applyProtection="0"/>
    <xf numFmtId="0" fontId="131" fillId="20" borderId="90" applyNumberFormat="0" applyAlignment="0" applyProtection="0"/>
    <xf numFmtId="43" fontId="47" fillId="0" borderId="0" applyFont="0" applyFill="0" applyBorder="0" applyAlignment="0" applyProtection="0"/>
    <xf numFmtId="43" fontId="47" fillId="0" borderId="0" applyFont="0" applyFill="0" applyBorder="0" applyAlignment="0" applyProtection="0"/>
    <xf numFmtId="43" fontId="14" fillId="0" borderId="0" applyFont="0" applyFill="0" applyBorder="0" applyAlignment="0" applyProtection="0"/>
    <xf numFmtId="196" fontId="26" fillId="0" borderId="0" applyFont="0" applyFill="0" applyBorder="0" applyAlignment="0" applyProtection="0"/>
    <xf numFmtId="196" fontId="26" fillId="0" borderId="0" applyFont="0" applyFill="0" applyBorder="0" applyAlignment="0" applyProtection="0"/>
    <xf numFmtId="0" fontId="131" fillId="20" borderId="90" applyNumberFormat="0" applyAlignment="0" applyProtection="0"/>
    <xf numFmtId="0" fontId="131" fillId="20" borderId="90" applyNumberFormat="0" applyAlignment="0" applyProtection="0"/>
    <xf numFmtId="196" fontId="26" fillId="0" borderId="0" applyFont="0" applyFill="0" applyBorder="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43" fontId="47" fillId="0" borderId="0" applyFont="0" applyFill="0" applyBorder="0" applyAlignment="0" applyProtection="0"/>
    <xf numFmtId="0" fontId="28" fillId="81" borderId="83" applyFont="0" applyFill="0" applyBorder="0" applyAlignment="0">
      <alignment horizontal="left"/>
    </xf>
    <xf numFmtId="175" fontId="26" fillId="0" borderId="0" applyFont="0" applyFill="0" applyBorder="0" applyAlignment="0" applyProtection="0"/>
    <xf numFmtId="0" fontId="26" fillId="34" borderId="89" applyNumberFormat="0" applyFont="0" applyAlignment="0" applyProtection="0"/>
    <xf numFmtId="0" fontId="28" fillId="81" borderId="83" applyFont="0" applyFill="0" applyBorder="0" applyAlignment="0">
      <alignment horizontal="left"/>
    </xf>
    <xf numFmtId="0" fontId="28" fillId="81" borderId="83" applyFont="0" applyFill="0" applyBorder="0" applyAlignment="0">
      <alignment horizontal="left"/>
    </xf>
    <xf numFmtId="43" fontId="26" fillId="0" borderId="0" applyFont="0" applyFill="0" applyBorder="0" applyAlignment="0" applyProtection="0"/>
    <xf numFmtId="43" fontId="26" fillId="0" borderId="0" applyFont="0" applyFill="0" applyBorder="0" applyAlignment="0" applyProtection="0"/>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0" fontId="28" fillId="81" borderId="83" applyFont="0" applyFill="0" applyBorder="0" applyAlignment="0">
      <alignment horizontal="left"/>
    </xf>
    <xf numFmtId="181" fontId="26" fillId="0" borderId="0" applyFont="0" applyFill="0" applyBorder="0" applyAlignment="0" applyProtection="0"/>
    <xf numFmtId="0" fontId="130" fillId="0" borderId="92"/>
    <xf numFmtId="0" fontId="130" fillId="0" borderId="92"/>
    <xf numFmtId="0" fontId="130" fillId="0" borderId="92"/>
    <xf numFmtId="0" fontId="58" fillId="7" borderId="88" applyNumberFormat="0" applyAlignment="0" applyProtection="0"/>
    <xf numFmtId="0" fontId="128" fillId="20" borderId="88" applyNumberFormat="0" applyAlignment="0" applyProtection="0"/>
    <xf numFmtId="170" fontId="14" fillId="0" borderId="0" applyFont="0" applyFill="0" applyBorder="0" applyAlignment="0" applyProtection="0"/>
    <xf numFmtId="170" fontId="26" fillId="0" borderId="0" applyFont="0" applyFill="0" applyBorder="0" applyAlignment="0" applyProtection="0"/>
    <xf numFmtId="170" fontId="14" fillId="0" borderId="0" applyFont="0" applyFill="0" applyBorder="0" applyAlignment="0" applyProtection="0"/>
    <xf numFmtId="0" fontId="26" fillId="0" borderId="0" applyBorder="0"/>
    <xf numFmtId="0" fontId="26" fillId="0" borderId="0" applyBorder="0"/>
    <xf numFmtId="0" fontId="28" fillId="81" borderId="83" applyFont="0" applyFill="0" applyBorder="0" applyAlignment="0">
      <alignment horizontal="left"/>
    </xf>
    <xf numFmtId="0" fontId="26" fillId="0" borderId="0"/>
    <xf numFmtId="0" fontId="14" fillId="0" borderId="0"/>
    <xf numFmtId="0" fontId="14" fillId="0" borderId="0"/>
    <xf numFmtId="0" fontId="26" fillId="0" borderId="0"/>
    <xf numFmtId="0" fontId="14" fillId="0" borderId="0"/>
    <xf numFmtId="0" fontId="26" fillId="0" borderId="0"/>
    <xf numFmtId="0" fontId="26" fillId="0" borderId="0"/>
    <xf numFmtId="0" fontId="14" fillId="0" borderId="0"/>
    <xf numFmtId="0" fontId="26" fillId="0" borderId="0"/>
    <xf numFmtId="0" fontId="14" fillId="0" borderId="0"/>
    <xf numFmtId="0" fontId="14" fillId="0" borderId="0"/>
    <xf numFmtId="0" fontId="14" fillId="0" borderId="0"/>
    <xf numFmtId="0" fontId="2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28" fillId="20" borderId="88" applyNumberFormat="0" applyAlignment="0" applyProtection="0"/>
    <xf numFmtId="9" fontId="26" fillId="0" borderId="0" applyFont="0" applyFill="0" applyBorder="0" applyAlignment="0" applyProtection="0"/>
    <xf numFmtId="0" fontId="58" fillId="7" borderId="88" applyNumberFormat="0" applyAlignment="0" applyProtection="0"/>
    <xf numFmtId="175"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170" fontId="14" fillId="0" borderId="0" applyFont="0" applyFill="0" applyBorder="0" applyAlignment="0" applyProtection="0"/>
    <xf numFmtId="0" fontId="14" fillId="0" borderId="0"/>
    <xf numFmtId="0" fontId="14" fillId="0" borderId="0"/>
    <xf numFmtId="0" fontId="14" fillId="0" borderId="0"/>
    <xf numFmtId="0" fontId="94" fillId="0" borderId="0"/>
    <xf numFmtId="204" fontId="14" fillId="0" borderId="0"/>
    <xf numFmtId="43" fontId="14" fillId="0" borderId="0" applyFont="0" applyFill="0" applyBorder="0" applyAlignment="0" applyProtection="0"/>
    <xf numFmtId="43" fontId="14" fillId="0" borderId="0" applyFont="0" applyFill="0" applyBorder="0" applyAlignment="0" applyProtection="0"/>
    <xf numFmtId="170" fontId="14" fillId="0" borderId="0" applyFont="0" applyFill="0" applyBorder="0" applyAlignment="0" applyProtection="0"/>
    <xf numFmtId="204" fontId="14" fillId="0" borderId="0"/>
    <xf numFmtId="204" fontId="56" fillId="0" borderId="81" applyNumberFormat="0" applyFill="0" applyAlignment="0" applyProtection="0"/>
    <xf numFmtId="204" fontId="14" fillId="0" borderId="0"/>
    <xf numFmtId="170" fontId="14" fillId="0" borderId="0" applyFont="0" applyFill="0" applyBorder="0" applyAlignment="0" applyProtection="0"/>
    <xf numFmtId="204" fontId="14" fillId="58" borderId="0" applyNumberFormat="0" applyBorder="0" applyAlignment="0" applyProtection="0"/>
    <xf numFmtId="204" fontId="14" fillId="59" borderId="0" applyNumberFormat="0" applyBorder="0" applyAlignment="0" applyProtection="0"/>
    <xf numFmtId="204" fontId="14" fillId="62" borderId="0" applyNumberFormat="0" applyBorder="0" applyAlignment="0" applyProtection="0"/>
    <xf numFmtId="204" fontId="14" fillId="63" borderId="0" applyNumberFormat="0" applyBorder="0" applyAlignment="0" applyProtection="0"/>
    <xf numFmtId="204" fontId="14" fillId="66" borderId="0" applyNumberFormat="0" applyBorder="0" applyAlignment="0" applyProtection="0"/>
    <xf numFmtId="204" fontId="14" fillId="67" borderId="0" applyNumberFormat="0" applyBorder="0" applyAlignment="0" applyProtection="0"/>
    <xf numFmtId="204" fontId="14" fillId="70" borderId="0" applyNumberFormat="0" applyBorder="0" applyAlignment="0" applyProtection="0"/>
    <xf numFmtId="204" fontId="14" fillId="71" borderId="0" applyNumberFormat="0" applyBorder="0" applyAlignment="0" applyProtection="0"/>
    <xf numFmtId="204" fontId="14" fillId="74" borderId="0" applyNumberFormat="0" applyBorder="0" applyAlignment="0" applyProtection="0"/>
    <xf numFmtId="204" fontId="14" fillId="75" borderId="0" applyNumberFormat="0" applyBorder="0" applyAlignment="0" applyProtection="0"/>
    <xf numFmtId="204" fontId="14" fillId="78" borderId="0" applyNumberFormat="0" applyBorder="0" applyAlignment="0" applyProtection="0"/>
    <xf numFmtId="204" fontId="14" fillId="79" borderId="0" applyNumberFormat="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0" fontId="14" fillId="0" borderId="0"/>
    <xf numFmtId="0" fontId="14" fillId="0" borderId="0"/>
    <xf numFmtId="0" fontId="14" fillId="0" borderId="0"/>
    <xf numFmtId="170"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70" fontId="14" fillId="0" borderId="0" applyFont="0" applyFill="0" applyBorder="0" applyAlignment="0" applyProtection="0"/>
    <xf numFmtId="0" fontId="14" fillId="0" borderId="0"/>
    <xf numFmtId="0" fontId="14" fillId="0" borderId="0"/>
    <xf numFmtId="0" fontId="14" fillId="0" borderId="0"/>
    <xf numFmtId="170" fontId="14" fillId="0" borderId="0" applyFont="0" applyFill="0" applyBorder="0" applyAlignment="0" applyProtection="0"/>
    <xf numFmtId="0" fontId="14" fillId="0" borderId="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5" fontId="26"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170" fontId="14" fillId="0" borderId="0" applyFont="0" applyFill="0" applyBorder="0" applyAlignment="0" applyProtection="0"/>
    <xf numFmtId="0" fontId="14" fillId="0" borderId="0"/>
    <xf numFmtId="204" fontId="14" fillId="0" borderId="0"/>
    <xf numFmtId="43" fontId="14" fillId="0" borderId="0" applyFont="0" applyFill="0" applyBorder="0" applyAlignment="0" applyProtection="0"/>
    <xf numFmtId="170" fontId="14" fillId="0" borderId="0" applyFont="0" applyFill="0" applyBorder="0" applyAlignment="0" applyProtection="0"/>
    <xf numFmtId="204" fontId="14" fillId="0" borderId="0"/>
    <xf numFmtId="204" fontId="14" fillId="56" borderId="79" applyNumberFormat="0" applyFont="0" applyAlignment="0" applyProtection="0"/>
    <xf numFmtId="204" fontId="14" fillId="58" borderId="0" applyNumberFormat="0" applyBorder="0" applyAlignment="0" applyProtection="0"/>
    <xf numFmtId="204" fontId="14" fillId="59" borderId="0" applyNumberFormat="0" applyBorder="0" applyAlignment="0" applyProtection="0"/>
    <xf numFmtId="204" fontId="14" fillId="62" borderId="0" applyNumberFormat="0" applyBorder="0" applyAlignment="0" applyProtection="0"/>
    <xf numFmtId="204" fontId="14" fillId="63" borderId="0" applyNumberFormat="0" applyBorder="0" applyAlignment="0" applyProtection="0"/>
    <xf numFmtId="204" fontId="14" fillId="66" borderId="0" applyNumberFormat="0" applyBorder="0" applyAlignment="0" applyProtection="0"/>
    <xf numFmtId="204" fontId="14" fillId="67" borderId="0" applyNumberFormat="0" applyBorder="0" applyAlignment="0" applyProtection="0"/>
    <xf numFmtId="204" fontId="14" fillId="70" borderId="0" applyNumberFormat="0" applyBorder="0" applyAlignment="0" applyProtection="0"/>
    <xf numFmtId="204" fontId="14" fillId="71" borderId="0" applyNumberFormat="0" applyBorder="0" applyAlignment="0" applyProtection="0"/>
    <xf numFmtId="204" fontId="14" fillId="74" borderId="0" applyNumberFormat="0" applyBorder="0" applyAlignment="0" applyProtection="0"/>
    <xf numFmtId="204" fontId="14" fillId="75" borderId="0" applyNumberFormat="0" applyBorder="0" applyAlignment="0" applyProtection="0"/>
    <xf numFmtId="204" fontId="14" fillId="78" borderId="0" applyNumberFormat="0" applyBorder="0" applyAlignment="0" applyProtection="0"/>
    <xf numFmtId="204" fontId="14" fillId="79" borderId="0" applyNumberFormat="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204" fontId="14" fillId="0" borderId="0"/>
    <xf numFmtId="0" fontId="14" fillId="0" borderId="0"/>
    <xf numFmtId="0" fontId="14" fillId="58" borderId="0" applyNumberFormat="0" applyBorder="0" applyAlignment="0" applyProtection="0"/>
    <xf numFmtId="0" fontId="14" fillId="59" borderId="0" applyNumberFormat="0" applyBorder="0" applyAlignment="0" applyProtection="0"/>
    <xf numFmtId="0" fontId="14" fillId="62" borderId="0" applyNumberFormat="0" applyBorder="0" applyAlignment="0" applyProtection="0"/>
    <xf numFmtId="0" fontId="14" fillId="63" borderId="0" applyNumberFormat="0" applyBorder="0" applyAlignment="0" applyProtection="0"/>
    <xf numFmtId="0" fontId="14" fillId="66" borderId="0" applyNumberFormat="0" applyBorder="0" applyAlignment="0" applyProtection="0"/>
    <xf numFmtId="0" fontId="14" fillId="67" borderId="0" applyNumberFormat="0" applyBorder="0" applyAlignment="0" applyProtection="0"/>
    <xf numFmtId="0" fontId="14" fillId="70" borderId="0" applyNumberFormat="0" applyBorder="0" applyAlignment="0" applyProtection="0"/>
    <xf numFmtId="0" fontId="14" fillId="71" borderId="0" applyNumberFormat="0" applyBorder="0" applyAlignment="0" applyProtection="0"/>
    <xf numFmtId="0" fontId="14" fillId="74" borderId="0" applyNumberFormat="0" applyBorder="0" applyAlignment="0" applyProtection="0"/>
    <xf numFmtId="0" fontId="14" fillId="75" borderId="0" applyNumberFormat="0" applyBorder="0" applyAlignment="0" applyProtection="0"/>
    <xf numFmtId="170" fontId="14" fillId="0" borderId="0" applyFont="0" applyFill="0" applyBorder="0" applyAlignment="0" applyProtection="0"/>
    <xf numFmtId="0" fontId="14" fillId="78" borderId="0" applyNumberFormat="0" applyBorder="0" applyAlignment="0" applyProtection="0"/>
    <xf numFmtId="0" fontId="14" fillId="79" borderId="0" applyNumberFormat="0" applyBorder="0" applyAlignment="0" applyProtection="0"/>
    <xf numFmtId="0" fontId="14" fillId="56" borderId="79" applyNumberFormat="0" applyFont="0" applyAlignment="0" applyProtection="0"/>
    <xf numFmtId="0" fontId="14" fillId="56" borderId="79" applyNumberFormat="0" applyFon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70"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170"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9"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1"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42"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128" fillId="20" borderId="88" applyNumberFormat="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0" fontId="28" fillId="81" borderId="83" applyFont="0" applyFill="0" applyBorder="0" applyAlignment="0">
      <alignment horizontal="left"/>
    </xf>
    <xf numFmtId="42" fontId="26" fillId="0" borderId="0" applyFont="0" applyFill="0" applyBorder="0" applyAlignment="0" applyProtection="0"/>
    <xf numFmtId="43" fontId="26" fillId="0" borderId="0" applyFont="0" applyFill="0" applyBorder="0" applyAlignment="0" applyProtection="0"/>
    <xf numFmtId="0" fontId="14" fillId="0" borderId="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4" fillId="20"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58" fillId="7" borderId="88" applyNumberForma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26" fillId="34" borderId="89" applyNumberFormat="0" applyFon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1" fillId="20" borderId="90" applyNumberFormat="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67" fillId="0" borderId="91" applyNumberFormat="0" applyFill="0" applyAlignment="0" applyProtection="0"/>
    <xf numFmtId="0" fontId="161" fillId="0" borderId="0">
      <protection locked="0"/>
    </xf>
    <xf numFmtId="0" fontId="147" fillId="0" borderId="0">
      <protection locked="0"/>
    </xf>
    <xf numFmtId="0" fontId="147" fillId="0" borderId="0">
      <protection locked="0"/>
    </xf>
    <xf numFmtId="237" fontId="161" fillId="0" borderId="0">
      <protection locked="0"/>
    </xf>
    <xf numFmtId="4" fontId="161" fillId="0" borderId="0">
      <protection locked="0"/>
    </xf>
    <xf numFmtId="242" fontId="161" fillId="0" borderId="0">
      <protection locked="0"/>
    </xf>
    <xf numFmtId="237" fontId="161" fillId="0" borderId="0">
      <protection locked="0"/>
    </xf>
    <xf numFmtId="0" fontId="147" fillId="0" borderId="0">
      <protection locked="0"/>
    </xf>
    <xf numFmtId="0" fontId="161" fillId="0" borderId="0">
      <protection locked="0"/>
    </xf>
    <xf numFmtId="0" fontId="26" fillId="0" borderId="0"/>
    <xf numFmtId="242" fontId="161" fillId="0" borderId="0">
      <protection locked="0"/>
    </xf>
    <xf numFmtId="4" fontId="161" fillId="0" borderId="0">
      <protection locked="0"/>
    </xf>
    <xf numFmtId="0" fontId="147" fillId="0" borderId="0">
      <protection locked="0"/>
    </xf>
    <xf numFmtId="0" fontId="28" fillId="81" borderId="83" applyFont="0" applyFill="0" applyBorder="0" applyAlignment="0">
      <alignment horizontal="left"/>
    </xf>
    <xf numFmtId="43" fontId="26" fillId="0" borderId="0" applyFont="0" applyFill="0" applyBorder="0" applyAlignment="0" applyProtection="0"/>
    <xf numFmtId="0" fontId="13" fillId="0" borderId="0"/>
    <xf numFmtId="204" fontId="13" fillId="0" borderId="0"/>
    <xf numFmtId="204" fontId="13" fillId="0" borderId="0"/>
    <xf numFmtId="43" fontId="26"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26" fillId="0" borderId="0"/>
    <xf numFmtId="0" fontId="12" fillId="0" borderId="0"/>
    <xf numFmtId="0" fontId="12" fillId="0" borderId="0"/>
    <xf numFmtId="0" fontId="12" fillId="0" borderId="0"/>
    <xf numFmtId="0" fontId="12" fillId="0" borderId="0"/>
    <xf numFmtId="0" fontId="12" fillId="0" borderId="0"/>
    <xf numFmtId="43" fontId="26" fillId="0" borderId="0" applyFont="0" applyFill="0" applyBorder="0" applyAlignment="0" applyProtection="0"/>
    <xf numFmtId="0" fontId="12" fillId="0" borderId="0"/>
    <xf numFmtId="204" fontId="12" fillId="0" borderId="0"/>
    <xf numFmtId="43" fontId="12"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204" fontId="12" fillId="0" borderId="0"/>
    <xf numFmtId="204" fontId="12" fillId="58" borderId="0" applyNumberFormat="0" applyBorder="0" applyAlignment="0" applyProtection="0"/>
    <xf numFmtId="204" fontId="12" fillId="59" borderId="0" applyNumberFormat="0" applyBorder="0" applyAlignment="0" applyProtection="0"/>
    <xf numFmtId="204" fontId="12" fillId="62" borderId="0" applyNumberFormat="0" applyBorder="0" applyAlignment="0" applyProtection="0"/>
    <xf numFmtId="204" fontId="12" fillId="63" borderId="0" applyNumberFormat="0" applyBorder="0" applyAlignment="0" applyProtection="0"/>
    <xf numFmtId="204" fontId="12" fillId="66" borderId="0" applyNumberFormat="0" applyBorder="0" applyAlignment="0" applyProtection="0"/>
    <xf numFmtId="204" fontId="12" fillId="67" borderId="0" applyNumberFormat="0" applyBorder="0" applyAlignment="0" applyProtection="0"/>
    <xf numFmtId="204" fontId="12" fillId="70" borderId="0" applyNumberFormat="0" applyBorder="0" applyAlignment="0" applyProtection="0"/>
    <xf numFmtId="204" fontId="12" fillId="71" borderId="0" applyNumberFormat="0" applyBorder="0" applyAlignment="0" applyProtection="0"/>
    <xf numFmtId="204" fontId="12" fillId="74" borderId="0" applyNumberFormat="0" applyBorder="0" applyAlignment="0" applyProtection="0"/>
    <xf numFmtId="204" fontId="12" fillId="75" borderId="0" applyNumberFormat="0" applyBorder="0" applyAlignment="0" applyProtection="0"/>
    <xf numFmtId="204" fontId="12" fillId="78" borderId="0" applyNumberFormat="0" applyBorder="0" applyAlignment="0" applyProtection="0"/>
    <xf numFmtId="204" fontId="12" fillId="79" borderId="0" applyNumberFormat="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0" fontId="12" fillId="0" borderId="0" applyFont="0" applyFill="0" applyBorder="0" applyAlignment="0" applyProtection="0"/>
    <xf numFmtId="0" fontId="12" fillId="0" borderId="0"/>
    <xf numFmtId="0" fontId="12" fillId="0" borderId="0"/>
    <xf numFmtId="0" fontId="12" fillId="0" borderId="0"/>
    <xf numFmtId="170" fontId="12" fillId="0" borderId="0" applyFont="0" applyFill="0" applyBorder="0" applyAlignment="0" applyProtection="0"/>
    <xf numFmtId="0" fontId="28" fillId="81" borderId="83" applyFont="0" applyFill="0" applyBorder="0" applyAlignment="0">
      <alignment horizontal="left"/>
    </xf>
    <xf numFmtId="0" fontId="12" fillId="0" borderId="0"/>
    <xf numFmtId="0" fontId="12" fillId="0" borderId="0"/>
    <xf numFmtId="9" fontId="12" fillId="0" borderId="0" applyFont="0" applyFill="0" applyBorder="0" applyAlignment="0" applyProtection="0"/>
    <xf numFmtId="0" fontId="12" fillId="0" borderId="0"/>
    <xf numFmtId="170" fontId="12" fillId="0" borderId="0" applyFont="0" applyFill="0" applyBorder="0" applyAlignment="0" applyProtection="0"/>
    <xf numFmtId="0" fontId="12" fillId="0" borderId="0"/>
    <xf numFmtId="204" fontId="12" fillId="0" borderId="0"/>
    <xf numFmtId="43" fontId="12" fillId="0" borderId="0" applyFont="0" applyFill="0" applyBorder="0" applyAlignment="0" applyProtection="0"/>
    <xf numFmtId="170" fontId="12" fillId="0" borderId="0" applyFont="0" applyFill="0" applyBorder="0" applyAlignment="0" applyProtection="0"/>
    <xf numFmtId="204" fontId="12" fillId="0" borderId="0"/>
    <xf numFmtId="204" fontId="12" fillId="56" borderId="79" applyNumberFormat="0" applyFont="0" applyAlignment="0" applyProtection="0"/>
    <xf numFmtId="204" fontId="12" fillId="58" borderId="0" applyNumberFormat="0" applyBorder="0" applyAlignment="0" applyProtection="0"/>
    <xf numFmtId="204" fontId="12" fillId="59" borderId="0" applyNumberFormat="0" applyBorder="0" applyAlignment="0" applyProtection="0"/>
    <xf numFmtId="204" fontId="12" fillId="62" borderId="0" applyNumberFormat="0" applyBorder="0" applyAlignment="0" applyProtection="0"/>
    <xf numFmtId="204" fontId="12" fillId="63" borderId="0" applyNumberFormat="0" applyBorder="0" applyAlignment="0" applyProtection="0"/>
    <xf numFmtId="204" fontId="12" fillId="66" borderId="0" applyNumberFormat="0" applyBorder="0" applyAlignment="0" applyProtection="0"/>
    <xf numFmtId="204" fontId="12" fillId="67" borderId="0" applyNumberFormat="0" applyBorder="0" applyAlignment="0" applyProtection="0"/>
    <xf numFmtId="204" fontId="12" fillId="70" borderId="0" applyNumberFormat="0" applyBorder="0" applyAlignment="0" applyProtection="0"/>
    <xf numFmtId="204" fontId="12" fillId="71" borderId="0" applyNumberFormat="0" applyBorder="0" applyAlignment="0" applyProtection="0"/>
    <xf numFmtId="204" fontId="12" fillId="74" borderId="0" applyNumberFormat="0" applyBorder="0" applyAlignment="0" applyProtection="0"/>
    <xf numFmtId="204" fontId="12" fillId="75" borderId="0" applyNumberFormat="0" applyBorder="0" applyAlignment="0" applyProtection="0"/>
    <xf numFmtId="204" fontId="12" fillId="78" borderId="0" applyNumberFormat="0" applyBorder="0" applyAlignment="0" applyProtection="0"/>
    <xf numFmtId="204" fontId="12" fillId="79" borderId="0" applyNumberFormat="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204" fontId="12" fillId="0" borderId="0"/>
    <xf numFmtId="0" fontId="12" fillId="0" borderId="0"/>
    <xf numFmtId="0" fontId="12" fillId="58" borderId="0" applyNumberFormat="0" applyBorder="0" applyAlignment="0" applyProtection="0"/>
    <xf numFmtId="0" fontId="12" fillId="59" borderId="0" applyNumberFormat="0" applyBorder="0" applyAlignment="0" applyProtection="0"/>
    <xf numFmtId="0" fontId="12" fillId="62" borderId="0" applyNumberFormat="0" applyBorder="0" applyAlignment="0" applyProtection="0"/>
    <xf numFmtId="0" fontId="12" fillId="63"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70" borderId="0" applyNumberFormat="0" applyBorder="0" applyAlignment="0" applyProtection="0"/>
    <xf numFmtId="0" fontId="12" fillId="71" borderId="0" applyNumberFormat="0" applyBorder="0" applyAlignment="0" applyProtection="0"/>
    <xf numFmtId="0" fontId="12" fillId="74" borderId="0" applyNumberFormat="0" applyBorder="0" applyAlignment="0" applyProtection="0"/>
    <xf numFmtId="0" fontId="12" fillId="75" borderId="0" applyNumberFormat="0" applyBorder="0" applyAlignment="0" applyProtection="0"/>
    <xf numFmtId="0" fontId="12" fillId="78" borderId="0" applyNumberFormat="0" applyBorder="0" applyAlignment="0" applyProtection="0"/>
    <xf numFmtId="0" fontId="12" fillId="79" borderId="0" applyNumberFormat="0" applyBorder="0" applyAlignment="0" applyProtection="0"/>
    <xf numFmtId="0" fontId="12" fillId="56" borderId="79" applyNumberFormat="0" applyFont="0" applyAlignment="0" applyProtection="0"/>
    <xf numFmtId="0" fontId="12" fillId="56" borderId="79" applyNumberFormat="0" applyFont="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1" fontId="26"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3" fontId="26" fillId="0" borderId="0" applyFont="0" applyFill="0" applyBorder="0" applyAlignment="0" applyProtection="0"/>
    <xf numFmtId="43" fontId="12"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0" fontId="12" fillId="0" borderId="0"/>
    <xf numFmtId="0" fontId="12" fillId="0" borderId="0"/>
    <xf numFmtId="9" fontId="12" fillId="0" borderId="0" applyFont="0" applyFill="0" applyBorder="0" applyAlignment="0" applyProtection="0"/>
    <xf numFmtId="9" fontId="12" fillId="0" borderId="0" applyFont="0" applyFill="0" applyBorder="0" applyAlignment="0" applyProtection="0"/>
    <xf numFmtId="0" fontId="12" fillId="0" borderId="0"/>
    <xf numFmtId="0" fontId="12" fillId="0" borderId="0"/>
    <xf numFmtId="41" fontId="12" fillId="0" borderId="0" applyFont="0" applyFill="0" applyBorder="0" applyAlignment="0" applyProtection="0"/>
    <xf numFmtId="204" fontId="12" fillId="0" borderId="0"/>
    <xf numFmtId="43" fontId="12" fillId="0" borderId="0" applyFont="0" applyFill="0" applyBorder="0" applyAlignment="0" applyProtection="0"/>
    <xf numFmtId="204" fontId="12" fillId="0" borderId="0"/>
    <xf numFmtId="43" fontId="12" fillId="0" borderId="0" applyFont="0" applyFill="0" applyBorder="0" applyAlignment="0" applyProtection="0"/>
    <xf numFmtId="43" fontId="102"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204" fontId="12" fillId="0" borderId="0"/>
    <xf numFmtId="204" fontId="12" fillId="58" borderId="0" applyNumberFormat="0" applyBorder="0" applyAlignment="0" applyProtection="0"/>
    <xf numFmtId="204" fontId="12" fillId="59" borderId="0" applyNumberFormat="0" applyBorder="0" applyAlignment="0" applyProtection="0"/>
    <xf numFmtId="204" fontId="12" fillId="62" borderId="0" applyNumberFormat="0" applyBorder="0" applyAlignment="0" applyProtection="0"/>
    <xf numFmtId="204" fontId="12" fillId="63" borderId="0" applyNumberFormat="0" applyBorder="0" applyAlignment="0" applyProtection="0"/>
    <xf numFmtId="204" fontId="12" fillId="66" borderId="0" applyNumberFormat="0" applyBorder="0" applyAlignment="0" applyProtection="0"/>
    <xf numFmtId="204" fontId="12" fillId="67" borderId="0" applyNumberFormat="0" applyBorder="0" applyAlignment="0" applyProtection="0"/>
    <xf numFmtId="204" fontId="12" fillId="70" borderId="0" applyNumberFormat="0" applyBorder="0" applyAlignment="0" applyProtection="0"/>
    <xf numFmtId="204" fontId="12" fillId="71" borderId="0" applyNumberFormat="0" applyBorder="0" applyAlignment="0" applyProtection="0"/>
    <xf numFmtId="204" fontId="12" fillId="74" borderId="0" applyNumberFormat="0" applyBorder="0" applyAlignment="0" applyProtection="0"/>
    <xf numFmtId="204" fontId="12" fillId="75" borderId="0" applyNumberFormat="0" applyBorder="0" applyAlignment="0" applyProtection="0"/>
    <xf numFmtId="204" fontId="12" fillId="78" borderId="0" applyNumberFormat="0" applyBorder="0" applyAlignment="0" applyProtection="0"/>
    <xf numFmtId="204" fontId="12" fillId="79" borderId="0" applyNumberFormat="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0" fontId="12" fillId="0" borderId="0" applyFont="0" applyFill="0" applyBorder="0" applyAlignment="0" applyProtection="0"/>
    <xf numFmtId="0" fontId="12" fillId="0" borderId="0"/>
    <xf numFmtId="0" fontId="12" fillId="0" borderId="0"/>
    <xf numFmtId="0" fontId="12" fillId="0" borderId="0"/>
    <xf numFmtId="170" fontId="12" fillId="0" borderId="0" applyFont="0" applyFill="0" applyBorder="0" applyAlignment="0" applyProtection="0"/>
    <xf numFmtId="0" fontId="12" fillId="0" borderId="0"/>
    <xf numFmtId="0" fontId="12" fillId="0" borderId="0"/>
    <xf numFmtId="9" fontId="12" fillId="0" borderId="0" applyFont="0" applyFill="0" applyBorder="0" applyAlignment="0" applyProtection="0"/>
    <xf numFmtId="43" fontId="102" fillId="0" borderId="0" applyFont="0" applyFill="0" applyBorder="0" applyAlignment="0" applyProtection="0"/>
    <xf numFmtId="0" fontId="12" fillId="0" borderId="0"/>
    <xf numFmtId="170" fontId="12" fillId="0" borderId="0" applyFont="0" applyFill="0" applyBorder="0" applyAlignment="0" applyProtection="0"/>
    <xf numFmtId="0" fontId="12" fillId="0" borderId="0"/>
    <xf numFmtId="204" fontId="12" fillId="0" borderId="0"/>
    <xf numFmtId="43" fontId="12" fillId="0" borderId="0" applyFont="0" applyFill="0" applyBorder="0" applyAlignment="0" applyProtection="0"/>
    <xf numFmtId="170" fontId="12" fillId="0" borderId="0" applyFont="0" applyFill="0" applyBorder="0" applyAlignment="0" applyProtection="0"/>
    <xf numFmtId="204" fontId="12" fillId="0" borderId="0"/>
    <xf numFmtId="204" fontId="12" fillId="56" borderId="79" applyNumberFormat="0" applyFont="0" applyAlignment="0" applyProtection="0"/>
    <xf numFmtId="204" fontId="12" fillId="58" borderId="0" applyNumberFormat="0" applyBorder="0" applyAlignment="0" applyProtection="0"/>
    <xf numFmtId="204" fontId="12" fillId="59" borderId="0" applyNumberFormat="0" applyBorder="0" applyAlignment="0" applyProtection="0"/>
    <xf numFmtId="204" fontId="12" fillId="62" borderId="0" applyNumberFormat="0" applyBorder="0" applyAlignment="0" applyProtection="0"/>
    <xf numFmtId="204" fontId="12" fillId="63" borderId="0" applyNumberFormat="0" applyBorder="0" applyAlignment="0" applyProtection="0"/>
    <xf numFmtId="204" fontId="12" fillId="66" borderId="0" applyNumberFormat="0" applyBorder="0" applyAlignment="0" applyProtection="0"/>
    <xf numFmtId="204" fontId="12" fillId="67" borderId="0" applyNumberFormat="0" applyBorder="0" applyAlignment="0" applyProtection="0"/>
    <xf numFmtId="204" fontId="12" fillId="70" borderId="0" applyNumberFormat="0" applyBorder="0" applyAlignment="0" applyProtection="0"/>
    <xf numFmtId="204" fontId="12" fillId="71" borderId="0" applyNumberFormat="0" applyBorder="0" applyAlignment="0" applyProtection="0"/>
    <xf numFmtId="204" fontId="12" fillId="74" borderId="0" applyNumberFormat="0" applyBorder="0" applyAlignment="0" applyProtection="0"/>
    <xf numFmtId="204" fontId="12" fillId="75" borderId="0" applyNumberFormat="0" applyBorder="0" applyAlignment="0" applyProtection="0"/>
    <xf numFmtId="204" fontId="12" fillId="78" borderId="0" applyNumberFormat="0" applyBorder="0" applyAlignment="0" applyProtection="0"/>
    <xf numFmtId="204" fontId="12" fillId="79" borderId="0" applyNumberFormat="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204" fontId="12" fillId="0" borderId="0"/>
    <xf numFmtId="0" fontId="12" fillId="0" borderId="0"/>
    <xf numFmtId="0" fontId="12" fillId="58" borderId="0" applyNumberFormat="0" applyBorder="0" applyAlignment="0" applyProtection="0"/>
    <xf numFmtId="0" fontId="12" fillId="59" borderId="0" applyNumberFormat="0" applyBorder="0" applyAlignment="0" applyProtection="0"/>
    <xf numFmtId="0" fontId="12" fillId="62" borderId="0" applyNumberFormat="0" applyBorder="0" applyAlignment="0" applyProtection="0"/>
    <xf numFmtId="0" fontId="12" fillId="63"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70" borderId="0" applyNumberFormat="0" applyBorder="0" applyAlignment="0" applyProtection="0"/>
    <xf numFmtId="0" fontId="12" fillId="71" borderId="0" applyNumberFormat="0" applyBorder="0" applyAlignment="0" applyProtection="0"/>
    <xf numFmtId="0" fontId="12" fillId="74" borderId="0" applyNumberFormat="0" applyBorder="0" applyAlignment="0" applyProtection="0"/>
    <xf numFmtId="0" fontId="12" fillId="75" borderId="0" applyNumberFormat="0" applyBorder="0" applyAlignment="0" applyProtection="0"/>
    <xf numFmtId="0" fontId="12" fillId="78" borderId="0" applyNumberFormat="0" applyBorder="0" applyAlignment="0" applyProtection="0"/>
    <xf numFmtId="0" fontId="12" fillId="79" borderId="0" applyNumberFormat="0" applyBorder="0" applyAlignment="0" applyProtection="0"/>
    <xf numFmtId="0" fontId="12" fillId="56" borderId="79" applyNumberFormat="0" applyFont="0" applyAlignment="0" applyProtection="0"/>
    <xf numFmtId="0" fontId="12" fillId="56" borderId="79" applyNumberFormat="0" applyFont="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3" fontId="33" fillId="0" borderId="0" applyFont="0" applyFill="0" applyBorder="0" applyAlignment="0" applyProtection="0"/>
    <xf numFmtId="43" fontId="40" fillId="0" borderId="0" applyFont="0" applyFill="0" applyBorder="0" applyAlignment="0" applyProtection="0"/>
    <xf numFmtId="41" fontId="26"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3" fontId="47"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3" fontId="26" fillId="0" borderId="0" applyFont="0" applyFill="0" applyBorder="0" applyAlignment="0" applyProtection="0"/>
    <xf numFmtId="0" fontId="12" fillId="0" borderId="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0" fontId="12" fillId="0" borderId="0"/>
    <xf numFmtId="41" fontId="26" fillId="0" borderId="0" applyFont="0" applyFill="0" applyBorder="0" applyAlignment="0" applyProtection="0"/>
    <xf numFmtId="43" fontId="12" fillId="0" borderId="0" applyFont="0" applyFill="0" applyBorder="0" applyAlignment="0" applyProtection="0"/>
    <xf numFmtId="43" fontId="26" fillId="0" borderId="0" applyFont="0" applyFill="0" applyBorder="0" applyAlignment="0" applyProtection="0"/>
    <xf numFmtId="43" fontId="12"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0" fontId="12" fillId="0" borderId="0"/>
    <xf numFmtId="0" fontId="12" fillId="0" borderId="0"/>
    <xf numFmtId="9" fontId="12" fillId="0" borderId="0" applyFont="0" applyFill="0" applyBorder="0" applyAlignment="0" applyProtection="0"/>
    <xf numFmtId="9" fontId="12" fillId="0" borderId="0" applyFont="0" applyFill="0" applyBorder="0" applyAlignment="0" applyProtection="0"/>
    <xf numFmtId="0" fontId="12" fillId="0" borderId="0"/>
    <xf numFmtId="0" fontId="12" fillId="0" borderId="0"/>
    <xf numFmtId="0" fontId="12" fillId="0" borderId="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41" fontId="142" fillId="0" borderId="0" applyFont="0" applyFill="0" applyBorder="0" applyAlignment="0" applyProtection="0"/>
    <xf numFmtId="0" fontId="12" fillId="0" borderId="0"/>
    <xf numFmtId="9" fontId="12"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12" fillId="0" borderId="0" applyFont="0" applyFill="0" applyBorder="0" applyAlignment="0" applyProtection="0"/>
    <xf numFmtId="43" fontId="47" fillId="0" borderId="0" applyFont="0" applyFill="0" applyBorder="0" applyAlignment="0" applyProtection="0"/>
    <xf numFmtId="43" fontId="12"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12"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12"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12"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7" fillId="0" borderId="0" applyFont="0" applyFill="0" applyBorder="0" applyAlignment="0" applyProtection="0"/>
    <xf numFmtId="43" fontId="12"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2"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12"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02" fillId="0" borderId="0" applyFont="0" applyFill="0" applyBorder="0" applyAlignment="0" applyProtection="0"/>
    <xf numFmtId="43" fontId="102" fillId="0" borderId="0" applyFont="0" applyFill="0" applyBorder="0" applyAlignment="0" applyProtection="0"/>
    <xf numFmtId="43" fontId="102" fillId="0" borderId="0" applyFont="0" applyFill="0" applyBorder="0" applyAlignment="0" applyProtection="0"/>
    <xf numFmtId="43" fontId="12" fillId="0" borderId="0" applyFont="0" applyFill="0" applyBorder="0" applyAlignment="0" applyProtection="0"/>
    <xf numFmtId="43" fontId="40" fillId="0" borderId="0" applyFont="0" applyFill="0" applyBorder="0" applyAlignment="0" applyProtection="0"/>
    <xf numFmtId="43" fontId="12" fillId="0" borderId="0" applyFont="0" applyFill="0" applyBorder="0" applyAlignment="0" applyProtection="0"/>
    <xf numFmtId="42" fontId="94"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0" fontId="12" fillId="0" borderId="0"/>
    <xf numFmtId="9"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43" fontId="12"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2" fontId="4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0" fontId="12" fillId="0" borderId="0" applyFont="0" applyFill="0" applyBorder="0" applyAlignment="0" applyProtection="0"/>
    <xf numFmtId="0" fontId="12" fillId="0" borderId="0"/>
    <xf numFmtId="0" fontId="12" fillId="0" borderId="0"/>
    <xf numFmtId="0" fontId="12" fillId="0" borderId="0"/>
    <xf numFmtId="204" fontId="12" fillId="0" borderId="0"/>
    <xf numFmtId="43" fontId="12"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204" fontId="12" fillId="0" borderId="0"/>
    <xf numFmtId="204" fontId="12" fillId="0" borderId="0"/>
    <xf numFmtId="170" fontId="12" fillId="0" borderId="0" applyFont="0" applyFill="0" applyBorder="0" applyAlignment="0" applyProtection="0"/>
    <xf numFmtId="204" fontId="12" fillId="58" borderId="0" applyNumberFormat="0" applyBorder="0" applyAlignment="0" applyProtection="0"/>
    <xf numFmtId="204" fontId="12" fillId="59" borderId="0" applyNumberFormat="0" applyBorder="0" applyAlignment="0" applyProtection="0"/>
    <xf numFmtId="204" fontId="12" fillId="62" borderId="0" applyNumberFormat="0" applyBorder="0" applyAlignment="0" applyProtection="0"/>
    <xf numFmtId="204" fontId="12" fillId="63" borderId="0" applyNumberFormat="0" applyBorder="0" applyAlignment="0" applyProtection="0"/>
    <xf numFmtId="204" fontId="12" fillId="66" borderId="0" applyNumberFormat="0" applyBorder="0" applyAlignment="0" applyProtection="0"/>
    <xf numFmtId="204" fontId="12" fillId="67" borderId="0" applyNumberFormat="0" applyBorder="0" applyAlignment="0" applyProtection="0"/>
    <xf numFmtId="204" fontId="12" fillId="70" borderId="0" applyNumberFormat="0" applyBorder="0" applyAlignment="0" applyProtection="0"/>
    <xf numFmtId="204" fontId="12" fillId="71" borderId="0" applyNumberFormat="0" applyBorder="0" applyAlignment="0" applyProtection="0"/>
    <xf numFmtId="204" fontId="12" fillId="74" borderId="0" applyNumberFormat="0" applyBorder="0" applyAlignment="0" applyProtection="0"/>
    <xf numFmtId="204" fontId="12" fillId="75" borderId="0" applyNumberFormat="0" applyBorder="0" applyAlignment="0" applyProtection="0"/>
    <xf numFmtId="204" fontId="12" fillId="78" borderId="0" applyNumberFormat="0" applyBorder="0" applyAlignment="0" applyProtection="0"/>
    <xf numFmtId="204" fontId="12" fillId="79" borderId="0" applyNumberFormat="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0" fontId="12" fillId="0" borderId="0" applyFont="0" applyFill="0" applyBorder="0" applyAlignment="0" applyProtection="0"/>
    <xf numFmtId="0" fontId="12" fillId="0" borderId="0"/>
    <xf numFmtId="0" fontId="12" fillId="0" borderId="0"/>
    <xf numFmtId="0" fontId="12" fillId="0" borderId="0"/>
    <xf numFmtId="170" fontId="12" fillId="0" borderId="0" applyFont="0" applyFill="0" applyBorder="0" applyAlignment="0" applyProtection="0"/>
    <xf numFmtId="0" fontId="12" fillId="0" borderId="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0" fontId="12" fillId="0" borderId="0"/>
    <xf numFmtId="9" fontId="12" fillId="0" borderId="0" applyFont="0" applyFill="0" applyBorder="0" applyAlignment="0" applyProtection="0"/>
    <xf numFmtId="0" fontId="12" fillId="0" borderId="0"/>
    <xf numFmtId="170" fontId="12" fillId="0" borderId="0" applyFont="0" applyFill="0" applyBorder="0" applyAlignment="0" applyProtection="0"/>
    <xf numFmtId="0" fontId="12" fillId="0" borderId="0"/>
    <xf numFmtId="204" fontId="12" fillId="0" borderId="0"/>
    <xf numFmtId="43" fontId="12" fillId="0" borderId="0" applyFont="0" applyFill="0" applyBorder="0" applyAlignment="0" applyProtection="0"/>
    <xf numFmtId="170" fontId="12" fillId="0" borderId="0" applyFont="0" applyFill="0" applyBorder="0" applyAlignment="0" applyProtection="0"/>
    <xf numFmtId="204" fontId="12" fillId="0" borderId="0"/>
    <xf numFmtId="204" fontId="12" fillId="56" borderId="79" applyNumberFormat="0" applyFont="0" applyAlignment="0" applyProtection="0"/>
    <xf numFmtId="204" fontId="12" fillId="58" borderId="0" applyNumberFormat="0" applyBorder="0" applyAlignment="0" applyProtection="0"/>
    <xf numFmtId="204" fontId="12" fillId="59" borderId="0" applyNumberFormat="0" applyBorder="0" applyAlignment="0" applyProtection="0"/>
    <xf numFmtId="204" fontId="12" fillId="62" borderId="0" applyNumberFormat="0" applyBorder="0" applyAlignment="0" applyProtection="0"/>
    <xf numFmtId="204" fontId="12" fillId="63" borderId="0" applyNumberFormat="0" applyBorder="0" applyAlignment="0" applyProtection="0"/>
    <xf numFmtId="204" fontId="12" fillId="66" borderId="0" applyNumberFormat="0" applyBorder="0" applyAlignment="0" applyProtection="0"/>
    <xf numFmtId="204" fontId="12" fillId="67" borderId="0" applyNumberFormat="0" applyBorder="0" applyAlignment="0" applyProtection="0"/>
    <xf numFmtId="204" fontId="12" fillId="70" borderId="0" applyNumberFormat="0" applyBorder="0" applyAlignment="0" applyProtection="0"/>
    <xf numFmtId="204" fontId="12" fillId="71" borderId="0" applyNumberFormat="0" applyBorder="0" applyAlignment="0" applyProtection="0"/>
    <xf numFmtId="204" fontId="12" fillId="74" borderId="0" applyNumberFormat="0" applyBorder="0" applyAlignment="0" applyProtection="0"/>
    <xf numFmtId="204" fontId="12" fillId="75" borderId="0" applyNumberFormat="0" applyBorder="0" applyAlignment="0" applyProtection="0"/>
    <xf numFmtId="204" fontId="12" fillId="78" borderId="0" applyNumberFormat="0" applyBorder="0" applyAlignment="0" applyProtection="0"/>
    <xf numFmtId="204" fontId="12" fillId="79" borderId="0" applyNumberFormat="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204" fontId="12" fillId="0" borderId="0"/>
    <xf numFmtId="0" fontId="12" fillId="0" borderId="0"/>
    <xf numFmtId="0" fontId="12" fillId="58" borderId="0" applyNumberFormat="0" applyBorder="0" applyAlignment="0" applyProtection="0"/>
    <xf numFmtId="0" fontId="12" fillId="59" borderId="0" applyNumberFormat="0" applyBorder="0" applyAlignment="0" applyProtection="0"/>
    <xf numFmtId="0" fontId="12" fillId="62" borderId="0" applyNumberFormat="0" applyBorder="0" applyAlignment="0" applyProtection="0"/>
    <xf numFmtId="0" fontId="12" fillId="63"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70" borderId="0" applyNumberFormat="0" applyBorder="0" applyAlignment="0" applyProtection="0"/>
    <xf numFmtId="0" fontId="12" fillId="71" borderId="0" applyNumberFormat="0" applyBorder="0" applyAlignment="0" applyProtection="0"/>
    <xf numFmtId="0" fontId="12" fillId="74" borderId="0" applyNumberFormat="0" applyBorder="0" applyAlignment="0" applyProtection="0"/>
    <xf numFmtId="0" fontId="12" fillId="75" borderId="0" applyNumberFormat="0" applyBorder="0" applyAlignment="0" applyProtection="0"/>
    <xf numFmtId="170" fontId="12" fillId="0" borderId="0" applyFont="0" applyFill="0" applyBorder="0" applyAlignment="0" applyProtection="0"/>
    <xf numFmtId="0" fontId="12" fillId="78" borderId="0" applyNumberFormat="0" applyBorder="0" applyAlignment="0" applyProtection="0"/>
    <xf numFmtId="0" fontId="12" fillId="79" borderId="0" applyNumberFormat="0" applyBorder="0" applyAlignment="0" applyProtection="0"/>
    <xf numFmtId="0" fontId="12" fillId="56" borderId="79" applyNumberFormat="0" applyFont="0" applyAlignment="0" applyProtection="0"/>
    <xf numFmtId="0" fontId="12" fillId="56" borderId="79" applyNumberFormat="0" applyFont="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0" fontId="12" fillId="0" borderId="0"/>
    <xf numFmtId="0" fontId="12" fillId="0" borderId="0"/>
    <xf numFmtId="9" fontId="12" fillId="0" borderId="0" applyFont="0" applyFill="0" applyBorder="0" applyAlignment="0" applyProtection="0"/>
    <xf numFmtId="9" fontId="12" fillId="0" borderId="0" applyFont="0" applyFill="0" applyBorder="0" applyAlignment="0" applyProtection="0"/>
    <xf numFmtId="0" fontId="12" fillId="0" borderId="0"/>
    <xf numFmtId="0" fontId="12" fillId="0" borderId="0"/>
    <xf numFmtId="41"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2"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2" fontId="26" fillId="0" borderId="0" applyFont="0" applyFill="0" applyBorder="0" applyAlignment="0" applyProtection="0"/>
    <xf numFmtId="43" fontId="26" fillId="0" borderId="0" applyFont="0" applyFill="0" applyBorder="0" applyAlignment="0" applyProtection="0"/>
    <xf numFmtId="0" fontId="12" fillId="0" borderId="0"/>
    <xf numFmtId="43"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0" fontId="47" fillId="0" borderId="0" applyFont="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170" fontId="47" fillId="0" borderId="0" applyFont="0" applyFill="0" applyBorder="0" applyAlignment="0" applyProtection="0"/>
    <xf numFmtId="0" fontId="12" fillId="0" borderId="0"/>
    <xf numFmtId="204" fontId="12" fillId="0" borderId="0"/>
    <xf numFmtId="0" fontId="26" fillId="0" borderId="0"/>
    <xf numFmtId="0" fontId="12" fillId="0" borderId="0"/>
    <xf numFmtId="0" fontId="26"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26" fillId="0" borderId="0" applyFont="0" applyFill="0" applyBorder="0" applyAlignment="0" applyProtection="0"/>
    <xf numFmtId="9" fontId="47" fillId="0" borderId="0" applyFont="0" applyFill="0" applyBorder="0" applyAlignment="0" applyProtection="0"/>
    <xf numFmtId="0" fontId="166" fillId="0" borderId="0"/>
    <xf numFmtId="0" fontId="94" fillId="0" borderId="0"/>
    <xf numFmtId="0" fontId="94" fillId="0" borderId="0"/>
    <xf numFmtId="0" fontId="94" fillId="0" borderId="0"/>
    <xf numFmtId="43" fontId="26"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0"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26" fillId="0" borderId="0"/>
    <xf numFmtId="0" fontId="11" fillId="0" borderId="0"/>
    <xf numFmtId="0" fontId="11" fillId="0" borderId="0"/>
    <xf numFmtId="0" fontId="11" fillId="0" borderId="0"/>
    <xf numFmtId="0" fontId="11" fillId="0" borderId="0"/>
    <xf numFmtId="0" fontId="11" fillId="0" borderId="0"/>
    <xf numFmtId="43" fontId="26" fillId="0" borderId="0" applyFont="0" applyFill="0" applyBorder="0" applyAlignment="0" applyProtection="0"/>
    <xf numFmtId="0" fontId="11" fillId="0" borderId="0"/>
    <xf numFmtId="204" fontId="11" fillId="0" borderId="0"/>
    <xf numFmtId="43" fontId="11" fillId="0" borderId="0" applyFont="0" applyFill="0" applyBorder="0" applyAlignment="0" applyProtection="0"/>
    <xf numFmtId="43" fontId="11" fillId="0" borderId="0" applyFont="0" applyFill="0" applyBorder="0" applyAlignment="0" applyProtection="0"/>
    <xf numFmtId="170" fontId="11" fillId="0" borderId="0" applyFont="0" applyFill="0" applyBorder="0" applyAlignment="0" applyProtection="0"/>
    <xf numFmtId="204" fontId="11" fillId="0" borderId="0"/>
    <xf numFmtId="204" fontId="11" fillId="58" borderId="0" applyNumberFormat="0" applyBorder="0" applyAlignment="0" applyProtection="0"/>
    <xf numFmtId="204" fontId="11" fillId="59" borderId="0" applyNumberFormat="0" applyBorder="0" applyAlignment="0" applyProtection="0"/>
    <xf numFmtId="204" fontId="11" fillId="62" borderId="0" applyNumberFormat="0" applyBorder="0" applyAlignment="0" applyProtection="0"/>
    <xf numFmtId="204" fontId="11" fillId="63" borderId="0" applyNumberFormat="0" applyBorder="0" applyAlignment="0" applyProtection="0"/>
    <xf numFmtId="204" fontId="11" fillId="66" borderId="0" applyNumberFormat="0" applyBorder="0" applyAlignment="0" applyProtection="0"/>
    <xf numFmtId="204" fontId="11" fillId="67" borderId="0" applyNumberFormat="0" applyBorder="0" applyAlignment="0" applyProtection="0"/>
    <xf numFmtId="204" fontId="11" fillId="70" borderId="0" applyNumberFormat="0" applyBorder="0" applyAlignment="0" applyProtection="0"/>
    <xf numFmtId="204" fontId="11" fillId="71" borderId="0" applyNumberFormat="0" applyBorder="0" applyAlignment="0" applyProtection="0"/>
    <xf numFmtId="204" fontId="11" fillId="74" borderId="0" applyNumberFormat="0" applyBorder="0" applyAlignment="0" applyProtection="0"/>
    <xf numFmtId="204" fontId="11" fillId="75" borderId="0" applyNumberFormat="0" applyBorder="0" applyAlignment="0" applyProtection="0"/>
    <xf numFmtId="204" fontId="11" fillId="78" borderId="0" applyNumberFormat="0" applyBorder="0" applyAlignment="0" applyProtection="0"/>
    <xf numFmtId="204" fontId="11" fillId="79" borderId="0" applyNumberFormat="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0" fontId="11" fillId="0" borderId="0"/>
    <xf numFmtId="0" fontId="11" fillId="0" borderId="0"/>
    <xf numFmtId="0" fontId="11" fillId="0" borderId="0"/>
    <xf numFmtId="170"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70" fontId="11" fillId="0" borderId="0" applyFont="0" applyFill="0" applyBorder="0" applyAlignment="0" applyProtection="0"/>
    <xf numFmtId="0" fontId="11" fillId="0" borderId="0"/>
    <xf numFmtId="0" fontId="11" fillId="0" borderId="0"/>
    <xf numFmtId="0" fontId="11" fillId="0" borderId="0"/>
    <xf numFmtId="170" fontId="11" fillId="0" borderId="0" applyFont="0" applyFill="0" applyBorder="0" applyAlignment="0" applyProtection="0"/>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28" fillId="81" borderId="95" applyFont="0" applyFill="0" applyBorder="0" applyAlignment="0">
      <alignment horizontal="left"/>
    </xf>
    <xf numFmtId="0" fontId="11" fillId="0" borderId="0"/>
    <xf numFmtId="0" fontId="11" fillId="0" borderId="0"/>
    <xf numFmtId="9" fontId="11" fillId="0" borderId="0" applyFont="0" applyFill="0" applyBorder="0" applyAlignment="0" applyProtection="0"/>
    <xf numFmtId="0" fontId="11" fillId="0" borderId="0"/>
    <xf numFmtId="170" fontId="11" fillId="0" borderId="0" applyFont="0" applyFill="0" applyBorder="0" applyAlignment="0" applyProtection="0"/>
    <xf numFmtId="0" fontId="11" fillId="0" borderId="0"/>
    <xf numFmtId="204" fontId="11" fillId="0" borderId="0"/>
    <xf numFmtId="43" fontId="11" fillId="0" borderId="0" applyFont="0" applyFill="0" applyBorder="0" applyAlignment="0" applyProtection="0"/>
    <xf numFmtId="170" fontId="11" fillId="0" borderId="0" applyFont="0" applyFill="0" applyBorder="0" applyAlignment="0" applyProtection="0"/>
    <xf numFmtId="204" fontId="11" fillId="0" borderId="0"/>
    <xf numFmtId="204" fontId="11" fillId="56" borderId="79" applyNumberFormat="0" applyFont="0" applyAlignment="0" applyProtection="0"/>
    <xf numFmtId="204" fontId="11" fillId="58" borderId="0" applyNumberFormat="0" applyBorder="0" applyAlignment="0" applyProtection="0"/>
    <xf numFmtId="204" fontId="11" fillId="59" borderId="0" applyNumberFormat="0" applyBorder="0" applyAlignment="0" applyProtection="0"/>
    <xf numFmtId="204" fontId="11" fillId="62" borderId="0" applyNumberFormat="0" applyBorder="0" applyAlignment="0" applyProtection="0"/>
    <xf numFmtId="204" fontId="11" fillId="63" borderId="0" applyNumberFormat="0" applyBorder="0" applyAlignment="0" applyProtection="0"/>
    <xf numFmtId="204" fontId="11" fillId="66" borderId="0" applyNumberFormat="0" applyBorder="0" applyAlignment="0" applyProtection="0"/>
    <xf numFmtId="204" fontId="11" fillId="67" borderId="0" applyNumberFormat="0" applyBorder="0" applyAlignment="0" applyProtection="0"/>
    <xf numFmtId="204" fontId="11" fillId="70" borderId="0" applyNumberFormat="0" applyBorder="0" applyAlignment="0" applyProtection="0"/>
    <xf numFmtId="204" fontId="11" fillId="71" borderId="0" applyNumberFormat="0" applyBorder="0" applyAlignment="0" applyProtection="0"/>
    <xf numFmtId="204" fontId="11" fillId="74" borderId="0" applyNumberFormat="0" applyBorder="0" applyAlignment="0" applyProtection="0"/>
    <xf numFmtId="204" fontId="11" fillId="75" borderId="0" applyNumberFormat="0" applyBorder="0" applyAlignment="0" applyProtection="0"/>
    <xf numFmtId="204" fontId="11" fillId="78" borderId="0" applyNumberFormat="0" applyBorder="0" applyAlignment="0" applyProtection="0"/>
    <xf numFmtId="204" fontId="11" fillId="79" borderId="0" applyNumberFormat="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204" fontId="11" fillId="0" borderId="0"/>
    <xf numFmtId="0" fontId="11" fillId="0" borderId="0"/>
    <xf numFmtId="0" fontId="11" fillId="58" borderId="0" applyNumberFormat="0" applyBorder="0" applyAlignment="0" applyProtection="0"/>
    <xf numFmtId="0" fontId="11" fillId="59" borderId="0" applyNumberFormat="0" applyBorder="0" applyAlignment="0" applyProtection="0"/>
    <xf numFmtId="0" fontId="11" fillId="62" borderId="0" applyNumberFormat="0" applyBorder="0" applyAlignment="0" applyProtection="0"/>
    <xf numFmtId="0" fontId="11" fillId="63" borderId="0" applyNumberFormat="0" applyBorder="0" applyAlignment="0" applyProtection="0"/>
    <xf numFmtId="0" fontId="11" fillId="66" borderId="0" applyNumberFormat="0" applyBorder="0" applyAlignment="0" applyProtection="0"/>
    <xf numFmtId="0" fontId="11" fillId="67" borderId="0" applyNumberFormat="0" applyBorder="0" applyAlignment="0" applyProtection="0"/>
    <xf numFmtId="0" fontId="11" fillId="70" borderId="0" applyNumberFormat="0" applyBorder="0" applyAlignment="0" applyProtection="0"/>
    <xf numFmtId="0" fontId="11" fillId="71" borderId="0" applyNumberFormat="0" applyBorder="0" applyAlignment="0" applyProtection="0"/>
    <xf numFmtId="0" fontId="11" fillId="74" borderId="0" applyNumberFormat="0" applyBorder="0" applyAlignment="0" applyProtection="0"/>
    <xf numFmtId="0" fontId="11" fillId="75" borderId="0" applyNumberFormat="0" applyBorder="0" applyAlignment="0" applyProtection="0"/>
    <xf numFmtId="0" fontId="11" fillId="78" borderId="0" applyNumberFormat="0" applyBorder="0" applyAlignment="0" applyProtection="0"/>
    <xf numFmtId="0" fontId="11" fillId="79" borderId="0" applyNumberFormat="0" applyBorder="0" applyAlignment="0" applyProtection="0"/>
    <xf numFmtId="0" fontId="11" fillId="56" borderId="79" applyNumberFormat="0" applyFont="0" applyAlignment="0" applyProtection="0"/>
    <xf numFmtId="0" fontId="11" fillId="56" borderId="79" applyNumberFormat="0" applyFont="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70"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1" fontId="26"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170"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9"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26" fillId="0" borderId="0" applyFont="0" applyFill="0" applyBorder="0" applyAlignment="0" applyProtection="0"/>
    <xf numFmtId="43" fontId="1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0" fontId="11" fillId="0" borderId="0"/>
    <xf numFmtId="0" fontId="11" fillId="0" borderId="0"/>
    <xf numFmtId="9"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41" fontId="11" fillId="0" borderId="0" applyFont="0" applyFill="0" applyBorder="0" applyAlignment="0" applyProtection="0"/>
    <xf numFmtId="204" fontId="11" fillId="0" borderId="0"/>
    <xf numFmtId="43" fontId="11" fillId="0" borderId="0" applyFont="0" applyFill="0" applyBorder="0" applyAlignment="0" applyProtection="0"/>
    <xf numFmtId="204" fontId="11" fillId="0" borderId="0"/>
    <xf numFmtId="43" fontId="11" fillId="0" borderId="0" applyFont="0" applyFill="0" applyBorder="0" applyAlignment="0" applyProtection="0"/>
    <xf numFmtId="43" fontId="102" fillId="0" borderId="0" applyFont="0" applyFill="0" applyBorder="0" applyAlignment="0" applyProtection="0"/>
    <xf numFmtId="43" fontId="11" fillId="0" borderId="0" applyFont="0" applyFill="0" applyBorder="0" applyAlignment="0" applyProtection="0"/>
    <xf numFmtId="170" fontId="11" fillId="0" borderId="0" applyFont="0" applyFill="0" applyBorder="0" applyAlignment="0" applyProtection="0"/>
    <xf numFmtId="204" fontId="11" fillId="0" borderId="0"/>
    <xf numFmtId="204" fontId="11" fillId="58" borderId="0" applyNumberFormat="0" applyBorder="0" applyAlignment="0" applyProtection="0"/>
    <xf numFmtId="204" fontId="11" fillId="59" borderId="0" applyNumberFormat="0" applyBorder="0" applyAlignment="0" applyProtection="0"/>
    <xf numFmtId="204" fontId="11" fillId="62" borderId="0" applyNumberFormat="0" applyBorder="0" applyAlignment="0" applyProtection="0"/>
    <xf numFmtId="204" fontId="11" fillId="63" borderId="0" applyNumberFormat="0" applyBorder="0" applyAlignment="0" applyProtection="0"/>
    <xf numFmtId="204" fontId="11" fillId="66" borderId="0" applyNumberFormat="0" applyBorder="0" applyAlignment="0" applyProtection="0"/>
    <xf numFmtId="204" fontId="11" fillId="67" borderId="0" applyNumberFormat="0" applyBorder="0" applyAlignment="0" applyProtection="0"/>
    <xf numFmtId="204" fontId="11" fillId="70" borderId="0" applyNumberFormat="0" applyBorder="0" applyAlignment="0" applyProtection="0"/>
    <xf numFmtId="204" fontId="11" fillId="71" borderId="0" applyNumberFormat="0" applyBorder="0" applyAlignment="0" applyProtection="0"/>
    <xf numFmtId="204" fontId="11" fillId="74" borderId="0" applyNumberFormat="0" applyBorder="0" applyAlignment="0" applyProtection="0"/>
    <xf numFmtId="204" fontId="11" fillId="75" borderId="0" applyNumberFormat="0" applyBorder="0" applyAlignment="0" applyProtection="0"/>
    <xf numFmtId="204" fontId="11" fillId="78" borderId="0" applyNumberFormat="0" applyBorder="0" applyAlignment="0" applyProtection="0"/>
    <xf numFmtId="204" fontId="11" fillId="79" borderId="0" applyNumberFormat="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0" fontId="11" fillId="0" borderId="0"/>
    <xf numFmtId="0" fontId="11" fillId="0" borderId="0"/>
    <xf numFmtId="0" fontId="11" fillId="0" borderId="0"/>
    <xf numFmtId="170"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70" fontId="11" fillId="0" borderId="0" applyFont="0" applyFill="0" applyBorder="0" applyAlignment="0" applyProtection="0"/>
    <xf numFmtId="0" fontId="11" fillId="0" borderId="0"/>
    <xf numFmtId="0" fontId="11" fillId="0" borderId="0"/>
    <xf numFmtId="0" fontId="11" fillId="0" borderId="0"/>
    <xf numFmtId="170" fontId="11" fillId="0" borderId="0" applyFont="0" applyFill="0" applyBorder="0" applyAlignment="0" applyProtection="0"/>
    <xf numFmtId="0" fontId="11" fillId="0" borderId="0"/>
    <xf numFmtId="0" fontId="11" fillId="0" borderId="0"/>
    <xf numFmtId="9" fontId="11" fillId="0" borderId="0" applyFont="0" applyFill="0" applyBorder="0" applyAlignment="0" applyProtection="0"/>
    <xf numFmtId="43" fontId="102" fillId="0" borderId="0" applyFont="0" applyFill="0" applyBorder="0" applyAlignment="0" applyProtection="0"/>
    <xf numFmtId="0" fontId="11" fillId="0" borderId="0"/>
    <xf numFmtId="170" fontId="11" fillId="0" borderId="0" applyFont="0" applyFill="0" applyBorder="0" applyAlignment="0" applyProtection="0"/>
    <xf numFmtId="0" fontId="11" fillId="0" borderId="0"/>
    <xf numFmtId="204" fontId="11" fillId="0" borderId="0"/>
    <xf numFmtId="43" fontId="11" fillId="0" borderId="0" applyFont="0" applyFill="0" applyBorder="0" applyAlignment="0" applyProtection="0"/>
    <xf numFmtId="170" fontId="11" fillId="0" borderId="0" applyFont="0" applyFill="0" applyBorder="0" applyAlignment="0" applyProtection="0"/>
    <xf numFmtId="204" fontId="11" fillId="0" borderId="0"/>
    <xf numFmtId="204" fontId="11" fillId="56" borderId="79" applyNumberFormat="0" applyFont="0" applyAlignment="0" applyProtection="0"/>
    <xf numFmtId="204" fontId="11" fillId="58" borderId="0" applyNumberFormat="0" applyBorder="0" applyAlignment="0" applyProtection="0"/>
    <xf numFmtId="204" fontId="11" fillId="59" borderId="0" applyNumberFormat="0" applyBorder="0" applyAlignment="0" applyProtection="0"/>
    <xf numFmtId="204" fontId="11" fillId="62" borderId="0" applyNumberFormat="0" applyBorder="0" applyAlignment="0" applyProtection="0"/>
    <xf numFmtId="204" fontId="11" fillId="63" borderId="0" applyNumberFormat="0" applyBorder="0" applyAlignment="0" applyProtection="0"/>
    <xf numFmtId="204" fontId="11" fillId="66" borderId="0" applyNumberFormat="0" applyBorder="0" applyAlignment="0" applyProtection="0"/>
    <xf numFmtId="204" fontId="11" fillId="67" borderId="0" applyNumberFormat="0" applyBorder="0" applyAlignment="0" applyProtection="0"/>
    <xf numFmtId="204" fontId="11" fillId="70" borderId="0" applyNumberFormat="0" applyBorder="0" applyAlignment="0" applyProtection="0"/>
    <xf numFmtId="204" fontId="11" fillId="71" borderId="0" applyNumberFormat="0" applyBorder="0" applyAlignment="0" applyProtection="0"/>
    <xf numFmtId="204" fontId="11" fillId="74" borderId="0" applyNumberFormat="0" applyBorder="0" applyAlignment="0" applyProtection="0"/>
    <xf numFmtId="204" fontId="11" fillId="75" borderId="0" applyNumberFormat="0" applyBorder="0" applyAlignment="0" applyProtection="0"/>
    <xf numFmtId="204" fontId="11" fillId="78" borderId="0" applyNumberFormat="0" applyBorder="0" applyAlignment="0" applyProtection="0"/>
    <xf numFmtId="204" fontId="11" fillId="79" borderId="0" applyNumberFormat="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204" fontId="11" fillId="0" borderId="0"/>
    <xf numFmtId="0" fontId="11" fillId="0" borderId="0"/>
    <xf numFmtId="0" fontId="11" fillId="58" borderId="0" applyNumberFormat="0" applyBorder="0" applyAlignment="0" applyProtection="0"/>
    <xf numFmtId="0" fontId="11" fillId="59" borderId="0" applyNumberFormat="0" applyBorder="0" applyAlignment="0" applyProtection="0"/>
    <xf numFmtId="0" fontId="11" fillId="62" borderId="0" applyNumberFormat="0" applyBorder="0" applyAlignment="0" applyProtection="0"/>
    <xf numFmtId="0" fontId="11" fillId="63" borderId="0" applyNumberFormat="0" applyBorder="0" applyAlignment="0" applyProtection="0"/>
    <xf numFmtId="0" fontId="11" fillId="66" borderId="0" applyNumberFormat="0" applyBorder="0" applyAlignment="0" applyProtection="0"/>
    <xf numFmtId="0" fontId="11" fillId="67" borderId="0" applyNumberFormat="0" applyBorder="0" applyAlignment="0" applyProtection="0"/>
    <xf numFmtId="0" fontId="11" fillId="70" borderId="0" applyNumberFormat="0" applyBorder="0" applyAlignment="0" applyProtection="0"/>
    <xf numFmtId="0" fontId="11" fillId="71" borderId="0" applyNumberFormat="0" applyBorder="0" applyAlignment="0" applyProtection="0"/>
    <xf numFmtId="0" fontId="11" fillId="74" borderId="0" applyNumberFormat="0" applyBorder="0" applyAlignment="0" applyProtection="0"/>
    <xf numFmtId="0" fontId="11" fillId="75" borderId="0" applyNumberFormat="0" applyBorder="0" applyAlignment="0" applyProtection="0"/>
    <xf numFmtId="0" fontId="11" fillId="78" borderId="0" applyNumberFormat="0" applyBorder="0" applyAlignment="0" applyProtection="0"/>
    <xf numFmtId="0" fontId="11" fillId="79" borderId="0" applyNumberFormat="0" applyBorder="0" applyAlignment="0" applyProtection="0"/>
    <xf numFmtId="0" fontId="11" fillId="56" borderId="79" applyNumberFormat="0" applyFont="0" applyAlignment="0" applyProtection="0"/>
    <xf numFmtId="0" fontId="11" fillId="56" borderId="79" applyNumberFormat="0" applyFont="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70"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33" fillId="0" borderId="0" applyFont="0" applyFill="0" applyBorder="0" applyAlignment="0" applyProtection="0"/>
    <xf numFmtId="43" fontId="40" fillId="0" borderId="0" applyFont="0" applyFill="0" applyBorder="0" applyAlignment="0" applyProtection="0"/>
    <xf numFmtId="41" fontId="26"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170"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9"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43" fontId="47"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43" fontId="26" fillId="0" borderId="0" applyFont="0" applyFill="0" applyBorder="0" applyAlignment="0" applyProtection="0"/>
    <xf numFmtId="0" fontId="11" fillId="0" borderId="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0" fontId="11" fillId="0" borderId="0"/>
    <xf numFmtId="41" fontId="26" fillId="0" borderId="0" applyFont="0" applyFill="0" applyBorder="0" applyAlignment="0" applyProtection="0"/>
    <xf numFmtId="43" fontId="11" fillId="0" borderId="0" applyFont="0" applyFill="0" applyBorder="0" applyAlignment="0" applyProtection="0"/>
    <xf numFmtId="43" fontId="26" fillId="0" borderId="0" applyFont="0" applyFill="0" applyBorder="0" applyAlignment="0" applyProtection="0"/>
    <xf numFmtId="43" fontId="1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0" fontId="11" fillId="0" borderId="0"/>
    <xf numFmtId="0" fontId="11" fillId="0" borderId="0"/>
    <xf numFmtId="9"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41" fontId="142" fillId="0" borderId="0" applyFont="0" applyFill="0" applyBorder="0" applyAlignment="0" applyProtection="0"/>
    <xf numFmtId="0" fontId="11" fillId="0" borderId="0"/>
    <xf numFmtId="9" fontId="1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02" fillId="0" borderId="0" applyFont="0" applyFill="0" applyBorder="0" applyAlignment="0" applyProtection="0"/>
    <xf numFmtId="43" fontId="102" fillId="0" borderId="0" applyFont="0" applyFill="0" applyBorder="0" applyAlignment="0" applyProtection="0"/>
    <xf numFmtId="43" fontId="102"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43" fontId="11" fillId="0" borderId="0" applyFont="0" applyFill="0" applyBorder="0" applyAlignment="0" applyProtection="0"/>
    <xf numFmtId="42" fontId="94"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1" fillId="0" borderId="0"/>
    <xf numFmtId="9"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43" fontId="11" fillId="0" borderId="0" applyFont="0" applyFill="0" applyBorder="0" applyAlignment="0" applyProtection="0"/>
    <xf numFmtId="170" fontId="11" fillId="0" borderId="0" applyFont="0" applyFill="0" applyBorder="0" applyAlignment="0" applyProtection="0"/>
    <xf numFmtId="43" fontId="1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42" fontId="47"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70" fontId="11" fillId="0" borderId="0" applyFont="0" applyFill="0" applyBorder="0" applyAlignment="0" applyProtection="0"/>
    <xf numFmtId="0" fontId="11" fillId="0" borderId="0"/>
    <xf numFmtId="0" fontId="11" fillId="0" borderId="0"/>
    <xf numFmtId="0" fontId="11" fillId="0" borderId="0"/>
    <xf numFmtId="204" fontId="11" fillId="0" borderId="0"/>
    <xf numFmtId="43" fontId="11" fillId="0" borderId="0" applyFont="0" applyFill="0" applyBorder="0" applyAlignment="0" applyProtection="0"/>
    <xf numFmtId="43" fontId="11" fillId="0" borderId="0" applyFont="0" applyFill="0" applyBorder="0" applyAlignment="0" applyProtection="0"/>
    <xf numFmtId="170" fontId="11" fillId="0" borderId="0" applyFont="0" applyFill="0" applyBorder="0" applyAlignment="0" applyProtection="0"/>
    <xf numFmtId="204" fontId="11" fillId="0" borderId="0"/>
    <xf numFmtId="204" fontId="11" fillId="0" borderId="0"/>
    <xf numFmtId="170" fontId="11" fillId="0" borderId="0" applyFont="0" applyFill="0" applyBorder="0" applyAlignment="0" applyProtection="0"/>
    <xf numFmtId="204" fontId="11" fillId="58" borderId="0" applyNumberFormat="0" applyBorder="0" applyAlignment="0" applyProtection="0"/>
    <xf numFmtId="204" fontId="11" fillId="59" borderId="0" applyNumberFormat="0" applyBorder="0" applyAlignment="0" applyProtection="0"/>
    <xf numFmtId="204" fontId="11" fillId="62" borderId="0" applyNumberFormat="0" applyBorder="0" applyAlignment="0" applyProtection="0"/>
    <xf numFmtId="204" fontId="11" fillId="63" borderId="0" applyNumberFormat="0" applyBorder="0" applyAlignment="0" applyProtection="0"/>
    <xf numFmtId="204" fontId="11" fillId="66" borderId="0" applyNumberFormat="0" applyBorder="0" applyAlignment="0" applyProtection="0"/>
    <xf numFmtId="204" fontId="11" fillId="67" borderId="0" applyNumberFormat="0" applyBorder="0" applyAlignment="0" applyProtection="0"/>
    <xf numFmtId="204" fontId="11" fillId="70" borderId="0" applyNumberFormat="0" applyBorder="0" applyAlignment="0" applyProtection="0"/>
    <xf numFmtId="204" fontId="11" fillId="71" borderId="0" applyNumberFormat="0" applyBorder="0" applyAlignment="0" applyProtection="0"/>
    <xf numFmtId="204" fontId="11" fillId="74" borderId="0" applyNumberFormat="0" applyBorder="0" applyAlignment="0" applyProtection="0"/>
    <xf numFmtId="204" fontId="11" fillId="75" borderId="0" applyNumberFormat="0" applyBorder="0" applyAlignment="0" applyProtection="0"/>
    <xf numFmtId="204" fontId="11" fillId="78" borderId="0" applyNumberFormat="0" applyBorder="0" applyAlignment="0" applyProtection="0"/>
    <xf numFmtId="204" fontId="11" fillId="79" borderId="0" applyNumberFormat="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0" fontId="11" fillId="0" borderId="0"/>
    <xf numFmtId="0" fontId="11" fillId="0" borderId="0"/>
    <xf numFmtId="0" fontId="11" fillId="0" borderId="0"/>
    <xf numFmtId="170"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70" fontId="11" fillId="0" borderId="0" applyFont="0" applyFill="0" applyBorder="0" applyAlignment="0" applyProtection="0"/>
    <xf numFmtId="0" fontId="11" fillId="0" borderId="0"/>
    <xf numFmtId="0" fontId="11" fillId="0" borderId="0"/>
    <xf numFmtId="0" fontId="11" fillId="0" borderId="0"/>
    <xf numFmtId="170" fontId="11" fillId="0" borderId="0" applyFont="0" applyFill="0" applyBorder="0" applyAlignment="0" applyProtection="0"/>
    <xf numFmtId="0" fontId="11" fillId="0" borderId="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0" fontId="11" fillId="0" borderId="0"/>
    <xf numFmtId="9" fontId="11" fillId="0" borderId="0" applyFont="0" applyFill="0" applyBorder="0" applyAlignment="0" applyProtection="0"/>
    <xf numFmtId="0" fontId="11" fillId="0" borderId="0"/>
    <xf numFmtId="170" fontId="11" fillId="0" borderId="0" applyFont="0" applyFill="0" applyBorder="0" applyAlignment="0" applyProtection="0"/>
    <xf numFmtId="0" fontId="11" fillId="0" borderId="0"/>
    <xf numFmtId="204" fontId="11" fillId="0" borderId="0"/>
    <xf numFmtId="43" fontId="11" fillId="0" borderId="0" applyFont="0" applyFill="0" applyBorder="0" applyAlignment="0" applyProtection="0"/>
    <xf numFmtId="170" fontId="11" fillId="0" borderId="0" applyFont="0" applyFill="0" applyBorder="0" applyAlignment="0" applyProtection="0"/>
    <xf numFmtId="204" fontId="11" fillId="0" borderId="0"/>
    <xf numFmtId="204" fontId="11" fillId="56" borderId="79" applyNumberFormat="0" applyFont="0" applyAlignment="0" applyProtection="0"/>
    <xf numFmtId="204" fontId="11" fillId="58" borderId="0" applyNumberFormat="0" applyBorder="0" applyAlignment="0" applyProtection="0"/>
    <xf numFmtId="204" fontId="11" fillId="59" borderId="0" applyNumberFormat="0" applyBorder="0" applyAlignment="0" applyProtection="0"/>
    <xf numFmtId="204" fontId="11" fillId="62" borderId="0" applyNumberFormat="0" applyBorder="0" applyAlignment="0" applyProtection="0"/>
    <xf numFmtId="204" fontId="11" fillId="63" borderId="0" applyNumberFormat="0" applyBorder="0" applyAlignment="0" applyProtection="0"/>
    <xf numFmtId="204" fontId="11" fillId="66" borderId="0" applyNumberFormat="0" applyBorder="0" applyAlignment="0" applyProtection="0"/>
    <xf numFmtId="204" fontId="11" fillId="67" borderId="0" applyNumberFormat="0" applyBorder="0" applyAlignment="0" applyProtection="0"/>
    <xf numFmtId="204" fontId="11" fillId="70" borderId="0" applyNumberFormat="0" applyBorder="0" applyAlignment="0" applyProtection="0"/>
    <xf numFmtId="204" fontId="11" fillId="71" borderId="0" applyNumberFormat="0" applyBorder="0" applyAlignment="0" applyProtection="0"/>
    <xf numFmtId="204" fontId="11" fillId="74" borderId="0" applyNumberFormat="0" applyBorder="0" applyAlignment="0" applyProtection="0"/>
    <xf numFmtId="204" fontId="11" fillId="75" borderId="0" applyNumberFormat="0" applyBorder="0" applyAlignment="0" applyProtection="0"/>
    <xf numFmtId="204" fontId="11" fillId="78" borderId="0" applyNumberFormat="0" applyBorder="0" applyAlignment="0" applyProtection="0"/>
    <xf numFmtId="204" fontId="11" fillId="79" borderId="0" applyNumberFormat="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204" fontId="11" fillId="0" borderId="0"/>
    <xf numFmtId="0" fontId="11" fillId="0" borderId="0"/>
    <xf numFmtId="0" fontId="11" fillId="58" borderId="0" applyNumberFormat="0" applyBorder="0" applyAlignment="0" applyProtection="0"/>
    <xf numFmtId="0" fontId="11" fillId="59" borderId="0" applyNumberFormat="0" applyBorder="0" applyAlignment="0" applyProtection="0"/>
    <xf numFmtId="0" fontId="11" fillId="62" borderId="0" applyNumberFormat="0" applyBorder="0" applyAlignment="0" applyProtection="0"/>
    <xf numFmtId="0" fontId="11" fillId="63" borderId="0" applyNumberFormat="0" applyBorder="0" applyAlignment="0" applyProtection="0"/>
    <xf numFmtId="0" fontId="11" fillId="66" borderId="0" applyNumberFormat="0" applyBorder="0" applyAlignment="0" applyProtection="0"/>
    <xf numFmtId="0" fontId="11" fillId="67" borderId="0" applyNumberFormat="0" applyBorder="0" applyAlignment="0" applyProtection="0"/>
    <xf numFmtId="0" fontId="11" fillId="70" borderId="0" applyNumberFormat="0" applyBorder="0" applyAlignment="0" applyProtection="0"/>
    <xf numFmtId="0" fontId="11" fillId="71" borderId="0" applyNumberFormat="0" applyBorder="0" applyAlignment="0" applyProtection="0"/>
    <xf numFmtId="0" fontId="11" fillId="74" borderId="0" applyNumberFormat="0" applyBorder="0" applyAlignment="0" applyProtection="0"/>
    <xf numFmtId="0" fontId="11" fillId="75" borderId="0" applyNumberFormat="0" applyBorder="0" applyAlignment="0" applyProtection="0"/>
    <xf numFmtId="170" fontId="11" fillId="0" borderId="0" applyFont="0" applyFill="0" applyBorder="0" applyAlignment="0" applyProtection="0"/>
    <xf numFmtId="0" fontId="11" fillId="78" borderId="0" applyNumberFormat="0" applyBorder="0" applyAlignment="0" applyProtection="0"/>
    <xf numFmtId="0" fontId="11" fillId="79" borderId="0" applyNumberFormat="0" applyBorder="0" applyAlignment="0" applyProtection="0"/>
    <xf numFmtId="0" fontId="11" fillId="56" borderId="79" applyNumberFormat="0" applyFont="0" applyAlignment="0" applyProtection="0"/>
    <xf numFmtId="0" fontId="11" fillId="56" borderId="79" applyNumberFormat="0" applyFont="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70"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170"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9"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0" fontId="11" fillId="0" borderId="0"/>
    <xf numFmtId="0" fontId="11" fillId="0" borderId="0"/>
    <xf numFmtId="0" fontId="11" fillId="0" borderId="0"/>
    <xf numFmtId="9"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41"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42"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42" fontId="26" fillId="0" borderId="0" applyFont="0" applyFill="0" applyBorder="0" applyAlignment="0" applyProtection="0"/>
    <xf numFmtId="43" fontId="26"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94" fillId="0" borderId="0"/>
    <xf numFmtId="43" fontId="26" fillId="0" borderId="0" applyFont="0" applyFill="0" applyBorder="0" applyAlignment="0" applyProtection="0"/>
    <xf numFmtId="9" fontId="26" fillId="0" borderId="0" applyFont="0" applyFill="0" applyBorder="0" applyAlignment="0" applyProtection="0"/>
    <xf numFmtId="203" fontId="26" fillId="0" borderId="0" applyFont="0" applyFill="0" applyBorder="0" applyAlignment="0" applyProtection="0"/>
    <xf numFmtId="173" fontId="26" fillId="0" borderId="0" applyFont="0" applyFill="0" applyBorder="0" applyAlignment="0" applyProtection="0"/>
    <xf numFmtId="0" fontId="169" fillId="0" borderId="0"/>
    <xf numFmtId="41" fontId="169" fillId="0" borderId="0" applyFont="0" applyFill="0" applyBorder="0" applyAlignment="0" applyProtection="0"/>
    <xf numFmtId="41" fontId="169" fillId="0" borderId="0" applyFont="0" applyFill="0" applyBorder="0" applyAlignment="0" applyProtection="0"/>
    <xf numFmtId="41" fontId="169" fillId="0" borderId="0" applyFont="0" applyFill="0" applyBorder="0" applyAlignment="0" applyProtection="0"/>
    <xf numFmtId="41" fontId="170" fillId="0" borderId="0" applyFont="0" applyFill="0" applyBorder="0" applyAlignment="0" applyProtection="0"/>
    <xf numFmtId="43" fontId="170" fillId="0" borderId="0" applyFont="0" applyFill="0" applyBorder="0" applyAlignment="0" applyProtection="0"/>
    <xf numFmtId="170" fontId="170" fillId="0" borderId="0" applyFont="0" applyFill="0" applyBorder="0" applyAlignment="0" applyProtection="0"/>
    <xf numFmtId="41" fontId="170" fillId="0" borderId="0" applyFont="0" applyFill="0" applyBorder="0" applyAlignment="0" applyProtection="0"/>
    <xf numFmtId="43" fontId="170" fillId="0" borderId="0" applyFont="0" applyFill="0" applyBorder="0" applyAlignment="0" applyProtection="0"/>
    <xf numFmtId="0" fontId="168" fillId="0" borderId="0" applyFont="0" applyFill="0" applyBorder="0" applyAlignment="0" applyProtection="0"/>
    <xf numFmtId="43" fontId="168" fillId="0" borderId="0" applyFont="0" applyFill="0" applyBorder="0" applyAlignment="0" applyProtection="0"/>
    <xf numFmtId="173" fontId="168" fillId="0" borderId="0" applyFont="0" applyFill="0" applyBorder="0" applyAlignment="0" applyProtection="0"/>
    <xf numFmtId="0" fontId="169" fillId="0" borderId="0"/>
    <xf numFmtId="0" fontId="170" fillId="0" borderId="0"/>
    <xf numFmtId="0" fontId="169" fillId="0" borderId="0"/>
    <xf numFmtId="0" fontId="170" fillId="0" borderId="0"/>
    <xf numFmtId="0" fontId="168" fillId="0" borderId="0"/>
    <xf numFmtId="0" fontId="168" fillId="0" borderId="0"/>
    <xf numFmtId="0" fontId="170" fillId="0" borderId="0"/>
    <xf numFmtId="0" fontId="169" fillId="0" borderId="0"/>
    <xf numFmtId="0" fontId="169" fillId="0" borderId="0"/>
    <xf numFmtId="0" fontId="169" fillId="0" borderId="0"/>
    <xf numFmtId="0" fontId="168" fillId="0" borderId="0"/>
    <xf numFmtId="9" fontId="170" fillId="0" borderId="0" applyFont="0" applyFill="0" applyBorder="0" applyAlignment="0" applyProtection="0"/>
    <xf numFmtId="0" fontId="169" fillId="0" borderId="0"/>
    <xf numFmtId="0" fontId="170" fillId="0" borderId="0"/>
    <xf numFmtId="0" fontId="168" fillId="0" borderId="0"/>
    <xf numFmtId="0" fontId="168" fillId="0" borderId="0"/>
    <xf numFmtId="0" fontId="169" fillId="0" borderId="0"/>
    <xf numFmtId="173" fontId="168" fillId="0" borderId="0" applyFont="0" applyFill="0" applyBorder="0" applyAlignment="0" applyProtection="0"/>
    <xf numFmtId="173" fontId="168" fillId="0" borderId="0" applyFont="0" applyFill="0" applyBorder="0" applyAlignment="0" applyProtection="0"/>
    <xf numFmtId="173" fontId="168" fillId="0" borderId="0" applyFont="0" applyFill="0" applyBorder="0" applyAlignment="0" applyProtection="0"/>
    <xf numFmtId="173" fontId="168" fillId="0" borderId="0" applyFont="0" applyFill="0" applyBorder="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4" fontId="26" fillId="0" borderId="0">
      <protection locked="0"/>
    </xf>
    <xf numFmtId="170" fontId="10" fillId="0" borderId="0" applyFont="0" applyFill="0" applyBorder="0" applyAlignment="0" applyProtection="0"/>
    <xf numFmtId="0" fontId="161" fillId="0" borderId="0">
      <protection locked="0"/>
    </xf>
    <xf numFmtId="0" fontId="147" fillId="0" borderId="0">
      <protection locked="0"/>
    </xf>
    <xf numFmtId="0" fontId="147" fillId="0" borderId="0">
      <protection locked="0"/>
    </xf>
    <xf numFmtId="173" fontId="168" fillId="0" borderId="0" applyFont="0" applyFill="0" applyBorder="0" applyAlignment="0" applyProtection="0"/>
    <xf numFmtId="173" fontId="168" fillId="0" borderId="0" applyFont="0" applyFill="0" applyBorder="0" applyAlignment="0" applyProtection="0"/>
    <xf numFmtId="173" fontId="168" fillId="0" borderId="0" applyFont="0" applyFill="0" applyBorder="0" applyAlignment="0" applyProtection="0"/>
    <xf numFmtId="173" fontId="168" fillId="0" borderId="0" applyFont="0" applyFill="0" applyBorder="0" applyAlignment="0" applyProtection="0"/>
    <xf numFmtId="173" fontId="168" fillId="0" borderId="0" applyFont="0" applyFill="0" applyBorder="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237" fontId="161" fillId="0" borderId="0">
      <protection locked="0"/>
    </xf>
    <xf numFmtId="4" fontId="161" fillId="0" borderId="0">
      <protection locked="0"/>
    </xf>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43" fontId="168" fillId="0" borderId="0" applyFont="0" applyFill="0" applyBorder="0" applyAlignment="0" applyProtection="0"/>
    <xf numFmtId="41" fontId="47" fillId="0" borderId="0" applyFont="0" applyFill="0" applyBorder="0" applyAlignment="0" applyProtection="0"/>
    <xf numFmtId="205" fontId="26" fillId="0" borderId="0" applyFont="0" applyFill="0" applyBorder="0" applyAlignment="0" applyProtection="0"/>
    <xf numFmtId="43" fontId="10" fillId="0" borderId="0" applyFont="0" applyFill="0" applyBorder="0" applyAlignment="0" applyProtection="0"/>
    <xf numFmtId="43" fontId="168" fillId="0" borderId="0" applyFont="0" applyFill="0" applyBorder="0" applyAlignment="0" applyProtection="0"/>
    <xf numFmtId="181" fontId="26" fillId="0" borderId="0" applyFont="0" applyFill="0" applyBorder="0" applyAlignment="0" applyProtection="0"/>
    <xf numFmtId="180" fontId="26" fillId="0" borderId="0" applyFont="0" applyFill="0" applyBorder="0" applyAlignment="0" applyProtection="0"/>
    <xf numFmtId="43" fontId="26" fillId="0" borderId="0" applyFont="0" applyFill="0" applyBorder="0" applyAlignment="0" applyProtection="0"/>
    <xf numFmtId="43" fontId="10" fillId="0" borderId="0" applyFont="0" applyFill="0" applyBorder="0" applyAlignment="0" applyProtection="0"/>
    <xf numFmtId="43" fontId="168" fillId="0" borderId="0" applyFont="0" applyFill="0" applyBorder="0" applyAlignment="0" applyProtection="0"/>
    <xf numFmtId="0" fontId="26" fillId="0" borderId="0" applyFont="0" applyFill="0" applyBorder="0" applyAlignment="0" applyProtection="0"/>
    <xf numFmtId="176" fontId="26" fillId="0" borderId="0" applyFont="0" applyFill="0" applyBorder="0" applyAlignment="0" applyProtection="0"/>
    <xf numFmtId="180" fontId="26" fillId="0" borderId="0" applyFont="0" applyFill="0" applyBorder="0" applyAlignment="0" applyProtection="0"/>
    <xf numFmtId="43" fontId="10" fillId="0" borderId="0" applyFont="0" applyFill="0" applyBorder="0" applyAlignment="0" applyProtection="0"/>
    <xf numFmtId="180" fontId="26" fillId="0" borderId="0" applyFont="0" applyFill="0" applyBorder="0" applyAlignment="0" applyProtection="0"/>
    <xf numFmtId="43" fontId="168" fillId="0" borderId="0" applyFont="0" applyFill="0" applyBorder="0" applyAlignment="0" applyProtection="0"/>
    <xf numFmtId="180" fontId="26" fillId="0" borderId="0" applyFont="0" applyFill="0" applyBorder="0" applyAlignment="0" applyProtection="0"/>
    <xf numFmtId="43" fontId="168" fillId="0" borderId="0" applyFont="0" applyFill="0" applyBorder="0" applyAlignment="0" applyProtection="0"/>
    <xf numFmtId="180" fontId="26" fillId="0" borderId="0" applyFont="0" applyFill="0" applyBorder="0" applyAlignment="0" applyProtection="0"/>
    <xf numFmtId="43" fontId="10" fillId="0" borderId="0" applyFont="0" applyFill="0" applyBorder="0" applyAlignment="0" applyProtection="0"/>
    <xf numFmtId="0" fontId="26" fillId="0" borderId="0" applyFont="0" applyFill="0" applyBorder="0" applyAlignment="0" applyProtection="0"/>
    <xf numFmtId="43" fontId="16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3"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1" fontId="26" fillId="0" borderId="0" applyFont="0" applyFill="0" applyBorder="0" applyAlignment="0" applyProtection="0"/>
    <xf numFmtId="43" fontId="47" fillId="0" borderId="0" applyFont="0" applyFill="0" applyBorder="0" applyAlignment="0" applyProtection="0"/>
    <xf numFmtId="0" fontId="10" fillId="0" borderId="0"/>
    <xf numFmtId="0" fontId="10" fillId="0" borderId="0"/>
    <xf numFmtId="43" fontId="26" fillId="0" borderId="0" applyFont="0" applyFill="0" applyBorder="0" applyAlignment="0" applyProtection="0"/>
    <xf numFmtId="43" fontId="26" fillId="0" borderId="0" applyFont="0" applyFill="0" applyBorder="0" applyAlignment="0" applyProtection="0"/>
    <xf numFmtId="0" fontId="10" fillId="0" borderId="0"/>
    <xf numFmtId="43" fontId="26" fillId="0" borderId="0" applyFont="0" applyFill="0" applyBorder="0" applyAlignment="0" applyProtection="0"/>
    <xf numFmtId="43" fontId="26" fillId="0" borderId="0" applyFont="0" applyFill="0" applyBorder="0" applyAlignment="0" applyProtection="0"/>
    <xf numFmtId="201" fontId="10" fillId="0" borderId="0" applyFont="0" applyFill="0" applyBorder="0" applyAlignment="0" applyProtection="0"/>
    <xf numFmtId="43" fontId="26" fillId="0" borderId="0" applyFont="0" applyFill="0" applyBorder="0" applyAlignment="0" applyProtection="0"/>
    <xf numFmtId="0" fontId="10" fillId="0" borderId="0"/>
    <xf numFmtId="0" fontId="10" fillId="0" borderId="0"/>
    <xf numFmtId="0" fontId="10" fillId="0" borderId="0"/>
    <xf numFmtId="0" fontId="10" fillId="0" borderId="0"/>
    <xf numFmtId="43" fontId="26" fillId="0" borderId="0" applyFont="0" applyFill="0" applyBorder="0" applyAlignment="0" applyProtection="0"/>
    <xf numFmtId="43" fontId="10" fillId="0" borderId="0" applyFont="0" applyFill="0" applyBorder="0" applyAlignment="0" applyProtection="0"/>
    <xf numFmtId="0" fontId="10" fillId="0" borderId="0"/>
    <xf numFmtId="173" fontId="168" fillId="0" borderId="0" applyFont="0" applyFill="0" applyBorder="0" applyAlignment="0" applyProtection="0"/>
    <xf numFmtId="172" fontId="168"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170" fontId="10" fillId="0" borderId="0" applyFont="0" applyFill="0" applyBorder="0" applyAlignment="0" applyProtection="0"/>
    <xf numFmtId="241" fontId="26" fillId="0" borderId="0" applyFont="0" applyFill="0" applyBorder="0" applyAlignment="0" applyProtection="0"/>
    <xf numFmtId="174" fontId="26" fillId="0" borderId="0" applyFont="0" applyFill="0" applyBorder="0" applyAlignment="0" applyProtection="0"/>
    <xf numFmtId="0" fontId="26" fillId="0" borderId="0"/>
    <xf numFmtId="0" fontId="26" fillId="0" borderId="0"/>
    <xf numFmtId="174" fontId="26" fillId="0" borderId="0" applyFont="0" applyFill="0" applyBorder="0" applyAlignment="0" applyProtection="0"/>
    <xf numFmtId="174" fontId="26" fillId="0" borderId="0" applyFont="0" applyFill="0" applyBorder="0" applyAlignment="0" applyProtection="0"/>
    <xf numFmtId="0" fontId="26" fillId="0" borderId="0"/>
    <xf numFmtId="0" fontId="26" fillId="0" borderId="0"/>
    <xf numFmtId="183" fontId="26" fillId="0" borderId="0" applyFont="0" applyFill="0" applyBorder="0" applyAlignment="0" applyProtection="0"/>
    <xf numFmtId="183" fontId="26" fillId="0" borderId="0" applyFont="0" applyFill="0" applyBorder="0" applyAlignment="0" applyProtection="0"/>
    <xf numFmtId="183" fontId="26" fillId="0" borderId="0" applyFont="0" applyFill="0" applyBorder="0" applyAlignment="0" applyProtection="0"/>
    <xf numFmtId="170" fontId="10" fillId="0" borderId="0" applyFont="0" applyFill="0" applyBorder="0" applyAlignment="0" applyProtection="0"/>
    <xf numFmtId="241" fontId="26" fillId="0" borderId="0" applyFont="0" applyFill="0" applyBorder="0" applyAlignment="0" applyProtection="0"/>
    <xf numFmtId="173" fontId="26" fillId="0" borderId="0" applyFont="0" applyFill="0" applyBorder="0" applyAlignment="0" applyProtection="0"/>
    <xf numFmtId="164" fontId="26" fillId="0" borderId="0" applyFont="0" applyFill="0" applyBorder="0" applyAlignment="0" applyProtection="0"/>
    <xf numFmtId="4" fontId="26" fillId="0" borderId="0">
      <protection locked="0"/>
    </xf>
    <xf numFmtId="170" fontId="102" fillId="0" borderId="0" applyFont="0" applyFill="0" applyBorder="0" applyAlignment="0" applyProtection="0"/>
    <xf numFmtId="242" fontId="161" fillId="0" borderId="0">
      <protection locked="0"/>
    </xf>
    <xf numFmtId="4" fontId="26" fillId="0" borderId="0">
      <protection locked="0"/>
    </xf>
    <xf numFmtId="4" fontId="26" fillId="0" borderId="0">
      <protection locked="0"/>
    </xf>
    <xf numFmtId="4" fontId="26" fillId="0" borderId="0">
      <protection locked="0"/>
    </xf>
    <xf numFmtId="0" fontId="171" fillId="0" borderId="0"/>
    <xf numFmtId="0" fontId="172"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71" fillId="0" borderId="0"/>
    <xf numFmtId="0" fontId="10" fillId="0" borderId="0"/>
    <xf numFmtId="204" fontId="10" fillId="0" borderId="0"/>
    <xf numFmtId="0" fontId="171" fillId="0" borderId="0"/>
    <xf numFmtId="0" fontId="26"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4" fontId="26" fillId="0" borderId="0">
      <protection locked="0"/>
    </xf>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0" fillId="0" borderId="0"/>
    <xf numFmtId="0" fontId="10" fillId="0" borderId="0"/>
    <xf numFmtId="0" fontId="10" fillId="0" borderId="0"/>
    <xf numFmtId="0" fontId="10" fillId="0" borderId="0"/>
    <xf numFmtId="0" fontId="10" fillId="0" borderId="0"/>
    <xf numFmtId="0" fontId="47" fillId="0" borderId="0"/>
    <xf numFmtId="0" fontId="10" fillId="0" borderId="0"/>
    <xf numFmtId="0" fontId="47" fillId="0" borderId="0"/>
    <xf numFmtId="0" fontId="10" fillId="0" borderId="0"/>
    <xf numFmtId="0" fontId="10" fillId="0" borderId="0"/>
    <xf numFmtId="0" fontId="10" fillId="0" borderId="0"/>
    <xf numFmtId="0" fontId="10" fillId="0" borderId="0"/>
    <xf numFmtId="0" fontId="33" fillId="0" borderId="0"/>
    <xf numFmtId="0" fontId="10" fillId="0" borderId="0"/>
    <xf numFmtId="0" fontId="10" fillId="0" borderId="0"/>
    <xf numFmtId="0" fontId="10" fillId="0" borderId="0"/>
    <xf numFmtId="0" fontId="164" fillId="0" borderId="0"/>
    <xf numFmtId="0" fontId="10" fillId="0" borderId="0"/>
    <xf numFmtId="0" fontId="10" fillId="0" borderId="0"/>
    <xf numFmtId="0" fontId="10"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0" fillId="0" borderId="0"/>
    <xf numFmtId="0" fontId="163" fillId="0" borderId="0"/>
    <xf numFmtId="0" fontId="10" fillId="0" borderId="0"/>
    <xf numFmtId="0" fontId="10" fillId="0" borderId="0"/>
    <xf numFmtId="0" fontId="10"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26" fillId="0" borderId="0"/>
    <xf numFmtId="0" fontId="26" fillId="0" borderId="0" applyBorder="0"/>
    <xf numFmtId="0" fontId="10" fillId="0" borderId="0"/>
    <xf numFmtId="0" fontId="10"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7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68"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73"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0" fillId="0" borderId="0"/>
    <xf numFmtId="0" fontId="173"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0" fillId="0" borderId="0"/>
    <xf numFmtId="0" fontId="173"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9" fontId="168" fillId="0" borderId="0" applyFont="0" applyFill="0" applyBorder="0" applyAlignment="0" applyProtection="0"/>
    <xf numFmtId="9" fontId="173" fillId="0" borderId="0" applyFont="0" applyFill="0" applyBorder="0" applyAlignment="0" applyProtection="0"/>
    <xf numFmtId="9" fontId="10" fillId="0" borderId="0" applyFont="0" applyFill="0" applyBorder="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43" fontId="168" fillId="0" borderId="0" applyFont="0" applyFill="0" applyBorder="0" applyAlignment="0" applyProtection="0"/>
    <xf numFmtId="43" fontId="168" fillId="0" borderId="0" applyFont="0" applyFill="0" applyBorder="0" applyAlignment="0" applyProtection="0"/>
    <xf numFmtId="43" fontId="168" fillId="0" borderId="0" applyFont="0" applyFill="0" applyBorder="0" applyAlignment="0" applyProtection="0"/>
    <xf numFmtId="43" fontId="168"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6" fillId="0" borderId="0"/>
    <xf numFmtId="0" fontId="26" fillId="0" borderId="0"/>
    <xf numFmtId="0" fontId="26" fillId="0" borderId="0"/>
    <xf numFmtId="0" fontId="26" fillId="0" borderId="0"/>
    <xf numFmtId="0" fontId="26" fillId="0" borderId="0"/>
    <xf numFmtId="4" fontId="26" fillId="0" borderId="0">
      <protection locked="0"/>
    </xf>
    <xf numFmtId="4" fontId="26" fillId="0" borderId="0">
      <protection locked="0"/>
    </xf>
    <xf numFmtId="4" fontId="26" fillId="0" borderId="0">
      <protection locked="0"/>
    </xf>
    <xf numFmtId="4" fontId="26" fillId="0" borderId="0">
      <protection locked="0"/>
    </xf>
    <xf numFmtId="0" fontId="9" fillId="0" borderId="0"/>
    <xf numFmtId="0" fontId="9" fillId="0" borderId="0"/>
    <xf numFmtId="41" fontId="26" fillId="0" borderId="0" applyFont="0" applyFill="0" applyBorder="0" applyAlignment="0" applyProtection="0"/>
    <xf numFmtId="0" fontId="33" fillId="0" borderId="0"/>
    <xf numFmtId="170" fontId="9" fillId="0" borderId="0" applyFont="0" applyFill="0" applyBorder="0" applyAlignment="0" applyProtection="0"/>
    <xf numFmtId="0" fontId="94" fillId="0" borderId="0"/>
    <xf numFmtId="0" fontId="174" fillId="0" borderId="0" applyNumberFormat="0" applyFill="0" applyBorder="0" applyProtection="0">
      <alignment vertical="top" wrapText="1"/>
    </xf>
    <xf numFmtId="0" fontId="94" fillId="0" borderId="0"/>
    <xf numFmtId="0" fontId="94" fillId="0" borderId="0"/>
    <xf numFmtId="0" fontId="94" fillId="0" borderId="0"/>
    <xf numFmtId="0" fontId="33" fillId="0" borderId="0"/>
    <xf numFmtId="170" fontId="9" fillId="0" borderId="0" applyFont="0" applyFill="0" applyBorder="0" applyAlignment="0" applyProtection="0"/>
    <xf numFmtId="0" fontId="174" fillId="0" borderId="0" applyNumberFormat="0" applyFill="0" applyBorder="0" applyProtection="0">
      <alignment vertical="top" wrapText="1"/>
    </xf>
    <xf numFmtId="0" fontId="94" fillId="0" borderId="0"/>
    <xf numFmtId="0" fontId="94" fillId="0" borderId="0"/>
    <xf numFmtId="0" fontId="175" fillId="0" borderId="0"/>
    <xf numFmtId="244" fontId="175" fillId="0" borderId="0" applyBorder="0" applyProtection="0"/>
    <xf numFmtId="0" fontId="176" fillId="85" borderId="0" applyBorder="0" applyProtection="0">
      <alignment horizontal="center" vertical="center"/>
    </xf>
    <xf numFmtId="245" fontId="175" fillId="0" borderId="0" applyBorder="0" applyProtection="0"/>
    <xf numFmtId="246" fontId="175" fillId="0" borderId="0" applyBorder="0" applyProtection="0"/>
    <xf numFmtId="247" fontId="175" fillId="0" borderId="0" applyBorder="0" applyProtection="0"/>
    <xf numFmtId="0" fontId="152" fillId="0" borderId="0"/>
    <xf numFmtId="0" fontId="152" fillId="0" borderId="0"/>
    <xf numFmtId="0" fontId="177" fillId="0" borderId="0"/>
    <xf numFmtId="0" fontId="178" fillId="0" borderId="0"/>
    <xf numFmtId="248" fontId="175" fillId="0" borderId="0" applyBorder="0" applyProtection="0"/>
    <xf numFmtId="0" fontId="175" fillId="0" borderId="0"/>
    <xf numFmtId="0" fontId="152" fillId="0" borderId="0"/>
    <xf numFmtId="0" fontId="177" fillId="0" borderId="0"/>
    <xf numFmtId="0" fontId="152" fillId="0" borderId="0"/>
    <xf numFmtId="0" fontId="175" fillId="0" borderId="0"/>
    <xf numFmtId="0" fontId="177" fillId="0" borderId="0"/>
    <xf numFmtId="0" fontId="178" fillId="0" borderId="0"/>
    <xf numFmtId="0" fontId="177" fillId="0" borderId="0"/>
    <xf numFmtId="0" fontId="177" fillId="0" borderId="0"/>
    <xf numFmtId="0" fontId="175" fillId="0" borderId="0"/>
    <xf numFmtId="0" fontId="177" fillId="0" borderId="0"/>
    <xf numFmtId="0" fontId="175" fillId="0" borderId="0"/>
    <xf numFmtId="0" fontId="177" fillId="0" borderId="0"/>
    <xf numFmtId="0" fontId="175" fillId="0" borderId="0"/>
    <xf numFmtId="0" fontId="175" fillId="0" borderId="0"/>
    <xf numFmtId="0" fontId="169" fillId="0" borderId="0"/>
    <xf numFmtId="41" fontId="169" fillId="0" borderId="0" applyFont="0" applyFill="0" applyBorder="0" applyAlignment="0" applyProtection="0"/>
    <xf numFmtId="41" fontId="169" fillId="0" borderId="0" applyFont="0" applyFill="0" applyBorder="0" applyAlignment="0" applyProtection="0"/>
    <xf numFmtId="41" fontId="169" fillId="0" borderId="0" applyFont="0" applyFill="0" applyBorder="0" applyAlignment="0" applyProtection="0"/>
    <xf numFmtId="41" fontId="8" fillId="0" borderId="0" applyFont="0" applyFill="0" applyBorder="0" applyAlignment="0" applyProtection="0"/>
    <xf numFmtId="43" fontId="8" fillId="0" borderId="0" applyFont="0" applyFill="0" applyBorder="0" applyAlignment="0" applyProtection="0"/>
    <xf numFmtId="170" fontId="8" fillId="0" borderId="0" applyFont="0" applyFill="0" applyBorder="0" applyAlignment="0" applyProtection="0"/>
    <xf numFmtId="41" fontId="8" fillId="0" borderId="0" applyFont="0" applyFill="0" applyBorder="0" applyAlignment="0" applyProtection="0"/>
    <xf numFmtId="43" fontId="8" fillId="0" borderId="0" applyFont="0" applyFill="0" applyBorder="0" applyAlignment="0" applyProtection="0"/>
    <xf numFmtId="0" fontId="179" fillId="0" borderId="0" applyFont="0" applyFill="0" applyBorder="0" applyAlignment="0" applyProtection="0"/>
    <xf numFmtId="43" fontId="179" fillId="0" borderId="0" applyFont="0" applyFill="0" applyBorder="0" applyAlignment="0" applyProtection="0"/>
    <xf numFmtId="173" fontId="179" fillId="0" borderId="0" applyFont="0" applyFill="0" applyBorder="0" applyAlignment="0" applyProtection="0"/>
    <xf numFmtId="0" fontId="8" fillId="0" borderId="0"/>
    <xf numFmtId="0" fontId="169" fillId="0" borderId="0"/>
    <xf numFmtId="0" fontId="8" fillId="0" borderId="0"/>
    <xf numFmtId="0" fontId="179" fillId="0" borderId="0"/>
    <xf numFmtId="0" fontId="179" fillId="0" borderId="0"/>
    <xf numFmtId="0" fontId="8" fillId="0" borderId="0"/>
    <xf numFmtId="0" fontId="169" fillId="0" borderId="0"/>
    <xf numFmtId="0" fontId="169" fillId="0" borderId="0"/>
    <xf numFmtId="0" fontId="179" fillId="0" borderId="0"/>
    <xf numFmtId="9" fontId="8" fillId="0" borderId="0" applyFont="0" applyFill="0" applyBorder="0" applyAlignment="0" applyProtection="0"/>
    <xf numFmtId="0" fontId="169" fillId="0" borderId="0"/>
    <xf numFmtId="0" fontId="8" fillId="0" borderId="0"/>
    <xf numFmtId="0" fontId="179" fillId="0" borderId="0"/>
    <xf numFmtId="0" fontId="169" fillId="0" borderId="0"/>
    <xf numFmtId="0" fontId="26" fillId="0" borderId="0"/>
    <xf numFmtId="43" fontId="2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6" fillId="0" borderId="0"/>
    <xf numFmtId="0" fontId="7" fillId="0" borderId="0"/>
    <xf numFmtId="0" fontId="7" fillId="0" borderId="0"/>
    <xf numFmtId="0" fontId="7" fillId="0" borderId="0"/>
    <xf numFmtId="0" fontId="7" fillId="0" borderId="0"/>
    <xf numFmtId="0" fontId="7" fillId="0" borderId="0"/>
    <xf numFmtId="43" fontId="26" fillId="0" borderId="0" applyFont="0" applyFill="0" applyBorder="0" applyAlignment="0" applyProtection="0"/>
    <xf numFmtId="0" fontId="7" fillId="0" borderId="0"/>
    <xf numFmtId="204" fontId="7" fillId="0" borderId="0"/>
    <xf numFmtId="43"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204" fontId="7" fillId="0" borderId="0"/>
    <xf numFmtId="204" fontId="54" fillId="20" borderId="100" applyNumberFormat="0" applyAlignment="0" applyProtection="0"/>
    <xf numFmtId="204" fontId="58" fillId="7" borderId="100" applyNumberFormat="0" applyAlignment="0" applyProtection="0"/>
    <xf numFmtId="204" fontId="47" fillId="34" borderId="101" applyNumberFormat="0" applyFont="0" applyAlignment="0" applyProtection="0"/>
    <xf numFmtId="204" fontId="61" fillId="20" borderId="102" applyNumberFormat="0" applyAlignment="0" applyProtection="0"/>
    <xf numFmtId="204" fontId="7" fillId="58" borderId="0" applyNumberFormat="0" applyBorder="0" applyAlignment="0" applyProtection="0"/>
    <xf numFmtId="204" fontId="7" fillId="59" borderId="0" applyNumberFormat="0" applyBorder="0" applyAlignment="0" applyProtection="0"/>
    <xf numFmtId="204" fontId="7" fillId="62" borderId="0" applyNumberFormat="0" applyBorder="0" applyAlignment="0" applyProtection="0"/>
    <xf numFmtId="204" fontId="7" fillId="63" borderId="0" applyNumberFormat="0" applyBorder="0" applyAlignment="0" applyProtection="0"/>
    <xf numFmtId="204" fontId="7" fillId="66" borderId="0" applyNumberFormat="0" applyBorder="0" applyAlignment="0" applyProtection="0"/>
    <xf numFmtId="204" fontId="7" fillId="67" borderId="0" applyNumberFormat="0" applyBorder="0" applyAlignment="0" applyProtection="0"/>
    <xf numFmtId="204" fontId="7" fillId="70" borderId="0" applyNumberFormat="0" applyBorder="0" applyAlignment="0" applyProtection="0"/>
    <xf numFmtId="204" fontId="7" fillId="71" borderId="0" applyNumberFormat="0" applyBorder="0" applyAlignment="0" applyProtection="0"/>
    <xf numFmtId="204" fontId="7" fillId="74" borderId="0" applyNumberFormat="0" applyBorder="0" applyAlignment="0" applyProtection="0"/>
    <xf numFmtId="204" fontId="7" fillId="75" borderId="0" applyNumberFormat="0" applyBorder="0" applyAlignment="0" applyProtection="0"/>
    <xf numFmtId="204" fontId="7" fillId="78" borderId="0" applyNumberFormat="0" applyBorder="0" applyAlignment="0" applyProtection="0"/>
    <xf numFmtId="204" fontId="7" fillId="79" borderId="0" applyNumberFormat="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0" fontId="7" fillId="0" borderId="0"/>
    <xf numFmtId="0" fontId="7" fillId="0" borderId="0"/>
    <xf numFmtId="0" fontId="7" fillId="0" borderId="0"/>
    <xf numFmtId="17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0" fontId="7" fillId="0" borderId="0" applyFont="0" applyFill="0" applyBorder="0" applyAlignment="0" applyProtection="0"/>
    <xf numFmtId="0" fontId="7" fillId="0" borderId="0"/>
    <xf numFmtId="0" fontId="7" fillId="0" borderId="0"/>
    <xf numFmtId="0" fontId="7" fillId="0" borderId="0"/>
    <xf numFmtId="170" fontId="7" fillId="0" borderId="0" applyFont="0" applyFill="0" applyBorder="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128" fillId="20"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8" fillId="81" borderId="99" applyFont="0" applyFill="0" applyBorder="0" applyAlignment="0">
      <alignment horizontal="left"/>
    </xf>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131" fillId="20" borderId="102" applyNumberFormat="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7" fillId="0" borderId="0"/>
    <xf numFmtId="0" fontId="7" fillId="0" borderId="0"/>
    <xf numFmtId="9" fontId="7" fillId="0" borderId="0" applyFont="0" applyFill="0" applyBorder="0" applyAlignment="0" applyProtection="0"/>
    <xf numFmtId="0" fontId="7" fillId="0" borderId="0"/>
    <xf numFmtId="170" fontId="7" fillId="0" borderId="0" applyFont="0" applyFill="0" applyBorder="0" applyAlignment="0" applyProtection="0"/>
    <xf numFmtId="0" fontId="7" fillId="0" borderId="0"/>
    <xf numFmtId="204" fontId="7" fillId="0" borderId="0"/>
    <xf numFmtId="43" fontId="7" fillId="0" borderId="0" applyFont="0" applyFill="0" applyBorder="0" applyAlignment="0" applyProtection="0"/>
    <xf numFmtId="170" fontId="7" fillId="0" borderId="0" applyFont="0" applyFill="0" applyBorder="0" applyAlignment="0" applyProtection="0"/>
    <xf numFmtId="204" fontId="7" fillId="0" borderId="0"/>
    <xf numFmtId="204" fontId="58" fillId="7" borderId="100" applyNumberFormat="0" applyAlignment="0" applyProtection="0"/>
    <xf numFmtId="204" fontId="47" fillId="34" borderId="101" applyNumberFormat="0" applyFont="0" applyAlignment="0" applyProtection="0"/>
    <xf numFmtId="204" fontId="7" fillId="56" borderId="79" applyNumberFormat="0" applyFont="0" applyAlignment="0" applyProtection="0"/>
    <xf numFmtId="204" fontId="7" fillId="58" borderId="0" applyNumberFormat="0" applyBorder="0" applyAlignment="0" applyProtection="0"/>
    <xf numFmtId="204" fontId="7" fillId="59" borderId="0" applyNumberFormat="0" applyBorder="0" applyAlignment="0" applyProtection="0"/>
    <xf numFmtId="204" fontId="7" fillId="62" borderId="0" applyNumberFormat="0" applyBorder="0" applyAlignment="0" applyProtection="0"/>
    <xf numFmtId="204" fontId="7" fillId="63" borderId="0" applyNumberFormat="0" applyBorder="0" applyAlignment="0" applyProtection="0"/>
    <xf numFmtId="204" fontId="7" fillId="66" borderId="0" applyNumberFormat="0" applyBorder="0" applyAlignment="0" applyProtection="0"/>
    <xf numFmtId="204" fontId="7" fillId="67" borderId="0" applyNumberFormat="0" applyBorder="0" applyAlignment="0" applyProtection="0"/>
    <xf numFmtId="204" fontId="7" fillId="70" borderId="0" applyNumberFormat="0" applyBorder="0" applyAlignment="0" applyProtection="0"/>
    <xf numFmtId="204" fontId="7" fillId="71" borderId="0" applyNumberFormat="0" applyBorder="0" applyAlignment="0" applyProtection="0"/>
    <xf numFmtId="204" fontId="7" fillId="74" borderId="0" applyNumberFormat="0" applyBorder="0" applyAlignment="0" applyProtection="0"/>
    <xf numFmtId="204" fontId="7" fillId="75" borderId="0" applyNumberFormat="0" applyBorder="0" applyAlignment="0" applyProtection="0"/>
    <xf numFmtId="204" fontId="7" fillId="78" borderId="0" applyNumberFormat="0" applyBorder="0" applyAlignment="0" applyProtection="0"/>
    <xf numFmtId="204" fontId="7" fillId="79" borderId="0" applyNumberFormat="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204" fontId="7" fillId="0" borderId="0"/>
    <xf numFmtId="0" fontId="7" fillId="0" borderId="0"/>
    <xf numFmtId="0" fontId="7" fillId="58" borderId="0" applyNumberFormat="0" applyBorder="0" applyAlignment="0" applyProtection="0"/>
    <xf numFmtId="0" fontId="7" fillId="59" borderId="0" applyNumberFormat="0" applyBorder="0" applyAlignment="0" applyProtection="0"/>
    <xf numFmtId="0" fontId="7" fillId="62" borderId="0" applyNumberFormat="0" applyBorder="0" applyAlignment="0" applyProtection="0"/>
    <xf numFmtId="0" fontId="7" fillId="63" borderId="0" applyNumberFormat="0" applyBorder="0" applyAlignment="0" applyProtection="0"/>
    <xf numFmtId="0" fontId="7" fillId="66" borderId="0" applyNumberFormat="0" applyBorder="0" applyAlignment="0" applyProtection="0"/>
    <xf numFmtId="0" fontId="7" fillId="67" borderId="0" applyNumberFormat="0" applyBorder="0" applyAlignment="0" applyProtection="0"/>
    <xf numFmtId="0" fontId="7" fillId="70" borderId="0" applyNumberFormat="0" applyBorder="0" applyAlignment="0" applyProtection="0"/>
    <xf numFmtId="0" fontId="7" fillId="71" borderId="0" applyNumberFormat="0" applyBorder="0" applyAlignment="0" applyProtection="0"/>
    <xf numFmtId="0" fontId="7" fillId="74" borderId="0" applyNumberFormat="0" applyBorder="0" applyAlignment="0" applyProtection="0"/>
    <xf numFmtId="0" fontId="7" fillId="75" borderId="0" applyNumberFormat="0" applyBorder="0" applyAlignment="0" applyProtection="0"/>
    <xf numFmtId="0" fontId="7" fillId="78" borderId="0" applyNumberFormat="0" applyBorder="0" applyAlignment="0" applyProtection="0"/>
    <xf numFmtId="0" fontId="7" fillId="79" borderId="0" applyNumberFormat="0" applyBorder="0" applyAlignment="0" applyProtection="0"/>
    <xf numFmtId="0" fontId="54" fillId="20" borderId="100" applyNumberFormat="0" applyAlignment="0" applyProtection="0"/>
    <xf numFmtId="0" fontId="7" fillId="56" borderId="79" applyNumberFormat="0" applyFont="0" applyAlignment="0" applyProtection="0"/>
    <xf numFmtId="0" fontId="7" fillId="56" borderId="79" applyNumberFormat="0" applyFont="0" applyAlignment="0" applyProtection="0"/>
    <xf numFmtId="0" fontId="47" fillId="34" borderId="101" applyNumberFormat="0" applyFont="0" applyAlignment="0" applyProtection="0"/>
    <xf numFmtId="0" fontId="61" fillId="20" borderId="102"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1" fontId="26"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7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9"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26"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26" fillId="0" borderId="0" applyFill="0" applyBorder="0" applyAlignment="0" applyProtection="0"/>
    <xf numFmtId="0" fontId="7" fillId="0" borderId="0"/>
    <xf numFmtId="0" fontId="7" fillId="0" borderId="0"/>
    <xf numFmtId="41" fontId="7" fillId="0" borderId="0" applyFont="0" applyFill="0" applyBorder="0" applyAlignment="0" applyProtection="0"/>
    <xf numFmtId="204" fontId="7" fillId="0" borderId="0"/>
    <xf numFmtId="43" fontId="7" fillId="0" borderId="0" applyFont="0" applyFill="0" applyBorder="0" applyAlignment="0" applyProtection="0"/>
    <xf numFmtId="204" fontId="7" fillId="0" borderId="0"/>
    <xf numFmtId="43" fontId="7" fillId="0" borderId="0" applyFont="0" applyFill="0" applyBorder="0" applyAlignment="0" applyProtection="0"/>
    <xf numFmtId="43" fontId="102"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204" fontId="7" fillId="0" borderId="0"/>
    <xf numFmtId="204" fontId="7" fillId="58" borderId="0" applyNumberFormat="0" applyBorder="0" applyAlignment="0" applyProtection="0"/>
    <xf numFmtId="204" fontId="7" fillId="59" borderId="0" applyNumberFormat="0" applyBorder="0" applyAlignment="0" applyProtection="0"/>
    <xf numFmtId="204" fontId="7" fillId="62" borderId="0" applyNumberFormat="0" applyBorder="0" applyAlignment="0" applyProtection="0"/>
    <xf numFmtId="204" fontId="7" fillId="63" borderId="0" applyNumberFormat="0" applyBorder="0" applyAlignment="0" applyProtection="0"/>
    <xf numFmtId="204" fontId="7" fillId="66" borderId="0" applyNumberFormat="0" applyBorder="0" applyAlignment="0" applyProtection="0"/>
    <xf numFmtId="204" fontId="7" fillId="67" borderId="0" applyNumberFormat="0" applyBorder="0" applyAlignment="0" applyProtection="0"/>
    <xf numFmtId="204" fontId="7" fillId="70" borderId="0" applyNumberFormat="0" applyBorder="0" applyAlignment="0" applyProtection="0"/>
    <xf numFmtId="204" fontId="7" fillId="71" borderId="0" applyNumberFormat="0" applyBorder="0" applyAlignment="0" applyProtection="0"/>
    <xf numFmtId="204" fontId="7" fillId="74" borderId="0" applyNumberFormat="0" applyBorder="0" applyAlignment="0" applyProtection="0"/>
    <xf numFmtId="204" fontId="7" fillId="75" borderId="0" applyNumberFormat="0" applyBorder="0" applyAlignment="0" applyProtection="0"/>
    <xf numFmtId="204" fontId="7" fillId="78" borderId="0" applyNumberFormat="0" applyBorder="0" applyAlignment="0" applyProtection="0"/>
    <xf numFmtId="204" fontId="7" fillId="79" borderId="0" applyNumberFormat="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0" fontId="7" fillId="0" borderId="0"/>
    <xf numFmtId="0" fontId="7" fillId="0" borderId="0"/>
    <xf numFmtId="0" fontId="7" fillId="0" borderId="0"/>
    <xf numFmtId="17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0" fontId="7" fillId="0" borderId="0" applyFont="0" applyFill="0" applyBorder="0" applyAlignment="0" applyProtection="0"/>
    <xf numFmtId="0" fontId="7" fillId="0" borderId="0"/>
    <xf numFmtId="0" fontId="7" fillId="0" borderId="0"/>
    <xf numFmtId="0" fontId="7" fillId="0" borderId="0"/>
    <xf numFmtId="170"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43" fontId="102" fillId="0" borderId="0" applyFont="0" applyFill="0" applyBorder="0" applyAlignment="0" applyProtection="0"/>
    <xf numFmtId="0" fontId="7" fillId="0" borderId="0"/>
    <xf numFmtId="170" fontId="7" fillId="0" borderId="0" applyFont="0" applyFill="0" applyBorder="0" applyAlignment="0" applyProtection="0"/>
    <xf numFmtId="0" fontId="7" fillId="0" borderId="0"/>
    <xf numFmtId="204" fontId="7" fillId="0" borderId="0"/>
    <xf numFmtId="43" fontId="7" fillId="0" borderId="0" applyFont="0" applyFill="0" applyBorder="0" applyAlignment="0" applyProtection="0"/>
    <xf numFmtId="170" fontId="7" fillId="0" borderId="0" applyFont="0" applyFill="0" applyBorder="0" applyAlignment="0" applyProtection="0"/>
    <xf numFmtId="204" fontId="7" fillId="0" borderId="0"/>
    <xf numFmtId="204" fontId="7" fillId="56" borderId="79" applyNumberFormat="0" applyFont="0" applyAlignment="0" applyProtection="0"/>
    <xf numFmtId="204" fontId="7" fillId="58" borderId="0" applyNumberFormat="0" applyBorder="0" applyAlignment="0" applyProtection="0"/>
    <xf numFmtId="204" fontId="7" fillId="59" borderId="0" applyNumberFormat="0" applyBorder="0" applyAlignment="0" applyProtection="0"/>
    <xf numFmtId="204" fontId="7" fillId="62" borderId="0" applyNumberFormat="0" applyBorder="0" applyAlignment="0" applyProtection="0"/>
    <xf numFmtId="204" fontId="7" fillId="63" borderId="0" applyNumberFormat="0" applyBorder="0" applyAlignment="0" applyProtection="0"/>
    <xf numFmtId="204" fontId="7" fillId="66" borderId="0" applyNumberFormat="0" applyBorder="0" applyAlignment="0" applyProtection="0"/>
    <xf numFmtId="204" fontId="7" fillId="67" borderId="0" applyNumberFormat="0" applyBorder="0" applyAlignment="0" applyProtection="0"/>
    <xf numFmtId="204" fontId="7" fillId="70" borderId="0" applyNumberFormat="0" applyBorder="0" applyAlignment="0" applyProtection="0"/>
    <xf numFmtId="204" fontId="7" fillId="71" borderId="0" applyNumberFormat="0" applyBorder="0" applyAlignment="0" applyProtection="0"/>
    <xf numFmtId="204" fontId="7" fillId="74" borderId="0" applyNumberFormat="0" applyBorder="0" applyAlignment="0" applyProtection="0"/>
    <xf numFmtId="204" fontId="7" fillId="75" borderId="0" applyNumberFormat="0" applyBorder="0" applyAlignment="0" applyProtection="0"/>
    <xf numFmtId="204" fontId="7" fillId="78" borderId="0" applyNumberFormat="0" applyBorder="0" applyAlignment="0" applyProtection="0"/>
    <xf numFmtId="204" fontId="7" fillId="79" borderId="0" applyNumberFormat="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204" fontId="7" fillId="0" borderId="0"/>
    <xf numFmtId="0" fontId="7" fillId="0" borderId="0"/>
    <xf numFmtId="0" fontId="7" fillId="58" borderId="0" applyNumberFormat="0" applyBorder="0" applyAlignment="0" applyProtection="0"/>
    <xf numFmtId="0" fontId="7" fillId="59" borderId="0" applyNumberFormat="0" applyBorder="0" applyAlignment="0" applyProtection="0"/>
    <xf numFmtId="0" fontId="7" fillId="62" borderId="0" applyNumberFormat="0" applyBorder="0" applyAlignment="0" applyProtection="0"/>
    <xf numFmtId="0" fontId="7" fillId="63" borderId="0" applyNumberFormat="0" applyBorder="0" applyAlignment="0" applyProtection="0"/>
    <xf numFmtId="0" fontId="7" fillId="66" borderId="0" applyNumberFormat="0" applyBorder="0" applyAlignment="0" applyProtection="0"/>
    <xf numFmtId="0" fontId="7" fillId="67" borderId="0" applyNumberFormat="0" applyBorder="0" applyAlignment="0" applyProtection="0"/>
    <xf numFmtId="0" fontId="7" fillId="70" borderId="0" applyNumberFormat="0" applyBorder="0" applyAlignment="0" applyProtection="0"/>
    <xf numFmtId="0" fontId="7" fillId="71" borderId="0" applyNumberFormat="0" applyBorder="0" applyAlignment="0" applyProtection="0"/>
    <xf numFmtId="0" fontId="7" fillId="74" borderId="0" applyNumberFormat="0" applyBorder="0" applyAlignment="0" applyProtection="0"/>
    <xf numFmtId="0" fontId="7" fillId="75" borderId="0" applyNumberFormat="0" applyBorder="0" applyAlignment="0" applyProtection="0"/>
    <xf numFmtId="0" fontId="7" fillId="78" borderId="0" applyNumberFormat="0" applyBorder="0" applyAlignment="0" applyProtection="0"/>
    <xf numFmtId="0" fontId="7" fillId="79" borderId="0" applyNumberFormat="0" applyBorder="0" applyAlignment="0" applyProtection="0"/>
    <xf numFmtId="0" fontId="7" fillId="56" borderId="79" applyNumberFormat="0" applyFont="0" applyAlignment="0" applyProtection="0"/>
    <xf numFmtId="0" fontId="7" fillId="56" borderId="79" applyNumberFormat="0" applyFon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33" fillId="0" borderId="0" applyFont="0" applyFill="0" applyBorder="0" applyAlignment="0" applyProtection="0"/>
    <xf numFmtId="43" fontId="40" fillId="0" borderId="0" applyFont="0" applyFill="0" applyBorder="0" applyAlignment="0" applyProtection="0"/>
    <xf numFmtId="41" fontId="26"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7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9"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43" fontId="4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43" fontId="26" fillId="0" borderId="0" applyFont="0" applyFill="0" applyBorder="0" applyAlignment="0" applyProtection="0"/>
    <xf numFmtId="0" fontId="7" fillId="0" borderId="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0" fontId="7" fillId="0" borderId="0"/>
    <xf numFmtId="41" fontId="26"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0" fontId="7" fillId="0" borderId="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41" fontId="142" fillId="0" borderId="0" applyFont="0" applyFill="0" applyBorder="0" applyAlignment="0" applyProtection="0"/>
    <xf numFmtId="0" fontId="7" fillId="0" borderId="0"/>
    <xf numFmtId="9" fontId="7" fillId="0" borderId="0" applyFont="0" applyFill="0" applyBorder="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4" fillId="20"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0" fontId="58" fillId="7" borderId="100" applyNumberFormat="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7" fillId="0" borderId="0" applyFont="0" applyFill="0" applyBorder="0" applyAlignment="0" applyProtection="0"/>
    <xf numFmtId="43" fontId="47" fillId="0" borderId="0" applyFont="0" applyFill="0" applyBorder="0" applyAlignment="0" applyProtection="0"/>
    <xf numFmtId="43" fontId="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7"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02" fillId="0" borderId="0" applyFont="0" applyFill="0" applyBorder="0" applyAlignment="0" applyProtection="0"/>
    <xf numFmtId="43" fontId="102" fillId="0" borderId="0" applyFont="0" applyFill="0" applyBorder="0" applyAlignment="0" applyProtection="0"/>
    <xf numFmtId="43" fontId="102" fillId="0" borderId="0" applyFont="0" applyFill="0" applyBorder="0" applyAlignment="0" applyProtection="0"/>
    <xf numFmtId="43" fontId="7" fillId="0" borderId="0" applyFont="0" applyFill="0" applyBorder="0" applyAlignment="0" applyProtection="0"/>
    <xf numFmtId="43" fontId="40" fillId="0" borderId="0" applyFont="0" applyFill="0" applyBorder="0" applyAlignment="0" applyProtection="0"/>
    <xf numFmtId="43" fontId="7" fillId="0" borderId="0" applyFont="0" applyFill="0" applyBorder="0" applyAlignment="0" applyProtection="0"/>
    <xf numFmtId="42" fontId="94"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0" fontId="7" fillId="0" borderId="0"/>
    <xf numFmtId="0" fontId="7" fillId="0" borderId="0"/>
    <xf numFmtId="0" fontId="7" fillId="0" borderId="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26" fillId="34" borderId="101" applyNumberFormat="0" applyFon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1" fillId="20" borderId="102" applyNumberFormat="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67" fillId="0" borderId="103" applyNumberFormat="0" applyFill="0" applyAlignment="0" applyProtection="0"/>
    <xf numFmtId="0" fontId="7" fillId="0" borderId="0"/>
    <xf numFmtId="9"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42" fontId="4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0" fontId="7" fillId="0" borderId="0" applyFont="0" applyFill="0" applyBorder="0" applyAlignment="0" applyProtection="0"/>
    <xf numFmtId="0" fontId="7" fillId="0" borderId="0"/>
    <xf numFmtId="0" fontId="7" fillId="0" borderId="0"/>
    <xf numFmtId="0" fontId="7" fillId="0" borderId="0"/>
    <xf numFmtId="204" fontId="7" fillId="0" borderId="0"/>
    <xf numFmtId="43"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204" fontId="7" fillId="0" borderId="0"/>
    <xf numFmtId="204" fontId="7" fillId="0" borderId="0"/>
    <xf numFmtId="170" fontId="7" fillId="0" borderId="0" applyFont="0" applyFill="0" applyBorder="0" applyAlignment="0" applyProtection="0"/>
    <xf numFmtId="204" fontId="7" fillId="58" borderId="0" applyNumberFormat="0" applyBorder="0" applyAlignment="0" applyProtection="0"/>
    <xf numFmtId="204" fontId="7" fillId="59" borderId="0" applyNumberFormat="0" applyBorder="0" applyAlignment="0" applyProtection="0"/>
    <xf numFmtId="204" fontId="7" fillId="62" borderId="0" applyNumberFormat="0" applyBorder="0" applyAlignment="0" applyProtection="0"/>
    <xf numFmtId="204" fontId="7" fillId="63" borderId="0" applyNumberFormat="0" applyBorder="0" applyAlignment="0" applyProtection="0"/>
    <xf numFmtId="204" fontId="7" fillId="66" borderId="0" applyNumberFormat="0" applyBorder="0" applyAlignment="0" applyProtection="0"/>
    <xf numFmtId="204" fontId="7" fillId="67" borderId="0" applyNumberFormat="0" applyBorder="0" applyAlignment="0" applyProtection="0"/>
    <xf numFmtId="204" fontId="7" fillId="70" borderId="0" applyNumberFormat="0" applyBorder="0" applyAlignment="0" applyProtection="0"/>
    <xf numFmtId="204" fontId="7" fillId="71" borderId="0" applyNumberFormat="0" applyBorder="0" applyAlignment="0" applyProtection="0"/>
    <xf numFmtId="204" fontId="7" fillId="74" borderId="0" applyNumberFormat="0" applyBorder="0" applyAlignment="0" applyProtection="0"/>
    <xf numFmtId="204" fontId="7" fillId="75" borderId="0" applyNumberFormat="0" applyBorder="0" applyAlignment="0" applyProtection="0"/>
    <xf numFmtId="204" fontId="7" fillId="78" borderId="0" applyNumberFormat="0" applyBorder="0" applyAlignment="0" applyProtection="0"/>
    <xf numFmtId="204" fontId="7" fillId="79" borderId="0" applyNumberFormat="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0" fontId="7" fillId="0" borderId="0"/>
    <xf numFmtId="0" fontId="7" fillId="0" borderId="0"/>
    <xf numFmtId="0" fontId="7" fillId="0" borderId="0"/>
    <xf numFmtId="17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0" fontId="7" fillId="0" borderId="0" applyFont="0" applyFill="0" applyBorder="0" applyAlignment="0" applyProtection="0"/>
    <xf numFmtId="0" fontId="7" fillId="0" borderId="0"/>
    <xf numFmtId="0" fontId="7" fillId="0" borderId="0"/>
    <xf numFmtId="0" fontId="7" fillId="0" borderId="0"/>
    <xf numFmtId="170" fontId="7" fillId="0" borderId="0" applyFont="0" applyFill="0" applyBorder="0" applyAlignment="0" applyProtection="0"/>
    <xf numFmtId="0" fontId="7" fillId="0" borderId="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170" fontId="7" fillId="0" borderId="0" applyFont="0" applyFill="0" applyBorder="0" applyAlignment="0" applyProtection="0"/>
    <xf numFmtId="0" fontId="7" fillId="0" borderId="0"/>
    <xf numFmtId="204" fontId="7" fillId="0" borderId="0"/>
    <xf numFmtId="43" fontId="7" fillId="0" borderId="0" applyFont="0" applyFill="0" applyBorder="0" applyAlignment="0" applyProtection="0"/>
    <xf numFmtId="170" fontId="7" fillId="0" borderId="0" applyFont="0" applyFill="0" applyBorder="0" applyAlignment="0" applyProtection="0"/>
    <xf numFmtId="204" fontId="7" fillId="0" borderId="0"/>
    <xf numFmtId="204" fontId="7" fillId="56" borderId="79" applyNumberFormat="0" applyFont="0" applyAlignment="0" applyProtection="0"/>
    <xf numFmtId="204" fontId="7" fillId="58" borderId="0" applyNumberFormat="0" applyBorder="0" applyAlignment="0" applyProtection="0"/>
    <xf numFmtId="204" fontId="7" fillId="59" borderId="0" applyNumberFormat="0" applyBorder="0" applyAlignment="0" applyProtection="0"/>
    <xf numFmtId="204" fontId="7" fillId="62" borderId="0" applyNumberFormat="0" applyBorder="0" applyAlignment="0" applyProtection="0"/>
    <xf numFmtId="204" fontId="7" fillId="63" borderId="0" applyNumberFormat="0" applyBorder="0" applyAlignment="0" applyProtection="0"/>
    <xf numFmtId="204" fontId="7" fillId="66" borderId="0" applyNumberFormat="0" applyBorder="0" applyAlignment="0" applyProtection="0"/>
    <xf numFmtId="204" fontId="7" fillId="67" borderId="0" applyNumberFormat="0" applyBorder="0" applyAlignment="0" applyProtection="0"/>
    <xf numFmtId="204" fontId="7" fillId="70" borderId="0" applyNumberFormat="0" applyBorder="0" applyAlignment="0" applyProtection="0"/>
    <xf numFmtId="204" fontId="7" fillId="71" borderId="0" applyNumberFormat="0" applyBorder="0" applyAlignment="0" applyProtection="0"/>
    <xf numFmtId="204" fontId="7" fillId="74" borderId="0" applyNumberFormat="0" applyBorder="0" applyAlignment="0" applyProtection="0"/>
    <xf numFmtId="204" fontId="7" fillId="75" borderId="0" applyNumberFormat="0" applyBorder="0" applyAlignment="0" applyProtection="0"/>
    <xf numFmtId="204" fontId="7" fillId="78" borderId="0" applyNumberFormat="0" applyBorder="0" applyAlignment="0" applyProtection="0"/>
    <xf numFmtId="204" fontId="7" fillId="79" borderId="0" applyNumberFormat="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204" fontId="7" fillId="0" borderId="0"/>
    <xf numFmtId="0" fontId="7" fillId="0" borderId="0"/>
    <xf numFmtId="0" fontId="7" fillId="58" borderId="0" applyNumberFormat="0" applyBorder="0" applyAlignment="0" applyProtection="0"/>
    <xf numFmtId="0" fontId="7" fillId="59" borderId="0" applyNumberFormat="0" applyBorder="0" applyAlignment="0" applyProtection="0"/>
    <xf numFmtId="0" fontId="7" fillId="62" borderId="0" applyNumberFormat="0" applyBorder="0" applyAlignment="0" applyProtection="0"/>
    <xf numFmtId="0" fontId="7" fillId="63" borderId="0" applyNumberFormat="0" applyBorder="0" applyAlignment="0" applyProtection="0"/>
    <xf numFmtId="0" fontId="7" fillId="66" borderId="0" applyNumberFormat="0" applyBorder="0" applyAlignment="0" applyProtection="0"/>
    <xf numFmtId="0" fontId="7" fillId="67" borderId="0" applyNumberFormat="0" applyBorder="0" applyAlignment="0" applyProtection="0"/>
    <xf numFmtId="0" fontId="7" fillId="70" borderId="0" applyNumberFormat="0" applyBorder="0" applyAlignment="0" applyProtection="0"/>
    <xf numFmtId="0" fontId="7" fillId="71" borderId="0" applyNumberFormat="0" applyBorder="0" applyAlignment="0" applyProtection="0"/>
    <xf numFmtId="0" fontId="7" fillId="74" borderId="0" applyNumberFormat="0" applyBorder="0" applyAlignment="0" applyProtection="0"/>
    <xf numFmtId="0" fontId="7" fillId="75" borderId="0" applyNumberFormat="0" applyBorder="0" applyAlignment="0" applyProtection="0"/>
    <xf numFmtId="170" fontId="7" fillId="0" borderId="0" applyFont="0" applyFill="0" applyBorder="0" applyAlignment="0" applyProtection="0"/>
    <xf numFmtId="0" fontId="7" fillId="78" borderId="0" applyNumberFormat="0" applyBorder="0" applyAlignment="0" applyProtection="0"/>
    <xf numFmtId="0" fontId="7" fillId="79" borderId="0" applyNumberFormat="0" applyBorder="0" applyAlignment="0" applyProtection="0"/>
    <xf numFmtId="0" fontId="7" fillId="56" borderId="79" applyNumberFormat="0" applyFont="0" applyAlignment="0" applyProtection="0"/>
    <xf numFmtId="0" fontId="7" fillId="56" borderId="79" applyNumberFormat="0" applyFon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7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9"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41"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42"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42" fontId="26" fillId="0" borderId="0" applyFont="0" applyFill="0" applyBorder="0" applyAlignment="0" applyProtection="0"/>
    <xf numFmtId="43" fontId="26"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26" fillId="0" borderId="0" applyFont="0" applyFill="0" applyBorder="0" applyAlignment="0" applyProtection="0"/>
    <xf numFmtId="0" fontId="7" fillId="0" borderId="0"/>
    <xf numFmtId="252" fontId="26" fillId="0" borderId="0"/>
    <xf numFmtId="252" fontId="26" fillId="0" borderId="0"/>
    <xf numFmtId="0" fontId="26" fillId="0" borderId="0"/>
    <xf numFmtId="40" fontId="189" fillId="0" borderId="0">
      <alignment horizontal="center"/>
    </xf>
    <xf numFmtId="252" fontId="47" fillId="2" borderId="0" applyNumberFormat="0" applyBorder="0" applyAlignment="0" applyProtection="0"/>
    <xf numFmtId="252" fontId="47" fillId="3" borderId="0" applyNumberFormat="0" applyBorder="0" applyAlignment="0" applyProtection="0"/>
    <xf numFmtId="252" fontId="47" fillId="4" borderId="0" applyNumberFormat="0" applyBorder="0" applyAlignment="0" applyProtection="0"/>
    <xf numFmtId="252" fontId="47" fillId="5" borderId="0" applyNumberFormat="0" applyBorder="0" applyAlignment="0" applyProtection="0"/>
    <xf numFmtId="252" fontId="47" fillId="6" borderId="0" applyNumberFormat="0" applyBorder="0" applyAlignment="0" applyProtection="0"/>
    <xf numFmtId="252" fontId="47" fillId="7" borderId="0" applyNumberFormat="0" applyBorder="0" applyAlignment="0" applyProtection="0"/>
    <xf numFmtId="252" fontId="47" fillId="2" borderId="0" applyNumberFormat="0" applyBorder="0" applyAlignment="0" applyProtection="0"/>
    <xf numFmtId="252" fontId="47" fillId="2" borderId="0" applyNumberFormat="0" applyBorder="0" applyAlignment="0" applyProtection="0"/>
    <xf numFmtId="252" fontId="47" fillId="86" borderId="0" applyNumberFormat="0" applyBorder="0" applyAlignment="0" applyProtection="0"/>
    <xf numFmtId="252" fontId="47" fillId="3" borderId="0" applyNumberFormat="0" applyBorder="0" applyAlignment="0" applyProtection="0"/>
    <xf numFmtId="252" fontId="47" fillId="3" borderId="0" applyNumberFormat="0" applyBorder="0" applyAlignment="0" applyProtection="0"/>
    <xf numFmtId="252" fontId="47" fillId="7" borderId="0" applyNumberFormat="0" applyBorder="0" applyAlignment="0" applyProtection="0"/>
    <xf numFmtId="252" fontId="47" fillId="4" borderId="0" applyNumberFormat="0" applyBorder="0" applyAlignment="0" applyProtection="0"/>
    <xf numFmtId="252" fontId="47" fillId="4" borderId="0" applyNumberFormat="0" applyBorder="0" applyAlignment="0" applyProtection="0"/>
    <xf numFmtId="252" fontId="47" fillId="34" borderId="0" applyNumberFormat="0" applyBorder="0" applyAlignment="0" applyProtection="0"/>
    <xf numFmtId="252" fontId="47" fillId="5" borderId="0" applyNumberFormat="0" applyBorder="0" applyAlignment="0" applyProtection="0"/>
    <xf numFmtId="252" fontId="47" fillId="5" borderId="0" applyNumberFormat="0" applyBorder="0" applyAlignment="0" applyProtection="0"/>
    <xf numFmtId="252" fontId="47" fillId="86" borderId="0" applyNumberFormat="0" applyBorder="0" applyAlignment="0" applyProtection="0"/>
    <xf numFmtId="252" fontId="47" fillId="8" borderId="0" applyNumberFormat="0" applyBorder="0" applyAlignment="0" applyProtection="0"/>
    <xf numFmtId="252" fontId="47" fillId="9" borderId="0" applyNumberFormat="0" applyBorder="0" applyAlignment="0" applyProtection="0"/>
    <xf numFmtId="252" fontId="47" fillId="10" borderId="0" applyNumberFormat="0" applyBorder="0" applyAlignment="0" applyProtection="0"/>
    <xf numFmtId="252" fontId="47" fillId="5" borderId="0" applyNumberFormat="0" applyBorder="0" applyAlignment="0" applyProtection="0"/>
    <xf numFmtId="252" fontId="47" fillId="8" borderId="0" applyNumberFormat="0" applyBorder="0" applyAlignment="0" applyProtection="0"/>
    <xf numFmtId="252" fontId="47" fillId="11" borderId="0" applyNumberFormat="0" applyBorder="0" applyAlignment="0" applyProtection="0"/>
    <xf numFmtId="252" fontId="47" fillId="8" borderId="0" applyNumberFormat="0" applyBorder="0" applyAlignment="0" applyProtection="0"/>
    <xf numFmtId="252" fontId="47" fillId="8" borderId="0" applyNumberFormat="0" applyBorder="0" applyAlignment="0" applyProtection="0"/>
    <xf numFmtId="252" fontId="47" fillId="20" borderId="0" applyNumberFormat="0" applyBorder="0" applyAlignment="0" applyProtection="0"/>
    <xf numFmtId="252" fontId="47" fillId="10" borderId="0" applyNumberFormat="0" applyBorder="0" applyAlignment="0" applyProtection="0"/>
    <xf numFmtId="252" fontId="47" fillId="10" borderId="0" applyNumberFormat="0" applyBorder="0" applyAlignment="0" applyProtection="0"/>
    <xf numFmtId="252" fontId="47" fillId="33" borderId="0" applyNumberFormat="0" applyBorder="0" applyAlignment="0" applyProtection="0"/>
    <xf numFmtId="252" fontId="47" fillId="5" borderId="0" applyNumberFormat="0" applyBorder="0" applyAlignment="0" applyProtection="0"/>
    <xf numFmtId="252" fontId="47" fillId="5" borderId="0" applyNumberFormat="0" applyBorder="0" applyAlignment="0" applyProtection="0"/>
    <xf numFmtId="252" fontId="47" fillId="20" borderId="0" applyNumberFormat="0" applyBorder="0" applyAlignment="0" applyProtection="0"/>
    <xf numFmtId="252" fontId="47" fillId="11" borderId="0" applyNumberFormat="0" applyBorder="0" applyAlignment="0" applyProtection="0"/>
    <xf numFmtId="252" fontId="47" fillId="11" borderId="0" applyNumberFormat="0" applyBorder="0" applyAlignment="0" applyProtection="0"/>
    <xf numFmtId="252" fontId="47" fillId="33" borderId="0" applyNumberFormat="0" applyBorder="0" applyAlignment="0" applyProtection="0"/>
    <xf numFmtId="252" fontId="52" fillId="12" borderId="0" applyNumberFormat="0" applyBorder="0" applyAlignment="0" applyProtection="0"/>
    <xf numFmtId="252" fontId="52" fillId="9" borderId="0" applyNumberFormat="0" applyBorder="0" applyAlignment="0" applyProtection="0"/>
    <xf numFmtId="252" fontId="52" fillId="10" borderId="0" applyNumberFormat="0" applyBorder="0" applyAlignment="0" applyProtection="0"/>
    <xf numFmtId="252" fontId="52" fillId="13" borderId="0" applyNumberFormat="0" applyBorder="0" applyAlignment="0" applyProtection="0"/>
    <xf numFmtId="252" fontId="52" fillId="14" borderId="0" applyNumberFormat="0" applyBorder="0" applyAlignment="0" applyProtection="0"/>
    <xf numFmtId="252" fontId="52" fillId="15" borderId="0" applyNumberFormat="0" applyBorder="0" applyAlignment="0" applyProtection="0"/>
    <xf numFmtId="252" fontId="52" fillId="12" borderId="0" applyNumberFormat="0" applyBorder="0" applyAlignment="0" applyProtection="0"/>
    <xf numFmtId="252" fontId="52" fillId="12" borderId="0" applyNumberFormat="0" applyBorder="0" applyAlignment="0" applyProtection="0"/>
    <xf numFmtId="252" fontId="52" fillId="14" borderId="0" applyNumberFormat="0" applyBorder="0" applyAlignment="0" applyProtection="0"/>
    <xf numFmtId="252" fontId="52" fillId="10" borderId="0" applyNumberFormat="0" applyBorder="0" applyAlignment="0" applyProtection="0"/>
    <xf numFmtId="252" fontId="52" fillId="10" borderId="0" applyNumberFormat="0" applyBorder="0" applyAlignment="0" applyProtection="0"/>
    <xf numFmtId="252" fontId="52" fillId="33" borderId="0" applyNumberFormat="0" applyBorder="0" applyAlignment="0" applyProtection="0"/>
    <xf numFmtId="252" fontId="52" fillId="13" borderId="0" applyNumberFormat="0" applyBorder="0" applyAlignment="0" applyProtection="0"/>
    <xf numFmtId="252" fontId="52" fillId="13" borderId="0" applyNumberFormat="0" applyBorder="0" applyAlignment="0" applyProtection="0"/>
    <xf numFmtId="252" fontId="52" fillId="20" borderId="0" applyNumberFormat="0" applyBorder="0" applyAlignment="0" applyProtection="0"/>
    <xf numFmtId="252" fontId="52" fillId="15" borderId="0" applyNumberFormat="0" applyBorder="0" applyAlignment="0" applyProtection="0"/>
    <xf numFmtId="252" fontId="52" fillId="15" borderId="0" applyNumberFormat="0" applyBorder="0" applyAlignment="0" applyProtection="0"/>
    <xf numFmtId="252" fontId="52" fillId="9" borderId="0" applyNumberFormat="0" applyBorder="0" applyAlignment="0" applyProtection="0"/>
    <xf numFmtId="0" fontId="181" fillId="0" borderId="0" applyNumberFormat="0" applyFill="0" applyBorder="0" applyAlignment="0" applyProtection="0"/>
    <xf numFmtId="0" fontId="188" fillId="87" borderId="0" applyNumberFormat="0" applyBorder="0" applyAlignment="0" applyProtection="0"/>
    <xf numFmtId="0" fontId="188" fillId="88" borderId="0" applyNumberFormat="0" applyBorder="0" applyAlignment="0" applyProtection="0"/>
    <xf numFmtId="0" fontId="181" fillId="89" borderId="0" applyNumberFormat="0" applyBorder="0" applyAlignment="0" applyProtection="0"/>
    <xf numFmtId="252" fontId="52" fillId="16" borderId="0" applyNumberFormat="0" applyBorder="0" applyAlignment="0" applyProtection="0"/>
    <xf numFmtId="252" fontId="52" fillId="17" borderId="0" applyNumberFormat="0" applyBorder="0" applyAlignment="0" applyProtection="0"/>
    <xf numFmtId="252" fontId="52" fillId="18" borderId="0" applyNumberFormat="0" applyBorder="0" applyAlignment="0" applyProtection="0"/>
    <xf numFmtId="252" fontId="52" fillId="13" borderId="0" applyNumberFormat="0" applyBorder="0" applyAlignment="0" applyProtection="0"/>
    <xf numFmtId="252" fontId="52" fillId="14" borderId="0" applyNumberFormat="0" applyBorder="0" applyAlignment="0" applyProtection="0"/>
    <xf numFmtId="252" fontId="52" fillId="19" borderId="0" applyNumberFormat="0" applyBorder="0" applyAlignment="0" applyProtection="0"/>
    <xf numFmtId="253" fontId="26" fillId="90" borderId="106">
      <alignment horizontal="center" vertical="center"/>
    </xf>
    <xf numFmtId="253" fontId="26" fillId="90" borderId="106">
      <alignment horizontal="center" vertical="center"/>
    </xf>
    <xf numFmtId="0" fontId="187" fillId="91" borderId="0" applyNumberFormat="0" applyBorder="0" applyAlignment="0" applyProtection="0"/>
    <xf numFmtId="252" fontId="135" fillId="0" borderId="0"/>
    <xf numFmtId="252" fontId="53" fillId="4" borderId="0" applyNumberFormat="0" applyBorder="0" applyAlignment="0" applyProtection="0"/>
    <xf numFmtId="0"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7"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26" fillId="37" borderId="0" applyNumberFormat="0" applyFont="0" applyFill="0" applyBorder="0" applyAlignment="0" applyProtection="0"/>
    <xf numFmtId="252" fontId="55" fillId="21" borderId="2" applyNumberFormat="0" applyAlignment="0" applyProtection="0"/>
    <xf numFmtId="252" fontId="56" fillId="0" borderId="81" applyNumberFormat="0" applyFill="0" applyAlignment="0" applyProtection="0"/>
    <xf numFmtId="252" fontId="55" fillId="21" borderId="2" applyNumberForma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252" fontId="85" fillId="92" borderId="108" applyFont="0" applyFill="0" applyBorder="0" applyAlignment="0" applyProtection="0">
      <alignment horizontal="center"/>
    </xf>
    <xf numFmtId="252" fontId="85" fillId="92" borderId="108" applyFont="0" applyFill="0" applyBorder="0" applyAlignment="0" applyProtection="0">
      <alignment horizontal="center"/>
    </xf>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252" fontId="26" fillId="0" borderId="0" applyFont="0" applyFill="0" applyBorder="0" applyAlignment="0" applyProtection="0"/>
    <xf numFmtId="252" fontId="26" fillId="0" borderId="0" applyFont="0" applyFill="0" applyBorder="0" applyAlignment="0" applyProtection="0"/>
    <xf numFmtId="44" fontId="26" fillId="0" borderId="0" applyFont="0" applyFill="0" applyBorder="0" applyAlignment="0" applyProtection="0"/>
    <xf numFmtId="252" fontId="26" fillId="0" borderId="0" applyFont="0" applyFill="0" applyBorder="0" applyAlignment="0" applyProtection="0"/>
    <xf numFmtId="252" fontId="26" fillId="0" borderId="0" applyFont="0" applyFill="0" applyBorder="0" applyAlignment="0" applyProtection="0"/>
    <xf numFmtId="44" fontId="26" fillId="0" borderId="0" applyFont="0" applyFill="0" applyBorder="0" applyAlignment="0" applyProtection="0"/>
    <xf numFmtId="170" fontId="7" fillId="0" borderId="0" applyFont="0" applyFill="0" applyBorder="0" applyAlignment="0" applyProtection="0"/>
    <xf numFmtId="44" fontId="26" fillId="0" borderId="0" applyFont="0" applyFill="0" applyBorder="0" applyAlignment="0" applyProtection="0"/>
    <xf numFmtId="174" fontId="26" fillId="0" borderId="0" applyFont="0" applyFill="0" applyBorder="0" applyAlignment="0" applyProtection="0"/>
    <xf numFmtId="44" fontId="26" fillId="0" borderId="0" applyFont="0" applyFill="0" applyBorder="0" applyAlignment="0" applyProtection="0"/>
    <xf numFmtId="174" fontId="26" fillId="0" borderId="0" applyFont="0" applyFill="0" applyBorder="0" applyAlignment="0" applyProtection="0"/>
    <xf numFmtId="252" fontId="57" fillId="0" borderId="0" applyNumberFormat="0" applyFill="0" applyBorder="0" applyAlignment="0" applyProtection="0"/>
    <xf numFmtId="252" fontId="57" fillId="0" borderId="0" applyNumberFormat="0" applyFill="0" applyBorder="0" applyAlignment="0" applyProtection="0"/>
    <xf numFmtId="252" fontId="190" fillId="0" borderId="0" applyNumberFormat="0" applyFill="0" applyBorder="0" applyAlignment="0" applyProtection="0"/>
    <xf numFmtId="252" fontId="57" fillId="0" borderId="0" applyNumberFormat="0" applyFill="0" applyBorder="0" applyAlignment="0" applyProtection="0"/>
    <xf numFmtId="252" fontId="52" fillId="16" borderId="0" applyNumberFormat="0" applyBorder="0" applyAlignment="0" applyProtection="0"/>
    <xf numFmtId="252" fontId="52" fillId="16" borderId="0" applyNumberFormat="0" applyBorder="0" applyAlignment="0" applyProtection="0"/>
    <xf numFmtId="252" fontId="52" fillId="14" borderId="0" applyNumberFormat="0" applyBorder="0" applyAlignment="0" applyProtection="0"/>
    <xf numFmtId="252" fontId="52" fillId="13" borderId="0" applyNumberFormat="0" applyBorder="0" applyAlignment="0" applyProtection="0"/>
    <xf numFmtId="252" fontId="52" fillId="13" borderId="0" applyNumberFormat="0" applyBorder="0" applyAlignment="0" applyProtection="0"/>
    <xf numFmtId="252" fontId="52" fillId="93" borderId="0" applyNumberFormat="0" applyBorder="0" applyAlignment="0" applyProtection="0"/>
    <xf numFmtId="252" fontId="58" fillId="33"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0" fontId="188" fillId="94" borderId="0" applyNumberFormat="0" applyBorder="0" applyAlignment="0" applyProtection="0"/>
    <xf numFmtId="252" fontId="26" fillId="0" borderId="0" applyFont="0" applyFill="0" applyBorder="0" applyAlignment="0" applyProtection="0"/>
    <xf numFmtId="252" fontId="26" fillId="0" borderId="0" applyFont="0" applyFill="0" applyBorder="0" applyAlignment="0" applyProtection="0"/>
    <xf numFmtId="252" fontId="26" fillId="0" borderId="0" applyFont="0" applyFill="0" applyBorder="0" applyAlignment="0" applyProtection="0"/>
    <xf numFmtId="254" fontId="135" fillId="0" borderId="0" applyFont="0" applyFill="0" applyBorder="0" applyAlignment="0" applyProtection="0"/>
    <xf numFmtId="252" fontId="26" fillId="0" borderId="0" applyFont="0" applyFill="0" applyBorder="0" applyAlignment="0" applyProtection="0"/>
    <xf numFmtId="252" fontId="63" fillId="0" borderId="0" applyNumberFormat="0" applyFill="0" applyBorder="0" applyAlignment="0" applyProtection="0"/>
    <xf numFmtId="255" fontId="26" fillId="0" borderId="0">
      <protection locked="0"/>
    </xf>
    <xf numFmtId="0" fontId="184" fillId="0" borderId="0" applyNumberFormat="0" applyFill="0" applyBorder="0" applyAlignment="0" applyProtection="0"/>
    <xf numFmtId="0" fontId="185" fillId="95" borderId="0" applyNumberFormat="0" applyBorder="0" applyAlignment="0" applyProtection="0"/>
    <xf numFmtId="38" fontId="28" fillId="35" borderId="0" applyNumberFormat="0" applyBorder="0" applyAlignment="0" applyProtection="0"/>
    <xf numFmtId="252" fontId="191" fillId="0" borderId="0" applyNumberFormat="0" applyFill="0" applyBorder="0" applyAlignment="0" applyProtection="0"/>
    <xf numFmtId="252" fontId="48" fillId="0" borderId="15" applyNumberFormat="0" applyAlignment="0" applyProtection="0">
      <alignment horizontal="left" vertical="center"/>
    </xf>
    <xf numFmtId="252" fontId="192" fillId="0" borderId="0" applyNumberFormat="0" applyBorder="0" applyProtection="0"/>
    <xf numFmtId="0" fontId="181" fillId="0" borderId="0" applyNumberFormat="0" applyFill="0" applyBorder="0" applyAlignment="0" applyProtection="0"/>
    <xf numFmtId="0" fontId="181" fillId="0" borderId="0" applyNumberFormat="0" applyFill="0" applyBorder="0" applyAlignment="0" applyProtection="0"/>
    <xf numFmtId="0" fontId="181" fillId="0" borderId="0" applyNumberFormat="0" applyFill="0" applyBorder="0" applyAlignment="0" applyProtection="0"/>
    <xf numFmtId="252" fontId="57" fillId="0" borderId="6" applyNumberFormat="0" applyFill="0" applyAlignment="0" applyProtection="0"/>
    <xf numFmtId="252" fontId="57" fillId="0" borderId="0" applyNumberFormat="0" applyFill="0" applyBorder="0" applyAlignment="0" applyProtection="0"/>
    <xf numFmtId="256" fontId="26" fillId="0" borderId="0">
      <protection locked="0"/>
    </xf>
    <xf numFmtId="256" fontId="26" fillId="0" borderId="0">
      <protection locked="0"/>
    </xf>
    <xf numFmtId="256" fontId="26" fillId="0" borderId="0">
      <protection locked="0"/>
    </xf>
    <xf numFmtId="256" fontId="26" fillId="0" borderId="0">
      <protection locked="0"/>
    </xf>
    <xf numFmtId="252" fontId="193" fillId="0" borderId="109" applyNumberFormat="0" applyFill="0" applyAlignment="0" applyProtection="0"/>
    <xf numFmtId="252" fontId="194" fillId="0" borderId="0" applyNumberFormat="0" applyFill="0" applyBorder="0" applyAlignment="0" applyProtection="0">
      <alignment vertical="top"/>
      <protection locked="0"/>
    </xf>
    <xf numFmtId="252" fontId="59" fillId="3" borderId="0" applyNumberFormat="0" applyBorder="0" applyAlignment="0" applyProtection="0"/>
    <xf numFmtId="252" fontId="59" fillId="3" borderId="0" applyNumberFormat="0" applyBorder="0" applyAlignment="0" applyProtection="0"/>
    <xf numFmtId="252" fontId="59" fillId="5" borderId="0" applyNumberFormat="0" applyBorder="0" applyAlignment="0" applyProtection="0"/>
    <xf numFmtId="0" fontId="58" fillId="7" borderId="107" applyNumberFormat="0" applyAlignment="0" applyProtection="0"/>
    <xf numFmtId="10" fontId="28" fillId="42" borderId="105" applyNumberFormat="0" applyBorder="0" applyAlignment="0" applyProtection="0"/>
    <xf numFmtId="10" fontId="28" fillId="42" borderId="105" applyNumberFormat="0" applyBorder="0" applyAlignment="0" applyProtection="0"/>
    <xf numFmtId="10" fontId="28" fillId="42" borderId="105" applyNumberFormat="0" applyBorder="0" applyAlignment="0" applyProtection="0"/>
    <xf numFmtId="10" fontId="28" fillId="42" borderId="105" applyNumberFormat="0" applyBorder="0" applyAlignment="0" applyProtection="0"/>
    <xf numFmtId="10" fontId="28" fillId="42" borderId="105" applyNumberFormat="0" applyBorder="0" applyAlignment="0" applyProtection="0"/>
    <xf numFmtId="10" fontId="28" fillId="42" borderId="105" applyNumberFormat="0" applyBorder="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6" fillId="0" borderId="81" applyNumberFormat="0" applyFill="0" applyAlignment="0" applyProtection="0"/>
    <xf numFmtId="43" fontId="7" fillId="0" borderId="0" applyFont="0" applyFill="0" applyBorder="0" applyAlignment="0" applyProtection="0"/>
    <xf numFmtId="41" fontId="2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6" fillId="0" borderId="0" applyFill="0" applyBorder="0" applyAlignment="0" applyProtection="0"/>
    <xf numFmtId="43" fontId="26"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208" fontId="26" fillId="0" borderId="0" applyFill="0" applyBorder="0" applyAlignment="0" applyProtection="0"/>
    <xf numFmtId="43" fontId="102" fillId="0" borderId="0" applyFont="0" applyFill="0" applyBorder="0" applyAlignment="0" applyProtection="0"/>
    <xf numFmtId="43" fontId="102" fillId="0" borderId="0" applyFont="0" applyFill="0" applyBorder="0" applyAlignment="0" applyProtection="0"/>
    <xf numFmtId="43" fontId="7" fillId="0" borderId="0" applyFont="0" applyFill="0" applyBorder="0" applyAlignment="0" applyProtection="0"/>
    <xf numFmtId="42" fontId="7" fillId="0" borderId="0" applyFont="0" applyFill="0" applyBorder="0" applyAlignment="0" applyProtection="0"/>
    <xf numFmtId="42" fontId="7" fillId="0" borderId="0" applyFont="0" applyFill="0" applyBorder="0" applyAlignment="0" applyProtection="0"/>
    <xf numFmtId="168" fontId="26" fillId="0" borderId="0" applyFill="0" applyBorder="0" applyAlignment="0" applyProtection="0"/>
    <xf numFmtId="172" fontId="26" fillId="0" borderId="0" applyFont="0" applyFill="0" applyBorder="0" applyAlignment="0" applyProtection="0"/>
    <xf numFmtId="257" fontId="26" fillId="0" borderId="0" applyFont="0" applyFill="0" applyBorder="0" applyAlignment="0" applyProtection="0"/>
    <xf numFmtId="44" fontId="7" fillId="0" borderId="0" applyFont="0" applyFill="0" applyBorder="0" applyAlignment="0" applyProtection="0"/>
    <xf numFmtId="173" fontId="26" fillId="0" borderId="0" applyFont="0" applyFill="0" applyBorder="0" applyAlignment="0" applyProtection="0"/>
    <xf numFmtId="258" fontId="26" fillId="0" borderId="0" applyFont="0" applyFill="0" applyBorder="0" applyAlignment="0" applyProtection="0"/>
    <xf numFmtId="170" fontId="26" fillId="0" borderId="0" applyFill="0" applyBorder="0" applyAlignment="0" applyProtection="0"/>
    <xf numFmtId="174" fontId="26" fillId="0" borderId="0" applyFont="0" applyFill="0" applyBorder="0" applyAlignment="0" applyProtection="0"/>
    <xf numFmtId="170" fontId="102" fillId="0" borderId="0" applyFont="0" applyFill="0" applyBorder="0" applyAlignment="0" applyProtection="0"/>
    <xf numFmtId="170" fontId="102" fillId="0" borderId="0" applyFont="0" applyFill="0" applyBorder="0" applyAlignment="0" applyProtection="0"/>
    <xf numFmtId="170" fontId="102" fillId="0" borderId="0" applyFont="0" applyFill="0" applyBorder="0" applyAlignment="0" applyProtection="0"/>
    <xf numFmtId="170" fontId="7" fillId="0" borderId="0" applyFont="0" applyFill="0" applyBorder="0" applyAlignment="0" applyProtection="0"/>
    <xf numFmtId="170" fontId="26" fillId="0" borderId="0" applyFont="0" applyFill="0" applyBorder="0" applyAlignment="0" applyProtection="0"/>
    <xf numFmtId="0" fontId="186" fillId="96" borderId="0" applyNumberFormat="0" applyBorder="0" applyAlignment="0" applyProtection="0"/>
    <xf numFmtId="252" fontId="60" fillId="33" borderId="0" applyNumberFormat="0" applyBorder="0" applyAlignment="0" applyProtection="0"/>
    <xf numFmtId="252" fontId="60" fillId="33" borderId="0" applyNumberFormat="0" applyBorder="0" applyAlignment="0" applyProtection="0"/>
    <xf numFmtId="37" fontId="195" fillId="0" borderId="0"/>
    <xf numFmtId="259" fontId="26" fillId="0" borderId="0"/>
    <xf numFmtId="259" fontId="26" fillId="0" borderId="0"/>
    <xf numFmtId="252" fontId="7" fillId="0" borderId="0"/>
    <xf numFmtId="252" fontId="26" fillId="0" borderId="0"/>
    <xf numFmtId="252" fontId="26" fillId="0" borderId="0"/>
    <xf numFmtId="252" fontId="26" fillId="0" borderId="0"/>
    <xf numFmtId="252" fontId="7" fillId="0" borderId="0"/>
    <xf numFmtId="252" fontId="7" fillId="0" borderId="0"/>
    <xf numFmtId="252" fontId="7" fillId="0" borderId="0"/>
    <xf numFmtId="252" fontId="7" fillId="0" borderId="0"/>
    <xf numFmtId="252" fontId="7" fillId="0" borderId="0"/>
    <xf numFmtId="252" fontId="7" fillId="0" borderId="0"/>
    <xf numFmtId="252" fontId="7" fillId="0" borderId="0"/>
    <xf numFmtId="0" fontId="73" fillId="0" borderId="0"/>
    <xf numFmtId="252" fontId="26" fillId="0" borderId="0"/>
    <xf numFmtId="252" fontId="26" fillId="0" borderId="0"/>
    <xf numFmtId="252" fontId="26" fillId="0" borderId="0"/>
    <xf numFmtId="0" fontId="7" fillId="0" borderId="0"/>
    <xf numFmtId="252" fontId="7" fillId="0" borderId="0"/>
    <xf numFmtId="252" fontId="7" fillId="0" borderId="0"/>
    <xf numFmtId="252" fontId="7" fillId="0" borderId="0"/>
    <xf numFmtId="252" fontId="7" fillId="0" borderId="0"/>
    <xf numFmtId="252" fontId="7" fillId="0" borderId="0"/>
    <xf numFmtId="252" fontId="7" fillId="0" borderId="0"/>
    <xf numFmtId="252" fontId="7" fillId="0" borderId="0"/>
    <xf numFmtId="252" fontId="7" fillId="0" borderId="0"/>
    <xf numFmtId="0" fontId="7" fillId="0" borderId="0"/>
    <xf numFmtId="252" fontId="47" fillId="0" borderId="0"/>
    <xf numFmtId="252" fontId="7" fillId="0" borderId="0"/>
    <xf numFmtId="252" fontId="47" fillId="0" borderId="0"/>
    <xf numFmtId="0" fontId="80" fillId="0" borderId="0"/>
    <xf numFmtId="252" fontId="47" fillId="0" borderId="0"/>
    <xf numFmtId="0" fontId="7" fillId="0" borderId="0"/>
    <xf numFmtId="252" fontId="7" fillId="0" borderId="0"/>
    <xf numFmtId="252" fontId="7" fillId="0" borderId="0"/>
    <xf numFmtId="0" fontId="7" fillId="0" borderId="0"/>
    <xf numFmtId="0" fontId="26" fillId="0" borderId="0" applyBorder="0"/>
    <xf numFmtId="0" fontId="33" fillId="0" borderId="0"/>
    <xf numFmtId="252" fontId="47" fillId="0" borderId="0"/>
    <xf numFmtId="252" fontId="7" fillId="0" borderId="0"/>
    <xf numFmtId="252" fontId="47" fillId="0" borderId="0"/>
    <xf numFmtId="0" fontId="26" fillId="0" borderId="0"/>
    <xf numFmtId="252" fontId="7" fillId="0" borderId="0"/>
    <xf numFmtId="0" fontId="26" fillId="0" borderId="0"/>
    <xf numFmtId="252" fontId="7" fillId="0" borderId="0"/>
    <xf numFmtId="0" fontId="94" fillId="0" borderId="0"/>
    <xf numFmtId="252" fontId="7" fillId="0" borderId="0"/>
    <xf numFmtId="252" fontId="26" fillId="0" borderId="0"/>
    <xf numFmtId="252" fontId="26" fillId="0" borderId="0"/>
    <xf numFmtId="252" fontId="7" fillId="0" borderId="0"/>
    <xf numFmtId="252" fontId="26" fillId="0" borderId="0"/>
    <xf numFmtId="252" fontId="47" fillId="0" borderId="0"/>
    <xf numFmtId="252" fontId="7" fillId="0" borderId="0"/>
    <xf numFmtId="252" fontId="47" fillId="0" borderId="0"/>
    <xf numFmtId="252" fontId="7" fillId="0" borderId="0"/>
    <xf numFmtId="252" fontId="26" fillId="0" borderId="0"/>
    <xf numFmtId="252" fontId="7" fillId="0" borderId="0"/>
    <xf numFmtId="252" fontId="26" fillId="0" borderId="0"/>
    <xf numFmtId="252" fontId="26" fillId="0" borderId="0"/>
    <xf numFmtId="252" fontId="7" fillId="0" borderId="0"/>
    <xf numFmtId="252" fontId="26" fillId="0" borderId="0"/>
    <xf numFmtId="252" fontId="26" fillId="0" borderId="0"/>
    <xf numFmtId="0" fontId="26" fillId="0" borderId="0"/>
    <xf numFmtId="252" fontId="26" fillId="0" borderId="0"/>
    <xf numFmtId="252" fontId="26" fillId="0" borderId="0"/>
    <xf numFmtId="252" fontId="26" fillId="0" borderId="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252" fontId="26" fillId="34" borderId="110" applyNumberFormat="0" applyFont="0" applyAlignment="0" applyProtection="0"/>
    <xf numFmtId="0" fontId="26" fillId="34" borderId="110" applyNumberFormat="0" applyFont="0" applyAlignment="0" applyProtection="0"/>
    <xf numFmtId="0" fontId="183" fillId="96" borderId="107" applyNumberForma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7" fillId="56" borderId="79"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0"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10" fontId="26" fillId="0" borderId="0" applyFont="0" applyFill="0" applyBorder="0" applyAlignment="0" applyProtection="0"/>
    <xf numFmtId="10"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26" fillId="0" borderId="0" applyFont="0" applyFill="0" applyBorder="0" applyAlignment="0" applyProtection="0"/>
    <xf numFmtId="9" fontId="47" fillId="0" borderId="0" applyFont="0" applyFill="0" applyBorder="0" applyAlignment="0" applyProtection="0"/>
    <xf numFmtId="9" fontId="7" fillId="0" borderId="0" applyFont="0" applyFill="0" applyBorder="0" applyAlignment="0" applyProtection="0"/>
    <xf numFmtId="9" fontId="47" fillId="0" borderId="0" applyFont="0" applyFill="0" applyBorder="0" applyAlignment="0" applyProtection="0"/>
    <xf numFmtId="9" fontId="7" fillId="0" borderId="0" applyFont="0" applyFill="0" applyBorder="0" applyAlignment="0" applyProtection="0"/>
    <xf numFmtId="9" fontId="26" fillId="0" borderId="0" applyFont="0" applyFill="0" applyBorder="0" applyAlignment="0" applyProtection="0"/>
    <xf numFmtId="9" fontId="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26" fillId="0" borderId="0" applyFont="0" applyFill="0" applyBorder="0" applyAlignment="0" applyProtection="0"/>
    <xf numFmtId="9" fontId="47" fillId="0" borderId="0" applyFont="0" applyFill="0" applyBorder="0" applyAlignment="0" applyProtection="0"/>
    <xf numFmtId="9" fontId="7" fillId="0" borderId="0" applyFont="0" applyFill="0" applyBorder="0" applyAlignment="0" applyProtection="0"/>
    <xf numFmtId="9" fontId="47" fillId="0" borderId="0" applyFont="0" applyFill="0" applyBorder="0" applyAlignment="0" applyProtection="0"/>
    <xf numFmtId="9" fontId="7"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37" fontId="196" fillId="0" borderId="0" applyFont="0"/>
    <xf numFmtId="9" fontId="7" fillId="0" borderId="0" applyFont="0" applyFill="0" applyBorder="0" applyAlignment="0" applyProtection="0"/>
    <xf numFmtId="9" fontId="200" fillId="0" borderId="0" applyFont="0" applyFill="0" applyBorder="0" applyAlignment="0" applyProtection="0"/>
    <xf numFmtId="9" fontId="102" fillId="0" borderId="0" applyFont="0" applyFill="0" applyBorder="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7" borderId="111" applyNumberFormat="0" applyAlignment="0" applyProtection="0"/>
    <xf numFmtId="252" fontId="61" fillId="7" borderId="111" applyNumberFormat="0" applyAlignment="0" applyProtection="0"/>
    <xf numFmtId="252" fontId="61" fillId="7" borderId="111" applyNumberFormat="0" applyAlignment="0" applyProtection="0"/>
    <xf numFmtId="252" fontId="61" fillId="7" borderId="111" applyNumberFormat="0" applyAlignment="0" applyProtection="0"/>
    <xf numFmtId="252" fontId="61" fillId="7" borderId="111" applyNumberFormat="0" applyAlignment="0" applyProtection="0"/>
    <xf numFmtId="0" fontId="182" fillId="0" borderId="0" applyNumberFormat="0" applyFill="0" applyBorder="0" applyAlignment="0" applyProtection="0"/>
    <xf numFmtId="0" fontId="182" fillId="0" borderId="0" applyNumberFormat="0" applyFill="0" applyBorder="0" applyAlignment="0" applyProtection="0"/>
    <xf numFmtId="252" fontId="62" fillId="0" borderId="0" applyNumberFormat="0" applyFill="0" applyBorder="0" applyAlignment="0" applyProtection="0"/>
    <xf numFmtId="252" fontId="64" fillId="0" borderId="0" applyNumberFormat="0" applyFill="0" applyBorder="0" applyAlignment="0" applyProtection="0"/>
    <xf numFmtId="252" fontId="65" fillId="0" borderId="4" applyNumberFormat="0" applyFill="0" applyAlignment="0" applyProtection="0"/>
    <xf numFmtId="252" fontId="65" fillId="0" borderId="4" applyNumberFormat="0" applyFill="0" applyAlignment="0" applyProtection="0"/>
    <xf numFmtId="252" fontId="197" fillId="0" borderId="112" applyNumberFormat="0" applyFill="0" applyAlignment="0" applyProtection="0"/>
    <xf numFmtId="252" fontId="66" fillId="0" borderId="5" applyNumberFormat="0" applyFill="0" applyAlignment="0" applyProtection="0"/>
    <xf numFmtId="252" fontId="66" fillId="0" borderId="5" applyNumberFormat="0" applyFill="0" applyAlignment="0" applyProtection="0"/>
    <xf numFmtId="252" fontId="198" fillId="0" borderId="5" applyNumberFormat="0" applyFill="0" applyAlignment="0" applyProtection="0"/>
    <xf numFmtId="252" fontId="57" fillId="0" borderId="6" applyNumberFormat="0" applyFill="0" applyAlignment="0" applyProtection="0"/>
    <xf numFmtId="252" fontId="57" fillId="0" borderId="6" applyNumberFormat="0" applyFill="0" applyAlignment="0" applyProtection="0"/>
    <xf numFmtId="252" fontId="190" fillId="0" borderId="113" applyNumberFormat="0" applyFill="0" applyAlignment="0" applyProtection="0"/>
    <xf numFmtId="0" fontId="126" fillId="0" borderId="0" applyNumberFormat="0" applyFill="0" applyBorder="0" applyAlignment="0" applyProtection="0"/>
    <xf numFmtId="0" fontId="126" fillId="0" borderId="0" applyNumberFormat="0" applyFill="0" applyBorder="0" applyAlignment="0" applyProtection="0"/>
    <xf numFmtId="252" fontId="64" fillId="0" borderId="0" applyNumberFormat="0" applyFill="0" applyBorder="0" applyAlignment="0" applyProtection="0"/>
    <xf numFmtId="252" fontId="64" fillId="0" borderId="0" applyNumberFormat="0" applyFill="0" applyBorder="0" applyAlignment="0" applyProtection="0"/>
    <xf numFmtId="252" fontId="72" fillId="0" borderId="0" applyNumberFormat="0" applyFill="0" applyBorder="0" applyAlignment="0" applyProtection="0"/>
    <xf numFmtId="252" fontId="67" fillId="0" borderId="114" applyNumberFormat="0" applyFill="0" applyAlignment="0" applyProtection="0"/>
    <xf numFmtId="252" fontId="67" fillId="0" borderId="114" applyNumberFormat="0" applyFill="0" applyAlignment="0" applyProtection="0"/>
    <xf numFmtId="252" fontId="67" fillId="0" borderId="114" applyNumberFormat="0" applyFill="0" applyAlignment="0" applyProtection="0"/>
    <xf numFmtId="252" fontId="67" fillId="0" borderId="115" applyNumberFormat="0" applyFill="0" applyAlignment="0" applyProtection="0"/>
    <xf numFmtId="252" fontId="67" fillId="0" borderId="114" applyNumberFormat="0" applyFill="0" applyAlignment="0" applyProtection="0"/>
    <xf numFmtId="252" fontId="67" fillId="0" borderId="115" applyNumberFormat="0" applyFill="0" applyAlignment="0" applyProtection="0"/>
    <xf numFmtId="252" fontId="67" fillId="0" borderId="114" applyNumberFormat="0" applyFill="0" applyAlignment="0" applyProtection="0"/>
    <xf numFmtId="252" fontId="67" fillId="0" borderId="114" applyNumberFormat="0" applyFill="0" applyAlignment="0" applyProtection="0"/>
    <xf numFmtId="252" fontId="67" fillId="0" borderId="115" applyNumberFormat="0" applyFill="0" applyAlignment="0" applyProtection="0"/>
    <xf numFmtId="252" fontId="67" fillId="0" borderId="114" applyNumberFormat="0" applyFill="0" applyAlignment="0" applyProtection="0"/>
    <xf numFmtId="252" fontId="67" fillId="0" borderId="115" applyNumberFormat="0" applyFill="0" applyAlignment="0" applyProtection="0"/>
    <xf numFmtId="252" fontId="67" fillId="0" borderId="114" applyNumberFormat="0" applyFill="0" applyAlignment="0" applyProtection="0"/>
    <xf numFmtId="252" fontId="67" fillId="0" borderId="114" applyNumberFormat="0" applyFill="0" applyAlignment="0" applyProtection="0"/>
    <xf numFmtId="252" fontId="67" fillId="0" borderId="114" applyNumberFormat="0" applyFill="0" applyAlignment="0" applyProtection="0"/>
    <xf numFmtId="252" fontId="67" fillId="0" borderId="115" applyNumberFormat="0" applyFill="0" applyAlignment="0" applyProtection="0"/>
    <xf numFmtId="252" fontId="67" fillId="0" borderId="115" applyNumberFormat="0" applyFill="0" applyAlignment="0" applyProtection="0"/>
    <xf numFmtId="252" fontId="67" fillId="0" borderId="114" applyNumberFormat="0" applyFill="0" applyAlignment="0" applyProtection="0"/>
    <xf numFmtId="252" fontId="67" fillId="0" borderId="115" applyNumberFormat="0" applyFill="0" applyAlignment="0" applyProtection="0"/>
    <xf numFmtId="252" fontId="67" fillId="0" borderId="115" applyNumberFormat="0" applyFill="0" applyAlignment="0" applyProtection="0"/>
    <xf numFmtId="252" fontId="67" fillId="0" borderId="114" applyNumberFormat="0" applyFill="0" applyAlignment="0" applyProtection="0"/>
    <xf numFmtId="252" fontId="67" fillId="0" borderId="114" applyNumberFormat="0" applyFill="0" applyAlignment="0" applyProtection="0"/>
    <xf numFmtId="252" fontId="67" fillId="0" borderId="115" applyNumberFormat="0" applyFill="0" applyAlignment="0" applyProtection="0"/>
    <xf numFmtId="252" fontId="67" fillId="0" borderId="115" applyNumberFormat="0" applyFill="0" applyAlignment="0" applyProtection="0"/>
    <xf numFmtId="252" fontId="67" fillId="0" borderId="114" applyNumberFormat="0" applyFill="0" applyAlignment="0" applyProtection="0"/>
    <xf numFmtId="37" fontId="28" fillId="97" borderId="0" applyNumberFormat="0" applyBorder="0" applyAlignment="0" applyProtection="0"/>
    <xf numFmtId="37" fontId="28" fillId="0" borderId="0"/>
    <xf numFmtId="3" fontId="199" fillId="0" borderId="109" applyProtection="0"/>
    <xf numFmtId="0" fontId="187" fillId="0" borderId="0" applyNumberFormat="0" applyFill="0" applyBorder="0" applyAlignment="0" applyProtection="0"/>
    <xf numFmtId="252" fontId="62" fillId="0" borderId="0" applyNumberFormat="0" applyFill="0" applyBorder="0" applyAlignment="0" applyProtection="0"/>
    <xf numFmtId="170" fontId="7" fillId="0" borderId="0" applyFont="0" applyFill="0" applyBorder="0" applyAlignment="0" applyProtection="0"/>
    <xf numFmtId="0" fontId="47" fillId="0" borderId="0"/>
    <xf numFmtId="168" fontId="26" fillId="0" borderId="0" applyFill="0" applyBorder="0" applyAlignment="0" applyProtection="0"/>
    <xf numFmtId="252" fontId="47" fillId="2" borderId="0" applyNumberFormat="0" applyBorder="0" applyAlignment="0" applyProtection="0"/>
    <xf numFmtId="252" fontId="47" fillId="3" borderId="0" applyNumberFormat="0" applyBorder="0" applyAlignment="0" applyProtection="0"/>
    <xf numFmtId="252" fontId="47" fillId="4" borderId="0" applyNumberFormat="0" applyBorder="0" applyAlignment="0" applyProtection="0"/>
    <xf numFmtId="252" fontId="47" fillId="5" borderId="0" applyNumberFormat="0" applyBorder="0" applyAlignment="0" applyProtection="0"/>
    <xf numFmtId="252" fontId="47" fillId="6" borderId="0" applyNumberFormat="0" applyBorder="0" applyAlignment="0" applyProtection="0"/>
    <xf numFmtId="252" fontId="47" fillId="7" borderId="0" applyNumberFormat="0" applyBorder="0" applyAlignment="0" applyProtection="0"/>
    <xf numFmtId="252" fontId="47" fillId="2" borderId="0" applyNumberFormat="0" applyBorder="0" applyAlignment="0" applyProtection="0"/>
    <xf numFmtId="252" fontId="47" fillId="2" borderId="0" applyNumberFormat="0" applyBorder="0" applyAlignment="0" applyProtection="0"/>
    <xf numFmtId="252" fontId="47" fillId="86" borderId="0" applyNumberFormat="0" applyBorder="0" applyAlignment="0" applyProtection="0"/>
    <xf numFmtId="252" fontId="47" fillId="3" borderId="0" applyNumberFormat="0" applyBorder="0" applyAlignment="0" applyProtection="0"/>
    <xf numFmtId="252" fontId="47" fillId="3" borderId="0" applyNumberFormat="0" applyBorder="0" applyAlignment="0" applyProtection="0"/>
    <xf numFmtId="252" fontId="47" fillId="7" borderId="0" applyNumberFormat="0" applyBorder="0" applyAlignment="0" applyProtection="0"/>
    <xf numFmtId="252" fontId="47" fillId="4" borderId="0" applyNumberFormat="0" applyBorder="0" applyAlignment="0" applyProtection="0"/>
    <xf numFmtId="252" fontId="47" fillId="4" borderId="0" applyNumberFormat="0" applyBorder="0" applyAlignment="0" applyProtection="0"/>
    <xf numFmtId="252" fontId="47" fillId="34" borderId="0" applyNumberFormat="0" applyBorder="0" applyAlignment="0" applyProtection="0"/>
    <xf numFmtId="252" fontId="47" fillId="5" borderId="0" applyNumberFormat="0" applyBorder="0" applyAlignment="0" applyProtection="0"/>
    <xf numFmtId="252" fontId="47" fillId="5" borderId="0" applyNumberFormat="0" applyBorder="0" applyAlignment="0" applyProtection="0"/>
    <xf numFmtId="252" fontId="47" fillId="86" borderId="0" applyNumberFormat="0" applyBorder="0" applyAlignment="0" applyProtection="0"/>
    <xf numFmtId="252" fontId="47" fillId="8" borderId="0" applyNumberFormat="0" applyBorder="0" applyAlignment="0" applyProtection="0"/>
    <xf numFmtId="252" fontId="47" fillId="9" borderId="0" applyNumberFormat="0" applyBorder="0" applyAlignment="0" applyProtection="0"/>
    <xf numFmtId="252" fontId="47" fillId="10" borderId="0" applyNumberFormat="0" applyBorder="0" applyAlignment="0" applyProtection="0"/>
    <xf numFmtId="252" fontId="47" fillId="5" borderId="0" applyNumberFormat="0" applyBorder="0" applyAlignment="0" applyProtection="0"/>
    <xf numFmtId="252" fontId="47" fillId="8" borderId="0" applyNumberFormat="0" applyBorder="0" applyAlignment="0" applyProtection="0"/>
    <xf numFmtId="252" fontId="47" fillId="11" borderId="0" applyNumberFormat="0" applyBorder="0" applyAlignment="0" applyProtection="0"/>
    <xf numFmtId="252" fontId="47" fillId="8" borderId="0" applyNumberFormat="0" applyBorder="0" applyAlignment="0" applyProtection="0"/>
    <xf numFmtId="252" fontId="47" fillId="8" borderId="0" applyNumberFormat="0" applyBorder="0" applyAlignment="0" applyProtection="0"/>
    <xf numFmtId="252" fontId="47" fillId="20" borderId="0" applyNumberFormat="0" applyBorder="0" applyAlignment="0" applyProtection="0"/>
    <xf numFmtId="252" fontId="47" fillId="10" borderId="0" applyNumberFormat="0" applyBorder="0" applyAlignment="0" applyProtection="0"/>
    <xf numFmtId="252" fontId="47" fillId="10" borderId="0" applyNumberFormat="0" applyBorder="0" applyAlignment="0" applyProtection="0"/>
    <xf numFmtId="252" fontId="47" fillId="33" borderId="0" applyNumberFormat="0" applyBorder="0" applyAlignment="0" applyProtection="0"/>
    <xf numFmtId="252" fontId="47" fillId="5" borderId="0" applyNumberFormat="0" applyBorder="0" applyAlignment="0" applyProtection="0"/>
    <xf numFmtId="252" fontId="47" fillId="5" borderId="0" applyNumberFormat="0" applyBorder="0" applyAlignment="0" applyProtection="0"/>
    <xf numFmtId="252" fontId="47" fillId="20" borderId="0" applyNumberFormat="0" applyBorder="0" applyAlignment="0" applyProtection="0"/>
    <xf numFmtId="252" fontId="47" fillId="11" borderId="0" applyNumberFormat="0" applyBorder="0" applyAlignment="0" applyProtection="0"/>
    <xf numFmtId="252" fontId="47" fillId="11" borderId="0" applyNumberFormat="0" applyBorder="0" applyAlignment="0" applyProtection="0"/>
    <xf numFmtId="252" fontId="47" fillId="33" borderId="0" applyNumberFormat="0" applyBorder="0" applyAlignment="0" applyProtection="0"/>
    <xf numFmtId="252" fontId="47" fillId="0" borderId="0"/>
    <xf numFmtId="252" fontId="47" fillId="0" borderId="0"/>
    <xf numFmtId="252" fontId="47" fillId="0" borderId="0"/>
    <xf numFmtId="252" fontId="47" fillId="0" borderId="0"/>
    <xf numFmtId="252" fontId="47" fillId="0" borderId="0"/>
    <xf numFmtId="252" fontId="47" fillId="0" borderId="0"/>
    <xf numFmtId="252" fontId="47" fillId="0" borderId="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252" fontId="47" fillId="34" borderId="110" applyNumberFormat="0" applyFont="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165" fontId="7" fillId="0" borderId="0" applyFont="0" applyFill="0" applyBorder="0" applyAlignment="0" applyProtection="0"/>
    <xf numFmtId="203" fontId="26" fillId="0" borderId="0" applyFont="0" applyFill="0" applyBorder="0" applyAlignment="0" applyProtection="0"/>
    <xf numFmtId="170" fontId="7" fillId="0" borderId="0" applyFont="0" applyFill="0" applyBorder="0" applyAlignment="0" applyProtection="0"/>
    <xf numFmtId="0" fontId="26" fillId="0" borderId="0"/>
    <xf numFmtId="196" fontId="26" fillId="0" borderId="0" applyFont="0" applyFill="0" applyBorder="0" applyAlignment="0" applyProtection="0"/>
    <xf numFmtId="0" fontId="26" fillId="0" borderId="0"/>
    <xf numFmtId="0" fontId="26" fillId="0" borderId="0"/>
    <xf numFmtId="0" fontId="26" fillId="0" borderId="0"/>
    <xf numFmtId="170" fontId="7" fillId="0" borderId="0" applyFont="0" applyFill="0" applyBorder="0" applyAlignment="0" applyProtection="0"/>
    <xf numFmtId="0" fontId="26" fillId="0" borderId="0"/>
    <xf numFmtId="170" fontId="7" fillId="0" borderId="0" applyFont="0" applyFill="0" applyBorder="0" applyAlignment="0" applyProtection="0"/>
    <xf numFmtId="0" fontId="7" fillId="0" borderId="0"/>
    <xf numFmtId="0" fontId="26" fillId="0" borderId="0"/>
    <xf numFmtId="0" fontId="26" fillId="0" borderId="0"/>
    <xf numFmtId="0" fontId="26" fillId="0" borderId="0"/>
    <xf numFmtId="0" fontId="26" fillId="0" borderId="0"/>
    <xf numFmtId="2" fontId="26" fillId="0" borderId="0"/>
    <xf numFmtId="3" fontId="201" fillId="0" borderId="0" applyFont="0" applyFill="0" applyBorder="0" applyAlignment="0" applyProtection="0"/>
    <xf numFmtId="206" fontId="201" fillId="0" borderId="0" applyFont="0" applyFill="0" applyBorder="0" applyAlignment="0" applyProtection="0"/>
    <xf numFmtId="0" fontId="201" fillId="0" borderId="0" applyFont="0" applyFill="0" applyBorder="0" applyAlignment="0" applyProtection="0"/>
    <xf numFmtId="1" fontId="26" fillId="0" borderId="0"/>
    <xf numFmtId="261" fontId="26" fillId="0" borderId="0" applyFont="0" applyFill="0" applyBorder="0" applyAlignment="0" applyProtection="0"/>
    <xf numFmtId="207" fontId="26" fillId="0" borderId="0" applyFont="0" applyFill="0" applyBorder="0" applyAlignment="0" applyProtection="0"/>
    <xf numFmtId="207" fontId="26" fillId="0" borderId="0" applyFont="0" applyFill="0" applyBorder="0" applyAlignment="0" applyProtection="0"/>
    <xf numFmtId="4" fontId="161" fillId="0" borderId="0">
      <protection locked="0"/>
    </xf>
    <xf numFmtId="4" fontId="161" fillId="0" borderId="0">
      <protection locked="0"/>
    </xf>
    <xf numFmtId="4" fontId="202" fillId="0" borderId="0">
      <protection locked="0"/>
    </xf>
    <xf numFmtId="4" fontId="161" fillId="0" borderId="0">
      <protection locked="0"/>
    </xf>
    <xf numFmtId="4" fontId="161" fillId="0" borderId="0">
      <protection locked="0"/>
    </xf>
    <xf numFmtId="4" fontId="161" fillId="0" borderId="0">
      <protection locked="0"/>
    </xf>
    <xf numFmtId="4" fontId="202" fillId="0" borderId="0">
      <protection locked="0"/>
    </xf>
    <xf numFmtId="2" fontId="201" fillId="0" borderId="0" applyFont="0" applyFill="0" applyBorder="0" applyAlignment="0" applyProtection="0"/>
    <xf numFmtId="262" fontId="26" fillId="0" borderId="0"/>
    <xf numFmtId="0" fontId="145" fillId="0" borderId="0" applyNumberFormat="0" applyFill="0" applyBorder="0" applyAlignment="0" applyProtection="0"/>
    <xf numFmtId="0" fontId="146" fillId="0" borderId="0" applyNumberFormat="0" applyFill="0" applyBorder="0" applyAlignment="0" applyProtection="0"/>
    <xf numFmtId="0" fontId="203" fillId="0" borderId="0" applyNumberFormat="0" applyFill="0" applyBorder="0" applyAlignment="0" applyProtection="0">
      <alignment vertical="top"/>
      <protection locked="0"/>
    </xf>
    <xf numFmtId="0" fontId="203"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260" fontId="26" fillId="0" borderId="0" applyFont="0" applyFill="0" applyBorder="0" applyAlignment="0" applyProtection="0"/>
    <xf numFmtId="164" fontId="26" fillId="0" borderId="0" applyFont="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209" fontId="26" fillId="0" borderId="0"/>
    <xf numFmtId="262" fontId="26" fillId="0" borderId="0" applyFont="0" applyFill="0" applyBorder="0" applyAlignment="0" applyProtection="0"/>
    <xf numFmtId="262" fontId="26" fillId="0" borderId="0" applyFont="0" applyFill="0" applyBorder="0" applyAlignment="0" applyProtection="0"/>
    <xf numFmtId="188" fontId="26" fillId="0" borderId="0" applyFont="0" applyFill="0" applyBorder="0" applyAlignment="0" applyProtection="0"/>
    <xf numFmtId="251" fontId="26" fillId="0" borderId="0" applyFont="0" applyFill="0" applyBorder="0" applyAlignment="0" applyProtection="0"/>
    <xf numFmtId="44" fontId="26" fillId="0" borderId="0" applyFont="0" applyFill="0" applyBorder="0" applyAlignment="0" applyProtection="0"/>
    <xf numFmtId="187" fontId="26" fillId="0" borderId="0" applyFont="0" applyFill="0" applyBorder="0" applyAlignment="0" applyProtection="0"/>
    <xf numFmtId="262"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44" fontId="26" fillId="0" borderId="0" applyFont="0" applyFill="0" applyBorder="0" applyAlignment="0" applyProtection="0"/>
    <xf numFmtId="175" fontId="26" fillId="0" borderId="0" applyFont="0" applyFill="0" applyBorder="0" applyAlignment="0" applyProtection="0"/>
    <xf numFmtId="164" fontId="47" fillId="0" borderId="0" applyFont="0" applyFill="0" applyBorder="0" applyAlignment="0" applyProtection="0"/>
    <xf numFmtId="164" fontId="47" fillId="0" borderId="0" applyFont="0" applyFill="0" applyBorder="0" applyAlignment="0" applyProtection="0"/>
    <xf numFmtId="263" fontId="26" fillId="0" borderId="0" applyFont="0" applyFill="0" applyBorder="0" applyAlignment="0" applyProtection="0"/>
    <xf numFmtId="260" fontId="26" fillId="0" borderId="0" applyFont="0" applyFill="0" applyBorder="0" applyAlignment="0" applyProtection="0"/>
    <xf numFmtId="44" fontId="26" fillId="0" borderId="0" applyFont="0" applyFill="0" applyBorder="0" applyAlignment="0" applyProtection="0"/>
    <xf numFmtId="0" fontId="26" fillId="0" borderId="0" applyFont="0" applyFill="0" applyBorder="0" applyAlignment="0" applyProtection="0"/>
    <xf numFmtId="0" fontId="26" fillId="0" borderId="0"/>
    <xf numFmtId="0" fontId="26" fillId="0" borderId="0"/>
    <xf numFmtId="0" fontId="26" fillId="0" borderId="0"/>
    <xf numFmtId="0" fontId="26" fillId="0" borderId="0"/>
    <xf numFmtId="0" fontId="26" fillId="0" borderId="0"/>
    <xf numFmtId="0" fontId="7" fillId="0" borderId="0"/>
    <xf numFmtId="0" fontId="47" fillId="0" borderId="0"/>
    <xf numFmtId="0" fontId="26" fillId="0" borderId="0"/>
    <xf numFmtId="0" fontId="47" fillId="0" borderId="0"/>
    <xf numFmtId="0" fontId="26" fillId="0" borderId="0"/>
    <xf numFmtId="0" fontId="26" fillId="0" borderId="0"/>
    <xf numFmtId="0" fontId="26" fillId="0" borderId="0"/>
    <xf numFmtId="10" fontId="20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49" fontId="35" fillId="0" borderId="0">
      <alignment horizontal="center" vertical="center"/>
    </xf>
    <xf numFmtId="41" fontId="7" fillId="0" borderId="0" applyFont="0" applyFill="0" applyBorder="0" applyAlignment="0" applyProtection="0"/>
    <xf numFmtId="0" fontId="123" fillId="0" borderId="0" applyNumberFormat="0" applyBorder="0" applyProtection="0"/>
    <xf numFmtId="0" fontId="26" fillId="34" borderId="110" applyNumberFormat="0" applyFont="0" applyAlignment="0" applyProtection="0"/>
    <xf numFmtId="0" fontId="125" fillId="0" borderId="0" applyNumberFormat="0" applyFill="0" applyBorder="0" applyAlignment="0" applyProtection="0"/>
    <xf numFmtId="0" fontId="7" fillId="0" borderId="0"/>
    <xf numFmtId="0" fontId="47" fillId="2" borderId="0" applyNumberFormat="0" applyBorder="0" applyAlignment="0" applyProtection="0"/>
    <xf numFmtId="0" fontId="47" fillId="2" borderId="0" applyNumberFormat="0" applyBorder="0" applyAlignment="0" applyProtection="0"/>
    <xf numFmtId="0" fontId="47" fillId="3" borderId="0" applyNumberFormat="0" applyBorder="0" applyAlignment="0" applyProtection="0"/>
    <xf numFmtId="0" fontId="47" fillId="3" borderId="0" applyNumberFormat="0" applyBorder="0" applyAlignment="0" applyProtection="0"/>
    <xf numFmtId="0" fontId="47" fillId="4" borderId="0" applyNumberFormat="0" applyBorder="0" applyAlignment="0" applyProtection="0"/>
    <xf numFmtId="0" fontId="47" fillId="4" borderId="0" applyNumberFormat="0" applyBorder="0" applyAlignment="0" applyProtection="0"/>
    <xf numFmtId="0" fontId="47" fillId="5" borderId="0" applyNumberFormat="0" applyBorder="0" applyAlignment="0" applyProtection="0"/>
    <xf numFmtId="0" fontId="47" fillId="5"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7" borderId="0" applyNumberFormat="0" applyBorder="0" applyAlignment="0" applyProtection="0"/>
    <xf numFmtId="0" fontId="47" fillId="7" borderId="0" applyNumberFormat="0" applyBorder="0" applyAlignment="0" applyProtection="0"/>
    <xf numFmtId="0" fontId="47" fillId="2" borderId="0" applyNumberFormat="0" applyBorder="0" applyAlignment="0" applyProtection="0"/>
    <xf numFmtId="0" fontId="47" fillId="2" borderId="0" applyNumberFormat="0" applyBorder="0" applyAlignment="0" applyProtection="0"/>
    <xf numFmtId="0" fontId="47" fillId="3" borderId="0" applyNumberFormat="0" applyBorder="0" applyAlignment="0" applyProtection="0"/>
    <xf numFmtId="0" fontId="47" fillId="3" borderId="0" applyNumberFormat="0" applyBorder="0" applyAlignment="0" applyProtection="0"/>
    <xf numFmtId="0" fontId="47" fillId="4" borderId="0" applyNumberFormat="0" applyBorder="0" applyAlignment="0" applyProtection="0"/>
    <xf numFmtId="0" fontId="47" fillId="4" borderId="0" applyNumberFormat="0" applyBorder="0" applyAlignment="0" applyProtection="0"/>
    <xf numFmtId="0" fontId="47" fillId="5" borderId="0" applyNumberFormat="0" applyBorder="0" applyAlignment="0" applyProtection="0"/>
    <xf numFmtId="0" fontId="47" fillId="5" borderId="0" applyNumberFormat="0" applyBorder="0" applyAlignment="0" applyProtection="0"/>
    <xf numFmtId="0" fontId="47" fillId="8" borderId="0" applyNumberFormat="0" applyBorder="0" applyAlignment="0" applyProtection="0"/>
    <xf numFmtId="0" fontId="47" fillId="8" borderId="0" applyNumberFormat="0" applyBorder="0" applyAlignment="0" applyProtection="0"/>
    <xf numFmtId="0" fontId="47" fillId="9" borderId="0" applyNumberFormat="0" applyBorder="0" applyAlignment="0" applyProtection="0"/>
    <xf numFmtId="0" fontId="47" fillId="9" borderId="0" applyNumberFormat="0" applyBorder="0" applyAlignment="0" applyProtection="0"/>
    <xf numFmtId="0" fontId="47" fillId="10" borderId="0" applyNumberFormat="0" applyBorder="0" applyAlignment="0" applyProtection="0"/>
    <xf numFmtId="0" fontId="47" fillId="10" borderId="0" applyNumberFormat="0" applyBorder="0" applyAlignment="0" applyProtection="0"/>
    <xf numFmtId="0" fontId="47" fillId="5" borderId="0" applyNumberFormat="0" applyBorder="0" applyAlignment="0" applyProtection="0"/>
    <xf numFmtId="0" fontId="47" fillId="5" borderId="0" applyNumberFormat="0" applyBorder="0" applyAlignment="0" applyProtection="0"/>
    <xf numFmtId="0" fontId="47" fillId="8" borderId="0" applyNumberFormat="0" applyBorder="0" applyAlignment="0" applyProtection="0"/>
    <xf numFmtId="0" fontId="47" fillId="8" borderId="0" applyNumberFormat="0" applyBorder="0" applyAlignment="0" applyProtection="0"/>
    <xf numFmtId="0" fontId="47" fillId="11" borderId="0" applyNumberFormat="0" applyBorder="0" applyAlignment="0" applyProtection="0"/>
    <xf numFmtId="0" fontId="47" fillId="11" borderId="0" applyNumberFormat="0" applyBorder="0" applyAlignment="0" applyProtection="0"/>
    <xf numFmtId="0" fontId="47" fillId="8" borderId="0" applyNumberFormat="0" applyBorder="0" applyAlignment="0" applyProtection="0"/>
    <xf numFmtId="0" fontId="47" fillId="8" borderId="0" applyNumberFormat="0" applyBorder="0" applyAlignment="0" applyProtection="0"/>
    <xf numFmtId="0" fontId="47" fillId="10" borderId="0" applyNumberFormat="0" applyBorder="0" applyAlignment="0" applyProtection="0"/>
    <xf numFmtId="0" fontId="47" fillId="10" borderId="0" applyNumberFormat="0" applyBorder="0" applyAlignment="0" applyProtection="0"/>
    <xf numFmtId="0" fontId="47" fillId="5" borderId="0" applyNumberFormat="0" applyBorder="0" applyAlignment="0" applyProtection="0"/>
    <xf numFmtId="0" fontId="47" fillId="5" borderId="0" applyNumberFormat="0" applyBorder="0" applyAlignment="0" applyProtection="0"/>
    <xf numFmtId="0" fontId="47" fillId="11" borderId="0" applyNumberFormat="0" applyBorder="0" applyAlignment="0" applyProtection="0"/>
    <xf numFmtId="0" fontId="47" fillId="11" borderId="0" applyNumberFormat="0" applyBorder="0" applyAlignment="0" applyProtection="0"/>
    <xf numFmtId="0" fontId="52" fillId="12" borderId="0" applyNumberFormat="0" applyBorder="0" applyAlignment="0" applyProtection="0"/>
    <xf numFmtId="0" fontId="52" fillId="10" borderId="0" applyNumberFormat="0" applyBorder="0" applyAlignment="0" applyProtection="0"/>
    <xf numFmtId="0" fontId="52" fillId="13" borderId="0" applyNumberFormat="0" applyBorder="0" applyAlignment="0" applyProtection="0"/>
    <xf numFmtId="0" fontId="52" fillId="15" borderId="0" applyNumberFormat="0" applyBorder="0" applyAlignment="0" applyProtection="0"/>
    <xf numFmtId="0" fontId="53" fillId="4" borderId="0" applyNumberFormat="0" applyBorder="0" applyAlignment="0" applyProtection="0"/>
    <xf numFmtId="0" fontId="54" fillId="20" borderId="107" applyNumberFormat="0" applyAlignment="0" applyProtection="0"/>
    <xf numFmtId="0" fontId="54" fillId="20" borderId="107" applyNumberFormat="0" applyAlignment="0" applyProtection="0"/>
    <xf numFmtId="0" fontId="54" fillId="20" borderId="107" applyNumberFormat="0" applyAlignment="0" applyProtection="0"/>
    <xf numFmtId="0" fontId="54" fillId="20" borderId="107" applyNumberFormat="0" applyAlignment="0" applyProtection="0"/>
    <xf numFmtId="0" fontId="54" fillId="20" borderId="107" applyNumberFormat="0" applyAlignment="0" applyProtection="0"/>
    <xf numFmtId="0" fontId="54" fillId="20" borderId="107" applyNumberFormat="0" applyAlignment="0" applyProtection="0"/>
    <xf numFmtId="0" fontId="54" fillId="20" borderId="107" applyNumberFormat="0" applyAlignment="0" applyProtection="0"/>
    <xf numFmtId="0" fontId="54" fillId="20" borderId="107" applyNumberFormat="0" applyAlignment="0" applyProtection="0"/>
    <xf numFmtId="0" fontId="54" fillId="20" borderId="107" applyNumberFormat="0" applyAlignment="0" applyProtection="0"/>
    <xf numFmtId="0" fontId="54" fillId="20" borderId="107" applyNumberFormat="0" applyAlignment="0" applyProtection="0"/>
    <xf numFmtId="0" fontId="54" fillId="20" borderId="107" applyNumberFormat="0" applyAlignment="0" applyProtection="0"/>
    <xf numFmtId="0" fontId="54" fillId="20" borderId="107" applyNumberFormat="0" applyAlignment="0" applyProtection="0"/>
    <xf numFmtId="0" fontId="54" fillId="20" borderId="107" applyNumberFormat="0" applyAlignment="0" applyProtection="0"/>
    <xf numFmtId="0" fontId="26" fillId="0" borderId="0" applyNumberFormat="0" applyAlignment="0" applyProtection="0"/>
    <xf numFmtId="0" fontId="54" fillId="20" borderId="107" applyNumberFormat="0" applyAlignment="0" applyProtection="0"/>
    <xf numFmtId="0" fontId="54" fillId="20" borderId="107" applyNumberFormat="0" applyAlignment="0" applyProtection="0"/>
    <xf numFmtId="0" fontId="54" fillId="20" borderId="107" applyNumberFormat="0" applyAlignment="0" applyProtection="0"/>
    <xf numFmtId="0" fontId="54" fillId="20" borderId="107" applyNumberFormat="0" applyAlignment="0" applyProtection="0"/>
    <xf numFmtId="0" fontId="54" fillId="20" borderId="107" applyNumberFormat="0" applyAlignment="0" applyProtection="0"/>
    <xf numFmtId="0" fontId="54" fillId="20" borderId="107" applyNumberFormat="0" applyAlignment="0" applyProtection="0"/>
    <xf numFmtId="0" fontId="54" fillId="20" borderId="107" applyNumberFormat="0" applyAlignment="0" applyProtection="0"/>
    <xf numFmtId="0" fontId="55" fillId="21" borderId="2" applyNumberFormat="0" applyAlignment="0" applyProtection="0"/>
    <xf numFmtId="0" fontId="56" fillId="0" borderId="81" applyNumberFormat="0" applyFill="0" applyAlignment="0" applyProtection="0"/>
    <xf numFmtId="3" fontId="160" fillId="0" borderId="0" applyFont="0" applyFill="0" applyBorder="0" applyAlignment="0" applyProtection="0"/>
    <xf numFmtId="236" fontId="160" fillId="0" borderId="0" applyFont="0" applyFill="0" applyBorder="0" applyAlignment="0" applyProtection="0"/>
    <xf numFmtId="0" fontId="160" fillId="0" borderId="0" applyFont="0" applyFill="0" applyBorder="0" applyAlignment="0" applyProtection="0"/>
    <xf numFmtId="0" fontId="57" fillId="0" borderId="0" applyNumberFormat="0" applyFill="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8" fillId="7" borderId="107" applyNumberFormat="0" applyAlignment="0" applyProtection="0"/>
    <xf numFmtId="0" fontId="58" fillId="7" borderId="107" applyNumberFormat="0" applyAlignment="0" applyProtection="0"/>
    <xf numFmtId="0" fontId="58" fillId="7" borderId="107" applyNumberFormat="0" applyAlignment="0" applyProtection="0"/>
    <xf numFmtId="0" fontId="26" fillId="0" borderId="0" applyNumberFormat="0" applyAlignment="0" applyProtection="0"/>
    <xf numFmtId="0" fontId="58" fillId="7" borderId="107" applyNumberFormat="0" applyAlignment="0" applyProtection="0"/>
    <xf numFmtId="0" fontId="58" fillId="7" borderId="107" applyNumberFormat="0" applyAlignment="0" applyProtection="0"/>
    <xf numFmtId="0" fontId="58" fillId="7" borderId="107" applyNumberFormat="0" applyAlignment="0" applyProtection="0"/>
    <xf numFmtId="0" fontId="58" fillId="7" borderId="107" applyNumberFormat="0" applyAlignment="0" applyProtection="0"/>
    <xf numFmtId="0" fontId="58" fillId="7" borderId="107" applyNumberFormat="0" applyAlignment="0" applyProtection="0"/>
    <xf numFmtId="0" fontId="58" fillId="7" borderId="107" applyNumberFormat="0" applyAlignment="0" applyProtection="0"/>
    <xf numFmtId="0" fontId="58" fillId="7" borderId="107" applyNumberFormat="0" applyAlignment="0" applyProtection="0"/>
    <xf numFmtId="207" fontId="47" fillId="0" borderId="0" applyFont="0" applyFill="0" applyBorder="0" applyAlignment="0" applyProtection="0"/>
    <xf numFmtId="207" fontId="47" fillId="0" borderId="0" applyFont="0" applyFill="0" applyBorder="0" applyAlignment="0" applyProtection="0"/>
    <xf numFmtId="210" fontId="73" fillId="0" borderId="0" applyFont="0" applyFill="0" applyBorder="0" applyAlignment="0" applyProtection="0"/>
    <xf numFmtId="2" fontId="160" fillId="0" borderId="0" applyFont="0" applyFill="0" applyBorder="0" applyAlignment="0" applyProtection="0"/>
    <xf numFmtId="0" fontId="70" fillId="0" borderId="0" applyNumberFormat="0" applyFill="0" applyBorder="0" applyAlignment="0" applyProtection="0"/>
    <xf numFmtId="0" fontId="65" fillId="0" borderId="4" applyNumberFormat="0" applyFill="0" applyAlignment="0" applyProtection="0"/>
    <xf numFmtId="0" fontId="48" fillId="0" borderId="0" applyNumberFormat="0" applyFill="0" applyBorder="0" applyAlignment="0" applyProtection="0"/>
    <xf numFmtId="0" fontId="66" fillId="0" borderId="5" applyNumberFormat="0" applyFill="0" applyAlignment="0" applyProtection="0"/>
    <xf numFmtId="0" fontId="59" fillId="3" borderId="0" applyNumberFormat="0" applyBorder="0" applyAlignment="0" applyProtection="0"/>
    <xf numFmtId="0" fontId="58" fillId="7" borderId="107" applyNumberFormat="0" applyAlignment="0" applyProtection="0"/>
    <xf numFmtId="0" fontId="58" fillId="7" borderId="107" applyNumberFormat="0" applyAlignment="0" applyProtection="0"/>
    <xf numFmtId="0" fontId="58" fillId="7" borderId="107" applyNumberFormat="0" applyAlignment="0" applyProtection="0"/>
    <xf numFmtId="0" fontId="58" fillId="7" borderId="107" applyNumberFormat="0" applyAlignment="0" applyProtection="0"/>
    <xf numFmtId="0" fontId="58" fillId="7" borderId="107" applyNumberFormat="0" applyAlignment="0" applyProtection="0"/>
    <xf numFmtId="0" fontId="58" fillId="7" borderId="107" applyNumberFormat="0" applyAlignment="0" applyProtection="0"/>
    <xf numFmtId="0" fontId="58" fillId="7" borderId="107" applyNumberFormat="0" applyAlignment="0" applyProtection="0"/>
    <xf numFmtId="0" fontId="58" fillId="7" borderId="107" applyNumberFormat="0" applyAlignment="0" applyProtection="0"/>
    <xf numFmtId="0" fontId="58" fillId="7" borderId="107" applyNumberFormat="0" applyAlignment="0" applyProtection="0"/>
    <xf numFmtId="0" fontId="58" fillId="7" borderId="107" applyNumberFormat="0" applyAlignment="0" applyProtection="0"/>
    <xf numFmtId="41" fontId="47" fillId="0" borderId="0" applyFont="0" applyFill="0" applyBorder="0" applyAlignment="0" applyProtection="0"/>
    <xf numFmtId="41" fontId="47" fillId="0" borderId="0" applyFont="0" applyFill="0" applyBorder="0" applyAlignment="0" applyProtection="0"/>
    <xf numFmtId="41" fontId="7" fillId="0" borderId="0" applyFont="0" applyFill="0" applyBorder="0" applyAlignment="0" applyProtection="0"/>
    <xf numFmtId="41" fontId="47" fillId="0" borderId="0" applyFont="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81" fontId="26" fillId="0" borderId="0" applyFont="0" applyFill="0" applyBorder="0" applyAlignment="0" applyProtection="0"/>
    <xf numFmtId="180" fontId="26" fillId="0" borderId="0" applyFont="0" applyFill="0" applyBorder="0" applyAlignment="0" applyProtection="0"/>
    <xf numFmtId="43" fontId="26" fillId="0" borderId="0" applyFont="0" applyFill="0" applyBorder="0" applyAlignment="0" applyProtection="0"/>
    <xf numFmtId="43" fontId="7" fillId="0" borderId="0" applyFont="0" applyFill="0" applyBorder="0" applyAlignment="0" applyProtection="0"/>
    <xf numFmtId="0" fontId="26" fillId="0" borderId="0" applyFont="0" applyFill="0" applyBorder="0" applyAlignment="0" applyProtection="0"/>
    <xf numFmtId="180" fontId="2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80" fontId="26" fillId="0" borderId="0" applyFont="0" applyFill="0" applyBorder="0" applyAlignment="0" applyProtection="0"/>
    <xf numFmtId="180" fontId="26" fillId="0" borderId="0" applyFont="0" applyFill="0" applyBorder="0" applyAlignment="0" applyProtection="0"/>
    <xf numFmtId="180" fontId="26" fillId="0" borderId="0" applyFont="0" applyFill="0" applyBorder="0" applyAlignment="0" applyProtection="0"/>
    <xf numFmtId="0" fontId="26" fillId="0" borderId="0" applyFont="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43" fontId="33"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1" fontId="26" fillId="0" borderId="0" applyFont="0" applyFill="0" applyBorder="0" applyAlignment="0" applyProtection="0"/>
    <xf numFmtId="43" fontId="7" fillId="0" borderId="0" applyFont="0" applyFill="0" applyBorder="0" applyAlignment="0" applyProtection="0"/>
    <xf numFmtId="175" fontId="26" fillId="0" borderId="0" applyFont="0" applyFill="0" applyBorder="0" applyAlignment="0" applyProtection="0"/>
    <xf numFmtId="43" fontId="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19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201" fontId="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208" fontId="26" fillId="0" borderId="0" applyFill="0" applyBorder="0" applyAlignment="0" applyProtection="0"/>
    <xf numFmtId="43" fontId="26" fillId="0" borderId="0" applyFont="0" applyFill="0" applyBorder="0" applyAlignment="0" applyProtection="0"/>
    <xf numFmtId="175" fontId="26"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72" fontId="7" fillId="0" borderId="0" applyFont="0" applyFill="0" applyBorder="0" applyAlignment="0" applyProtection="0"/>
    <xf numFmtId="42" fontId="7" fillId="0" borderId="0" applyFont="0" applyFill="0" applyBorder="0" applyAlignment="0" applyProtection="0"/>
    <xf numFmtId="42" fontId="7" fillId="0" borderId="0" applyFont="0" applyFill="0" applyBorder="0" applyAlignment="0" applyProtection="0"/>
    <xf numFmtId="209" fontId="50" fillId="0" borderId="0" applyFont="0" applyFill="0" applyBorder="0" applyAlignment="0" applyProtection="0"/>
    <xf numFmtId="173" fontId="7" fillId="0" borderId="0" applyFont="0" applyFill="0" applyBorder="0" applyAlignment="0" applyProtection="0"/>
    <xf numFmtId="170"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26" fillId="0" borderId="0" applyFont="0" applyFill="0" applyBorder="0" applyAlignment="0" applyProtection="0"/>
    <xf numFmtId="170" fontId="7" fillId="0" borderId="0" applyFont="0" applyFill="0" applyBorder="0" applyAlignment="0" applyProtection="0"/>
    <xf numFmtId="164" fontId="26" fillId="0" borderId="0" applyFont="0" applyFill="0" applyBorder="0" applyAlignment="0" applyProtection="0"/>
    <xf numFmtId="241" fontId="26" fillId="0" borderId="0" applyFont="0" applyFill="0" applyBorder="0" applyAlignment="0" applyProtection="0"/>
    <xf numFmtId="181"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83" fontId="26" fillId="0" borderId="0" applyFont="0" applyFill="0" applyBorder="0" applyAlignment="0" applyProtection="0"/>
    <xf numFmtId="174" fontId="26" fillId="0" borderId="0" applyFont="0" applyFill="0" applyBorder="0" applyAlignment="0" applyProtection="0"/>
    <xf numFmtId="173"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26" fillId="0" borderId="0" applyFont="0" applyFill="0" applyBorder="0" applyAlignment="0" applyProtection="0"/>
    <xf numFmtId="170" fontId="47" fillId="0" borderId="0" applyFont="0" applyFill="0" applyBorder="0" applyAlignment="0" applyProtection="0"/>
    <xf numFmtId="170" fontId="7" fillId="0" borderId="0" applyFont="0" applyFill="0" applyBorder="0" applyAlignment="0" applyProtection="0"/>
    <xf numFmtId="203" fontId="26" fillId="0" borderId="0" applyFont="0" applyFill="0" applyBorder="0" applyAlignment="0" applyProtection="0"/>
    <xf numFmtId="203" fontId="26" fillId="0" borderId="0" applyFont="0" applyFill="0" applyBorder="0" applyAlignment="0" applyProtection="0"/>
    <xf numFmtId="174" fontId="26" fillId="0" borderId="0" applyFill="0" applyBorder="0" applyAlignment="0" applyProtection="0"/>
    <xf numFmtId="174" fontId="26" fillId="0" borderId="0" applyFont="0" applyFill="0" applyBorder="0" applyAlignment="0" applyProtection="0"/>
    <xf numFmtId="170" fontId="7" fillId="0" borderId="0" applyFont="0" applyFill="0" applyBorder="0" applyAlignment="0" applyProtection="0"/>
    <xf numFmtId="174" fontId="26" fillId="0" borderId="0" applyFill="0" applyBorder="0" applyAlignment="0" applyProtection="0"/>
    <xf numFmtId="173" fontId="26" fillId="0" borderId="0" applyFont="0" applyFill="0" applyBorder="0" applyAlignment="0" applyProtection="0"/>
    <xf numFmtId="170" fontId="102" fillId="0" borderId="0" applyFont="0" applyFill="0" applyBorder="0" applyAlignment="0" applyProtection="0"/>
    <xf numFmtId="173" fontId="26" fillId="0" borderId="0" applyFont="0" applyFill="0" applyBorder="0" applyAlignment="0" applyProtection="0"/>
    <xf numFmtId="209" fontId="50" fillId="0" borderId="0" applyFont="0" applyFill="0" applyBorder="0" applyAlignment="0" applyProtection="0"/>
    <xf numFmtId="209" fontId="50" fillId="0" borderId="0" applyFont="0" applyFill="0" applyBorder="0" applyAlignment="0" applyProtection="0"/>
    <xf numFmtId="0" fontId="60" fillId="33" borderId="0" applyNumberFormat="0" applyBorder="0" applyAlignment="0" applyProtection="0"/>
    <xf numFmtId="0" fontId="17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71" fillId="0" borderId="0"/>
    <xf numFmtId="0" fontId="26" fillId="0" borderId="0" applyBorder="0"/>
    <xf numFmtId="0" fontId="171" fillId="0" borderId="0"/>
    <xf numFmtId="0" fontId="26" fillId="0" borderId="0" applyBorder="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7" fillId="0" borderId="0"/>
    <xf numFmtId="0" fontId="47" fillId="0" borderId="0"/>
    <xf numFmtId="0" fontId="7" fillId="0" borderId="0"/>
    <xf numFmtId="0" fontId="7" fillId="0" borderId="0"/>
    <xf numFmtId="0" fontId="47" fillId="0" borderId="0"/>
    <xf numFmtId="0" fontId="7" fillId="0" borderId="0"/>
    <xf numFmtId="0" fontId="47" fillId="0" borderId="0"/>
    <xf numFmtId="0" fontId="47" fillId="0" borderId="0"/>
    <xf numFmtId="0" fontId="33" fillId="0" borderId="0"/>
    <xf numFmtId="0" fontId="26" fillId="0" borderId="0"/>
    <xf numFmtId="0" fontId="26" fillId="0" borderId="0"/>
    <xf numFmtId="0" fontId="33" fillId="0" borderId="0"/>
    <xf numFmtId="0" fontId="7" fillId="0" borderId="0"/>
    <xf numFmtId="0" fontId="7" fillId="0" borderId="0"/>
    <xf numFmtId="0" fontId="33" fillId="0" borderId="0"/>
    <xf numFmtId="0" fontId="164" fillId="0" borderId="0"/>
    <xf numFmtId="0" fontId="7" fillId="0" borderId="0"/>
    <xf numFmtId="204" fontId="26" fillId="0" borderId="0"/>
    <xf numFmtId="37" fontId="51" fillId="0" borderId="0" applyBorder="0"/>
    <xf numFmtId="0" fontId="7" fillId="0" borderId="0"/>
    <xf numFmtId="0" fontId="159" fillId="0" borderId="0"/>
    <xf numFmtId="0" fontId="159" fillId="0" borderId="0"/>
    <xf numFmtId="0" fontId="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26" fillId="0" borderId="0"/>
    <xf numFmtId="0" fontId="7" fillId="0" borderId="0"/>
    <xf numFmtId="0" fontId="33" fillId="0" borderId="0"/>
    <xf numFmtId="0" fontId="7" fillId="0" borderId="0"/>
    <xf numFmtId="0" fontId="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26" fillId="0" borderId="0"/>
    <xf numFmtId="0" fontId="7" fillId="0" borderId="0"/>
    <xf numFmtId="0" fontId="47" fillId="0" borderId="0"/>
    <xf numFmtId="0" fontId="47" fillId="0" borderId="0"/>
    <xf numFmtId="0" fontId="47" fillId="0" borderId="0"/>
    <xf numFmtId="0" fontId="47" fillId="0" borderId="0"/>
    <xf numFmtId="0" fontId="123" fillId="0" borderId="0"/>
    <xf numFmtId="0" fontId="26" fillId="0" borderId="0" applyBorder="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26" fillId="0" borderId="0" applyBorder="0"/>
    <xf numFmtId="204" fontId="26" fillId="0" borderId="0"/>
    <xf numFmtId="234" fontId="26"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73"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7" fillId="0" borderId="0"/>
    <xf numFmtId="0" fontId="26" fillId="0" borderId="0"/>
    <xf numFmtId="0" fontId="180" fillId="0" borderId="0"/>
    <xf numFmtId="0" fontId="33"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7" fillId="0" borderId="0"/>
    <xf numFmtId="0" fontId="173" fillId="0" borderId="0"/>
    <xf numFmtId="0" fontId="33"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26" fillId="34" borderId="110" applyNumberFormat="0" applyFont="0" applyAlignment="0" applyProtection="0"/>
    <xf numFmtId="0" fontId="26" fillId="0" borderId="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61" fillId="20" borderId="111" applyNumberFormat="0" applyAlignment="0" applyProtection="0"/>
    <xf numFmtId="0" fontId="61" fillId="20" borderId="111" applyNumberFormat="0" applyAlignment="0" applyProtection="0"/>
    <xf numFmtId="0" fontId="61" fillId="20" borderId="111" applyNumberFormat="0" applyAlignment="0" applyProtection="0"/>
    <xf numFmtId="0" fontId="61" fillId="20" borderId="111" applyNumberFormat="0" applyAlignment="0" applyProtection="0"/>
    <xf numFmtId="0" fontId="61" fillId="20" borderId="111" applyNumberFormat="0" applyAlignment="0" applyProtection="0"/>
    <xf numFmtId="0" fontId="61" fillId="20" borderId="111" applyNumberFormat="0" applyAlignment="0" applyProtection="0"/>
    <xf numFmtId="0" fontId="61" fillId="20" borderId="111" applyNumberFormat="0" applyAlignment="0" applyProtection="0"/>
    <xf numFmtId="0" fontId="61" fillId="20" borderId="111" applyNumberFormat="0" applyAlignment="0" applyProtection="0"/>
    <xf numFmtId="0" fontId="61" fillId="20" borderId="111" applyNumberFormat="0" applyAlignment="0" applyProtection="0"/>
    <xf numFmtId="0" fontId="61" fillId="20" borderId="111"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47" fillId="0" borderId="0" applyFont="0" applyFill="0" applyBorder="0" applyAlignment="0" applyProtection="0"/>
    <xf numFmtId="9" fontId="7" fillId="0" borderId="0" applyFont="0" applyFill="0" applyBorder="0" applyAlignment="0" applyProtection="0"/>
    <xf numFmtId="9" fontId="47" fillId="0" borderId="0" applyFont="0" applyFill="0" applyBorder="0" applyAlignment="0" applyProtection="0"/>
    <xf numFmtId="9" fontId="163"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0" fontId="61" fillId="20" borderId="111" applyNumberFormat="0" applyAlignment="0" applyProtection="0"/>
    <xf numFmtId="0" fontId="61" fillId="20" borderId="111" applyNumberFormat="0" applyAlignment="0" applyProtection="0"/>
    <xf numFmtId="0" fontId="61" fillId="20" borderId="111" applyNumberFormat="0" applyAlignment="0" applyProtection="0"/>
    <xf numFmtId="0" fontId="26" fillId="0" borderId="0" applyNumberFormat="0" applyAlignment="0" applyProtection="0"/>
    <xf numFmtId="0" fontId="61" fillId="20" borderId="111" applyNumberFormat="0" applyAlignment="0" applyProtection="0"/>
    <xf numFmtId="0" fontId="61" fillId="20" borderId="111" applyNumberFormat="0" applyAlignment="0" applyProtection="0"/>
    <xf numFmtId="0" fontId="61" fillId="20" borderId="111" applyNumberFormat="0" applyAlignment="0" applyProtection="0"/>
    <xf numFmtId="0" fontId="61" fillId="20" borderId="111" applyNumberFormat="0" applyAlignment="0" applyProtection="0"/>
    <xf numFmtId="0" fontId="61" fillId="20" borderId="111" applyNumberFormat="0" applyAlignment="0" applyProtection="0"/>
    <xf numFmtId="0" fontId="61" fillId="20" borderId="111" applyNumberFormat="0" applyAlignment="0" applyProtection="0"/>
    <xf numFmtId="0" fontId="61" fillId="20" borderId="111" applyNumberFormat="0" applyAlignment="0" applyProtection="0"/>
    <xf numFmtId="0" fontId="62" fillId="0" borderId="0" applyNumberFormat="0" applyFill="0" applyBorder="0" applyAlignment="0" applyProtection="0"/>
    <xf numFmtId="0" fontId="65" fillId="0" borderId="4" applyNumberFormat="0" applyFill="0" applyAlignment="0" applyProtection="0"/>
    <xf numFmtId="0" fontId="66" fillId="0" borderId="5" applyNumberFormat="0" applyFill="0" applyAlignment="0" applyProtection="0"/>
    <xf numFmtId="0" fontId="64" fillId="0" borderId="0" applyNumberFormat="0" applyFill="0" applyBorder="0" applyAlignment="0" applyProtection="0"/>
    <xf numFmtId="0" fontId="67" fillId="0" borderId="114" applyNumberFormat="0" applyFill="0" applyAlignment="0" applyProtection="0"/>
    <xf numFmtId="0" fontId="67" fillId="0" borderId="114" applyNumberFormat="0" applyFill="0" applyAlignment="0" applyProtection="0"/>
    <xf numFmtId="0" fontId="67" fillId="0" borderId="114" applyNumberFormat="0" applyFill="0" applyAlignment="0" applyProtection="0"/>
    <xf numFmtId="0" fontId="26" fillId="0" borderId="0" applyNumberFormat="0" applyFill="0" applyAlignment="0" applyProtection="0"/>
    <xf numFmtId="0" fontId="67" fillId="0" borderId="114" applyNumberFormat="0" applyFill="0" applyAlignment="0" applyProtection="0"/>
    <xf numFmtId="0" fontId="67" fillId="0" borderId="114" applyNumberFormat="0" applyFill="0" applyAlignment="0" applyProtection="0"/>
    <xf numFmtId="0" fontId="67" fillId="0" borderId="114" applyNumberFormat="0" applyFill="0" applyAlignment="0" applyProtection="0"/>
    <xf numFmtId="0" fontId="67" fillId="0" borderId="114" applyNumberFormat="0" applyFill="0" applyAlignment="0" applyProtection="0"/>
    <xf numFmtId="0" fontId="67" fillId="0" borderId="114" applyNumberFormat="0" applyFill="0" applyAlignment="0" applyProtection="0"/>
    <xf numFmtId="0" fontId="67" fillId="0" borderId="114" applyNumberFormat="0" applyFill="0" applyAlignment="0" applyProtection="0"/>
    <xf numFmtId="0" fontId="67" fillId="0" borderId="114" applyNumberFormat="0" applyFill="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7"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20"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4" fillId="7" borderId="107" applyNumberFormat="0" applyAlignment="0" applyProtection="0"/>
    <xf numFmtId="252" fontId="58" fillId="33"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252" fontId="58" fillId="33" borderId="107" applyNumberFormat="0" applyAlignment="0" applyProtection="0"/>
    <xf numFmtId="0"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252" fontId="58" fillId="7" borderId="107" applyNumberFormat="0" applyAlignment="0" applyProtection="0"/>
    <xf numFmtId="0" fontId="183" fillId="96" borderId="107"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20" borderId="111" applyNumberFormat="0" applyAlignment="0" applyProtection="0"/>
    <xf numFmtId="252" fontId="61" fillId="7" borderId="111" applyNumberFormat="0" applyAlignment="0" applyProtection="0"/>
    <xf numFmtId="252" fontId="61" fillId="7" borderId="111" applyNumberFormat="0" applyAlignment="0" applyProtection="0"/>
    <xf numFmtId="252" fontId="61" fillId="7" borderId="111" applyNumberFormat="0" applyAlignment="0" applyProtection="0"/>
    <xf numFmtId="252" fontId="61" fillId="7" borderId="111" applyNumberFormat="0" applyAlignment="0" applyProtection="0"/>
    <xf numFmtId="252" fontId="61" fillId="7" borderId="111" applyNumberFormat="0" applyAlignment="0" applyProtection="0"/>
    <xf numFmtId="252" fontId="67" fillId="0" borderId="114" applyNumberFormat="0" applyFill="0" applyAlignment="0" applyProtection="0"/>
    <xf numFmtId="252" fontId="67" fillId="0" borderId="114" applyNumberFormat="0" applyFill="0" applyAlignment="0" applyProtection="0"/>
    <xf numFmtId="252" fontId="67" fillId="0" borderId="114" applyNumberFormat="0" applyFill="0" applyAlignment="0" applyProtection="0"/>
    <xf numFmtId="252" fontId="67" fillId="0" borderId="115" applyNumberFormat="0" applyFill="0" applyAlignment="0" applyProtection="0"/>
    <xf numFmtId="252" fontId="67" fillId="0" borderId="114" applyNumberFormat="0" applyFill="0" applyAlignment="0" applyProtection="0"/>
    <xf numFmtId="252" fontId="67" fillId="0" borderId="115" applyNumberFormat="0" applyFill="0" applyAlignment="0" applyProtection="0"/>
    <xf numFmtId="252" fontId="67" fillId="0" borderId="114" applyNumberFormat="0" applyFill="0" applyAlignment="0" applyProtection="0"/>
    <xf numFmtId="252" fontId="67" fillId="0" borderId="114" applyNumberFormat="0" applyFill="0" applyAlignment="0" applyProtection="0"/>
    <xf numFmtId="252" fontId="67" fillId="0" borderId="115" applyNumberFormat="0" applyFill="0" applyAlignment="0" applyProtection="0"/>
    <xf numFmtId="252" fontId="67" fillId="0" borderId="114" applyNumberFormat="0" applyFill="0" applyAlignment="0" applyProtection="0"/>
    <xf numFmtId="252" fontId="67" fillId="0" borderId="115" applyNumberFormat="0" applyFill="0" applyAlignment="0" applyProtection="0"/>
    <xf numFmtId="252" fontId="67" fillId="0" borderId="114" applyNumberFormat="0" applyFill="0" applyAlignment="0" applyProtection="0"/>
    <xf numFmtId="252" fontId="67" fillId="0" borderId="114" applyNumberFormat="0" applyFill="0" applyAlignment="0" applyProtection="0"/>
    <xf numFmtId="252" fontId="67" fillId="0" borderId="114" applyNumberFormat="0" applyFill="0" applyAlignment="0" applyProtection="0"/>
    <xf numFmtId="252" fontId="67" fillId="0" borderId="115" applyNumberFormat="0" applyFill="0" applyAlignment="0" applyProtection="0"/>
    <xf numFmtId="252" fontId="67" fillId="0" borderId="115" applyNumberFormat="0" applyFill="0" applyAlignment="0" applyProtection="0"/>
    <xf numFmtId="252" fontId="67" fillId="0" borderId="114" applyNumberFormat="0" applyFill="0" applyAlignment="0" applyProtection="0"/>
    <xf numFmtId="252" fontId="67" fillId="0" borderId="115" applyNumberFormat="0" applyFill="0" applyAlignment="0" applyProtection="0"/>
    <xf numFmtId="252" fontId="67" fillId="0" borderId="115" applyNumberFormat="0" applyFill="0" applyAlignment="0" applyProtection="0"/>
    <xf numFmtId="252" fontId="67" fillId="0" borderId="114" applyNumberFormat="0" applyFill="0" applyAlignment="0" applyProtection="0"/>
    <xf numFmtId="252" fontId="67" fillId="0" borderId="114" applyNumberFormat="0" applyFill="0" applyAlignment="0" applyProtection="0"/>
    <xf numFmtId="252" fontId="67" fillId="0" borderId="115" applyNumberFormat="0" applyFill="0" applyAlignment="0" applyProtection="0"/>
    <xf numFmtId="252" fontId="67" fillId="0" borderId="115" applyNumberFormat="0" applyFill="0" applyAlignment="0" applyProtection="0"/>
    <xf numFmtId="252" fontId="67" fillId="0" borderId="114" applyNumberFormat="0" applyFill="0" applyAlignment="0" applyProtection="0"/>
    <xf numFmtId="0" fontId="26" fillId="34" borderId="110" applyNumberFormat="0" applyFont="0" applyAlignment="0" applyProtection="0"/>
    <xf numFmtId="0" fontId="58" fillId="7" borderId="107" applyNumberForma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0" fontId="26" fillId="34" borderId="110" applyNumberFormat="0" applyFont="0" applyAlignment="0" applyProtection="0"/>
    <xf numFmtId="44" fontId="7" fillId="0" borderId="0" applyFont="0" applyFill="0" applyBorder="0" applyAlignment="0" applyProtection="0"/>
    <xf numFmtId="165" fontId="26" fillId="0" borderId="0" applyFont="0" applyFill="0" applyBorder="0" applyAlignment="0" applyProtection="0"/>
    <xf numFmtId="0" fontId="26" fillId="0" borderId="0"/>
    <xf numFmtId="0" fontId="26" fillId="0" borderId="0"/>
    <xf numFmtId="0" fontId="26" fillId="0" borderId="0"/>
    <xf numFmtId="0" fontId="6" fillId="0" borderId="0"/>
    <xf numFmtId="171" fontId="6" fillId="0" borderId="0" applyFont="0" applyFill="0" applyBorder="0" applyAlignment="0" applyProtection="0"/>
    <xf numFmtId="0" fontId="58" fillId="7" borderId="107" applyNumberFormat="0" applyAlignment="0" applyProtection="0"/>
    <xf numFmtId="43" fontId="26"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5" fillId="0" borderId="0"/>
    <xf numFmtId="204"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6" fillId="0" borderId="0"/>
    <xf numFmtId="0" fontId="5" fillId="0" borderId="0"/>
    <xf numFmtId="0" fontId="5" fillId="0" borderId="0"/>
    <xf numFmtId="0" fontId="5" fillId="0" borderId="0"/>
    <xf numFmtId="9" fontId="26" fillId="0" borderId="0" applyFont="0" applyFill="0" applyBorder="0" applyAlignment="0" applyProtection="0"/>
    <xf numFmtId="0" fontId="5" fillId="0" borderId="0"/>
    <xf numFmtId="170" fontId="5" fillId="0" borderId="0" applyFont="0" applyFill="0" applyBorder="0" applyAlignment="0" applyProtection="0"/>
    <xf numFmtId="0" fontId="26" fillId="0" borderId="0"/>
    <xf numFmtId="9" fontId="26" fillId="0" borderId="0" applyFont="0" applyFill="0" applyBorder="0" applyAlignment="0" applyProtection="0"/>
    <xf numFmtId="43" fontId="26" fillId="0" borderId="0" applyFont="0" applyFill="0" applyBorder="0" applyAlignment="0" applyProtection="0"/>
    <xf numFmtId="0" fontId="5" fillId="0" borderId="0"/>
    <xf numFmtId="9" fontId="5" fillId="0" borderId="0" applyFont="0" applyFill="0" applyBorder="0" applyAlignment="0" applyProtection="0"/>
    <xf numFmtId="0" fontId="5" fillId="0" borderId="0"/>
    <xf numFmtId="0" fontId="5" fillId="0" borderId="0"/>
    <xf numFmtId="0" fontId="26" fillId="0" borderId="0"/>
    <xf numFmtId="43" fontId="26" fillId="0" borderId="0" applyFont="0" applyFill="0" applyBorder="0" applyAlignment="0" applyProtection="0"/>
    <xf numFmtId="204" fontId="4" fillId="0" borderId="0"/>
    <xf numFmtId="0" fontId="26" fillId="0" borderId="0"/>
    <xf numFmtId="0" fontId="26" fillId="0" borderId="0"/>
    <xf numFmtId="0" fontId="26" fillId="0" borderId="0" applyBorder="0"/>
    <xf numFmtId="171" fontId="26" fillId="0" borderId="0" applyFont="0" applyFill="0" applyBorder="0" applyAlignment="0" applyProtection="0"/>
    <xf numFmtId="0" fontId="94" fillId="0" borderId="0"/>
    <xf numFmtId="0" fontId="246" fillId="0" borderId="0"/>
    <xf numFmtId="0" fontId="246" fillId="0" borderId="0"/>
    <xf numFmtId="0" fontId="3" fillId="0" borderId="0"/>
    <xf numFmtId="0" fontId="2" fillId="0" borderId="0"/>
    <xf numFmtId="9" fontId="2" fillId="0" borderId="0" applyFont="0" applyFill="0" applyBorder="0" applyAlignment="0" applyProtection="0"/>
    <xf numFmtId="9" fontId="246" fillId="0" borderId="0" applyFont="0" applyFill="0" applyBorder="0" applyAlignment="0" applyProtection="0"/>
    <xf numFmtId="43" fontId="246" fillId="0" borderId="0" applyFont="0" applyFill="0" applyBorder="0" applyAlignment="0" applyProtection="0"/>
    <xf numFmtId="41" fontId="260" fillId="0" borderId="0" applyFont="0" applyFill="0" applyBorder="0" applyAlignment="0" applyProtection="0"/>
    <xf numFmtId="0" fontId="1" fillId="0" borderId="0"/>
    <xf numFmtId="9" fontId="1" fillId="0" borderId="0" applyFont="0" applyFill="0" applyBorder="0" applyAlignment="0" applyProtection="0"/>
  </cellStyleXfs>
  <cellXfs count="3021">
    <xf numFmtId="0" fontId="0" fillId="0" borderId="0" xfId="0"/>
    <xf numFmtId="0" fontId="37" fillId="0" borderId="0" xfId="0" applyFont="1" applyAlignment="1">
      <alignment vertical="center"/>
    </xf>
    <xf numFmtId="0" fontId="80" fillId="0" borderId="0" xfId="0" applyFont="1"/>
    <xf numFmtId="0" fontId="80" fillId="0" borderId="0" xfId="0" applyFont="1" applyAlignment="1">
      <alignment horizontal="center" vertical="center"/>
    </xf>
    <xf numFmtId="0" fontId="81" fillId="0" borderId="0" xfId="0" applyFont="1" applyAlignment="1">
      <alignment vertical="center"/>
    </xf>
    <xf numFmtId="0" fontId="0" fillId="0" borderId="0" xfId="0" applyAlignment="1">
      <alignment vertical="center"/>
    </xf>
    <xf numFmtId="0" fontId="42" fillId="0" borderId="0" xfId="508" applyFont="1" applyAlignment="1">
      <alignment vertical="center"/>
    </xf>
    <xf numFmtId="0" fontId="43" fillId="0" borderId="0" xfId="508" applyFont="1" applyAlignment="1">
      <alignment vertical="center"/>
    </xf>
    <xf numFmtId="0" fontId="28" fillId="0" borderId="0" xfId="464" applyFont="1" applyAlignment="1">
      <alignment vertical="center"/>
    </xf>
    <xf numFmtId="193" fontId="42" fillId="0" borderId="0" xfId="508" applyNumberFormat="1" applyFont="1" applyAlignment="1">
      <alignment vertical="center"/>
    </xf>
    <xf numFmtId="0" fontId="43" fillId="0" borderId="0" xfId="508" applyFont="1" applyAlignment="1">
      <alignment horizontal="center" vertical="center"/>
    </xf>
    <xf numFmtId="191" fontId="42" fillId="0" borderId="0" xfId="508" applyNumberFormat="1" applyFont="1" applyAlignment="1">
      <alignment vertical="center"/>
    </xf>
    <xf numFmtId="0" fontId="82" fillId="0" borderId="0" xfId="0" applyFont="1"/>
    <xf numFmtId="170" fontId="42" fillId="0" borderId="0" xfId="508" applyNumberFormat="1" applyFont="1" applyAlignment="1">
      <alignment vertical="center"/>
    </xf>
    <xf numFmtId="173" fontId="43" fillId="0" borderId="0" xfId="348" applyFont="1" applyFill="1" applyAlignment="1">
      <alignment vertical="center"/>
    </xf>
    <xf numFmtId="170" fontId="43" fillId="0" borderId="0" xfId="508" applyNumberFormat="1" applyFont="1" applyAlignment="1">
      <alignment vertical="center"/>
    </xf>
    <xf numFmtId="0" fontId="45" fillId="0" borderId="0" xfId="508" applyFont="1" applyAlignment="1">
      <alignment horizontal="left" vertical="center"/>
    </xf>
    <xf numFmtId="0" fontId="45" fillId="0" borderId="0" xfId="508" applyFont="1" applyAlignment="1">
      <alignment vertical="center"/>
    </xf>
    <xf numFmtId="183" fontId="45" fillId="0" borderId="0" xfId="508" applyNumberFormat="1" applyFont="1" applyAlignment="1">
      <alignment vertical="center"/>
    </xf>
    <xf numFmtId="0" fontId="42" fillId="0" borderId="10" xfId="508" applyFont="1" applyBorder="1" applyAlignment="1">
      <alignment vertical="center"/>
    </xf>
    <xf numFmtId="0" fontId="35" fillId="0" borderId="0" xfId="0" applyFont="1" applyAlignment="1">
      <alignment horizontal="center" vertical="center" wrapText="1"/>
    </xf>
    <xf numFmtId="177" fontId="32" fillId="0" borderId="0" xfId="248" applyNumberFormat="1" applyFont="1" applyFill="1" applyBorder="1" applyAlignment="1" applyProtection="1">
      <alignment horizontal="right" vertical="center" wrapText="1"/>
    </xf>
    <xf numFmtId="0" fontId="28" fillId="0" borderId="0" xfId="464" applyFont="1"/>
    <xf numFmtId="0" fontId="0" fillId="0" borderId="0" xfId="0" applyAlignment="1">
      <alignment horizontal="center" vertical="center"/>
    </xf>
    <xf numFmtId="0" fontId="42" fillId="0" borderId="0" xfId="508" applyFont="1" applyAlignment="1">
      <alignment horizontal="center" vertical="center"/>
    </xf>
    <xf numFmtId="189" fontId="28" fillId="0" borderId="0" xfId="464" applyNumberFormat="1" applyFont="1" applyAlignment="1">
      <alignment horizontal="center" vertical="center"/>
    </xf>
    <xf numFmtId="189" fontId="85" fillId="0" borderId="0" xfId="464" applyNumberFormat="1" applyFont="1" applyAlignment="1">
      <alignment horizontal="center" vertical="center"/>
    </xf>
    <xf numFmtId="0" fontId="36" fillId="0" borderId="10" xfId="464" applyFont="1" applyBorder="1" applyAlignment="1">
      <alignment horizontal="center" vertical="center" wrapText="1"/>
    </xf>
    <xf numFmtId="189" fontId="28" fillId="0" borderId="10" xfId="464" applyNumberFormat="1" applyFont="1" applyBorder="1" applyAlignment="1">
      <alignment horizontal="center" vertical="center"/>
    </xf>
    <xf numFmtId="0" fontId="28" fillId="0" borderId="0" xfId="464" applyFont="1" applyAlignment="1">
      <alignment horizontal="center"/>
    </xf>
    <xf numFmtId="37" fontId="36" fillId="0" borderId="0" xfId="508" applyNumberFormat="1" applyFont="1" applyAlignment="1">
      <alignment vertical="center"/>
    </xf>
    <xf numFmtId="0" fontId="36" fillId="0" borderId="0" xfId="508" applyFont="1" applyAlignment="1">
      <alignment horizontal="center" vertical="center" wrapText="1"/>
    </xf>
    <xf numFmtId="0" fontId="35" fillId="0" borderId="0" xfId="515" applyFont="1" applyAlignment="1">
      <alignment vertical="center" wrapText="1"/>
    </xf>
    <xf numFmtId="43" fontId="42" fillId="0" borderId="0" xfId="248" applyFont="1" applyFill="1" applyAlignment="1">
      <alignment vertical="center"/>
    </xf>
    <xf numFmtId="199" fontId="37" fillId="0" borderId="0" xfId="0" applyNumberFormat="1" applyFont="1" applyAlignment="1">
      <alignment vertical="center"/>
    </xf>
    <xf numFmtId="0" fontId="35" fillId="0" borderId="0" xfId="515" applyFont="1" applyAlignment="1">
      <alignment vertical="center"/>
    </xf>
    <xf numFmtId="0" fontId="37" fillId="0" borderId="0" xfId="0" applyFont="1" applyAlignment="1">
      <alignment horizontal="center" vertical="center"/>
    </xf>
    <xf numFmtId="0" fontId="35" fillId="0" borderId="0" xfId="515" applyFont="1" applyAlignment="1">
      <alignment horizontal="center" vertical="center"/>
    </xf>
    <xf numFmtId="0" fontId="86" fillId="0" borderId="0" xfId="0" applyFont="1"/>
    <xf numFmtId="0" fontId="29" fillId="0" borderId="0" xfId="509" applyAlignment="1">
      <alignment vertical="center"/>
    </xf>
    <xf numFmtId="0" fontId="29" fillId="0" borderId="0" xfId="509" applyAlignment="1">
      <alignment horizontal="center" vertical="center"/>
    </xf>
    <xf numFmtId="0" fontId="35" fillId="0" borderId="0" xfId="509" applyFont="1" applyAlignment="1">
      <alignment vertical="center"/>
    </xf>
    <xf numFmtId="186" fontId="29" fillId="0" borderId="0" xfId="509" applyNumberFormat="1" applyBorder="1" applyAlignment="1">
      <alignment horizontal="center" vertical="center"/>
    </xf>
    <xf numFmtId="0" fontId="35" fillId="0" borderId="0" xfId="509" applyFont="1" applyBorder="1" applyAlignment="1">
      <alignment horizontal="right" vertical="center"/>
    </xf>
    <xf numFmtId="186" fontId="35" fillId="0" borderId="0" xfId="509" applyNumberFormat="1" applyFont="1" applyBorder="1" applyAlignment="1">
      <alignment horizontal="center" vertical="center"/>
    </xf>
    <xf numFmtId="186" fontId="29" fillId="0" borderId="0" xfId="509" applyNumberFormat="1" applyBorder="1" applyAlignment="1">
      <alignment vertical="center"/>
    </xf>
    <xf numFmtId="0" fontId="29" fillId="0" borderId="0" xfId="509" applyBorder="1" applyAlignment="1">
      <alignment vertical="center"/>
    </xf>
    <xf numFmtId="0" fontId="35" fillId="0" borderId="0" xfId="0" applyFont="1" applyAlignment="1">
      <alignment vertical="center"/>
    </xf>
    <xf numFmtId="0" fontId="0" fillId="0" borderId="0" xfId="0" applyAlignment="1">
      <alignment vertical="top" wrapText="1"/>
    </xf>
    <xf numFmtId="0" fontId="35" fillId="0" borderId="0" xfId="0" applyFont="1" applyAlignment="1">
      <alignment vertical="top"/>
    </xf>
    <xf numFmtId="0" fontId="81" fillId="0" borderId="0" xfId="0" applyFont="1" applyAlignment="1">
      <alignment horizontal="center" vertical="center"/>
    </xf>
    <xf numFmtId="0" fontId="0" fillId="0" borderId="11" xfId="0" applyBorder="1" applyAlignment="1">
      <alignment vertical="top" wrapText="1"/>
    </xf>
    <xf numFmtId="0" fontId="35" fillId="0" borderId="20" xfId="0" applyFont="1" applyBorder="1" applyAlignment="1">
      <alignment vertical="center"/>
    </xf>
    <xf numFmtId="0" fontId="32" fillId="41" borderId="0" xfId="434" applyFont="1" applyFill="1" applyAlignment="1">
      <alignment horizontal="left" vertical="center" wrapText="1"/>
    </xf>
    <xf numFmtId="0" fontId="32" fillId="0" borderId="0" xfId="434" applyFont="1" applyAlignment="1">
      <alignment horizontal="right" vertical="center" wrapText="1"/>
    </xf>
    <xf numFmtId="0" fontId="32" fillId="0" borderId="0" xfId="434" applyFont="1" applyAlignment="1">
      <alignment horizontal="left" vertical="center" wrapText="1"/>
    </xf>
    <xf numFmtId="0" fontId="89" fillId="0" borderId="0" xfId="434" applyFont="1" applyAlignment="1">
      <alignment horizontal="center" vertical="center" wrapText="1"/>
    </xf>
    <xf numFmtId="0" fontId="32" fillId="41" borderId="0" xfId="434" applyFont="1" applyFill="1" applyAlignment="1">
      <alignment horizontal="justify" vertical="top" wrapText="1"/>
    </xf>
    <xf numFmtId="0" fontId="32" fillId="0" borderId="0" xfId="434" applyFont="1" applyAlignment="1">
      <alignment horizontal="left" vertical="top" wrapText="1"/>
    </xf>
    <xf numFmtId="0" fontId="32" fillId="41" borderId="0" xfId="434" applyFont="1" applyFill="1" applyAlignment="1">
      <alignment horizontal="left" vertical="top" wrapText="1"/>
    </xf>
    <xf numFmtId="0" fontId="32" fillId="35" borderId="35" xfId="434" applyFont="1" applyFill="1" applyBorder="1" applyAlignment="1">
      <alignment horizontal="justify" vertical="top" wrapText="1"/>
    </xf>
    <xf numFmtId="178" fontId="31" fillId="38" borderId="0" xfId="389" applyNumberFormat="1" applyFont="1" applyFill="1" applyBorder="1" applyAlignment="1">
      <alignment horizontal="justify" vertical="top" wrapText="1"/>
    </xf>
    <xf numFmtId="183" fontId="32" fillId="0" borderId="0" xfId="546" applyNumberFormat="1" applyFont="1" applyFill="1" applyAlignment="1">
      <alignment horizontal="left" vertical="center" wrapText="1"/>
    </xf>
    <xf numFmtId="0" fontId="32" fillId="0" borderId="35" xfId="434" applyFont="1" applyBorder="1" applyAlignment="1">
      <alignment horizontal="justify" vertical="top" wrapText="1"/>
    </xf>
    <xf numFmtId="178" fontId="31" fillId="0" borderId="0" xfId="389" applyNumberFormat="1" applyFont="1" applyFill="1" applyBorder="1" applyAlignment="1">
      <alignment horizontal="justify" vertical="top" wrapText="1"/>
    </xf>
    <xf numFmtId="0" fontId="32" fillId="0" borderId="25" xfId="434" applyFont="1" applyBorder="1" applyAlignment="1">
      <alignment horizontal="justify" vertical="top" wrapText="1"/>
    </xf>
    <xf numFmtId="43" fontId="32" fillId="0" borderId="0" xfId="248" applyFont="1" applyFill="1" applyAlignment="1">
      <alignment horizontal="left" vertical="top" wrapText="1"/>
    </xf>
    <xf numFmtId="212" fontId="32" fillId="0" borderId="0" xfId="434" applyNumberFormat="1" applyFont="1" applyAlignment="1">
      <alignment horizontal="left" vertical="top" wrapText="1"/>
    </xf>
    <xf numFmtId="0" fontId="90" fillId="0" borderId="0" xfId="434" applyFont="1" applyAlignment="1">
      <alignment horizontal="left" vertical="center" wrapText="1"/>
    </xf>
    <xf numFmtId="212" fontId="32" fillId="0" borderId="0" xfId="434" applyNumberFormat="1" applyFont="1" applyAlignment="1">
      <alignment horizontal="left" vertical="center" wrapText="1"/>
    </xf>
    <xf numFmtId="43" fontId="32" fillId="0" borderId="0" xfId="248" applyFont="1" applyFill="1" applyAlignment="1">
      <alignment horizontal="left" vertical="center" wrapText="1"/>
    </xf>
    <xf numFmtId="4" fontId="29" fillId="0" borderId="0" xfId="509" applyNumberFormat="1" applyBorder="1" applyAlignment="1">
      <alignment vertical="center"/>
    </xf>
    <xf numFmtId="2" fontId="35" fillId="0" borderId="0" xfId="431" applyNumberFormat="1" applyFont="1" applyAlignment="1">
      <alignment horizontal="center" vertical="center" wrapText="1"/>
    </xf>
    <xf numFmtId="2" fontId="35" fillId="0" borderId="0" xfId="431" applyNumberFormat="1" applyFont="1" applyAlignment="1">
      <alignment vertical="center" wrapText="1"/>
    </xf>
    <xf numFmtId="15" fontId="36" fillId="0" borderId="0" xfId="477" applyNumberFormat="1" applyFont="1" applyAlignment="1">
      <alignment horizontal="center" vertical="center"/>
    </xf>
    <xf numFmtId="0" fontId="34" fillId="39" borderId="13" xfId="513" applyFont="1" applyFill="1" applyBorder="1" applyAlignment="1">
      <alignment horizontal="justify" vertical="center" wrapText="1"/>
    </xf>
    <xf numFmtId="0" fontId="35" fillId="39" borderId="14" xfId="431" applyFont="1" applyFill="1" applyBorder="1" applyAlignment="1">
      <alignment vertical="center"/>
    </xf>
    <xf numFmtId="0" fontId="35" fillId="39" borderId="15" xfId="431" applyFont="1" applyFill="1" applyBorder="1" applyAlignment="1">
      <alignment vertical="center"/>
    </xf>
    <xf numFmtId="184" fontId="35" fillId="39" borderId="15" xfId="431" applyNumberFormat="1" applyFont="1" applyFill="1" applyBorder="1" applyAlignment="1">
      <alignment horizontal="center" vertical="center"/>
    </xf>
    <xf numFmtId="199" fontId="35" fillId="39" borderId="13" xfId="431" applyNumberFormat="1" applyFont="1" applyFill="1" applyBorder="1" applyAlignment="1">
      <alignment horizontal="right" vertical="center" wrapText="1"/>
    </xf>
    <xf numFmtId="0" fontId="34" fillId="0" borderId="13" xfId="513" applyFont="1" applyBorder="1" applyAlignment="1">
      <alignment horizontal="justify" vertical="center" wrapText="1"/>
    </xf>
    <xf numFmtId="0" fontId="35" fillId="0" borderId="14" xfId="431" applyFont="1" applyBorder="1" applyAlignment="1">
      <alignment vertical="center"/>
    </xf>
    <xf numFmtId="0" fontId="35" fillId="0" borderId="15" xfId="431" applyFont="1" applyBorder="1" applyAlignment="1">
      <alignment vertical="center"/>
    </xf>
    <xf numFmtId="184" fontId="35" fillId="0" borderId="15" xfId="431" applyNumberFormat="1" applyFont="1" applyBorder="1" applyAlignment="1">
      <alignment horizontal="center" vertical="center"/>
    </xf>
    <xf numFmtId="199" fontId="35" fillId="0" borderId="13" xfId="431" applyNumberFormat="1" applyFont="1" applyBorder="1" applyAlignment="1">
      <alignment horizontal="right" vertical="center" wrapText="1"/>
    </xf>
    <xf numFmtId="173" fontId="28" fillId="0" borderId="0" xfId="389" applyFont="1"/>
    <xf numFmtId="190" fontId="36" fillId="0" borderId="0" xfId="389" applyNumberFormat="1" applyFont="1" applyAlignment="1">
      <alignment vertical="center"/>
    </xf>
    <xf numFmtId="198" fontId="35" fillId="0" borderId="0" xfId="332" applyNumberFormat="1" applyFont="1" applyAlignment="1">
      <alignment vertical="center"/>
    </xf>
    <xf numFmtId="0" fontId="86" fillId="0" borderId="45" xfId="0" applyFont="1" applyBorder="1" applyAlignment="1">
      <alignment horizontal="center"/>
    </xf>
    <xf numFmtId="0" fontId="32" fillId="0" borderId="0" xfId="0" applyFont="1" applyAlignment="1">
      <alignment horizontal="center" vertical="center"/>
    </xf>
    <xf numFmtId="0" fontId="88" fillId="0" borderId="0" xfId="0" applyFont="1" applyAlignment="1">
      <alignment vertical="center"/>
    </xf>
    <xf numFmtId="0" fontId="88" fillId="0" borderId="0" xfId="0" applyFont="1" applyAlignment="1">
      <alignment horizontal="center" vertical="center"/>
    </xf>
    <xf numFmtId="0" fontId="91" fillId="0" borderId="0" xfId="434" applyFont="1" applyAlignment="1">
      <alignment horizontal="center" vertical="center" wrapText="1"/>
    </xf>
    <xf numFmtId="173" fontId="91" fillId="0" borderId="0" xfId="348" applyFont="1" applyFill="1" applyAlignment="1">
      <alignment horizontal="center" vertical="center" wrapText="1"/>
    </xf>
    <xf numFmtId="170" fontId="91" fillId="0" borderId="0" xfId="434" applyNumberFormat="1" applyFont="1" applyAlignment="1">
      <alignment horizontal="center" vertical="center" wrapText="1"/>
    </xf>
    <xf numFmtId="2" fontId="31" fillId="0" borderId="0" xfId="431" applyNumberFormat="1" applyFont="1" applyAlignment="1">
      <alignment horizontal="center" vertical="center" wrapText="1"/>
    </xf>
    <xf numFmtId="216" fontId="39" fillId="35" borderId="0" xfId="431" applyNumberFormat="1" applyFont="1" applyFill="1" applyAlignment="1">
      <alignment horizontal="center" vertical="center" wrapText="1"/>
    </xf>
    <xf numFmtId="199" fontId="35" fillId="39" borderId="0" xfId="431" applyNumberFormat="1" applyFont="1" applyFill="1" applyAlignment="1">
      <alignment horizontal="right" vertical="center" wrapText="1"/>
    </xf>
    <xf numFmtId="199" fontId="35" fillId="0" borderId="0" xfId="431" applyNumberFormat="1" applyFont="1" applyAlignment="1">
      <alignment horizontal="right" vertical="center" wrapText="1"/>
    </xf>
    <xf numFmtId="177" fontId="29" fillId="0" borderId="0" xfId="509" applyNumberFormat="1" applyBorder="1" applyAlignment="1">
      <alignment vertical="center"/>
    </xf>
    <xf numFmtId="0" fontId="31" fillId="43" borderId="37" xfId="434" applyFont="1" applyFill="1" applyBorder="1" applyAlignment="1">
      <alignment horizontal="justify" vertical="top" wrapText="1"/>
    </xf>
    <xf numFmtId="0" fontId="68" fillId="0" borderId="0" xfId="0" applyFont="1"/>
    <xf numFmtId="0" fontId="80" fillId="0" borderId="0" xfId="615" applyFont="1" applyAlignment="1">
      <alignment vertical="center"/>
    </xf>
    <xf numFmtId="4" fontId="35" fillId="0" borderId="28" xfId="618" applyNumberFormat="1" applyFont="1" applyBorder="1" applyAlignment="1">
      <alignment horizontal="center" vertical="center"/>
    </xf>
    <xf numFmtId="0" fontId="97" fillId="0" borderId="0" xfId="619" applyFont="1"/>
    <xf numFmtId="0" fontId="98" fillId="0" borderId="0" xfId="619" applyFont="1" applyAlignment="1">
      <alignment horizontal="center" vertical="center"/>
    </xf>
    <xf numFmtId="0" fontId="98" fillId="0" borderId="0" xfId="619" applyFont="1"/>
    <xf numFmtId="0" fontId="97" fillId="0" borderId="66" xfId="619" applyFont="1" applyBorder="1"/>
    <xf numFmtId="0" fontId="97" fillId="0" borderId="66" xfId="619" applyFont="1" applyBorder="1" applyAlignment="1">
      <alignment horizontal="center" vertical="center"/>
    </xf>
    <xf numFmtId="0" fontId="97" fillId="0" borderId="66" xfId="619" applyFont="1" applyBorder="1" applyAlignment="1">
      <alignment horizontal="center"/>
    </xf>
    <xf numFmtId="0" fontId="97" fillId="0" borderId="68" xfId="619" applyFont="1" applyBorder="1"/>
    <xf numFmtId="0" fontId="97" fillId="0" borderId="69" xfId="619" applyFont="1" applyBorder="1"/>
    <xf numFmtId="0" fontId="99" fillId="0" borderId="23" xfId="622" applyFont="1" applyBorder="1" applyAlignment="1">
      <alignment horizontal="center" vertical="center" wrapText="1"/>
    </xf>
    <xf numFmtId="0" fontId="100" fillId="0" borderId="0" xfId="619" applyFont="1"/>
    <xf numFmtId="0" fontId="97" fillId="0" borderId="0" xfId="466" applyFont="1"/>
    <xf numFmtId="0" fontId="97" fillId="0" borderId="0" xfId="466" applyFont="1" applyAlignment="1">
      <alignment horizontal="center" vertical="center"/>
    </xf>
    <xf numFmtId="0" fontId="97" fillId="0" borderId="0" xfId="466" applyFont="1" applyAlignment="1">
      <alignment horizontal="center"/>
    </xf>
    <xf numFmtId="2" fontId="97" fillId="0" borderId="0" xfId="466" applyNumberFormat="1" applyFont="1"/>
    <xf numFmtId="222" fontId="97" fillId="0" borderId="0" xfId="628" applyNumberFormat="1" applyFont="1"/>
    <xf numFmtId="39" fontId="99" fillId="0" borderId="0" xfId="628" applyNumberFormat="1" applyFont="1" applyAlignment="1">
      <alignment vertical="center"/>
    </xf>
    <xf numFmtId="0" fontId="73" fillId="0" borderId="0" xfId="619" applyFont="1"/>
    <xf numFmtId="0" fontId="98" fillId="0" borderId="0" xfId="619" applyFont="1" applyAlignment="1">
      <alignment horizontal="center"/>
    </xf>
    <xf numFmtId="0" fontId="26" fillId="0" borderId="0" xfId="0" applyFont="1" applyAlignment="1">
      <alignment horizontal="center" vertical="center"/>
    </xf>
    <xf numFmtId="0" fontId="26" fillId="0" borderId="0" xfId="0" applyFont="1" applyAlignment="1">
      <alignment vertical="center"/>
    </xf>
    <xf numFmtId="0" fontId="37" fillId="0" borderId="0" xfId="0" applyFont="1"/>
    <xf numFmtId="220" fontId="99" fillId="46" borderId="38" xfId="629" applyNumberFormat="1" applyFont="1" applyFill="1" applyBorder="1" applyAlignment="1">
      <alignment horizontal="center" vertical="center"/>
    </xf>
    <xf numFmtId="220" fontId="99" fillId="46" borderId="23" xfId="629" applyNumberFormat="1" applyFont="1" applyFill="1" applyBorder="1" applyAlignment="1">
      <alignment horizontal="center" vertical="center"/>
    </xf>
    <xf numFmtId="0" fontId="97" fillId="0" borderId="0" xfId="619" applyFont="1" applyAlignment="1">
      <alignment horizontal="center" vertical="center"/>
    </xf>
    <xf numFmtId="0" fontId="97" fillId="0" borderId="0" xfId="619" applyFont="1" applyAlignment="1">
      <alignment horizontal="center"/>
    </xf>
    <xf numFmtId="0" fontId="31" fillId="0" borderId="35" xfId="434" applyFont="1" applyBorder="1" applyAlignment="1">
      <alignment horizontal="justify" vertical="top" wrapText="1"/>
    </xf>
    <xf numFmtId="0" fontId="31" fillId="0" borderId="0" xfId="434" applyFont="1" applyAlignment="1">
      <alignment horizontal="justify" vertical="top" wrapText="1"/>
    </xf>
    <xf numFmtId="0" fontId="31" fillId="0" borderId="35" xfId="434" applyFont="1" applyBorder="1" applyAlignment="1">
      <alignment horizontal="left" vertical="top" wrapText="1"/>
    </xf>
    <xf numFmtId="0" fontId="31" fillId="0" borderId="0" xfId="434" applyFont="1" applyAlignment="1">
      <alignment horizontal="left" vertical="top" wrapText="1"/>
    </xf>
    <xf numFmtId="219" fontId="99" fillId="0" borderId="33" xfId="630" applyNumberFormat="1" applyFont="1" applyFill="1" applyBorder="1" applyAlignment="1">
      <alignment horizontal="center" vertical="center"/>
    </xf>
    <xf numFmtId="0" fontId="31" fillId="0" borderId="37" xfId="434" applyFont="1" applyBorder="1" applyAlignment="1">
      <alignment horizontal="justify" vertical="top" wrapText="1"/>
    </xf>
    <xf numFmtId="0" fontId="26" fillId="0" borderId="17" xfId="431" applyFont="1" applyBorder="1" applyAlignment="1">
      <alignment horizontal="justify" vertical="center" wrapText="1"/>
    </xf>
    <xf numFmtId="0" fontId="26" fillId="0" borderId="17" xfId="431" applyFont="1" applyBorder="1" applyAlignment="1">
      <alignment horizontal="center" vertical="center"/>
    </xf>
    <xf numFmtId="184" fontId="26" fillId="0" borderId="17" xfId="431" applyNumberFormat="1" applyFont="1" applyBorder="1" applyAlignment="1">
      <alignment vertical="center"/>
    </xf>
    <xf numFmtId="199" fontId="26" fillId="0" borderId="17" xfId="431" applyNumberFormat="1" applyFont="1" applyBorder="1" applyAlignment="1">
      <alignment horizontal="center" vertical="center"/>
    </xf>
    <xf numFmtId="173" fontId="32" fillId="0" borderId="0" xfId="348" applyFont="1" applyFill="1" applyAlignment="1">
      <alignment horizontal="left" vertical="top" wrapText="1"/>
    </xf>
    <xf numFmtId="170" fontId="32" fillId="0" borderId="0" xfId="434" applyNumberFormat="1" applyFont="1" applyAlignment="1">
      <alignment horizontal="left" vertical="top" wrapText="1"/>
    </xf>
    <xf numFmtId="0" fontId="29" fillId="0" borderId="0" xfId="477" applyFont="1" applyAlignment="1">
      <alignment horizontal="center" vertical="center"/>
    </xf>
    <xf numFmtId="0" fontId="93" fillId="0" borderId="0" xfId="477" applyAlignment="1">
      <alignment horizontal="center" vertical="center"/>
    </xf>
    <xf numFmtId="173" fontId="0" fillId="0" borderId="0" xfId="348" applyFont="1" applyAlignment="1">
      <alignment vertical="center"/>
    </xf>
    <xf numFmtId="173" fontId="42" fillId="0" borderId="0" xfId="348" applyFont="1" applyFill="1" applyAlignment="1">
      <alignment vertical="center"/>
    </xf>
    <xf numFmtId="173" fontId="43" fillId="0" borderId="0" xfId="348" applyFont="1" applyFill="1" applyAlignment="1">
      <alignment horizontal="center" vertical="center"/>
    </xf>
    <xf numFmtId="173" fontId="43" fillId="0" borderId="0" xfId="348" applyFont="1" applyFill="1" applyBorder="1" applyAlignment="1" applyProtection="1">
      <alignment vertical="center"/>
    </xf>
    <xf numFmtId="190" fontId="28" fillId="0" borderId="0" xfId="464" applyNumberFormat="1" applyFont="1" applyAlignment="1">
      <alignment horizontal="center"/>
    </xf>
    <xf numFmtId="4" fontId="26" fillId="0" borderId="17" xfId="477" applyNumberFormat="1" applyFont="1" applyBorder="1" applyAlignment="1">
      <alignment horizontal="center" vertical="center"/>
    </xf>
    <xf numFmtId="39" fontId="26" fillId="0" borderId="17" xfId="343" applyNumberFormat="1" applyFont="1" applyFill="1" applyBorder="1" applyAlignment="1">
      <alignment horizontal="center" vertical="center"/>
    </xf>
    <xf numFmtId="199" fontId="26" fillId="0" borderId="0" xfId="431" applyNumberFormat="1" applyFont="1" applyAlignment="1">
      <alignment horizontal="center" vertical="center"/>
    </xf>
    <xf numFmtId="199" fontId="37" fillId="0" borderId="0" xfId="0" applyNumberFormat="1" applyFont="1" applyAlignment="1">
      <alignment horizontal="center" vertical="center"/>
    </xf>
    <xf numFmtId="43" fontId="37" fillId="0" borderId="0" xfId="248" applyFont="1" applyFill="1" applyAlignment="1">
      <alignment horizontal="center" vertical="center"/>
    </xf>
    <xf numFmtId="2" fontId="37" fillId="0" borderId="0" xfId="0" applyNumberFormat="1" applyFont="1" applyAlignment="1">
      <alignment horizontal="center" vertical="center"/>
    </xf>
    <xf numFmtId="2" fontId="35" fillId="0" borderId="0" xfId="515" applyNumberFormat="1" applyFont="1" applyAlignment="1">
      <alignment horizontal="center" vertical="center"/>
    </xf>
    <xf numFmtId="0" fontId="26" fillId="0" borderId="0" xfId="515" applyFont="1" applyAlignment="1">
      <alignment vertical="center" wrapText="1"/>
    </xf>
    <xf numFmtId="170" fontId="28" fillId="0" borderId="0" xfId="464" applyNumberFormat="1" applyFont="1"/>
    <xf numFmtId="177" fontId="99" fillId="48" borderId="13" xfId="628" applyNumberFormat="1" applyFont="1" applyFill="1" applyBorder="1" applyAlignment="1">
      <alignment vertical="center"/>
    </xf>
    <xf numFmtId="49" fontId="98" fillId="0" borderId="0" xfId="619" applyNumberFormat="1" applyFont="1"/>
    <xf numFmtId="49" fontId="100" fillId="0" borderId="0" xfId="619" applyNumberFormat="1" applyFont="1"/>
    <xf numFmtId="0" fontId="36" fillId="0" borderId="23" xfId="508" applyFont="1" applyBorder="1" applyAlignment="1">
      <alignment horizontal="center" vertical="center"/>
    </xf>
    <xf numFmtId="0" fontId="35" fillId="0" borderId="0" xfId="509" applyFont="1" applyBorder="1" applyAlignment="1">
      <alignment horizontal="center" vertical="center"/>
    </xf>
    <xf numFmtId="199" fontId="35" fillId="0" borderId="39" xfId="511" applyNumberFormat="1" applyFont="1" applyBorder="1" applyAlignment="1">
      <alignment vertical="center"/>
    </xf>
    <xf numFmtId="0" fontId="36" fillId="0" borderId="61" xfId="508" applyFont="1" applyBorder="1" applyAlignment="1">
      <alignment horizontal="center" vertical="center"/>
    </xf>
    <xf numFmtId="0" fontId="0" fillId="0" borderId="27" xfId="0" applyBorder="1" applyAlignment="1">
      <alignment vertical="center"/>
    </xf>
    <xf numFmtId="0" fontId="35" fillId="0" borderId="26" xfId="0" applyFont="1" applyBorder="1" applyAlignment="1">
      <alignment vertical="center"/>
    </xf>
    <xf numFmtId="0" fontId="26" fillId="0" borderId="0" xfId="0" applyFont="1" applyAlignment="1">
      <alignment vertical="top" wrapText="1"/>
    </xf>
    <xf numFmtId="0" fontId="26" fillId="0" borderId="11" xfId="0" applyFont="1" applyBorder="1" applyAlignment="1">
      <alignment vertical="top" wrapText="1"/>
    </xf>
    <xf numFmtId="187" fontId="97" fillId="0" borderId="0" xfId="622" applyNumberFormat="1" applyFont="1" applyAlignment="1">
      <alignment horizontal="center" vertical="center"/>
    </xf>
    <xf numFmtId="0" fontId="97" fillId="0" borderId="0" xfId="622" applyFont="1" applyAlignment="1">
      <alignment horizontal="center" vertical="center"/>
    </xf>
    <xf numFmtId="0" fontId="97" fillId="0" borderId="0" xfId="622" applyFont="1" applyAlignment="1">
      <alignment horizontal="center" vertical="center" wrapText="1"/>
    </xf>
    <xf numFmtId="43" fontId="97" fillId="0" borderId="0" xfId="248" applyFont="1" applyBorder="1" applyAlignment="1">
      <alignment horizontal="left" vertical="center" wrapText="1"/>
    </xf>
    <xf numFmtId="166" fontId="97" fillId="0" borderId="0" xfId="624" applyNumberFormat="1" applyFont="1" applyBorder="1" applyAlignment="1">
      <alignment horizontal="right" vertical="center" wrapText="1"/>
    </xf>
    <xf numFmtId="176" fontId="80" fillId="0" borderId="0" xfId="0" applyNumberFormat="1" applyFont="1" applyAlignment="1">
      <alignment horizontal="center" vertical="center"/>
    </xf>
    <xf numFmtId="193" fontId="26" fillId="0" borderId="0" xfId="0" applyNumberFormat="1" applyFont="1" applyAlignment="1">
      <alignment vertical="center"/>
    </xf>
    <xf numFmtId="176" fontId="86" fillId="0" borderId="0" xfId="0" applyNumberFormat="1" applyFont="1" applyAlignment="1">
      <alignment horizontal="center" vertical="center"/>
    </xf>
    <xf numFmtId="175" fontId="26" fillId="0" borderId="0" xfId="631" applyAlignment="1">
      <alignment horizontal="center" vertical="center" wrapText="1"/>
    </xf>
    <xf numFmtId="187" fontId="26" fillId="0" borderId="0" xfId="631" applyNumberFormat="1" applyAlignment="1">
      <alignment horizontal="center" vertical="center" wrapText="1"/>
    </xf>
    <xf numFmtId="49" fontId="26" fillId="0" borderId="0" xfId="631" applyNumberFormat="1" applyAlignment="1">
      <alignment horizontal="left" vertical="center" wrapText="1"/>
    </xf>
    <xf numFmtId="185" fontId="138" fillId="0" borderId="0" xfId="631" applyNumberFormat="1" applyFont="1" applyAlignment="1">
      <alignment horizontal="center" vertical="center" wrapText="1"/>
    </xf>
    <xf numFmtId="218" fontId="26" fillId="0" borderId="0" xfId="1598" applyNumberFormat="1" applyFont="1" applyAlignment="1">
      <alignment horizontal="right" vertical="center" wrapText="1"/>
    </xf>
    <xf numFmtId="169" fontId="139" fillId="0" borderId="0" xfId="631" applyNumberFormat="1" applyFont="1" applyAlignment="1">
      <alignment horizontal="center" vertical="center" wrapText="1"/>
    </xf>
    <xf numFmtId="226" fontId="26" fillId="0" borderId="0" xfId="631" applyNumberFormat="1" applyAlignment="1">
      <alignment horizontal="center" vertical="center" wrapText="1"/>
    </xf>
    <xf numFmtId="175" fontId="26" fillId="0" borderId="0" xfId="631" applyAlignment="1">
      <alignment vertical="center" wrapText="1"/>
    </xf>
    <xf numFmtId="185" fontId="26" fillId="0" borderId="0" xfId="631" applyNumberFormat="1" applyAlignment="1">
      <alignment horizontal="center" vertical="center" wrapText="1"/>
    </xf>
    <xf numFmtId="175" fontId="35" fillId="0" borderId="0" xfId="631" applyFont="1" applyAlignment="1">
      <alignment horizontal="center" vertical="center" wrapText="1"/>
    </xf>
    <xf numFmtId="226" fontId="35" fillId="0" borderId="0" xfId="631" applyNumberFormat="1" applyFont="1" applyAlignment="1">
      <alignment horizontal="center" vertical="center" wrapText="1"/>
    </xf>
    <xf numFmtId="218" fontId="31" fillId="0" borderId="0" xfId="1281" applyNumberFormat="1" applyFont="1" applyAlignment="1">
      <alignment horizontal="right" vertical="center"/>
    </xf>
    <xf numFmtId="169" fontId="26" fillId="0" borderId="0" xfId="631" applyNumberFormat="1" applyFont="1" applyAlignment="1">
      <alignment horizontal="center" vertical="center" wrapText="1"/>
    </xf>
    <xf numFmtId="0" fontId="36" fillId="35" borderId="21" xfId="618" applyFont="1" applyFill="1" applyBorder="1" applyAlignment="1">
      <alignment horizontal="center" vertical="center" wrapText="1"/>
    </xf>
    <xf numFmtId="185" fontId="26" fillId="0" borderId="0" xfId="631" applyNumberFormat="1" applyFont="1" applyAlignment="1">
      <alignment horizontal="center" vertical="center" wrapText="1"/>
    </xf>
    <xf numFmtId="0" fontId="97" fillId="0" borderId="0" xfId="628" applyNumberFormat="1" applyFont="1" applyBorder="1" applyAlignment="1">
      <alignment horizontal="center" vertical="center"/>
    </xf>
    <xf numFmtId="0" fontId="97" fillId="0" borderId="0" xfId="628" applyNumberFormat="1" applyFont="1" applyBorder="1" applyAlignment="1">
      <alignment vertical="center"/>
    </xf>
    <xf numFmtId="0" fontId="97" fillId="0" borderId="11" xfId="466" applyFont="1" applyBorder="1" applyAlignment="1">
      <alignment vertical="center"/>
    </xf>
    <xf numFmtId="185" fontId="35" fillId="0" borderId="0" xfId="631" applyNumberFormat="1" applyFont="1" applyBorder="1" applyAlignment="1">
      <alignment horizontal="center" vertical="center" wrapText="1"/>
    </xf>
    <xf numFmtId="175" fontId="35" fillId="0" borderId="0" xfId="631" applyFont="1" applyBorder="1" applyAlignment="1">
      <alignment horizontal="center" vertical="center" wrapText="1"/>
    </xf>
    <xf numFmtId="185" fontId="138" fillId="0" borderId="0" xfId="631" applyNumberFormat="1" applyFont="1" applyBorder="1" applyAlignment="1">
      <alignment horizontal="center" vertical="center" wrapText="1"/>
    </xf>
    <xf numFmtId="0" fontId="97" fillId="0" borderId="66" xfId="619" applyFont="1" applyBorder="1" applyAlignment="1">
      <alignment horizontal="justify"/>
    </xf>
    <xf numFmtId="0" fontId="98" fillId="0" borderId="0" xfId="619" applyFont="1" applyAlignment="1">
      <alignment horizontal="justify"/>
    </xf>
    <xf numFmtId="0" fontId="97" fillId="0" borderId="0" xfId="622" applyFont="1" applyAlignment="1">
      <alignment horizontal="justify" vertical="center" wrapText="1"/>
    </xf>
    <xf numFmtId="0" fontId="97" fillId="0" borderId="0" xfId="466" applyFont="1" applyAlignment="1">
      <alignment horizontal="justify" vertical="center"/>
    </xf>
    <xf numFmtId="0" fontId="97" fillId="0" borderId="0" xfId="466" applyFont="1" applyAlignment="1">
      <alignment horizontal="justify"/>
    </xf>
    <xf numFmtId="0" fontId="100" fillId="0" borderId="0" xfId="619" applyFont="1" applyAlignment="1">
      <alignment horizontal="justify"/>
    </xf>
    <xf numFmtId="49" fontId="100" fillId="0" borderId="0" xfId="619" applyNumberFormat="1" applyFont="1" applyAlignment="1">
      <alignment horizontal="justify"/>
    </xf>
    <xf numFmtId="0" fontId="73" fillId="0" borderId="0" xfId="619" applyFont="1" applyAlignment="1">
      <alignment horizontal="justify"/>
    </xf>
    <xf numFmtId="0" fontId="97" fillId="0" borderId="0" xfId="631" applyNumberFormat="1" applyFont="1" applyBorder="1" applyAlignment="1">
      <alignment horizontal="justify"/>
    </xf>
    <xf numFmtId="187" fontId="35" fillId="46" borderId="31" xfId="631" applyNumberFormat="1" applyFont="1" applyFill="1" applyBorder="1" applyAlignment="1">
      <alignment horizontal="center" vertical="center" wrapText="1"/>
    </xf>
    <xf numFmtId="49" fontId="35" fillId="46" borderId="31" xfId="631" applyNumberFormat="1" applyFont="1" applyFill="1" applyBorder="1" applyAlignment="1">
      <alignment horizontal="center" vertical="center" wrapText="1"/>
    </xf>
    <xf numFmtId="175" fontId="35" fillId="46" borderId="31" xfId="631" applyFont="1" applyFill="1" applyBorder="1" applyAlignment="1">
      <alignment horizontal="center" vertical="center" wrapText="1"/>
    </xf>
    <xf numFmtId="185" fontId="35" fillId="46" borderId="31" xfId="631" applyNumberFormat="1" applyFont="1" applyFill="1" applyBorder="1" applyAlignment="1">
      <alignment horizontal="center" vertical="center" wrapText="1"/>
    </xf>
    <xf numFmtId="218" fontId="35" fillId="46" borderId="31" xfId="1598" applyNumberFormat="1" applyFont="1" applyFill="1" applyBorder="1" applyAlignment="1">
      <alignment horizontal="center" vertical="center" wrapText="1"/>
    </xf>
    <xf numFmtId="218" fontId="76" fillId="46" borderId="40" xfId="1598" applyNumberFormat="1" applyFont="1" applyFill="1" applyBorder="1" applyAlignment="1">
      <alignment horizontal="center" vertical="center" wrapText="1"/>
    </xf>
    <xf numFmtId="225" fontId="35" fillId="0" borderId="44" xfId="1755" applyNumberFormat="1" applyFont="1" applyBorder="1" applyAlignment="1">
      <alignment horizontal="right" vertical="center" wrapText="1"/>
    </xf>
    <xf numFmtId="0" fontId="28" fillId="0" borderId="0" xfId="464" applyFont="1" applyAlignment="1">
      <alignment horizontal="center" vertical="center"/>
    </xf>
    <xf numFmtId="0" fontId="26" fillId="0" borderId="0" xfId="508" applyFont="1" applyAlignment="1">
      <alignment vertical="center"/>
    </xf>
    <xf numFmtId="0" fontId="26" fillId="0" borderId="0" xfId="508" applyFont="1" applyAlignment="1">
      <alignment vertical="center" wrapText="1"/>
    </xf>
    <xf numFmtId="0" fontId="35" fillId="35" borderId="10" xfId="508" applyFont="1" applyFill="1" applyBorder="1" applyAlignment="1">
      <alignment vertical="center"/>
    </xf>
    <xf numFmtId="0" fontId="35" fillId="35" borderId="0" xfId="508" applyFont="1" applyFill="1" applyAlignment="1">
      <alignment vertical="center" wrapText="1"/>
    </xf>
    <xf numFmtId="0" fontId="35" fillId="0" borderId="0" xfId="508" applyFont="1" applyAlignment="1">
      <alignment vertical="center" wrapText="1"/>
    </xf>
    <xf numFmtId="0" fontId="35" fillId="0" borderId="0" xfId="508" applyFont="1" applyAlignment="1">
      <alignment vertical="center"/>
    </xf>
    <xf numFmtId="0" fontId="35" fillId="35" borderId="29" xfId="508" applyFont="1" applyFill="1" applyBorder="1" applyAlignment="1">
      <alignment horizontal="center" vertical="center" wrapText="1"/>
    </xf>
    <xf numFmtId="0" fontId="35" fillId="35" borderId="0" xfId="508" applyFont="1" applyFill="1" applyAlignment="1">
      <alignment horizontal="center" vertical="center" wrapText="1"/>
    </xf>
    <xf numFmtId="0" fontId="26" fillId="35" borderId="0" xfId="508" applyFont="1" applyFill="1" applyAlignment="1">
      <alignment horizontal="center" vertical="center"/>
    </xf>
    <xf numFmtId="191" fontId="26" fillId="35" borderId="0" xfId="508" applyNumberFormat="1" applyFont="1" applyFill="1" applyAlignment="1">
      <alignment horizontal="right" vertical="center"/>
    </xf>
    <xf numFmtId="189" fontId="26" fillId="35" borderId="0" xfId="508" applyNumberFormat="1" applyFont="1" applyFill="1" applyAlignment="1">
      <alignment horizontal="center" vertical="center"/>
    </xf>
    <xf numFmtId="195" fontId="26" fillId="35" borderId="0" xfId="508" applyNumberFormat="1" applyFont="1" applyFill="1" applyAlignment="1">
      <alignment horizontal="center" vertical="center"/>
    </xf>
    <xf numFmtId="191" fontId="26" fillId="35" borderId="0" xfId="508" applyNumberFormat="1" applyFont="1" applyFill="1" applyAlignment="1">
      <alignment vertical="center"/>
    </xf>
    <xf numFmtId="0" fontId="35" fillId="0" borderId="0" xfId="508" applyFont="1" applyAlignment="1">
      <alignment horizontal="center" vertical="center" wrapText="1"/>
    </xf>
    <xf numFmtId="193" fontId="26" fillId="0" borderId="0" xfId="508" applyNumberFormat="1" applyFont="1" applyAlignment="1">
      <alignment vertical="center"/>
    </xf>
    <xf numFmtId="173" fontId="26" fillId="0" borderId="0" xfId="348" applyFont="1" applyFill="1" applyAlignment="1">
      <alignment vertical="center"/>
    </xf>
    <xf numFmtId="0" fontId="152" fillId="0" borderId="0" xfId="508" applyFont="1" applyAlignment="1">
      <alignment vertical="center"/>
    </xf>
    <xf numFmtId="0" fontId="152" fillId="0" borderId="0" xfId="508" applyFont="1" applyAlignment="1">
      <alignment vertical="center" wrapText="1"/>
    </xf>
    <xf numFmtId="0" fontId="152" fillId="0" borderId="0" xfId="508" applyFont="1" applyAlignment="1">
      <alignment horizontal="center" vertical="center"/>
    </xf>
    <xf numFmtId="0" fontId="26" fillId="0" borderId="0" xfId="508" applyFont="1" applyAlignment="1">
      <alignment horizontal="left" vertical="center"/>
    </xf>
    <xf numFmtId="37" fontId="26" fillId="0" borderId="0" xfId="508" applyNumberFormat="1" applyFont="1" applyAlignment="1">
      <alignment vertical="center"/>
    </xf>
    <xf numFmtId="0" fontId="45" fillId="0" borderId="0" xfId="508" applyFont="1" applyAlignment="1">
      <alignment horizontal="center" vertical="center"/>
    </xf>
    <xf numFmtId="191" fontId="152" fillId="0" borderId="0" xfId="508" applyNumberFormat="1" applyFont="1" applyAlignment="1">
      <alignment vertical="center"/>
    </xf>
    <xf numFmtId="37" fontId="35" fillId="0" borderId="0" xfId="508" applyNumberFormat="1" applyFont="1" applyAlignment="1">
      <alignment vertical="center"/>
    </xf>
    <xf numFmtId="43" fontId="152" fillId="0" borderId="0" xfId="312" applyFont="1" applyFill="1" applyAlignment="1">
      <alignment vertical="center"/>
    </xf>
    <xf numFmtId="173" fontId="152" fillId="0" borderId="0" xfId="356" applyFont="1" applyFill="1" applyAlignment="1">
      <alignment horizontal="left" vertical="center" indent="20"/>
    </xf>
    <xf numFmtId="0" fontId="153" fillId="0" borderId="0" xfId="0" applyFont="1"/>
    <xf numFmtId="193" fontId="152" fillId="0" borderId="0" xfId="508" applyNumberFormat="1" applyFont="1" applyAlignment="1">
      <alignment vertical="center"/>
    </xf>
    <xf numFmtId="10" fontId="153" fillId="0" borderId="0" xfId="0" applyNumberFormat="1" applyFont="1"/>
    <xf numFmtId="215" fontId="152" fillId="0" borderId="0" xfId="508" applyNumberFormat="1" applyFont="1" applyAlignment="1">
      <alignment vertical="center"/>
    </xf>
    <xf numFmtId="215" fontId="26" fillId="0" borderId="0" xfId="508" applyNumberFormat="1" applyFont="1" applyAlignment="1">
      <alignment vertical="center"/>
    </xf>
    <xf numFmtId="43" fontId="152" fillId="0" borderId="0" xfId="248" applyFont="1" applyFill="1" applyAlignment="1">
      <alignment vertical="center"/>
    </xf>
    <xf numFmtId="173" fontId="45" fillId="0" borderId="0" xfId="348" applyFont="1" applyFill="1" applyAlignment="1">
      <alignment vertical="center"/>
    </xf>
    <xf numFmtId="170" fontId="45" fillId="0" borderId="0" xfId="508" applyNumberFormat="1" applyFont="1" applyAlignment="1">
      <alignment vertical="center"/>
    </xf>
    <xf numFmtId="10" fontId="152" fillId="0" borderId="0" xfId="508" applyNumberFormat="1" applyFont="1" applyAlignment="1">
      <alignment vertical="center"/>
    </xf>
    <xf numFmtId="10" fontId="152" fillId="36" borderId="0" xfId="505" applyNumberFormat="1" applyFont="1" applyFill="1" applyAlignment="1">
      <alignment horizontal="left" vertical="center"/>
    </xf>
    <xf numFmtId="10" fontId="152" fillId="0" borderId="0" xfId="545" applyNumberFormat="1" applyFont="1" applyFill="1" applyAlignment="1">
      <alignment vertical="center"/>
    </xf>
    <xf numFmtId="0" fontId="152" fillId="0" borderId="10" xfId="508" applyFont="1" applyBorder="1" applyAlignment="1">
      <alignment vertical="center"/>
    </xf>
    <xf numFmtId="0" fontId="36" fillId="0" borderId="0" xfId="617" applyFont="1" applyAlignment="1">
      <alignment horizontal="center" vertical="center" wrapText="1"/>
    </xf>
    <xf numFmtId="0" fontId="31" fillId="0" borderId="36" xfId="434" applyFont="1" applyBorder="1" applyAlignment="1">
      <alignment horizontal="justify" vertical="top" wrapText="1"/>
    </xf>
    <xf numFmtId="175" fontId="26" fillId="0" borderId="0" xfId="631" applyFont="1" applyFill="1" applyAlignment="1">
      <alignment horizontal="left" vertical="center" wrapText="1"/>
    </xf>
    <xf numFmtId="0" fontId="97" fillId="0" borderId="65" xfId="619" applyFont="1" applyBorder="1"/>
    <xf numFmtId="0" fontId="32" fillId="41" borderId="0" xfId="434" applyFont="1" applyFill="1" applyAlignment="1">
      <alignment horizontal="justify" vertical="center" wrapText="1"/>
    </xf>
    <xf numFmtId="0" fontId="97" fillId="0" borderId="67" xfId="619" applyFont="1" applyBorder="1"/>
    <xf numFmtId="224" fontId="97" fillId="0" borderId="69" xfId="619" applyNumberFormat="1" applyFont="1" applyBorder="1"/>
    <xf numFmtId="0" fontId="98" fillId="0" borderId="69" xfId="619" applyFont="1" applyBorder="1"/>
    <xf numFmtId="0" fontId="98" fillId="0" borderId="68" xfId="619" applyFont="1" applyBorder="1"/>
    <xf numFmtId="0" fontId="98" fillId="0" borderId="70" xfId="619" applyFont="1" applyBorder="1"/>
    <xf numFmtId="0" fontId="32" fillId="41" borderId="36" xfId="434" applyFont="1" applyFill="1" applyBorder="1" applyAlignment="1">
      <alignment horizontal="justify" vertical="center" wrapText="1"/>
    </xf>
    <xf numFmtId="0" fontId="29" fillId="0" borderId="36" xfId="434" applyBorder="1" applyAlignment="1">
      <alignment horizontal="justify" vertical="top" wrapText="1"/>
    </xf>
    <xf numFmtId="0" fontId="36" fillId="0" borderId="23" xfId="616" applyFont="1" applyBorder="1" applyAlignment="1">
      <alignment horizontal="center" vertical="center"/>
    </xf>
    <xf numFmtId="179" fontId="36" fillId="35" borderId="21" xfId="618" applyNumberFormat="1" applyFont="1" applyFill="1" applyBorder="1" applyAlignment="1">
      <alignment horizontal="center" vertical="center"/>
    </xf>
    <xf numFmtId="179" fontId="36" fillId="35" borderId="38" xfId="618" applyNumberFormat="1" applyFont="1" applyFill="1" applyBorder="1" applyAlignment="1">
      <alignment horizontal="center" vertical="center"/>
    </xf>
    <xf numFmtId="0" fontId="80" fillId="0" borderId="35" xfId="615" applyFont="1" applyBorder="1" applyAlignment="1">
      <alignment vertical="center"/>
    </xf>
    <xf numFmtId="0" fontId="80" fillId="0" borderId="36" xfId="615" applyFont="1" applyBorder="1" applyAlignment="1">
      <alignment vertical="center"/>
    </xf>
    <xf numFmtId="0" fontId="26" fillId="0" borderId="37" xfId="615" applyBorder="1" applyAlignment="1">
      <alignment vertical="center"/>
    </xf>
    <xf numFmtId="0" fontId="26" fillId="0" borderId="0" xfId="644"/>
    <xf numFmtId="0" fontId="37" fillId="0" borderId="0" xfId="644" applyFont="1"/>
    <xf numFmtId="0" fontId="28" fillId="0" borderId="0" xfId="644" applyFont="1" applyAlignment="1">
      <alignment horizontal="center"/>
    </xf>
    <xf numFmtId="0" fontId="28" fillId="0" borderId="0" xfId="644" applyFont="1"/>
    <xf numFmtId="0" fontId="35" fillId="0" borderId="0" xfId="497" applyFont="1" applyAlignment="1">
      <alignment horizontal="center" vertical="center" wrapText="1"/>
    </xf>
    <xf numFmtId="0" fontId="0" fillId="0" borderId="0" xfId="497" applyFont="1" applyAlignment="1">
      <alignment horizontal="left" vertical="center" wrapText="1"/>
    </xf>
    <xf numFmtId="0" fontId="0" fillId="0" borderId="0" xfId="497" applyFont="1" applyAlignment="1">
      <alignment horizontal="center" vertical="center" wrapText="1"/>
    </xf>
    <xf numFmtId="0" fontId="0" fillId="0" borderId="0" xfId="497" applyFont="1" applyAlignment="1">
      <alignment horizontal="left" vertical="top" wrapText="1"/>
    </xf>
    <xf numFmtId="0" fontId="0" fillId="47" borderId="0" xfId="497" applyFont="1" applyFill="1" applyAlignment="1">
      <alignment horizontal="left" vertical="top" wrapText="1"/>
    </xf>
    <xf numFmtId="0" fontId="95" fillId="0" borderId="0" xfId="497" applyFont="1" applyAlignment="1">
      <alignment horizontal="left" vertical="top" wrapText="1"/>
    </xf>
    <xf numFmtId="0" fontId="36" fillId="0" borderId="21" xfId="508" applyFont="1" applyBorder="1" applyAlignment="1">
      <alignment horizontal="center" vertical="center"/>
    </xf>
    <xf numFmtId="0" fontId="34" fillId="0" borderId="0" xfId="0" applyFont="1" applyAlignment="1">
      <alignment vertical="center"/>
    </xf>
    <xf numFmtId="0" fontId="26" fillId="0" borderId="35" xfId="0" applyFont="1" applyBorder="1" applyAlignment="1">
      <alignment vertical="top" wrapText="1"/>
    </xf>
    <xf numFmtId="0" fontId="26" fillId="0" borderId="36" xfId="0" applyFont="1" applyBorder="1" applyAlignment="1">
      <alignment vertical="top" wrapText="1"/>
    </xf>
    <xf numFmtId="0" fontId="35" fillId="0" borderId="24" xfId="0" applyFont="1" applyBorder="1" applyAlignment="1">
      <alignment vertical="center"/>
    </xf>
    <xf numFmtId="0" fontId="0" fillId="0" borderId="35" xfId="0" applyBorder="1" applyAlignment="1">
      <alignment vertical="top" wrapText="1"/>
    </xf>
    <xf numFmtId="0" fontId="0" fillId="0" borderId="36" xfId="0" applyBorder="1" applyAlignment="1">
      <alignment vertical="top" wrapText="1"/>
    </xf>
    <xf numFmtId="0" fontId="103" fillId="0" borderId="0" xfId="0" applyFont="1" applyAlignment="1">
      <alignment horizontal="center" vertical="center"/>
    </xf>
    <xf numFmtId="0" fontId="103" fillId="0" borderId="0" xfId="0" applyFont="1" applyAlignment="1">
      <alignment vertical="center"/>
    </xf>
    <xf numFmtId="0" fontId="154" fillId="0" borderId="0" xfId="0" applyFont="1"/>
    <xf numFmtId="0" fontId="34" fillId="0" borderId="0" xfId="0" applyFont="1"/>
    <xf numFmtId="0" fontId="35" fillId="0" borderId="21" xfId="0" applyFont="1" applyBorder="1" applyAlignment="1">
      <alignment horizontal="center" vertical="center"/>
    </xf>
    <xf numFmtId="0" fontId="35" fillId="0" borderId="22" xfId="0" applyFont="1" applyBorder="1" applyAlignment="1">
      <alignment horizontal="center" vertical="center"/>
    </xf>
    <xf numFmtId="0" fontId="35" fillId="0" borderId="45" xfId="511" applyFont="1" applyBorder="1" applyAlignment="1">
      <alignment horizontal="center" vertical="center"/>
    </xf>
    <xf numFmtId="0" fontId="155" fillId="0" borderId="0" xfId="0" applyFont="1" applyAlignment="1">
      <alignment horizontal="center" vertical="center" wrapText="1"/>
    </xf>
    <xf numFmtId="0" fontId="155" fillId="0" borderId="0" xfId="0" applyFont="1" applyAlignment="1">
      <alignment vertical="center" wrapText="1"/>
    </xf>
    <xf numFmtId="0" fontId="26" fillId="0" borderId="0" xfId="0" applyFont="1"/>
    <xf numFmtId="0" fontId="26" fillId="0" borderId="18" xfId="0" applyFont="1" applyBorder="1" applyAlignment="1">
      <alignment vertical="top" wrapText="1"/>
    </xf>
    <xf numFmtId="0" fontId="26" fillId="0" borderId="30" xfId="0" applyFont="1" applyBorder="1" applyAlignment="1">
      <alignment vertical="top" wrapText="1"/>
    </xf>
    <xf numFmtId="0" fontId="26" fillId="0" borderId="0" xfId="0" applyFont="1" applyAlignment="1">
      <alignment horizontal="justify" vertical="center" wrapText="1"/>
    </xf>
    <xf numFmtId="0" fontId="156" fillId="0" borderId="0" xfId="514" applyFont="1" applyAlignment="1">
      <alignment horizontal="center" vertical="center" wrapText="1"/>
    </xf>
    <xf numFmtId="0" fontId="26" fillId="0" borderId="62" xfId="0" applyFont="1" applyBorder="1" applyAlignment="1">
      <alignment vertical="top" wrapText="1"/>
    </xf>
    <xf numFmtId="0" fontId="37" fillId="0" borderId="0" xfId="0" applyFont="1" applyAlignment="1">
      <alignment horizontal="center"/>
    </xf>
    <xf numFmtId="0" fontId="26" fillId="0" borderId="0" xfId="0" applyFont="1" applyAlignment="1">
      <alignment horizontal="center" vertical="center" wrapText="1"/>
    </xf>
    <xf numFmtId="0" fontId="32" fillId="0" borderId="0" xfId="0" applyFont="1" applyAlignment="1">
      <alignment vertical="center" wrapText="1"/>
    </xf>
    <xf numFmtId="0" fontId="32" fillId="0" borderId="0" xfId="0" applyFont="1" applyAlignment="1">
      <alignment horizontal="center" vertical="center" wrapText="1"/>
    </xf>
    <xf numFmtId="0" fontId="26" fillId="0" borderId="0" xfId="0" applyFont="1" applyAlignment="1">
      <alignment horizontal="right" vertical="center" wrapText="1"/>
    </xf>
    <xf numFmtId="214" fontId="31" fillId="0" borderId="0" xfId="0" applyNumberFormat="1" applyFont="1" applyAlignment="1">
      <alignment horizontal="right" vertical="center" wrapText="1"/>
    </xf>
    <xf numFmtId="0" fontId="34" fillId="39" borderId="19" xfId="513" applyFont="1" applyFill="1" applyBorder="1" applyAlignment="1">
      <alignment horizontal="justify" vertical="center" wrapText="1"/>
    </xf>
    <xf numFmtId="0" fontId="35" fillId="39" borderId="25" xfId="431" applyFont="1" applyFill="1" applyBorder="1" applyAlignment="1">
      <alignment vertical="center"/>
    </xf>
    <xf numFmtId="199" fontId="35" fillId="39" borderId="19" xfId="431" applyNumberFormat="1" applyFont="1" applyFill="1" applyBorder="1" applyAlignment="1">
      <alignment horizontal="right" vertical="center" wrapText="1"/>
    </xf>
    <xf numFmtId="43" fontId="157" fillId="0" borderId="0" xfId="248" applyFont="1" applyFill="1" applyBorder="1" applyAlignment="1" applyProtection="1">
      <alignment horizontal="center" vertical="center"/>
    </xf>
    <xf numFmtId="0" fontId="35" fillId="0" borderId="87" xfId="508" applyFont="1" applyBorder="1" applyAlignment="1">
      <alignment vertical="center"/>
    </xf>
    <xf numFmtId="0" fontId="35" fillId="0" borderId="86" xfId="508" applyFont="1" applyBorder="1" applyAlignment="1">
      <alignment horizontal="left" vertical="center"/>
    </xf>
    <xf numFmtId="191" fontId="35" fillId="0" borderId="28" xfId="508" applyNumberFormat="1" applyFont="1" applyBorder="1" applyAlignment="1">
      <alignment vertical="center"/>
    </xf>
    <xf numFmtId="175" fontId="26" fillId="0" borderId="0" xfId="631" applyFont="1" applyAlignment="1">
      <alignment vertical="center" wrapText="1"/>
    </xf>
    <xf numFmtId="175" fontId="26" fillId="0" borderId="0" xfId="631" applyFill="1" applyAlignment="1">
      <alignment horizontal="center" vertical="center" wrapText="1"/>
    </xf>
    <xf numFmtId="15" fontId="32" fillId="0" borderId="41" xfId="1755" applyNumberFormat="1" applyFont="1" applyBorder="1" applyAlignment="1">
      <alignment vertical="center" wrapText="1"/>
    </xf>
    <xf numFmtId="0" fontId="35" fillId="35" borderId="14" xfId="431" applyFont="1" applyFill="1" applyBorder="1" applyAlignment="1">
      <alignment horizontal="justify" vertical="center" wrapText="1"/>
    </xf>
    <xf numFmtId="0" fontId="39" fillId="35" borderId="13" xfId="431" applyFont="1" applyFill="1" applyBorder="1" applyAlignment="1">
      <alignment horizontal="center" vertical="center" wrapText="1"/>
    </xf>
    <xf numFmtId="184" fontId="39" fillId="35" borderId="14" xfId="431" applyNumberFormat="1" applyFont="1" applyFill="1" applyBorder="1" applyAlignment="1">
      <alignment horizontal="center" vertical="center" wrapText="1"/>
    </xf>
    <xf numFmtId="216" fontId="39" fillId="35" borderId="13" xfId="431" applyNumberFormat="1" applyFont="1" applyFill="1" applyBorder="1" applyAlignment="1">
      <alignment horizontal="center" vertical="center" wrapText="1"/>
    </xf>
    <xf numFmtId="0" fontId="36" fillId="35" borderId="23" xfId="618" applyFont="1" applyFill="1" applyBorder="1" applyAlignment="1">
      <alignment horizontal="center" vertical="center" wrapText="1"/>
    </xf>
    <xf numFmtId="179" fontId="31" fillId="35" borderId="33" xfId="618" applyNumberFormat="1" applyFont="1" applyFill="1" applyBorder="1" applyAlignment="1">
      <alignment horizontal="center" vertical="center" wrapText="1"/>
    </xf>
    <xf numFmtId="14" fontId="0" fillId="0" borderId="0" xfId="0" applyNumberFormat="1"/>
    <xf numFmtId="0" fontId="165" fillId="0" borderId="16" xfId="477" applyFont="1" applyBorder="1" applyAlignment="1">
      <alignment horizontal="center" vertical="center"/>
    </xf>
    <xf numFmtId="0" fontId="35" fillId="0" borderId="16" xfId="431" applyFont="1" applyBorder="1" applyAlignment="1">
      <alignment horizontal="justify" vertical="center" wrapText="1"/>
    </xf>
    <xf numFmtId="4" fontId="35" fillId="0" borderId="16" xfId="477" applyNumberFormat="1" applyFont="1" applyBorder="1" applyAlignment="1">
      <alignment horizontal="center" vertical="center"/>
    </xf>
    <xf numFmtId="0" fontId="35" fillId="0" borderId="16" xfId="431" applyFont="1" applyBorder="1" applyAlignment="1">
      <alignment horizontal="center" vertical="center"/>
    </xf>
    <xf numFmtId="184" fontId="35" fillId="0" borderId="16" xfId="431" applyNumberFormat="1" applyFont="1" applyBorder="1" applyAlignment="1">
      <alignment vertical="center"/>
    </xf>
    <xf numFmtId="39" fontId="35" fillId="0" borderId="16" xfId="343" applyNumberFormat="1" applyFont="1" applyFill="1" applyBorder="1" applyAlignment="1">
      <alignment horizontal="center" vertical="center"/>
    </xf>
    <xf numFmtId="199" fontId="35" fillId="0" borderId="16" xfId="431" applyNumberFormat="1" applyFont="1" applyBorder="1" applyAlignment="1">
      <alignment horizontal="center" vertical="center"/>
    </xf>
    <xf numFmtId="199" fontId="35" fillId="0" borderId="0" xfId="431" applyNumberFormat="1" applyFont="1" applyAlignment="1">
      <alignment horizontal="center" vertical="center"/>
    </xf>
    <xf numFmtId="4" fontId="26" fillId="0" borderId="93" xfId="477" applyNumberFormat="1" applyFont="1" applyBorder="1" applyAlignment="1">
      <alignment horizontal="center" vertical="center"/>
    </xf>
    <xf numFmtId="176" fontId="26" fillId="0" borderId="0" xfId="477" applyNumberFormat="1" applyFont="1"/>
    <xf numFmtId="0" fontId="35" fillId="0" borderId="94" xfId="0" applyFont="1" applyBorder="1" applyAlignment="1">
      <alignment vertical="center"/>
    </xf>
    <xf numFmtId="186" fontId="29" fillId="35" borderId="25" xfId="509" applyNumberFormat="1" applyFill="1" applyBorder="1" applyAlignment="1">
      <alignment horizontal="center" vertical="center"/>
    </xf>
    <xf numFmtId="0" fontId="35" fillId="35" borderId="59" xfId="509" applyFont="1" applyFill="1" applyBorder="1" applyAlignment="1">
      <alignment horizontal="right" vertical="center"/>
    </xf>
    <xf numFmtId="177" fontId="35" fillId="35" borderId="54" xfId="509" applyNumberFormat="1" applyFont="1" applyFill="1" applyBorder="1" applyAlignment="1">
      <alignment horizontal="right" vertical="center"/>
    </xf>
    <xf numFmtId="0" fontId="35" fillId="0" borderId="55" xfId="509" applyFont="1" applyBorder="1" applyAlignment="1">
      <alignment horizontal="center" vertical="center"/>
    </xf>
    <xf numFmtId="0" fontId="35" fillId="0" borderId="22" xfId="509" applyFont="1" applyBorder="1" applyAlignment="1">
      <alignment horizontal="left" vertical="center"/>
    </xf>
    <xf numFmtId="0" fontId="29" fillId="0" borderId="45" xfId="509" applyBorder="1" applyAlignment="1">
      <alignment horizontal="left" vertical="center"/>
    </xf>
    <xf numFmtId="0" fontId="29" fillId="0" borderId="45" xfId="509" applyBorder="1" applyAlignment="1">
      <alignment horizontal="center" vertical="center"/>
    </xf>
    <xf numFmtId="4" fontId="29" fillId="0" borderId="45" xfId="509" applyNumberFormat="1" applyBorder="1" applyAlignment="1">
      <alignment horizontal="right" vertical="center"/>
    </xf>
    <xf numFmtId="4" fontId="29" fillId="0" borderId="58" xfId="509" applyNumberFormat="1" applyBorder="1" applyAlignment="1">
      <alignment horizontal="right" vertical="center"/>
    </xf>
    <xf numFmtId="0" fontId="80" fillId="0" borderId="35" xfId="0" applyFont="1" applyBorder="1" applyAlignment="1">
      <alignment horizontal="center" vertical="center"/>
    </xf>
    <xf numFmtId="225" fontId="77" fillId="0" borderId="0" xfId="477" applyNumberFormat="1" applyFont="1" applyAlignment="1">
      <alignment horizontal="center" vertical="center"/>
    </xf>
    <xf numFmtId="0" fontId="106" fillId="43" borderId="13" xfId="477" applyFont="1" applyFill="1" applyBorder="1" applyAlignment="1">
      <alignment horizontal="center" vertical="center"/>
    </xf>
    <xf numFmtId="2" fontId="26" fillId="0" borderId="21" xfId="618" applyNumberFormat="1" applyBorder="1" applyAlignment="1">
      <alignment horizontal="center" vertical="center"/>
    </xf>
    <xf numFmtId="173" fontId="31" fillId="41" borderId="24" xfId="389" applyFont="1" applyFill="1" applyBorder="1" applyAlignment="1">
      <alignment horizontal="justify" vertical="top" wrapText="1"/>
    </xf>
    <xf numFmtId="173" fontId="32" fillId="0" borderId="0" xfId="348" applyFont="1" applyFill="1" applyAlignment="1">
      <alignment horizontal="center" vertical="center" wrapText="1"/>
    </xf>
    <xf numFmtId="14" fontId="171" fillId="0" borderId="0" xfId="0" applyNumberFormat="1" applyFont="1"/>
    <xf numFmtId="39" fontId="26" fillId="0" borderId="104" xfId="343" applyNumberFormat="1" applyFont="1" applyFill="1" applyBorder="1" applyAlignment="1">
      <alignment horizontal="center" vertical="center"/>
    </xf>
    <xf numFmtId="199" fontId="26" fillId="0" borderId="104" xfId="431" applyNumberFormat="1" applyFont="1" applyBorder="1" applyAlignment="1">
      <alignment horizontal="center" vertical="center"/>
    </xf>
    <xf numFmtId="0" fontId="37" fillId="0" borderId="0" xfId="477" applyFont="1" applyAlignment="1">
      <alignment horizontal="center" vertical="center"/>
    </xf>
    <xf numFmtId="2" fontId="37" fillId="0" borderId="0" xfId="477" applyNumberFormat="1" applyFont="1" applyAlignment="1">
      <alignment horizontal="center" vertical="center"/>
    </xf>
    <xf numFmtId="0" fontId="45" fillId="0" borderId="15" xfId="616" applyFont="1" applyBorder="1" applyAlignment="1">
      <alignment vertical="center" wrapText="1"/>
    </xf>
    <xf numFmtId="0" fontId="45" fillId="0" borderId="14" xfId="616" applyFont="1" applyBorder="1" applyAlignment="1">
      <alignment vertical="center" wrapText="1"/>
    </xf>
    <xf numFmtId="0" fontId="35" fillId="0" borderId="0" xfId="35771" applyFont="1" applyAlignment="1">
      <alignment horizontal="center" vertical="center" wrapText="1"/>
    </xf>
    <xf numFmtId="0" fontId="35" fillId="0" borderId="0" xfId="2515" applyFont="1" applyAlignment="1">
      <alignment horizontal="center" vertical="center" wrapText="1"/>
    </xf>
    <xf numFmtId="199" fontId="35" fillId="0" borderId="0" xfId="2516" applyNumberFormat="1" applyFont="1" applyFill="1" applyBorder="1" applyAlignment="1">
      <alignment horizontal="right" vertical="center"/>
    </xf>
    <xf numFmtId="0" fontId="80" fillId="0" borderId="0" xfId="0" applyFont="1" applyAlignment="1">
      <alignment horizontal="left" vertical="center" wrapText="1"/>
    </xf>
    <xf numFmtId="0" fontId="142" fillId="0" borderId="0" xfId="0" applyFont="1"/>
    <xf numFmtId="0" fontId="40" fillId="0" borderId="0" xfId="0" applyFont="1" applyAlignment="1">
      <alignment vertical="center" wrapText="1"/>
    </xf>
    <xf numFmtId="250" fontId="40" fillId="0" borderId="0" xfId="0" applyNumberFormat="1" applyFont="1" applyAlignment="1">
      <alignment horizontal="right" vertical="center" wrapText="1"/>
    </xf>
    <xf numFmtId="0" fontId="40" fillId="0" borderId="0" xfId="0" applyFont="1" applyAlignment="1">
      <alignment horizontal="right" vertical="center" wrapText="1"/>
    </xf>
    <xf numFmtId="0" fontId="31" fillId="0" borderId="10" xfId="0" applyFont="1" applyBorder="1" applyAlignment="1">
      <alignment horizontal="center" vertical="center" wrapText="1"/>
    </xf>
    <xf numFmtId="0" fontId="31" fillId="0" borderId="10" xfId="0" applyFont="1" applyBorder="1" applyAlignment="1">
      <alignment vertical="center" wrapText="1"/>
    </xf>
    <xf numFmtId="0" fontId="32" fillId="43" borderId="25" xfId="434" applyFont="1" applyFill="1" applyBorder="1" applyAlignment="1">
      <alignment horizontal="justify" vertical="center" wrapText="1"/>
    </xf>
    <xf numFmtId="0" fontId="31" fillId="0" borderId="35" xfId="623" applyFont="1" applyBorder="1" applyAlignment="1">
      <alignment horizontal="justify" vertical="top" wrapText="1"/>
    </xf>
    <xf numFmtId="178" fontId="31" fillId="0" borderId="0" xfId="636" applyNumberFormat="1" applyFont="1" applyFill="1" applyBorder="1" applyAlignment="1">
      <alignment horizontal="justify" vertical="top" wrapText="1"/>
    </xf>
    <xf numFmtId="0" fontId="26" fillId="0" borderId="0" xfId="644" applyAlignment="1">
      <alignment vertical="center"/>
    </xf>
    <xf numFmtId="0" fontId="105" fillId="0" borderId="104" xfId="477" applyFont="1" applyBorder="1" applyAlignment="1">
      <alignment horizontal="center" vertical="center"/>
    </xf>
    <xf numFmtId="0" fontId="26" fillId="0" borderId="104" xfId="431" applyFont="1" applyBorder="1" applyAlignment="1">
      <alignment horizontal="justify" vertical="center" wrapText="1"/>
    </xf>
    <xf numFmtId="4" fontId="26" fillId="0" borderId="19" xfId="477" applyNumberFormat="1" applyFont="1" applyBorder="1" applyAlignment="1">
      <alignment horizontal="center" vertical="center"/>
    </xf>
    <xf numFmtId="0" fontId="26" fillId="0" borderId="104" xfId="431" applyFont="1" applyBorder="1" applyAlignment="1">
      <alignment horizontal="center" vertical="center"/>
    </xf>
    <xf numFmtId="184" fontId="26" fillId="0" borderId="104" xfId="431" applyNumberFormat="1" applyFont="1" applyBorder="1" applyAlignment="1">
      <alignment vertical="center"/>
    </xf>
    <xf numFmtId="0" fontId="28" fillId="47" borderId="0" xfId="464" applyFont="1" applyFill="1"/>
    <xf numFmtId="0" fontId="26" fillId="0" borderId="0" xfId="644" applyAlignment="1">
      <alignment horizontal="center" vertical="center"/>
    </xf>
    <xf numFmtId="0" fontId="26" fillId="0" borderId="0" xfId="644" applyAlignment="1">
      <alignment horizontal="justify" vertical="center" wrapText="1"/>
    </xf>
    <xf numFmtId="0" fontId="26" fillId="0" borderId="0" xfId="644" applyAlignment="1">
      <alignment vertical="center" wrapText="1"/>
    </xf>
    <xf numFmtId="0" fontId="141" fillId="98" borderId="26" xfId="644" applyFont="1" applyFill="1" applyBorder="1" applyAlignment="1">
      <alignment horizontal="center" vertical="center" wrapText="1"/>
    </xf>
    <xf numFmtId="0" fontId="141" fillId="98" borderId="57" xfId="644" applyFont="1" applyFill="1" applyBorder="1" applyAlignment="1">
      <alignment horizontal="center" vertical="center" wrapText="1"/>
    </xf>
    <xf numFmtId="0" fontId="141" fillId="98" borderId="31" xfId="644" applyFont="1" applyFill="1" applyBorder="1" applyAlignment="1">
      <alignment horizontal="center" vertical="center" wrapText="1"/>
    </xf>
    <xf numFmtId="0" fontId="141" fillId="98" borderId="40" xfId="644" applyFont="1" applyFill="1" applyBorder="1" applyAlignment="1">
      <alignment horizontal="center" vertical="center" wrapText="1"/>
    </xf>
    <xf numFmtId="0" fontId="26" fillId="0" borderId="0" xfId="644" applyAlignment="1">
      <alignment horizontal="center" vertical="center" wrapText="1"/>
    </xf>
    <xf numFmtId="0" fontId="26" fillId="100" borderId="0" xfId="644" applyFill="1" applyAlignment="1">
      <alignment horizontal="center" vertical="center" wrapText="1"/>
    </xf>
    <xf numFmtId="0" fontId="26" fillId="0" borderId="28" xfId="644" applyBorder="1" applyAlignment="1">
      <alignment horizontal="center" vertical="center"/>
    </xf>
    <xf numFmtId="0" fontId="26" fillId="0" borderId="28" xfId="644" applyBorder="1" applyAlignment="1">
      <alignment horizontal="center" vertical="center" wrapText="1"/>
    </xf>
    <xf numFmtId="0" fontId="28" fillId="0" borderId="28" xfId="644" applyFont="1" applyBorder="1" applyAlignment="1">
      <alignment horizontal="justify" vertical="top" wrapText="1"/>
    </xf>
    <xf numFmtId="0" fontId="28" fillId="0" borderId="28" xfId="644" applyFont="1" applyBorder="1" applyAlignment="1">
      <alignment horizontal="center" vertical="center" wrapText="1"/>
    </xf>
    <xf numFmtId="0" fontId="26" fillId="0" borderId="64" xfId="644" applyBorder="1" applyAlignment="1">
      <alignment horizontal="center" vertical="center"/>
    </xf>
    <xf numFmtId="0" fontId="26" fillId="0" borderId="86" xfId="644" applyBorder="1" applyAlignment="1">
      <alignment horizontal="center" vertical="center"/>
    </xf>
    <xf numFmtId="0" fontId="26" fillId="0" borderId="86" xfId="644" applyBorder="1" applyAlignment="1">
      <alignment horizontal="center" vertical="center" wrapText="1"/>
    </xf>
    <xf numFmtId="0" fontId="26" fillId="0" borderId="53" xfId="644" applyBorder="1" applyAlignment="1">
      <alignment horizontal="center" vertical="center"/>
    </xf>
    <xf numFmtId="0" fontId="26" fillId="0" borderId="20" xfId="644" applyBorder="1" applyAlignment="1">
      <alignment horizontal="center" vertical="center"/>
    </xf>
    <xf numFmtId="0" fontId="26" fillId="0" borderId="39" xfId="644" applyBorder="1" applyAlignment="1">
      <alignment horizontal="center" vertical="center" wrapText="1"/>
    </xf>
    <xf numFmtId="0" fontId="26" fillId="0" borderId="11" xfId="644" applyBorder="1" applyAlignment="1">
      <alignment horizontal="center" vertical="center" wrapText="1"/>
    </xf>
    <xf numFmtId="0" fontId="26" fillId="0" borderId="53" xfId="644" applyBorder="1" applyAlignment="1">
      <alignment horizontal="center" vertical="center" wrapText="1"/>
    </xf>
    <xf numFmtId="0" fontId="28" fillId="0" borderId="23" xfId="644" applyFont="1" applyBorder="1" applyAlignment="1">
      <alignment horizontal="center" vertical="center" wrapText="1"/>
    </xf>
    <xf numFmtId="0" fontId="28" fillId="0" borderId="42" xfId="644" applyFont="1" applyBorder="1" applyAlignment="1">
      <alignment horizontal="justify" vertical="center" wrapText="1"/>
    </xf>
    <xf numFmtId="0" fontId="26" fillId="0" borderId="11" xfId="644" applyBorder="1" applyAlignment="1">
      <alignment horizontal="center" vertical="center"/>
    </xf>
    <xf numFmtId="0" fontId="28" fillId="0" borderId="61" xfId="644" applyFont="1" applyBorder="1" applyAlignment="1">
      <alignment horizontal="center" vertical="center" wrapText="1"/>
    </xf>
    <xf numFmtId="0" fontId="28" fillId="0" borderId="59" xfId="644" applyFont="1" applyBorder="1" applyAlignment="1">
      <alignment horizontal="justify" vertical="center" wrapText="1"/>
    </xf>
    <xf numFmtId="0" fontId="26" fillId="0" borderId="94" xfId="644" applyBorder="1" applyAlignment="1">
      <alignment horizontal="center" vertical="center"/>
    </xf>
    <xf numFmtId="0" fontId="28" fillId="0" borderId="29" xfId="644" applyFont="1" applyBorder="1" applyAlignment="1">
      <alignment horizontal="center" vertical="center" wrapText="1"/>
    </xf>
    <xf numFmtId="0" fontId="28" fillId="0" borderId="10" xfId="644" applyFont="1" applyBorder="1" applyAlignment="1">
      <alignment horizontal="justify" vertical="center" wrapText="1"/>
    </xf>
    <xf numFmtId="0" fontId="26" fillId="0" borderId="116" xfId="644" applyBorder="1" applyAlignment="1">
      <alignment vertical="center" wrapText="1"/>
    </xf>
    <xf numFmtId="0" fontId="28" fillId="0" borderId="56" xfId="644" applyFont="1" applyBorder="1" applyAlignment="1">
      <alignment horizontal="justify" vertical="center" wrapText="1"/>
    </xf>
    <xf numFmtId="0" fontId="28" fillId="0" borderId="117" xfId="644" applyFont="1" applyBorder="1" applyAlignment="1">
      <alignment horizontal="justify" vertical="center" wrapText="1"/>
    </xf>
    <xf numFmtId="0" fontId="28" fillId="0" borderId="46" xfId="644" applyFont="1" applyBorder="1" applyAlignment="1">
      <alignment horizontal="justify" vertical="center" wrapText="1"/>
    </xf>
    <xf numFmtId="0" fontId="28" fillId="0" borderId="38" xfId="644" applyFont="1" applyBorder="1" applyAlignment="1">
      <alignment horizontal="justify" vertical="center" wrapText="1"/>
    </xf>
    <xf numFmtId="0" fontId="26" fillId="0" borderId="87" xfId="0" applyFont="1" applyBorder="1" applyAlignment="1">
      <alignment vertical="top" wrapText="1"/>
    </xf>
    <xf numFmtId="0" fontId="31" fillId="0" borderId="0" xfId="0" applyFont="1" applyAlignment="1">
      <alignment vertical="center" wrapText="1"/>
    </xf>
    <xf numFmtId="0" fontId="80" fillId="0" borderId="71" xfId="0" applyFont="1" applyBorder="1" applyAlignment="1">
      <alignment horizontal="center" vertical="center"/>
    </xf>
    <xf numFmtId="0" fontId="26" fillId="0" borderId="56" xfId="0" applyFont="1" applyBorder="1" applyAlignment="1">
      <alignment horizontal="justify" vertical="center" wrapText="1"/>
    </xf>
    <xf numFmtId="0" fontId="26" fillId="0" borderId="21" xfId="0" applyFont="1" applyBorder="1" applyAlignment="1">
      <alignment horizontal="center" vertical="center" wrapText="1"/>
    </xf>
    <xf numFmtId="0" fontId="0" fillId="0" borderId="0" xfId="0" applyAlignment="1">
      <alignment vertical="center" wrapText="1"/>
    </xf>
    <xf numFmtId="0" fontId="0" fillId="0" borderId="86" xfId="0" applyBorder="1" applyAlignment="1">
      <alignment horizontal="center" vertical="center" wrapText="1"/>
    </xf>
    <xf numFmtId="0" fontId="26" fillId="0" borderId="86" xfId="0" applyFont="1" applyBorder="1" applyAlignment="1">
      <alignment horizontal="center" vertical="center" wrapText="1"/>
    </xf>
    <xf numFmtId="178" fontId="0" fillId="0" borderId="0" xfId="348" applyNumberFormat="1" applyFont="1" applyAlignment="1">
      <alignment vertical="center"/>
    </xf>
    <xf numFmtId="178" fontId="0" fillId="0" borderId="0" xfId="0" applyNumberFormat="1" applyAlignment="1">
      <alignment vertical="center"/>
    </xf>
    <xf numFmtId="0" fontId="28" fillId="0" borderId="47" xfId="0" applyFont="1" applyBorder="1" applyAlignment="1">
      <alignment horizontal="center" vertical="center" wrapText="1"/>
    </xf>
    <xf numFmtId="0" fontId="28" fillId="0" borderId="48" xfId="0" applyFont="1" applyBorder="1" applyAlignment="1">
      <alignment horizontal="justify" vertical="center" wrapText="1"/>
    </xf>
    <xf numFmtId="0" fontId="35" fillId="0" borderId="35" xfId="0" applyFont="1" applyBorder="1" applyAlignment="1">
      <alignment vertical="center"/>
    </xf>
    <xf numFmtId="0" fontId="35" fillId="0" borderId="36" xfId="0" applyFont="1" applyBorder="1" applyAlignment="1">
      <alignment vertical="center"/>
    </xf>
    <xf numFmtId="0" fontId="35" fillId="0" borderId="25" xfId="0" applyFont="1" applyBorder="1" applyAlignment="1">
      <alignment vertical="center"/>
    </xf>
    <xf numFmtId="0" fontId="35" fillId="0" borderId="37" xfId="0" applyFont="1" applyBorder="1" applyAlignment="1">
      <alignment vertical="center"/>
    </xf>
    <xf numFmtId="0" fontId="98" fillId="0" borderId="119" xfId="619" applyFont="1" applyBorder="1"/>
    <xf numFmtId="0" fontId="98" fillId="0" borderId="119" xfId="619" applyFont="1" applyBorder="1" applyAlignment="1">
      <alignment horizontal="center" vertical="center"/>
    </xf>
    <xf numFmtId="0" fontId="98" fillId="0" borderId="119" xfId="619" applyFont="1" applyBorder="1" applyAlignment="1">
      <alignment horizontal="center"/>
    </xf>
    <xf numFmtId="0" fontId="98" fillId="0" borderId="119" xfId="619" applyFont="1" applyBorder="1" applyAlignment="1">
      <alignment horizontal="justify"/>
    </xf>
    <xf numFmtId="0" fontId="98" fillId="0" borderId="120" xfId="619" applyFont="1" applyBorder="1"/>
    <xf numFmtId="179" fontId="154" fillId="0" borderId="0" xfId="0" applyNumberFormat="1" applyFont="1" applyAlignment="1">
      <alignment horizontal="left" vertical="center" wrapText="1"/>
    </xf>
    <xf numFmtId="0" fontId="31" fillId="0" borderId="0" xfId="0" applyFont="1" applyAlignment="1">
      <alignment horizontal="center" vertical="center"/>
    </xf>
    <xf numFmtId="0" fontId="37" fillId="47" borderId="0" xfId="0" applyFont="1" applyFill="1"/>
    <xf numFmtId="0" fontId="26" fillId="0" borderId="118" xfId="0" applyFont="1" applyBorder="1" applyAlignment="1">
      <alignment vertical="center" wrapText="1"/>
    </xf>
    <xf numFmtId="0" fontId="37" fillId="0" borderId="87" xfId="0" applyFont="1" applyBorder="1"/>
    <xf numFmtId="0" fontId="26" fillId="0" borderId="87" xfId="0" applyFont="1" applyBorder="1" applyAlignment="1">
      <alignment horizontal="center" vertical="center" wrapText="1"/>
    </xf>
    <xf numFmtId="0" fontId="26" fillId="0" borderId="87" xfId="0" applyFont="1" applyBorder="1" applyAlignment="1">
      <alignment vertical="center" wrapText="1"/>
    </xf>
    <xf numFmtId="0" fontId="32" fillId="0" borderId="87" xfId="512" applyFont="1" applyBorder="1" applyAlignment="1">
      <alignment horizontal="center" vertical="center" wrapText="1"/>
    </xf>
    <xf numFmtId="0" fontId="31" fillId="0" borderId="86" xfId="0" applyFont="1" applyBorder="1" applyAlignment="1">
      <alignment horizontal="right" vertical="center"/>
    </xf>
    <xf numFmtId="214" fontId="31" fillId="0" borderId="86" xfId="0" applyNumberFormat="1" applyFont="1" applyBorder="1" applyAlignment="1">
      <alignment horizontal="right" vertical="center" wrapText="1"/>
    </xf>
    <xf numFmtId="0" fontId="31" fillId="0" borderId="35" xfId="633" applyFont="1" applyBorder="1" applyAlignment="1">
      <alignment horizontal="justify" vertical="top" wrapText="1"/>
    </xf>
    <xf numFmtId="0" fontId="32" fillId="41" borderId="0" xfId="633" applyFont="1" applyFill="1" applyAlignment="1">
      <alignment horizontal="left" vertical="center" wrapText="1"/>
    </xf>
    <xf numFmtId="0" fontId="32" fillId="41" borderId="35" xfId="633" applyFont="1" applyFill="1" applyBorder="1" applyAlignment="1">
      <alignment horizontal="left" vertical="center" wrapText="1"/>
    </xf>
    <xf numFmtId="0" fontId="32" fillId="0" borderId="0" xfId="633" applyFont="1" applyAlignment="1">
      <alignment horizontal="right" vertical="center" wrapText="1"/>
    </xf>
    <xf numFmtId="0" fontId="32" fillId="41" borderId="36" xfId="633" applyFont="1" applyFill="1" applyBorder="1" applyAlignment="1">
      <alignment horizontal="justify" vertical="center" wrapText="1"/>
    </xf>
    <xf numFmtId="212" fontId="32" fillId="0" borderId="0" xfId="633" applyNumberFormat="1" applyFont="1" applyAlignment="1">
      <alignment horizontal="left" vertical="center" wrapText="1"/>
    </xf>
    <xf numFmtId="0" fontId="32" fillId="0" borderId="0" xfId="633" applyFont="1" applyAlignment="1">
      <alignment horizontal="left" vertical="center" wrapText="1"/>
    </xf>
    <xf numFmtId="219" fontId="31" fillId="0" borderId="0" xfId="545" applyNumberFormat="1" applyFont="1" applyFill="1" applyBorder="1" applyAlignment="1">
      <alignment horizontal="right" vertical="center" wrapText="1"/>
    </xf>
    <xf numFmtId="0" fontId="31" fillId="0" borderId="36" xfId="633" applyFont="1" applyBorder="1" applyAlignment="1">
      <alignment horizontal="justify" vertical="center" wrapText="1"/>
    </xf>
    <xf numFmtId="0" fontId="99" fillId="0" borderId="0" xfId="619" applyFont="1"/>
    <xf numFmtId="0" fontId="99" fillId="0" borderId="68" xfId="619" applyFont="1" applyBorder="1"/>
    <xf numFmtId="0" fontId="99" fillId="44" borderId="15" xfId="621" applyFont="1" applyFill="1" applyBorder="1" applyAlignment="1">
      <alignment vertical="center"/>
    </xf>
    <xf numFmtId="0" fontId="99" fillId="44" borderId="32" xfId="621" applyFont="1" applyFill="1" applyBorder="1" applyAlignment="1">
      <alignment vertical="center"/>
    </xf>
    <xf numFmtId="0" fontId="99" fillId="0" borderId="69" xfId="619" applyFont="1" applyBorder="1"/>
    <xf numFmtId="0" fontId="205" fillId="0" borderId="0" xfId="619" applyFont="1"/>
    <xf numFmtId="0" fontId="99" fillId="0" borderId="64" xfId="621" applyFont="1" applyBorder="1" applyAlignment="1">
      <alignment horizontal="center" vertical="center"/>
    </xf>
    <xf numFmtId="166" fontId="99" fillId="0" borderId="56" xfId="624" applyNumberFormat="1" applyFont="1" applyBorder="1" applyAlignment="1">
      <alignment vertical="center" wrapText="1"/>
    </xf>
    <xf numFmtId="0" fontId="97" fillId="0" borderId="64" xfId="621" applyFont="1" applyBorder="1" applyAlignment="1">
      <alignment horizontal="center" vertical="center"/>
    </xf>
    <xf numFmtId="166" fontId="97" fillId="0" borderId="56" xfId="624" applyNumberFormat="1" applyFont="1" applyBorder="1" applyAlignment="1">
      <alignment vertical="center" wrapText="1"/>
    </xf>
    <xf numFmtId="212" fontId="32" fillId="0" borderId="0" xfId="633" applyNumberFormat="1" applyFont="1" applyAlignment="1">
      <alignment horizontal="left" vertical="center"/>
    </xf>
    <xf numFmtId="0" fontId="31" fillId="0" borderId="0" xfId="0" applyFont="1" applyAlignment="1">
      <alignment horizontal="right" vertical="center"/>
    </xf>
    <xf numFmtId="9" fontId="35" fillId="0" borderId="0" xfId="0" applyNumberFormat="1" applyFont="1" applyAlignment="1">
      <alignment horizontal="center" vertical="center"/>
    </xf>
    <xf numFmtId="0" fontId="206" fillId="0" borderId="0" xfId="0" applyFont="1" applyAlignment="1">
      <alignment wrapText="1"/>
    </xf>
    <xf numFmtId="1" fontId="97" fillId="0" borderId="64" xfId="621" applyNumberFormat="1" applyFont="1" applyBorder="1" applyAlignment="1">
      <alignment horizontal="center" vertical="center"/>
    </xf>
    <xf numFmtId="10" fontId="4" fillId="0" borderId="0" xfId="545" applyNumberFormat="1" applyFont="1" applyAlignment="1">
      <alignment horizontal="center"/>
    </xf>
    <xf numFmtId="204" fontId="4" fillId="0" borderId="0" xfId="46598"/>
    <xf numFmtId="204" fontId="140" fillId="0" borderId="26" xfId="46598" applyFont="1" applyBorder="1" applyAlignment="1">
      <alignment horizontal="center" vertical="center" wrapText="1"/>
    </xf>
    <xf numFmtId="169" fontId="139" fillId="82" borderId="0" xfId="631" applyNumberFormat="1" applyFont="1" applyFill="1" applyAlignment="1">
      <alignment horizontal="center" vertical="center" wrapText="1"/>
    </xf>
    <xf numFmtId="175" fontId="26" fillId="82" borderId="0" xfId="631" applyFill="1" applyAlignment="1">
      <alignment horizontal="justify" vertical="center" wrapText="1"/>
    </xf>
    <xf numFmtId="43" fontId="26" fillId="82" borderId="0" xfId="248" applyFill="1" applyBorder="1" applyAlignment="1">
      <alignment horizontal="left" vertical="center" wrapText="1"/>
    </xf>
    <xf numFmtId="175" fontId="26" fillId="82" borderId="0" xfId="631" applyFill="1" applyBorder="1" applyAlignment="1">
      <alignment horizontal="left" vertical="center" wrapText="1"/>
    </xf>
    <xf numFmtId="175" fontId="26" fillId="82" borderId="0" xfId="631" applyFill="1" applyBorder="1" applyAlignment="1">
      <alignment horizontal="center" vertical="center" wrapText="1"/>
    </xf>
    <xf numFmtId="0" fontId="31" fillId="0" borderId="0" xfId="1757" applyFont="1" applyAlignment="1">
      <alignment vertical="top" wrapText="1"/>
    </xf>
    <xf numFmtId="219" fontId="31" fillId="0" borderId="0" xfId="637" applyNumberFormat="1" applyFont="1" applyFill="1" applyAlignment="1">
      <alignment horizontal="center" vertical="center"/>
    </xf>
    <xf numFmtId="218" fontId="32" fillId="0" borderId="0" xfId="46598" applyNumberFormat="1" applyFont="1" applyAlignment="1">
      <alignment horizontal="right"/>
    </xf>
    <xf numFmtId="199" fontId="26" fillId="49" borderId="0" xfId="431" applyNumberFormat="1" applyFont="1" applyFill="1" applyAlignment="1">
      <alignment horizontal="center" vertical="center"/>
    </xf>
    <xf numFmtId="179" fontId="37" fillId="0" borderId="0" xfId="0" applyNumberFormat="1" applyFont="1" applyAlignment="1">
      <alignment horizontal="left" vertical="center" wrapText="1"/>
    </xf>
    <xf numFmtId="0" fontId="26" fillId="0" borderId="93" xfId="431" applyFont="1" applyBorder="1" applyAlignment="1">
      <alignment horizontal="justify" vertical="center" wrapText="1"/>
    </xf>
    <xf numFmtId="0" fontId="26" fillId="0" borderId="93" xfId="431" applyFont="1" applyBorder="1" applyAlignment="1">
      <alignment horizontal="center" vertical="center"/>
    </xf>
    <xf numFmtId="184" fontId="26" fillId="0" borderId="93" xfId="431" applyNumberFormat="1" applyFont="1" applyBorder="1" applyAlignment="1">
      <alignment vertical="center"/>
    </xf>
    <xf numFmtId="39" fontId="26" fillId="0" borderId="93" xfId="343" applyNumberFormat="1" applyFont="1" applyFill="1" applyBorder="1" applyAlignment="1">
      <alignment horizontal="center" vertical="center"/>
    </xf>
    <xf numFmtId="199" fontId="26" fillId="0" borderId="93" xfId="431" applyNumberFormat="1" applyFont="1" applyBorder="1" applyAlignment="1">
      <alignment horizontal="center" vertical="center"/>
    </xf>
    <xf numFmtId="0" fontId="37" fillId="0" borderId="0" xfId="477" applyFont="1" applyAlignment="1">
      <alignment vertical="center"/>
    </xf>
    <xf numFmtId="0" fontId="34" fillId="0" borderId="0" xfId="477" applyFont="1" applyAlignment="1">
      <alignment vertical="center"/>
    </xf>
    <xf numFmtId="0" fontId="37" fillId="49" borderId="0" xfId="477" applyFont="1" applyFill="1" applyAlignment="1">
      <alignment vertical="center"/>
    </xf>
    <xf numFmtId="199" fontId="37" fillId="0" borderId="0" xfId="477" applyNumberFormat="1" applyFont="1" applyAlignment="1">
      <alignment vertical="center"/>
    </xf>
    <xf numFmtId="189" fontId="28" fillId="0" borderId="0" xfId="1338" applyNumberFormat="1" applyFont="1" applyAlignment="1">
      <alignment horizontal="center" vertical="center"/>
    </xf>
    <xf numFmtId="0" fontId="28" fillId="0" borderId="0" xfId="1338" applyFont="1"/>
    <xf numFmtId="0" fontId="0" fillId="0" borderId="0" xfId="0" applyAlignment="1">
      <alignment wrapText="1"/>
    </xf>
    <xf numFmtId="0" fontId="36" fillId="35" borderId="21" xfId="509" applyFont="1" applyFill="1" applyBorder="1" applyAlignment="1">
      <alignment horizontal="center" vertical="center" wrapText="1"/>
    </xf>
    <xf numFmtId="186" fontId="35" fillId="35" borderId="23" xfId="509" applyNumberFormat="1" applyFont="1" applyFill="1" applyBorder="1" applyAlignment="1">
      <alignment horizontal="center" vertical="center"/>
    </xf>
    <xf numFmtId="0" fontId="35" fillId="35" borderId="23" xfId="509" applyFont="1" applyFill="1" applyBorder="1" applyAlignment="1">
      <alignment horizontal="center" vertical="center"/>
    </xf>
    <xf numFmtId="0" fontId="35" fillId="35" borderId="61" xfId="509" applyFont="1" applyFill="1" applyBorder="1" applyAlignment="1">
      <alignment horizontal="center" vertical="center" wrapText="1"/>
    </xf>
    <xf numFmtId="193" fontId="45" fillId="0" borderId="0" xfId="508" applyNumberFormat="1" applyFont="1" applyAlignment="1">
      <alignment vertical="center"/>
    </xf>
    <xf numFmtId="2" fontId="208" fillId="44" borderId="0" xfId="0" applyNumberFormat="1" applyFont="1" applyFill="1" applyAlignment="1">
      <alignment horizontal="center"/>
    </xf>
    <xf numFmtId="2" fontId="209" fillId="44" borderId="0" xfId="0" applyNumberFormat="1" applyFont="1" applyFill="1" applyAlignment="1">
      <alignment horizontal="center" vertical="center"/>
    </xf>
    <xf numFmtId="2" fontId="209" fillId="44" borderId="0" xfId="0" applyNumberFormat="1" applyFont="1" applyFill="1" applyAlignment="1">
      <alignment horizontal="center"/>
    </xf>
    <xf numFmtId="2" fontId="208" fillId="0" borderId="0" xfId="545" applyNumberFormat="1" applyFont="1" applyFill="1" applyBorder="1" applyAlignment="1">
      <alignment horizontal="center" vertical="center"/>
    </xf>
    <xf numFmtId="2" fontId="208" fillId="0" borderId="0" xfId="545" applyNumberFormat="1" applyFont="1" applyFill="1" applyBorder="1" applyAlignment="1">
      <alignment horizontal="center"/>
    </xf>
    <xf numFmtId="2" fontId="209" fillId="0" borderId="0" xfId="0" applyNumberFormat="1" applyFont="1" applyAlignment="1">
      <alignment horizontal="center"/>
    </xf>
    <xf numFmtId="2" fontId="209" fillId="0" borderId="11" xfId="0" applyNumberFormat="1" applyFont="1" applyBorder="1" applyAlignment="1">
      <alignment horizontal="center"/>
    </xf>
    <xf numFmtId="2" fontId="208" fillId="44" borderId="0" xfId="545" applyNumberFormat="1" applyFont="1" applyFill="1" applyBorder="1" applyAlignment="1">
      <alignment horizontal="center" vertical="center"/>
    </xf>
    <xf numFmtId="2" fontId="208" fillId="44" borderId="0" xfId="545" applyNumberFormat="1" applyFont="1" applyFill="1" applyBorder="1" applyAlignment="1">
      <alignment horizontal="center"/>
    </xf>
    <xf numFmtId="2" fontId="209" fillId="44" borderId="11" xfId="0" applyNumberFormat="1" applyFont="1" applyFill="1" applyBorder="1" applyAlignment="1">
      <alignment horizontal="center"/>
    </xf>
    <xf numFmtId="17" fontId="80" fillId="0" borderId="0" xfId="615" applyNumberFormat="1" applyFont="1" applyAlignment="1">
      <alignment vertical="center"/>
    </xf>
    <xf numFmtId="0" fontId="210" fillId="0" borderId="0" xfId="0" applyFont="1" applyAlignment="1">
      <alignment vertical="center" wrapText="1"/>
    </xf>
    <xf numFmtId="183" fontId="80" fillId="0" borderId="0" xfId="545" applyNumberFormat="1" applyFont="1" applyAlignment="1">
      <alignment vertical="center"/>
    </xf>
    <xf numFmtId="217" fontId="26" fillId="0" borderId="0" xfId="0" applyNumberFormat="1" applyFont="1" applyAlignment="1">
      <alignment horizontal="center" vertical="center"/>
    </xf>
    <xf numFmtId="0" fontId="80" fillId="0" borderId="0" xfId="615" applyFont="1" applyAlignment="1">
      <alignment vertical="center" wrapText="1"/>
    </xf>
    <xf numFmtId="0" fontId="26" fillId="37" borderId="0" xfId="46599" applyFill="1" applyAlignment="1">
      <alignment horizontal="center" vertical="center"/>
    </xf>
    <xf numFmtId="0" fontId="31" fillId="37" borderId="30" xfId="46600" applyFont="1" applyFill="1" applyBorder="1" applyAlignment="1">
      <alignment vertical="center" wrapText="1"/>
    </xf>
    <xf numFmtId="0" fontId="26" fillId="37" borderId="0" xfId="46600" applyFill="1" applyAlignment="1">
      <alignment horizontal="justify" vertical="center" wrapText="1"/>
    </xf>
    <xf numFmtId="0" fontId="26" fillId="37" borderId="0" xfId="46600" applyFill="1" applyAlignment="1">
      <alignment horizontal="justify" vertical="center"/>
    </xf>
    <xf numFmtId="0" fontId="26" fillId="37" borderId="0" xfId="46599" applyFill="1"/>
    <xf numFmtId="0" fontId="31" fillId="37" borderId="37" xfId="46600" applyFont="1" applyFill="1" applyBorder="1" applyAlignment="1">
      <alignment vertical="center" wrapText="1"/>
    </xf>
    <xf numFmtId="0" fontId="35" fillId="37" borderId="13" xfId="46599" applyFont="1" applyFill="1" applyBorder="1" applyAlignment="1">
      <alignment horizontal="center" vertical="center" wrapText="1"/>
    </xf>
    <xf numFmtId="0" fontId="35" fillId="37" borderId="31" xfId="46600" applyFont="1" applyFill="1" applyBorder="1" applyAlignment="1">
      <alignment horizontal="center" vertical="center"/>
    </xf>
    <xf numFmtId="199" fontId="35" fillId="37" borderId="31" xfId="46600" applyNumberFormat="1" applyFont="1" applyFill="1" applyBorder="1" applyAlignment="1">
      <alignment horizontal="center" vertical="center" wrapText="1"/>
    </xf>
    <xf numFmtId="179" fontId="35" fillId="37" borderId="40" xfId="46600" applyNumberFormat="1" applyFont="1" applyFill="1" applyBorder="1" applyAlignment="1">
      <alignment horizontal="center" vertical="center" wrapText="1"/>
    </xf>
    <xf numFmtId="220" fontId="35" fillId="35" borderId="19" xfId="46600" applyNumberFormat="1" applyFont="1" applyFill="1" applyBorder="1" applyAlignment="1">
      <alignment vertical="center"/>
    </xf>
    <xf numFmtId="0" fontId="35" fillId="35" borderId="15" xfId="46600" applyFont="1" applyFill="1" applyBorder="1" applyAlignment="1">
      <alignment vertical="center"/>
    </xf>
    <xf numFmtId="2" fontId="35" fillId="35" borderId="13" xfId="46600" applyNumberFormat="1" applyFont="1" applyFill="1" applyBorder="1" applyAlignment="1">
      <alignment horizontal="center" vertical="center"/>
    </xf>
    <xf numFmtId="220" fontId="35" fillId="35" borderId="13" xfId="46600" applyNumberFormat="1" applyFont="1" applyFill="1" applyBorder="1" applyAlignment="1">
      <alignment vertical="center"/>
    </xf>
    <xf numFmtId="0" fontId="87" fillId="37" borderId="0" xfId="46599" applyFont="1" applyFill="1" applyAlignment="1">
      <alignment horizontal="center" vertical="center"/>
    </xf>
    <xf numFmtId="0" fontId="87" fillId="37" borderId="0" xfId="46599" applyFont="1" applyFill="1"/>
    <xf numFmtId="0" fontId="87" fillId="37" borderId="0" xfId="46601" applyFont="1" applyFill="1"/>
    <xf numFmtId="0" fontId="87" fillId="37" borderId="0" xfId="46601" applyFont="1" applyFill="1" applyAlignment="1">
      <alignment horizontal="center"/>
    </xf>
    <xf numFmtId="199" fontId="26" fillId="37" borderId="0" xfId="46599" applyNumberFormat="1" applyFill="1" applyAlignment="1">
      <alignment horizontal="right"/>
    </xf>
    <xf numFmtId="199" fontId="26" fillId="37" borderId="0" xfId="46599" applyNumberFormat="1" applyFill="1"/>
    <xf numFmtId="0" fontId="26" fillId="37" borderId="0" xfId="46599" applyFill="1" applyAlignment="1">
      <alignment horizontal="center"/>
    </xf>
    <xf numFmtId="177" fontId="99" fillId="0" borderId="13" xfId="627" applyNumberFormat="1" applyFont="1" applyBorder="1" applyAlignment="1">
      <alignment vertical="center"/>
    </xf>
    <xf numFmtId="177" fontId="101" fillId="0" borderId="36" xfId="628" applyNumberFormat="1" applyFont="1" applyBorder="1" applyAlignment="1">
      <alignment vertical="center"/>
    </xf>
    <xf numFmtId="10" fontId="35" fillId="35" borderId="13" xfId="45672" applyNumberFormat="1" applyFont="1" applyFill="1" applyBorder="1" applyAlignment="1">
      <alignment horizontal="center" vertical="center"/>
    </xf>
    <xf numFmtId="200" fontId="26" fillId="0" borderId="21" xfId="46602" applyNumberFormat="1" applyFont="1" applyFill="1" applyBorder="1" applyAlignment="1">
      <alignment horizontal="center" vertical="center"/>
    </xf>
    <xf numFmtId="0" fontId="35" fillId="35" borderId="14" xfId="46600" applyFont="1" applyFill="1" applyBorder="1" applyAlignment="1">
      <alignment vertical="center"/>
    </xf>
    <xf numFmtId="0" fontId="26" fillId="0" borderId="20" xfId="618" applyBorder="1" applyAlignment="1">
      <alignment horizontal="center" vertical="center"/>
    </xf>
    <xf numFmtId="17" fontId="26" fillId="0" borderId="21" xfId="618" applyNumberFormat="1" applyBorder="1" applyAlignment="1">
      <alignment horizontal="center" vertical="center"/>
    </xf>
    <xf numFmtId="0" fontId="26" fillId="0" borderId="21" xfId="618" applyBorder="1" applyAlignment="1">
      <alignment horizontal="center" vertical="center"/>
    </xf>
    <xf numFmtId="188" fontId="26" fillId="0" borderId="21" xfId="618" applyNumberFormat="1" applyBorder="1" applyAlignment="1">
      <alignment horizontal="center" vertical="center"/>
    </xf>
    <xf numFmtId="0" fontId="80" fillId="0" borderId="38" xfId="615" applyFont="1" applyBorder="1" applyAlignment="1">
      <alignment vertical="center"/>
    </xf>
    <xf numFmtId="0" fontId="39" fillId="49" borderId="33" xfId="618" applyFont="1" applyFill="1" applyBorder="1" applyAlignment="1">
      <alignment horizontal="center" vertical="center"/>
    </xf>
    <xf numFmtId="0" fontId="28" fillId="0" borderId="0" xfId="644" applyFont="1" applyAlignment="1">
      <alignment horizontal="justify" vertical="center" wrapText="1"/>
    </xf>
    <xf numFmtId="0" fontId="28" fillId="0" borderId="0" xfId="644" applyFont="1" applyAlignment="1">
      <alignment wrapText="1"/>
    </xf>
    <xf numFmtId="166" fontId="99" fillId="0" borderId="36" xfId="624" applyNumberFormat="1" applyFont="1" applyBorder="1" applyAlignment="1">
      <alignment vertical="center" wrapText="1"/>
    </xf>
    <xf numFmtId="217" fontId="26" fillId="0" borderId="0" xfId="0" applyNumberFormat="1" applyFont="1" applyAlignment="1">
      <alignment vertical="center"/>
    </xf>
    <xf numFmtId="177" fontId="31" fillId="0" borderId="0" xfId="248" applyNumberFormat="1" applyFont="1" applyFill="1" applyBorder="1" applyAlignment="1" applyProtection="1">
      <alignment horizontal="center" vertical="center" wrapText="1"/>
    </xf>
    <xf numFmtId="0" fontId="212" fillId="102" borderId="131" xfId="0" applyFont="1" applyFill="1" applyBorder="1" applyAlignment="1">
      <alignment horizontal="center" vertical="center" wrapText="1"/>
    </xf>
    <xf numFmtId="176" fontId="212" fillId="102" borderId="131" xfId="0" applyNumberFormat="1" applyFont="1" applyFill="1" applyBorder="1" applyAlignment="1">
      <alignment horizontal="center" vertical="center" wrapText="1"/>
    </xf>
    <xf numFmtId="266" fontId="212" fillId="102" borderId="131" xfId="348" applyNumberFormat="1" applyFont="1" applyFill="1" applyBorder="1" applyAlignment="1">
      <alignment horizontal="center" vertical="center" wrapText="1"/>
    </xf>
    <xf numFmtId="43" fontId="37" fillId="0" borderId="0" xfId="248" applyFont="1" applyFill="1" applyBorder="1" applyAlignment="1">
      <alignment horizontal="center" vertical="center"/>
    </xf>
    <xf numFmtId="165" fontId="31" fillId="35" borderId="15" xfId="13014" applyNumberFormat="1" applyFont="1" applyFill="1" applyBorder="1" applyAlignment="1" applyProtection="1">
      <alignment horizontal="justify" vertical="center" wrapText="1"/>
    </xf>
    <xf numFmtId="265" fontId="207" fillId="0" borderId="0" xfId="248" applyNumberFormat="1" applyFont="1" applyBorder="1"/>
    <xf numFmtId="226" fontId="26" fillId="0" borderId="0" xfId="631" applyNumberFormat="1" applyBorder="1" applyAlignment="1">
      <alignment horizontal="center" vertical="center" wrapText="1"/>
    </xf>
    <xf numFmtId="175" fontId="26" fillId="0" borderId="0" xfId="631" applyBorder="1" applyAlignment="1">
      <alignment vertical="center" wrapText="1"/>
    </xf>
    <xf numFmtId="175" fontId="26" fillId="82" borderId="0" xfId="631" applyFill="1" applyBorder="1" applyAlignment="1">
      <alignment horizontal="justify" vertical="center" wrapText="1"/>
    </xf>
    <xf numFmtId="43" fontId="95" fillId="82" borderId="0" xfId="248" applyFont="1" applyFill="1" applyBorder="1" applyAlignment="1">
      <alignment horizontal="left" vertical="center" wrapText="1"/>
    </xf>
    <xf numFmtId="43" fontId="138" fillId="0" borderId="0" xfId="248" applyFont="1" applyBorder="1" applyAlignment="1">
      <alignment horizontal="center" vertical="center" wrapText="1"/>
    </xf>
    <xf numFmtId="185" fontId="26" fillId="0" borderId="0" xfId="631" applyNumberFormat="1" applyFont="1" applyBorder="1" applyAlignment="1">
      <alignment horizontal="center" vertical="center" wrapText="1"/>
    </xf>
    <xf numFmtId="0" fontId="26" fillId="103" borderId="86" xfId="644" applyFill="1" applyBorder="1" applyAlignment="1">
      <alignment horizontal="center" vertical="center" wrapText="1"/>
    </xf>
    <xf numFmtId="0" fontId="35" fillId="0" borderId="0" xfId="617" applyFont="1" applyAlignment="1">
      <alignment horizontal="center" vertical="center"/>
    </xf>
    <xf numFmtId="0" fontId="26" fillId="0" borderId="137" xfId="633" applyBorder="1" applyAlignment="1">
      <alignment horizontal="center" vertical="center"/>
    </xf>
    <xf numFmtId="0" fontId="26" fillId="0" borderId="138" xfId="633" applyBorder="1" applyAlignment="1">
      <alignment horizontal="center" vertical="center"/>
    </xf>
    <xf numFmtId="0" fontId="26" fillId="0" borderId="139" xfId="633" applyBorder="1" applyAlignment="1">
      <alignment horizontal="center" vertical="center"/>
    </xf>
    <xf numFmtId="226" fontId="26" fillId="0" borderId="0" xfId="631" applyNumberFormat="1" applyFont="1" applyFill="1" applyAlignment="1">
      <alignment horizontal="center" vertical="center" wrapText="1"/>
    </xf>
    <xf numFmtId="1" fontId="99" fillId="0" borderId="64" xfId="621" applyNumberFormat="1" applyFont="1" applyBorder="1" applyAlignment="1">
      <alignment horizontal="center" vertical="center"/>
    </xf>
    <xf numFmtId="4" fontId="26" fillId="0" borderId="104" xfId="477" applyNumberFormat="1" applyFont="1" applyBorder="1" applyAlignment="1">
      <alignment horizontal="center" vertical="center"/>
    </xf>
    <xf numFmtId="2" fontId="26" fillId="0" borderId="84" xfId="0" applyNumberFormat="1" applyFont="1" applyBorder="1" applyAlignment="1">
      <alignment horizontal="center" vertical="center"/>
    </xf>
    <xf numFmtId="0" fontId="121" fillId="0" borderId="31" xfId="0" applyFont="1" applyBorder="1" applyAlignment="1">
      <alignment horizontal="center" vertical="center" wrapText="1"/>
    </xf>
    <xf numFmtId="0" fontId="214" fillId="0" borderId="31" xfId="0" applyFont="1" applyBorder="1" applyAlignment="1">
      <alignment horizontal="center" vertical="center" wrapText="1"/>
    </xf>
    <xf numFmtId="179" fontId="215" fillId="0" borderId="61" xfId="0" applyNumberFormat="1" applyFont="1" applyBorder="1" applyAlignment="1">
      <alignment vertical="center" wrapText="1"/>
    </xf>
    <xf numFmtId="179" fontId="215" fillId="0" borderId="61" xfId="0" applyNumberFormat="1" applyFont="1" applyBorder="1" applyAlignment="1">
      <alignment vertical="center"/>
    </xf>
    <xf numFmtId="0" fontId="213" fillId="0" borderId="0" xfId="0" applyFont="1" applyAlignment="1">
      <alignment horizontal="right" vertical="center" wrapText="1"/>
    </xf>
    <xf numFmtId="179" fontId="0" fillId="0" borderId="0" xfId="0" applyNumberFormat="1" applyAlignment="1">
      <alignment vertical="center" wrapText="1"/>
    </xf>
    <xf numFmtId="9" fontId="0" fillId="0" borderId="0" xfId="545" applyFont="1" applyAlignment="1">
      <alignment vertical="center"/>
    </xf>
    <xf numFmtId="0" fontId="121" fillId="0" borderId="55" xfId="0" applyFont="1" applyBorder="1" applyAlignment="1">
      <alignment horizontal="center" vertical="center" wrapText="1"/>
    </xf>
    <xf numFmtId="0" fontId="121" fillId="0" borderId="41" xfId="0" applyFont="1" applyBorder="1" applyAlignment="1">
      <alignment horizontal="center" vertical="center" wrapText="1"/>
    </xf>
    <xf numFmtId="0" fontId="121" fillId="0" borderId="41" xfId="0" applyFont="1" applyBorder="1" applyAlignment="1">
      <alignment horizontal="center" vertical="center"/>
    </xf>
    <xf numFmtId="0" fontId="121" fillId="0" borderId="33" xfId="0" applyFont="1" applyBorder="1" applyAlignment="1">
      <alignment horizontal="center" vertical="center"/>
    </xf>
    <xf numFmtId="0" fontId="217" fillId="0" borderId="25" xfId="0" applyFont="1" applyBorder="1" applyAlignment="1">
      <alignment horizontal="center" vertical="center" wrapText="1"/>
    </xf>
    <xf numFmtId="9" fontId="0" fillId="0" borderId="25" xfId="0" applyNumberFormat="1" applyBorder="1" applyAlignment="1">
      <alignment horizontal="center" vertical="center"/>
    </xf>
    <xf numFmtId="181" fontId="80" fillId="0" borderId="0" xfId="615" applyNumberFormat="1" applyFont="1" applyAlignment="1">
      <alignment vertical="center"/>
    </xf>
    <xf numFmtId="0" fontId="214" fillId="0" borderId="40" xfId="0" applyFont="1" applyBorder="1" applyAlignment="1">
      <alignment horizontal="center" vertical="center" wrapText="1"/>
    </xf>
    <xf numFmtId="219" fontId="121" fillId="0" borderId="29" xfId="0" applyNumberFormat="1" applyFont="1" applyBorder="1" applyAlignment="1">
      <alignment horizontal="center" vertical="center" wrapText="1"/>
    </xf>
    <xf numFmtId="179" fontId="215" fillId="0" borderId="21" xfId="0" applyNumberFormat="1" applyFont="1" applyBorder="1" applyAlignment="1">
      <alignment vertical="center" wrapText="1"/>
    </xf>
    <xf numFmtId="179" fontId="215" fillId="0" borderId="38" xfId="0" applyNumberFormat="1" applyFont="1" applyBorder="1" applyAlignment="1">
      <alignment vertical="center" wrapText="1"/>
    </xf>
    <xf numFmtId="179" fontId="215" fillId="0" borderId="54" xfId="0" applyNumberFormat="1" applyFont="1" applyBorder="1" applyAlignment="1">
      <alignment vertical="center"/>
    </xf>
    <xf numFmtId="219" fontId="121" fillId="0" borderId="46" xfId="0" applyNumberFormat="1" applyFont="1" applyBorder="1" applyAlignment="1">
      <alignment horizontal="center" vertical="center" wrapText="1"/>
    </xf>
    <xf numFmtId="189" fontId="28" fillId="0" borderId="84" xfId="0" applyNumberFormat="1" applyFont="1" applyBorder="1" applyAlignment="1">
      <alignment horizontal="center" vertical="center"/>
    </xf>
    <xf numFmtId="49" fontId="26" fillId="0" borderId="129" xfId="631" applyNumberFormat="1" applyBorder="1" applyAlignment="1">
      <alignment horizontal="left" vertical="center" wrapText="1"/>
    </xf>
    <xf numFmtId="175" fontId="26" fillId="0" borderId="129" xfId="631" applyBorder="1" applyAlignment="1">
      <alignment horizontal="center" vertical="center" wrapText="1"/>
    </xf>
    <xf numFmtId="185" fontId="138" fillId="0" borderId="129" xfId="631" applyNumberFormat="1" applyFont="1" applyBorder="1" applyAlignment="1">
      <alignment horizontal="center" vertical="center" wrapText="1"/>
    </xf>
    <xf numFmtId="218" fontId="26" fillId="0" borderId="129" xfId="1598" applyNumberFormat="1" applyFont="1" applyBorder="1" applyAlignment="1">
      <alignment horizontal="right" vertical="center" wrapText="1"/>
    </xf>
    <xf numFmtId="2" fontId="35" fillId="49" borderId="23" xfId="618" applyNumberFormat="1" applyFont="1" applyFill="1" applyBorder="1" applyAlignment="1">
      <alignment horizontal="center" vertical="center"/>
    </xf>
    <xf numFmtId="0" fontId="0" fillId="0" borderId="132" xfId="0" applyBorder="1" applyAlignment="1">
      <alignment horizontal="center"/>
    </xf>
    <xf numFmtId="0" fontId="0" fillId="0" borderId="132" xfId="0" applyBorder="1" applyAlignment="1">
      <alignment horizontal="left"/>
    </xf>
    <xf numFmtId="266" fontId="0" fillId="0" borderId="132" xfId="348" applyNumberFormat="1" applyFont="1" applyFill="1" applyBorder="1" applyAlignment="1">
      <alignment horizontal="left"/>
    </xf>
    <xf numFmtId="266" fontId="0" fillId="0" borderId="132" xfId="348" applyNumberFormat="1" applyFont="1" applyBorder="1" applyAlignment="1">
      <alignment horizontal="left"/>
    </xf>
    <xf numFmtId="10" fontId="80" fillId="0" borderId="0" xfId="615" applyNumberFormat="1" applyFont="1" applyAlignment="1">
      <alignment vertical="center"/>
    </xf>
    <xf numFmtId="10" fontId="0" fillId="0" borderId="54" xfId="545" applyNumberFormat="1" applyFont="1" applyBorder="1" applyAlignment="1">
      <alignment horizontal="center" vertical="center"/>
    </xf>
    <xf numFmtId="169" fontId="95" fillId="0" borderId="0" xfId="631" applyNumberFormat="1" applyFont="1" applyAlignment="1">
      <alignment horizontal="center" vertical="center" wrapText="1"/>
    </xf>
    <xf numFmtId="226" fontId="95" fillId="0" borderId="0" xfId="631" applyNumberFormat="1" applyFont="1" applyAlignment="1">
      <alignment horizontal="center" vertical="center" wrapText="1"/>
    </xf>
    <xf numFmtId="175" fontId="95" fillId="0" borderId="0" xfId="631" applyFont="1" applyAlignment="1">
      <alignment vertical="center" wrapText="1"/>
    </xf>
    <xf numFmtId="185" fontId="95" fillId="0" borderId="0" xfId="631" applyNumberFormat="1" applyFont="1" applyAlignment="1">
      <alignment horizontal="center" vertical="center" wrapText="1"/>
    </xf>
    <xf numFmtId="185" fontId="95" fillId="0" borderId="0" xfId="631" applyNumberFormat="1" applyFont="1" applyBorder="1" applyAlignment="1">
      <alignment horizontal="center" vertical="center" wrapText="1"/>
    </xf>
    <xf numFmtId="0" fontId="40" fillId="0" borderId="0" xfId="0" applyFont="1" applyAlignment="1">
      <alignment horizontal="center" vertical="center"/>
    </xf>
    <xf numFmtId="226" fontId="26" fillId="0" borderId="0" xfId="631" applyNumberFormat="1" applyFont="1" applyAlignment="1">
      <alignment horizontal="center" vertical="center" wrapText="1"/>
    </xf>
    <xf numFmtId="0" fontId="0" fillId="0" borderId="132" xfId="0" applyBorder="1" applyAlignment="1">
      <alignment horizontal="left" wrapText="1"/>
    </xf>
    <xf numFmtId="0" fontId="0" fillId="0" borderId="0" xfId="497" applyFont="1" applyAlignment="1">
      <alignment horizontal="left" vertical="top"/>
    </xf>
    <xf numFmtId="0" fontId="0" fillId="0" borderId="132" xfId="0" applyBorder="1" applyAlignment="1">
      <alignment horizontal="center" wrapText="1"/>
    </xf>
    <xf numFmtId="266" fontId="0" fillId="0" borderId="132" xfId="348" applyNumberFormat="1" applyFont="1" applyBorder="1" applyAlignment="1">
      <alignment horizontal="left" wrapText="1"/>
    </xf>
    <xf numFmtId="0" fontId="28" fillId="47" borderId="0" xfId="464" applyFont="1" applyFill="1" applyAlignment="1">
      <alignment horizontal="center"/>
    </xf>
    <xf numFmtId="190" fontId="28" fillId="47" borderId="0" xfId="464" applyNumberFormat="1" applyFont="1" applyFill="1"/>
    <xf numFmtId="169" fontId="26" fillId="0" borderId="0" xfId="631" applyNumberFormat="1" applyFont="1" applyFill="1" applyAlignment="1">
      <alignment horizontal="center" vertical="center" wrapText="1"/>
    </xf>
    <xf numFmtId="175" fontId="26" fillId="0" borderId="0" xfId="631" applyFont="1" applyFill="1" applyBorder="1" applyAlignment="1">
      <alignment horizontal="center" vertical="center" wrapText="1"/>
    </xf>
    <xf numFmtId="175" fontId="26" fillId="0" borderId="0" xfId="631" applyFont="1" applyFill="1" applyBorder="1" applyAlignment="1">
      <alignment horizontal="left" vertical="center" wrapText="1"/>
    </xf>
    <xf numFmtId="1" fontId="32" fillId="0" borderId="27" xfId="0" applyNumberFormat="1" applyFont="1" applyBorder="1" applyAlignment="1">
      <alignment horizontal="center" vertical="center" wrapText="1"/>
    </xf>
    <xf numFmtId="185" fontId="26" fillId="0" borderId="0" xfId="631" applyNumberFormat="1" applyBorder="1" applyAlignment="1">
      <alignment horizontal="center" vertical="center" wrapText="1"/>
    </xf>
    <xf numFmtId="175" fontId="95" fillId="0" borderId="0" xfId="631" applyFont="1" applyBorder="1" applyAlignment="1">
      <alignment vertical="center" wrapText="1"/>
    </xf>
    <xf numFmtId="43" fontId="95" fillId="0" borderId="0" xfId="248" applyFont="1" applyBorder="1" applyAlignment="1">
      <alignment horizontal="center" vertical="center" wrapText="1"/>
    </xf>
    <xf numFmtId="169" fontId="26" fillId="82" borderId="0" xfId="631" applyNumberFormat="1" applyFont="1" applyFill="1" applyAlignment="1">
      <alignment horizontal="center" vertical="center" wrapText="1"/>
    </xf>
    <xf numFmtId="175" fontId="26" fillId="82" borderId="0" xfId="631" applyFont="1" applyFill="1" applyBorder="1" applyAlignment="1">
      <alignment horizontal="justify" vertical="center" wrapText="1"/>
    </xf>
    <xf numFmtId="43" fontId="26" fillId="82" borderId="0" xfId="248" applyFont="1" applyFill="1" applyBorder="1" applyAlignment="1">
      <alignment horizontal="left" vertical="center" wrapText="1"/>
    </xf>
    <xf numFmtId="175" fontId="26" fillId="82" borderId="0" xfId="631" applyFont="1" applyFill="1" applyBorder="1" applyAlignment="1">
      <alignment horizontal="left" vertical="center" wrapText="1"/>
    </xf>
    <xf numFmtId="175" fontId="26" fillId="82" borderId="0" xfId="631" applyFont="1" applyFill="1" applyBorder="1" applyAlignment="1">
      <alignment horizontal="center" vertical="center" wrapText="1"/>
    </xf>
    <xf numFmtId="175" fontId="26" fillId="82" borderId="0" xfId="631" applyFont="1" applyFill="1" applyAlignment="1">
      <alignment horizontal="justify" vertical="center" wrapText="1"/>
    </xf>
    <xf numFmtId="175" fontId="26" fillId="0" borderId="0" xfId="631" applyFont="1" applyBorder="1" applyAlignment="1">
      <alignment vertical="center" wrapText="1"/>
    </xf>
    <xf numFmtId="43" fontId="26" fillId="0" borderId="0" xfId="248" applyFont="1" applyBorder="1" applyAlignment="1">
      <alignment horizontal="center" vertical="center" wrapText="1"/>
    </xf>
    <xf numFmtId="226" fontId="26" fillId="0" borderId="0" xfId="631" applyNumberFormat="1" applyFont="1" applyBorder="1" applyAlignment="1">
      <alignment horizontal="center" vertical="center" wrapText="1"/>
    </xf>
    <xf numFmtId="10" fontId="105" fillId="0" borderId="0" xfId="545" applyNumberFormat="1" applyFont="1" applyAlignment="1">
      <alignment horizontal="center"/>
    </xf>
    <xf numFmtId="10" fontId="105" fillId="0" borderId="0" xfId="545" applyNumberFormat="1" applyFont="1" applyBorder="1" applyAlignment="1">
      <alignment horizontal="center"/>
    </xf>
    <xf numFmtId="204" fontId="105" fillId="0" borderId="0" xfId="46598" applyFont="1"/>
    <xf numFmtId="49" fontId="31" fillId="0" borderId="0" xfId="46598" applyNumberFormat="1" applyFont="1" applyAlignment="1">
      <alignment horizontal="right" vertical="center" wrapText="1"/>
    </xf>
    <xf numFmtId="173" fontId="223" fillId="0" borderId="0" xfId="348" applyFont="1" applyAlignment="1">
      <alignment horizontal="center" vertical="center" wrapText="1"/>
    </xf>
    <xf numFmtId="0" fontId="99" fillId="44" borderId="14" xfId="621" applyFont="1" applyFill="1" applyBorder="1" applyAlignment="1">
      <alignment horizontal="center" vertical="center"/>
    </xf>
    <xf numFmtId="0" fontId="99" fillId="0" borderId="35" xfId="621" applyFont="1" applyBorder="1" applyAlignment="1">
      <alignment horizontal="center" vertical="center"/>
    </xf>
    <xf numFmtId="0" fontId="100" fillId="0" borderId="0" xfId="619" applyFont="1" applyAlignment="1">
      <alignment horizontal="center"/>
    </xf>
    <xf numFmtId="0" fontId="73" fillId="0" borderId="0" xfId="619" applyFont="1" applyAlignment="1">
      <alignment horizontal="center"/>
    </xf>
    <xf numFmtId="1" fontId="48" fillId="44" borderId="31" xfId="1756" applyNumberFormat="1" applyFont="1" applyFill="1" applyBorder="1" applyAlignment="1">
      <alignment horizontal="left" vertical="center" wrapText="1"/>
    </xf>
    <xf numFmtId="1" fontId="99" fillId="44" borderId="15" xfId="621" applyNumberFormat="1" applyFont="1" applyFill="1" applyBorder="1" applyAlignment="1">
      <alignment horizontal="center" vertical="center"/>
    </xf>
    <xf numFmtId="0" fontId="224" fillId="0" borderId="0" xfId="619" applyFont="1" applyAlignment="1">
      <alignment horizontal="center" vertical="center"/>
    </xf>
    <xf numFmtId="166" fontId="224" fillId="0" borderId="0" xfId="619" applyNumberFormat="1" applyFont="1" applyAlignment="1">
      <alignment horizontal="center" vertical="center"/>
    </xf>
    <xf numFmtId="173" fontId="224" fillId="0" borderId="0" xfId="348" applyFont="1" applyAlignment="1">
      <alignment horizontal="center" vertical="center"/>
    </xf>
    <xf numFmtId="177" fontId="225" fillId="0" borderId="0" xfId="348" applyNumberFormat="1" applyFont="1" applyAlignment="1">
      <alignment horizontal="center" vertical="center"/>
    </xf>
    <xf numFmtId="0" fontId="226" fillId="0" borderId="0" xfId="619" applyFont="1" applyAlignment="1">
      <alignment horizontal="center" vertical="center"/>
    </xf>
    <xf numFmtId="49" fontId="224" fillId="0" borderId="0" xfId="619" applyNumberFormat="1" applyFont="1" applyAlignment="1">
      <alignment horizontal="center" vertical="center"/>
    </xf>
    <xf numFmtId="177" fontId="224" fillId="0" borderId="0" xfId="619" applyNumberFormat="1" applyFont="1" applyAlignment="1">
      <alignment horizontal="center" vertical="center"/>
    </xf>
    <xf numFmtId="0" fontId="26" fillId="0" borderId="0" xfId="508" applyFont="1" applyAlignment="1">
      <alignment horizontal="center" vertical="center"/>
    </xf>
    <xf numFmtId="0" fontId="35" fillId="0" borderId="0" xfId="515" applyFont="1" applyAlignment="1">
      <alignment horizontal="center" vertical="center" wrapText="1"/>
    </xf>
    <xf numFmtId="199" fontId="35" fillId="0" borderId="0" xfId="347" applyNumberFormat="1" applyFont="1" applyFill="1" applyBorder="1" applyAlignment="1">
      <alignment horizontal="right" vertical="center"/>
    </xf>
    <xf numFmtId="0" fontId="37" fillId="46" borderId="11" xfId="0" applyFont="1" applyFill="1" applyBorder="1" applyAlignment="1">
      <alignment horizontal="center" vertical="center"/>
    </xf>
    <xf numFmtId="0" fontId="223" fillId="0" borderId="0" xfId="0" applyFont="1" applyAlignment="1">
      <alignment horizontal="center" vertical="center"/>
    </xf>
    <xf numFmtId="0" fontId="223" fillId="0" borderId="0" xfId="508" applyFont="1" applyAlignment="1">
      <alignment horizontal="center" vertical="center"/>
    </xf>
    <xf numFmtId="0" fontId="223" fillId="0" borderId="0" xfId="508" applyFont="1" applyAlignment="1">
      <alignment horizontal="center" vertical="center" wrapText="1"/>
    </xf>
    <xf numFmtId="0" fontId="227" fillId="0" borderId="0" xfId="508" applyFont="1" applyAlignment="1">
      <alignment horizontal="center" vertical="center" wrapText="1"/>
    </xf>
    <xf numFmtId="0" fontId="228" fillId="0" borderId="140" xfId="0" applyFont="1" applyBorder="1" applyAlignment="1">
      <alignment horizontal="center" vertical="center" wrapText="1"/>
    </xf>
    <xf numFmtId="0" fontId="228" fillId="0" borderId="141" xfId="0" applyFont="1" applyBorder="1" applyAlignment="1">
      <alignment horizontal="center" vertical="center" wrapText="1"/>
    </xf>
    <xf numFmtId="0" fontId="228" fillId="0" borderId="141" xfId="0" applyFont="1" applyBorder="1" applyAlignment="1">
      <alignment horizontal="left" vertical="center" wrapText="1"/>
    </xf>
    <xf numFmtId="0" fontId="102" fillId="0" borderId="141" xfId="0" applyFont="1" applyBorder="1" applyAlignment="1">
      <alignment horizontal="center" vertical="center" wrapText="1"/>
    </xf>
    <xf numFmtId="219" fontId="229" fillId="0" borderId="0" xfId="505" applyNumberFormat="1" applyFont="1" applyAlignment="1">
      <alignment horizontal="center" vertical="center"/>
    </xf>
    <xf numFmtId="0" fontId="96" fillId="0" borderId="0" xfId="515" applyFont="1" applyAlignment="1">
      <alignment vertical="center"/>
    </xf>
    <xf numFmtId="0" fontId="96" fillId="0" borderId="0" xfId="515" applyFont="1" applyAlignment="1">
      <alignment horizontal="center" vertical="center"/>
    </xf>
    <xf numFmtId="199" fontId="96" fillId="0" borderId="0" xfId="347" applyNumberFormat="1" applyFont="1" applyFill="1" applyBorder="1" applyAlignment="1">
      <alignment horizontal="right" vertical="center"/>
    </xf>
    <xf numFmtId="43" fontId="103" fillId="0" borderId="0" xfId="248" applyFont="1" applyFill="1" applyAlignment="1">
      <alignment horizontal="center" vertical="center"/>
    </xf>
    <xf numFmtId="2" fontId="103" fillId="0" borderId="0" xfId="0" applyNumberFormat="1" applyFont="1" applyAlignment="1">
      <alignment horizontal="center" vertical="center"/>
    </xf>
    <xf numFmtId="0" fontId="96" fillId="0" borderId="0" xfId="515" applyFont="1" applyAlignment="1">
      <alignment horizontal="center" vertical="center" wrapText="1"/>
    </xf>
    <xf numFmtId="0" fontId="95" fillId="0" borderId="0" xfId="515" applyFont="1" applyAlignment="1">
      <alignment vertical="center" wrapText="1"/>
    </xf>
    <xf numFmtId="0" fontId="95" fillId="0" borderId="0" xfId="0" applyFont="1" applyAlignment="1">
      <alignment horizontal="justify" vertical="center" wrapText="1"/>
    </xf>
    <xf numFmtId="200" fontId="95" fillId="0" borderId="0" xfId="346" applyNumberFormat="1" applyFont="1" applyFill="1" applyBorder="1" applyAlignment="1">
      <alignment horizontal="center" vertical="center"/>
    </xf>
    <xf numFmtId="2" fontId="95" fillId="0" borderId="0" xfId="511" applyNumberFormat="1" applyFont="1" applyBorder="1" applyAlignment="1">
      <alignment horizontal="center" vertical="center" wrapText="1"/>
    </xf>
    <xf numFmtId="181" fontId="95" fillId="0" borderId="0" xfId="515" applyNumberFormat="1" applyFont="1" applyAlignment="1">
      <alignment horizontal="right" vertical="center" wrapText="1"/>
    </xf>
    <xf numFmtId="184" fontId="95" fillId="0" borderId="0" xfId="259" applyNumberFormat="1" applyFont="1" applyFill="1" applyBorder="1" applyAlignment="1">
      <alignment horizontal="right" vertical="center" wrapText="1"/>
    </xf>
    <xf numFmtId="0" fontId="96" fillId="0" borderId="0" xfId="515" applyFont="1" applyAlignment="1">
      <alignment vertical="center" wrapText="1"/>
    </xf>
    <xf numFmtId="0" fontId="103" fillId="46" borderId="0" xfId="0" applyFont="1" applyFill="1" applyAlignment="1">
      <alignment vertical="center"/>
    </xf>
    <xf numFmtId="0" fontId="96" fillId="46" borderId="0" xfId="515" applyFont="1" applyFill="1" applyAlignment="1">
      <alignment vertical="center" wrapText="1"/>
    </xf>
    <xf numFmtId="0" fontId="96" fillId="46" borderId="0" xfId="515" applyFont="1" applyFill="1" applyAlignment="1">
      <alignment horizontal="center" vertical="center" wrapText="1"/>
    </xf>
    <xf numFmtId="199" fontId="96" fillId="46" borderId="0" xfId="347" applyNumberFormat="1" applyFont="1" applyFill="1" applyBorder="1" applyAlignment="1">
      <alignment horizontal="right" vertical="center"/>
    </xf>
    <xf numFmtId="0" fontId="95" fillId="0" borderId="87" xfId="0" applyFont="1" applyBorder="1" applyAlignment="1">
      <alignment horizontal="justify" vertical="center" wrapText="1"/>
    </xf>
    <xf numFmtId="0" fontId="35" fillId="43" borderId="28" xfId="0" applyFont="1" applyFill="1" applyBorder="1" applyAlignment="1">
      <alignment horizontal="center" vertical="center"/>
    </xf>
    <xf numFmtId="2" fontId="37" fillId="0" borderId="0" xfId="0" applyNumberFormat="1" applyFont="1" applyAlignment="1">
      <alignment vertical="center"/>
    </xf>
    <xf numFmtId="0" fontId="37" fillId="0" borderId="84" xfId="11018" applyFont="1" applyBorder="1" applyAlignment="1">
      <alignment horizontal="center" vertical="center"/>
    </xf>
    <xf numFmtId="0" fontId="35" fillId="0" borderId="84" xfId="11018" applyFont="1" applyBorder="1" applyAlignment="1">
      <alignment horizontal="center" vertical="center" wrapText="1"/>
    </xf>
    <xf numFmtId="0" fontId="35" fillId="0" borderId="97" xfId="11018" applyFont="1" applyBorder="1" applyAlignment="1">
      <alignment horizontal="center" vertical="center" wrapText="1"/>
    </xf>
    <xf numFmtId="0" fontId="71" fillId="0" borderId="0" xfId="0" applyFont="1" applyAlignment="1">
      <alignment horizontal="left" vertical="center"/>
    </xf>
    <xf numFmtId="0" fontId="223" fillId="0" borderId="0" xfId="0" applyFont="1" applyAlignment="1">
      <alignment vertical="center"/>
    </xf>
    <xf numFmtId="219" fontId="233" fillId="36" borderId="0" xfId="505" applyNumberFormat="1" applyFont="1" applyFill="1" applyAlignment="1">
      <alignment horizontal="center" vertical="center"/>
    </xf>
    <xf numFmtId="0" fontId="231" fillId="0" borderId="0" xfId="508" applyFont="1" applyAlignment="1">
      <alignment horizontal="center" vertical="center"/>
    </xf>
    <xf numFmtId="0" fontId="232" fillId="0" borderId="0" xfId="508" applyFont="1" applyAlignment="1">
      <alignment horizontal="center" vertical="center"/>
    </xf>
    <xf numFmtId="10" fontId="231" fillId="0" borderId="0" xfId="508" applyNumberFormat="1" applyFont="1" applyAlignment="1">
      <alignment horizontal="center" vertical="center"/>
    </xf>
    <xf numFmtId="0" fontId="86" fillId="0" borderId="0" xfId="0" applyFont="1" applyAlignment="1">
      <alignment horizontal="center" vertical="center"/>
    </xf>
    <xf numFmtId="0" fontId="158" fillId="0" borderId="0" xfId="0" applyFont="1" applyAlignment="1">
      <alignment horizontal="center" vertical="center"/>
    </xf>
    <xf numFmtId="0" fontId="234" fillId="0" borderId="0" xfId="0" applyFont="1" applyAlignment="1">
      <alignment horizontal="center" vertical="center"/>
    </xf>
    <xf numFmtId="0" fontId="158" fillId="47" borderId="0" xfId="0" applyFont="1" applyFill="1" applyAlignment="1">
      <alignment horizontal="center" vertical="center"/>
    </xf>
    <xf numFmtId="0" fontId="35" fillId="0" borderId="0" xfId="0" applyFont="1" applyAlignment="1">
      <alignment horizontal="center" vertical="center"/>
    </xf>
    <xf numFmtId="0" fontId="0" fillId="0" borderId="0" xfId="0" applyAlignment="1">
      <alignment horizontal="center" vertical="center" wrapText="1"/>
    </xf>
    <xf numFmtId="0" fontId="34" fillId="0" borderId="0" xfId="0" applyFont="1" applyAlignment="1">
      <alignment horizontal="center" vertical="center"/>
    </xf>
    <xf numFmtId="2" fontId="38" fillId="104" borderId="0" xfId="0" applyNumberFormat="1" applyFont="1" applyFill="1" applyAlignment="1">
      <alignment horizontal="center" vertical="center" wrapText="1"/>
    </xf>
    <xf numFmtId="0" fontId="230" fillId="0" borderId="0" xfId="508" applyFont="1" applyAlignment="1">
      <alignment horizontal="center" vertical="center"/>
    </xf>
    <xf numFmtId="0" fontId="235" fillId="0" borderId="0" xfId="508" applyFont="1" applyAlignment="1">
      <alignment horizontal="center" vertical="center"/>
    </xf>
    <xf numFmtId="178" fontId="230" fillId="0" borderId="0" xfId="348" applyNumberFormat="1" applyFont="1" applyFill="1" applyAlignment="1">
      <alignment horizontal="center" vertical="center"/>
    </xf>
    <xf numFmtId="219" fontId="230" fillId="0" borderId="0" xfId="545" applyNumberFormat="1" applyFont="1" applyFill="1" applyAlignment="1">
      <alignment horizontal="center" vertical="center"/>
    </xf>
    <xf numFmtId="10" fontId="230" fillId="0" borderId="0" xfId="508" applyNumberFormat="1" applyFont="1" applyAlignment="1">
      <alignment horizontal="center" vertical="center"/>
    </xf>
    <xf numFmtId="219" fontId="236" fillId="36" borderId="0" xfId="505" applyNumberFormat="1" applyFont="1" applyFill="1" applyAlignment="1">
      <alignment horizontal="center" vertical="center"/>
    </xf>
    <xf numFmtId="173" fontId="223" fillId="0" borderId="0" xfId="348" applyFont="1" applyAlignment="1">
      <alignment horizontal="center" vertical="center"/>
    </xf>
    <xf numFmtId="217" fontId="223" fillId="0" borderId="0" xfId="0" applyNumberFormat="1" applyFont="1" applyAlignment="1">
      <alignment horizontal="center" vertical="center"/>
    </xf>
    <xf numFmtId="0" fontId="106" fillId="0" borderId="142" xfId="477" applyFont="1" applyBorder="1" applyAlignment="1">
      <alignment horizontal="center" vertical="center"/>
    </xf>
    <xf numFmtId="0" fontId="35" fillId="0" borderId="142" xfId="431" applyFont="1" applyBorder="1" applyAlignment="1">
      <alignment horizontal="justify" vertical="center" wrapText="1"/>
    </xf>
    <xf numFmtId="0" fontId="39" fillId="0" borderId="16" xfId="431" applyFont="1" applyBorder="1" applyAlignment="1">
      <alignment horizontal="center" vertical="center" wrapText="1"/>
    </xf>
    <xf numFmtId="184" fontId="39" fillId="0" borderId="142" xfId="431" applyNumberFormat="1" applyFont="1" applyBorder="1" applyAlignment="1">
      <alignment horizontal="center" vertical="center" wrapText="1"/>
    </xf>
    <xf numFmtId="216" fontId="39" fillId="0" borderId="16" xfId="431" applyNumberFormat="1" applyFont="1" applyBorder="1" applyAlignment="1">
      <alignment horizontal="center" vertical="center" wrapText="1"/>
    </xf>
    <xf numFmtId="2" fontId="34" fillId="0" borderId="0" xfId="477" applyNumberFormat="1" applyFont="1" applyAlignment="1">
      <alignment horizontal="center" vertical="center"/>
    </xf>
    <xf numFmtId="43" fontId="96" fillId="82" borderId="0" xfId="248" applyFont="1" applyFill="1" applyBorder="1" applyAlignment="1">
      <alignment horizontal="left" vertical="center" wrapText="1"/>
    </xf>
    <xf numFmtId="43" fontId="96" fillId="0" borderId="0" xfId="248" applyFont="1" applyFill="1" applyBorder="1" applyAlignment="1">
      <alignment horizontal="left" vertical="center" wrapText="1"/>
    </xf>
    <xf numFmtId="2" fontId="37" fillId="0" borderId="0" xfId="477" applyNumberFormat="1" applyFont="1" applyAlignment="1">
      <alignment horizontal="center"/>
    </xf>
    <xf numFmtId="199" fontId="26" fillId="0" borderId="0" xfId="477" applyNumberFormat="1" applyFont="1" applyAlignment="1">
      <alignment vertical="center"/>
    </xf>
    <xf numFmtId="43" fontId="95" fillId="49" borderId="0" xfId="248" applyFont="1" applyFill="1" applyBorder="1" applyAlignment="1">
      <alignment horizontal="left" vertical="center" wrapText="1"/>
    </xf>
    <xf numFmtId="0" fontId="223" fillId="0" borderId="0" xfId="431" applyFont="1" applyAlignment="1">
      <alignment horizontal="center" vertical="center"/>
    </xf>
    <xf numFmtId="0" fontId="158" fillId="0" borderId="0" xfId="477" applyFont="1" applyAlignment="1">
      <alignment vertical="center"/>
    </xf>
    <xf numFmtId="173" fontId="158" fillId="0" borderId="0" xfId="348" applyFont="1" applyAlignment="1">
      <alignment vertical="center"/>
    </xf>
    <xf numFmtId="10" fontId="158" fillId="0" borderId="0" xfId="545" applyNumberFormat="1" applyFont="1" applyAlignment="1">
      <alignment vertical="center"/>
    </xf>
    <xf numFmtId="0" fontId="158" fillId="0" borderId="0" xfId="477" applyFont="1" applyAlignment="1">
      <alignment horizontal="center" vertical="center"/>
    </xf>
    <xf numFmtId="0" fontId="234" fillId="0" borderId="0" xfId="477" applyFont="1" applyAlignment="1">
      <alignment vertical="center"/>
    </xf>
    <xf numFmtId="0" fontId="26" fillId="0" borderId="0" xfId="46600" applyAlignment="1">
      <alignment horizontal="justify" vertical="center"/>
    </xf>
    <xf numFmtId="173" fontId="26" fillId="0" borderId="0" xfId="348" applyFont="1" applyAlignment="1">
      <alignment horizontal="center" vertical="center"/>
    </xf>
    <xf numFmtId="0" fontId="26" fillId="37" borderId="71" xfId="46599" applyFill="1" applyBorder="1" applyAlignment="1">
      <alignment horizontal="center" vertical="center"/>
    </xf>
    <xf numFmtId="0" fontId="26" fillId="0" borderId="20" xfId="46601" applyBorder="1" applyAlignment="1">
      <alignment horizontal="center" vertical="center"/>
    </xf>
    <xf numFmtId="0" fontId="26" fillId="0" borderId="21" xfId="46600" applyBorder="1" applyAlignment="1">
      <alignment horizontal="justify" vertical="center"/>
    </xf>
    <xf numFmtId="2" fontId="26" fillId="0" borderId="21" xfId="46600" applyNumberFormat="1" applyBorder="1" applyAlignment="1">
      <alignment horizontal="center" vertical="center"/>
    </xf>
    <xf numFmtId="167" fontId="26" fillId="0" borderId="21" xfId="633" applyNumberFormat="1" applyBorder="1" applyAlignment="1">
      <alignment horizontal="right" vertical="center" wrapText="1"/>
    </xf>
    <xf numFmtId="181" fontId="26" fillId="0" borderId="38" xfId="46600" applyNumberFormat="1" applyBorder="1" applyAlignment="1">
      <alignment vertical="center" wrapText="1"/>
    </xf>
    <xf numFmtId="0" fontId="26" fillId="0" borderId="0" xfId="46600" applyAlignment="1">
      <alignment horizontal="center" vertical="center"/>
    </xf>
    <xf numFmtId="0" fontId="26" fillId="37" borderId="0" xfId="46601" applyFill="1"/>
    <xf numFmtId="0" fontId="37" fillId="0" borderId="0" xfId="615" applyFont="1" applyAlignment="1">
      <alignment vertical="center"/>
    </xf>
    <xf numFmtId="0" fontId="35" fillId="49" borderId="27" xfId="618" applyFont="1" applyFill="1" applyBorder="1" applyAlignment="1">
      <alignment horizontal="center" vertical="center"/>
    </xf>
    <xf numFmtId="1" fontId="35" fillId="49" borderId="23" xfId="618" applyNumberFormat="1" applyFont="1" applyFill="1" applyBorder="1" applyAlignment="1">
      <alignment horizontal="center" vertical="center"/>
    </xf>
    <xf numFmtId="0" fontId="34" fillId="0" borderId="0" xfId="615" applyFont="1" applyAlignment="1">
      <alignment vertical="center"/>
    </xf>
    <xf numFmtId="0" fontId="34" fillId="49" borderId="0" xfId="615" applyFont="1" applyFill="1" applyAlignment="1">
      <alignment vertical="center"/>
    </xf>
    <xf numFmtId="17" fontId="35" fillId="49" borderId="23" xfId="618" applyNumberFormat="1" applyFont="1" applyFill="1" applyBorder="1" applyAlignment="1">
      <alignment horizontal="center" vertical="center"/>
    </xf>
    <xf numFmtId="0" fontId="34" fillId="49" borderId="42" xfId="615" applyFont="1" applyFill="1" applyBorder="1" applyAlignment="1">
      <alignment vertical="center"/>
    </xf>
    <xf numFmtId="0" fontId="34" fillId="0" borderId="0" xfId="615" applyFont="1" applyAlignment="1">
      <alignment horizontal="center" vertical="center"/>
    </xf>
    <xf numFmtId="0" fontId="158" fillId="0" borderId="0" xfId="615" applyFont="1" applyAlignment="1">
      <alignment horizontal="center" vertical="center"/>
    </xf>
    <xf numFmtId="0" fontId="223" fillId="0" borderId="0" xfId="615" applyFont="1" applyAlignment="1">
      <alignment horizontal="center" vertical="center"/>
    </xf>
    <xf numFmtId="0" fontId="234" fillId="0" borderId="0" xfId="615" applyFont="1" applyAlignment="1">
      <alignment horizontal="center" vertical="center"/>
    </xf>
    <xf numFmtId="0" fontId="237" fillId="0" borderId="0" xfId="508" applyFont="1" applyAlignment="1">
      <alignment vertical="center"/>
    </xf>
    <xf numFmtId="0" fontId="35" fillId="35" borderId="0" xfId="508" applyFont="1" applyFill="1" applyAlignment="1">
      <alignment horizontal="justify" vertical="center" wrapText="1"/>
    </xf>
    <xf numFmtId="0" fontId="35" fillId="35" borderId="10" xfId="508" applyFont="1" applyFill="1" applyBorder="1" applyAlignment="1">
      <alignment horizontal="justify" vertical="center" wrapText="1"/>
    </xf>
    <xf numFmtId="191" fontId="26" fillId="35" borderId="11" xfId="508" applyNumberFormat="1" applyFont="1" applyFill="1" applyBorder="1" applyAlignment="1">
      <alignment vertical="center"/>
    </xf>
    <xf numFmtId="191" fontId="26" fillId="0" borderId="0" xfId="0" applyNumberFormat="1" applyFont="1" applyAlignment="1">
      <alignment vertical="center"/>
    </xf>
    <xf numFmtId="178" fontId="238" fillId="47" borderId="0" xfId="348" applyNumberFormat="1" applyFont="1" applyFill="1" applyAlignment="1">
      <alignment horizontal="center"/>
    </xf>
    <xf numFmtId="0" fontId="227" fillId="0" borderId="0" xfId="508" applyFont="1" applyAlignment="1">
      <alignment horizontal="center" vertical="center"/>
    </xf>
    <xf numFmtId="0" fontId="158" fillId="0" borderId="0" xfId="615" applyFont="1" applyAlignment="1">
      <alignment vertical="center"/>
    </xf>
    <xf numFmtId="177" fontId="212" fillId="102" borderId="143" xfId="0" applyNumberFormat="1" applyFont="1" applyFill="1" applyBorder="1" applyAlignment="1">
      <alignment horizontal="center" vertical="center" wrapText="1"/>
    </xf>
    <xf numFmtId="0" fontId="211" fillId="0" borderId="132" xfId="0" applyFont="1" applyBorder="1" applyAlignment="1">
      <alignment horizontal="left"/>
    </xf>
    <xf numFmtId="0" fontId="211" fillId="0" borderId="0" xfId="0" applyFont="1"/>
    <xf numFmtId="176" fontId="169" fillId="0" borderId="0" xfId="0" applyNumberFormat="1" applyFont="1"/>
    <xf numFmtId="0" fontId="211" fillId="0" borderId="0" xfId="0" applyFont="1" applyAlignment="1">
      <alignment horizontal="center" vertical="center"/>
    </xf>
    <xf numFmtId="0" fontId="211" fillId="0" borderId="0" xfId="0" applyFont="1" applyAlignment="1">
      <alignment horizontal="center"/>
    </xf>
    <xf numFmtId="0" fontId="239" fillId="46" borderId="0" xfId="0" applyFont="1" applyFill="1" applyAlignment="1">
      <alignment vertical="center"/>
    </xf>
    <xf numFmtId="1" fontId="240" fillId="102" borderId="131" xfId="0" applyNumberFormat="1" applyFont="1" applyFill="1" applyBorder="1" applyAlignment="1">
      <alignment horizontal="center" vertical="center"/>
    </xf>
    <xf numFmtId="0" fontId="240" fillId="102" borderId="131" xfId="0" applyFont="1" applyFill="1" applyBorder="1" applyAlignment="1">
      <alignment horizontal="center" vertical="center" wrapText="1"/>
    </xf>
    <xf numFmtId="0" fontId="240" fillId="102" borderId="131" xfId="0" applyFont="1" applyFill="1" applyBorder="1" applyAlignment="1">
      <alignment horizontal="center" vertical="center"/>
    </xf>
    <xf numFmtId="176" fontId="240" fillId="102" borderId="131" xfId="0" applyNumberFormat="1" applyFont="1" applyFill="1" applyBorder="1" applyAlignment="1">
      <alignment horizontal="center" vertical="center"/>
    </xf>
    <xf numFmtId="177" fontId="240" fillId="102" borderId="143" xfId="0" applyNumberFormat="1" applyFont="1" applyFill="1" applyBorder="1" applyAlignment="1">
      <alignment horizontal="center" vertical="center" wrapText="1"/>
    </xf>
    <xf numFmtId="184" fontId="37" fillId="0" borderId="0" xfId="644" applyNumberFormat="1" applyFont="1" applyAlignment="1">
      <alignment horizontal="center" vertical="center"/>
    </xf>
    <xf numFmtId="0" fontId="37" fillId="0" borderId="0" xfId="644" applyFont="1" applyAlignment="1">
      <alignment horizontal="center" vertical="center"/>
    </xf>
    <xf numFmtId="177" fontId="35" fillId="0" borderId="0" xfId="644" applyNumberFormat="1" applyFont="1" applyAlignment="1">
      <alignment horizontal="center" vertical="center"/>
    </xf>
    <xf numFmtId="177" fontId="220" fillId="0" borderId="0" xfId="644" applyNumberFormat="1" applyFont="1" applyAlignment="1">
      <alignment horizontal="center" vertical="center"/>
    </xf>
    <xf numFmtId="177" fontId="26" fillId="0" borderId="0" xfId="644" applyNumberFormat="1" applyAlignment="1">
      <alignment horizontal="center" vertical="center"/>
    </xf>
    <xf numFmtId="173" fontId="26" fillId="0" borderId="0" xfId="348" applyAlignment="1">
      <alignment horizontal="center" vertical="center"/>
    </xf>
    <xf numFmtId="0" fontId="35" fillId="0" borderId="0" xfId="644" applyFont="1"/>
    <xf numFmtId="0" fontId="28" fillId="0" borderId="0" xfId="644" applyFont="1" applyAlignment="1">
      <alignment horizontal="center" vertical="center" wrapText="1"/>
    </xf>
    <xf numFmtId="170" fontId="68" fillId="38" borderId="0" xfId="11010" applyFont="1" applyFill="1" applyBorder="1" applyAlignment="1">
      <alignment horizontal="center" vertical="center" wrapText="1"/>
    </xf>
    <xf numFmtId="4" fontId="26" fillId="0" borderId="85" xfId="1339" applyNumberFormat="1" applyBorder="1" applyAlignment="1">
      <alignment horizontal="center" vertical="center"/>
    </xf>
    <xf numFmtId="2" fontId="80" fillId="0" borderId="0" xfId="615" applyNumberFormat="1" applyFont="1" applyAlignment="1">
      <alignment horizontal="center" vertical="center"/>
    </xf>
    <xf numFmtId="175" fontId="223" fillId="0" borderId="0" xfId="631" applyFont="1" applyFill="1" applyAlignment="1">
      <alignment horizontal="center" vertical="center" wrapText="1"/>
    </xf>
    <xf numFmtId="0" fontId="26" fillId="0" borderId="116" xfId="46599" applyBorder="1" applyAlignment="1">
      <alignment horizontal="center" vertical="center"/>
    </xf>
    <xf numFmtId="2" fontId="26" fillId="0" borderId="23" xfId="46600" applyNumberFormat="1" applyBorder="1" applyAlignment="1">
      <alignment horizontal="center" vertical="center"/>
    </xf>
    <xf numFmtId="167" fontId="26" fillId="0" borderId="23" xfId="633" applyNumberFormat="1" applyBorder="1" applyAlignment="1">
      <alignment horizontal="right" vertical="center" wrapText="1"/>
    </xf>
    <xf numFmtId="181" fontId="26" fillId="0" borderId="33" xfId="46600" applyNumberFormat="1" applyBorder="1" applyAlignment="1">
      <alignment vertical="center" wrapText="1"/>
    </xf>
    <xf numFmtId="173" fontId="26" fillId="0" borderId="0" xfId="348" applyFont="1" applyFill="1" applyAlignment="1">
      <alignment horizontal="center" vertical="center"/>
    </xf>
    <xf numFmtId="0" fontId="26" fillId="0" borderId="0" xfId="46599"/>
    <xf numFmtId="0" fontId="158" fillId="0" borderId="0" xfId="0" applyFont="1"/>
    <xf numFmtId="0" fontId="241" fillId="0" borderId="84" xfId="0" applyFont="1" applyBorder="1" applyAlignment="1">
      <alignment horizontal="center" vertical="center" wrapText="1"/>
    </xf>
    <xf numFmtId="0" fontId="241" fillId="0" borderId="150" xfId="0" applyFont="1" applyBorder="1" applyAlignment="1">
      <alignment wrapText="1"/>
    </xf>
    <xf numFmtId="0" fontId="241" fillId="0" borderId="140" xfId="0" applyFont="1" applyBorder="1" applyAlignment="1">
      <alignment horizontal="center" vertical="center" wrapText="1"/>
    </xf>
    <xf numFmtId="0" fontId="241" fillId="0" borderId="151" xfId="0" applyFont="1" applyBorder="1" applyAlignment="1">
      <alignment horizontal="left" vertical="center" wrapText="1"/>
    </xf>
    <xf numFmtId="0" fontId="241" fillId="0" borderId="152" xfId="0" applyFont="1" applyBorder="1" applyAlignment="1">
      <alignment horizontal="left" vertical="center" wrapText="1"/>
    </xf>
    <xf numFmtId="200" fontId="26" fillId="0" borderId="0" xfId="346" applyNumberFormat="1" applyFont="1" applyFill="1" applyBorder="1" applyAlignment="1">
      <alignment horizontal="center" vertical="center"/>
    </xf>
    <xf numFmtId="0" fontId="241" fillId="0" borderId="153" xfId="0" applyFont="1" applyBorder="1" applyAlignment="1">
      <alignment horizontal="left" vertical="center" wrapText="1"/>
    </xf>
    <xf numFmtId="0" fontId="104" fillId="0" borderId="144" xfId="0" applyFont="1" applyBorder="1" applyAlignment="1">
      <alignment horizontal="center" vertical="center" wrapText="1"/>
    </xf>
    <xf numFmtId="0" fontId="104" fillId="0" borderId="145" xfId="0" applyFont="1" applyBorder="1" applyAlignment="1">
      <alignment horizontal="left" vertical="center" wrapText="1"/>
    </xf>
    <xf numFmtId="0" fontId="104" fillId="0" borderId="84" xfId="0" applyFont="1" applyBorder="1" applyAlignment="1">
      <alignment horizontal="center" vertical="center" wrapText="1"/>
    </xf>
    <xf numFmtId="0" fontId="35" fillId="0" borderId="0" xfId="508" applyFont="1" applyAlignment="1">
      <alignment horizontal="left" vertical="center"/>
    </xf>
    <xf numFmtId="0" fontId="242" fillId="0" borderId="84" xfId="0" applyFont="1" applyBorder="1" applyAlignment="1">
      <alignment horizontal="center" vertical="center"/>
    </xf>
    <xf numFmtId="0" fontId="242" fillId="0" borderId="84" xfId="0" applyFont="1" applyBorder="1" applyAlignment="1">
      <alignment horizontal="left" vertical="center" wrapText="1"/>
    </xf>
    <xf numFmtId="233" fontId="242" fillId="0" borderId="84" xfId="0" applyNumberFormat="1" applyFont="1" applyBorder="1" applyAlignment="1">
      <alignment horizontal="center" vertical="center"/>
    </xf>
    <xf numFmtId="233" fontId="243" fillId="0" borderId="0" xfId="0" applyNumberFormat="1" applyFont="1" applyAlignment="1">
      <alignment horizontal="center" vertical="center"/>
    </xf>
    <xf numFmtId="0" fontId="26" fillId="0" borderId="84" xfId="0" applyFont="1" applyBorder="1" applyAlignment="1">
      <alignment horizontal="center" vertical="center"/>
    </xf>
    <xf numFmtId="0" fontId="26" fillId="0" borderId="84" xfId="0" applyFont="1" applyBorder="1" applyAlignment="1">
      <alignment horizontal="left" vertical="center" wrapText="1"/>
    </xf>
    <xf numFmtId="233" fontId="26" fillId="0" borderId="84" xfId="0" applyNumberFormat="1" applyFont="1" applyBorder="1" applyAlignment="1">
      <alignment horizontal="center" vertical="center"/>
    </xf>
    <xf numFmtId="264" fontId="26" fillId="0" borderId="84" xfId="0" applyNumberFormat="1" applyFont="1" applyBorder="1" applyAlignment="1">
      <alignment horizontal="center" vertical="center"/>
    </xf>
    <xf numFmtId="264" fontId="26" fillId="0" borderId="0" xfId="0" applyNumberFormat="1" applyFont="1" applyAlignment="1">
      <alignment horizontal="center" vertical="center"/>
    </xf>
    <xf numFmtId="0" fontId="26" fillId="0" borderId="10" xfId="644" applyBorder="1"/>
    <xf numFmtId="218" fontId="26" fillId="0" borderId="0" xfId="644" applyNumberFormat="1" applyAlignment="1">
      <alignment horizontal="center" vertical="center"/>
    </xf>
    <xf numFmtId="10" fontId="26" fillId="0" borderId="0" xfId="635" applyNumberFormat="1" applyFont="1" applyFill="1" applyBorder="1" applyAlignment="1">
      <alignment horizontal="center" vertical="center"/>
    </xf>
    <xf numFmtId="0" fontId="26" fillId="0" borderId="118" xfId="644" applyBorder="1"/>
    <xf numFmtId="0" fontId="105" fillId="0" borderId="17" xfId="477" applyFont="1" applyBorder="1" applyAlignment="1">
      <alignment horizontal="center" vertical="center"/>
    </xf>
    <xf numFmtId="0" fontId="26" fillId="0" borderId="0" xfId="508" applyFont="1" applyAlignment="1">
      <alignment horizontal="center" vertical="center" wrapText="1"/>
    </xf>
    <xf numFmtId="43" fontId="26" fillId="0" borderId="0" xfId="248" applyFont="1" applyFill="1" applyBorder="1" applyAlignment="1">
      <alignment horizontal="left" vertical="center" wrapText="1"/>
    </xf>
    <xf numFmtId="197" fontId="26" fillId="0" borderId="87" xfId="345" applyNumberFormat="1" applyFont="1" applyFill="1" applyBorder="1" applyAlignment="1" applyProtection="1">
      <alignment horizontal="left" vertical="center" wrapText="1"/>
    </xf>
    <xf numFmtId="0" fontId="26" fillId="0" borderId="0" xfId="506" applyFont="1" applyAlignment="1">
      <alignment horizontal="left" vertical="center" wrapText="1"/>
    </xf>
    <xf numFmtId="2" fontId="35" fillId="0" borderId="0" xfId="508" applyNumberFormat="1" applyFont="1" applyAlignment="1">
      <alignment vertical="center"/>
    </xf>
    <xf numFmtId="0" fontId="26" fillId="0" borderId="0" xfId="506" applyFont="1" applyAlignment="1">
      <alignment vertical="center" wrapText="1"/>
    </xf>
    <xf numFmtId="0" fontId="208" fillId="0" borderId="87" xfId="0" applyFont="1" applyBorder="1" applyAlignment="1">
      <alignment vertical="center" wrapText="1"/>
    </xf>
    <xf numFmtId="0" fontId="26" fillId="0" borderId="0" xfId="618" applyBorder="1" applyAlignment="1">
      <alignment horizontal="center" vertical="center"/>
    </xf>
    <xf numFmtId="0" fontId="80" fillId="49" borderId="0" xfId="615" applyFont="1" applyFill="1" applyAlignment="1">
      <alignment vertical="center"/>
    </xf>
    <xf numFmtId="0" fontId="37" fillId="0" borderId="28" xfId="0" applyFont="1" applyBorder="1" applyAlignment="1">
      <alignment horizontal="center" vertical="center"/>
    </xf>
    <xf numFmtId="0" fontId="35" fillId="0" borderId="28" xfId="515" applyFont="1" applyBorder="1" applyAlignment="1">
      <alignment horizontal="center" vertical="center" wrapText="1"/>
    </xf>
    <xf numFmtId="179" fontId="37" fillId="0" borderId="0" xfId="0" applyNumberFormat="1" applyFont="1" applyAlignment="1">
      <alignment horizontal="left" vertical="center"/>
    </xf>
    <xf numFmtId="0" fontId="37" fillId="0" borderId="0" xfId="0" applyFont="1" applyAlignment="1">
      <alignment horizontal="center" vertical="center" wrapText="1"/>
    </xf>
    <xf numFmtId="0" fontId="26" fillId="0" borderId="86" xfId="515" applyFont="1" applyBorder="1" applyAlignment="1">
      <alignment horizontal="center" vertical="center"/>
    </xf>
    <xf numFmtId="2" fontId="26" fillId="0" borderId="28" xfId="635" applyNumberFormat="1" applyFont="1" applyFill="1" applyBorder="1" applyAlignment="1">
      <alignment horizontal="center" vertical="center"/>
    </xf>
    <xf numFmtId="2" fontId="26" fillId="0" borderId="28" xfId="515" applyNumberFormat="1" applyFont="1" applyBorder="1" applyAlignment="1">
      <alignment horizontal="center" vertical="center"/>
    </xf>
    <xf numFmtId="181" fontId="26" fillId="0" borderId="28" xfId="347" applyNumberFormat="1" applyFont="1" applyFill="1" applyBorder="1" applyAlignment="1">
      <alignment horizontal="right" vertical="center"/>
    </xf>
    <xf numFmtId="199" fontId="37" fillId="0" borderId="0" xfId="0" applyNumberFormat="1" applyFont="1" applyAlignment="1">
      <alignment horizontal="left" vertical="center"/>
    </xf>
    <xf numFmtId="217" fontId="26" fillId="0" borderId="0" xfId="508" applyNumberFormat="1" applyFont="1" applyAlignment="1">
      <alignment vertical="center"/>
    </xf>
    <xf numFmtId="175" fontId="26" fillId="0" borderId="0" xfId="631" applyFont="1" applyFill="1" applyBorder="1" applyAlignment="1">
      <alignment horizontal="justify" vertical="center" wrapText="1"/>
    </xf>
    <xf numFmtId="175" fontId="26" fillId="0" borderId="0" xfId="631" applyFont="1" applyFill="1" applyAlignment="1">
      <alignment horizontal="justify" vertical="center" wrapText="1"/>
    </xf>
    <xf numFmtId="43" fontId="26" fillId="0" borderId="0" xfId="248" applyFont="1" applyFill="1" applyBorder="1" applyAlignment="1">
      <alignment horizontal="center" vertical="center" wrapText="1"/>
    </xf>
    <xf numFmtId="0" fontId="32" fillId="0" borderId="23" xfId="451" applyFont="1" applyBorder="1" applyAlignment="1">
      <alignment horizontal="justify" vertical="center" wrapText="1"/>
    </xf>
    <xf numFmtId="175" fontId="26" fillId="0" borderId="0" xfId="10492" applyFont="1" applyFill="1" applyBorder="1" applyAlignment="1">
      <alignment horizontal="left" vertical="center" wrapText="1"/>
    </xf>
    <xf numFmtId="0" fontId="26" fillId="0" borderId="86" xfId="0" applyFont="1" applyBorder="1" applyAlignment="1">
      <alignment horizontal="center" vertical="center"/>
    </xf>
    <xf numFmtId="0" fontId="223" fillId="0" borderId="0" xfId="644" applyFont="1" applyAlignment="1">
      <alignment vertical="center"/>
    </xf>
    <xf numFmtId="0" fontId="158" fillId="0" borderId="0" xfId="644" applyFont="1" applyAlignment="1">
      <alignment vertical="center"/>
    </xf>
    <xf numFmtId="0" fontId="223" fillId="0" borderId="0" xfId="644" applyFont="1" applyAlignment="1">
      <alignment horizontal="center" vertical="center"/>
    </xf>
    <xf numFmtId="0" fontId="26" fillId="0" borderId="0" xfId="644" applyAlignment="1">
      <alignment horizontal="right" vertical="center"/>
    </xf>
    <xf numFmtId="44" fontId="26" fillId="0" borderId="0" xfId="644" applyNumberFormat="1" applyAlignment="1">
      <alignment horizontal="center" vertical="center"/>
    </xf>
    <xf numFmtId="10" fontId="35" fillId="0" borderId="0" xfId="545" applyNumberFormat="1" applyFont="1" applyAlignment="1">
      <alignment horizontal="center" vertical="center"/>
    </xf>
    <xf numFmtId="184" fontId="223" fillId="0" borderId="0" xfId="644" applyNumberFormat="1" applyFont="1" applyAlignment="1">
      <alignment horizontal="center" vertical="center"/>
    </xf>
    <xf numFmtId="0" fontId="158" fillId="0" borderId="0" xfId="644" applyFont="1" applyAlignment="1">
      <alignment horizontal="center" vertical="center"/>
    </xf>
    <xf numFmtId="173" fontId="227" fillId="0" borderId="0" xfId="644" applyNumberFormat="1" applyFont="1" applyAlignment="1">
      <alignment horizontal="center" vertical="center"/>
    </xf>
    <xf numFmtId="195" fontId="223" fillId="0" borderId="0" xfId="644" applyNumberFormat="1" applyFont="1" applyAlignment="1">
      <alignment horizontal="center" vertical="center"/>
    </xf>
    <xf numFmtId="166" fontId="244" fillId="0" borderId="0" xfId="619" applyNumberFormat="1" applyFont="1" applyAlignment="1">
      <alignment horizontal="center" vertical="center"/>
    </xf>
    <xf numFmtId="0" fontId="244" fillId="0" borderId="0" xfId="619" applyFont="1" applyAlignment="1">
      <alignment horizontal="center" vertical="center"/>
    </xf>
    <xf numFmtId="0" fontId="26" fillId="0" borderId="87" xfId="509" applyFont="1" applyBorder="1" applyAlignment="1">
      <alignment vertical="center"/>
    </xf>
    <xf numFmtId="0" fontId="26" fillId="0" borderId="0" xfId="509" applyFont="1" applyAlignment="1">
      <alignment horizontal="center" vertical="center"/>
    </xf>
    <xf numFmtId="0" fontId="26" fillId="0" borderId="0" xfId="509" applyFont="1" applyAlignment="1">
      <alignment vertical="center"/>
    </xf>
    <xf numFmtId="0" fontId="35" fillId="0" borderId="45" xfId="509" applyFont="1" applyBorder="1" applyAlignment="1">
      <alignment horizontal="left" vertical="center"/>
    </xf>
    <xf numFmtId="2" fontId="29" fillId="0" borderId="0" xfId="509" applyNumberFormat="1" applyBorder="1" applyAlignment="1">
      <alignment horizontal="center" vertical="center" wrapText="1"/>
    </xf>
    <xf numFmtId="2" fontId="95" fillId="0" borderId="0" xfId="509" applyNumberFormat="1" applyFont="1" applyBorder="1" applyAlignment="1">
      <alignment horizontal="center" vertical="center" wrapText="1"/>
    </xf>
    <xf numFmtId="0" fontId="80" fillId="0" borderId="19" xfId="0" applyFont="1" applyBorder="1" applyAlignment="1">
      <alignment horizontal="center" vertical="center"/>
    </xf>
    <xf numFmtId="186" fontId="29" fillId="0" borderId="25" xfId="509" applyNumberFormat="1" applyBorder="1" applyAlignment="1">
      <alignment horizontal="center" vertical="center"/>
    </xf>
    <xf numFmtId="0" fontId="29" fillId="0" borderId="61" xfId="509" applyBorder="1" applyAlignment="1">
      <alignment horizontal="center" vertical="center"/>
    </xf>
    <xf numFmtId="4" fontId="26" fillId="0" borderId="145" xfId="1339" applyNumberFormat="1" applyBorder="1" applyAlignment="1">
      <alignment horizontal="center" vertical="center"/>
    </xf>
    <xf numFmtId="176" fontId="37" fillId="0" borderId="0" xfId="0" applyNumberFormat="1" applyFont="1" applyAlignment="1">
      <alignment horizontal="center" vertical="center"/>
    </xf>
    <xf numFmtId="0" fontId="28" fillId="0" borderId="84" xfId="0" applyFont="1" applyBorder="1" applyAlignment="1">
      <alignment horizontal="center" vertical="center" wrapText="1"/>
    </xf>
    <xf numFmtId="0" fontId="28" fillId="0" borderId="140" xfId="0" applyFont="1" applyBorder="1" applyAlignment="1">
      <alignment horizontal="center" vertical="center" wrapText="1"/>
    </xf>
    <xf numFmtId="0" fontId="28" fillId="0" borderId="151" xfId="0" applyFont="1" applyBorder="1" applyAlignment="1">
      <alignment horizontal="left" vertical="center" wrapText="1"/>
    </xf>
    <xf numFmtId="0" fontId="32" fillId="0" borderId="61" xfId="451" applyFont="1" applyBorder="1" applyAlignment="1">
      <alignment horizontal="justify" vertical="center" wrapText="1"/>
    </xf>
    <xf numFmtId="0" fontId="223" fillId="0" borderId="0" xfId="644" applyFont="1" applyAlignment="1">
      <alignment horizontal="center"/>
    </xf>
    <xf numFmtId="0" fontId="26" fillId="0" borderId="0" xfId="644" applyAlignment="1">
      <alignment horizontal="center"/>
    </xf>
    <xf numFmtId="184" fontId="26" fillId="0" borderId="0" xfId="644" applyNumberFormat="1" applyAlignment="1">
      <alignment horizontal="center" vertical="center"/>
    </xf>
    <xf numFmtId="10" fontId="26" fillId="0" borderId="0" xfId="545" applyNumberFormat="1" applyFont="1" applyFill="1" applyAlignment="1">
      <alignment horizontal="center" vertical="center"/>
    </xf>
    <xf numFmtId="218" fontId="26" fillId="0" borderId="87" xfId="644" applyNumberFormat="1" applyBorder="1" applyAlignment="1">
      <alignment horizontal="center" vertical="center"/>
    </xf>
    <xf numFmtId="195" fontId="26" fillId="0" borderId="10" xfId="35296" applyNumberFormat="1" applyFont="1" applyBorder="1" applyAlignment="1">
      <alignment horizontal="center" vertical="center"/>
    </xf>
    <xf numFmtId="218" fontId="26" fillId="0" borderId="11" xfId="644" applyNumberFormat="1" applyBorder="1" applyAlignment="1">
      <alignment horizontal="center" vertical="center"/>
    </xf>
    <xf numFmtId="9" fontId="26" fillId="0" borderId="0" xfId="545" applyFont="1" applyFill="1" applyAlignment="1">
      <alignment horizontal="center" vertical="center"/>
    </xf>
    <xf numFmtId="195" fontId="26" fillId="0" borderId="118" xfId="35296" applyNumberFormat="1" applyFont="1" applyBorder="1" applyAlignment="1">
      <alignment horizontal="center" vertical="center"/>
    </xf>
    <xf numFmtId="218" fontId="26" fillId="0" borderId="86" xfId="644" applyNumberFormat="1" applyBorder="1" applyAlignment="1">
      <alignment horizontal="center" vertical="center"/>
    </xf>
    <xf numFmtId="44" fontId="26" fillId="0" borderId="10" xfId="644" applyNumberFormat="1" applyBorder="1"/>
    <xf numFmtId="44" fontId="26" fillId="0" borderId="118" xfId="644" applyNumberFormat="1" applyBorder="1"/>
    <xf numFmtId="0" fontId="26" fillId="0" borderId="0" xfId="438" applyFont="1" applyAlignment="1">
      <alignment horizontal="center" vertical="center"/>
    </xf>
    <xf numFmtId="10" fontId="26" fillId="0" borderId="87" xfId="635" applyNumberFormat="1" applyFont="1" applyFill="1" applyBorder="1" applyAlignment="1">
      <alignment horizontal="center" vertical="center"/>
    </xf>
    <xf numFmtId="177" fontId="26" fillId="0" borderId="0" xfId="438" applyNumberFormat="1" applyFont="1" applyAlignment="1">
      <alignment horizontal="center" vertical="center"/>
    </xf>
    <xf numFmtId="177" fontId="26" fillId="0" borderId="87" xfId="438" applyNumberFormat="1" applyFont="1" applyBorder="1" applyAlignment="1">
      <alignment horizontal="center" vertical="center"/>
    </xf>
    <xf numFmtId="0" fontId="26" fillId="0" borderId="10" xfId="644" applyBorder="1" applyAlignment="1">
      <alignment horizontal="center" vertical="center"/>
    </xf>
    <xf numFmtId="184" fontId="26" fillId="0" borderId="0" xfId="438" applyNumberFormat="1" applyFont="1" applyAlignment="1">
      <alignment horizontal="center" vertical="center"/>
    </xf>
    <xf numFmtId="184" fontId="26" fillId="0" borderId="87" xfId="438" applyNumberFormat="1" applyFont="1" applyBorder="1" applyAlignment="1">
      <alignment horizontal="center" vertical="center"/>
    </xf>
    <xf numFmtId="0" fontId="95" fillId="0" borderId="0" xfId="644" applyFont="1" applyAlignment="1">
      <alignment vertical="center"/>
    </xf>
    <xf numFmtId="264" fontId="95" fillId="0" borderId="0" xfId="0" applyNumberFormat="1" applyFont="1" applyAlignment="1">
      <alignment horizontal="center" vertical="center"/>
    </xf>
    <xf numFmtId="0" fontId="95" fillId="0" borderId="10" xfId="644" applyFont="1" applyBorder="1"/>
    <xf numFmtId="0" fontId="95" fillId="0" borderId="11" xfId="644" applyFont="1" applyBorder="1" applyAlignment="1">
      <alignment horizontal="center" vertical="center"/>
    </xf>
    <xf numFmtId="0" fontId="95" fillId="0" borderId="0" xfId="644" applyFont="1" applyAlignment="1">
      <alignment horizontal="center" vertical="center"/>
    </xf>
    <xf numFmtId="0" fontId="95" fillId="0" borderId="0" xfId="644" applyFont="1"/>
    <xf numFmtId="0" fontId="158" fillId="0" borderId="0" xfId="0" applyFont="1" applyAlignment="1">
      <alignment vertical="center"/>
    </xf>
    <xf numFmtId="173" fontId="158" fillId="0" borderId="0" xfId="348" applyFont="1" applyAlignment="1">
      <alignment horizontal="center" vertical="center"/>
    </xf>
    <xf numFmtId="49" fontId="98" fillId="0" borderId="0" xfId="619" applyNumberFormat="1" applyFont="1" applyAlignment="1">
      <alignment horizontal="center" vertical="center"/>
    </xf>
    <xf numFmtId="177" fontId="73" fillId="0" borderId="0" xfId="348" applyNumberFormat="1" applyFont="1" applyAlignment="1">
      <alignment horizontal="center" vertical="center"/>
    </xf>
    <xf numFmtId="166" fontId="98" fillId="0" borderId="0" xfId="619" applyNumberFormat="1" applyFont="1" applyAlignment="1">
      <alignment horizontal="center" vertical="center"/>
    </xf>
    <xf numFmtId="49" fontId="99" fillId="0" borderId="14" xfId="621" applyNumberFormat="1" applyFont="1" applyBorder="1" applyAlignment="1">
      <alignment horizontal="right" vertical="center" wrapText="1"/>
    </xf>
    <xf numFmtId="49" fontId="99" fillId="0" borderId="15" xfId="621" applyNumberFormat="1" applyFont="1" applyBorder="1" applyAlignment="1">
      <alignment horizontal="right" vertical="center" wrapText="1"/>
    </xf>
    <xf numFmtId="49" fontId="99" fillId="0" borderId="32" xfId="621" applyNumberFormat="1" applyFont="1" applyBorder="1" applyAlignment="1">
      <alignment horizontal="right" vertical="center" wrapText="1"/>
    </xf>
    <xf numFmtId="177" fontId="99" fillId="0" borderId="13" xfId="628" applyNumberFormat="1" applyFont="1" applyFill="1" applyBorder="1" applyAlignment="1">
      <alignment vertical="center"/>
    </xf>
    <xf numFmtId="177" fontId="73" fillId="0" borderId="0" xfId="348" applyNumberFormat="1" applyFont="1" applyFill="1" applyAlignment="1">
      <alignment horizontal="center" vertical="center"/>
    </xf>
    <xf numFmtId="0" fontId="100" fillId="0" borderId="0" xfId="619" applyFont="1" applyAlignment="1">
      <alignment horizontal="center" vertical="center"/>
    </xf>
    <xf numFmtId="0" fontId="99" fillId="0" borderId="0" xfId="466" applyFont="1" applyAlignment="1">
      <alignment vertical="center"/>
    </xf>
    <xf numFmtId="0" fontId="99" fillId="0" borderId="11" xfId="466" applyFont="1" applyBorder="1" applyAlignment="1">
      <alignment horizontal="right" vertical="center"/>
    </xf>
    <xf numFmtId="177" fontId="97" fillId="0" borderId="46" xfId="628" applyNumberFormat="1" applyFont="1" applyBorder="1" applyAlignment="1">
      <alignment vertical="center"/>
    </xf>
    <xf numFmtId="0" fontId="73" fillId="0" borderId="0" xfId="619" applyFont="1" applyAlignment="1">
      <alignment horizontal="center" vertical="center"/>
    </xf>
    <xf numFmtId="0" fontId="32" fillId="0" borderId="0" xfId="434" applyFont="1" applyAlignment="1">
      <alignment horizontal="center" vertical="center" wrapText="1"/>
    </xf>
    <xf numFmtId="170" fontId="32" fillId="0" borderId="0" xfId="434" applyNumberFormat="1" applyFont="1" applyAlignment="1">
      <alignment horizontal="center" vertical="center" wrapText="1"/>
    </xf>
    <xf numFmtId="0" fontId="32" fillId="0" borderId="36" xfId="434" applyFont="1" applyBorder="1" applyAlignment="1">
      <alignment horizontal="justify" vertical="center" wrapText="1"/>
    </xf>
    <xf numFmtId="0" fontId="99" fillId="0" borderId="15" xfId="621" applyFont="1" applyBorder="1" applyAlignment="1">
      <alignment horizontal="right" vertical="center" wrapText="1"/>
    </xf>
    <xf numFmtId="0" fontId="99" fillId="0" borderId="32" xfId="621" applyFont="1" applyBorder="1" applyAlignment="1">
      <alignment horizontal="right" vertical="center" wrapText="1"/>
    </xf>
    <xf numFmtId="173" fontId="224" fillId="0" borderId="0" xfId="348" applyFont="1" applyFill="1" applyAlignment="1">
      <alignment horizontal="center" vertical="center"/>
    </xf>
    <xf numFmtId="173" fontId="225" fillId="0" borderId="0" xfId="348" applyFont="1" applyAlignment="1">
      <alignment horizontal="center" vertical="center"/>
    </xf>
    <xf numFmtId="173" fontId="225" fillId="0" borderId="0" xfId="619" applyNumberFormat="1" applyFont="1" applyAlignment="1">
      <alignment horizontal="center" vertical="center"/>
    </xf>
    <xf numFmtId="0" fontId="102" fillId="0" borderId="0" xfId="439" applyFont="1"/>
    <xf numFmtId="0" fontId="93" fillId="0" borderId="0" xfId="439"/>
    <xf numFmtId="0" fontId="247" fillId="0" borderId="84" xfId="439" applyFont="1" applyBorder="1" applyAlignment="1">
      <alignment horizontal="left" vertical="center"/>
    </xf>
    <xf numFmtId="9" fontId="247" fillId="0" borderId="84" xfId="439" applyNumberFormat="1" applyFont="1" applyBorder="1" applyAlignment="1">
      <alignment horizontal="center" vertical="center"/>
    </xf>
    <xf numFmtId="171" fontId="247" fillId="0" borderId="84" xfId="439" applyNumberFormat="1" applyFont="1" applyBorder="1" applyAlignment="1">
      <alignment horizontal="center" vertical="center"/>
    </xf>
    <xf numFmtId="171" fontId="102" fillId="0" borderId="0" xfId="439" applyNumberFormat="1" applyFont="1" applyAlignment="1">
      <alignment vertical="center"/>
    </xf>
    <xf numFmtId="0" fontId="102" fillId="0" borderId="0" xfId="439" applyFont="1" applyAlignment="1">
      <alignment vertical="center"/>
    </xf>
    <xf numFmtId="0" fontId="102" fillId="0" borderId="98" xfId="439" applyFont="1" applyBorder="1" applyAlignment="1">
      <alignment vertical="center"/>
    </xf>
    <xf numFmtId="184" fontId="102" fillId="0" borderId="0" xfId="439" applyNumberFormat="1" applyFont="1" applyAlignment="1">
      <alignment vertical="center"/>
    </xf>
    <xf numFmtId="0" fontId="102" fillId="0" borderId="146" xfId="439" applyFont="1" applyBorder="1" applyAlignment="1">
      <alignment vertical="center"/>
    </xf>
    <xf numFmtId="0" fontId="142" fillId="0" borderId="160" xfId="439" applyFont="1" applyBorder="1" applyAlignment="1">
      <alignment horizontal="center" vertical="center"/>
    </xf>
    <xf numFmtId="0" fontId="142" fillId="0" borderId="0" xfId="439" applyFont="1" applyAlignment="1">
      <alignment horizontal="center" vertical="center"/>
    </xf>
    <xf numFmtId="0" fontId="142" fillId="0" borderId="161" xfId="439" applyFont="1" applyBorder="1" applyAlignment="1">
      <alignment horizontal="center" vertical="center"/>
    </xf>
    <xf numFmtId="0" fontId="142" fillId="0" borderId="162" xfId="439" applyFont="1" applyBorder="1" applyAlignment="1">
      <alignment horizontal="left" vertical="center" wrapText="1"/>
    </xf>
    <xf numFmtId="9" fontId="142" fillId="0" borderId="84" xfId="439" applyNumberFormat="1" applyFont="1" applyBorder="1" applyAlignment="1">
      <alignment horizontal="center" vertical="center"/>
    </xf>
    <xf numFmtId="184" fontId="142" fillId="0" borderId="152" xfId="439" applyNumberFormat="1" applyFont="1" applyBorder="1" applyAlignment="1">
      <alignment vertical="center"/>
    </xf>
    <xf numFmtId="176" fontId="102" fillId="0" borderId="0" xfId="439" applyNumberFormat="1" applyFont="1" applyAlignment="1">
      <alignment vertical="center"/>
    </xf>
    <xf numFmtId="0" fontId="142" fillId="0" borderId="162" xfId="439" applyFont="1" applyBorder="1" applyAlignment="1">
      <alignment horizontal="left" vertical="center"/>
    </xf>
    <xf numFmtId="171" fontId="142" fillId="0" borderId="152" xfId="439" applyNumberFormat="1" applyFont="1" applyBorder="1" applyAlignment="1">
      <alignment horizontal="center" vertical="center"/>
    </xf>
    <xf numFmtId="10" fontId="142" fillId="0" borderId="140" xfId="439" applyNumberFormat="1" applyFont="1" applyBorder="1" applyAlignment="1">
      <alignment horizontal="center" vertical="center"/>
    </xf>
    <xf numFmtId="0" fontId="248" fillId="0" borderId="153" xfId="439" applyFont="1" applyBorder="1" applyAlignment="1">
      <alignment vertical="center"/>
    </xf>
    <xf numFmtId="184" fontId="248" fillId="0" borderId="152" xfId="439" applyNumberFormat="1" applyFont="1" applyBorder="1" applyAlignment="1">
      <alignment vertical="center"/>
    </xf>
    <xf numFmtId="170" fontId="142" fillId="0" borderId="152" xfId="439" applyNumberFormat="1" applyFont="1" applyBorder="1" applyAlignment="1">
      <alignment horizontal="center" vertical="center"/>
    </xf>
    <xf numFmtId="0" fontId="249" fillId="0" borderId="163" xfId="439" applyFont="1" applyBorder="1" applyAlignment="1">
      <alignment horizontal="left" vertical="center"/>
    </xf>
    <xf numFmtId="0" fontId="249" fillId="0" borderId="144" xfId="439" applyFont="1" applyBorder="1" applyAlignment="1">
      <alignment horizontal="center" vertical="center"/>
    </xf>
    <xf numFmtId="184" fontId="249" fillId="0" borderId="164" xfId="439" applyNumberFormat="1" applyFont="1" applyBorder="1" applyAlignment="1">
      <alignment vertical="center"/>
    </xf>
    <xf numFmtId="266" fontId="0" fillId="0" borderId="0" xfId="361" applyNumberFormat="1" applyFont="1"/>
    <xf numFmtId="266" fontId="29" fillId="0" borderId="0" xfId="361" applyNumberFormat="1" applyAlignment="1">
      <alignment vertical="center"/>
    </xf>
    <xf numFmtId="266" fontId="26" fillId="0" borderId="0" xfId="361" applyNumberFormat="1" applyFont="1" applyBorder="1" applyAlignment="1">
      <alignment vertical="center"/>
    </xf>
    <xf numFmtId="266" fontId="102" fillId="0" borderId="0" xfId="361" applyNumberFormat="1" applyFont="1"/>
    <xf numFmtId="170" fontId="249" fillId="0" borderId="84" xfId="439" applyNumberFormat="1" applyFont="1" applyBorder="1" applyAlignment="1">
      <alignment horizontal="center" vertical="center"/>
    </xf>
    <xf numFmtId="193" fontId="223" fillId="0" borderId="0" xfId="0" applyNumberFormat="1" applyFont="1" applyAlignment="1">
      <alignment vertical="center"/>
    </xf>
    <xf numFmtId="217" fontId="223" fillId="0" borderId="0" xfId="0" applyNumberFormat="1" applyFont="1" applyAlignment="1">
      <alignment vertical="center"/>
    </xf>
    <xf numFmtId="173" fontId="26" fillId="0" borderId="0" xfId="348"/>
    <xf numFmtId="0" fontId="35" fillId="0" borderId="0" xfId="644" applyFont="1" applyAlignment="1">
      <alignment horizontal="right"/>
    </xf>
    <xf numFmtId="173" fontId="26" fillId="0" borderId="0" xfId="348" applyAlignment="1">
      <alignment horizontal="right"/>
    </xf>
    <xf numFmtId="44" fontId="26" fillId="0" borderId="0" xfId="644" applyNumberFormat="1" applyAlignment="1">
      <alignment horizontal="right" vertical="center"/>
    </xf>
    <xf numFmtId="10" fontId="26" fillId="0" borderId="0" xfId="545" applyNumberFormat="1" applyFont="1" applyBorder="1" applyAlignment="1">
      <alignment horizontal="center" vertical="center"/>
    </xf>
    <xf numFmtId="0" fontId="250" fillId="0" borderId="0" xfId="46604" applyFont="1" applyAlignment="1">
      <alignment vertical="center" wrapText="1"/>
    </xf>
    <xf numFmtId="0" fontId="246" fillId="0" borderId="0" xfId="46605"/>
    <xf numFmtId="0" fontId="252" fillId="0" borderId="0" xfId="46605" applyFont="1"/>
    <xf numFmtId="226" fontId="252" fillId="0" borderId="0" xfId="46605" applyNumberFormat="1" applyFont="1"/>
    <xf numFmtId="2" fontId="26" fillId="0" borderId="0" xfId="0" applyNumberFormat="1" applyFont="1" applyAlignment="1">
      <alignment horizontal="center" vertical="center" wrapText="1"/>
    </xf>
    <xf numFmtId="191" fontId="26" fillId="0" borderId="0" xfId="508" applyNumberFormat="1" applyFont="1" applyAlignment="1">
      <alignment vertical="center" wrapText="1"/>
    </xf>
    <xf numFmtId="0" fontId="156" fillId="0" borderId="0" xfId="0" applyFont="1" applyAlignment="1">
      <alignment vertical="center" wrapText="1"/>
    </xf>
    <xf numFmtId="0" fontId="253" fillId="0" borderId="0" xfId="0" applyFont="1" applyAlignment="1">
      <alignment horizontal="center" vertical="center" wrapText="1"/>
    </xf>
    <xf numFmtId="191" fontId="26" fillId="0" borderId="0" xfId="508" applyNumberFormat="1" applyFont="1" applyAlignment="1">
      <alignment vertical="center"/>
    </xf>
    <xf numFmtId="9" fontId="26" fillId="0" borderId="0" xfId="545" applyFont="1" applyAlignment="1">
      <alignment horizontal="center" vertical="center"/>
    </xf>
    <xf numFmtId="219" fontId="26" fillId="0" borderId="0" xfId="545" applyNumberFormat="1" applyFont="1" applyBorder="1" applyAlignment="1">
      <alignment horizontal="center" vertical="center"/>
    </xf>
    <xf numFmtId="219" fontId="26" fillId="0" borderId="0" xfId="545" applyNumberFormat="1" applyFont="1" applyAlignment="1">
      <alignment vertical="center"/>
    </xf>
    <xf numFmtId="0" fontId="37" fillId="0" borderId="0" xfId="46604" applyFont="1" applyAlignment="1">
      <alignment vertical="center" wrapText="1"/>
    </xf>
    <xf numFmtId="0" fontId="156" fillId="0" borderId="0" xfId="46605" applyFont="1"/>
    <xf numFmtId="9" fontId="37" fillId="0" borderId="0" xfId="46604" applyNumberFormat="1" applyFont="1" applyAlignment="1">
      <alignment horizontal="center" vertical="center" wrapText="1"/>
    </xf>
    <xf numFmtId="0" fontId="37" fillId="0" borderId="0" xfId="46604" applyFont="1" applyAlignment="1">
      <alignment horizontal="center" vertical="center" wrapText="1"/>
    </xf>
    <xf numFmtId="9" fontId="34" fillId="0" borderId="0" xfId="46604" applyNumberFormat="1" applyFont="1" applyAlignment="1">
      <alignment horizontal="center" vertical="center" wrapText="1"/>
    </xf>
    <xf numFmtId="0" fontId="31" fillId="0" borderId="35" xfId="623" applyFont="1" applyBorder="1" applyAlignment="1">
      <alignment horizontal="left" vertical="top" wrapText="1"/>
    </xf>
    <xf numFmtId="49" fontId="31" fillId="0" borderId="35" xfId="633" applyNumberFormat="1" applyFont="1" applyBorder="1" applyAlignment="1">
      <alignment horizontal="left" vertical="top" wrapText="1"/>
    </xf>
    <xf numFmtId="49" fontId="31" fillId="0" borderId="0" xfId="633" applyNumberFormat="1" applyFont="1" applyAlignment="1">
      <alignment horizontal="left" vertical="top" wrapText="1"/>
    </xf>
    <xf numFmtId="49" fontId="31" fillId="0" borderId="36" xfId="633" applyNumberFormat="1" applyFont="1" applyBorder="1" applyAlignment="1">
      <alignment horizontal="left" vertical="top" wrapText="1"/>
    </xf>
    <xf numFmtId="175" fontId="31" fillId="43" borderId="26" xfId="631" applyFont="1" applyFill="1" applyBorder="1" applyAlignment="1">
      <alignment horizontal="center" vertical="center" wrapText="1"/>
    </xf>
    <xf numFmtId="1" fontId="31" fillId="43" borderId="31" xfId="1756" quotePrefix="1" applyNumberFormat="1" applyFont="1" applyFill="1" applyBorder="1" applyAlignment="1">
      <alignment horizontal="center" vertical="center" wrapText="1"/>
    </xf>
    <xf numFmtId="165" fontId="31" fillId="43" borderId="31" xfId="631" applyNumberFormat="1" applyFont="1" applyFill="1" applyBorder="1" applyAlignment="1">
      <alignment horizontal="center" vertical="center" wrapText="1"/>
    </xf>
    <xf numFmtId="175" fontId="31" fillId="43" borderId="31" xfId="631" applyFont="1" applyFill="1" applyBorder="1" applyAlignment="1">
      <alignment horizontal="justify" vertical="center" wrapText="1"/>
    </xf>
    <xf numFmtId="218" fontId="31" fillId="43" borderId="31" xfId="1598" applyNumberFormat="1" applyFont="1" applyFill="1" applyBorder="1" applyAlignment="1">
      <alignment horizontal="right" vertical="center" wrapText="1"/>
    </xf>
    <xf numFmtId="218" fontId="31" fillId="43" borderId="40" xfId="1598" applyNumberFormat="1" applyFont="1" applyFill="1" applyBorder="1" applyAlignment="1">
      <alignment horizontal="right" vertical="center" wrapText="1"/>
    </xf>
    <xf numFmtId="0" fontId="31" fillId="43" borderId="31" xfId="0" applyFont="1" applyFill="1" applyBorder="1" applyAlignment="1">
      <alignment horizontal="justify" vertical="center" wrapText="1"/>
    </xf>
    <xf numFmtId="175" fontId="31" fillId="0" borderId="20" xfId="631" applyFont="1" applyFill="1" applyBorder="1" applyAlignment="1">
      <alignment horizontal="center" vertical="center" wrapText="1"/>
    </xf>
    <xf numFmtId="165" fontId="31" fillId="0" borderId="21" xfId="631" applyNumberFormat="1" applyFont="1" applyFill="1" applyBorder="1" applyAlignment="1">
      <alignment horizontal="center" vertical="center" wrapText="1"/>
    </xf>
    <xf numFmtId="218" fontId="31" fillId="0" borderId="21" xfId="1598" applyNumberFormat="1" applyFont="1" applyFill="1" applyBorder="1" applyAlignment="1">
      <alignment horizontal="right" vertical="center" wrapText="1"/>
    </xf>
    <xf numFmtId="218" fontId="31" fillId="0" borderId="38" xfId="1598" applyNumberFormat="1" applyFont="1" applyFill="1" applyBorder="1" applyAlignment="1">
      <alignment horizontal="right" vertical="center" wrapText="1"/>
    </xf>
    <xf numFmtId="49" fontId="31" fillId="0" borderId="29" xfId="1756" applyNumberFormat="1" applyFont="1" applyFill="1" applyBorder="1" applyAlignment="1">
      <alignment horizontal="left" vertical="center" wrapText="1"/>
    </xf>
    <xf numFmtId="1" fontId="31" fillId="43" borderId="31" xfId="631" applyNumberFormat="1" applyFont="1" applyFill="1" applyBorder="1" applyAlignment="1">
      <alignment horizontal="center" vertical="center" wrapText="1"/>
    </xf>
    <xf numFmtId="175" fontId="32" fillId="0" borderId="23" xfId="631" applyFont="1" applyFill="1" applyBorder="1" applyAlignment="1">
      <alignment horizontal="center" vertical="center" wrapText="1"/>
    </xf>
    <xf numFmtId="175" fontId="32" fillId="0" borderId="23" xfId="631" applyFont="1" applyFill="1" applyBorder="1" applyAlignment="1">
      <alignment horizontal="left" vertical="center" wrapText="1"/>
    </xf>
    <xf numFmtId="218" fontId="32" fillId="0" borderId="23" xfId="1598" applyNumberFormat="1" applyFont="1" applyFill="1" applyBorder="1" applyAlignment="1">
      <alignment horizontal="right" vertical="center" wrapText="1"/>
    </xf>
    <xf numFmtId="218" fontId="32" fillId="0" borderId="33" xfId="1598" applyNumberFormat="1" applyFont="1" applyFill="1" applyBorder="1" applyAlignment="1">
      <alignment horizontal="right" vertical="center" wrapText="1"/>
    </xf>
    <xf numFmtId="187" fontId="31" fillId="0" borderId="21" xfId="631" applyNumberFormat="1" applyFont="1" applyFill="1" applyBorder="1" applyAlignment="1">
      <alignment horizontal="center" vertical="center" wrapText="1"/>
    </xf>
    <xf numFmtId="175" fontId="31" fillId="0" borderId="21" xfId="631" applyFont="1" applyFill="1" applyBorder="1" applyAlignment="1">
      <alignment horizontal="justify" vertical="center" wrapText="1"/>
    </xf>
    <xf numFmtId="187" fontId="32" fillId="0" borderId="61" xfId="631" quotePrefix="1" applyNumberFormat="1" applyFont="1" applyFill="1" applyBorder="1" applyAlignment="1">
      <alignment horizontal="center" vertical="center" wrapText="1"/>
    </xf>
    <xf numFmtId="175" fontId="32" fillId="0" borderId="61" xfId="631" applyFont="1" applyFill="1" applyBorder="1" applyAlignment="1">
      <alignment horizontal="center" vertical="center" wrapText="1"/>
    </xf>
    <xf numFmtId="175" fontId="32" fillId="0" borderId="61" xfId="631" applyFont="1" applyFill="1" applyBorder="1" applyAlignment="1">
      <alignment horizontal="left" vertical="center" wrapText="1"/>
    </xf>
    <xf numFmtId="218" fontId="32" fillId="0" borderId="61" xfId="1598" applyNumberFormat="1" applyFont="1" applyFill="1" applyBorder="1" applyAlignment="1">
      <alignment horizontal="right" vertical="center" wrapText="1"/>
    </xf>
    <xf numFmtId="218" fontId="32" fillId="0" borderId="54" xfId="1598" applyNumberFormat="1" applyFont="1" applyFill="1" applyBorder="1" applyAlignment="1">
      <alignment horizontal="right" vertical="center" wrapText="1"/>
    </xf>
    <xf numFmtId="187" fontId="32" fillId="0" borderId="23" xfId="631" quotePrefix="1" applyNumberFormat="1" applyFont="1" applyFill="1" applyBorder="1" applyAlignment="1">
      <alignment horizontal="center" vertical="center" wrapText="1"/>
    </xf>
    <xf numFmtId="175" fontId="204" fillId="0" borderId="0" xfId="631" applyFont="1" applyFill="1" applyAlignment="1">
      <alignment horizontal="center" vertical="center" wrapText="1"/>
    </xf>
    <xf numFmtId="187" fontId="204" fillId="0" borderId="0" xfId="631" applyNumberFormat="1" applyFont="1" applyAlignment="1">
      <alignment horizontal="center" vertical="center" wrapText="1"/>
    </xf>
    <xf numFmtId="49" fontId="204" fillId="0" borderId="0" xfId="631" applyNumberFormat="1" applyFont="1" applyAlignment="1">
      <alignment horizontal="left" vertical="center" wrapText="1"/>
    </xf>
    <xf numFmtId="175" fontId="204" fillId="0" borderId="0" xfId="631" applyFont="1" applyAlignment="1">
      <alignment horizontal="center" vertical="center" wrapText="1"/>
    </xf>
    <xf numFmtId="185" fontId="204" fillId="0" borderId="0" xfId="631" applyNumberFormat="1" applyFont="1" applyAlignment="1">
      <alignment horizontal="center" vertical="center" wrapText="1"/>
    </xf>
    <xf numFmtId="218" fontId="204" fillId="0" borderId="0" xfId="1598" applyNumberFormat="1" applyFont="1" applyAlignment="1">
      <alignment horizontal="right" vertical="center" wrapText="1"/>
    </xf>
    <xf numFmtId="175" fontId="32" fillId="0" borderId="0" xfId="631" applyFont="1" applyFill="1" applyAlignment="1">
      <alignment horizontal="center" vertical="center" wrapText="1"/>
    </xf>
    <xf numFmtId="187" fontId="32" fillId="0" borderId="0" xfId="631" applyNumberFormat="1" applyFont="1" applyAlignment="1">
      <alignment horizontal="center" vertical="center" wrapText="1"/>
    </xf>
    <xf numFmtId="49" fontId="32" fillId="0" borderId="0" xfId="631" applyNumberFormat="1" applyFont="1" applyAlignment="1">
      <alignment horizontal="left" vertical="center" wrapText="1"/>
    </xf>
    <xf numFmtId="175" fontId="32" fillId="0" borderId="0" xfId="631" applyFont="1" applyAlignment="1">
      <alignment horizontal="center" vertical="center" wrapText="1"/>
    </xf>
    <xf numFmtId="185" fontId="32" fillId="0" borderId="0" xfId="631" applyNumberFormat="1" applyFont="1" applyAlignment="1">
      <alignment horizontal="center" vertical="center" wrapText="1"/>
    </xf>
    <xf numFmtId="218" fontId="32" fillId="0" borderId="0" xfId="1598" applyNumberFormat="1" applyFont="1" applyAlignment="1">
      <alignment horizontal="right" vertical="center" wrapText="1"/>
    </xf>
    <xf numFmtId="218" fontId="31" fillId="0" borderId="0" xfId="1598" applyNumberFormat="1" applyFont="1" applyFill="1" applyAlignment="1">
      <alignment horizontal="right" vertical="center" wrapText="1"/>
    </xf>
    <xf numFmtId="0" fontId="40" fillId="43" borderId="31" xfId="0" applyFont="1" applyFill="1" applyBorder="1" applyAlignment="1">
      <alignment horizontal="justify" vertical="center" wrapText="1"/>
    </xf>
    <xf numFmtId="0" fontId="31" fillId="0" borderId="21" xfId="0" applyFont="1" applyBorder="1" applyAlignment="1">
      <alignment horizontal="justify" vertical="center" wrapText="1"/>
    </xf>
    <xf numFmtId="1" fontId="32" fillId="0" borderId="60" xfId="0" applyNumberFormat="1" applyFont="1" applyBorder="1" applyAlignment="1">
      <alignment horizontal="center" vertical="center" wrapText="1"/>
    </xf>
    <xf numFmtId="175" fontId="223" fillId="0" borderId="0" xfId="631" applyFont="1" applyFill="1" applyAlignment="1">
      <alignment horizontal="left" vertical="center" wrapText="1"/>
    </xf>
    <xf numFmtId="175" fontId="223" fillId="0" borderId="0" xfId="631" applyFont="1" applyAlignment="1">
      <alignment vertical="center" wrapText="1"/>
    </xf>
    <xf numFmtId="0" fontId="165" fillId="0" borderId="26" xfId="0" applyFont="1" applyBorder="1" applyAlignment="1">
      <alignment horizontal="center" vertical="center" wrapText="1"/>
    </xf>
    <xf numFmtId="0" fontId="165" fillId="0" borderId="40" xfId="0" applyFont="1" applyBorder="1" applyAlignment="1">
      <alignment horizontal="center" vertical="center" wrapText="1"/>
    </xf>
    <xf numFmtId="0" fontId="35" fillId="0" borderId="31" xfId="508" applyFont="1" applyBorder="1" applyAlignment="1">
      <alignment horizontal="center" vertical="center"/>
    </xf>
    <xf numFmtId="179" fontId="215" fillId="0" borderId="23" xfId="0" applyNumberFormat="1" applyFont="1" applyBorder="1" applyAlignment="1">
      <alignment vertical="center" wrapText="1"/>
    </xf>
    <xf numFmtId="0" fontId="3" fillId="0" borderId="0" xfId="46606" applyAlignment="1">
      <alignment horizontal="center" vertical="center"/>
    </xf>
    <xf numFmtId="0" fontId="3" fillId="0" borderId="0" xfId="46606"/>
    <xf numFmtId="0" fontId="102" fillId="0" borderId="13" xfId="46606" applyFont="1" applyBorder="1" applyAlignment="1">
      <alignment horizontal="center" vertical="center" wrapText="1"/>
    </xf>
    <xf numFmtId="0" fontId="102" fillId="0" borderId="32" xfId="46606" applyFont="1" applyBorder="1" applyAlignment="1">
      <alignment horizontal="justify" vertical="center" wrapText="1"/>
    </xf>
    <xf numFmtId="0" fontId="102" fillId="0" borderId="36" xfId="46606" applyFont="1" applyBorder="1" applyAlignment="1">
      <alignment horizontal="justify" vertical="center" wrapText="1"/>
    </xf>
    <xf numFmtId="0" fontId="102" fillId="0" borderId="37" xfId="46606" applyFont="1" applyBorder="1" applyAlignment="1">
      <alignment horizontal="justify" vertical="center" wrapText="1"/>
    </xf>
    <xf numFmtId="219" fontId="105" fillId="0" borderId="29" xfId="545" applyNumberFormat="1" applyFont="1" applyBorder="1" applyAlignment="1">
      <alignment horizontal="center" vertical="center"/>
    </xf>
    <xf numFmtId="2" fontId="26" fillId="0" borderId="0" xfId="0" applyNumberFormat="1" applyFont="1" applyAlignment="1">
      <alignment horizontal="right" vertical="center"/>
    </xf>
    <xf numFmtId="191" fontId="26" fillId="0" borderId="0" xfId="0" applyNumberFormat="1" applyFont="1" applyAlignment="1">
      <alignment vertical="center" wrapText="1"/>
    </xf>
    <xf numFmtId="0" fontId="26" fillId="0" borderId="0" xfId="617" applyAlignment="1">
      <alignment horizontal="center" vertical="center"/>
    </xf>
    <xf numFmtId="0" fontId="26" fillId="0" borderId="0" xfId="617" applyAlignment="1">
      <alignment vertical="center"/>
    </xf>
    <xf numFmtId="0" fontId="26" fillId="0" borderId="28" xfId="2515" applyBorder="1" applyAlignment="1">
      <alignment horizontal="center" vertical="center"/>
    </xf>
    <xf numFmtId="219" fontId="233" fillId="0" borderId="0" xfId="508" applyNumberFormat="1" applyFont="1" applyAlignment="1">
      <alignment horizontal="center" vertical="center"/>
    </xf>
    <xf numFmtId="179" fontId="215" fillId="0" borderId="33" xfId="0" applyNumberFormat="1" applyFont="1" applyBorder="1" applyAlignment="1">
      <alignment vertical="center" wrapText="1"/>
    </xf>
    <xf numFmtId="2" fontId="26" fillId="0" borderId="97" xfId="0" applyNumberFormat="1" applyFont="1" applyBorder="1" applyAlignment="1">
      <alignment horizontal="center" vertical="center"/>
    </xf>
    <xf numFmtId="0" fontId="36" fillId="0" borderId="0" xfId="464" applyFont="1" applyAlignment="1">
      <alignment horizontal="center"/>
    </xf>
    <xf numFmtId="0" fontId="36" fillId="0" borderId="0" xfId="464" applyFont="1" applyAlignment="1">
      <alignment horizontal="center" wrapText="1"/>
    </xf>
    <xf numFmtId="9" fontId="28" fillId="0" borderId="0" xfId="545" applyFont="1" applyFill="1" applyBorder="1" applyAlignment="1">
      <alignment horizontal="center"/>
    </xf>
    <xf numFmtId="43" fontId="28" fillId="0" borderId="0" xfId="248" applyFont="1" applyFill="1" applyBorder="1" applyAlignment="1">
      <alignment horizontal="center"/>
    </xf>
    <xf numFmtId="184" fontId="28" fillId="0" borderId="0" xfId="405" applyNumberFormat="1" applyFont="1" applyFill="1" applyBorder="1" applyAlignment="1">
      <alignment horizontal="center"/>
    </xf>
    <xf numFmtId="0" fontId="239" fillId="46" borderId="0" xfId="0" applyFont="1" applyFill="1" applyAlignment="1">
      <alignment horizontal="left" vertical="center"/>
    </xf>
    <xf numFmtId="0" fontId="0" fillId="0" borderId="0" xfId="0" applyAlignment="1">
      <alignment horizontal="left"/>
    </xf>
    <xf numFmtId="49" fontId="255" fillId="0" borderId="0" xfId="0" applyNumberFormat="1" applyFont="1" applyAlignment="1">
      <alignment horizontal="right" vertical="center" wrapText="1"/>
    </xf>
    <xf numFmtId="179" fontId="36" fillId="35" borderId="22" xfId="618" applyNumberFormat="1" applyFont="1" applyFill="1" applyBorder="1" applyAlignment="1">
      <alignment horizontal="center" vertical="center"/>
    </xf>
    <xf numFmtId="179" fontId="31" fillId="35" borderId="42" xfId="618" applyNumberFormat="1" applyFont="1" applyFill="1" applyBorder="1" applyAlignment="1">
      <alignment horizontal="center" vertical="center" wrapText="1"/>
    </xf>
    <xf numFmtId="0" fontId="80" fillId="0" borderId="22" xfId="615" applyFont="1" applyBorder="1" applyAlignment="1">
      <alignment vertical="center"/>
    </xf>
    <xf numFmtId="0" fontId="83" fillId="0" borderId="118" xfId="615" applyFont="1" applyBorder="1" applyAlignment="1">
      <alignment vertical="center" wrapText="1"/>
    </xf>
    <xf numFmtId="0" fontId="39" fillId="49" borderId="42" xfId="618" applyFont="1" applyFill="1" applyBorder="1" applyAlignment="1">
      <alignment horizontal="center" vertical="center"/>
    </xf>
    <xf numFmtId="0" fontId="80" fillId="0" borderId="10" xfId="615" applyFont="1" applyBorder="1" applyAlignment="1">
      <alignment vertical="center"/>
    </xf>
    <xf numFmtId="2" fontId="26" fillId="0" borderId="168" xfId="0" applyNumberFormat="1" applyFont="1" applyBorder="1" applyAlignment="1">
      <alignment horizontal="center" vertical="center"/>
    </xf>
    <xf numFmtId="0" fontId="31" fillId="0" borderId="35" xfId="623" applyFont="1" applyBorder="1" applyAlignment="1">
      <alignment horizontal="justify" vertical="center" wrapText="1"/>
    </xf>
    <xf numFmtId="219" fontId="26" fillId="0" borderId="0" xfId="545" applyNumberFormat="1" applyFont="1" applyFill="1" applyAlignment="1">
      <alignment vertical="center"/>
    </xf>
    <xf numFmtId="219" fontId="26" fillId="0" borderId="0" xfId="545" applyNumberFormat="1" applyFont="1" applyFill="1" applyBorder="1" applyAlignment="1">
      <alignment horizontal="center" vertical="center"/>
    </xf>
    <xf numFmtId="0" fontId="0" fillId="0" borderId="134" xfId="0" applyBorder="1" applyAlignment="1">
      <alignment horizontal="center"/>
    </xf>
    <xf numFmtId="0" fontId="0" fillId="0" borderId="134" xfId="0" applyBorder="1" applyAlignment="1">
      <alignment horizontal="left"/>
    </xf>
    <xf numFmtId="266" fontId="0" fillId="0" borderId="134" xfId="348" applyNumberFormat="1" applyFont="1" applyFill="1" applyBorder="1" applyAlignment="1">
      <alignment horizontal="left"/>
    </xf>
    <xf numFmtId="0" fontId="211" fillId="0" borderId="134" xfId="0" applyFont="1" applyBorder="1" applyAlignment="1">
      <alignment horizontal="left"/>
    </xf>
    <xf numFmtId="266" fontId="0" fillId="0" borderId="134" xfId="348" applyNumberFormat="1" applyFont="1" applyBorder="1" applyAlignment="1">
      <alignment horizontal="left"/>
    </xf>
    <xf numFmtId="0" fontId="211" fillId="107" borderId="132" xfId="0" applyFont="1" applyFill="1" applyBorder="1" applyAlignment="1">
      <alignment horizontal="center" vertical="center"/>
    </xf>
    <xf numFmtId="0" fontId="211" fillId="107" borderId="133" xfId="0" applyFont="1" applyFill="1" applyBorder="1" applyAlignment="1">
      <alignment horizontal="left" vertical="center"/>
    </xf>
    <xf numFmtId="190" fontId="211" fillId="107" borderId="132" xfId="348" applyNumberFormat="1" applyFont="1" applyFill="1" applyBorder="1" applyAlignment="1">
      <alignment horizontal="right" vertical="center"/>
    </xf>
    <xf numFmtId="0" fontId="246" fillId="107" borderId="133" xfId="0" applyFont="1" applyFill="1" applyBorder="1" applyAlignment="1">
      <alignment horizontal="left" vertical="center"/>
    </xf>
    <xf numFmtId="0" fontId="102" fillId="0" borderId="0" xfId="46604" applyFont="1" applyAlignment="1">
      <alignment horizontal="center" vertical="center"/>
    </xf>
    <xf numFmtId="0" fontId="102" fillId="0" borderId="0" xfId="46604" applyFont="1" applyAlignment="1">
      <alignment vertical="center"/>
    </xf>
    <xf numFmtId="0" fontId="246" fillId="0" borderId="0" xfId="46604" applyAlignment="1">
      <alignment vertical="center"/>
    </xf>
    <xf numFmtId="0" fontId="102" fillId="0" borderId="0" xfId="46604" applyFont="1" applyAlignment="1">
      <alignment vertical="center" wrapText="1"/>
    </xf>
    <xf numFmtId="0" fontId="248" fillId="0" borderId="0" xfId="46604" applyFont="1" applyAlignment="1">
      <alignment horizontal="center" vertical="center"/>
    </xf>
    <xf numFmtId="0" fontId="248" fillId="0" borderId="0" xfId="46604" applyFont="1" applyAlignment="1">
      <alignment vertical="center"/>
    </xf>
    <xf numFmtId="0" fontId="102" fillId="0" borderId="0" xfId="46604" applyFont="1" applyAlignment="1">
      <alignment horizontal="center" vertical="center" wrapText="1"/>
    </xf>
    <xf numFmtId="0" fontId="213" fillId="0" borderId="0" xfId="46604" applyFont="1" applyAlignment="1">
      <alignment horizontal="center" vertical="center" wrapText="1"/>
    </xf>
    <xf numFmtId="0" fontId="248" fillId="0" borderId="0" xfId="46604" applyFont="1" applyAlignment="1">
      <alignment horizontal="center" vertical="center" wrapText="1"/>
    </xf>
    <xf numFmtId="0" fontId="248" fillId="108" borderId="84" xfId="46604" applyFont="1" applyFill="1" applyBorder="1" applyAlignment="1">
      <alignment horizontal="center" vertical="center" wrapText="1"/>
    </xf>
    <xf numFmtId="0" fontId="248" fillId="0" borderId="0" xfId="46604" applyFont="1" applyAlignment="1">
      <alignment vertical="center" wrapText="1"/>
    </xf>
    <xf numFmtId="0" fontId="102" fillId="109" borderId="0" xfId="46604" applyFont="1" applyFill="1" applyAlignment="1">
      <alignment horizontal="center" vertical="center"/>
    </xf>
    <xf numFmtId="0" fontId="102" fillId="110" borderId="84" xfId="46604" applyFont="1" applyFill="1" applyBorder="1" applyAlignment="1">
      <alignment horizontal="center" vertical="center"/>
    </xf>
    <xf numFmtId="0" fontId="102" fillId="110" borderId="140" xfId="46604" applyFont="1" applyFill="1" applyBorder="1" applyAlignment="1">
      <alignment horizontal="center" vertical="center" wrapText="1"/>
    </xf>
    <xf numFmtId="0" fontId="102" fillId="110" borderId="84" xfId="46604" applyFont="1" applyFill="1" applyBorder="1" applyAlignment="1">
      <alignment horizontal="center" vertical="center" wrapText="1"/>
    </xf>
    <xf numFmtId="0" fontId="102" fillId="0" borderId="84" xfId="46604" applyFont="1" applyBorder="1" applyAlignment="1">
      <alignment horizontal="center" vertical="center"/>
    </xf>
    <xf numFmtId="200" fontId="102" fillId="0" borderId="0" xfId="46610" applyNumberFormat="1" applyFont="1" applyAlignment="1">
      <alignment vertical="center"/>
    </xf>
    <xf numFmtId="0" fontId="248" fillId="108" borderId="84" xfId="46604" applyFont="1" applyFill="1" applyBorder="1" applyAlignment="1">
      <alignment horizontal="center" vertical="center"/>
    </xf>
    <xf numFmtId="200" fontId="248" fillId="0" borderId="0" xfId="46610" applyNumberFormat="1" applyFont="1" applyAlignment="1">
      <alignment horizontal="center" vertical="center" wrapText="1"/>
    </xf>
    <xf numFmtId="0" fontId="102" fillId="110" borderId="140" xfId="46604" applyFont="1" applyFill="1" applyBorder="1" applyAlignment="1">
      <alignment horizontal="center" vertical="center"/>
    </xf>
    <xf numFmtId="271" fontId="102" fillId="0" borderId="0" xfId="46604" applyNumberFormat="1" applyFont="1" applyAlignment="1">
      <alignment vertical="center"/>
    </xf>
    <xf numFmtId="193" fontId="102" fillId="0" borderId="0" xfId="46604" applyNumberFormat="1" applyFont="1" applyAlignment="1">
      <alignment vertical="center"/>
    </xf>
    <xf numFmtId="0" fontId="102" fillId="0" borderId="0" xfId="46604" applyFont="1" applyAlignment="1">
      <alignment horizontal="left" vertical="center"/>
    </xf>
    <xf numFmtId="37" fontId="102" fillId="0" borderId="0" xfId="46604" applyNumberFormat="1" applyFont="1" applyAlignment="1">
      <alignment vertical="center"/>
    </xf>
    <xf numFmtId="0" fontId="248" fillId="108" borderId="85" xfId="46604" applyFont="1" applyFill="1" applyBorder="1" applyAlignment="1">
      <alignment horizontal="center" vertical="center" wrapText="1"/>
    </xf>
    <xf numFmtId="272" fontId="102" fillId="0" borderId="0" xfId="46604" applyNumberFormat="1" applyFont="1" applyAlignment="1">
      <alignment horizontal="center" vertical="center" wrapText="1"/>
    </xf>
    <xf numFmtId="272" fontId="102" fillId="0" borderId="0" xfId="46604" applyNumberFormat="1" applyFont="1" applyAlignment="1">
      <alignment vertical="center"/>
    </xf>
    <xf numFmtId="0" fontId="256" fillId="0" borderId="0" xfId="46604" applyFont="1" applyAlignment="1">
      <alignment vertical="center" wrapText="1"/>
    </xf>
    <xf numFmtId="10" fontId="102" fillId="0" borderId="0" xfId="46604" applyNumberFormat="1" applyFont="1" applyAlignment="1">
      <alignment vertical="center"/>
    </xf>
    <xf numFmtId="219" fontId="248" fillId="0" borderId="0" xfId="46604" applyNumberFormat="1" applyFont="1" applyAlignment="1">
      <alignment vertical="center"/>
    </xf>
    <xf numFmtId="219" fontId="248" fillId="0" borderId="84" xfId="46604" applyNumberFormat="1" applyFont="1" applyBorder="1" applyAlignment="1">
      <alignment horizontal="center" vertical="center"/>
    </xf>
    <xf numFmtId="0" fontId="96" fillId="0" borderId="0" xfId="46604" applyFont="1" applyAlignment="1">
      <alignment vertical="center"/>
    </xf>
    <xf numFmtId="10" fontId="102" fillId="111" borderId="0" xfId="46604" applyNumberFormat="1" applyFont="1" applyFill="1" applyAlignment="1">
      <alignment horizontal="left" vertical="center"/>
    </xf>
    <xf numFmtId="217" fontId="102" fillId="0" borderId="0" xfId="46604" applyNumberFormat="1" applyFont="1" applyAlignment="1">
      <alignment vertical="center"/>
    </xf>
    <xf numFmtId="191" fontId="102" fillId="0" borderId="0" xfId="46604" applyNumberFormat="1" applyFont="1" applyAlignment="1">
      <alignment vertical="center" wrapText="1"/>
    </xf>
    <xf numFmtId="269" fontId="102" fillId="0" borderId="0" xfId="46604" applyNumberFormat="1" applyFont="1" applyAlignment="1">
      <alignment vertical="center"/>
    </xf>
    <xf numFmtId="0" fontId="257" fillId="0" borderId="0" xfId="46604" applyFont="1" applyAlignment="1">
      <alignment vertical="center"/>
    </xf>
    <xf numFmtId="271" fontId="102" fillId="0" borderId="0" xfId="46604" applyNumberFormat="1" applyFont="1" applyAlignment="1">
      <alignment horizontal="left" vertical="center"/>
    </xf>
    <xf numFmtId="0" fontId="258" fillId="0" borderId="0" xfId="46604" applyFont="1" applyAlignment="1">
      <alignment vertical="center"/>
    </xf>
    <xf numFmtId="10" fontId="258" fillId="0" borderId="0" xfId="46604" applyNumberFormat="1" applyFont="1" applyAlignment="1">
      <alignment vertical="center"/>
    </xf>
    <xf numFmtId="215" fontId="102" fillId="0" borderId="0" xfId="46604" applyNumberFormat="1" applyFont="1" applyAlignment="1">
      <alignment vertical="center"/>
    </xf>
    <xf numFmtId="217" fontId="248" fillId="0" borderId="0" xfId="46604" applyNumberFormat="1" applyFont="1" applyAlignment="1">
      <alignment vertical="center"/>
    </xf>
    <xf numFmtId="271" fontId="248" fillId="0" borderId="0" xfId="46604" applyNumberFormat="1" applyFont="1" applyAlignment="1">
      <alignment vertical="center"/>
    </xf>
    <xf numFmtId="170" fontId="248" fillId="0" borderId="0" xfId="46604" applyNumberFormat="1" applyFont="1" applyAlignment="1">
      <alignment vertical="center"/>
    </xf>
    <xf numFmtId="43" fontId="102" fillId="0" borderId="0" xfId="248" applyFont="1" applyAlignment="1">
      <alignment vertical="center"/>
    </xf>
    <xf numFmtId="43" fontId="102" fillId="0" borderId="0" xfId="248" applyFont="1" applyAlignment="1">
      <alignment vertical="center" wrapText="1"/>
    </xf>
    <xf numFmtId="43" fontId="248" fillId="0" borderId="0" xfId="248" applyFont="1" applyAlignment="1">
      <alignment vertical="center" wrapText="1"/>
    </xf>
    <xf numFmtId="43" fontId="248" fillId="0" borderId="0" xfId="248" applyFont="1" applyAlignment="1">
      <alignment horizontal="center" vertical="center"/>
    </xf>
    <xf numFmtId="43" fontId="246" fillId="0" borderId="0" xfId="248" applyFont="1" applyAlignment="1">
      <alignment vertical="center"/>
    </xf>
    <xf numFmtId="43" fontId="102" fillId="111" borderId="0" xfId="248" applyFont="1" applyFill="1" applyAlignment="1">
      <alignment horizontal="center" vertical="center"/>
    </xf>
    <xf numFmtId="43" fontId="102" fillId="0" borderId="0" xfId="248" applyFont="1" applyAlignment="1">
      <alignment horizontal="center" vertical="center"/>
    </xf>
    <xf numFmtId="9" fontId="102" fillId="0" borderId="0" xfId="545" applyFont="1" applyAlignment="1">
      <alignment vertical="center"/>
    </xf>
    <xf numFmtId="10" fontId="102" fillId="0" borderId="0" xfId="545" applyNumberFormat="1" applyFont="1" applyAlignment="1">
      <alignment vertical="center"/>
    </xf>
    <xf numFmtId="0" fontId="37" fillId="0" borderId="0" xfId="465" applyFont="1"/>
    <xf numFmtId="0" fontId="34" fillId="0" borderId="0" xfId="465" applyFont="1"/>
    <xf numFmtId="0" fontId="80" fillId="0" borderId="0" xfId="15861" applyFont="1"/>
    <xf numFmtId="0" fontId="68" fillId="0" borderId="10" xfId="15861" applyFont="1" applyBorder="1"/>
    <xf numFmtId="0" fontId="68" fillId="0" borderId="0" xfId="15861" applyFont="1"/>
    <xf numFmtId="10" fontId="68" fillId="0" borderId="0" xfId="545" applyNumberFormat="1" applyFont="1"/>
    <xf numFmtId="0" fontId="68" fillId="0" borderId="11" xfId="15861" applyFont="1" applyBorder="1"/>
    <xf numFmtId="10" fontId="68" fillId="0" borderId="0" xfId="0" applyNumberFormat="1" applyFont="1"/>
    <xf numFmtId="0" fontId="68" fillId="0" borderId="0" xfId="0" applyFont="1" applyAlignment="1">
      <alignment horizontal="left"/>
    </xf>
    <xf numFmtId="10" fontId="68" fillId="0" borderId="0" xfId="558" applyNumberFormat="1" applyFont="1"/>
    <xf numFmtId="0" fontId="68" fillId="0" borderId="118" xfId="15861" applyFont="1" applyBorder="1"/>
    <xf numFmtId="0" fontId="68" fillId="0" borderId="87" xfId="15861" applyFont="1" applyBorder="1"/>
    <xf numFmtId="10" fontId="68" fillId="0" borderId="87" xfId="15861" applyNumberFormat="1" applyFont="1" applyBorder="1"/>
    <xf numFmtId="0" fontId="68" fillId="0" borderId="86" xfId="15861" applyFont="1" applyBorder="1"/>
    <xf numFmtId="10" fontId="68" fillId="0" borderId="0" xfId="15861" applyNumberFormat="1" applyFont="1"/>
    <xf numFmtId="0" fontId="76" fillId="0" borderId="10" xfId="15861" applyFont="1" applyBorder="1"/>
    <xf numFmtId="10" fontId="76" fillId="0" borderId="11" xfId="15861" applyNumberFormat="1" applyFont="1" applyBorder="1"/>
    <xf numFmtId="0" fontId="80" fillId="0" borderId="14" xfId="15861" applyFont="1" applyBorder="1"/>
    <xf numFmtId="0" fontId="86" fillId="0" borderId="15" xfId="15861" applyFont="1" applyBorder="1"/>
    <xf numFmtId="10" fontId="86" fillId="0" borderId="32" xfId="15861" applyNumberFormat="1" applyFont="1" applyBorder="1"/>
    <xf numFmtId="0" fontId="34" fillId="35" borderId="14" xfId="15861" applyFont="1" applyFill="1" applyBorder="1"/>
    <xf numFmtId="0" fontId="86" fillId="35" borderId="15" xfId="15861" applyFont="1" applyFill="1" applyBorder="1"/>
    <xf numFmtId="171" fontId="86" fillId="35" borderId="32" xfId="275" applyNumberFormat="1" applyFont="1" applyFill="1" applyBorder="1"/>
    <xf numFmtId="0" fontId="68" fillId="0" borderId="0" xfId="0" applyFont="1" applyAlignment="1">
      <alignment vertical="center"/>
    </xf>
    <xf numFmtId="0" fontId="68" fillId="0" borderId="0" xfId="0" applyFont="1" applyAlignment="1">
      <alignment horizontal="center" vertical="center"/>
    </xf>
    <xf numFmtId="0" fontId="26" fillId="0" borderId="11" xfId="0" applyFont="1" applyBorder="1" applyAlignment="1">
      <alignment vertical="center" wrapText="1"/>
    </xf>
    <xf numFmtId="0" fontId="26" fillId="37" borderId="11" xfId="0" applyFont="1" applyFill="1" applyBorder="1" applyAlignment="1">
      <alignment vertical="center" wrapText="1"/>
    </xf>
    <xf numFmtId="0" fontId="26" fillId="0" borderId="0" xfId="0" applyFont="1" applyAlignment="1">
      <alignment vertical="center" wrapText="1"/>
    </xf>
    <xf numFmtId="195" fontId="26" fillId="0" borderId="0" xfId="0" applyNumberFormat="1" applyFont="1" applyAlignment="1">
      <alignment vertical="center" wrapText="1"/>
    </xf>
    <xf numFmtId="0" fontId="76" fillId="0" borderId="0" xfId="0" applyFont="1" applyAlignment="1">
      <alignment vertical="center" wrapText="1"/>
    </xf>
    <xf numFmtId="0" fontId="68" fillId="0" borderId="0" xfId="0" applyFont="1" applyAlignment="1">
      <alignment horizontal="center" vertical="center" wrapText="1"/>
    </xf>
    <xf numFmtId="219" fontId="68" fillId="0" borderId="0" xfId="545" applyNumberFormat="1" applyFont="1" applyAlignment="1">
      <alignment vertical="center"/>
    </xf>
    <xf numFmtId="43" fontId="68" fillId="0" borderId="0" xfId="248" applyFont="1" applyAlignment="1">
      <alignment vertical="center"/>
    </xf>
    <xf numFmtId="177" fontId="68" fillId="0" borderId="0" xfId="0" applyNumberFormat="1" applyFont="1" applyAlignment="1">
      <alignment vertical="center"/>
    </xf>
    <xf numFmtId="43" fontId="76" fillId="0" borderId="0" xfId="248" applyFont="1" applyAlignment="1">
      <alignment vertical="center"/>
    </xf>
    <xf numFmtId="0" fontId="76" fillId="0" borderId="0" xfId="0" applyFont="1" applyAlignment="1">
      <alignment horizontal="right" vertical="center"/>
    </xf>
    <xf numFmtId="0" fontId="76" fillId="0" borderId="0" xfId="0" applyFont="1" applyAlignment="1">
      <alignment horizontal="center" vertical="center"/>
    </xf>
    <xf numFmtId="0" fontId="40" fillId="0" borderId="0" xfId="0" applyFont="1" applyAlignment="1">
      <alignment horizontal="right" vertical="center"/>
    </xf>
    <xf numFmtId="0" fontId="38" fillId="0" borderId="0" xfId="0" applyFont="1" applyAlignment="1">
      <alignment vertical="center"/>
    </xf>
    <xf numFmtId="0" fontId="26" fillId="0" borderId="188" xfId="644" applyBorder="1" applyAlignment="1">
      <alignment vertical="center" wrapText="1"/>
    </xf>
    <xf numFmtId="0" fontId="28" fillId="0" borderId="118" xfId="644" applyFont="1" applyBorder="1" applyAlignment="1">
      <alignment horizontal="justify" vertical="center" wrapText="1"/>
    </xf>
    <xf numFmtId="0" fontId="26" fillId="0" borderId="189" xfId="644" applyBorder="1" applyAlignment="1">
      <alignment horizontal="center" vertical="center"/>
    </xf>
    <xf numFmtId="0" fontId="28" fillId="0" borderId="190" xfId="644" applyFont="1" applyBorder="1" applyAlignment="1">
      <alignment horizontal="justify" vertical="center" wrapText="1"/>
    </xf>
    <xf numFmtId="0" fontId="95" fillId="0" borderId="146" xfId="0" applyFont="1" applyBorder="1" applyAlignment="1">
      <alignment horizontal="center" vertical="center" wrapText="1"/>
    </xf>
    <xf numFmtId="0" fontId="0" fillId="0" borderId="189" xfId="0" applyBorder="1" applyAlignment="1">
      <alignment horizontal="center" vertical="center"/>
    </xf>
    <xf numFmtId="219" fontId="2" fillId="0" borderId="0" xfId="545" applyNumberFormat="1" applyFont="1" applyAlignment="1">
      <alignment horizontal="center" vertical="center"/>
    </xf>
    <xf numFmtId="178" fontId="31" fillId="0" borderId="129" xfId="389" applyNumberFormat="1" applyFont="1" applyFill="1" applyBorder="1" applyAlignment="1">
      <alignment horizontal="justify" vertical="top" wrapText="1"/>
    </xf>
    <xf numFmtId="173" fontId="31" fillId="43" borderId="129" xfId="389" applyFont="1" applyFill="1" applyBorder="1" applyAlignment="1">
      <alignment horizontal="justify" vertical="center" wrapText="1"/>
    </xf>
    <xf numFmtId="10" fontId="2" fillId="0" borderId="0" xfId="545" applyNumberFormat="1" applyFont="1" applyAlignment="1">
      <alignment horizontal="center"/>
    </xf>
    <xf numFmtId="15" fontId="31" fillId="0" borderId="192" xfId="1755" applyNumberFormat="1" applyFont="1" applyBorder="1" applyAlignment="1">
      <alignment vertical="center" wrapText="1"/>
    </xf>
    <xf numFmtId="268" fontId="2" fillId="0" borderId="0" xfId="545" applyNumberFormat="1" applyFont="1" applyBorder="1" applyAlignment="1">
      <alignment horizontal="center"/>
    </xf>
    <xf numFmtId="1" fontId="32" fillId="0" borderId="189" xfId="0" applyNumberFormat="1" applyFont="1" applyBorder="1" applyAlignment="1">
      <alignment horizontal="center" vertical="center" wrapText="1"/>
    </xf>
    <xf numFmtId="218" fontId="32" fillId="0" borderId="190" xfId="1598" applyNumberFormat="1" applyFont="1" applyFill="1" applyBorder="1" applyAlignment="1">
      <alignment horizontal="right" vertical="center" wrapText="1"/>
    </xf>
    <xf numFmtId="0" fontId="99" fillId="0" borderId="191" xfId="621" applyFont="1" applyBorder="1" applyAlignment="1">
      <alignment horizontal="left" vertical="center"/>
    </xf>
    <xf numFmtId="177" fontId="97" fillId="0" borderId="190" xfId="628" applyNumberFormat="1" applyFont="1" applyBorder="1" applyAlignment="1">
      <alignment vertical="center"/>
    </xf>
    <xf numFmtId="219" fontId="99" fillId="0" borderId="190" xfId="630" applyNumberFormat="1" applyFont="1" applyFill="1" applyBorder="1" applyAlignment="1">
      <alignment horizontal="center" vertical="center"/>
    </xf>
    <xf numFmtId="0" fontId="35" fillId="0" borderId="192" xfId="0" applyFont="1" applyBorder="1" applyAlignment="1">
      <alignment horizontal="center" vertical="center"/>
    </xf>
    <xf numFmtId="0" fontId="35" fillId="35" borderId="118" xfId="508" applyFont="1" applyFill="1" applyBorder="1" applyAlignment="1">
      <alignment horizontal="justify" vertical="center" wrapText="1"/>
    </xf>
    <xf numFmtId="0" fontId="35" fillId="35" borderId="118" xfId="508" applyFont="1" applyFill="1" applyBorder="1" applyAlignment="1">
      <alignment horizontal="center" vertical="center" wrapText="1"/>
    </xf>
    <xf numFmtId="0" fontId="35" fillId="35" borderId="118" xfId="508" applyFont="1" applyFill="1" applyBorder="1" applyAlignment="1">
      <alignment vertical="center"/>
    </xf>
    <xf numFmtId="0" fontId="35" fillId="0" borderId="118" xfId="508" applyFont="1" applyBorder="1" applyAlignment="1">
      <alignment vertical="center"/>
    </xf>
    <xf numFmtId="0" fontId="152" fillId="0" borderId="118" xfId="508" applyFont="1" applyBorder="1" applyAlignment="1">
      <alignment vertical="center"/>
    </xf>
    <xf numFmtId="0" fontId="35" fillId="0" borderId="118" xfId="515" applyFont="1" applyBorder="1" applyAlignment="1">
      <alignment horizontal="center" vertical="center" wrapText="1"/>
    </xf>
    <xf numFmtId="0" fontId="35" fillId="46" borderId="196" xfId="515" applyFont="1" applyFill="1" applyBorder="1" applyAlignment="1">
      <alignment horizontal="center" vertical="center" wrapText="1"/>
    </xf>
    <xf numFmtId="200" fontId="95" fillId="0" borderId="87" xfId="346" applyNumberFormat="1" applyFont="1" applyFill="1" applyBorder="1" applyAlignment="1">
      <alignment horizontal="center" vertical="center"/>
    </xf>
    <xf numFmtId="0" fontId="35" fillId="0" borderId="129" xfId="0" applyFont="1" applyBorder="1" applyAlignment="1">
      <alignment vertical="center"/>
    </xf>
    <xf numFmtId="0" fontId="42" fillId="0" borderId="118" xfId="508" applyFont="1" applyBorder="1" applyAlignment="1">
      <alignment vertical="center"/>
    </xf>
    <xf numFmtId="0" fontId="35" fillId="0" borderId="189" xfId="0" applyFont="1" applyBorder="1" applyAlignment="1">
      <alignment vertical="center"/>
    </xf>
    <xf numFmtId="0" fontId="29" fillId="0" borderId="87" xfId="509" applyBorder="1" applyAlignment="1">
      <alignment vertical="center"/>
    </xf>
    <xf numFmtId="0" fontId="29" fillId="0" borderId="86" xfId="509" applyBorder="1" applyAlignment="1">
      <alignment vertical="center"/>
    </xf>
    <xf numFmtId="0" fontId="35" fillId="0" borderId="189" xfId="509" applyFont="1" applyBorder="1" applyAlignment="1">
      <alignment horizontal="center" vertical="center"/>
    </xf>
    <xf numFmtId="0" fontId="37" fillId="0" borderId="189" xfId="0" applyFont="1" applyBorder="1" applyAlignment="1">
      <alignment horizontal="center" vertical="center"/>
    </xf>
    <xf numFmtId="0" fontId="26" fillId="0" borderId="189" xfId="509" applyFont="1" applyBorder="1" applyAlignment="1">
      <alignment horizontal="center" vertical="center"/>
    </xf>
    <xf numFmtId="0" fontId="37" fillId="0" borderId="188" xfId="0" applyFont="1" applyBorder="1" applyAlignment="1">
      <alignment horizontal="center" vertical="center"/>
    </xf>
    <xf numFmtId="0" fontId="80" fillId="0" borderId="188" xfId="0" applyFont="1" applyBorder="1" applyAlignment="1">
      <alignment horizontal="center" vertical="center"/>
    </xf>
    <xf numFmtId="186" fontId="29" fillId="35" borderId="191" xfId="509" applyNumberFormat="1" applyFill="1" applyBorder="1" applyAlignment="1">
      <alignment horizontal="center" vertical="center"/>
    </xf>
    <xf numFmtId="177" fontId="35" fillId="35" borderId="190" xfId="509" applyNumberFormat="1" applyFont="1" applyFill="1" applyBorder="1" applyAlignment="1">
      <alignment horizontal="right" vertical="center"/>
    </xf>
    <xf numFmtId="186" fontId="29" fillId="0" borderId="189" xfId="509" applyNumberFormat="1" applyBorder="1" applyAlignment="1">
      <alignment horizontal="center" vertical="center"/>
    </xf>
    <xf numFmtId="177" fontId="29" fillId="0" borderId="190" xfId="509" applyNumberFormat="1" applyBorder="1" applyAlignment="1">
      <alignment horizontal="right" vertical="center"/>
    </xf>
    <xf numFmtId="4" fontId="26" fillId="0" borderId="147" xfId="0" applyNumberFormat="1" applyFont="1" applyBorder="1" applyAlignment="1">
      <alignment horizontal="center" vertical="center"/>
    </xf>
    <xf numFmtId="177" fontId="26" fillId="0" borderId="148" xfId="0" applyNumberFormat="1" applyFont="1" applyBorder="1" applyAlignment="1">
      <alignment horizontal="right" vertical="center"/>
    </xf>
    <xf numFmtId="177" fontId="26" fillId="0" borderId="149" xfId="0" applyNumberFormat="1" applyFont="1" applyBorder="1" applyAlignment="1">
      <alignment horizontal="right" vertical="center"/>
    </xf>
    <xf numFmtId="0" fontId="35" fillId="35" borderId="129" xfId="509" applyFont="1" applyFill="1" applyBorder="1" applyAlignment="1">
      <alignment horizontal="right" vertical="center"/>
    </xf>
    <xf numFmtId="186" fontId="29" fillId="35" borderId="129" xfId="509" applyNumberFormat="1" applyFill="1" applyBorder="1" applyAlignment="1">
      <alignment horizontal="left" vertical="center"/>
    </xf>
    <xf numFmtId="0" fontId="29" fillId="35" borderId="129" xfId="509" applyFill="1" applyBorder="1" applyAlignment="1">
      <alignment horizontal="left" vertical="center"/>
    </xf>
    <xf numFmtId="186" fontId="29" fillId="35" borderId="129" xfId="509" applyNumberFormat="1" applyFill="1" applyBorder="1" applyAlignment="1">
      <alignment vertical="center"/>
    </xf>
    <xf numFmtId="4" fontId="29" fillId="35" borderId="129" xfId="509" applyNumberFormat="1" applyFill="1" applyBorder="1" applyAlignment="1">
      <alignment horizontal="right" vertical="center"/>
    </xf>
    <xf numFmtId="0" fontId="26" fillId="0" borderId="0" xfId="477" applyFont="1" applyAlignment="1">
      <alignment horizontal="center" vertical="center"/>
    </xf>
    <xf numFmtId="0" fontId="26" fillId="0" borderId="0" xfId="431" applyFont="1" applyAlignment="1">
      <alignment horizontal="center" vertical="center"/>
    </xf>
    <xf numFmtId="0" fontId="35" fillId="39" borderId="129" xfId="431" applyFont="1" applyFill="1" applyBorder="1" applyAlignment="1">
      <alignment vertical="center"/>
    </xf>
    <xf numFmtId="184" fontId="35" fillId="39" borderId="129" xfId="431" applyNumberFormat="1" applyFont="1" applyFill="1" applyBorder="1" applyAlignment="1">
      <alignment horizontal="center" vertical="center"/>
    </xf>
    <xf numFmtId="0" fontId="26" fillId="0" borderId="0" xfId="431" applyFont="1" applyAlignment="1">
      <alignment horizontal="justify" vertical="center" wrapText="1"/>
    </xf>
    <xf numFmtId="4" fontId="68" fillId="0" borderId="0" xfId="477" applyNumberFormat="1" applyFont="1" applyAlignment="1">
      <alignment horizontal="center" vertical="center"/>
    </xf>
    <xf numFmtId="184" fontId="26" fillId="0" borderId="0" xfId="431" applyNumberFormat="1" applyFont="1" applyAlignment="1">
      <alignment vertical="center"/>
    </xf>
    <xf numFmtId="39" fontId="26" fillId="0" borderId="0" xfId="343" applyNumberFormat="1" applyFont="1" applyFill="1" applyBorder="1" applyAlignment="1">
      <alignment horizontal="center" vertical="center"/>
    </xf>
    <xf numFmtId="0" fontId="26" fillId="0" borderId="0" xfId="431" applyFont="1" applyAlignment="1">
      <alignment vertical="center"/>
    </xf>
    <xf numFmtId="0" fontId="26" fillId="37" borderId="189" xfId="46599" applyFill="1" applyBorder="1" applyAlignment="1">
      <alignment horizontal="center" vertical="center"/>
    </xf>
    <xf numFmtId="0" fontId="26" fillId="0" borderId="189" xfId="46601" applyBorder="1" applyAlignment="1">
      <alignment horizontal="center" vertical="center"/>
    </xf>
    <xf numFmtId="181" fontId="26" fillId="0" borderId="190" xfId="46600" applyNumberFormat="1" applyBorder="1" applyAlignment="1">
      <alignment vertical="center" wrapText="1"/>
    </xf>
    <xf numFmtId="0" fontId="36" fillId="0" borderId="192" xfId="617" applyFont="1" applyBorder="1" applyAlignment="1">
      <alignment horizontal="center" vertical="center"/>
    </xf>
    <xf numFmtId="0" fontId="26" fillId="0" borderId="129" xfId="615" applyBorder="1" applyAlignment="1">
      <alignment vertical="center"/>
    </xf>
    <xf numFmtId="179" fontId="36" fillId="35" borderId="190" xfId="618" applyNumberFormat="1" applyFont="1" applyFill="1" applyBorder="1" applyAlignment="1">
      <alignment horizontal="center" vertical="center"/>
    </xf>
    <xf numFmtId="0" fontId="26" fillId="0" borderId="189" xfId="618" applyBorder="1" applyAlignment="1">
      <alignment horizontal="center" vertical="center"/>
    </xf>
    <xf numFmtId="0" fontId="80" fillId="0" borderId="190" xfId="615" applyFont="1" applyBorder="1" applyAlignment="1">
      <alignment vertical="center"/>
    </xf>
    <xf numFmtId="0" fontId="46" fillId="0" borderId="190" xfId="615" applyFont="1" applyBorder="1" applyAlignment="1">
      <alignment vertical="center"/>
    </xf>
    <xf numFmtId="188" fontId="26" fillId="0" borderId="190" xfId="618" applyNumberFormat="1" applyBorder="1" applyAlignment="1">
      <alignment horizontal="center" vertical="center"/>
    </xf>
    <xf numFmtId="0" fontId="37" fillId="0" borderId="190" xfId="615" applyFont="1" applyBorder="1" applyAlignment="1">
      <alignment vertical="center"/>
    </xf>
    <xf numFmtId="0" fontId="41" fillId="0" borderId="190" xfId="615" applyFont="1" applyBorder="1" applyAlignment="1">
      <alignment vertical="center" wrapText="1"/>
    </xf>
    <xf numFmtId="0" fontId="35" fillId="0" borderId="189" xfId="618" applyFont="1" applyBorder="1" applyAlignment="1">
      <alignment horizontal="center" vertical="center"/>
    </xf>
    <xf numFmtId="0" fontId="35" fillId="49" borderId="189" xfId="618" applyFont="1" applyFill="1" applyBorder="1" applyAlignment="1">
      <alignment horizontal="center" vertical="center"/>
    </xf>
    <xf numFmtId="0" fontId="39" fillId="49" borderId="190" xfId="615" applyFont="1" applyFill="1" applyBorder="1" applyAlignment="1">
      <alignment horizontal="center" vertical="center"/>
    </xf>
    <xf numFmtId="0" fontId="34" fillId="0" borderId="190" xfId="615" applyFont="1" applyBorder="1" applyAlignment="1">
      <alignment vertical="center"/>
    </xf>
    <xf numFmtId="0" fontId="39" fillId="0" borderId="190" xfId="615" applyFont="1" applyBorder="1" applyAlignment="1">
      <alignment horizontal="center" vertical="center" wrapText="1"/>
    </xf>
    <xf numFmtId="179" fontId="35" fillId="0" borderId="190" xfId="618" applyNumberFormat="1" applyFont="1" applyBorder="1" applyAlignment="1">
      <alignment horizontal="center" vertical="center"/>
    </xf>
    <xf numFmtId="188" fontId="35" fillId="0" borderId="190" xfId="618" applyNumberFormat="1" applyFont="1" applyBorder="1" applyAlignment="1">
      <alignment horizontal="center" vertical="center"/>
    </xf>
    <xf numFmtId="0" fontId="39" fillId="49" borderId="190" xfId="618" applyFont="1" applyFill="1" applyBorder="1" applyAlignment="1">
      <alignment horizontal="center" vertical="center"/>
    </xf>
    <xf numFmtId="267" fontId="218" fillId="0" borderId="191" xfId="0" applyNumberFormat="1" applyFont="1" applyBorder="1" applyAlignment="1">
      <alignment horizontal="center" vertical="center"/>
    </xf>
    <xf numFmtId="267" fontId="218" fillId="0" borderId="189" xfId="0" applyNumberFormat="1" applyFont="1" applyBorder="1" applyAlignment="1">
      <alignment horizontal="center" vertical="center"/>
    </xf>
    <xf numFmtId="267" fontId="218" fillId="0" borderId="190" xfId="0" applyNumberFormat="1" applyFont="1" applyBorder="1" applyAlignment="1">
      <alignment horizontal="center" vertical="center"/>
    </xf>
    <xf numFmtId="179" fontId="215" fillId="0" borderId="190" xfId="0" applyNumberFormat="1" applyFont="1" applyBorder="1" applyAlignment="1">
      <alignment vertical="center" wrapText="1"/>
    </xf>
    <xf numFmtId="0" fontId="46" fillId="0" borderId="0" xfId="0" applyFont="1"/>
    <xf numFmtId="0" fontId="46" fillId="0" borderId="0" xfId="0" applyFont="1" applyAlignment="1">
      <alignment vertical="center"/>
    </xf>
    <xf numFmtId="0" fontId="46" fillId="47" borderId="0" xfId="0" applyFont="1" applyFill="1"/>
    <xf numFmtId="180" fontId="46" fillId="0" borderId="0" xfId="361" applyNumberFormat="1" applyFont="1" applyAlignment="1">
      <alignment vertical="center"/>
    </xf>
    <xf numFmtId="41" fontId="0" fillId="0" borderId="0" xfId="46611" applyFont="1"/>
    <xf numFmtId="41" fontId="0" fillId="0" borderId="0" xfId="0" applyNumberFormat="1"/>
    <xf numFmtId="191" fontId="261" fillId="0" borderId="84" xfId="46604" applyNumberFormat="1" applyFont="1" applyBorder="1" applyAlignment="1">
      <alignment vertical="center"/>
    </xf>
    <xf numFmtId="219" fontId="261" fillId="0" borderId="96" xfId="46604" applyNumberFormat="1" applyFont="1" applyBorder="1" applyAlignment="1">
      <alignment horizontal="center" vertical="center"/>
    </xf>
    <xf numFmtId="191" fontId="261" fillId="0" borderId="140" xfId="46604" applyNumberFormat="1" applyFont="1" applyBorder="1" applyAlignment="1">
      <alignment vertical="center"/>
    </xf>
    <xf numFmtId="0" fontId="76" fillId="0" borderId="0" xfId="15861" applyFont="1"/>
    <xf numFmtId="10" fontId="76" fillId="0" borderId="0" xfId="15861" applyNumberFormat="1" applyFont="1"/>
    <xf numFmtId="0" fontId="26" fillId="0" borderId="200" xfId="0" applyFont="1" applyBorder="1" applyAlignment="1">
      <alignment horizontal="center" vertical="center"/>
    </xf>
    <xf numFmtId="0" fontId="26" fillId="37" borderId="204" xfId="0" applyFont="1" applyFill="1" applyBorder="1" applyAlignment="1">
      <alignment vertical="center" wrapText="1"/>
    </xf>
    <xf numFmtId="0" fontId="76" fillId="0" borderId="205" xfId="0" applyFont="1" applyBorder="1" applyAlignment="1">
      <alignment horizontal="center" vertical="center"/>
    </xf>
    <xf numFmtId="0" fontId="76" fillId="0" borderId="206" xfId="0" applyFont="1" applyBorder="1" applyAlignment="1">
      <alignment horizontal="center" vertical="center"/>
    </xf>
    <xf numFmtId="0" fontId="76" fillId="38" borderId="205" xfId="0" applyFont="1" applyFill="1" applyBorder="1" applyAlignment="1">
      <alignment horizontal="center" vertical="center"/>
    </xf>
    <xf numFmtId="0" fontId="76" fillId="38" borderId="206" xfId="0" applyFont="1" applyFill="1" applyBorder="1" applyAlignment="1">
      <alignment horizontal="center" vertical="center"/>
    </xf>
    <xf numFmtId="0" fontId="38" fillId="0" borderId="205" xfId="0" applyFont="1" applyBorder="1" applyAlignment="1">
      <alignment vertical="center"/>
    </xf>
    <xf numFmtId="0" fontId="68" fillId="46" borderId="207" xfId="0" applyFont="1" applyFill="1" applyBorder="1" applyAlignment="1">
      <alignment horizontal="center" vertical="center"/>
    </xf>
    <xf numFmtId="0" fontId="40" fillId="44" borderId="209" xfId="0" applyFont="1" applyFill="1" applyBorder="1" applyAlignment="1">
      <alignment horizontal="right" vertical="center"/>
    </xf>
    <xf numFmtId="0" fontId="76" fillId="44" borderId="209" xfId="0" applyFont="1" applyFill="1" applyBorder="1" applyAlignment="1">
      <alignment horizontal="center" vertical="center"/>
    </xf>
    <xf numFmtId="177" fontId="34" fillId="44" borderId="209" xfId="248" applyNumberFormat="1" applyFont="1" applyFill="1" applyBorder="1" applyAlignment="1" applyProtection="1">
      <alignment horizontal="right" vertical="center" wrapText="1"/>
    </xf>
    <xf numFmtId="0" fontId="40" fillId="0" borderId="209" xfId="0" applyFont="1" applyBorder="1" applyAlignment="1">
      <alignment horizontal="right" vertical="center"/>
    </xf>
    <xf numFmtId="219" fontId="76" fillId="0" borderId="209" xfId="0" applyNumberFormat="1" applyFont="1" applyBorder="1" applyAlignment="1">
      <alignment horizontal="center" vertical="center"/>
    </xf>
    <xf numFmtId="177" fontId="32" fillId="0" borderId="209" xfId="248" applyNumberFormat="1" applyFont="1" applyFill="1" applyBorder="1" applyAlignment="1" applyProtection="1">
      <alignment horizontal="right" vertical="center" wrapText="1"/>
    </xf>
    <xf numFmtId="0" fontId="28" fillId="0" borderId="209" xfId="644" applyFont="1" applyBorder="1" applyAlignment="1">
      <alignment horizontal="center" vertical="center" wrapText="1"/>
    </xf>
    <xf numFmtId="0" fontId="28" fillId="0" borderId="210" xfId="644" applyFont="1" applyBorder="1" applyAlignment="1">
      <alignment horizontal="justify" vertical="center" wrapText="1"/>
    </xf>
    <xf numFmtId="0" fontId="26" fillId="0" borderId="209" xfId="644" applyBorder="1" applyAlignment="1">
      <alignment horizontal="center" vertical="center"/>
    </xf>
    <xf numFmtId="0" fontId="26" fillId="0" borderId="209" xfId="644" applyBorder="1" applyAlignment="1">
      <alignment horizontal="center" vertical="center" wrapText="1"/>
    </xf>
    <xf numFmtId="0" fontId="28" fillId="0" borderId="209" xfId="644" applyFont="1" applyBorder="1" applyAlignment="1">
      <alignment horizontal="justify" vertical="top" wrapText="1"/>
    </xf>
    <xf numFmtId="0" fontId="26" fillId="0" borderId="211" xfId="644" applyBorder="1" applyAlignment="1">
      <alignment horizontal="center" vertical="center"/>
    </xf>
    <xf numFmtId="0" fontId="26" fillId="0" borderId="204" xfId="644" applyBorder="1" applyAlignment="1">
      <alignment horizontal="center" vertical="center"/>
    </xf>
    <xf numFmtId="0" fontId="26" fillId="0" borderId="210" xfId="644" applyBorder="1" applyAlignment="1">
      <alignment horizontal="justify" vertical="center" wrapText="1"/>
    </xf>
    <xf numFmtId="0" fontId="26" fillId="0" borderId="204" xfId="644" applyBorder="1" applyAlignment="1">
      <alignment horizontal="center" vertical="center" wrapText="1"/>
    </xf>
    <xf numFmtId="0" fontId="28" fillId="0" borderId="208" xfId="644" applyFont="1" applyBorder="1" applyAlignment="1">
      <alignment horizontal="center" vertical="center" wrapText="1"/>
    </xf>
    <xf numFmtId="0" fontId="28" fillId="0" borderId="203" xfId="644" applyFont="1" applyBorder="1" applyAlignment="1">
      <alignment horizontal="justify" vertical="center" wrapText="1"/>
    </xf>
    <xf numFmtId="0" fontId="26" fillId="0" borderId="211" xfId="644" applyBorder="1" applyAlignment="1">
      <alignment horizontal="center" vertical="center" wrapText="1"/>
    </xf>
    <xf numFmtId="0" fontId="28" fillId="0" borderId="210" xfId="644" applyFont="1" applyBorder="1" applyAlignment="1">
      <alignment horizontal="center" vertical="center" wrapText="1"/>
    </xf>
    <xf numFmtId="0" fontId="28" fillId="0" borderId="209" xfId="644" applyFont="1" applyBorder="1" applyAlignment="1">
      <alignment horizontal="justify" vertical="center" wrapText="1"/>
    </xf>
    <xf numFmtId="0" fontId="26" fillId="0" borderId="212" xfId="644" applyBorder="1" applyAlignment="1">
      <alignment horizontal="center" vertical="center"/>
    </xf>
    <xf numFmtId="0" fontId="26" fillId="0" borderId="208" xfId="644" applyBorder="1" applyAlignment="1">
      <alignment horizontal="center" vertical="center"/>
    </xf>
    <xf numFmtId="0" fontId="28" fillId="0" borderId="208" xfId="644" applyFont="1" applyBorder="1" applyAlignment="1">
      <alignment horizontal="justify" vertical="top" wrapText="1"/>
    </xf>
    <xf numFmtId="0" fontId="28" fillId="0" borderId="208" xfId="644" applyFont="1" applyBorder="1" applyAlignment="1">
      <alignment horizontal="justify" vertical="center" wrapText="1"/>
    </xf>
    <xf numFmtId="0" fontId="26" fillId="0" borderId="208" xfId="644" applyBorder="1" applyAlignment="1">
      <alignment horizontal="center" vertical="center" wrapText="1"/>
    </xf>
    <xf numFmtId="0" fontId="26" fillId="40" borderId="201" xfId="0" applyFont="1" applyFill="1" applyBorder="1" applyAlignment="1">
      <alignment horizontal="left" vertical="center" wrapText="1"/>
    </xf>
    <xf numFmtId="0" fontId="28" fillId="0" borderId="213" xfId="0" applyFont="1" applyBorder="1" applyAlignment="1">
      <alignment horizontal="justify" vertical="top" wrapText="1"/>
    </xf>
    <xf numFmtId="0" fontId="32" fillId="0" borderId="209" xfId="0" applyFont="1" applyBorder="1" applyAlignment="1">
      <alignment vertical="center" wrapText="1"/>
    </xf>
    <xf numFmtId="0" fontId="26" fillId="0" borderId="209" xfId="0" applyFont="1" applyBorder="1" applyAlignment="1">
      <alignment horizontal="center" vertical="center" wrapText="1"/>
    </xf>
    <xf numFmtId="0" fontId="37" fillId="0" borderId="209" xfId="0" applyFont="1" applyBorder="1" applyAlignment="1">
      <alignment horizontal="justify" vertical="top" wrapText="1"/>
    </xf>
    <xf numFmtId="0" fontId="28" fillId="0" borderId="209" xfId="0" applyFont="1" applyBorder="1" applyAlignment="1">
      <alignment horizontal="center" vertical="center" wrapText="1"/>
    </xf>
    <xf numFmtId="0" fontId="26" fillId="0" borderId="209" xfId="644" applyBorder="1" applyAlignment="1">
      <alignment horizontal="justify" vertical="top" wrapText="1"/>
    </xf>
    <xf numFmtId="0" fontId="251" fillId="106" borderId="209" xfId="46604" applyFont="1" applyFill="1" applyBorder="1" applyAlignment="1">
      <alignment horizontal="center" vertical="center" wrapText="1"/>
    </xf>
    <xf numFmtId="0" fontId="142" fillId="0" borderId="209" xfId="46604" applyFont="1" applyBorder="1" applyAlignment="1">
      <alignment horizontal="center" vertical="center" wrapText="1"/>
    </xf>
    <xf numFmtId="10" fontId="249" fillId="0" borderId="209" xfId="46604" applyNumberFormat="1" applyFont="1" applyBorder="1" applyAlignment="1">
      <alignment horizontal="center" vertical="center" wrapText="1"/>
    </xf>
    <xf numFmtId="0" fontId="37" fillId="0" borderId="209" xfId="46604" applyFont="1" applyBorder="1" applyAlignment="1">
      <alignment horizontal="center" vertical="center" wrapText="1"/>
    </xf>
    <xf numFmtId="0" fontId="37" fillId="0" borderId="209" xfId="46604" applyFont="1" applyBorder="1" applyAlignment="1">
      <alignment horizontal="justify" vertical="center" wrapText="1"/>
    </xf>
    <xf numFmtId="10" fontId="34" fillId="0" borderId="209" xfId="46604" applyNumberFormat="1" applyFont="1" applyBorder="1" applyAlignment="1">
      <alignment horizontal="center" vertical="center" wrapText="1"/>
    </xf>
    <xf numFmtId="43" fontId="35" fillId="0" borderId="209" xfId="248" applyFont="1" applyBorder="1" applyAlignment="1">
      <alignment horizontal="center" vertical="center" wrapText="1"/>
    </xf>
    <xf numFmtId="2" fontId="32" fillId="46" borderId="209" xfId="631" quotePrefix="1" applyNumberFormat="1" applyFont="1" applyFill="1" applyBorder="1" applyAlignment="1">
      <alignment horizontal="center" vertical="center" wrapText="1"/>
    </xf>
    <xf numFmtId="175" fontId="32" fillId="46" borderId="209" xfId="631" applyFont="1" applyFill="1" applyBorder="1" applyAlignment="1">
      <alignment horizontal="center" vertical="center" wrapText="1"/>
    </xf>
    <xf numFmtId="175" fontId="32" fillId="0" borderId="209" xfId="631" applyFont="1" applyFill="1" applyBorder="1" applyAlignment="1">
      <alignment horizontal="left" vertical="center" wrapText="1"/>
    </xf>
    <xf numFmtId="218" fontId="32" fillId="0" borderId="209" xfId="1598" applyNumberFormat="1" applyFont="1" applyFill="1" applyBorder="1" applyAlignment="1">
      <alignment horizontal="right" vertical="center" wrapText="1"/>
    </xf>
    <xf numFmtId="187" fontId="32" fillId="0" borderId="209" xfId="631" quotePrefix="1" applyNumberFormat="1" applyFont="1" applyFill="1" applyBorder="1" applyAlignment="1">
      <alignment horizontal="center" vertical="center" wrapText="1"/>
    </xf>
    <xf numFmtId="0" fontId="32" fillId="0" borderId="209" xfId="451" applyFont="1" applyBorder="1" applyAlignment="1">
      <alignment horizontal="justify" vertical="center" wrapText="1"/>
    </xf>
    <xf numFmtId="175" fontId="32" fillId="0" borderId="209" xfId="631" applyFont="1" applyFill="1" applyBorder="1" applyAlignment="1">
      <alignment horizontal="center" vertical="center" wrapText="1"/>
    </xf>
    <xf numFmtId="43" fontId="26" fillId="0" borderId="209" xfId="248" applyFont="1" applyFill="1" applyBorder="1" applyAlignment="1">
      <alignment horizontal="left" vertical="center" wrapText="1"/>
    </xf>
    <xf numFmtId="43" fontId="37" fillId="0" borderId="209" xfId="248" applyFont="1" applyFill="1" applyBorder="1" applyAlignment="1">
      <alignment horizontal="center" vertical="center"/>
    </xf>
    <xf numFmtId="187" fontId="97" fillId="0" borderId="209" xfId="622" applyNumberFormat="1" applyFont="1" applyBorder="1" applyAlignment="1">
      <alignment horizontal="center" vertical="center"/>
    </xf>
    <xf numFmtId="0" fontId="97" fillId="0" borderId="209" xfId="622" applyFont="1" applyBorder="1" applyAlignment="1">
      <alignment horizontal="center" vertical="center"/>
    </xf>
    <xf numFmtId="0" fontId="97" fillId="0" borderId="209" xfId="622" applyFont="1" applyBorder="1" applyAlignment="1">
      <alignment horizontal="justify" vertical="center" wrapText="1"/>
    </xf>
    <xf numFmtId="43" fontId="97" fillId="0" borderId="209" xfId="248" applyFont="1" applyBorder="1" applyAlignment="1">
      <alignment horizontal="left" vertical="center" wrapText="1"/>
    </xf>
    <xf numFmtId="166" fontId="97" fillId="0" borderId="209" xfId="624" applyNumberFormat="1" applyFont="1" applyBorder="1" applyAlignment="1">
      <alignment horizontal="right" vertical="center" wrapText="1"/>
    </xf>
    <xf numFmtId="187" fontId="97" fillId="0" borderId="214" xfId="622" applyNumberFormat="1" applyFont="1" applyBorder="1" applyAlignment="1">
      <alignment horizontal="center" vertical="center"/>
    </xf>
    <xf numFmtId="0" fontId="97" fillId="0" borderId="214" xfId="622" applyFont="1" applyBorder="1" applyAlignment="1">
      <alignment horizontal="center" vertical="center"/>
    </xf>
    <xf numFmtId="0" fontId="97" fillId="0" borderId="214" xfId="622" applyFont="1" applyBorder="1" applyAlignment="1">
      <alignment horizontal="justify" vertical="center" wrapText="1"/>
    </xf>
    <xf numFmtId="0" fontId="97" fillId="0" borderId="214" xfId="622" applyFont="1" applyBorder="1" applyAlignment="1">
      <alignment horizontal="center" vertical="center" wrapText="1"/>
    </xf>
    <xf numFmtId="43" fontId="97" fillId="0" borderId="214" xfId="248" applyFont="1" applyBorder="1" applyAlignment="1">
      <alignment horizontal="left" vertical="center" wrapText="1"/>
    </xf>
    <xf numFmtId="166" fontId="97" fillId="0" borderId="214" xfId="624" applyNumberFormat="1" applyFont="1" applyBorder="1" applyAlignment="1">
      <alignment horizontal="right" vertical="center" wrapText="1"/>
    </xf>
    <xf numFmtId="166" fontId="99" fillId="0" borderId="215" xfId="624" applyNumberFormat="1" applyFont="1" applyBorder="1" applyAlignment="1">
      <alignment vertical="center" wrapText="1"/>
    </xf>
    <xf numFmtId="0" fontId="99" fillId="0" borderId="209" xfId="622" applyFont="1" applyBorder="1" applyAlignment="1">
      <alignment horizontal="center" vertical="center"/>
    </xf>
    <xf numFmtId="0" fontId="99" fillId="0" borderId="209" xfId="622" applyFont="1" applyBorder="1" applyAlignment="1">
      <alignment horizontal="justify" vertical="center" wrapText="1"/>
    </xf>
    <xf numFmtId="187" fontId="99" fillId="0" borderId="209" xfId="622" applyNumberFormat="1" applyFont="1" applyBorder="1" applyAlignment="1">
      <alignment horizontal="center" vertical="center"/>
    </xf>
    <xf numFmtId="43" fontId="99" fillId="0" borderId="209" xfId="248" applyFont="1" applyBorder="1" applyAlignment="1">
      <alignment horizontal="left" vertical="center" wrapText="1"/>
    </xf>
    <xf numFmtId="166" fontId="99" fillId="0" borderId="209" xfId="624" applyNumberFormat="1" applyFont="1" applyBorder="1" applyAlignment="1">
      <alignment horizontal="right" vertical="center" wrapText="1"/>
    </xf>
    <xf numFmtId="0" fontId="97" fillId="0" borderId="214" xfId="466" applyFont="1" applyBorder="1" applyAlignment="1">
      <alignment horizontal="justify" vertical="center"/>
    </xf>
    <xf numFmtId="0" fontId="97" fillId="0" borderId="214" xfId="628" applyNumberFormat="1" applyFont="1" applyBorder="1" applyAlignment="1">
      <alignment horizontal="center" vertical="center"/>
    </xf>
    <xf numFmtId="0" fontId="99" fillId="0" borderId="214" xfId="466" applyFont="1" applyBorder="1" applyAlignment="1">
      <alignment vertical="center"/>
    </xf>
    <xf numFmtId="0" fontId="99" fillId="0" borderId="211" xfId="466" applyFont="1" applyBorder="1" applyAlignment="1">
      <alignment horizontal="right" vertical="center"/>
    </xf>
    <xf numFmtId="220" fontId="99" fillId="46" borderId="209" xfId="629" applyNumberFormat="1" applyFont="1" applyFill="1" applyBorder="1" applyAlignment="1">
      <alignment horizontal="center" vertical="center"/>
    </xf>
    <xf numFmtId="0" fontId="26" fillId="0" borderId="209" xfId="0" applyFont="1" applyBorder="1" applyAlignment="1">
      <alignment horizontal="center" vertical="center"/>
    </xf>
    <xf numFmtId="0" fontId="26" fillId="0" borderId="210" xfId="0" applyFont="1" applyBorder="1" applyAlignment="1">
      <alignment horizontal="center" vertical="center"/>
    </xf>
    <xf numFmtId="0" fontId="35" fillId="35" borderId="209" xfId="508" applyFont="1" applyFill="1" applyBorder="1" applyAlignment="1">
      <alignment horizontal="center" vertical="center" wrapText="1"/>
    </xf>
    <xf numFmtId="0" fontId="77" fillId="35" borderId="209" xfId="617" applyFont="1" applyFill="1" applyBorder="1" applyAlignment="1">
      <alignment horizontal="center" vertical="center" wrapText="1"/>
    </xf>
    <xf numFmtId="0" fontId="36" fillId="35" borderId="209" xfId="508" applyFont="1" applyFill="1" applyBorder="1" applyAlignment="1">
      <alignment horizontal="center" vertical="center" wrapText="1"/>
    </xf>
    <xf numFmtId="0" fontId="26" fillId="35" borderId="209" xfId="508" applyFont="1" applyFill="1" applyBorder="1" applyAlignment="1">
      <alignment horizontal="center" vertical="center" wrapText="1"/>
    </xf>
    <xf numFmtId="0" fontId="35" fillId="35" borderId="214" xfId="508" applyFont="1" applyFill="1" applyBorder="1" applyAlignment="1">
      <alignment vertical="center" wrapText="1"/>
    </xf>
    <xf numFmtId="0" fontId="35" fillId="35" borderId="214" xfId="508" applyFont="1" applyFill="1" applyBorder="1" applyAlignment="1">
      <alignment vertical="center"/>
    </xf>
    <xf numFmtId="0" fontId="35" fillId="35" borderId="211" xfId="508" applyFont="1" applyFill="1" applyBorder="1" applyAlignment="1">
      <alignment vertical="center"/>
    </xf>
    <xf numFmtId="0" fontId="26" fillId="0" borderId="209" xfId="508" applyFont="1" applyBorder="1" applyAlignment="1">
      <alignment horizontal="center" vertical="center"/>
    </xf>
    <xf numFmtId="187" fontId="26" fillId="0" borderId="209" xfId="508" applyNumberFormat="1" applyFont="1" applyBorder="1" applyAlignment="1">
      <alignment horizontal="center" vertical="center"/>
    </xf>
    <xf numFmtId="0" fontId="41" fillId="0" borderId="209" xfId="506" applyFont="1" applyBorder="1" applyAlignment="1">
      <alignment horizontal="justify" vertical="center" wrapText="1"/>
    </xf>
    <xf numFmtId="0" fontId="26" fillId="0" borderId="216" xfId="0" applyFont="1" applyBorder="1" applyAlignment="1">
      <alignment horizontal="center" vertical="center"/>
    </xf>
    <xf numFmtId="2" fontId="26" fillId="0" borderId="217" xfId="0" applyNumberFormat="1" applyFont="1" applyBorder="1" applyAlignment="1">
      <alignment horizontal="center" vertical="center"/>
    </xf>
    <xf numFmtId="191" fontId="26" fillId="0" borderId="209" xfId="508" applyNumberFormat="1" applyFont="1" applyBorder="1" applyAlignment="1">
      <alignment horizontal="right" vertical="center"/>
    </xf>
    <xf numFmtId="189" fontId="26" fillId="0" borderId="209" xfId="508" applyNumberFormat="1" applyFont="1" applyBorder="1" applyAlignment="1">
      <alignment horizontal="center" vertical="center"/>
    </xf>
    <xf numFmtId="195" fontId="26" fillId="0" borderId="209" xfId="508" applyNumberFormat="1" applyFont="1" applyBorder="1" applyAlignment="1">
      <alignment horizontal="center" vertical="center"/>
    </xf>
    <xf numFmtId="191" fontId="26" fillId="0" borderId="209" xfId="508" applyNumberFormat="1" applyFont="1" applyBorder="1" applyAlignment="1">
      <alignment vertical="center"/>
    </xf>
    <xf numFmtId="2" fontId="26" fillId="0" borderId="218" xfId="0" applyNumberFormat="1" applyFont="1" applyBorder="1" applyAlignment="1">
      <alignment horizontal="center" vertical="center"/>
    </xf>
    <xf numFmtId="219" fontId="26" fillId="0" borderId="198" xfId="508" applyNumberFormat="1" applyFont="1" applyBorder="1" applyAlignment="1">
      <alignment vertical="center"/>
    </xf>
    <xf numFmtId="0" fontId="26" fillId="0" borderId="218" xfId="0" applyFont="1" applyBorder="1" applyAlignment="1">
      <alignment horizontal="center" vertical="center"/>
    </xf>
    <xf numFmtId="0" fontId="96" fillId="35" borderId="220" xfId="508" applyFont="1" applyFill="1" applyBorder="1" applyAlignment="1">
      <alignment vertical="center"/>
    </xf>
    <xf numFmtId="189" fontId="35" fillId="35" borderId="220" xfId="508" applyNumberFormat="1" applyFont="1" applyFill="1" applyBorder="1" applyAlignment="1">
      <alignment vertical="center"/>
    </xf>
    <xf numFmtId="0" fontId="26" fillId="0" borderId="198" xfId="508" applyFont="1" applyBorder="1" applyAlignment="1">
      <alignment horizontal="center" vertical="center" wrapText="1"/>
    </xf>
    <xf numFmtId="197" fontId="26" fillId="0" borderId="219" xfId="345" applyNumberFormat="1" applyFont="1" applyFill="1" applyBorder="1" applyAlignment="1" applyProtection="1">
      <alignment horizontal="center" vertical="center" wrapText="1"/>
    </xf>
    <xf numFmtId="0" fontId="26" fillId="0" borderId="199" xfId="508" applyFont="1" applyBorder="1" applyAlignment="1">
      <alignment horizontal="center" vertical="center"/>
    </xf>
    <xf numFmtId="191" fontId="26" fillId="0" borderId="219" xfId="508" applyNumberFormat="1" applyFont="1" applyBorder="1" applyAlignment="1">
      <alignment horizontal="right" vertical="center"/>
    </xf>
    <xf numFmtId="2" fontId="26" fillId="0" borderId="198" xfId="0" applyNumberFormat="1" applyFont="1" applyBorder="1" applyAlignment="1">
      <alignment horizontal="center" vertical="center"/>
    </xf>
    <xf numFmtId="9" fontId="35" fillId="35" borderId="198" xfId="545" applyFont="1" applyFill="1" applyBorder="1" applyAlignment="1" applyProtection="1">
      <alignment horizontal="center" vertical="center"/>
    </xf>
    <xf numFmtId="0" fontId="26" fillId="0" borderId="221" xfId="0" applyFont="1" applyBorder="1" applyAlignment="1">
      <alignment horizontal="center" vertical="center"/>
    </xf>
    <xf numFmtId="0" fontId="26" fillId="0" borderId="222" xfId="0" applyFont="1" applyBorder="1" applyAlignment="1">
      <alignment horizontal="center" vertical="center"/>
    </xf>
    <xf numFmtId="191" fontId="35" fillId="0" borderId="223" xfId="508" applyNumberFormat="1" applyFont="1" applyBorder="1" applyAlignment="1">
      <alignment vertical="center"/>
    </xf>
    <xf numFmtId="0" fontId="35" fillId="35" borderId="223" xfId="508" applyFont="1" applyFill="1" applyBorder="1" applyAlignment="1">
      <alignment horizontal="left" vertical="center"/>
    </xf>
    <xf numFmtId="0" fontId="35" fillId="35" borderId="223" xfId="508" applyFont="1" applyFill="1" applyBorder="1" applyAlignment="1">
      <alignment horizontal="center" vertical="center"/>
    </xf>
    <xf numFmtId="0" fontId="26" fillId="0" borderId="223" xfId="508" applyFont="1" applyBorder="1" applyAlignment="1">
      <alignment horizontal="justify" vertical="center" wrapText="1"/>
    </xf>
    <xf numFmtId="0" fontId="26" fillId="0" borderId="223" xfId="508" applyFont="1" applyBorder="1" applyAlignment="1">
      <alignment horizontal="justify" vertical="center"/>
    </xf>
    <xf numFmtId="4" fontId="26" fillId="0" borderId="223" xfId="508" applyNumberFormat="1" applyFont="1" applyBorder="1" applyAlignment="1">
      <alignment horizontal="center" vertical="center" wrapText="1"/>
    </xf>
    <xf numFmtId="4" fontId="26" fillId="0" borderId="223" xfId="508" applyNumberFormat="1" applyFont="1" applyBorder="1" applyAlignment="1">
      <alignment horizontal="center" vertical="center"/>
    </xf>
    <xf numFmtId="191" fontId="26" fillId="0" borderId="223" xfId="617" applyNumberFormat="1" applyBorder="1" applyAlignment="1">
      <alignment horizontal="right" vertical="center"/>
    </xf>
    <xf numFmtId="0" fontId="26" fillId="0" borderId="223" xfId="508" applyFont="1" applyBorder="1" applyAlignment="1">
      <alignment vertical="center" wrapText="1"/>
    </xf>
    <xf numFmtId="2" fontId="26" fillId="0" borderId="223" xfId="508" applyNumberFormat="1" applyFont="1" applyBorder="1" applyAlignment="1">
      <alignment horizontal="center" vertical="center" wrapText="1"/>
    </xf>
    <xf numFmtId="0" fontId="26" fillId="0" borderId="223" xfId="464" applyFont="1" applyBorder="1" applyAlignment="1">
      <alignment horizontal="center" vertical="center"/>
    </xf>
    <xf numFmtId="0" fontId="26" fillId="0" borderId="223" xfId="0" applyFont="1" applyBorder="1" applyAlignment="1">
      <alignment horizontal="center" vertical="center"/>
    </xf>
    <xf numFmtId="4" fontId="26" fillId="0" borderId="223" xfId="248" applyNumberFormat="1" applyFont="1" applyFill="1" applyBorder="1" applyAlignment="1" applyProtection="1">
      <alignment horizontal="center" vertical="center"/>
    </xf>
    <xf numFmtId="0" fontId="35" fillId="0" borderId="224" xfId="508" applyFont="1" applyBorder="1" applyAlignment="1">
      <alignment vertical="center"/>
    </xf>
    <xf numFmtId="0" fontId="35" fillId="35" borderId="223" xfId="617" applyFont="1" applyFill="1" applyBorder="1" applyAlignment="1">
      <alignment horizontal="center" vertical="center" wrapText="1"/>
    </xf>
    <xf numFmtId="0" fontId="35" fillId="35" borderId="227" xfId="617" applyFont="1" applyFill="1" applyBorder="1" applyAlignment="1">
      <alignment vertical="center"/>
    </xf>
    <xf numFmtId="0" fontId="35" fillId="35" borderId="228" xfId="617" applyFont="1" applyFill="1" applyBorder="1" applyAlignment="1">
      <alignment vertical="center"/>
    </xf>
    <xf numFmtId="0" fontId="35" fillId="35" borderId="229" xfId="617" applyFont="1" applyFill="1" applyBorder="1" applyAlignment="1">
      <alignment vertical="center"/>
    </xf>
    <xf numFmtId="0" fontId="35" fillId="35" borderId="223" xfId="617" applyFont="1" applyFill="1" applyBorder="1" applyAlignment="1">
      <alignment horizontal="center" vertical="center"/>
    </xf>
    <xf numFmtId="0" fontId="36" fillId="43" borderId="225" xfId="617" applyFont="1" applyFill="1" applyBorder="1" applyAlignment="1">
      <alignment horizontal="center" vertical="center" wrapText="1"/>
    </xf>
    <xf numFmtId="0" fontId="35" fillId="35" borderId="225" xfId="617" applyFont="1" applyFill="1" applyBorder="1" applyAlignment="1">
      <alignment horizontal="center" vertical="center" wrapText="1"/>
    </xf>
    <xf numFmtId="0" fontId="36" fillId="35" borderId="227" xfId="617" applyFont="1" applyFill="1" applyBorder="1" applyAlignment="1">
      <alignment horizontal="center" vertical="center" wrapText="1"/>
    </xf>
    <xf numFmtId="0" fontId="35" fillId="0" borderId="223" xfId="617" applyFont="1" applyBorder="1" applyAlignment="1">
      <alignment horizontal="center" vertical="center" wrapText="1"/>
    </xf>
    <xf numFmtId="0" fontId="35" fillId="0" borderId="227" xfId="617" applyFont="1" applyBorder="1" applyAlignment="1">
      <alignment vertical="center"/>
    </xf>
    <xf numFmtId="0" fontId="35" fillId="0" borderId="228" xfId="617" applyFont="1" applyBorder="1" applyAlignment="1">
      <alignment vertical="center"/>
    </xf>
    <xf numFmtId="0" fontId="35" fillId="0" borderId="229" xfId="617" applyFont="1" applyBorder="1" applyAlignment="1">
      <alignment vertical="center"/>
    </xf>
    <xf numFmtId="0" fontId="35" fillId="0" borderId="223" xfId="617" applyFont="1" applyBorder="1" applyAlignment="1">
      <alignment horizontal="center" vertical="center"/>
    </xf>
    <xf numFmtId="0" fontId="36" fillId="0" borderId="225" xfId="617" applyFont="1" applyBorder="1" applyAlignment="1">
      <alignment horizontal="center" vertical="center" wrapText="1"/>
    </xf>
    <xf numFmtId="0" fontId="35" fillId="0" borderId="225" xfId="617" applyFont="1" applyBorder="1" applyAlignment="1">
      <alignment horizontal="center" vertical="center" wrapText="1"/>
    </xf>
    <xf numFmtId="0" fontId="35" fillId="0" borderId="227" xfId="617" applyFont="1" applyBorder="1" applyAlignment="1">
      <alignment horizontal="center" vertical="center" wrapText="1"/>
    </xf>
    <xf numFmtId="0" fontId="26" fillId="0" borderId="223" xfId="617" applyBorder="1" applyAlignment="1">
      <alignment horizontal="center" vertical="center"/>
    </xf>
    <xf numFmtId="1" fontId="26" fillId="0" borderId="223" xfId="617" applyNumberFormat="1" applyBorder="1" applyAlignment="1">
      <alignment horizontal="center" vertical="center" wrapText="1"/>
    </xf>
    <xf numFmtId="4" fontId="26" fillId="0" borderId="223" xfId="617" applyNumberFormat="1" applyBorder="1" applyAlignment="1">
      <alignment horizontal="center" vertical="center" wrapText="1"/>
    </xf>
    <xf numFmtId="177" fontId="26" fillId="0" borderId="225" xfId="348" applyNumberFormat="1" applyFont="1" applyFill="1" applyBorder="1" applyAlignment="1" applyProtection="1">
      <alignment horizontal="right" vertical="center"/>
    </xf>
    <xf numFmtId="2" fontId="26" fillId="0" borderId="225" xfId="617" applyNumberFormat="1" applyBorder="1" applyAlignment="1">
      <alignment horizontal="center" vertical="center"/>
    </xf>
    <xf numFmtId="191" fontId="26" fillId="0" borderId="223" xfId="617" applyNumberFormat="1" applyBorder="1" applyAlignment="1">
      <alignment vertical="center"/>
    </xf>
    <xf numFmtId="0" fontId="26" fillId="0" borderId="223" xfId="13876" applyBorder="1" applyAlignment="1">
      <alignment horizontal="center" vertical="center"/>
    </xf>
    <xf numFmtId="187" fontId="26" fillId="0" borderId="223" xfId="617" applyNumberFormat="1" applyBorder="1" applyAlignment="1">
      <alignment horizontal="center" vertical="center"/>
    </xf>
    <xf numFmtId="0" fontId="35" fillId="0" borderId="223" xfId="617" applyFont="1" applyBorder="1" applyAlignment="1">
      <alignment horizontal="left" vertical="center"/>
    </xf>
    <xf numFmtId="191" fontId="35" fillId="0" borderId="223" xfId="617" applyNumberFormat="1" applyFont="1" applyBorder="1" applyAlignment="1">
      <alignment vertical="center"/>
    </xf>
    <xf numFmtId="0" fontId="35" fillId="0" borderId="225" xfId="617" applyFont="1" applyBorder="1" applyAlignment="1">
      <alignment horizontal="left" vertical="center"/>
    </xf>
    <xf numFmtId="0" fontId="35" fillId="0" borderId="224" xfId="617" applyFont="1" applyBorder="1" applyAlignment="1">
      <alignment horizontal="left" vertical="center"/>
    </xf>
    <xf numFmtId="0" fontId="35" fillId="0" borderId="224" xfId="617" applyFont="1" applyBorder="1" applyAlignment="1">
      <alignment vertical="center"/>
    </xf>
    <xf numFmtId="10" fontId="35" fillId="0" borderId="224" xfId="545" applyNumberFormat="1" applyFont="1" applyBorder="1" applyAlignment="1">
      <alignment vertical="center"/>
    </xf>
    <xf numFmtId="10" fontId="35" fillId="0" borderId="224" xfId="617" applyNumberFormat="1" applyFont="1" applyBorder="1" applyAlignment="1">
      <alignment vertical="center"/>
    </xf>
    <xf numFmtId="0" fontId="26" fillId="0" borderId="225" xfId="0" applyFont="1" applyBorder="1" applyAlignment="1">
      <alignment horizontal="center" vertical="center"/>
    </xf>
    <xf numFmtId="0" fontId="31" fillId="0" borderId="231" xfId="0" applyFont="1" applyBorder="1" applyAlignment="1">
      <alignment vertical="center"/>
    </xf>
    <xf numFmtId="0" fontId="35" fillId="0" borderId="223" xfId="508" applyFont="1" applyBorder="1" applyAlignment="1">
      <alignment horizontal="center" vertical="center"/>
    </xf>
    <xf numFmtId="0" fontId="35" fillId="35" borderId="223" xfId="508" applyFont="1" applyFill="1" applyBorder="1" applyAlignment="1">
      <alignment horizontal="center" vertical="center" wrapText="1"/>
    </xf>
    <xf numFmtId="0" fontId="36" fillId="35" borderId="227" xfId="508" applyFont="1" applyFill="1" applyBorder="1" applyAlignment="1">
      <alignment horizontal="center" vertical="center" wrapText="1"/>
    </xf>
    <xf numFmtId="0" fontId="31" fillId="35" borderId="223" xfId="508" applyFont="1" applyFill="1" applyBorder="1" applyAlignment="1">
      <alignment horizontal="center" vertical="center" wrapText="1"/>
    </xf>
    <xf numFmtId="0" fontId="36" fillId="35" borderId="223" xfId="508" applyFont="1" applyFill="1" applyBorder="1" applyAlignment="1">
      <alignment horizontal="center" vertical="center" wrapText="1"/>
    </xf>
    <xf numFmtId="0" fontId="32" fillId="35" borderId="223" xfId="508" applyFont="1" applyFill="1" applyBorder="1" applyAlignment="1">
      <alignment horizontal="center" vertical="center" wrapText="1"/>
    </xf>
    <xf numFmtId="0" fontId="26" fillId="35" borderId="223" xfId="508" applyFont="1" applyFill="1" applyBorder="1" applyAlignment="1">
      <alignment horizontal="center" vertical="center" wrapText="1"/>
    </xf>
    <xf numFmtId="0" fontId="35" fillId="0" borderId="223" xfId="508" applyFont="1" applyBorder="1" applyAlignment="1">
      <alignment horizontal="center" vertical="center" wrapText="1"/>
    </xf>
    <xf numFmtId="0" fontId="35" fillId="35" borderId="224" xfId="508" applyFont="1" applyFill="1" applyBorder="1" applyAlignment="1">
      <alignment vertical="center" wrapText="1"/>
    </xf>
    <xf numFmtId="0" fontId="35" fillId="35" borderId="224" xfId="508" applyFont="1" applyFill="1" applyBorder="1" applyAlignment="1">
      <alignment vertical="center"/>
    </xf>
    <xf numFmtId="0" fontId="35" fillId="35" borderId="226" xfId="508" applyFont="1" applyFill="1" applyBorder="1" applyAlignment="1">
      <alignment vertical="center"/>
    </xf>
    <xf numFmtId="0" fontId="26" fillId="0" borderId="223" xfId="508" applyFont="1" applyBorder="1" applyAlignment="1">
      <alignment horizontal="center" vertical="center"/>
    </xf>
    <xf numFmtId="187" fontId="26" fillId="0" borderId="223" xfId="508" applyNumberFormat="1" applyFont="1" applyBorder="1" applyAlignment="1">
      <alignment horizontal="center" vertical="center"/>
    </xf>
    <xf numFmtId="0" fontId="41" fillId="0" borderId="223" xfId="506" applyFont="1" applyBorder="1" applyAlignment="1">
      <alignment horizontal="left" vertical="center" wrapText="1"/>
    </xf>
    <xf numFmtId="0" fontId="26" fillId="0" borderId="232" xfId="0" applyFont="1" applyBorder="1" applyAlignment="1">
      <alignment horizontal="center" vertical="center"/>
    </xf>
    <xf numFmtId="2" fontId="26" fillId="0" borderId="233" xfId="0" applyNumberFormat="1" applyFont="1" applyBorder="1" applyAlignment="1">
      <alignment horizontal="center" vertical="center"/>
    </xf>
    <xf numFmtId="2" fontId="26" fillId="0" borderId="234" xfId="0" applyNumberFormat="1" applyFont="1" applyBorder="1" applyAlignment="1">
      <alignment horizontal="center" vertical="center"/>
    </xf>
    <xf numFmtId="191" fontId="26" fillId="0" borderId="223" xfId="508" applyNumberFormat="1" applyFont="1" applyBorder="1" applyAlignment="1">
      <alignment horizontal="right" vertical="center"/>
    </xf>
    <xf numFmtId="189" fontId="26" fillId="0" borderId="223" xfId="508" applyNumberFormat="1" applyFont="1" applyBorder="1" applyAlignment="1">
      <alignment horizontal="center" vertical="center"/>
    </xf>
    <xf numFmtId="195" fontId="26" fillId="0" borderId="223" xfId="508" applyNumberFormat="1" applyFont="1" applyBorder="1" applyAlignment="1">
      <alignment horizontal="center" vertical="center"/>
    </xf>
    <xf numFmtId="191" fontId="26" fillId="0" borderId="223" xfId="508" applyNumberFormat="1" applyFont="1" applyBorder="1" applyAlignment="1">
      <alignment vertical="center"/>
    </xf>
    <xf numFmtId="2" fontId="26" fillId="0" borderId="232" xfId="0" applyNumberFormat="1" applyFont="1" applyBorder="1" applyAlignment="1">
      <alignment horizontal="center" vertical="center"/>
    </xf>
    <xf numFmtId="0" fontId="26" fillId="0" borderId="223" xfId="506" applyFont="1" applyBorder="1" applyAlignment="1">
      <alignment horizontal="left" vertical="center" wrapText="1"/>
    </xf>
    <xf numFmtId="0" fontId="32" fillId="0" borderId="223" xfId="506" applyFont="1" applyBorder="1" applyAlignment="1">
      <alignment horizontal="left" vertical="center" wrapText="1"/>
    </xf>
    <xf numFmtId="189" fontId="35" fillId="35" borderId="224" xfId="508" applyNumberFormat="1" applyFont="1" applyFill="1" applyBorder="1" applyAlignment="1">
      <alignment vertical="center"/>
    </xf>
    <xf numFmtId="0" fontId="26" fillId="0" borderId="223" xfId="508" applyFont="1" applyBorder="1" applyAlignment="1">
      <alignment horizontal="center" vertical="center" wrapText="1"/>
    </xf>
    <xf numFmtId="197" fontId="26" fillId="0" borderId="225" xfId="345" applyNumberFormat="1" applyFont="1" applyFill="1" applyBorder="1" applyAlignment="1" applyProtection="1">
      <alignment horizontal="center" vertical="center" wrapText="1"/>
    </xf>
    <xf numFmtId="0" fontId="26" fillId="0" borderId="225" xfId="508" applyFont="1" applyBorder="1" applyAlignment="1">
      <alignment horizontal="center" vertical="center"/>
    </xf>
    <xf numFmtId="2" fontId="26" fillId="0" borderId="223" xfId="0" applyNumberFormat="1" applyFont="1" applyBorder="1" applyAlignment="1">
      <alignment horizontal="center" vertical="center"/>
    </xf>
    <xf numFmtId="191" fontId="26" fillId="0" borderId="226" xfId="508" applyNumberFormat="1" applyFont="1" applyBorder="1" applyAlignment="1">
      <alignment horizontal="right" vertical="center"/>
    </xf>
    <xf numFmtId="0" fontId="35" fillId="35" borderId="224" xfId="508" applyFont="1" applyFill="1" applyBorder="1" applyAlignment="1">
      <alignment horizontal="center" vertical="center" wrapText="1"/>
    </xf>
    <xf numFmtId="9" fontId="35" fillId="35" borderId="223" xfId="545" applyFont="1" applyFill="1" applyBorder="1" applyAlignment="1" applyProtection="1">
      <alignment horizontal="center" vertical="center"/>
    </xf>
    <xf numFmtId="0" fontId="31" fillId="43" borderId="223" xfId="617" applyFont="1" applyFill="1" applyBorder="1" applyAlignment="1">
      <alignment horizontal="center" vertical="center" wrapText="1"/>
    </xf>
    <xf numFmtId="186" fontId="26" fillId="0" borderId="223" xfId="508" applyNumberFormat="1" applyFont="1" applyBorder="1" applyAlignment="1">
      <alignment horizontal="center" vertical="center"/>
    </xf>
    <xf numFmtId="192" fontId="26" fillId="0" borderId="223" xfId="508" applyNumberFormat="1" applyFont="1" applyBorder="1" applyAlignment="1">
      <alignment horizontal="right" vertical="center"/>
    </xf>
    <xf numFmtId="0" fontId="26" fillId="0" borderId="223" xfId="617" applyBorder="1" applyAlignment="1">
      <alignment horizontal="center" vertical="center" wrapText="1"/>
    </xf>
    <xf numFmtId="0" fontId="35" fillId="0" borderId="225" xfId="617" applyFont="1" applyBorder="1" applyAlignment="1">
      <alignment vertical="center"/>
    </xf>
    <xf numFmtId="0" fontId="35" fillId="0" borderId="226" xfId="508" applyFont="1" applyBorder="1" applyAlignment="1">
      <alignment horizontal="left" vertical="center"/>
    </xf>
    <xf numFmtId="0" fontId="35" fillId="0" borderId="225" xfId="508" applyFont="1" applyBorder="1" applyAlignment="1">
      <alignment vertical="center"/>
    </xf>
    <xf numFmtId="219" fontId="35" fillId="0" borderId="226" xfId="545" applyNumberFormat="1" applyFont="1" applyFill="1" applyBorder="1" applyAlignment="1" applyProtection="1">
      <alignment horizontal="center" vertical="center"/>
    </xf>
    <xf numFmtId="0" fontId="35" fillId="35" borderId="224" xfId="508" applyFont="1" applyFill="1" applyBorder="1" applyAlignment="1">
      <alignment horizontal="left" vertical="center" wrapText="1"/>
    </xf>
    <xf numFmtId="0" fontId="26" fillId="35" borderId="224" xfId="508" applyFont="1" applyFill="1" applyBorder="1" applyAlignment="1">
      <alignment vertical="center" wrapText="1"/>
    </xf>
    <xf numFmtId="0" fontId="26" fillId="35" borderId="226" xfId="508" applyFont="1" applyFill="1" applyBorder="1" applyAlignment="1">
      <alignment vertical="center" wrapText="1"/>
    </xf>
    <xf numFmtId="0" fontId="26" fillId="0" borderId="225" xfId="508" applyFont="1" applyBorder="1" applyAlignment="1">
      <alignment horizontal="left" vertical="center"/>
    </xf>
    <xf numFmtId="0" fontId="26" fillId="0" borderId="224" xfId="508" applyFont="1" applyBorder="1" applyAlignment="1">
      <alignment horizontal="left" vertical="center"/>
    </xf>
    <xf numFmtId="0" fontId="26" fillId="0" borderId="226" xfId="508" applyFont="1" applyBorder="1" applyAlignment="1">
      <alignment horizontal="left" vertical="center"/>
    </xf>
    <xf numFmtId="191" fontId="26" fillId="0" borderId="223" xfId="508" applyNumberFormat="1" applyFont="1" applyBorder="1" applyAlignment="1">
      <alignment horizontal="right" vertical="center" wrapText="1"/>
    </xf>
    <xf numFmtId="194" fontId="26" fillId="0" borderId="223" xfId="508" applyNumberFormat="1" applyFont="1" applyBorder="1" applyAlignment="1">
      <alignment horizontal="center" vertical="center" wrapText="1"/>
    </xf>
    <xf numFmtId="0" fontId="26" fillId="0" borderId="223" xfId="617" applyBorder="1" applyAlignment="1">
      <alignment horizontal="justify" vertical="center" wrapText="1"/>
    </xf>
    <xf numFmtId="219" fontId="35" fillId="0" borderId="225" xfId="508" applyNumberFormat="1" applyFont="1" applyBorder="1" applyAlignment="1">
      <alignment vertical="center"/>
    </xf>
    <xf numFmtId="219" fontId="35" fillId="0" borderId="224" xfId="508" applyNumberFormat="1" applyFont="1" applyBorder="1" applyAlignment="1">
      <alignment vertical="center"/>
    </xf>
    <xf numFmtId="219" fontId="35" fillId="0" borderId="226" xfId="508" applyNumberFormat="1" applyFont="1" applyBorder="1" applyAlignment="1">
      <alignment horizontal="left" vertical="center"/>
    </xf>
    <xf numFmtId="219" fontId="35" fillId="0" borderId="226" xfId="585" applyNumberFormat="1" applyFont="1" applyFill="1" applyBorder="1" applyAlignment="1" applyProtection="1">
      <alignment horizontal="center" vertical="center"/>
    </xf>
    <xf numFmtId="219" fontId="35" fillId="0" borderId="223" xfId="508" applyNumberFormat="1" applyFont="1" applyBorder="1" applyAlignment="1">
      <alignment horizontal="center" vertical="center"/>
    </xf>
    <xf numFmtId="219" fontId="45" fillId="0" borderId="226" xfId="508" applyNumberFormat="1" applyFont="1" applyBorder="1" applyAlignment="1">
      <alignment horizontal="left" vertical="center"/>
    </xf>
    <xf numFmtId="219" fontId="45" fillId="0" borderId="223" xfId="508" applyNumberFormat="1" applyFont="1" applyBorder="1" applyAlignment="1">
      <alignment horizontal="center" vertical="center"/>
    </xf>
    <xf numFmtId="0" fontId="152" fillId="0" borderId="227" xfId="508" applyFont="1" applyBorder="1" applyAlignment="1">
      <alignment vertical="center"/>
    </xf>
    <xf numFmtId="0" fontId="35" fillId="0" borderId="224" xfId="511" applyFont="1" applyBorder="1" applyAlignment="1">
      <alignment vertical="center"/>
    </xf>
    <xf numFmtId="0" fontId="35" fillId="0" borderId="224" xfId="511" applyFont="1" applyBorder="1" applyAlignment="1">
      <alignment horizontal="center" vertical="center"/>
    </xf>
    <xf numFmtId="199" fontId="35" fillId="0" borderId="226" xfId="511" applyNumberFormat="1" applyFont="1" applyBorder="1" applyAlignment="1">
      <alignment vertical="center"/>
    </xf>
    <xf numFmtId="0" fontId="35" fillId="0" borderId="225" xfId="511" applyFont="1" applyBorder="1" applyAlignment="1">
      <alignment vertical="center"/>
    </xf>
    <xf numFmtId="0" fontId="35" fillId="37" borderId="223" xfId="510" applyFont="1" applyFill="1" applyBorder="1" applyAlignment="1">
      <alignment horizontal="center" vertical="center" wrapText="1"/>
    </xf>
    <xf numFmtId="0" fontId="35" fillId="43" borderId="223" xfId="515" applyFont="1" applyFill="1" applyBorder="1" applyAlignment="1">
      <alignment horizontal="center" vertical="center"/>
    </xf>
    <xf numFmtId="0" fontId="35" fillId="43" borderId="225" xfId="515" applyFont="1" applyFill="1" applyBorder="1" applyAlignment="1">
      <alignment vertical="center"/>
    </xf>
    <xf numFmtId="0" fontId="36" fillId="43" borderId="223" xfId="515" applyFont="1" applyFill="1" applyBorder="1" applyAlignment="1">
      <alignment horizontal="center" vertical="center"/>
    </xf>
    <xf numFmtId="0" fontId="36" fillId="43" borderId="223" xfId="515" applyFont="1" applyFill="1" applyBorder="1" applyAlignment="1">
      <alignment horizontal="center" vertical="center" wrapText="1"/>
    </xf>
    <xf numFmtId="0" fontId="39" fillId="43" borderId="223" xfId="515" applyFont="1" applyFill="1" applyBorder="1" applyAlignment="1">
      <alignment horizontal="center" vertical="center" wrapText="1"/>
    </xf>
    <xf numFmtId="199" fontId="35" fillId="43" borderId="223" xfId="515" applyNumberFormat="1" applyFont="1" applyFill="1" applyBorder="1" applyAlignment="1">
      <alignment horizontal="center" vertical="center" wrapText="1"/>
    </xf>
    <xf numFmtId="179" fontId="35" fillId="43" borderId="223" xfId="515" applyNumberFormat="1" applyFont="1" applyFill="1" applyBorder="1" applyAlignment="1">
      <alignment horizontal="center" vertical="center" wrapText="1"/>
    </xf>
    <xf numFmtId="0" fontId="41" fillId="0" borderId="225" xfId="515" applyFont="1" applyBorder="1" applyAlignment="1">
      <alignment vertical="center" wrapText="1"/>
    </xf>
    <xf numFmtId="0" fontId="26" fillId="0" borderId="223" xfId="515" applyFont="1" applyBorder="1" applyAlignment="1">
      <alignment horizontal="center" vertical="center"/>
    </xf>
    <xf numFmtId="0" fontId="26" fillId="0" borderId="223" xfId="2515" applyBorder="1" applyAlignment="1">
      <alignment horizontal="center" vertical="center"/>
    </xf>
    <xf numFmtId="1" fontId="26" fillId="0" borderId="223" xfId="515" applyNumberFormat="1" applyFont="1" applyBorder="1" applyAlignment="1">
      <alignment horizontal="center" vertical="center"/>
    </xf>
    <xf numFmtId="2" fontId="26" fillId="0" borderId="223" xfId="635" applyNumberFormat="1" applyFont="1" applyFill="1" applyBorder="1" applyAlignment="1">
      <alignment horizontal="center" vertical="center"/>
    </xf>
    <xf numFmtId="2" fontId="26" fillId="0" borderId="223" xfId="515" applyNumberFormat="1" applyFont="1" applyBorder="1" applyAlignment="1">
      <alignment horizontal="center" vertical="center"/>
    </xf>
    <xf numFmtId="179" fontId="26" fillId="0" borderId="223" xfId="515" applyNumberFormat="1" applyFont="1" applyBorder="1" applyAlignment="1">
      <alignment horizontal="right" vertical="center"/>
    </xf>
    <xf numFmtId="188" fontId="26" fillId="0" borderId="223" xfId="515" applyNumberFormat="1" applyFont="1" applyBorder="1" applyAlignment="1">
      <alignment horizontal="center" vertical="center"/>
    </xf>
    <xf numFmtId="181" fontId="26" fillId="0" borderId="223" xfId="347" applyNumberFormat="1" applyFont="1" applyFill="1" applyBorder="1" applyAlignment="1">
      <alignment horizontal="right" vertical="center"/>
    </xf>
    <xf numFmtId="0" fontId="35" fillId="0" borderId="223" xfId="515" applyFont="1" applyBorder="1" applyAlignment="1">
      <alignment horizontal="center" vertical="center" wrapText="1"/>
    </xf>
    <xf numFmtId="0" fontId="26" fillId="0" borderId="223" xfId="515" applyFont="1" applyBorder="1" applyAlignment="1">
      <alignment vertical="center"/>
    </xf>
    <xf numFmtId="181" fontId="35" fillId="0" borderId="223" xfId="347" applyNumberFormat="1" applyFont="1" applyFill="1" applyBorder="1" applyAlignment="1">
      <alignment horizontal="right" vertical="center"/>
    </xf>
    <xf numFmtId="0" fontId="96" fillId="0" borderId="224" xfId="515" applyFont="1" applyBorder="1" applyAlignment="1">
      <alignment horizontal="center" vertical="center"/>
    </xf>
    <xf numFmtId="181" fontId="96" fillId="0" borderId="226" xfId="347" applyNumberFormat="1" applyFont="1" applyFill="1" applyBorder="1" applyAlignment="1">
      <alignment horizontal="right" vertical="center"/>
    </xf>
    <xf numFmtId="0" fontId="41" fillId="0" borderId="223" xfId="515" applyFont="1" applyBorder="1" applyAlignment="1">
      <alignment vertical="center" wrapText="1"/>
    </xf>
    <xf numFmtId="0" fontId="26" fillId="0" borderId="226" xfId="515" applyFont="1" applyBorder="1" applyAlignment="1">
      <alignment horizontal="center" vertical="center"/>
    </xf>
    <xf numFmtId="1" fontId="26" fillId="0" borderId="223" xfId="2515" applyNumberFormat="1" applyBorder="1" applyAlignment="1">
      <alignment horizontal="center" vertical="center"/>
    </xf>
    <xf numFmtId="0" fontId="37" fillId="0" borderId="223" xfId="0" applyFont="1" applyBorder="1" applyAlignment="1">
      <alignment horizontal="center" vertical="center"/>
    </xf>
    <xf numFmtId="0" fontId="26" fillId="0" borderId="224" xfId="515" applyFont="1" applyBorder="1" applyAlignment="1">
      <alignment horizontal="center" vertical="center"/>
    </xf>
    <xf numFmtId="1" fontId="26" fillId="0" borderId="224" xfId="515" applyNumberFormat="1" applyFont="1" applyBorder="1" applyAlignment="1">
      <alignment horizontal="center" vertical="center"/>
    </xf>
    <xf numFmtId="2" fontId="26" fillId="0" borderId="224" xfId="546" applyNumberFormat="1" applyFont="1" applyFill="1" applyBorder="1" applyAlignment="1">
      <alignment horizontal="center" vertical="center"/>
    </xf>
    <xf numFmtId="2" fontId="26" fillId="0" borderId="224" xfId="515" applyNumberFormat="1" applyFont="1" applyBorder="1" applyAlignment="1">
      <alignment horizontal="center" vertical="center"/>
    </xf>
    <xf numFmtId="179" fontId="26" fillId="0" borderId="224" xfId="515" applyNumberFormat="1" applyFont="1" applyBorder="1" applyAlignment="1">
      <alignment horizontal="right" vertical="center"/>
    </xf>
    <xf numFmtId="188" fontId="26" fillId="0" borderId="224" xfId="515" applyNumberFormat="1" applyFont="1" applyBorder="1" applyAlignment="1">
      <alignment horizontal="center" vertical="center"/>
    </xf>
    <xf numFmtId="181" fontId="26" fillId="0" borderId="226" xfId="347" applyNumberFormat="1" applyFont="1" applyFill="1" applyBorder="1" applyAlignment="1">
      <alignment horizontal="right" vertical="center"/>
    </xf>
    <xf numFmtId="0" fontId="35" fillId="0" borderId="223" xfId="0" applyFont="1" applyBorder="1" applyAlignment="1">
      <alignment horizontal="center" vertical="center" wrapText="1"/>
    </xf>
    <xf numFmtId="0" fontId="26" fillId="0" borderId="225" xfId="0" applyFont="1" applyBorder="1" applyAlignment="1">
      <alignment vertical="center" wrapText="1"/>
    </xf>
    <xf numFmtId="0" fontId="26" fillId="0" borderId="224" xfId="0" applyFont="1" applyBorder="1" applyAlignment="1">
      <alignment vertical="center" wrapText="1"/>
    </xf>
    <xf numFmtId="0" fontId="26" fillId="0" borderId="223" xfId="0" applyFont="1" applyBorder="1" applyAlignment="1">
      <alignment vertical="center" wrapText="1"/>
    </xf>
    <xf numFmtId="200" fontId="26" fillId="0" borderId="223" xfId="346" applyNumberFormat="1" applyFont="1" applyFill="1" applyBorder="1" applyAlignment="1">
      <alignment horizontal="center" vertical="center"/>
    </xf>
    <xf numFmtId="2" fontId="37" fillId="0" borderId="223" xfId="0" applyNumberFormat="1" applyFont="1" applyBorder="1" applyAlignment="1">
      <alignment horizontal="center" vertical="center"/>
    </xf>
    <xf numFmtId="0" fontId="35" fillId="0" borderId="228" xfId="515" applyFont="1" applyBorder="1" applyAlignment="1">
      <alignment horizontal="center" vertical="center" wrapText="1"/>
    </xf>
    <xf numFmtId="0" fontId="26" fillId="0" borderId="228" xfId="515" applyFont="1" applyBorder="1" applyAlignment="1">
      <alignment vertical="center" wrapText="1"/>
    </xf>
    <xf numFmtId="0" fontId="26" fillId="0" borderId="228" xfId="0" applyFont="1" applyBorder="1" applyAlignment="1">
      <alignment horizontal="justify" vertical="center" wrapText="1"/>
    </xf>
    <xf numFmtId="0" fontId="35" fillId="46" borderId="223" xfId="515" applyFont="1" applyFill="1" applyBorder="1" applyAlignment="1">
      <alignment horizontal="center" vertical="center" wrapText="1"/>
    </xf>
    <xf numFmtId="0" fontId="26" fillId="0" borderId="223" xfId="0" applyFont="1" applyBorder="1" applyAlignment="1">
      <alignment horizontal="center" vertical="center" wrapText="1"/>
    </xf>
    <xf numFmtId="0" fontId="26" fillId="0" borderId="223" xfId="0" applyFont="1" applyBorder="1" applyAlignment="1">
      <alignment horizontal="justify" vertical="center" wrapText="1"/>
    </xf>
    <xf numFmtId="0" fontId="37" fillId="0" borderId="228" xfId="0" applyFont="1" applyBorder="1" applyAlignment="1">
      <alignment vertical="center"/>
    </xf>
    <xf numFmtId="0" fontId="35" fillId="0" borderId="228" xfId="515" applyFont="1" applyBorder="1" applyAlignment="1">
      <alignment vertical="center" wrapText="1"/>
    </xf>
    <xf numFmtId="0" fontId="37" fillId="0" borderId="228" xfId="0" applyFont="1" applyBorder="1" applyAlignment="1">
      <alignment horizontal="center" vertical="center"/>
    </xf>
    <xf numFmtId="0" fontId="37" fillId="0" borderId="229" xfId="0" applyFont="1" applyBorder="1" applyAlignment="1">
      <alignment horizontal="center" vertical="center"/>
    </xf>
    <xf numFmtId="0" fontId="37" fillId="0" borderId="225" xfId="0" applyFont="1" applyBorder="1" applyAlignment="1">
      <alignment horizontal="center" vertical="center"/>
    </xf>
    <xf numFmtId="0" fontId="37" fillId="0" borderId="227" xfId="0" applyFont="1" applyBorder="1" applyAlignment="1">
      <alignment horizontal="center" vertical="center"/>
    </xf>
    <xf numFmtId="0" fontId="37" fillId="0" borderId="226" xfId="0" applyFont="1" applyBorder="1" applyAlignment="1">
      <alignment horizontal="center" vertical="center"/>
    </xf>
    <xf numFmtId="0" fontId="26" fillId="0" borderId="229" xfId="0" applyFont="1" applyBorder="1" applyAlignment="1">
      <alignment horizontal="justify" vertical="center" wrapText="1"/>
    </xf>
    <xf numFmtId="0" fontId="35" fillId="0" borderId="223" xfId="510" applyFont="1" applyBorder="1" applyAlignment="1">
      <alignment horizontal="center" vertical="center" wrapText="1"/>
    </xf>
    <xf numFmtId="2" fontId="35" fillId="0" borderId="223" xfId="515" applyNumberFormat="1" applyFont="1" applyBorder="1" applyAlignment="1">
      <alignment horizontal="center" vertical="center"/>
    </xf>
    <xf numFmtId="0" fontId="26" fillId="0" borderId="226" xfId="515" applyFont="1" applyBorder="1" applyAlignment="1">
      <alignment vertical="center" wrapText="1"/>
    </xf>
    <xf numFmtId="0" fontId="35" fillId="0" borderId="226" xfId="515" applyFont="1" applyBorder="1" applyAlignment="1">
      <alignment vertical="center" wrapText="1"/>
    </xf>
    <xf numFmtId="2" fontId="35" fillId="0" borderId="228" xfId="515" applyNumberFormat="1" applyFont="1" applyBorder="1" applyAlignment="1">
      <alignment horizontal="center" vertical="center"/>
    </xf>
    <xf numFmtId="0" fontId="35" fillId="0" borderId="231" xfId="0" applyFont="1" applyBorder="1" applyAlignment="1">
      <alignment vertical="center"/>
    </xf>
    <xf numFmtId="0" fontId="35" fillId="0" borderId="228" xfId="0" applyFont="1" applyBorder="1" applyAlignment="1">
      <alignment vertical="center"/>
    </xf>
    <xf numFmtId="0" fontId="35" fillId="0" borderId="238" xfId="0" applyFont="1" applyBorder="1" applyAlignment="1">
      <alignment vertical="center"/>
    </xf>
    <xf numFmtId="0" fontId="36" fillId="0" borderId="235" xfId="508" applyFont="1" applyBorder="1" applyAlignment="1">
      <alignment horizontal="center" vertical="center"/>
    </xf>
    <xf numFmtId="0" fontId="36" fillId="35" borderId="223" xfId="508" applyFont="1" applyFill="1" applyBorder="1" applyAlignment="1">
      <alignment horizontal="center" vertical="center"/>
    </xf>
    <xf numFmtId="0" fontId="36" fillId="35" borderId="224" xfId="508" applyFont="1" applyFill="1" applyBorder="1" applyAlignment="1">
      <alignment horizontal="left" vertical="center" wrapText="1"/>
    </xf>
    <xf numFmtId="0" fontId="28" fillId="35" borderId="224" xfId="508" applyFont="1" applyFill="1" applyBorder="1" applyAlignment="1">
      <alignment vertical="center" wrapText="1"/>
    </xf>
    <xf numFmtId="0" fontId="28" fillId="35" borderId="226" xfId="508" applyFont="1" applyFill="1" applyBorder="1" applyAlignment="1">
      <alignment vertical="center" wrapText="1"/>
    </xf>
    <xf numFmtId="187" fontId="42" fillId="0" borderId="223" xfId="508" applyNumberFormat="1" applyFont="1" applyBorder="1" applyAlignment="1">
      <alignment horizontal="center" vertical="center"/>
    </xf>
    <xf numFmtId="0" fontId="28" fillId="0" borderId="225" xfId="508" applyFont="1" applyBorder="1" applyAlignment="1">
      <alignment horizontal="left" vertical="center"/>
    </xf>
    <xf numFmtId="0" fontId="28" fillId="0" borderId="224" xfId="508" applyFont="1" applyBorder="1" applyAlignment="1">
      <alignment horizontal="left" vertical="center"/>
    </xf>
    <xf numFmtId="0" fontId="28" fillId="0" borderId="226" xfId="508" applyFont="1" applyBorder="1" applyAlignment="1">
      <alignment horizontal="left" vertical="center"/>
    </xf>
    <xf numFmtId="191" fontId="28" fillId="0" borderId="223" xfId="508" applyNumberFormat="1" applyFont="1" applyBorder="1" applyAlignment="1">
      <alignment horizontal="right" vertical="center" wrapText="1"/>
    </xf>
    <xf numFmtId="191" fontId="36" fillId="0" borderId="223" xfId="508" applyNumberFormat="1" applyFont="1" applyBorder="1" applyAlignment="1">
      <alignment vertical="center"/>
    </xf>
    <xf numFmtId="0" fontId="28" fillId="0" borderId="223" xfId="508" applyFont="1" applyBorder="1" applyAlignment="1">
      <alignment vertical="center" wrapText="1"/>
    </xf>
    <xf numFmtId="194" fontId="28" fillId="0" borderId="223" xfId="508" applyNumberFormat="1" applyFont="1" applyBorder="1" applyAlignment="1">
      <alignment horizontal="center" vertical="center" wrapText="1"/>
    </xf>
    <xf numFmtId="0" fontId="28" fillId="0" borderId="223" xfId="617" applyFont="1" applyBorder="1" applyAlignment="1">
      <alignment vertical="center" wrapText="1"/>
    </xf>
    <xf numFmtId="0" fontId="36" fillId="0" borderId="225" xfId="508" applyFont="1" applyBorder="1" applyAlignment="1">
      <alignment vertical="center"/>
    </xf>
    <xf numFmtId="0" fontId="36" fillId="0" borderId="224" xfId="508" applyFont="1" applyBorder="1" applyAlignment="1">
      <alignment vertical="center"/>
    </xf>
    <xf numFmtId="0" fontId="36" fillId="0" borderId="226" xfId="508" applyFont="1" applyBorder="1" applyAlignment="1">
      <alignment horizontal="left" vertical="center"/>
    </xf>
    <xf numFmtId="219" fontId="36" fillId="0" borderId="225" xfId="508" applyNumberFormat="1" applyFont="1" applyBorder="1" applyAlignment="1">
      <alignment vertical="center"/>
    </xf>
    <xf numFmtId="219" fontId="36" fillId="0" borderId="224" xfId="508" applyNumberFormat="1" applyFont="1" applyBorder="1" applyAlignment="1">
      <alignment vertical="center"/>
    </xf>
    <xf numFmtId="219" fontId="36" fillId="0" borderId="226" xfId="508" applyNumberFormat="1" applyFont="1" applyBorder="1" applyAlignment="1">
      <alignment horizontal="left" vertical="center"/>
    </xf>
    <xf numFmtId="219" fontId="36" fillId="0" borderId="223" xfId="508" applyNumberFormat="1" applyFont="1" applyBorder="1" applyAlignment="1">
      <alignment horizontal="center" vertical="center"/>
    </xf>
    <xf numFmtId="219" fontId="43" fillId="0" borderId="226" xfId="508" applyNumberFormat="1" applyFont="1" applyBorder="1" applyAlignment="1">
      <alignment horizontal="left" vertical="center"/>
    </xf>
    <xf numFmtId="0" fontId="42" fillId="0" borderId="227" xfId="508" applyFont="1" applyBorder="1" applyAlignment="1">
      <alignment vertical="center"/>
    </xf>
    <xf numFmtId="0" fontId="230" fillId="0" borderId="223" xfId="0" applyFont="1" applyBorder="1" applyAlignment="1">
      <alignment horizontal="center" vertical="center"/>
    </xf>
    <xf numFmtId="0" fontId="31" fillId="0" borderId="225" xfId="0" applyFont="1" applyBorder="1" applyAlignment="1">
      <alignment horizontal="center" vertical="center" wrapText="1"/>
    </xf>
    <xf numFmtId="0" fontId="31" fillId="0" borderId="224" xfId="0" applyFont="1" applyBorder="1" applyAlignment="1">
      <alignment horizontal="center" vertical="center" wrapText="1"/>
    </xf>
    <xf numFmtId="0" fontId="31" fillId="0" borderId="226" xfId="0" applyFont="1" applyBorder="1" applyAlignment="1">
      <alignment horizontal="center" vertical="center" wrapText="1"/>
    </xf>
    <xf numFmtId="0" fontId="31" fillId="0" borderId="223" xfId="0" applyFont="1" applyBorder="1" applyAlignment="1">
      <alignment horizontal="center" vertical="center" wrapText="1"/>
    </xf>
    <xf numFmtId="0" fontId="31" fillId="35" borderId="235" xfId="0" applyFont="1" applyFill="1" applyBorder="1" applyAlignment="1">
      <alignment horizontal="center" vertical="center" wrapText="1"/>
    </xf>
    <xf numFmtId="0" fontId="36" fillId="35" borderId="235" xfId="0" applyFont="1" applyFill="1" applyBorder="1" applyAlignment="1">
      <alignment horizontal="center" vertical="center" wrapText="1"/>
    </xf>
    <xf numFmtId="0" fontId="31" fillId="0" borderId="225" xfId="0" applyFont="1" applyBorder="1" applyAlignment="1">
      <alignment vertical="center" wrapText="1"/>
    </xf>
    <xf numFmtId="0" fontId="31" fillId="0" borderId="224" xfId="0" applyFont="1" applyBorder="1" applyAlignment="1">
      <alignment vertical="center" wrapText="1"/>
    </xf>
    <xf numFmtId="170" fontId="137" fillId="0" borderId="223" xfId="10892" applyFont="1" applyBorder="1" applyAlignment="1">
      <alignment horizontal="justify" vertical="center" wrapText="1"/>
    </xf>
    <xf numFmtId="0" fontId="26" fillId="0" borderId="224" xfId="0" applyFont="1" applyBorder="1" applyAlignment="1">
      <alignment horizontal="center" vertical="center" wrapText="1"/>
    </xf>
    <xf numFmtId="0" fontId="26" fillId="0" borderId="224" xfId="0" applyFont="1" applyBorder="1" applyAlignment="1">
      <alignment horizontal="right" vertical="center" wrapText="1"/>
    </xf>
    <xf numFmtId="201" fontId="26" fillId="0" borderId="226" xfId="0" applyNumberFormat="1" applyFont="1" applyBorder="1" applyAlignment="1">
      <alignment horizontal="right" vertical="center" wrapText="1"/>
    </xf>
    <xf numFmtId="0" fontId="32" fillId="0" borderId="223" xfId="0" applyFont="1" applyBorder="1" applyAlignment="1">
      <alignment horizontal="center" vertical="center"/>
    </xf>
    <xf numFmtId="0" fontId="137" fillId="0" borderId="226" xfId="633" applyFont="1" applyBorder="1" applyAlignment="1">
      <alignment horizontal="center" vertical="center" wrapText="1"/>
    </xf>
    <xf numFmtId="170" fontId="137" fillId="0" borderId="223" xfId="10892" applyFont="1" applyFill="1" applyBorder="1" applyAlignment="1">
      <alignment vertical="center"/>
    </xf>
    <xf numFmtId="0" fontId="41" fillId="0" borderId="223" xfId="515" applyFont="1" applyBorder="1" applyAlignment="1">
      <alignment horizontal="justify" vertical="center" wrapText="1"/>
    </xf>
    <xf numFmtId="0" fontId="32" fillId="0" borderId="223" xfId="0" applyFont="1" applyBorder="1" applyAlignment="1">
      <alignment horizontal="center" vertical="center" wrapText="1"/>
    </xf>
    <xf numFmtId="201" fontId="32" fillId="0" borderId="223" xfId="0" applyNumberFormat="1" applyFont="1" applyBorder="1" applyAlignment="1">
      <alignment horizontal="right" vertical="center" wrapText="1"/>
    </xf>
    <xf numFmtId="188" fontId="32" fillId="0" borderId="223" xfId="0" applyNumberFormat="1" applyFont="1" applyBorder="1" applyAlignment="1">
      <alignment horizontal="center" vertical="center" wrapText="1"/>
    </xf>
    <xf numFmtId="1" fontId="32" fillId="0" borderId="223" xfId="0" applyNumberFormat="1" applyFont="1" applyBorder="1" applyAlignment="1">
      <alignment horizontal="center" vertical="center" wrapText="1"/>
    </xf>
    <xf numFmtId="4" fontId="32" fillId="45" borderId="223" xfId="248" applyNumberFormat="1" applyFont="1" applyFill="1" applyBorder="1" applyAlignment="1">
      <alignment horizontal="center" vertical="center" wrapText="1"/>
    </xf>
    <xf numFmtId="2" fontId="32" fillId="0" borderId="223" xfId="0" applyNumberFormat="1" applyFont="1" applyBorder="1" applyAlignment="1">
      <alignment horizontal="center" vertical="center" wrapText="1"/>
    </xf>
    <xf numFmtId="214" fontId="32" fillId="0" borderId="223" xfId="0" applyNumberFormat="1" applyFont="1" applyBorder="1" applyAlignment="1">
      <alignment horizontal="right" vertical="center" wrapText="1"/>
    </xf>
    <xf numFmtId="0" fontId="31" fillId="0" borderId="223" xfId="0" applyFont="1" applyBorder="1" applyAlignment="1">
      <alignment horizontal="justify" vertical="center" wrapText="1"/>
    </xf>
    <xf numFmtId="195" fontId="31" fillId="0" borderId="223" xfId="248" applyNumberFormat="1" applyFont="1" applyFill="1" applyBorder="1" applyAlignment="1">
      <alignment horizontal="center" vertical="center" wrapText="1"/>
    </xf>
    <xf numFmtId="4" fontId="31" fillId="0" borderId="223" xfId="248" applyNumberFormat="1" applyFont="1" applyFill="1" applyBorder="1" applyAlignment="1">
      <alignment horizontal="center" vertical="center" wrapText="1"/>
    </xf>
    <xf numFmtId="0" fontId="32" fillId="0" borderId="223" xfId="0" applyFont="1" applyBorder="1" applyAlignment="1">
      <alignment horizontal="justify" vertical="center" wrapText="1"/>
    </xf>
    <xf numFmtId="0" fontId="41" fillId="0" borderId="223" xfId="0" applyFont="1" applyBorder="1" applyAlignment="1">
      <alignment horizontal="center" vertical="center" wrapText="1"/>
    </xf>
    <xf numFmtId="0" fontId="37" fillId="0" borderId="224" xfId="0" applyFont="1" applyBorder="1"/>
    <xf numFmtId="0" fontId="32" fillId="0" borderId="224" xfId="512" applyFont="1" applyBorder="1" applyAlignment="1">
      <alignment horizontal="center" vertical="center" wrapText="1"/>
    </xf>
    <xf numFmtId="0" fontId="31" fillId="0" borderId="226" xfId="0" applyFont="1" applyBorder="1" applyAlignment="1">
      <alignment horizontal="right" vertical="center"/>
    </xf>
    <xf numFmtId="214" fontId="31" fillId="0" borderId="226" xfId="0" applyNumberFormat="1" applyFont="1" applyBorder="1" applyAlignment="1">
      <alignment horizontal="right" vertical="center" wrapText="1"/>
    </xf>
    <xf numFmtId="0" fontId="37" fillId="0" borderId="228" xfId="0" applyFont="1" applyBorder="1"/>
    <xf numFmtId="0" fontId="26" fillId="0" borderId="228" xfId="0" applyFont="1" applyBorder="1" applyAlignment="1">
      <alignment horizontal="center" vertical="center" wrapText="1"/>
    </xf>
    <xf numFmtId="0" fontId="26" fillId="0" borderId="228" xfId="0" applyFont="1" applyBorder="1" applyAlignment="1">
      <alignment vertical="center" wrapText="1"/>
    </xf>
    <xf numFmtId="0" fontId="32" fillId="0" borderId="228" xfId="512" applyFont="1" applyBorder="1" applyAlignment="1">
      <alignment horizontal="center" vertical="center" wrapText="1"/>
    </xf>
    <xf numFmtId="0" fontId="31" fillId="0" borderId="228" xfId="0" applyFont="1" applyBorder="1" applyAlignment="1">
      <alignment horizontal="right" vertical="center"/>
    </xf>
    <xf numFmtId="201" fontId="31" fillId="0" borderId="229" xfId="0" applyNumberFormat="1" applyFont="1" applyBorder="1" applyAlignment="1">
      <alignment horizontal="right" vertical="center" wrapText="1"/>
    </xf>
    <xf numFmtId="0" fontId="39" fillId="0" borderId="223" xfId="0" applyFont="1" applyBorder="1" applyAlignment="1">
      <alignment horizontal="justify" vertical="center" wrapText="1"/>
    </xf>
    <xf numFmtId="0" fontId="31" fillId="0" borderId="223" xfId="0" applyFont="1" applyBorder="1" applyAlignment="1">
      <alignment vertical="center" wrapText="1"/>
    </xf>
    <xf numFmtId="201" fontId="31" fillId="0" borderId="223" xfId="0" applyNumberFormat="1" applyFont="1" applyBorder="1" applyAlignment="1">
      <alignment horizontal="right" vertical="center" wrapText="1"/>
    </xf>
    <xf numFmtId="188" fontId="31" fillId="0" borderId="223" xfId="0" applyNumberFormat="1" applyFont="1" applyBorder="1" applyAlignment="1">
      <alignment horizontal="center" vertical="center" wrapText="1"/>
    </xf>
    <xf numFmtId="1" fontId="31" fillId="0" borderId="223" xfId="0" applyNumberFormat="1" applyFont="1" applyBorder="1" applyAlignment="1">
      <alignment horizontal="center" vertical="center" wrapText="1"/>
    </xf>
    <xf numFmtId="2" fontId="31" fillId="0" borderId="223" xfId="0" applyNumberFormat="1" applyFont="1" applyBorder="1" applyAlignment="1">
      <alignment horizontal="center" vertical="center" wrapText="1"/>
    </xf>
    <xf numFmtId="214" fontId="31" fillId="0" borderId="223" xfId="0" applyNumberFormat="1" applyFont="1" applyBorder="1" applyAlignment="1">
      <alignment horizontal="right" vertical="center" wrapText="1"/>
    </xf>
    <xf numFmtId="0" fontId="31" fillId="0" borderId="224" xfId="0" applyFont="1" applyBorder="1" applyAlignment="1">
      <alignment horizontal="right" vertical="center"/>
    </xf>
    <xf numFmtId="214" fontId="31" fillId="0" borderId="224" xfId="0" applyNumberFormat="1" applyFont="1" applyBorder="1" applyAlignment="1">
      <alignment horizontal="right" vertical="center" wrapText="1"/>
    </xf>
    <xf numFmtId="0" fontId="31" fillId="0" borderId="228" xfId="0" applyFont="1" applyBorder="1" applyAlignment="1">
      <alignment vertical="center" wrapText="1"/>
    </xf>
    <xf numFmtId="0" fontId="26" fillId="0" borderId="228" xfId="0" applyFont="1" applyBorder="1" applyAlignment="1">
      <alignment horizontal="right" vertical="center" wrapText="1"/>
    </xf>
    <xf numFmtId="201" fontId="26" fillId="0" borderId="229" xfId="0" applyNumberFormat="1" applyFont="1" applyBorder="1" applyAlignment="1">
      <alignment horizontal="right" vertical="center" wrapText="1"/>
    </xf>
    <xf numFmtId="0" fontId="31" fillId="35" borderId="226" xfId="0" applyFont="1" applyFill="1" applyBorder="1" applyAlignment="1">
      <alignment horizontal="center" vertical="center" wrapText="1"/>
    </xf>
    <xf numFmtId="0" fontId="31" fillId="35" borderId="223" xfId="0" applyFont="1" applyFill="1" applyBorder="1" applyAlignment="1">
      <alignment horizontal="center" vertical="center" wrapText="1"/>
    </xf>
    <xf numFmtId="0" fontId="36" fillId="35" borderId="223" xfId="0" applyFont="1" applyFill="1" applyBorder="1" applyAlignment="1">
      <alignment horizontal="center" vertical="center" wrapText="1"/>
    </xf>
    <xf numFmtId="0" fontId="37" fillId="0" borderId="224" xfId="0" applyFont="1" applyBorder="1" applyAlignment="1">
      <alignment horizontal="center"/>
    </xf>
    <xf numFmtId="0" fontId="34" fillId="0" borderId="224" xfId="0" applyFont="1" applyBorder="1"/>
    <xf numFmtId="0" fontId="37" fillId="0" borderId="226" xfId="0" applyFont="1" applyBorder="1"/>
    <xf numFmtId="0" fontId="32" fillId="37" borderId="223" xfId="0" applyFont="1" applyFill="1" applyBorder="1" applyAlignment="1">
      <alignment horizontal="center" vertical="center" wrapText="1"/>
    </xf>
    <xf numFmtId="214" fontId="32" fillId="0" borderId="226" xfId="0" applyNumberFormat="1" applyFont="1" applyBorder="1" applyAlignment="1">
      <alignment horizontal="right" vertical="center" wrapText="1"/>
    </xf>
    <xf numFmtId="186" fontId="32" fillId="0" borderId="223" xfId="0" applyNumberFormat="1" applyFont="1" applyBorder="1" applyAlignment="1">
      <alignment vertical="center" wrapText="1"/>
    </xf>
    <xf numFmtId="0" fontId="32" fillId="0" borderId="225" xfId="0" applyFont="1" applyBorder="1" applyAlignment="1">
      <alignment horizontal="center" vertical="center" wrapText="1"/>
    </xf>
    <xf numFmtId="0" fontId="32" fillId="0" borderId="224" xfId="0" applyFont="1" applyBorder="1" applyAlignment="1">
      <alignment horizontal="justify" vertical="center" wrapText="1"/>
    </xf>
    <xf numFmtId="0" fontId="32" fillId="37" borderId="224" xfId="0" applyFont="1" applyFill="1" applyBorder="1" applyAlignment="1">
      <alignment horizontal="center" vertical="center" wrapText="1"/>
    </xf>
    <xf numFmtId="214" fontId="32" fillId="0" borderId="224" xfId="0" applyNumberFormat="1" applyFont="1" applyBorder="1" applyAlignment="1">
      <alignment horizontal="right" vertical="center" wrapText="1"/>
    </xf>
    <xf numFmtId="2" fontId="32" fillId="0" borderId="224" xfId="0" applyNumberFormat="1" applyFont="1" applyBorder="1" applyAlignment="1">
      <alignment horizontal="center" vertical="center" wrapText="1"/>
    </xf>
    <xf numFmtId="186" fontId="32" fillId="0" borderId="224" xfId="0" applyNumberFormat="1" applyFont="1" applyBorder="1" applyAlignment="1">
      <alignment vertical="center" wrapText="1"/>
    </xf>
    <xf numFmtId="186" fontId="32" fillId="0" borderId="226" xfId="0" applyNumberFormat="1" applyFont="1" applyBorder="1" applyAlignment="1">
      <alignment vertical="center" wrapText="1"/>
    </xf>
    <xf numFmtId="214" fontId="26" fillId="0" borderId="224" xfId="0" applyNumberFormat="1" applyFont="1" applyBorder="1" applyAlignment="1">
      <alignment vertical="center" wrapText="1"/>
    </xf>
    <xf numFmtId="0" fontId="31" fillId="0" borderId="225" xfId="0" applyFont="1" applyBorder="1" applyAlignment="1">
      <alignment horizontal="left" vertical="center"/>
    </xf>
    <xf numFmtId="0" fontId="31" fillId="0" borderId="224" xfId="0" applyFont="1" applyBorder="1" applyAlignment="1">
      <alignment horizontal="left" vertical="center"/>
    </xf>
    <xf numFmtId="214" fontId="31" fillId="0" borderId="224" xfId="0" applyNumberFormat="1" applyFont="1" applyBorder="1" applyAlignment="1">
      <alignment horizontal="center" vertical="center" wrapText="1"/>
    </xf>
    <xf numFmtId="2" fontId="31" fillId="0" borderId="224" xfId="0" applyNumberFormat="1" applyFont="1" applyBorder="1" applyAlignment="1">
      <alignment horizontal="center" vertical="center" wrapText="1"/>
    </xf>
    <xf numFmtId="214" fontId="31" fillId="0" borderId="226" xfId="0" applyNumberFormat="1" applyFont="1" applyBorder="1" applyAlignment="1">
      <alignment horizontal="center" vertical="center" wrapText="1"/>
    </xf>
    <xf numFmtId="0" fontId="38" fillId="0" borderId="223" xfId="0" applyFont="1" applyBorder="1" applyAlignment="1">
      <alignment horizontal="center" vertical="center"/>
    </xf>
    <xf numFmtId="186" fontId="32" fillId="0" borderId="223" xfId="0" applyNumberFormat="1" applyFont="1" applyBorder="1" applyAlignment="1">
      <alignment horizontal="center" vertical="center" wrapText="1"/>
    </xf>
    <xf numFmtId="0" fontId="142" fillId="0" borderId="224" xfId="0" applyFont="1" applyBorder="1"/>
    <xf numFmtId="0" fontId="40" fillId="0" borderId="224" xfId="0" applyFont="1" applyBorder="1" applyAlignment="1">
      <alignment vertical="center" wrapText="1"/>
    </xf>
    <xf numFmtId="250" fontId="40" fillId="0" borderId="226" xfId="0" applyNumberFormat="1" applyFont="1" applyBorder="1" applyAlignment="1">
      <alignment horizontal="right" vertical="center" wrapText="1"/>
    </xf>
    <xf numFmtId="219" fontId="40" fillId="0" borderId="224" xfId="2059" applyNumberFormat="1" applyFont="1" applyBorder="1" applyAlignment="1">
      <alignment vertical="center" wrapText="1"/>
    </xf>
    <xf numFmtId="0" fontId="36" fillId="0" borderId="223" xfId="508" applyFont="1" applyBorder="1" applyAlignment="1">
      <alignment horizontal="center" vertical="center"/>
    </xf>
    <xf numFmtId="0" fontId="86" fillId="0" borderId="224" xfId="0" applyFont="1" applyBorder="1" applyAlignment="1">
      <alignment horizontal="center"/>
    </xf>
    <xf numFmtId="0" fontId="35" fillId="0" borderId="225" xfId="509" applyFont="1" applyBorder="1" applyAlignment="1">
      <alignment horizontal="left" vertical="center"/>
    </xf>
    <xf numFmtId="0" fontId="35" fillId="0" borderId="224" xfId="509" applyFont="1" applyBorder="1" applyAlignment="1">
      <alignment horizontal="left" vertical="center"/>
    </xf>
    <xf numFmtId="0" fontId="29" fillId="0" borderId="224" xfId="509" applyBorder="1" applyAlignment="1">
      <alignment horizontal="left" vertical="center"/>
    </xf>
    <xf numFmtId="0" fontId="29" fillId="0" borderId="224" xfId="509" applyBorder="1" applyAlignment="1">
      <alignment horizontal="center" vertical="center"/>
    </xf>
    <xf numFmtId="4" fontId="29" fillId="0" borderId="224" xfId="509" applyNumberFormat="1" applyBorder="1" applyAlignment="1">
      <alignment horizontal="right" vertical="center"/>
    </xf>
    <xf numFmtId="4" fontId="29" fillId="0" borderId="230" xfId="509" applyNumberFormat="1" applyBorder="1" applyAlignment="1">
      <alignment horizontal="right" vertical="center"/>
    </xf>
    <xf numFmtId="0" fontId="80" fillId="0" borderId="223" xfId="0" applyFont="1" applyBorder="1" applyAlignment="1">
      <alignment horizontal="center" vertical="center"/>
    </xf>
    <xf numFmtId="0" fontId="26" fillId="0" borderId="240" xfId="0" applyFont="1" applyBorder="1" applyAlignment="1">
      <alignment horizontal="left" vertical="center" wrapText="1"/>
    </xf>
    <xf numFmtId="0" fontId="28" fillId="40" borderId="232" xfId="0" applyFont="1" applyFill="1" applyBorder="1" applyAlignment="1">
      <alignment horizontal="justify" vertical="center" wrapText="1"/>
    </xf>
    <xf numFmtId="184" fontId="26" fillId="0" borderId="232" xfId="0" applyNumberFormat="1" applyFont="1" applyBorder="1" applyAlignment="1">
      <alignment horizontal="center" vertical="center"/>
    </xf>
    <xf numFmtId="189" fontId="26" fillId="0" borderId="221" xfId="0" applyNumberFormat="1" applyFont="1" applyBorder="1" applyAlignment="1">
      <alignment horizontal="center" vertical="center"/>
    </xf>
    <xf numFmtId="4" fontId="26" fillId="45" borderId="241" xfId="1339" applyNumberFormat="1" applyFill="1" applyBorder="1" applyAlignment="1">
      <alignment horizontal="center" vertical="center"/>
    </xf>
    <xf numFmtId="4" fontId="26" fillId="0" borderId="232" xfId="0" applyNumberFormat="1" applyFont="1" applyBorder="1" applyAlignment="1">
      <alignment horizontal="center" vertical="center"/>
    </xf>
    <xf numFmtId="177" fontId="26" fillId="0" borderId="242" xfId="0" applyNumberFormat="1" applyFont="1" applyBorder="1" applyAlignment="1">
      <alignment horizontal="right" vertical="center"/>
    </xf>
    <xf numFmtId="43" fontId="37" fillId="0" borderId="223" xfId="248" applyFont="1" applyBorder="1" applyAlignment="1">
      <alignment horizontal="center" vertical="center"/>
    </xf>
    <xf numFmtId="0" fontId="28" fillId="0" borderId="232" xfId="0" applyFont="1" applyBorder="1" applyAlignment="1">
      <alignment horizontal="justify" vertical="center" wrapText="1"/>
    </xf>
    <xf numFmtId="43" fontId="37" fillId="0" borderId="223" xfId="248" applyFont="1" applyFill="1" applyBorder="1" applyAlignment="1">
      <alignment horizontal="center" vertical="center"/>
    </xf>
    <xf numFmtId="0" fontId="35" fillId="0" borderId="243" xfId="0" applyFont="1" applyBorder="1" applyAlignment="1">
      <alignment horizontal="center" vertical="center"/>
    </xf>
    <xf numFmtId="0" fontId="35" fillId="0" borderId="221" xfId="0" applyFont="1" applyBorder="1" applyAlignment="1">
      <alignment horizontal="left" vertical="center"/>
    </xf>
    <xf numFmtId="0" fontId="35" fillId="0" borderId="244" xfId="0" applyFont="1" applyBorder="1" applyAlignment="1">
      <alignment horizontal="left" vertical="center"/>
    </xf>
    <xf numFmtId="0" fontId="26" fillId="0" borderId="244" xfId="0" applyFont="1" applyBorder="1" applyAlignment="1">
      <alignment horizontal="left" vertical="center"/>
    </xf>
    <xf numFmtId="0" fontId="26" fillId="0" borderId="244" xfId="0" applyFont="1" applyBorder="1" applyAlignment="1">
      <alignment horizontal="center" vertical="center"/>
    </xf>
    <xf numFmtId="184" fontId="26" fillId="0" borderId="244" xfId="0" applyNumberFormat="1" applyFont="1" applyBorder="1" applyAlignment="1">
      <alignment horizontal="right" vertical="center"/>
    </xf>
    <xf numFmtId="4" fontId="26" fillId="0" borderId="244" xfId="0" applyNumberFormat="1" applyFont="1" applyBorder="1" applyAlignment="1">
      <alignment horizontal="right" vertical="center"/>
    </xf>
    <xf numFmtId="177" fontId="26" fillId="0" borderId="245" xfId="0" applyNumberFormat="1" applyFont="1" applyBorder="1" applyAlignment="1">
      <alignment horizontal="right" vertical="center"/>
    </xf>
    <xf numFmtId="0" fontId="26" fillId="0" borderId="240" xfId="0" applyFont="1" applyBorder="1" applyAlignment="1">
      <alignment horizontal="center" vertical="center" wrapText="1"/>
    </xf>
    <xf numFmtId="2" fontId="26" fillId="0" borderId="246" xfId="0" applyNumberFormat="1" applyFont="1" applyBorder="1" applyAlignment="1">
      <alignment horizontal="center" vertical="center"/>
    </xf>
    <xf numFmtId="4" fontId="26" fillId="45" borderId="225" xfId="429" applyNumberFormat="1" applyFont="1" applyFill="1" applyBorder="1" applyAlignment="1">
      <alignment horizontal="center" vertical="center"/>
    </xf>
    <xf numFmtId="0" fontId="26" fillId="0" borderId="240" xfId="0" applyFont="1" applyBorder="1" applyAlignment="1">
      <alignment horizontal="center" vertical="center"/>
    </xf>
    <xf numFmtId="0" fontId="35" fillId="35" borderId="225" xfId="509" applyFont="1" applyFill="1" applyBorder="1" applyAlignment="1">
      <alignment horizontal="right" vertical="center"/>
    </xf>
    <xf numFmtId="0" fontId="35" fillId="35" borderId="224" xfId="509" applyFont="1" applyFill="1" applyBorder="1" applyAlignment="1">
      <alignment horizontal="right" vertical="center"/>
    </xf>
    <xf numFmtId="186" fontId="29" fillId="35" borderId="224" xfId="509" applyNumberFormat="1" applyFill="1" applyBorder="1" applyAlignment="1">
      <alignment horizontal="left" vertical="center"/>
    </xf>
    <xf numFmtId="0" fontId="29" fillId="35" borderId="224" xfId="509" applyFill="1" applyBorder="1" applyAlignment="1">
      <alignment horizontal="left" vertical="center"/>
    </xf>
    <xf numFmtId="186" fontId="29" fillId="35" borderId="224" xfId="509" applyNumberFormat="1" applyFill="1" applyBorder="1" applyAlignment="1">
      <alignment vertical="center"/>
    </xf>
    <xf numFmtId="184" fontId="29" fillId="35" borderId="224" xfId="509" applyNumberFormat="1" applyFill="1" applyBorder="1" applyAlignment="1">
      <alignment horizontal="right" vertical="center"/>
    </xf>
    <xf numFmtId="4" fontId="29" fillId="35" borderId="224" xfId="509" applyNumberFormat="1" applyFill="1" applyBorder="1" applyAlignment="1">
      <alignment horizontal="right" vertical="center"/>
    </xf>
    <xf numFmtId="195" fontId="35" fillId="35" borderId="226" xfId="509" applyNumberFormat="1" applyFont="1" applyFill="1" applyBorder="1" applyAlignment="1">
      <alignment horizontal="right" vertical="center"/>
    </xf>
    <xf numFmtId="184" fontId="29" fillId="0" borderId="224" xfId="509" applyNumberFormat="1" applyBorder="1" applyAlignment="1">
      <alignment horizontal="right" vertical="center"/>
    </xf>
    <xf numFmtId="195" fontId="29" fillId="0" borderId="224" xfId="509" applyNumberFormat="1" applyBorder="1" applyAlignment="1">
      <alignment horizontal="right" vertical="center"/>
    </xf>
    <xf numFmtId="0" fontId="29" fillId="0" borderId="223" xfId="509" applyBorder="1" applyAlignment="1">
      <alignment horizontal="center" vertical="center"/>
    </xf>
    <xf numFmtId="177" fontId="29" fillId="0" borderId="230" xfId="509" applyNumberFormat="1" applyBorder="1" applyAlignment="1">
      <alignment horizontal="right" vertical="center"/>
    </xf>
    <xf numFmtId="2" fontId="29" fillId="0" borderId="223" xfId="509" applyNumberFormat="1" applyBorder="1" applyAlignment="1">
      <alignment horizontal="center" vertical="center" wrapText="1"/>
    </xf>
    <xf numFmtId="2" fontId="95" fillId="0" borderId="223" xfId="509" applyNumberFormat="1" applyFont="1" applyBorder="1" applyAlignment="1">
      <alignment horizontal="center" vertical="center" wrapText="1"/>
    </xf>
    <xf numFmtId="4" fontId="26" fillId="0" borderId="246" xfId="0" applyNumberFormat="1" applyFont="1" applyBorder="1" applyAlignment="1">
      <alignment horizontal="center" vertical="center"/>
    </xf>
    <xf numFmtId="177" fontId="26" fillId="0" borderId="250" xfId="0" applyNumberFormat="1" applyFont="1" applyBorder="1" applyAlignment="1">
      <alignment horizontal="right" vertical="center"/>
    </xf>
    <xf numFmtId="0" fontId="80" fillId="0" borderId="225" xfId="0" applyFont="1" applyBorder="1" applyAlignment="1">
      <alignment horizontal="center" vertical="center"/>
    </xf>
    <xf numFmtId="4" fontId="26" fillId="0" borderId="251" xfId="0" applyNumberFormat="1" applyFont="1" applyBorder="1" applyAlignment="1">
      <alignment horizontal="center" vertical="center"/>
    </xf>
    <xf numFmtId="177" fontId="26" fillId="0" borderId="252" xfId="0" applyNumberFormat="1" applyFont="1" applyBorder="1" applyAlignment="1">
      <alignment horizontal="right" vertical="center"/>
    </xf>
    <xf numFmtId="177" fontId="26" fillId="0" borderId="253" xfId="0" applyNumberFormat="1" applyFont="1" applyBorder="1" applyAlignment="1">
      <alignment horizontal="right" vertical="center"/>
    </xf>
    <xf numFmtId="0" fontId="35" fillId="0" borderId="224" xfId="509" applyFont="1" applyBorder="1" applyAlignment="1">
      <alignment horizontal="center" vertical="center"/>
    </xf>
    <xf numFmtId="0" fontId="35" fillId="0" borderId="226" xfId="509" applyFont="1" applyBorder="1" applyAlignment="1">
      <alignment horizontal="center" vertical="center"/>
    </xf>
    <xf numFmtId="177" fontId="35" fillId="0" borderId="223" xfId="429" applyNumberFormat="1" applyFont="1" applyFill="1" applyBorder="1" applyAlignment="1">
      <alignment vertical="center"/>
    </xf>
    <xf numFmtId="4" fontId="35" fillId="0" borderId="223" xfId="10611" applyNumberFormat="1" applyFont="1" applyBorder="1" applyAlignment="1">
      <alignment horizontal="left" vertical="center"/>
    </xf>
    <xf numFmtId="4" fontId="35" fillId="0" borderId="224" xfId="10611" applyNumberFormat="1" applyFont="1" applyBorder="1" applyAlignment="1">
      <alignment horizontal="center" vertical="center"/>
    </xf>
    <xf numFmtId="4" fontId="35" fillId="0" borderId="224" xfId="509" applyNumberFormat="1" applyFont="1" applyBorder="1" applyAlignment="1">
      <alignment horizontal="center" vertical="center"/>
    </xf>
    <xf numFmtId="219" fontId="35" fillId="0" borderId="223" xfId="553" applyNumberFormat="1" applyFont="1" applyFill="1" applyBorder="1" applyAlignment="1">
      <alignment vertical="center"/>
    </xf>
    <xf numFmtId="4" fontId="35" fillId="0" borderId="225" xfId="10611" applyNumberFormat="1" applyFont="1" applyBorder="1" applyAlignment="1">
      <alignment horizontal="left" vertical="center"/>
    </xf>
    <xf numFmtId="4" fontId="35" fillId="0" borderId="224" xfId="10611" applyNumberFormat="1" applyFont="1" applyBorder="1" applyAlignment="1">
      <alignment horizontal="left" vertical="center"/>
    </xf>
    <xf numFmtId="177" fontId="48" fillId="35" borderId="223" xfId="509" applyNumberFormat="1" applyFont="1" applyFill="1" applyBorder="1" applyAlignment="1">
      <alignment vertical="center"/>
    </xf>
    <xf numFmtId="0" fontId="235" fillId="0" borderId="223" xfId="477" applyFont="1" applyBorder="1" applyAlignment="1">
      <alignment horizontal="center" vertical="center"/>
    </xf>
    <xf numFmtId="2" fontId="223" fillId="0" borderId="223" xfId="248" applyNumberFormat="1" applyFont="1" applyFill="1" applyBorder="1" applyAlignment="1">
      <alignment horizontal="center" vertical="center" wrapText="1"/>
    </xf>
    <xf numFmtId="2" fontId="223" fillId="82" borderId="223" xfId="248" applyNumberFormat="1" applyFont="1" applyFill="1" applyBorder="1" applyAlignment="1">
      <alignment horizontal="center" vertical="center" wrapText="1"/>
    </xf>
    <xf numFmtId="199" fontId="35" fillId="0" borderId="223" xfId="431" applyNumberFormat="1" applyFont="1" applyBorder="1" applyAlignment="1">
      <alignment horizontal="left" vertical="center" wrapText="1"/>
    </xf>
    <xf numFmtId="10" fontId="26" fillId="0" borderId="223" xfId="560" applyNumberFormat="1" applyFont="1" applyBorder="1" applyAlignment="1">
      <alignment horizontal="center" vertical="center"/>
    </xf>
    <xf numFmtId="0" fontId="26" fillId="0" borderId="223" xfId="46600" applyBorder="1" applyAlignment="1">
      <alignment horizontal="justify" vertical="center"/>
    </xf>
    <xf numFmtId="200" fontId="26" fillId="0" borderId="223" xfId="46602" applyNumberFormat="1" applyFont="1" applyFill="1" applyBorder="1" applyAlignment="1">
      <alignment horizontal="center" vertical="center"/>
    </xf>
    <xf numFmtId="2" fontId="26" fillId="0" borderId="223" xfId="46600" applyNumberFormat="1" applyBorder="1" applyAlignment="1">
      <alignment horizontal="center" vertical="center"/>
    </xf>
    <xf numFmtId="167" fontId="26" fillId="0" borderId="223" xfId="633" applyNumberFormat="1" applyBorder="1" applyAlignment="1">
      <alignment horizontal="right" vertical="center" wrapText="1"/>
    </xf>
    <xf numFmtId="179" fontId="87" fillId="35" borderId="223" xfId="618" applyNumberFormat="1" applyFont="1" applyFill="1" applyBorder="1" applyAlignment="1">
      <alignment horizontal="left" vertical="center"/>
    </xf>
    <xf numFmtId="0" fontId="26" fillId="0" borderId="223" xfId="618" applyBorder="1" applyAlignment="1">
      <alignment vertical="center"/>
    </xf>
    <xf numFmtId="0" fontId="26" fillId="0" borderId="223" xfId="618" applyBorder="1" applyAlignment="1">
      <alignment horizontal="left" vertical="center"/>
    </xf>
    <xf numFmtId="179" fontId="36" fillId="35" borderId="225" xfId="618" applyNumberFormat="1" applyFont="1" applyFill="1" applyBorder="1" applyAlignment="1">
      <alignment horizontal="center" vertical="center"/>
    </xf>
    <xf numFmtId="0" fontId="26" fillId="35" borderId="223" xfId="618" applyFill="1" applyBorder="1" applyAlignment="1">
      <alignment vertical="center"/>
    </xf>
    <xf numFmtId="0" fontId="80" fillId="0" borderId="223" xfId="615" applyFont="1" applyBorder="1" applyAlignment="1">
      <alignment vertical="center" wrapText="1"/>
    </xf>
    <xf numFmtId="4" fontId="35" fillId="0" borderId="223" xfId="618" applyNumberFormat="1" applyFont="1" applyBorder="1" applyAlignment="1">
      <alignment horizontal="center" vertical="center"/>
    </xf>
    <xf numFmtId="0" fontId="80" fillId="0" borderId="223" xfId="615" applyFont="1" applyBorder="1" applyAlignment="1">
      <alignment vertical="center"/>
    </xf>
    <xf numFmtId="17" fontId="26" fillId="0" borderId="223" xfId="618" applyNumberFormat="1" applyBorder="1" applyAlignment="1">
      <alignment horizontal="center" vertical="center"/>
    </xf>
    <xf numFmtId="0" fontId="26" fillId="0" borderId="223" xfId="618" applyBorder="1" applyAlignment="1">
      <alignment horizontal="center" vertical="center"/>
    </xf>
    <xf numFmtId="2" fontId="26" fillId="0" borderId="223" xfId="618" applyNumberFormat="1" applyBorder="1" applyAlignment="1">
      <alignment horizontal="center" vertical="center"/>
    </xf>
    <xf numFmtId="188" fontId="26" fillId="0" borderId="223" xfId="618" applyNumberFormat="1" applyBorder="1" applyAlignment="1">
      <alignment horizontal="center" vertical="center"/>
    </xf>
    <xf numFmtId="0" fontId="80" fillId="0" borderId="225" xfId="615" applyFont="1" applyBorder="1" applyAlignment="1">
      <alignment vertical="center"/>
    </xf>
    <xf numFmtId="4" fontId="26" fillId="0" borderId="223" xfId="618" applyNumberFormat="1" applyBorder="1" applyAlignment="1">
      <alignment horizontal="center" vertical="center"/>
    </xf>
    <xf numFmtId="0" fontId="46" fillId="0" borderId="225" xfId="615" applyFont="1" applyBorder="1" applyAlignment="1">
      <alignment vertical="center"/>
    </xf>
    <xf numFmtId="1" fontId="26" fillId="0" borderId="223" xfId="618" applyNumberFormat="1" applyBorder="1" applyAlignment="1">
      <alignment horizontal="center" vertical="center"/>
    </xf>
    <xf numFmtId="4" fontId="26" fillId="0" borderId="223" xfId="618" applyNumberFormat="1" applyBorder="1" applyAlignment="1">
      <alignment horizontal="center" vertical="center" wrapText="1"/>
    </xf>
    <xf numFmtId="0" fontId="83" fillId="0" borderId="225" xfId="615" applyFont="1" applyBorder="1" applyAlignment="1">
      <alignment vertical="center"/>
    </xf>
    <xf numFmtId="2" fontId="209" fillId="44" borderId="228" xfId="0" applyNumberFormat="1" applyFont="1" applyFill="1" applyBorder="1" applyAlignment="1">
      <alignment horizontal="center"/>
    </xf>
    <xf numFmtId="188" fontId="26" fillId="0" borderId="225" xfId="618" applyNumberFormat="1" applyBorder="1" applyAlignment="1">
      <alignment horizontal="center" vertical="center"/>
    </xf>
    <xf numFmtId="2" fontId="209" fillId="44" borderId="229" xfId="0" applyNumberFormat="1" applyFont="1" applyFill="1" applyBorder="1" applyAlignment="1">
      <alignment horizontal="center"/>
    </xf>
    <xf numFmtId="0" fontId="37" fillId="0" borderId="223" xfId="615" applyFont="1" applyBorder="1" applyAlignment="1">
      <alignment vertical="center"/>
    </xf>
    <xf numFmtId="4" fontId="37" fillId="0" borderId="223" xfId="615" applyNumberFormat="1" applyFont="1" applyBorder="1" applyAlignment="1">
      <alignment vertical="center"/>
    </xf>
    <xf numFmtId="4" fontId="26" fillId="49" borderId="223" xfId="618" applyNumberFormat="1" applyFill="1" applyBorder="1" applyAlignment="1">
      <alignment horizontal="center" vertical="center"/>
    </xf>
    <xf numFmtId="0" fontId="37" fillId="49" borderId="223" xfId="615" applyFont="1" applyFill="1" applyBorder="1" applyAlignment="1">
      <alignment vertical="center"/>
    </xf>
    <xf numFmtId="0" fontId="80" fillId="49" borderId="223" xfId="615" applyFont="1" applyFill="1" applyBorder="1" applyAlignment="1">
      <alignment vertical="center"/>
    </xf>
    <xf numFmtId="2" fontId="34" fillId="0" borderId="223" xfId="615" applyNumberFormat="1" applyFont="1" applyBorder="1" applyAlignment="1">
      <alignment vertical="center"/>
    </xf>
    <xf numFmtId="0" fontId="37" fillId="0" borderId="225" xfId="615" applyFont="1" applyBorder="1" applyAlignment="1">
      <alignment vertical="center"/>
    </xf>
    <xf numFmtId="189" fontId="26" fillId="0" borderId="223" xfId="618" applyNumberFormat="1" applyBorder="1" applyAlignment="1">
      <alignment horizontal="center" vertical="center"/>
    </xf>
    <xf numFmtId="0" fontId="41" fillId="0" borderId="225" xfId="615" applyFont="1" applyBorder="1" applyAlignment="1">
      <alignment vertical="center" wrapText="1"/>
    </xf>
    <xf numFmtId="17" fontId="35" fillId="0" borderId="223" xfId="618" applyNumberFormat="1" applyFont="1" applyBorder="1" applyAlignment="1">
      <alignment horizontal="center" vertical="center"/>
    </xf>
    <xf numFmtId="1" fontId="35" fillId="0" borderId="223" xfId="618" applyNumberFormat="1" applyFont="1" applyBorder="1" applyAlignment="1">
      <alignment horizontal="center" vertical="center"/>
    </xf>
    <xf numFmtId="2" fontId="35" fillId="0" borderId="223" xfId="618" applyNumberFormat="1" applyFont="1" applyBorder="1" applyAlignment="1">
      <alignment horizontal="center" vertical="center"/>
    </xf>
    <xf numFmtId="0" fontId="34" fillId="0" borderId="223" xfId="615" applyFont="1" applyBorder="1" applyAlignment="1">
      <alignment vertical="center"/>
    </xf>
    <xf numFmtId="188" fontId="35" fillId="0" borderId="223" xfId="618" applyNumberFormat="1" applyFont="1" applyBorder="1" applyAlignment="1">
      <alignment horizontal="center" vertical="center"/>
    </xf>
    <xf numFmtId="2" fontId="35" fillId="0" borderId="225" xfId="615" applyNumberFormat="1" applyFont="1" applyBorder="1" applyAlignment="1">
      <alignment horizontal="center" vertical="center"/>
    </xf>
    <xf numFmtId="0" fontId="39" fillId="0" borderId="223" xfId="615" applyFont="1" applyBorder="1" applyAlignment="1">
      <alignment horizontal="center" vertical="center"/>
    </xf>
    <xf numFmtId="0" fontId="34" fillId="49" borderId="223" xfId="615" applyFont="1" applyFill="1" applyBorder="1" applyAlignment="1">
      <alignment vertical="center"/>
    </xf>
    <xf numFmtId="17" fontId="35" fillId="49" borderId="223" xfId="618" applyNumberFormat="1" applyFont="1" applyFill="1" applyBorder="1" applyAlignment="1">
      <alignment horizontal="center" vertical="center"/>
    </xf>
    <xf numFmtId="1" fontId="35" fillId="49" borderId="223" xfId="618" applyNumberFormat="1" applyFont="1" applyFill="1" applyBorder="1" applyAlignment="1">
      <alignment horizontal="center" vertical="center"/>
    </xf>
    <xf numFmtId="2" fontId="35" fillId="49" borderId="223" xfId="618" applyNumberFormat="1" applyFont="1" applyFill="1" applyBorder="1" applyAlignment="1">
      <alignment horizontal="center" vertical="center"/>
    </xf>
    <xf numFmtId="0" fontId="39" fillId="49" borderId="225" xfId="615" applyFont="1" applyFill="1" applyBorder="1" applyAlignment="1">
      <alignment horizontal="center" vertical="center"/>
    </xf>
    <xf numFmtId="188" fontId="35" fillId="49" borderId="223" xfId="618" applyNumberFormat="1" applyFont="1" applyFill="1" applyBorder="1" applyAlignment="1">
      <alignment horizontal="center" vertical="center"/>
    </xf>
    <xf numFmtId="0" fontId="34" fillId="0" borderId="225" xfId="615" applyFont="1" applyBorder="1" applyAlignment="1">
      <alignment vertical="center"/>
    </xf>
    <xf numFmtId="4" fontId="35" fillId="0" borderId="223" xfId="618" applyNumberFormat="1" applyFont="1" applyBorder="1" applyAlignment="1">
      <alignment horizontal="center" vertical="center" wrapText="1"/>
    </xf>
    <xf numFmtId="0" fontId="39" fillId="0" borderId="225" xfId="615" applyFont="1" applyBorder="1" applyAlignment="1">
      <alignment horizontal="center" vertical="center" wrapText="1"/>
    </xf>
    <xf numFmtId="10" fontId="35" fillId="0" borderId="223" xfId="545" applyNumberFormat="1" applyFont="1" applyBorder="1" applyAlignment="1">
      <alignment horizontal="center" vertical="center" wrapText="1"/>
    </xf>
    <xf numFmtId="179" fontId="35" fillId="0" borderId="225" xfId="618" applyNumberFormat="1" applyFont="1" applyBorder="1" applyAlignment="1">
      <alignment horizontal="center" vertical="center"/>
    </xf>
    <xf numFmtId="0" fontId="39" fillId="0" borderId="225" xfId="615" applyFont="1" applyBorder="1" applyAlignment="1">
      <alignment vertical="center" wrapText="1"/>
    </xf>
    <xf numFmtId="0" fontId="39" fillId="49" borderId="225" xfId="618" applyFont="1" applyFill="1" applyBorder="1" applyAlignment="1">
      <alignment horizontal="center" vertical="center"/>
    </xf>
    <xf numFmtId="0" fontId="248" fillId="0" borderId="223" xfId="439" applyFont="1" applyBorder="1" applyAlignment="1">
      <alignment horizontal="center" vertical="center"/>
    </xf>
    <xf numFmtId="0" fontId="102" fillId="0" borderId="223" xfId="439" applyFont="1" applyBorder="1" applyAlignment="1">
      <alignment vertical="center"/>
    </xf>
    <xf numFmtId="184" fontId="102" fillId="0" borderId="223" xfId="439" applyNumberFormat="1" applyFont="1" applyBorder="1" applyAlignment="1">
      <alignment vertical="center"/>
    </xf>
    <xf numFmtId="0" fontId="102" fillId="0" borderId="223" xfId="439" applyFont="1" applyBorder="1" applyAlignment="1">
      <alignment vertical="center" wrapText="1"/>
    </xf>
    <xf numFmtId="269" fontId="95" fillId="0" borderId="223" xfId="439" applyNumberFormat="1" applyFont="1" applyBorder="1" applyAlignment="1">
      <alignment vertical="center"/>
    </xf>
    <xf numFmtId="267" fontId="218" fillId="0" borderId="223" xfId="0" applyNumberFormat="1" applyFont="1" applyBorder="1" applyAlignment="1">
      <alignment horizontal="center" vertical="center"/>
    </xf>
    <xf numFmtId="179" fontId="215" fillId="0" borderId="223" xfId="0" applyNumberFormat="1" applyFont="1" applyBorder="1" applyAlignment="1">
      <alignment vertical="center" wrapText="1"/>
    </xf>
    <xf numFmtId="0" fontId="36" fillId="0" borderId="223" xfId="644" applyFont="1" applyBorder="1" applyAlignment="1">
      <alignment horizontal="center" vertical="center" wrapText="1"/>
    </xf>
    <xf numFmtId="0" fontId="36" fillId="0" borderId="223" xfId="644" applyFont="1" applyBorder="1" applyAlignment="1">
      <alignment horizontal="justify" vertical="center" wrapText="1"/>
    </xf>
    <xf numFmtId="0" fontId="76" fillId="43" borderId="223" xfId="644" applyFont="1" applyFill="1" applyBorder="1" applyAlignment="1">
      <alignment horizontal="center" vertical="center" wrapText="1"/>
    </xf>
    <xf numFmtId="0" fontId="76" fillId="43" borderId="223" xfId="644" applyFont="1" applyFill="1" applyBorder="1" applyAlignment="1">
      <alignment horizontal="justify" vertical="center" wrapText="1"/>
    </xf>
    <xf numFmtId="170" fontId="76" fillId="43" borderId="223" xfId="11010" applyFont="1" applyFill="1" applyBorder="1" applyAlignment="1">
      <alignment horizontal="center" vertical="center" wrapText="1"/>
    </xf>
    <xf numFmtId="195" fontId="26" fillId="0" borderId="227" xfId="35296" applyNumberFormat="1" applyFont="1" applyBorder="1" applyAlignment="1">
      <alignment horizontal="center" vertical="center"/>
    </xf>
    <xf numFmtId="218" fontId="26" fillId="0" borderId="228" xfId="644" applyNumberFormat="1" applyBorder="1" applyAlignment="1">
      <alignment horizontal="center" vertical="center"/>
    </xf>
    <xf numFmtId="10" fontId="26" fillId="0" borderId="228" xfId="545" applyNumberFormat="1" applyFont="1" applyFill="1" applyBorder="1" applyAlignment="1">
      <alignment horizontal="center" vertical="center"/>
    </xf>
    <xf numFmtId="218" fontId="26" fillId="0" borderId="229" xfId="644" applyNumberFormat="1" applyBorder="1" applyAlignment="1">
      <alignment horizontal="center" vertical="center"/>
    </xf>
    <xf numFmtId="10" fontId="26" fillId="0" borderId="228" xfId="635" applyNumberFormat="1" applyFont="1" applyFill="1" applyBorder="1" applyAlignment="1">
      <alignment horizontal="center" vertical="center"/>
    </xf>
    <xf numFmtId="0" fontId="26" fillId="0" borderId="225" xfId="644" applyBorder="1" applyAlignment="1">
      <alignment horizontal="right"/>
    </xf>
    <xf numFmtId="0" fontId="26" fillId="0" borderId="226" xfId="644" applyBorder="1" applyAlignment="1">
      <alignment horizontal="right" vertical="center"/>
    </xf>
    <xf numFmtId="10" fontId="26" fillId="0" borderId="223" xfId="545" applyNumberFormat="1" applyBorder="1" applyAlignment="1">
      <alignment horizontal="center" vertical="center"/>
    </xf>
    <xf numFmtId="0" fontId="99" fillId="0" borderId="223" xfId="0" applyFont="1" applyBorder="1"/>
    <xf numFmtId="0" fontId="99" fillId="0" borderId="223" xfId="0" applyFont="1" applyBorder="1" applyAlignment="1">
      <alignment wrapText="1"/>
    </xf>
    <xf numFmtId="0" fontId="71" fillId="0" borderId="223" xfId="46604" applyFont="1" applyBorder="1" applyAlignment="1">
      <alignment horizontal="justify" vertical="center" wrapText="1"/>
    </xf>
    <xf numFmtId="0" fontId="71" fillId="0" borderId="223" xfId="46604" applyFont="1" applyBorder="1" applyAlignment="1">
      <alignment vertical="center"/>
    </xf>
    <xf numFmtId="0" fontId="86" fillId="35" borderId="223" xfId="15861" applyFont="1" applyFill="1" applyBorder="1" applyAlignment="1">
      <alignment horizontal="center"/>
    </xf>
    <xf numFmtId="0" fontId="86" fillId="0" borderId="225" xfId="15861" applyFont="1" applyBorder="1" applyAlignment="1">
      <alignment horizontal="center"/>
    </xf>
    <xf numFmtId="0" fontId="86" fillId="0" borderId="224" xfId="15861" applyFont="1" applyBorder="1" applyAlignment="1">
      <alignment horizontal="left"/>
    </xf>
    <xf numFmtId="0" fontId="86" fillId="0" borderId="224" xfId="15861" applyFont="1" applyBorder="1" applyAlignment="1">
      <alignment horizontal="center"/>
    </xf>
    <xf numFmtId="9" fontId="86" fillId="0" borderId="224" xfId="15861" applyNumberFormat="1" applyFont="1" applyBorder="1" applyAlignment="1">
      <alignment horizontal="center"/>
    </xf>
    <xf numFmtId="9" fontId="86" fillId="0" borderId="226" xfId="545" applyFont="1" applyBorder="1" applyAlignment="1">
      <alignment horizontal="right"/>
    </xf>
    <xf numFmtId="0" fontId="76" fillId="0" borderId="225" xfId="15861" applyFont="1" applyBorder="1"/>
    <xf numFmtId="0" fontId="76" fillId="0" borderId="224" xfId="15861" applyFont="1" applyBorder="1"/>
    <xf numFmtId="10" fontId="76" fillId="0" borderId="226" xfId="558" applyNumberFormat="1" applyFont="1" applyBorder="1"/>
    <xf numFmtId="10" fontId="76" fillId="0" borderId="224" xfId="15861" applyNumberFormat="1" applyFont="1" applyBorder="1"/>
    <xf numFmtId="0" fontId="68" fillId="0" borderId="227" xfId="15861" applyFont="1" applyBorder="1"/>
    <xf numFmtId="0" fontId="68" fillId="0" borderId="228" xfId="15861" applyFont="1" applyBorder="1"/>
    <xf numFmtId="10" fontId="68" fillId="0" borderId="228" xfId="15861" applyNumberFormat="1" applyFont="1" applyBorder="1"/>
    <xf numFmtId="0" fontId="68" fillId="0" borderId="229" xfId="15861" applyFont="1" applyBorder="1"/>
    <xf numFmtId="10" fontId="76" fillId="0" borderId="226" xfId="15861" applyNumberFormat="1" applyFont="1" applyBorder="1"/>
    <xf numFmtId="0" fontId="36" fillId="35" borderId="223" xfId="464" applyFont="1" applyFill="1" applyBorder="1" applyAlignment="1">
      <alignment horizontal="center" vertical="center" wrapText="1"/>
    </xf>
    <xf numFmtId="0" fontId="36" fillId="35" borderId="225" xfId="464" applyFont="1" applyFill="1" applyBorder="1" applyAlignment="1">
      <alignment horizontal="center" vertical="center" wrapText="1"/>
    </xf>
    <xf numFmtId="0" fontId="28" fillId="0" borderId="223" xfId="0" applyFont="1" applyBorder="1" applyAlignment="1">
      <alignment horizontal="center" vertical="center"/>
    </xf>
    <xf numFmtId="0" fontId="28" fillId="0" borderId="223" xfId="464" applyFont="1" applyBorder="1" applyAlignment="1">
      <alignment horizontal="justify" vertical="center" wrapText="1"/>
    </xf>
    <xf numFmtId="0" fontId="28" fillId="0" borderId="223" xfId="0" applyFont="1" applyBorder="1" applyAlignment="1">
      <alignment horizontal="center" vertical="center" wrapText="1"/>
    </xf>
    <xf numFmtId="191" fontId="46" fillId="45" borderId="223" xfId="464" applyNumberFormat="1" applyFont="1" applyFill="1" applyBorder="1" applyAlignment="1">
      <alignment horizontal="right" vertical="center"/>
    </xf>
    <xf numFmtId="189" fontId="28" fillId="0" borderId="223" xfId="1338" applyNumberFormat="1" applyFont="1" applyBorder="1" applyAlignment="1">
      <alignment horizontal="center" vertical="center"/>
    </xf>
    <xf numFmtId="189" fontId="28" fillId="0" borderId="225" xfId="464" applyNumberFormat="1" applyFont="1" applyBorder="1" applyAlignment="1">
      <alignment horizontal="center" vertical="center"/>
    </xf>
    <xf numFmtId="189" fontId="28" fillId="0" borderId="223" xfId="464" applyNumberFormat="1" applyFont="1" applyBorder="1" applyAlignment="1">
      <alignment horizontal="center" vertical="center"/>
    </xf>
    <xf numFmtId="0" fontId="36" fillId="35" borderId="223" xfId="464" applyFont="1" applyFill="1" applyBorder="1" applyAlignment="1">
      <alignment horizontal="center" vertical="center"/>
    </xf>
    <xf numFmtId="0" fontId="28" fillId="0" borderId="223" xfId="464" applyFont="1" applyBorder="1" applyAlignment="1">
      <alignment horizontal="center" vertical="center"/>
    </xf>
    <xf numFmtId="189" fontId="84" fillId="0" borderId="223" xfId="464" applyNumberFormat="1" applyFont="1" applyBorder="1" applyAlignment="1">
      <alignment horizontal="center" vertical="center"/>
    </xf>
    <xf numFmtId="191" fontId="28" fillId="45" borderId="223" xfId="464" applyNumberFormat="1" applyFont="1" applyFill="1" applyBorder="1" applyAlignment="1">
      <alignment horizontal="right" vertical="center"/>
    </xf>
    <xf numFmtId="191" fontId="46" fillId="0" borderId="223" xfId="464" applyNumberFormat="1" applyFont="1" applyBorder="1" applyAlignment="1">
      <alignment horizontal="right" vertical="center"/>
    </xf>
    <xf numFmtId="0" fontId="28" fillId="0" borderId="223" xfId="1743" applyFont="1" applyBorder="1" applyAlignment="1">
      <alignment horizontal="center" vertical="center"/>
    </xf>
    <xf numFmtId="0" fontId="28" fillId="0" borderId="223" xfId="1338" applyFont="1" applyBorder="1"/>
    <xf numFmtId="0" fontId="28" fillId="0" borderId="223" xfId="464" applyFont="1" applyBorder="1"/>
    <xf numFmtId="0" fontId="28" fillId="0" borderId="223" xfId="464" applyFont="1" applyBorder="1" applyAlignment="1">
      <alignment vertical="center" wrapText="1"/>
    </xf>
    <xf numFmtId="0" fontId="28" fillId="45" borderId="223" xfId="0" applyFont="1" applyFill="1" applyBorder="1" applyAlignment="1">
      <alignment horizontal="center" vertical="center" wrapText="1"/>
    </xf>
    <xf numFmtId="0" fontId="49" fillId="0" borderId="223" xfId="0" applyFont="1" applyBorder="1" applyAlignment="1">
      <alignment vertical="center"/>
    </xf>
    <xf numFmtId="173" fontId="36" fillId="0" borderId="223" xfId="389" applyFont="1" applyBorder="1" applyAlignment="1">
      <alignment vertical="center"/>
    </xf>
    <xf numFmtId="0" fontId="46" fillId="0" borderId="223" xfId="0" applyFont="1" applyBorder="1" applyAlignment="1">
      <alignment horizontal="center" vertical="center" wrapText="1"/>
    </xf>
    <xf numFmtId="0" fontId="46" fillId="0" borderId="223" xfId="0" applyFont="1" applyBorder="1" applyAlignment="1">
      <alignment horizontal="right" vertical="center" wrapText="1"/>
    </xf>
    <xf numFmtId="3" fontId="46" fillId="0" borderId="223" xfId="0" applyNumberFormat="1" applyFont="1" applyBorder="1" applyAlignment="1">
      <alignment horizontal="right" vertical="center" wrapText="1"/>
    </xf>
    <xf numFmtId="10" fontId="28" fillId="0" borderId="223" xfId="0" applyNumberFormat="1" applyFont="1" applyBorder="1" applyAlignment="1">
      <alignment horizontal="center" vertical="center" wrapText="1"/>
    </xf>
    <xf numFmtId="181" fontId="28" fillId="0" borderId="223" xfId="505" applyNumberFormat="1" applyFont="1" applyBorder="1" applyAlignment="1">
      <alignment horizontal="center" vertical="center" wrapText="1"/>
    </xf>
    <xf numFmtId="3" fontId="46" fillId="47" borderId="223" xfId="0" applyNumberFormat="1" applyFont="1" applyFill="1" applyBorder="1" applyAlignment="1">
      <alignment horizontal="right" vertical="center" wrapText="1"/>
    </xf>
    <xf numFmtId="10" fontId="28" fillId="47" borderId="223" xfId="0" applyNumberFormat="1" applyFont="1" applyFill="1" applyBorder="1" applyAlignment="1">
      <alignment horizontal="center" vertical="center" wrapText="1"/>
    </xf>
    <xf numFmtId="181" fontId="28" fillId="47" borderId="223" xfId="505" applyNumberFormat="1" applyFont="1" applyFill="1" applyBorder="1" applyAlignment="1">
      <alignment horizontal="center" vertical="center" wrapText="1"/>
    </xf>
    <xf numFmtId="0" fontId="28" fillId="47" borderId="223" xfId="0" applyFont="1" applyFill="1" applyBorder="1" applyAlignment="1">
      <alignment horizontal="center" vertical="center" wrapText="1"/>
    </xf>
    <xf numFmtId="4" fontId="28" fillId="47" borderId="223" xfId="0" applyNumberFormat="1" applyFont="1" applyFill="1" applyBorder="1" applyAlignment="1">
      <alignment horizontal="center" vertical="center" wrapText="1"/>
    </xf>
    <xf numFmtId="190" fontId="28" fillId="47" borderId="223" xfId="389" applyNumberFormat="1" applyFont="1" applyFill="1" applyBorder="1"/>
    <xf numFmtId="4" fontId="28" fillId="0" borderId="223" xfId="0" applyNumberFormat="1" applyFont="1" applyBorder="1" applyAlignment="1">
      <alignment horizontal="center" vertical="center" wrapText="1"/>
    </xf>
    <xf numFmtId="190" fontId="28" fillId="0" borderId="223" xfId="389" applyNumberFormat="1" applyFont="1" applyFill="1" applyBorder="1"/>
    <xf numFmtId="190" fontId="28" fillId="0" borderId="223" xfId="389" applyNumberFormat="1" applyFont="1" applyBorder="1"/>
    <xf numFmtId="0" fontId="49" fillId="35" borderId="223" xfId="0" applyFont="1" applyFill="1" applyBorder="1" applyAlignment="1">
      <alignment horizontal="center" vertical="center"/>
    </xf>
    <xf numFmtId="0" fontId="49" fillId="35" borderId="223" xfId="0" applyFont="1" applyFill="1" applyBorder="1" applyAlignment="1">
      <alignment horizontal="center" vertical="center" wrapText="1"/>
    </xf>
    <xf numFmtId="0" fontId="46" fillId="0" borderId="223" xfId="0" applyFont="1" applyBorder="1" applyAlignment="1">
      <alignment horizontal="center" vertical="center"/>
    </xf>
    <xf numFmtId="0" fontId="28" fillId="35" borderId="223" xfId="464" applyFont="1" applyFill="1" applyBorder="1" applyAlignment="1">
      <alignment horizontal="center" wrapText="1"/>
    </xf>
    <xf numFmtId="0" fontId="28" fillId="35" borderId="223" xfId="464" applyFont="1" applyFill="1" applyBorder="1" applyAlignment="1">
      <alignment horizontal="center"/>
    </xf>
    <xf numFmtId="0" fontId="28" fillId="0" borderId="223" xfId="464" applyFont="1" applyBorder="1" applyAlignment="1">
      <alignment horizontal="center"/>
    </xf>
    <xf numFmtId="173" fontId="28" fillId="0" borderId="223" xfId="389" applyFont="1" applyBorder="1" applyAlignment="1">
      <alignment horizontal="center"/>
    </xf>
    <xf numFmtId="173" fontId="28" fillId="0" borderId="223" xfId="389" applyFont="1" applyFill="1" applyBorder="1" applyAlignment="1">
      <alignment horizontal="center"/>
    </xf>
    <xf numFmtId="0" fontId="28" fillId="47" borderId="223" xfId="464" applyFont="1" applyFill="1" applyBorder="1" applyAlignment="1">
      <alignment horizontal="center"/>
    </xf>
    <xf numFmtId="9" fontId="28" fillId="47" borderId="223" xfId="546" applyFont="1" applyFill="1" applyBorder="1" applyAlignment="1">
      <alignment horizontal="center"/>
    </xf>
    <xf numFmtId="0" fontId="46" fillId="0" borderId="223" xfId="470" applyFont="1" applyBorder="1" applyAlignment="1">
      <alignment horizontal="center" vertical="center"/>
    </xf>
    <xf numFmtId="179" fontId="35" fillId="0" borderId="223" xfId="435" applyNumberFormat="1" applyFont="1" applyBorder="1" applyAlignment="1">
      <alignment horizontal="center" vertical="center"/>
    </xf>
    <xf numFmtId="0" fontId="35" fillId="38" borderId="223" xfId="435" applyFont="1" applyFill="1" applyBorder="1" applyAlignment="1">
      <alignment horizontal="center"/>
    </xf>
    <xf numFmtId="3" fontId="29" fillId="45" borderId="223" xfId="435" applyNumberFormat="1" applyFill="1" applyBorder="1"/>
    <xf numFmtId="0" fontId="29" fillId="45" borderId="223" xfId="435" applyFill="1" applyBorder="1" applyAlignment="1">
      <alignment horizontal="center"/>
    </xf>
    <xf numFmtId="179" fontId="29" fillId="0" borderId="223" xfId="435" applyNumberFormat="1" applyBorder="1"/>
    <xf numFmtId="0" fontId="29" fillId="0" borderId="223" xfId="435" applyBorder="1"/>
    <xf numFmtId="0" fontId="35" fillId="0" borderId="223" xfId="633" applyFont="1" applyBorder="1" applyAlignment="1">
      <alignment horizontal="center"/>
    </xf>
    <xf numFmtId="2" fontId="35" fillId="0" borderId="223" xfId="633" applyNumberFormat="1" applyFont="1" applyBorder="1" applyAlignment="1">
      <alignment horizontal="center"/>
    </xf>
    <xf numFmtId="0" fontId="26" fillId="0" borderId="0" xfId="46604" applyFont="1" applyAlignment="1">
      <alignment vertical="center"/>
    </xf>
    <xf numFmtId="187" fontId="26" fillId="0" borderId="223" xfId="46604" applyNumberFormat="1" applyFont="1" applyBorder="1" applyAlignment="1">
      <alignment horizontal="center" vertical="center"/>
    </xf>
    <xf numFmtId="191" fontId="26" fillId="0" borderId="223" xfId="46604" applyNumberFormat="1" applyFont="1" applyBorder="1" applyAlignment="1">
      <alignment horizontal="right" vertical="center" wrapText="1"/>
    </xf>
    <xf numFmtId="0" fontId="95" fillId="110" borderId="0" xfId="46604" applyFont="1" applyFill="1" applyAlignment="1">
      <alignment horizontal="center" vertical="center"/>
    </xf>
    <xf numFmtId="0" fontId="37" fillId="0" borderId="187" xfId="46604" applyFont="1" applyBorder="1" applyAlignment="1">
      <alignment vertical="center"/>
    </xf>
    <xf numFmtId="0" fontId="102" fillId="110" borderId="153" xfId="46604" applyFont="1" applyFill="1" applyBorder="1" applyAlignment="1">
      <alignment horizontal="center" vertical="center" wrapText="1"/>
    </xf>
    <xf numFmtId="0" fontId="95" fillId="0" borderId="0" xfId="46604" applyFont="1" applyAlignment="1">
      <alignment horizontal="center" vertical="center" wrapText="1"/>
    </xf>
    <xf numFmtId="0" fontId="95" fillId="110" borderId="153" xfId="46604" applyFont="1" applyFill="1" applyBorder="1" applyAlignment="1">
      <alignment horizontal="center" vertical="center" wrapText="1"/>
    </xf>
    <xf numFmtId="43" fontId="95" fillId="0" borderId="0" xfId="248" applyFont="1" applyAlignment="1">
      <alignment vertical="center" wrapText="1"/>
    </xf>
    <xf numFmtId="0" fontId="95" fillId="0" borderId="0" xfId="46604" applyFont="1" applyAlignment="1">
      <alignment vertical="center"/>
    </xf>
    <xf numFmtId="0" fontId="95" fillId="0" borderId="0" xfId="46604" applyFont="1" applyAlignment="1">
      <alignment vertical="center" wrapText="1"/>
    </xf>
    <xf numFmtId="0" fontId="252" fillId="0" borderId="0" xfId="46604" applyFont="1" applyAlignment="1">
      <alignment vertical="center"/>
    </xf>
    <xf numFmtId="0" fontId="211" fillId="112" borderId="0" xfId="46612" applyFont="1" applyFill="1"/>
    <xf numFmtId="0" fontId="211" fillId="112" borderId="0" xfId="46612" applyFont="1" applyFill="1" applyAlignment="1">
      <alignment horizontal="center" vertical="center"/>
    </xf>
    <xf numFmtId="0" fontId="211" fillId="112" borderId="0" xfId="46612" applyFont="1" applyFill="1" applyAlignment="1">
      <alignment horizontal="center"/>
    </xf>
    <xf numFmtId="0" fontId="262" fillId="46" borderId="0" xfId="46612" applyFont="1" applyFill="1"/>
    <xf numFmtId="0" fontId="32" fillId="112" borderId="0" xfId="46612" applyFont="1" applyFill="1" applyAlignment="1">
      <alignment horizontal="center" vertical="center" wrapText="1"/>
    </xf>
    <xf numFmtId="0" fontId="264" fillId="112" borderId="21" xfId="46612" applyFont="1" applyFill="1" applyBorder="1" applyAlignment="1">
      <alignment vertical="center"/>
    </xf>
    <xf numFmtId="17" fontId="140" fillId="112" borderId="38" xfId="46612" applyNumberFormat="1" applyFont="1" applyFill="1" applyBorder="1" applyAlignment="1">
      <alignment horizontal="center" vertical="center"/>
    </xf>
    <xf numFmtId="0" fontId="264" fillId="112" borderId="223" xfId="46612" applyFont="1" applyFill="1" applyBorder="1" applyAlignment="1">
      <alignment vertical="center"/>
    </xf>
    <xf numFmtId="0" fontId="140" fillId="112" borderId="190" xfId="46612" applyFont="1" applyFill="1" applyBorder="1" applyAlignment="1">
      <alignment horizontal="center" vertical="center"/>
    </xf>
    <xf numFmtId="0" fontId="264" fillId="112" borderId="23" xfId="46612" applyFont="1" applyFill="1" applyBorder="1" applyAlignment="1">
      <alignment vertical="center"/>
    </xf>
    <xf numFmtId="0" fontId="140" fillId="112" borderId="33" xfId="46612" applyFont="1" applyFill="1" applyBorder="1" applyAlignment="1">
      <alignment horizontal="center" vertical="center"/>
    </xf>
    <xf numFmtId="0" fontId="35" fillId="112" borderId="0" xfId="46612" applyFont="1" applyFill="1" applyAlignment="1">
      <alignment horizontal="center" vertical="center"/>
    </xf>
    <xf numFmtId="0" fontId="140" fillId="112" borderId="0" xfId="46612" applyFont="1" applyFill="1" applyAlignment="1">
      <alignment horizontal="center" vertical="center" wrapText="1"/>
    </xf>
    <xf numFmtId="0" fontId="264" fillId="112" borderId="0" xfId="46612" applyFont="1" applyFill="1" applyAlignment="1">
      <alignment vertical="center"/>
    </xf>
    <xf numFmtId="0" fontId="140" fillId="112" borderId="0" xfId="46612" applyFont="1" applyFill="1" applyAlignment="1">
      <alignment horizontal="center" vertical="center"/>
    </xf>
    <xf numFmtId="0" fontId="265" fillId="113" borderId="20" xfId="46612" applyFont="1" applyFill="1" applyBorder="1" applyAlignment="1">
      <alignment horizontal="center" vertical="center"/>
    </xf>
    <xf numFmtId="0" fontId="265" fillId="113" borderId="21" xfId="46612" applyFont="1" applyFill="1" applyBorder="1" applyAlignment="1">
      <alignment horizontal="center" vertical="center"/>
    </xf>
    <xf numFmtId="0" fontId="265" fillId="113" borderId="38" xfId="46612" applyFont="1" applyFill="1" applyBorder="1" applyAlignment="1">
      <alignment horizontal="center" vertical="center"/>
    </xf>
    <xf numFmtId="0" fontId="265" fillId="113" borderId="26" xfId="46612" applyFont="1" applyFill="1" applyBorder="1"/>
    <xf numFmtId="176" fontId="262" fillId="46" borderId="40" xfId="46612" applyNumberFormat="1" applyFont="1" applyFill="1" applyBorder="1"/>
    <xf numFmtId="186" fontId="266" fillId="44" borderId="189" xfId="46612" applyNumberFormat="1" applyFont="1" applyFill="1" applyBorder="1" applyAlignment="1">
      <alignment horizontal="center" vertical="center"/>
    </xf>
    <xf numFmtId="9" fontId="266" fillId="44" borderId="223" xfId="46613" applyFont="1" applyFill="1" applyBorder="1" applyAlignment="1">
      <alignment horizontal="center" vertical="center"/>
    </xf>
    <xf numFmtId="176" fontId="266" fillId="44" borderId="190" xfId="46612" applyNumberFormat="1" applyFont="1" applyFill="1" applyBorder="1" applyAlignment="1">
      <alignment horizontal="center" vertical="center"/>
    </xf>
    <xf numFmtId="273" fontId="97" fillId="46" borderId="40" xfId="46612" applyNumberFormat="1" applyFont="1" applyFill="1" applyBorder="1"/>
    <xf numFmtId="2" fontId="262" fillId="46" borderId="189" xfId="46612" applyNumberFormat="1" applyFont="1" applyFill="1" applyBorder="1" applyAlignment="1">
      <alignment horizontal="center" vertical="center"/>
    </xf>
    <xf numFmtId="10" fontId="262" fillId="46" borderId="223" xfId="46613" applyNumberFormat="1" applyFont="1" applyFill="1" applyBorder="1" applyAlignment="1">
      <alignment horizontal="center" vertical="center"/>
    </xf>
    <xf numFmtId="176" fontId="262" fillId="46" borderId="190" xfId="46612" applyNumberFormat="1" applyFont="1" applyFill="1" applyBorder="1" applyAlignment="1">
      <alignment horizontal="center" vertical="center"/>
    </xf>
    <xf numFmtId="10" fontId="266" fillId="44" borderId="223" xfId="46612" applyNumberFormat="1" applyFont="1" applyFill="1" applyBorder="1" applyAlignment="1">
      <alignment horizontal="center" vertical="center"/>
    </xf>
    <xf numFmtId="10" fontId="262" fillId="0" borderId="223" xfId="46613" applyNumberFormat="1" applyFont="1" applyFill="1" applyBorder="1" applyAlignment="1">
      <alignment horizontal="center" vertical="center"/>
    </xf>
    <xf numFmtId="0" fontId="265" fillId="113" borderId="189" xfId="46612" applyFont="1" applyFill="1" applyBorder="1" applyAlignment="1">
      <alignment horizontal="center" vertical="center"/>
    </xf>
    <xf numFmtId="0" fontId="265" fillId="113" borderId="223" xfId="46612" applyFont="1" applyFill="1" applyBorder="1" applyAlignment="1">
      <alignment horizontal="center" vertical="center"/>
    </xf>
    <xf numFmtId="0" fontId="265" fillId="113" borderId="190" xfId="46612" applyFont="1" applyFill="1" applyBorder="1" applyAlignment="1">
      <alignment horizontal="center" vertical="center"/>
    </xf>
    <xf numFmtId="0" fontId="262" fillId="46" borderId="189" xfId="46612" applyFont="1" applyFill="1" applyBorder="1" applyAlignment="1">
      <alignment horizontal="center" vertical="center"/>
    </xf>
    <xf numFmtId="219" fontId="262" fillId="46" borderId="223" xfId="46612" applyNumberFormat="1" applyFont="1" applyFill="1" applyBorder="1" applyAlignment="1">
      <alignment horizontal="center" vertical="center"/>
    </xf>
    <xf numFmtId="219" fontId="262" fillId="46" borderId="190" xfId="46612" applyNumberFormat="1" applyFont="1" applyFill="1" applyBorder="1" applyAlignment="1">
      <alignment horizontal="center" vertical="center"/>
    </xf>
    <xf numFmtId="176" fontId="262" fillId="46" borderId="0" xfId="46612" applyNumberFormat="1" applyFont="1" applyFill="1"/>
    <xf numFmtId="0" fontId="262" fillId="46" borderId="223" xfId="46612" applyFont="1" applyFill="1" applyBorder="1" applyAlignment="1">
      <alignment vertical="center"/>
    </xf>
    <xf numFmtId="0" fontId="266" fillId="46" borderId="223" xfId="46612" applyFont="1" applyFill="1" applyBorder="1" applyAlignment="1">
      <alignment horizontal="center" vertical="center"/>
    </xf>
    <xf numFmtId="0" fontId="262" fillId="46" borderId="27" xfId="46612" applyFont="1" applyFill="1" applyBorder="1" applyAlignment="1">
      <alignment horizontal="center" vertical="center"/>
    </xf>
    <xf numFmtId="219" fontId="262" fillId="46" borderId="23" xfId="46612" applyNumberFormat="1" applyFont="1" applyFill="1" applyBorder="1" applyAlignment="1">
      <alignment horizontal="center" vertical="center"/>
    </xf>
    <xf numFmtId="219" fontId="262" fillId="46" borderId="33" xfId="46612" applyNumberFormat="1" applyFont="1" applyFill="1" applyBorder="1" applyAlignment="1">
      <alignment horizontal="center" vertical="center"/>
    </xf>
    <xf numFmtId="0" fontId="268" fillId="113" borderId="14" xfId="46612" applyFont="1" applyFill="1" applyBorder="1" applyAlignment="1">
      <alignment horizontal="center" vertical="center" wrapText="1"/>
    </xf>
    <xf numFmtId="0" fontId="262" fillId="46" borderId="32" xfId="46612" applyFont="1" applyFill="1" applyBorder="1" applyAlignment="1">
      <alignment horizontal="center" vertical="center"/>
      <extLst>
        <ext xmlns:xfpb="http://schemas.microsoft.com/office/spreadsheetml/2022/featurepropertybag" uri="{C7286773-470A-42A8-94C5-96B5CB345126}">
          <xfpb:xfComplement i="0"/>
        </ext>
      </extLst>
    </xf>
    <xf numFmtId="0" fontId="262" fillId="46" borderId="0" xfId="46612" applyFont="1" applyFill="1" applyAlignment="1">
      <alignment horizontal="left" vertical="center" wrapText="1"/>
    </xf>
    <xf numFmtId="10" fontId="97" fillId="0" borderId="223" xfId="46613" applyNumberFormat="1" applyFont="1" applyFill="1" applyBorder="1" applyAlignment="1">
      <alignment horizontal="center" vertical="center"/>
    </xf>
    <xf numFmtId="0" fontId="267" fillId="46" borderId="0" xfId="46612" applyFont="1" applyFill="1" applyAlignment="1">
      <alignment vertical="center" wrapText="1"/>
    </xf>
    <xf numFmtId="10" fontId="97" fillId="46" borderId="223" xfId="46613" applyNumberFormat="1" applyFont="1" applyFill="1" applyBorder="1" applyAlignment="1">
      <alignment horizontal="center" vertical="center"/>
    </xf>
    <xf numFmtId="2" fontId="265" fillId="113" borderId="31" xfId="46612" applyNumberFormat="1" applyFont="1" applyFill="1" applyBorder="1" applyAlignment="1">
      <alignment horizontal="center" vertical="center"/>
    </xf>
    <xf numFmtId="176" fontId="265" fillId="113" borderId="40" xfId="46612" applyNumberFormat="1" applyFont="1" applyFill="1" applyBorder="1" applyAlignment="1">
      <alignment horizontal="center" vertical="center"/>
    </xf>
    <xf numFmtId="0" fontId="262" fillId="46" borderId="0" xfId="46612" applyFont="1" applyFill="1" applyAlignment="1">
      <alignment horizontal="center" vertical="center"/>
    </xf>
    <xf numFmtId="0" fontId="262" fillId="46" borderId="0" xfId="46612" applyFont="1" applyFill="1" applyAlignment="1">
      <alignment horizontal="center"/>
    </xf>
    <xf numFmtId="186" fontId="71" fillId="109" borderId="223" xfId="46604" applyNumberFormat="1" applyFont="1" applyFill="1" applyBorder="1" applyAlignment="1">
      <alignment horizontal="center" vertical="center"/>
    </xf>
    <xf numFmtId="0" fontId="26" fillId="0" borderId="0" xfId="46604" applyFont="1" applyAlignment="1">
      <alignment horizontal="center" vertical="center"/>
    </xf>
    <xf numFmtId="43" fontId="26" fillId="0" borderId="0" xfId="248" applyFont="1" applyAlignment="1">
      <alignment vertical="center"/>
    </xf>
    <xf numFmtId="0" fontId="35" fillId="0" borderId="169" xfId="46604" applyFont="1" applyBorder="1" applyAlignment="1">
      <alignment horizontal="center" vertical="center"/>
    </xf>
    <xf numFmtId="0" fontId="35" fillId="0" borderId="171" xfId="46604" applyFont="1" applyBorder="1" applyAlignment="1">
      <alignment horizontal="center" vertical="center"/>
    </xf>
    <xf numFmtId="0" fontId="26" fillId="0" borderId="85" xfId="46604" applyFont="1" applyBorder="1" applyAlignment="1">
      <alignment horizontal="center" vertical="center"/>
    </xf>
    <xf numFmtId="0" fontId="26" fillId="0" borderId="166" xfId="46604" applyFont="1" applyBorder="1" applyAlignment="1">
      <alignment horizontal="center" vertical="center"/>
    </xf>
    <xf numFmtId="0" fontId="156" fillId="0" borderId="15" xfId="46604" applyFont="1" applyBorder="1" applyAlignment="1">
      <alignment vertical="center"/>
    </xf>
    <xf numFmtId="0" fontId="26" fillId="0" borderId="160" xfId="46604" applyFont="1" applyBorder="1" applyAlignment="1">
      <alignment vertical="center" wrapText="1"/>
    </xf>
    <xf numFmtId="0" fontId="26" fillId="0" borderId="0" xfId="46604" applyFont="1" applyAlignment="1">
      <alignment vertical="center" wrapText="1"/>
    </xf>
    <xf numFmtId="0" fontId="26" fillId="0" borderId="161" xfId="46604" applyFont="1" applyBorder="1" applyAlignment="1">
      <alignment vertical="center" wrapText="1"/>
    </xf>
    <xf numFmtId="0" fontId="26" fillId="0" borderId="181" xfId="46604" applyFont="1" applyBorder="1" applyAlignment="1">
      <alignment vertical="center"/>
    </xf>
    <xf numFmtId="0" fontId="35" fillId="0" borderId="182" xfId="46604" applyFont="1" applyBorder="1" applyAlignment="1">
      <alignment vertical="center"/>
    </xf>
    <xf numFmtId="0" fontId="35" fillId="0" borderId="84" xfId="46604" applyFont="1" applyBorder="1" applyAlignment="1">
      <alignment horizontal="center" vertical="center"/>
    </xf>
    <xf numFmtId="0" fontId="35" fillId="108" borderId="97" xfId="46604" applyFont="1" applyFill="1" applyBorder="1" applyAlignment="1">
      <alignment horizontal="center" vertical="center" wrapText="1"/>
    </xf>
    <xf numFmtId="43" fontId="35" fillId="0" borderId="0" xfId="248" applyFont="1" applyAlignment="1">
      <alignment vertical="center"/>
    </xf>
    <xf numFmtId="0" fontId="34" fillId="108" borderId="97" xfId="46604" applyFont="1" applyFill="1" applyBorder="1" applyAlignment="1">
      <alignment horizontal="center" vertical="center" wrapText="1"/>
    </xf>
    <xf numFmtId="0" fontId="34" fillId="108" borderId="154" xfId="46604" applyFont="1" applyFill="1" applyBorder="1" applyAlignment="1">
      <alignment horizontal="center" vertical="center" wrapText="1"/>
    </xf>
    <xf numFmtId="0" fontId="34" fillId="108" borderId="84" xfId="46604" applyFont="1" applyFill="1" applyBorder="1" applyAlignment="1">
      <alignment horizontal="center" vertical="center" wrapText="1"/>
    </xf>
    <xf numFmtId="0" fontId="34" fillId="108" borderId="98" xfId="46604" applyFont="1" applyFill="1" applyBorder="1" applyAlignment="1">
      <alignment horizontal="center" vertical="center" wrapText="1"/>
    </xf>
    <xf numFmtId="0" fontId="37" fillId="108" borderId="97" xfId="46604" applyFont="1" applyFill="1" applyBorder="1" applyAlignment="1">
      <alignment horizontal="center" vertical="center" wrapText="1"/>
    </xf>
    <xf numFmtId="43" fontId="26" fillId="0" borderId="0" xfId="248" applyFont="1" applyAlignment="1">
      <alignment vertical="center" wrapText="1"/>
    </xf>
    <xf numFmtId="0" fontId="35" fillId="108" borderId="223" xfId="46604" applyFont="1" applyFill="1" applyBorder="1" applyAlignment="1">
      <alignment horizontal="center" vertical="center" wrapText="1"/>
    </xf>
    <xf numFmtId="187" fontId="26" fillId="0" borderId="153" xfId="46604" applyNumberFormat="1" applyFont="1" applyBorder="1" applyAlignment="1">
      <alignment horizontal="center" vertical="center"/>
    </xf>
    <xf numFmtId="0" fontId="71" fillId="109" borderId="223" xfId="46604" applyFont="1" applyFill="1" applyBorder="1" applyAlignment="1">
      <alignment horizontal="center" vertical="center"/>
    </xf>
    <xf numFmtId="2" fontId="71" fillId="109" borderId="223" xfId="46604" applyNumberFormat="1" applyFont="1" applyFill="1" applyBorder="1" applyAlignment="1">
      <alignment horizontal="center" vertical="center"/>
    </xf>
    <xf numFmtId="192" fontId="71" fillId="0" borderId="223" xfId="46604" applyNumberFormat="1" applyFont="1" applyBorder="1" applyAlignment="1">
      <alignment horizontal="right" vertical="center"/>
    </xf>
    <xf numFmtId="0" fontId="97" fillId="46" borderId="223" xfId="0" applyFont="1" applyFill="1" applyBorder="1" applyAlignment="1">
      <alignment horizontal="center" vertical="center" wrapText="1"/>
    </xf>
    <xf numFmtId="187" fontId="71" fillId="0" borderId="223" xfId="46604" applyNumberFormat="1" applyFont="1" applyBorder="1" applyAlignment="1">
      <alignment horizontal="center" vertical="center"/>
    </xf>
    <xf numFmtId="195" fontId="71" fillId="0" borderId="223" xfId="46604" applyNumberFormat="1" applyFont="1" applyBorder="1" applyAlignment="1">
      <alignment horizontal="center" vertical="center"/>
    </xf>
    <xf numFmtId="192" fontId="71" fillId="0" borderId="223" xfId="46604" applyNumberFormat="1" applyFont="1" applyBorder="1" applyAlignment="1">
      <alignment vertical="center"/>
    </xf>
    <xf numFmtId="187" fontId="26" fillId="0" borderId="85" xfId="46604" applyNumberFormat="1" applyFont="1" applyBorder="1" applyAlignment="1">
      <alignment horizontal="center" vertical="center"/>
    </xf>
    <xf numFmtId="0" fontId="71" fillId="0" borderId="223" xfId="46604" applyFont="1" applyBorder="1" applyAlignment="1">
      <alignment horizontal="center" vertical="center"/>
    </xf>
    <xf numFmtId="187" fontId="26" fillId="0" borderId="154" xfId="46604" applyNumberFormat="1" applyFont="1" applyBorder="1" applyAlignment="1">
      <alignment horizontal="center" vertical="center"/>
    </xf>
    <xf numFmtId="0" fontId="26" fillId="0" borderId="153" xfId="46604" applyFont="1" applyBorder="1" applyAlignment="1">
      <alignment horizontal="center" vertical="center"/>
    </xf>
    <xf numFmtId="191" fontId="48" fillId="0" borderId="223" xfId="46604" applyNumberFormat="1" applyFont="1" applyBorder="1" applyAlignment="1">
      <alignment vertical="center"/>
    </xf>
    <xf numFmtId="0" fontId="35" fillId="108" borderId="84" xfId="46604" applyFont="1" applyFill="1" applyBorder="1" applyAlignment="1">
      <alignment horizontal="center" vertical="center" wrapText="1"/>
    </xf>
    <xf numFmtId="0" fontId="35" fillId="108" borderId="84" xfId="46604" applyFont="1" applyFill="1" applyBorder="1" applyAlignment="1">
      <alignment horizontal="center" vertical="center"/>
    </xf>
    <xf numFmtId="0" fontId="31" fillId="105" borderId="84" xfId="46604" applyFont="1" applyFill="1" applyBorder="1" applyAlignment="1">
      <alignment horizontal="center" vertical="center" wrapText="1"/>
    </xf>
    <xf numFmtId="43" fontId="35" fillId="0" borderId="0" xfId="248" applyFont="1" applyAlignment="1">
      <alignment horizontal="center" vertical="center" wrapText="1"/>
    </xf>
    <xf numFmtId="187" fontId="26" fillId="0" borderId="84" xfId="46604" applyNumberFormat="1" applyFont="1" applyBorder="1" applyAlignment="1">
      <alignment horizontal="center" vertical="center"/>
    </xf>
    <xf numFmtId="0" fontId="71" fillId="0" borderId="84" xfId="46604" applyFont="1" applyBorder="1" applyAlignment="1">
      <alignment horizontal="center" vertical="center" wrapText="1"/>
    </xf>
    <xf numFmtId="0" fontId="71" fillId="0" borderId="140" xfId="46604" applyFont="1" applyBorder="1" applyAlignment="1">
      <alignment horizontal="center" vertical="center" wrapText="1"/>
    </xf>
    <xf numFmtId="0" fontId="71" fillId="0" borderId="141" xfId="46604" applyFont="1" applyBorder="1" applyAlignment="1">
      <alignment horizontal="center" vertical="center" wrapText="1"/>
    </xf>
    <xf numFmtId="4" fontId="71" fillId="109" borderId="141" xfId="46604" applyNumberFormat="1" applyFont="1" applyFill="1" applyBorder="1" applyAlignment="1">
      <alignment horizontal="center" vertical="center"/>
    </xf>
    <xf numFmtId="192" fontId="71" fillId="0" borderId="84" xfId="46604" applyNumberFormat="1" applyFont="1" applyBorder="1" applyAlignment="1">
      <alignment horizontal="right" vertical="center"/>
    </xf>
    <xf numFmtId="195" fontId="71" fillId="0" borderId="84" xfId="46604" applyNumberFormat="1" applyFont="1" applyBorder="1" applyAlignment="1">
      <alignment horizontal="center" vertical="center"/>
    </xf>
    <xf numFmtId="191" fontId="71" fillId="0" borderId="84" xfId="46604" applyNumberFormat="1" applyFont="1" applyBorder="1" applyAlignment="1">
      <alignment horizontal="right" vertical="center"/>
    </xf>
    <xf numFmtId="0" fontId="35" fillId="108" borderId="97" xfId="46604" applyFont="1" applyFill="1" applyBorder="1" applyAlignment="1">
      <alignment horizontal="center" vertical="center"/>
    </xf>
    <xf numFmtId="43" fontId="35" fillId="0" borderId="0" xfId="248" applyFont="1" applyAlignment="1">
      <alignment horizontal="center" vertical="center"/>
    </xf>
    <xf numFmtId="0" fontId="26" fillId="0" borderId="140" xfId="46604" applyFont="1" applyBorder="1" applyAlignment="1">
      <alignment horizontal="center" vertical="center"/>
    </xf>
    <xf numFmtId="191" fontId="35" fillId="0" borderId="140" xfId="46604" applyNumberFormat="1" applyFont="1" applyBorder="1" applyAlignment="1">
      <alignment vertical="center"/>
    </xf>
    <xf numFmtId="9" fontId="26" fillId="0" borderId="0" xfId="545" applyFont="1" applyAlignment="1">
      <alignment vertical="center"/>
    </xf>
    <xf numFmtId="37" fontId="35" fillId="0" borderId="0" xfId="46604" applyNumberFormat="1" applyFont="1" applyAlignment="1">
      <alignment vertical="center"/>
    </xf>
    <xf numFmtId="0" fontId="35" fillId="108" borderId="155" xfId="46604" applyFont="1" applyFill="1" applyBorder="1" applyAlignment="1">
      <alignment horizontal="left" vertical="center"/>
    </xf>
    <xf numFmtId="0" fontId="35" fillId="108" borderId="85" xfId="46604" applyFont="1" applyFill="1" applyBorder="1" applyAlignment="1">
      <alignment horizontal="center" vertical="center" wrapText="1"/>
    </xf>
    <xf numFmtId="0" fontId="26" fillId="0" borderId="0" xfId="46604" applyFont="1" applyAlignment="1">
      <alignment horizontal="center" vertical="center" wrapText="1"/>
    </xf>
    <xf numFmtId="9" fontId="26" fillId="0" borderId="85" xfId="46604" applyNumberFormat="1" applyFont="1" applyBorder="1" applyAlignment="1">
      <alignment horizontal="center" vertical="center" wrapText="1"/>
    </xf>
    <xf numFmtId="194" fontId="26" fillId="0" borderId="84" xfId="46604" applyNumberFormat="1" applyFont="1" applyBorder="1" applyAlignment="1">
      <alignment horizontal="center" vertical="center" wrapText="1"/>
    </xf>
    <xf numFmtId="191" fontId="26" fillId="0" borderId="84" xfId="46604" applyNumberFormat="1" applyFont="1" applyBorder="1" applyAlignment="1">
      <alignment horizontal="right" vertical="center" wrapText="1"/>
    </xf>
    <xf numFmtId="191" fontId="35" fillId="0" borderId="84" xfId="46604" applyNumberFormat="1" applyFont="1" applyBorder="1" applyAlignment="1">
      <alignment vertical="center"/>
    </xf>
    <xf numFmtId="43" fontId="156" fillId="0" borderId="0" xfId="248" applyFont="1" applyAlignment="1">
      <alignment vertical="center"/>
    </xf>
    <xf numFmtId="219" fontId="35" fillId="0" borderId="96" xfId="46604" applyNumberFormat="1" applyFont="1" applyBorder="1" applyAlignment="1">
      <alignment horizontal="center" vertical="center"/>
    </xf>
    <xf numFmtId="219" fontId="35" fillId="0" borderId="0" xfId="46604" applyNumberFormat="1" applyFont="1" applyAlignment="1">
      <alignment vertical="center"/>
    </xf>
    <xf numFmtId="219" fontId="35" fillId="0" borderId="84" xfId="46604" applyNumberFormat="1" applyFont="1" applyBorder="1" applyAlignment="1">
      <alignment horizontal="center" vertical="center"/>
    </xf>
    <xf numFmtId="0" fontId="35" fillId="0" borderId="0" xfId="46604" applyFont="1" applyAlignment="1">
      <alignment horizontal="center" vertical="center"/>
    </xf>
    <xf numFmtId="0" fontId="71" fillId="0" borderId="85" xfId="46604" applyFont="1" applyBorder="1" applyAlignment="1">
      <alignment horizontal="justify" vertical="center" wrapText="1"/>
    </xf>
    <xf numFmtId="0" fontId="71" fillId="0" borderId="96" xfId="46604" applyFont="1" applyBorder="1" applyAlignment="1">
      <alignment horizontal="justify" vertical="center" wrapText="1"/>
    </xf>
    <xf numFmtId="0" fontId="102" fillId="110" borderId="0" xfId="46604" applyFont="1" applyFill="1" applyAlignment="1">
      <alignment horizontal="center" vertical="center"/>
    </xf>
    <xf numFmtId="0" fontId="35" fillId="0" borderId="176" xfId="46604" applyFont="1" applyBorder="1" applyAlignment="1">
      <alignment horizontal="center" vertical="center"/>
    </xf>
    <xf numFmtId="0" fontId="26" fillId="0" borderId="155" xfId="46604" applyFont="1" applyBorder="1" applyAlignment="1">
      <alignment vertical="center"/>
    </xf>
    <xf numFmtId="0" fontId="35" fillId="0" borderId="14" xfId="46604" applyFont="1" applyBorder="1" applyAlignment="1">
      <alignment horizontal="center" vertical="center"/>
    </xf>
    <xf numFmtId="0" fontId="26" fillId="0" borderId="177" xfId="46604" applyFont="1" applyBorder="1" applyAlignment="1">
      <alignment vertical="center"/>
    </xf>
    <xf numFmtId="2" fontId="26" fillId="0" borderId="178" xfId="46604" applyNumberFormat="1" applyFont="1" applyBorder="1" applyAlignment="1">
      <alignment horizontal="center" vertical="center" wrapText="1"/>
    </xf>
    <xf numFmtId="2" fontId="26" fillId="0" borderId="15" xfId="46604" applyNumberFormat="1" applyFont="1" applyBorder="1" applyAlignment="1">
      <alignment horizontal="center" vertical="center" wrapText="1"/>
    </xf>
    <xf numFmtId="2" fontId="26" fillId="0" borderId="32" xfId="46604" applyNumberFormat="1" applyFont="1" applyBorder="1" applyAlignment="1">
      <alignment horizontal="center" vertical="center" wrapText="1"/>
    </xf>
    <xf numFmtId="0" fontId="35" fillId="0" borderId="179" xfId="46604" applyFont="1" applyBorder="1" applyAlignment="1">
      <alignment horizontal="center" vertical="center"/>
    </xf>
    <xf numFmtId="0" fontId="26" fillId="0" borderId="169" xfId="46604" applyFont="1" applyBorder="1" applyAlignment="1">
      <alignment vertical="center"/>
    </xf>
    <xf numFmtId="213" fontId="35" fillId="0" borderId="180" xfId="46604" applyNumberFormat="1" applyFont="1" applyBorder="1" applyAlignment="1">
      <alignment horizontal="center" vertical="center"/>
    </xf>
    <xf numFmtId="0" fontId="26" fillId="0" borderId="18" xfId="46604" applyFont="1" applyBorder="1" applyAlignment="1">
      <alignment vertical="center"/>
    </xf>
    <xf numFmtId="0" fontId="26" fillId="0" borderId="30" xfId="46604" applyFont="1" applyBorder="1" applyAlignment="1">
      <alignment vertical="center"/>
    </xf>
    <xf numFmtId="270" fontId="35" fillId="0" borderId="183" xfId="46604" applyNumberFormat="1" applyFont="1" applyBorder="1" applyAlignment="1">
      <alignment horizontal="center" vertical="center"/>
    </xf>
    <xf numFmtId="0" fontId="26" fillId="0" borderId="184" xfId="46604" applyFont="1" applyBorder="1" applyAlignment="1">
      <alignment vertical="center"/>
    </xf>
    <xf numFmtId="0" fontId="26" fillId="0" borderId="185" xfId="46604" applyFont="1" applyBorder="1" applyAlignment="1">
      <alignment vertical="center"/>
    </xf>
    <xf numFmtId="0" fontId="35" fillId="0" borderId="20" xfId="46604" applyFont="1" applyBorder="1" applyAlignment="1">
      <alignment horizontal="center" vertical="center"/>
    </xf>
    <xf numFmtId="0" fontId="35" fillId="0" borderId="21" xfId="46604" applyFont="1" applyBorder="1" applyAlignment="1">
      <alignment horizontal="center" vertical="center"/>
    </xf>
    <xf numFmtId="0" fontId="35" fillId="0" borderId="169" xfId="46604" applyFont="1" applyBorder="1" applyAlignment="1">
      <alignment horizontal="center" vertical="center"/>
    </xf>
    <xf numFmtId="0" fontId="35" fillId="0" borderId="170" xfId="46604" applyFont="1" applyBorder="1" applyAlignment="1">
      <alignment horizontal="center" vertical="center"/>
    </xf>
    <xf numFmtId="0" fontId="35" fillId="0" borderId="171" xfId="46604" applyFont="1" applyBorder="1" applyAlignment="1">
      <alignment horizontal="center" vertical="center"/>
    </xf>
    <xf numFmtId="0" fontId="26" fillId="0" borderId="172" xfId="46604" applyFont="1" applyBorder="1" applyAlignment="1">
      <alignment horizontal="center" vertical="center"/>
    </xf>
    <xf numFmtId="0" fontId="26" fillId="0" borderId="160" xfId="46604" applyFont="1" applyBorder="1" applyAlignment="1">
      <alignment vertical="center"/>
    </xf>
    <xf numFmtId="0" fontId="156" fillId="0" borderId="0" xfId="46604" applyFont="1" applyAlignment="1">
      <alignment vertical="center"/>
    </xf>
    <xf numFmtId="0" fontId="26" fillId="0" borderId="36" xfId="46604" applyFont="1" applyBorder="1" applyAlignment="1">
      <alignment vertical="center"/>
    </xf>
    <xf numFmtId="0" fontId="26" fillId="0" borderId="0" xfId="46604" applyFont="1" applyAlignment="1">
      <alignment vertical="center"/>
    </xf>
    <xf numFmtId="0" fontId="26" fillId="0" borderId="173" xfId="46604" applyFont="1" applyBorder="1" applyAlignment="1">
      <alignment horizontal="center" vertical="center"/>
    </xf>
    <xf numFmtId="0" fontId="26" fillId="0" borderId="174" xfId="46604" applyFont="1" applyBorder="1" applyAlignment="1">
      <alignment horizontal="center" vertical="center"/>
    </xf>
    <xf numFmtId="0" fontId="26" fillId="0" borderId="141" xfId="46604" applyFont="1" applyBorder="1" applyAlignment="1">
      <alignment horizontal="center" vertical="center"/>
    </xf>
    <xf numFmtId="0" fontId="26" fillId="0" borderId="85" xfId="46604" applyFont="1" applyBorder="1" applyAlignment="1">
      <alignment horizontal="center" vertical="center"/>
    </xf>
    <xf numFmtId="0" fontId="26" fillId="0" borderId="96" xfId="46604" applyFont="1" applyBorder="1" applyAlignment="1">
      <alignment horizontal="center" vertical="center"/>
    </xf>
    <xf numFmtId="0" fontId="35" fillId="0" borderId="175" xfId="46604" applyFont="1" applyBorder="1" applyAlignment="1">
      <alignment horizontal="center" vertical="center"/>
    </xf>
    <xf numFmtId="0" fontId="26" fillId="0" borderId="166" xfId="46604" applyFont="1" applyBorder="1" applyAlignment="1">
      <alignment vertical="center"/>
    </xf>
    <xf numFmtId="191" fontId="35" fillId="0" borderId="85" xfId="46604" applyNumberFormat="1" applyFont="1" applyBorder="1" applyAlignment="1">
      <alignment horizontal="center" vertical="center"/>
    </xf>
    <xf numFmtId="0" fontId="26" fillId="0" borderId="186" xfId="46604" applyFont="1" applyBorder="1" applyAlignment="1">
      <alignment vertical="center"/>
    </xf>
    <xf numFmtId="213" fontId="35" fillId="0" borderId="85" xfId="46604" applyNumberFormat="1" applyFont="1" applyBorder="1" applyAlignment="1">
      <alignment horizontal="center" vertical="center"/>
    </xf>
    <xf numFmtId="0" fontId="31" fillId="0" borderId="160" xfId="46604" applyFont="1" applyBorder="1" applyAlignment="1">
      <alignment horizontal="center" vertical="center"/>
    </xf>
    <xf numFmtId="0" fontId="26" fillId="0" borderId="161" xfId="46604" applyFont="1" applyBorder="1" applyAlignment="1">
      <alignment vertical="center"/>
    </xf>
    <xf numFmtId="0" fontId="35" fillId="0" borderId="85" xfId="46604" applyFont="1" applyBorder="1" applyAlignment="1">
      <alignment horizontal="center" vertical="center"/>
    </xf>
    <xf numFmtId="0" fontId="35" fillId="0" borderId="166" xfId="46604" applyFont="1" applyBorder="1" applyAlignment="1">
      <alignment horizontal="center" vertical="center"/>
    </xf>
    <xf numFmtId="0" fontId="26" fillId="0" borderId="24" xfId="46604" applyFont="1" applyBorder="1" applyAlignment="1">
      <alignment horizontal="center" vertical="center"/>
    </xf>
    <xf numFmtId="0" fontId="26" fillId="0" borderId="18" xfId="46604" applyFont="1" applyBorder="1" applyAlignment="1">
      <alignment horizontal="center" vertical="center"/>
    </xf>
    <xf numFmtId="0" fontId="26" fillId="0" borderId="30" xfId="46604" applyFont="1" applyBorder="1" applyAlignment="1">
      <alignment horizontal="center" vertical="center"/>
    </xf>
    <xf numFmtId="0" fontId="26" fillId="0" borderId="35" xfId="46604" applyFont="1" applyBorder="1" applyAlignment="1">
      <alignment horizontal="center" vertical="center"/>
    </xf>
    <xf numFmtId="0" fontId="26" fillId="0" borderId="0" xfId="46604" applyFont="1" applyAlignment="1">
      <alignment horizontal="center" vertical="center"/>
    </xf>
    <xf numFmtId="0" fontId="26" fillId="0" borderId="36" xfId="46604" applyFont="1" applyBorder="1" applyAlignment="1">
      <alignment horizontal="center" vertical="center"/>
    </xf>
    <xf numFmtId="0" fontId="71" fillId="0" borderId="85" xfId="46604" applyFont="1" applyBorder="1" applyAlignment="1">
      <alignment horizontal="justify" vertical="center" wrapText="1"/>
    </xf>
    <xf numFmtId="0" fontId="71" fillId="0" borderId="96" xfId="46604" applyFont="1" applyBorder="1" applyAlignment="1">
      <alignment horizontal="justify" vertical="center" wrapText="1"/>
    </xf>
    <xf numFmtId="37" fontId="48" fillId="0" borderId="223" xfId="46604" applyNumberFormat="1" applyFont="1" applyBorder="1" applyAlignment="1">
      <alignment horizontal="right" vertical="center"/>
    </xf>
    <xf numFmtId="0" fontId="71" fillId="0" borderId="223" xfId="46604" applyFont="1" applyBorder="1" applyAlignment="1">
      <alignment vertical="center"/>
    </xf>
    <xf numFmtId="0" fontId="35" fillId="0" borderId="174" xfId="46604" applyFont="1" applyBorder="1" applyAlignment="1">
      <alignment horizontal="left" vertical="center"/>
    </xf>
    <xf numFmtId="0" fontId="26" fillId="0" borderId="174" xfId="46604" applyFont="1" applyBorder="1" applyAlignment="1">
      <alignment vertical="center"/>
    </xf>
    <xf numFmtId="0" fontId="35" fillId="108" borderId="85" xfId="46604" applyFont="1" applyFill="1" applyBorder="1" applyAlignment="1">
      <alignment horizontal="left" vertical="center"/>
    </xf>
    <xf numFmtId="0" fontId="248" fillId="108" borderId="97" xfId="46604" applyFont="1" applyFill="1" applyBorder="1" applyAlignment="1">
      <alignment horizontal="center" vertical="center" wrapText="1"/>
    </xf>
    <xf numFmtId="0" fontId="26" fillId="0" borderId="187" xfId="46604" applyFont="1" applyBorder="1" applyAlignment="1">
      <alignment vertical="center"/>
    </xf>
    <xf numFmtId="0" fontId="26" fillId="0" borderId="140" xfId="46604" applyFont="1" applyBorder="1" applyAlignment="1">
      <alignment vertical="center"/>
    </xf>
    <xf numFmtId="0" fontId="35" fillId="108" borderId="97" xfId="46604" applyFont="1" applyFill="1" applyBorder="1" applyAlignment="1">
      <alignment horizontal="center" vertical="center" wrapText="1"/>
    </xf>
    <xf numFmtId="0" fontId="34" fillId="108" borderId="85" xfId="46604" applyFont="1" applyFill="1" applyBorder="1" applyAlignment="1">
      <alignment horizontal="center" vertical="center"/>
    </xf>
    <xf numFmtId="0" fontId="37" fillId="0" borderId="166" xfId="46604" applyFont="1" applyBorder="1" applyAlignment="1">
      <alignment vertical="center"/>
    </xf>
    <xf numFmtId="0" fontId="37" fillId="0" borderId="96" xfId="46604" applyFont="1" applyBorder="1" applyAlignment="1">
      <alignment vertical="center"/>
    </xf>
    <xf numFmtId="0" fontId="34" fillId="108" borderId="85" xfId="46604" applyFont="1" applyFill="1" applyBorder="1" applyAlignment="1">
      <alignment horizontal="left" vertical="center"/>
    </xf>
    <xf numFmtId="0" fontId="34" fillId="108" borderId="97" xfId="46604" applyFont="1" applyFill="1" applyBorder="1" applyAlignment="1">
      <alignment horizontal="center" vertical="center" wrapText="1"/>
    </xf>
    <xf numFmtId="0" fontId="37" fillId="0" borderId="187" xfId="46604" applyFont="1" applyBorder="1" applyAlignment="1">
      <alignment vertical="center"/>
    </xf>
    <xf numFmtId="186" fontId="248" fillId="108" borderId="85" xfId="46604" applyNumberFormat="1" applyFont="1" applyFill="1" applyBorder="1" applyAlignment="1">
      <alignment vertical="center"/>
    </xf>
    <xf numFmtId="0" fontId="26" fillId="0" borderId="96" xfId="46604" applyFont="1" applyBorder="1" applyAlignment="1">
      <alignment vertical="center"/>
    </xf>
    <xf numFmtId="0" fontId="35" fillId="108" borderId="154" xfId="46604" applyFont="1" applyFill="1" applyBorder="1" applyAlignment="1">
      <alignment horizontal="center" vertical="center" wrapText="1"/>
    </xf>
    <xf numFmtId="0" fontId="26" fillId="0" borderId="156" xfId="46604" applyFont="1" applyBorder="1" applyAlignment="1">
      <alignment vertical="center"/>
    </xf>
    <xf numFmtId="0" fontId="26" fillId="0" borderId="223" xfId="46604" applyFont="1" applyBorder="1" applyAlignment="1">
      <alignment horizontal="left" vertical="center"/>
    </xf>
    <xf numFmtId="0" fontId="26" fillId="0" borderId="223" xfId="46604" applyFont="1" applyBorder="1" applyAlignment="1">
      <alignment vertical="center"/>
    </xf>
    <xf numFmtId="10" fontId="26" fillId="0" borderId="223" xfId="46604" applyNumberFormat="1" applyFont="1" applyBorder="1" applyAlignment="1">
      <alignment horizontal="center" vertical="center" wrapText="1"/>
    </xf>
    <xf numFmtId="10" fontId="26" fillId="0" borderId="223" xfId="545" applyNumberFormat="1" applyFont="1" applyBorder="1" applyAlignment="1">
      <alignment horizontal="center" vertical="center" wrapText="1"/>
    </xf>
    <xf numFmtId="10" fontId="26" fillId="0" borderId="223" xfId="545" applyNumberFormat="1" applyFont="1" applyBorder="1" applyAlignment="1">
      <alignment vertical="center"/>
    </xf>
    <xf numFmtId="0" fontId="248" fillId="0" borderId="153" xfId="46604" applyFont="1" applyBorder="1" applyAlignment="1">
      <alignment horizontal="right" vertical="center"/>
    </xf>
    <xf numFmtId="0" fontId="26" fillId="0" borderId="141" xfId="46604" applyFont="1" applyBorder="1" applyAlignment="1">
      <alignment vertical="center"/>
    </xf>
    <xf numFmtId="0" fontId="248" fillId="0" borderId="0" xfId="46604" applyFont="1" applyAlignment="1">
      <alignment horizontal="left" vertical="center"/>
    </xf>
    <xf numFmtId="0" fontId="246" fillId="0" borderId="0" xfId="46604" applyAlignment="1">
      <alignment vertical="center"/>
    </xf>
    <xf numFmtId="0" fontId="248" fillId="0" borderId="85" xfId="46604" applyFont="1" applyBorder="1" applyAlignment="1">
      <alignment horizontal="right" vertical="center"/>
    </xf>
    <xf numFmtId="0" fontId="102" fillId="0" borderId="0" xfId="46604" applyFont="1" applyAlignment="1">
      <alignment horizontal="center" vertical="center"/>
    </xf>
    <xf numFmtId="0" fontId="248" fillId="108" borderId="85" xfId="46604" applyFont="1" applyFill="1" applyBorder="1" applyAlignment="1">
      <alignment horizontal="left" vertical="center"/>
    </xf>
    <xf numFmtId="37" fontId="35" fillId="0" borderId="153" xfId="46604" applyNumberFormat="1" applyFont="1" applyBorder="1" applyAlignment="1">
      <alignment horizontal="right" vertical="center"/>
    </xf>
    <xf numFmtId="0" fontId="35" fillId="108" borderId="85" xfId="46604" applyFont="1" applyFill="1" applyBorder="1" applyAlignment="1">
      <alignment vertical="center"/>
    </xf>
    <xf numFmtId="0" fontId="35" fillId="108" borderId="154" xfId="46604" applyFont="1" applyFill="1" applyBorder="1" applyAlignment="1">
      <alignment horizontal="left" vertical="center"/>
    </xf>
    <xf numFmtId="0" fontId="35" fillId="108" borderId="155" xfId="46604" applyFont="1" applyFill="1" applyBorder="1" applyAlignment="1">
      <alignment horizontal="left" vertical="center"/>
    </xf>
    <xf numFmtId="0" fontId="35" fillId="108" borderId="156" xfId="46604" applyFont="1" applyFill="1" applyBorder="1" applyAlignment="1">
      <alignment horizontal="left" vertical="center"/>
    </xf>
    <xf numFmtId="0" fontId="35" fillId="108" borderId="85" xfId="46604" applyFont="1" applyFill="1" applyBorder="1" applyAlignment="1">
      <alignment horizontal="center" vertical="center"/>
    </xf>
    <xf numFmtId="0" fontId="35" fillId="108" borderId="85" xfId="46604" applyFont="1" applyFill="1" applyBorder="1" applyAlignment="1">
      <alignment horizontal="center" vertical="center" wrapText="1"/>
    </xf>
    <xf numFmtId="0" fontId="35" fillId="108" borderId="96" xfId="46604" applyFont="1" applyFill="1" applyBorder="1" applyAlignment="1">
      <alignment horizontal="center" vertical="center" wrapText="1"/>
    </xf>
    <xf numFmtId="0" fontId="26" fillId="0" borderId="223" xfId="46604" applyFont="1" applyBorder="1" applyAlignment="1">
      <alignment vertical="center" wrapText="1"/>
    </xf>
    <xf numFmtId="191" fontId="26" fillId="0" borderId="166" xfId="46604" applyNumberFormat="1" applyFont="1" applyBorder="1" applyAlignment="1">
      <alignment horizontal="center" vertical="center" wrapText="1"/>
    </xf>
    <xf numFmtId="10" fontId="26" fillId="0" borderId="85" xfId="46604" applyNumberFormat="1" applyFont="1" applyBorder="1" applyAlignment="1">
      <alignment horizontal="center" vertical="center" wrapText="1"/>
    </xf>
    <xf numFmtId="10" fontId="26" fillId="0" borderId="96" xfId="46604" applyNumberFormat="1" applyFont="1" applyBorder="1" applyAlignment="1">
      <alignment horizontal="center" vertical="center" wrapText="1"/>
    </xf>
    <xf numFmtId="0" fontId="26" fillId="0" borderId="223" xfId="46604" applyFont="1" applyBorder="1" applyAlignment="1">
      <alignment horizontal="center" vertical="center" wrapText="1"/>
    </xf>
    <xf numFmtId="0" fontId="26" fillId="0" borderId="225" xfId="46604" applyFont="1" applyBorder="1" applyAlignment="1">
      <alignment horizontal="left" vertical="center" wrapText="1"/>
    </xf>
    <xf numFmtId="0" fontId="26" fillId="0" borderId="226" xfId="46604" applyFont="1" applyBorder="1" applyAlignment="1">
      <alignment horizontal="left" vertical="center" wrapText="1"/>
    </xf>
    <xf numFmtId="191" fontId="26" fillId="0" borderId="121" xfId="46604" applyNumberFormat="1" applyFont="1" applyBorder="1" applyAlignment="1">
      <alignment horizontal="center" vertical="center" wrapText="1"/>
    </xf>
    <xf numFmtId="191" fontId="26" fillId="0" borderId="96" xfId="46604" applyNumberFormat="1" applyFont="1" applyBorder="1" applyAlignment="1">
      <alignment horizontal="center" vertical="center" wrapText="1"/>
    </xf>
    <xf numFmtId="0" fontId="26" fillId="0" borderId="227" xfId="46604" applyFont="1" applyBorder="1" applyAlignment="1">
      <alignment horizontal="center" vertical="center" wrapText="1"/>
    </xf>
    <xf numFmtId="0" fontId="26" fillId="0" borderId="229" xfId="46604" applyFont="1" applyBorder="1" applyAlignment="1">
      <alignment horizontal="center" vertical="center" wrapText="1"/>
    </xf>
    <xf numFmtId="0" fontId="26" fillId="0" borderId="10" xfId="46604" applyFont="1" applyBorder="1" applyAlignment="1">
      <alignment horizontal="center" vertical="center" wrapText="1"/>
    </xf>
    <xf numFmtId="0" fontId="26" fillId="0" borderId="11" xfId="46604" applyFont="1" applyBorder="1" applyAlignment="1">
      <alignment horizontal="center" vertical="center" wrapText="1"/>
    </xf>
    <xf numFmtId="0" fontId="26" fillId="0" borderId="118" xfId="46604" applyFont="1" applyBorder="1" applyAlignment="1">
      <alignment horizontal="center" vertical="center" wrapText="1"/>
    </xf>
    <xf numFmtId="0" fontId="26" fillId="0" borderId="86" xfId="46604" applyFont="1" applyBorder="1" applyAlignment="1">
      <alignment horizontal="center" vertical="center" wrapText="1"/>
    </xf>
    <xf numFmtId="0" fontId="34" fillId="108" borderId="223" xfId="46604" applyFont="1" applyFill="1" applyBorder="1" applyAlignment="1">
      <alignment horizontal="left" vertical="center"/>
    </xf>
    <xf numFmtId="0" fontId="37" fillId="0" borderId="223" xfId="46604" applyFont="1" applyBorder="1" applyAlignment="1">
      <alignment horizontal="left" vertical="center"/>
    </xf>
    <xf numFmtId="0" fontId="269" fillId="0" borderId="223" xfId="0" applyFont="1" applyBorder="1" applyAlignment="1">
      <alignment horizontal="left" vertical="center"/>
    </xf>
    <xf numFmtId="193" fontId="102" fillId="0" borderId="0" xfId="46604" applyNumberFormat="1" applyFont="1" applyAlignment="1">
      <alignment horizontal="center" vertical="center"/>
    </xf>
    <xf numFmtId="217" fontId="102" fillId="0" borderId="0" xfId="46604" applyNumberFormat="1" applyFont="1" applyAlignment="1">
      <alignment horizontal="center" vertical="center"/>
    </xf>
    <xf numFmtId="219" fontId="35" fillId="0" borderId="85" xfId="46604" applyNumberFormat="1" applyFont="1" applyBorder="1" applyAlignment="1">
      <alignment horizontal="right" vertical="center"/>
    </xf>
    <xf numFmtId="219" fontId="35" fillId="0" borderId="166" xfId="46604" applyNumberFormat="1" applyFont="1" applyBorder="1" applyAlignment="1">
      <alignment horizontal="right" vertical="center"/>
    </xf>
    <xf numFmtId="219" fontId="35" fillId="0" borderId="96" xfId="46604" applyNumberFormat="1" applyFont="1" applyBorder="1" applyAlignment="1">
      <alignment horizontal="right" vertical="center"/>
    </xf>
    <xf numFmtId="219" fontId="248" fillId="0" borderId="85" xfId="46604" applyNumberFormat="1" applyFont="1" applyBorder="1" applyAlignment="1">
      <alignment horizontal="right" vertical="center"/>
    </xf>
    <xf numFmtId="219" fontId="248" fillId="0" borderId="166" xfId="46604" applyNumberFormat="1" applyFont="1" applyBorder="1" applyAlignment="1">
      <alignment horizontal="right" vertical="center"/>
    </xf>
    <xf numFmtId="219" fontId="248" fillId="0" borderId="96" xfId="46604" applyNumberFormat="1" applyFont="1" applyBorder="1" applyAlignment="1">
      <alignment horizontal="right" vertical="center"/>
    </xf>
    <xf numFmtId="0" fontId="35" fillId="0" borderId="0" xfId="46604" applyFont="1" applyAlignment="1">
      <alignment horizontal="left" vertical="center"/>
    </xf>
    <xf numFmtId="0" fontId="35" fillId="0" borderId="85" xfId="46604" applyFont="1" applyBorder="1" applyAlignment="1">
      <alignment horizontal="right" vertical="center"/>
    </xf>
    <xf numFmtId="227" fontId="34" fillId="45" borderId="205" xfId="1755" applyNumberFormat="1" applyFont="1" applyFill="1" applyBorder="1" applyAlignment="1">
      <alignment horizontal="center" vertical="center" wrapText="1"/>
    </xf>
    <xf numFmtId="0" fontId="76" fillId="45" borderId="206" xfId="0" applyFont="1" applyFill="1" applyBorder="1" applyAlignment="1">
      <alignment horizontal="center" vertical="center" wrapText="1"/>
    </xf>
    <xf numFmtId="0" fontId="76" fillId="45" borderId="202" xfId="0" applyFont="1" applyFill="1" applyBorder="1" applyAlignment="1">
      <alignment horizontal="center" vertical="center" wrapText="1"/>
    </xf>
    <xf numFmtId="177" fontId="32" fillId="0" borderId="208" xfId="248" applyNumberFormat="1" applyFont="1" applyFill="1" applyBorder="1" applyAlignment="1" applyProtection="1">
      <alignment horizontal="right" vertical="center" wrapText="1"/>
    </xf>
    <xf numFmtId="177" fontId="32" fillId="0" borderId="28" xfId="248" applyNumberFormat="1" applyFont="1" applyFill="1" applyBorder="1" applyAlignment="1" applyProtection="1">
      <alignment horizontal="right" vertical="center" wrapText="1"/>
    </xf>
    <xf numFmtId="0" fontId="35" fillId="45" borderId="205" xfId="0" applyFont="1" applyFill="1" applyBorder="1" applyAlignment="1">
      <alignment horizontal="center" vertical="center" wrapText="1"/>
    </xf>
    <xf numFmtId="0" fontId="96" fillId="45" borderId="206" xfId="0" applyFont="1" applyFill="1" applyBorder="1" applyAlignment="1">
      <alignment horizontal="center" vertical="center" wrapText="1"/>
    </xf>
    <xf numFmtId="0" fontId="96" fillId="45" borderId="202" xfId="0" applyFont="1" applyFill="1" applyBorder="1" applyAlignment="1">
      <alignment horizontal="center" vertical="center" wrapText="1"/>
    </xf>
    <xf numFmtId="0" fontId="76" fillId="45" borderId="205" xfId="0" applyFont="1" applyFill="1" applyBorder="1" applyAlignment="1">
      <alignment horizontal="center" vertical="center"/>
    </xf>
    <xf numFmtId="0" fontId="76" fillId="45" borderId="205" xfId="0" applyFont="1" applyFill="1" applyBorder="1" applyAlignment="1">
      <alignment horizontal="center" vertical="center" wrapText="1"/>
    </xf>
    <xf numFmtId="0" fontId="48" fillId="83" borderId="14" xfId="0" applyFont="1" applyFill="1" applyBorder="1" applyAlignment="1">
      <alignment horizontal="center" vertical="center" wrapText="1"/>
    </xf>
    <xf numFmtId="0" fontId="48" fillId="83" borderId="15" xfId="0" applyFont="1" applyFill="1" applyBorder="1" applyAlignment="1">
      <alignment horizontal="center" vertical="center" wrapText="1"/>
    </xf>
    <xf numFmtId="0" fontId="48" fillId="83" borderId="32" xfId="0" applyFont="1" applyFill="1" applyBorder="1" applyAlignment="1">
      <alignment horizontal="center" vertical="center" wrapText="1"/>
    </xf>
    <xf numFmtId="0" fontId="48" fillId="83" borderId="14" xfId="644" applyFont="1" applyFill="1" applyBorder="1" applyAlignment="1">
      <alignment horizontal="center" vertical="center" wrapText="1"/>
    </xf>
    <xf numFmtId="0" fontId="48" fillId="83" borderId="15" xfId="644" applyFont="1" applyFill="1" applyBorder="1" applyAlignment="1">
      <alignment horizontal="center" vertical="center" wrapText="1"/>
    </xf>
    <xf numFmtId="0" fontId="48" fillId="83" borderId="32" xfId="644" applyFont="1" applyFill="1" applyBorder="1" applyAlignment="1">
      <alignment horizontal="center" vertical="center" wrapText="1"/>
    </xf>
    <xf numFmtId="0" fontId="48" fillId="101" borderId="14" xfId="644" applyFont="1" applyFill="1" applyBorder="1" applyAlignment="1">
      <alignment horizontal="center" vertical="center" wrapText="1"/>
    </xf>
    <xf numFmtId="0" fontId="48" fillId="101" borderId="15" xfId="644" applyFont="1" applyFill="1" applyBorder="1" applyAlignment="1">
      <alignment horizontal="center" vertical="center" wrapText="1"/>
    </xf>
    <xf numFmtId="0" fontId="48" fillId="101" borderId="32" xfId="644" applyFont="1" applyFill="1" applyBorder="1" applyAlignment="1">
      <alignment horizontal="center" vertical="center" wrapText="1"/>
    </xf>
    <xf numFmtId="0" fontId="35" fillId="49" borderId="14" xfId="644" applyFont="1" applyFill="1" applyBorder="1" applyAlignment="1">
      <alignment horizontal="center" vertical="center"/>
    </xf>
    <xf numFmtId="0" fontId="35" fillId="49" borderId="15" xfId="644" applyFont="1" applyFill="1" applyBorder="1" applyAlignment="1">
      <alignment horizontal="center" vertical="center"/>
    </xf>
    <xf numFmtId="0" fontId="35" fillId="49" borderId="32" xfId="644" applyFont="1" applyFill="1" applyBorder="1" applyAlignment="1">
      <alignment horizontal="center" vertical="center"/>
    </xf>
    <xf numFmtId="0" fontId="96" fillId="99" borderId="14" xfId="644" applyFont="1" applyFill="1" applyBorder="1" applyAlignment="1">
      <alignment horizontal="center" vertical="center" wrapText="1"/>
    </xf>
    <xf numFmtId="0" fontId="96" fillId="99" borderId="15" xfId="644" applyFont="1" applyFill="1" applyBorder="1" applyAlignment="1">
      <alignment horizontal="center" vertical="center" wrapText="1"/>
    </xf>
    <xf numFmtId="0" fontId="26" fillId="100" borderId="71" xfId="644" applyFill="1" applyBorder="1" applyAlignment="1">
      <alignment horizontal="center" vertical="center" wrapText="1"/>
    </xf>
    <xf numFmtId="0" fontId="26" fillId="100" borderId="188" xfId="644" applyFill="1" applyBorder="1" applyAlignment="1">
      <alignment horizontal="center" vertical="center" wrapText="1"/>
    </xf>
    <xf numFmtId="0" fontId="102" fillId="0" borderId="51" xfId="46606" applyFont="1" applyBorder="1" applyAlignment="1">
      <alignment horizontal="center" vertical="center" wrapText="1"/>
    </xf>
    <xf numFmtId="0" fontId="102" fillId="0" borderId="43" xfId="46606" applyFont="1" applyBorder="1" applyAlignment="1">
      <alignment horizontal="center" vertical="center" wrapText="1"/>
    </xf>
    <xf numFmtId="0" fontId="102" fillId="0" borderId="19" xfId="46606" applyFont="1" applyBorder="1" applyAlignment="1">
      <alignment horizontal="center" vertical="center" wrapText="1"/>
    </xf>
    <xf numFmtId="0" fontId="31" fillId="43" borderId="24" xfId="633" applyFont="1" applyFill="1" applyBorder="1" applyAlignment="1">
      <alignment horizontal="justify" vertical="top" wrapText="1"/>
    </xf>
    <xf numFmtId="0" fontId="31" fillId="43" borderId="18" xfId="633" applyFont="1" applyFill="1" applyBorder="1" applyAlignment="1">
      <alignment horizontal="justify" vertical="top" wrapText="1"/>
    </xf>
    <xf numFmtId="0" fontId="31" fillId="43" borderId="30" xfId="633" applyFont="1" applyFill="1" applyBorder="1" applyAlignment="1">
      <alignment horizontal="justify" vertical="top" wrapText="1"/>
    </xf>
    <xf numFmtId="0" fontId="31" fillId="0" borderId="35" xfId="623" applyFont="1" applyBorder="1" applyAlignment="1">
      <alignment horizontal="left" vertical="top" wrapText="1"/>
    </xf>
    <xf numFmtId="49" fontId="31" fillId="0" borderId="35" xfId="633" applyNumberFormat="1" applyFont="1" applyBorder="1" applyAlignment="1">
      <alignment horizontal="left" vertical="top" wrapText="1"/>
    </xf>
    <xf numFmtId="49" fontId="31" fillId="0" borderId="0" xfId="633" applyNumberFormat="1" applyFont="1" applyAlignment="1">
      <alignment horizontal="left" vertical="top" wrapText="1"/>
    </xf>
    <xf numFmtId="49" fontId="31" fillId="0" borderId="36" xfId="633" applyNumberFormat="1" applyFont="1" applyBorder="1" applyAlignment="1">
      <alignment horizontal="left" vertical="top" wrapText="1"/>
    </xf>
    <xf numFmtId="0" fontId="31" fillId="0" borderId="0" xfId="633" applyFont="1" applyAlignment="1">
      <alignment horizontal="left" vertical="top" wrapText="1"/>
    </xf>
    <xf numFmtId="0" fontId="31" fillId="0" borderId="36" xfId="633" applyFont="1" applyBorder="1" applyAlignment="1">
      <alignment horizontal="left" vertical="top" wrapText="1"/>
    </xf>
    <xf numFmtId="1" fontId="31" fillId="0" borderId="35" xfId="633" applyNumberFormat="1" applyFont="1" applyBorder="1" applyAlignment="1">
      <alignment horizontal="left" vertical="top" wrapText="1"/>
    </xf>
    <xf numFmtId="1" fontId="31" fillId="0" borderId="0" xfId="633" applyNumberFormat="1" applyFont="1" applyAlignment="1">
      <alignment horizontal="left" vertical="top" wrapText="1"/>
    </xf>
    <xf numFmtId="1" fontId="31" fillId="0" borderId="36" xfId="633" applyNumberFormat="1" applyFont="1" applyBorder="1" applyAlignment="1">
      <alignment horizontal="left" vertical="top" wrapText="1"/>
    </xf>
    <xf numFmtId="0" fontId="31" fillId="35" borderId="35" xfId="434" applyFont="1" applyFill="1" applyBorder="1" applyAlignment="1">
      <alignment horizontal="justify" vertical="top" wrapText="1"/>
    </xf>
    <xf numFmtId="0" fontId="31" fillId="35" borderId="0" xfId="434" applyFont="1" applyFill="1" applyAlignment="1">
      <alignment horizontal="justify" vertical="top" wrapText="1"/>
    </xf>
    <xf numFmtId="0" fontId="31" fillId="35" borderId="36" xfId="434" applyFont="1" applyFill="1" applyBorder="1" applyAlignment="1">
      <alignment horizontal="justify" vertical="top" wrapText="1"/>
    </xf>
    <xf numFmtId="0" fontId="31" fillId="0" borderId="24" xfId="434" applyFont="1" applyBorder="1" applyAlignment="1">
      <alignment horizontal="left" vertical="top" wrapText="1"/>
    </xf>
    <xf numFmtId="0" fontId="31" fillId="0" borderId="18" xfId="434" applyFont="1" applyBorder="1" applyAlignment="1">
      <alignment horizontal="left" vertical="top" wrapText="1"/>
    </xf>
    <xf numFmtId="0" fontId="31" fillId="0" borderId="30" xfId="434" applyFont="1" applyBorder="1" applyAlignment="1">
      <alignment horizontal="left" vertical="top" wrapText="1"/>
    </xf>
    <xf numFmtId="0" fontId="31" fillId="0" borderId="24" xfId="434" applyFont="1" applyBorder="1" applyAlignment="1">
      <alignment horizontal="justify" vertical="top"/>
    </xf>
    <xf numFmtId="0" fontId="31" fillId="0" borderId="18" xfId="434" applyFont="1" applyBorder="1" applyAlignment="1">
      <alignment horizontal="justify" vertical="top"/>
    </xf>
    <xf numFmtId="0" fontId="31" fillId="0" borderId="30" xfId="434" applyFont="1" applyBorder="1" applyAlignment="1">
      <alignment horizontal="justify" vertical="top"/>
    </xf>
    <xf numFmtId="0" fontId="31" fillId="0" borderId="36" xfId="434" applyFont="1" applyBorder="1" applyAlignment="1">
      <alignment horizontal="justify" vertical="top" wrapText="1"/>
    </xf>
    <xf numFmtId="0" fontId="31" fillId="0" borderId="35" xfId="434" applyFont="1" applyBorder="1" applyAlignment="1">
      <alignment horizontal="justify" vertical="top" wrapText="1"/>
    </xf>
    <xf numFmtId="0" fontId="31" fillId="0" borderId="0" xfId="434" applyFont="1" applyAlignment="1">
      <alignment horizontal="justify" vertical="top" wrapText="1"/>
    </xf>
    <xf numFmtId="0" fontId="31" fillId="0" borderId="35" xfId="434" applyFont="1" applyBorder="1" applyAlignment="1">
      <alignment horizontal="left" vertical="top" wrapText="1"/>
    </xf>
    <xf numFmtId="0" fontId="31" fillId="0" borderId="0" xfId="434" applyFont="1" applyAlignment="1">
      <alignment horizontal="left" vertical="top" wrapText="1"/>
    </xf>
    <xf numFmtId="0" fontId="31" fillId="0" borderId="36" xfId="434" applyFont="1" applyBorder="1" applyAlignment="1">
      <alignment horizontal="left" vertical="top" wrapText="1"/>
    </xf>
    <xf numFmtId="178" fontId="89" fillId="41" borderId="0" xfId="389" applyNumberFormat="1" applyFont="1" applyFill="1" applyBorder="1" applyAlignment="1">
      <alignment horizontal="left" vertical="center" wrapText="1"/>
    </xf>
    <xf numFmtId="0" fontId="30" fillId="0" borderId="14" xfId="434" applyFont="1" applyBorder="1" applyAlignment="1">
      <alignment horizontal="left" vertical="center" wrapText="1"/>
    </xf>
    <xf numFmtId="0" fontId="30" fillId="0" borderId="15" xfId="434" applyFont="1" applyBorder="1" applyAlignment="1">
      <alignment horizontal="left" vertical="center" wrapText="1"/>
    </xf>
    <xf numFmtId="0" fontId="30" fillId="0" borderId="32" xfId="434" applyFont="1" applyBorder="1" applyAlignment="1">
      <alignment horizontal="left" vertical="center" wrapText="1"/>
    </xf>
    <xf numFmtId="0" fontId="31" fillId="41" borderId="18" xfId="434" applyFont="1" applyFill="1" applyBorder="1" applyAlignment="1">
      <alignment horizontal="justify" vertical="top" wrapText="1"/>
    </xf>
    <xf numFmtId="0" fontId="31" fillId="41" borderId="30" xfId="434" applyFont="1" applyFill="1" applyBorder="1" applyAlignment="1">
      <alignment horizontal="justify" vertical="top" wrapText="1"/>
    </xf>
    <xf numFmtId="0" fontId="32" fillId="41" borderId="25" xfId="434" applyFont="1" applyFill="1" applyBorder="1" applyAlignment="1">
      <alignment horizontal="justify" vertical="top" wrapText="1"/>
    </xf>
    <xf numFmtId="0" fontId="32" fillId="41" borderId="129" xfId="434" applyFont="1" applyFill="1" applyBorder="1" applyAlignment="1">
      <alignment horizontal="justify" vertical="top" wrapText="1"/>
    </xf>
    <xf numFmtId="0" fontId="32" fillId="41" borderId="37" xfId="434" applyFont="1" applyFill="1" applyBorder="1" applyAlignment="1">
      <alignment horizontal="justify" vertical="top" wrapText="1"/>
    </xf>
    <xf numFmtId="0" fontId="31" fillId="35" borderId="24" xfId="434" applyFont="1" applyFill="1" applyBorder="1" applyAlignment="1">
      <alignment horizontal="justify" vertical="top" wrapText="1"/>
    </xf>
    <xf numFmtId="0" fontId="31" fillId="35" borderId="18" xfId="434" applyFont="1" applyFill="1" applyBorder="1" applyAlignment="1">
      <alignment horizontal="justify" vertical="top" wrapText="1"/>
    </xf>
    <xf numFmtId="0" fontId="31" fillId="35" borderId="30" xfId="434" applyFont="1" applyFill="1" applyBorder="1" applyAlignment="1">
      <alignment horizontal="justify" vertical="top" wrapText="1"/>
    </xf>
    <xf numFmtId="0" fontId="92" fillId="0" borderId="129" xfId="434" applyFont="1" applyBorder="1" applyAlignment="1">
      <alignment horizontal="center" vertical="center" wrapText="1"/>
    </xf>
    <xf numFmtId="0" fontId="31" fillId="0" borderId="35" xfId="434" applyFont="1" applyBorder="1" applyAlignment="1">
      <alignment vertical="top" wrapText="1"/>
    </xf>
    <xf numFmtId="0" fontId="31" fillId="0" borderId="0" xfId="434" applyFont="1" applyAlignment="1">
      <alignment vertical="top" wrapText="1"/>
    </xf>
    <xf numFmtId="0" fontId="31" fillId="0" borderId="36" xfId="434" applyFont="1" applyBorder="1" applyAlignment="1">
      <alignment vertical="top" wrapText="1"/>
    </xf>
    <xf numFmtId="0" fontId="37" fillId="0" borderId="209" xfId="46604" applyFont="1" applyBorder="1" applyAlignment="1">
      <alignment horizontal="justify" vertical="center" wrapText="1"/>
    </xf>
    <xf numFmtId="0" fontId="251" fillId="106" borderId="210" xfId="46604" applyFont="1" applyFill="1" applyBorder="1" applyAlignment="1">
      <alignment horizontal="center" vertical="center" wrapText="1"/>
    </xf>
    <xf numFmtId="0" fontId="251" fillId="106" borderId="211" xfId="46604" applyFont="1" applyFill="1" applyBorder="1" applyAlignment="1">
      <alignment horizontal="center" vertical="center" wrapText="1"/>
    </xf>
    <xf numFmtId="0" fontId="142" fillId="0" borderId="209" xfId="46604" applyFont="1" applyBorder="1" applyAlignment="1">
      <alignment horizontal="justify" vertical="center" wrapText="1"/>
    </xf>
    <xf numFmtId="0" fontId="142" fillId="0" borderId="210" xfId="46604" applyFont="1" applyBorder="1" applyAlignment="1">
      <alignment horizontal="justify" vertical="center" wrapText="1"/>
    </xf>
    <xf numFmtId="0" fontId="142" fillId="0" borderId="211" xfId="46604" applyFont="1" applyBorder="1" applyAlignment="1">
      <alignment horizontal="justify" vertical="center" wrapText="1"/>
    </xf>
    <xf numFmtId="0" fontId="37" fillId="0" borderId="209" xfId="46604" applyFont="1" applyBorder="1" applyAlignment="1">
      <alignment horizontal="center" vertical="center" wrapText="1"/>
    </xf>
    <xf numFmtId="204" fontId="31" fillId="0" borderId="20" xfId="46598" applyFont="1" applyBorder="1" applyAlignment="1">
      <alignment horizontal="center" vertical="center" wrapText="1"/>
    </xf>
    <xf numFmtId="204" fontId="31" fillId="0" borderId="21" xfId="46598" applyFont="1" applyBorder="1" applyAlignment="1">
      <alignment horizontal="center" vertical="center" wrapText="1"/>
    </xf>
    <xf numFmtId="204" fontId="31" fillId="0" borderId="48" xfId="46598" applyFont="1" applyBorder="1" applyAlignment="1">
      <alignment horizontal="center" vertical="center" wrapText="1"/>
    </xf>
    <xf numFmtId="204" fontId="31" fillId="0" borderId="46" xfId="46598" applyFont="1" applyBorder="1" applyAlignment="1">
      <alignment horizontal="center" vertical="center" wrapText="1"/>
    </xf>
    <xf numFmtId="204" fontId="31" fillId="0" borderId="56" xfId="46598" applyFont="1" applyBorder="1" applyAlignment="1">
      <alignment horizontal="center" vertical="center" wrapText="1"/>
    </xf>
    <xf numFmtId="204" fontId="32" fillId="0" borderId="189" xfId="46598" applyFont="1" applyBorder="1" applyAlignment="1">
      <alignment horizontal="center" vertical="center" wrapText="1"/>
    </xf>
    <xf numFmtId="204" fontId="32" fillId="0" borderId="209" xfId="46598" applyFont="1" applyBorder="1" applyAlignment="1">
      <alignment horizontal="center" vertical="center" wrapText="1"/>
    </xf>
    <xf numFmtId="204" fontId="31" fillId="0" borderId="189" xfId="46598" applyFont="1" applyBorder="1" applyAlignment="1">
      <alignment horizontal="center" vertical="center" wrapText="1"/>
    </xf>
    <xf numFmtId="204" fontId="31" fillId="0" borderId="209" xfId="46598" applyFont="1" applyBorder="1" applyAlignment="1">
      <alignment horizontal="center" vertical="center" wrapText="1"/>
    </xf>
    <xf numFmtId="204" fontId="28" fillId="0" borderId="189" xfId="46598" applyFont="1" applyBorder="1" applyAlignment="1">
      <alignment horizontal="center" vertical="center" wrapText="1"/>
    </xf>
    <xf numFmtId="204" fontId="28" fillId="0" borderId="209" xfId="46598" applyFont="1" applyBorder="1" applyAlignment="1">
      <alignment horizontal="center" vertical="center" wrapText="1"/>
    </xf>
    <xf numFmtId="43" fontId="32" fillId="0" borderId="209" xfId="248" applyFont="1" applyBorder="1" applyAlignment="1">
      <alignment horizontal="center" vertical="center" wrapText="1"/>
    </xf>
    <xf numFmtId="0" fontId="35" fillId="0" borderId="55" xfId="1755" applyFont="1" applyBorder="1" applyAlignment="1">
      <alignment horizontal="center" vertical="center" wrapText="1"/>
    </xf>
    <xf numFmtId="0" fontId="35" fillId="0" borderId="45" xfId="1755" applyFont="1" applyBorder="1" applyAlignment="1">
      <alignment horizontal="center" vertical="center" wrapText="1"/>
    </xf>
    <xf numFmtId="0" fontId="35" fillId="0" borderId="58" xfId="1755" applyFont="1" applyBorder="1" applyAlignment="1">
      <alignment horizontal="center" vertical="center" wrapText="1"/>
    </xf>
    <xf numFmtId="49" fontId="31" fillId="0" borderId="0" xfId="0" applyNumberFormat="1" applyFont="1" applyAlignment="1">
      <alignment horizontal="right" vertical="center" wrapText="1"/>
    </xf>
    <xf numFmtId="204" fontId="35" fillId="0" borderId="191" xfId="46598" applyFont="1" applyBorder="1" applyAlignment="1">
      <alignment horizontal="center" vertical="center" wrapText="1"/>
    </xf>
    <xf numFmtId="204" fontId="35" fillId="0" borderId="214" xfId="46598" applyFont="1" applyBorder="1" applyAlignment="1">
      <alignment horizontal="center" vertical="center" wrapText="1"/>
    </xf>
    <xf numFmtId="204" fontId="35" fillId="0" borderId="215" xfId="46598" applyFont="1" applyBorder="1" applyAlignment="1">
      <alignment horizontal="center" vertical="center" wrapText="1"/>
    </xf>
    <xf numFmtId="176" fontId="35" fillId="0" borderId="25" xfId="1755" applyNumberFormat="1" applyFont="1" applyBorder="1" applyAlignment="1">
      <alignment horizontal="center" vertical="center" wrapText="1"/>
    </xf>
    <xf numFmtId="176" fontId="35" fillId="0" borderId="129" xfId="1755" applyNumberFormat="1" applyFont="1" applyBorder="1" applyAlignment="1">
      <alignment horizontal="center" vertical="center" wrapText="1"/>
    </xf>
    <xf numFmtId="176" fontId="35" fillId="0" borderId="37" xfId="1755" applyNumberFormat="1" applyFont="1" applyBorder="1" applyAlignment="1">
      <alignment horizontal="center" vertical="center" wrapText="1"/>
    </xf>
    <xf numFmtId="0" fontId="31" fillId="0" borderId="14" xfId="1755" applyFont="1" applyBorder="1" applyAlignment="1">
      <alignment horizontal="center" vertical="center" wrapText="1"/>
    </xf>
    <xf numFmtId="0" fontId="31" fillId="0" borderId="57" xfId="1755" applyFont="1" applyBorder="1" applyAlignment="1">
      <alignment horizontal="center" vertical="center" wrapText="1"/>
    </xf>
    <xf numFmtId="186" fontId="35" fillId="0" borderId="50" xfId="1755" applyNumberFormat="1" applyFont="1" applyBorder="1" applyAlignment="1">
      <alignment horizontal="center" vertical="center" wrapText="1"/>
    </xf>
    <xf numFmtId="186" fontId="35" fillId="0" borderId="15" xfId="1755" applyNumberFormat="1" applyFont="1" applyBorder="1" applyAlignment="1">
      <alignment horizontal="center" vertical="center" wrapText="1"/>
    </xf>
    <xf numFmtId="186" fontId="35" fillId="0" borderId="32" xfId="1755" applyNumberFormat="1" applyFont="1" applyBorder="1" applyAlignment="1">
      <alignment horizontal="center" vertical="center" wrapText="1"/>
    </xf>
    <xf numFmtId="0" fontId="97" fillId="0" borderId="210" xfId="622" applyFont="1" applyBorder="1" applyAlignment="1">
      <alignment horizontal="center" vertical="center" wrapText="1"/>
    </xf>
    <xf numFmtId="0" fontId="97" fillId="0" borderId="211" xfId="622" applyFont="1" applyBorder="1" applyAlignment="1">
      <alignment horizontal="center" vertical="center" wrapText="1"/>
    </xf>
    <xf numFmtId="0" fontId="99" fillId="48" borderId="14" xfId="621" applyFont="1" applyFill="1" applyBorder="1" applyAlignment="1">
      <alignment horizontal="right" vertical="center" wrapText="1"/>
    </xf>
    <xf numFmtId="0" fontId="99" fillId="48" borderId="15" xfId="621" applyFont="1" applyFill="1" applyBorder="1" applyAlignment="1">
      <alignment horizontal="right" vertical="center" wrapText="1"/>
    </xf>
    <xf numFmtId="0" fontId="99" fillId="48" borderId="32" xfId="621" applyFont="1" applyFill="1" applyBorder="1" applyAlignment="1">
      <alignment horizontal="right" vertical="center" wrapText="1"/>
    </xf>
    <xf numFmtId="0" fontId="99" fillId="0" borderId="210" xfId="622" applyFont="1" applyBorder="1" applyAlignment="1">
      <alignment horizontal="center" vertical="center" wrapText="1"/>
    </xf>
    <xf numFmtId="0" fontId="99" fillId="0" borderId="211" xfId="622" applyFont="1" applyBorder="1" applyAlignment="1">
      <alignment horizontal="center" vertical="center" wrapText="1"/>
    </xf>
    <xf numFmtId="0" fontId="99" fillId="44" borderId="15" xfId="621" applyFont="1" applyFill="1" applyBorder="1" applyAlignment="1">
      <alignment horizontal="center" vertical="center"/>
    </xf>
    <xf numFmtId="3" fontId="99" fillId="46" borderId="55" xfId="620" applyNumberFormat="1" applyFont="1" applyFill="1" applyBorder="1" applyAlignment="1">
      <alignment horizontal="center" vertical="center" wrapText="1"/>
    </xf>
    <xf numFmtId="3" fontId="99" fillId="46" borderId="45" xfId="620" applyNumberFormat="1" applyFont="1" applyFill="1" applyBorder="1" applyAlignment="1">
      <alignment horizontal="center" vertical="center" wrapText="1"/>
    </xf>
    <xf numFmtId="3" fontId="99" fillId="46" borderId="39" xfId="620" applyNumberFormat="1" applyFont="1" applyFill="1" applyBorder="1" applyAlignment="1">
      <alignment horizontal="center" vertical="center" wrapText="1"/>
    </xf>
    <xf numFmtId="49" fontId="99" fillId="48" borderId="14" xfId="621" applyNumberFormat="1" applyFont="1" applyFill="1" applyBorder="1" applyAlignment="1">
      <alignment horizontal="right" vertical="center" wrapText="1"/>
    </xf>
    <xf numFmtId="49" fontId="99" fillId="48" borderId="15" xfId="621" applyNumberFormat="1" applyFont="1" applyFill="1" applyBorder="1" applyAlignment="1">
      <alignment horizontal="right" vertical="center" wrapText="1"/>
    </xf>
    <xf numFmtId="49" fontId="99" fillId="48" borderId="32" xfId="621" applyNumberFormat="1" applyFont="1" applyFill="1" applyBorder="1" applyAlignment="1">
      <alignment horizontal="right" vertical="center" wrapText="1"/>
    </xf>
    <xf numFmtId="49" fontId="99" fillId="0" borderId="14" xfId="627" applyNumberFormat="1" applyFont="1" applyBorder="1" applyAlignment="1">
      <alignment horizontal="right" vertical="center"/>
    </xf>
    <xf numFmtId="49" fontId="99" fillId="0" borderId="15" xfId="627" applyNumberFormat="1" applyFont="1" applyBorder="1" applyAlignment="1">
      <alignment horizontal="right" vertical="center"/>
    </xf>
    <xf numFmtId="49" fontId="99" fillId="0" borderId="32" xfId="627" applyNumberFormat="1" applyFont="1" applyBorder="1" applyAlignment="1">
      <alignment horizontal="right" vertical="center"/>
    </xf>
    <xf numFmtId="0" fontId="99" fillId="0" borderId="24" xfId="620" applyFont="1" applyBorder="1" applyAlignment="1">
      <alignment horizontal="center"/>
    </xf>
    <xf numFmtId="0" fontId="99" fillId="0" borderId="18" xfId="620" applyFont="1" applyBorder="1" applyAlignment="1">
      <alignment horizontal="center"/>
    </xf>
    <xf numFmtId="0" fontId="99" fillId="0" borderId="30" xfId="620" applyFont="1" applyBorder="1" applyAlignment="1">
      <alignment horizontal="center"/>
    </xf>
    <xf numFmtId="0" fontId="99" fillId="0" borderId="35" xfId="620" applyFont="1" applyBorder="1" applyAlignment="1">
      <alignment horizontal="center"/>
    </xf>
    <xf numFmtId="0" fontId="99" fillId="0" borderId="0" xfId="620" applyFont="1" applyAlignment="1">
      <alignment horizontal="center"/>
    </xf>
    <xf numFmtId="0" fontId="99" fillId="0" borderId="36" xfId="620" applyFont="1" applyBorder="1" applyAlignment="1">
      <alignment horizontal="center"/>
    </xf>
    <xf numFmtId="0" fontId="98" fillId="43" borderId="35" xfId="619" applyFont="1" applyFill="1" applyBorder="1" applyAlignment="1">
      <alignment horizontal="left" vertical="center" wrapText="1"/>
    </xf>
    <xf numFmtId="0" fontId="98" fillId="43" borderId="0" xfId="619" applyFont="1" applyFill="1" applyAlignment="1">
      <alignment horizontal="left" vertical="center" wrapText="1"/>
    </xf>
    <xf numFmtId="0" fontId="98" fillId="43" borderId="36" xfId="619" applyFont="1" applyFill="1" applyBorder="1" applyAlignment="1">
      <alignment horizontal="left" vertical="center" wrapText="1"/>
    </xf>
    <xf numFmtId="0" fontId="98" fillId="43" borderId="25" xfId="619" applyFont="1" applyFill="1" applyBorder="1" applyAlignment="1">
      <alignment horizontal="left" vertical="center" wrapText="1"/>
    </xf>
    <xf numFmtId="0" fontId="98" fillId="43" borderId="129" xfId="619" applyFont="1" applyFill="1" applyBorder="1" applyAlignment="1">
      <alignment horizontal="left" vertical="center" wrapText="1"/>
    </xf>
    <xf numFmtId="0" fontId="98" fillId="43" borderId="37" xfId="619" applyFont="1" applyFill="1" applyBorder="1" applyAlignment="1">
      <alignment horizontal="left" vertical="center" wrapText="1"/>
    </xf>
    <xf numFmtId="0" fontId="99" fillId="46" borderId="52" xfId="621" applyFont="1" applyFill="1" applyBorder="1" applyAlignment="1">
      <alignment horizontal="center" vertical="center" wrapText="1"/>
    </xf>
    <xf numFmtId="0" fontId="99" fillId="46" borderId="62" xfId="621" applyFont="1" applyFill="1" applyBorder="1" applyAlignment="1">
      <alignment horizontal="center" vertical="center" wrapText="1"/>
    </xf>
    <xf numFmtId="0" fontId="99" fillId="46" borderId="59" xfId="621" applyFont="1" applyFill="1" applyBorder="1" applyAlignment="1">
      <alignment horizontal="center" vertical="center" wrapText="1"/>
    </xf>
    <xf numFmtId="0" fontId="99" fillId="46" borderId="130" xfId="621" applyFont="1" applyFill="1" applyBorder="1" applyAlignment="1">
      <alignment horizontal="center" vertical="center" wrapText="1"/>
    </xf>
    <xf numFmtId="0" fontId="99" fillId="0" borderId="14" xfId="621" applyFont="1" applyBorder="1" applyAlignment="1">
      <alignment horizontal="center" vertical="center"/>
    </xf>
    <xf numFmtId="0" fontId="99" fillId="0" borderId="15" xfId="621" applyFont="1" applyBorder="1" applyAlignment="1">
      <alignment horizontal="center" vertical="center"/>
    </xf>
    <xf numFmtId="0" fontId="99" fillId="0" borderId="32" xfId="621" applyFont="1" applyBorder="1" applyAlignment="1">
      <alignment horizontal="center" vertical="center"/>
    </xf>
    <xf numFmtId="0" fontId="99" fillId="46" borderId="49" xfId="621" applyFont="1" applyFill="1" applyBorder="1" applyAlignment="1">
      <alignment horizontal="center" vertical="center" wrapText="1"/>
    </xf>
    <xf numFmtId="0" fontId="99" fillId="46" borderId="60" xfId="621" applyFont="1" applyFill="1" applyBorder="1" applyAlignment="1">
      <alignment horizontal="center" vertical="center" wrapText="1"/>
    </xf>
    <xf numFmtId="0" fontId="99" fillId="46" borderId="47" xfId="621" applyFont="1" applyFill="1" applyBorder="1" applyAlignment="1">
      <alignment horizontal="center" vertical="center" wrapText="1"/>
    </xf>
    <xf numFmtId="0" fontId="99" fillId="46" borderId="61" xfId="621" applyFont="1" applyFill="1" applyBorder="1" applyAlignment="1">
      <alignment horizontal="center" vertical="center" wrapText="1"/>
    </xf>
    <xf numFmtId="0" fontId="99" fillId="0" borderId="22" xfId="622" applyFont="1" applyBorder="1" applyAlignment="1">
      <alignment horizontal="center" vertical="center" wrapText="1"/>
    </xf>
    <xf numFmtId="0" fontId="99" fillId="0" borderId="58" xfId="622" applyFont="1" applyBorder="1" applyAlignment="1">
      <alignment horizontal="center" vertical="center" wrapText="1"/>
    </xf>
    <xf numFmtId="0" fontId="99" fillId="46" borderId="49" xfId="621" applyFont="1" applyFill="1" applyBorder="1" applyAlignment="1">
      <alignment horizontal="justify" vertical="center" wrapText="1"/>
    </xf>
    <xf numFmtId="0" fontId="99" fillId="46" borderId="60" xfId="621" applyFont="1" applyFill="1" applyBorder="1" applyAlignment="1">
      <alignment horizontal="justify" vertical="center" wrapText="1"/>
    </xf>
    <xf numFmtId="4" fontId="99" fillId="46" borderId="47" xfId="621" applyNumberFormat="1" applyFont="1" applyFill="1" applyBorder="1" applyAlignment="1">
      <alignment horizontal="center" vertical="center" wrapText="1"/>
    </xf>
    <xf numFmtId="4" fontId="99" fillId="46" borderId="61" xfId="621" applyNumberFormat="1" applyFont="1" applyFill="1" applyBorder="1" applyAlignment="1">
      <alignment horizontal="center" vertical="center" wrapText="1"/>
    </xf>
    <xf numFmtId="4" fontId="99" fillId="46" borderId="48" xfId="621" applyNumberFormat="1" applyFont="1" applyFill="1" applyBorder="1" applyAlignment="1">
      <alignment horizontal="center" vertical="center" wrapText="1"/>
    </xf>
    <xf numFmtId="4" fontId="99" fillId="46" borderId="54" xfId="621" applyNumberFormat="1" applyFont="1" applyFill="1" applyBorder="1" applyAlignment="1">
      <alignment horizontal="center" vertical="center" wrapText="1"/>
    </xf>
    <xf numFmtId="49" fontId="98" fillId="0" borderId="0" xfId="619" applyNumberFormat="1" applyFont="1" applyAlignment="1">
      <alignment horizontal="center"/>
    </xf>
    <xf numFmtId="0" fontId="26" fillId="46" borderId="55" xfId="620" applyFont="1" applyFill="1" applyBorder="1" applyAlignment="1">
      <alignment horizontal="justify" vertical="center" wrapText="1"/>
    </xf>
    <xf numFmtId="0" fontId="26" fillId="46" borderId="45" xfId="620" applyFont="1" applyFill="1" applyBorder="1" applyAlignment="1">
      <alignment horizontal="justify" vertical="center" wrapText="1"/>
    </xf>
    <xf numFmtId="0" fontId="26" fillId="46" borderId="58" xfId="620" applyFont="1" applyFill="1" applyBorder="1" applyAlignment="1">
      <alignment horizontal="justify" vertical="center" wrapText="1"/>
    </xf>
    <xf numFmtId="0" fontId="26" fillId="0" borderId="191" xfId="620" applyFont="1" applyBorder="1" applyAlignment="1">
      <alignment horizontal="justify" vertical="center" wrapText="1"/>
    </xf>
    <xf numFmtId="0" fontId="26" fillId="0" borderId="214" xfId="620" applyFont="1" applyBorder="1" applyAlignment="1">
      <alignment horizontal="justify" vertical="center" wrapText="1"/>
    </xf>
    <xf numFmtId="0" fontId="26" fillId="0" borderId="215" xfId="620" applyFont="1" applyBorder="1" applyAlignment="1">
      <alignment horizontal="justify" vertical="center" wrapText="1"/>
    </xf>
    <xf numFmtId="0" fontId="26" fillId="0" borderId="191" xfId="623" applyBorder="1" applyAlignment="1">
      <alignment horizontal="justify" vertical="center" wrapText="1"/>
    </xf>
    <xf numFmtId="0" fontId="26" fillId="0" borderId="214" xfId="623" applyBorder="1" applyAlignment="1">
      <alignment horizontal="justify" vertical="center" wrapText="1"/>
    </xf>
    <xf numFmtId="0" fontId="26" fillId="0" borderId="215" xfId="623" applyBorder="1" applyAlignment="1">
      <alignment horizontal="justify" vertical="center" wrapText="1"/>
    </xf>
    <xf numFmtId="0" fontId="26" fillId="0" borderId="191" xfId="620" applyFont="1" applyBorder="1" applyAlignment="1">
      <alignment horizontal="justify" vertical="center"/>
    </xf>
    <xf numFmtId="0" fontId="26" fillId="0" borderId="214" xfId="620" applyFont="1" applyBorder="1" applyAlignment="1">
      <alignment horizontal="justify" vertical="center"/>
    </xf>
    <xf numFmtId="0" fontId="26" fillId="0" borderId="215" xfId="620" applyFont="1" applyBorder="1" applyAlignment="1">
      <alignment horizontal="justify" vertical="center"/>
    </xf>
    <xf numFmtId="3" fontId="99" fillId="46" borderId="27" xfId="620" applyNumberFormat="1" applyFont="1" applyFill="1" applyBorder="1" applyAlignment="1">
      <alignment horizontal="center" vertical="center"/>
    </xf>
    <xf numFmtId="3" fontId="99" fillId="46" borderId="53" xfId="620" applyNumberFormat="1" applyFont="1" applyFill="1" applyBorder="1" applyAlignment="1">
      <alignment horizontal="center" vertical="center"/>
    </xf>
    <xf numFmtId="3" fontId="99" fillId="46" borderId="23" xfId="620" applyNumberFormat="1" applyFont="1" applyFill="1" applyBorder="1" applyAlignment="1">
      <alignment horizontal="center" vertical="center"/>
    </xf>
    <xf numFmtId="3" fontId="99" fillId="46" borderId="189" xfId="620" applyNumberFormat="1" applyFont="1" applyFill="1" applyBorder="1" applyAlignment="1">
      <alignment horizontal="center" vertical="center"/>
    </xf>
    <xf numFmtId="3" fontId="99" fillId="46" borderId="211" xfId="620" applyNumberFormat="1" applyFont="1" applyFill="1" applyBorder="1" applyAlignment="1">
      <alignment horizontal="center" vertical="center"/>
    </xf>
    <xf numFmtId="3" fontId="99" fillId="46" borderId="209" xfId="620" applyNumberFormat="1" applyFont="1" applyFill="1" applyBorder="1" applyAlignment="1">
      <alignment horizontal="center" vertical="center"/>
    </xf>
    <xf numFmtId="0" fontId="99" fillId="46" borderId="189" xfId="620" applyFont="1" applyFill="1" applyBorder="1" applyAlignment="1">
      <alignment horizontal="center" vertical="center" wrapText="1"/>
    </xf>
    <xf numFmtId="0" fontId="99" fillId="46" borderId="211" xfId="620" applyFont="1" applyFill="1" applyBorder="1" applyAlignment="1">
      <alignment horizontal="center" vertical="center" wrapText="1"/>
    </xf>
    <xf numFmtId="0" fontId="99" fillId="46" borderId="209" xfId="620" applyFont="1" applyFill="1" applyBorder="1" applyAlignment="1">
      <alignment horizontal="center" vertical="center"/>
    </xf>
    <xf numFmtId="3" fontId="99" fillId="46" borderId="189" xfId="620" applyNumberFormat="1" applyFont="1" applyFill="1" applyBorder="1" applyAlignment="1">
      <alignment horizontal="center" vertical="center" wrapText="1"/>
    </xf>
    <xf numFmtId="3" fontId="99" fillId="46" borderId="211" xfId="620" applyNumberFormat="1" applyFont="1" applyFill="1" applyBorder="1" applyAlignment="1">
      <alignment horizontal="center" vertical="center" wrapText="1"/>
    </xf>
    <xf numFmtId="0" fontId="102" fillId="0" borderId="165" xfId="0" applyFont="1" applyBorder="1" applyAlignment="1">
      <alignment horizontal="left" vertical="center" wrapText="1"/>
    </xf>
    <xf numFmtId="0" fontId="26" fillId="0" borderId="166" xfId="0" applyFont="1" applyBorder="1"/>
    <xf numFmtId="0" fontId="26" fillId="0" borderId="167" xfId="0" applyFont="1" applyBorder="1"/>
    <xf numFmtId="0" fontId="26" fillId="0" borderId="41" xfId="620" applyFont="1" applyBorder="1" applyAlignment="1">
      <alignment horizontal="justify" vertical="center" wrapText="1"/>
    </xf>
    <xf numFmtId="0" fontId="26" fillId="0" borderId="192" xfId="620" applyFont="1" applyBorder="1" applyAlignment="1">
      <alignment horizontal="justify" vertical="center" wrapText="1"/>
    </xf>
    <xf numFmtId="0" fontId="26" fillId="0" borderId="44" xfId="620" applyFont="1" applyBorder="1" applyAlignment="1">
      <alignment horizontal="justify" vertical="center" wrapText="1"/>
    </xf>
    <xf numFmtId="0" fontId="26" fillId="0" borderId="193" xfId="0" applyFont="1" applyBorder="1" applyAlignment="1">
      <alignment horizontal="left" vertical="center" wrapText="1"/>
    </xf>
    <xf numFmtId="0" fontId="26" fillId="0" borderId="214" xfId="0" applyFont="1" applyBorder="1" applyAlignment="1">
      <alignment horizontal="left" vertical="center" wrapText="1"/>
    </xf>
    <xf numFmtId="0" fontId="26" fillId="0" borderId="215" xfId="0" applyFont="1" applyBorder="1" applyAlignment="1">
      <alignment horizontal="left" vertical="center" wrapText="1"/>
    </xf>
    <xf numFmtId="217" fontId="245" fillId="0" borderId="0" xfId="0" applyNumberFormat="1" applyFont="1" applyAlignment="1">
      <alignment horizontal="center" vertical="center"/>
    </xf>
    <xf numFmtId="0" fontId="26" fillId="0" borderId="199" xfId="506" applyFont="1" applyBorder="1" applyAlignment="1">
      <alignment horizontal="justify" vertical="center" wrapText="1"/>
    </xf>
    <xf numFmtId="0" fontId="26" fillId="0" borderId="219" xfId="506" applyFont="1" applyBorder="1" applyAlignment="1">
      <alignment horizontal="justify" vertical="center" wrapText="1"/>
    </xf>
    <xf numFmtId="217" fontId="71" fillId="0" borderId="0" xfId="0" applyNumberFormat="1" applyFont="1" applyAlignment="1">
      <alignment horizontal="center" vertical="center"/>
    </xf>
    <xf numFmtId="191" fontId="35" fillId="0" borderId="14" xfId="617" applyNumberFormat="1" applyFont="1" applyBorder="1" applyAlignment="1">
      <alignment horizontal="center" vertical="center"/>
    </xf>
    <xf numFmtId="191" fontId="35" fillId="0" borderId="32" xfId="617" applyNumberFormat="1" applyFont="1" applyBorder="1" applyAlignment="1">
      <alignment horizontal="center" vertical="center"/>
    </xf>
    <xf numFmtId="0" fontId="35" fillId="0" borderId="15" xfId="617" applyFont="1" applyBorder="1" applyAlignment="1">
      <alignment horizontal="center" vertical="center"/>
    </xf>
    <xf numFmtId="0" fontId="35" fillId="0" borderId="223" xfId="617" applyFont="1" applyBorder="1" applyAlignment="1">
      <alignment horizontal="left" vertical="center"/>
    </xf>
    <xf numFmtId="0" fontId="35" fillId="0" borderId="26" xfId="508" applyFont="1" applyBorder="1" applyAlignment="1">
      <alignment horizontal="center" vertical="center" wrapText="1"/>
    </xf>
    <xf numFmtId="0" fontId="35" fillId="0" borderId="31" xfId="508" applyFont="1" applyBorder="1" applyAlignment="1">
      <alignment horizontal="center" vertical="center" wrapText="1"/>
    </xf>
    <xf numFmtId="0" fontId="35" fillId="0" borderId="40" xfId="508" applyFont="1" applyBorder="1" applyAlignment="1">
      <alignment horizontal="center" vertical="center" wrapText="1"/>
    </xf>
    <xf numFmtId="0" fontId="26" fillId="0" borderId="225" xfId="617" applyBorder="1" applyAlignment="1">
      <alignment vertical="center" wrapText="1"/>
    </xf>
    <xf numFmtId="0" fontId="26" fillId="0" borderId="224" xfId="617" applyBorder="1" applyAlignment="1">
      <alignment vertical="center" wrapText="1"/>
    </xf>
    <xf numFmtId="0" fontId="26" fillId="0" borderId="226" xfId="617" applyBorder="1" applyAlignment="1">
      <alignment vertical="center" wrapText="1"/>
    </xf>
    <xf numFmtId="197" fontId="26" fillId="0" borderId="199" xfId="345" applyNumberFormat="1" applyFont="1" applyFill="1" applyBorder="1" applyAlignment="1" applyProtection="1">
      <alignment horizontal="justify" vertical="center" wrapText="1"/>
    </xf>
    <xf numFmtId="197" fontId="26" fillId="0" borderId="219" xfId="345" applyNumberFormat="1" applyFont="1" applyFill="1" applyBorder="1" applyAlignment="1" applyProtection="1">
      <alignment horizontal="justify" vertical="center" wrapText="1"/>
    </xf>
    <xf numFmtId="0" fontId="26" fillId="0" borderId="210" xfId="506" applyFont="1" applyBorder="1" applyAlignment="1">
      <alignment horizontal="justify" vertical="center" wrapText="1"/>
    </xf>
    <xf numFmtId="0" fontId="26" fillId="0" borderId="214" xfId="506" applyFont="1" applyBorder="1" applyAlignment="1">
      <alignment horizontal="justify" vertical="center" wrapText="1"/>
    </xf>
    <xf numFmtId="0" fontId="35" fillId="35" borderId="209" xfId="508" applyFont="1" applyFill="1" applyBorder="1" applyAlignment="1">
      <alignment horizontal="center" vertical="center" wrapText="1"/>
    </xf>
    <xf numFmtId="0" fontId="35" fillId="35" borderId="210" xfId="508" applyFont="1" applyFill="1" applyBorder="1" applyAlignment="1">
      <alignment horizontal="left" vertical="center"/>
    </xf>
    <xf numFmtId="0" fontId="35" fillId="35" borderId="214" xfId="508" applyFont="1" applyFill="1" applyBorder="1" applyAlignment="1">
      <alignment horizontal="left" vertical="center"/>
    </xf>
    <xf numFmtId="0" fontId="35" fillId="35" borderId="211" xfId="508" applyFont="1" applyFill="1" applyBorder="1" applyAlignment="1">
      <alignment horizontal="left" vertical="center"/>
    </xf>
    <xf numFmtId="0" fontId="35" fillId="35" borderId="208" xfId="508" applyFont="1" applyFill="1" applyBorder="1" applyAlignment="1">
      <alignment horizontal="center" vertical="center" wrapText="1"/>
    </xf>
    <xf numFmtId="0" fontId="35" fillId="35" borderId="28" xfId="508" applyFont="1" applyFill="1" applyBorder="1" applyAlignment="1">
      <alignment horizontal="center" vertical="center" wrapText="1"/>
    </xf>
    <xf numFmtId="0" fontId="35" fillId="0" borderId="31" xfId="508" applyFont="1" applyBorder="1" applyAlignment="1">
      <alignment horizontal="center" vertical="center"/>
    </xf>
    <xf numFmtId="0" fontId="35" fillId="0" borderId="40" xfId="508" applyFont="1" applyBorder="1" applyAlignment="1">
      <alignment horizontal="center" vertical="center"/>
    </xf>
    <xf numFmtId="0" fontId="35" fillId="0" borderId="55" xfId="0" applyFont="1" applyBorder="1" applyAlignment="1">
      <alignment horizontal="center" vertical="center"/>
    </xf>
    <xf numFmtId="0" fontId="35" fillId="0" borderId="39" xfId="0" applyFont="1" applyBorder="1" applyAlignment="1">
      <alignment horizontal="center" vertical="center"/>
    </xf>
    <xf numFmtId="0" fontId="26" fillId="0" borderId="24" xfId="0" applyFont="1" applyBorder="1" applyAlignment="1">
      <alignment horizontal="center" vertical="center"/>
    </xf>
    <xf numFmtId="0" fontId="26" fillId="0" borderId="18" xfId="0" applyFont="1" applyBorder="1" applyAlignment="1">
      <alignment horizontal="center" vertical="center"/>
    </xf>
    <xf numFmtId="0" fontId="26" fillId="0" borderId="30" xfId="0" applyFont="1" applyBorder="1" applyAlignment="1">
      <alignment horizontal="center" vertical="center"/>
    </xf>
    <xf numFmtId="0" fontId="26" fillId="0" borderId="35" xfId="0" applyFont="1" applyBorder="1" applyAlignment="1">
      <alignment horizontal="center" vertical="center"/>
    </xf>
    <xf numFmtId="0" fontId="26" fillId="0" borderId="0" xfId="0" applyFont="1" applyAlignment="1">
      <alignment horizontal="center" vertical="center"/>
    </xf>
    <xf numFmtId="0" fontId="26" fillId="0" borderId="36" xfId="0" applyFont="1" applyBorder="1" applyAlignment="1">
      <alignment horizontal="center" vertical="center"/>
    </xf>
    <xf numFmtId="0" fontId="26" fillId="0" borderId="25" xfId="0" applyFont="1" applyBorder="1" applyAlignment="1">
      <alignment horizontal="center" vertical="center"/>
    </xf>
    <xf numFmtId="0" fontId="26" fillId="0" borderId="129" xfId="0" applyFont="1" applyBorder="1" applyAlignment="1">
      <alignment horizontal="center" vertical="center"/>
    </xf>
    <xf numFmtId="0" fontId="26" fillId="0" borderId="37" xfId="0" applyFont="1" applyBorder="1" applyAlignment="1">
      <alignment horizontal="center" vertical="center"/>
    </xf>
    <xf numFmtId="0" fontId="26" fillId="0" borderId="191" xfId="0" applyFont="1" applyBorder="1" applyAlignment="1">
      <alignment horizontal="center" vertical="center"/>
    </xf>
    <xf numFmtId="0" fontId="26" fillId="0" borderId="211" xfId="0" applyFont="1" applyBorder="1" applyAlignment="1">
      <alignment horizontal="center" vertical="center"/>
    </xf>
    <xf numFmtId="0" fontId="35" fillId="0" borderId="191" xfId="0" applyFont="1" applyBorder="1" applyAlignment="1">
      <alignment horizontal="center" vertical="center"/>
    </xf>
    <xf numFmtId="0" fontId="35" fillId="0" borderId="214" xfId="0" applyFont="1" applyBorder="1" applyAlignment="1">
      <alignment horizontal="center" vertical="center"/>
    </xf>
    <xf numFmtId="0" fontId="35" fillId="0" borderId="41" xfId="0" applyFont="1" applyBorder="1" applyAlignment="1">
      <alignment horizontal="center" vertical="center"/>
    </xf>
    <xf numFmtId="0" fontId="35" fillId="0" borderId="192" xfId="0" applyFont="1" applyBorder="1" applyAlignment="1">
      <alignment horizontal="center" vertical="center"/>
    </xf>
    <xf numFmtId="0" fontId="35" fillId="0" borderId="22" xfId="0" applyFont="1" applyBorder="1" applyAlignment="1">
      <alignment horizontal="center" vertical="center"/>
    </xf>
    <xf numFmtId="0" fontId="35" fillId="0" borderId="45" xfId="0" applyFont="1" applyBorder="1" applyAlignment="1">
      <alignment horizontal="center" vertical="center"/>
    </xf>
    <xf numFmtId="0" fontId="26" fillId="0" borderId="210" xfId="0" applyFont="1" applyBorder="1" applyAlignment="1">
      <alignment horizontal="center" vertical="center"/>
    </xf>
    <xf numFmtId="0" fontId="26" fillId="0" borderId="214" xfId="0" applyFont="1" applyBorder="1" applyAlignment="1">
      <alignment horizontal="center" vertical="center"/>
    </xf>
    <xf numFmtId="0" fontId="35" fillId="0" borderId="14" xfId="508" applyFont="1" applyBorder="1" applyAlignment="1">
      <alignment horizontal="right" vertical="center"/>
    </xf>
    <xf numFmtId="0" fontId="35" fillId="0" borderId="15" xfId="508" applyFont="1" applyBorder="1" applyAlignment="1">
      <alignment horizontal="right" vertical="center"/>
    </xf>
    <xf numFmtId="0" fontId="35" fillId="0" borderId="57" xfId="508" applyFont="1" applyBorder="1" applyAlignment="1">
      <alignment horizontal="right" vertical="center"/>
    </xf>
    <xf numFmtId="0" fontId="35" fillId="0" borderId="14" xfId="0" applyFont="1" applyBorder="1" applyAlignment="1">
      <alignment horizontal="center" vertical="center"/>
    </xf>
    <xf numFmtId="0" fontId="35" fillId="0" borderId="57" xfId="0" applyFont="1" applyBorder="1" applyAlignment="1">
      <alignment horizontal="center" vertical="center"/>
    </xf>
    <xf numFmtId="0" fontId="26" fillId="0" borderId="50"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32" xfId="0" applyFont="1" applyBorder="1" applyAlignment="1">
      <alignment horizontal="center" vertical="center" wrapText="1"/>
    </xf>
    <xf numFmtId="227" fontId="35" fillId="0" borderId="31" xfId="0" applyNumberFormat="1" applyFont="1" applyBorder="1" applyAlignment="1">
      <alignment horizontal="center" vertical="center"/>
    </xf>
    <xf numFmtId="227" fontId="35" fillId="0" borderId="40" xfId="0" applyNumberFormat="1" applyFont="1" applyBorder="1" applyAlignment="1">
      <alignment horizontal="center" vertical="center"/>
    </xf>
    <xf numFmtId="197" fontId="26" fillId="0" borderId="225" xfId="345" applyNumberFormat="1" applyFont="1" applyFill="1" applyBorder="1" applyAlignment="1" applyProtection="1">
      <alignment horizontal="left" vertical="center" wrapText="1"/>
    </xf>
    <xf numFmtId="197" fontId="26" fillId="0" borderId="226" xfId="345" applyNumberFormat="1" applyFont="1" applyFill="1" applyBorder="1" applyAlignment="1" applyProtection="1">
      <alignment horizontal="left" vertical="center" wrapText="1"/>
    </xf>
    <xf numFmtId="37" fontId="35" fillId="0" borderId="223" xfId="508" applyNumberFormat="1" applyFont="1" applyBorder="1" applyAlignment="1">
      <alignment horizontal="left" vertical="center"/>
    </xf>
    <xf numFmtId="0" fontId="35" fillId="0" borderId="224" xfId="508" applyFont="1" applyBorder="1" applyAlignment="1">
      <alignment horizontal="left" vertical="center"/>
    </xf>
    <xf numFmtId="0" fontId="26" fillId="0" borderId="223" xfId="508" applyFont="1" applyBorder="1" applyAlignment="1">
      <alignment horizontal="justify" vertical="center" wrapText="1"/>
    </xf>
    <xf numFmtId="0" fontId="35" fillId="35" borderId="223" xfId="508" applyFont="1" applyFill="1" applyBorder="1" applyAlignment="1">
      <alignment horizontal="left" vertical="center"/>
    </xf>
    <xf numFmtId="0" fontId="35" fillId="0" borderId="225" xfId="508" applyFont="1" applyBorder="1" applyAlignment="1">
      <alignment horizontal="left" vertical="center"/>
    </xf>
    <xf numFmtId="0" fontId="35" fillId="0" borderId="0" xfId="508" applyFont="1" applyAlignment="1">
      <alignment horizontal="left" vertical="center"/>
    </xf>
    <xf numFmtId="0" fontId="35" fillId="0" borderId="225" xfId="617" applyFont="1" applyBorder="1" applyAlignment="1">
      <alignment horizontal="left" vertical="center"/>
    </xf>
    <xf numFmtId="0" fontId="35" fillId="0" borderId="224" xfId="617" applyFont="1" applyBorder="1" applyAlignment="1">
      <alignment horizontal="left" vertical="center"/>
    </xf>
    <xf numFmtId="0" fontId="35" fillId="0" borderId="226" xfId="617" applyFont="1" applyBorder="1" applyAlignment="1">
      <alignment horizontal="left" vertical="center"/>
    </xf>
    <xf numFmtId="0" fontId="35" fillId="0" borderId="225" xfId="617" applyFont="1" applyBorder="1" applyAlignment="1">
      <alignment horizontal="left" vertical="center" wrapText="1"/>
    </xf>
    <xf numFmtId="0" fontId="35" fillId="0" borderId="224" xfId="617" applyFont="1" applyBorder="1" applyAlignment="1">
      <alignment horizontal="left" vertical="center" wrapText="1"/>
    </xf>
    <xf numFmtId="0" fontId="35" fillId="0" borderId="226" xfId="617" applyFont="1" applyBorder="1" applyAlignment="1">
      <alignment horizontal="left" vertical="center" wrapText="1"/>
    </xf>
    <xf numFmtId="0" fontId="26" fillId="0" borderId="225" xfId="506" applyFont="1" applyBorder="1" applyAlignment="1">
      <alignment horizontal="left" vertical="center" wrapText="1"/>
    </xf>
    <xf numFmtId="0" fontId="26" fillId="0" borderId="226" xfId="506" applyFont="1" applyBorder="1" applyAlignment="1">
      <alignment horizontal="left" vertical="center" wrapText="1"/>
    </xf>
    <xf numFmtId="193" fontId="26" fillId="0" borderId="0" xfId="0" applyNumberFormat="1" applyFont="1" applyAlignment="1">
      <alignment horizontal="center" vertical="center"/>
    </xf>
    <xf numFmtId="0" fontId="152" fillId="0" borderId="0" xfId="508" applyFont="1" applyAlignment="1">
      <alignment horizontal="justify" vertical="center" wrapText="1"/>
    </xf>
    <xf numFmtId="0" fontId="152" fillId="0" borderId="11" xfId="508" applyFont="1" applyBorder="1" applyAlignment="1">
      <alignment horizontal="justify" vertical="center" wrapText="1"/>
    </xf>
    <xf numFmtId="0" fontId="152" fillId="0" borderId="228" xfId="508" applyFont="1" applyBorder="1" applyAlignment="1">
      <alignment horizontal="justify" vertical="center" wrapText="1"/>
    </xf>
    <xf numFmtId="0" fontId="152" fillId="0" borderId="229" xfId="508" applyFont="1" applyBorder="1" applyAlignment="1">
      <alignment horizontal="justify" vertical="center" wrapText="1"/>
    </xf>
    <xf numFmtId="37" fontId="35" fillId="0" borderId="225" xfId="508" applyNumberFormat="1" applyFont="1" applyBorder="1" applyAlignment="1">
      <alignment horizontal="right" vertical="center"/>
    </xf>
    <xf numFmtId="37" fontId="35" fillId="0" borderId="224" xfId="508" applyNumberFormat="1" applyFont="1" applyBorder="1" applyAlignment="1">
      <alignment horizontal="right" vertical="center"/>
    </xf>
    <xf numFmtId="37" fontId="35" fillId="0" borderId="226" xfId="508" applyNumberFormat="1" applyFont="1" applyBorder="1" applyAlignment="1">
      <alignment horizontal="right" vertical="center"/>
    </xf>
    <xf numFmtId="197" fontId="26" fillId="0" borderId="225" xfId="345" applyNumberFormat="1" applyFont="1" applyFill="1" applyBorder="1" applyAlignment="1" applyProtection="1">
      <alignment vertical="center" wrapText="1"/>
    </xf>
    <xf numFmtId="197" fontId="26" fillId="0" borderId="226" xfId="345" applyNumberFormat="1" applyFont="1" applyFill="1" applyBorder="1" applyAlignment="1" applyProtection="1">
      <alignment vertical="center" wrapText="1"/>
    </xf>
    <xf numFmtId="0" fontId="28" fillId="0" borderId="227" xfId="508" applyFont="1" applyBorder="1" applyAlignment="1">
      <alignment horizontal="center" vertical="center" wrapText="1"/>
    </xf>
    <xf numFmtId="0" fontId="28" fillId="0" borderId="229" xfId="508" applyFont="1" applyBorder="1" applyAlignment="1">
      <alignment horizontal="center" vertical="center" wrapText="1"/>
    </xf>
    <xf numFmtId="0" fontId="28" fillId="0" borderId="118" xfId="508" applyFont="1" applyBorder="1" applyAlignment="1">
      <alignment horizontal="center" vertical="center" wrapText="1"/>
    </xf>
    <xf numFmtId="0" fontId="28" fillId="0" borderId="86" xfId="508" applyFont="1" applyBorder="1" applyAlignment="1">
      <alignment horizontal="center" vertical="center" wrapText="1"/>
    </xf>
    <xf numFmtId="191" fontId="26" fillId="0" borderId="225" xfId="508" applyNumberFormat="1" applyFont="1" applyBorder="1" applyAlignment="1">
      <alignment horizontal="center" vertical="center" wrapText="1"/>
    </xf>
    <xf numFmtId="191" fontId="26" fillId="0" borderId="226" xfId="508" applyNumberFormat="1" applyFont="1" applyBorder="1" applyAlignment="1">
      <alignment horizontal="center" vertical="center" wrapText="1"/>
    </xf>
    <xf numFmtId="193" fontId="223" fillId="0" borderId="0" xfId="0" applyNumberFormat="1" applyFont="1" applyAlignment="1">
      <alignment horizontal="center" vertical="center"/>
    </xf>
    <xf numFmtId="0" fontId="152" fillId="0" borderId="87" xfId="508" applyFont="1" applyBorder="1" applyAlignment="1">
      <alignment horizontal="justify" vertical="center" wrapText="1"/>
    </xf>
    <xf numFmtId="0" fontId="152" fillId="0" borderId="86" xfId="508" applyFont="1" applyBorder="1" applyAlignment="1">
      <alignment horizontal="justify" vertical="center" wrapText="1"/>
    </xf>
    <xf numFmtId="10" fontId="26" fillId="0" borderId="225" xfId="508" applyNumberFormat="1" applyFont="1" applyBorder="1" applyAlignment="1">
      <alignment horizontal="center" vertical="center" wrapText="1"/>
    </xf>
    <xf numFmtId="10" fontId="26" fillId="0" borderId="224" xfId="508" applyNumberFormat="1" applyFont="1" applyBorder="1" applyAlignment="1">
      <alignment horizontal="center" vertical="center" wrapText="1"/>
    </xf>
    <xf numFmtId="10" fontId="26" fillId="0" borderId="226" xfId="508" applyNumberFormat="1" applyFont="1" applyBorder="1" applyAlignment="1">
      <alignment horizontal="center" vertical="center" wrapText="1"/>
    </xf>
    <xf numFmtId="9" fontId="26" fillId="0" borderId="223" xfId="508" applyNumberFormat="1" applyFont="1" applyBorder="1" applyAlignment="1">
      <alignment horizontal="center" vertical="center" wrapText="1"/>
    </xf>
    <xf numFmtId="0" fontId="26" fillId="0" borderId="225" xfId="508" applyFont="1" applyBorder="1" applyAlignment="1">
      <alignment horizontal="justify" vertical="center" wrapText="1"/>
    </xf>
    <xf numFmtId="0" fontId="26" fillId="0" borderId="224" xfId="508" applyFont="1" applyBorder="1" applyAlignment="1">
      <alignment horizontal="justify" vertical="center" wrapText="1"/>
    </xf>
    <xf numFmtId="0" fontId="35" fillId="35" borderId="223" xfId="508" applyFont="1" applyFill="1" applyBorder="1" applyAlignment="1">
      <alignment vertical="center"/>
    </xf>
    <xf numFmtId="0" fontId="35" fillId="35" borderId="225" xfId="508" applyFont="1" applyFill="1" applyBorder="1" applyAlignment="1">
      <alignment horizontal="center" vertical="center" wrapText="1"/>
    </xf>
    <xf numFmtId="0" fontId="35" fillId="35" borderId="224" xfId="508" applyFont="1" applyFill="1" applyBorder="1" applyAlignment="1">
      <alignment horizontal="center" vertical="center" wrapText="1"/>
    </xf>
    <xf numFmtId="0" fontId="35" fillId="35" borderId="226" xfId="508" applyFont="1" applyFill="1" applyBorder="1" applyAlignment="1">
      <alignment horizontal="center" vertical="center" wrapText="1"/>
    </xf>
    <xf numFmtId="37" fontId="35" fillId="0" borderId="223" xfId="508" applyNumberFormat="1" applyFont="1" applyBorder="1" applyAlignment="1">
      <alignment horizontal="right" vertical="center"/>
    </xf>
    <xf numFmtId="0" fontId="26" fillId="0" borderId="0" xfId="508" applyFont="1" applyAlignment="1">
      <alignment horizontal="center" vertical="center"/>
    </xf>
    <xf numFmtId="0" fontId="28" fillId="0" borderId="10" xfId="508" applyFont="1" applyBorder="1" applyAlignment="1">
      <alignment horizontal="center" vertical="center" wrapText="1"/>
    </xf>
    <xf numFmtId="0" fontId="28" fillId="0" borderId="11" xfId="508" applyFont="1" applyBorder="1" applyAlignment="1">
      <alignment horizontal="center" vertical="center" wrapText="1"/>
    </xf>
    <xf numFmtId="0" fontId="35" fillId="35" borderId="225" xfId="508" applyFont="1" applyFill="1" applyBorder="1" applyAlignment="1">
      <alignment horizontal="center" vertical="center"/>
    </xf>
    <xf numFmtId="0" fontId="35" fillId="35" borderId="226" xfId="508" applyFont="1" applyFill="1" applyBorder="1" applyAlignment="1">
      <alignment horizontal="center" vertical="center"/>
    </xf>
    <xf numFmtId="219" fontId="35" fillId="0" borderId="0" xfId="508" applyNumberFormat="1" applyFont="1" applyAlignment="1">
      <alignment horizontal="left" vertical="center"/>
    </xf>
    <xf numFmtId="0" fontId="35" fillId="35" borderId="225" xfId="508" applyFont="1" applyFill="1" applyBorder="1" applyAlignment="1">
      <alignment horizontal="left" vertical="center"/>
    </xf>
    <xf numFmtId="0" fontId="35" fillId="35" borderId="224" xfId="508" applyFont="1" applyFill="1" applyBorder="1" applyAlignment="1">
      <alignment horizontal="left" vertical="center"/>
    </xf>
    <xf numFmtId="0" fontId="35" fillId="35" borderId="226" xfId="508" applyFont="1" applyFill="1" applyBorder="1" applyAlignment="1">
      <alignment horizontal="left" vertical="center"/>
    </xf>
    <xf numFmtId="217" fontId="35" fillId="0" borderId="235" xfId="508" applyNumberFormat="1" applyFont="1" applyBorder="1" applyAlignment="1">
      <alignment horizontal="center" vertical="center"/>
    </xf>
    <xf numFmtId="217" fontId="35" fillId="0" borderId="28" xfId="508" applyNumberFormat="1" applyFont="1" applyBorder="1" applyAlignment="1">
      <alignment horizontal="center" vertical="center"/>
    </xf>
    <xf numFmtId="197" fontId="26" fillId="0" borderId="225" xfId="345" applyNumberFormat="1" applyFont="1" applyFill="1" applyBorder="1" applyAlignment="1" applyProtection="1">
      <alignment horizontal="justify" vertical="center" wrapText="1"/>
    </xf>
    <xf numFmtId="197" fontId="26" fillId="0" borderId="224" xfId="345" applyNumberFormat="1" applyFont="1" applyFill="1" applyBorder="1" applyAlignment="1" applyProtection="1">
      <alignment horizontal="justify" vertical="center" wrapText="1"/>
    </xf>
    <xf numFmtId="186" fontId="35" fillId="35" borderId="223" xfId="508" applyNumberFormat="1" applyFont="1" applyFill="1" applyBorder="1" applyAlignment="1">
      <alignment vertical="center"/>
    </xf>
    <xf numFmtId="9" fontId="26" fillId="0" borderId="85" xfId="0" applyNumberFormat="1" applyFont="1" applyBorder="1" applyAlignment="1">
      <alignment horizontal="center" vertical="center" wrapText="1"/>
    </xf>
    <xf numFmtId="0" fontId="26" fillId="0" borderId="96" xfId="0" applyFont="1" applyBorder="1"/>
    <xf numFmtId="0" fontId="35" fillId="35" borderId="223" xfId="508" applyFont="1" applyFill="1" applyBorder="1" applyAlignment="1">
      <alignment horizontal="center" vertical="center" wrapText="1"/>
    </xf>
    <xf numFmtId="0" fontId="26" fillId="35" borderId="224" xfId="508" applyFont="1" applyFill="1" applyBorder="1" applyAlignment="1">
      <alignment horizontal="center" vertical="center" wrapText="1"/>
    </xf>
    <xf numFmtId="0" fontId="31" fillId="35" borderId="223" xfId="508" applyFont="1" applyFill="1" applyBorder="1" applyAlignment="1">
      <alignment horizontal="center" vertical="center" wrapText="1"/>
    </xf>
    <xf numFmtId="213" fontId="35" fillId="0" borderId="223" xfId="507" applyNumberFormat="1" applyFont="1" applyBorder="1" applyAlignment="1">
      <alignment horizontal="center" vertical="center"/>
    </xf>
    <xf numFmtId="213" fontId="35" fillId="0" borderId="190" xfId="507" applyNumberFormat="1" applyFont="1" applyBorder="1" applyAlignment="1">
      <alignment horizontal="center" vertical="center"/>
    </xf>
    <xf numFmtId="0" fontId="35" fillId="0" borderId="55" xfId="508" applyFont="1" applyBorder="1" applyAlignment="1">
      <alignment horizontal="center" vertical="center"/>
    </xf>
    <xf numFmtId="0" fontId="35" fillId="0" borderId="45" xfId="508" applyFont="1" applyBorder="1" applyAlignment="1">
      <alignment horizontal="center" vertical="center"/>
    </xf>
    <xf numFmtId="0" fontId="35" fillId="0" borderId="191" xfId="508" applyFont="1" applyBorder="1" applyAlignment="1">
      <alignment horizontal="center" vertical="center"/>
    </xf>
    <xf numFmtId="0" fontId="35" fillId="0" borderId="224" xfId="508" applyFont="1" applyBorder="1" applyAlignment="1">
      <alignment horizontal="center" vertical="center"/>
    </xf>
    <xf numFmtId="0" fontId="26" fillId="0" borderId="226" xfId="0" applyFont="1" applyBorder="1" applyAlignment="1">
      <alignment horizontal="center" vertical="center"/>
    </xf>
    <xf numFmtId="0" fontId="35" fillId="0" borderId="224" xfId="0" applyFont="1" applyBorder="1" applyAlignment="1">
      <alignment horizontal="center" vertical="center"/>
    </xf>
    <xf numFmtId="0" fontId="26" fillId="0" borderId="225" xfId="0" applyFont="1" applyBorder="1" applyAlignment="1">
      <alignment horizontal="center" vertical="center"/>
    </xf>
    <xf numFmtId="0" fontId="26" fillId="0" borderId="224" xfId="0" applyFont="1" applyBorder="1" applyAlignment="1">
      <alignment horizontal="center" vertical="center"/>
    </xf>
    <xf numFmtId="213" fontId="35" fillId="0" borderId="52" xfId="507" applyNumberFormat="1" applyFont="1" applyBorder="1" applyAlignment="1">
      <alignment horizontal="center" vertical="center"/>
    </xf>
    <xf numFmtId="213" fontId="35" fillId="0" borderId="18" xfId="507" applyNumberFormat="1" applyFont="1" applyBorder="1" applyAlignment="1">
      <alignment horizontal="center" vertical="center"/>
    </xf>
    <xf numFmtId="213" fontId="35" fillId="0" borderId="30" xfId="507" applyNumberFormat="1" applyFont="1" applyBorder="1" applyAlignment="1">
      <alignment horizontal="center" vertical="center"/>
    </xf>
    <xf numFmtId="227" fontId="35" fillId="0" borderId="21" xfId="0" applyNumberFormat="1" applyFont="1" applyBorder="1" applyAlignment="1">
      <alignment horizontal="center" vertical="center"/>
    </xf>
    <xf numFmtId="227" fontId="35" fillId="0" borderId="38" xfId="0" applyNumberFormat="1" applyFont="1" applyBorder="1" applyAlignment="1">
      <alignment horizontal="center" vertical="center"/>
    </xf>
    <xf numFmtId="213" fontId="35" fillId="0" borderId="225" xfId="507" applyNumberFormat="1" applyFont="1" applyBorder="1" applyAlignment="1">
      <alignment horizontal="center" vertical="center"/>
    </xf>
    <xf numFmtId="213" fontId="35" fillId="0" borderId="224" xfId="507" applyNumberFormat="1" applyFont="1" applyBorder="1" applyAlignment="1">
      <alignment horizontal="center" vertical="center"/>
    </xf>
    <xf numFmtId="213" fontId="35" fillId="0" borderId="230" xfId="507" applyNumberFormat="1" applyFont="1" applyBorder="1" applyAlignment="1">
      <alignment horizontal="center" vertical="center"/>
    </xf>
    <xf numFmtId="0" fontId="35" fillId="0" borderId="191" xfId="507" applyFont="1" applyBorder="1" applyAlignment="1">
      <alignment horizontal="center" vertical="center"/>
    </xf>
    <xf numFmtId="0" fontId="35" fillId="0" borderId="224" xfId="507" applyFont="1" applyBorder="1" applyAlignment="1">
      <alignment horizontal="center" vertical="center"/>
    </xf>
    <xf numFmtId="0" fontId="35" fillId="0" borderId="223" xfId="508" applyFont="1" applyBorder="1" applyAlignment="1">
      <alignment horizontal="center" vertical="center"/>
    </xf>
    <xf numFmtId="0" fontId="35" fillId="0" borderId="190" xfId="508" applyFont="1" applyBorder="1" applyAlignment="1">
      <alignment horizontal="center" vertical="center"/>
    </xf>
    <xf numFmtId="227" fontId="35" fillId="0" borderId="29" xfId="0" applyNumberFormat="1" applyFont="1" applyBorder="1" applyAlignment="1">
      <alignment horizontal="center" vertical="center"/>
    </xf>
    <xf numFmtId="227" fontId="35" fillId="0" borderId="46" xfId="0" applyNumberFormat="1" applyFont="1" applyBorder="1" applyAlignment="1">
      <alignment horizontal="center" vertical="center"/>
    </xf>
    <xf numFmtId="191" fontId="35" fillId="0" borderId="223" xfId="507" applyNumberFormat="1" applyFont="1" applyBorder="1" applyAlignment="1">
      <alignment horizontal="center" vertical="center"/>
    </xf>
    <xf numFmtId="191" fontId="35" fillId="0" borderId="190" xfId="507" applyNumberFormat="1" applyFont="1" applyBorder="1" applyAlignment="1">
      <alignment horizontal="center" vertical="center"/>
    </xf>
    <xf numFmtId="0" fontId="35" fillId="0" borderId="191" xfId="507" applyFont="1" applyBorder="1" applyAlignment="1">
      <alignment horizontal="center" vertical="center" wrapText="1"/>
    </xf>
    <xf numFmtId="0" fontId="35" fillId="0" borderId="224" xfId="507" applyFont="1" applyBorder="1" applyAlignment="1">
      <alignment horizontal="center" vertical="center" wrapText="1"/>
    </xf>
    <xf numFmtId="0" fontId="26" fillId="0" borderId="225" xfId="515" applyFont="1" applyBorder="1" applyAlignment="1">
      <alignment vertical="center" wrapText="1"/>
    </xf>
    <xf numFmtId="0" fontId="26" fillId="0" borderId="224" xfId="515" applyFont="1" applyBorder="1" applyAlignment="1">
      <alignment vertical="center" wrapText="1"/>
    </xf>
    <xf numFmtId="0" fontId="26" fillId="0" borderId="226" xfId="515" applyFont="1" applyBorder="1" applyAlignment="1">
      <alignment vertical="center" wrapText="1"/>
    </xf>
    <xf numFmtId="4" fontId="26" fillId="0" borderId="121" xfId="11018" applyNumberFormat="1" applyFont="1" applyBorder="1" applyAlignment="1">
      <alignment horizontal="center" vertical="center" wrapText="1"/>
    </xf>
    <xf numFmtId="4" fontId="26" fillId="0" borderId="122" xfId="11018" applyNumberFormat="1" applyFont="1" applyBorder="1" applyAlignment="1">
      <alignment horizontal="center" vertical="center" wrapText="1"/>
    </xf>
    <xf numFmtId="181" fontId="26" fillId="0" borderId="225" xfId="515" applyNumberFormat="1" applyFont="1" applyBorder="1" applyAlignment="1">
      <alignment horizontal="right" vertical="center" wrapText="1"/>
    </xf>
    <xf numFmtId="181" fontId="26" fillId="0" borderId="224" xfId="515" applyNumberFormat="1" applyFont="1" applyBorder="1" applyAlignment="1">
      <alignment horizontal="right" vertical="center" wrapText="1"/>
    </xf>
    <xf numFmtId="181" fontId="26" fillId="0" borderId="226" xfId="515" applyNumberFormat="1" applyFont="1" applyBorder="1" applyAlignment="1">
      <alignment horizontal="right" vertical="center" wrapText="1"/>
    </xf>
    <xf numFmtId="184" fontId="26" fillId="0" borderId="225" xfId="262" applyNumberFormat="1" applyFont="1" applyFill="1" applyBorder="1" applyAlignment="1">
      <alignment horizontal="right" vertical="center" wrapText="1"/>
    </xf>
    <xf numFmtId="184" fontId="26" fillId="0" borderId="226" xfId="262" applyNumberFormat="1" applyFont="1" applyFill="1" applyBorder="1" applyAlignment="1">
      <alignment horizontal="right" vertical="center" wrapText="1"/>
    </xf>
    <xf numFmtId="4" fontId="26" fillId="0" borderId="0" xfId="511" applyNumberFormat="1" applyFont="1" applyBorder="1" applyAlignment="1">
      <alignment horizontal="center" vertical="center" wrapText="1"/>
    </xf>
    <xf numFmtId="181" fontId="26" fillId="0" borderId="0" xfId="515" applyNumberFormat="1" applyFont="1" applyAlignment="1">
      <alignment horizontal="right" vertical="center" wrapText="1"/>
    </xf>
    <xf numFmtId="184" fontId="26" fillId="0" borderId="0" xfId="262" applyNumberFormat="1" applyFont="1" applyFill="1" applyBorder="1" applyAlignment="1">
      <alignment horizontal="right" vertical="center" wrapText="1"/>
    </xf>
    <xf numFmtId="199" fontId="35" fillId="0" borderId="223" xfId="347" applyNumberFormat="1" applyFont="1" applyFill="1" applyBorder="1" applyAlignment="1">
      <alignment horizontal="right" vertical="center"/>
    </xf>
    <xf numFmtId="2" fontId="26" fillId="0" borderId="121" xfId="11018" applyNumberFormat="1" applyFont="1" applyBorder="1" applyAlignment="1">
      <alignment horizontal="center" vertical="center" wrapText="1"/>
    </xf>
    <xf numFmtId="2" fontId="26" fillId="0" borderId="122" xfId="11018" applyNumberFormat="1" applyFont="1" applyBorder="1" applyAlignment="1">
      <alignment horizontal="center" vertical="center" wrapText="1"/>
    </xf>
    <xf numFmtId="181" fontId="26" fillId="46" borderId="225" xfId="515" applyNumberFormat="1" applyFont="1" applyFill="1" applyBorder="1" applyAlignment="1">
      <alignment horizontal="right" vertical="center" wrapText="1"/>
    </xf>
    <xf numFmtId="181" fontId="26" fillId="46" borderId="224" xfId="515" applyNumberFormat="1" applyFont="1" applyFill="1" applyBorder="1" applyAlignment="1">
      <alignment horizontal="right" vertical="center" wrapText="1"/>
    </xf>
    <xf numFmtId="181" fontId="26" fillId="46" borderId="226" xfId="515" applyNumberFormat="1" applyFont="1" applyFill="1" applyBorder="1" applyAlignment="1">
      <alignment horizontal="right" vertical="center" wrapText="1"/>
    </xf>
    <xf numFmtId="2" fontId="26" fillId="0" borderId="194" xfId="11018" applyNumberFormat="1" applyFont="1" applyBorder="1" applyAlignment="1">
      <alignment horizontal="center" vertical="center" wrapText="1"/>
    </xf>
    <xf numFmtId="2" fontId="26" fillId="0" borderId="195" xfId="11018" applyNumberFormat="1" applyFont="1" applyBorder="1" applyAlignment="1">
      <alignment horizontal="center" vertical="center" wrapText="1"/>
    </xf>
    <xf numFmtId="184" fontId="26" fillId="46" borderId="223" xfId="262" applyNumberFormat="1" applyFont="1" applyFill="1" applyBorder="1" applyAlignment="1">
      <alignment horizontal="right" vertical="center" wrapText="1"/>
    </xf>
    <xf numFmtId="4" fontId="26" fillId="0" borderId="225" xfId="511" applyNumberFormat="1" applyFont="1" applyBorder="1" applyAlignment="1">
      <alignment horizontal="center" vertical="center" wrapText="1"/>
    </xf>
    <xf numFmtId="4" fontId="26" fillId="0" borderId="226" xfId="511" applyNumberFormat="1" applyFont="1" applyBorder="1" applyAlignment="1">
      <alignment horizontal="center" vertical="center" wrapText="1"/>
    </xf>
    <xf numFmtId="4" fontId="26" fillId="0" borderId="194" xfId="11018" applyNumberFormat="1" applyFont="1" applyBorder="1" applyAlignment="1">
      <alignment horizontal="center" vertical="center" wrapText="1"/>
    </xf>
    <xf numFmtId="4" fontId="26" fillId="0" borderId="195" xfId="11018" applyNumberFormat="1" applyFont="1" applyBorder="1" applyAlignment="1">
      <alignment horizontal="center" vertical="center" wrapText="1"/>
    </xf>
    <xf numFmtId="184" fontId="26" fillId="0" borderId="223" xfId="259" applyNumberFormat="1" applyFont="1" applyFill="1" applyBorder="1" applyAlignment="1">
      <alignment horizontal="right" vertical="center" wrapText="1"/>
    </xf>
    <xf numFmtId="2" fontId="26" fillId="0" borderId="126" xfId="11018" applyNumberFormat="1" applyFont="1" applyBorder="1" applyAlignment="1">
      <alignment horizontal="center" vertical="center" wrapText="1"/>
    </xf>
    <xf numFmtId="2" fontId="26" fillId="0" borderId="127" xfId="11018" applyNumberFormat="1" applyFont="1" applyBorder="1" applyAlignment="1">
      <alignment horizontal="center" vertical="center" wrapText="1"/>
    </xf>
    <xf numFmtId="0" fontId="35" fillId="46" borderId="223" xfId="515" applyFont="1" applyFill="1" applyBorder="1" applyAlignment="1">
      <alignment horizontal="justify" vertical="center" wrapText="1"/>
    </xf>
    <xf numFmtId="4" fontId="26" fillId="0" borderId="225" xfId="11018" applyNumberFormat="1" applyFont="1" applyBorder="1" applyAlignment="1">
      <alignment horizontal="center" vertical="center" wrapText="1"/>
    </xf>
    <xf numFmtId="4" fontId="26" fillId="0" borderId="226" xfId="11018" applyNumberFormat="1" applyFont="1" applyBorder="1" applyAlignment="1">
      <alignment horizontal="center" vertical="center" wrapText="1"/>
    </xf>
    <xf numFmtId="0" fontId="35" fillId="0" borderId="223" xfId="0" applyFont="1" applyBorder="1" applyAlignment="1">
      <alignment horizontal="left" vertical="center" wrapText="1"/>
    </xf>
    <xf numFmtId="177" fontId="26" fillId="46" borderId="223" xfId="262" applyNumberFormat="1" applyFont="1" applyFill="1" applyBorder="1" applyAlignment="1">
      <alignment horizontal="right" vertical="center" wrapText="1"/>
    </xf>
    <xf numFmtId="0" fontId="35" fillId="0" borderId="223" xfId="515" applyFont="1" applyBorder="1" applyAlignment="1">
      <alignment horizontal="center" vertical="center" wrapText="1"/>
    </xf>
    <xf numFmtId="0" fontId="26" fillId="0" borderId="227" xfId="2515" applyBorder="1" applyAlignment="1">
      <alignment horizontal="center" vertical="center"/>
    </xf>
    <xf numFmtId="0" fontId="26" fillId="0" borderId="228" xfId="2515" applyBorder="1" applyAlignment="1">
      <alignment horizontal="center" vertical="center"/>
    </xf>
    <xf numFmtId="0" fontId="26" fillId="0" borderId="229" xfId="2515" applyBorder="1" applyAlignment="1">
      <alignment horizontal="center" vertical="center"/>
    </xf>
    <xf numFmtId="0" fontId="26" fillId="0" borderId="118" xfId="2515" applyBorder="1" applyAlignment="1">
      <alignment horizontal="center" vertical="center"/>
    </xf>
    <xf numFmtId="0" fontId="26" fillId="0" borderId="87" xfId="2515" applyBorder="1" applyAlignment="1">
      <alignment horizontal="center" vertical="center"/>
    </xf>
    <xf numFmtId="0" fontId="26" fillId="0" borderId="86" xfId="2515" applyBorder="1" applyAlignment="1">
      <alignment horizontal="center" vertical="center"/>
    </xf>
    <xf numFmtId="0" fontId="26" fillId="0" borderId="223" xfId="515" applyFont="1" applyBorder="1" applyAlignment="1">
      <alignment horizontal="justify" vertical="center" wrapText="1"/>
    </xf>
    <xf numFmtId="0" fontId="26" fillId="0" borderId="223" xfId="515" applyFont="1" applyBorder="1" applyAlignment="1">
      <alignment vertical="center"/>
    </xf>
    <xf numFmtId="0" fontId="35" fillId="43" borderId="225" xfId="515" applyFont="1" applyFill="1" applyBorder="1" applyAlignment="1">
      <alignment horizontal="center" vertical="center"/>
    </xf>
    <xf numFmtId="0" fontId="35" fillId="43" borderId="224" xfId="515" applyFont="1" applyFill="1" applyBorder="1" applyAlignment="1">
      <alignment horizontal="center" vertical="center"/>
    </xf>
    <xf numFmtId="0" fontId="26" fillId="0" borderId="225" xfId="0" applyFont="1" applyBorder="1" applyAlignment="1">
      <alignment vertical="center" wrapText="1"/>
    </xf>
    <xf numFmtId="0" fontId="26" fillId="0" borderId="224" xfId="0" applyFont="1" applyBorder="1" applyAlignment="1">
      <alignment vertical="center" wrapText="1"/>
    </xf>
    <xf numFmtId="185" fontId="35" fillId="43" borderId="28" xfId="259" applyNumberFormat="1" applyFont="1" applyFill="1" applyBorder="1" applyAlignment="1">
      <alignment horizontal="center" vertical="center" wrapText="1"/>
    </xf>
    <xf numFmtId="0" fontId="35" fillId="43" borderId="28" xfId="515" applyFont="1" applyFill="1" applyBorder="1" applyAlignment="1">
      <alignment horizontal="center" vertical="center"/>
    </xf>
    <xf numFmtId="0" fontId="35" fillId="43" borderId="225" xfId="511" applyFont="1" applyFill="1" applyBorder="1" applyAlignment="1">
      <alignment horizontal="center" vertical="center"/>
    </xf>
    <xf numFmtId="0" fontId="35" fillId="43" borderId="224" xfId="511" applyFont="1" applyFill="1" applyBorder="1" applyAlignment="1">
      <alignment horizontal="center" vertical="center"/>
    </xf>
    <xf numFmtId="0" fontId="35" fillId="43" borderId="226" xfId="511" applyFont="1" applyFill="1" applyBorder="1" applyAlignment="1">
      <alignment horizontal="center" vertical="center"/>
    </xf>
    <xf numFmtId="0" fontId="26" fillId="0" borderId="237" xfId="2515" applyBorder="1" applyAlignment="1">
      <alignment horizontal="center" vertical="center" wrapText="1"/>
    </xf>
    <xf numFmtId="0" fontId="26" fillId="0" borderId="228" xfId="2515" applyBorder="1" applyAlignment="1">
      <alignment horizontal="center" vertical="center" wrapText="1"/>
    </xf>
    <xf numFmtId="0" fontId="26" fillId="0" borderId="229" xfId="2515" applyBorder="1" applyAlignment="1">
      <alignment horizontal="center" vertical="center" wrapText="1"/>
    </xf>
    <xf numFmtId="0" fontId="26" fillId="0" borderId="98" xfId="2515" applyBorder="1" applyAlignment="1">
      <alignment horizontal="center" vertical="center" wrapText="1"/>
    </xf>
    <xf numFmtId="0" fontId="26" fillId="0" borderId="0" xfId="2515" applyAlignment="1">
      <alignment horizontal="center" vertical="center" wrapText="1"/>
    </xf>
    <xf numFmtId="0" fontId="26" fillId="0" borderId="11" xfId="2515" applyBorder="1" applyAlignment="1">
      <alignment horizontal="center" vertical="center" wrapText="1"/>
    </xf>
    <xf numFmtId="0" fontId="26" fillId="0" borderId="123" xfId="2515" applyBorder="1" applyAlignment="1">
      <alignment horizontal="center" vertical="center" wrapText="1"/>
    </xf>
    <xf numFmtId="0" fontId="26" fillId="0" borderId="87" xfId="2515" applyBorder="1" applyAlignment="1">
      <alignment horizontal="center" vertical="center" wrapText="1"/>
    </xf>
    <xf numFmtId="0" fontId="26" fillId="0" borderId="86" xfId="2515" applyBorder="1" applyAlignment="1">
      <alignment horizontal="center" vertical="center" wrapText="1"/>
    </xf>
    <xf numFmtId="0" fontId="35" fillId="84" borderId="236" xfId="11018" applyFont="1" applyFill="1" applyBorder="1" applyAlignment="1">
      <alignment horizontal="center" vertical="center" wrapText="1"/>
    </xf>
    <xf numFmtId="0" fontId="35" fillId="84" borderId="124" xfId="11018" applyFont="1" applyFill="1" applyBorder="1" applyAlignment="1">
      <alignment horizontal="center" vertical="center" wrapText="1"/>
    </xf>
    <xf numFmtId="0" fontId="35" fillId="84" borderId="125" xfId="11018" applyFont="1" applyFill="1" applyBorder="1" applyAlignment="1">
      <alignment horizontal="center" vertical="center" wrapText="1"/>
    </xf>
    <xf numFmtId="0" fontId="26" fillId="0" borderId="223" xfId="2515" applyBorder="1" applyAlignment="1">
      <alignment vertical="center" wrapText="1"/>
    </xf>
    <xf numFmtId="2" fontId="26" fillId="0" borderId="225" xfId="511" applyNumberFormat="1" applyFont="1" applyBorder="1" applyAlignment="1">
      <alignment horizontal="center" vertical="center" wrapText="1"/>
    </xf>
    <xf numFmtId="2" fontId="26" fillId="0" borderId="226" xfId="511" applyNumberFormat="1" applyFont="1" applyBorder="1" applyAlignment="1">
      <alignment horizontal="center" vertical="center" wrapText="1"/>
    </xf>
    <xf numFmtId="0" fontId="35" fillId="0" borderId="225" xfId="515" applyFont="1" applyBorder="1" applyAlignment="1">
      <alignment vertical="center"/>
    </xf>
    <xf numFmtId="0" fontId="35" fillId="0" borderId="224" xfId="515" applyFont="1" applyBorder="1" applyAlignment="1">
      <alignment vertical="center"/>
    </xf>
    <xf numFmtId="0" fontId="35" fillId="0" borderId="223" xfId="515" applyFont="1" applyBorder="1" applyAlignment="1">
      <alignment horizontal="center" vertical="center"/>
    </xf>
    <xf numFmtId="0" fontId="35" fillId="0" borderId="225" xfId="515" applyFont="1" applyBorder="1" applyAlignment="1">
      <alignment horizontal="justify" vertical="center"/>
    </xf>
    <xf numFmtId="0" fontId="35" fillId="0" borderId="224" xfId="515" applyFont="1" applyBorder="1" applyAlignment="1">
      <alignment horizontal="justify" vertical="center"/>
    </xf>
    <xf numFmtId="0" fontId="35" fillId="0" borderId="226" xfId="515" applyFont="1" applyBorder="1" applyAlignment="1">
      <alignment horizontal="justify" vertical="center"/>
    </xf>
    <xf numFmtId="0" fontId="35" fillId="43" borderId="28" xfId="0" applyFont="1" applyFill="1" applyBorder="1" applyAlignment="1">
      <alignment horizontal="center" vertical="center"/>
    </xf>
    <xf numFmtId="0" fontId="35" fillId="43" borderId="28" xfId="0" applyFont="1" applyFill="1" applyBorder="1" applyAlignment="1">
      <alignment horizontal="center" vertical="center" wrapText="1"/>
    </xf>
    <xf numFmtId="200" fontId="35" fillId="0" borderId="225" xfId="346" applyNumberFormat="1" applyFont="1" applyFill="1" applyBorder="1" applyAlignment="1">
      <alignment horizontal="center" vertical="center"/>
    </xf>
    <xf numFmtId="200" fontId="35" fillId="0" borderId="224" xfId="346" applyNumberFormat="1" applyFont="1" applyFill="1" applyBorder="1" applyAlignment="1">
      <alignment horizontal="center" vertical="center"/>
    </xf>
    <xf numFmtId="200" fontId="35" fillId="0" borderId="226" xfId="346" applyNumberFormat="1" applyFont="1" applyFill="1" applyBorder="1" applyAlignment="1">
      <alignment horizontal="center" vertical="center"/>
    </xf>
    <xf numFmtId="177" fontId="26" fillId="0" borderId="223" xfId="259" applyNumberFormat="1" applyFont="1" applyFill="1" applyBorder="1" applyAlignment="1">
      <alignment horizontal="right" vertical="center" wrapText="1"/>
    </xf>
    <xf numFmtId="0" fontId="35" fillId="0" borderId="223" xfId="515" applyFont="1" applyBorder="1" applyAlignment="1">
      <alignment horizontal="justify" vertical="center" wrapText="1"/>
    </xf>
    <xf numFmtId="4" fontId="26" fillId="0" borderId="126" xfId="11018" applyNumberFormat="1" applyFont="1" applyBorder="1" applyAlignment="1">
      <alignment horizontal="center" vertical="center" wrapText="1"/>
    </xf>
    <xf numFmtId="4" fontId="26" fillId="0" borderId="127" xfId="11018" applyNumberFormat="1" applyFont="1" applyBorder="1" applyAlignment="1">
      <alignment horizontal="center" vertical="center" wrapText="1"/>
    </xf>
    <xf numFmtId="0" fontId="35" fillId="35" borderId="223" xfId="35771" applyFont="1" applyFill="1" applyBorder="1" applyAlignment="1">
      <alignment horizontal="center" vertical="center" wrapText="1"/>
    </xf>
    <xf numFmtId="199" fontId="35" fillId="43" borderId="223" xfId="2516" applyNumberFormat="1" applyFont="1" applyFill="1" applyBorder="1" applyAlignment="1">
      <alignment horizontal="right" vertical="center"/>
    </xf>
    <xf numFmtId="0" fontId="35" fillId="0" borderId="223" xfId="35771" applyFont="1" applyBorder="1" applyAlignment="1">
      <alignment horizontal="center" vertical="center" wrapText="1"/>
    </xf>
    <xf numFmtId="199" fontId="35" fillId="0" borderId="223" xfId="2516" applyNumberFormat="1" applyFont="1" applyFill="1" applyBorder="1" applyAlignment="1">
      <alignment horizontal="right" vertical="center"/>
    </xf>
    <xf numFmtId="219" fontId="35" fillId="0" borderId="223" xfId="545" applyNumberFormat="1" applyFont="1" applyFill="1" applyBorder="1" applyAlignment="1">
      <alignment vertical="center"/>
    </xf>
    <xf numFmtId="177" fontId="35" fillId="0" borderId="223" xfId="259" applyNumberFormat="1" applyFont="1" applyFill="1" applyBorder="1" applyAlignment="1">
      <alignment horizontal="right" vertical="center" wrapText="1"/>
    </xf>
    <xf numFmtId="0" fontId="34" fillId="0" borderId="227" xfId="0" applyFont="1" applyBorder="1" applyAlignment="1">
      <alignment horizontal="center" vertical="center"/>
    </xf>
    <xf numFmtId="0" fontId="34" fillId="0" borderId="228" xfId="0" applyFont="1" applyBorder="1" applyAlignment="1">
      <alignment horizontal="center" vertical="center"/>
    </xf>
    <xf numFmtId="0" fontId="34" fillId="0" borderId="229" xfId="0" applyFont="1" applyBorder="1" applyAlignment="1">
      <alignment horizontal="center" vertical="center"/>
    </xf>
    <xf numFmtId="0" fontId="34" fillId="0" borderId="118" xfId="0" applyFont="1" applyBorder="1" applyAlignment="1">
      <alignment horizontal="center" vertical="center"/>
    </xf>
    <xf numFmtId="0" fontId="34" fillId="0" borderId="87" xfId="0" applyFont="1" applyBorder="1" applyAlignment="1">
      <alignment horizontal="center" vertical="center"/>
    </xf>
    <xf numFmtId="0" fontId="34" fillId="0" borderId="86" xfId="0" applyFont="1" applyBorder="1" applyAlignment="1">
      <alignment horizontal="center" vertical="center"/>
    </xf>
    <xf numFmtId="219" fontId="35" fillId="0" borderId="223" xfId="545" applyNumberFormat="1" applyFont="1" applyFill="1" applyBorder="1" applyAlignment="1">
      <alignment horizontal="right" vertical="center" wrapText="1"/>
    </xf>
    <xf numFmtId="0" fontId="26" fillId="0" borderId="227" xfId="2515" applyBorder="1" applyAlignment="1">
      <alignment horizontal="center" vertical="center" wrapText="1"/>
    </xf>
    <xf numFmtId="0" fontId="26" fillId="0" borderId="10" xfId="2515" applyBorder="1" applyAlignment="1">
      <alignment horizontal="center" vertical="center" wrapText="1"/>
    </xf>
    <xf numFmtId="0" fontId="26" fillId="0" borderId="118" xfId="2515" applyBorder="1" applyAlignment="1">
      <alignment horizontal="center" vertical="center" wrapText="1"/>
    </xf>
    <xf numFmtId="177" fontId="26" fillId="0" borderId="225" xfId="259" applyNumberFormat="1" applyFont="1" applyFill="1" applyBorder="1" applyAlignment="1">
      <alignment horizontal="right" vertical="center" wrapText="1"/>
    </xf>
    <xf numFmtId="177" fontId="26" fillId="0" borderId="226" xfId="259" applyNumberFormat="1" applyFont="1" applyFill="1" applyBorder="1" applyAlignment="1">
      <alignment horizontal="right" vertical="center" wrapText="1"/>
    </xf>
    <xf numFmtId="0" fontId="26" fillId="0" borderId="0" xfId="515" applyFont="1" applyAlignment="1">
      <alignment vertical="center" wrapText="1"/>
    </xf>
    <xf numFmtId="0" fontId="35" fillId="43" borderId="223" xfId="515" applyFont="1" applyFill="1" applyBorder="1" applyAlignment="1">
      <alignment horizontal="center" vertical="center"/>
    </xf>
    <xf numFmtId="199" fontId="35" fillId="43" borderId="223" xfId="515" applyNumberFormat="1" applyFont="1" applyFill="1" applyBorder="1" applyAlignment="1">
      <alignment horizontal="center" vertical="center" wrapText="1"/>
    </xf>
    <xf numFmtId="179" fontId="35" fillId="43" borderId="223" xfId="515" applyNumberFormat="1" applyFont="1" applyFill="1" applyBorder="1" applyAlignment="1">
      <alignment horizontal="center" vertical="center" wrapText="1"/>
    </xf>
    <xf numFmtId="184" fontId="35" fillId="0" borderId="223" xfId="347" applyNumberFormat="1" applyFont="1" applyFill="1" applyBorder="1" applyAlignment="1">
      <alignment horizontal="right" vertical="center"/>
    </xf>
    <xf numFmtId="184" fontId="35" fillId="0" borderId="225" xfId="347" applyNumberFormat="1" applyFont="1" applyFill="1" applyBorder="1" applyAlignment="1">
      <alignment horizontal="right" vertical="center"/>
    </xf>
    <xf numFmtId="184" fontId="35" fillId="0" borderId="226" xfId="347" applyNumberFormat="1" applyFont="1" applyFill="1" applyBorder="1" applyAlignment="1">
      <alignment horizontal="right" vertical="center"/>
    </xf>
    <xf numFmtId="0" fontId="35" fillId="0" borderId="225" xfId="515" applyFont="1" applyBorder="1" applyAlignment="1">
      <alignment horizontal="center" vertical="center" wrapText="1"/>
    </xf>
    <xf numFmtId="0" fontId="35" fillId="0" borderId="224" xfId="515" applyFont="1" applyBorder="1" applyAlignment="1">
      <alignment horizontal="center" vertical="center" wrapText="1"/>
    </xf>
    <xf numFmtId="0" fontId="35" fillId="0" borderId="226" xfId="515" applyFont="1" applyBorder="1" applyAlignment="1">
      <alignment horizontal="center" vertical="center" wrapText="1"/>
    </xf>
    <xf numFmtId="0" fontId="35" fillId="0" borderId="235" xfId="515" applyFont="1" applyBorder="1" applyAlignment="1">
      <alignment horizontal="justify" vertical="center" wrapText="1"/>
    </xf>
    <xf numFmtId="0" fontId="35" fillId="0" borderId="225" xfId="0" applyFont="1" applyBorder="1" applyAlignment="1">
      <alignment horizontal="left" vertical="center" wrapText="1"/>
    </xf>
    <xf numFmtId="0" fontId="35" fillId="0" borderId="224" xfId="0" applyFont="1" applyBorder="1" applyAlignment="1">
      <alignment horizontal="left" vertical="center" wrapText="1"/>
    </xf>
    <xf numFmtId="0" fontId="35" fillId="0" borderId="226" xfId="0" applyFont="1" applyBorder="1" applyAlignment="1">
      <alignment horizontal="left" vertical="center" wrapText="1"/>
    </xf>
    <xf numFmtId="0" fontId="37" fillId="0" borderId="227" xfId="0" applyFont="1" applyBorder="1" applyAlignment="1">
      <alignment horizontal="center" vertical="center"/>
    </xf>
    <xf numFmtId="0" fontId="37" fillId="0" borderId="228" xfId="0" applyFont="1" applyBorder="1" applyAlignment="1">
      <alignment horizontal="center" vertical="center"/>
    </xf>
    <xf numFmtId="0" fontId="37" fillId="0" borderId="229" xfId="0" applyFont="1" applyBorder="1" applyAlignment="1">
      <alignment horizontal="center" vertical="center"/>
    </xf>
    <xf numFmtId="0" fontId="37" fillId="0" borderId="10" xfId="0" applyFont="1" applyBorder="1" applyAlignment="1">
      <alignment horizontal="center" vertical="center"/>
    </xf>
    <xf numFmtId="0" fontId="37" fillId="0" borderId="0" xfId="0" applyFont="1" applyAlignment="1">
      <alignment horizontal="center" vertical="center"/>
    </xf>
    <xf numFmtId="0" fontId="37" fillId="0" borderId="11" xfId="0" applyFont="1" applyBorder="1" applyAlignment="1">
      <alignment horizontal="center" vertical="center"/>
    </xf>
    <xf numFmtId="0" fontId="37" fillId="0" borderId="118" xfId="0" applyFont="1" applyBorder="1" applyAlignment="1">
      <alignment horizontal="center" vertical="center"/>
    </xf>
    <xf numFmtId="0" fontId="37" fillId="0" borderId="87" xfId="0" applyFont="1" applyBorder="1" applyAlignment="1">
      <alignment horizontal="center" vertical="center"/>
    </xf>
    <xf numFmtId="0" fontId="37" fillId="0" borderId="86" xfId="0" applyFont="1" applyBorder="1" applyAlignment="1">
      <alignment horizontal="center" vertical="center"/>
    </xf>
    <xf numFmtId="0" fontId="156" fillId="0" borderId="228" xfId="514" applyFont="1" applyBorder="1" applyAlignment="1">
      <alignment horizontal="center" vertical="center" wrapText="1"/>
    </xf>
    <xf numFmtId="184" fontId="95" fillId="0" borderId="87" xfId="259" applyNumberFormat="1" applyFont="1" applyFill="1" applyBorder="1" applyAlignment="1">
      <alignment horizontal="right" vertical="center" wrapText="1"/>
    </xf>
    <xf numFmtId="184" fontId="95" fillId="0" borderId="86" xfId="259" applyNumberFormat="1" applyFont="1" applyFill="1" applyBorder="1" applyAlignment="1">
      <alignment horizontal="right" vertical="center" wrapText="1"/>
    </xf>
    <xf numFmtId="184" fontId="35" fillId="0" borderId="223" xfId="259" applyNumberFormat="1" applyFont="1" applyFill="1" applyBorder="1" applyAlignment="1">
      <alignment horizontal="right" vertical="center" wrapText="1"/>
    </xf>
    <xf numFmtId="4" fontId="95" fillId="0" borderId="87" xfId="511" applyNumberFormat="1" applyFont="1" applyBorder="1" applyAlignment="1">
      <alignment horizontal="center" vertical="center" wrapText="1"/>
    </xf>
    <xf numFmtId="181" fontId="95" fillId="0" borderId="87" xfId="515" applyNumberFormat="1" applyFont="1" applyBorder="1" applyAlignment="1">
      <alignment horizontal="right" vertical="center" wrapText="1"/>
    </xf>
    <xf numFmtId="177" fontId="26" fillId="0" borderId="223" xfId="262" applyNumberFormat="1" applyFont="1" applyFill="1" applyBorder="1" applyAlignment="1">
      <alignment horizontal="right" vertical="center" wrapText="1"/>
    </xf>
    <xf numFmtId="184" fontId="35" fillId="46" borderId="223" xfId="347" applyNumberFormat="1" applyFont="1" applyFill="1" applyBorder="1" applyAlignment="1">
      <alignment horizontal="right" vertical="center"/>
    </xf>
    <xf numFmtId="0" fontId="35" fillId="46" borderId="223" xfId="515" applyFont="1" applyFill="1" applyBorder="1" applyAlignment="1">
      <alignment horizontal="center" vertical="center" wrapText="1"/>
    </xf>
    <xf numFmtId="0" fontId="35" fillId="46" borderId="225" xfId="515" applyFont="1" applyFill="1" applyBorder="1" applyAlignment="1">
      <alignment horizontal="center" vertical="center" wrapText="1"/>
    </xf>
    <xf numFmtId="0" fontId="35" fillId="46" borderId="224" xfId="515" applyFont="1" applyFill="1" applyBorder="1" applyAlignment="1">
      <alignment horizontal="center" vertical="center" wrapText="1"/>
    </xf>
    <xf numFmtId="0" fontId="35" fillId="46" borderId="226" xfId="515" applyFont="1" applyFill="1" applyBorder="1" applyAlignment="1">
      <alignment horizontal="center" vertical="center" wrapText="1"/>
    </xf>
    <xf numFmtId="184" fontId="35" fillId="46" borderId="28" xfId="347" applyNumberFormat="1" applyFont="1" applyFill="1" applyBorder="1" applyAlignment="1">
      <alignment horizontal="right" vertical="center"/>
    </xf>
    <xf numFmtId="0" fontId="26" fillId="0" borderId="197" xfId="2515" applyBorder="1" applyAlignment="1">
      <alignment horizontal="center" vertical="center" wrapText="1"/>
    </xf>
    <xf numFmtId="0" fontId="26" fillId="0" borderId="224" xfId="2515" applyBorder="1" applyAlignment="1">
      <alignment horizontal="center" vertical="center" wrapText="1"/>
    </xf>
    <xf numFmtId="0" fontId="26" fillId="0" borderId="226" xfId="2515" applyBorder="1" applyAlignment="1">
      <alignment horizontal="center" vertical="center" wrapText="1"/>
    </xf>
    <xf numFmtId="0" fontId="103" fillId="46" borderId="87" xfId="0" applyFont="1" applyFill="1" applyBorder="1" applyAlignment="1">
      <alignment horizontal="center" vertical="center"/>
    </xf>
    <xf numFmtId="0" fontId="35" fillId="46" borderId="223" xfId="2515" applyFont="1" applyFill="1" applyBorder="1" applyAlignment="1">
      <alignment horizontal="justify" vertical="center" wrapText="1"/>
    </xf>
    <xf numFmtId="0" fontId="26" fillId="0" borderId="225" xfId="2515" applyBorder="1" applyAlignment="1">
      <alignment horizontal="center" vertical="center" wrapText="1"/>
    </xf>
    <xf numFmtId="0" fontId="35" fillId="46" borderId="28" xfId="515" applyFont="1" applyFill="1" applyBorder="1" applyAlignment="1">
      <alignment horizontal="center" vertical="center" wrapText="1"/>
    </xf>
    <xf numFmtId="0" fontId="37" fillId="46" borderId="0" xfId="0" applyFont="1" applyFill="1" applyAlignment="1">
      <alignment horizontal="center" vertical="center"/>
    </xf>
    <xf numFmtId="0" fontId="37" fillId="46" borderId="11" xfId="0" applyFont="1" applyFill="1" applyBorder="1" applyAlignment="1">
      <alignment horizontal="center" vertical="center"/>
    </xf>
    <xf numFmtId="0" fontId="26" fillId="84" borderId="227" xfId="11018" applyFont="1" applyFill="1" applyBorder="1" applyAlignment="1">
      <alignment horizontal="center" vertical="center" wrapText="1"/>
    </xf>
    <xf numFmtId="0" fontId="26" fillId="84" borderId="228" xfId="11018" applyFont="1" applyFill="1" applyBorder="1" applyAlignment="1">
      <alignment horizontal="center" vertical="center" wrapText="1"/>
    </xf>
    <xf numFmtId="0" fontId="26" fillId="84" borderId="229" xfId="11018" applyFont="1" applyFill="1" applyBorder="1" applyAlignment="1">
      <alignment horizontal="center" vertical="center" wrapText="1"/>
    </xf>
    <xf numFmtId="0" fontId="26" fillId="84" borderId="10" xfId="11018" applyFont="1" applyFill="1" applyBorder="1" applyAlignment="1">
      <alignment horizontal="center" vertical="center" wrapText="1"/>
    </xf>
    <xf numFmtId="0" fontId="26" fillId="84" borderId="0" xfId="11018" applyFont="1" applyFill="1" applyAlignment="1">
      <alignment horizontal="center" vertical="center" wrapText="1"/>
    </xf>
    <xf numFmtId="0" fontId="26" fillId="84" borderId="11" xfId="11018" applyFont="1" applyFill="1" applyBorder="1" applyAlignment="1">
      <alignment horizontal="center" vertical="center" wrapText="1"/>
    </xf>
    <xf numFmtId="0" fontId="26" fillId="84" borderId="118" xfId="11018" applyFont="1" applyFill="1" applyBorder="1" applyAlignment="1">
      <alignment horizontal="center" vertical="center" wrapText="1"/>
    </xf>
    <xf numFmtId="0" fontId="26" fillId="84" borderId="87" xfId="11018" applyFont="1" applyFill="1" applyBorder="1" applyAlignment="1">
      <alignment horizontal="center" vertical="center" wrapText="1"/>
    </xf>
    <xf numFmtId="0" fontId="26" fillId="84" borderId="86" xfId="11018" applyFont="1" applyFill="1" applyBorder="1" applyAlignment="1">
      <alignment horizontal="center" vertical="center" wrapText="1"/>
    </xf>
    <xf numFmtId="0" fontId="34" fillId="0" borderId="20" xfId="0" applyFont="1" applyBorder="1" applyAlignment="1">
      <alignment horizontal="center" vertical="center"/>
    </xf>
    <xf numFmtId="0" fontId="34" fillId="0" borderId="21" xfId="0" applyFont="1" applyBorder="1" applyAlignment="1">
      <alignment horizontal="center" vertical="center"/>
    </xf>
    <xf numFmtId="0" fontId="34" fillId="0" borderId="38" xfId="0" applyFont="1" applyBorder="1" applyAlignment="1">
      <alignment horizontal="center" vertical="center"/>
    </xf>
    <xf numFmtId="0" fontId="34" fillId="0" borderId="189" xfId="0" applyFont="1" applyBorder="1" applyAlignment="1">
      <alignment horizontal="center" vertical="center"/>
    </xf>
    <xf numFmtId="0" fontId="34" fillId="0" borderId="223" xfId="0" applyFont="1" applyBorder="1" applyAlignment="1">
      <alignment horizontal="center" vertical="center"/>
    </xf>
    <xf numFmtId="0" fontId="34" fillId="0" borderId="190" xfId="0" applyFont="1" applyBorder="1" applyAlignment="1">
      <alignment horizontal="center" vertical="center"/>
    </xf>
    <xf numFmtId="0" fontId="35" fillId="0" borderId="27" xfId="0" applyFont="1" applyBorder="1" applyAlignment="1">
      <alignment horizontal="center" vertical="center"/>
    </xf>
    <xf numFmtId="0" fontId="35" fillId="0" borderId="23" xfId="0" applyFont="1" applyBorder="1" applyAlignment="1">
      <alignment horizontal="center" vertical="center"/>
    </xf>
    <xf numFmtId="0" fontId="35" fillId="0" borderId="33" xfId="0" applyFont="1" applyBorder="1" applyAlignment="1">
      <alignment horizontal="center" vertical="center"/>
    </xf>
    <xf numFmtId="0" fontId="26" fillId="0" borderId="20" xfId="0" applyFont="1" applyBorder="1" applyAlignment="1">
      <alignment horizontal="center" vertical="center"/>
    </xf>
    <xf numFmtId="0" fontId="26" fillId="0" borderId="21" xfId="0" applyFont="1" applyBorder="1" applyAlignment="1">
      <alignment horizontal="center" vertical="center"/>
    </xf>
    <xf numFmtId="0" fontId="26" fillId="0" borderId="38" xfId="0" applyFont="1" applyBorder="1" applyAlignment="1">
      <alignment horizontal="center" vertical="center"/>
    </xf>
    <xf numFmtId="0" fontId="26" fillId="0" borderId="189" xfId="0" applyFont="1" applyBorder="1" applyAlignment="1">
      <alignment horizontal="center" vertical="center"/>
    </xf>
    <xf numFmtId="0" fontId="26" fillId="0" borderId="223" xfId="0" applyFont="1" applyBorder="1" applyAlignment="1">
      <alignment horizontal="center" vertical="center"/>
    </xf>
    <xf numFmtId="0" fontId="26" fillId="0" borderId="190" xfId="0" applyFont="1" applyBorder="1" applyAlignment="1">
      <alignment horizontal="center" vertical="center"/>
    </xf>
    <xf numFmtId="0" fontId="26" fillId="0" borderId="27" xfId="0" applyFont="1" applyBorder="1" applyAlignment="1">
      <alignment horizontal="center" vertical="center"/>
    </xf>
    <xf numFmtId="0" fontId="26" fillId="0" borderId="23" xfId="0" applyFont="1" applyBorder="1" applyAlignment="1">
      <alignment horizontal="center" vertical="center"/>
    </xf>
    <xf numFmtId="0" fontId="26" fillId="0" borderId="33" xfId="0" applyFont="1" applyBorder="1" applyAlignment="1">
      <alignment horizontal="center" vertical="center"/>
    </xf>
    <xf numFmtId="0" fontId="35" fillId="0" borderId="224" xfId="511" applyFont="1" applyBorder="1" applyAlignment="1">
      <alignment horizontal="center" vertical="center"/>
    </xf>
    <xf numFmtId="0" fontId="35" fillId="0" borderId="223" xfId="511" applyFont="1" applyBorder="1" applyAlignment="1">
      <alignment horizontal="center" vertical="center"/>
    </xf>
    <xf numFmtId="0" fontId="35" fillId="0" borderId="225" xfId="0" applyFont="1" applyBorder="1" applyAlignment="1">
      <alignment vertical="center"/>
    </xf>
    <xf numFmtId="0" fontId="35" fillId="0" borderId="224" xfId="0" applyFont="1" applyBorder="1" applyAlignment="1">
      <alignment vertical="center"/>
    </xf>
    <xf numFmtId="0" fontId="35" fillId="0" borderId="226" xfId="0" applyFont="1" applyBorder="1" applyAlignment="1">
      <alignment vertical="center"/>
    </xf>
    <xf numFmtId="0" fontId="26" fillId="0" borderId="14" xfId="0" applyFont="1" applyBorder="1" applyAlignment="1">
      <alignment horizontal="center" vertical="center" wrapText="1"/>
    </xf>
    <xf numFmtId="0" fontId="26" fillId="0" borderId="57" xfId="0" applyFont="1" applyBorder="1" applyAlignment="1">
      <alignment horizontal="center" vertical="center" wrapText="1"/>
    </xf>
    <xf numFmtId="0" fontId="35" fillId="0" borderId="14" xfId="0" applyFont="1" applyBorder="1" applyAlignment="1">
      <alignment horizontal="center" vertical="center" wrapText="1"/>
    </xf>
    <xf numFmtId="0" fontId="35" fillId="0" borderId="15" xfId="0" applyFont="1" applyBorder="1" applyAlignment="1">
      <alignment horizontal="center" vertical="center" wrapText="1"/>
    </xf>
    <xf numFmtId="0" fontId="35" fillId="0" borderId="32" xfId="0" applyFont="1" applyBorder="1" applyAlignment="1">
      <alignment horizontal="center" vertical="center" wrapText="1"/>
    </xf>
    <xf numFmtId="0" fontId="26" fillId="0" borderId="10" xfId="515" applyFont="1" applyBorder="1" applyAlignment="1">
      <alignment vertical="center"/>
    </xf>
    <xf numFmtId="0" fontId="26" fillId="0" borderId="0" xfId="515" applyFont="1" applyAlignment="1">
      <alignment vertical="center"/>
    </xf>
    <xf numFmtId="0" fontId="26" fillId="0" borderId="11" xfId="515" applyFont="1" applyBorder="1" applyAlignment="1">
      <alignment vertical="center"/>
    </xf>
    <xf numFmtId="0" fontId="35" fillId="0" borderId="225" xfId="515" applyFont="1" applyBorder="1" applyAlignment="1">
      <alignment vertical="center" wrapText="1"/>
    </xf>
    <xf numFmtId="0" fontId="35" fillId="0" borderId="224" xfId="515" applyFont="1" applyBorder="1" applyAlignment="1">
      <alignment vertical="center" wrapText="1"/>
    </xf>
    <xf numFmtId="0" fontId="35" fillId="0" borderId="226" xfId="515" applyFont="1" applyBorder="1" applyAlignment="1">
      <alignment vertical="center" wrapText="1"/>
    </xf>
    <xf numFmtId="4" fontId="26" fillId="0" borderId="85" xfId="11018" applyNumberFormat="1" applyFont="1" applyBorder="1" applyAlignment="1">
      <alignment horizontal="center" vertical="center" wrapText="1"/>
    </xf>
    <xf numFmtId="4" fontId="26" fillId="0" borderId="96" xfId="11018" applyNumberFormat="1" applyFont="1" applyBorder="1" applyAlignment="1">
      <alignment horizontal="center" vertical="center" wrapText="1"/>
    </xf>
    <xf numFmtId="0" fontId="42" fillId="0" borderId="228" xfId="508" applyFont="1" applyBorder="1" applyAlignment="1">
      <alignment horizontal="justify" vertical="center" wrapText="1"/>
    </xf>
    <xf numFmtId="0" fontId="42" fillId="0" borderId="229" xfId="508" applyFont="1" applyBorder="1" applyAlignment="1">
      <alignment horizontal="justify" vertical="center" wrapText="1"/>
    </xf>
    <xf numFmtId="0" fontId="42" fillId="0" borderId="0" xfId="508" applyFont="1" applyAlignment="1">
      <alignment horizontal="justify" vertical="center" wrapText="1"/>
    </xf>
    <xf numFmtId="0" fontId="42" fillId="0" borderId="11" xfId="508" applyFont="1" applyBorder="1" applyAlignment="1">
      <alignment horizontal="justify" vertical="center" wrapText="1"/>
    </xf>
    <xf numFmtId="9" fontId="28" fillId="0" borderId="223" xfId="508" applyNumberFormat="1" applyFont="1" applyBorder="1" applyAlignment="1">
      <alignment horizontal="center" vertical="center" wrapText="1"/>
    </xf>
    <xf numFmtId="0" fontId="26" fillId="0" borderId="26" xfId="0" applyFont="1" applyBorder="1" applyAlignment="1">
      <alignment horizontal="center" vertical="top" wrapText="1"/>
    </xf>
    <xf numFmtId="0" fontId="0" fillId="0" borderId="31" xfId="0" applyBorder="1" applyAlignment="1">
      <alignment horizontal="center" vertical="top" wrapText="1"/>
    </xf>
    <xf numFmtId="0" fontId="0" fillId="0" borderId="40" xfId="0" applyBorder="1" applyAlignment="1">
      <alignment horizontal="center" vertical="top" wrapText="1"/>
    </xf>
    <xf numFmtId="37" fontId="36" fillId="0" borderId="225" xfId="508" applyNumberFormat="1" applyFont="1" applyBorder="1" applyAlignment="1">
      <alignment horizontal="right" vertical="center"/>
    </xf>
    <xf numFmtId="37" fontId="36" fillId="0" borderId="224" xfId="508" applyNumberFormat="1" applyFont="1" applyBorder="1" applyAlignment="1">
      <alignment horizontal="right" vertical="center"/>
    </xf>
    <xf numFmtId="37" fontId="36" fillId="0" borderId="226" xfId="508" applyNumberFormat="1" applyFont="1" applyBorder="1" applyAlignment="1">
      <alignment horizontal="right" vertical="center"/>
    </xf>
    <xf numFmtId="0" fontId="36" fillId="0" borderId="0" xfId="508" applyFont="1" applyAlignment="1">
      <alignment horizontal="left" vertical="center"/>
    </xf>
    <xf numFmtId="219" fontId="36" fillId="0" borderId="0" xfId="508" applyNumberFormat="1" applyFont="1" applyAlignment="1">
      <alignment horizontal="left" vertical="center"/>
    </xf>
    <xf numFmtId="0" fontId="36" fillId="35" borderId="223" xfId="508" applyFont="1" applyFill="1" applyBorder="1" applyAlignment="1">
      <alignment horizontal="center" vertical="center"/>
    </xf>
    <xf numFmtId="0" fontId="36" fillId="35" borderId="225" xfId="508" applyFont="1" applyFill="1" applyBorder="1" applyAlignment="1">
      <alignment horizontal="center" vertical="center"/>
    </xf>
    <xf numFmtId="0" fontId="36" fillId="35" borderId="226" xfId="508" applyFont="1" applyFill="1" applyBorder="1" applyAlignment="1">
      <alignment horizontal="center" vertical="center"/>
    </xf>
    <xf numFmtId="0" fontId="36" fillId="35" borderId="225" xfId="508" applyFont="1" applyFill="1" applyBorder="1" applyAlignment="1">
      <alignment horizontal="center" vertical="center" wrapText="1"/>
    </xf>
    <xf numFmtId="0" fontId="36" fillId="35" borderId="226" xfId="508" applyFont="1" applyFill="1" applyBorder="1" applyAlignment="1">
      <alignment horizontal="center" vertical="center" wrapText="1"/>
    </xf>
    <xf numFmtId="0" fontId="36" fillId="0" borderId="42" xfId="508" applyFont="1" applyBorder="1" applyAlignment="1">
      <alignment horizontal="center" vertical="center"/>
    </xf>
    <xf numFmtId="0" fontId="36" fillId="0" borderId="192" xfId="508" applyFont="1" applyBorder="1" applyAlignment="1">
      <alignment horizontal="center" vertical="center"/>
    </xf>
    <xf numFmtId="0" fontId="36" fillId="0" borderId="44" xfId="508" applyFont="1" applyBorder="1" applyAlignment="1">
      <alignment horizontal="center" vertical="center"/>
    </xf>
    <xf numFmtId="0" fontId="36" fillId="0" borderId="64" xfId="617" applyFont="1" applyBorder="1" applyAlignment="1">
      <alignment horizontal="center" vertical="center"/>
    </xf>
    <xf numFmtId="0" fontId="36" fillId="0" borderId="28" xfId="617" applyFont="1" applyBorder="1" applyAlignment="1">
      <alignment horizontal="center" vertical="center"/>
    </xf>
    <xf numFmtId="191" fontId="31" fillId="0" borderId="118" xfId="507" applyNumberFormat="1" applyFont="1" applyBorder="1" applyAlignment="1">
      <alignment horizontal="center" vertical="center"/>
    </xf>
    <xf numFmtId="191" fontId="31" fillId="0" borderId="87" xfId="507" applyNumberFormat="1" applyFont="1" applyBorder="1" applyAlignment="1">
      <alignment horizontal="center" vertical="center"/>
    </xf>
    <xf numFmtId="191" fontId="31" fillId="0" borderId="63" xfId="507" applyNumberFormat="1" applyFont="1" applyBorder="1" applyAlignment="1">
      <alignment horizontal="center" vertical="center"/>
    </xf>
    <xf numFmtId="191" fontId="28" fillId="0" borderId="225" xfId="508" applyNumberFormat="1" applyFont="1" applyBorder="1" applyAlignment="1">
      <alignment horizontal="center" vertical="center" wrapText="1"/>
    </xf>
    <xf numFmtId="191" fontId="28" fillId="0" borderId="226" xfId="508" applyNumberFormat="1" applyFont="1" applyBorder="1" applyAlignment="1">
      <alignment horizontal="center" vertical="center" wrapText="1"/>
    </xf>
    <xf numFmtId="191" fontId="31" fillId="0" borderId="225" xfId="507" applyNumberFormat="1" applyFont="1" applyBorder="1" applyAlignment="1">
      <alignment horizontal="center" vertical="center"/>
    </xf>
    <xf numFmtId="191" fontId="31" fillId="0" borderId="224" xfId="507" applyNumberFormat="1" applyFont="1" applyBorder="1" applyAlignment="1">
      <alignment horizontal="center" vertical="center"/>
    </xf>
    <xf numFmtId="191" fontId="31" fillId="0" borderId="230" xfId="507" applyNumberFormat="1" applyFont="1" applyBorder="1" applyAlignment="1">
      <alignment horizontal="center" vertical="center"/>
    </xf>
    <xf numFmtId="0" fontId="0" fillId="0" borderId="24" xfId="0" applyBorder="1" applyAlignment="1">
      <alignment horizontal="center" vertical="center"/>
    </xf>
    <xf numFmtId="0" fontId="0" fillId="0" borderId="18" xfId="0" applyBorder="1" applyAlignment="1">
      <alignment horizontal="center" vertical="center"/>
    </xf>
    <xf numFmtId="0" fontId="0" fillId="0" borderId="30" xfId="0" applyBorder="1" applyAlignment="1">
      <alignment horizontal="center" vertical="center"/>
    </xf>
    <xf numFmtId="0" fontId="0" fillId="0" borderId="35" xfId="0" applyBorder="1" applyAlignment="1">
      <alignment horizontal="center" vertical="center"/>
    </xf>
    <xf numFmtId="0" fontId="0" fillId="0" borderId="0" xfId="0" applyAlignment="1">
      <alignment horizontal="center" vertical="center"/>
    </xf>
    <xf numFmtId="0" fontId="0" fillId="0" borderId="36" xfId="0" applyBorder="1" applyAlignment="1">
      <alignment horizontal="center" vertical="center"/>
    </xf>
    <xf numFmtId="0" fontId="0" fillId="0" borderId="25" xfId="0" applyBorder="1" applyAlignment="1">
      <alignment horizontal="center" vertical="center"/>
    </xf>
    <xf numFmtId="0" fontId="0" fillId="0" borderId="129" xfId="0" applyBorder="1" applyAlignment="1">
      <alignment horizontal="center" vertical="center"/>
    </xf>
    <xf numFmtId="0" fontId="0" fillId="0" borderId="37" xfId="0" applyBorder="1" applyAlignment="1">
      <alignment horizontal="center" vertical="center"/>
    </xf>
    <xf numFmtId="0" fontId="0" fillId="0" borderId="10" xfId="0" applyBorder="1" applyAlignment="1">
      <alignment horizontal="center" vertical="center"/>
    </xf>
    <xf numFmtId="0" fontId="28" fillId="0" borderId="50"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32" xfId="0" applyFont="1" applyBorder="1" applyAlignment="1">
      <alignment horizontal="center" vertical="center" wrapText="1"/>
    </xf>
    <xf numFmtId="225" fontId="0" fillId="0" borderId="21" xfId="0" applyNumberFormat="1" applyBorder="1" applyAlignment="1">
      <alignment horizontal="center" vertical="center"/>
    </xf>
    <xf numFmtId="225" fontId="0" fillId="0" borderId="38" xfId="0" applyNumberFormat="1" applyBorder="1" applyAlignment="1">
      <alignment horizontal="center" vertical="center"/>
    </xf>
    <xf numFmtId="0" fontId="36" fillId="0" borderId="27" xfId="617" applyFont="1" applyBorder="1" applyAlignment="1">
      <alignment horizontal="center" vertical="center" wrapText="1"/>
    </xf>
    <xf numFmtId="0" fontId="36" fillId="0" borderId="23" xfId="617" applyFont="1" applyBorder="1" applyAlignment="1">
      <alignment horizontal="center" vertical="center" wrapText="1"/>
    </xf>
    <xf numFmtId="0" fontId="36" fillId="0" borderId="20" xfId="508" applyFont="1" applyBorder="1" applyAlignment="1">
      <alignment horizontal="center" vertical="center"/>
    </xf>
    <xf numFmtId="0" fontId="36" fillId="0" borderId="21" xfId="508" applyFont="1" applyBorder="1" applyAlignment="1">
      <alignment horizontal="center" vertical="center"/>
    </xf>
    <xf numFmtId="0" fontId="36" fillId="0" borderId="239" xfId="617" applyFont="1" applyBorder="1" applyAlignment="1">
      <alignment horizontal="center" vertical="center"/>
    </xf>
    <xf numFmtId="0" fontId="36" fillId="0" borderId="235" xfId="617" applyFont="1" applyBorder="1" applyAlignment="1">
      <alignment horizontal="center" vertical="center"/>
    </xf>
    <xf numFmtId="0" fontId="36" fillId="0" borderId="227" xfId="508" applyFont="1" applyBorder="1" applyAlignment="1">
      <alignment horizontal="center" vertical="center"/>
    </xf>
    <xf numFmtId="0" fontId="36" fillId="0" borderId="228" xfId="508" applyFont="1" applyBorder="1" applyAlignment="1">
      <alignment horizontal="center" vertical="center"/>
    </xf>
    <xf numFmtId="0" fontId="36" fillId="0" borderId="238" xfId="508" applyFont="1" applyBorder="1" applyAlignment="1">
      <alignment horizontal="center" vertical="center"/>
    </xf>
    <xf numFmtId="191" fontId="31" fillId="0" borderId="22" xfId="507" applyNumberFormat="1" applyFont="1" applyBorder="1" applyAlignment="1">
      <alignment horizontal="center" vertical="center"/>
    </xf>
    <xf numFmtId="191" fontId="31" fillId="0" borderId="45" xfId="507" applyNumberFormat="1" applyFont="1" applyBorder="1" applyAlignment="1">
      <alignment horizontal="center" vertical="center"/>
    </xf>
    <xf numFmtId="191" fontId="31" fillId="0" borderId="58" xfId="507" applyNumberFormat="1" applyFont="1" applyBorder="1" applyAlignment="1">
      <alignment horizontal="center" vertical="center"/>
    </xf>
    <xf numFmtId="0" fontId="36" fillId="35" borderId="223" xfId="508" applyFont="1" applyFill="1" applyBorder="1" applyAlignment="1">
      <alignment horizontal="left" vertical="center"/>
    </xf>
    <xf numFmtId="186" fontId="36" fillId="35" borderId="223" xfId="508" applyNumberFormat="1" applyFont="1" applyFill="1" applyBorder="1" applyAlignment="1">
      <alignment vertical="center"/>
    </xf>
    <xf numFmtId="0" fontId="36" fillId="0" borderId="191" xfId="617" applyFont="1" applyBorder="1" applyAlignment="1">
      <alignment horizontal="center" vertical="center"/>
    </xf>
    <xf numFmtId="0" fontId="36" fillId="0" borderId="224" xfId="617" applyFont="1" applyBorder="1" applyAlignment="1">
      <alignment horizontal="center" vertical="center"/>
    </xf>
    <xf numFmtId="0" fontId="36" fillId="0" borderId="226" xfId="617" applyFont="1" applyBorder="1" applyAlignment="1">
      <alignment horizontal="center" vertical="center"/>
    </xf>
    <xf numFmtId="0" fontId="36" fillId="35" borderId="223" xfId="508" applyFont="1" applyFill="1" applyBorder="1" applyAlignment="1">
      <alignment vertical="center"/>
    </xf>
    <xf numFmtId="0" fontId="36" fillId="35" borderId="224" xfId="508" applyFont="1" applyFill="1" applyBorder="1" applyAlignment="1">
      <alignment horizontal="center" vertical="center" wrapText="1"/>
    </xf>
    <xf numFmtId="0" fontId="28" fillId="35" borderId="224" xfId="508" applyFont="1" applyFill="1" applyBorder="1" applyAlignment="1">
      <alignment horizontal="center" vertical="center" wrapText="1"/>
    </xf>
    <xf numFmtId="10" fontId="28" fillId="0" borderId="225" xfId="508" applyNumberFormat="1" applyFont="1" applyBorder="1" applyAlignment="1">
      <alignment horizontal="center" vertical="center" wrapText="1"/>
    </xf>
    <xf numFmtId="10" fontId="28" fillId="0" borderId="226" xfId="508" applyNumberFormat="1" applyFont="1" applyBorder="1" applyAlignment="1">
      <alignment horizontal="center" vertical="center" wrapText="1"/>
    </xf>
    <xf numFmtId="0" fontId="44" fillId="0" borderId="235" xfId="508" applyFont="1" applyBorder="1" applyAlignment="1">
      <alignment horizontal="center" vertical="center" wrapText="1"/>
    </xf>
    <xf numFmtId="0" fontId="44" fillId="0" borderId="29" xfId="508" applyFont="1" applyBorder="1" applyAlignment="1">
      <alignment horizontal="center" vertical="center" wrapText="1"/>
    </xf>
    <xf numFmtId="191" fontId="230" fillId="0" borderId="225" xfId="617" applyNumberFormat="1" applyFont="1" applyBorder="1" applyAlignment="1">
      <alignment horizontal="center" vertical="center" wrapText="1"/>
    </xf>
    <xf numFmtId="191" fontId="230" fillId="0" borderId="226" xfId="617" applyNumberFormat="1" applyFont="1" applyBorder="1" applyAlignment="1">
      <alignment horizontal="center" vertical="center" wrapText="1"/>
    </xf>
    <xf numFmtId="0" fontId="44" fillId="0" borderId="28" xfId="508" applyFont="1" applyBorder="1" applyAlignment="1">
      <alignment horizontal="center" vertical="center" wrapText="1"/>
    </xf>
    <xf numFmtId="0" fontId="42" fillId="0" borderId="87" xfId="508" applyFont="1" applyBorder="1" applyAlignment="1">
      <alignment horizontal="justify" vertical="center" wrapText="1"/>
    </xf>
    <xf numFmtId="0" fontId="42" fillId="0" borderId="86" xfId="508" applyFont="1" applyBorder="1" applyAlignment="1">
      <alignment horizontal="justify" vertical="center" wrapText="1"/>
    </xf>
    <xf numFmtId="0" fontId="32" fillId="0" borderId="225" xfId="0" applyFont="1" applyBorder="1" applyAlignment="1">
      <alignment horizontal="justify" vertical="center" wrapText="1"/>
    </xf>
    <xf numFmtId="0" fontId="32" fillId="0" borderId="226" xfId="0" applyFont="1" applyBorder="1" applyAlignment="1">
      <alignment horizontal="justify" vertical="center" wrapText="1"/>
    </xf>
    <xf numFmtId="214" fontId="32" fillId="0" borderId="225" xfId="0" applyNumberFormat="1" applyFont="1" applyBorder="1" applyAlignment="1">
      <alignment horizontal="right" vertical="center" wrapText="1"/>
    </xf>
    <xf numFmtId="214" fontId="32" fillId="0" borderId="226" xfId="0" applyNumberFormat="1" applyFont="1" applyBorder="1" applyAlignment="1">
      <alignment horizontal="right" vertical="center" wrapText="1"/>
    </xf>
    <xf numFmtId="4" fontId="32" fillId="45" borderId="225" xfId="0" applyNumberFormat="1" applyFont="1" applyFill="1" applyBorder="1" applyAlignment="1">
      <alignment horizontal="center" vertical="center" wrapText="1"/>
    </xf>
    <xf numFmtId="4" fontId="32" fillId="45" borderId="226" xfId="0" applyNumberFormat="1" applyFont="1" applyFill="1" applyBorder="1" applyAlignment="1">
      <alignment horizontal="center" vertical="center" wrapText="1"/>
    </xf>
    <xf numFmtId="4" fontId="32" fillId="0" borderId="225" xfId="0" applyNumberFormat="1" applyFont="1" applyBorder="1" applyAlignment="1">
      <alignment horizontal="center" vertical="center" wrapText="1"/>
    </xf>
    <xf numFmtId="4" fontId="32" fillId="0" borderId="226" xfId="0" applyNumberFormat="1" applyFont="1" applyBorder="1" applyAlignment="1">
      <alignment horizontal="center" vertical="center" wrapText="1"/>
    </xf>
    <xf numFmtId="0" fontId="40" fillId="0" borderId="225" xfId="0" applyFont="1" applyBorder="1" applyAlignment="1">
      <alignment horizontal="right" vertical="center" wrapText="1"/>
    </xf>
    <xf numFmtId="0" fontId="40" fillId="0" borderId="224" xfId="0" applyFont="1" applyBorder="1" applyAlignment="1">
      <alignment horizontal="right" vertical="center" wrapText="1"/>
    </xf>
    <xf numFmtId="0" fontId="40" fillId="0" borderId="0" xfId="0" applyFont="1" applyAlignment="1">
      <alignment horizontal="left" vertical="center" wrapText="1"/>
    </xf>
    <xf numFmtId="0" fontId="35" fillId="0" borderId="189" xfId="0" applyFont="1" applyBorder="1" applyAlignment="1">
      <alignment horizontal="center" vertical="center"/>
    </xf>
    <xf numFmtId="0" fontId="35" fillId="0" borderId="223" xfId="0" applyFont="1" applyBorder="1" applyAlignment="1">
      <alignment horizontal="center" vertical="center"/>
    </xf>
    <xf numFmtId="0" fontId="35" fillId="0" borderId="225" xfId="0" applyFont="1" applyBorder="1" applyAlignment="1">
      <alignment horizontal="center" vertical="center"/>
    </xf>
    <xf numFmtId="0" fontId="35" fillId="0" borderId="20" xfId="0" applyFont="1" applyBorder="1" applyAlignment="1">
      <alignment horizontal="center" vertical="center"/>
    </xf>
    <xf numFmtId="0" fontId="35" fillId="0" borderId="21" xfId="0" applyFont="1" applyBorder="1" applyAlignment="1">
      <alignment horizontal="center" vertical="center"/>
    </xf>
    <xf numFmtId="0" fontId="167" fillId="0" borderId="0" xfId="0" applyFont="1" applyAlignment="1">
      <alignment horizontal="center" wrapText="1"/>
    </xf>
    <xf numFmtId="0" fontId="31" fillId="0" borderId="225" xfId="0" applyFont="1" applyBorder="1" applyAlignment="1">
      <alignment vertical="center" wrapText="1"/>
    </xf>
    <xf numFmtId="0" fontId="31" fillId="0" borderId="228" xfId="0" applyFont="1" applyBorder="1" applyAlignment="1">
      <alignment vertical="center" wrapText="1"/>
    </xf>
    <xf numFmtId="0" fontId="36" fillId="35" borderId="225" xfId="0" applyFont="1" applyFill="1" applyBorder="1" applyAlignment="1">
      <alignment horizontal="center" vertical="center" wrapText="1"/>
    </xf>
    <xf numFmtId="0" fontId="36" fillId="35" borderId="226" xfId="0" applyFont="1" applyFill="1" applyBorder="1" applyAlignment="1">
      <alignment horizontal="center" vertical="center" wrapText="1"/>
    </xf>
    <xf numFmtId="2" fontId="31" fillId="0" borderId="224" xfId="0" applyNumberFormat="1" applyFont="1" applyBorder="1" applyAlignment="1">
      <alignment horizontal="center" vertical="center" wrapText="1"/>
    </xf>
    <xf numFmtId="0" fontId="31" fillId="35" borderId="225" xfId="0" applyFont="1" applyFill="1" applyBorder="1" applyAlignment="1">
      <alignment horizontal="center" vertical="center" wrapText="1"/>
    </xf>
    <xf numFmtId="0" fontId="31" fillId="35" borderId="226" xfId="0" applyFont="1" applyFill="1" applyBorder="1" applyAlignment="1">
      <alignment horizontal="center" vertical="center" wrapText="1"/>
    </xf>
    <xf numFmtId="0" fontId="31" fillId="35" borderId="224" xfId="0" applyFont="1" applyFill="1" applyBorder="1" applyAlignment="1">
      <alignment horizontal="center" vertical="center" wrapText="1"/>
    </xf>
    <xf numFmtId="0" fontId="31" fillId="0" borderId="224" xfId="0" applyFont="1" applyBorder="1" applyAlignment="1">
      <alignment horizontal="center" vertical="center" wrapText="1"/>
    </xf>
    <xf numFmtId="0" fontId="35" fillId="0" borderId="32" xfId="0" applyFont="1" applyBorder="1" applyAlignment="1">
      <alignment horizontal="center" vertical="center"/>
    </xf>
    <xf numFmtId="0" fontId="35" fillId="0" borderId="38" xfId="0" applyFont="1" applyBorder="1" applyAlignment="1">
      <alignment horizontal="center" vertical="center"/>
    </xf>
    <xf numFmtId="0" fontId="35" fillId="0" borderId="190" xfId="0" applyFont="1" applyBorder="1" applyAlignment="1">
      <alignment horizontal="center" vertical="center"/>
    </xf>
    <xf numFmtId="0" fontId="31" fillId="35" borderId="235" xfId="0" applyFont="1" applyFill="1" applyBorder="1" applyAlignment="1">
      <alignment horizontal="center" vertical="center" wrapText="1"/>
    </xf>
    <xf numFmtId="0" fontId="35" fillId="0" borderId="22" xfId="511" applyFont="1" applyBorder="1" applyAlignment="1">
      <alignment horizontal="center" vertical="center"/>
    </xf>
    <xf numFmtId="0" fontId="35" fillId="0" borderId="45" xfId="511" applyFont="1" applyBorder="1" applyAlignment="1">
      <alignment horizontal="center" vertical="center"/>
    </xf>
    <xf numFmtId="0" fontId="35" fillId="0" borderId="225" xfId="511" applyFont="1" applyBorder="1" applyAlignment="1">
      <alignment horizontal="center" vertical="center"/>
    </xf>
    <xf numFmtId="0" fontId="31" fillId="43" borderId="225" xfId="0" applyFont="1" applyFill="1" applyBorder="1" applyAlignment="1">
      <alignment horizontal="center" vertical="center" wrapText="1"/>
    </xf>
    <xf numFmtId="0" fontId="31" fillId="43" borderId="224" xfId="0" applyFont="1" applyFill="1" applyBorder="1" applyAlignment="1">
      <alignment horizontal="center" vertical="center" wrapText="1"/>
    </xf>
    <xf numFmtId="0" fontId="31" fillId="43" borderId="226" xfId="0" applyFont="1" applyFill="1" applyBorder="1" applyAlignment="1">
      <alignment horizontal="center" vertical="center" wrapText="1"/>
    </xf>
    <xf numFmtId="0" fontId="31" fillId="0" borderId="225" xfId="0" applyFont="1" applyBorder="1" applyAlignment="1">
      <alignment horizontal="center" vertical="center" wrapText="1"/>
    </xf>
    <xf numFmtId="0" fontId="31" fillId="0" borderId="226" xfId="0" applyFont="1" applyBorder="1" applyAlignment="1">
      <alignment horizontal="center" vertical="center" wrapText="1"/>
    </xf>
    <xf numFmtId="0" fontId="31" fillId="0" borderId="224" xfId="0" applyFont="1" applyBorder="1" applyAlignment="1">
      <alignment vertical="center" wrapText="1"/>
    </xf>
    <xf numFmtId="0" fontId="26" fillId="0" borderId="118" xfId="0" applyFont="1" applyBorder="1" applyAlignment="1">
      <alignment horizontal="center" vertical="center"/>
    </xf>
    <xf numFmtId="0" fontId="26" fillId="0" borderId="87" xfId="0" applyFont="1" applyBorder="1" applyAlignment="1">
      <alignment horizontal="center" vertical="center"/>
    </xf>
    <xf numFmtId="0" fontId="26" fillId="0" borderId="86" xfId="0" applyFont="1" applyBorder="1" applyAlignment="1">
      <alignment horizontal="center" vertical="center"/>
    </xf>
    <xf numFmtId="2" fontId="32" fillId="45" borderId="225" xfId="0" applyNumberFormat="1" applyFont="1" applyFill="1" applyBorder="1" applyAlignment="1">
      <alignment horizontal="center" vertical="center" wrapText="1"/>
    </xf>
    <xf numFmtId="2" fontId="32" fillId="45" borderId="226" xfId="0" applyNumberFormat="1" applyFont="1" applyFill="1" applyBorder="1" applyAlignment="1">
      <alignment horizontal="center" vertical="center" wrapText="1"/>
    </xf>
    <xf numFmtId="0" fontId="31" fillId="0" borderId="224" xfId="0" applyFont="1" applyBorder="1" applyAlignment="1">
      <alignment horizontal="right" vertical="center"/>
    </xf>
    <xf numFmtId="0" fontId="31" fillId="0" borderId="226" xfId="0" applyFont="1" applyBorder="1" applyAlignment="1">
      <alignment horizontal="right" vertical="center"/>
    </xf>
    <xf numFmtId="0" fontId="37" fillId="0" borderId="228" xfId="0" applyFont="1" applyBorder="1"/>
    <xf numFmtId="0" fontId="75" fillId="0" borderId="235" xfId="508" applyFont="1" applyBorder="1" applyAlignment="1">
      <alignment horizontal="center" vertical="center" wrapText="1"/>
    </xf>
    <xf numFmtId="0" fontId="75" fillId="0" borderId="28" xfId="508" applyFont="1" applyBorder="1" applyAlignment="1">
      <alignment horizontal="center" vertical="center" wrapText="1"/>
    </xf>
    <xf numFmtId="0" fontId="36" fillId="0" borderId="59" xfId="508" applyFont="1" applyBorder="1" applyAlignment="1">
      <alignment horizontal="center" vertical="center"/>
    </xf>
    <xf numFmtId="0" fontId="36" fillId="0" borderId="129" xfId="508" applyFont="1" applyBorder="1" applyAlignment="1">
      <alignment horizontal="center" vertical="center"/>
    </xf>
    <xf numFmtId="0" fontId="75" fillId="0" borderId="29" xfId="508" applyFont="1" applyBorder="1" applyAlignment="1">
      <alignment horizontal="center" vertical="center" wrapText="1"/>
    </xf>
    <xf numFmtId="0" fontId="35" fillId="0" borderId="58" xfId="0" applyFont="1" applyBorder="1" applyAlignment="1">
      <alignment horizontal="center" vertical="center"/>
    </xf>
    <xf numFmtId="0" fontId="36" fillId="0" borderId="60" xfId="508" applyFont="1" applyBorder="1" applyAlignment="1">
      <alignment horizontal="center" vertical="center"/>
    </xf>
    <xf numFmtId="0" fontId="36" fillId="0" borderId="61" xfId="508" applyFont="1" applyBorder="1" applyAlignment="1">
      <alignment horizontal="center" vertical="center"/>
    </xf>
    <xf numFmtId="0" fontId="0" fillId="0" borderId="23" xfId="0" applyBorder="1" applyAlignment="1">
      <alignment horizontal="center" vertical="center"/>
    </xf>
    <xf numFmtId="0" fontId="0" fillId="0" borderId="33" xfId="0" applyBorder="1" applyAlignment="1">
      <alignment horizontal="center" vertical="center"/>
    </xf>
    <xf numFmtId="0" fontId="36" fillId="0" borderId="189" xfId="508" applyFont="1" applyBorder="1" applyAlignment="1">
      <alignment horizontal="center" vertical="center"/>
    </xf>
    <xf numFmtId="0" fontId="36" fillId="0" borderId="223" xfId="508" applyFont="1" applyBorder="1" applyAlignment="1">
      <alignment horizontal="center" vertical="center"/>
    </xf>
    <xf numFmtId="0" fontId="0" fillId="0" borderId="223" xfId="0" applyBorder="1" applyAlignment="1">
      <alignment horizontal="center" vertical="center"/>
    </xf>
    <xf numFmtId="0" fontId="0" fillId="0" borderId="190" xfId="0" applyBorder="1" applyAlignment="1">
      <alignment horizontal="center" vertical="center"/>
    </xf>
    <xf numFmtId="0" fontId="36" fillId="0" borderId="225" xfId="508" applyFont="1" applyBorder="1" applyAlignment="1">
      <alignment horizontal="center" vertical="center"/>
    </xf>
    <xf numFmtId="0" fontId="36" fillId="0" borderId="224" xfId="508" applyFont="1" applyBorder="1" applyAlignment="1">
      <alignment horizontal="center" vertical="center"/>
    </xf>
    <xf numFmtId="0" fontId="35" fillId="35" borderId="39" xfId="10611" applyFont="1" applyFill="1" applyBorder="1" applyAlignment="1">
      <alignment horizontal="center" vertical="center" wrapText="1"/>
    </xf>
    <xf numFmtId="0" fontId="35" fillId="35" borderId="23" xfId="10611" applyFont="1" applyFill="1" applyBorder="1" applyAlignment="1">
      <alignment horizontal="center" vertical="center" wrapText="1"/>
    </xf>
    <xf numFmtId="0" fontId="35" fillId="35" borderId="38" xfId="10611" applyFont="1" applyFill="1" applyBorder="1" applyAlignment="1">
      <alignment horizontal="center" vertical="center" wrapText="1"/>
    </xf>
    <xf numFmtId="0" fontId="35" fillId="35" borderId="33" xfId="10611" applyFont="1" applyFill="1" applyBorder="1" applyAlignment="1">
      <alignment horizontal="center" vertical="center" wrapText="1"/>
    </xf>
    <xf numFmtId="0" fontId="29" fillId="0" borderId="225" xfId="509" applyBorder="1" applyAlignment="1">
      <alignment horizontal="justify" vertical="center" wrapText="1"/>
    </xf>
    <xf numFmtId="0" fontId="29" fillId="0" borderId="226" xfId="509" applyBorder="1" applyAlignment="1">
      <alignment horizontal="justify" vertical="center" wrapText="1"/>
    </xf>
    <xf numFmtId="0" fontId="35" fillId="0" borderId="225" xfId="509" applyFont="1" applyBorder="1" applyAlignment="1">
      <alignment horizontal="left" vertical="center"/>
    </xf>
    <xf numFmtId="0" fontId="35" fillId="0" borderId="224" xfId="509" applyFont="1" applyBorder="1" applyAlignment="1">
      <alignment horizontal="left" vertical="center"/>
    </xf>
    <xf numFmtId="184" fontId="26" fillId="0" borderId="225" xfId="429" applyNumberFormat="1" applyFont="1" applyFill="1" applyBorder="1" applyAlignment="1">
      <alignment horizontal="center" vertical="center"/>
    </xf>
    <xf numFmtId="184" fontId="26" fillId="0" borderId="247" xfId="429" applyNumberFormat="1" applyFont="1" applyFill="1" applyBorder="1" applyAlignment="1">
      <alignment horizontal="center" vertical="center"/>
    </xf>
    <xf numFmtId="184" fontId="29" fillId="0" borderId="224" xfId="509" applyNumberFormat="1" applyBorder="1" applyAlignment="1">
      <alignment horizontal="right" vertical="center"/>
    </xf>
    <xf numFmtId="184" fontId="26" fillId="0" borderId="248" xfId="429" applyNumberFormat="1" applyFont="1" applyFill="1" applyBorder="1" applyAlignment="1">
      <alignment horizontal="center" vertical="center"/>
    </xf>
    <xf numFmtId="184" fontId="26" fillId="0" borderId="249" xfId="429" applyNumberFormat="1" applyFont="1" applyFill="1" applyBorder="1" applyAlignment="1">
      <alignment horizontal="center" vertical="center"/>
    </xf>
    <xf numFmtId="2" fontId="29" fillId="0" borderId="225" xfId="509" applyNumberFormat="1" applyBorder="1" applyAlignment="1">
      <alignment horizontal="center" vertical="center" wrapText="1"/>
    </xf>
    <xf numFmtId="2" fontId="29" fillId="0" borderId="226" xfId="509" applyNumberFormat="1" applyBorder="1" applyAlignment="1">
      <alignment horizontal="center" vertical="center" wrapText="1"/>
    </xf>
    <xf numFmtId="0" fontId="29" fillId="0" borderId="228" xfId="509" applyBorder="1" applyAlignment="1">
      <alignment horizontal="left" vertical="center"/>
    </xf>
    <xf numFmtId="2" fontId="26" fillId="0" borderId="225" xfId="10611" applyNumberFormat="1" applyBorder="1" applyAlignment="1">
      <alignment horizontal="center" vertical="center" wrapText="1"/>
    </xf>
    <xf numFmtId="2" fontId="26" fillId="0" borderId="247" xfId="10611" applyNumberFormat="1" applyBorder="1" applyAlignment="1">
      <alignment horizontal="center" vertical="center" wrapText="1"/>
    </xf>
    <xf numFmtId="177" fontId="86" fillId="0" borderId="223" xfId="0" applyNumberFormat="1" applyFont="1" applyBorder="1" applyAlignment="1">
      <alignment horizontal="center" vertical="center"/>
    </xf>
    <xf numFmtId="0" fontId="86" fillId="0" borderId="223" xfId="0" applyFont="1" applyBorder="1" applyAlignment="1">
      <alignment horizontal="center" vertical="center"/>
    </xf>
    <xf numFmtId="4" fontId="35" fillId="0" borderId="223" xfId="10611" applyNumberFormat="1" applyFont="1" applyBorder="1" applyAlignment="1">
      <alignment horizontal="left" vertical="center" wrapText="1"/>
    </xf>
    <xf numFmtId="0" fontId="35" fillId="35" borderId="20" xfId="509" applyFont="1" applyFill="1" applyBorder="1" applyAlignment="1">
      <alignment horizontal="center" vertical="center" wrapText="1"/>
    </xf>
    <xf numFmtId="0" fontId="35" fillId="35" borderId="27" xfId="509" applyFont="1" applyFill="1" applyBorder="1" applyAlignment="1">
      <alignment horizontal="center" vertical="center" wrapText="1"/>
    </xf>
    <xf numFmtId="0" fontId="35" fillId="35" borderId="20" xfId="509" applyFont="1" applyFill="1" applyBorder="1" applyAlignment="1">
      <alignment horizontal="center" vertical="center"/>
    </xf>
    <xf numFmtId="0" fontId="35" fillId="35" borderId="27" xfId="509" applyFont="1" applyFill="1" applyBorder="1" applyAlignment="1">
      <alignment horizontal="center" vertical="center"/>
    </xf>
    <xf numFmtId="0" fontId="35" fillId="35" borderId="21" xfId="509" applyFont="1" applyFill="1" applyBorder="1" applyAlignment="1">
      <alignment horizontal="center" vertical="center"/>
    </xf>
    <xf numFmtId="0" fontId="35" fillId="35" borderId="23" xfId="509" applyFont="1" applyFill="1" applyBorder="1" applyAlignment="1">
      <alignment horizontal="center" vertical="center"/>
    </xf>
    <xf numFmtId="0" fontId="35" fillId="0" borderId="225" xfId="10611" applyFont="1" applyBorder="1" applyAlignment="1">
      <alignment horizontal="left" vertical="center"/>
    </xf>
    <xf numFmtId="0" fontId="35" fillId="0" borderId="224" xfId="10611" applyFont="1" applyBorder="1" applyAlignment="1">
      <alignment horizontal="left" vertical="center"/>
    </xf>
    <xf numFmtId="0" fontId="35" fillId="35" borderId="21" xfId="509" applyFont="1" applyFill="1" applyBorder="1" applyAlignment="1">
      <alignment horizontal="center" vertical="center" wrapText="1"/>
    </xf>
    <xf numFmtId="0" fontId="35" fillId="35" borderId="47" xfId="509" applyFont="1" applyFill="1" applyBorder="1" applyAlignment="1">
      <alignment horizontal="center" vertical="center"/>
    </xf>
    <xf numFmtId="0" fontId="35" fillId="35" borderId="61" xfId="509" applyFont="1" applyFill="1" applyBorder="1" applyAlignment="1">
      <alignment horizontal="center" vertical="center"/>
    </xf>
    <xf numFmtId="0" fontId="86" fillId="0" borderId="189" xfId="0" applyFont="1" applyBorder="1" applyAlignment="1">
      <alignment horizontal="center"/>
    </xf>
    <xf numFmtId="0" fontId="86" fillId="0" borderId="223" xfId="0" applyFont="1" applyBorder="1" applyAlignment="1">
      <alignment horizontal="center"/>
    </xf>
    <xf numFmtId="0" fontId="35" fillId="0" borderId="226" xfId="0" applyFont="1" applyBorder="1" applyAlignment="1">
      <alignment horizontal="center" vertical="center"/>
    </xf>
    <xf numFmtId="0" fontId="86" fillId="0" borderId="14" xfId="0" applyFont="1" applyBorder="1" applyAlignment="1">
      <alignment horizontal="center" vertical="center"/>
    </xf>
    <xf numFmtId="0" fontId="86" fillId="0" borderId="57" xfId="0" applyFont="1" applyBorder="1" applyAlignment="1">
      <alignment horizontal="center" vertical="center"/>
    </xf>
    <xf numFmtId="0" fontId="35" fillId="35" borderId="22" xfId="509" applyFont="1" applyFill="1" applyBorder="1" applyAlignment="1">
      <alignment horizontal="center" vertical="center" wrapText="1"/>
    </xf>
    <xf numFmtId="0" fontId="35" fillId="35" borderId="23" xfId="509" applyFont="1" applyFill="1" applyBorder="1" applyAlignment="1">
      <alignment horizontal="center" vertical="center" wrapText="1"/>
    </xf>
    <xf numFmtId="0" fontId="40" fillId="0" borderId="225" xfId="0" applyFont="1" applyBorder="1" applyAlignment="1">
      <alignment horizontal="center" vertical="center" wrapText="1"/>
    </xf>
    <xf numFmtId="0" fontId="40" fillId="0" borderId="224" xfId="0" applyFont="1" applyBorder="1" applyAlignment="1">
      <alignment horizontal="center" vertical="center" wrapText="1"/>
    </xf>
    <xf numFmtId="0" fontId="40" fillId="0" borderId="226" xfId="0" applyFont="1" applyBorder="1" applyAlignment="1">
      <alignment horizontal="center" vertical="center" wrapText="1"/>
    </xf>
    <xf numFmtId="0" fontId="80" fillId="0" borderId="21" xfId="0" applyFont="1" applyBorder="1" applyAlignment="1">
      <alignment horizontal="center"/>
    </xf>
    <xf numFmtId="0" fontId="80" fillId="0" borderId="22" xfId="0" applyFont="1" applyBorder="1" applyAlignment="1">
      <alignment horizontal="center"/>
    </xf>
    <xf numFmtId="0" fontId="80" fillId="0" borderId="38" xfId="0" applyFont="1" applyBorder="1" applyAlignment="1">
      <alignment horizontal="center"/>
    </xf>
    <xf numFmtId="0" fontId="80" fillId="0" borderId="223" xfId="0" applyFont="1" applyBorder="1" applyAlignment="1">
      <alignment horizontal="center"/>
    </xf>
    <xf numFmtId="0" fontId="80" fillId="0" borderId="225" xfId="0" applyFont="1" applyBorder="1" applyAlignment="1">
      <alignment horizontal="center"/>
    </xf>
    <xf numFmtId="0" fontId="80" fillId="0" borderId="190" xfId="0" applyFont="1" applyBorder="1" applyAlignment="1">
      <alignment horizontal="center"/>
    </xf>
    <xf numFmtId="0" fontId="80" fillId="0" borderId="23" xfId="0" applyFont="1" applyBorder="1" applyAlignment="1">
      <alignment horizontal="center"/>
    </xf>
    <xf numFmtId="0" fontId="80" fillId="0" borderId="42" xfId="0" applyFont="1" applyBorder="1" applyAlignment="1">
      <alignment horizontal="center"/>
    </xf>
    <xf numFmtId="0" fontId="80" fillId="0" borderId="33" xfId="0" applyFont="1" applyBorder="1" applyAlignment="1">
      <alignment horizontal="center"/>
    </xf>
    <xf numFmtId="0" fontId="86" fillId="0" borderId="20" xfId="0" applyFont="1" applyBorder="1" applyAlignment="1">
      <alignment horizontal="center"/>
    </xf>
    <xf numFmtId="0" fontId="86" fillId="0" borderId="21" xfId="0" applyFont="1" applyBorder="1" applyAlignment="1">
      <alignment horizontal="center"/>
    </xf>
    <xf numFmtId="0" fontId="71" fillId="0" borderId="50" xfId="509" applyFont="1" applyBorder="1" applyAlignment="1">
      <alignment horizontal="center" vertical="center" wrapText="1"/>
    </xf>
    <xf numFmtId="0" fontId="71" fillId="0" borderId="15" xfId="509" applyFont="1" applyBorder="1" applyAlignment="1">
      <alignment horizontal="center" vertical="center" wrapText="1"/>
    </xf>
    <xf numFmtId="0" fontId="71" fillId="0" borderId="32" xfId="509" applyFont="1" applyBorder="1" applyAlignment="1">
      <alignment horizontal="center" vertical="center" wrapText="1"/>
    </xf>
    <xf numFmtId="0" fontId="39" fillId="0" borderId="223" xfId="509" applyFont="1" applyBorder="1" applyAlignment="1">
      <alignment horizontal="center" vertical="center" wrapText="1"/>
    </xf>
    <xf numFmtId="0" fontId="31" fillId="0" borderId="223" xfId="509" applyFont="1" applyBorder="1" applyAlignment="1">
      <alignment horizontal="center" vertical="center"/>
    </xf>
    <xf numFmtId="0" fontId="36" fillId="35" borderId="21" xfId="509" applyFont="1" applyFill="1" applyBorder="1" applyAlignment="1">
      <alignment horizontal="center" vertical="center" wrapText="1"/>
    </xf>
    <xf numFmtId="0" fontId="29" fillId="0" borderId="59" xfId="509" applyBorder="1" applyAlignment="1">
      <alignment horizontal="justify" vertical="center"/>
    </xf>
    <xf numFmtId="0" fontId="29" fillId="0" borderId="130" xfId="509" applyBorder="1" applyAlignment="1">
      <alignment horizontal="justify" vertical="center"/>
    </xf>
    <xf numFmtId="2" fontId="26" fillId="0" borderId="42" xfId="10611" applyNumberFormat="1" applyBorder="1" applyAlignment="1">
      <alignment horizontal="center" vertical="center" wrapText="1"/>
    </xf>
    <xf numFmtId="2" fontId="26" fillId="0" borderId="128" xfId="10611" applyNumberFormat="1" applyBorder="1" applyAlignment="1">
      <alignment horizontal="center" vertical="center" wrapText="1"/>
    </xf>
    <xf numFmtId="184" fontId="26" fillId="0" borderId="135" xfId="429" applyNumberFormat="1" applyFont="1" applyFill="1" applyBorder="1" applyAlignment="1">
      <alignment horizontal="center" vertical="center"/>
    </xf>
    <xf numFmtId="184" fontId="26" fillId="0" borderId="136" xfId="429" applyNumberFormat="1" applyFont="1" applyFill="1" applyBorder="1" applyAlignment="1">
      <alignment horizontal="center" vertical="center"/>
    </xf>
    <xf numFmtId="0" fontId="29" fillId="0" borderId="225" xfId="509" applyBorder="1" applyAlignment="1">
      <alignment horizontal="justify" vertical="center"/>
    </xf>
    <xf numFmtId="0" fontId="29" fillId="0" borderId="226" xfId="509" applyBorder="1" applyAlignment="1">
      <alignment horizontal="justify" vertical="center"/>
    </xf>
    <xf numFmtId="0" fontId="49" fillId="43" borderId="22" xfId="0" applyFont="1" applyFill="1" applyBorder="1" applyAlignment="1">
      <alignment horizontal="center" vertical="center" wrapText="1"/>
    </xf>
    <xf numFmtId="0" fontId="49" fillId="43" borderId="45" xfId="0" applyFont="1" applyFill="1" applyBorder="1" applyAlignment="1">
      <alignment horizontal="center" vertical="center" wrapText="1"/>
    </xf>
    <xf numFmtId="217" fontId="223" fillId="0" borderId="0" xfId="0" applyNumberFormat="1" applyFont="1" applyAlignment="1">
      <alignment horizontal="center" vertical="center"/>
    </xf>
    <xf numFmtId="0" fontId="0" fillId="0" borderId="41" xfId="0" applyBorder="1" applyAlignment="1">
      <alignment horizontal="center" vertical="center"/>
    </xf>
    <xf numFmtId="0" fontId="0" fillId="0" borderId="192" xfId="0" applyBorder="1" applyAlignment="1">
      <alignment horizontal="center" vertical="center"/>
    </xf>
    <xf numFmtId="0" fontId="0" fillId="0" borderId="44" xfId="0" applyBorder="1" applyAlignment="1">
      <alignment horizontal="center" vertical="center"/>
    </xf>
    <xf numFmtId="225" fontId="0" fillId="0" borderId="31" xfId="0" applyNumberFormat="1" applyBorder="1" applyAlignment="1">
      <alignment horizontal="center" vertical="center"/>
    </xf>
    <xf numFmtId="225" fontId="0" fillId="0" borderId="40" xfId="0" applyNumberFormat="1" applyBorder="1" applyAlignment="1">
      <alignment horizontal="center" vertical="center"/>
    </xf>
    <xf numFmtId="191" fontId="31" fillId="0" borderId="50" xfId="507" applyNumberFormat="1" applyFont="1" applyBorder="1" applyAlignment="1">
      <alignment horizontal="center" vertical="center"/>
    </xf>
    <xf numFmtId="191" fontId="31" fillId="0" borderId="15" xfId="507" applyNumberFormat="1" applyFont="1" applyBorder="1" applyAlignment="1">
      <alignment horizontal="center" vertical="center"/>
    </xf>
    <xf numFmtId="191" fontId="31" fillId="0" borderId="32" xfId="507" applyNumberFormat="1" applyFont="1" applyBorder="1" applyAlignment="1">
      <alignment horizontal="center" vertical="center"/>
    </xf>
    <xf numFmtId="0" fontId="36" fillId="0" borderId="27" xfId="508" applyFont="1" applyBorder="1" applyAlignment="1">
      <alignment horizontal="center" vertical="center"/>
    </xf>
    <xf numFmtId="0" fontId="36" fillId="0" borderId="23" xfId="508" applyFont="1" applyBorder="1" applyAlignment="1">
      <alignment horizontal="center" vertical="center"/>
    </xf>
    <xf numFmtId="0" fontId="36" fillId="0" borderId="22" xfId="508" applyFont="1" applyBorder="1" applyAlignment="1">
      <alignment horizontal="center" vertical="center"/>
    </xf>
    <xf numFmtId="0" fontId="36" fillId="0" borderId="45" xfId="508" applyFont="1" applyBorder="1" applyAlignment="1">
      <alignment horizontal="center" vertical="center"/>
    </xf>
    <xf numFmtId="0" fontId="36" fillId="0" borderId="58" xfId="508" applyFont="1" applyBorder="1" applyAlignment="1">
      <alignment horizontal="center" vertical="center"/>
    </xf>
    <xf numFmtId="0" fontId="0" fillId="0" borderId="52" xfId="0" applyBorder="1" applyAlignment="1">
      <alignment horizontal="center" vertical="center"/>
    </xf>
    <xf numFmtId="0" fontId="36" fillId="0" borderId="26" xfId="508" applyFont="1" applyBorder="1" applyAlignment="1">
      <alignment horizontal="center" vertical="center"/>
    </xf>
    <xf numFmtId="0" fontId="36" fillId="0" borderId="31" xfId="508" applyFont="1" applyBorder="1" applyAlignment="1">
      <alignment horizontal="center" vertical="center"/>
    </xf>
    <xf numFmtId="2" fontId="31" fillId="0" borderId="24" xfId="431" applyNumberFormat="1" applyFont="1" applyBorder="1" applyAlignment="1">
      <alignment horizontal="center" vertical="center" wrapText="1"/>
    </xf>
    <xf numFmtId="2" fontId="31" fillId="0" borderId="18" xfId="431" applyNumberFormat="1" applyFont="1" applyBorder="1" applyAlignment="1">
      <alignment horizontal="center" vertical="center" wrapText="1"/>
    </xf>
    <xf numFmtId="2" fontId="31" fillId="0" borderId="30" xfId="431" applyNumberFormat="1" applyFont="1" applyBorder="1" applyAlignment="1">
      <alignment horizontal="center" vertical="center" wrapText="1"/>
    </xf>
    <xf numFmtId="2" fontId="31" fillId="0" borderId="25" xfId="431" applyNumberFormat="1" applyFont="1" applyBorder="1" applyAlignment="1">
      <alignment horizontal="center" vertical="center" wrapText="1"/>
    </xf>
    <xf numFmtId="2" fontId="31" fillId="0" borderId="129" xfId="431" applyNumberFormat="1" applyFont="1" applyBorder="1" applyAlignment="1">
      <alignment horizontal="center" vertical="center" wrapText="1"/>
    </xf>
    <xf numFmtId="2" fontId="31" fillId="0" borderId="37" xfId="431" applyNumberFormat="1" applyFont="1" applyBorder="1" applyAlignment="1">
      <alignment horizontal="center" vertical="center" wrapText="1"/>
    </xf>
    <xf numFmtId="0" fontId="35" fillId="0" borderId="129" xfId="431" applyFont="1" applyBorder="1" applyAlignment="1">
      <alignment horizontal="center" vertical="center" wrapText="1"/>
    </xf>
    <xf numFmtId="2" fontId="28" fillId="0" borderId="0" xfId="31927" applyNumberFormat="1" applyFont="1" applyAlignment="1">
      <alignment horizontal="justify" vertical="center" wrapText="1"/>
    </xf>
    <xf numFmtId="0" fontId="26" fillId="0" borderId="227" xfId="46600" applyBorder="1" applyAlignment="1">
      <alignment horizontal="center" vertical="center" wrapText="1"/>
    </xf>
    <xf numFmtId="0" fontId="26" fillId="0" borderId="228" xfId="46600" applyBorder="1" applyAlignment="1">
      <alignment horizontal="center" vertical="center" wrapText="1"/>
    </xf>
    <xf numFmtId="0" fontId="26" fillId="0" borderId="229" xfId="46600" applyBorder="1" applyAlignment="1">
      <alignment horizontal="center" vertical="center" wrapText="1"/>
    </xf>
    <xf numFmtId="0" fontId="26" fillId="0" borderId="22" xfId="46600" applyBorder="1" applyAlignment="1">
      <alignment horizontal="center" vertical="center" wrapText="1"/>
    </xf>
    <xf numFmtId="0" fontId="26" fillId="0" borderId="45" xfId="46600" applyBorder="1" applyAlignment="1">
      <alignment horizontal="center" vertical="center" wrapText="1"/>
    </xf>
    <xf numFmtId="0" fontId="26" fillId="0" borderId="39" xfId="46600" applyBorder="1" applyAlignment="1">
      <alignment horizontal="center" vertical="center" wrapText="1"/>
    </xf>
    <xf numFmtId="0" fontId="35" fillId="35" borderId="14" xfId="46600" applyFont="1" applyFill="1" applyBorder="1" applyAlignment="1">
      <alignment horizontal="left" vertical="center"/>
    </xf>
    <xf numFmtId="0" fontId="35" fillId="35" borderId="15" xfId="46600" applyFont="1" applyFill="1" applyBorder="1" applyAlignment="1">
      <alignment horizontal="left" vertical="center"/>
    </xf>
    <xf numFmtId="0" fontId="35" fillId="35" borderId="32" xfId="46600" applyFont="1" applyFill="1" applyBorder="1" applyAlignment="1">
      <alignment horizontal="left" vertical="center"/>
    </xf>
    <xf numFmtId="2" fontId="31" fillId="37" borderId="24" xfId="46600" applyNumberFormat="1" applyFont="1" applyFill="1" applyBorder="1" applyAlignment="1">
      <alignment horizontal="center" vertical="center" wrapText="1"/>
    </xf>
    <xf numFmtId="2" fontId="31" fillId="37" borderId="18" xfId="46600" applyNumberFormat="1" applyFont="1" applyFill="1" applyBorder="1" applyAlignment="1">
      <alignment horizontal="center" vertical="center" wrapText="1"/>
    </xf>
    <xf numFmtId="2" fontId="31" fillId="37" borderId="62" xfId="46600" applyNumberFormat="1" applyFont="1" applyFill="1" applyBorder="1" applyAlignment="1">
      <alignment horizontal="center" vertical="center" wrapText="1"/>
    </xf>
    <xf numFmtId="2" fontId="31" fillId="37" borderId="25" xfId="46600" applyNumberFormat="1" applyFont="1" applyFill="1" applyBorder="1" applyAlignment="1">
      <alignment horizontal="center" vertical="center" wrapText="1"/>
    </xf>
    <xf numFmtId="2" fontId="31" fillId="37" borderId="129" xfId="46600" applyNumberFormat="1" applyFont="1" applyFill="1" applyBorder="1" applyAlignment="1">
      <alignment horizontal="center" vertical="center" wrapText="1"/>
    </xf>
    <xf numFmtId="2" fontId="31" fillId="37" borderId="130" xfId="46600" applyNumberFormat="1" applyFont="1" applyFill="1" applyBorder="1" applyAlignment="1">
      <alignment horizontal="center" vertical="center" wrapText="1"/>
    </xf>
    <xf numFmtId="0" fontId="35" fillId="35" borderId="14" xfId="46600" applyFont="1" applyFill="1" applyBorder="1" applyAlignment="1">
      <alignment horizontal="center" vertical="center"/>
    </xf>
    <xf numFmtId="0" fontId="35" fillId="35" borderId="15" xfId="46600" applyFont="1" applyFill="1" applyBorder="1" applyAlignment="1">
      <alignment horizontal="center" vertical="center"/>
    </xf>
    <xf numFmtId="0" fontId="35" fillId="35" borderId="32" xfId="46600" applyFont="1" applyFill="1" applyBorder="1" applyAlignment="1">
      <alignment horizontal="center" vertical="center"/>
    </xf>
    <xf numFmtId="0" fontId="35" fillId="37" borderId="26" xfId="46600" applyFont="1" applyFill="1" applyBorder="1" applyAlignment="1">
      <alignment horizontal="center" vertical="center"/>
    </xf>
    <xf numFmtId="0" fontId="35" fillId="37" borderId="31" xfId="46600" applyFont="1" applyFill="1" applyBorder="1" applyAlignment="1">
      <alignment horizontal="center" vertical="center"/>
    </xf>
    <xf numFmtId="0" fontId="35" fillId="35" borderId="25" xfId="46600" applyFont="1" applyFill="1" applyBorder="1" applyAlignment="1">
      <alignment vertical="center"/>
    </xf>
    <xf numFmtId="0" fontId="35" fillId="35" borderId="129" xfId="46600" applyFont="1" applyFill="1" applyBorder="1" applyAlignment="1">
      <alignment vertical="center"/>
    </xf>
    <xf numFmtId="0" fontId="35" fillId="35" borderId="37" xfId="46600" applyFont="1" applyFill="1" applyBorder="1" applyAlignment="1">
      <alignment vertical="center"/>
    </xf>
    <xf numFmtId="49" fontId="28" fillId="37" borderId="24" xfId="46602" applyNumberFormat="1" applyFont="1" applyFill="1" applyBorder="1" applyAlignment="1">
      <alignment horizontal="left" vertical="top" wrapText="1"/>
    </xf>
    <xf numFmtId="49" fontId="28" fillId="37" borderId="18" xfId="46602" applyNumberFormat="1" applyFont="1" applyFill="1" applyBorder="1" applyAlignment="1">
      <alignment horizontal="left" vertical="top" wrapText="1"/>
    </xf>
    <xf numFmtId="49" fontId="28" fillId="37" borderId="30" xfId="46602" applyNumberFormat="1" applyFont="1" applyFill="1" applyBorder="1" applyAlignment="1">
      <alignment horizontal="left" vertical="top" wrapText="1"/>
    </xf>
    <xf numFmtId="0" fontId="26" fillId="0" borderId="41" xfId="46601" applyBorder="1" applyAlignment="1">
      <alignment horizontal="center" vertical="center"/>
    </xf>
    <xf numFmtId="0" fontId="26" fillId="0" borderId="192" xfId="46601" applyBorder="1" applyAlignment="1">
      <alignment horizontal="center" vertical="center"/>
    </xf>
    <xf numFmtId="0" fontId="26" fillId="0" borderId="53" xfId="46601" applyBorder="1" applyAlignment="1">
      <alignment horizontal="center" vertical="center"/>
    </xf>
    <xf numFmtId="0" fontId="26" fillId="0" borderId="51" xfId="615" applyBorder="1" applyAlignment="1">
      <alignment horizontal="center" vertical="center"/>
    </xf>
    <xf numFmtId="0" fontId="26" fillId="0" borderId="43" xfId="615" applyBorder="1" applyAlignment="1">
      <alignment horizontal="center" vertical="center"/>
    </xf>
    <xf numFmtId="0" fontId="36" fillId="35" borderId="223" xfId="618" applyFont="1" applyFill="1" applyBorder="1" applyAlignment="1">
      <alignment horizontal="center" vertical="center" wrapText="1"/>
    </xf>
    <xf numFmtId="0" fontId="35" fillId="0" borderId="24" xfId="615" applyFont="1" applyBorder="1" applyAlignment="1">
      <alignment horizontal="center" vertical="center"/>
    </xf>
    <xf numFmtId="0" fontId="35" fillId="0" borderId="18" xfId="615" applyFont="1" applyBorder="1" applyAlignment="1">
      <alignment horizontal="center" vertical="center"/>
    </xf>
    <xf numFmtId="0" fontId="35" fillId="0" borderId="30" xfId="615" applyFont="1" applyBorder="1" applyAlignment="1">
      <alignment horizontal="center" vertical="center"/>
    </xf>
    <xf numFmtId="0" fontId="35" fillId="0" borderId="35" xfId="615" applyFont="1" applyBorder="1" applyAlignment="1">
      <alignment horizontal="center" vertical="center"/>
    </xf>
    <xf numFmtId="0" fontId="35" fillId="0" borderId="0" xfId="615" applyFont="1" applyAlignment="1">
      <alignment horizontal="center" vertical="center"/>
    </xf>
    <xf numFmtId="0" fontId="35" fillId="0" borderId="36" xfId="615" applyFont="1" applyBorder="1" applyAlignment="1">
      <alignment horizontal="center" vertical="center"/>
    </xf>
    <xf numFmtId="0" fontId="28" fillId="0" borderId="14" xfId="615" applyFont="1" applyBorder="1" applyAlignment="1">
      <alignment horizontal="center" vertical="center" wrapText="1"/>
    </xf>
    <xf numFmtId="0" fontId="28" fillId="0" borderId="15" xfId="615" applyFont="1" applyBorder="1" applyAlignment="1">
      <alignment horizontal="center" vertical="center" wrapText="1"/>
    </xf>
    <xf numFmtId="0" fontId="28" fillId="0" borderId="32" xfId="615" applyFont="1" applyBorder="1" applyAlignment="1">
      <alignment horizontal="center" vertical="center" wrapText="1"/>
    </xf>
    <xf numFmtId="0" fontId="80" fillId="0" borderId="25" xfId="615" applyFont="1" applyBorder="1" applyAlignment="1">
      <alignment horizontal="center" vertical="center"/>
    </xf>
    <xf numFmtId="0" fontId="80" fillId="0" borderId="129" xfId="615" applyFont="1" applyBorder="1" applyAlignment="1">
      <alignment horizontal="center" vertical="center"/>
    </xf>
    <xf numFmtId="0" fontId="80" fillId="0" borderId="37" xfId="615" applyFont="1" applyBorder="1" applyAlignment="1">
      <alignment horizontal="center" vertical="center"/>
    </xf>
    <xf numFmtId="0" fontId="45" fillId="0" borderId="14" xfId="616" applyFont="1" applyBorder="1" applyAlignment="1">
      <alignment horizontal="center" vertical="center" wrapText="1"/>
    </xf>
    <xf numFmtId="0" fontId="45" fillId="0" borderId="15" xfId="616" applyFont="1" applyBorder="1" applyAlignment="1">
      <alignment horizontal="center" vertical="center" wrapText="1"/>
    </xf>
    <xf numFmtId="0" fontId="45" fillId="0" borderId="50" xfId="616" applyFont="1" applyBorder="1" applyAlignment="1">
      <alignment horizontal="center" vertical="center" wrapText="1"/>
    </xf>
    <xf numFmtId="0" fontId="45" fillId="0" borderId="32" xfId="616" applyFont="1" applyBorder="1" applyAlignment="1">
      <alignment horizontal="center" vertical="center" wrapText="1"/>
    </xf>
    <xf numFmtId="0" fontId="35" fillId="0" borderId="14" xfId="615" applyFont="1" applyBorder="1" applyAlignment="1">
      <alignment horizontal="center" vertical="center" wrapText="1"/>
    </xf>
    <xf numFmtId="0" fontId="35" fillId="0" borderId="15" xfId="615" applyFont="1" applyBorder="1" applyAlignment="1">
      <alignment horizontal="center" vertical="center" wrapText="1"/>
    </xf>
    <xf numFmtId="0" fontId="39" fillId="0" borderId="227" xfId="615" applyFont="1" applyBorder="1" applyAlignment="1">
      <alignment horizontal="center" vertical="center" wrapText="1"/>
    </xf>
    <xf numFmtId="0" fontId="39" fillId="0" borderId="10" xfId="615" applyFont="1" applyBorder="1" applyAlignment="1">
      <alignment horizontal="center" vertical="center" wrapText="1"/>
    </xf>
    <xf numFmtId="0" fontId="39" fillId="0" borderId="118" xfId="615" applyFont="1" applyBorder="1" applyAlignment="1">
      <alignment horizontal="center" vertical="center" wrapText="1"/>
    </xf>
    <xf numFmtId="0" fontId="39" fillId="0" borderId="254" xfId="615" applyFont="1" applyBorder="1" applyAlignment="1">
      <alignment horizontal="center" vertical="center"/>
    </xf>
    <xf numFmtId="0" fontId="39" fillId="0" borderId="46" xfId="615" applyFont="1" applyBorder="1" applyAlignment="1">
      <alignment horizontal="center" vertical="center"/>
    </xf>
    <xf numFmtId="0" fontId="39" fillId="0" borderId="56" xfId="615" applyFont="1" applyBorder="1" applyAlignment="1">
      <alignment horizontal="center" vertical="center"/>
    </xf>
    <xf numFmtId="0" fontId="80" fillId="0" borderId="227" xfId="615" applyFont="1" applyBorder="1" applyAlignment="1">
      <alignment horizontal="left" vertical="center" wrapText="1"/>
    </xf>
    <xf numFmtId="0" fontId="80" fillId="0" borderId="228" xfId="615" applyFont="1" applyBorder="1" applyAlignment="1">
      <alignment horizontal="left" vertical="center" wrapText="1"/>
    </xf>
    <xf numFmtId="0" fontId="80" fillId="0" borderId="229" xfId="615" applyFont="1" applyBorder="1" applyAlignment="1">
      <alignment horizontal="left" vertical="center" wrapText="1"/>
    </xf>
    <xf numFmtId="0" fontId="80" fillId="0" borderId="118" xfId="615" applyFont="1" applyBorder="1" applyAlignment="1">
      <alignment horizontal="left" vertical="center" wrapText="1"/>
    </xf>
    <xf numFmtId="0" fontId="80" fillId="0" borderId="87" xfId="615" applyFont="1" applyBorder="1" applyAlignment="1">
      <alignment horizontal="left" vertical="center" wrapText="1"/>
    </xf>
    <xf numFmtId="0" fontId="80" fillId="0" borderId="86" xfId="615" applyFont="1" applyBorder="1" applyAlignment="1">
      <alignment horizontal="left" vertical="center" wrapText="1"/>
    </xf>
    <xf numFmtId="179" fontId="26" fillId="35" borderId="225" xfId="618" applyNumberFormat="1" applyFill="1" applyBorder="1" applyAlignment="1">
      <alignment horizontal="center" vertical="center"/>
    </xf>
    <xf numFmtId="179" fontId="26" fillId="35" borderId="224" xfId="618" applyNumberFormat="1" applyFill="1" applyBorder="1" applyAlignment="1">
      <alignment horizontal="center" vertical="center"/>
    </xf>
    <xf numFmtId="179" fontId="26" fillId="35" borderId="226" xfId="618" applyNumberFormat="1" applyFill="1" applyBorder="1" applyAlignment="1">
      <alignment horizontal="center" vertical="center"/>
    </xf>
    <xf numFmtId="0" fontId="36" fillId="0" borderId="20" xfId="617" applyFont="1" applyBorder="1" applyAlignment="1">
      <alignment horizontal="center" vertical="center" wrapText="1"/>
    </xf>
    <xf numFmtId="0" fontId="36" fillId="0" borderId="21" xfId="617" applyFont="1" applyBorder="1" applyAlignment="1">
      <alignment horizontal="center" vertical="center" wrapText="1"/>
    </xf>
    <xf numFmtId="0" fontId="36" fillId="0" borderId="38" xfId="617" applyFont="1" applyBorder="1" applyAlignment="1">
      <alignment horizontal="center" vertical="center" wrapText="1"/>
    </xf>
    <xf numFmtId="0" fontId="36" fillId="0" borderId="33" xfId="617" applyFont="1" applyBorder="1" applyAlignment="1">
      <alignment horizontal="center" vertical="center" wrapText="1"/>
    </xf>
    <xf numFmtId="0" fontId="36" fillId="35" borderId="20" xfId="618" applyFont="1" applyFill="1" applyBorder="1" applyAlignment="1">
      <alignment horizontal="center" vertical="center"/>
    </xf>
    <xf numFmtId="0" fontId="36" fillId="35" borderId="21" xfId="618" applyFont="1" applyFill="1" applyBorder="1" applyAlignment="1">
      <alignment horizontal="center" vertical="center"/>
    </xf>
    <xf numFmtId="0" fontId="36" fillId="35" borderId="189" xfId="618" applyFont="1" applyFill="1" applyBorder="1" applyAlignment="1">
      <alignment horizontal="center" vertical="center"/>
    </xf>
    <xf numFmtId="0" fontId="36" fillId="35" borderId="223" xfId="618" applyFont="1" applyFill="1" applyBorder="1" applyAlignment="1">
      <alignment horizontal="center" vertical="center"/>
    </xf>
    <xf numFmtId="0" fontId="36" fillId="35" borderId="27" xfId="618" applyFont="1" applyFill="1" applyBorder="1" applyAlignment="1">
      <alignment horizontal="center" vertical="center"/>
    </xf>
    <xf numFmtId="0" fontId="36" fillId="35" borderId="23" xfId="618" applyFont="1" applyFill="1" applyBorder="1" applyAlignment="1">
      <alignment horizontal="center" vertical="center"/>
    </xf>
    <xf numFmtId="192" fontId="31" fillId="0" borderId="55" xfId="616" applyNumberFormat="1" applyFont="1" applyBorder="1" applyAlignment="1">
      <alignment horizontal="center" vertical="center"/>
    </xf>
    <xf numFmtId="192" fontId="31" fillId="0" borderId="45" xfId="616" applyNumberFormat="1" applyFont="1" applyBorder="1" applyAlignment="1">
      <alignment horizontal="center" vertical="center"/>
    </xf>
    <xf numFmtId="192" fontId="31" fillId="0" borderId="22" xfId="616" applyNumberFormat="1" applyFont="1" applyBorder="1" applyAlignment="1">
      <alignment horizontal="center" vertical="center"/>
    </xf>
    <xf numFmtId="192" fontId="31" fillId="0" borderId="58" xfId="616" applyNumberFormat="1" applyFont="1" applyBorder="1" applyAlignment="1">
      <alignment horizontal="center" vertical="center"/>
    </xf>
    <xf numFmtId="0" fontId="248" fillId="0" borderId="0" xfId="439" applyFont="1" applyAlignment="1">
      <alignment horizontal="center" vertical="center" wrapText="1"/>
    </xf>
    <xf numFmtId="0" fontId="248" fillId="0" borderId="154" xfId="439" applyFont="1" applyBorder="1" applyAlignment="1">
      <alignment horizontal="center" vertical="center"/>
    </xf>
    <xf numFmtId="0" fontId="26" fillId="0" borderId="155" xfId="439" applyFont="1" applyBorder="1"/>
    <xf numFmtId="0" fontId="26" fillId="0" borderId="156" xfId="439" applyFont="1" applyBorder="1"/>
    <xf numFmtId="0" fontId="249" fillId="105" borderId="157" xfId="439" applyFont="1" applyFill="1" applyBorder="1" applyAlignment="1">
      <alignment horizontal="center" vertical="center"/>
    </xf>
    <xf numFmtId="0" fontId="26" fillId="0" borderId="158" xfId="439" applyFont="1" applyBorder="1"/>
    <xf numFmtId="0" fontId="26" fillId="0" borderId="159" xfId="439" applyFont="1" applyBorder="1"/>
    <xf numFmtId="0" fontId="248" fillId="0" borderId="223" xfId="439" applyFont="1" applyBorder="1" applyAlignment="1">
      <alignment horizontal="center" vertical="center"/>
    </xf>
    <xf numFmtId="0" fontId="80" fillId="0" borderId="14" xfId="615" applyFont="1" applyBorder="1" applyAlignment="1">
      <alignment horizontal="center" vertical="center"/>
    </xf>
    <xf numFmtId="0" fontId="80" fillId="0" borderId="15" xfId="615" applyFont="1" applyBorder="1" applyAlignment="1">
      <alignment horizontal="center" vertical="center"/>
    </xf>
    <xf numFmtId="0" fontId="80" fillId="0" borderId="32" xfId="615" applyFont="1" applyBorder="1" applyAlignment="1">
      <alignment horizontal="center" vertical="center"/>
    </xf>
    <xf numFmtId="0" fontId="26" fillId="0" borderId="19" xfId="615" applyBorder="1" applyAlignment="1">
      <alignment horizontal="center" vertical="center"/>
    </xf>
    <xf numFmtId="0" fontId="35" fillId="0" borderId="25" xfId="615" applyFont="1" applyBorder="1" applyAlignment="1">
      <alignment horizontal="center" vertical="center"/>
    </xf>
    <xf numFmtId="0" fontId="35" fillId="0" borderId="129" xfId="615" applyFont="1" applyBorder="1" applyAlignment="1">
      <alignment horizontal="center" vertical="center"/>
    </xf>
    <xf numFmtId="0" fontId="35" fillId="0" borderId="37" xfId="615" applyFont="1" applyBorder="1" applyAlignment="1">
      <alignment horizontal="center" vertical="center"/>
    </xf>
    <xf numFmtId="0" fontId="35" fillId="0" borderId="32" xfId="615" applyFont="1" applyBorder="1" applyAlignment="1">
      <alignment horizontal="center" vertical="center" wrapText="1"/>
    </xf>
    <xf numFmtId="10" fontId="0" fillId="0" borderId="60" xfId="545" applyNumberFormat="1" applyFont="1" applyBorder="1" applyAlignment="1">
      <alignment horizontal="center" vertical="center"/>
    </xf>
    <xf numFmtId="10" fontId="0" fillId="0" borderId="61" xfId="545" applyNumberFormat="1" applyFont="1" applyBorder="1" applyAlignment="1">
      <alignment horizontal="center" vertical="center"/>
    </xf>
    <xf numFmtId="0" fontId="121" fillId="0" borderId="14" xfId="0" applyFont="1" applyBorder="1" applyAlignment="1">
      <alignment horizontal="center" vertical="center"/>
    </xf>
    <xf numFmtId="0" fontId="121" fillId="0" borderId="57" xfId="0" applyFont="1" applyBorder="1" applyAlignment="1">
      <alignment horizontal="center" vertical="center"/>
    </xf>
    <xf numFmtId="0" fontId="121" fillId="0" borderId="35" xfId="0" applyFont="1" applyBorder="1" applyAlignment="1">
      <alignment horizontal="center" vertical="center"/>
    </xf>
    <xf numFmtId="0" fontId="121" fillId="0" borderId="11" xfId="0" applyFont="1" applyBorder="1" applyAlignment="1">
      <alignment horizontal="center" vertical="center"/>
    </xf>
    <xf numFmtId="0" fontId="121" fillId="0" borderId="55" xfId="0" applyFont="1" applyBorder="1" applyAlignment="1">
      <alignment horizontal="center" vertical="center"/>
    </xf>
    <xf numFmtId="0" fontId="121" fillId="0" borderId="191" xfId="0" applyFont="1" applyBorder="1" applyAlignment="1">
      <alignment horizontal="center" vertical="center"/>
    </xf>
    <xf numFmtId="0" fontId="121" fillId="0" borderId="55" xfId="0" applyFont="1" applyBorder="1" applyAlignment="1">
      <alignment horizontal="center" vertical="center" wrapText="1"/>
    </xf>
    <xf numFmtId="0" fontId="121" fillId="0" borderId="45" xfId="0" applyFont="1" applyBorder="1" applyAlignment="1">
      <alignment horizontal="center" vertical="center" wrapText="1"/>
    </xf>
    <xf numFmtId="0" fontId="121" fillId="0" borderId="58" xfId="0" applyFont="1" applyBorder="1" applyAlignment="1">
      <alignment horizontal="center" vertical="center" wrapText="1"/>
    </xf>
    <xf numFmtId="0" fontId="121" fillId="0" borderId="27" xfId="0" applyFont="1" applyBorder="1" applyAlignment="1">
      <alignment horizontal="center" vertical="center"/>
    </xf>
    <xf numFmtId="0" fontId="121" fillId="0" borderId="23" xfId="0" applyFont="1" applyBorder="1" applyAlignment="1">
      <alignment horizontal="center" vertical="center"/>
    </xf>
    <xf numFmtId="0" fontId="219" fillId="0" borderId="20" xfId="0" applyFont="1" applyBorder="1" applyAlignment="1">
      <alignment horizontal="center" vertical="center" wrapText="1"/>
    </xf>
    <xf numFmtId="0" fontId="219" fillId="0" borderId="21" xfId="0" applyFont="1" applyBorder="1" applyAlignment="1">
      <alignment horizontal="center" vertical="center" wrapText="1"/>
    </xf>
    <xf numFmtId="179" fontId="216" fillId="0" borderId="21" xfId="0" applyNumberFormat="1" applyFont="1" applyBorder="1" applyAlignment="1">
      <alignment horizontal="center" vertical="center"/>
    </xf>
    <xf numFmtId="179" fontId="216" fillId="0" borderId="38" xfId="0" applyNumberFormat="1" applyFont="1" applyBorder="1" applyAlignment="1">
      <alignment horizontal="center" vertical="center"/>
    </xf>
    <xf numFmtId="0" fontId="121" fillId="0" borderId="50" xfId="0" applyFont="1" applyBorder="1" applyAlignment="1">
      <alignment horizontal="center" vertical="center" wrapText="1"/>
    </xf>
    <xf numFmtId="0" fontId="121" fillId="0" borderId="57" xfId="0" applyFont="1" applyBorder="1" applyAlignment="1">
      <alignment horizontal="center" vertical="center" wrapText="1"/>
    </xf>
    <xf numFmtId="179" fontId="121" fillId="0" borderId="10" xfId="0" applyNumberFormat="1" applyFont="1" applyBorder="1" applyAlignment="1">
      <alignment vertical="center"/>
    </xf>
    <xf numFmtId="179" fontId="121" fillId="0" borderId="11" xfId="0" applyNumberFormat="1" applyFont="1" applyBorder="1" applyAlignment="1">
      <alignment vertical="center"/>
    </xf>
    <xf numFmtId="179" fontId="215" fillId="0" borderId="22" xfId="0" applyNumberFormat="1" applyFont="1" applyBorder="1" applyAlignment="1">
      <alignment vertical="center" wrapText="1"/>
    </xf>
    <xf numFmtId="179" fontId="215" fillId="0" borderId="39" xfId="0" applyNumberFormat="1" applyFont="1" applyBorder="1" applyAlignment="1">
      <alignment vertical="center" wrapText="1"/>
    </xf>
    <xf numFmtId="179" fontId="215" fillId="0" borderId="225" xfId="0" applyNumberFormat="1" applyFont="1" applyBorder="1" applyAlignment="1">
      <alignment vertical="center" wrapText="1"/>
    </xf>
    <xf numFmtId="179" fontId="215" fillId="0" borderId="226" xfId="0" applyNumberFormat="1" applyFont="1" applyBorder="1" applyAlignment="1">
      <alignment vertical="center" wrapText="1"/>
    </xf>
    <xf numFmtId="179" fontId="215" fillId="0" borderId="42" xfId="0" applyNumberFormat="1" applyFont="1" applyBorder="1" applyAlignment="1">
      <alignment vertical="center" wrapText="1"/>
    </xf>
    <xf numFmtId="179" fontId="215" fillId="0" borderId="53" xfId="0" applyNumberFormat="1" applyFont="1" applyBorder="1" applyAlignment="1">
      <alignment vertical="center" wrapText="1"/>
    </xf>
    <xf numFmtId="179" fontId="215" fillId="0" borderId="59" xfId="0" applyNumberFormat="1" applyFont="1" applyBorder="1" applyAlignment="1">
      <alignment vertical="center" wrapText="1"/>
    </xf>
    <xf numFmtId="179" fontId="215" fillId="0" borderId="130" xfId="0" applyNumberFormat="1" applyFont="1" applyBorder="1" applyAlignment="1">
      <alignment vertical="center" wrapText="1"/>
    </xf>
    <xf numFmtId="0" fontId="39" fillId="0" borderId="25" xfId="0" applyFont="1" applyBorder="1" applyAlignment="1">
      <alignment horizontal="right" vertical="center" wrapText="1"/>
    </xf>
    <xf numFmtId="0" fontId="39" fillId="0" borderId="130" xfId="0" applyFont="1" applyBorder="1" applyAlignment="1">
      <alignment horizontal="right" vertical="center" wrapText="1"/>
    </xf>
    <xf numFmtId="0" fontId="213" fillId="0" borderId="25" xfId="0" applyFont="1" applyBorder="1" applyAlignment="1">
      <alignment horizontal="right" vertical="center" wrapText="1"/>
    </xf>
    <xf numFmtId="0" fontId="213" fillId="0" borderId="130" xfId="0" applyFont="1" applyBorder="1" applyAlignment="1">
      <alignment horizontal="right" vertical="center" wrapText="1"/>
    </xf>
    <xf numFmtId="219" fontId="121" fillId="0" borderId="50" xfId="0" applyNumberFormat="1" applyFont="1" applyBorder="1" applyAlignment="1">
      <alignment horizontal="center" vertical="center" wrapText="1"/>
    </xf>
    <xf numFmtId="219" fontId="121" fillId="0" borderId="57" xfId="0" applyNumberFormat="1" applyFont="1" applyBorder="1" applyAlignment="1">
      <alignment horizontal="center" vertical="center" wrapText="1"/>
    </xf>
    <xf numFmtId="0" fontId="121" fillId="0" borderId="10" xfId="0" applyFont="1" applyBorder="1" applyAlignment="1">
      <alignment horizontal="center" vertical="center" wrapText="1"/>
    </xf>
    <xf numFmtId="0" fontId="121" fillId="0" borderId="11" xfId="0" applyFont="1" applyBorder="1" applyAlignment="1">
      <alignment horizontal="center" vertical="center" wrapText="1"/>
    </xf>
    <xf numFmtId="179" fontId="215" fillId="0" borderId="22" xfId="0" applyNumberFormat="1" applyFont="1" applyBorder="1" applyAlignment="1">
      <alignment horizontal="center" vertical="center" wrapText="1"/>
    </xf>
    <xf numFmtId="179" fontId="215" fillId="0" borderId="39" xfId="0" applyNumberFormat="1" applyFont="1" applyBorder="1" applyAlignment="1">
      <alignment horizontal="center" vertical="center" wrapText="1"/>
    </xf>
    <xf numFmtId="179" fontId="215" fillId="0" borderId="225" xfId="0" applyNumberFormat="1" applyFont="1" applyBorder="1" applyAlignment="1">
      <alignment horizontal="center" vertical="center" wrapText="1"/>
    </xf>
    <xf numFmtId="179" fontId="215" fillId="0" borderId="226" xfId="0" applyNumberFormat="1" applyFont="1" applyBorder="1" applyAlignment="1">
      <alignment horizontal="center" vertical="center" wrapText="1"/>
    </xf>
    <xf numFmtId="179" fontId="215" fillId="0" borderId="42" xfId="0" applyNumberFormat="1" applyFont="1" applyBorder="1" applyAlignment="1">
      <alignment horizontal="center" vertical="center" wrapText="1"/>
    </xf>
    <xf numFmtId="179" fontId="215" fillId="0" borderId="53" xfId="0" applyNumberFormat="1" applyFont="1" applyBorder="1" applyAlignment="1">
      <alignment horizontal="center" vertical="center" wrapText="1"/>
    </xf>
    <xf numFmtId="179" fontId="215" fillId="0" borderId="59" xfId="0" applyNumberFormat="1" applyFont="1" applyBorder="1" applyAlignment="1">
      <alignment horizontal="center" vertical="center" wrapText="1"/>
    </xf>
    <xf numFmtId="179" fontId="215" fillId="0" borderId="130" xfId="0" applyNumberFormat="1" applyFont="1" applyBorder="1" applyAlignment="1">
      <alignment horizontal="center" vertical="center" wrapText="1"/>
    </xf>
    <xf numFmtId="249" fontId="39" fillId="0" borderId="55" xfId="0" applyNumberFormat="1" applyFont="1" applyBorder="1" applyAlignment="1">
      <alignment horizontal="right" vertical="center" wrapText="1"/>
    </xf>
    <xf numFmtId="249" fontId="39" fillId="0" borderId="39" xfId="0" applyNumberFormat="1" applyFont="1" applyBorder="1" applyAlignment="1">
      <alignment horizontal="right" vertical="center" wrapText="1"/>
    </xf>
    <xf numFmtId="49" fontId="39" fillId="0" borderId="191" xfId="0" applyNumberFormat="1" applyFont="1" applyBorder="1" applyAlignment="1">
      <alignment horizontal="right" vertical="center" wrapText="1"/>
    </xf>
    <xf numFmtId="49" fontId="39" fillId="0" borderId="226" xfId="0" applyNumberFormat="1" applyFont="1" applyBorder="1" applyAlignment="1">
      <alignment horizontal="right" vertical="center" wrapText="1"/>
    </xf>
    <xf numFmtId="0" fontId="36" fillId="0" borderId="223" xfId="644" applyFont="1" applyBorder="1" applyAlignment="1">
      <alignment horizontal="center" vertical="center" wrapText="1"/>
    </xf>
    <xf numFmtId="0" fontId="26" fillId="0" borderId="0" xfId="644" applyAlignment="1">
      <alignment horizontal="center" vertical="center"/>
    </xf>
    <xf numFmtId="0" fontId="266" fillId="44" borderId="223" xfId="46612" applyFont="1" applyFill="1" applyBorder="1" applyAlignment="1">
      <alignment horizontal="left"/>
    </xf>
    <xf numFmtId="0" fontId="35" fillId="112" borderId="49" xfId="46612" applyFont="1" applyFill="1" applyBorder="1" applyAlignment="1">
      <alignment horizontal="center" vertical="center"/>
    </xf>
    <xf numFmtId="0" fontId="35" fillId="112" borderId="94" xfId="46612" applyFont="1" applyFill="1" applyBorder="1" applyAlignment="1">
      <alignment horizontal="center" vertical="center"/>
    </xf>
    <xf numFmtId="0" fontId="35" fillId="112" borderId="60" xfId="46612" applyFont="1" applyFill="1" applyBorder="1" applyAlignment="1">
      <alignment horizontal="center" vertical="center"/>
    </xf>
    <xf numFmtId="0" fontId="263" fillId="112" borderId="21" xfId="46612" applyFont="1" applyFill="1" applyBorder="1" applyAlignment="1">
      <alignment horizontal="center" vertical="center"/>
    </xf>
    <xf numFmtId="0" fontId="264" fillId="112" borderId="223" xfId="46612" applyFont="1" applyFill="1" applyBorder="1" applyAlignment="1">
      <alignment horizontal="center" vertical="center"/>
    </xf>
    <xf numFmtId="0" fontId="140" fillId="112" borderId="23" xfId="46612" applyFont="1" applyFill="1" applyBorder="1" applyAlignment="1">
      <alignment horizontal="center" vertical="center" wrapText="1"/>
    </xf>
    <xf numFmtId="0" fontId="265" fillId="113" borderId="21" xfId="46612" applyFont="1" applyFill="1" applyBorder="1" applyAlignment="1">
      <alignment horizontal="center" vertical="center"/>
    </xf>
    <xf numFmtId="0" fontId="267" fillId="46" borderId="0" xfId="46612" applyFont="1" applyFill="1" applyAlignment="1">
      <alignment horizontal="left" vertical="center" wrapText="1"/>
    </xf>
    <xf numFmtId="0" fontId="262" fillId="46" borderId="223" xfId="46612" applyFont="1" applyFill="1" applyBorder="1" applyAlignment="1">
      <alignment horizontal="left" vertical="center"/>
    </xf>
    <xf numFmtId="0" fontId="1" fillId="0" borderId="223" xfId="46612" applyBorder="1" applyAlignment="1">
      <alignment horizontal="left" vertical="center"/>
    </xf>
    <xf numFmtId="0" fontId="265" fillId="113" borderId="20" xfId="46612" applyFont="1" applyFill="1" applyBorder="1" applyAlignment="1">
      <alignment horizontal="center"/>
    </xf>
    <xf numFmtId="0" fontId="265" fillId="113" borderId="21" xfId="46612" applyFont="1" applyFill="1" applyBorder="1" applyAlignment="1">
      <alignment horizontal="center"/>
    </xf>
    <xf numFmtId="0" fontId="265" fillId="113" borderId="38" xfId="46612" applyFont="1" applyFill="1" applyBorder="1" applyAlignment="1">
      <alignment horizontal="center"/>
    </xf>
    <xf numFmtId="0" fontId="267" fillId="46" borderId="0" xfId="46612" applyFont="1" applyFill="1" applyAlignment="1">
      <alignment horizontal="left" vertical="top" wrapText="1"/>
    </xf>
    <xf numFmtId="0" fontId="265" fillId="113" borderId="26" xfId="46612" applyFont="1" applyFill="1" applyBorder="1" applyAlignment="1">
      <alignment horizontal="center" vertical="center"/>
    </xf>
    <xf numFmtId="0" fontId="265" fillId="113" borderId="31" xfId="46612" applyFont="1" applyFill="1" applyBorder="1" applyAlignment="1">
      <alignment horizontal="center" vertical="center"/>
    </xf>
    <xf numFmtId="0" fontId="35" fillId="0" borderId="0" xfId="465" applyFont="1" applyAlignment="1">
      <alignment horizontal="center" vertical="center" wrapText="1"/>
    </xf>
    <xf numFmtId="0" fontId="259" fillId="0" borderId="0" xfId="465" applyFont="1" applyAlignment="1">
      <alignment horizontal="center" vertical="center" wrapText="1"/>
    </xf>
    <xf numFmtId="0" fontId="86" fillId="35" borderId="225" xfId="15861" applyFont="1" applyFill="1" applyBorder="1" applyAlignment="1">
      <alignment horizontal="center"/>
    </xf>
    <xf numFmtId="0" fontId="86" fillId="35" borderId="224" xfId="15861" applyFont="1" applyFill="1" applyBorder="1" applyAlignment="1">
      <alignment horizontal="center"/>
    </xf>
    <xf numFmtId="0" fontId="86" fillId="35" borderId="226" xfId="15861" applyFont="1" applyFill="1" applyBorder="1" applyAlignment="1">
      <alignment horizontal="center"/>
    </xf>
    <xf numFmtId="0" fontId="36" fillId="0" borderId="0" xfId="464" applyFont="1" applyAlignment="1">
      <alignment horizontal="center" wrapText="1"/>
    </xf>
    <xf numFmtId="0" fontId="28" fillId="35" borderId="223" xfId="0" applyFont="1" applyFill="1" applyBorder="1" applyAlignment="1">
      <alignment horizontal="center" vertical="center" wrapText="1"/>
    </xf>
    <xf numFmtId="0" fontId="36" fillId="35" borderId="223" xfId="0" applyFont="1" applyFill="1" applyBorder="1" applyAlignment="1">
      <alignment horizontal="center" vertical="center" wrapText="1"/>
    </xf>
    <xf numFmtId="0" fontId="36" fillId="35" borderId="223" xfId="464" applyFont="1" applyFill="1" applyBorder="1" applyAlignment="1">
      <alignment horizontal="center"/>
    </xf>
    <xf numFmtId="0" fontId="28" fillId="35" borderId="223" xfId="464" applyFont="1" applyFill="1" applyBorder="1" applyAlignment="1">
      <alignment horizontal="center" wrapText="1"/>
    </xf>
    <xf numFmtId="0" fontId="35" fillId="38" borderId="223" xfId="435" applyFont="1" applyFill="1" applyBorder="1" applyAlignment="1">
      <alignment horizontal="center"/>
    </xf>
    <xf numFmtId="0" fontId="35" fillId="0" borderId="223" xfId="435" applyFont="1" applyBorder="1" applyAlignment="1">
      <alignment horizontal="center" vertical="center"/>
    </xf>
    <xf numFmtId="0" fontId="36" fillId="35" borderId="225" xfId="0" applyFont="1" applyFill="1" applyBorder="1" applyAlignment="1">
      <alignment horizontal="center" vertical="center"/>
    </xf>
    <xf numFmtId="0" fontId="36" fillId="35" borderId="224" xfId="0" applyFont="1" applyFill="1" applyBorder="1" applyAlignment="1">
      <alignment horizontal="center" vertical="center"/>
    </xf>
    <xf numFmtId="0" fontId="36" fillId="35" borderId="226" xfId="0" applyFont="1" applyFill="1" applyBorder="1" applyAlignment="1">
      <alignment horizontal="center" vertical="center"/>
    </xf>
    <xf numFmtId="0" fontId="46" fillId="35" borderId="235" xfId="0" applyFont="1" applyFill="1" applyBorder="1" applyAlignment="1">
      <alignment horizontal="center" vertical="center" wrapText="1"/>
    </xf>
    <xf numFmtId="0" fontId="46" fillId="35" borderId="28" xfId="0" applyFont="1" applyFill="1" applyBorder="1" applyAlignment="1">
      <alignment horizontal="center" vertical="center" wrapText="1"/>
    </xf>
    <xf numFmtId="0" fontId="49" fillId="35" borderId="225" xfId="0" applyFont="1" applyFill="1" applyBorder="1" applyAlignment="1">
      <alignment horizontal="center" vertical="center"/>
    </xf>
    <xf numFmtId="0" fontId="49" fillId="35" borderId="226" xfId="0" applyFont="1" applyFill="1" applyBorder="1" applyAlignment="1">
      <alignment horizontal="center" vertical="center"/>
    </xf>
  </cellXfs>
  <cellStyles count="46614">
    <cellStyle name="=C:\WINNT\SYSTEM32\COMMAND.COM" xfId="45261" xr:uid="{00000000-0005-0000-0000-000000000000}"/>
    <cellStyle name="=C:\WINNT\SYSTEM32\COMMAND.COM 2" xfId="45262" xr:uid="{00000000-0005-0000-0000-000001000000}"/>
    <cellStyle name="0,0_x000d__x000a_NA_x000d__x000a_" xfId="2518" xr:uid="{00000000-0005-0000-0000-000002000000}"/>
    <cellStyle name="0,0_x000d__x000a_NA_x000d__x000a_ 2" xfId="45263" xr:uid="{00000000-0005-0000-0000-000003000000}"/>
    <cellStyle name="2" xfId="45264" xr:uid="{00000000-0005-0000-0000-000004000000}"/>
    <cellStyle name="20% - Accent1" xfId="1" xr:uid="{00000000-0005-0000-0000-000005000000}"/>
    <cellStyle name="20% - Accent1 2" xfId="2" xr:uid="{00000000-0005-0000-0000-000006000000}"/>
    <cellStyle name="20% - Accent1 2 2" xfId="3" xr:uid="{00000000-0005-0000-0000-000007000000}"/>
    <cellStyle name="20% - Accent1 2 2 2" xfId="11946" xr:uid="{00000000-0005-0000-0000-000008000000}"/>
    <cellStyle name="20% - Accent1 2 2 2 2" xfId="45917" xr:uid="{00000000-0005-0000-0000-000009000000}"/>
    <cellStyle name="20% - Accent1 2 2 3" xfId="45764" xr:uid="{00000000-0005-0000-0000-00000A000000}"/>
    <cellStyle name="20% - Accent1 2 3" xfId="11947" xr:uid="{00000000-0005-0000-0000-00000B000000}"/>
    <cellStyle name="20% - Accent1 2 3 2" xfId="45918" xr:uid="{00000000-0005-0000-0000-00000C000000}"/>
    <cellStyle name="20% - Accent1 2 4" xfId="45265" xr:uid="{00000000-0005-0000-0000-00000D000000}"/>
    <cellStyle name="20% - Accent1 3" xfId="4" xr:uid="{00000000-0005-0000-0000-00000E000000}"/>
    <cellStyle name="20% - Accent1 3 2" xfId="11948" xr:uid="{00000000-0005-0000-0000-00000F000000}"/>
    <cellStyle name="20% - Accent1 4" xfId="722" xr:uid="{00000000-0005-0000-0000-000010000000}"/>
    <cellStyle name="20% - Accent1 4 2" xfId="10643" xr:uid="{00000000-0005-0000-0000-000011000000}"/>
    <cellStyle name="20% - Accent1 4 2 2" xfId="23983" xr:uid="{00000000-0005-0000-0000-000012000000}"/>
    <cellStyle name="20% - Accent1 4 2 3" xfId="33167" xr:uid="{00000000-0005-0000-0000-000013000000}"/>
    <cellStyle name="20% - Accent1 4 2 4" xfId="34927" xr:uid="{00000000-0005-0000-0000-000014000000}"/>
    <cellStyle name="20% - Accent1 4 2 5" xfId="44890" xr:uid="{00000000-0005-0000-0000-000015000000}"/>
    <cellStyle name="20% - Accent1 4 3" xfId="15030" xr:uid="{00000000-0005-0000-0000-000016000000}"/>
    <cellStyle name="20% - Accent1 4 4" xfId="11167" xr:uid="{00000000-0005-0000-0000-000017000000}"/>
    <cellStyle name="20% - Accent1 4 5" xfId="31939" xr:uid="{00000000-0005-0000-0000-000018000000}"/>
    <cellStyle name="20% - Accent1 4 6" xfId="33640" xr:uid="{00000000-0005-0000-0000-000019000000}"/>
    <cellStyle name="20% - Accent1 4 7" xfId="35813" xr:uid="{00000000-0005-0000-0000-00001A000000}"/>
    <cellStyle name="20% - Accent1 5" xfId="1765" xr:uid="{00000000-0005-0000-0000-00001B000000}"/>
    <cellStyle name="20% - Accent1 5 2" xfId="15837" xr:uid="{00000000-0005-0000-0000-00001C000000}"/>
    <cellStyle name="20% - Accent1 5 3" xfId="32292" xr:uid="{00000000-0005-0000-0000-00001D000000}"/>
    <cellStyle name="20% - Accent1 5 4" xfId="34052" xr:uid="{00000000-0005-0000-0000-00001E000000}"/>
    <cellStyle name="20% - Accent1 5 5" xfId="36484" xr:uid="{00000000-0005-0000-0000-00001F000000}"/>
    <cellStyle name="20% - Accent1_Estaciones TM-21-SEP-2011" xfId="5" xr:uid="{00000000-0005-0000-0000-000020000000}"/>
    <cellStyle name="20% - Accent2" xfId="6" xr:uid="{00000000-0005-0000-0000-000021000000}"/>
    <cellStyle name="20% - Accent2 2" xfId="7" xr:uid="{00000000-0005-0000-0000-000022000000}"/>
    <cellStyle name="20% - Accent2 2 2" xfId="8" xr:uid="{00000000-0005-0000-0000-000023000000}"/>
    <cellStyle name="20% - Accent2 2 2 2" xfId="11949" xr:uid="{00000000-0005-0000-0000-000024000000}"/>
    <cellStyle name="20% - Accent2 2 2 2 2" xfId="45919" xr:uid="{00000000-0005-0000-0000-000025000000}"/>
    <cellStyle name="20% - Accent2 2 2 3" xfId="45765" xr:uid="{00000000-0005-0000-0000-000026000000}"/>
    <cellStyle name="20% - Accent2 2 3" xfId="11950" xr:uid="{00000000-0005-0000-0000-000027000000}"/>
    <cellStyle name="20% - Accent2 2 3 2" xfId="45920" xr:uid="{00000000-0005-0000-0000-000028000000}"/>
    <cellStyle name="20% - Accent2 2 4" xfId="45266" xr:uid="{00000000-0005-0000-0000-000029000000}"/>
    <cellStyle name="20% - Accent2 3" xfId="9" xr:uid="{00000000-0005-0000-0000-00002A000000}"/>
    <cellStyle name="20% - Accent2 3 2" xfId="11951" xr:uid="{00000000-0005-0000-0000-00002B000000}"/>
    <cellStyle name="20% - Accent2 4" xfId="725" xr:uid="{00000000-0005-0000-0000-00002C000000}"/>
    <cellStyle name="20% - Accent2 4 2" xfId="10645" xr:uid="{00000000-0005-0000-0000-00002D000000}"/>
    <cellStyle name="20% - Accent2 4 2 2" xfId="23985" xr:uid="{00000000-0005-0000-0000-00002E000000}"/>
    <cellStyle name="20% - Accent2 4 2 3" xfId="33169" xr:uid="{00000000-0005-0000-0000-00002F000000}"/>
    <cellStyle name="20% - Accent2 4 2 4" xfId="34929" xr:uid="{00000000-0005-0000-0000-000030000000}"/>
    <cellStyle name="20% - Accent2 4 2 5" xfId="44892" xr:uid="{00000000-0005-0000-0000-000031000000}"/>
    <cellStyle name="20% - Accent2 4 3" xfId="15032" xr:uid="{00000000-0005-0000-0000-000032000000}"/>
    <cellStyle name="20% - Accent2 4 4" xfId="11169" xr:uid="{00000000-0005-0000-0000-000033000000}"/>
    <cellStyle name="20% - Accent2 4 5" xfId="31941" xr:uid="{00000000-0005-0000-0000-000034000000}"/>
    <cellStyle name="20% - Accent2 4 6" xfId="33642" xr:uid="{00000000-0005-0000-0000-000035000000}"/>
    <cellStyle name="20% - Accent2 4 7" xfId="35815" xr:uid="{00000000-0005-0000-0000-000036000000}"/>
    <cellStyle name="20% - Accent2 5" xfId="1767" xr:uid="{00000000-0005-0000-0000-000037000000}"/>
    <cellStyle name="20% - Accent2 5 2" xfId="15839" xr:uid="{00000000-0005-0000-0000-000038000000}"/>
    <cellStyle name="20% - Accent2 5 3" xfId="32294" xr:uid="{00000000-0005-0000-0000-000039000000}"/>
    <cellStyle name="20% - Accent2 5 4" xfId="34054" xr:uid="{00000000-0005-0000-0000-00003A000000}"/>
    <cellStyle name="20% - Accent2 5 5" xfId="36486" xr:uid="{00000000-0005-0000-0000-00003B000000}"/>
    <cellStyle name="20% - Accent2_Estaciones TM-21-SEP-2011" xfId="10" xr:uid="{00000000-0005-0000-0000-00003C000000}"/>
    <cellStyle name="20% - Accent3" xfId="11" xr:uid="{00000000-0005-0000-0000-00003D000000}"/>
    <cellStyle name="20% - Accent3 2" xfId="12" xr:uid="{00000000-0005-0000-0000-00003E000000}"/>
    <cellStyle name="20% - Accent3 2 2" xfId="13" xr:uid="{00000000-0005-0000-0000-00003F000000}"/>
    <cellStyle name="20% - Accent3 2 2 2" xfId="11952" xr:uid="{00000000-0005-0000-0000-000040000000}"/>
    <cellStyle name="20% - Accent3 2 2 2 2" xfId="45921" xr:uid="{00000000-0005-0000-0000-000041000000}"/>
    <cellStyle name="20% - Accent3 2 2 3" xfId="45766" xr:uid="{00000000-0005-0000-0000-000042000000}"/>
    <cellStyle name="20% - Accent3 2 3" xfId="11953" xr:uid="{00000000-0005-0000-0000-000043000000}"/>
    <cellStyle name="20% - Accent3 2 3 2" xfId="45922" xr:uid="{00000000-0005-0000-0000-000044000000}"/>
    <cellStyle name="20% - Accent3 2 4" xfId="45267" xr:uid="{00000000-0005-0000-0000-000045000000}"/>
    <cellStyle name="20% - Accent3 3" xfId="14" xr:uid="{00000000-0005-0000-0000-000046000000}"/>
    <cellStyle name="20% - Accent3 3 2" xfId="11954" xr:uid="{00000000-0005-0000-0000-000047000000}"/>
    <cellStyle name="20% - Accent3 4" xfId="728" xr:uid="{00000000-0005-0000-0000-000048000000}"/>
    <cellStyle name="20% - Accent3 4 2" xfId="10647" xr:uid="{00000000-0005-0000-0000-000049000000}"/>
    <cellStyle name="20% - Accent3 4 2 2" xfId="23987" xr:uid="{00000000-0005-0000-0000-00004A000000}"/>
    <cellStyle name="20% - Accent3 4 2 3" xfId="33171" xr:uid="{00000000-0005-0000-0000-00004B000000}"/>
    <cellStyle name="20% - Accent3 4 2 4" xfId="34931" xr:uid="{00000000-0005-0000-0000-00004C000000}"/>
    <cellStyle name="20% - Accent3 4 2 5" xfId="44894" xr:uid="{00000000-0005-0000-0000-00004D000000}"/>
    <cellStyle name="20% - Accent3 4 3" xfId="15034" xr:uid="{00000000-0005-0000-0000-00004E000000}"/>
    <cellStyle name="20% - Accent3 4 4" xfId="11171" xr:uid="{00000000-0005-0000-0000-00004F000000}"/>
    <cellStyle name="20% - Accent3 4 5" xfId="31943" xr:uid="{00000000-0005-0000-0000-000050000000}"/>
    <cellStyle name="20% - Accent3 4 6" xfId="33644" xr:uid="{00000000-0005-0000-0000-000051000000}"/>
    <cellStyle name="20% - Accent3 4 7" xfId="35817" xr:uid="{00000000-0005-0000-0000-000052000000}"/>
    <cellStyle name="20% - Accent3 5" xfId="1769" xr:uid="{00000000-0005-0000-0000-000053000000}"/>
    <cellStyle name="20% - Accent3 5 2" xfId="15841" xr:uid="{00000000-0005-0000-0000-000054000000}"/>
    <cellStyle name="20% - Accent3 5 3" xfId="32296" xr:uid="{00000000-0005-0000-0000-000055000000}"/>
    <cellStyle name="20% - Accent3 5 4" xfId="34056" xr:uid="{00000000-0005-0000-0000-000056000000}"/>
    <cellStyle name="20% - Accent3 5 5" xfId="36488" xr:uid="{00000000-0005-0000-0000-000057000000}"/>
    <cellStyle name="20% - Accent3_Estaciones TM-21-SEP-2011" xfId="15" xr:uid="{00000000-0005-0000-0000-000058000000}"/>
    <cellStyle name="20% - Accent4" xfId="16" xr:uid="{00000000-0005-0000-0000-000059000000}"/>
    <cellStyle name="20% - Accent4 2" xfId="17" xr:uid="{00000000-0005-0000-0000-00005A000000}"/>
    <cellStyle name="20% - Accent4 2 2" xfId="18" xr:uid="{00000000-0005-0000-0000-00005B000000}"/>
    <cellStyle name="20% - Accent4 2 2 2" xfId="11955" xr:uid="{00000000-0005-0000-0000-00005C000000}"/>
    <cellStyle name="20% - Accent4 2 2 2 2" xfId="45923" xr:uid="{00000000-0005-0000-0000-00005D000000}"/>
    <cellStyle name="20% - Accent4 2 2 3" xfId="45767" xr:uid="{00000000-0005-0000-0000-00005E000000}"/>
    <cellStyle name="20% - Accent4 2 3" xfId="11956" xr:uid="{00000000-0005-0000-0000-00005F000000}"/>
    <cellStyle name="20% - Accent4 2 3 2" xfId="45924" xr:uid="{00000000-0005-0000-0000-000060000000}"/>
    <cellStyle name="20% - Accent4 2 4" xfId="45268" xr:uid="{00000000-0005-0000-0000-000061000000}"/>
    <cellStyle name="20% - Accent4 3" xfId="19" xr:uid="{00000000-0005-0000-0000-000062000000}"/>
    <cellStyle name="20% - Accent4 3 2" xfId="11957" xr:uid="{00000000-0005-0000-0000-000063000000}"/>
    <cellStyle name="20% - Accent4 4" xfId="731" xr:uid="{00000000-0005-0000-0000-000064000000}"/>
    <cellStyle name="20% - Accent4 4 2" xfId="10649" xr:uid="{00000000-0005-0000-0000-000065000000}"/>
    <cellStyle name="20% - Accent4 4 2 2" xfId="23989" xr:uid="{00000000-0005-0000-0000-000066000000}"/>
    <cellStyle name="20% - Accent4 4 2 3" xfId="33173" xr:uid="{00000000-0005-0000-0000-000067000000}"/>
    <cellStyle name="20% - Accent4 4 2 4" xfId="34933" xr:uid="{00000000-0005-0000-0000-000068000000}"/>
    <cellStyle name="20% - Accent4 4 2 5" xfId="44896" xr:uid="{00000000-0005-0000-0000-000069000000}"/>
    <cellStyle name="20% - Accent4 4 3" xfId="15036" xr:uid="{00000000-0005-0000-0000-00006A000000}"/>
    <cellStyle name="20% - Accent4 4 4" xfId="11173" xr:uid="{00000000-0005-0000-0000-00006B000000}"/>
    <cellStyle name="20% - Accent4 4 5" xfId="31945" xr:uid="{00000000-0005-0000-0000-00006C000000}"/>
    <cellStyle name="20% - Accent4 4 6" xfId="33646" xr:uid="{00000000-0005-0000-0000-00006D000000}"/>
    <cellStyle name="20% - Accent4 4 7" xfId="35819" xr:uid="{00000000-0005-0000-0000-00006E000000}"/>
    <cellStyle name="20% - Accent4 5" xfId="1771" xr:uid="{00000000-0005-0000-0000-00006F000000}"/>
    <cellStyle name="20% - Accent4 5 2" xfId="15843" xr:uid="{00000000-0005-0000-0000-000070000000}"/>
    <cellStyle name="20% - Accent4 5 3" xfId="32298" xr:uid="{00000000-0005-0000-0000-000071000000}"/>
    <cellStyle name="20% - Accent4 5 4" xfId="34058" xr:uid="{00000000-0005-0000-0000-000072000000}"/>
    <cellStyle name="20% - Accent4 5 5" xfId="36490" xr:uid="{00000000-0005-0000-0000-000073000000}"/>
    <cellStyle name="20% - Accent4_Estaciones TM-21-SEP-2011" xfId="20" xr:uid="{00000000-0005-0000-0000-000074000000}"/>
    <cellStyle name="20% - Accent5" xfId="21" xr:uid="{00000000-0005-0000-0000-000075000000}"/>
    <cellStyle name="20% - Accent5 2" xfId="22" xr:uid="{00000000-0005-0000-0000-000076000000}"/>
    <cellStyle name="20% - Accent5 2 2" xfId="23" xr:uid="{00000000-0005-0000-0000-000077000000}"/>
    <cellStyle name="20% - Accent5 2 2 2" xfId="11958" xr:uid="{00000000-0005-0000-0000-000078000000}"/>
    <cellStyle name="20% - Accent5 2 2 2 2" xfId="45925" xr:uid="{00000000-0005-0000-0000-000079000000}"/>
    <cellStyle name="20% - Accent5 2 2 3" xfId="45768" xr:uid="{00000000-0005-0000-0000-00007A000000}"/>
    <cellStyle name="20% - Accent5 2 3" xfId="11959" xr:uid="{00000000-0005-0000-0000-00007B000000}"/>
    <cellStyle name="20% - Accent5 2 3 2" xfId="45926" xr:uid="{00000000-0005-0000-0000-00007C000000}"/>
    <cellStyle name="20% - Accent5 2 4" xfId="45269" xr:uid="{00000000-0005-0000-0000-00007D000000}"/>
    <cellStyle name="20% - Accent5 3" xfId="24" xr:uid="{00000000-0005-0000-0000-00007E000000}"/>
    <cellStyle name="20% - Accent5 3 2" xfId="11960" xr:uid="{00000000-0005-0000-0000-00007F000000}"/>
    <cellStyle name="20% - Accent5 4" xfId="734" xr:uid="{00000000-0005-0000-0000-000080000000}"/>
    <cellStyle name="20% - Accent5 4 2" xfId="10651" xr:uid="{00000000-0005-0000-0000-000081000000}"/>
    <cellStyle name="20% - Accent5 4 2 2" xfId="23991" xr:uid="{00000000-0005-0000-0000-000082000000}"/>
    <cellStyle name="20% - Accent5 4 2 3" xfId="33175" xr:uid="{00000000-0005-0000-0000-000083000000}"/>
    <cellStyle name="20% - Accent5 4 2 4" xfId="34935" xr:uid="{00000000-0005-0000-0000-000084000000}"/>
    <cellStyle name="20% - Accent5 4 2 5" xfId="44898" xr:uid="{00000000-0005-0000-0000-000085000000}"/>
    <cellStyle name="20% - Accent5 4 3" xfId="15038" xr:uid="{00000000-0005-0000-0000-000086000000}"/>
    <cellStyle name="20% - Accent5 4 4" xfId="11175" xr:uid="{00000000-0005-0000-0000-000087000000}"/>
    <cellStyle name="20% - Accent5 4 5" xfId="31947" xr:uid="{00000000-0005-0000-0000-000088000000}"/>
    <cellStyle name="20% - Accent5 4 6" xfId="33648" xr:uid="{00000000-0005-0000-0000-000089000000}"/>
    <cellStyle name="20% - Accent5 4 7" xfId="35821" xr:uid="{00000000-0005-0000-0000-00008A000000}"/>
    <cellStyle name="20% - Accent5 5" xfId="1773" xr:uid="{00000000-0005-0000-0000-00008B000000}"/>
    <cellStyle name="20% - Accent5 5 2" xfId="15845" xr:uid="{00000000-0005-0000-0000-00008C000000}"/>
    <cellStyle name="20% - Accent5 5 3" xfId="32300" xr:uid="{00000000-0005-0000-0000-00008D000000}"/>
    <cellStyle name="20% - Accent5 5 4" xfId="34060" xr:uid="{00000000-0005-0000-0000-00008E000000}"/>
    <cellStyle name="20% - Accent5 5 5" xfId="36492" xr:uid="{00000000-0005-0000-0000-00008F000000}"/>
    <cellStyle name="20% - Accent5_Estaciones TM-21-SEP-2011" xfId="25" xr:uid="{00000000-0005-0000-0000-000090000000}"/>
    <cellStyle name="20% - Accent6" xfId="26" xr:uid="{00000000-0005-0000-0000-000091000000}"/>
    <cellStyle name="20% - Accent6 2" xfId="27" xr:uid="{00000000-0005-0000-0000-000092000000}"/>
    <cellStyle name="20% - Accent6 2 2" xfId="28" xr:uid="{00000000-0005-0000-0000-000093000000}"/>
    <cellStyle name="20% - Accent6 2 2 2" xfId="11961" xr:uid="{00000000-0005-0000-0000-000094000000}"/>
    <cellStyle name="20% - Accent6 2 2 2 2" xfId="45927" xr:uid="{00000000-0005-0000-0000-000095000000}"/>
    <cellStyle name="20% - Accent6 2 2 3" xfId="45769" xr:uid="{00000000-0005-0000-0000-000096000000}"/>
    <cellStyle name="20% - Accent6 2 3" xfId="11962" xr:uid="{00000000-0005-0000-0000-000097000000}"/>
    <cellStyle name="20% - Accent6 2 3 2" xfId="45928" xr:uid="{00000000-0005-0000-0000-000098000000}"/>
    <cellStyle name="20% - Accent6 2 4" xfId="45270" xr:uid="{00000000-0005-0000-0000-000099000000}"/>
    <cellStyle name="20% - Accent6 3" xfId="29" xr:uid="{00000000-0005-0000-0000-00009A000000}"/>
    <cellStyle name="20% - Accent6 3 2" xfId="11963" xr:uid="{00000000-0005-0000-0000-00009B000000}"/>
    <cellStyle name="20% - Accent6 4" xfId="737" xr:uid="{00000000-0005-0000-0000-00009C000000}"/>
    <cellStyle name="20% - Accent6 4 2" xfId="10653" xr:uid="{00000000-0005-0000-0000-00009D000000}"/>
    <cellStyle name="20% - Accent6 4 2 2" xfId="23993" xr:uid="{00000000-0005-0000-0000-00009E000000}"/>
    <cellStyle name="20% - Accent6 4 2 3" xfId="33177" xr:uid="{00000000-0005-0000-0000-00009F000000}"/>
    <cellStyle name="20% - Accent6 4 2 4" xfId="34937" xr:uid="{00000000-0005-0000-0000-0000A0000000}"/>
    <cellStyle name="20% - Accent6 4 2 5" xfId="44900" xr:uid="{00000000-0005-0000-0000-0000A1000000}"/>
    <cellStyle name="20% - Accent6 4 3" xfId="15040" xr:uid="{00000000-0005-0000-0000-0000A2000000}"/>
    <cellStyle name="20% - Accent6 4 4" xfId="11177" xr:uid="{00000000-0005-0000-0000-0000A3000000}"/>
    <cellStyle name="20% - Accent6 4 5" xfId="31949" xr:uid="{00000000-0005-0000-0000-0000A4000000}"/>
    <cellStyle name="20% - Accent6 4 6" xfId="33650" xr:uid="{00000000-0005-0000-0000-0000A5000000}"/>
    <cellStyle name="20% - Accent6 4 7" xfId="35823" xr:uid="{00000000-0005-0000-0000-0000A6000000}"/>
    <cellStyle name="20% - Accent6 5" xfId="1775" xr:uid="{00000000-0005-0000-0000-0000A7000000}"/>
    <cellStyle name="20% - Accent6 5 2" xfId="15847" xr:uid="{00000000-0005-0000-0000-0000A8000000}"/>
    <cellStyle name="20% - Accent6 5 3" xfId="32302" xr:uid="{00000000-0005-0000-0000-0000A9000000}"/>
    <cellStyle name="20% - Accent6 5 4" xfId="34062" xr:uid="{00000000-0005-0000-0000-0000AA000000}"/>
    <cellStyle name="20% - Accent6 5 5" xfId="36494" xr:uid="{00000000-0005-0000-0000-0000AB000000}"/>
    <cellStyle name="20% - Accent6_Estaciones TM-21-SEP-2011" xfId="30" xr:uid="{00000000-0005-0000-0000-0000AC000000}"/>
    <cellStyle name="20% - Akzent1" xfId="819" xr:uid="{00000000-0005-0000-0000-0000AD000000}"/>
    <cellStyle name="20% - Akzent2" xfId="820" xr:uid="{00000000-0005-0000-0000-0000AE000000}"/>
    <cellStyle name="20% - Akzent3" xfId="821" xr:uid="{00000000-0005-0000-0000-0000AF000000}"/>
    <cellStyle name="20% - Akzent4" xfId="822" xr:uid="{00000000-0005-0000-0000-0000B0000000}"/>
    <cellStyle name="20% - Akzent5" xfId="823" xr:uid="{00000000-0005-0000-0000-0000B1000000}"/>
    <cellStyle name="20% - Akzent6" xfId="824" xr:uid="{00000000-0005-0000-0000-0000B2000000}"/>
    <cellStyle name="20% - Énfasis1 2" xfId="31" xr:uid="{00000000-0005-0000-0000-0000B3000000}"/>
    <cellStyle name="20% - Énfasis1 2 2" xfId="671" xr:uid="{00000000-0005-0000-0000-0000B4000000}"/>
    <cellStyle name="20% - Énfasis1 2 2 2" xfId="11964" xr:uid="{00000000-0005-0000-0000-0000B5000000}"/>
    <cellStyle name="20% - Énfasis1 2 2 3" xfId="11965" xr:uid="{00000000-0005-0000-0000-0000B6000000}"/>
    <cellStyle name="20% - Énfasis1 2 2 3 2" xfId="45770" xr:uid="{00000000-0005-0000-0000-0000B7000000}"/>
    <cellStyle name="20% - Énfasis1 2 3" xfId="11966" xr:uid="{00000000-0005-0000-0000-0000B8000000}"/>
    <cellStyle name="20% - Énfasis1 2 3 2" xfId="45929" xr:uid="{00000000-0005-0000-0000-0000B9000000}"/>
    <cellStyle name="20% - Énfasis1 2 4" xfId="45271" xr:uid="{00000000-0005-0000-0000-0000BA000000}"/>
    <cellStyle name="20% - Énfasis1 3" xfId="32" xr:uid="{00000000-0005-0000-0000-0000BB000000}"/>
    <cellStyle name="20% - Énfasis1 3 2" xfId="1318" xr:uid="{00000000-0005-0000-0000-0000BC000000}"/>
    <cellStyle name="20% - Énfasis1 3 2 2" xfId="10742" xr:uid="{00000000-0005-0000-0000-0000BD000000}"/>
    <cellStyle name="20% - Énfasis1 3 2 2 2" xfId="24081" xr:uid="{00000000-0005-0000-0000-0000BE000000}"/>
    <cellStyle name="20% - Énfasis1 3 2 2 3" xfId="33264" xr:uid="{00000000-0005-0000-0000-0000BF000000}"/>
    <cellStyle name="20% - Énfasis1 3 2 2 4" xfId="35024" xr:uid="{00000000-0005-0000-0000-0000C0000000}"/>
    <cellStyle name="20% - Énfasis1 3 2 2 5" xfId="44987" xr:uid="{00000000-0005-0000-0000-0000C1000000}"/>
    <cellStyle name="20% - Énfasis1 3 2 3" xfId="15526" xr:uid="{00000000-0005-0000-0000-0000C2000000}"/>
    <cellStyle name="20% - Énfasis1 3 2 3 2" xfId="45771" xr:uid="{00000000-0005-0000-0000-0000C3000000}"/>
    <cellStyle name="20% - Énfasis1 3 2 4" xfId="11672" xr:uid="{00000000-0005-0000-0000-0000C4000000}"/>
    <cellStyle name="20% - Énfasis1 3 2 5" xfId="32025" xr:uid="{00000000-0005-0000-0000-0000C5000000}"/>
    <cellStyle name="20% - Énfasis1 3 2 6" xfId="33785" xr:uid="{00000000-0005-0000-0000-0000C6000000}"/>
    <cellStyle name="20% - Énfasis1 3 2 7" xfId="36213" xr:uid="{00000000-0005-0000-0000-0000C7000000}"/>
    <cellStyle name="20% - Énfasis1 3 3" xfId="1853" xr:uid="{00000000-0005-0000-0000-0000C8000000}"/>
    <cellStyle name="20% - Énfasis1 3 3 2" xfId="15925" xr:uid="{00000000-0005-0000-0000-0000C9000000}"/>
    <cellStyle name="20% - Énfasis1 3 3 2 2" xfId="45930" xr:uid="{00000000-0005-0000-0000-0000CA000000}"/>
    <cellStyle name="20% - Énfasis1 3 3 3" xfId="32378" xr:uid="{00000000-0005-0000-0000-0000CB000000}"/>
    <cellStyle name="20% - Énfasis1 3 3 4" xfId="34138" xr:uid="{00000000-0005-0000-0000-0000CC000000}"/>
    <cellStyle name="20% - Énfasis1 3 3 5" xfId="36570" xr:uid="{00000000-0005-0000-0000-0000CD000000}"/>
    <cellStyle name="20% - Énfasis1 3 4" xfId="45272" xr:uid="{00000000-0005-0000-0000-0000CE000000}"/>
    <cellStyle name="20% - Énfasis1 4" xfId="1362" xr:uid="{00000000-0005-0000-0000-0000CF000000}"/>
    <cellStyle name="20% - Énfasis1 4 2" xfId="1873" xr:uid="{00000000-0005-0000-0000-0000D0000000}"/>
    <cellStyle name="20% - Énfasis1 4 2 2" xfId="15945" xr:uid="{00000000-0005-0000-0000-0000D1000000}"/>
    <cellStyle name="20% - Énfasis1 4 2 2 2" xfId="45772" xr:uid="{00000000-0005-0000-0000-0000D2000000}"/>
    <cellStyle name="20% - Énfasis1 4 2 3" xfId="32398" xr:uid="{00000000-0005-0000-0000-0000D3000000}"/>
    <cellStyle name="20% - Énfasis1 4 2 4" xfId="34158" xr:uid="{00000000-0005-0000-0000-0000D4000000}"/>
    <cellStyle name="20% - Énfasis1 4 2 5" xfId="36590" xr:uid="{00000000-0005-0000-0000-0000D5000000}"/>
    <cellStyle name="20% - Énfasis1 4 3" xfId="10762" xr:uid="{00000000-0005-0000-0000-0000D6000000}"/>
    <cellStyle name="20% - Énfasis1 4 3 2" xfId="24101" xr:uid="{00000000-0005-0000-0000-0000D7000000}"/>
    <cellStyle name="20% - Énfasis1 4 3 3" xfId="33284" xr:uid="{00000000-0005-0000-0000-0000D8000000}"/>
    <cellStyle name="20% - Énfasis1 4 3 4" xfId="35044" xr:uid="{00000000-0005-0000-0000-0000D9000000}"/>
    <cellStyle name="20% - Énfasis1 4 3 5" xfId="45007" xr:uid="{00000000-0005-0000-0000-0000DA000000}"/>
    <cellStyle name="20% - Énfasis1 4 4" xfId="15546" xr:uid="{00000000-0005-0000-0000-0000DB000000}"/>
    <cellStyle name="20% - Énfasis1 4 4 2" xfId="45273" xr:uid="{00000000-0005-0000-0000-0000DC000000}"/>
    <cellStyle name="20% - Énfasis1 4 5" xfId="11692" xr:uid="{00000000-0005-0000-0000-0000DD000000}"/>
    <cellStyle name="20% - Énfasis1 4 6" xfId="32045" xr:uid="{00000000-0005-0000-0000-0000DE000000}"/>
    <cellStyle name="20% - Énfasis1 4 7" xfId="33805" xr:uid="{00000000-0005-0000-0000-0000DF000000}"/>
    <cellStyle name="20% - Énfasis1 4 8" xfId="36233" xr:uid="{00000000-0005-0000-0000-0000E0000000}"/>
    <cellStyle name="20% - Énfasis2 2" xfId="33" xr:uid="{00000000-0005-0000-0000-0000E1000000}"/>
    <cellStyle name="20% - Énfasis2 2 2" xfId="672" xr:uid="{00000000-0005-0000-0000-0000E2000000}"/>
    <cellStyle name="20% - Énfasis2 2 2 2" xfId="11967" xr:uid="{00000000-0005-0000-0000-0000E3000000}"/>
    <cellStyle name="20% - Énfasis2 2 2 3" xfId="11968" xr:uid="{00000000-0005-0000-0000-0000E4000000}"/>
    <cellStyle name="20% - Énfasis2 2 2 3 2" xfId="45773" xr:uid="{00000000-0005-0000-0000-0000E5000000}"/>
    <cellStyle name="20% - Énfasis2 2 3" xfId="11969" xr:uid="{00000000-0005-0000-0000-0000E6000000}"/>
    <cellStyle name="20% - Énfasis2 2 3 2" xfId="45931" xr:uid="{00000000-0005-0000-0000-0000E7000000}"/>
    <cellStyle name="20% - Énfasis2 2 4" xfId="45274" xr:uid="{00000000-0005-0000-0000-0000E8000000}"/>
    <cellStyle name="20% - Énfasis2 3" xfId="34" xr:uid="{00000000-0005-0000-0000-0000E9000000}"/>
    <cellStyle name="20% - Énfasis2 3 2" xfId="1321" xr:uid="{00000000-0005-0000-0000-0000EA000000}"/>
    <cellStyle name="20% - Énfasis2 3 2 2" xfId="10744" xr:uid="{00000000-0005-0000-0000-0000EB000000}"/>
    <cellStyle name="20% - Énfasis2 3 2 2 2" xfId="24083" xr:uid="{00000000-0005-0000-0000-0000EC000000}"/>
    <cellStyle name="20% - Énfasis2 3 2 2 3" xfId="33266" xr:uid="{00000000-0005-0000-0000-0000ED000000}"/>
    <cellStyle name="20% - Énfasis2 3 2 2 4" xfId="35026" xr:uid="{00000000-0005-0000-0000-0000EE000000}"/>
    <cellStyle name="20% - Énfasis2 3 2 2 5" xfId="44989" xr:uid="{00000000-0005-0000-0000-0000EF000000}"/>
    <cellStyle name="20% - Énfasis2 3 2 3" xfId="15528" xr:uid="{00000000-0005-0000-0000-0000F0000000}"/>
    <cellStyle name="20% - Énfasis2 3 2 3 2" xfId="45774" xr:uid="{00000000-0005-0000-0000-0000F1000000}"/>
    <cellStyle name="20% - Énfasis2 3 2 4" xfId="11674" xr:uid="{00000000-0005-0000-0000-0000F2000000}"/>
    <cellStyle name="20% - Énfasis2 3 2 5" xfId="32027" xr:uid="{00000000-0005-0000-0000-0000F3000000}"/>
    <cellStyle name="20% - Énfasis2 3 2 6" xfId="33787" xr:uid="{00000000-0005-0000-0000-0000F4000000}"/>
    <cellStyle name="20% - Énfasis2 3 2 7" xfId="36215" xr:uid="{00000000-0005-0000-0000-0000F5000000}"/>
    <cellStyle name="20% - Énfasis2 3 3" xfId="1855" xr:uid="{00000000-0005-0000-0000-0000F6000000}"/>
    <cellStyle name="20% - Énfasis2 3 3 2" xfId="15927" xr:uid="{00000000-0005-0000-0000-0000F7000000}"/>
    <cellStyle name="20% - Énfasis2 3 3 2 2" xfId="45932" xr:uid="{00000000-0005-0000-0000-0000F8000000}"/>
    <cellStyle name="20% - Énfasis2 3 3 3" xfId="32380" xr:uid="{00000000-0005-0000-0000-0000F9000000}"/>
    <cellStyle name="20% - Énfasis2 3 3 4" xfId="34140" xr:uid="{00000000-0005-0000-0000-0000FA000000}"/>
    <cellStyle name="20% - Énfasis2 3 3 5" xfId="36572" xr:uid="{00000000-0005-0000-0000-0000FB000000}"/>
    <cellStyle name="20% - Énfasis2 3 4" xfId="45275" xr:uid="{00000000-0005-0000-0000-0000FC000000}"/>
    <cellStyle name="20% - Énfasis2 4" xfId="1366" xr:uid="{00000000-0005-0000-0000-0000FD000000}"/>
    <cellStyle name="20% - Énfasis2 4 2" xfId="1875" xr:uid="{00000000-0005-0000-0000-0000FE000000}"/>
    <cellStyle name="20% - Énfasis2 4 2 2" xfId="15947" xr:uid="{00000000-0005-0000-0000-0000FF000000}"/>
    <cellStyle name="20% - Énfasis2 4 2 2 2" xfId="45775" xr:uid="{00000000-0005-0000-0000-000000010000}"/>
    <cellStyle name="20% - Énfasis2 4 2 3" xfId="32400" xr:uid="{00000000-0005-0000-0000-000001010000}"/>
    <cellStyle name="20% - Énfasis2 4 2 4" xfId="34160" xr:uid="{00000000-0005-0000-0000-000002010000}"/>
    <cellStyle name="20% - Énfasis2 4 2 5" xfId="36592" xr:uid="{00000000-0005-0000-0000-000003010000}"/>
    <cellStyle name="20% - Énfasis2 4 3" xfId="10764" xr:uid="{00000000-0005-0000-0000-000004010000}"/>
    <cellStyle name="20% - Énfasis2 4 3 2" xfId="24103" xr:uid="{00000000-0005-0000-0000-000005010000}"/>
    <cellStyle name="20% - Énfasis2 4 3 3" xfId="33286" xr:uid="{00000000-0005-0000-0000-000006010000}"/>
    <cellStyle name="20% - Énfasis2 4 3 4" xfId="35046" xr:uid="{00000000-0005-0000-0000-000007010000}"/>
    <cellStyle name="20% - Énfasis2 4 3 5" xfId="45009" xr:uid="{00000000-0005-0000-0000-000008010000}"/>
    <cellStyle name="20% - Énfasis2 4 4" xfId="15548" xr:uid="{00000000-0005-0000-0000-000009010000}"/>
    <cellStyle name="20% - Énfasis2 4 4 2" xfId="45276" xr:uid="{00000000-0005-0000-0000-00000A010000}"/>
    <cellStyle name="20% - Énfasis2 4 5" xfId="11694" xr:uid="{00000000-0005-0000-0000-00000B010000}"/>
    <cellStyle name="20% - Énfasis2 4 6" xfId="32047" xr:uid="{00000000-0005-0000-0000-00000C010000}"/>
    <cellStyle name="20% - Énfasis2 4 7" xfId="33807" xr:uid="{00000000-0005-0000-0000-00000D010000}"/>
    <cellStyle name="20% - Énfasis2 4 8" xfId="36235" xr:uid="{00000000-0005-0000-0000-00000E010000}"/>
    <cellStyle name="20% - Énfasis3 2" xfId="35" xr:uid="{00000000-0005-0000-0000-00000F010000}"/>
    <cellStyle name="20% - Énfasis3 2 2" xfId="673" xr:uid="{00000000-0005-0000-0000-000010010000}"/>
    <cellStyle name="20% - Énfasis3 2 2 2" xfId="11970" xr:uid="{00000000-0005-0000-0000-000011010000}"/>
    <cellStyle name="20% - Énfasis3 2 2 3" xfId="11971" xr:uid="{00000000-0005-0000-0000-000012010000}"/>
    <cellStyle name="20% - Énfasis3 2 2 3 2" xfId="45776" xr:uid="{00000000-0005-0000-0000-000013010000}"/>
    <cellStyle name="20% - Énfasis3 2 3" xfId="11972" xr:uid="{00000000-0005-0000-0000-000014010000}"/>
    <cellStyle name="20% - Énfasis3 2 3 2" xfId="45933" xr:uid="{00000000-0005-0000-0000-000015010000}"/>
    <cellStyle name="20% - Énfasis3 2 4" xfId="45277" xr:uid="{00000000-0005-0000-0000-000016010000}"/>
    <cellStyle name="20% - Énfasis3 3" xfId="36" xr:uid="{00000000-0005-0000-0000-000017010000}"/>
    <cellStyle name="20% - Énfasis3 3 2" xfId="1324" xr:uid="{00000000-0005-0000-0000-000018010000}"/>
    <cellStyle name="20% - Énfasis3 3 2 2" xfId="10746" xr:uid="{00000000-0005-0000-0000-000019010000}"/>
    <cellStyle name="20% - Énfasis3 3 2 2 2" xfId="24085" xr:uid="{00000000-0005-0000-0000-00001A010000}"/>
    <cellStyle name="20% - Énfasis3 3 2 2 3" xfId="33268" xr:uid="{00000000-0005-0000-0000-00001B010000}"/>
    <cellStyle name="20% - Énfasis3 3 2 2 4" xfId="35028" xr:uid="{00000000-0005-0000-0000-00001C010000}"/>
    <cellStyle name="20% - Énfasis3 3 2 2 5" xfId="44991" xr:uid="{00000000-0005-0000-0000-00001D010000}"/>
    <cellStyle name="20% - Énfasis3 3 2 3" xfId="15530" xr:uid="{00000000-0005-0000-0000-00001E010000}"/>
    <cellStyle name="20% - Énfasis3 3 2 3 2" xfId="45777" xr:uid="{00000000-0005-0000-0000-00001F010000}"/>
    <cellStyle name="20% - Énfasis3 3 2 4" xfId="11676" xr:uid="{00000000-0005-0000-0000-000020010000}"/>
    <cellStyle name="20% - Énfasis3 3 2 5" xfId="32029" xr:uid="{00000000-0005-0000-0000-000021010000}"/>
    <cellStyle name="20% - Énfasis3 3 2 6" xfId="33789" xr:uid="{00000000-0005-0000-0000-000022010000}"/>
    <cellStyle name="20% - Énfasis3 3 2 7" xfId="36217" xr:uid="{00000000-0005-0000-0000-000023010000}"/>
    <cellStyle name="20% - Énfasis3 3 3" xfId="1857" xr:uid="{00000000-0005-0000-0000-000024010000}"/>
    <cellStyle name="20% - Énfasis3 3 3 2" xfId="15929" xr:uid="{00000000-0005-0000-0000-000025010000}"/>
    <cellStyle name="20% - Énfasis3 3 3 2 2" xfId="45934" xr:uid="{00000000-0005-0000-0000-000026010000}"/>
    <cellStyle name="20% - Énfasis3 3 3 3" xfId="32382" xr:uid="{00000000-0005-0000-0000-000027010000}"/>
    <cellStyle name="20% - Énfasis3 3 3 4" xfId="34142" xr:uid="{00000000-0005-0000-0000-000028010000}"/>
    <cellStyle name="20% - Énfasis3 3 3 5" xfId="36574" xr:uid="{00000000-0005-0000-0000-000029010000}"/>
    <cellStyle name="20% - Énfasis3 3 4" xfId="45278" xr:uid="{00000000-0005-0000-0000-00002A010000}"/>
    <cellStyle name="20% - Énfasis3 4" xfId="1370" xr:uid="{00000000-0005-0000-0000-00002B010000}"/>
    <cellStyle name="20% - Énfasis3 4 2" xfId="1877" xr:uid="{00000000-0005-0000-0000-00002C010000}"/>
    <cellStyle name="20% - Énfasis3 4 2 2" xfId="15949" xr:uid="{00000000-0005-0000-0000-00002D010000}"/>
    <cellStyle name="20% - Énfasis3 4 2 2 2" xfId="45778" xr:uid="{00000000-0005-0000-0000-00002E010000}"/>
    <cellStyle name="20% - Énfasis3 4 2 3" xfId="32402" xr:uid="{00000000-0005-0000-0000-00002F010000}"/>
    <cellStyle name="20% - Énfasis3 4 2 4" xfId="34162" xr:uid="{00000000-0005-0000-0000-000030010000}"/>
    <cellStyle name="20% - Énfasis3 4 2 5" xfId="36594" xr:uid="{00000000-0005-0000-0000-000031010000}"/>
    <cellStyle name="20% - Énfasis3 4 3" xfId="10766" xr:uid="{00000000-0005-0000-0000-000032010000}"/>
    <cellStyle name="20% - Énfasis3 4 3 2" xfId="24105" xr:uid="{00000000-0005-0000-0000-000033010000}"/>
    <cellStyle name="20% - Énfasis3 4 3 3" xfId="33288" xr:uid="{00000000-0005-0000-0000-000034010000}"/>
    <cellStyle name="20% - Énfasis3 4 3 4" xfId="35048" xr:uid="{00000000-0005-0000-0000-000035010000}"/>
    <cellStyle name="20% - Énfasis3 4 3 5" xfId="45011" xr:uid="{00000000-0005-0000-0000-000036010000}"/>
    <cellStyle name="20% - Énfasis3 4 4" xfId="15550" xr:uid="{00000000-0005-0000-0000-000037010000}"/>
    <cellStyle name="20% - Énfasis3 4 4 2" xfId="45279" xr:uid="{00000000-0005-0000-0000-000038010000}"/>
    <cellStyle name="20% - Énfasis3 4 5" xfId="11696" xr:uid="{00000000-0005-0000-0000-000039010000}"/>
    <cellStyle name="20% - Énfasis3 4 6" xfId="32049" xr:uid="{00000000-0005-0000-0000-00003A010000}"/>
    <cellStyle name="20% - Énfasis3 4 7" xfId="33809" xr:uid="{00000000-0005-0000-0000-00003B010000}"/>
    <cellStyle name="20% - Énfasis3 4 8" xfId="36237" xr:uid="{00000000-0005-0000-0000-00003C010000}"/>
    <cellStyle name="20% - Énfasis4 2" xfId="37" xr:uid="{00000000-0005-0000-0000-00003D010000}"/>
    <cellStyle name="20% - Énfasis4 2 2" xfId="674" xr:uid="{00000000-0005-0000-0000-00003E010000}"/>
    <cellStyle name="20% - Énfasis4 2 2 2" xfId="11973" xr:uid="{00000000-0005-0000-0000-00003F010000}"/>
    <cellStyle name="20% - Énfasis4 2 2 3" xfId="11974" xr:uid="{00000000-0005-0000-0000-000040010000}"/>
    <cellStyle name="20% - Énfasis4 2 2 3 2" xfId="45779" xr:uid="{00000000-0005-0000-0000-000041010000}"/>
    <cellStyle name="20% - Énfasis4 2 3" xfId="11975" xr:uid="{00000000-0005-0000-0000-000042010000}"/>
    <cellStyle name="20% - Énfasis4 2 3 2" xfId="45935" xr:uid="{00000000-0005-0000-0000-000043010000}"/>
    <cellStyle name="20% - Énfasis4 2 4" xfId="45280" xr:uid="{00000000-0005-0000-0000-000044010000}"/>
    <cellStyle name="20% - Énfasis4 3" xfId="38" xr:uid="{00000000-0005-0000-0000-000045010000}"/>
    <cellStyle name="20% - Énfasis4 3 2" xfId="1327" xr:uid="{00000000-0005-0000-0000-000046010000}"/>
    <cellStyle name="20% - Énfasis4 3 2 2" xfId="10748" xr:uid="{00000000-0005-0000-0000-000047010000}"/>
    <cellStyle name="20% - Énfasis4 3 2 2 2" xfId="24087" xr:uid="{00000000-0005-0000-0000-000048010000}"/>
    <cellStyle name="20% - Énfasis4 3 2 2 3" xfId="33270" xr:uid="{00000000-0005-0000-0000-000049010000}"/>
    <cellStyle name="20% - Énfasis4 3 2 2 4" xfId="35030" xr:uid="{00000000-0005-0000-0000-00004A010000}"/>
    <cellStyle name="20% - Énfasis4 3 2 2 5" xfId="44993" xr:uid="{00000000-0005-0000-0000-00004B010000}"/>
    <cellStyle name="20% - Énfasis4 3 2 3" xfId="15532" xr:uid="{00000000-0005-0000-0000-00004C010000}"/>
    <cellStyle name="20% - Énfasis4 3 2 3 2" xfId="45780" xr:uid="{00000000-0005-0000-0000-00004D010000}"/>
    <cellStyle name="20% - Énfasis4 3 2 4" xfId="11678" xr:uid="{00000000-0005-0000-0000-00004E010000}"/>
    <cellStyle name="20% - Énfasis4 3 2 5" xfId="32031" xr:uid="{00000000-0005-0000-0000-00004F010000}"/>
    <cellStyle name="20% - Énfasis4 3 2 6" xfId="33791" xr:uid="{00000000-0005-0000-0000-000050010000}"/>
    <cellStyle name="20% - Énfasis4 3 2 7" xfId="36219" xr:uid="{00000000-0005-0000-0000-000051010000}"/>
    <cellStyle name="20% - Énfasis4 3 3" xfId="1859" xr:uid="{00000000-0005-0000-0000-000052010000}"/>
    <cellStyle name="20% - Énfasis4 3 3 2" xfId="15931" xr:uid="{00000000-0005-0000-0000-000053010000}"/>
    <cellStyle name="20% - Énfasis4 3 3 2 2" xfId="45936" xr:uid="{00000000-0005-0000-0000-000054010000}"/>
    <cellStyle name="20% - Énfasis4 3 3 3" xfId="32384" xr:uid="{00000000-0005-0000-0000-000055010000}"/>
    <cellStyle name="20% - Énfasis4 3 3 4" xfId="34144" xr:uid="{00000000-0005-0000-0000-000056010000}"/>
    <cellStyle name="20% - Énfasis4 3 3 5" xfId="36576" xr:uid="{00000000-0005-0000-0000-000057010000}"/>
    <cellStyle name="20% - Énfasis4 3 4" xfId="45281" xr:uid="{00000000-0005-0000-0000-000058010000}"/>
    <cellStyle name="20% - Énfasis4 4" xfId="1374" xr:uid="{00000000-0005-0000-0000-000059010000}"/>
    <cellStyle name="20% - Énfasis4 4 2" xfId="1879" xr:uid="{00000000-0005-0000-0000-00005A010000}"/>
    <cellStyle name="20% - Énfasis4 4 2 2" xfId="15951" xr:uid="{00000000-0005-0000-0000-00005B010000}"/>
    <cellStyle name="20% - Énfasis4 4 2 2 2" xfId="45781" xr:uid="{00000000-0005-0000-0000-00005C010000}"/>
    <cellStyle name="20% - Énfasis4 4 2 3" xfId="32404" xr:uid="{00000000-0005-0000-0000-00005D010000}"/>
    <cellStyle name="20% - Énfasis4 4 2 4" xfId="34164" xr:uid="{00000000-0005-0000-0000-00005E010000}"/>
    <cellStyle name="20% - Énfasis4 4 2 5" xfId="36596" xr:uid="{00000000-0005-0000-0000-00005F010000}"/>
    <cellStyle name="20% - Énfasis4 4 3" xfId="10768" xr:uid="{00000000-0005-0000-0000-000060010000}"/>
    <cellStyle name="20% - Énfasis4 4 3 2" xfId="24107" xr:uid="{00000000-0005-0000-0000-000061010000}"/>
    <cellStyle name="20% - Énfasis4 4 3 3" xfId="33290" xr:uid="{00000000-0005-0000-0000-000062010000}"/>
    <cellStyle name="20% - Énfasis4 4 3 4" xfId="35050" xr:uid="{00000000-0005-0000-0000-000063010000}"/>
    <cellStyle name="20% - Énfasis4 4 3 5" xfId="45013" xr:uid="{00000000-0005-0000-0000-000064010000}"/>
    <cellStyle name="20% - Énfasis4 4 4" xfId="15552" xr:uid="{00000000-0005-0000-0000-000065010000}"/>
    <cellStyle name="20% - Énfasis4 4 4 2" xfId="45282" xr:uid="{00000000-0005-0000-0000-000066010000}"/>
    <cellStyle name="20% - Énfasis4 4 5" xfId="11698" xr:uid="{00000000-0005-0000-0000-000067010000}"/>
    <cellStyle name="20% - Énfasis4 4 6" xfId="32051" xr:uid="{00000000-0005-0000-0000-000068010000}"/>
    <cellStyle name="20% - Énfasis4 4 7" xfId="33811" xr:uid="{00000000-0005-0000-0000-000069010000}"/>
    <cellStyle name="20% - Énfasis4 4 8" xfId="36239" xr:uid="{00000000-0005-0000-0000-00006A010000}"/>
    <cellStyle name="20% - Énfasis5 2" xfId="39" xr:uid="{00000000-0005-0000-0000-00006B010000}"/>
    <cellStyle name="20% - Énfasis5 2 2" xfId="675" xr:uid="{00000000-0005-0000-0000-00006C010000}"/>
    <cellStyle name="20% - Énfasis5 2 2 2" xfId="11976" xr:uid="{00000000-0005-0000-0000-00006D010000}"/>
    <cellStyle name="20% - Énfasis5 2 2 3" xfId="11977" xr:uid="{00000000-0005-0000-0000-00006E010000}"/>
    <cellStyle name="20% - Énfasis5 2 3" xfId="11978" xr:uid="{00000000-0005-0000-0000-00006F010000}"/>
    <cellStyle name="20% - Énfasis5 3" xfId="40" xr:uid="{00000000-0005-0000-0000-000070010000}"/>
    <cellStyle name="20% - Énfasis5 3 2" xfId="1330" xr:uid="{00000000-0005-0000-0000-000071010000}"/>
    <cellStyle name="20% - Énfasis5 3 2 2" xfId="10750" xr:uid="{00000000-0005-0000-0000-000072010000}"/>
    <cellStyle name="20% - Énfasis5 3 2 2 2" xfId="24089" xr:uid="{00000000-0005-0000-0000-000073010000}"/>
    <cellStyle name="20% - Énfasis5 3 2 2 3" xfId="33272" xr:uid="{00000000-0005-0000-0000-000074010000}"/>
    <cellStyle name="20% - Énfasis5 3 2 2 4" xfId="35032" xr:uid="{00000000-0005-0000-0000-000075010000}"/>
    <cellStyle name="20% - Énfasis5 3 2 2 5" xfId="44995" xr:uid="{00000000-0005-0000-0000-000076010000}"/>
    <cellStyle name="20% - Énfasis5 3 2 3" xfId="15534" xr:uid="{00000000-0005-0000-0000-000077010000}"/>
    <cellStyle name="20% - Énfasis5 3 2 4" xfId="11680" xr:uid="{00000000-0005-0000-0000-000078010000}"/>
    <cellStyle name="20% - Énfasis5 3 2 5" xfId="32033" xr:uid="{00000000-0005-0000-0000-000079010000}"/>
    <cellStyle name="20% - Énfasis5 3 2 6" xfId="33793" xr:uid="{00000000-0005-0000-0000-00007A010000}"/>
    <cellStyle name="20% - Énfasis5 3 2 7" xfId="36221" xr:uid="{00000000-0005-0000-0000-00007B010000}"/>
    <cellStyle name="20% - Énfasis5 3 3" xfId="1861" xr:uid="{00000000-0005-0000-0000-00007C010000}"/>
    <cellStyle name="20% - Énfasis5 3 3 2" xfId="15933" xr:uid="{00000000-0005-0000-0000-00007D010000}"/>
    <cellStyle name="20% - Énfasis5 3 3 3" xfId="32386" xr:uid="{00000000-0005-0000-0000-00007E010000}"/>
    <cellStyle name="20% - Énfasis5 3 3 4" xfId="34146" xr:uid="{00000000-0005-0000-0000-00007F010000}"/>
    <cellStyle name="20% - Énfasis5 3 3 5" xfId="36578" xr:uid="{00000000-0005-0000-0000-000080010000}"/>
    <cellStyle name="20% - Énfasis5 4" xfId="1378" xr:uid="{00000000-0005-0000-0000-000081010000}"/>
    <cellStyle name="20% - Énfasis5 4 2" xfId="1881" xr:uid="{00000000-0005-0000-0000-000082010000}"/>
    <cellStyle name="20% - Énfasis5 4 2 2" xfId="15953" xr:uid="{00000000-0005-0000-0000-000083010000}"/>
    <cellStyle name="20% - Énfasis5 4 2 3" xfId="32406" xr:uid="{00000000-0005-0000-0000-000084010000}"/>
    <cellStyle name="20% - Énfasis5 4 2 4" xfId="34166" xr:uid="{00000000-0005-0000-0000-000085010000}"/>
    <cellStyle name="20% - Énfasis5 4 2 5" xfId="36598" xr:uid="{00000000-0005-0000-0000-000086010000}"/>
    <cellStyle name="20% - Énfasis5 4 3" xfId="10770" xr:uid="{00000000-0005-0000-0000-000087010000}"/>
    <cellStyle name="20% - Énfasis5 4 3 2" xfId="24109" xr:uid="{00000000-0005-0000-0000-000088010000}"/>
    <cellStyle name="20% - Énfasis5 4 3 3" xfId="33292" xr:uid="{00000000-0005-0000-0000-000089010000}"/>
    <cellStyle name="20% - Énfasis5 4 3 4" xfId="35052" xr:uid="{00000000-0005-0000-0000-00008A010000}"/>
    <cellStyle name="20% - Énfasis5 4 3 5" xfId="45015" xr:uid="{00000000-0005-0000-0000-00008B010000}"/>
    <cellStyle name="20% - Énfasis5 4 4" xfId="15554" xr:uid="{00000000-0005-0000-0000-00008C010000}"/>
    <cellStyle name="20% - Énfasis5 4 5" xfId="11700" xr:uid="{00000000-0005-0000-0000-00008D010000}"/>
    <cellStyle name="20% - Énfasis5 4 6" xfId="32053" xr:uid="{00000000-0005-0000-0000-00008E010000}"/>
    <cellStyle name="20% - Énfasis5 4 7" xfId="33813" xr:uid="{00000000-0005-0000-0000-00008F010000}"/>
    <cellStyle name="20% - Énfasis5 4 8" xfId="36241" xr:uid="{00000000-0005-0000-0000-000090010000}"/>
    <cellStyle name="20% - Énfasis6 2" xfId="41" xr:uid="{00000000-0005-0000-0000-000091010000}"/>
    <cellStyle name="20% - Énfasis6 2 2" xfId="676" xr:uid="{00000000-0005-0000-0000-000092010000}"/>
    <cellStyle name="20% - Énfasis6 2 2 2" xfId="11979" xr:uid="{00000000-0005-0000-0000-000093010000}"/>
    <cellStyle name="20% - Énfasis6 2 2 3" xfId="11980" xr:uid="{00000000-0005-0000-0000-000094010000}"/>
    <cellStyle name="20% - Énfasis6 2 3" xfId="11981" xr:uid="{00000000-0005-0000-0000-000095010000}"/>
    <cellStyle name="20% - Énfasis6 3" xfId="42" xr:uid="{00000000-0005-0000-0000-000096010000}"/>
    <cellStyle name="20% - Énfasis6 3 2" xfId="1333" xr:uid="{00000000-0005-0000-0000-000097010000}"/>
    <cellStyle name="20% - Énfasis6 3 2 2" xfId="10752" xr:uid="{00000000-0005-0000-0000-000098010000}"/>
    <cellStyle name="20% - Énfasis6 3 2 2 2" xfId="24091" xr:uid="{00000000-0005-0000-0000-000099010000}"/>
    <cellStyle name="20% - Énfasis6 3 2 2 3" xfId="33274" xr:uid="{00000000-0005-0000-0000-00009A010000}"/>
    <cellStyle name="20% - Énfasis6 3 2 2 4" xfId="35034" xr:uid="{00000000-0005-0000-0000-00009B010000}"/>
    <cellStyle name="20% - Énfasis6 3 2 2 5" xfId="44997" xr:uid="{00000000-0005-0000-0000-00009C010000}"/>
    <cellStyle name="20% - Énfasis6 3 2 3" xfId="15536" xr:uid="{00000000-0005-0000-0000-00009D010000}"/>
    <cellStyle name="20% - Énfasis6 3 2 4" xfId="11682" xr:uid="{00000000-0005-0000-0000-00009E010000}"/>
    <cellStyle name="20% - Énfasis6 3 2 5" xfId="32035" xr:uid="{00000000-0005-0000-0000-00009F010000}"/>
    <cellStyle name="20% - Énfasis6 3 2 6" xfId="33795" xr:uid="{00000000-0005-0000-0000-0000A0010000}"/>
    <cellStyle name="20% - Énfasis6 3 2 7" xfId="36223" xr:uid="{00000000-0005-0000-0000-0000A1010000}"/>
    <cellStyle name="20% - Énfasis6 3 3" xfId="1863" xr:uid="{00000000-0005-0000-0000-0000A2010000}"/>
    <cellStyle name="20% - Énfasis6 3 3 2" xfId="15935" xr:uid="{00000000-0005-0000-0000-0000A3010000}"/>
    <cellStyle name="20% - Énfasis6 3 3 3" xfId="32388" xr:uid="{00000000-0005-0000-0000-0000A4010000}"/>
    <cellStyle name="20% - Énfasis6 3 3 4" xfId="34148" xr:uid="{00000000-0005-0000-0000-0000A5010000}"/>
    <cellStyle name="20% - Énfasis6 3 3 5" xfId="36580" xr:uid="{00000000-0005-0000-0000-0000A6010000}"/>
    <cellStyle name="20% - Énfasis6 4" xfId="1382" xr:uid="{00000000-0005-0000-0000-0000A7010000}"/>
    <cellStyle name="20% - Énfasis6 4 2" xfId="1883" xr:uid="{00000000-0005-0000-0000-0000A8010000}"/>
    <cellStyle name="20% - Énfasis6 4 2 2" xfId="15955" xr:uid="{00000000-0005-0000-0000-0000A9010000}"/>
    <cellStyle name="20% - Énfasis6 4 2 3" xfId="32408" xr:uid="{00000000-0005-0000-0000-0000AA010000}"/>
    <cellStyle name="20% - Énfasis6 4 2 4" xfId="34168" xr:uid="{00000000-0005-0000-0000-0000AB010000}"/>
    <cellStyle name="20% - Énfasis6 4 2 5" xfId="36600" xr:uid="{00000000-0005-0000-0000-0000AC010000}"/>
    <cellStyle name="20% - Énfasis6 4 3" xfId="10773" xr:uid="{00000000-0005-0000-0000-0000AD010000}"/>
    <cellStyle name="20% - Énfasis6 4 3 2" xfId="24112" xr:uid="{00000000-0005-0000-0000-0000AE010000}"/>
    <cellStyle name="20% - Énfasis6 4 3 3" xfId="33295" xr:uid="{00000000-0005-0000-0000-0000AF010000}"/>
    <cellStyle name="20% - Énfasis6 4 3 4" xfId="35055" xr:uid="{00000000-0005-0000-0000-0000B0010000}"/>
    <cellStyle name="20% - Énfasis6 4 3 5" xfId="45018" xr:uid="{00000000-0005-0000-0000-0000B1010000}"/>
    <cellStyle name="20% - Énfasis6 4 4" xfId="15556" xr:uid="{00000000-0005-0000-0000-0000B2010000}"/>
    <cellStyle name="20% - Énfasis6 4 5" xfId="11702" xr:uid="{00000000-0005-0000-0000-0000B3010000}"/>
    <cellStyle name="20% - Énfasis6 4 6" xfId="32055" xr:uid="{00000000-0005-0000-0000-0000B4010000}"/>
    <cellStyle name="20% - Énfasis6 4 7" xfId="33815" xr:uid="{00000000-0005-0000-0000-0000B5010000}"/>
    <cellStyle name="20% - Énfasis6 4 8" xfId="36243" xr:uid="{00000000-0005-0000-0000-0000B6010000}"/>
    <cellStyle name="2-decimales" xfId="45849" xr:uid="{00000000-0005-0000-0000-0000B7010000}"/>
    <cellStyle name="4" xfId="11982" xr:uid="{00000000-0005-0000-0000-0000B8010000}"/>
    <cellStyle name="4 2" xfId="11983" xr:uid="{00000000-0005-0000-0000-0000B9010000}"/>
    <cellStyle name="4 3" xfId="11984" xr:uid="{00000000-0005-0000-0000-0000BA010000}"/>
    <cellStyle name="4_B" xfId="11985" xr:uid="{00000000-0005-0000-0000-0000BB010000}"/>
    <cellStyle name="4_B 2" xfId="11986" xr:uid="{00000000-0005-0000-0000-0000BC010000}"/>
    <cellStyle name="4_B 3" xfId="11987" xr:uid="{00000000-0005-0000-0000-0000BD010000}"/>
    <cellStyle name="40% - Accent1" xfId="43" xr:uid="{00000000-0005-0000-0000-0000BE010000}"/>
    <cellStyle name="40% - Accent1 2" xfId="44" xr:uid="{00000000-0005-0000-0000-0000BF010000}"/>
    <cellStyle name="40% - Accent1 2 2" xfId="45" xr:uid="{00000000-0005-0000-0000-0000C0010000}"/>
    <cellStyle name="40% - Accent1 2 2 2" xfId="11988" xr:uid="{00000000-0005-0000-0000-0000C1010000}"/>
    <cellStyle name="40% - Accent1 2 2 2 2" xfId="45937" xr:uid="{00000000-0005-0000-0000-0000C2010000}"/>
    <cellStyle name="40% - Accent1 2 2 3" xfId="45782" xr:uid="{00000000-0005-0000-0000-0000C3010000}"/>
    <cellStyle name="40% - Accent1 2 3" xfId="11989" xr:uid="{00000000-0005-0000-0000-0000C4010000}"/>
    <cellStyle name="40% - Accent1 2 3 2" xfId="45938" xr:uid="{00000000-0005-0000-0000-0000C5010000}"/>
    <cellStyle name="40% - Accent1 2 4" xfId="45283" xr:uid="{00000000-0005-0000-0000-0000C6010000}"/>
    <cellStyle name="40% - Accent1 3" xfId="46" xr:uid="{00000000-0005-0000-0000-0000C7010000}"/>
    <cellStyle name="40% - Accent1 3 2" xfId="11990" xr:uid="{00000000-0005-0000-0000-0000C8010000}"/>
    <cellStyle name="40% - Accent1 4" xfId="723" xr:uid="{00000000-0005-0000-0000-0000C9010000}"/>
    <cellStyle name="40% - Accent1 4 2" xfId="10644" xr:uid="{00000000-0005-0000-0000-0000CA010000}"/>
    <cellStyle name="40% - Accent1 4 2 2" xfId="23984" xr:uid="{00000000-0005-0000-0000-0000CB010000}"/>
    <cellStyle name="40% - Accent1 4 2 3" xfId="33168" xr:uid="{00000000-0005-0000-0000-0000CC010000}"/>
    <cellStyle name="40% - Accent1 4 2 4" xfId="34928" xr:uid="{00000000-0005-0000-0000-0000CD010000}"/>
    <cellStyle name="40% - Accent1 4 2 5" xfId="44891" xr:uid="{00000000-0005-0000-0000-0000CE010000}"/>
    <cellStyle name="40% - Accent1 4 3" xfId="15031" xr:uid="{00000000-0005-0000-0000-0000CF010000}"/>
    <cellStyle name="40% - Accent1 4 4" xfId="11168" xr:uid="{00000000-0005-0000-0000-0000D0010000}"/>
    <cellStyle name="40% - Accent1 4 5" xfId="31940" xr:uid="{00000000-0005-0000-0000-0000D1010000}"/>
    <cellStyle name="40% - Accent1 4 6" xfId="33641" xr:uid="{00000000-0005-0000-0000-0000D2010000}"/>
    <cellStyle name="40% - Accent1 4 7" xfId="35814" xr:uid="{00000000-0005-0000-0000-0000D3010000}"/>
    <cellStyle name="40% - Accent1 5" xfId="1766" xr:uid="{00000000-0005-0000-0000-0000D4010000}"/>
    <cellStyle name="40% - Accent1 5 2" xfId="15838" xr:uid="{00000000-0005-0000-0000-0000D5010000}"/>
    <cellStyle name="40% - Accent1 5 3" xfId="32293" xr:uid="{00000000-0005-0000-0000-0000D6010000}"/>
    <cellStyle name="40% - Accent1 5 4" xfId="34053" xr:uid="{00000000-0005-0000-0000-0000D7010000}"/>
    <cellStyle name="40% - Accent1 5 5" xfId="36485" xr:uid="{00000000-0005-0000-0000-0000D8010000}"/>
    <cellStyle name="40% - Accent1_Estaciones TM-21-SEP-2011" xfId="47" xr:uid="{00000000-0005-0000-0000-0000D9010000}"/>
    <cellStyle name="40% - Accent2" xfId="48" xr:uid="{00000000-0005-0000-0000-0000DA010000}"/>
    <cellStyle name="40% - Accent2 2" xfId="49" xr:uid="{00000000-0005-0000-0000-0000DB010000}"/>
    <cellStyle name="40% - Accent2 2 2" xfId="50" xr:uid="{00000000-0005-0000-0000-0000DC010000}"/>
    <cellStyle name="40% - Accent2 2 2 2" xfId="11991" xr:uid="{00000000-0005-0000-0000-0000DD010000}"/>
    <cellStyle name="40% - Accent2 2 2 2 2" xfId="45939" xr:uid="{00000000-0005-0000-0000-0000DE010000}"/>
    <cellStyle name="40% - Accent2 2 2 3" xfId="45783" xr:uid="{00000000-0005-0000-0000-0000DF010000}"/>
    <cellStyle name="40% - Accent2 2 3" xfId="11992" xr:uid="{00000000-0005-0000-0000-0000E0010000}"/>
    <cellStyle name="40% - Accent2 2 3 2" xfId="45940" xr:uid="{00000000-0005-0000-0000-0000E1010000}"/>
    <cellStyle name="40% - Accent2 2 4" xfId="45284" xr:uid="{00000000-0005-0000-0000-0000E2010000}"/>
    <cellStyle name="40% - Accent2 3" xfId="51" xr:uid="{00000000-0005-0000-0000-0000E3010000}"/>
    <cellStyle name="40% - Accent2 3 2" xfId="11993" xr:uid="{00000000-0005-0000-0000-0000E4010000}"/>
    <cellStyle name="40% - Accent2 4" xfId="726" xr:uid="{00000000-0005-0000-0000-0000E5010000}"/>
    <cellStyle name="40% - Accent2 4 2" xfId="10646" xr:uid="{00000000-0005-0000-0000-0000E6010000}"/>
    <cellStyle name="40% - Accent2 4 2 2" xfId="23986" xr:uid="{00000000-0005-0000-0000-0000E7010000}"/>
    <cellStyle name="40% - Accent2 4 2 3" xfId="33170" xr:uid="{00000000-0005-0000-0000-0000E8010000}"/>
    <cellStyle name="40% - Accent2 4 2 4" xfId="34930" xr:uid="{00000000-0005-0000-0000-0000E9010000}"/>
    <cellStyle name="40% - Accent2 4 2 5" xfId="44893" xr:uid="{00000000-0005-0000-0000-0000EA010000}"/>
    <cellStyle name="40% - Accent2 4 3" xfId="15033" xr:uid="{00000000-0005-0000-0000-0000EB010000}"/>
    <cellStyle name="40% - Accent2 4 4" xfId="11170" xr:uid="{00000000-0005-0000-0000-0000EC010000}"/>
    <cellStyle name="40% - Accent2 4 5" xfId="31942" xr:uid="{00000000-0005-0000-0000-0000ED010000}"/>
    <cellStyle name="40% - Accent2 4 6" xfId="33643" xr:uid="{00000000-0005-0000-0000-0000EE010000}"/>
    <cellStyle name="40% - Accent2 4 7" xfId="35816" xr:uid="{00000000-0005-0000-0000-0000EF010000}"/>
    <cellStyle name="40% - Accent2 5" xfId="1768" xr:uid="{00000000-0005-0000-0000-0000F0010000}"/>
    <cellStyle name="40% - Accent2 5 2" xfId="15840" xr:uid="{00000000-0005-0000-0000-0000F1010000}"/>
    <cellStyle name="40% - Accent2 5 3" xfId="32295" xr:uid="{00000000-0005-0000-0000-0000F2010000}"/>
    <cellStyle name="40% - Accent2 5 4" xfId="34055" xr:uid="{00000000-0005-0000-0000-0000F3010000}"/>
    <cellStyle name="40% - Accent2 5 5" xfId="36487" xr:uid="{00000000-0005-0000-0000-0000F4010000}"/>
    <cellStyle name="40% - Accent2_Estaciones TM-21-SEP-2011" xfId="52" xr:uid="{00000000-0005-0000-0000-0000F5010000}"/>
    <cellStyle name="40% - Accent3" xfId="53" xr:uid="{00000000-0005-0000-0000-0000F6010000}"/>
    <cellStyle name="40% - Accent3 2" xfId="54" xr:uid="{00000000-0005-0000-0000-0000F7010000}"/>
    <cellStyle name="40% - Accent3 2 2" xfId="55" xr:uid="{00000000-0005-0000-0000-0000F8010000}"/>
    <cellStyle name="40% - Accent3 2 2 2" xfId="11994" xr:uid="{00000000-0005-0000-0000-0000F9010000}"/>
    <cellStyle name="40% - Accent3 2 2 2 2" xfId="45941" xr:uid="{00000000-0005-0000-0000-0000FA010000}"/>
    <cellStyle name="40% - Accent3 2 2 3" xfId="45784" xr:uid="{00000000-0005-0000-0000-0000FB010000}"/>
    <cellStyle name="40% - Accent3 2 3" xfId="11995" xr:uid="{00000000-0005-0000-0000-0000FC010000}"/>
    <cellStyle name="40% - Accent3 2 3 2" xfId="45942" xr:uid="{00000000-0005-0000-0000-0000FD010000}"/>
    <cellStyle name="40% - Accent3 2 4" xfId="45285" xr:uid="{00000000-0005-0000-0000-0000FE010000}"/>
    <cellStyle name="40% - Accent3 3" xfId="56" xr:uid="{00000000-0005-0000-0000-0000FF010000}"/>
    <cellStyle name="40% - Accent3 3 2" xfId="11996" xr:uid="{00000000-0005-0000-0000-000000020000}"/>
    <cellStyle name="40% - Accent3 4" xfId="729" xr:uid="{00000000-0005-0000-0000-000001020000}"/>
    <cellStyle name="40% - Accent3 4 2" xfId="10648" xr:uid="{00000000-0005-0000-0000-000002020000}"/>
    <cellStyle name="40% - Accent3 4 2 2" xfId="23988" xr:uid="{00000000-0005-0000-0000-000003020000}"/>
    <cellStyle name="40% - Accent3 4 2 3" xfId="33172" xr:uid="{00000000-0005-0000-0000-000004020000}"/>
    <cellStyle name="40% - Accent3 4 2 4" xfId="34932" xr:uid="{00000000-0005-0000-0000-000005020000}"/>
    <cellStyle name="40% - Accent3 4 2 5" xfId="44895" xr:uid="{00000000-0005-0000-0000-000006020000}"/>
    <cellStyle name="40% - Accent3 4 3" xfId="15035" xr:uid="{00000000-0005-0000-0000-000007020000}"/>
    <cellStyle name="40% - Accent3 4 4" xfId="11172" xr:uid="{00000000-0005-0000-0000-000008020000}"/>
    <cellStyle name="40% - Accent3 4 5" xfId="31944" xr:uid="{00000000-0005-0000-0000-000009020000}"/>
    <cellStyle name="40% - Accent3 4 6" xfId="33645" xr:uid="{00000000-0005-0000-0000-00000A020000}"/>
    <cellStyle name="40% - Accent3 4 7" xfId="35818" xr:uid="{00000000-0005-0000-0000-00000B020000}"/>
    <cellStyle name="40% - Accent3 5" xfId="1770" xr:uid="{00000000-0005-0000-0000-00000C020000}"/>
    <cellStyle name="40% - Accent3 5 2" xfId="15842" xr:uid="{00000000-0005-0000-0000-00000D020000}"/>
    <cellStyle name="40% - Accent3 5 3" xfId="32297" xr:uid="{00000000-0005-0000-0000-00000E020000}"/>
    <cellStyle name="40% - Accent3 5 4" xfId="34057" xr:uid="{00000000-0005-0000-0000-00000F020000}"/>
    <cellStyle name="40% - Accent3 5 5" xfId="36489" xr:uid="{00000000-0005-0000-0000-000010020000}"/>
    <cellStyle name="40% - Accent3_Estaciones TM-21-SEP-2011" xfId="57" xr:uid="{00000000-0005-0000-0000-000011020000}"/>
    <cellStyle name="40% - Accent4" xfId="58" xr:uid="{00000000-0005-0000-0000-000012020000}"/>
    <cellStyle name="40% - Accent4 2" xfId="59" xr:uid="{00000000-0005-0000-0000-000013020000}"/>
    <cellStyle name="40% - Accent4 2 2" xfId="60" xr:uid="{00000000-0005-0000-0000-000014020000}"/>
    <cellStyle name="40% - Accent4 2 2 2" xfId="11997" xr:uid="{00000000-0005-0000-0000-000015020000}"/>
    <cellStyle name="40% - Accent4 2 2 2 2" xfId="45943" xr:uid="{00000000-0005-0000-0000-000016020000}"/>
    <cellStyle name="40% - Accent4 2 2 3" xfId="45785" xr:uid="{00000000-0005-0000-0000-000017020000}"/>
    <cellStyle name="40% - Accent4 2 3" xfId="11998" xr:uid="{00000000-0005-0000-0000-000018020000}"/>
    <cellStyle name="40% - Accent4 2 3 2" xfId="45944" xr:uid="{00000000-0005-0000-0000-000019020000}"/>
    <cellStyle name="40% - Accent4 2 4" xfId="45286" xr:uid="{00000000-0005-0000-0000-00001A020000}"/>
    <cellStyle name="40% - Accent4 3" xfId="61" xr:uid="{00000000-0005-0000-0000-00001B020000}"/>
    <cellStyle name="40% - Accent4 3 2" xfId="11999" xr:uid="{00000000-0005-0000-0000-00001C020000}"/>
    <cellStyle name="40% - Accent4 4" xfId="732" xr:uid="{00000000-0005-0000-0000-00001D020000}"/>
    <cellStyle name="40% - Accent4 4 2" xfId="10650" xr:uid="{00000000-0005-0000-0000-00001E020000}"/>
    <cellStyle name="40% - Accent4 4 2 2" xfId="23990" xr:uid="{00000000-0005-0000-0000-00001F020000}"/>
    <cellStyle name="40% - Accent4 4 2 3" xfId="33174" xr:uid="{00000000-0005-0000-0000-000020020000}"/>
    <cellStyle name="40% - Accent4 4 2 4" xfId="34934" xr:uid="{00000000-0005-0000-0000-000021020000}"/>
    <cellStyle name="40% - Accent4 4 2 5" xfId="44897" xr:uid="{00000000-0005-0000-0000-000022020000}"/>
    <cellStyle name="40% - Accent4 4 3" xfId="15037" xr:uid="{00000000-0005-0000-0000-000023020000}"/>
    <cellStyle name="40% - Accent4 4 4" xfId="11174" xr:uid="{00000000-0005-0000-0000-000024020000}"/>
    <cellStyle name="40% - Accent4 4 5" xfId="31946" xr:uid="{00000000-0005-0000-0000-000025020000}"/>
    <cellStyle name="40% - Accent4 4 6" xfId="33647" xr:uid="{00000000-0005-0000-0000-000026020000}"/>
    <cellStyle name="40% - Accent4 4 7" xfId="35820" xr:uid="{00000000-0005-0000-0000-000027020000}"/>
    <cellStyle name="40% - Accent4 5" xfId="1772" xr:uid="{00000000-0005-0000-0000-000028020000}"/>
    <cellStyle name="40% - Accent4 5 2" xfId="15844" xr:uid="{00000000-0005-0000-0000-000029020000}"/>
    <cellStyle name="40% - Accent4 5 3" xfId="32299" xr:uid="{00000000-0005-0000-0000-00002A020000}"/>
    <cellStyle name="40% - Accent4 5 4" xfId="34059" xr:uid="{00000000-0005-0000-0000-00002B020000}"/>
    <cellStyle name="40% - Accent4 5 5" xfId="36491" xr:uid="{00000000-0005-0000-0000-00002C020000}"/>
    <cellStyle name="40% - Accent4_Estaciones TM-21-SEP-2011" xfId="62" xr:uid="{00000000-0005-0000-0000-00002D020000}"/>
    <cellStyle name="40% - Accent5" xfId="63" xr:uid="{00000000-0005-0000-0000-00002E020000}"/>
    <cellStyle name="40% - Accent5 2" xfId="64" xr:uid="{00000000-0005-0000-0000-00002F020000}"/>
    <cellStyle name="40% - Accent5 2 2" xfId="65" xr:uid="{00000000-0005-0000-0000-000030020000}"/>
    <cellStyle name="40% - Accent5 2 2 2" xfId="12000" xr:uid="{00000000-0005-0000-0000-000031020000}"/>
    <cellStyle name="40% - Accent5 2 2 2 2" xfId="45945" xr:uid="{00000000-0005-0000-0000-000032020000}"/>
    <cellStyle name="40% - Accent5 2 2 3" xfId="45786" xr:uid="{00000000-0005-0000-0000-000033020000}"/>
    <cellStyle name="40% - Accent5 2 3" xfId="12001" xr:uid="{00000000-0005-0000-0000-000034020000}"/>
    <cellStyle name="40% - Accent5 2 3 2" xfId="45946" xr:uid="{00000000-0005-0000-0000-000035020000}"/>
    <cellStyle name="40% - Accent5 2 4" xfId="45287" xr:uid="{00000000-0005-0000-0000-000036020000}"/>
    <cellStyle name="40% - Accent5 3" xfId="66" xr:uid="{00000000-0005-0000-0000-000037020000}"/>
    <cellStyle name="40% - Accent5 3 2" xfId="12002" xr:uid="{00000000-0005-0000-0000-000038020000}"/>
    <cellStyle name="40% - Accent5 4" xfId="735" xr:uid="{00000000-0005-0000-0000-000039020000}"/>
    <cellStyle name="40% - Accent5 4 2" xfId="10652" xr:uid="{00000000-0005-0000-0000-00003A020000}"/>
    <cellStyle name="40% - Accent5 4 2 2" xfId="23992" xr:uid="{00000000-0005-0000-0000-00003B020000}"/>
    <cellStyle name="40% - Accent5 4 2 3" xfId="33176" xr:uid="{00000000-0005-0000-0000-00003C020000}"/>
    <cellStyle name="40% - Accent5 4 2 4" xfId="34936" xr:uid="{00000000-0005-0000-0000-00003D020000}"/>
    <cellStyle name="40% - Accent5 4 2 5" xfId="44899" xr:uid="{00000000-0005-0000-0000-00003E020000}"/>
    <cellStyle name="40% - Accent5 4 3" xfId="15039" xr:uid="{00000000-0005-0000-0000-00003F020000}"/>
    <cellStyle name="40% - Accent5 4 4" xfId="11176" xr:uid="{00000000-0005-0000-0000-000040020000}"/>
    <cellStyle name="40% - Accent5 4 5" xfId="31948" xr:uid="{00000000-0005-0000-0000-000041020000}"/>
    <cellStyle name="40% - Accent5 4 6" xfId="33649" xr:uid="{00000000-0005-0000-0000-000042020000}"/>
    <cellStyle name="40% - Accent5 4 7" xfId="35822" xr:uid="{00000000-0005-0000-0000-000043020000}"/>
    <cellStyle name="40% - Accent5 5" xfId="1774" xr:uid="{00000000-0005-0000-0000-000044020000}"/>
    <cellStyle name="40% - Accent5 5 2" xfId="15846" xr:uid="{00000000-0005-0000-0000-000045020000}"/>
    <cellStyle name="40% - Accent5 5 3" xfId="32301" xr:uid="{00000000-0005-0000-0000-000046020000}"/>
    <cellStyle name="40% - Accent5 5 4" xfId="34061" xr:uid="{00000000-0005-0000-0000-000047020000}"/>
    <cellStyle name="40% - Accent5 5 5" xfId="36493" xr:uid="{00000000-0005-0000-0000-000048020000}"/>
    <cellStyle name="40% - Accent5_Estaciones TM-21-SEP-2011" xfId="67" xr:uid="{00000000-0005-0000-0000-000049020000}"/>
    <cellStyle name="40% - Accent6" xfId="68" xr:uid="{00000000-0005-0000-0000-00004A020000}"/>
    <cellStyle name="40% - Accent6 2" xfId="69" xr:uid="{00000000-0005-0000-0000-00004B020000}"/>
    <cellStyle name="40% - Accent6 2 2" xfId="70" xr:uid="{00000000-0005-0000-0000-00004C020000}"/>
    <cellStyle name="40% - Accent6 2 2 2" xfId="12003" xr:uid="{00000000-0005-0000-0000-00004D020000}"/>
    <cellStyle name="40% - Accent6 2 2 2 2" xfId="45947" xr:uid="{00000000-0005-0000-0000-00004E020000}"/>
    <cellStyle name="40% - Accent6 2 2 3" xfId="45787" xr:uid="{00000000-0005-0000-0000-00004F020000}"/>
    <cellStyle name="40% - Accent6 2 3" xfId="12004" xr:uid="{00000000-0005-0000-0000-000050020000}"/>
    <cellStyle name="40% - Accent6 2 3 2" xfId="45948" xr:uid="{00000000-0005-0000-0000-000051020000}"/>
    <cellStyle name="40% - Accent6 2 4" xfId="45288" xr:uid="{00000000-0005-0000-0000-000052020000}"/>
    <cellStyle name="40% - Accent6 3" xfId="71" xr:uid="{00000000-0005-0000-0000-000053020000}"/>
    <cellStyle name="40% - Accent6 3 2" xfId="12005" xr:uid="{00000000-0005-0000-0000-000054020000}"/>
    <cellStyle name="40% - Accent6 4" xfId="738" xr:uid="{00000000-0005-0000-0000-000055020000}"/>
    <cellStyle name="40% - Accent6 4 2" xfId="10654" xr:uid="{00000000-0005-0000-0000-000056020000}"/>
    <cellStyle name="40% - Accent6 4 2 2" xfId="23994" xr:uid="{00000000-0005-0000-0000-000057020000}"/>
    <cellStyle name="40% - Accent6 4 2 3" xfId="33178" xr:uid="{00000000-0005-0000-0000-000058020000}"/>
    <cellStyle name="40% - Accent6 4 2 4" xfId="34938" xr:uid="{00000000-0005-0000-0000-000059020000}"/>
    <cellStyle name="40% - Accent6 4 2 5" xfId="44901" xr:uid="{00000000-0005-0000-0000-00005A020000}"/>
    <cellStyle name="40% - Accent6 4 3" xfId="15041" xr:uid="{00000000-0005-0000-0000-00005B020000}"/>
    <cellStyle name="40% - Accent6 4 4" xfId="11178" xr:uid="{00000000-0005-0000-0000-00005C020000}"/>
    <cellStyle name="40% - Accent6 4 5" xfId="31950" xr:uid="{00000000-0005-0000-0000-00005D020000}"/>
    <cellStyle name="40% - Accent6 4 6" xfId="33651" xr:uid="{00000000-0005-0000-0000-00005E020000}"/>
    <cellStyle name="40% - Accent6 4 7" xfId="35824" xr:uid="{00000000-0005-0000-0000-00005F020000}"/>
    <cellStyle name="40% - Accent6 5" xfId="1776" xr:uid="{00000000-0005-0000-0000-000060020000}"/>
    <cellStyle name="40% - Accent6 5 2" xfId="15848" xr:uid="{00000000-0005-0000-0000-000061020000}"/>
    <cellStyle name="40% - Accent6 5 3" xfId="32303" xr:uid="{00000000-0005-0000-0000-000062020000}"/>
    <cellStyle name="40% - Accent6 5 4" xfId="34063" xr:uid="{00000000-0005-0000-0000-000063020000}"/>
    <cellStyle name="40% - Accent6 5 5" xfId="36495" xr:uid="{00000000-0005-0000-0000-000064020000}"/>
    <cellStyle name="40% - Accent6_Estaciones TM-21-SEP-2011" xfId="72" xr:uid="{00000000-0005-0000-0000-000065020000}"/>
    <cellStyle name="40% - Akzent1" xfId="825" xr:uid="{00000000-0005-0000-0000-000066020000}"/>
    <cellStyle name="40% - Akzent2" xfId="826" xr:uid="{00000000-0005-0000-0000-000067020000}"/>
    <cellStyle name="40% - Akzent3" xfId="827" xr:uid="{00000000-0005-0000-0000-000068020000}"/>
    <cellStyle name="40% - Akzent4" xfId="828" xr:uid="{00000000-0005-0000-0000-000069020000}"/>
    <cellStyle name="40% - Akzent5" xfId="829" xr:uid="{00000000-0005-0000-0000-00006A020000}"/>
    <cellStyle name="40% - Akzent6" xfId="830" xr:uid="{00000000-0005-0000-0000-00006B020000}"/>
    <cellStyle name="40% - Énfasis1 2" xfId="73" xr:uid="{00000000-0005-0000-0000-00006C020000}"/>
    <cellStyle name="40% - Énfasis1 2 2" xfId="677" xr:uid="{00000000-0005-0000-0000-00006D020000}"/>
    <cellStyle name="40% - Énfasis1 2 2 2" xfId="12006" xr:uid="{00000000-0005-0000-0000-00006E020000}"/>
    <cellStyle name="40% - Énfasis1 2 2 3" xfId="12007" xr:uid="{00000000-0005-0000-0000-00006F020000}"/>
    <cellStyle name="40% - Énfasis1 2 2 3 2" xfId="45788" xr:uid="{00000000-0005-0000-0000-000070020000}"/>
    <cellStyle name="40% - Énfasis1 2 3" xfId="12008" xr:uid="{00000000-0005-0000-0000-000071020000}"/>
    <cellStyle name="40% - Énfasis1 2 3 2" xfId="45949" xr:uid="{00000000-0005-0000-0000-000072020000}"/>
    <cellStyle name="40% - Énfasis1 2 4" xfId="45289" xr:uid="{00000000-0005-0000-0000-000073020000}"/>
    <cellStyle name="40% - Énfasis1 3" xfId="74" xr:uid="{00000000-0005-0000-0000-000074020000}"/>
    <cellStyle name="40% - Énfasis1 3 2" xfId="1319" xr:uid="{00000000-0005-0000-0000-000075020000}"/>
    <cellStyle name="40% - Énfasis1 3 2 2" xfId="10743" xr:uid="{00000000-0005-0000-0000-000076020000}"/>
    <cellStyle name="40% - Énfasis1 3 2 2 2" xfId="24082" xr:uid="{00000000-0005-0000-0000-000077020000}"/>
    <cellStyle name="40% - Énfasis1 3 2 2 3" xfId="33265" xr:uid="{00000000-0005-0000-0000-000078020000}"/>
    <cellStyle name="40% - Énfasis1 3 2 2 4" xfId="35025" xr:uid="{00000000-0005-0000-0000-000079020000}"/>
    <cellStyle name="40% - Énfasis1 3 2 2 5" xfId="44988" xr:uid="{00000000-0005-0000-0000-00007A020000}"/>
    <cellStyle name="40% - Énfasis1 3 2 3" xfId="15527" xr:uid="{00000000-0005-0000-0000-00007B020000}"/>
    <cellStyle name="40% - Énfasis1 3 2 3 2" xfId="45789" xr:uid="{00000000-0005-0000-0000-00007C020000}"/>
    <cellStyle name="40% - Énfasis1 3 2 4" xfId="11673" xr:uid="{00000000-0005-0000-0000-00007D020000}"/>
    <cellStyle name="40% - Énfasis1 3 2 5" xfId="32026" xr:uid="{00000000-0005-0000-0000-00007E020000}"/>
    <cellStyle name="40% - Énfasis1 3 2 6" xfId="33786" xr:uid="{00000000-0005-0000-0000-00007F020000}"/>
    <cellStyle name="40% - Énfasis1 3 2 7" xfId="36214" xr:uid="{00000000-0005-0000-0000-000080020000}"/>
    <cellStyle name="40% - Énfasis1 3 3" xfId="1854" xr:uid="{00000000-0005-0000-0000-000081020000}"/>
    <cellStyle name="40% - Énfasis1 3 3 2" xfId="15926" xr:uid="{00000000-0005-0000-0000-000082020000}"/>
    <cellStyle name="40% - Énfasis1 3 3 2 2" xfId="45950" xr:uid="{00000000-0005-0000-0000-000083020000}"/>
    <cellStyle name="40% - Énfasis1 3 3 3" xfId="32379" xr:uid="{00000000-0005-0000-0000-000084020000}"/>
    <cellStyle name="40% - Énfasis1 3 3 4" xfId="34139" xr:uid="{00000000-0005-0000-0000-000085020000}"/>
    <cellStyle name="40% - Énfasis1 3 3 5" xfId="36571" xr:uid="{00000000-0005-0000-0000-000086020000}"/>
    <cellStyle name="40% - Énfasis1 3 4" xfId="45290" xr:uid="{00000000-0005-0000-0000-000087020000}"/>
    <cellStyle name="40% - Énfasis1 4" xfId="1363" xr:uid="{00000000-0005-0000-0000-000088020000}"/>
    <cellStyle name="40% - Énfasis1 4 2" xfId="1874" xr:uid="{00000000-0005-0000-0000-000089020000}"/>
    <cellStyle name="40% - Énfasis1 4 2 2" xfId="15946" xr:uid="{00000000-0005-0000-0000-00008A020000}"/>
    <cellStyle name="40% - Énfasis1 4 2 2 2" xfId="45790" xr:uid="{00000000-0005-0000-0000-00008B020000}"/>
    <cellStyle name="40% - Énfasis1 4 2 3" xfId="32399" xr:uid="{00000000-0005-0000-0000-00008C020000}"/>
    <cellStyle name="40% - Énfasis1 4 2 4" xfId="34159" xr:uid="{00000000-0005-0000-0000-00008D020000}"/>
    <cellStyle name="40% - Énfasis1 4 2 5" xfId="36591" xr:uid="{00000000-0005-0000-0000-00008E020000}"/>
    <cellStyle name="40% - Énfasis1 4 3" xfId="10763" xr:uid="{00000000-0005-0000-0000-00008F020000}"/>
    <cellStyle name="40% - Énfasis1 4 3 2" xfId="24102" xr:uid="{00000000-0005-0000-0000-000090020000}"/>
    <cellStyle name="40% - Énfasis1 4 3 3" xfId="33285" xr:uid="{00000000-0005-0000-0000-000091020000}"/>
    <cellStyle name="40% - Énfasis1 4 3 4" xfId="35045" xr:uid="{00000000-0005-0000-0000-000092020000}"/>
    <cellStyle name="40% - Énfasis1 4 3 5" xfId="45008" xr:uid="{00000000-0005-0000-0000-000093020000}"/>
    <cellStyle name="40% - Énfasis1 4 4" xfId="15547" xr:uid="{00000000-0005-0000-0000-000094020000}"/>
    <cellStyle name="40% - Énfasis1 4 4 2" xfId="45291" xr:uid="{00000000-0005-0000-0000-000095020000}"/>
    <cellStyle name="40% - Énfasis1 4 5" xfId="11693" xr:uid="{00000000-0005-0000-0000-000096020000}"/>
    <cellStyle name="40% - Énfasis1 4 6" xfId="32046" xr:uid="{00000000-0005-0000-0000-000097020000}"/>
    <cellStyle name="40% - Énfasis1 4 7" xfId="33806" xr:uid="{00000000-0005-0000-0000-000098020000}"/>
    <cellStyle name="40% - Énfasis1 4 8" xfId="36234" xr:uid="{00000000-0005-0000-0000-000099020000}"/>
    <cellStyle name="40% - Énfasis2 2" xfId="75" xr:uid="{00000000-0005-0000-0000-00009A020000}"/>
    <cellStyle name="40% - Énfasis2 2 2" xfId="678" xr:uid="{00000000-0005-0000-0000-00009B020000}"/>
    <cellStyle name="40% - Énfasis2 2 2 2" xfId="12009" xr:uid="{00000000-0005-0000-0000-00009C020000}"/>
    <cellStyle name="40% - Énfasis2 2 2 3" xfId="12010" xr:uid="{00000000-0005-0000-0000-00009D020000}"/>
    <cellStyle name="40% - Énfasis2 2 3" xfId="12011" xr:uid="{00000000-0005-0000-0000-00009E020000}"/>
    <cellStyle name="40% - Énfasis2 3" xfId="76" xr:uid="{00000000-0005-0000-0000-00009F020000}"/>
    <cellStyle name="40% - Énfasis2 3 2" xfId="1322" xr:uid="{00000000-0005-0000-0000-0000A0020000}"/>
    <cellStyle name="40% - Énfasis2 3 2 2" xfId="10745" xr:uid="{00000000-0005-0000-0000-0000A1020000}"/>
    <cellStyle name="40% - Énfasis2 3 2 2 2" xfId="24084" xr:uid="{00000000-0005-0000-0000-0000A2020000}"/>
    <cellStyle name="40% - Énfasis2 3 2 2 3" xfId="33267" xr:uid="{00000000-0005-0000-0000-0000A3020000}"/>
    <cellStyle name="40% - Énfasis2 3 2 2 4" xfId="35027" xr:uid="{00000000-0005-0000-0000-0000A4020000}"/>
    <cellStyle name="40% - Énfasis2 3 2 2 5" xfId="44990" xr:uid="{00000000-0005-0000-0000-0000A5020000}"/>
    <cellStyle name="40% - Énfasis2 3 2 3" xfId="15529" xr:uid="{00000000-0005-0000-0000-0000A6020000}"/>
    <cellStyle name="40% - Énfasis2 3 2 4" xfId="11675" xr:uid="{00000000-0005-0000-0000-0000A7020000}"/>
    <cellStyle name="40% - Énfasis2 3 2 5" xfId="32028" xr:uid="{00000000-0005-0000-0000-0000A8020000}"/>
    <cellStyle name="40% - Énfasis2 3 2 6" xfId="33788" xr:uid="{00000000-0005-0000-0000-0000A9020000}"/>
    <cellStyle name="40% - Énfasis2 3 2 7" xfId="36216" xr:uid="{00000000-0005-0000-0000-0000AA020000}"/>
    <cellStyle name="40% - Énfasis2 3 3" xfId="1856" xr:uid="{00000000-0005-0000-0000-0000AB020000}"/>
    <cellStyle name="40% - Énfasis2 3 3 2" xfId="15928" xr:uid="{00000000-0005-0000-0000-0000AC020000}"/>
    <cellStyle name="40% - Énfasis2 3 3 3" xfId="32381" xr:uid="{00000000-0005-0000-0000-0000AD020000}"/>
    <cellStyle name="40% - Énfasis2 3 3 4" xfId="34141" xr:uid="{00000000-0005-0000-0000-0000AE020000}"/>
    <cellStyle name="40% - Énfasis2 3 3 5" xfId="36573" xr:uid="{00000000-0005-0000-0000-0000AF020000}"/>
    <cellStyle name="40% - Énfasis2 4" xfId="1367" xr:uid="{00000000-0005-0000-0000-0000B0020000}"/>
    <cellStyle name="40% - Énfasis2 4 2" xfId="1876" xr:uid="{00000000-0005-0000-0000-0000B1020000}"/>
    <cellStyle name="40% - Énfasis2 4 2 2" xfId="15948" xr:uid="{00000000-0005-0000-0000-0000B2020000}"/>
    <cellStyle name="40% - Énfasis2 4 2 3" xfId="32401" xr:uid="{00000000-0005-0000-0000-0000B3020000}"/>
    <cellStyle name="40% - Énfasis2 4 2 4" xfId="34161" xr:uid="{00000000-0005-0000-0000-0000B4020000}"/>
    <cellStyle name="40% - Énfasis2 4 2 5" xfId="36593" xr:uid="{00000000-0005-0000-0000-0000B5020000}"/>
    <cellStyle name="40% - Énfasis2 4 3" xfId="10765" xr:uid="{00000000-0005-0000-0000-0000B6020000}"/>
    <cellStyle name="40% - Énfasis2 4 3 2" xfId="24104" xr:uid="{00000000-0005-0000-0000-0000B7020000}"/>
    <cellStyle name="40% - Énfasis2 4 3 3" xfId="33287" xr:uid="{00000000-0005-0000-0000-0000B8020000}"/>
    <cellStyle name="40% - Énfasis2 4 3 4" xfId="35047" xr:uid="{00000000-0005-0000-0000-0000B9020000}"/>
    <cellStyle name="40% - Énfasis2 4 3 5" xfId="45010" xr:uid="{00000000-0005-0000-0000-0000BA020000}"/>
    <cellStyle name="40% - Énfasis2 4 4" xfId="15549" xr:uid="{00000000-0005-0000-0000-0000BB020000}"/>
    <cellStyle name="40% - Énfasis2 4 5" xfId="11695" xr:uid="{00000000-0005-0000-0000-0000BC020000}"/>
    <cellStyle name="40% - Énfasis2 4 6" xfId="32048" xr:uid="{00000000-0005-0000-0000-0000BD020000}"/>
    <cellStyle name="40% - Énfasis2 4 7" xfId="33808" xr:uid="{00000000-0005-0000-0000-0000BE020000}"/>
    <cellStyle name="40% - Énfasis2 4 8" xfId="36236" xr:uid="{00000000-0005-0000-0000-0000BF020000}"/>
    <cellStyle name="40% - Énfasis3 2" xfId="77" xr:uid="{00000000-0005-0000-0000-0000C0020000}"/>
    <cellStyle name="40% - Énfasis3 2 2" xfId="679" xr:uid="{00000000-0005-0000-0000-0000C1020000}"/>
    <cellStyle name="40% - Énfasis3 2 2 2" xfId="12012" xr:uid="{00000000-0005-0000-0000-0000C2020000}"/>
    <cellStyle name="40% - Énfasis3 2 2 3" xfId="12013" xr:uid="{00000000-0005-0000-0000-0000C3020000}"/>
    <cellStyle name="40% - Énfasis3 2 2 3 2" xfId="45791" xr:uid="{00000000-0005-0000-0000-0000C4020000}"/>
    <cellStyle name="40% - Énfasis3 2 3" xfId="12014" xr:uid="{00000000-0005-0000-0000-0000C5020000}"/>
    <cellStyle name="40% - Énfasis3 2 3 2" xfId="45951" xr:uid="{00000000-0005-0000-0000-0000C6020000}"/>
    <cellStyle name="40% - Énfasis3 2 4" xfId="45292" xr:uid="{00000000-0005-0000-0000-0000C7020000}"/>
    <cellStyle name="40% - Énfasis3 3" xfId="78" xr:uid="{00000000-0005-0000-0000-0000C8020000}"/>
    <cellStyle name="40% - Énfasis3 3 2" xfId="1325" xr:uid="{00000000-0005-0000-0000-0000C9020000}"/>
    <cellStyle name="40% - Énfasis3 3 2 2" xfId="10747" xr:uid="{00000000-0005-0000-0000-0000CA020000}"/>
    <cellStyle name="40% - Énfasis3 3 2 2 2" xfId="24086" xr:uid="{00000000-0005-0000-0000-0000CB020000}"/>
    <cellStyle name="40% - Énfasis3 3 2 2 3" xfId="33269" xr:uid="{00000000-0005-0000-0000-0000CC020000}"/>
    <cellStyle name="40% - Énfasis3 3 2 2 4" xfId="35029" xr:uid="{00000000-0005-0000-0000-0000CD020000}"/>
    <cellStyle name="40% - Énfasis3 3 2 2 5" xfId="44992" xr:uid="{00000000-0005-0000-0000-0000CE020000}"/>
    <cellStyle name="40% - Énfasis3 3 2 3" xfId="15531" xr:uid="{00000000-0005-0000-0000-0000CF020000}"/>
    <cellStyle name="40% - Énfasis3 3 2 3 2" xfId="45792" xr:uid="{00000000-0005-0000-0000-0000D0020000}"/>
    <cellStyle name="40% - Énfasis3 3 2 4" xfId="11677" xr:uid="{00000000-0005-0000-0000-0000D1020000}"/>
    <cellStyle name="40% - Énfasis3 3 2 5" xfId="32030" xr:uid="{00000000-0005-0000-0000-0000D2020000}"/>
    <cellStyle name="40% - Énfasis3 3 2 6" xfId="33790" xr:uid="{00000000-0005-0000-0000-0000D3020000}"/>
    <cellStyle name="40% - Énfasis3 3 2 7" xfId="36218" xr:uid="{00000000-0005-0000-0000-0000D4020000}"/>
    <cellStyle name="40% - Énfasis3 3 3" xfId="1858" xr:uid="{00000000-0005-0000-0000-0000D5020000}"/>
    <cellStyle name="40% - Énfasis3 3 3 2" xfId="15930" xr:uid="{00000000-0005-0000-0000-0000D6020000}"/>
    <cellStyle name="40% - Énfasis3 3 3 2 2" xfId="45952" xr:uid="{00000000-0005-0000-0000-0000D7020000}"/>
    <cellStyle name="40% - Énfasis3 3 3 3" xfId="32383" xr:uid="{00000000-0005-0000-0000-0000D8020000}"/>
    <cellStyle name="40% - Énfasis3 3 3 4" xfId="34143" xr:uid="{00000000-0005-0000-0000-0000D9020000}"/>
    <cellStyle name="40% - Énfasis3 3 3 5" xfId="36575" xr:uid="{00000000-0005-0000-0000-0000DA020000}"/>
    <cellStyle name="40% - Énfasis3 3 4" xfId="45293" xr:uid="{00000000-0005-0000-0000-0000DB020000}"/>
    <cellStyle name="40% - Énfasis3 4" xfId="1371" xr:uid="{00000000-0005-0000-0000-0000DC020000}"/>
    <cellStyle name="40% - Énfasis3 4 2" xfId="1878" xr:uid="{00000000-0005-0000-0000-0000DD020000}"/>
    <cellStyle name="40% - Énfasis3 4 2 2" xfId="15950" xr:uid="{00000000-0005-0000-0000-0000DE020000}"/>
    <cellStyle name="40% - Énfasis3 4 2 2 2" xfId="45793" xr:uid="{00000000-0005-0000-0000-0000DF020000}"/>
    <cellStyle name="40% - Énfasis3 4 2 3" xfId="32403" xr:uid="{00000000-0005-0000-0000-0000E0020000}"/>
    <cellStyle name="40% - Énfasis3 4 2 4" xfId="34163" xr:uid="{00000000-0005-0000-0000-0000E1020000}"/>
    <cellStyle name="40% - Énfasis3 4 2 5" xfId="36595" xr:uid="{00000000-0005-0000-0000-0000E2020000}"/>
    <cellStyle name="40% - Énfasis3 4 3" xfId="10767" xr:uid="{00000000-0005-0000-0000-0000E3020000}"/>
    <cellStyle name="40% - Énfasis3 4 3 2" xfId="24106" xr:uid="{00000000-0005-0000-0000-0000E4020000}"/>
    <cellStyle name="40% - Énfasis3 4 3 3" xfId="33289" xr:uid="{00000000-0005-0000-0000-0000E5020000}"/>
    <cellStyle name="40% - Énfasis3 4 3 4" xfId="35049" xr:uid="{00000000-0005-0000-0000-0000E6020000}"/>
    <cellStyle name="40% - Énfasis3 4 3 5" xfId="45012" xr:uid="{00000000-0005-0000-0000-0000E7020000}"/>
    <cellStyle name="40% - Énfasis3 4 4" xfId="15551" xr:uid="{00000000-0005-0000-0000-0000E8020000}"/>
    <cellStyle name="40% - Énfasis3 4 4 2" xfId="45294" xr:uid="{00000000-0005-0000-0000-0000E9020000}"/>
    <cellStyle name="40% - Énfasis3 4 5" xfId="11697" xr:uid="{00000000-0005-0000-0000-0000EA020000}"/>
    <cellStyle name="40% - Énfasis3 4 6" xfId="32050" xr:uid="{00000000-0005-0000-0000-0000EB020000}"/>
    <cellStyle name="40% - Énfasis3 4 7" xfId="33810" xr:uid="{00000000-0005-0000-0000-0000EC020000}"/>
    <cellStyle name="40% - Énfasis3 4 8" xfId="36238" xr:uid="{00000000-0005-0000-0000-0000ED020000}"/>
    <cellStyle name="40% - Énfasis4 2" xfId="79" xr:uid="{00000000-0005-0000-0000-0000EE020000}"/>
    <cellStyle name="40% - Énfasis4 2 2" xfId="680" xr:uid="{00000000-0005-0000-0000-0000EF020000}"/>
    <cellStyle name="40% - Énfasis4 2 2 2" xfId="12015" xr:uid="{00000000-0005-0000-0000-0000F0020000}"/>
    <cellStyle name="40% - Énfasis4 2 2 3" xfId="12016" xr:uid="{00000000-0005-0000-0000-0000F1020000}"/>
    <cellStyle name="40% - Énfasis4 2 2 3 2" xfId="45794" xr:uid="{00000000-0005-0000-0000-0000F2020000}"/>
    <cellStyle name="40% - Énfasis4 2 3" xfId="12017" xr:uid="{00000000-0005-0000-0000-0000F3020000}"/>
    <cellStyle name="40% - Énfasis4 2 3 2" xfId="45953" xr:uid="{00000000-0005-0000-0000-0000F4020000}"/>
    <cellStyle name="40% - Énfasis4 2 4" xfId="45295" xr:uid="{00000000-0005-0000-0000-0000F5020000}"/>
    <cellStyle name="40% - Énfasis4 3" xfId="80" xr:uid="{00000000-0005-0000-0000-0000F6020000}"/>
    <cellStyle name="40% - Énfasis4 3 2" xfId="1328" xr:uid="{00000000-0005-0000-0000-0000F7020000}"/>
    <cellStyle name="40% - Énfasis4 3 2 2" xfId="10749" xr:uid="{00000000-0005-0000-0000-0000F8020000}"/>
    <cellStyle name="40% - Énfasis4 3 2 2 2" xfId="24088" xr:uid="{00000000-0005-0000-0000-0000F9020000}"/>
    <cellStyle name="40% - Énfasis4 3 2 2 3" xfId="33271" xr:uid="{00000000-0005-0000-0000-0000FA020000}"/>
    <cellStyle name="40% - Énfasis4 3 2 2 4" xfId="35031" xr:uid="{00000000-0005-0000-0000-0000FB020000}"/>
    <cellStyle name="40% - Énfasis4 3 2 2 5" xfId="44994" xr:uid="{00000000-0005-0000-0000-0000FC020000}"/>
    <cellStyle name="40% - Énfasis4 3 2 3" xfId="15533" xr:uid="{00000000-0005-0000-0000-0000FD020000}"/>
    <cellStyle name="40% - Énfasis4 3 2 3 2" xfId="45795" xr:uid="{00000000-0005-0000-0000-0000FE020000}"/>
    <cellStyle name="40% - Énfasis4 3 2 4" xfId="11679" xr:uid="{00000000-0005-0000-0000-0000FF020000}"/>
    <cellStyle name="40% - Énfasis4 3 2 5" xfId="32032" xr:uid="{00000000-0005-0000-0000-000000030000}"/>
    <cellStyle name="40% - Énfasis4 3 2 6" xfId="33792" xr:uid="{00000000-0005-0000-0000-000001030000}"/>
    <cellStyle name="40% - Énfasis4 3 2 7" xfId="36220" xr:uid="{00000000-0005-0000-0000-000002030000}"/>
    <cellStyle name="40% - Énfasis4 3 3" xfId="1860" xr:uid="{00000000-0005-0000-0000-000003030000}"/>
    <cellStyle name="40% - Énfasis4 3 3 2" xfId="15932" xr:uid="{00000000-0005-0000-0000-000004030000}"/>
    <cellStyle name="40% - Énfasis4 3 3 2 2" xfId="45954" xr:uid="{00000000-0005-0000-0000-000005030000}"/>
    <cellStyle name="40% - Énfasis4 3 3 3" xfId="32385" xr:uid="{00000000-0005-0000-0000-000006030000}"/>
    <cellStyle name="40% - Énfasis4 3 3 4" xfId="34145" xr:uid="{00000000-0005-0000-0000-000007030000}"/>
    <cellStyle name="40% - Énfasis4 3 3 5" xfId="36577" xr:uid="{00000000-0005-0000-0000-000008030000}"/>
    <cellStyle name="40% - Énfasis4 3 4" xfId="45296" xr:uid="{00000000-0005-0000-0000-000009030000}"/>
    <cellStyle name="40% - Énfasis4 4" xfId="1375" xr:uid="{00000000-0005-0000-0000-00000A030000}"/>
    <cellStyle name="40% - Énfasis4 4 2" xfId="1880" xr:uid="{00000000-0005-0000-0000-00000B030000}"/>
    <cellStyle name="40% - Énfasis4 4 2 2" xfId="15952" xr:uid="{00000000-0005-0000-0000-00000C030000}"/>
    <cellStyle name="40% - Énfasis4 4 2 2 2" xfId="45796" xr:uid="{00000000-0005-0000-0000-00000D030000}"/>
    <cellStyle name="40% - Énfasis4 4 2 3" xfId="32405" xr:uid="{00000000-0005-0000-0000-00000E030000}"/>
    <cellStyle name="40% - Énfasis4 4 2 4" xfId="34165" xr:uid="{00000000-0005-0000-0000-00000F030000}"/>
    <cellStyle name="40% - Énfasis4 4 2 5" xfId="36597" xr:uid="{00000000-0005-0000-0000-000010030000}"/>
    <cellStyle name="40% - Énfasis4 4 3" xfId="10769" xr:uid="{00000000-0005-0000-0000-000011030000}"/>
    <cellStyle name="40% - Énfasis4 4 3 2" xfId="24108" xr:uid="{00000000-0005-0000-0000-000012030000}"/>
    <cellStyle name="40% - Énfasis4 4 3 3" xfId="33291" xr:uid="{00000000-0005-0000-0000-000013030000}"/>
    <cellStyle name="40% - Énfasis4 4 3 4" xfId="35051" xr:uid="{00000000-0005-0000-0000-000014030000}"/>
    <cellStyle name="40% - Énfasis4 4 3 5" xfId="45014" xr:uid="{00000000-0005-0000-0000-000015030000}"/>
    <cellStyle name="40% - Énfasis4 4 4" xfId="15553" xr:uid="{00000000-0005-0000-0000-000016030000}"/>
    <cellStyle name="40% - Énfasis4 4 4 2" xfId="45297" xr:uid="{00000000-0005-0000-0000-000017030000}"/>
    <cellStyle name="40% - Énfasis4 4 5" xfId="11699" xr:uid="{00000000-0005-0000-0000-000018030000}"/>
    <cellStyle name="40% - Énfasis4 4 6" xfId="32052" xr:uid="{00000000-0005-0000-0000-000019030000}"/>
    <cellStyle name="40% - Énfasis4 4 7" xfId="33812" xr:uid="{00000000-0005-0000-0000-00001A030000}"/>
    <cellStyle name="40% - Énfasis4 4 8" xfId="36240" xr:uid="{00000000-0005-0000-0000-00001B030000}"/>
    <cellStyle name="40% - Énfasis5 2" xfId="81" xr:uid="{00000000-0005-0000-0000-00001C030000}"/>
    <cellStyle name="40% - Énfasis5 2 2" xfId="681" xr:uid="{00000000-0005-0000-0000-00001D030000}"/>
    <cellStyle name="40% - Énfasis5 2 2 2" xfId="12018" xr:uid="{00000000-0005-0000-0000-00001E030000}"/>
    <cellStyle name="40% - Énfasis5 2 2 3" xfId="12019" xr:uid="{00000000-0005-0000-0000-00001F030000}"/>
    <cellStyle name="40% - Énfasis5 2 3" xfId="12020" xr:uid="{00000000-0005-0000-0000-000020030000}"/>
    <cellStyle name="40% - Énfasis5 3" xfId="82" xr:uid="{00000000-0005-0000-0000-000021030000}"/>
    <cellStyle name="40% - Énfasis5 3 2" xfId="1331" xr:uid="{00000000-0005-0000-0000-000022030000}"/>
    <cellStyle name="40% - Énfasis5 3 2 2" xfId="10751" xr:uid="{00000000-0005-0000-0000-000023030000}"/>
    <cellStyle name="40% - Énfasis5 3 2 2 2" xfId="24090" xr:uid="{00000000-0005-0000-0000-000024030000}"/>
    <cellStyle name="40% - Énfasis5 3 2 2 3" xfId="33273" xr:uid="{00000000-0005-0000-0000-000025030000}"/>
    <cellStyle name="40% - Énfasis5 3 2 2 4" xfId="35033" xr:uid="{00000000-0005-0000-0000-000026030000}"/>
    <cellStyle name="40% - Énfasis5 3 2 2 5" xfId="44996" xr:uid="{00000000-0005-0000-0000-000027030000}"/>
    <cellStyle name="40% - Énfasis5 3 2 3" xfId="15535" xr:uid="{00000000-0005-0000-0000-000028030000}"/>
    <cellStyle name="40% - Énfasis5 3 2 4" xfId="11681" xr:uid="{00000000-0005-0000-0000-000029030000}"/>
    <cellStyle name="40% - Énfasis5 3 2 5" xfId="32034" xr:uid="{00000000-0005-0000-0000-00002A030000}"/>
    <cellStyle name="40% - Énfasis5 3 2 6" xfId="33794" xr:uid="{00000000-0005-0000-0000-00002B030000}"/>
    <cellStyle name="40% - Énfasis5 3 2 7" xfId="36222" xr:uid="{00000000-0005-0000-0000-00002C030000}"/>
    <cellStyle name="40% - Énfasis5 3 3" xfId="1862" xr:uid="{00000000-0005-0000-0000-00002D030000}"/>
    <cellStyle name="40% - Énfasis5 3 3 2" xfId="15934" xr:uid="{00000000-0005-0000-0000-00002E030000}"/>
    <cellStyle name="40% - Énfasis5 3 3 3" xfId="32387" xr:uid="{00000000-0005-0000-0000-00002F030000}"/>
    <cellStyle name="40% - Énfasis5 3 3 4" xfId="34147" xr:uid="{00000000-0005-0000-0000-000030030000}"/>
    <cellStyle name="40% - Énfasis5 3 3 5" xfId="36579" xr:uid="{00000000-0005-0000-0000-000031030000}"/>
    <cellStyle name="40% - Énfasis5 4" xfId="1379" xr:uid="{00000000-0005-0000-0000-000032030000}"/>
    <cellStyle name="40% - Énfasis5 4 2" xfId="1882" xr:uid="{00000000-0005-0000-0000-000033030000}"/>
    <cellStyle name="40% - Énfasis5 4 2 2" xfId="15954" xr:uid="{00000000-0005-0000-0000-000034030000}"/>
    <cellStyle name="40% - Énfasis5 4 2 3" xfId="32407" xr:uid="{00000000-0005-0000-0000-000035030000}"/>
    <cellStyle name="40% - Énfasis5 4 2 4" xfId="34167" xr:uid="{00000000-0005-0000-0000-000036030000}"/>
    <cellStyle name="40% - Énfasis5 4 2 5" xfId="36599" xr:uid="{00000000-0005-0000-0000-000037030000}"/>
    <cellStyle name="40% - Énfasis5 4 3" xfId="10771" xr:uid="{00000000-0005-0000-0000-000038030000}"/>
    <cellStyle name="40% - Énfasis5 4 3 2" xfId="24110" xr:uid="{00000000-0005-0000-0000-000039030000}"/>
    <cellStyle name="40% - Énfasis5 4 3 3" xfId="33293" xr:uid="{00000000-0005-0000-0000-00003A030000}"/>
    <cellStyle name="40% - Énfasis5 4 3 4" xfId="35053" xr:uid="{00000000-0005-0000-0000-00003B030000}"/>
    <cellStyle name="40% - Énfasis5 4 3 5" xfId="45016" xr:uid="{00000000-0005-0000-0000-00003C030000}"/>
    <cellStyle name="40% - Énfasis5 4 4" xfId="15555" xr:uid="{00000000-0005-0000-0000-00003D030000}"/>
    <cellStyle name="40% - Énfasis5 4 5" xfId="11701" xr:uid="{00000000-0005-0000-0000-00003E030000}"/>
    <cellStyle name="40% - Énfasis5 4 6" xfId="32054" xr:uid="{00000000-0005-0000-0000-00003F030000}"/>
    <cellStyle name="40% - Énfasis5 4 7" xfId="33814" xr:uid="{00000000-0005-0000-0000-000040030000}"/>
    <cellStyle name="40% - Énfasis5 4 8" xfId="36242" xr:uid="{00000000-0005-0000-0000-000041030000}"/>
    <cellStyle name="40% - Énfasis6 2" xfId="83" xr:uid="{00000000-0005-0000-0000-000042030000}"/>
    <cellStyle name="40% - Énfasis6 2 2" xfId="682" xr:uid="{00000000-0005-0000-0000-000043030000}"/>
    <cellStyle name="40% - Énfasis6 2 2 2" xfId="12021" xr:uid="{00000000-0005-0000-0000-000044030000}"/>
    <cellStyle name="40% - Énfasis6 2 2 3" xfId="12022" xr:uid="{00000000-0005-0000-0000-000045030000}"/>
    <cellStyle name="40% - Énfasis6 2 2 3 2" xfId="45797" xr:uid="{00000000-0005-0000-0000-000046030000}"/>
    <cellStyle name="40% - Énfasis6 2 3" xfId="12023" xr:uid="{00000000-0005-0000-0000-000047030000}"/>
    <cellStyle name="40% - Énfasis6 2 3 2" xfId="45955" xr:uid="{00000000-0005-0000-0000-000048030000}"/>
    <cellStyle name="40% - Énfasis6 2 4" xfId="45298" xr:uid="{00000000-0005-0000-0000-000049030000}"/>
    <cellStyle name="40% - Énfasis6 3" xfId="84" xr:uid="{00000000-0005-0000-0000-00004A030000}"/>
    <cellStyle name="40% - Énfasis6 3 2" xfId="1334" xr:uid="{00000000-0005-0000-0000-00004B030000}"/>
    <cellStyle name="40% - Énfasis6 3 2 2" xfId="10753" xr:uid="{00000000-0005-0000-0000-00004C030000}"/>
    <cellStyle name="40% - Énfasis6 3 2 2 2" xfId="24092" xr:uid="{00000000-0005-0000-0000-00004D030000}"/>
    <cellStyle name="40% - Énfasis6 3 2 2 3" xfId="33275" xr:uid="{00000000-0005-0000-0000-00004E030000}"/>
    <cellStyle name="40% - Énfasis6 3 2 2 4" xfId="35035" xr:uid="{00000000-0005-0000-0000-00004F030000}"/>
    <cellStyle name="40% - Énfasis6 3 2 2 5" xfId="44998" xr:uid="{00000000-0005-0000-0000-000050030000}"/>
    <cellStyle name="40% - Énfasis6 3 2 3" xfId="15537" xr:uid="{00000000-0005-0000-0000-000051030000}"/>
    <cellStyle name="40% - Énfasis6 3 2 3 2" xfId="45798" xr:uid="{00000000-0005-0000-0000-000052030000}"/>
    <cellStyle name="40% - Énfasis6 3 2 4" xfId="11683" xr:uid="{00000000-0005-0000-0000-000053030000}"/>
    <cellStyle name="40% - Énfasis6 3 2 5" xfId="32036" xr:uid="{00000000-0005-0000-0000-000054030000}"/>
    <cellStyle name="40% - Énfasis6 3 2 6" xfId="33796" xr:uid="{00000000-0005-0000-0000-000055030000}"/>
    <cellStyle name="40% - Énfasis6 3 2 7" xfId="36224" xr:uid="{00000000-0005-0000-0000-000056030000}"/>
    <cellStyle name="40% - Énfasis6 3 3" xfId="1864" xr:uid="{00000000-0005-0000-0000-000057030000}"/>
    <cellStyle name="40% - Énfasis6 3 3 2" xfId="15936" xr:uid="{00000000-0005-0000-0000-000058030000}"/>
    <cellStyle name="40% - Énfasis6 3 3 2 2" xfId="45956" xr:uid="{00000000-0005-0000-0000-000059030000}"/>
    <cellStyle name="40% - Énfasis6 3 3 3" xfId="32389" xr:uid="{00000000-0005-0000-0000-00005A030000}"/>
    <cellStyle name="40% - Énfasis6 3 3 4" xfId="34149" xr:uid="{00000000-0005-0000-0000-00005B030000}"/>
    <cellStyle name="40% - Énfasis6 3 3 5" xfId="36581" xr:uid="{00000000-0005-0000-0000-00005C030000}"/>
    <cellStyle name="40% - Énfasis6 3 4" xfId="45299" xr:uid="{00000000-0005-0000-0000-00005D030000}"/>
    <cellStyle name="40% - Énfasis6 4" xfId="1383" xr:uid="{00000000-0005-0000-0000-00005E030000}"/>
    <cellStyle name="40% - Énfasis6 4 2" xfId="1884" xr:uid="{00000000-0005-0000-0000-00005F030000}"/>
    <cellStyle name="40% - Énfasis6 4 2 2" xfId="15956" xr:uid="{00000000-0005-0000-0000-000060030000}"/>
    <cellStyle name="40% - Énfasis6 4 2 2 2" xfId="45799" xr:uid="{00000000-0005-0000-0000-000061030000}"/>
    <cellStyle name="40% - Énfasis6 4 2 3" xfId="32409" xr:uid="{00000000-0005-0000-0000-000062030000}"/>
    <cellStyle name="40% - Énfasis6 4 2 4" xfId="34169" xr:uid="{00000000-0005-0000-0000-000063030000}"/>
    <cellStyle name="40% - Énfasis6 4 2 5" xfId="36601" xr:uid="{00000000-0005-0000-0000-000064030000}"/>
    <cellStyle name="40% - Énfasis6 4 3" xfId="10774" xr:uid="{00000000-0005-0000-0000-000065030000}"/>
    <cellStyle name="40% - Énfasis6 4 3 2" xfId="24113" xr:uid="{00000000-0005-0000-0000-000066030000}"/>
    <cellStyle name="40% - Énfasis6 4 3 3" xfId="33296" xr:uid="{00000000-0005-0000-0000-000067030000}"/>
    <cellStyle name="40% - Énfasis6 4 3 4" xfId="35056" xr:uid="{00000000-0005-0000-0000-000068030000}"/>
    <cellStyle name="40% - Énfasis6 4 3 5" xfId="45019" xr:uid="{00000000-0005-0000-0000-000069030000}"/>
    <cellStyle name="40% - Énfasis6 4 4" xfId="15557" xr:uid="{00000000-0005-0000-0000-00006A030000}"/>
    <cellStyle name="40% - Énfasis6 4 4 2" xfId="45300" xr:uid="{00000000-0005-0000-0000-00006B030000}"/>
    <cellStyle name="40% - Énfasis6 4 5" xfId="11703" xr:uid="{00000000-0005-0000-0000-00006C030000}"/>
    <cellStyle name="40% - Énfasis6 4 6" xfId="32056" xr:uid="{00000000-0005-0000-0000-00006D030000}"/>
    <cellStyle name="40% - Énfasis6 4 7" xfId="33816" xr:uid="{00000000-0005-0000-0000-00006E030000}"/>
    <cellStyle name="40% - Énfasis6 4 8" xfId="36244" xr:uid="{00000000-0005-0000-0000-00006F030000}"/>
    <cellStyle name="60% - Accent1" xfId="85" xr:uid="{00000000-0005-0000-0000-000070030000}"/>
    <cellStyle name="60% - Accent1 2" xfId="742" xr:uid="{00000000-0005-0000-0000-000071030000}"/>
    <cellStyle name="60% - Accent1 2 2" xfId="45301" xr:uid="{00000000-0005-0000-0000-000072030000}"/>
    <cellStyle name="60% - Accent1 3" xfId="1386" xr:uid="{00000000-0005-0000-0000-000073030000}"/>
    <cellStyle name="60% - Accent1 4" xfId="831" xr:uid="{00000000-0005-0000-0000-000074030000}"/>
    <cellStyle name="60% - Accent2" xfId="86" xr:uid="{00000000-0005-0000-0000-000075030000}"/>
    <cellStyle name="60% - Accent2 2" xfId="743" xr:uid="{00000000-0005-0000-0000-000076030000}"/>
    <cellStyle name="60% - Accent2 2 2" xfId="45302" xr:uid="{00000000-0005-0000-0000-000077030000}"/>
    <cellStyle name="60% - Accent2 3" xfId="1387" xr:uid="{00000000-0005-0000-0000-000078030000}"/>
    <cellStyle name="60% - Accent2 4" xfId="832" xr:uid="{00000000-0005-0000-0000-000079030000}"/>
    <cellStyle name="60% - Accent3" xfId="87" xr:uid="{00000000-0005-0000-0000-00007A030000}"/>
    <cellStyle name="60% - Accent3 2" xfId="744" xr:uid="{00000000-0005-0000-0000-00007B030000}"/>
    <cellStyle name="60% - Accent3 2 2" xfId="45303" xr:uid="{00000000-0005-0000-0000-00007C030000}"/>
    <cellStyle name="60% - Accent3 3" xfId="1388" xr:uid="{00000000-0005-0000-0000-00007D030000}"/>
    <cellStyle name="60% - Accent3 4" xfId="833" xr:uid="{00000000-0005-0000-0000-00007E030000}"/>
    <cellStyle name="60% - Accent4" xfId="88" xr:uid="{00000000-0005-0000-0000-00007F030000}"/>
    <cellStyle name="60% - Accent4 2" xfId="745" xr:uid="{00000000-0005-0000-0000-000080030000}"/>
    <cellStyle name="60% - Accent4 2 2" xfId="45304" xr:uid="{00000000-0005-0000-0000-000081030000}"/>
    <cellStyle name="60% - Accent4 3" xfId="1389" xr:uid="{00000000-0005-0000-0000-000082030000}"/>
    <cellStyle name="60% - Accent4 4" xfId="834" xr:uid="{00000000-0005-0000-0000-000083030000}"/>
    <cellStyle name="60% - Accent5" xfId="89" xr:uid="{00000000-0005-0000-0000-000084030000}"/>
    <cellStyle name="60% - Accent5 2" xfId="746" xr:uid="{00000000-0005-0000-0000-000085030000}"/>
    <cellStyle name="60% - Accent5 2 2" xfId="45305" xr:uid="{00000000-0005-0000-0000-000086030000}"/>
    <cellStyle name="60% - Accent5 3" xfId="1390" xr:uid="{00000000-0005-0000-0000-000087030000}"/>
    <cellStyle name="60% - Accent5 4" xfId="835" xr:uid="{00000000-0005-0000-0000-000088030000}"/>
    <cellStyle name="60% - Accent6" xfId="90" xr:uid="{00000000-0005-0000-0000-000089030000}"/>
    <cellStyle name="60% - Accent6 2" xfId="747" xr:uid="{00000000-0005-0000-0000-00008A030000}"/>
    <cellStyle name="60% - Accent6 2 2" xfId="45306" xr:uid="{00000000-0005-0000-0000-00008B030000}"/>
    <cellStyle name="60% - Accent6 3" xfId="1391" xr:uid="{00000000-0005-0000-0000-00008C030000}"/>
    <cellStyle name="60% - Accent6 4" xfId="836" xr:uid="{00000000-0005-0000-0000-00008D030000}"/>
    <cellStyle name="60% - Akzent1" xfId="837" xr:uid="{00000000-0005-0000-0000-00008E030000}"/>
    <cellStyle name="60% - Akzent2" xfId="838" xr:uid="{00000000-0005-0000-0000-00008F030000}"/>
    <cellStyle name="60% - Akzent3" xfId="839" xr:uid="{00000000-0005-0000-0000-000090030000}"/>
    <cellStyle name="60% - Akzent4" xfId="840" xr:uid="{00000000-0005-0000-0000-000091030000}"/>
    <cellStyle name="60% - Akzent5" xfId="841" xr:uid="{00000000-0005-0000-0000-000092030000}"/>
    <cellStyle name="60% - Akzent6" xfId="842" xr:uid="{00000000-0005-0000-0000-000093030000}"/>
    <cellStyle name="60% - Énfasis1 2" xfId="91" xr:uid="{00000000-0005-0000-0000-000094030000}"/>
    <cellStyle name="60% - Énfasis1 2 2" xfId="683" xr:uid="{00000000-0005-0000-0000-000095030000}"/>
    <cellStyle name="60% - Énfasis1 2 2 2" xfId="12024" xr:uid="{00000000-0005-0000-0000-000096030000}"/>
    <cellStyle name="60% - Énfasis1 2 2 3" xfId="12025" xr:uid="{00000000-0005-0000-0000-000097030000}"/>
    <cellStyle name="60% - Énfasis1 2 3" xfId="12026" xr:uid="{00000000-0005-0000-0000-000098030000}"/>
    <cellStyle name="60% - Énfasis1 2 3 2" xfId="45957" xr:uid="{00000000-0005-0000-0000-000099030000}"/>
    <cellStyle name="60% - Énfasis1 2 4" xfId="45307" xr:uid="{00000000-0005-0000-0000-00009A030000}"/>
    <cellStyle name="60% - Énfasis1 3" xfId="1364" xr:uid="{00000000-0005-0000-0000-00009B030000}"/>
    <cellStyle name="60% - Énfasis1 3 2" xfId="45308" xr:uid="{00000000-0005-0000-0000-00009C030000}"/>
    <cellStyle name="60% - Énfasis1 4" xfId="45309" xr:uid="{00000000-0005-0000-0000-00009D030000}"/>
    <cellStyle name="60% - Énfasis2 2" xfId="92" xr:uid="{00000000-0005-0000-0000-00009E030000}"/>
    <cellStyle name="60% - Énfasis2 2 2" xfId="684" xr:uid="{00000000-0005-0000-0000-00009F030000}"/>
    <cellStyle name="60% - Énfasis2 2 2 2" xfId="12027" xr:uid="{00000000-0005-0000-0000-0000A0030000}"/>
    <cellStyle name="60% - Énfasis2 2 2 3" xfId="12028" xr:uid="{00000000-0005-0000-0000-0000A1030000}"/>
    <cellStyle name="60% - Énfasis2 2 3" xfId="12029" xr:uid="{00000000-0005-0000-0000-0000A2030000}"/>
    <cellStyle name="60% - Énfasis2 3" xfId="1368" xr:uid="{00000000-0005-0000-0000-0000A3030000}"/>
    <cellStyle name="60% - Énfasis3 2" xfId="93" xr:uid="{00000000-0005-0000-0000-0000A4030000}"/>
    <cellStyle name="60% - Énfasis3 2 2" xfId="685" xr:uid="{00000000-0005-0000-0000-0000A5030000}"/>
    <cellStyle name="60% - Énfasis3 2 2 2" xfId="12030" xr:uid="{00000000-0005-0000-0000-0000A6030000}"/>
    <cellStyle name="60% - Énfasis3 2 2 3" xfId="12031" xr:uid="{00000000-0005-0000-0000-0000A7030000}"/>
    <cellStyle name="60% - Énfasis3 2 3" xfId="12032" xr:uid="{00000000-0005-0000-0000-0000A8030000}"/>
    <cellStyle name="60% - Énfasis3 2 3 2" xfId="45958" xr:uid="{00000000-0005-0000-0000-0000A9030000}"/>
    <cellStyle name="60% - Énfasis3 2 4" xfId="45310" xr:uid="{00000000-0005-0000-0000-0000AA030000}"/>
    <cellStyle name="60% - Énfasis3 3" xfId="1372" xr:uid="{00000000-0005-0000-0000-0000AB030000}"/>
    <cellStyle name="60% - Énfasis3 3 2" xfId="45311" xr:uid="{00000000-0005-0000-0000-0000AC030000}"/>
    <cellStyle name="60% - Énfasis3 4" xfId="45312" xr:uid="{00000000-0005-0000-0000-0000AD030000}"/>
    <cellStyle name="60% - Énfasis4 2" xfId="94" xr:uid="{00000000-0005-0000-0000-0000AE030000}"/>
    <cellStyle name="60% - Énfasis4 2 2" xfId="686" xr:uid="{00000000-0005-0000-0000-0000AF030000}"/>
    <cellStyle name="60% - Énfasis4 2 2 2" xfId="12033" xr:uid="{00000000-0005-0000-0000-0000B0030000}"/>
    <cellStyle name="60% - Énfasis4 2 2 3" xfId="12034" xr:uid="{00000000-0005-0000-0000-0000B1030000}"/>
    <cellStyle name="60% - Énfasis4 2 3" xfId="12035" xr:uid="{00000000-0005-0000-0000-0000B2030000}"/>
    <cellStyle name="60% - Énfasis4 2 3 2" xfId="45959" xr:uid="{00000000-0005-0000-0000-0000B3030000}"/>
    <cellStyle name="60% - Énfasis4 2 4" xfId="45313" xr:uid="{00000000-0005-0000-0000-0000B4030000}"/>
    <cellStyle name="60% - Énfasis4 3" xfId="1376" xr:uid="{00000000-0005-0000-0000-0000B5030000}"/>
    <cellStyle name="60% - Énfasis4 3 2" xfId="45314" xr:uid="{00000000-0005-0000-0000-0000B6030000}"/>
    <cellStyle name="60% - Énfasis4 4" xfId="45315" xr:uid="{00000000-0005-0000-0000-0000B7030000}"/>
    <cellStyle name="60% - Énfasis5 2" xfId="95" xr:uid="{00000000-0005-0000-0000-0000B8030000}"/>
    <cellStyle name="60% - Énfasis5 2 2" xfId="687" xr:uid="{00000000-0005-0000-0000-0000B9030000}"/>
    <cellStyle name="60% - Énfasis5 2 2 2" xfId="12036" xr:uid="{00000000-0005-0000-0000-0000BA030000}"/>
    <cellStyle name="60% - Énfasis5 2 2 3" xfId="12037" xr:uid="{00000000-0005-0000-0000-0000BB030000}"/>
    <cellStyle name="60% - Énfasis5 2 3" xfId="12038" xr:uid="{00000000-0005-0000-0000-0000BC030000}"/>
    <cellStyle name="60% - Énfasis5 3" xfId="1380" xr:uid="{00000000-0005-0000-0000-0000BD030000}"/>
    <cellStyle name="60% - Énfasis6 2" xfId="96" xr:uid="{00000000-0005-0000-0000-0000BE030000}"/>
    <cellStyle name="60% - Énfasis6 2 2" xfId="688" xr:uid="{00000000-0005-0000-0000-0000BF030000}"/>
    <cellStyle name="60% - Énfasis6 2 2 2" xfId="12039" xr:uid="{00000000-0005-0000-0000-0000C0030000}"/>
    <cellStyle name="60% - Énfasis6 2 2 3" xfId="12040" xr:uid="{00000000-0005-0000-0000-0000C1030000}"/>
    <cellStyle name="60% - Énfasis6 2 3" xfId="12041" xr:uid="{00000000-0005-0000-0000-0000C2030000}"/>
    <cellStyle name="60% - Énfasis6 2 3 2" xfId="45960" xr:uid="{00000000-0005-0000-0000-0000C3030000}"/>
    <cellStyle name="60% - Énfasis6 2 4" xfId="45316" xr:uid="{00000000-0005-0000-0000-0000C4030000}"/>
    <cellStyle name="60% - Énfasis6 3" xfId="1384" xr:uid="{00000000-0005-0000-0000-0000C5030000}"/>
    <cellStyle name="60% - Énfasis6 3 2" xfId="45317" xr:uid="{00000000-0005-0000-0000-0000C6030000}"/>
    <cellStyle name="60% - Énfasis6 4" xfId="45318" xr:uid="{00000000-0005-0000-0000-0000C7030000}"/>
    <cellStyle name="Accent" xfId="45319" xr:uid="{00000000-0005-0000-0000-0000C8030000}"/>
    <cellStyle name="Accent 1" xfId="45320" xr:uid="{00000000-0005-0000-0000-0000C9030000}"/>
    <cellStyle name="Accent 2" xfId="45321" xr:uid="{00000000-0005-0000-0000-0000CA030000}"/>
    <cellStyle name="Accent 3" xfId="45322" xr:uid="{00000000-0005-0000-0000-0000CB030000}"/>
    <cellStyle name="Accent1" xfId="97" xr:uid="{00000000-0005-0000-0000-0000CC030000}"/>
    <cellStyle name="Accent1 2" xfId="1392" xr:uid="{00000000-0005-0000-0000-0000CD030000}"/>
    <cellStyle name="Accent1 2 2" xfId="45323" xr:uid="{00000000-0005-0000-0000-0000CE030000}"/>
    <cellStyle name="Accent1 3" xfId="721" xr:uid="{00000000-0005-0000-0000-0000CF030000}"/>
    <cellStyle name="Accent2" xfId="98" xr:uid="{00000000-0005-0000-0000-0000D0030000}"/>
    <cellStyle name="Accent2 2" xfId="1393" xr:uid="{00000000-0005-0000-0000-0000D1030000}"/>
    <cellStyle name="Accent2 2 2" xfId="45324" xr:uid="{00000000-0005-0000-0000-0000D2030000}"/>
    <cellStyle name="Accent2 3" xfId="724" xr:uid="{00000000-0005-0000-0000-0000D3030000}"/>
    <cellStyle name="Accent3" xfId="99" xr:uid="{00000000-0005-0000-0000-0000D4030000}"/>
    <cellStyle name="Accent3 2" xfId="1394" xr:uid="{00000000-0005-0000-0000-0000D5030000}"/>
    <cellStyle name="Accent3 2 2" xfId="45325" xr:uid="{00000000-0005-0000-0000-0000D6030000}"/>
    <cellStyle name="Accent3 3" xfId="727" xr:uid="{00000000-0005-0000-0000-0000D7030000}"/>
    <cellStyle name="Accent4" xfId="100" xr:uid="{00000000-0005-0000-0000-0000D8030000}"/>
    <cellStyle name="Accent4 2" xfId="1395" xr:uid="{00000000-0005-0000-0000-0000D9030000}"/>
    <cellStyle name="Accent4 2 2" xfId="45326" xr:uid="{00000000-0005-0000-0000-0000DA030000}"/>
    <cellStyle name="Accent4 3" xfId="730" xr:uid="{00000000-0005-0000-0000-0000DB030000}"/>
    <cellStyle name="Accent5" xfId="101" xr:uid="{00000000-0005-0000-0000-0000DC030000}"/>
    <cellStyle name="Accent5 2" xfId="1396" xr:uid="{00000000-0005-0000-0000-0000DD030000}"/>
    <cellStyle name="Accent5 2 2" xfId="45327" xr:uid="{00000000-0005-0000-0000-0000DE030000}"/>
    <cellStyle name="Accent5 3" xfId="733" xr:uid="{00000000-0005-0000-0000-0000DF030000}"/>
    <cellStyle name="Accent6" xfId="102" xr:uid="{00000000-0005-0000-0000-0000E0030000}"/>
    <cellStyle name="Accent6 2" xfId="1397" xr:uid="{00000000-0005-0000-0000-0000E1030000}"/>
    <cellStyle name="Accent6 2 2" xfId="45328" xr:uid="{00000000-0005-0000-0000-0000E2030000}"/>
    <cellStyle name="Accent6 3" xfId="736" xr:uid="{00000000-0005-0000-0000-0000E3030000}"/>
    <cellStyle name="Actual Date" xfId="45329" xr:uid="{00000000-0005-0000-0000-0000E4030000}"/>
    <cellStyle name="Actual Date 2" xfId="45330" xr:uid="{00000000-0005-0000-0000-0000E5030000}"/>
    <cellStyle name="Bad" xfId="103" xr:uid="{00000000-0005-0000-0000-0000E6030000}"/>
    <cellStyle name="Bad 2" xfId="1398" xr:uid="{00000000-0005-0000-0000-0000E7030000}"/>
    <cellStyle name="Bad 2 2" xfId="45331" xr:uid="{00000000-0005-0000-0000-0000E8030000}"/>
    <cellStyle name="Bad 3" xfId="716" xr:uid="{00000000-0005-0000-0000-0000E9030000}"/>
    <cellStyle name="Bavaro" xfId="45332" xr:uid="{00000000-0005-0000-0000-0000EA030000}"/>
    <cellStyle name="Buena 2" xfId="104" xr:uid="{00000000-0005-0000-0000-0000EB030000}"/>
    <cellStyle name="Buena 2 2" xfId="689" xr:uid="{00000000-0005-0000-0000-0000EC030000}"/>
    <cellStyle name="Buena 2 2 2" xfId="12042" xr:uid="{00000000-0005-0000-0000-0000ED030000}"/>
    <cellStyle name="Buena 2 2 3" xfId="12043" xr:uid="{00000000-0005-0000-0000-0000EE030000}"/>
    <cellStyle name="Buena 2 3" xfId="12044" xr:uid="{00000000-0005-0000-0000-0000EF030000}"/>
    <cellStyle name="Buena 2 3 2" xfId="45961" xr:uid="{00000000-0005-0000-0000-0000F0030000}"/>
    <cellStyle name="Buena 2 4" xfId="45333" xr:uid="{00000000-0005-0000-0000-0000F1030000}"/>
    <cellStyle name="Bueno 2" xfId="1306" xr:uid="{00000000-0005-0000-0000-0000F2030000}"/>
    <cellStyle name="Bueno 3" xfId="1350" xr:uid="{00000000-0005-0000-0000-0000F3030000}"/>
    <cellStyle name="Bueno 4" xfId="1401" xr:uid="{00000000-0005-0000-0000-0000F4030000}"/>
    <cellStyle name="c2" xfId="12045" xr:uid="{00000000-0005-0000-0000-0000F5030000}"/>
    <cellStyle name="c2 2" xfId="12046" xr:uid="{00000000-0005-0000-0000-0000F6030000}"/>
    <cellStyle name="c2 3" xfId="12047" xr:uid="{00000000-0005-0000-0000-0000F7030000}"/>
    <cellStyle name="c50" xfId="12048" xr:uid="{00000000-0005-0000-0000-0000F8030000}"/>
    <cellStyle name="c50 2" xfId="12049" xr:uid="{00000000-0005-0000-0000-0000F9030000}"/>
    <cellStyle name="c50 3" xfId="12050" xr:uid="{00000000-0005-0000-0000-0000FA030000}"/>
    <cellStyle name="Calculation" xfId="105" xr:uid="{00000000-0005-0000-0000-0000FB030000}"/>
    <cellStyle name="Calculation 10" xfId="843" xr:uid="{00000000-0005-0000-0000-0000FC030000}"/>
    <cellStyle name="Calculation 10 10" xfId="14958" xr:uid="{00000000-0005-0000-0000-0000FD030000}"/>
    <cellStyle name="Calculation 10 11" xfId="11241" xr:uid="{00000000-0005-0000-0000-0000FE030000}"/>
    <cellStyle name="Calculation 10 12" xfId="35887" xr:uid="{00000000-0005-0000-0000-0000FF030000}"/>
    <cellStyle name="Calculation 10 2" xfId="2519" xr:uid="{00000000-0005-0000-0000-000000040000}"/>
    <cellStyle name="Calculation 10 2 2" xfId="2520" xr:uid="{00000000-0005-0000-0000-000001040000}"/>
    <cellStyle name="Calculation 10 2 2 2" xfId="2521" xr:uid="{00000000-0005-0000-0000-000002040000}"/>
    <cellStyle name="Calculation 10 2 2 2 2" xfId="24355" xr:uid="{00000000-0005-0000-0000-000003040000}"/>
    <cellStyle name="Calculation 10 2 2 2 3" xfId="16519" xr:uid="{00000000-0005-0000-0000-000004040000}"/>
    <cellStyle name="Calculation 10 2 2 2 4" xfId="37129" xr:uid="{00000000-0005-0000-0000-000005040000}"/>
    <cellStyle name="Calculation 10 2 2 3" xfId="2522" xr:uid="{00000000-0005-0000-0000-000006040000}"/>
    <cellStyle name="Calculation 10 2 2 3 2" xfId="24356" xr:uid="{00000000-0005-0000-0000-000007040000}"/>
    <cellStyle name="Calculation 10 2 2 3 3" xfId="16520" xr:uid="{00000000-0005-0000-0000-000008040000}"/>
    <cellStyle name="Calculation 10 2 2 3 4" xfId="37130" xr:uid="{00000000-0005-0000-0000-000009040000}"/>
    <cellStyle name="Calculation 10 2 2 4" xfId="24354" xr:uid="{00000000-0005-0000-0000-00000A040000}"/>
    <cellStyle name="Calculation 10 2 2 5" xfId="16518" xr:uid="{00000000-0005-0000-0000-00000B040000}"/>
    <cellStyle name="Calculation 10 2 2 6" xfId="37128" xr:uid="{00000000-0005-0000-0000-00000C040000}"/>
    <cellStyle name="Calculation 10 2 3" xfId="2523" xr:uid="{00000000-0005-0000-0000-00000D040000}"/>
    <cellStyle name="Calculation 10 2 3 2" xfId="24357" xr:uid="{00000000-0005-0000-0000-00000E040000}"/>
    <cellStyle name="Calculation 10 2 3 3" xfId="16521" xr:uid="{00000000-0005-0000-0000-00000F040000}"/>
    <cellStyle name="Calculation 10 2 3 4" xfId="37131" xr:uid="{00000000-0005-0000-0000-000010040000}"/>
    <cellStyle name="Calculation 10 2 4" xfId="2524" xr:uid="{00000000-0005-0000-0000-000011040000}"/>
    <cellStyle name="Calculation 10 2 4 2" xfId="24358" xr:uid="{00000000-0005-0000-0000-000012040000}"/>
    <cellStyle name="Calculation 10 2 4 3" xfId="16522" xr:uid="{00000000-0005-0000-0000-000013040000}"/>
    <cellStyle name="Calculation 10 2 4 4" xfId="37132" xr:uid="{00000000-0005-0000-0000-000014040000}"/>
    <cellStyle name="Calculation 10 2 5" xfId="24353" xr:uid="{00000000-0005-0000-0000-000015040000}"/>
    <cellStyle name="Calculation 10 2 6" xfId="16517" xr:uid="{00000000-0005-0000-0000-000016040000}"/>
    <cellStyle name="Calculation 10 2 7" xfId="37127" xr:uid="{00000000-0005-0000-0000-000017040000}"/>
    <cellStyle name="Calculation 10 3" xfId="2525" xr:uid="{00000000-0005-0000-0000-000018040000}"/>
    <cellStyle name="Calculation 10 3 2" xfId="2526" xr:uid="{00000000-0005-0000-0000-000019040000}"/>
    <cellStyle name="Calculation 10 3 2 2" xfId="2527" xr:uid="{00000000-0005-0000-0000-00001A040000}"/>
    <cellStyle name="Calculation 10 3 2 2 2" xfId="24361" xr:uid="{00000000-0005-0000-0000-00001B040000}"/>
    <cellStyle name="Calculation 10 3 2 2 3" xfId="16525" xr:uid="{00000000-0005-0000-0000-00001C040000}"/>
    <cellStyle name="Calculation 10 3 2 2 4" xfId="37135" xr:uid="{00000000-0005-0000-0000-00001D040000}"/>
    <cellStyle name="Calculation 10 3 2 3" xfId="2528" xr:uid="{00000000-0005-0000-0000-00001E040000}"/>
    <cellStyle name="Calculation 10 3 2 3 2" xfId="24362" xr:uid="{00000000-0005-0000-0000-00001F040000}"/>
    <cellStyle name="Calculation 10 3 2 3 3" xfId="16526" xr:uid="{00000000-0005-0000-0000-000020040000}"/>
    <cellStyle name="Calculation 10 3 2 3 4" xfId="37136" xr:uid="{00000000-0005-0000-0000-000021040000}"/>
    <cellStyle name="Calculation 10 3 2 4" xfId="24360" xr:uid="{00000000-0005-0000-0000-000022040000}"/>
    <cellStyle name="Calculation 10 3 2 5" xfId="16524" xr:uid="{00000000-0005-0000-0000-000023040000}"/>
    <cellStyle name="Calculation 10 3 2 6" xfId="37134" xr:uid="{00000000-0005-0000-0000-000024040000}"/>
    <cellStyle name="Calculation 10 3 3" xfId="2529" xr:uid="{00000000-0005-0000-0000-000025040000}"/>
    <cellStyle name="Calculation 10 3 3 2" xfId="24363" xr:uid="{00000000-0005-0000-0000-000026040000}"/>
    <cellStyle name="Calculation 10 3 3 3" xfId="16527" xr:uid="{00000000-0005-0000-0000-000027040000}"/>
    <cellStyle name="Calculation 10 3 3 4" xfId="37137" xr:uid="{00000000-0005-0000-0000-000028040000}"/>
    <cellStyle name="Calculation 10 3 4" xfId="2530" xr:uid="{00000000-0005-0000-0000-000029040000}"/>
    <cellStyle name="Calculation 10 3 4 2" xfId="24364" xr:uid="{00000000-0005-0000-0000-00002A040000}"/>
    <cellStyle name="Calculation 10 3 4 3" xfId="16528" xr:uid="{00000000-0005-0000-0000-00002B040000}"/>
    <cellStyle name="Calculation 10 3 4 4" xfId="37138" xr:uid="{00000000-0005-0000-0000-00002C040000}"/>
    <cellStyle name="Calculation 10 3 5" xfId="24359" xr:uid="{00000000-0005-0000-0000-00002D040000}"/>
    <cellStyle name="Calculation 10 3 6" xfId="16523" xr:uid="{00000000-0005-0000-0000-00002E040000}"/>
    <cellStyle name="Calculation 10 3 7" xfId="37133" xr:uid="{00000000-0005-0000-0000-00002F040000}"/>
    <cellStyle name="Calculation 10 4" xfId="2531" xr:uid="{00000000-0005-0000-0000-000030040000}"/>
    <cellStyle name="Calculation 10 4 2" xfId="24365" xr:uid="{00000000-0005-0000-0000-000031040000}"/>
    <cellStyle name="Calculation 10 4 3" xfId="16529" xr:uid="{00000000-0005-0000-0000-000032040000}"/>
    <cellStyle name="Calculation 10 4 4" xfId="37139" xr:uid="{00000000-0005-0000-0000-000033040000}"/>
    <cellStyle name="Calculation 10 5" xfId="2532" xr:uid="{00000000-0005-0000-0000-000034040000}"/>
    <cellStyle name="Calculation 10 5 2" xfId="24366" xr:uid="{00000000-0005-0000-0000-000035040000}"/>
    <cellStyle name="Calculation 10 5 3" xfId="16530" xr:uid="{00000000-0005-0000-0000-000036040000}"/>
    <cellStyle name="Calculation 10 5 4" xfId="37140" xr:uid="{00000000-0005-0000-0000-000037040000}"/>
    <cellStyle name="Calculation 10 6" xfId="2533" xr:uid="{00000000-0005-0000-0000-000038040000}"/>
    <cellStyle name="Calculation 10 6 2" xfId="24367" xr:uid="{00000000-0005-0000-0000-000039040000}"/>
    <cellStyle name="Calculation 10 6 3" xfId="16531" xr:uid="{00000000-0005-0000-0000-00003A040000}"/>
    <cellStyle name="Calculation 10 6 4" xfId="37141" xr:uid="{00000000-0005-0000-0000-00003B040000}"/>
    <cellStyle name="Calculation 10 7" xfId="2534" xr:uid="{00000000-0005-0000-0000-00003C040000}"/>
    <cellStyle name="Calculation 10 7 2" xfId="24368" xr:uid="{00000000-0005-0000-0000-00003D040000}"/>
    <cellStyle name="Calculation 10 7 3" xfId="16532" xr:uid="{00000000-0005-0000-0000-00003E040000}"/>
    <cellStyle name="Calculation 10 7 4" xfId="37142" xr:uid="{00000000-0005-0000-0000-00003F040000}"/>
    <cellStyle name="Calculation 10 8" xfId="2535" xr:uid="{00000000-0005-0000-0000-000040040000}"/>
    <cellStyle name="Calculation 10 8 2" xfId="24369" xr:uid="{00000000-0005-0000-0000-000041040000}"/>
    <cellStyle name="Calculation 10 8 3" xfId="16533" xr:uid="{00000000-0005-0000-0000-000042040000}"/>
    <cellStyle name="Calculation 10 8 4" xfId="37143" xr:uid="{00000000-0005-0000-0000-000043040000}"/>
    <cellStyle name="Calculation 10 9" xfId="15106" xr:uid="{00000000-0005-0000-0000-000044040000}"/>
    <cellStyle name="Calculation 11" xfId="844" xr:uid="{00000000-0005-0000-0000-000045040000}"/>
    <cellStyle name="Calculation 11 10" xfId="14957" xr:uid="{00000000-0005-0000-0000-000046040000}"/>
    <cellStyle name="Calculation 11 11" xfId="11242" xr:uid="{00000000-0005-0000-0000-000047040000}"/>
    <cellStyle name="Calculation 11 12" xfId="35888" xr:uid="{00000000-0005-0000-0000-000048040000}"/>
    <cellStyle name="Calculation 11 2" xfId="2536" xr:uid="{00000000-0005-0000-0000-000049040000}"/>
    <cellStyle name="Calculation 11 2 2" xfId="2537" xr:uid="{00000000-0005-0000-0000-00004A040000}"/>
    <cellStyle name="Calculation 11 2 2 2" xfId="2538" xr:uid="{00000000-0005-0000-0000-00004B040000}"/>
    <cellStyle name="Calculation 11 2 2 2 2" xfId="24372" xr:uid="{00000000-0005-0000-0000-00004C040000}"/>
    <cellStyle name="Calculation 11 2 2 2 3" xfId="16536" xr:uid="{00000000-0005-0000-0000-00004D040000}"/>
    <cellStyle name="Calculation 11 2 2 2 4" xfId="37146" xr:uid="{00000000-0005-0000-0000-00004E040000}"/>
    <cellStyle name="Calculation 11 2 2 3" xfId="2539" xr:uid="{00000000-0005-0000-0000-00004F040000}"/>
    <cellStyle name="Calculation 11 2 2 3 2" xfId="24373" xr:uid="{00000000-0005-0000-0000-000050040000}"/>
    <cellStyle name="Calculation 11 2 2 3 3" xfId="16537" xr:uid="{00000000-0005-0000-0000-000051040000}"/>
    <cellStyle name="Calculation 11 2 2 3 4" xfId="37147" xr:uid="{00000000-0005-0000-0000-000052040000}"/>
    <cellStyle name="Calculation 11 2 2 4" xfId="24371" xr:uid="{00000000-0005-0000-0000-000053040000}"/>
    <cellStyle name="Calculation 11 2 2 5" xfId="16535" xr:uid="{00000000-0005-0000-0000-000054040000}"/>
    <cellStyle name="Calculation 11 2 2 6" xfId="37145" xr:uid="{00000000-0005-0000-0000-000055040000}"/>
    <cellStyle name="Calculation 11 2 3" xfId="2540" xr:uid="{00000000-0005-0000-0000-000056040000}"/>
    <cellStyle name="Calculation 11 2 3 2" xfId="24374" xr:uid="{00000000-0005-0000-0000-000057040000}"/>
    <cellStyle name="Calculation 11 2 3 3" xfId="16538" xr:uid="{00000000-0005-0000-0000-000058040000}"/>
    <cellStyle name="Calculation 11 2 3 4" xfId="37148" xr:uid="{00000000-0005-0000-0000-000059040000}"/>
    <cellStyle name="Calculation 11 2 4" xfId="2541" xr:uid="{00000000-0005-0000-0000-00005A040000}"/>
    <cellStyle name="Calculation 11 2 4 2" xfId="24375" xr:uid="{00000000-0005-0000-0000-00005B040000}"/>
    <cellStyle name="Calculation 11 2 4 3" xfId="16539" xr:uid="{00000000-0005-0000-0000-00005C040000}"/>
    <cellStyle name="Calculation 11 2 4 4" xfId="37149" xr:uid="{00000000-0005-0000-0000-00005D040000}"/>
    <cellStyle name="Calculation 11 2 5" xfId="24370" xr:uid="{00000000-0005-0000-0000-00005E040000}"/>
    <cellStyle name="Calculation 11 2 6" xfId="16534" xr:uid="{00000000-0005-0000-0000-00005F040000}"/>
    <cellStyle name="Calculation 11 2 7" xfId="37144" xr:uid="{00000000-0005-0000-0000-000060040000}"/>
    <cellStyle name="Calculation 11 3" xfId="2542" xr:uid="{00000000-0005-0000-0000-000061040000}"/>
    <cellStyle name="Calculation 11 3 2" xfId="2543" xr:uid="{00000000-0005-0000-0000-000062040000}"/>
    <cellStyle name="Calculation 11 3 2 2" xfId="2544" xr:uid="{00000000-0005-0000-0000-000063040000}"/>
    <cellStyle name="Calculation 11 3 2 2 2" xfId="24378" xr:uid="{00000000-0005-0000-0000-000064040000}"/>
    <cellStyle name="Calculation 11 3 2 2 3" xfId="16542" xr:uid="{00000000-0005-0000-0000-000065040000}"/>
    <cellStyle name="Calculation 11 3 2 2 4" xfId="37152" xr:uid="{00000000-0005-0000-0000-000066040000}"/>
    <cellStyle name="Calculation 11 3 2 3" xfId="2545" xr:uid="{00000000-0005-0000-0000-000067040000}"/>
    <cellStyle name="Calculation 11 3 2 3 2" xfId="24379" xr:uid="{00000000-0005-0000-0000-000068040000}"/>
    <cellStyle name="Calculation 11 3 2 3 3" xfId="16543" xr:uid="{00000000-0005-0000-0000-000069040000}"/>
    <cellStyle name="Calculation 11 3 2 3 4" xfId="37153" xr:uid="{00000000-0005-0000-0000-00006A040000}"/>
    <cellStyle name="Calculation 11 3 2 4" xfId="24377" xr:uid="{00000000-0005-0000-0000-00006B040000}"/>
    <cellStyle name="Calculation 11 3 2 5" xfId="16541" xr:uid="{00000000-0005-0000-0000-00006C040000}"/>
    <cellStyle name="Calculation 11 3 2 6" xfId="37151" xr:uid="{00000000-0005-0000-0000-00006D040000}"/>
    <cellStyle name="Calculation 11 3 3" xfId="2546" xr:uid="{00000000-0005-0000-0000-00006E040000}"/>
    <cellStyle name="Calculation 11 3 3 2" xfId="24380" xr:uid="{00000000-0005-0000-0000-00006F040000}"/>
    <cellStyle name="Calculation 11 3 3 3" xfId="16544" xr:uid="{00000000-0005-0000-0000-000070040000}"/>
    <cellStyle name="Calculation 11 3 3 4" xfId="37154" xr:uid="{00000000-0005-0000-0000-000071040000}"/>
    <cellStyle name="Calculation 11 3 4" xfId="2547" xr:uid="{00000000-0005-0000-0000-000072040000}"/>
    <cellStyle name="Calculation 11 3 4 2" xfId="24381" xr:uid="{00000000-0005-0000-0000-000073040000}"/>
    <cellStyle name="Calculation 11 3 4 3" xfId="16545" xr:uid="{00000000-0005-0000-0000-000074040000}"/>
    <cellStyle name="Calculation 11 3 4 4" xfId="37155" xr:uid="{00000000-0005-0000-0000-000075040000}"/>
    <cellStyle name="Calculation 11 3 5" xfId="24376" xr:uid="{00000000-0005-0000-0000-000076040000}"/>
    <cellStyle name="Calculation 11 3 6" xfId="16540" xr:uid="{00000000-0005-0000-0000-000077040000}"/>
    <cellStyle name="Calculation 11 3 7" xfId="37150" xr:uid="{00000000-0005-0000-0000-000078040000}"/>
    <cellStyle name="Calculation 11 4" xfId="2548" xr:uid="{00000000-0005-0000-0000-000079040000}"/>
    <cellStyle name="Calculation 11 4 2" xfId="24382" xr:uid="{00000000-0005-0000-0000-00007A040000}"/>
    <cellStyle name="Calculation 11 4 3" xfId="16546" xr:uid="{00000000-0005-0000-0000-00007B040000}"/>
    <cellStyle name="Calculation 11 4 4" xfId="37156" xr:uid="{00000000-0005-0000-0000-00007C040000}"/>
    <cellStyle name="Calculation 11 5" xfId="2549" xr:uid="{00000000-0005-0000-0000-00007D040000}"/>
    <cellStyle name="Calculation 11 5 2" xfId="24383" xr:uid="{00000000-0005-0000-0000-00007E040000}"/>
    <cellStyle name="Calculation 11 5 3" xfId="16547" xr:uid="{00000000-0005-0000-0000-00007F040000}"/>
    <cellStyle name="Calculation 11 5 4" xfId="37157" xr:uid="{00000000-0005-0000-0000-000080040000}"/>
    <cellStyle name="Calculation 11 6" xfId="2550" xr:uid="{00000000-0005-0000-0000-000081040000}"/>
    <cellStyle name="Calculation 11 6 2" xfId="24384" xr:uid="{00000000-0005-0000-0000-000082040000}"/>
    <cellStyle name="Calculation 11 6 3" xfId="16548" xr:uid="{00000000-0005-0000-0000-000083040000}"/>
    <cellStyle name="Calculation 11 6 4" xfId="37158" xr:uid="{00000000-0005-0000-0000-000084040000}"/>
    <cellStyle name="Calculation 11 7" xfId="2551" xr:uid="{00000000-0005-0000-0000-000085040000}"/>
    <cellStyle name="Calculation 11 7 2" xfId="24385" xr:uid="{00000000-0005-0000-0000-000086040000}"/>
    <cellStyle name="Calculation 11 7 3" xfId="16549" xr:uid="{00000000-0005-0000-0000-000087040000}"/>
    <cellStyle name="Calculation 11 7 4" xfId="37159" xr:uid="{00000000-0005-0000-0000-000088040000}"/>
    <cellStyle name="Calculation 11 8" xfId="2552" xr:uid="{00000000-0005-0000-0000-000089040000}"/>
    <cellStyle name="Calculation 11 8 2" xfId="24386" xr:uid="{00000000-0005-0000-0000-00008A040000}"/>
    <cellStyle name="Calculation 11 8 3" xfId="16550" xr:uid="{00000000-0005-0000-0000-00008B040000}"/>
    <cellStyle name="Calculation 11 8 4" xfId="37160" xr:uid="{00000000-0005-0000-0000-00008C040000}"/>
    <cellStyle name="Calculation 11 9" xfId="15107" xr:uid="{00000000-0005-0000-0000-00008D040000}"/>
    <cellStyle name="Calculation 12" xfId="845" xr:uid="{00000000-0005-0000-0000-00008E040000}"/>
    <cellStyle name="Calculation 12 10" xfId="24345" xr:uid="{00000000-0005-0000-0000-00008F040000}"/>
    <cellStyle name="Calculation 12 11" xfId="11243" xr:uid="{00000000-0005-0000-0000-000090040000}"/>
    <cellStyle name="Calculation 12 12" xfId="35889" xr:uid="{00000000-0005-0000-0000-000091040000}"/>
    <cellStyle name="Calculation 12 2" xfId="2553" xr:uid="{00000000-0005-0000-0000-000092040000}"/>
    <cellStyle name="Calculation 12 2 2" xfId="2554" xr:uid="{00000000-0005-0000-0000-000093040000}"/>
    <cellStyle name="Calculation 12 2 2 2" xfId="2555" xr:uid="{00000000-0005-0000-0000-000094040000}"/>
    <cellStyle name="Calculation 12 2 2 2 2" xfId="24389" xr:uid="{00000000-0005-0000-0000-000095040000}"/>
    <cellStyle name="Calculation 12 2 2 2 3" xfId="16553" xr:uid="{00000000-0005-0000-0000-000096040000}"/>
    <cellStyle name="Calculation 12 2 2 2 4" xfId="37163" xr:uid="{00000000-0005-0000-0000-000097040000}"/>
    <cellStyle name="Calculation 12 2 2 3" xfId="2556" xr:uid="{00000000-0005-0000-0000-000098040000}"/>
    <cellStyle name="Calculation 12 2 2 3 2" xfId="24390" xr:uid="{00000000-0005-0000-0000-000099040000}"/>
    <cellStyle name="Calculation 12 2 2 3 3" xfId="16554" xr:uid="{00000000-0005-0000-0000-00009A040000}"/>
    <cellStyle name="Calculation 12 2 2 3 4" xfId="37164" xr:uid="{00000000-0005-0000-0000-00009B040000}"/>
    <cellStyle name="Calculation 12 2 2 4" xfId="24388" xr:uid="{00000000-0005-0000-0000-00009C040000}"/>
    <cellStyle name="Calculation 12 2 2 5" xfId="16552" xr:uid="{00000000-0005-0000-0000-00009D040000}"/>
    <cellStyle name="Calculation 12 2 2 6" xfId="37162" xr:uid="{00000000-0005-0000-0000-00009E040000}"/>
    <cellStyle name="Calculation 12 2 3" xfId="2557" xr:uid="{00000000-0005-0000-0000-00009F040000}"/>
    <cellStyle name="Calculation 12 2 3 2" xfId="24391" xr:uid="{00000000-0005-0000-0000-0000A0040000}"/>
    <cellStyle name="Calculation 12 2 3 3" xfId="16555" xr:uid="{00000000-0005-0000-0000-0000A1040000}"/>
    <cellStyle name="Calculation 12 2 3 4" xfId="37165" xr:uid="{00000000-0005-0000-0000-0000A2040000}"/>
    <cellStyle name="Calculation 12 2 4" xfId="2558" xr:uid="{00000000-0005-0000-0000-0000A3040000}"/>
    <cellStyle name="Calculation 12 2 4 2" xfId="24392" xr:uid="{00000000-0005-0000-0000-0000A4040000}"/>
    <cellStyle name="Calculation 12 2 4 3" xfId="16556" xr:uid="{00000000-0005-0000-0000-0000A5040000}"/>
    <cellStyle name="Calculation 12 2 4 4" xfId="37166" xr:uid="{00000000-0005-0000-0000-0000A6040000}"/>
    <cellStyle name="Calculation 12 2 5" xfId="24387" xr:uid="{00000000-0005-0000-0000-0000A7040000}"/>
    <cellStyle name="Calculation 12 2 6" xfId="16551" xr:uid="{00000000-0005-0000-0000-0000A8040000}"/>
    <cellStyle name="Calculation 12 2 7" xfId="37161" xr:uid="{00000000-0005-0000-0000-0000A9040000}"/>
    <cellStyle name="Calculation 12 3" xfId="2559" xr:uid="{00000000-0005-0000-0000-0000AA040000}"/>
    <cellStyle name="Calculation 12 3 2" xfId="2560" xr:uid="{00000000-0005-0000-0000-0000AB040000}"/>
    <cellStyle name="Calculation 12 3 2 2" xfId="2561" xr:uid="{00000000-0005-0000-0000-0000AC040000}"/>
    <cellStyle name="Calculation 12 3 2 2 2" xfId="24395" xr:uid="{00000000-0005-0000-0000-0000AD040000}"/>
    <cellStyle name="Calculation 12 3 2 2 3" xfId="16559" xr:uid="{00000000-0005-0000-0000-0000AE040000}"/>
    <cellStyle name="Calculation 12 3 2 2 4" xfId="37169" xr:uid="{00000000-0005-0000-0000-0000AF040000}"/>
    <cellStyle name="Calculation 12 3 2 3" xfId="2562" xr:uid="{00000000-0005-0000-0000-0000B0040000}"/>
    <cellStyle name="Calculation 12 3 2 3 2" xfId="24396" xr:uid="{00000000-0005-0000-0000-0000B1040000}"/>
    <cellStyle name="Calculation 12 3 2 3 3" xfId="16560" xr:uid="{00000000-0005-0000-0000-0000B2040000}"/>
    <cellStyle name="Calculation 12 3 2 3 4" xfId="37170" xr:uid="{00000000-0005-0000-0000-0000B3040000}"/>
    <cellStyle name="Calculation 12 3 2 4" xfId="24394" xr:uid="{00000000-0005-0000-0000-0000B4040000}"/>
    <cellStyle name="Calculation 12 3 2 5" xfId="16558" xr:uid="{00000000-0005-0000-0000-0000B5040000}"/>
    <cellStyle name="Calculation 12 3 2 6" xfId="37168" xr:uid="{00000000-0005-0000-0000-0000B6040000}"/>
    <cellStyle name="Calculation 12 3 3" xfId="2563" xr:uid="{00000000-0005-0000-0000-0000B7040000}"/>
    <cellStyle name="Calculation 12 3 3 2" xfId="24397" xr:uid="{00000000-0005-0000-0000-0000B8040000}"/>
    <cellStyle name="Calculation 12 3 3 3" xfId="16561" xr:uid="{00000000-0005-0000-0000-0000B9040000}"/>
    <cellStyle name="Calculation 12 3 3 4" xfId="37171" xr:uid="{00000000-0005-0000-0000-0000BA040000}"/>
    <cellStyle name="Calculation 12 3 4" xfId="2564" xr:uid="{00000000-0005-0000-0000-0000BB040000}"/>
    <cellStyle name="Calculation 12 3 4 2" xfId="24398" xr:uid="{00000000-0005-0000-0000-0000BC040000}"/>
    <cellStyle name="Calculation 12 3 4 3" xfId="16562" xr:uid="{00000000-0005-0000-0000-0000BD040000}"/>
    <cellStyle name="Calculation 12 3 4 4" xfId="37172" xr:uid="{00000000-0005-0000-0000-0000BE040000}"/>
    <cellStyle name="Calculation 12 3 5" xfId="24393" xr:uid="{00000000-0005-0000-0000-0000BF040000}"/>
    <cellStyle name="Calculation 12 3 6" xfId="16557" xr:uid="{00000000-0005-0000-0000-0000C0040000}"/>
    <cellStyle name="Calculation 12 3 7" xfId="37167" xr:uid="{00000000-0005-0000-0000-0000C1040000}"/>
    <cellStyle name="Calculation 12 4" xfId="2565" xr:uid="{00000000-0005-0000-0000-0000C2040000}"/>
    <cellStyle name="Calculation 12 4 2" xfId="24399" xr:uid="{00000000-0005-0000-0000-0000C3040000}"/>
    <cellStyle name="Calculation 12 4 3" xfId="16563" xr:uid="{00000000-0005-0000-0000-0000C4040000}"/>
    <cellStyle name="Calculation 12 4 4" xfId="37173" xr:uid="{00000000-0005-0000-0000-0000C5040000}"/>
    <cellStyle name="Calculation 12 5" xfId="2566" xr:uid="{00000000-0005-0000-0000-0000C6040000}"/>
    <cellStyle name="Calculation 12 5 2" xfId="24400" xr:uid="{00000000-0005-0000-0000-0000C7040000}"/>
    <cellStyle name="Calculation 12 5 3" xfId="16564" xr:uid="{00000000-0005-0000-0000-0000C8040000}"/>
    <cellStyle name="Calculation 12 5 4" xfId="37174" xr:uid="{00000000-0005-0000-0000-0000C9040000}"/>
    <cellStyle name="Calculation 12 6" xfId="2567" xr:uid="{00000000-0005-0000-0000-0000CA040000}"/>
    <cellStyle name="Calculation 12 6 2" xfId="24401" xr:uid="{00000000-0005-0000-0000-0000CB040000}"/>
    <cellStyle name="Calculation 12 6 3" xfId="16565" xr:uid="{00000000-0005-0000-0000-0000CC040000}"/>
    <cellStyle name="Calculation 12 6 4" xfId="37175" xr:uid="{00000000-0005-0000-0000-0000CD040000}"/>
    <cellStyle name="Calculation 12 7" xfId="2568" xr:uid="{00000000-0005-0000-0000-0000CE040000}"/>
    <cellStyle name="Calculation 12 7 2" xfId="24402" xr:uid="{00000000-0005-0000-0000-0000CF040000}"/>
    <cellStyle name="Calculation 12 7 3" xfId="16566" xr:uid="{00000000-0005-0000-0000-0000D0040000}"/>
    <cellStyle name="Calculation 12 7 4" xfId="37176" xr:uid="{00000000-0005-0000-0000-0000D1040000}"/>
    <cellStyle name="Calculation 12 8" xfId="2569" xr:uid="{00000000-0005-0000-0000-0000D2040000}"/>
    <cellStyle name="Calculation 12 8 2" xfId="24403" xr:uid="{00000000-0005-0000-0000-0000D3040000}"/>
    <cellStyle name="Calculation 12 8 3" xfId="16567" xr:uid="{00000000-0005-0000-0000-0000D4040000}"/>
    <cellStyle name="Calculation 12 8 4" xfId="37177" xr:uid="{00000000-0005-0000-0000-0000D5040000}"/>
    <cellStyle name="Calculation 12 9" xfId="15108" xr:uid="{00000000-0005-0000-0000-0000D6040000}"/>
    <cellStyle name="Calculation 13" xfId="846" xr:uid="{00000000-0005-0000-0000-0000D7040000}"/>
    <cellStyle name="Calculation 13 10" xfId="23963" xr:uid="{00000000-0005-0000-0000-0000D8040000}"/>
    <cellStyle name="Calculation 13 11" xfId="11244" xr:uid="{00000000-0005-0000-0000-0000D9040000}"/>
    <cellStyle name="Calculation 13 12" xfId="35890" xr:uid="{00000000-0005-0000-0000-0000DA040000}"/>
    <cellStyle name="Calculation 13 2" xfId="2570" xr:uid="{00000000-0005-0000-0000-0000DB040000}"/>
    <cellStyle name="Calculation 13 2 2" xfId="2571" xr:uid="{00000000-0005-0000-0000-0000DC040000}"/>
    <cellStyle name="Calculation 13 2 2 2" xfId="2572" xr:uid="{00000000-0005-0000-0000-0000DD040000}"/>
    <cellStyle name="Calculation 13 2 2 2 2" xfId="24406" xr:uid="{00000000-0005-0000-0000-0000DE040000}"/>
    <cellStyle name="Calculation 13 2 2 2 3" xfId="16570" xr:uid="{00000000-0005-0000-0000-0000DF040000}"/>
    <cellStyle name="Calculation 13 2 2 2 4" xfId="37180" xr:uid="{00000000-0005-0000-0000-0000E0040000}"/>
    <cellStyle name="Calculation 13 2 2 3" xfId="2573" xr:uid="{00000000-0005-0000-0000-0000E1040000}"/>
    <cellStyle name="Calculation 13 2 2 3 2" xfId="24407" xr:uid="{00000000-0005-0000-0000-0000E2040000}"/>
    <cellStyle name="Calculation 13 2 2 3 3" xfId="16571" xr:uid="{00000000-0005-0000-0000-0000E3040000}"/>
    <cellStyle name="Calculation 13 2 2 3 4" xfId="37181" xr:uid="{00000000-0005-0000-0000-0000E4040000}"/>
    <cellStyle name="Calculation 13 2 2 4" xfId="24405" xr:uid="{00000000-0005-0000-0000-0000E5040000}"/>
    <cellStyle name="Calculation 13 2 2 5" xfId="16569" xr:uid="{00000000-0005-0000-0000-0000E6040000}"/>
    <cellStyle name="Calculation 13 2 2 6" xfId="37179" xr:uid="{00000000-0005-0000-0000-0000E7040000}"/>
    <cellStyle name="Calculation 13 2 3" xfId="2574" xr:uid="{00000000-0005-0000-0000-0000E8040000}"/>
    <cellStyle name="Calculation 13 2 3 2" xfId="24408" xr:uid="{00000000-0005-0000-0000-0000E9040000}"/>
    <cellStyle name="Calculation 13 2 3 3" xfId="16572" xr:uid="{00000000-0005-0000-0000-0000EA040000}"/>
    <cellStyle name="Calculation 13 2 3 4" xfId="37182" xr:uid="{00000000-0005-0000-0000-0000EB040000}"/>
    <cellStyle name="Calculation 13 2 4" xfId="2575" xr:uid="{00000000-0005-0000-0000-0000EC040000}"/>
    <cellStyle name="Calculation 13 2 4 2" xfId="24409" xr:uid="{00000000-0005-0000-0000-0000ED040000}"/>
    <cellStyle name="Calculation 13 2 4 3" xfId="16573" xr:uid="{00000000-0005-0000-0000-0000EE040000}"/>
    <cellStyle name="Calculation 13 2 4 4" xfId="37183" xr:uid="{00000000-0005-0000-0000-0000EF040000}"/>
    <cellStyle name="Calculation 13 2 5" xfId="24404" xr:uid="{00000000-0005-0000-0000-0000F0040000}"/>
    <cellStyle name="Calculation 13 2 6" xfId="16568" xr:uid="{00000000-0005-0000-0000-0000F1040000}"/>
    <cellStyle name="Calculation 13 2 7" xfId="37178" xr:uid="{00000000-0005-0000-0000-0000F2040000}"/>
    <cellStyle name="Calculation 13 3" xfId="2576" xr:uid="{00000000-0005-0000-0000-0000F3040000}"/>
    <cellStyle name="Calculation 13 3 2" xfId="2577" xr:uid="{00000000-0005-0000-0000-0000F4040000}"/>
    <cellStyle name="Calculation 13 3 2 2" xfId="2578" xr:uid="{00000000-0005-0000-0000-0000F5040000}"/>
    <cellStyle name="Calculation 13 3 2 2 2" xfId="24412" xr:uid="{00000000-0005-0000-0000-0000F6040000}"/>
    <cellStyle name="Calculation 13 3 2 2 3" xfId="16576" xr:uid="{00000000-0005-0000-0000-0000F7040000}"/>
    <cellStyle name="Calculation 13 3 2 2 4" xfId="37186" xr:uid="{00000000-0005-0000-0000-0000F8040000}"/>
    <cellStyle name="Calculation 13 3 2 3" xfId="2579" xr:uid="{00000000-0005-0000-0000-0000F9040000}"/>
    <cellStyle name="Calculation 13 3 2 3 2" xfId="24413" xr:uid="{00000000-0005-0000-0000-0000FA040000}"/>
    <cellStyle name="Calculation 13 3 2 3 3" xfId="16577" xr:uid="{00000000-0005-0000-0000-0000FB040000}"/>
    <cellStyle name="Calculation 13 3 2 3 4" xfId="37187" xr:uid="{00000000-0005-0000-0000-0000FC040000}"/>
    <cellStyle name="Calculation 13 3 2 4" xfId="24411" xr:uid="{00000000-0005-0000-0000-0000FD040000}"/>
    <cellStyle name="Calculation 13 3 2 5" xfId="16575" xr:uid="{00000000-0005-0000-0000-0000FE040000}"/>
    <cellStyle name="Calculation 13 3 2 6" xfId="37185" xr:uid="{00000000-0005-0000-0000-0000FF040000}"/>
    <cellStyle name="Calculation 13 3 3" xfId="2580" xr:uid="{00000000-0005-0000-0000-000000050000}"/>
    <cellStyle name="Calculation 13 3 3 2" xfId="24414" xr:uid="{00000000-0005-0000-0000-000001050000}"/>
    <cellStyle name="Calculation 13 3 3 3" xfId="16578" xr:uid="{00000000-0005-0000-0000-000002050000}"/>
    <cellStyle name="Calculation 13 3 3 4" xfId="37188" xr:uid="{00000000-0005-0000-0000-000003050000}"/>
    <cellStyle name="Calculation 13 3 4" xfId="2581" xr:uid="{00000000-0005-0000-0000-000004050000}"/>
    <cellStyle name="Calculation 13 3 4 2" xfId="24415" xr:uid="{00000000-0005-0000-0000-000005050000}"/>
    <cellStyle name="Calculation 13 3 4 3" xfId="16579" xr:uid="{00000000-0005-0000-0000-000006050000}"/>
    <cellStyle name="Calculation 13 3 4 4" xfId="37189" xr:uid="{00000000-0005-0000-0000-000007050000}"/>
    <cellStyle name="Calculation 13 3 5" xfId="24410" xr:uid="{00000000-0005-0000-0000-000008050000}"/>
    <cellStyle name="Calculation 13 3 6" xfId="16574" xr:uid="{00000000-0005-0000-0000-000009050000}"/>
    <cellStyle name="Calculation 13 3 7" xfId="37184" xr:uid="{00000000-0005-0000-0000-00000A050000}"/>
    <cellStyle name="Calculation 13 4" xfId="2582" xr:uid="{00000000-0005-0000-0000-00000B050000}"/>
    <cellStyle name="Calculation 13 4 2" xfId="24416" xr:uid="{00000000-0005-0000-0000-00000C050000}"/>
    <cellStyle name="Calculation 13 4 3" xfId="16580" xr:uid="{00000000-0005-0000-0000-00000D050000}"/>
    <cellStyle name="Calculation 13 4 4" xfId="37190" xr:uid="{00000000-0005-0000-0000-00000E050000}"/>
    <cellStyle name="Calculation 13 5" xfId="2583" xr:uid="{00000000-0005-0000-0000-00000F050000}"/>
    <cellStyle name="Calculation 13 5 2" xfId="24417" xr:uid="{00000000-0005-0000-0000-000010050000}"/>
    <cellStyle name="Calculation 13 5 3" xfId="16581" xr:uid="{00000000-0005-0000-0000-000011050000}"/>
    <cellStyle name="Calculation 13 5 4" xfId="37191" xr:uid="{00000000-0005-0000-0000-000012050000}"/>
    <cellStyle name="Calculation 13 6" xfId="2584" xr:uid="{00000000-0005-0000-0000-000013050000}"/>
    <cellStyle name="Calculation 13 6 2" xfId="24418" xr:uid="{00000000-0005-0000-0000-000014050000}"/>
    <cellStyle name="Calculation 13 6 3" xfId="16582" xr:uid="{00000000-0005-0000-0000-000015050000}"/>
    <cellStyle name="Calculation 13 6 4" xfId="37192" xr:uid="{00000000-0005-0000-0000-000016050000}"/>
    <cellStyle name="Calculation 13 7" xfId="2585" xr:uid="{00000000-0005-0000-0000-000017050000}"/>
    <cellStyle name="Calculation 13 7 2" xfId="24419" xr:uid="{00000000-0005-0000-0000-000018050000}"/>
    <cellStyle name="Calculation 13 7 3" xfId="16583" xr:uid="{00000000-0005-0000-0000-000019050000}"/>
    <cellStyle name="Calculation 13 7 4" xfId="37193" xr:uid="{00000000-0005-0000-0000-00001A050000}"/>
    <cellStyle name="Calculation 13 8" xfId="2586" xr:uid="{00000000-0005-0000-0000-00001B050000}"/>
    <cellStyle name="Calculation 13 8 2" xfId="24420" xr:uid="{00000000-0005-0000-0000-00001C050000}"/>
    <cellStyle name="Calculation 13 8 3" xfId="16584" xr:uid="{00000000-0005-0000-0000-00001D050000}"/>
    <cellStyle name="Calculation 13 8 4" xfId="37194" xr:uid="{00000000-0005-0000-0000-00001E050000}"/>
    <cellStyle name="Calculation 13 9" xfId="15109" xr:uid="{00000000-0005-0000-0000-00001F050000}"/>
    <cellStyle name="Calculation 14" xfId="847" xr:uid="{00000000-0005-0000-0000-000020050000}"/>
    <cellStyle name="Calculation 14 10" xfId="15029" xr:uid="{00000000-0005-0000-0000-000021050000}"/>
    <cellStyle name="Calculation 14 11" xfId="11245" xr:uid="{00000000-0005-0000-0000-000022050000}"/>
    <cellStyle name="Calculation 14 12" xfId="35891" xr:uid="{00000000-0005-0000-0000-000023050000}"/>
    <cellStyle name="Calculation 14 2" xfId="2587" xr:uid="{00000000-0005-0000-0000-000024050000}"/>
    <cellStyle name="Calculation 14 2 2" xfId="2588" xr:uid="{00000000-0005-0000-0000-000025050000}"/>
    <cellStyle name="Calculation 14 2 2 2" xfId="2589" xr:uid="{00000000-0005-0000-0000-000026050000}"/>
    <cellStyle name="Calculation 14 2 2 2 2" xfId="24423" xr:uid="{00000000-0005-0000-0000-000027050000}"/>
    <cellStyle name="Calculation 14 2 2 2 3" xfId="16587" xr:uid="{00000000-0005-0000-0000-000028050000}"/>
    <cellStyle name="Calculation 14 2 2 2 4" xfId="37197" xr:uid="{00000000-0005-0000-0000-000029050000}"/>
    <cellStyle name="Calculation 14 2 2 3" xfId="2590" xr:uid="{00000000-0005-0000-0000-00002A050000}"/>
    <cellStyle name="Calculation 14 2 2 3 2" xfId="24424" xr:uid="{00000000-0005-0000-0000-00002B050000}"/>
    <cellStyle name="Calculation 14 2 2 3 3" xfId="16588" xr:uid="{00000000-0005-0000-0000-00002C050000}"/>
    <cellStyle name="Calculation 14 2 2 3 4" xfId="37198" xr:uid="{00000000-0005-0000-0000-00002D050000}"/>
    <cellStyle name="Calculation 14 2 2 4" xfId="24422" xr:uid="{00000000-0005-0000-0000-00002E050000}"/>
    <cellStyle name="Calculation 14 2 2 5" xfId="16586" xr:uid="{00000000-0005-0000-0000-00002F050000}"/>
    <cellStyle name="Calculation 14 2 2 6" xfId="37196" xr:uid="{00000000-0005-0000-0000-000030050000}"/>
    <cellStyle name="Calculation 14 2 3" xfId="2591" xr:uid="{00000000-0005-0000-0000-000031050000}"/>
    <cellStyle name="Calculation 14 2 3 2" xfId="24425" xr:uid="{00000000-0005-0000-0000-000032050000}"/>
    <cellStyle name="Calculation 14 2 3 3" xfId="16589" xr:uid="{00000000-0005-0000-0000-000033050000}"/>
    <cellStyle name="Calculation 14 2 3 4" xfId="37199" xr:uid="{00000000-0005-0000-0000-000034050000}"/>
    <cellStyle name="Calculation 14 2 4" xfId="2592" xr:uid="{00000000-0005-0000-0000-000035050000}"/>
    <cellStyle name="Calculation 14 2 4 2" xfId="24426" xr:uid="{00000000-0005-0000-0000-000036050000}"/>
    <cellStyle name="Calculation 14 2 4 3" xfId="16590" xr:uid="{00000000-0005-0000-0000-000037050000}"/>
    <cellStyle name="Calculation 14 2 4 4" xfId="37200" xr:uid="{00000000-0005-0000-0000-000038050000}"/>
    <cellStyle name="Calculation 14 2 5" xfId="24421" xr:uid="{00000000-0005-0000-0000-000039050000}"/>
    <cellStyle name="Calculation 14 2 6" xfId="16585" xr:uid="{00000000-0005-0000-0000-00003A050000}"/>
    <cellStyle name="Calculation 14 2 7" xfId="37195" xr:uid="{00000000-0005-0000-0000-00003B050000}"/>
    <cellStyle name="Calculation 14 3" xfId="2593" xr:uid="{00000000-0005-0000-0000-00003C050000}"/>
    <cellStyle name="Calculation 14 3 2" xfId="2594" xr:uid="{00000000-0005-0000-0000-00003D050000}"/>
    <cellStyle name="Calculation 14 3 2 2" xfId="2595" xr:uid="{00000000-0005-0000-0000-00003E050000}"/>
    <cellStyle name="Calculation 14 3 2 2 2" xfId="24429" xr:uid="{00000000-0005-0000-0000-00003F050000}"/>
    <cellStyle name="Calculation 14 3 2 2 3" xfId="16593" xr:uid="{00000000-0005-0000-0000-000040050000}"/>
    <cellStyle name="Calculation 14 3 2 2 4" xfId="37203" xr:uid="{00000000-0005-0000-0000-000041050000}"/>
    <cellStyle name="Calculation 14 3 2 3" xfId="2596" xr:uid="{00000000-0005-0000-0000-000042050000}"/>
    <cellStyle name="Calculation 14 3 2 3 2" xfId="24430" xr:uid="{00000000-0005-0000-0000-000043050000}"/>
    <cellStyle name="Calculation 14 3 2 3 3" xfId="16594" xr:uid="{00000000-0005-0000-0000-000044050000}"/>
    <cellStyle name="Calculation 14 3 2 3 4" xfId="37204" xr:uid="{00000000-0005-0000-0000-000045050000}"/>
    <cellStyle name="Calculation 14 3 2 4" xfId="24428" xr:uid="{00000000-0005-0000-0000-000046050000}"/>
    <cellStyle name="Calculation 14 3 2 5" xfId="16592" xr:uid="{00000000-0005-0000-0000-000047050000}"/>
    <cellStyle name="Calculation 14 3 2 6" xfId="37202" xr:uid="{00000000-0005-0000-0000-000048050000}"/>
    <cellStyle name="Calculation 14 3 3" xfId="2597" xr:uid="{00000000-0005-0000-0000-000049050000}"/>
    <cellStyle name="Calculation 14 3 3 2" xfId="24431" xr:uid="{00000000-0005-0000-0000-00004A050000}"/>
    <cellStyle name="Calculation 14 3 3 3" xfId="16595" xr:uid="{00000000-0005-0000-0000-00004B050000}"/>
    <cellStyle name="Calculation 14 3 3 4" xfId="37205" xr:uid="{00000000-0005-0000-0000-00004C050000}"/>
    <cellStyle name="Calculation 14 3 4" xfId="2598" xr:uid="{00000000-0005-0000-0000-00004D050000}"/>
    <cellStyle name="Calculation 14 3 4 2" xfId="24432" xr:uid="{00000000-0005-0000-0000-00004E050000}"/>
    <cellStyle name="Calculation 14 3 4 3" xfId="16596" xr:uid="{00000000-0005-0000-0000-00004F050000}"/>
    <cellStyle name="Calculation 14 3 4 4" xfId="37206" xr:uid="{00000000-0005-0000-0000-000050050000}"/>
    <cellStyle name="Calculation 14 3 5" xfId="24427" xr:uid="{00000000-0005-0000-0000-000051050000}"/>
    <cellStyle name="Calculation 14 3 6" xfId="16591" xr:uid="{00000000-0005-0000-0000-000052050000}"/>
    <cellStyle name="Calculation 14 3 7" xfId="37201" xr:uid="{00000000-0005-0000-0000-000053050000}"/>
    <cellStyle name="Calculation 14 4" xfId="2599" xr:uid="{00000000-0005-0000-0000-000054050000}"/>
    <cellStyle name="Calculation 14 4 2" xfId="24433" xr:uid="{00000000-0005-0000-0000-000055050000}"/>
    <cellStyle name="Calculation 14 4 3" xfId="16597" xr:uid="{00000000-0005-0000-0000-000056050000}"/>
    <cellStyle name="Calculation 14 4 4" xfId="37207" xr:uid="{00000000-0005-0000-0000-000057050000}"/>
    <cellStyle name="Calculation 14 5" xfId="2600" xr:uid="{00000000-0005-0000-0000-000058050000}"/>
    <cellStyle name="Calculation 14 5 2" xfId="24434" xr:uid="{00000000-0005-0000-0000-000059050000}"/>
    <cellStyle name="Calculation 14 5 3" xfId="16598" xr:uid="{00000000-0005-0000-0000-00005A050000}"/>
    <cellStyle name="Calculation 14 5 4" xfId="37208" xr:uid="{00000000-0005-0000-0000-00005B050000}"/>
    <cellStyle name="Calculation 14 6" xfId="2601" xr:uid="{00000000-0005-0000-0000-00005C050000}"/>
    <cellStyle name="Calculation 14 6 2" xfId="24435" xr:uid="{00000000-0005-0000-0000-00005D050000}"/>
    <cellStyle name="Calculation 14 6 3" xfId="16599" xr:uid="{00000000-0005-0000-0000-00005E050000}"/>
    <cellStyle name="Calculation 14 6 4" xfId="37209" xr:uid="{00000000-0005-0000-0000-00005F050000}"/>
    <cellStyle name="Calculation 14 7" xfId="2602" xr:uid="{00000000-0005-0000-0000-000060050000}"/>
    <cellStyle name="Calculation 14 7 2" xfId="24436" xr:uid="{00000000-0005-0000-0000-000061050000}"/>
    <cellStyle name="Calculation 14 7 3" xfId="16600" xr:uid="{00000000-0005-0000-0000-000062050000}"/>
    <cellStyle name="Calculation 14 7 4" xfId="37210" xr:uid="{00000000-0005-0000-0000-000063050000}"/>
    <cellStyle name="Calculation 14 8" xfId="2603" xr:uid="{00000000-0005-0000-0000-000064050000}"/>
    <cellStyle name="Calculation 14 8 2" xfId="24437" xr:uid="{00000000-0005-0000-0000-000065050000}"/>
    <cellStyle name="Calculation 14 8 3" xfId="16601" xr:uid="{00000000-0005-0000-0000-000066050000}"/>
    <cellStyle name="Calculation 14 8 4" xfId="37211" xr:uid="{00000000-0005-0000-0000-000067050000}"/>
    <cellStyle name="Calculation 14 9" xfId="15110" xr:uid="{00000000-0005-0000-0000-000068050000}"/>
    <cellStyle name="Calculation 15" xfId="848" xr:uid="{00000000-0005-0000-0000-000069050000}"/>
    <cellStyle name="Calculation 15 10" xfId="15001" xr:uid="{00000000-0005-0000-0000-00006A050000}"/>
    <cellStyle name="Calculation 15 11" xfId="11246" xr:uid="{00000000-0005-0000-0000-00006B050000}"/>
    <cellStyle name="Calculation 15 12" xfId="35892" xr:uid="{00000000-0005-0000-0000-00006C050000}"/>
    <cellStyle name="Calculation 15 2" xfId="2604" xr:uid="{00000000-0005-0000-0000-00006D050000}"/>
    <cellStyle name="Calculation 15 2 2" xfId="2605" xr:uid="{00000000-0005-0000-0000-00006E050000}"/>
    <cellStyle name="Calculation 15 2 2 2" xfId="2606" xr:uid="{00000000-0005-0000-0000-00006F050000}"/>
    <cellStyle name="Calculation 15 2 2 2 2" xfId="24440" xr:uid="{00000000-0005-0000-0000-000070050000}"/>
    <cellStyle name="Calculation 15 2 2 2 3" xfId="16604" xr:uid="{00000000-0005-0000-0000-000071050000}"/>
    <cellStyle name="Calculation 15 2 2 2 4" xfId="37214" xr:uid="{00000000-0005-0000-0000-000072050000}"/>
    <cellStyle name="Calculation 15 2 2 3" xfId="2607" xr:uid="{00000000-0005-0000-0000-000073050000}"/>
    <cellStyle name="Calculation 15 2 2 3 2" xfId="24441" xr:uid="{00000000-0005-0000-0000-000074050000}"/>
    <cellStyle name="Calculation 15 2 2 3 3" xfId="16605" xr:uid="{00000000-0005-0000-0000-000075050000}"/>
    <cellStyle name="Calculation 15 2 2 3 4" xfId="37215" xr:uid="{00000000-0005-0000-0000-000076050000}"/>
    <cellStyle name="Calculation 15 2 2 4" xfId="24439" xr:uid="{00000000-0005-0000-0000-000077050000}"/>
    <cellStyle name="Calculation 15 2 2 5" xfId="16603" xr:uid="{00000000-0005-0000-0000-000078050000}"/>
    <cellStyle name="Calculation 15 2 2 6" xfId="37213" xr:uid="{00000000-0005-0000-0000-000079050000}"/>
    <cellStyle name="Calculation 15 2 3" xfId="2608" xr:uid="{00000000-0005-0000-0000-00007A050000}"/>
    <cellStyle name="Calculation 15 2 3 2" xfId="24442" xr:uid="{00000000-0005-0000-0000-00007B050000}"/>
    <cellStyle name="Calculation 15 2 3 3" xfId="16606" xr:uid="{00000000-0005-0000-0000-00007C050000}"/>
    <cellStyle name="Calculation 15 2 3 4" xfId="37216" xr:uid="{00000000-0005-0000-0000-00007D050000}"/>
    <cellStyle name="Calculation 15 2 4" xfId="2609" xr:uid="{00000000-0005-0000-0000-00007E050000}"/>
    <cellStyle name="Calculation 15 2 4 2" xfId="24443" xr:uid="{00000000-0005-0000-0000-00007F050000}"/>
    <cellStyle name="Calculation 15 2 4 3" xfId="16607" xr:uid="{00000000-0005-0000-0000-000080050000}"/>
    <cellStyle name="Calculation 15 2 4 4" xfId="37217" xr:uid="{00000000-0005-0000-0000-000081050000}"/>
    <cellStyle name="Calculation 15 2 5" xfId="24438" xr:uid="{00000000-0005-0000-0000-000082050000}"/>
    <cellStyle name="Calculation 15 2 6" xfId="16602" xr:uid="{00000000-0005-0000-0000-000083050000}"/>
    <cellStyle name="Calculation 15 2 7" xfId="37212" xr:uid="{00000000-0005-0000-0000-000084050000}"/>
    <cellStyle name="Calculation 15 3" xfId="2610" xr:uid="{00000000-0005-0000-0000-000085050000}"/>
    <cellStyle name="Calculation 15 3 2" xfId="2611" xr:uid="{00000000-0005-0000-0000-000086050000}"/>
    <cellStyle name="Calculation 15 3 2 2" xfId="2612" xr:uid="{00000000-0005-0000-0000-000087050000}"/>
    <cellStyle name="Calculation 15 3 2 2 2" xfId="24446" xr:uid="{00000000-0005-0000-0000-000088050000}"/>
    <cellStyle name="Calculation 15 3 2 2 3" xfId="16610" xr:uid="{00000000-0005-0000-0000-000089050000}"/>
    <cellStyle name="Calculation 15 3 2 2 4" xfId="37220" xr:uid="{00000000-0005-0000-0000-00008A050000}"/>
    <cellStyle name="Calculation 15 3 2 3" xfId="2613" xr:uid="{00000000-0005-0000-0000-00008B050000}"/>
    <cellStyle name="Calculation 15 3 2 3 2" xfId="24447" xr:uid="{00000000-0005-0000-0000-00008C050000}"/>
    <cellStyle name="Calculation 15 3 2 3 3" xfId="16611" xr:uid="{00000000-0005-0000-0000-00008D050000}"/>
    <cellStyle name="Calculation 15 3 2 3 4" xfId="37221" xr:uid="{00000000-0005-0000-0000-00008E050000}"/>
    <cellStyle name="Calculation 15 3 2 4" xfId="24445" xr:uid="{00000000-0005-0000-0000-00008F050000}"/>
    <cellStyle name="Calculation 15 3 2 5" xfId="16609" xr:uid="{00000000-0005-0000-0000-000090050000}"/>
    <cellStyle name="Calculation 15 3 2 6" xfId="37219" xr:uid="{00000000-0005-0000-0000-000091050000}"/>
    <cellStyle name="Calculation 15 3 3" xfId="2614" xr:uid="{00000000-0005-0000-0000-000092050000}"/>
    <cellStyle name="Calculation 15 3 3 2" xfId="24448" xr:uid="{00000000-0005-0000-0000-000093050000}"/>
    <cellStyle name="Calculation 15 3 3 3" xfId="16612" xr:uid="{00000000-0005-0000-0000-000094050000}"/>
    <cellStyle name="Calculation 15 3 3 4" xfId="37222" xr:uid="{00000000-0005-0000-0000-000095050000}"/>
    <cellStyle name="Calculation 15 3 4" xfId="2615" xr:uid="{00000000-0005-0000-0000-000096050000}"/>
    <cellStyle name="Calculation 15 3 4 2" xfId="24449" xr:uid="{00000000-0005-0000-0000-000097050000}"/>
    <cellStyle name="Calculation 15 3 4 3" xfId="16613" xr:uid="{00000000-0005-0000-0000-000098050000}"/>
    <cellStyle name="Calculation 15 3 4 4" xfId="37223" xr:uid="{00000000-0005-0000-0000-000099050000}"/>
    <cellStyle name="Calculation 15 3 5" xfId="24444" xr:uid="{00000000-0005-0000-0000-00009A050000}"/>
    <cellStyle name="Calculation 15 3 6" xfId="16608" xr:uid="{00000000-0005-0000-0000-00009B050000}"/>
    <cellStyle name="Calculation 15 3 7" xfId="37218" xr:uid="{00000000-0005-0000-0000-00009C050000}"/>
    <cellStyle name="Calculation 15 4" xfId="2616" xr:uid="{00000000-0005-0000-0000-00009D050000}"/>
    <cellStyle name="Calculation 15 4 2" xfId="24450" xr:uid="{00000000-0005-0000-0000-00009E050000}"/>
    <cellStyle name="Calculation 15 4 3" xfId="16614" xr:uid="{00000000-0005-0000-0000-00009F050000}"/>
    <cellStyle name="Calculation 15 4 4" xfId="37224" xr:uid="{00000000-0005-0000-0000-0000A0050000}"/>
    <cellStyle name="Calculation 15 5" xfId="2617" xr:uid="{00000000-0005-0000-0000-0000A1050000}"/>
    <cellStyle name="Calculation 15 5 2" xfId="24451" xr:uid="{00000000-0005-0000-0000-0000A2050000}"/>
    <cellStyle name="Calculation 15 5 3" xfId="16615" xr:uid="{00000000-0005-0000-0000-0000A3050000}"/>
    <cellStyle name="Calculation 15 5 4" xfId="37225" xr:uid="{00000000-0005-0000-0000-0000A4050000}"/>
    <cellStyle name="Calculation 15 6" xfId="2618" xr:uid="{00000000-0005-0000-0000-0000A5050000}"/>
    <cellStyle name="Calculation 15 6 2" xfId="24452" xr:uid="{00000000-0005-0000-0000-0000A6050000}"/>
    <cellStyle name="Calculation 15 6 3" xfId="16616" xr:uid="{00000000-0005-0000-0000-0000A7050000}"/>
    <cellStyle name="Calculation 15 6 4" xfId="37226" xr:uid="{00000000-0005-0000-0000-0000A8050000}"/>
    <cellStyle name="Calculation 15 7" xfId="2619" xr:uid="{00000000-0005-0000-0000-0000A9050000}"/>
    <cellStyle name="Calculation 15 7 2" xfId="24453" xr:uid="{00000000-0005-0000-0000-0000AA050000}"/>
    <cellStyle name="Calculation 15 7 3" xfId="16617" xr:uid="{00000000-0005-0000-0000-0000AB050000}"/>
    <cellStyle name="Calculation 15 7 4" xfId="37227" xr:uid="{00000000-0005-0000-0000-0000AC050000}"/>
    <cellStyle name="Calculation 15 8" xfId="2620" xr:uid="{00000000-0005-0000-0000-0000AD050000}"/>
    <cellStyle name="Calculation 15 8 2" xfId="24454" xr:uid="{00000000-0005-0000-0000-0000AE050000}"/>
    <cellStyle name="Calculation 15 8 3" xfId="16618" xr:uid="{00000000-0005-0000-0000-0000AF050000}"/>
    <cellStyle name="Calculation 15 8 4" xfId="37228" xr:uid="{00000000-0005-0000-0000-0000B0050000}"/>
    <cellStyle name="Calculation 15 9" xfId="15111" xr:uid="{00000000-0005-0000-0000-0000B1050000}"/>
    <cellStyle name="Calculation 16" xfId="849" xr:uid="{00000000-0005-0000-0000-0000B2050000}"/>
    <cellStyle name="Calculation 16 10" xfId="19236" xr:uid="{00000000-0005-0000-0000-0000B3050000}"/>
    <cellStyle name="Calculation 16 11" xfId="11247" xr:uid="{00000000-0005-0000-0000-0000B4050000}"/>
    <cellStyle name="Calculation 16 12" xfId="35893" xr:uid="{00000000-0005-0000-0000-0000B5050000}"/>
    <cellStyle name="Calculation 16 2" xfId="2621" xr:uid="{00000000-0005-0000-0000-0000B6050000}"/>
    <cellStyle name="Calculation 16 2 2" xfId="2622" xr:uid="{00000000-0005-0000-0000-0000B7050000}"/>
    <cellStyle name="Calculation 16 2 2 2" xfId="2623" xr:uid="{00000000-0005-0000-0000-0000B8050000}"/>
    <cellStyle name="Calculation 16 2 2 2 2" xfId="24457" xr:uid="{00000000-0005-0000-0000-0000B9050000}"/>
    <cellStyle name="Calculation 16 2 2 2 3" xfId="16621" xr:uid="{00000000-0005-0000-0000-0000BA050000}"/>
    <cellStyle name="Calculation 16 2 2 2 4" xfId="37231" xr:uid="{00000000-0005-0000-0000-0000BB050000}"/>
    <cellStyle name="Calculation 16 2 2 3" xfId="2624" xr:uid="{00000000-0005-0000-0000-0000BC050000}"/>
    <cellStyle name="Calculation 16 2 2 3 2" xfId="24458" xr:uid="{00000000-0005-0000-0000-0000BD050000}"/>
    <cellStyle name="Calculation 16 2 2 3 3" xfId="16622" xr:uid="{00000000-0005-0000-0000-0000BE050000}"/>
    <cellStyle name="Calculation 16 2 2 3 4" xfId="37232" xr:uid="{00000000-0005-0000-0000-0000BF050000}"/>
    <cellStyle name="Calculation 16 2 2 4" xfId="24456" xr:uid="{00000000-0005-0000-0000-0000C0050000}"/>
    <cellStyle name="Calculation 16 2 2 5" xfId="16620" xr:uid="{00000000-0005-0000-0000-0000C1050000}"/>
    <cellStyle name="Calculation 16 2 2 6" xfId="37230" xr:uid="{00000000-0005-0000-0000-0000C2050000}"/>
    <cellStyle name="Calculation 16 2 3" xfId="2625" xr:uid="{00000000-0005-0000-0000-0000C3050000}"/>
    <cellStyle name="Calculation 16 2 3 2" xfId="24459" xr:uid="{00000000-0005-0000-0000-0000C4050000}"/>
    <cellStyle name="Calculation 16 2 3 3" xfId="16623" xr:uid="{00000000-0005-0000-0000-0000C5050000}"/>
    <cellStyle name="Calculation 16 2 3 4" xfId="37233" xr:uid="{00000000-0005-0000-0000-0000C6050000}"/>
    <cellStyle name="Calculation 16 2 4" xfId="2626" xr:uid="{00000000-0005-0000-0000-0000C7050000}"/>
    <cellStyle name="Calculation 16 2 4 2" xfId="24460" xr:uid="{00000000-0005-0000-0000-0000C8050000}"/>
    <cellStyle name="Calculation 16 2 4 3" xfId="16624" xr:uid="{00000000-0005-0000-0000-0000C9050000}"/>
    <cellStyle name="Calculation 16 2 4 4" xfId="37234" xr:uid="{00000000-0005-0000-0000-0000CA050000}"/>
    <cellStyle name="Calculation 16 2 5" xfId="24455" xr:uid="{00000000-0005-0000-0000-0000CB050000}"/>
    <cellStyle name="Calculation 16 2 6" xfId="16619" xr:uid="{00000000-0005-0000-0000-0000CC050000}"/>
    <cellStyle name="Calculation 16 2 7" xfId="37229" xr:uid="{00000000-0005-0000-0000-0000CD050000}"/>
    <cellStyle name="Calculation 16 3" xfId="2627" xr:uid="{00000000-0005-0000-0000-0000CE050000}"/>
    <cellStyle name="Calculation 16 3 2" xfId="2628" xr:uid="{00000000-0005-0000-0000-0000CF050000}"/>
    <cellStyle name="Calculation 16 3 2 2" xfId="2629" xr:uid="{00000000-0005-0000-0000-0000D0050000}"/>
    <cellStyle name="Calculation 16 3 2 2 2" xfId="24463" xr:uid="{00000000-0005-0000-0000-0000D1050000}"/>
    <cellStyle name="Calculation 16 3 2 2 3" xfId="16627" xr:uid="{00000000-0005-0000-0000-0000D2050000}"/>
    <cellStyle name="Calculation 16 3 2 2 4" xfId="37237" xr:uid="{00000000-0005-0000-0000-0000D3050000}"/>
    <cellStyle name="Calculation 16 3 2 3" xfId="2630" xr:uid="{00000000-0005-0000-0000-0000D4050000}"/>
    <cellStyle name="Calculation 16 3 2 3 2" xfId="24464" xr:uid="{00000000-0005-0000-0000-0000D5050000}"/>
    <cellStyle name="Calculation 16 3 2 3 3" xfId="16628" xr:uid="{00000000-0005-0000-0000-0000D6050000}"/>
    <cellStyle name="Calculation 16 3 2 3 4" xfId="37238" xr:uid="{00000000-0005-0000-0000-0000D7050000}"/>
    <cellStyle name="Calculation 16 3 2 4" xfId="24462" xr:uid="{00000000-0005-0000-0000-0000D8050000}"/>
    <cellStyle name="Calculation 16 3 2 5" xfId="16626" xr:uid="{00000000-0005-0000-0000-0000D9050000}"/>
    <cellStyle name="Calculation 16 3 2 6" xfId="37236" xr:uid="{00000000-0005-0000-0000-0000DA050000}"/>
    <cellStyle name="Calculation 16 3 3" xfId="2631" xr:uid="{00000000-0005-0000-0000-0000DB050000}"/>
    <cellStyle name="Calculation 16 3 3 2" xfId="24465" xr:uid="{00000000-0005-0000-0000-0000DC050000}"/>
    <cellStyle name="Calculation 16 3 3 3" xfId="16629" xr:uid="{00000000-0005-0000-0000-0000DD050000}"/>
    <cellStyle name="Calculation 16 3 3 4" xfId="37239" xr:uid="{00000000-0005-0000-0000-0000DE050000}"/>
    <cellStyle name="Calculation 16 3 4" xfId="2632" xr:uid="{00000000-0005-0000-0000-0000DF050000}"/>
    <cellStyle name="Calculation 16 3 4 2" xfId="24466" xr:uid="{00000000-0005-0000-0000-0000E0050000}"/>
    <cellStyle name="Calculation 16 3 4 3" xfId="16630" xr:uid="{00000000-0005-0000-0000-0000E1050000}"/>
    <cellStyle name="Calculation 16 3 4 4" xfId="37240" xr:uid="{00000000-0005-0000-0000-0000E2050000}"/>
    <cellStyle name="Calculation 16 3 5" xfId="24461" xr:uid="{00000000-0005-0000-0000-0000E3050000}"/>
    <cellStyle name="Calculation 16 3 6" xfId="16625" xr:uid="{00000000-0005-0000-0000-0000E4050000}"/>
    <cellStyle name="Calculation 16 3 7" xfId="37235" xr:uid="{00000000-0005-0000-0000-0000E5050000}"/>
    <cellStyle name="Calculation 16 4" xfId="2633" xr:uid="{00000000-0005-0000-0000-0000E6050000}"/>
    <cellStyle name="Calculation 16 4 2" xfId="24467" xr:uid="{00000000-0005-0000-0000-0000E7050000}"/>
    <cellStyle name="Calculation 16 4 3" xfId="16631" xr:uid="{00000000-0005-0000-0000-0000E8050000}"/>
    <cellStyle name="Calculation 16 4 4" xfId="37241" xr:uid="{00000000-0005-0000-0000-0000E9050000}"/>
    <cellStyle name="Calculation 16 5" xfId="2634" xr:uid="{00000000-0005-0000-0000-0000EA050000}"/>
    <cellStyle name="Calculation 16 5 2" xfId="24468" xr:uid="{00000000-0005-0000-0000-0000EB050000}"/>
    <cellStyle name="Calculation 16 5 3" xfId="16632" xr:uid="{00000000-0005-0000-0000-0000EC050000}"/>
    <cellStyle name="Calculation 16 5 4" xfId="37242" xr:uid="{00000000-0005-0000-0000-0000ED050000}"/>
    <cellStyle name="Calculation 16 6" xfId="2635" xr:uid="{00000000-0005-0000-0000-0000EE050000}"/>
    <cellStyle name="Calculation 16 6 2" xfId="24469" xr:uid="{00000000-0005-0000-0000-0000EF050000}"/>
    <cellStyle name="Calculation 16 6 3" xfId="16633" xr:uid="{00000000-0005-0000-0000-0000F0050000}"/>
    <cellStyle name="Calculation 16 6 4" xfId="37243" xr:uid="{00000000-0005-0000-0000-0000F1050000}"/>
    <cellStyle name="Calculation 16 7" xfId="2636" xr:uid="{00000000-0005-0000-0000-0000F2050000}"/>
    <cellStyle name="Calculation 16 7 2" xfId="24470" xr:uid="{00000000-0005-0000-0000-0000F3050000}"/>
    <cellStyle name="Calculation 16 7 3" xfId="16634" xr:uid="{00000000-0005-0000-0000-0000F4050000}"/>
    <cellStyle name="Calculation 16 7 4" xfId="37244" xr:uid="{00000000-0005-0000-0000-0000F5050000}"/>
    <cellStyle name="Calculation 16 8" xfId="2637" xr:uid="{00000000-0005-0000-0000-0000F6050000}"/>
    <cellStyle name="Calculation 16 8 2" xfId="24471" xr:uid="{00000000-0005-0000-0000-0000F7050000}"/>
    <cellStyle name="Calculation 16 8 3" xfId="16635" xr:uid="{00000000-0005-0000-0000-0000F8050000}"/>
    <cellStyle name="Calculation 16 8 4" xfId="37245" xr:uid="{00000000-0005-0000-0000-0000F9050000}"/>
    <cellStyle name="Calculation 16 9" xfId="15112" xr:uid="{00000000-0005-0000-0000-0000FA050000}"/>
    <cellStyle name="Calculation 17" xfId="850" xr:uid="{00000000-0005-0000-0000-0000FB050000}"/>
    <cellStyle name="Calculation 17 10" xfId="19235" xr:uid="{00000000-0005-0000-0000-0000FC050000}"/>
    <cellStyle name="Calculation 17 11" xfId="11248" xr:uid="{00000000-0005-0000-0000-0000FD050000}"/>
    <cellStyle name="Calculation 17 12" xfId="35894" xr:uid="{00000000-0005-0000-0000-0000FE050000}"/>
    <cellStyle name="Calculation 17 2" xfId="2638" xr:uid="{00000000-0005-0000-0000-0000FF050000}"/>
    <cellStyle name="Calculation 17 2 2" xfId="2639" xr:uid="{00000000-0005-0000-0000-000000060000}"/>
    <cellStyle name="Calculation 17 2 2 2" xfId="2640" xr:uid="{00000000-0005-0000-0000-000001060000}"/>
    <cellStyle name="Calculation 17 2 2 2 2" xfId="24474" xr:uid="{00000000-0005-0000-0000-000002060000}"/>
    <cellStyle name="Calculation 17 2 2 2 3" xfId="16638" xr:uid="{00000000-0005-0000-0000-000003060000}"/>
    <cellStyle name="Calculation 17 2 2 2 4" xfId="37248" xr:uid="{00000000-0005-0000-0000-000004060000}"/>
    <cellStyle name="Calculation 17 2 2 3" xfId="2641" xr:uid="{00000000-0005-0000-0000-000005060000}"/>
    <cellStyle name="Calculation 17 2 2 3 2" xfId="24475" xr:uid="{00000000-0005-0000-0000-000006060000}"/>
    <cellStyle name="Calculation 17 2 2 3 3" xfId="16639" xr:uid="{00000000-0005-0000-0000-000007060000}"/>
    <cellStyle name="Calculation 17 2 2 3 4" xfId="37249" xr:uid="{00000000-0005-0000-0000-000008060000}"/>
    <cellStyle name="Calculation 17 2 2 4" xfId="24473" xr:uid="{00000000-0005-0000-0000-000009060000}"/>
    <cellStyle name="Calculation 17 2 2 5" xfId="16637" xr:uid="{00000000-0005-0000-0000-00000A060000}"/>
    <cellStyle name="Calculation 17 2 2 6" xfId="37247" xr:uid="{00000000-0005-0000-0000-00000B060000}"/>
    <cellStyle name="Calculation 17 2 3" xfId="2642" xr:uid="{00000000-0005-0000-0000-00000C060000}"/>
    <cellStyle name="Calculation 17 2 3 2" xfId="24476" xr:uid="{00000000-0005-0000-0000-00000D060000}"/>
    <cellStyle name="Calculation 17 2 3 3" xfId="16640" xr:uid="{00000000-0005-0000-0000-00000E060000}"/>
    <cellStyle name="Calculation 17 2 3 4" xfId="37250" xr:uid="{00000000-0005-0000-0000-00000F060000}"/>
    <cellStyle name="Calculation 17 2 4" xfId="2643" xr:uid="{00000000-0005-0000-0000-000010060000}"/>
    <cellStyle name="Calculation 17 2 4 2" xfId="24477" xr:uid="{00000000-0005-0000-0000-000011060000}"/>
    <cellStyle name="Calculation 17 2 4 3" xfId="16641" xr:uid="{00000000-0005-0000-0000-000012060000}"/>
    <cellStyle name="Calculation 17 2 4 4" xfId="37251" xr:uid="{00000000-0005-0000-0000-000013060000}"/>
    <cellStyle name="Calculation 17 2 5" xfId="24472" xr:uid="{00000000-0005-0000-0000-000014060000}"/>
    <cellStyle name="Calculation 17 2 6" xfId="16636" xr:uid="{00000000-0005-0000-0000-000015060000}"/>
    <cellStyle name="Calculation 17 2 7" xfId="37246" xr:uid="{00000000-0005-0000-0000-000016060000}"/>
    <cellStyle name="Calculation 17 3" xfId="2644" xr:uid="{00000000-0005-0000-0000-000017060000}"/>
    <cellStyle name="Calculation 17 3 2" xfId="2645" xr:uid="{00000000-0005-0000-0000-000018060000}"/>
    <cellStyle name="Calculation 17 3 2 2" xfId="2646" xr:uid="{00000000-0005-0000-0000-000019060000}"/>
    <cellStyle name="Calculation 17 3 2 2 2" xfId="24480" xr:uid="{00000000-0005-0000-0000-00001A060000}"/>
    <cellStyle name="Calculation 17 3 2 2 3" xfId="16644" xr:uid="{00000000-0005-0000-0000-00001B060000}"/>
    <cellStyle name="Calculation 17 3 2 2 4" xfId="37254" xr:uid="{00000000-0005-0000-0000-00001C060000}"/>
    <cellStyle name="Calculation 17 3 2 3" xfId="2647" xr:uid="{00000000-0005-0000-0000-00001D060000}"/>
    <cellStyle name="Calculation 17 3 2 3 2" xfId="24481" xr:uid="{00000000-0005-0000-0000-00001E060000}"/>
    <cellStyle name="Calculation 17 3 2 3 3" xfId="16645" xr:uid="{00000000-0005-0000-0000-00001F060000}"/>
    <cellStyle name="Calculation 17 3 2 3 4" xfId="37255" xr:uid="{00000000-0005-0000-0000-000020060000}"/>
    <cellStyle name="Calculation 17 3 2 4" xfId="24479" xr:uid="{00000000-0005-0000-0000-000021060000}"/>
    <cellStyle name="Calculation 17 3 2 5" xfId="16643" xr:uid="{00000000-0005-0000-0000-000022060000}"/>
    <cellStyle name="Calculation 17 3 2 6" xfId="37253" xr:uid="{00000000-0005-0000-0000-000023060000}"/>
    <cellStyle name="Calculation 17 3 3" xfId="2648" xr:uid="{00000000-0005-0000-0000-000024060000}"/>
    <cellStyle name="Calculation 17 3 3 2" xfId="24482" xr:uid="{00000000-0005-0000-0000-000025060000}"/>
    <cellStyle name="Calculation 17 3 3 3" xfId="16646" xr:uid="{00000000-0005-0000-0000-000026060000}"/>
    <cellStyle name="Calculation 17 3 3 4" xfId="37256" xr:uid="{00000000-0005-0000-0000-000027060000}"/>
    <cellStyle name="Calculation 17 3 4" xfId="2649" xr:uid="{00000000-0005-0000-0000-000028060000}"/>
    <cellStyle name="Calculation 17 3 4 2" xfId="24483" xr:uid="{00000000-0005-0000-0000-000029060000}"/>
    <cellStyle name="Calculation 17 3 4 3" xfId="16647" xr:uid="{00000000-0005-0000-0000-00002A060000}"/>
    <cellStyle name="Calculation 17 3 4 4" xfId="37257" xr:uid="{00000000-0005-0000-0000-00002B060000}"/>
    <cellStyle name="Calculation 17 3 5" xfId="24478" xr:uid="{00000000-0005-0000-0000-00002C060000}"/>
    <cellStyle name="Calculation 17 3 6" xfId="16642" xr:uid="{00000000-0005-0000-0000-00002D060000}"/>
    <cellStyle name="Calculation 17 3 7" xfId="37252" xr:uid="{00000000-0005-0000-0000-00002E060000}"/>
    <cellStyle name="Calculation 17 4" xfId="2650" xr:uid="{00000000-0005-0000-0000-00002F060000}"/>
    <cellStyle name="Calculation 17 4 2" xfId="24484" xr:uid="{00000000-0005-0000-0000-000030060000}"/>
    <cellStyle name="Calculation 17 4 3" xfId="16648" xr:uid="{00000000-0005-0000-0000-000031060000}"/>
    <cellStyle name="Calculation 17 4 4" xfId="37258" xr:uid="{00000000-0005-0000-0000-000032060000}"/>
    <cellStyle name="Calculation 17 5" xfId="2651" xr:uid="{00000000-0005-0000-0000-000033060000}"/>
    <cellStyle name="Calculation 17 5 2" xfId="24485" xr:uid="{00000000-0005-0000-0000-000034060000}"/>
    <cellStyle name="Calculation 17 5 3" xfId="16649" xr:uid="{00000000-0005-0000-0000-000035060000}"/>
    <cellStyle name="Calculation 17 5 4" xfId="37259" xr:uid="{00000000-0005-0000-0000-000036060000}"/>
    <cellStyle name="Calculation 17 6" xfId="2652" xr:uid="{00000000-0005-0000-0000-000037060000}"/>
    <cellStyle name="Calculation 17 6 2" xfId="24486" xr:uid="{00000000-0005-0000-0000-000038060000}"/>
    <cellStyle name="Calculation 17 6 3" xfId="16650" xr:uid="{00000000-0005-0000-0000-000039060000}"/>
    <cellStyle name="Calculation 17 6 4" xfId="37260" xr:uid="{00000000-0005-0000-0000-00003A060000}"/>
    <cellStyle name="Calculation 17 7" xfId="2653" xr:uid="{00000000-0005-0000-0000-00003B060000}"/>
    <cellStyle name="Calculation 17 7 2" xfId="24487" xr:uid="{00000000-0005-0000-0000-00003C060000}"/>
    <cellStyle name="Calculation 17 7 3" xfId="16651" xr:uid="{00000000-0005-0000-0000-00003D060000}"/>
    <cellStyle name="Calculation 17 7 4" xfId="37261" xr:uid="{00000000-0005-0000-0000-00003E060000}"/>
    <cellStyle name="Calculation 17 8" xfId="2654" xr:uid="{00000000-0005-0000-0000-00003F060000}"/>
    <cellStyle name="Calculation 17 8 2" xfId="24488" xr:uid="{00000000-0005-0000-0000-000040060000}"/>
    <cellStyle name="Calculation 17 8 3" xfId="16652" xr:uid="{00000000-0005-0000-0000-000041060000}"/>
    <cellStyle name="Calculation 17 8 4" xfId="37262" xr:uid="{00000000-0005-0000-0000-000042060000}"/>
    <cellStyle name="Calculation 17 9" xfId="15113" xr:uid="{00000000-0005-0000-0000-000043060000}"/>
    <cellStyle name="Calculation 18" xfId="851" xr:uid="{00000000-0005-0000-0000-000044060000}"/>
    <cellStyle name="Calculation 18 10" xfId="19234" xr:uid="{00000000-0005-0000-0000-000045060000}"/>
    <cellStyle name="Calculation 18 11" xfId="11249" xr:uid="{00000000-0005-0000-0000-000046060000}"/>
    <cellStyle name="Calculation 18 12" xfId="35895" xr:uid="{00000000-0005-0000-0000-000047060000}"/>
    <cellStyle name="Calculation 18 2" xfId="2655" xr:uid="{00000000-0005-0000-0000-000048060000}"/>
    <cellStyle name="Calculation 18 2 2" xfId="2656" xr:uid="{00000000-0005-0000-0000-000049060000}"/>
    <cellStyle name="Calculation 18 2 2 2" xfId="2657" xr:uid="{00000000-0005-0000-0000-00004A060000}"/>
    <cellStyle name="Calculation 18 2 2 2 2" xfId="24491" xr:uid="{00000000-0005-0000-0000-00004B060000}"/>
    <cellStyle name="Calculation 18 2 2 2 3" xfId="16655" xr:uid="{00000000-0005-0000-0000-00004C060000}"/>
    <cellStyle name="Calculation 18 2 2 2 4" xfId="37265" xr:uid="{00000000-0005-0000-0000-00004D060000}"/>
    <cellStyle name="Calculation 18 2 2 3" xfId="2658" xr:uid="{00000000-0005-0000-0000-00004E060000}"/>
    <cellStyle name="Calculation 18 2 2 3 2" xfId="24492" xr:uid="{00000000-0005-0000-0000-00004F060000}"/>
    <cellStyle name="Calculation 18 2 2 3 3" xfId="16656" xr:uid="{00000000-0005-0000-0000-000050060000}"/>
    <cellStyle name="Calculation 18 2 2 3 4" xfId="37266" xr:uid="{00000000-0005-0000-0000-000051060000}"/>
    <cellStyle name="Calculation 18 2 2 4" xfId="24490" xr:uid="{00000000-0005-0000-0000-000052060000}"/>
    <cellStyle name="Calculation 18 2 2 5" xfId="16654" xr:uid="{00000000-0005-0000-0000-000053060000}"/>
    <cellStyle name="Calculation 18 2 2 6" xfId="37264" xr:uid="{00000000-0005-0000-0000-000054060000}"/>
    <cellStyle name="Calculation 18 2 3" xfId="2659" xr:uid="{00000000-0005-0000-0000-000055060000}"/>
    <cellStyle name="Calculation 18 2 3 2" xfId="24493" xr:uid="{00000000-0005-0000-0000-000056060000}"/>
    <cellStyle name="Calculation 18 2 3 3" xfId="16657" xr:uid="{00000000-0005-0000-0000-000057060000}"/>
    <cellStyle name="Calculation 18 2 3 4" xfId="37267" xr:uid="{00000000-0005-0000-0000-000058060000}"/>
    <cellStyle name="Calculation 18 2 4" xfId="2660" xr:uid="{00000000-0005-0000-0000-000059060000}"/>
    <cellStyle name="Calculation 18 2 4 2" xfId="24494" xr:uid="{00000000-0005-0000-0000-00005A060000}"/>
    <cellStyle name="Calculation 18 2 4 3" xfId="16658" xr:uid="{00000000-0005-0000-0000-00005B060000}"/>
    <cellStyle name="Calculation 18 2 4 4" xfId="37268" xr:uid="{00000000-0005-0000-0000-00005C060000}"/>
    <cellStyle name="Calculation 18 2 5" xfId="24489" xr:uid="{00000000-0005-0000-0000-00005D060000}"/>
    <cellStyle name="Calculation 18 2 6" xfId="16653" xr:uid="{00000000-0005-0000-0000-00005E060000}"/>
    <cellStyle name="Calculation 18 2 7" xfId="37263" xr:uid="{00000000-0005-0000-0000-00005F060000}"/>
    <cellStyle name="Calculation 18 3" xfId="2661" xr:uid="{00000000-0005-0000-0000-000060060000}"/>
    <cellStyle name="Calculation 18 3 2" xfId="2662" xr:uid="{00000000-0005-0000-0000-000061060000}"/>
    <cellStyle name="Calculation 18 3 2 2" xfId="2663" xr:uid="{00000000-0005-0000-0000-000062060000}"/>
    <cellStyle name="Calculation 18 3 2 2 2" xfId="24497" xr:uid="{00000000-0005-0000-0000-000063060000}"/>
    <cellStyle name="Calculation 18 3 2 2 3" xfId="16661" xr:uid="{00000000-0005-0000-0000-000064060000}"/>
    <cellStyle name="Calculation 18 3 2 2 4" xfId="37271" xr:uid="{00000000-0005-0000-0000-000065060000}"/>
    <cellStyle name="Calculation 18 3 2 3" xfId="2664" xr:uid="{00000000-0005-0000-0000-000066060000}"/>
    <cellStyle name="Calculation 18 3 2 3 2" xfId="24498" xr:uid="{00000000-0005-0000-0000-000067060000}"/>
    <cellStyle name="Calculation 18 3 2 3 3" xfId="16662" xr:uid="{00000000-0005-0000-0000-000068060000}"/>
    <cellStyle name="Calculation 18 3 2 3 4" xfId="37272" xr:uid="{00000000-0005-0000-0000-000069060000}"/>
    <cellStyle name="Calculation 18 3 2 4" xfId="24496" xr:uid="{00000000-0005-0000-0000-00006A060000}"/>
    <cellStyle name="Calculation 18 3 2 5" xfId="16660" xr:uid="{00000000-0005-0000-0000-00006B060000}"/>
    <cellStyle name="Calculation 18 3 2 6" xfId="37270" xr:uid="{00000000-0005-0000-0000-00006C060000}"/>
    <cellStyle name="Calculation 18 3 3" xfId="2665" xr:uid="{00000000-0005-0000-0000-00006D060000}"/>
    <cellStyle name="Calculation 18 3 3 2" xfId="24499" xr:uid="{00000000-0005-0000-0000-00006E060000}"/>
    <cellStyle name="Calculation 18 3 3 3" xfId="16663" xr:uid="{00000000-0005-0000-0000-00006F060000}"/>
    <cellStyle name="Calculation 18 3 3 4" xfId="37273" xr:uid="{00000000-0005-0000-0000-000070060000}"/>
    <cellStyle name="Calculation 18 3 4" xfId="2666" xr:uid="{00000000-0005-0000-0000-000071060000}"/>
    <cellStyle name="Calculation 18 3 4 2" xfId="24500" xr:uid="{00000000-0005-0000-0000-000072060000}"/>
    <cellStyle name="Calculation 18 3 4 3" xfId="16664" xr:uid="{00000000-0005-0000-0000-000073060000}"/>
    <cellStyle name="Calculation 18 3 4 4" xfId="37274" xr:uid="{00000000-0005-0000-0000-000074060000}"/>
    <cellStyle name="Calculation 18 3 5" xfId="24495" xr:uid="{00000000-0005-0000-0000-000075060000}"/>
    <cellStyle name="Calculation 18 3 6" xfId="16659" xr:uid="{00000000-0005-0000-0000-000076060000}"/>
    <cellStyle name="Calculation 18 3 7" xfId="37269" xr:uid="{00000000-0005-0000-0000-000077060000}"/>
    <cellStyle name="Calculation 18 4" xfId="2667" xr:uid="{00000000-0005-0000-0000-000078060000}"/>
    <cellStyle name="Calculation 18 4 2" xfId="24501" xr:uid="{00000000-0005-0000-0000-000079060000}"/>
    <cellStyle name="Calculation 18 4 3" xfId="16665" xr:uid="{00000000-0005-0000-0000-00007A060000}"/>
    <cellStyle name="Calculation 18 4 4" xfId="37275" xr:uid="{00000000-0005-0000-0000-00007B060000}"/>
    <cellStyle name="Calculation 18 5" xfId="2668" xr:uid="{00000000-0005-0000-0000-00007C060000}"/>
    <cellStyle name="Calculation 18 5 2" xfId="24502" xr:uid="{00000000-0005-0000-0000-00007D060000}"/>
    <cellStyle name="Calculation 18 5 3" xfId="16666" xr:uid="{00000000-0005-0000-0000-00007E060000}"/>
    <cellStyle name="Calculation 18 5 4" xfId="37276" xr:uid="{00000000-0005-0000-0000-00007F060000}"/>
    <cellStyle name="Calculation 18 6" xfId="2669" xr:uid="{00000000-0005-0000-0000-000080060000}"/>
    <cellStyle name="Calculation 18 6 2" xfId="24503" xr:uid="{00000000-0005-0000-0000-000081060000}"/>
    <cellStyle name="Calculation 18 6 3" xfId="16667" xr:uid="{00000000-0005-0000-0000-000082060000}"/>
    <cellStyle name="Calculation 18 6 4" xfId="37277" xr:uid="{00000000-0005-0000-0000-000083060000}"/>
    <cellStyle name="Calculation 18 7" xfId="2670" xr:uid="{00000000-0005-0000-0000-000084060000}"/>
    <cellStyle name="Calculation 18 7 2" xfId="24504" xr:uid="{00000000-0005-0000-0000-000085060000}"/>
    <cellStyle name="Calculation 18 7 3" xfId="16668" xr:uid="{00000000-0005-0000-0000-000086060000}"/>
    <cellStyle name="Calculation 18 7 4" xfId="37278" xr:uid="{00000000-0005-0000-0000-000087060000}"/>
    <cellStyle name="Calculation 18 8" xfId="2671" xr:uid="{00000000-0005-0000-0000-000088060000}"/>
    <cellStyle name="Calculation 18 8 2" xfId="24505" xr:uid="{00000000-0005-0000-0000-000089060000}"/>
    <cellStyle name="Calculation 18 8 3" xfId="16669" xr:uid="{00000000-0005-0000-0000-00008A060000}"/>
    <cellStyle name="Calculation 18 8 4" xfId="37279" xr:uid="{00000000-0005-0000-0000-00008B060000}"/>
    <cellStyle name="Calculation 18 9" xfId="15114" xr:uid="{00000000-0005-0000-0000-00008C060000}"/>
    <cellStyle name="Calculation 19" xfId="852" xr:uid="{00000000-0005-0000-0000-00008D060000}"/>
    <cellStyle name="Calculation 19 2" xfId="2672" xr:uid="{00000000-0005-0000-0000-00008E060000}"/>
    <cellStyle name="Calculation 19 2 2" xfId="2673" xr:uid="{00000000-0005-0000-0000-00008F060000}"/>
    <cellStyle name="Calculation 19 2 2 2" xfId="24507" xr:uid="{00000000-0005-0000-0000-000090060000}"/>
    <cellStyle name="Calculation 19 2 2 3" xfId="16671" xr:uid="{00000000-0005-0000-0000-000091060000}"/>
    <cellStyle name="Calculation 19 2 2 4" xfId="37281" xr:uid="{00000000-0005-0000-0000-000092060000}"/>
    <cellStyle name="Calculation 19 2 3" xfId="2674" xr:uid="{00000000-0005-0000-0000-000093060000}"/>
    <cellStyle name="Calculation 19 2 3 2" xfId="24508" xr:uid="{00000000-0005-0000-0000-000094060000}"/>
    <cellStyle name="Calculation 19 2 3 3" xfId="16672" xr:uid="{00000000-0005-0000-0000-000095060000}"/>
    <cellStyle name="Calculation 19 2 3 4" xfId="37282" xr:uid="{00000000-0005-0000-0000-000096060000}"/>
    <cellStyle name="Calculation 19 2 4" xfId="24506" xr:uid="{00000000-0005-0000-0000-000097060000}"/>
    <cellStyle name="Calculation 19 2 5" xfId="16670" xr:uid="{00000000-0005-0000-0000-000098060000}"/>
    <cellStyle name="Calculation 19 2 6" xfId="37280" xr:uid="{00000000-0005-0000-0000-000099060000}"/>
    <cellStyle name="Calculation 19 3" xfId="2675" xr:uid="{00000000-0005-0000-0000-00009A060000}"/>
    <cellStyle name="Calculation 19 3 2" xfId="24509" xr:uid="{00000000-0005-0000-0000-00009B060000}"/>
    <cellStyle name="Calculation 19 3 3" xfId="16673" xr:uid="{00000000-0005-0000-0000-00009C060000}"/>
    <cellStyle name="Calculation 19 3 4" xfId="37283" xr:uid="{00000000-0005-0000-0000-00009D060000}"/>
    <cellStyle name="Calculation 19 4" xfId="2676" xr:uid="{00000000-0005-0000-0000-00009E060000}"/>
    <cellStyle name="Calculation 19 4 2" xfId="24510" xr:uid="{00000000-0005-0000-0000-00009F060000}"/>
    <cellStyle name="Calculation 19 4 3" xfId="16674" xr:uid="{00000000-0005-0000-0000-0000A0060000}"/>
    <cellStyle name="Calculation 19 4 4" xfId="37284" xr:uid="{00000000-0005-0000-0000-0000A1060000}"/>
    <cellStyle name="Calculation 19 5" xfId="15115" xr:uid="{00000000-0005-0000-0000-0000A2060000}"/>
    <cellStyle name="Calculation 19 6" xfId="19233" xr:uid="{00000000-0005-0000-0000-0000A3060000}"/>
    <cellStyle name="Calculation 19 7" xfId="11250" xr:uid="{00000000-0005-0000-0000-0000A4060000}"/>
    <cellStyle name="Calculation 19 8" xfId="35896" xr:uid="{00000000-0005-0000-0000-0000A5060000}"/>
    <cellStyle name="Calculation 2" xfId="106" xr:uid="{00000000-0005-0000-0000-0000A6060000}"/>
    <cellStyle name="Calculation 2 10" xfId="2677" xr:uid="{00000000-0005-0000-0000-0000A7060000}"/>
    <cellStyle name="Calculation 2 10 10" xfId="16675" xr:uid="{00000000-0005-0000-0000-0000A8060000}"/>
    <cellStyle name="Calculation 2 10 11" xfId="37285" xr:uid="{00000000-0005-0000-0000-0000A9060000}"/>
    <cellStyle name="Calculation 2 10 2" xfId="2678" xr:uid="{00000000-0005-0000-0000-0000AA060000}"/>
    <cellStyle name="Calculation 2 10 2 2" xfId="2679" xr:uid="{00000000-0005-0000-0000-0000AB060000}"/>
    <cellStyle name="Calculation 2 10 2 2 2" xfId="2680" xr:uid="{00000000-0005-0000-0000-0000AC060000}"/>
    <cellStyle name="Calculation 2 10 2 2 2 2" xfId="24514" xr:uid="{00000000-0005-0000-0000-0000AD060000}"/>
    <cellStyle name="Calculation 2 10 2 2 2 3" xfId="16678" xr:uid="{00000000-0005-0000-0000-0000AE060000}"/>
    <cellStyle name="Calculation 2 10 2 2 2 4" xfId="37288" xr:uid="{00000000-0005-0000-0000-0000AF060000}"/>
    <cellStyle name="Calculation 2 10 2 2 3" xfId="2681" xr:uid="{00000000-0005-0000-0000-0000B0060000}"/>
    <cellStyle name="Calculation 2 10 2 2 3 2" xfId="24515" xr:uid="{00000000-0005-0000-0000-0000B1060000}"/>
    <cellStyle name="Calculation 2 10 2 2 3 3" xfId="16679" xr:uid="{00000000-0005-0000-0000-0000B2060000}"/>
    <cellStyle name="Calculation 2 10 2 2 3 4" xfId="37289" xr:uid="{00000000-0005-0000-0000-0000B3060000}"/>
    <cellStyle name="Calculation 2 10 2 2 4" xfId="24513" xr:uid="{00000000-0005-0000-0000-0000B4060000}"/>
    <cellStyle name="Calculation 2 10 2 2 5" xfId="16677" xr:uid="{00000000-0005-0000-0000-0000B5060000}"/>
    <cellStyle name="Calculation 2 10 2 2 6" xfId="37287" xr:uid="{00000000-0005-0000-0000-0000B6060000}"/>
    <cellStyle name="Calculation 2 10 2 3" xfId="2682" xr:uid="{00000000-0005-0000-0000-0000B7060000}"/>
    <cellStyle name="Calculation 2 10 2 3 2" xfId="24516" xr:uid="{00000000-0005-0000-0000-0000B8060000}"/>
    <cellStyle name="Calculation 2 10 2 3 3" xfId="16680" xr:uid="{00000000-0005-0000-0000-0000B9060000}"/>
    <cellStyle name="Calculation 2 10 2 3 4" xfId="37290" xr:uid="{00000000-0005-0000-0000-0000BA060000}"/>
    <cellStyle name="Calculation 2 10 2 4" xfId="2683" xr:uid="{00000000-0005-0000-0000-0000BB060000}"/>
    <cellStyle name="Calculation 2 10 2 4 2" xfId="24517" xr:uid="{00000000-0005-0000-0000-0000BC060000}"/>
    <cellStyle name="Calculation 2 10 2 4 3" xfId="16681" xr:uid="{00000000-0005-0000-0000-0000BD060000}"/>
    <cellStyle name="Calculation 2 10 2 4 4" xfId="37291" xr:uid="{00000000-0005-0000-0000-0000BE060000}"/>
    <cellStyle name="Calculation 2 10 2 5" xfId="24512" xr:uid="{00000000-0005-0000-0000-0000BF060000}"/>
    <cellStyle name="Calculation 2 10 2 6" xfId="16676" xr:uid="{00000000-0005-0000-0000-0000C0060000}"/>
    <cellStyle name="Calculation 2 10 2 7" xfId="37286" xr:uid="{00000000-0005-0000-0000-0000C1060000}"/>
    <cellStyle name="Calculation 2 10 3" xfId="2684" xr:uid="{00000000-0005-0000-0000-0000C2060000}"/>
    <cellStyle name="Calculation 2 10 3 2" xfId="2685" xr:uid="{00000000-0005-0000-0000-0000C3060000}"/>
    <cellStyle name="Calculation 2 10 3 2 2" xfId="2686" xr:uid="{00000000-0005-0000-0000-0000C4060000}"/>
    <cellStyle name="Calculation 2 10 3 2 2 2" xfId="24520" xr:uid="{00000000-0005-0000-0000-0000C5060000}"/>
    <cellStyle name="Calculation 2 10 3 2 2 3" xfId="16684" xr:uid="{00000000-0005-0000-0000-0000C6060000}"/>
    <cellStyle name="Calculation 2 10 3 2 2 4" xfId="37294" xr:uid="{00000000-0005-0000-0000-0000C7060000}"/>
    <cellStyle name="Calculation 2 10 3 2 3" xfId="2687" xr:uid="{00000000-0005-0000-0000-0000C8060000}"/>
    <cellStyle name="Calculation 2 10 3 2 3 2" xfId="24521" xr:uid="{00000000-0005-0000-0000-0000C9060000}"/>
    <cellStyle name="Calculation 2 10 3 2 3 3" xfId="16685" xr:uid="{00000000-0005-0000-0000-0000CA060000}"/>
    <cellStyle name="Calculation 2 10 3 2 3 4" xfId="37295" xr:uid="{00000000-0005-0000-0000-0000CB060000}"/>
    <cellStyle name="Calculation 2 10 3 2 4" xfId="24519" xr:uid="{00000000-0005-0000-0000-0000CC060000}"/>
    <cellStyle name="Calculation 2 10 3 2 5" xfId="16683" xr:uid="{00000000-0005-0000-0000-0000CD060000}"/>
    <cellStyle name="Calculation 2 10 3 2 6" xfId="37293" xr:uid="{00000000-0005-0000-0000-0000CE060000}"/>
    <cellStyle name="Calculation 2 10 3 3" xfId="2688" xr:uid="{00000000-0005-0000-0000-0000CF060000}"/>
    <cellStyle name="Calculation 2 10 3 3 2" xfId="24522" xr:uid="{00000000-0005-0000-0000-0000D0060000}"/>
    <cellStyle name="Calculation 2 10 3 3 3" xfId="16686" xr:uid="{00000000-0005-0000-0000-0000D1060000}"/>
    <cellStyle name="Calculation 2 10 3 3 4" xfId="37296" xr:uid="{00000000-0005-0000-0000-0000D2060000}"/>
    <cellStyle name="Calculation 2 10 3 4" xfId="2689" xr:uid="{00000000-0005-0000-0000-0000D3060000}"/>
    <cellStyle name="Calculation 2 10 3 4 2" xfId="24523" xr:uid="{00000000-0005-0000-0000-0000D4060000}"/>
    <cellStyle name="Calculation 2 10 3 4 3" xfId="16687" xr:uid="{00000000-0005-0000-0000-0000D5060000}"/>
    <cellStyle name="Calculation 2 10 3 4 4" xfId="37297" xr:uid="{00000000-0005-0000-0000-0000D6060000}"/>
    <cellStyle name="Calculation 2 10 3 5" xfId="24518" xr:uid="{00000000-0005-0000-0000-0000D7060000}"/>
    <cellStyle name="Calculation 2 10 3 6" xfId="16682" xr:uid="{00000000-0005-0000-0000-0000D8060000}"/>
    <cellStyle name="Calculation 2 10 3 7" xfId="37292" xr:uid="{00000000-0005-0000-0000-0000D9060000}"/>
    <cellStyle name="Calculation 2 10 4" xfId="2690" xr:uid="{00000000-0005-0000-0000-0000DA060000}"/>
    <cellStyle name="Calculation 2 10 4 2" xfId="24524" xr:uid="{00000000-0005-0000-0000-0000DB060000}"/>
    <cellStyle name="Calculation 2 10 4 3" xfId="16688" xr:uid="{00000000-0005-0000-0000-0000DC060000}"/>
    <cellStyle name="Calculation 2 10 4 4" xfId="37298" xr:uid="{00000000-0005-0000-0000-0000DD060000}"/>
    <cellStyle name="Calculation 2 10 5" xfId="2691" xr:uid="{00000000-0005-0000-0000-0000DE060000}"/>
    <cellStyle name="Calculation 2 10 5 2" xfId="24525" xr:uid="{00000000-0005-0000-0000-0000DF060000}"/>
    <cellStyle name="Calculation 2 10 5 3" xfId="16689" xr:uid="{00000000-0005-0000-0000-0000E0060000}"/>
    <cellStyle name="Calculation 2 10 5 4" xfId="37299" xr:uid="{00000000-0005-0000-0000-0000E1060000}"/>
    <cellStyle name="Calculation 2 10 6" xfId="2692" xr:uid="{00000000-0005-0000-0000-0000E2060000}"/>
    <cellStyle name="Calculation 2 10 6 2" xfId="24526" xr:uid="{00000000-0005-0000-0000-0000E3060000}"/>
    <cellStyle name="Calculation 2 10 6 3" xfId="16690" xr:uid="{00000000-0005-0000-0000-0000E4060000}"/>
    <cellStyle name="Calculation 2 10 6 4" xfId="37300" xr:uid="{00000000-0005-0000-0000-0000E5060000}"/>
    <cellStyle name="Calculation 2 10 7" xfId="2693" xr:uid="{00000000-0005-0000-0000-0000E6060000}"/>
    <cellStyle name="Calculation 2 10 7 2" xfId="24527" xr:uid="{00000000-0005-0000-0000-0000E7060000}"/>
    <cellStyle name="Calculation 2 10 7 3" xfId="16691" xr:uid="{00000000-0005-0000-0000-0000E8060000}"/>
    <cellStyle name="Calculation 2 10 7 4" xfId="37301" xr:uid="{00000000-0005-0000-0000-0000E9060000}"/>
    <cellStyle name="Calculation 2 10 8" xfId="2694" xr:uid="{00000000-0005-0000-0000-0000EA060000}"/>
    <cellStyle name="Calculation 2 10 8 2" xfId="24528" xr:uid="{00000000-0005-0000-0000-0000EB060000}"/>
    <cellStyle name="Calculation 2 10 8 3" xfId="16692" xr:uid="{00000000-0005-0000-0000-0000EC060000}"/>
    <cellStyle name="Calculation 2 10 8 4" xfId="37302" xr:uid="{00000000-0005-0000-0000-0000ED060000}"/>
    <cellStyle name="Calculation 2 10 9" xfId="24511" xr:uid="{00000000-0005-0000-0000-0000EE060000}"/>
    <cellStyle name="Calculation 2 11" xfId="2695" xr:uid="{00000000-0005-0000-0000-0000EF060000}"/>
    <cellStyle name="Calculation 2 11 10" xfId="16693" xr:uid="{00000000-0005-0000-0000-0000F0060000}"/>
    <cellStyle name="Calculation 2 11 11" xfId="37303" xr:uid="{00000000-0005-0000-0000-0000F1060000}"/>
    <cellStyle name="Calculation 2 11 2" xfId="2696" xr:uid="{00000000-0005-0000-0000-0000F2060000}"/>
    <cellStyle name="Calculation 2 11 2 2" xfId="2697" xr:uid="{00000000-0005-0000-0000-0000F3060000}"/>
    <cellStyle name="Calculation 2 11 2 2 2" xfId="2698" xr:uid="{00000000-0005-0000-0000-0000F4060000}"/>
    <cellStyle name="Calculation 2 11 2 2 2 2" xfId="24532" xr:uid="{00000000-0005-0000-0000-0000F5060000}"/>
    <cellStyle name="Calculation 2 11 2 2 2 3" xfId="16696" xr:uid="{00000000-0005-0000-0000-0000F6060000}"/>
    <cellStyle name="Calculation 2 11 2 2 2 4" xfId="37306" xr:uid="{00000000-0005-0000-0000-0000F7060000}"/>
    <cellStyle name="Calculation 2 11 2 2 3" xfId="2699" xr:uid="{00000000-0005-0000-0000-0000F8060000}"/>
    <cellStyle name="Calculation 2 11 2 2 3 2" xfId="24533" xr:uid="{00000000-0005-0000-0000-0000F9060000}"/>
    <cellStyle name="Calculation 2 11 2 2 3 3" xfId="16697" xr:uid="{00000000-0005-0000-0000-0000FA060000}"/>
    <cellStyle name="Calculation 2 11 2 2 3 4" xfId="37307" xr:uid="{00000000-0005-0000-0000-0000FB060000}"/>
    <cellStyle name="Calculation 2 11 2 2 4" xfId="24531" xr:uid="{00000000-0005-0000-0000-0000FC060000}"/>
    <cellStyle name="Calculation 2 11 2 2 5" xfId="16695" xr:uid="{00000000-0005-0000-0000-0000FD060000}"/>
    <cellStyle name="Calculation 2 11 2 2 6" xfId="37305" xr:uid="{00000000-0005-0000-0000-0000FE060000}"/>
    <cellStyle name="Calculation 2 11 2 3" xfId="2700" xr:uid="{00000000-0005-0000-0000-0000FF060000}"/>
    <cellStyle name="Calculation 2 11 2 3 2" xfId="24534" xr:uid="{00000000-0005-0000-0000-000000070000}"/>
    <cellStyle name="Calculation 2 11 2 3 3" xfId="16698" xr:uid="{00000000-0005-0000-0000-000001070000}"/>
    <cellStyle name="Calculation 2 11 2 3 4" xfId="37308" xr:uid="{00000000-0005-0000-0000-000002070000}"/>
    <cellStyle name="Calculation 2 11 2 4" xfId="2701" xr:uid="{00000000-0005-0000-0000-000003070000}"/>
    <cellStyle name="Calculation 2 11 2 4 2" xfId="24535" xr:uid="{00000000-0005-0000-0000-000004070000}"/>
    <cellStyle name="Calculation 2 11 2 4 3" xfId="16699" xr:uid="{00000000-0005-0000-0000-000005070000}"/>
    <cellStyle name="Calculation 2 11 2 4 4" xfId="37309" xr:uid="{00000000-0005-0000-0000-000006070000}"/>
    <cellStyle name="Calculation 2 11 2 5" xfId="24530" xr:uid="{00000000-0005-0000-0000-000007070000}"/>
    <cellStyle name="Calculation 2 11 2 6" xfId="16694" xr:uid="{00000000-0005-0000-0000-000008070000}"/>
    <cellStyle name="Calculation 2 11 2 7" xfId="37304" xr:uid="{00000000-0005-0000-0000-000009070000}"/>
    <cellStyle name="Calculation 2 11 3" xfId="2702" xr:uid="{00000000-0005-0000-0000-00000A070000}"/>
    <cellStyle name="Calculation 2 11 3 2" xfId="2703" xr:uid="{00000000-0005-0000-0000-00000B070000}"/>
    <cellStyle name="Calculation 2 11 3 2 2" xfId="2704" xr:uid="{00000000-0005-0000-0000-00000C070000}"/>
    <cellStyle name="Calculation 2 11 3 2 2 2" xfId="24538" xr:uid="{00000000-0005-0000-0000-00000D070000}"/>
    <cellStyle name="Calculation 2 11 3 2 2 3" xfId="16702" xr:uid="{00000000-0005-0000-0000-00000E070000}"/>
    <cellStyle name="Calculation 2 11 3 2 2 4" xfId="37312" xr:uid="{00000000-0005-0000-0000-00000F070000}"/>
    <cellStyle name="Calculation 2 11 3 2 3" xfId="2705" xr:uid="{00000000-0005-0000-0000-000010070000}"/>
    <cellStyle name="Calculation 2 11 3 2 3 2" xfId="24539" xr:uid="{00000000-0005-0000-0000-000011070000}"/>
    <cellStyle name="Calculation 2 11 3 2 3 3" xfId="16703" xr:uid="{00000000-0005-0000-0000-000012070000}"/>
    <cellStyle name="Calculation 2 11 3 2 3 4" xfId="37313" xr:uid="{00000000-0005-0000-0000-000013070000}"/>
    <cellStyle name="Calculation 2 11 3 2 4" xfId="24537" xr:uid="{00000000-0005-0000-0000-000014070000}"/>
    <cellStyle name="Calculation 2 11 3 2 5" xfId="16701" xr:uid="{00000000-0005-0000-0000-000015070000}"/>
    <cellStyle name="Calculation 2 11 3 2 6" xfId="37311" xr:uid="{00000000-0005-0000-0000-000016070000}"/>
    <cellStyle name="Calculation 2 11 3 3" xfId="2706" xr:uid="{00000000-0005-0000-0000-000017070000}"/>
    <cellStyle name="Calculation 2 11 3 3 2" xfId="24540" xr:uid="{00000000-0005-0000-0000-000018070000}"/>
    <cellStyle name="Calculation 2 11 3 3 3" xfId="16704" xr:uid="{00000000-0005-0000-0000-000019070000}"/>
    <cellStyle name="Calculation 2 11 3 3 4" xfId="37314" xr:uid="{00000000-0005-0000-0000-00001A070000}"/>
    <cellStyle name="Calculation 2 11 3 4" xfId="2707" xr:uid="{00000000-0005-0000-0000-00001B070000}"/>
    <cellStyle name="Calculation 2 11 3 4 2" xfId="24541" xr:uid="{00000000-0005-0000-0000-00001C070000}"/>
    <cellStyle name="Calculation 2 11 3 4 3" xfId="16705" xr:uid="{00000000-0005-0000-0000-00001D070000}"/>
    <cellStyle name="Calculation 2 11 3 4 4" xfId="37315" xr:uid="{00000000-0005-0000-0000-00001E070000}"/>
    <cellStyle name="Calculation 2 11 3 5" xfId="24536" xr:uid="{00000000-0005-0000-0000-00001F070000}"/>
    <cellStyle name="Calculation 2 11 3 6" xfId="16700" xr:uid="{00000000-0005-0000-0000-000020070000}"/>
    <cellStyle name="Calculation 2 11 3 7" xfId="37310" xr:uid="{00000000-0005-0000-0000-000021070000}"/>
    <cellStyle name="Calculation 2 11 4" xfId="2708" xr:uid="{00000000-0005-0000-0000-000022070000}"/>
    <cellStyle name="Calculation 2 11 4 2" xfId="24542" xr:uid="{00000000-0005-0000-0000-000023070000}"/>
    <cellStyle name="Calculation 2 11 4 3" xfId="16706" xr:uid="{00000000-0005-0000-0000-000024070000}"/>
    <cellStyle name="Calculation 2 11 4 4" xfId="37316" xr:uid="{00000000-0005-0000-0000-000025070000}"/>
    <cellStyle name="Calculation 2 11 5" xfId="2709" xr:uid="{00000000-0005-0000-0000-000026070000}"/>
    <cellStyle name="Calculation 2 11 5 2" xfId="24543" xr:uid="{00000000-0005-0000-0000-000027070000}"/>
    <cellStyle name="Calculation 2 11 5 3" xfId="16707" xr:uid="{00000000-0005-0000-0000-000028070000}"/>
    <cellStyle name="Calculation 2 11 5 4" xfId="37317" xr:uid="{00000000-0005-0000-0000-000029070000}"/>
    <cellStyle name="Calculation 2 11 6" xfId="2710" xr:uid="{00000000-0005-0000-0000-00002A070000}"/>
    <cellStyle name="Calculation 2 11 6 2" xfId="24544" xr:uid="{00000000-0005-0000-0000-00002B070000}"/>
    <cellStyle name="Calculation 2 11 6 3" xfId="16708" xr:uid="{00000000-0005-0000-0000-00002C070000}"/>
    <cellStyle name="Calculation 2 11 6 4" xfId="37318" xr:uid="{00000000-0005-0000-0000-00002D070000}"/>
    <cellStyle name="Calculation 2 11 7" xfId="2711" xr:uid="{00000000-0005-0000-0000-00002E070000}"/>
    <cellStyle name="Calculation 2 11 7 2" xfId="24545" xr:uid="{00000000-0005-0000-0000-00002F070000}"/>
    <cellStyle name="Calculation 2 11 7 3" xfId="16709" xr:uid="{00000000-0005-0000-0000-000030070000}"/>
    <cellStyle name="Calculation 2 11 7 4" xfId="37319" xr:uid="{00000000-0005-0000-0000-000031070000}"/>
    <cellStyle name="Calculation 2 11 8" xfId="2712" xr:uid="{00000000-0005-0000-0000-000032070000}"/>
    <cellStyle name="Calculation 2 11 8 2" xfId="24546" xr:uid="{00000000-0005-0000-0000-000033070000}"/>
    <cellStyle name="Calculation 2 11 8 3" xfId="16710" xr:uid="{00000000-0005-0000-0000-000034070000}"/>
    <cellStyle name="Calculation 2 11 8 4" xfId="37320" xr:uid="{00000000-0005-0000-0000-000035070000}"/>
    <cellStyle name="Calculation 2 11 9" xfId="24529" xr:uid="{00000000-0005-0000-0000-000036070000}"/>
    <cellStyle name="Calculation 2 12" xfId="2713" xr:uid="{00000000-0005-0000-0000-000037070000}"/>
    <cellStyle name="Calculation 2 12 10" xfId="16711" xr:uid="{00000000-0005-0000-0000-000038070000}"/>
    <cellStyle name="Calculation 2 12 11" xfId="37321" xr:uid="{00000000-0005-0000-0000-000039070000}"/>
    <cellStyle name="Calculation 2 12 2" xfId="2714" xr:uid="{00000000-0005-0000-0000-00003A070000}"/>
    <cellStyle name="Calculation 2 12 2 2" xfId="2715" xr:uid="{00000000-0005-0000-0000-00003B070000}"/>
    <cellStyle name="Calculation 2 12 2 2 2" xfId="2716" xr:uid="{00000000-0005-0000-0000-00003C070000}"/>
    <cellStyle name="Calculation 2 12 2 2 2 2" xfId="24550" xr:uid="{00000000-0005-0000-0000-00003D070000}"/>
    <cellStyle name="Calculation 2 12 2 2 2 3" xfId="16714" xr:uid="{00000000-0005-0000-0000-00003E070000}"/>
    <cellStyle name="Calculation 2 12 2 2 2 4" xfId="37324" xr:uid="{00000000-0005-0000-0000-00003F070000}"/>
    <cellStyle name="Calculation 2 12 2 2 3" xfId="2717" xr:uid="{00000000-0005-0000-0000-000040070000}"/>
    <cellStyle name="Calculation 2 12 2 2 3 2" xfId="24551" xr:uid="{00000000-0005-0000-0000-000041070000}"/>
    <cellStyle name="Calculation 2 12 2 2 3 3" xfId="16715" xr:uid="{00000000-0005-0000-0000-000042070000}"/>
    <cellStyle name="Calculation 2 12 2 2 3 4" xfId="37325" xr:uid="{00000000-0005-0000-0000-000043070000}"/>
    <cellStyle name="Calculation 2 12 2 2 4" xfId="24549" xr:uid="{00000000-0005-0000-0000-000044070000}"/>
    <cellStyle name="Calculation 2 12 2 2 5" xfId="16713" xr:uid="{00000000-0005-0000-0000-000045070000}"/>
    <cellStyle name="Calculation 2 12 2 2 6" xfId="37323" xr:uid="{00000000-0005-0000-0000-000046070000}"/>
    <cellStyle name="Calculation 2 12 2 3" xfId="2718" xr:uid="{00000000-0005-0000-0000-000047070000}"/>
    <cellStyle name="Calculation 2 12 2 3 2" xfId="24552" xr:uid="{00000000-0005-0000-0000-000048070000}"/>
    <cellStyle name="Calculation 2 12 2 3 3" xfId="16716" xr:uid="{00000000-0005-0000-0000-000049070000}"/>
    <cellStyle name="Calculation 2 12 2 3 4" xfId="37326" xr:uid="{00000000-0005-0000-0000-00004A070000}"/>
    <cellStyle name="Calculation 2 12 2 4" xfId="2719" xr:uid="{00000000-0005-0000-0000-00004B070000}"/>
    <cellStyle name="Calculation 2 12 2 4 2" xfId="24553" xr:uid="{00000000-0005-0000-0000-00004C070000}"/>
    <cellStyle name="Calculation 2 12 2 4 3" xfId="16717" xr:uid="{00000000-0005-0000-0000-00004D070000}"/>
    <cellStyle name="Calculation 2 12 2 4 4" xfId="37327" xr:uid="{00000000-0005-0000-0000-00004E070000}"/>
    <cellStyle name="Calculation 2 12 2 5" xfId="24548" xr:uid="{00000000-0005-0000-0000-00004F070000}"/>
    <cellStyle name="Calculation 2 12 2 6" xfId="16712" xr:uid="{00000000-0005-0000-0000-000050070000}"/>
    <cellStyle name="Calculation 2 12 2 7" xfId="37322" xr:uid="{00000000-0005-0000-0000-000051070000}"/>
    <cellStyle name="Calculation 2 12 3" xfId="2720" xr:uid="{00000000-0005-0000-0000-000052070000}"/>
    <cellStyle name="Calculation 2 12 3 2" xfId="2721" xr:uid="{00000000-0005-0000-0000-000053070000}"/>
    <cellStyle name="Calculation 2 12 3 2 2" xfId="2722" xr:uid="{00000000-0005-0000-0000-000054070000}"/>
    <cellStyle name="Calculation 2 12 3 2 2 2" xfId="24556" xr:uid="{00000000-0005-0000-0000-000055070000}"/>
    <cellStyle name="Calculation 2 12 3 2 2 3" xfId="16720" xr:uid="{00000000-0005-0000-0000-000056070000}"/>
    <cellStyle name="Calculation 2 12 3 2 2 4" xfId="37330" xr:uid="{00000000-0005-0000-0000-000057070000}"/>
    <cellStyle name="Calculation 2 12 3 2 3" xfId="2723" xr:uid="{00000000-0005-0000-0000-000058070000}"/>
    <cellStyle name="Calculation 2 12 3 2 3 2" xfId="24557" xr:uid="{00000000-0005-0000-0000-000059070000}"/>
    <cellStyle name="Calculation 2 12 3 2 3 3" xfId="16721" xr:uid="{00000000-0005-0000-0000-00005A070000}"/>
    <cellStyle name="Calculation 2 12 3 2 3 4" xfId="37331" xr:uid="{00000000-0005-0000-0000-00005B070000}"/>
    <cellStyle name="Calculation 2 12 3 2 4" xfId="24555" xr:uid="{00000000-0005-0000-0000-00005C070000}"/>
    <cellStyle name="Calculation 2 12 3 2 5" xfId="16719" xr:uid="{00000000-0005-0000-0000-00005D070000}"/>
    <cellStyle name="Calculation 2 12 3 2 6" xfId="37329" xr:uid="{00000000-0005-0000-0000-00005E070000}"/>
    <cellStyle name="Calculation 2 12 3 3" xfId="2724" xr:uid="{00000000-0005-0000-0000-00005F070000}"/>
    <cellStyle name="Calculation 2 12 3 3 2" xfId="24558" xr:uid="{00000000-0005-0000-0000-000060070000}"/>
    <cellStyle name="Calculation 2 12 3 3 3" xfId="16722" xr:uid="{00000000-0005-0000-0000-000061070000}"/>
    <cellStyle name="Calculation 2 12 3 3 4" xfId="37332" xr:uid="{00000000-0005-0000-0000-000062070000}"/>
    <cellStyle name="Calculation 2 12 3 4" xfId="2725" xr:uid="{00000000-0005-0000-0000-000063070000}"/>
    <cellStyle name="Calculation 2 12 3 4 2" xfId="24559" xr:uid="{00000000-0005-0000-0000-000064070000}"/>
    <cellStyle name="Calculation 2 12 3 4 3" xfId="16723" xr:uid="{00000000-0005-0000-0000-000065070000}"/>
    <cellStyle name="Calculation 2 12 3 4 4" xfId="37333" xr:uid="{00000000-0005-0000-0000-000066070000}"/>
    <cellStyle name="Calculation 2 12 3 5" xfId="24554" xr:uid="{00000000-0005-0000-0000-000067070000}"/>
    <cellStyle name="Calculation 2 12 3 6" xfId="16718" xr:uid="{00000000-0005-0000-0000-000068070000}"/>
    <cellStyle name="Calculation 2 12 3 7" xfId="37328" xr:uid="{00000000-0005-0000-0000-000069070000}"/>
    <cellStyle name="Calculation 2 12 4" xfId="2726" xr:uid="{00000000-0005-0000-0000-00006A070000}"/>
    <cellStyle name="Calculation 2 12 4 2" xfId="24560" xr:uid="{00000000-0005-0000-0000-00006B070000}"/>
    <cellStyle name="Calculation 2 12 4 3" xfId="16724" xr:uid="{00000000-0005-0000-0000-00006C070000}"/>
    <cellStyle name="Calculation 2 12 4 4" xfId="37334" xr:uid="{00000000-0005-0000-0000-00006D070000}"/>
    <cellStyle name="Calculation 2 12 5" xfId="2727" xr:uid="{00000000-0005-0000-0000-00006E070000}"/>
    <cellStyle name="Calculation 2 12 5 2" xfId="24561" xr:uid="{00000000-0005-0000-0000-00006F070000}"/>
    <cellStyle name="Calculation 2 12 5 3" xfId="16725" xr:uid="{00000000-0005-0000-0000-000070070000}"/>
    <cellStyle name="Calculation 2 12 5 4" xfId="37335" xr:uid="{00000000-0005-0000-0000-000071070000}"/>
    <cellStyle name="Calculation 2 12 6" xfId="2728" xr:uid="{00000000-0005-0000-0000-000072070000}"/>
    <cellStyle name="Calculation 2 12 6 2" xfId="24562" xr:uid="{00000000-0005-0000-0000-000073070000}"/>
    <cellStyle name="Calculation 2 12 6 3" xfId="16726" xr:uid="{00000000-0005-0000-0000-000074070000}"/>
    <cellStyle name="Calculation 2 12 6 4" xfId="37336" xr:uid="{00000000-0005-0000-0000-000075070000}"/>
    <cellStyle name="Calculation 2 12 7" xfId="2729" xr:uid="{00000000-0005-0000-0000-000076070000}"/>
    <cellStyle name="Calculation 2 12 7 2" xfId="24563" xr:uid="{00000000-0005-0000-0000-000077070000}"/>
    <cellStyle name="Calculation 2 12 7 3" xfId="16727" xr:uid="{00000000-0005-0000-0000-000078070000}"/>
    <cellStyle name="Calculation 2 12 7 4" xfId="37337" xr:uid="{00000000-0005-0000-0000-000079070000}"/>
    <cellStyle name="Calculation 2 12 8" xfId="2730" xr:uid="{00000000-0005-0000-0000-00007A070000}"/>
    <cellStyle name="Calculation 2 12 8 2" xfId="24564" xr:uid="{00000000-0005-0000-0000-00007B070000}"/>
    <cellStyle name="Calculation 2 12 8 3" xfId="16728" xr:uid="{00000000-0005-0000-0000-00007C070000}"/>
    <cellStyle name="Calculation 2 12 8 4" xfId="37338" xr:uid="{00000000-0005-0000-0000-00007D070000}"/>
    <cellStyle name="Calculation 2 12 9" xfId="24547" xr:uid="{00000000-0005-0000-0000-00007E070000}"/>
    <cellStyle name="Calculation 2 13" xfId="2731" xr:uid="{00000000-0005-0000-0000-00007F070000}"/>
    <cellStyle name="Calculation 2 13 10" xfId="16729" xr:uid="{00000000-0005-0000-0000-000080070000}"/>
    <cellStyle name="Calculation 2 13 11" xfId="37339" xr:uid="{00000000-0005-0000-0000-000081070000}"/>
    <cellStyle name="Calculation 2 13 2" xfId="2732" xr:uid="{00000000-0005-0000-0000-000082070000}"/>
    <cellStyle name="Calculation 2 13 2 2" xfId="2733" xr:uid="{00000000-0005-0000-0000-000083070000}"/>
    <cellStyle name="Calculation 2 13 2 2 2" xfId="2734" xr:uid="{00000000-0005-0000-0000-000084070000}"/>
    <cellStyle name="Calculation 2 13 2 2 2 2" xfId="24568" xr:uid="{00000000-0005-0000-0000-000085070000}"/>
    <cellStyle name="Calculation 2 13 2 2 2 3" xfId="16732" xr:uid="{00000000-0005-0000-0000-000086070000}"/>
    <cellStyle name="Calculation 2 13 2 2 2 4" xfId="37342" xr:uid="{00000000-0005-0000-0000-000087070000}"/>
    <cellStyle name="Calculation 2 13 2 2 3" xfId="2735" xr:uid="{00000000-0005-0000-0000-000088070000}"/>
    <cellStyle name="Calculation 2 13 2 2 3 2" xfId="24569" xr:uid="{00000000-0005-0000-0000-000089070000}"/>
    <cellStyle name="Calculation 2 13 2 2 3 3" xfId="16733" xr:uid="{00000000-0005-0000-0000-00008A070000}"/>
    <cellStyle name="Calculation 2 13 2 2 3 4" xfId="37343" xr:uid="{00000000-0005-0000-0000-00008B070000}"/>
    <cellStyle name="Calculation 2 13 2 2 4" xfId="24567" xr:uid="{00000000-0005-0000-0000-00008C070000}"/>
    <cellStyle name="Calculation 2 13 2 2 5" xfId="16731" xr:uid="{00000000-0005-0000-0000-00008D070000}"/>
    <cellStyle name="Calculation 2 13 2 2 6" xfId="37341" xr:uid="{00000000-0005-0000-0000-00008E070000}"/>
    <cellStyle name="Calculation 2 13 2 3" xfId="2736" xr:uid="{00000000-0005-0000-0000-00008F070000}"/>
    <cellStyle name="Calculation 2 13 2 3 2" xfId="24570" xr:uid="{00000000-0005-0000-0000-000090070000}"/>
    <cellStyle name="Calculation 2 13 2 3 3" xfId="16734" xr:uid="{00000000-0005-0000-0000-000091070000}"/>
    <cellStyle name="Calculation 2 13 2 3 4" xfId="37344" xr:uid="{00000000-0005-0000-0000-000092070000}"/>
    <cellStyle name="Calculation 2 13 2 4" xfId="2737" xr:uid="{00000000-0005-0000-0000-000093070000}"/>
    <cellStyle name="Calculation 2 13 2 4 2" xfId="24571" xr:uid="{00000000-0005-0000-0000-000094070000}"/>
    <cellStyle name="Calculation 2 13 2 4 3" xfId="16735" xr:uid="{00000000-0005-0000-0000-000095070000}"/>
    <cellStyle name="Calculation 2 13 2 4 4" xfId="37345" xr:uid="{00000000-0005-0000-0000-000096070000}"/>
    <cellStyle name="Calculation 2 13 2 5" xfId="24566" xr:uid="{00000000-0005-0000-0000-000097070000}"/>
    <cellStyle name="Calculation 2 13 2 6" xfId="16730" xr:uid="{00000000-0005-0000-0000-000098070000}"/>
    <cellStyle name="Calculation 2 13 2 7" xfId="37340" xr:uid="{00000000-0005-0000-0000-000099070000}"/>
    <cellStyle name="Calculation 2 13 3" xfId="2738" xr:uid="{00000000-0005-0000-0000-00009A070000}"/>
    <cellStyle name="Calculation 2 13 3 2" xfId="2739" xr:uid="{00000000-0005-0000-0000-00009B070000}"/>
    <cellStyle name="Calculation 2 13 3 2 2" xfId="2740" xr:uid="{00000000-0005-0000-0000-00009C070000}"/>
    <cellStyle name="Calculation 2 13 3 2 2 2" xfId="24574" xr:uid="{00000000-0005-0000-0000-00009D070000}"/>
    <cellStyle name="Calculation 2 13 3 2 2 3" xfId="16738" xr:uid="{00000000-0005-0000-0000-00009E070000}"/>
    <cellStyle name="Calculation 2 13 3 2 2 4" xfId="37348" xr:uid="{00000000-0005-0000-0000-00009F070000}"/>
    <cellStyle name="Calculation 2 13 3 2 3" xfId="2741" xr:uid="{00000000-0005-0000-0000-0000A0070000}"/>
    <cellStyle name="Calculation 2 13 3 2 3 2" xfId="24575" xr:uid="{00000000-0005-0000-0000-0000A1070000}"/>
    <cellStyle name="Calculation 2 13 3 2 3 3" xfId="16739" xr:uid="{00000000-0005-0000-0000-0000A2070000}"/>
    <cellStyle name="Calculation 2 13 3 2 3 4" xfId="37349" xr:uid="{00000000-0005-0000-0000-0000A3070000}"/>
    <cellStyle name="Calculation 2 13 3 2 4" xfId="24573" xr:uid="{00000000-0005-0000-0000-0000A4070000}"/>
    <cellStyle name="Calculation 2 13 3 2 5" xfId="16737" xr:uid="{00000000-0005-0000-0000-0000A5070000}"/>
    <cellStyle name="Calculation 2 13 3 2 6" xfId="37347" xr:uid="{00000000-0005-0000-0000-0000A6070000}"/>
    <cellStyle name="Calculation 2 13 3 3" xfId="2742" xr:uid="{00000000-0005-0000-0000-0000A7070000}"/>
    <cellStyle name="Calculation 2 13 3 3 2" xfId="24576" xr:uid="{00000000-0005-0000-0000-0000A8070000}"/>
    <cellStyle name="Calculation 2 13 3 3 3" xfId="16740" xr:uid="{00000000-0005-0000-0000-0000A9070000}"/>
    <cellStyle name="Calculation 2 13 3 3 4" xfId="37350" xr:uid="{00000000-0005-0000-0000-0000AA070000}"/>
    <cellStyle name="Calculation 2 13 3 4" xfId="2743" xr:uid="{00000000-0005-0000-0000-0000AB070000}"/>
    <cellStyle name="Calculation 2 13 3 4 2" xfId="24577" xr:uid="{00000000-0005-0000-0000-0000AC070000}"/>
    <cellStyle name="Calculation 2 13 3 4 3" xfId="16741" xr:uid="{00000000-0005-0000-0000-0000AD070000}"/>
    <cellStyle name="Calculation 2 13 3 4 4" xfId="37351" xr:uid="{00000000-0005-0000-0000-0000AE070000}"/>
    <cellStyle name="Calculation 2 13 3 5" xfId="24572" xr:uid="{00000000-0005-0000-0000-0000AF070000}"/>
    <cellStyle name="Calculation 2 13 3 6" xfId="16736" xr:uid="{00000000-0005-0000-0000-0000B0070000}"/>
    <cellStyle name="Calculation 2 13 3 7" xfId="37346" xr:uid="{00000000-0005-0000-0000-0000B1070000}"/>
    <cellStyle name="Calculation 2 13 4" xfId="2744" xr:uid="{00000000-0005-0000-0000-0000B2070000}"/>
    <cellStyle name="Calculation 2 13 4 2" xfId="24578" xr:uid="{00000000-0005-0000-0000-0000B3070000}"/>
    <cellStyle name="Calculation 2 13 4 3" xfId="16742" xr:uid="{00000000-0005-0000-0000-0000B4070000}"/>
    <cellStyle name="Calculation 2 13 4 4" xfId="37352" xr:uid="{00000000-0005-0000-0000-0000B5070000}"/>
    <cellStyle name="Calculation 2 13 5" xfId="2745" xr:uid="{00000000-0005-0000-0000-0000B6070000}"/>
    <cellStyle name="Calculation 2 13 5 2" xfId="24579" xr:uid="{00000000-0005-0000-0000-0000B7070000}"/>
    <cellStyle name="Calculation 2 13 5 3" xfId="16743" xr:uid="{00000000-0005-0000-0000-0000B8070000}"/>
    <cellStyle name="Calculation 2 13 5 4" xfId="37353" xr:uid="{00000000-0005-0000-0000-0000B9070000}"/>
    <cellStyle name="Calculation 2 13 6" xfId="2746" xr:uid="{00000000-0005-0000-0000-0000BA070000}"/>
    <cellStyle name="Calculation 2 13 6 2" xfId="24580" xr:uid="{00000000-0005-0000-0000-0000BB070000}"/>
    <cellStyle name="Calculation 2 13 6 3" xfId="16744" xr:uid="{00000000-0005-0000-0000-0000BC070000}"/>
    <cellStyle name="Calculation 2 13 6 4" xfId="37354" xr:uid="{00000000-0005-0000-0000-0000BD070000}"/>
    <cellStyle name="Calculation 2 13 7" xfId="2747" xr:uid="{00000000-0005-0000-0000-0000BE070000}"/>
    <cellStyle name="Calculation 2 13 7 2" xfId="24581" xr:uid="{00000000-0005-0000-0000-0000BF070000}"/>
    <cellStyle name="Calculation 2 13 7 3" xfId="16745" xr:uid="{00000000-0005-0000-0000-0000C0070000}"/>
    <cellStyle name="Calculation 2 13 7 4" xfId="37355" xr:uid="{00000000-0005-0000-0000-0000C1070000}"/>
    <cellStyle name="Calculation 2 13 8" xfId="2748" xr:uid="{00000000-0005-0000-0000-0000C2070000}"/>
    <cellStyle name="Calculation 2 13 8 2" xfId="24582" xr:uid="{00000000-0005-0000-0000-0000C3070000}"/>
    <cellStyle name="Calculation 2 13 8 3" xfId="16746" xr:uid="{00000000-0005-0000-0000-0000C4070000}"/>
    <cellStyle name="Calculation 2 13 8 4" xfId="37356" xr:uid="{00000000-0005-0000-0000-0000C5070000}"/>
    <cellStyle name="Calculation 2 13 9" xfId="24565" xr:uid="{00000000-0005-0000-0000-0000C6070000}"/>
    <cellStyle name="Calculation 2 14" xfId="2749" xr:uid="{00000000-0005-0000-0000-0000C7070000}"/>
    <cellStyle name="Calculation 2 14 10" xfId="16747" xr:uid="{00000000-0005-0000-0000-0000C8070000}"/>
    <cellStyle name="Calculation 2 14 11" xfId="37357" xr:uid="{00000000-0005-0000-0000-0000C9070000}"/>
    <cellStyle name="Calculation 2 14 2" xfId="2750" xr:uid="{00000000-0005-0000-0000-0000CA070000}"/>
    <cellStyle name="Calculation 2 14 2 2" xfId="2751" xr:uid="{00000000-0005-0000-0000-0000CB070000}"/>
    <cellStyle name="Calculation 2 14 2 2 2" xfId="2752" xr:uid="{00000000-0005-0000-0000-0000CC070000}"/>
    <cellStyle name="Calculation 2 14 2 2 2 2" xfId="24586" xr:uid="{00000000-0005-0000-0000-0000CD070000}"/>
    <cellStyle name="Calculation 2 14 2 2 2 3" xfId="16750" xr:uid="{00000000-0005-0000-0000-0000CE070000}"/>
    <cellStyle name="Calculation 2 14 2 2 2 4" xfId="37360" xr:uid="{00000000-0005-0000-0000-0000CF070000}"/>
    <cellStyle name="Calculation 2 14 2 2 3" xfId="2753" xr:uid="{00000000-0005-0000-0000-0000D0070000}"/>
    <cellStyle name="Calculation 2 14 2 2 3 2" xfId="24587" xr:uid="{00000000-0005-0000-0000-0000D1070000}"/>
    <cellStyle name="Calculation 2 14 2 2 3 3" xfId="16751" xr:uid="{00000000-0005-0000-0000-0000D2070000}"/>
    <cellStyle name="Calculation 2 14 2 2 3 4" xfId="37361" xr:uid="{00000000-0005-0000-0000-0000D3070000}"/>
    <cellStyle name="Calculation 2 14 2 2 4" xfId="24585" xr:uid="{00000000-0005-0000-0000-0000D4070000}"/>
    <cellStyle name="Calculation 2 14 2 2 5" xfId="16749" xr:uid="{00000000-0005-0000-0000-0000D5070000}"/>
    <cellStyle name="Calculation 2 14 2 2 6" xfId="37359" xr:uid="{00000000-0005-0000-0000-0000D6070000}"/>
    <cellStyle name="Calculation 2 14 2 3" xfId="2754" xr:uid="{00000000-0005-0000-0000-0000D7070000}"/>
    <cellStyle name="Calculation 2 14 2 3 2" xfId="24588" xr:uid="{00000000-0005-0000-0000-0000D8070000}"/>
    <cellStyle name="Calculation 2 14 2 3 3" xfId="16752" xr:uid="{00000000-0005-0000-0000-0000D9070000}"/>
    <cellStyle name="Calculation 2 14 2 3 4" xfId="37362" xr:uid="{00000000-0005-0000-0000-0000DA070000}"/>
    <cellStyle name="Calculation 2 14 2 4" xfId="2755" xr:uid="{00000000-0005-0000-0000-0000DB070000}"/>
    <cellStyle name="Calculation 2 14 2 4 2" xfId="24589" xr:uid="{00000000-0005-0000-0000-0000DC070000}"/>
    <cellStyle name="Calculation 2 14 2 4 3" xfId="16753" xr:uid="{00000000-0005-0000-0000-0000DD070000}"/>
    <cellStyle name="Calculation 2 14 2 4 4" xfId="37363" xr:uid="{00000000-0005-0000-0000-0000DE070000}"/>
    <cellStyle name="Calculation 2 14 2 5" xfId="24584" xr:uid="{00000000-0005-0000-0000-0000DF070000}"/>
    <cellStyle name="Calculation 2 14 2 6" xfId="16748" xr:uid="{00000000-0005-0000-0000-0000E0070000}"/>
    <cellStyle name="Calculation 2 14 2 7" xfId="37358" xr:uid="{00000000-0005-0000-0000-0000E1070000}"/>
    <cellStyle name="Calculation 2 14 3" xfId="2756" xr:uid="{00000000-0005-0000-0000-0000E2070000}"/>
    <cellStyle name="Calculation 2 14 3 2" xfId="2757" xr:uid="{00000000-0005-0000-0000-0000E3070000}"/>
    <cellStyle name="Calculation 2 14 3 2 2" xfId="2758" xr:uid="{00000000-0005-0000-0000-0000E4070000}"/>
    <cellStyle name="Calculation 2 14 3 2 2 2" xfId="24592" xr:uid="{00000000-0005-0000-0000-0000E5070000}"/>
    <cellStyle name="Calculation 2 14 3 2 2 3" xfId="16756" xr:uid="{00000000-0005-0000-0000-0000E6070000}"/>
    <cellStyle name="Calculation 2 14 3 2 2 4" xfId="37366" xr:uid="{00000000-0005-0000-0000-0000E7070000}"/>
    <cellStyle name="Calculation 2 14 3 2 3" xfId="2759" xr:uid="{00000000-0005-0000-0000-0000E8070000}"/>
    <cellStyle name="Calculation 2 14 3 2 3 2" xfId="24593" xr:uid="{00000000-0005-0000-0000-0000E9070000}"/>
    <cellStyle name="Calculation 2 14 3 2 3 3" xfId="16757" xr:uid="{00000000-0005-0000-0000-0000EA070000}"/>
    <cellStyle name="Calculation 2 14 3 2 3 4" xfId="37367" xr:uid="{00000000-0005-0000-0000-0000EB070000}"/>
    <cellStyle name="Calculation 2 14 3 2 4" xfId="24591" xr:uid="{00000000-0005-0000-0000-0000EC070000}"/>
    <cellStyle name="Calculation 2 14 3 2 5" xfId="16755" xr:uid="{00000000-0005-0000-0000-0000ED070000}"/>
    <cellStyle name="Calculation 2 14 3 2 6" xfId="37365" xr:uid="{00000000-0005-0000-0000-0000EE070000}"/>
    <cellStyle name="Calculation 2 14 3 3" xfId="2760" xr:uid="{00000000-0005-0000-0000-0000EF070000}"/>
    <cellStyle name="Calculation 2 14 3 3 2" xfId="24594" xr:uid="{00000000-0005-0000-0000-0000F0070000}"/>
    <cellStyle name="Calculation 2 14 3 3 3" xfId="16758" xr:uid="{00000000-0005-0000-0000-0000F1070000}"/>
    <cellStyle name="Calculation 2 14 3 3 4" xfId="37368" xr:uid="{00000000-0005-0000-0000-0000F2070000}"/>
    <cellStyle name="Calculation 2 14 3 4" xfId="2761" xr:uid="{00000000-0005-0000-0000-0000F3070000}"/>
    <cellStyle name="Calculation 2 14 3 4 2" xfId="24595" xr:uid="{00000000-0005-0000-0000-0000F4070000}"/>
    <cellStyle name="Calculation 2 14 3 4 3" xfId="16759" xr:uid="{00000000-0005-0000-0000-0000F5070000}"/>
    <cellStyle name="Calculation 2 14 3 4 4" xfId="37369" xr:uid="{00000000-0005-0000-0000-0000F6070000}"/>
    <cellStyle name="Calculation 2 14 3 5" xfId="24590" xr:uid="{00000000-0005-0000-0000-0000F7070000}"/>
    <cellStyle name="Calculation 2 14 3 6" xfId="16754" xr:uid="{00000000-0005-0000-0000-0000F8070000}"/>
    <cellStyle name="Calculation 2 14 3 7" xfId="37364" xr:uid="{00000000-0005-0000-0000-0000F9070000}"/>
    <cellStyle name="Calculation 2 14 4" xfId="2762" xr:uid="{00000000-0005-0000-0000-0000FA070000}"/>
    <cellStyle name="Calculation 2 14 4 2" xfId="24596" xr:uid="{00000000-0005-0000-0000-0000FB070000}"/>
    <cellStyle name="Calculation 2 14 4 3" xfId="16760" xr:uid="{00000000-0005-0000-0000-0000FC070000}"/>
    <cellStyle name="Calculation 2 14 4 4" xfId="37370" xr:uid="{00000000-0005-0000-0000-0000FD070000}"/>
    <cellStyle name="Calculation 2 14 5" xfId="2763" xr:uid="{00000000-0005-0000-0000-0000FE070000}"/>
    <cellStyle name="Calculation 2 14 5 2" xfId="24597" xr:uid="{00000000-0005-0000-0000-0000FF070000}"/>
    <cellStyle name="Calculation 2 14 5 3" xfId="16761" xr:uid="{00000000-0005-0000-0000-000000080000}"/>
    <cellStyle name="Calculation 2 14 5 4" xfId="37371" xr:uid="{00000000-0005-0000-0000-000001080000}"/>
    <cellStyle name="Calculation 2 14 6" xfId="2764" xr:uid="{00000000-0005-0000-0000-000002080000}"/>
    <cellStyle name="Calculation 2 14 6 2" xfId="24598" xr:uid="{00000000-0005-0000-0000-000003080000}"/>
    <cellStyle name="Calculation 2 14 6 3" xfId="16762" xr:uid="{00000000-0005-0000-0000-000004080000}"/>
    <cellStyle name="Calculation 2 14 6 4" xfId="37372" xr:uid="{00000000-0005-0000-0000-000005080000}"/>
    <cellStyle name="Calculation 2 14 7" xfId="2765" xr:uid="{00000000-0005-0000-0000-000006080000}"/>
    <cellStyle name="Calculation 2 14 7 2" xfId="24599" xr:uid="{00000000-0005-0000-0000-000007080000}"/>
    <cellStyle name="Calculation 2 14 7 3" xfId="16763" xr:uid="{00000000-0005-0000-0000-000008080000}"/>
    <cellStyle name="Calculation 2 14 7 4" xfId="37373" xr:uid="{00000000-0005-0000-0000-000009080000}"/>
    <cellStyle name="Calculation 2 14 8" xfId="2766" xr:uid="{00000000-0005-0000-0000-00000A080000}"/>
    <cellStyle name="Calculation 2 14 8 2" xfId="24600" xr:uid="{00000000-0005-0000-0000-00000B080000}"/>
    <cellStyle name="Calculation 2 14 8 3" xfId="16764" xr:uid="{00000000-0005-0000-0000-00000C080000}"/>
    <cellStyle name="Calculation 2 14 8 4" xfId="37374" xr:uid="{00000000-0005-0000-0000-00000D080000}"/>
    <cellStyle name="Calculation 2 14 9" xfId="24583" xr:uid="{00000000-0005-0000-0000-00000E080000}"/>
    <cellStyle name="Calculation 2 15" xfId="2767" xr:uid="{00000000-0005-0000-0000-00000F080000}"/>
    <cellStyle name="Calculation 2 15 10" xfId="16765" xr:uid="{00000000-0005-0000-0000-000010080000}"/>
    <cellStyle name="Calculation 2 15 11" xfId="37375" xr:uid="{00000000-0005-0000-0000-000011080000}"/>
    <cellStyle name="Calculation 2 15 2" xfId="2768" xr:uid="{00000000-0005-0000-0000-000012080000}"/>
    <cellStyle name="Calculation 2 15 2 2" xfId="2769" xr:uid="{00000000-0005-0000-0000-000013080000}"/>
    <cellStyle name="Calculation 2 15 2 2 2" xfId="2770" xr:uid="{00000000-0005-0000-0000-000014080000}"/>
    <cellStyle name="Calculation 2 15 2 2 2 2" xfId="24604" xr:uid="{00000000-0005-0000-0000-000015080000}"/>
    <cellStyle name="Calculation 2 15 2 2 2 3" xfId="16768" xr:uid="{00000000-0005-0000-0000-000016080000}"/>
    <cellStyle name="Calculation 2 15 2 2 2 4" xfId="37378" xr:uid="{00000000-0005-0000-0000-000017080000}"/>
    <cellStyle name="Calculation 2 15 2 2 3" xfId="2771" xr:uid="{00000000-0005-0000-0000-000018080000}"/>
    <cellStyle name="Calculation 2 15 2 2 3 2" xfId="24605" xr:uid="{00000000-0005-0000-0000-000019080000}"/>
    <cellStyle name="Calculation 2 15 2 2 3 3" xfId="16769" xr:uid="{00000000-0005-0000-0000-00001A080000}"/>
    <cellStyle name="Calculation 2 15 2 2 3 4" xfId="37379" xr:uid="{00000000-0005-0000-0000-00001B080000}"/>
    <cellStyle name="Calculation 2 15 2 2 4" xfId="24603" xr:uid="{00000000-0005-0000-0000-00001C080000}"/>
    <cellStyle name="Calculation 2 15 2 2 5" xfId="16767" xr:uid="{00000000-0005-0000-0000-00001D080000}"/>
    <cellStyle name="Calculation 2 15 2 2 6" xfId="37377" xr:uid="{00000000-0005-0000-0000-00001E080000}"/>
    <cellStyle name="Calculation 2 15 2 3" xfId="2772" xr:uid="{00000000-0005-0000-0000-00001F080000}"/>
    <cellStyle name="Calculation 2 15 2 3 2" xfId="24606" xr:uid="{00000000-0005-0000-0000-000020080000}"/>
    <cellStyle name="Calculation 2 15 2 3 3" xfId="16770" xr:uid="{00000000-0005-0000-0000-000021080000}"/>
    <cellStyle name="Calculation 2 15 2 3 4" xfId="37380" xr:uid="{00000000-0005-0000-0000-000022080000}"/>
    <cellStyle name="Calculation 2 15 2 4" xfId="2773" xr:uid="{00000000-0005-0000-0000-000023080000}"/>
    <cellStyle name="Calculation 2 15 2 4 2" xfId="24607" xr:uid="{00000000-0005-0000-0000-000024080000}"/>
    <cellStyle name="Calculation 2 15 2 4 3" xfId="16771" xr:uid="{00000000-0005-0000-0000-000025080000}"/>
    <cellStyle name="Calculation 2 15 2 4 4" xfId="37381" xr:uid="{00000000-0005-0000-0000-000026080000}"/>
    <cellStyle name="Calculation 2 15 2 5" xfId="24602" xr:uid="{00000000-0005-0000-0000-000027080000}"/>
    <cellStyle name="Calculation 2 15 2 6" xfId="16766" xr:uid="{00000000-0005-0000-0000-000028080000}"/>
    <cellStyle name="Calculation 2 15 2 7" xfId="37376" xr:uid="{00000000-0005-0000-0000-000029080000}"/>
    <cellStyle name="Calculation 2 15 3" xfId="2774" xr:uid="{00000000-0005-0000-0000-00002A080000}"/>
    <cellStyle name="Calculation 2 15 3 2" xfId="2775" xr:uid="{00000000-0005-0000-0000-00002B080000}"/>
    <cellStyle name="Calculation 2 15 3 2 2" xfId="2776" xr:uid="{00000000-0005-0000-0000-00002C080000}"/>
    <cellStyle name="Calculation 2 15 3 2 2 2" xfId="24610" xr:uid="{00000000-0005-0000-0000-00002D080000}"/>
    <cellStyle name="Calculation 2 15 3 2 2 3" xfId="16774" xr:uid="{00000000-0005-0000-0000-00002E080000}"/>
    <cellStyle name="Calculation 2 15 3 2 2 4" xfId="37384" xr:uid="{00000000-0005-0000-0000-00002F080000}"/>
    <cellStyle name="Calculation 2 15 3 2 3" xfId="2777" xr:uid="{00000000-0005-0000-0000-000030080000}"/>
    <cellStyle name="Calculation 2 15 3 2 3 2" xfId="24611" xr:uid="{00000000-0005-0000-0000-000031080000}"/>
    <cellStyle name="Calculation 2 15 3 2 3 3" xfId="16775" xr:uid="{00000000-0005-0000-0000-000032080000}"/>
    <cellStyle name="Calculation 2 15 3 2 3 4" xfId="37385" xr:uid="{00000000-0005-0000-0000-000033080000}"/>
    <cellStyle name="Calculation 2 15 3 2 4" xfId="24609" xr:uid="{00000000-0005-0000-0000-000034080000}"/>
    <cellStyle name="Calculation 2 15 3 2 5" xfId="16773" xr:uid="{00000000-0005-0000-0000-000035080000}"/>
    <cellStyle name="Calculation 2 15 3 2 6" xfId="37383" xr:uid="{00000000-0005-0000-0000-000036080000}"/>
    <cellStyle name="Calculation 2 15 3 3" xfId="2778" xr:uid="{00000000-0005-0000-0000-000037080000}"/>
    <cellStyle name="Calculation 2 15 3 3 2" xfId="24612" xr:uid="{00000000-0005-0000-0000-000038080000}"/>
    <cellStyle name="Calculation 2 15 3 3 3" xfId="16776" xr:uid="{00000000-0005-0000-0000-000039080000}"/>
    <cellStyle name="Calculation 2 15 3 3 4" xfId="37386" xr:uid="{00000000-0005-0000-0000-00003A080000}"/>
    <cellStyle name="Calculation 2 15 3 4" xfId="2779" xr:uid="{00000000-0005-0000-0000-00003B080000}"/>
    <cellStyle name="Calculation 2 15 3 4 2" xfId="24613" xr:uid="{00000000-0005-0000-0000-00003C080000}"/>
    <cellStyle name="Calculation 2 15 3 4 3" xfId="16777" xr:uid="{00000000-0005-0000-0000-00003D080000}"/>
    <cellStyle name="Calculation 2 15 3 4 4" xfId="37387" xr:uid="{00000000-0005-0000-0000-00003E080000}"/>
    <cellStyle name="Calculation 2 15 3 5" xfId="24608" xr:uid="{00000000-0005-0000-0000-00003F080000}"/>
    <cellStyle name="Calculation 2 15 3 6" xfId="16772" xr:uid="{00000000-0005-0000-0000-000040080000}"/>
    <cellStyle name="Calculation 2 15 3 7" xfId="37382" xr:uid="{00000000-0005-0000-0000-000041080000}"/>
    <cellStyle name="Calculation 2 15 4" xfId="2780" xr:uid="{00000000-0005-0000-0000-000042080000}"/>
    <cellStyle name="Calculation 2 15 4 2" xfId="24614" xr:uid="{00000000-0005-0000-0000-000043080000}"/>
    <cellStyle name="Calculation 2 15 4 3" xfId="16778" xr:uid="{00000000-0005-0000-0000-000044080000}"/>
    <cellStyle name="Calculation 2 15 4 4" xfId="37388" xr:uid="{00000000-0005-0000-0000-000045080000}"/>
    <cellStyle name="Calculation 2 15 5" xfId="2781" xr:uid="{00000000-0005-0000-0000-000046080000}"/>
    <cellStyle name="Calculation 2 15 5 2" xfId="24615" xr:uid="{00000000-0005-0000-0000-000047080000}"/>
    <cellStyle name="Calculation 2 15 5 3" xfId="16779" xr:uid="{00000000-0005-0000-0000-000048080000}"/>
    <cellStyle name="Calculation 2 15 5 4" xfId="37389" xr:uid="{00000000-0005-0000-0000-000049080000}"/>
    <cellStyle name="Calculation 2 15 6" xfId="2782" xr:uid="{00000000-0005-0000-0000-00004A080000}"/>
    <cellStyle name="Calculation 2 15 6 2" xfId="24616" xr:uid="{00000000-0005-0000-0000-00004B080000}"/>
    <cellStyle name="Calculation 2 15 6 3" xfId="16780" xr:uid="{00000000-0005-0000-0000-00004C080000}"/>
    <cellStyle name="Calculation 2 15 6 4" xfId="37390" xr:uid="{00000000-0005-0000-0000-00004D080000}"/>
    <cellStyle name="Calculation 2 15 7" xfId="2783" xr:uid="{00000000-0005-0000-0000-00004E080000}"/>
    <cellStyle name="Calculation 2 15 7 2" xfId="24617" xr:uid="{00000000-0005-0000-0000-00004F080000}"/>
    <cellStyle name="Calculation 2 15 7 3" xfId="16781" xr:uid="{00000000-0005-0000-0000-000050080000}"/>
    <cellStyle name="Calculation 2 15 7 4" xfId="37391" xr:uid="{00000000-0005-0000-0000-000051080000}"/>
    <cellStyle name="Calculation 2 15 8" xfId="2784" xr:uid="{00000000-0005-0000-0000-000052080000}"/>
    <cellStyle name="Calculation 2 15 8 2" xfId="24618" xr:uid="{00000000-0005-0000-0000-000053080000}"/>
    <cellStyle name="Calculation 2 15 8 3" xfId="16782" xr:uid="{00000000-0005-0000-0000-000054080000}"/>
    <cellStyle name="Calculation 2 15 8 4" xfId="37392" xr:uid="{00000000-0005-0000-0000-000055080000}"/>
    <cellStyle name="Calculation 2 15 9" xfId="24601" xr:uid="{00000000-0005-0000-0000-000056080000}"/>
    <cellStyle name="Calculation 2 16" xfId="2785" xr:uid="{00000000-0005-0000-0000-000057080000}"/>
    <cellStyle name="Calculation 2 16 10" xfId="16783" xr:uid="{00000000-0005-0000-0000-000058080000}"/>
    <cellStyle name="Calculation 2 16 11" xfId="37393" xr:uid="{00000000-0005-0000-0000-000059080000}"/>
    <cellStyle name="Calculation 2 16 2" xfId="2786" xr:uid="{00000000-0005-0000-0000-00005A080000}"/>
    <cellStyle name="Calculation 2 16 2 2" xfId="2787" xr:uid="{00000000-0005-0000-0000-00005B080000}"/>
    <cellStyle name="Calculation 2 16 2 2 2" xfId="2788" xr:uid="{00000000-0005-0000-0000-00005C080000}"/>
    <cellStyle name="Calculation 2 16 2 2 2 2" xfId="24622" xr:uid="{00000000-0005-0000-0000-00005D080000}"/>
    <cellStyle name="Calculation 2 16 2 2 2 3" xfId="16786" xr:uid="{00000000-0005-0000-0000-00005E080000}"/>
    <cellStyle name="Calculation 2 16 2 2 2 4" xfId="37396" xr:uid="{00000000-0005-0000-0000-00005F080000}"/>
    <cellStyle name="Calculation 2 16 2 2 3" xfId="2789" xr:uid="{00000000-0005-0000-0000-000060080000}"/>
    <cellStyle name="Calculation 2 16 2 2 3 2" xfId="24623" xr:uid="{00000000-0005-0000-0000-000061080000}"/>
    <cellStyle name="Calculation 2 16 2 2 3 3" xfId="16787" xr:uid="{00000000-0005-0000-0000-000062080000}"/>
    <cellStyle name="Calculation 2 16 2 2 3 4" xfId="37397" xr:uid="{00000000-0005-0000-0000-000063080000}"/>
    <cellStyle name="Calculation 2 16 2 2 4" xfId="24621" xr:uid="{00000000-0005-0000-0000-000064080000}"/>
    <cellStyle name="Calculation 2 16 2 2 5" xfId="16785" xr:uid="{00000000-0005-0000-0000-000065080000}"/>
    <cellStyle name="Calculation 2 16 2 2 6" xfId="37395" xr:uid="{00000000-0005-0000-0000-000066080000}"/>
    <cellStyle name="Calculation 2 16 2 3" xfId="2790" xr:uid="{00000000-0005-0000-0000-000067080000}"/>
    <cellStyle name="Calculation 2 16 2 3 2" xfId="24624" xr:uid="{00000000-0005-0000-0000-000068080000}"/>
    <cellStyle name="Calculation 2 16 2 3 3" xfId="16788" xr:uid="{00000000-0005-0000-0000-000069080000}"/>
    <cellStyle name="Calculation 2 16 2 3 4" xfId="37398" xr:uid="{00000000-0005-0000-0000-00006A080000}"/>
    <cellStyle name="Calculation 2 16 2 4" xfId="2791" xr:uid="{00000000-0005-0000-0000-00006B080000}"/>
    <cellStyle name="Calculation 2 16 2 4 2" xfId="24625" xr:uid="{00000000-0005-0000-0000-00006C080000}"/>
    <cellStyle name="Calculation 2 16 2 4 3" xfId="16789" xr:uid="{00000000-0005-0000-0000-00006D080000}"/>
    <cellStyle name="Calculation 2 16 2 4 4" xfId="37399" xr:uid="{00000000-0005-0000-0000-00006E080000}"/>
    <cellStyle name="Calculation 2 16 2 5" xfId="24620" xr:uid="{00000000-0005-0000-0000-00006F080000}"/>
    <cellStyle name="Calculation 2 16 2 6" xfId="16784" xr:uid="{00000000-0005-0000-0000-000070080000}"/>
    <cellStyle name="Calculation 2 16 2 7" xfId="37394" xr:uid="{00000000-0005-0000-0000-000071080000}"/>
    <cellStyle name="Calculation 2 16 3" xfId="2792" xr:uid="{00000000-0005-0000-0000-000072080000}"/>
    <cellStyle name="Calculation 2 16 3 2" xfId="2793" xr:uid="{00000000-0005-0000-0000-000073080000}"/>
    <cellStyle name="Calculation 2 16 3 2 2" xfId="2794" xr:uid="{00000000-0005-0000-0000-000074080000}"/>
    <cellStyle name="Calculation 2 16 3 2 2 2" xfId="24628" xr:uid="{00000000-0005-0000-0000-000075080000}"/>
    <cellStyle name="Calculation 2 16 3 2 2 3" xfId="16792" xr:uid="{00000000-0005-0000-0000-000076080000}"/>
    <cellStyle name="Calculation 2 16 3 2 2 4" xfId="37402" xr:uid="{00000000-0005-0000-0000-000077080000}"/>
    <cellStyle name="Calculation 2 16 3 2 3" xfId="2795" xr:uid="{00000000-0005-0000-0000-000078080000}"/>
    <cellStyle name="Calculation 2 16 3 2 3 2" xfId="24629" xr:uid="{00000000-0005-0000-0000-000079080000}"/>
    <cellStyle name="Calculation 2 16 3 2 3 3" xfId="16793" xr:uid="{00000000-0005-0000-0000-00007A080000}"/>
    <cellStyle name="Calculation 2 16 3 2 3 4" xfId="37403" xr:uid="{00000000-0005-0000-0000-00007B080000}"/>
    <cellStyle name="Calculation 2 16 3 2 4" xfId="24627" xr:uid="{00000000-0005-0000-0000-00007C080000}"/>
    <cellStyle name="Calculation 2 16 3 2 5" xfId="16791" xr:uid="{00000000-0005-0000-0000-00007D080000}"/>
    <cellStyle name="Calculation 2 16 3 2 6" xfId="37401" xr:uid="{00000000-0005-0000-0000-00007E080000}"/>
    <cellStyle name="Calculation 2 16 3 3" xfId="2796" xr:uid="{00000000-0005-0000-0000-00007F080000}"/>
    <cellStyle name="Calculation 2 16 3 3 2" xfId="24630" xr:uid="{00000000-0005-0000-0000-000080080000}"/>
    <cellStyle name="Calculation 2 16 3 3 3" xfId="16794" xr:uid="{00000000-0005-0000-0000-000081080000}"/>
    <cellStyle name="Calculation 2 16 3 3 4" xfId="37404" xr:uid="{00000000-0005-0000-0000-000082080000}"/>
    <cellStyle name="Calculation 2 16 3 4" xfId="2797" xr:uid="{00000000-0005-0000-0000-000083080000}"/>
    <cellStyle name="Calculation 2 16 3 4 2" xfId="24631" xr:uid="{00000000-0005-0000-0000-000084080000}"/>
    <cellStyle name="Calculation 2 16 3 4 3" xfId="16795" xr:uid="{00000000-0005-0000-0000-000085080000}"/>
    <cellStyle name="Calculation 2 16 3 4 4" xfId="37405" xr:uid="{00000000-0005-0000-0000-000086080000}"/>
    <cellStyle name="Calculation 2 16 3 5" xfId="24626" xr:uid="{00000000-0005-0000-0000-000087080000}"/>
    <cellStyle name="Calculation 2 16 3 6" xfId="16790" xr:uid="{00000000-0005-0000-0000-000088080000}"/>
    <cellStyle name="Calculation 2 16 3 7" xfId="37400" xr:uid="{00000000-0005-0000-0000-000089080000}"/>
    <cellStyle name="Calculation 2 16 4" xfId="2798" xr:uid="{00000000-0005-0000-0000-00008A080000}"/>
    <cellStyle name="Calculation 2 16 4 2" xfId="24632" xr:uid="{00000000-0005-0000-0000-00008B080000}"/>
    <cellStyle name="Calculation 2 16 4 3" xfId="16796" xr:uid="{00000000-0005-0000-0000-00008C080000}"/>
    <cellStyle name="Calculation 2 16 4 4" xfId="37406" xr:uid="{00000000-0005-0000-0000-00008D080000}"/>
    <cellStyle name="Calculation 2 16 5" xfId="2799" xr:uid="{00000000-0005-0000-0000-00008E080000}"/>
    <cellStyle name="Calculation 2 16 5 2" xfId="24633" xr:uid="{00000000-0005-0000-0000-00008F080000}"/>
    <cellStyle name="Calculation 2 16 5 3" xfId="16797" xr:uid="{00000000-0005-0000-0000-000090080000}"/>
    <cellStyle name="Calculation 2 16 5 4" xfId="37407" xr:uid="{00000000-0005-0000-0000-000091080000}"/>
    <cellStyle name="Calculation 2 16 6" xfId="2800" xr:uid="{00000000-0005-0000-0000-000092080000}"/>
    <cellStyle name="Calculation 2 16 6 2" xfId="24634" xr:uid="{00000000-0005-0000-0000-000093080000}"/>
    <cellStyle name="Calculation 2 16 6 3" xfId="16798" xr:uid="{00000000-0005-0000-0000-000094080000}"/>
    <cellStyle name="Calculation 2 16 6 4" xfId="37408" xr:uid="{00000000-0005-0000-0000-000095080000}"/>
    <cellStyle name="Calculation 2 16 7" xfId="2801" xr:uid="{00000000-0005-0000-0000-000096080000}"/>
    <cellStyle name="Calculation 2 16 7 2" xfId="24635" xr:uid="{00000000-0005-0000-0000-000097080000}"/>
    <cellStyle name="Calculation 2 16 7 3" xfId="16799" xr:uid="{00000000-0005-0000-0000-000098080000}"/>
    <cellStyle name="Calculation 2 16 7 4" xfId="37409" xr:uid="{00000000-0005-0000-0000-000099080000}"/>
    <cellStyle name="Calculation 2 16 8" xfId="2802" xr:uid="{00000000-0005-0000-0000-00009A080000}"/>
    <cellStyle name="Calculation 2 16 8 2" xfId="24636" xr:uid="{00000000-0005-0000-0000-00009B080000}"/>
    <cellStyle name="Calculation 2 16 8 3" xfId="16800" xr:uid="{00000000-0005-0000-0000-00009C080000}"/>
    <cellStyle name="Calculation 2 16 8 4" xfId="37410" xr:uid="{00000000-0005-0000-0000-00009D080000}"/>
    <cellStyle name="Calculation 2 16 9" xfId="24619" xr:uid="{00000000-0005-0000-0000-00009E080000}"/>
    <cellStyle name="Calculation 2 17" xfId="2803" xr:uid="{00000000-0005-0000-0000-00009F080000}"/>
    <cellStyle name="Calculation 2 17 10" xfId="16801" xr:uid="{00000000-0005-0000-0000-0000A0080000}"/>
    <cellStyle name="Calculation 2 17 11" xfId="37411" xr:uid="{00000000-0005-0000-0000-0000A1080000}"/>
    <cellStyle name="Calculation 2 17 2" xfId="2804" xr:uid="{00000000-0005-0000-0000-0000A2080000}"/>
    <cellStyle name="Calculation 2 17 2 2" xfId="2805" xr:uid="{00000000-0005-0000-0000-0000A3080000}"/>
    <cellStyle name="Calculation 2 17 2 2 2" xfId="2806" xr:uid="{00000000-0005-0000-0000-0000A4080000}"/>
    <cellStyle name="Calculation 2 17 2 2 2 2" xfId="24640" xr:uid="{00000000-0005-0000-0000-0000A5080000}"/>
    <cellStyle name="Calculation 2 17 2 2 2 3" xfId="16804" xr:uid="{00000000-0005-0000-0000-0000A6080000}"/>
    <cellStyle name="Calculation 2 17 2 2 2 4" xfId="37414" xr:uid="{00000000-0005-0000-0000-0000A7080000}"/>
    <cellStyle name="Calculation 2 17 2 2 3" xfId="2807" xr:uid="{00000000-0005-0000-0000-0000A8080000}"/>
    <cellStyle name="Calculation 2 17 2 2 3 2" xfId="24641" xr:uid="{00000000-0005-0000-0000-0000A9080000}"/>
    <cellStyle name="Calculation 2 17 2 2 3 3" xfId="16805" xr:uid="{00000000-0005-0000-0000-0000AA080000}"/>
    <cellStyle name="Calculation 2 17 2 2 3 4" xfId="37415" xr:uid="{00000000-0005-0000-0000-0000AB080000}"/>
    <cellStyle name="Calculation 2 17 2 2 4" xfId="24639" xr:uid="{00000000-0005-0000-0000-0000AC080000}"/>
    <cellStyle name="Calculation 2 17 2 2 5" xfId="16803" xr:uid="{00000000-0005-0000-0000-0000AD080000}"/>
    <cellStyle name="Calculation 2 17 2 2 6" xfId="37413" xr:uid="{00000000-0005-0000-0000-0000AE080000}"/>
    <cellStyle name="Calculation 2 17 2 3" xfId="2808" xr:uid="{00000000-0005-0000-0000-0000AF080000}"/>
    <cellStyle name="Calculation 2 17 2 3 2" xfId="24642" xr:uid="{00000000-0005-0000-0000-0000B0080000}"/>
    <cellStyle name="Calculation 2 17 2 3 3" xfId="16806" xr:uid="{00000000-0005-0000-0000-0000B1080000}"/>
    <cellStyle name="Calculation 2 17 2 3 4" xfId="37416" xr:uid="{00000000-0005-0000-0000-0000B2080000}"/>
    <cellStyle name="Calculation 2 17 2 4" xfId="2809" xr:uid="{00000000-0005-0000-0000-0000B3080000}"/>
    <cellStyle name="Calculation 2 17 2 4 2" xfId="24643" xr:uid="{00000000-0005-0000-0000-0000B4080000}"/>
    <cellStyle name="Calculation 2 17 2 4 3" xfId="16807" xr:uid="{00000000-0005-0000-0000-0000B5080000}"/>
    <cellStyle name="Calculation 2 17 2 4 4" xfId="37417" xr:uid="{00000000-0005-0000-0000-0000B6080000}"/>
    <cellStyle name="Calculation 2 17 2 5" xfId="24638" xr:uid="{00000000-0005-0000-0000-0000B7080000}"/>
    <cellStyle name="Calculation 2 17 2 6" xfId="16802" xr:uid="{00000000-0005-0000-0000-0000B8080000}"/>
    <cellStyle name="Calculation 2 17 2 7" xfId="37412" xr:uid="{00000000-0005-0000-0000-0000B9080000}"/>
    <cellStyle name="Calculation 2 17 3" xfId="2810" xr:uid="{00000000-0005-0000-0000-0000BA080000}"/>
    <cellStyle name="Calculation 2 17 3 2" xfId="2811" xr:uid="{00000000-0005-0000-0000-0000BB080000}"/>
    <cellStyle name="Calculation 2 17 3 2 2" xfId="2812" xr:uid="{00000000-0005-0000-0000-0000BC080000}"/>
    <cellStyle name="Calculation 2 17 3 2 2 2" xfId="24646" xr:uid="{00000000-0005-0000-0000-0000BD080000}"/>
    <cellStyle name="Calculation 2 17 3 2 2 3" xfId="16810" xr:uid="{00000000-0005-0000-0000-0000BE080000}"/>
    <cellStyle name="Calculation 2 17 3 2 2 4" xfId="37420" xr:uid="{00000000-0005-0000-0000-0000BF080000}"/>
    <cellStyle name="Calculation 2 17 3 2 3" xfId="2813" xr:uid="{00000000-0005-0000-0000-0000C0080000}"/>
    <cellStyle name="Calculation 2 17 3 2 3 2" xfId="24647" xr:uid="{00000000-0005-0000-0000-0000C1080000}"/>
    <cellStyle name="Calculation 2 17 3 2 3 3" xfId="16811" xr:uid="{00000000-0005-0000-0000-0000C2080000}"/>
    <cellStyle name="Calculation 2 17 3 2 3 4" xfId="37421" xr:uid="{00000000-0005-0000-0000-0000C3080000}"/>
    <cellStyle name="Calculation 2 17 3 2 4" xfId="24645" xr:uid="{00000000-0005-0000-0000-0000C4080000}"/>
    <cellStyle name="Calculation 2 17 3 2 5" xfId="16809" xr:uid="{00000000-0005-0000-0000-0000C5080000}"/>
    <cellStyle name="Calculation 2 17 3 2 6" xfId="37419" xr:uid="{00000000-0005-0000-0000-0000C6080000}"/>
    <cellStyle name="Calculation 2 17 3 3" xfId="2814" xr:uid="{00000000-0005-0000-0000-0000C7080000}"/>
    <cellStyle name="Calculation 2 17 3 3 2" xfId="24648" xr:uid="{00000000-0005-0000-0000-0000C8080000}"/>
    <cellStyle name="Calculation 2 17 3 3 3" xfId="16812" xr:uid="{00000000-0005-0000-0000-0000C9080000}"/>
    <cellStyle name="Calculation 2 17 3 3 4" xfId="37422" xr:uid="{00000000-0005-0000-0000-0000CA080000}"/>
    <cellStyle name="Calculation 2 17 3 4" xfId="2815" xr:uid="{00000000-0005-0000-0000-0000CB080000}"/>
    <cellStyle name="Calculation 2 17 3 4 2" xfId="24649" xr:uid="{00000000-0005-0000-0000-0000CC080000}"/>
    <cellStyle name="Calculation 2 17 3 4 3" xfId="16813" xr:uid="{00000000-0005-0000-0000-0000CD080000}"/>
    <cellStyle name="Calculation 2 17 3 4 4" xfId="37423" xr:uid="{00000000-0005-0000-0000-0000CE080000}"/>
    <cellStyle name="Calculation 2 17 3 5" xfId="24644" xr:uid="{00000000-0005-0000-0000-0000CF080000}"/>
    <cellStyle name="Calculation 2 17 3 6" xfId="16808" xr:uid="{00000000-0005-0000-0000-0000D0080000}"/>
    <cellStyle name="Calculation 2 17 3 7" xfId="37418" xr:uid="{00000000-0005-0000-0000-0000D1080000}"/>
    <cellStyle name="Calculation 2 17 4" xfId="2816" xr:uid="{00000000-0005-0000-0000-0000D2080000}"/>
    <cellStyle name="Calculation 2 17 4 2" xfId="24650" xr:uid="{00000000-0005-0000-0000-0000D3080000}"/>
    <cellStyle name="Calculation 2 17 4 3" xfId="16814" xr:uid="{00000000-0005-0000-0000-0000D4080000}"/>
    <cellStyle name="Calculation 2 17 4 4" xfId="37424" xr:uid="{00000000-0005-0000-0000-0000D5080000}"/>
    <cellStyle name="Calculation 2 17 5" xfId="2817" xr:uid="{00000000-0005-0000-0000-0000D6080000}"/>
    <cellStyle name="Calculation 2 17 5 2" xfId="24651" xr:uid="{00000000-0005-0000-0000-0000D7080000}"/>
    <cellStyle name="Calculation 2 17 5 3" xfId="16815" xr:uid="{00000000-0005-0000-0000-0000D8080000}"/>
    <cellStyle name="Calculation 2 17 5 4" xfId="37425" xr:uid="{00000000-0005-0000-0000-0000D9080000}"/>
    <cellStyle name="Calculation 2 17 6" xfId="2818" xr:uid="{00000000-0005-0000-0000-0000DA080000}"/>
    <cellStyle name="Calculation 2 17 6 2" xfId="24652" xr:uid="{00000000-0005-0000-0000-0000DB080000}"/>
    <cellStyle name="Calculation 2 17 6 3" xfId="16816" xr:uid="{00000000-0005-0000-0000-0000DC080000}"/>
    <cellStyle name="Calculation 2 17 6 4" xfId="37426" xr:uid="{00000000-0005-0000-0000-0000DD080000}"/>
    <cellStyle name="Calculation 2 17 7" xfId="2819" xr:uid="{00000000-0005-0000-0000-0000DE080000}"/>
    <cellStyle name="Calculation 2 17 7 2" xfId="24653" xr:uid="{00000000-0005-0000-0000-0000DF080000}"/>
    <cellStyle name="Calculation 2 17 7 3" xfId="16817" xr:uid="{00000000-0005-0000-0000-0000E0080000}"/>
    <cellStyle name="Calculation 2 17 7 4" xfId="37427" xr:uid="{00000000-0005-0000-0000-0000E1080000}"/>
    <cellStyle name="Calculation 2 17 8" xfId="2820" xr:uid="{00000000-0005-0000-0000-0000E2080000}"/>
    <cellStyle name="Calculation 2 17 8 2" xfId="24654" xr:uid="{00000000-0005-0000-0000-0000E3080000}"/>
    <cellStyle name="Calculation 2 17 8 3" xfId="16818" xr:uid="{00000000-0005-0000-0000-0000E4080000}"/>
    <cellStyle name="Calculation 2 17 8 4" xfId="37428" xr:uid="{00000000-0005-0000-0000-0000E5080000}"/>
    <cellStyle name="Calculation 2 17 9" xfId="24637" xr:uid="{00000000-0005-0000-0000-0000E6080000}"/>
    <cellStyle name="Calculation 2 18" xfId="2821" xr:uid="{00000000-0005-0000-0000-0000E7080000}"/>
    <cellStyle name="Calculation 2 18 2" xfId="2822" xr:uid="{00000000-0005-0000-0000-0000E8080000}"/>
    <cellStyle name="Calculation 2 18 2 2" xfId="2823" xr:uid="{00000000-0005-0000-0000-0000E9080000}"/>
    <cellStyle name="Calculation 2 18 2 2 2" xfId="24657" xr:uid="{00000000-0005-0000-0000-0000EA080000}"/>
    <cellStyle name="Calculation 2 18 2 2 3" xfId="16821" xr:uid="{00000000-0005-0000-0000-0000EB080000}"/>
    <cellStyle name="Calculation 2 18 2 2 4" xfId="37431" xr:uid="{00000000-0005-0000-0000-0000EC080000}"/>
    <cellStyle name="Calculation 2 18 2 3" xfId="2824" xr:uid="{00000000-0005-0000-0000-0000ED080000}"/>
    <cellStyle name="Calculation 2 18 2 3 2" xfId="24658" xr:uid="{00000000-0005-0000-0000-0000EE080000}"/>
    <cellStyle name="Calculation 2 18 2 3 3" xfId="16822" xr:uid="{00000000-0005-0000-0000-0000EF080000}"/>
    <cellStyle name="Calculation 2 18 2 3 4" xfId="37432" xr:uid="{00000000-0005-0000-0000-0000F0080000}"/>
    <cellStyle name="Calculation 2 18 2 4" xfId="24656" xr:uid="{00000000-0005-0000-0000-0000F1080000}"/>
    <cellStyle name="Calculation 2 18 2 5" xfId="16820" xr:uid="{00000000-0005-0000-0000-0000F2080000}"/>
    <cellStyle name="Calculation 2 18 2 6" xfId="37430" xr:uid="{00000000-0005-0000-0000-0000F3080000}"/>
    <cellStyle name="Calculation 2 18 3" xfId="2825" xr:uid="{00000000-0005-0000-0000-0000F4080000}"/>
    <cellStyle name="Calculation 2 18 3 2" xfId="24659" xr:uid="{00000000-0005-0000-0000-0000F5080000}"/>
    <cellStyle name="Calculation 2 18 3 3" xfId="16823" xr:uid="{00000000-0005-0000-0000-0000F6080000}"/>
    <cellStyle name="Calculation 2 18 3 4" xfId="37433" xr:uid="{00000000-0005-0000-0000-0000F7080000}"/>
    <cellStyle name="Calculation 2 18 4" xfId="2826" xr:uid="{00000000-0005-0000-0000-0000F8080000}"/>
    <cellStyle name="Calculation 2 18 4 2" xfId="24660" xr:uid="{00000000-0005-0000-0000-0000F9080000}"/>
    <cellStyle name="Calculation 2 18 4 3" xfId="16824" xr:uid="{00000000-0005-0000-0000-0000FA080000}"/>
    <cellStyle name="Calculation 2 18 4 4" xfId="37434" xr:uid="{00000000-0005-0000-0000-0000FB080000}"/>
    <cellStyle name="Calculation 2 18 5" xfId="24655" xr:uid="{00000000-0005-0000-0000-0000FC080000}"/>
    <cellStyle name="Calculation 2 18 6" xfId="16819" xr:uid="{00000000-0005-0000-0000-0000FD080000}"/>
    <cellStyle name="Calculation 2 18 7" xfId="37429" xr:uid="{00000000-0005-0000-0000-0000FE080000}"/>
    <cellStyle name="Calculation 2 19" xfId="2827" xr:uid="{00000000-0005-0000-0000-0000FF080000}"/>
    <cellStyle name="Calculation 2 19 2" xfId="2828" xr:uid="{00000000-0005-0000-0000-000000090000}"/>
    <cellStyle name="Calculation 2 19 2 2" xfId="2829" xr:uid="{00000000-0005-0000-0000-000001090000}"/>
    <cellStyle name="Calculation 2 19 2 2 2" xfId="24663" xr:uid="{00000000-0005-0000-0000-000002090000}"/>
    <cellStyle name="Calculation 2 19 2 2 3" xfId="16827" xr:uid="{00000000-0005-0000-0000-000003090000}"/>
    <cellStyle name="Calculation 2 19 2 2 4" xfId="37437" xr:uid="{00000000-0005-0000-0000-000004090000}"/>
    <cellStyle name="Calculation 2 19 2 3" xfId="2830" xr:uid="{00000000-0005-0000-0000-000005090000}"/>
    <cellStyle name="Calculation 2 19 2 3 2" xfId="24664" xr:uid="{00000000-0005-0000-0000-000006090000}"/>
    <cellStyle name="Calculation 2 19 2 3 3" xfId="16828" xr:uid="{00000000-0005-0000-0000-000007090000}"/>
    <cellStyle name="Calculation 2 19 2 3 4" xfId="37438" xr:uid="{00000000-0005-0000-0000-000008090000}"/>
    <cellStyle name="Calculation 2 19 2 4" xfId="24662" xr:uid="{00000000-0005-0000-0000-000009090000}"/>
    <cellStyle name="Calculation 2 19 2 5" xfId="16826" xr:uid="{00000000-0005-0000-0000-00000A090000}"/>
    <cellStyle name="Calculation 2 19 2 6" xfId="37436" xr:uid="{00000000-0005-0000-0000-00000B090000}"/>
    <cellStyle name="Calculation 2 19 3" xfId="2831" xr:uid="{00000000-0005-0000-0000-00000C090000}"/>
    <cellStyle name="Calculation 2 19 3 2" xfId="24665" xr:uid="{00000000-0005-0000-0000-00000D090000}"/>
    <cellStyle name="Calculation 2 19 3 3" xfId="16829" xr:uid="{00000000-0005-0000-0000-00000E090000}"/>
    <cellStyle name="Calculation 2 19 3 4" xfId="37439" xr:uid="{00000000-0005-0000-0000-00000F090000}"/>
    <cellStyle name="Calculation 2 19 4" xfId="2832" xr:uid="{00000000-0005-0000-0000-000010090000}"/>
    <cellStyle name="Calculation 2 19 4 2" xfId="24666" xr:uid="{00000000-0005-0000-0000-000011090000}"/>
    <cellStyle name="Calculation 2 19 4 3" xfId="16830" xr:uid="{00000000-0005-0000-0000-000012090000}"/>
    <cellStyle name="Calculation 2 19 4 4" xfId="37440" xr:uid="{00000000-0005-0000-0000-000013090000}"/>
    <cellStyle name="Calculation 2 19 5" xfId="24661" xr:uid="{00000000-0005-0000-0000-000014090000}"/>
    <cellStyle name="Calculation 2 19 6" xfId="16825" xr:uid="{00000000-0005-0000-0000-000015090000}"/>
    <cellStyle name="Calculation 2 19 7" xfId="37435" xr:uid="{00000000-0005-0000-0000-000016090000}"/>
    <cellStyle name="Calculation 2 2" xfId="107" xr:uid="{00000000-0005-0000-0000-000017090000}"/>
    <cellStyle name="Calculation 2 2 10" xfId="23143" xr:uid="{00000000-0005-0000-0000-000018090000}"/>
    <cellStyle name="Calculation 2 2 10 2" xfId="45336" xr:uid="{00000000-0005-0000-0000-000019090000}"/>
    <cellStyle name="Calculation 2 2 11" xfId="11039" xr:uid="{00000000-0005-0000-0000-00001A090000}"/>
    <cellStyle name="Calculation 2 2 12" xfId="35336" xr:uid="{00000000-0005-0000-0000-00001B090000}"/>
    <cellStyle name="Calculation 2 2 2" xfId="108" xr:uid="{00000000-0005-0000-0000-00001C090000}"/>
    <cellStyle name="Calculation 2 2 2 10" xfId="35337" xr:uid="{00000000-0005-0000-0000-00001D090000}"/>
    <cellStyle name="Calculation 2 2 2 2" xfId="2833" xr:uid="{00000000-0005-0000-0000-00001E090000}"/>
    <cellStyle name="Calculation 2 2 2 2 2" xfId="2834" xr:uid="{00000000-0005-0000-0000-00001F090000}"/>
    <cellStyle name="Calculation 2 2 2 2 2 2" xfId="2835" xr:uid="{00000000-0005-0000-0000-000020090000}"/>
    <cellStyle name="Calculation 2 2 2 2 2 2 2" xfId="24669" xr:uid="{00000000-0005-0000-0000-000021090000}"/>
    <cellStyle name="Calculation 2 2 2 2 2 2 3" xfId="16833" xr:uid="{00000000-0005-0000-0000-000022090000}"/>
    <cellStyle name="Calculation 2 2 2 2 2 2 4" xfId="37443" xr:uid="{00000000-0005-0000-0000-000023090000}"/>
    <cellStyle name="Calculation 2 2 2 2 2 3" xfId="2836" xr:uid="{00000000-0005-0000-0000-000024090000}"/>
    <cellStyle name="Calculation 2 2 2 2 2 3 2" xfId="24670" xr:uid="{00000000-0005-0000-0000-000025090000}"/>
    <cellStyle name="Calculation 2 2 2 2 2 3 3" xfId="16834" xr:uid="{00000000-0005-0000-0000-000026090000}"/>
    <cellStyle name="Calculation 2 2 2 2 2 3 4" xfId="37444" xr:uid="{00000000-0005-0000-0000-000027090000}"/>
    <cellStyle name="Calculation 2 2 2 2 2 4" xfId="16832" xr:uid="{00000000-0005-0000-0000-000028090000}"/>
    <cellStyle name="Calculation 2 2 2 2 2 5" xfId="24668" xr:uid="{00000000-0005-0000-0000-000029090000}"/>
    <cellStyle name="Calculation 2 2 2 2 2 6" xfId="12052" xr:uid="{00000000-0005-0000-0000-00002A090000}"/>
    <cellStyle name="Calculation 2 2 2 2 2 7" xfId="37442" xr:uid="{00000000-0005-0000-0000-00002B090000}"/>
    <cellStyle name="Calculation 2 2 2 2 3" xfId="2837" xr:uid="{00000000-0005-0000-0000-00002C090000}"/>
    <cellStyle name="Calculation 2 2 2 2 3 2" xfId="16835" xr:uid="{00000000-0005-0000-0000-00002D090000}"/>
    <cellStyle name="Calculation 2 2 2 2 3 3" xfId="24671" xr:uid="{00000000-0005-0000-0000-00002E090000}"/>
    <cellStyle name="Calculation 2 2 2 2 3 4" xfId="12053" xr:uid="{00000000-0005-0000-0000-00002F090000}"/>
    <cellStyle name="Calculation 2 2 2 2 3 5" xfId="37445" xr:uid="{00000000-0005-0000-0000-000030090000}"/>
    <cellStyle name="Calculation 2 2 2 2 4" xfId="2838" xr:uid="{00000000-0005-0000-0000-000031090000}"/>
    <cellStyle name="Calculation 2 2 2 2 4 2" xfId="16836" xr:uid="{00000000-0005-0000-0000-000032090000}"/>
    <cellStyle name="Calculation 2 2 2 2 4 3" xfId="24672" xr:uid="{00000000-0005-0000-0000-000033090000}"/>
    <cellStyle name="Calculation 2 2 2 2 4 4" xfId="12054" xr:uid="{00000000-0005-0000-0000-000034090000}"/>
    <cellStyle name="Calculation 2 2 2 2 4 5" xfId="37446" xr:uid="{00000000-0005-0000-0000-000035090000}"/>
    <cellStyle name="Calculation 2 2 2 2 5" xfId="16831" xr:uid="{00000000-0005-0000-0000-000036090000}"/>
    <cellStyle name="Calculation 2 2 2 2 5 2" xfId="45962" xr:uid="{00000000-0005-0000-0000-000037090000}"/>
    <cellStyle name="Calculation 2 2 2 2 6" xfId="24667" xr:uid="{00000000-0005-0000-0000-000038090000}"/>
    <cellStyle name="Calculation 2 2 2 2 7" xfId="12051" xr:uid="{00000000-0005-0000-0000-000039090000}"/>
    <cellStyle name="Calculation 2 2 2 2 8" xfId="37441" xr:uid="{00000000-0005-0000-0000-00003A090000}"/>
    <cellStyle name="Calculation 2 2 2 3" xfId="2839" xr:uid="{00000000-0005-0000-0000-00003B090000}"/>
    <cellStyle name="Calculation 2 2 2 3 2" xfId="2840" xr:uid="{00000000-0005-0000-0000-00003C090000}"/>
    <cellStyle name="Calculation 2 2 2 3 2 2" xfId="2841" xr:uid="{00000000-0005-0000-0000-00003D090000}"/>
    <cellStyle name="Calculation 2 2 2 3 2 2 2" xfId="24675" xr:uid="{00000000-0005-0000-0000-00003E090000}"/>
    <cellStyle name="Calculation 2 2 2 3 2 2 3" xfId="16837" xr:uid="{00000000-0005-0000-0000-00003F090000}"/>
    <cellStyle name="Calculation 2 2 2 3 2 2 4" xfId="37449" xr:uid="{00000000-0005-0000-0000-000040090000}"/>
    <cellStyle name="Calculation 2 2 2 3 2 3" xfId="2842" xr:uid="{00000000-0005-0000-0000-000041090000}"/>
    <cellStyle name="Calculation 2 2 2 3 2 3 2" xfId="24676" xr:uid="{00000000-0005-0000-0000-000042090000}"/>
    <cellStyle name="Calculation 2 2 2 3 2 3 3" xfId="16838" xr:uid="{00000000-0005-0000-0000-000043090000}"/>
    <cellStyle name="Calculation 2 2 2 3 2 3 4" xfId="37450" xr:uid="{00000000-0005-0000-0000-000044090000}"/>
    <cellStyle name="Calculation 2 2 2 3 2 4" xfId="24674" xr:uid="{00000000-0005-0000-0000-000045090000}"/>
    <cellStyle name="Calculation 2 2 2 3 2 5" xfId="12056" xr:uid="{00000000-0005-0000-0000-000046090000}"/>
    <cellStyle name="Calculation 2 2 2 3 2 6" xfId="37448" xr:uid="{00000000-0005-0000-0000-000047090000}"/>
    <cellStyle name="Calculation 2 2 2 3 3" xfId="2843" xr:uid="{00000000-0005-0000-0000-000048090000}"/>
    <cellStyle name="Calculation 2 2 2 3 3 2" xfId="24677" xr:uid="{00000000-0005-0000-0000-000049090000}"/>
    <cellStyle name="Calculation 2 2 2 3 3 3" xfId="12057" xr:uid="{00000000-0005-0000-0000-00004A090000}"/>
    <cellStyle name="Calculation 2 2 2 3 3 4" xfId="37451" xr:uid="{00000000-0005-0000-0000-00004B090000}"/>
    <cellStyle name="Calculation 2 2 2 3 4" xfId="2844" xr:uid="{00000000-0005-0000-0000-00004C090000}"/>
    <cellStyle name="Calculation 2 2 2 3 4 2" xfId="24678" xr:uid="{00000000-0005-0000-0000-00004D090000}"/>
    <cellStyle name="Calculation 2 2 2 3 4 3" xfId="12058" xr:uid="{00000000-0005-0000-0000-00004E090000}"/>
    <cellStyle name="Calculation 2 2 2 3 4 4" xfId="37452" xr:uid="{00000000-0005-0000-0000-00004F090000}"/>
    <cellStyle name="Calculation 2 2 2 3 5" xfId="24673" xr:uid="{00000000-0005-0000-0000-000050090000}"/>
    <cellStyle name="Calculation 2 2 2 3 5 2" xfId="46387" xr:uid="{00000000-0005-0000-0000-000051090000}"/>
    <cellStyle name="Calculation 2 2 2 3 6" xfId="12055" xr:uid="{00000000-0005-0000-0000-000052090000}"/>
    <cellStyle name="Calculation 2 2 2 3 7" xfId="37447" xr:uid="{00000000-0005-0000-0000-000053090000}"/>
    <cellStyle name="Calculation 2 2 2 4" xfId="2845" xr:uid="{00000000-0005-0000-0000-000054090000}"/>
    <cellStyle name="Calculation 2 2 2 4 2" xfId="2846" xr:uid="{00000000-0005-0000-0000-000055090000}"/>
    <cellStyle name="Calculation 2 2 2 4 2 2" xfId="24680" xr:uid="{00000000-0005-0000-0000-000056090000}"/>
    <cellStyle name="Calculation 2 2 2 4 2 3" xfId="16839" xr:uid="{00000000-0005-0000-0000-000057090000}"/>
    <cellStyle name="Calculation 2 2 2 4 2 4" xfId="37454" xr:uid="{00000000-0005-0000-0000-000058090000}"/>
    <cellStyle name="Calculation 2 2 2 4 3" xfId="2847" xr:uid="{00000000-0005-0000-0000-000059090000}"/>
    <cellStyle name="Calculation 2 2 2 4 3 2" xfId="24681" xr:uid="{00000000-0005-0000-0000-00005A090000}"/>
    <cellStyle name="Calculation 2 2 2 4 3 3" xfId="16840" xr:uid="{00000000-0005-0000-0000-00005B090000}"/>
    <cellStyle name="Calculation 2 2 2 4 3 4" xfId="37455" xr:uid="{00000000-0005-0000-0000-00005C090000}"/>
    <cellStyle name="Calculation 2 2 2 4 4" xfId="24679" xr:uid="{00000000-0005-0000-0000-00005D090000}"/>
    <cellStyle name="Calculation 2 2 2 4 5" xfId="12059" xr:uid="{00000000-0005-0000-0000-00005E090000}"/>
    <cellStyle name="Calculation 2 2 2 4 6" xfId="37453" xr:uid="{00000000-0005-0000-0000-00005F090000}"/>
    <cellStyle name="Calculation 2 2 2 5" xfId="2848" xr:uid="{00000000-0005-0000-0000-000060090000}"/>
    <cellStyle name="Calculation 2 2 2 5 2" xfId="2849" xr:uid="{00000000-0005-0000-0000-000061090000}"/>
    <cellStyle name="Calculation 2 2 2 5 2 2" xfId="24683" xr:uid="{00000000-0005-0000-0000-000062090000}"/>
    <cellStyle name="Calculation 2 2 2 5 2 3" xfId="16842" xr:uid="{00000000-0005-0000-0000-000063090000}"/>
    <cellStyle name="Calculation 2 2 2 5 2 4" xfId="37457" xr:uid="{00000000-0005-0000-0000-000064090000}"/>
    <cellStyle name="Calculation 2 2 2 5 3" xfId="2850" xr:uid="{00000000-0005-0000-0000-000065090000}"/>
    <cellStyle name="Calculation 2 2 2 5 3 2" xfId="24684" xr:uid="{00000000-0005-0000-0000-000066090000}"/>
    <cellStyle name="Calculation 2 2 2 5 3 3" xfId="16843" xr:uid="{00000000-0005-0000-0000-000067090000}"/>
    <cellStyle name="Calculation 2 2 2 5 3 4" xfId="37458" xr:uid="{00000000-0005-0000-0000-000068090000}"/>
    <cellStyle name="Calculation 2 2 2 5 4" xfId="24682" xr:uid="{00000000-0005-0000-0000-000069090000}"/>
    <cellStyle name="Calculation 2 2 2 5 5" xfId="16841" xr:uid="{00000000-0005-0000-0000-00006A090000}"/>
    <cellStyle name="Calculation 2 2 2 5 6" xfId="37456" xr:uid="{00000000-0005-0000-0000-00006B090000}"/>
    <cellStyle name="Calculation 2 2 2 6" xfId="2851" xr:uid="{00000000-0005-0000-0000-00006C090000}"/>
    <cellStyle name="Calculation 2 2 2 6 2" xfId="24685" xr:uid="{00000000-0005-0000-0000-00006D090000}"/>
    <cellStyle name="Calculation 2 2 2 6 3" xfId="16844" xr:uid="{00000000-0005-0000-0000-00006E090000}"/>
    <cellStyle name="Calculation 2 2 2 6 4" xfId="37459" xr:uid="{00000000-0005-0000-0000-00006F090000}"/>
    <cellStyle name="Calculation 2 2 2 7" xfId="2852" xr:uid="{00000000-0005-0000-0000-000070090000}"/>
    <cellStyle name="Calculation 2 2 2 7 2" xfId="24686" xr:uid="{00000000-0005-0000-0000-000071090000}"/>
    <cellStyle name="Calculation 2 2 2 7 3" xfId="16845" xr:uid="{00000000-0005-0000-0000-000072090000}"/>
    <cellStyle name="Calculation 2 2 2 7 4" xfId="37460" xr:uid="{00000000-0005-0000-0000-000073090000}"/>
    <cellStyle name="Calculation 2 2 2 8" xfId="23142" xr:uid="{00000000-0005-0000-0000-000074090000}"/>
    <cellStyle name="Calculation 2 2 2 8 2" xfId="45337" xr:uid="{00000000-0005-0000-0000-000075090000}"/>
    <cellStyle name="Calculation 2 2 2 9" xfId="11040" xr:uid="{00000000-0005-0000-0000-000076090000}"/>
    <cellStyle name="Calculation 2 2 3" xfId="2853" xr:uid="{00000000-0005-0000-0000-000077090000}"/>
    <cellStyle name="Calculation 2 2 3 2" xfId="2854" xr:uid="{00000000-0005-0000-0000-000078090000}"/>
    <cellStyle name="Calculation 2 2 3 2 2" xfId="2855" xr:uid="{00000000-0005-0000-0000-000079090000}"/>
    <cellStyle name="Calculation 2 2 3 2 2 2" xfId="24689" xr:uid="{00000000-0005-0000-0000-00007A090000}"/>
    <cellStyle name="Calculation 2 2 3 2 2 3" xfId="16848" xr:uid="{00000000-0005-0000-0000-00007B090000}"/>
    <cellStyle name="Calculation 2 2 3 2 2 4" xfId="37463" xr:uid="{00000000-0005-0000-0000-00007C090000}"/>
    <cellStyle name="Calculation 2 2 3 2 3" xfId="2856" xr:uid="{00000000-0005-0000-0000-00007D090000}"/>
    <cellStyle name="Calculation 2 2 3 2 3 2" xfId="24690" xr:uid="{00000000-0005-0000-0000-00007E090000}"/>
    <cellStyle name="Calculation 2 2 3 2 3 3" xfId="16849" xr:uid="{00000000-0005-0000-0000-00007F090000}"/>
    <cellStyle name="Calculation 2 2 3 2 3 4" xfId="37464" xr:uid="{00000000-0005-0000-0000-000080090000}"/>
    <cellStyle name="Calculation 2 2 3 2 4" xfId="16847" xr:uid="{00000000-0005-0000-0000-000081090000}"/>
    <cellStyle name="Calculation 2 2 3 2 5" xfId="24688" xr:uid="{00000000-0005-0000-0000-000082090000}"/>
    <cellStyle name="Calculation 2 2 3 2 6" xfId="12061" xr:uid="{00000000-0005-0000-0000-000083090000}"/>
    <cellStyle name="Calculation 2 2 3 2 7" xfId="37462" xr:uid="{00000000-0005-0000-0000-000084090000}"/>
    <cellStyle name="Calculation 2 2 3 3" xfId="2857" xr:uid="{00000000-0005-0000-0000-000085090000}"/>
    <cellStyle name="Calculation 2 2 3 3 2" xfId="16850" xr:uid="{00000000-0005-0000-0000-000086090000}"/>
    <cellStyle name="Calculation 2 2 3 3 3" xfId="24691" xr:uid="{00000000-0005-0000-0000-000087090000}"/>
    <cellStyle name="Calculation 2 2 3 3 4" xfId="12062" xr:uid="{00000000-0005-0000-0000-000088090000}"/>
    <cellStyle name="Calculation 2 2 3 3 5" xfId="37465" xr:uid="{00000000-0005-0000-0000-000089090000}"/>
    <cellStyle name="Calculation 2 2 3 4" xfId="2858" xr:uid="{00000000-0005-0000-0000-00008A090000}"/>
    <cellStyle name="Calculation 2 2 3 4 2" xfId="16851" xr:uid="{00000000-0005-0000-0000-00008B090000}"/>
    <cellStyle name="Calculation 2 2 3 4 3" xfId="24692" xr:uid="{00000000-0005-0000-0000-00008C090000}"/>
    <cellStyle name="Calculation 2 2 3 4 4" xfId="12063" xr:uid="{00000000-0005-0000-0000-00008D090000}"/>
    <cellStyle name="Calculation 2 2 3 4 5" xfId="37466" xr:uid="{00000000-0005-0000-0000-00008E090000}"/>
    <cellStyle name="Calculation 2 2 3 5" xfId="16846" xr:uid="{00000000-0005-0000-0000-00008F090000}"/>
    <cellStyle name="Calculation 2 2 3 5 2" xfId="45963" xr:uid="{00000000-0005-0000-0000-000090090000}"/>
    <cellStyle name="Calculation 2 2 3 6" xfId="24687" xr:uid="{00000000-0005-0000-0000-000091090000}"/>
    <cellStyle name="Calculation 2 2 3 7" xfId="12060" xr:uid="{00000000-0005-0000-0000-000092090000}"/>
    <cellStyle name="Calculation 2 2 3 8" xfId="37461" xr:uid="{00000000-0005-0000-0000-000093090000}"/>
    <cellStyle name="Calculation 2 2 4" xfId="2859" xr:uid="{00000000-0005-0000-0000-000094090000}"/>
    <cellStyle name="Calculation 2 2 4 2" xfId="2860" xr:uid="{00000000-0005-0000-0000-000095090000}"/>
    <cellStyle name="Calculation 2 2 4 2 2" xfId="2861" xr:uid="{00000000-0005-0000-0000-000096090000}"/>
    <cellStyle name="Calculation 2 2 4 2 2 2" xfId="24695" xr:uid="{00000000-0005-0000-0000-000097090000}"/>
    <cellStyle name="Calculation 2 2 4 2 2 3" xfId="16852" xr:uid="{00000000-0005-0000-0000-000098090000}"/>
    <cellStyle name="Calculation 2 2 4 2 2 4" xfId="37469" xr:uid="{00000000-0005-0000-0000-000099090000}"/>
    <cellStyle name="Calculation 2 2 4 2 3" xfId="2862" xr:uid="{00000000-0005-0000-0000-00009A090000}"/>
    <cellStyle name="Calculation 2 2 4 2 3 2" xfId="24696" xr:uid="{00000000-0005-0000-0000-00009B090000}"/>
    <cellStyle name="Calculation 2 2 4 2 3 3" xfId="16853" xr:uid="{00000000-0005-0000-0000-00009C090000}"/>
    <cellStyle name="Calculation 2 2 4 2 3 4" xfId="37470" xr:uid="{00000000-0005-0000-0000-00009D090000}"/>
    <cellStyle name="Calculation 2 2 4 2 4" xfId="24694" xr:uid="{00000000-0005-0000-0000-00009E090000}"/>
    <cellStyle name="Calculation 2 2 4 2 5" xfId="12065" xr:uid="{00000000-0005-0000-0000-00009F090000}"/>
    <cellStyle name="Calculation 2 2 4 2 6" xfId="37468" xr:uid="{00000000-0005-0000-0000-0000A0090000}"/>
    <cellStyle name="Calculation 2 2 4 3" xfId="2863" xr:uid="{00000000-0005-0000-0000-0000A1090000}"/>
    <cellStyle name="Calculation 2 2 4 3 2" xfId="24697" xr:uid="{00000000-0005-0000-0000-0000A2090000}"/>
    <cellStyle name="Calculation 2 2 4 3 3" xfId="12066" xr:uid="{00000000-0005-0000-0000-0000A3090000}"/>
    <cellStyle name="Calculation 2 2 4 3 4" xfId="37471" xr:uid="{00000000-0005-0000-0000-0000A4090000}"/>
    <cellStyle name="Calculation 2 2 4 4" xfId="2864" xr:uid="{00000000-0005-0000-0000-0000A5090000}"/>
    <cellStyle name="Calculation 2 2 4 4 2" xfId="24698" xr:uid="{00000000-0005-0000-0000-0000A6090000}"/>
    <cellStyle name="Calculation 2 2 4 4 3" xfId="12067" xr:uid="{00000000-0005-0000-0000-0000A7090000}"/>
    <cellStyle name="Calculation 2 2 4 4 4" xfId="37472" xr:uid="{00000000-0005-0000-0000-0000A8090000}"/>
    <cellStyle name="Calculation 2 2 4 5" xfId="24693" xr:uid="{00000000-0005-0000-0000-0000A9090000}"/>
    <cellStyle name="Calculation 2 2 4 5 2" xfId="46386" xr:uid="{00000000-0005-0000-0000-0000AA090000}"/>
    <cellStyle name="Calculation 2 2 4 6" xfId="12064" xr:uid="{00000000-0005-0000-0000-0000AB090000}"/>
    <cellStyle name="Calculation 2 2 4 7" xfId="37467" xr:uid="{00000000-0005-0000-0000-0000AC090000}"/>
    <cellStyle name="Calculation 2 2 5" xfId="2865" xr:uid="{00000000-0005-0000-0000-0000AD090000}"/>
    <cellStyle name="Calculation 2 2 5 2" xfId="2866" xr:uid="{00000000-0005-0000-0000-0000AE090000}"/>
    <cellStyle name="Calculation 2 2 5 2 2" xfId="24700" xr:uid="{00000000-0005-0000-0000-0000AF090000}"/>
    <cellStyle name="Calculation 2 2 5 2 3" xfId="16854" xr:uid="{00000000-0005-0000-0000-0000B0090000}"/>
    <cellStyle name="Calculation 2 2 5 2 4" xfId="37474" xr:uid="{00000000-0005-0000-0000-0000B1090000}"/>
    <cellStyle name="Calculation 2 2 5 3" xfId="2867" xr:uid="{00000000-0005-0000-0000-0000B2090000}"/>
    <cellStyle name="Calculation 2 2 5 3 2" xfId="24701" xr:uid="{00000000-0005-0000-0000-0000B3090000}"/>
    <cellStyle name="Calculation 2 2 5 3 3" xfId="16855" xr:uid="{00000000-0005-0000-0000-0000B4090000}"/>
    <cellStyle name="Calculation 2 2 5 3 4" xfId="37475" xr:uid="{00000000-0005-0000-0000-0000B5090000}"/>
    <cellStyle name="Calculation 2 2 5 4" xfId="24699" xr:uid="{00000000-0005-0000-0000-0000B6090000}"/>
    <cellStyle name="Calculation 2 2 5 5" xfId="12068" xr:uid="{00000000-0005-0000-0000-0000B7090000}"/>
    <cellStyle name="Calculation 2 2 5 6" xfId="37473" xr:uid="{00000000-0005-0000-0000-0000B8090000}"/>
    <cellStyle name="Calculation 2 2 6" xfId="2868" xr:uid="{00000000-0005-0000-0000-0000B9090000}"/>
    <cellStyle name="Calculation 2 2 6 2" xfId="24702" xr:uid="{00000000-0005-0000-0000-0000BA090000}"/>
    <cellStyle name="Calculation 2 2 6 3" xfId="16856" xr:uid="{00000000-0005-0000-0000-0000BB090000}"/>
    <cellStyle name="Calculation 2 2 6 4" xfId="37476" xr:uid="{00000000-0005-0000-0000-0000BC090000}"/>
    <cellStyle name="Calculation 2 2 7" xfId="2869" xr:uid="{00000000-0005-0000-0000-0000BD090000}"/>
    <cellStyle name="Calculation 2 2 7 2" xfId="24703" xr:uid="{00000000-0005-0000-0000-0000BE090000}"/>
    <cellStyle name="Calculation 2 2 7 3" xfId="16857" xr:uid="{00000000-0005-0000-0000-0000BF090000}"/>
    <cellStyle name="Calculation 2 2 7 4" xfId="37477" xr:uid="{00000000-0005-0000-0000-0000C0090000}"/>
    <cellStyle name="Calculation 2 2 8" xfId="2870" xr:uid="{00000000-0005-0000-0000-0000C1090000}"/>
    <cellStyle name="Calculation 2 2 8 2" xfId="24704" xr:uid="{00000000-0005-0000-0000-0000C2090000}"/>
    <cellStyle name="Calculation 2 2 8 3" xfId="16858" xr:uid="{00000000-0005-0000-0000-0000C3090000}"/>
    <cellStyle name="Calculation 2 2 8 4" xfId="37478" xr:uid="{00000000-0005-0000-0000-0000C4090000}"/>
    <cellStyle name="Calculation 2 2 9" xfId="2871" xr:uid="{00000000-0005-0000-0000-0000C5090000}"/>
    <cellStyle name="Calculation 2 2 9 2" xfId="24705" xr:uid="{00000000-0005-0000-0000-0000C6090000}"/>
    <cellStyle name="Calculation 2 2 9 3" xfId="16859" xr:uid="{00000000-0005-0000-0000-0000C7090000}"/>
    <cellStyle name="Calculation 2 2 9 4" xfId="37479" xr:uid="{00000000-0005-0000-0000-0000C8090000}"/>
    <cellStyle name="Calculation 2 20" xfId="2872" xr:uid="{00000000-0005-0000-0000-0000C9090000}"/>
    <cellStyle name="Calculation 2 20 2" xfId="2873" xr:uid="{00000000-0005-0000-0000-0000CA090000}"/>
    <cellStyle name="Calculation 2 20 2 2" xfId="24707" xr:uid="{00000000-0005-0000-0000-0000CB090000}"/>
    <cellStyle name="Calculation 2 20 2 3" xfId="16861" xr:uid="{00000000-0005-0000-0000-0000CC090000}"/>
    <cellStyle name="Calculation 2 20 2 4" xfId="37481" xr:uid="{00000000-0005-0000-0000-0000CD090000}"/>
    <cellStyle name="Calculation 2 20 3" xfId="2874" xr:uid="{00000000-0005-0000-0000-0000CE090000}"/>
    <cellStyle name="Calculation 2 20 3 2" xfId="24708" xr:uid="{00000000-0005-0000-0000-0000CF090000}"/>
    <cellStyle name="Calculation 2 20 3 3" xfId="16862" xr:uid="{00000000-0005-0000-0000-0000D0090000}"/>
    <cellStyle name="Calculation 2 20 3 4" xfId="37482" xr:uid="{00000000-0005-0000-0000-0000D1090000}"/>
    <cellStyle name="Calculation 2 20 4" xfId="24706" xr:uid="{00000000-0005-0000-0000-0000D2090000}"/>
    <cellStyle name="Calculation 2 20 5" xfId="16860" xr:uid="{00000000-0005-0000-0000-0000D3090000}"/>
    <cellStyle name="Calculation 2 20 6" xfId="37480" xr:uid="{00000000-0005-0000-0000-0000D4090000}"/>
    <cellStyle name="Calculation 2 21" xfId="2875" xr:uid="{00000000-0005-0000-0000-0000D5090000}"/>
    <cellStyle name="Calculation 2 21 2" xfId="2876" xr:uid="{00000000-0005-0000-0000-0000D6090000}"/>
    <cellStyle name="Calculation 2 21 2 2" xfId="24710" xr:uid="{00000000-0005-0000-0000-0000D7090000}"/>
    <cellStyle name="Calculation 2 21 2 3" xfId="16864" xr:uid="{00000000-0005-0000-0000-0000D8090000}"/>
    <cellStyle name="Calculation 2 21 2 4" xfId="37484" xr:uid="{00000000-0005-0000-0000-0000D9090000}"/>
    <cellStyle name="Calculation 2 21 3" xfId="2877" xr:uid="{00000000-0005-0000-0000-0000DA090000}"/>
    <cellStyle name="Calculation 2 21 3 2" xfId="24711" xr:uid="{00000000-0005-0000-0000-0000DB090000}"/>
    <cellStyle name="Calculation 2 21 3 3" xfId="16865" xr:uid="{00000000-0005-0000-0000-0000DC090000}"/>
    <cellStyle name="Calculation 2 21 3 4" xfId="37485" xr:uid="{00000000-0005-0000-0000-0000DD090000}"/>
    <cellStyle name="Calculation 2 21 4" xfId="24709" xr:uid="{00000000-0005-0000-0000-0000DE090000}"/>
    <cellStyle name="Calculation 2 21 5" xfId="16863" xr:uid="{00000000-0005-0000-0000-0000DF090000}"/>
    <cellStyle name="Calculation 2 21 6" xfId="37483" xr:uid="{00000000-0005-0000-0000-0000E0090000}"/>
    <cellStyle name="Calculation 2 22" xfId="2878" xr:uid="{00000000-0005-0000-0000-0000E1090000}"/>
    <cellStyle name="Calculation 2 22 2" xfId="24712" xr:uid="{00000000-0005-0000-0000-0000E2090000}"/>
    <cellStyle name="Calculation 2 22 3" xfId="16866" xr:uid="{00000000-0005-0000-0000-0000E3090000}"/>
    <cellStyle name="Calculation 2 22 4" xfId="37486" xr:uid="{00000000-0005-0000-0000-0000E4090000}"/>
    <cellStyle name="Calculation 2 23" xfId="2879" xr:uid="{00000000-0005-0000-0000-0000E5090000}"/>
    <cellStyle name="Calculation 2 23 2" xfId="24713" xr:uid="{00000000-0005-0000-0000-0000E6090000}"/>
    <cellStyle name="Calculation 2 23 3" xfId="16867" xr:uid="{00000000-0005-0000-0000-0000E7090000}"/>
    <cellStyle name="Calculation 2 23 4" xfId="37487" xr:uid="{00000000-0005-0000-0000-0000E8090000}"/>
    <cellStyle name="Calculation 2 24" xfId="23144" xr:uid="{00000000-0005-0000-0000-0000E9090000}"/>
    <cellStyle name="Calculation 2 24 2" xfId="45335" xr:uid="{00000000-0005-0000-0000-0000EA090000}"/>
    <cellStyle name="Calculation 2 25" xfId="11038" xr:uid="{00000000-0005-0000-0000-0000EB090000}"/>
    <cellStyle name="Calculation 2 26" xfId="35335" xr:uid="{00000000-0005-0000-0000-0000EC090000}"/>
    <cellStyle name="Calculation 2 3" xfId="109" xr:uid="{00000000-0005-0000-0000-0000ED090000}"/>
    <cellStyle name="Calculation 2 3 10" xfId="11041" xr:uid="{00000000-0005-0000-0000-0000EE090000}"/>
    <cellStyle name="Calculation 2 3 11" xfId="35338" xr:uid="{00000000-0005-0000-0000-0000EF090000}"/>
    <cellStyle name="Calculation 2 3 2" xfId="2880" xr:uid="{00000000-0005-0000-0000-0000F0090000}"/>
    <cellStyle name="Calculation 2 3 2 2" xfId="2881" xr:uid="{00000000-0005-0000-0000-0000F1090000}"/>
    <cellStyle name="Calculation 2 3 2 2 2" xfId="2882" xr:uid="{00000000-0005-0000-0000-0000F2090000}"/>
    <cellStyle name="Calculation 2 3 2 2 2 2" xfId="24716" xr:uid="{00000000-0005-0000-0000-0000F3090000}"/>
    <cellStyle name="Calculation 2 3 2 2 2 3" xfId="16870" xr:uid="{00000000-0005-0000-0000-0000F4090000}"/>
    <cellStyle name="Calculation 2 3 2 2 2 4" xfId="37490" xr:uid="{00000000-0005-0000-0000-0000F5090000}"/>
    <cellStyle name="Calculation 2 3 2 2 3" xfId="2883" xr:uid="{00000000-0005-0000-0000-0000F6090000}"/>
    <cellStyle name="Calculation 2 3 2 2 3 2" xfId="24717" xr:uid="{00000000-0005-0000-0000-0000F7090000}"/>
    <cellStyle name="Calculation 2 3 2 2 3 3" xfId="16871" xr:uid="{00000000-0005-0000-0000-0000F8090000}"/>
    <cellStyle name="Calculation 2 3 2 2 3 4" xfId="37491" xr:uid="{00000000-0005-0000-0000-0000F9090000}"/>
    <cellStyle name="Calculation 2 3 2 2 4" xfId="16869" xr:uid="{00000000-0005-0000-0000-0000FA090000}"/>
    <cellStyle name="Calculation 2 3 2 2 5" xfId="24715" xr:uid="{00000000-0005-0000-0000-0000FB090000}"/>
    <cellStyle name="Calculation 2 3 2 2 6" xfId="12070" xr:uid="{00000000-0005-0000-0000-0000FC090000}"/>
    <cellStyle name="Calculation 2 3 2 2 7" xfId="37489" xr:uid="{00000000-0005-0000-0000-0000FD090000}"/>
    <cellStyle name="Calculation 2 3 2 3" xfId="2884" xr:uid="{00000000-0005-0000-0000-0000FE090000}"/>
    <cellStyle name="Calculation 2 3 2 3 2" xfId="16872" xr:uid="{00000000-0005-0000-0000-0000FF090000}"/>
    <cellStyle name="Calculation 2 3 2 3 3" xfId="24718" xr:uid="{00000000-0005-0000-0000-0000000A0000}"/>
    <cellStyle name="Calculation 2 3 2 3 4" xfId="12071" xr:uid="{00000000-0005-0000-0000-0000010A0000}"/>
    <cellStyle name="Calculation 2 3 2 3 5" xfId="37492" xr:uid="{00000000-0005-0000-0000-0000020A0000}"/>
    <cellStyle name="Calculation 2 3 2 4" xfId="2885" xr:uid="{00000000-0005-0000-0000-0000030A0000}"/>
    <cellStyle name="Calculation 2 3 2 4 2" xfId="16873" xr:uid="{00000000-0005-0000-0000-0000040A0000}"/>
    <cellStyle name="Calculation 2 3 2 4 3" xfId="24719" xr:uid="{00000000-0005-0000-0000-0000050A0000}"/>
    <cellStyle name="Calculation 2 3 2 4 4" xfId="12072" xr:uid="{00000000-0005-0000-0000-0000060A0000}"/>
    <cellStyle name="Calculation 2 3 2 4 5" xfId="37493" xr:uid="{00000000-0005-0000-0000-0000070A0000}"/>
    <cellStyle name="Calculation 2 3 2 5" xfId="16868" xr:uid="{00000000-0005-0000-0000-0000080A0000}"/>
    <cellStyle name="Calculation 2 3 2 5 2" xfId="45964" xr:uid="{00000000-0005-0000-0000-0000090A0000}"/>
    <cellStyle name="Calculation 2 3 2 6" xfId="24714" xr:uid="{00000000-0005-0000-0000-00000A0A0000}"/>
    <cellStyle name="Calculation 2 3 2 7" xfId="12069" xr:uid="{00000000-0005-0000-0000-00000B0A0000}"/>
    <cellStyle name="Calculation 2 3 2 8" xfId="37488" xr:uid="{00000000-0005-0000-0000-00000C0A0000}"/>
    <cellStyle name="Calculation 2 3 3" xfId="2886" xr:uid="{00000000-0005-0000-0000-00000D0A0000}"/>
    <cellStyle name="Calculation 2 3 3 2" xfId="2887" xr:uid="{00000000-0005-0000-0000-00000E0A0000}"/>
    <cellStyle name="Calculation 2 3 3 2 2" xfId="2888" xr:uid="{00000000-0005-0000-0000-00000F0A0000}"/>
    <cellStyle name="Calculation 2 3 3 2 2 2" xfId="24722" xr:uid="{00000000-0005-0000-0000-0000100A0000}"/>
    <cellStyle name="Calculation 2 3 3 2 2 3" xfId="16874" xr:uid="{00000000-0005-0000-0000-0000110A0000}"/>
    <cellStyle name="Calculation 2 3 3 2 2 4" xfId="37496" xr:uid="{00000000-0005-0000-0000-0000120A0000}"/>
    <cellStyle name="Calculation 2 3 3 2 3" xfId="2889" xr:uid="{00000000-0005-0000-0000-0000130A0000}"/>
    <cellStyle name="Calculation 2 3 3 2 3 2" xfId="24723" xr:uid="{00000000-0005-0000-0000-0000140A0000}"/>
    <cellStyle name="Calculation 2 3 3 2 3 3" xfId="16875" xr:uid="{00000000-0005-0000-0000-0000150A0000}"/>
    <cellStyle name="Calculation 2 3 3 2 3 4" xfId="37497" xr:uid="{00000000-0005-0000-0000-0000160A0000}"/>
    <cellStyle name="Calculation 2 3 3 2 4" xfId="24721" xr:uid="{00000000-0005-0000-0000-0000170A0000}"/>
    <cellStyle name="Calculation 2 3 3 2 5" xfId="12074" xr:uid="{00000000-0005-0000-0000-0000180A0000}"/>
    <cellStyle name="Calculation 2 3 3 2 6" xfId="37495" xr:uid="{00000000-0005-0000-0000-0000190A0000}"/>
    <cellStyle name="Calculation 2 3 3 3" xfId="2890" xr:uid="{00000000-0005-0000-0000-00001A0A0000}"/>
    <cellStyle name="Calculation 2 3 3 3 2" xfId="24724" xr:uid="{00000000-0005-0000-0000-00001B0A0000}"/>
    <cellStyle name="Calculation 2 3 3 3 3" xfId="12075" xr:uid="{00000000-0005-0000-0000-00001C0A0000}"/>
    <cellStyle name="Calculation 2 3 3 3 4" xfId="37498" xr:uid="{00000000-0005-0000-0000-00001D0A0000}"/>
    <cellStyle name="Calculation 2 3 3 4" xfId="2891" xr:uid="{00000000-0005-0000-0000-00001E0A0000}"/>
    <cellStyle name="Calculation 2 3 3 4 2" xfId="24725" xr:uid="{00000000-0005-0000-0000-00001F0A0000}"/>
    <cellStyle name="Calculation 2 3 3 4 3" xfId="12076" xr:uid="{00000000-0005-0000-0000-0000200A0000}"/>
    <cellStyle name="Calculation 2 3 3 4 4" xfId="37499" xr:uid="{00000000-0005-0000-0000-0000210A0000}"/>
    <cellStyle name="Calculation 2 3 3 5" xfId="24720" xr:uid="{00000000-0005-0000-0000-0000220A0000}"/>
    <cellStyle name="Calculation 2 3 3 5 2" xfId="46388" xr:uid="{00000000-0005-0000-0000-0000230A0000}"/>
    <cellStyle name="Calculation 2 3 3 6" xfId="12073" xr:uid="{00000000-0005-0000-0000-0000240A0000}"/>
    <cellStyle name="Calculation 2 3 3 7" xfId="37494" xr:uid="{00000000-0005-0000-0000-0000250A0000}"/>
    <cellStyle name="Calculation 2 3 4" xfId="2892" xr:uid="{00000000-0005-0000-0000-0000260A0000}"/>
    <cellStyle name="Calculation 2 3 4 2" xfId="2893" xr:uid="{00000000-0005-0000-0000-0000270A0000}"/>
    <cellStyle name="Calculation 2 3 4 2 2" xfId="24727" xr:uid="{00000000-0005-0000-0000-0000280A0000}"/>
    <cellStyle name="Calculation 2 3 4 2 3" xfId="16876" xr:uid="{00000000-0005-0000-0000-0000290A0000}"/>
    <cellStyle name="Calculation 2 3 4 2 4" xfId="37501" xr:uid="{00000000-0005-0000-0000-00002A0A0000}"/>
    <cellStyle name="Calculation 2 3 4 3" xfId="2894" xr:uid="{00000000-0005-0000-0000-00002B0A0000}"/>
    <cellStyle name="Calculation 2 3 4 3 2" xfId="24728" xr:uid="{00000000-0005-0000-0000-00002C0A0000}"/>
    <cellStyle name="Calculation 2 3 4 3 3" xfId="16877" xr:uid="{00000000-0005-0000-0000-00002D0A0000}"/>
    <cellStyle name="Calculation 2 3 4 3 4" xfId="37502" xr:uid="{00000000-0005-0000-0000-00002E0A0000}"/>
    <cellStyle name="Calculation 2 3 4 4" xfId="24726" xr:uid="{00000000-0005-0000-0000-00002F0A0000}"/>
    <cellStyle name="Calculation 2 3 4 5" xfId="12077" xr:uid="{00000000-0005-0000-0000-0000300A0000}"/>
    <cellStyle name="Calculation 2 3 4 6" xfId="37500" xr:uid="{00000000-0005-0000-0000-0000310A0000}"/>
    <cellStyle name="Calculation 2 3 5" xfId="2895" xr:uid="{00000000-0005-0000-0000-0000320A0000}"/>
    <cellStyle name="Calculation 2 3 5 2" xfId="24729" xr:uid="{00000000-0005-0000-0000-0000330A0000}"/>
    <cellStyle name="Calculation 2 3 5 3" xfId="16878" xr:uid="{00000000-0005-0000-0000-0000340A0000}"/>
    <cellStyle name="Calculation 2 3 5 4" xfId="37503" xr:uid="{00000000-0005-0000-0000-0000350A0000}"/>
    <cellStyle name="Calculation 2 3 6" xfId="2896" xr:uid="{00000000-0005-0000-0000-0000360A0000}"/>
    <cellStyle name="Calculation 2 3 6 2" xfId="24730" xr:uid="{00000000-0005-0000-0000-0000370A0000}"/>
    <cellStyle name="Calculation 2 3 6 3" xfId="16879" xr:uid="{00000000-0005-0000-0000-0000380A0000}"/>
    <cellStyle name="Calculation 2 3 6 4" xfId="37504" xr:uid="{00000000-0005-0000-0000-0000390A0000}"/>
    <cellStyle name="Calculation 2 3 7" xfId="2897" xr:uid="{00000000-0005-0000-0000-00003A0A0000}"/>
    <cellStyle name="Calculation 2 3 7 2" xfId="24731" xr:uid="{00000000-0005-0000-0000-00003B0A0000}"/>
    <cellStyle name="Calculation 2 3 7 3" xfId="16880" xr:uid="{00000000-0005-0000-0000-00003C0A0000}"/>
    <cellStyle name="Calculation 2 3 7 4" xfId="37505" xr:uid="{00000000-0005-0000-0000-00003D0A0000}"/>
    <cellStyle name="Calculation 2 3 8" xfId="2898" xr:uid="{00000000-0005-0000-0000-00003E0A0000}"/>
    <cellStyle name="Calculation 2 3 8 2" xfId="24732" xr:uid="{00000000-0005-0000-0000-00003F0A0000}"/>
    <cellStyle name="Calculation 2 3 8 3" xfId="16881" xr:uid="{00000000-0005-0000-0000-0000400A0000}"/>
    <cellStyle name="Calculation 2 3 8 4" xfId="37506" xr:uid="{00000000-0005-0000-0000-0000410A0000}"/>
    <cellStyle name="Calculation 2 3 9" xfId="23139" xr:uid="{00000000-0005-0000-0000-0000420A0000}"/>
    <cellStyle name="Calculation 2 3 9 2" xfId="45338" xr:uid="{00000000-0005-0000-0000-0000430A0000}"/>
    <cellStyle name="Calculation 2 4" xfId="853" xr:uid="{00000000-0005-0000-0000-0000440A0000}"/>
    <cellStyle name="Calculation 2 4 10" xfId="19232" xr:uid="{00000000-0005-0000-0000-0000450A0000}"/>
    <cellStyle name="Calculation 2 4 11" xfId="11251" xr:uid="{00000000-0005-0000-0000-0000460A0000}"/>
    <cellStyle name="Calculation 2 4 12" xfId="35897" xr:uid="{00000000-0005-0000-0000-0000470A0000}"/>
    <cellStyle name="Calculation 2 4 2" xfId="2899" xr:uid="{00000000-0005-0000-0000-0000480A0000}"/>
    <cellStyle name="Calculation 2 4 2 2" xfId="2900" xr:uid="{00000000-0005-0000-0000-0000490A0000}"/>
    <cellStyle name="Calculation 2 4 2 2 2" xfId="2901" xr:uid="{00000000-0005-0000-0000-00004A0A0000}"/>
    <cellStyle name="Calculation 2 4 2 2 2 2" xfId="24735" xr:uid="{00000000-0005-0000-0000-00004B0A0000}"/>
    <cellStyle name="Calculation 2 4 2 2 2 3" xfId="16884" xr:uid="{00000000-0005-0000-0000-00004C0A0000}"/>
    <cellStyle name="Calculation 2 4 2 2 2 4" xfId="37509" xr:uid="{00000000-0005-0000-0000-00004D0A0000}"/>
    <cellStyle name="Calculation 2 4 2 2 3" xfId="2902" xr:uid="{00000000-0005-0000-0000-00004E0A0000}"/>
    <cellStyle name="Calculation 2 4 2 2 3 2" xfId="24736" xr:uid="{00000000-0005-0000-0000-00004F0A0000}"/>
    <cellStyle name="Calculation 2 4 2 2 3 3" xfId="16885" xr:uid="{00000000-0005-0000-0000-0000500A0000}"/>
    <cellStyle name="Calculation 2 4 2 2 3 4" xfId="37510" xr:uid="{00000000-0005-0000-0000-0000510A0000}"/>
    <cellStyle name="Calculation 2 4 2 2 4" xfId="24734" xr:uid="{00000000-0005-0000-0000-0000520A0000}"/>
    <cellStyle name="Calculation 2 4 2 2 5" xfId="16883" xr:uid="{00000000-0005-0000-0000-0000530A0000}"/>
    <cellStyle name="Calculation 2 4 2 2 6" xfId="37508" xr:uid="{00000000-0005-0000-0000-0000540A0000}"/>
    <cellStyle name="Calculation 2 4 2 3" xfId="2903" xr:uid="{00000000-0005-0000-0000-0000550A0000}"/>
    <cellStyle name="Calculation 2 4 2 3 2" xfId="24737" xr:uid="{00000000-0005-0000-0000-0000560A0000}"/>
    <cellStyle name="Calculation 2 4 2 3 3" xfId="16886" xr:uid="{00000000-0005-0000-0000-0000570A0000}"/>
    <cellStyle name="Calculation 2 4 2 3 4" xfId="37511" xr:uid="{00000000-0005-0000-0000-0000580A0000}"/>
    <cellStyle name="Calculation 2 4 2 4" xfId="2904" xr:uid="{00000000-0005-0000-0000-0000590A0000}"/>
    <cellStyle name="Calculation 2 4 2 4 2" xfId="24738" xr:uid="{00000000-0005-0000-0000-00005A0A0000}"/>
    <cellStyle name="Calculation 2 4 2 4 3" xfId="16887" xr:uid="{00000000-0005-0000-0000-00005B0A0000}"/>
    <cellStyle name="Calculation 2 4 2 4 4" xfId="37512" xr:uid="{00000000-0005-0000-0000-00005C0A0000}"/>
    <cellStyle name="Calculation 2 4 2 5" xfId="16882" xr:uid="{00000000-0005-0000-0000-00005D0A0000}"/>
    <cellStyle name="Calculation 2 4 2 6" xfId="24733" xr:uid="{00000000-0005-0000-0000-00005E0A0000}"/>
    <cellStyle name="Calculation 2 4 2 7" xfId="12078" xr:uid="{00000000-0005-0000-0000-00005F0A0000}"/>
    <cellStyle name="Calculation 2 4 2 8" xfId="37507" xr:uid="{00000000-0005-0000-0000-0000600A0000}"/>
    <cellStyle name="Calculation 2 4 3" xfId="2905" xr:uid="{00000000-0005-0000-0000-0000610A0000}"/>
    <cellStyle name="Calculation 2 4 3 2" xfId="2906" xr:uid="{00000000-0005-0000-0000-0000620A0000}"/>
    <cellStyle name="Calculation 2 4 3 2 2" xfId="2907" xr:uid="{00000000-0005-0000-0000-0000630A0000}"/>
    <cellStyle name="Calculation 2 4 3 2 2 2" xfId="24741" xr:uid="{00000000-0005-0000-0000-0000640A0000}"/>
    <cellStyle name="Calculation 2 4 3 2 2 3" xfId="16890" xr:uid="{00000000-0005-0000-0000-0000650A0000}"/>
    <cellStyle name="Calculation 2 4 3 2 2 4" xfId="37515" xr:uid="{00000000-0005-0000-0000-0000660A0000}"/>
    <cellStyle name="Calculation 2 4 3 2 3" xfId="2908" xr:uid="{00000000-0005-0000-0000-0000670A0000}"/>
    <cellStyle name="Calculation 2 4 3 2 3 2" xfId="24742" xr:uid="{00000000-0005-0000-0000-0000680A0000}"/>
    <cellStyle name="Calculation 2 4 3 2 3 3" xfId="16891" xr:uid="{00000000-0005-0000-0000-0000690A0000}"/>
    <cellStyle name="Calculation 2 4 3 2 3 4" xfId="37516" xr:uid="{00000000-0005-0000-0000-00006A0A0000}"/>
    <cellStyle name="Calculation 2 4 3 2 4" xfId="24740" xr:uid="{00000000-0005-0000-0000-00006B0A0000}"/>
    <cellStyle name="Calculation 2 4 3 2 5" xfId="16889" xr:uid="{00000000-0005-0000-0000-00006C0A0000}"/>
    <cellStyle name="Calculation 2 4 3 2 6" xfId="37514" xr:uid="{00000000-0005-0000-0000-00006D0A0000}"/>
    <cellStyle name="Calculation 2 4 3 3" xfId="2909" xr:uid="{00000000-0005-0000-0000-00006E0A0000}"/>
    <cellStyle name="Calculation 2 4 3 3 2" xfId="24743" xr:uid="{00000000-0005-0000-0000-00006F0A0000}"/>
    <cellStyle name="Calculation 2 4 3 3 3" xfId="16892" xr:uid="{00000000-0005-0000-0000-0000700A0000}"/>
    <cellStyle name="Calculation 2 4 3 3 4" xfId="37517" xr:uid="{00000000-0005-0000-0000-0000710A0000}"/>
    <cellStyle name="Calculation 2 4 3 4" xfId="2910" xr:uid="{00000000-0005-0000-0000-0000720A0000}"/>
    <cellStyle name="Calculation 2 4 3 4 2" xfId="24744" xr:uid="{00000000-0005-0000-0000-0000730A0000}"/>
    <cellStyle name="Calculation 2 4 3 4 3" xfId="16893" xr:uid="{00000000-0005-0000-0000-0000740A0000}"/>
    <cellStyle name="Calculation 2 4 3 4 4" xfId="37518" xr:uid="{00000000-0005-0000-0000-0000750A0000}"/>
    <cellStyle name="Calculation 2 4 3 5" xfId="16888" xr:uid="{00000000-0005-0000-0000-0000760A0000}"/>
    <cellStyle name="Calculation 2 4 3 6" xfId="24739" xr:uid="{00000000-0005-0000-0000-0000770A0000}"/>
    <cellStyle name="Calculation 2 4 3 7" xfId="12079" xr:uid="{00000000-0005-0000-0000-0000780A0000}"/>
    <cellStyle name="Calculation 2 4 3 8" xfId="37513" xr:uid="{00000000-0005-0000-0000-0000790A0000}"/>
    <cellStyle name="Calculation 2 4 4" xfId="2911" xr:uid="{00000000-0005-0000-0000-00007A0A0000}"/>
    <cellStyle name="Calculation 2 4 4 2" xfId="16894" xr:uid="{00000000-0005-0000-0000-00007B0A0000}"/>
    <cellStyle name="Calculation 2 4 4 3" xfId="24745" xr:uid="{00000000-0005-0000-0000-00007C0A0000}"/>
    <cellStyle name="Calculation 2 4 4 4" xfId="12080" xr:uid="{00000000-0005-0000-0000-00007D0A0000}"/>
    <cellStyle name="Calculation 2 4 4 5" xfId="37519" xr:uid="{00000000-0005-0000-0000-00007E0A0000}"/>
    <cellStyle name="Calculation 2 4 5" xfId="2912" xr:uid="{00000000-0005-0000-0000-00007F0A0000}"/>
    <cellStyle name="Calculation 2 4 5 2" xfId="24746" xr:uid="{00000000-0005-0000-0000-0000800A0000}"/>
    <cellStyle name="Calculation 2 4 5 3" xfId="16895" xr:uid="{00000000-0005-0000-0000-0000810A0000}"/>
    <cellStyle name="Calculation 2 4 5 4" xfId="37520" xr:uid="{00000000-0005-0000-0000-0000820A0000}"/>
    <cellStyle name="Calculation 2 4 6" xfId="2913" xr:uid="{00000000-0005-0000-0000-0000830A0000}"/>
    <cellStyle name="Calculation 2 4 6 2" xfId="24747" xr:uid="{00000000-0005-0000-0000-0000840A0000}"/>
    <cellStyle name="Calculation 2 4 6 3" xfId="16896" xr:uid="{00000000-0005-0000-0000-0000850A0000}"/>
    <cellStyle name="Calculation 2 4 6 4" xfId="37521" xr:uid="{00000000-0005-0000-0000-0000860A0000}"/>
    <cellStyle name="Calculation 2 4 7" xfId="2914" xr:uid="{00000000-0005-0000-0000-0000870A0000}"/>
    <cellStyle name="Calculation 2 4 7 2" xfId="24748" xr:uid="{00000000-0005-0000-0000-0000880A0000}"/>
    <cellStyle name="Calculation 2 4 7 3" xfId="16897" xr:uid="{00000000-0005-0000-0000-0000890A0000}"/>
    <cellStyle name="Calculation 2 4 7 4" xfId="37522" xr:uid="{00000000-0005-0000-0000-00008A0A0000}"/>
    <cellStyle name="Calculation 2 4 8" xfId="2915" xr:uid="{00000000-0005-0000-0000-00008B0A0000}"/>
    <cellStyle name="Calculation 2 4 8 2" xfId="24749" xr:uid="{00000000-0005-0000-0000-00008C0A0000}"/>
    <cellStyle name="Calculation 2 4 8 3" xfId="16898" xr:uid="{00000000-0005-0000-0000-00008D0A0000}"/>
    <cellStyle name="Calculation 2 4 8 4" xfId="37523" xr:uid="{00000000-0005-0000-0000-00008E0A0000}"/>
    <cellStyle name="Calculation 2 4 9" xfId="15116" xr:uid="{00000000-0005-0000-0000-00008F0A0000}"/>
    <cellStyle name="Calculation 2 4 9 2" xfId="45965" xr:uid="{00000000-0005-0000-0000-0000900A0000}"/>
    <cellStyle name="Calculation 2 5" xfId="2916" xr:uid="{00000000-0005-0000-0000-0000910A0000}"/>
    <cellStyle name="Calculation 2 5 10" xfId="12081" xr:uid="{00000000-0005-0000-0000-0000920A0000}"/>
    <cellStyle name="Calculation 2 5 11" xfId="37524" xr:uid="{00000000-0005-0000-0000-0000930A0000}"/>
    <cellStyle name="Calculation 2 5 2" xfId="2917" xr:uid="{00000000-0005-0000-0000-0000940A0000}"/>
    <cellStyle name="Calculation 2 5 2 2" xfId="2918" xr:uid="{00000000-0005-0000-0000-0000950A0000}"/>
    <cellStyle name="Calculation 2 5 2 2 2" xfId="2919" xr:uid="{00000000-0005-0000-0000-0000960A0000}"/>
    <cellStyle name="Calculation 2 5 2 2 2 2" xfId="24753" xr:uid="{00000000-0005-0000-0000-0000970A0000}"/>
    <cellStyle name="Calculation 2 5 2 2 2 3" xfId="16900" xr:uid="{00000000-0005-0000-0000-0000980A0000}"/>
    <cellStyle name="Calculation 2 5 2 2 2 4" xfId="37527" xr:uid="{00000000-0005-0000-0000-0000990A0000}"/>
    <cellStyle name="Calculation 2 5 2 2 3" xfId="2920" xr:uid="{00000000-0005-0000-0000-00009A0A0000}"/>
    <cellStyle name="Calculation 2 5 2 2 3 2" xfId="24754" xr:uid="{00000000-0005-0000-0000-00009B0A0000}"/>
    <cellStyle name="Calculation 2 5 2 2 3 3" xfId="16901" xr:uid="{00000000-0005-0000-0000-00009C0A0000}"/>
    <cellStyle name="Calculation 2 5 2 2 3 4" xfId="37528" xr:uid="{00000000-0005-0000-0000-00009D0A0000}"/>
    <cellStyle name="Calculation 2 5 2 2 4" xfId="24752" xr:uid="{00000000-0005-0000-0000-00009E0A0000}"/>
    <cellStyle name="Calculation 2 5 2 2 5" xfId="16899" xr:uid="{00000000-0005-0000-0000-00009F0A0000}"/>
    <cellStyle name="Calculation 2 5 2 2 6" xfId="37526" xr:uid="{00000000-0005-0000-0000-0000A00A0000}"/>
    <cellStyle name="Calculation 2 5 2 3" xfId="2921" xr:uid="{00000000-0005-0000-0000-0000A10A0000}"/>
    <cellStyle name="Calculation 2 5 2 3 2" xfId="24755" xr:uid="{00000000-0005-0000-0000-0000A20A0000}"/>
    <cellStyle name="Calculation 2 5 2 3 3" xfId="16902" xr:uid="{00000000-0005-0000-0000-0000A30A0000}"/>
    <cellStyle name="Calculation 2 5 2 3 4" xfId="37529" xr:uid="{00000000-0005-0000-0000-0000A40A0000}"/>
    <cellStyle name="Calculation 2 5 2 4" xfId="2922" xr:uid="{00000000-0005-0000-0000-0000A50A0000}"/>
    <cellStyle name="Calculation 2 5 2 4 2" xfId="24756" xr:uid="{00000000-0005-0000-0000-0000A60A0000}"/>
    <cellStyle name="Calculation 2 5 2 4 3" xfId="16903" xr:uid="{00000000-0005-0000-0000-0000A70A0000}"/>
    <cellStyle name="Calculation 2 5 2 4 4" xfId="37530" xr:uid="{00000000-0005-0000-0000-0000A80A0000}"/>
    <cellStyle name="Calculation 2 5 2 5" xfId="24751" xr:uid="{00000000-0005-0000-0000-0000A90A0000}"/>
    <cellStyle name="Calculation 2 5 2 6" xfId="12082" xr:uid="{00000000-0005-0000-0000-0000AA0A0000}"/>
    <cellStyle name="Calculation 2 5 2 7" xfId="37525" xr:uid="{00000000-0005-0000-0000-0000AB0A0000}"/>
    <cellStyle name="Calculation 2 5 3" xfId="2923" xr:uid="{00000000-0005-0000-0000-0000AC0A0000}"/>
    <cellStyle name="Calculation 2 5 3 2" xfId="2924" xr:uid="{00000000-0005-0000-0000-0000AD0A0000}"/>
    <cellStyle name="Calculation 2 5 3 2 2" xfId="2925" xr:uid="{00000000-0005-0000-0000-0000AE0A0000}"/>
    <cellStyle name="Calculation 2 5 3 2 2 2" xfId="24759" xr:uid="{00000000-0005-0000-0000-0000AF0A0000}"/>
    <cellStyle name="Calculation 2 5 3 2 2 3" xfId="16905" xr:uid="{00000000-0005-0000-0000-0000B00A0000}"/>
    <cellStyle name="Calculation 2 5 3 2 2 4" xfId="37533" xr:uid="{00000000-0005-0000-0000-0000B10A0000}"/>
    <cellStyle name="Calculation 2 5 3 2 3" xfId="2926" xr:uid="{00000000-0005-0000-0000-0000B20A0000}"/>
    <cellStyle name="Calculation 2 5 3 2 3 2" xfId="24760" xr:uid="{00000000-0005-0000-0000-0000B30A0000}"/>
    <cellStyle name="Calculation 2 5 3 2 3 3" xfId="16906" xr:uid="{00000000-0005-0000-0000-0000B40A0000}"/>
    <cellStyle name="Calculation 2 5 3 2 3 4" xfId="37534" xr:uid="{00000000-0005-0000-0000-0000B50A0000}"/>
    <cellStyle name="Calculation 2 5 3 2 4" xfId="24758" xr:uid="{00000000-0005-0000-0000-0000B60A0000}"/>
    <cellStyle name="Calculation 2 5 3 2 5" xfId="16904" xr:uid="{00000000-0005-0000-0000-0000B70A0000}"/>
    <cellStyle name="Calculation 2 5 3 2 6" xfId="37532" xr:uid="{00000000-0005-0000-0000-0000B80A0000}"/>
    <cellStyle name="Calculation 2 5 3 3" xfId="2927" xr:uid="{00000000-0005-0000-0000-0000B90A0000}"/>
    <cellStyle name="Calculation 2 5 3 3 2" xfId="24761" xr:uid="{00000000-0005-0000-0000-0000BA0A0000}"/>
    <cellStyle name="Calculation 2 5 3 3 3" xfId="16907" xr:uid="{00000000-0005-0000-0000-0000BB0A0000}"/>
    <cellStyle name="Calculation 2 5 3 3 4" xfId="37535" xr:uid="{00000000-0005-0000-0000-0000BC0A0000}"/>
    <cellStyle name="Calculation 2 5 3 4" xfId="2928" xr:uid="{00000000-0005-0000-0000-0000BD0A0000}"/>
    <cellStyle name="Calculation 2 5 3 4 2" xfId="24762" xr:uid="{00000000-0005-0000-0000-0000BE0A0000}"/>
    <cellStyle name="Calculation 2 5 3 4 3" xfId="16908" xr:uid="{00000000-0005-0000-0000-0000BF0A0000}"/>
    <cellStyle name="Calculation 2 5 3 4 4" xfId="37536" xr:uid="{00000000-0005-0000-0000-0000C00A0000}"/>
    <cellStyle name="Calculation 2 5 3 5" xfId="24757" xr:uid="{00000000-0005-0000-0000-0000C10A0000}"/>
    <cellStyle name="Calculation 2 5 3 6" xfId="12083" xr:uid="{00000000-0005-0000-0000-0000C20A0000}"/>
    <cellStyle name="Calculation 2 5 3 7" xfId="37531" xr:uid="{00000000-0005-0000-0000-0000C30A0000}"/>
    <cellStyle name="Calculation 2 5 4" xfId="2929" xr:uid="{00000000-0005-0000-0000-0000C40A0000}"/>
    <cellStyle name="Calculation 2 5 4 2" xfId="24763" xr:uid="{00000000-0005-0000-0000-0000C50A0000}"/>
    <cellStyle name="Calculation 2 5 4 3" xfId="12084" xr:uid="{00000000-0005-0000-0000-0000C60A0000}"/>
    <cellStyle name="Calculation 2 5 4 4" xfId="37537" xr:uid="{00000000-0005-0000-0000-0000C70A0000}"/>
    <cellStyle name="Calculation 2 5 5" xfId="2930" xr:uid="{00000000-0005-0000-0000-0000C80A0000}"/>
    <cellStyle name="Calculation 2 5 5 2" xfId="24764" xr:uid="{00000000-0005-0000-0000-0000C90A0000}"/>
    <cellStyle name="Calculation 2 5 5 3" xfId="16909" xr:uid="{00000000-0005-0000-0000-0000CA0A0000}"/>
    <cellStyle name="Calculation 2 5 5 4" xfId="37538" xr:uid="{00000000-0005-0000-0000-0000CB0A0000}"/>
    <cellStyle name="Calculation 2 5 6" xfId="2931" xr:uid="{00000000-0005-0000-0000-0000CC0A0000}"/>
    <cellStyle name="Calculation 2 5 6 2" xfId="24765" xr:uid="{00000000-0005-0000-0000-0000CD0A0000}"/>
    <cellStyle name="Calculation 2 5 6 3" xfId="16910" xr:uid="{00000000-0005-0000-0000-0000CE0A0000}"/>
    <cellStyle name="Calculation 2 5 6 4" xfId="37539" xr:uid="{00000000-0005-0000-0000-0000CF0A0000}"/>
    <cellStyle name="Calculation 2 5 7" xfId="2932" xr:uid="{00000000-0005-0000-0000-0000D00A0000}"/>
    <cellStyle name="Calculation 2 5 7 2" xfId="24766" xr:uid="{00000000-0005-0000-0000-0000D10A0000}"/>
    <cellStyle name="Calculation 2 5 7 3" xfId="16911" xr:uid="{00000000-0005-0000-0000-0000D20A0000}"/>
    <cellStyle name="Calculation 2 5 7 4" xfId="37540" xr:uid="{00000000-0005-0000-0000-0000D30A0000}"/>
    <cellStyle name="Calculation 2 5 8" xfId="2933" xr:uid="{00000000-0005-0000-0000-0000D40A0000}"/>
    <cellStyle name="Calculation 2 5 8 2" xfId="24767" xr:uid="{00000000-0005-0000-0000-0000D50A0000}"/>
    <cellStyle name="Calculation 2 5 8 3" xfId="16912" xr:uid="{00000000-0005-0000-0000-0000D60A0000}"/>
    <cellStyle name="Calculation 2 5 8 4" xfId="37541" xr:uid="{00000000-0005-0000-0000-0000D70A0000}"/>
    <cellStyle name="Calculation 2 5 9" xfId="24750" xr:uid="{00000000-0005-0000-0000-0000D80A0000}"/>
    <cellStyle name="Calculation 2 5 9 2" xfId="46385" xr:uid="{00000000-0005-0000-0000-0000D90A0000}"/>
    <cellStyle name="Calculation 2 6" xfId="2934" xr:uid="{00000000-0005-0000-0000-0000DA0A0000}"/>
    <cellStyle name="Calculation 2 6 10" xfId="12085" xr:uid="{00000000-0005-0000-0000-0000DB0A0000}"/>
    <cellStyle name="Calculation 2 6 11" xfId="37542" xr:uid="{00000000-0005-0000-0000-0000DC0A0000}"/>
    <cellStyle name="Calculation 2 6 2" xfId="2935" xr:uid="{00000000-0005-0000-0000-0000DD0A0000}"/>
    <cellStyle name="Calculation 2 6 2 2" xfId="2936" xr:uid="{00000000-0005-0000-0000-0000DE0A0000}"/>
    <cellStyle name="Calculation 2 6 2 2 2" xfId="2937" xr:uid="{00000000-0005-0000-0000-0000DF0A0000}"/>
    <cellStyle name="Calculation 2 6 2 2 2 2" xfId="24771" xr:uid="{00000000-0005-0000-0000-0000E00A0000}"/>
    <cellStyle name="Calculation 2 6 2 2 2 3" xfId="16915" xr:uid="{00000000-0005-0000-0000-0000E10A0000}"/>
    <cellStyle name="Calculation 2 6 2 2 2 4" xfId="37545" xr:uid="{00000000-0005-0000-0000-0000E20A0000}"/>
    <cellStyle name="Calculation 2 6 2 2 3" xfId="2938" xr:uid="{00000000-0005-0000-0000-0000E30A0000}"/>
    <cellStyle name="Calculation 2 6 2 2 3 2" xfId="24772" xr:uid="{00000000-0005-0000-0000-0000E40A0000}"/>
    <cellStyle name="Calculation 2 6 2 2 3 3" xfId="16916" xr:uid="{00000000-0005-0000-0000-0000E50A0000}"/>
    <cellStyle name="Calculation 2 6 2 2 3 4" xfId="37546" xr:uid="{00000000-0005-0000-0000-0000E60A0000}"/>
    <cellStyle name="Calculation 2 6 2 2 4" xfId="24770" xr:uid="{00000000-0005-0000-0000-0000E70A0000}"/>
    <cellStyle name="Calculation 2 6 2 2 5" xfId="16914" xr:uid="{00000000-0005-0000-0000-0000E80A0000}"/>
    <cellStyle name="Calculation 2 6 2 2 6" xfId="37544" xr:uid="{00000000-0005-0000-0000-0000E90A0000}"/>
    <cellStyle name="Calculation 2 6 2 3" xfId="2939" xr:uid="{00000000-0005-0000-0000-0000EA0A0000}"/>
    <cellStyle name="Calculation 2 6 2 3 2" xfId="24773" xr:uid="{00000000-0005-0000-0000-0000EB0A0000}"/>
    <cellStyle name="Calculation 2 6 2 3 3" xfId="16917" xr:uid="{00000000-0005-0000-0000-0000EC0A0000}"/>
    <cellStyle name="Calculation 2 6 2 3 4" xfId="37547" xr:uid="{00000000-0005-0000-0000-0000ED0A0000}"/>
    <cellStyle name="Calculation 2 6 2 4" xfId="2940" xr:uid="{00000000-0005-0000-0000-0000EE0A0000}"/>
    <cellStyle name="Calculation 2 6 2 4 2" xfId="24774" xr:uid="{00000000-0005-0000-0000-0000EF0A0000}"/>
    <cellStyle name="Calculation 2 6 2 4 3" xfId="16918" xr:uid="{00000000-0005-0000-0000-0000F00A0000}"/>
    <cellStyle name="Calculation 2 6 2 4 4" xfId="37548" xr:uid="{00000000-0005-0000-0000-0000F10A0000}"/>
    <cellStyle name="Calculation 2 6 2 5" xfId="24769" xr:uid="{00000000-0005-0000-0000-0000F20A0000}"/>
    <cellStyle name="Calculation 2 6 2 6" xfId="16913" xr:uid="{00000000-0005-0000-0000-0000F30A0000}"/>
    <cellStyle name="Calculation 2 6 2 7" xfId="37543" xr:uid="{00000000-0005-0000-0000-0000F40A0000}"/>
    <cellStyle name="Calculation 2 6 3" xfId="2941" xr:uid="{00000000-0005-0000-0000-0000F50A0000}"/>
    <cellStyle name="Calculation 2 6 3 2" xfId="2942" xr:uid="{00000000-0005-0000-0000-0000F60A0000}"/>
    <cellStyle name="Calculation 2 6 3 2 2" xfId="2943" xr:uid="{00000000-0005-0000-0000-0000F70A0000}"/>
    <cellStyle name="Calculation 2 6 3 2 2 2" xfId="24777" xr:uid="{00000000-0005-0000-0000-0000F80A0000}"/>
    <cellStyle name="Calculation 2 6 3 2 2 3" xfId="16921" xr:uid="{00000000-0005-0000-0000-0000F90A0000}"/>
    <cellStyle name="Calculation 2 6 3 2 2 4" xfId="37551" xr:uid="{00000000-0005-0000-0000-0000FA0A0000}"/>
    <cellStyle name="Calculation 2 6 3 2 3" xfId="2944" xr:uid="{00000000-0005-0000-0000-0000FB0A0000}"/>
    <cellStyle name="Calculation 2 6 3 2 3 2" xfId="24778" xr:uid="{00000000-0005-0000-0000-0000FC0A0000}"/>
    <cellStyle name="Calculation 2 6 3 2 3 3" xfId="16922" xr:uid="{00000000-0005-0000-0000-0000FD0A0000}"/>
    <cellStyle name="Calculation 2 6 3 2 3 4" xfId="37552" xr:uid="{00000000-0005-0000-0000-0000FE0A0000}"/>
    <cellStyle name="Calculation 2 6 3 2 4" xfId="24776" xr:uid="{00000000-0005-0000-0000-0000FF0A0000}"/>
    <cellStyle name="Calculation 2 6 3 2 5" xfId="16920" xr:uid="{00000000-0005-0000-0000-0000000B0000}"/>
    <cellStyle name="Calculation 2 6 3 2 6" xfId="37550" xr:uid="{00000000-0005-0000-0000-0000010B0000}"/>
    <cellStyle name="Calculation 2 6 3 3" xfId="2945" xr:uid="{00000000-0005-0000-0000-0000020B0000}"/>
    <cellStyle name="Calculation 2 6 3 3 2" xfId="24779" xr:uid="{00000000-0005-0000-0000-0000030B0000}"/>
    <cellStyle name="Calculation 2 6 3 3 3" xfId="16923" xr:uid="{00000000-0005-0000-0000-0000040B0000}"/>
    <cellStyle name="Calculation 2 6 3 3 4" xfId="37553" xr:uid="{00000000-0005-0000-0000-0000050B0000}"/>
    <cellStyle name="Calculation 2 6 3 4" xfId="2946" xr:uid="{00000000-0005-0000-0000-0000060B0000}"/>
    <cellStyle name="Calculation 2 6 3 4 2" xfId="24780" xr:uid="{00000000-0005-0000-0000-0000070B0000}"/>
    <cellStyle name="Calculation 2 6 3 4 3" xfId="16924" xr:uid="{00000000-0005-0000-0000-0000080B0000}"/>
    <cellStyle name="Calculation 2 6 3 4 4" xfId="37554" xr:uid="{00000000-0005-0000-0000-0000090B0000}"/>
    <cellStyle name="Calculation 2 6 3 5" xfId="24775" xr:uid="{00000000-0005-0000-0000-00000A0B0000}"/>
    <cellStyle name="Calculation 2 6 3 6" xfId="16919" xr:uid="{00000000-0005-0000-0000-00000B0B0000}"/>
    <cellStyle name="Calculation 2 6 3 7" xfId="37549" xr:uid="{00000000-0005-0000-0000-00000C0B0000}"/>
    <cellStyle name="Calculation 2 6 4" xfId="2947" xr:uid="{00000000-0005-0000-0000-00000D0B0000}"/>
    <cellStyle name="Calculation 2 6 4 2" xfId="24781" xr:uid="{00000000-0005-0000-0000-00000E0B0000}"/>
    <cellStyle name="Calculation 2 6 4 3" xfId="16925" xr:uid="{00000000-0005-0000-0000-00000F0B0000}"/>
    <cellStyle name="Calculation 2 6 4 4" xfId="37555" xr:uid="{00000000-0005-0000-0000-0000100B0000}"/>
    <cellStyle name="Calculation 2 6 5" xfId="2948" xr:uid="{00000000-0005-0000-0000-0000110B0000}"/>
    <cellStyle name="Calculation 2 6 5 2" xfId="24782" xr:uid="{00000000-0005-0000-0000-0000120B0000}"/>
    <cellStyle name="Calculation 2 6 5 3" xfId="16926" xr:uid="{00000000-0005-0000-0000-0000130B0000}"/>
    <cellStyle name="Calculation 2 6 5 4" xfId="37556" xr:uid="{00000000-0005-0000-0000-0000140B0000}"/>
    <cellStyle name="Calculation 2 6 6" xfId="2949" xr:uid="{00000000-0005-0000-0000-0000150B0000}"/>
    <cellStyle name="Calculation 2 6 6 2" xfId="24783" xr:uid="{00000000-0005-0000-0000-0000160B0000}"/>
    <cellStyle name="Calculation 2 6 6 3" xfId="16927" xr:uid="{00000000-0005-0000-0000-0000170B0000}"/>
    <cellStyle name="Calculation 2 6 6 4" xfId="37557" xr:uid="{00000000-0005-0000-0000-0000180B0000}"/>
    <cellStyle name="Calculation 2 6 7" xfId="2950" xr:uid="{00000000-0005-0000-0000-0000190B0000}"/>
    <cellStyle name="Calculation 2 6 7 2" xfId="24784" xr:uid="{00000000-0005-0000-0000-00001A0B0000}"/>
    <cellStyle name="Calculation 2 6 7 3" xfId="16928" xr:uid="{00000000-0005-0000-0000-00001B0B0000}"/>
    <cellStyle name="Calculation 2 6 7 4" xfId="37558" xr:uid="{00000000-0005-0000-0000-00001C0B0000}"/>
    <cellStyle name="Calculation 2 6 8" xfId="2951" xr:uid="{00000000-0005-0000-0000-00001D0B0000}"/>
    <cellStyle name="Calculation 2 6 8 2" xfId="24785" xr:uid="{00000000-0005-0000-0000-00001E0B0000}"/>
    <cellStyle name="Calculation 2 6 8 3" xfId="16929" xr:uid="{00000000-0005-0000-0000-00001F0B0000}"/>
    <cellStyle name="Calculation 2 6 8 4" xfId="37559" xr:uid="{00000000-0005-0000-0000-0000200B0000}"/>
    <cellStyle name="Calculation 2 6 9" xfId="24768" xr:uid="{00000000-0005-0000-0000-0000210B0000}"/>
    <cellStyle name="Calculation 2 7" xfId="2952" xr:uid="{00000000-0005-0000-0000-0000220B0000}"/>
    <cellStyle name="Calculation 2 7 10" xfId="16930" xr:uid="{00000000-0005-0000-0000-0000230B0000}"/>
    <cellStyle name="Calculation 2 7 11" xfId="37560" xr:uid="{00000000-0005-0000-0000-0000240B0000}"/>
    <cellStyle name="Calculation 2 7 2" xfId="2953" xr:uid="{00000000-0005-0000-0000-0000250B0000}"/>
    <cellStyle name="Calculation 2 7 2 2" xfId="2954" xr:uid="{00000000-0005-0000-0000-0000260B0000}"/>
    <cellStyle name="Calculation 2 7 2 2 2" xfId="2955" xr:uid="{00000000-0005-0000-0000-0000270B0000}"/>
    <cellStyle name="Calculation 2 7 2 2 2 2" xfId="24789" xr:uid="{00000000-0005-0000-0000-0000280B0000}"/>
    <cellStyle name="Calculation 2 7 2 2 2 3" xfId="16933" xr:uid="{00000000-0005-0000-0000-0000290B0000}"/>
    <cellStyle name="Calculation 2 7 2 2 2 4" xfId="37563" xr:uid="{00000000-0005-0000-0000-00002A0B0000}"/>
    <cellStyle name="Calculation 2 7 2 2 3" xfId="2956" xr:uid="{00000000-0005-0000-0000-00002B0B0000}"/>
    <cellStyle name="Calculation 2 7 2 2 3 2" xfId="24790" xr:uid="{00000000-0005-0000-0000-00002C0B0000}"/>
    <cellStyle name="Calculation 2 7 2 2 3 3" xfId="16934" xr:uid="{00000000-0005-0000-0000-00002D0B0000}"/>
    <cellStyle name="Calculation 2 7 2 2 3 4" xfId="37564" xr:uid="{00000000-0005-0000-0000-00002E0B0000}"/>
    <cellStyle name="Calculation 2 7 2 2 4" xfId="24788" xr:uid="{00000000-0005-0000-0000-00002F0B0000}"/>
    <cellStyle name="Calculation 2 7 2 2 5" xfId="16932" xr:uid="{00000000-0005-0000-0000-0000300B0000}"/>
    <cellStyle name="Calculation 2 7 2 2 6" xfId="37562" xr:uid="{00000000-0005-0000-0000-0000310B0000}"/>
    <cellStyle name="Calculation 2 7 2 3" xfId="2957" xr:uid="{00000000-0005-0000-0000-0000320B0000}"/>
    <cellStyle name="Calculation 2 7 2 3 2" xfId="24791" xr:uid="{00000000-0005-0000-0000-0000330B0000}"/>
    <cellStyle name="Calculation 2 7 2 3 3" xfId="16935" xr:uid="{00000000-0005-0000-0000-0000340B0000}"/>
    <cellStyle name="Calculation 2 7 2 3 4" xfId="37565" xr:uid="{00000000-0005-0000-0000-0000350B0000}"/>
    <cellStyle name="Calculation 2 7 2 4" xfId="2958" xr:uid="{00000000-0005-0000-0000-0000360B0000}"/>
    <cellStyle name="Calculation 2 7 2 4 2" xfId="24792" xr:uid="{00000000-0005-0000-0000-0000370B0000}"/>
    <cellStyle name="Calculation 2 7 2 4 3" xfId="16936" xr:uid="{00000000-0005-0000-0000-0000380B0000}"/>
    <cellStyle name="Calculation 2 7 2 4 4" xfId="37566" xr:uid="{00000000-0005-0000-0000-0000390B0000}"/>
    <cellStyle name="Calculation 2 7 2 5" xfId="24787" xr:uid="{00000000-0005-0000-0000-00003A0B0000}"/>
    <cellStyle name="Calculation 2 7 2 6" xfId="16931" xr:uid="{00000000-0005-0000-0000-00003B0B0000}"/>
    <cellStyle name="Calculation 2 7 2 7" xfId="37561" xr:uid="{00000000-0005-0000-0000-00003C0B0000}"/>
    <cellStyle name="Calculation 2 7 3" xfId="2959" xr:uid="{00000000-0005-0000-0000-00003D0B0000}"/>
    <cellStyle name="Calculation 2 7 3 2" xfId="2960" xr:uid="{00000000-0005-0000-0000-00003E0B0000}"/>
    <cellStyle name="Calculation 2 7 3 2 2" xfId="2961" xr:uid="{00000000-0005-0000-0000-00003F0B0000}"/>
    <cellStyle name="Calculation 2 7 3 2 2 2" xfId="24795" xr:uid="{00000000-0005-0000-0000-0000400B0000}"/>
    <cellStyle name="Calculation 2 7 3 2 2 3" xfId="16939" xr:uid="{00000000-0005-0000-0000-0000410B0000}"/>
    <cellStyle name="Calculation 2 7 3 2 2 4" xfId="37569" xr:uid="{00000000-0005-0000-0000-0000420B0000}"/>
    <cellStyle name="Calculation 2 7 3 2 3" xfId="2962" xr:uid="{00000000-0005-0000-0000-0000430B0000}"/>
    <cellStyle name="Calculation 2 7 3 2 3 2" xfId="24796" xr:uid="{00000000-0005-0000-0000-0000440B0000}"/>
    <cellStyle name="Calculation 2 7 3 2 3 3" xfId="16940" xr:uid="{00000000-0005-0000-0000-0000450B0000}"/>
    <cellStyle name="Calculation 2 7 3 2 3 4" xfId="37570" xr:uid="{00000000-0005-0000-0000-0000460B0000}"/>
    <cellStyle name="Calculation 2 7 3 2 4" xfId="24794" xr:uid="{00000000-0005-0000-0000-0000470B0000}"/>
    <cellStyle name="Calculation 2 7 3 2 5" xfId="16938" xr:uid="{00000000-0005-0000-0000-0000480B0000}"/>
    <cellStyle name="Calculation 2 7 3 2 6" xfId="37568" xr:uid="{00000000-0005-0000-0000-0000490B0000}"/>
    <cellStyle name="Calculation 2 7 3 3" xfId="2963" xr:uid="{00000000-0005-0000-0000-00004A0B0000}"/>
    <cellStyle name="Calculation 2 7 3 3 2" xfId="24797" xr:uid="{00000000-0005-0000-0000-00004B0B0000}"/>
    <cellStyle name="Calculation 2 7 3 3 3" xfId="16941" xr:uid="{00000000-0005-0000-0000-00004C0B0000}"/>
    <cellStyle name="Calculation 2 7 3 3 4" xfId="37571" xr:uid="{00000000-0005-0000-0000-00004D0B0000}"/>
    <cellStyle name="Calculation 2 7 3 4" xfId="2964" xr:uid="{00000000-0005-0000-0000-00004E0B0000}"/>
    <cellStyle name="Calculation 2 7 3 4 2" xfId="24798" xr:uid="{00000000-0005-0000-0000-00004F0B0000}"/>
    <cellStyle name="Calculation 2 7 3 4 3" xfId="16942" xr:uid="{00000000-0005-0000-0000-0000500B0000}"/>
    <cellStyle name="Calculation 2 7 3 4 4" xfId="37572" xr:uid="{00000000-0005-0000-0000-0000510B0000}"/>
    <cellStyle name="Calculation 2 7 3 5" xfId="24793" xr:uid="{00000000-0005-0000-0000-0000520B0000}"/>
    <cellStyle name="Calculation 2 7 3 6" xfId="16937" xr:uid="{00000000-0005-0000-0000-0000530B0000}"/>
    <cellStyle name="Calculation 2 7 3 7" xfId="37567" xr:uid="{00000000-0005-0000-0000-0000540B0000}"/>
    <cellStyle name="Calculation 2 7 4" xfId="2965" xr:uid="{00000000-0005-0000-0000-0000550B0000}"/>
    <cellStyle name="Calculation 2 7 4 2" xfId="24799" xr:uid="{00000000-0005-0000-0000-0000560B0000}"/>
    <cellStyle name="Calculation 2 7 4 3" xfId="16943" xr:uid="{00000000-0005-0000-0000-0000570B0000}"/>
    <cellStyle name="Calculation 2 7 4 4" xfId="37573" xr:uid="{00000000-0005-0000-0000-0000580B0000}"/>
    <cellStyle name="Calculation 2 7 5" xfId="2966" xr:uid="{00000000-0005-0000-0000-0000590B0000}"/>
    <cellStyle name="Calculation 2 7 5 2" xfId="24800" xr:uid="{00000000-0005-0000-0000-00005A0B0000}"/>
    <cellStyle name="Calculation 2 7 5 3" xfId="16944" xr:uid="{00000000-0005-0000-0000-00005B0B0000}"/>
    <cellStyle name="Calculation 2 7 5 4" xfId="37574" xr:uid="{00000000-0005-0000-0000-00005C0B0000}"/>
    <cellStyle name="Calculation 2 7 6" xfId="2967" xr:uid="{00000000-0005-0000-0000-00005D0B0000}"/>
    <cellStyle name="Calculation 2 7 6 2" xfId="24801" xr:uid="{00000000-0005-0000-0000-00005E0B0000}"/>
    <cellStyle name="Calculation 2 7 6 3" xfId="16945" xr:uid="{00000000-0005-0000-0000-00005F0B0000}"/>
    <cellStyle name="Calculation 2 7 6 4" xfId="37575" xr:uid="{00000000-0005-0000-0000-0000600B0000}"/>
    <cellStyle name="Calculation 2 7 7" xfId="2968" xr:uid="{00000000-0005-0000-0000-0000610B0000}"/>
    <cellStyle name="Calculation 2 7 7 2" xfId="24802" xr:uid="{00000000-0005-0000-0000-0000620B0000}"/>
    <cellStyle name="Calculation 2 7 7 3" xfId="16946" xr:uid="{00000000-0005-0000-0000-0000630B0000}"/>
    <cellStyle name="Calculation 2 7 7 4" xfId="37576" xr:uid="{00000000-0005-0000-0000-0000640B0000}"/>
    <cellStyle name="Calculation 2 7 8" xfId="2969" xr:uid="{00000000-0005-0000-0000-0000650B0000}"/>
    <cellStyle name="Calculation 2 7 8 2" xfId="24803" xr:uid="{00000000-0005-0000-0000-0000660B0000}"/>
    <cellStyle name="Calculation 2 7 8 3" xfId="16947" xr:uid="{00000000-0005-0000-0000-0000670B0000}"/>
    <cellStyle name="Calculation 2 7 8 4" xfId="37577" xr:uid="{00000000-0005-0000-0000-0000680B0000}"/>
    <cellStyle name="Calculation 2 7 9" xfId="24786" xr:uid="{00000000-0005-0000-0000-0000690B0000}"/>
    <cellStyle name="Calculation 2 8" xfId="2970" xr:uid="{00000000-0005-0000-0000-00006A0B0000}"/>
    <cellStyle name="Calculation 2 8 10" xfId="16948" xr:uid="{00000000-0005-0000-0000-00006B0B0000}"/>
    <cellStyle name="Calculation 2 8 11" xfId="37578" xr:uid="{00000000-0005-0000-0000-00006C0B0000}"/>
    <cellStyle name="Calculation 2 8 2" xfId="2971" xr:uid="{00000000-0005-0000-0000-00006D0B0000}"/>
    <cellStyle name="Calculation 2 8 2 2" xfId="2972" xr:uid="{00000000-0005-0000-0000-00006E0B0000}"/>
    <cellStyle name="Calculation 2 8 2 2 2" xfId="2973" xr:uid="{00000000-0005-0000-0000-00006F0B0000}"/>
    <cellStyle name="Calculation 2 8 2 2 2 2" xfId="24807" xr:uid="{00000000-0005-0000-0000-0000700B0000}"/>
    <cellStyle name="Calculation 2 8 2 2 2 3" xfId="16951" xr:uid="{00000000-0005-0000-0000-0000710B0000}"/>
    <cellStyle name="Calculation 2 8 2 2 2 4" xfId="37581" xr:uid="{00000000-0005-0000-0000-0000720B0000}"/>
    <cellStyle name="Calculation 2 8 2 2 3" xfId="2974" xr:uid="{00000000-0005-0000-0000-0000730B0000}"/>
    <cellStyle name="Calculation 2 8 2 2 3 2" xfId="24808" xr:uid="{00000000-0005-0000-0000-0000740B0000}"/>
    <cellStyle name="Calculation 2 8 2 2 3 3" xfId="16952" xr:uid="{00000000-0005-0000-0000-0000750B0000}"/>
    <cellStyle name="Calculation 2 8 2 2 3 4" xfId="37582" xr:uid="{00000000-0005-0000-0000-0000760B0000}"/>
    <cellStyle name="Calculation 2 8 2 2 4" xfId="24806" xr:uid="{00000000-0005-0000-0000-0000770B0000}"/>
    <cellStyle name="Calculation 2 8 2 2 5" xfId="16950" xr:uid="{00000000-0005-0000-0000-0000780B0000}"/>
    <cellStyle name="Calculation 2 8 2 2 6" xfId="37580" xr:uid="{00000000-0005-0000-0000-0000790B0000}"/>
    <cellStyle name="Calculation 2 8 2 3" xfId="2975" xr:uid="{00000000-0005-0000-0000-00007A0B0000}"/>
    <cellStyle name="Calculation 2 8 2 3 2" xfId="24809" xr:uid="{00000000-0005-0000-0000-00007B0B0000}"/>
    <cellStyle name="Calculation 2 8 2 3 3" xfId="16953" xr:uid="{00000000-0005-0000-0000-00007C0B0000}"/>
    <cellStyle name="Calculation 2 8 2 3 4" xfId="37583" xr:uid="{00000000-0005-0000-0000-00007D0B0000}"/>
    <cellStyle name="Calculation 2 8 2 4" xfId="2976" xr:uid="{00000000-0005-0000-0000-00007E0B0000}"/>
    <cellStyle name="Calculation 2 8 2 4 2" xfId="24810" xr:uid="{00000000-0005-0000-0000-00007F0B0000}"/>
    <cellStyle name="Calculation 2 8 2 4 3" xfId="16954" xr:uid="{00000000-0005-0000-0000-0000800B0000}"/>
    <cellStyle name="Calculation 2 8 2 4 4" xfId="37584" xr:uid="{00000000-0005-0000-0000-0000810B0000}"/>
    <cellStyle name="Calculation 2 8 2 5" xfId="24805" xr:uid="{00000000-0005-0000-0000-0000820B0000}"/>
    <cellStyle name="Calculation 2 8 2 6" xfId="16949" xr:uid="{00000000-0005-0000-0000-0000830B0000}"/>
    <cellStyle name="Calculation 2 8 2 7" xfId="37579" xr:uid="{00000000-0005-0000-0000-0000840B0000}"/>
    <cellStyle name="Calculation 2 8 3" xfId="2977" xr:uid="{00000000-0005-0000-0000-0000850B0000}"/>
    <cellStyle name="Calculation 2 8 3 2" xfId="2978" xr:uid="{00000000-0005-0000-0000-0000860B0000}"/>
    <cellStyle name="Calculation 2 8 3 2 2" xfId="2979" xr:uid="{00000000-0005-0000-0000-0000870B0000}"/>
    <cellStyle name="Calculation 2 8 3 2 2 2" xfId="24813" xr:uid="{00000000-0005-0000-0000-0000880B0000}"/>
    <cellStyle name="Calculation 2 8 3 2 2 3" xfId="16957" xr:uid="{00000000-0005-0000-0000-0000890B0000}"/>
    <cellStyle name="Calculation 2 8 3 2 2 4" xfId="37587" xr:uid="{00000000-0005-0000-0000-00008A0B0000}"/>
    <cellStyle name="Calculation 2 8 3 2 3" xfId="2980" xr:uid="{00000000-0005-0000-0000-00008B0B0000}"/>
    <cellStyle name="Calculation 2 8 3 2 3 2" xfId="24814" xr:uid="{00000000-0005-0000-0000-00008C0B0000}"/>
    <cellStyle name="Calculation 2 8 3 2 3 3" xfId="16958" xr:uid="{00000000-0005-0000-0000-00008D0B0000}"/>
    <cellStyle name="Calculation 2 8 3 2 3 4" xfId="37588" xr:uid="{00000000-0005-0000-0000-00008E0B0000}"/>
    <cellStyle name="Calculation 2 8 3 2 4" xfId="24812" xr:uid="{00000000-0005-0000-0000-00008F0B0000}"/>
    <cellStyle name="Calculation 2 8 3 2 5" xfId="16956" xr:uid="{00000000-0005-0000-0000-0000900B0000}"/>
    <cellStyle name="Calculation 2 8 3 2 6" xfId="37586" xr:uid="{00000000-0005-0000-0000-0000910B0000}"/>
    <cellStyle name="Calculation 2 8 3 3" xfId="2981" xr:uid="{00000000-0005-0000-0000-0000920B0000}"/>
    <cellStyle name="Calculation 2 8 3 3 2" xfId="24815" xr:uid="{00000000-0005-0000-0000-0000930B0000}"/>
    <cellStyle name="Calculation 2 8 3 3 3" xfId="16959" xr:uid="{00000000-0005-0000-0000-0000940B0000}"/>
    <cellStyle name="Calculation 2 8 3 3 4" xfId="37589" xr:uid="{00000000-0005-0000-0000-0000950B0000}"/>
    <cellStyle name="Calculation 2 8 3 4" xfId="2982" xr:uid="{00000000-0005-0000-0000-0000960B0000}"/>
    <cellStyle name="Calculation 2 8 3 4 2" xfId="24816" xr:uid="{00000000-0005-0000-0000-0000970B0000}"/>
    <cellStyle name="Calculation 2 8 3 4 3" xfId="16960" xr:uid="{00000000-0005-0000-0000-0000980B0000}"/>
    <cellStyle name="Calculation 2 8 3 4 4" xfId="37590" xr:uid="{00000000-0005-0000-0000-0000990B0000}"/>
    <cellStyle name="Calculation 2 8 3 5" xfId="24811" xr:uid="{00000000-0005-0000-0000-00009A0B0000}"/>
    <cellStyle name="Calculation 2 8 3 6" xfId="16955" xr:uid="{00000000-0005-0000-0000-00009B0B0000}"/>
    <cellStyle name="Calculation 2 8 3 7" xfId="37585" xr:uid="{00000000-0005-0000-0000-00009C0B0000}"/>
    <cellStyle name="Calculation 2 8 4" xfId="2983" xr:uid="{00000000-0005-0000-0000-00009D0B0000}"/>
    <cellStyle name="Calculation 2 8 4 2" xfId="24817" xr:uid="{00000000-0005-0000-0000-00009E0B0000}"/>
    <cellStyle name="Calculation 2 8 4 3" xfId="16961" xr:uid="{00000000-0005-0000-0000-00009F0B0000}"/>
    <cellStyle name="Calculation 2 8 4 4" xfId="37591" xr:uid="{00000000-0005-0000-0000-0000A00B0000}"/>
    <cellStyle name="Calculation 2 8 5" xfId="2984" xr:uid="{00000000-0005-0000-0000-0000A10B0000}"/>
    <cellStyle name="Calculation 2 8 5 2" xfId="24818" xr:uid="{00000000-0005-0000-0000-0000A20B0000}"/>
    <cellStyle name="Calculation 2 8 5 3" xfId="16962" xr:uid="{00000000-0005-0000-0000-0000A30B0000}"/>
    <cellStyle name="Calculation 2 8 5 4" xfId="37592" xr:uid="{00000000-0005-0000-0000-0000A40B0000}"/>
    <cellStyle name="Calculation 2 8 6" xfId="2985" xr:uid="{00000000-0005-0000-0000-0000A50B0000}"/>
    <cellStyle name="Calculation 2 8 6 2" xfId="24819" xr:uid="{00000000-0005-0000-0000-0000A60B0000}"/>
    <cellStyle name="Calculation 2 8 6 3" xfId="16963" xr:uid="{00000000-0005-0000-0000-0000A70B0000}"/>
    <cellStyle name="Calculation 2 8 6 4" xfId="37593" xr:uid="{00000000-0005-0000-0000-0000A80B0000}"/>
    <cellStyle name="Calculation 2 8 7" xfId="2986" xr:uid="{00000000-0005-0000-0000-0000A90B0000}"/>
    <cellStyle name="Calculation 2 8 7 2" xfId="24820" xr:uid="{00000000-0005-0000-0000-0000AA0B0000}"/>
    <cellStyle name="Calculation 2 8 7 3" xfId="16964" xr:uid="{00000000-0005-0000-0000-0000AB0B0000}"/>
    <cellStyle name="Calculation 2 8 7 4" xfId="37594" xr:uid="{00000000-0005-0000-0000-0000AC0B0000}"/>
    <cellStyle name="Calculation 2 8 8" xfId="2987" xr:uid="{00000000-0005-0000-0000-0000AD0B0000}"/>
    <cellStyle name="Calculation 2 8 8 2" xfId="24821" xr:uid="{00000000-0005-0000-0000-0000AE0B0000}"/>
    <cellStyle name="Calculation 2 8 8 3" xfId="16965" xr:uid="{00000000-0005-0000-0000-0000AF0B0000}"/>
    <cellStyle name="Calculation 2 8 8 4" xfId="37595" xr:uid="{00000000-0005-0000-0000-0000B00B0000}"/>
    <cellStyle name="Calculation 2 8 9" xfId="24804" xr:uid="{00000000-0005-0000-0000-0000B10B0000}"/>
    <cellStyle name="Calculation 2 9" xfId="2988" xr:uid="{00000000-0005-0000-0000-0000B20B0000}"/>
    <cellStyle name="Calculation 2 9 10" xfId="16966" xr:uid="{00000000-0005-0000-0000-0000B30B0000}"/>
    <cellStyle name="Calculation 2 9 11" xfId="37596" xr:uid="{00000000-0005-0000-0000-0000B40B0000}"/>
    <cellStyle name="Calculation 2 9 2" xfId="2989" xr:uid="{00000000-0005-0000-0000-0000B50B0000}"/>
    <cellStyle name="Calculation 2 9 2 2" xfId="2990" xr:uid="{00000000-0005-0000-0000-0000B60B0000}"/>
    <cellStyle name="Calculation 2 9 2 2 2" xfId="2991" xr:uid="{00000000-0005-0000-0000-0000B70B0000}"/>
    <cellStyle name="Calculation 2 9 2 2 2 2" xfId="24825" xr:uid="{00000000-0005-0000-0000-0000B80B0000}"/>
    <cellStyle name="Calculation 2 9 2 2 2 3" xfId="16969" xr:uid="{00000000-0005-0000-0000-0000B90B0000}"/>
    <cellStyle name="Calculation 2 9 2 2 2 4" xfId="37599" xr:uid="{00000000-0005-0000-0000-0000BA0B0000}"/>
    <cellStyle name="Calculation 2 9 2 2 3" xfId="2992" xr:uid="{00000000-0005-0000-0000-0000BB0B0000}"/>
    <cellStyle name="Calculation 2 9 2 2 3 2" xfId="24826" xr:uid="{00000000-0005-0000-0000-0000BC0B0000}"/>
    <cellStyle name="Calculation 2 9 2 2 3 3" xfId="16970" xr:uid="{00000000-0005-0000-0000-0000BD0B0000}"/>
    <cellStyle name="Calculation 2 9 2 2 3 4" xfId="37600" xr:uid="{00000000-0005-0000-0000-0000BE0B0000}"/>
    <cellStyle name="Calculation 2 9 2 2 4" xfId="24824" xr:uid="{00000000-0005-0000-0000-0000BF0B0000}"/>
    <cellStyle name="Calculation 2 9 2 2 5" xfId="16968" xr:uid="{00000000-0005-0000-0000-0000C00B0000}"/>
    <cellStyle name="Calculation 2 9 2 2 6" xfId="37598" xr:uid="{00000000-0005-0000-0000-0000C10B0000}"/>
    <cellStyle name="Calculation 2 9 2 3" xfId="2993" xr:uid="{00000000-0005-0000-0000-0000C20B0000}"/>
    <cellStyle name="Calculation 2 9 2 3 2" xfId="24827" xr:uid="{00000000-0005-0000-0000-0000C30B0000}"/>
    <cellStyle name="Calculation 2 9 2 3 3" xfId="16971" xr:uid="{00000000-0005-0000-0000-0000C40B0000}"/>
    <cellStyle name="Calculation 2 9 2 3 4" xfId="37601" xr:uid="{00000000-0005-0000-0000-0000C50B0000}"/>
    <cellStyle name="Calculation 2 9 2 4" xfId="2994" xr:uid="{00000000-0005-0000-0000-0000C60B0000}"/>
    <cellStyle name="Calculation 2 9 2 4 2" xfId="24828" xr:uid="{00000000-0005-0000-0000-0000C70B0000}"/>
    <cellStyle name="Calculation 2 9 2 4 3" xfId="16972" xr:uid="{00000000-0005-0000-0000-0000C80B0000}"/>
    <cellStyle name="Calculation 2 9 2 4 4" xfId="37602" xr:uid="{00000000-0005-0000-0000-0000C90B0000}"/>
    <cellStyle name="Calculation 2 9 2 5" xfId="24823" xr:uid="{00000000-0005-0000-0000-0000CA0B0000}"/>
    <cellStyle name="Calculation 2 9 2 6" xfId="16967" xr:uid="{00000000-0005-0000-0000-0000CB0B0000}"/>
    <cellStyle name="Calculation 2 9 2 7" xfId="37597" xr:uid="{00000000-0005-0000-0000-0000CC0B0000}"/>
    <cellStyle name="Calculation 2 9 3" xfId="2995" xr:uid="{00000000-0005-0000-0000-0000CD0B0000}"/>
    <cellStyle name="Calculation 2 9 3 2" xfId="2996" xr:uid="{00000000-0005-0000-0000-0000CE0B0000}"/>
    <cellStyle name="Calculation 2 9 3 2 2" xfId="2997" xr:uid="{00000000-0005-0000-0000-0000CF0B0000}"/>
    <cellStyle name="Calculation 2 9 3 2 2 2" xfId="24831" xr:uid="{00000000-0005-0000-0000-0000D00B0000}"/>
    <cellStyle name="Calculation 2 9 3 2 2 3" xfId="16975" xr:uid="{00000000-0005-0000-0000-0000D10B0000}"/>
    <cellStyle name="Calculation 2 9 3 2 2 4" xfId="37605" xr:uid="{00000000-0005-0000-0000-0000D20B0000}"/>
    <cellStyle name="Calculation 2 9 3 2 3" xfId="2998" xr:uid="{00000000-0005-0000-0000-0000D30B0000}"/>
    <cellStyle name="Calculation 2 9 3 2 3 2" xfId="24832" xr:uid="{00000000-0005-0000-0000-0000D40B0000}"/>
    <cellStyle name="Calculation 2 9 3 2 3 3" xfId="16976" xr:uid="{00000000-0005-0000-0000-0000D50B0000}"/>
    <cellStyle name="Calculation 2 9 3 2 3 4" xfId="37606" xr:uid="{00000000-0005-0000-0000-0000D60B0000}"/>
    <cellStyle name="Calculation 2 9 3 2 4" xfId="24830" xr:uid="{00000000-0005-0000-0000-0000D70B0000}"/>
    <cellStyle name="Calculation 2 9 3 2 5" xfId="16974" xr:uid="{00000000-0005-0000-0000-0000D80B0000}"/>
    <cellStyle name="Calculation 2 9 3 2 6" xfId="37604" xr:uid="{00000000-0005-0000-0000-0000D90B0000}"/>
    <cellStyle name="Calculation 2 9 3 3" xfId="2999" xr:uid="{00000000-0005-0000-0000-0000DA0B0000}"/>
    <cellStyle name="Calculation 2 9 3 3 2" xfId="24833" xr:uid="{00000000-0005-0000-0000-0000DB0B0000}"/>
    <cellStyle name="Calculation 2 9 3 3 3" xfId="16977" xr:uid="{00000000-0005-0000-0000-0000DC0B0000}"/>
    <cellStyle name="Calculation 2 9 3 3 4" xfId="37607" xr:uid="{00000000-0005-0000-0000-0000DD0B0000}"/>
    <cellStyle name="Calculation 2 9 3 4" xfId="3000" xr:uid="{00000000-0005-0000-0000-0000DE0B0000}"/>
    <cellStyle name="Calculation 2 9 3 4 2" xfId="24834" xr:uid="{00000000-0005-0000-0000-0000DF0B0000}"/>
    <cellStyle name="Calculation 2 9 3 4 3" xfId="16978" xr:uid="{00000000-0005-0000-0000-0000E00B0000}"/>
    <cellStyle name="Calculation 2 9 3 4 4" xfId="37608" xr:uid="{00000000-0005-0000-0000-0000E10B0000}"/>
    <cellStyle name="Calculation 2 9 3 5" xfId="24829" xr:uid="{00000000-0005-0000-0000-0000E20B0000}"/>
    <cellStyle name="Calculation 2 9 3 6" xfId="16973" xr:uid="{00000000-0005-0000-0000-0000E30B0000}"/>
    <cellStyle name="Calculation 2 9 3 7" xfId="37603" xr:uid="{00000000-0005-0000-0000-0000E40B0000}"/>
    <cellStyle name="Calculation 2 9 4" xfId="3001" xr:uid="{00000000-0005-0000-0000-0000E50B0000}"/>
    <cellStyle name="Calculation 2 9 4 2" xfId="24835" xr:uid="{00000000-0005-0000-0000-0000E60B0000}"/>
    <cellStyle name="Calculation 2 9 4 3" xfId="16979" xr:uid="{00000000-0005-0000-0000-0000E70B0000}"/>
    <cellStyle name="Calculation 2 9 4 4" xfId="37609" xr:uid="{00000000-0005-0000-0000-0000E80B0000}"/>
    <cellStyle name="Calculation 2 9 5" xfId="3002" xr:uid="{00000000-0005-0000-0000-0000E90B0000}"/>
    <cellStyle name="Calculation 2 9 5 2" xfId="24836" xr:uid="{00000000-0005-0000-0000-0000EA0B0000}"/>
    <cellStyle name="Calculation 2 9 5 3" xfId="16980" xr:uid="{00000000-0005-0000-0000-0000EB0B0000}"/>
    <cellStyle name="Calculation 2 9 5 4" xfId="37610" xr:uid="{00000000-0005-0000-0000-0000EC0B0000}"/>
    <cellStyle name="Calculation 2 9 6" xfId="3003" xr:uid="{00000000-0005-0000-0000-0000ED0B0000}"/>
    <cellStyle name="Calculation 2 9 6 2" xfId="24837" xr:uid="{00000000-0005-0000-0000-0000EE0B0000}"/>
    <cellStyle name="Calculation 2 9 6 3" xfId="16981" xr:uid="{00000000-0005-0000-0000-0000EF0B0000}"/>
    <cellStyle name="Calculation 2 9 6 4" xfId="37611" xr:uid="{00000000-0005-0000-0000-0000F00B0000}"/>
    <cellStyle name="Calculation 2 9 7" xfId="3004" xr:uid="{00000000-0005-0000-0000-0000F10B0000}"/>
    <cellStyle name="Calculation 2 9 7 2" xfId="24838" xr:uid="{00000000-0005-0000-0000-0000F20B0000}"/>
    <cellStyle name="Calculation 2 9 7 3" xfId="16982" xr:uid="{00000000-0005-0000-0000-0000F30B0000}"/>
    <cellStyle name="Calculation 2 9 7 4" xfId="37612" xr:uid="{00000000-0005-0000-0000-0000F40B0000}"/>
    <cellStyle name="Calculation 2 9 8" xfId="3005" xr:uid="{00000000-0005-0000-0000-0000F50B0000}"/>
    <cellStyle name="Calculation 2 9 8 2" xfId="24839" xr:uid="{00000000-0005-0000-0000-0000F60B0000}"/>
    <cellStyle name="Calculation 2 9 8 3" xfId="16983" xr:uid="{00000000-0005-0000-0000-0000F70B0000}"/>
    <cellStyle name="Calculation 2 9 8 4" xfId="37613" xr:uid="{00000000-0005-0000-0000-0000F80B0000}"/>
    <cellStyle name="Calculation 2 9 9" xfId="24822" xr:uid="{00000000-0005-0000-0000-0000F90B0000}"/>
    <cellStyle name="Calculation 20" xfId="854" xr:uid="{00000000-0005-0000-0000-0000FA0B0000}"/>
    <cellStyle name="Calculation 20 2" xfId="3006" xr:uid="{00000000-0005-0000-0000-0000FB0B0000}"/>
    <cellStyle name="Calculation 20 2 2" xfId="3007" xr:uid="{00000000-0005-0000-0000-0000FC0B0000}"/>
    <cellStyle name="Calculation 20 2 2 2" xfId="24841" xr:uid="{00000000-0005-0000-0000-0000FD0B0000}"/>
    <cellStyle name="Calculation 20 2 2 3" xfId="16985" xr:uid="{00000000-0005-0000-0000-0000FE0B0000}"/>
    <cellStyle name="Calculation 20 2 2 4" xfId="37615" xr:uid="{00000000-0005-0000-0000-0000FF0B0000}"/>
    <cellStyle name="Calculation 20 2 3" xfId="3008" xr:uid="{00000000-0005-0000-0000-0000000C0000}"/>
    <cellStyle name="Calculation 20 2 3 2" xfId="24842" xr:uid="{00000000-0005-0000-0000-0000010C0000}"/>
    <cellStyle name="Calculation 20 2 3 3" xfId="16986" xr:uid="{00000000-0005-0000-0000-0000020C0000}"/>
    <cellStyle name="Calculation 20 2 3 4" xfId="37616" xr:uid="{00000000-0005-0000-0000-0000030C0000}"/>
    <cellStyle name="Calculation 20 2 4" xfId="24840" xr:uid="{00000000-0005-0000-0000-0000040C0000}"/>
    <cellStyle name="Calculation 20 2 5" xfId="16984" xr:uid="{00000000-0005-0000-0000-0000050C0000}"/>
    <cellStyle name="Calculation 20 2 6" xfId="37614" xr:uid="{00000000-0005-0000-0000-0000060C0000}"/>
    <cellStyle name="Calculation 20 3" xfId="3009" xr:uid="{00000000-0005-0000-0000-0000070C0000}"/>
    <cellStyle name="Calculation 20 3 2" xfId="24843" xr:uid="{00000000-0005-0000-0000-0000080C0000}"/>
    <cellStyle name="Calculation 20 3 3" xfId="16987" xr:uid="{00000000-0005-0000-0000-0000090C0000}"/>
    <cellStyle name="Calculation 20 3 4" xfId="37617" xr:uid="{00000000-0005-0000-0000-00000A0C0000}"/>
    <cellStyle name="Calculation 20 4" xfId="3010" xr:uid="{00000000-0005-0000-0000-00000B0C0000}"/>
    <cellStyle name="Calculation 20 4 2" xfId="24844" xr:uid="{00000000-0005-0000-0000-00000C0C0000}"/>
    <cellStyle name="Calculation 20 4 3" xfId="16988" xr:uid="{00000000-0005-0000-0000-00000D0C0000}"/>
    <cellStyle name="Calculation 20 4 4" xfId="37618" xr:uid="{00000000-0005-0000-0000-00000E0C0000}"/>
    <cellStyle name="Calculation 20 5" xfId="15117" xr:uid="{00000000-0005-0000-0000-00000F0C0000}"/>
    <cellStyle name="Calculation 20 6" xfId="19231" xr:uid="{00000000-0005-0000-0000-0000100C0000}"/>
    <cellStyle name="Calculation 20 7" xfId="11252" xr:uid="{00000000-0005-0000-0000-0000110C0000}"/>
    <cellStyle name="Calculation 20 8" xfId="35898" xr:uid="{00000000-0005-0000-0000-0000120C0000}"/>
    <cellStyle name="Calculation 21" xfId="855" xr:uid="{00000000-0005-0000-0000-0000130C0000}"/>
    <cellStyle name="Calculation 21 2" xfId="3011" xr:uid="{00000000-0005-0000-0000-0000140C0000}"/>
    <cellStyle name="Calculation 21 2 2" xfId="24845" xr:uid="{00000000-0005-0000-0000-0000150C0000}"/>
    <cellStyle name="Calculation 21 2 3" xfId="16989" xr:uid="{00000000-0005-0000-0000-0000160C0000}"/>
    <cellStyle name="Calculation 21 2 4" xfId="37619" xr:uid="{00000000-0005-0000-0000-0000170C0000}"/>
    <cellStyle name="Calculation 21 3" xfId="3012" xr:uid="{00000000-0005-0000-0000-0000180C0000}"/>
    <cellStyle name="Calculation 21 3 2" xfId="24846" xr:uid="{00000000-0005-0000-0000-0000190C0000}"/>
    <cellStyle name="Calculation 21 3 3" xfId="16990" xr:uid="{00000000-0005-0000-0000-00001A0C0000}"/>
    <cellStyle name="Calculation 21 3 4" xfId="37620" xr:uid="{00000000-0005-0000-0000-00001B0C0000}"/>
    <cellStyle name="Calculation 21 4" xfId="15118" xr:uid="{00000000-0005-0000-0000-00001C0C0000}"/>
    <cellStyle name="Calculation 21 5" xfId="19229" xr:uid="{00000000-0005-0000-0000-00001D0C0000}"/>
    <cellStyle name="Calculation 21 6" xfId="11253" xr:uid="{00000000-0005-0000-0000-00001E0C0000}"/>
    <cellStyle name="Calculation 21 7" xfId="35899" xr:uid="{00000000-0005-0000-0000-00001F0C0000}"/>
    <cellStyle name="Calculation 22" xfId="856" xr:uid="{00000000-0005-0000-0000-0000200C0000}"/>
    <cellStyle name="Calculation 22 2" xfId="15119" xr:uid="{00000000-0005-0000-0000-0000210C0000}"/>
    <cellStyle name="Calculation 22 3" xfId="19228" xr:uid="{00000000-0005-0000-0000-0000220C0000}"/>
    <cellStyle name="Calculation 22 4" xfId="11254" xr:uid="{00000000-0005-0000-0000-0000230C0000}"/>
    <cellStyle name="Calculation 22 5" xfId="35900" xr:uid="{00000000-0005-0000-0000-0000240C0000}"/>
    <cellStyle name="Calculation 23" xfId="857" xr:uid="{00000000-0005-0000-0000-0000250C0000}"/>
    <cellStyle name="Calculation 23 2" xfId="15120" xr:uid="{00000000-0005-0000-0000-0000260C0000}"/>
    <cellStyle name="Calculation 23 3" xfId="19227" xr:uid="{00000000-0005-0000-0000-0000270C0000}"/>
    <cellStyle name="Calculation 23 4" xfId="11255" xr:uid="{00000000-0005-0000-0000-0000280C0000}"/>
    <cellStyle name="Calculation 23 5" xfId="35901" xr:uid="{00000000-0005-0000-0000-0000290C0000}"/>
    <cellStyle name="Calculation 24" xfId="858" xr:uid="{00000000-0005-0000-0000-00002A0C0000}"/>
    <cellStyle name="Calculation 24 2" xfId="15121" xr:uid="{00000000-0005-0000-0000-00002B0C0000}"/>
    <cellStyle name="Calculation 24 3" xfId="19226" xr:uid="{00000000-0005-0000-0000-00002C0C0000}"/>
    <cellStyle name="Calculation 24 4" xfId="11256" xr:uid="{00000000-0005-0000-0000-00002D0C0000}"/>
    <cellStyle name="Calculation 24 5" xfId="35902" xr:uid="{00000000-0005-0000-0000-00002E0C0000}"/>
    <cellStyle name="Calculation 25" xfId="859" xr:uid="{00000000-0005-0000-0000-00002F0C0000}"/>
    <cellStyle name="Calculation 25 2" xfId="15122" xr:uid="{00000000-0005-0000-0000-0000300C0000}"/>
    <cellStyle name="Calculation 25 3" xfId="19225" xr:uid="{00000000-0005-0000-0000-0000310C0000}"/>
    <cellStyle name="Calculation 25 4" xfId="11257" xr:uid="{00000000-0005-0000-0000-0000320C0000}"/>
    <cellStyle name="Calculation 25 5" xfId="35903" xr:uid="{00000000-0005-0000-0000-0000330C0000}"/>
    <cellStyle name="Calculation 26" xfId="860" xr:uid="{00000000-0005-0000-0000-0000340C0000}"/>
    <cellStyle name="Calculation 26 2" xfId="15123" xr:uid="{00000000-0005-0000-0000-0000350C0000}"/>
    <cellStyle name="Calculation 26 3" xfId="14956" xr:uid="{00000000-0005-0000-0000-0000360C0000}"/>
    <cellStyle name="Calculation 26 4" xfId="11258" xr:uid="{00000000-0005-0000-0000-0000370C0000}"/>
    <cellStyle name="Calculation 26 5" xfId="35904" xr:uid="{00000000-0005-0000-0000-0000380C0000}"/>
    <cellStyle name="Calculation 27" xfId="861" xr:uid="{00000000-0005-0000-0000-0000390C0000}"/>
    <cellStyle name="Calculation 27 2" xfId="15124" xr:uid="{00000000-0005-0000-0000-00003A0C0000}"/>
    <cellStyle name="Calculation 27 3" xfId="19223" xr:uid="{00000000-0005-0000-0000-00003B0C0000}"/>
    <cellStyle name="Calculation 27 4" xfId="11259" xr:uid="{00000000-0005-0000-0000-00003C0C0000}"/>
    <cellStyle name="Calculation 27 5" xfId="35905" xr:uid="{00000000-0005-0000-0000-00003D0C0000}"/>
    <cellStyle name="Calculation 28" xfId="862" xr:uid="{00000000-0005-0000-0000-00003E0C0000}"/>
    <cellStyle name="Calculation 28 2" xfId="15125" xr:uid="{00000000-0005-0000-0000-00003F0C0000}"/>
    <cellStyle name="Calculation 28 3" xfId="19222" xr:uid="{00000000-0005-0000-0000-0000400C0000}"/>
    <cellStyle name="Calculation 28 4" xfId="11260" xr:uid="{00000000-0005-0000-0000-0000410C0000}"/>
    <cellStyle name="Calculation 28 5" xfId="35906" xr:uid="{00000000-0005-0000-0000-0000420C0000}"/>
    <cellStyle name="Calculation 29" xfId="863" xr:uid="{00000000-0005-0000-0000-0000430C0000}"/>
    <cellStyle name="Calculation 29 2" xfId="15126" xr:uid="{00000000-0005-0000-0000-0000440C0000}"/>
    <cellStyle name="Calculation 29 3" xfId="19221" xr:uid="{00000000-0005-0000-0000-0000450C0000}"/>
    <cellStyle name="Calculation 29 4" xfId="11261" xr:uid="{00000000-0005-0000-0000-0000460C0000}"/>
    <cellStyle name="Calculation 29 5" xfId="35907" xr:uid="{00000000-0005-0000-0000-0000470C0000}"/>
    <cellStyle name="Calculation 3" xfId="110" xr:uid="{00000000-0005-0000-0000-0000480C0000}"/>
    <cellStyle name="Calculation 3 10" xfId="23138" xr:uid="{00000000-0005-0000-0000-0000490C0000}"/>
    <cellStyle name="Calculation 3 10 2" xfId="45339" xr:uid="{00000000-0005-0000-0000-00004A0C0000}"/>
    <cellStyle name="Calculation 3 11" xfId="11042" xr:uid="{00000000-0005-0000-0000-00004B0C0000}"/>
    <cellStyle name="Calculation 3 12" xfId="35339" xr:uid="{00000000-0005-0000-0000-00004C0C0000}"/>
    <cellStyle name="Calculation 3 2" xfId="111" xr:uid="{00000000-0005-0000-0000-00004D0C0000}"/>
    <cellStyle name="Calculation 3 2 10" xfId="35340" xr:uid="{00000000-0005-0000-0000-00004E0C0000}"/>
    <cellStyle name="Calculation 3 2 2" xfId="3013" xr:uid="{00000000-0005-0000-0000-00004F0C0000}"/>
    <cellStyle name="Calculation 3 2 2 2" xfId="3014" xr:uid="{00000000-0005-0000-0000-0000500C0000}"/>
    <cellStyle name="Calculation 3 2 2 2 2" xfId="3015" xr:uid="{00000000-0005-0000-0000-0000510C0000}"/>
    <cellStyle name="Calculation 3 2 2 2 2 2" xfId="24849" xr:uid="{00000000-0005-0000-0000-0000520C0000}"/>
    <cellStyle name="Calculation 3 2 2 2 2 3" xfId="16993" xr:uid="{00000000-0005-0000-0000-0000530C0000}"/>
    <cellStyle name="Calculation 3 2 2 2 2 4" xfId="37623" xr:uid="{00000000-0005-0000-0000-0000540C0000}"/>
    <cellStyle name="Calculation 3 2 2 2 3" xfId="3016" xr:uid="{00000000-0005-0000-0000-0000550C0000}"/>
    <cellStyle name="Calculation 3 2 2 2 3 2" xfId="24850" xr:uid="{00000000-0005-0000-0000-0000560C0000}"/>
    <cellStyle name="Calculation 3 2 2 2 3 3" xfId="16994" xr:uid="{00000000-0005-0000-0000-0000570C0000}"/>
    <cellStyle name="Calculation 3 2 2 2 3 4" xfId="37624" xr:uid="{00000000-0005-0000-0000-0000580C0000}"/>
    <cellStyle name="Calculation 3 2 2 2 4" xfId="16992" xr:uid="{00000000-0005-0000-0000-0000590C0000}"/>
    <cellStyle name="Calculation 3 2 2 2 5" xfId="24848" xr:uid="{00000000-0005-0000-0000-00005A0C0000}"/>
    <cellStyle name="Calculation 3 2 2 2 6" xfId="12087" xr:uid="{00000000-0005-0000-0000-00005B0C0000}"/>
    <cellStyle name="Calculation 3 2 2 2 7" xfId="37622" xr:uid="{00000000-0005-0000-0000-00005C0C0000}"/>
    <cellStyle name="Calculation 3 2 2 3" xfId="3017" xr:uid="{00000000-0005-0000-0000-00005D0C0000}"/>
    <cellStyle name="Calculation 3 2 2 3 2" xfId="16995" xr:uid="{00000000-0005-0000-0000-00005E0C0000}"/>
    <cellStyle name="Calculation 3 2 2 3 3" xfId="24851" xr:uid="{00000000-0005-0000-0000-00005F0C0000}"/>
    <cellStyle name="Calculation 3 2 2 3 4" xfId="12088" xr:uid="{00000000-0005-0000-0000-0000600C0000}"/>
    <cellStyle name="Calculation 3 2 2 3 5" xfId="37625" xr:uid="{00000000-0005-0000-0000-0000610C0000}"/>
    <cellStyle name="Calculation 3 2 2 4" xfId="3018" xr:uid="{00000000-0005-0000-0000-0000620C0000}"/>
    <cellStyle name="Calculation 3 2 2 4 2" xfId="16996" xr:uid="{00000000-0005-0000-0000-0000630C0000}"/>
    <cellStyle name="Calculation 3 2 2 4 3" xfId="24852" xr:uid="{00000000-0005-0000-0000-0000640C0000}"/>
    <cellStyle name="Calculation 3 2 2 4 4" xfId="12089" xr:uid="{00000000-0005-0000-0000-0000650C0000}"/>
    <cellStyle name="Calculation 3 2 2 4 5" xfId="37626" xr:uid="{00000000-0005-0000-0000-0000660C0000}"/>
    <cellStyle name="Calculation 3 2 2 5" xfId="16991" xr:uid="{00000000-0005-0000-0000-0000670C0000}"/>
    <cellStyle name="Calculation 3 2 2 5 2" xfId="45966" xr:uid="{00000000-0005-0000-0000-0000680C0000}"/>
    <cellStyle name="Calculation 3 2 2 6" xfId="24847" xr:uid="{00000000-0005-0000-0000-0000690C0000}"/>
    <cellStyle name="Calculation 3 2 2 7" xfId="12086" xr:uid="{00000000-0005-0000-0000-00006A0C0000}"/>
    <cellStyle name="Calculation 3 2 2 8" xfId="37621" xr:uid="{00000000-0005-0000-0000-00006B0C0000}"/>
    <cellStyle name="Calculation 3 2 3" xfId="3019" xr:uid="{00000000-0005-0000-0000-00006C0C0000}"/>
    <cellStyle name="Calculation 3 2 3 2" xfId="3020" xr:uid="{00000000-0005-0000-0000-00006D0C0000}"/>
    <cellStyle name="Calculation 3 2 3 2 2" xfId="3021" xr:uid="{00000000-0005-0000-0000-00006E0C0000}"/>
    <cellStyle name="Calculation 3 2 3 2 2 2" xfId="24855" xr:uid="{00000000-0005-0000-0000-00006F0C0000}"/>
    <cellStyle name="Calculation 3 2 3 2 2 3" xfId="16997" xr:uid="{00000000-0005-0000-0000-0000700C0000}"/>
    <cellStyle name="Calculation 3 2 3 2 2 4" xfId="37629" xr:uid="{00000000-0005-0000-0000-0000710C0000}"/>
    <cellStyle name="Calculation 3 2 3 2 3" xfId="3022" xr:uid="{00000000-0005-0000-0000-0000720C0000}"/>
    <cellStyle name="Calculation 3 2 3 2 3 2" xfId="24856" xr:uid="{00000000-0005-0000-0000-0000730C0000}"/>
    <cellStyle name="Calculation 3 2 3 2 3 3" xfId="16998" xr:uid="{00000000-0005-0000-0000-0000740C0000}"/>
    <cellStyle name="Calculation 3 2 3 2 3 4" xfId="37630" xr:uid="{00000000-0005-0000-0000-0000750C0000}"/>
    <cellStyle name="Calculation 3 2 3 2 4" xfId="24854" xr:uid="{00000000-0005-0000-0000-0000760C0000}"/>
    <cellStyle name="Calculation 3 2 3 2 5" xfId="12091" xr:uid="{00000000-0005-0000-0000-0000770C0000}"/>
    <cellStyle name="Calculation 3 2 3 2 6" xfId="37628" xr:uid="{00000000-0005-0000-0000-0000780C0000}"/>
    <cellStyle name="Calculation 3 2 3 3" xfId="3023" xr:uid="{00000000-0005-0000-0000-0000790C0000}"/>
    <cellStyle name="Calculation 3 2 3 3 2" xfId="24857" xr:uid="{00000000-0005-0000-0000-00007A0C0000}"/>
    <cellStyle name="Calculation 3 2 3 3 3" xfId="12092" xr:uid="{00000000-0005-0000-0000-00007B0C0000}"/>
    <cellStyle name="Calculation 3 2 3 3 4" xfId="37631" xr:uid="{00000000-0005-0000-0000-00007C0C0000}"/>
    <cellStyle name="Calculation 3 2 3 4" xfId="3024" xr:uid="{00000000-0005-0000-0000-00007D0C0000}"/>
    <cellStyle name="Calculation 3 2 3 4 2" xfId="24858" xr:uid="{00000000-0005-0000-0000-00007E0C0000}"/>
    <cellStyle name="Calculation 3 2 3 4 3" xfId="12093" xr:uid="{00000000-0005-0000-0000-00007F0C0000}"/>
    <cellStyle name="Calculation 3 2 3 4 4" xfId="37632" xr:uid="{00000000-0005-0000-0000-0000800C0000}"/>
    <cellStyle name="Calculation 3 2 3 5" xfId="24853" xr:uid="{00000000-0005-0000-0000-0000810C0000}"/>
    <cellStyle name="Calculation 3 2 3 5 2" xfId="46390" xr:uid="{00000000-0005-0000-0000-0000820C0000}"/>
    <cellStyle name="Calculation 3 2 3 6" xfId="12090" xr:uid="{00000000-0005-0000-0000-0000830C0000}"/>
    <cellStyle name="Calculation 3 2 3 7" xfId="37627" xr:uid="{00000000-0005-0000-0000-0000840C0000}"/>
    <cellStyle name="Calculation 3 2 4" xfId="3025" xr:uid="{00000000-0005-0000-0000-0000850C0000}"/>
    <cellStyle name="Calculation 3 2 4 2" xfId="3026" xr:uid="{00000000-0005-0000-0000-0000860C0000}"/>
    <cellStyle name="Calculation 3 2 4 2 2" xfId="24860" xr:uid="{00000000-0005-0000-0000-0000870C0000}"/>
    <cellStyle name="Calculation 3 2 4 2 3" xfId="16999" xr:uid="{00000000-0005-0000-0000-0000880C0000}"/>
    <cellStyle name="Calculation 3 2 4 2 4" xfId="37634" xr:uid="{00000000-0005-0000-0000-0000890C0000}"/>
    <cellStyle name="Calculation 3 2 4 3" xfId="3027" xr:uid="{00000000-0005-0000-0000-00008A0C0000}"/>
    <cellStyle name="Calculation 3 2 4 3 2" xfId="24861" xr:uid="{00000000-0005-0000-0000-00008B0C0000}"/>
    <cellStyle name="Calculation 3 2 4 3 3" xfId="17000" xr:uid="{00000000-0005-0000-0000-00008C0C0000}"/>
    <cellStyle name="Calculation 3 2 4 3 4" xfId="37635" xr:uid="{00000000-0005-0000-0000-00008D0C0000}"/>
    <cellStyle name="Calculation 3 2 4 4" xfId="24859" xr:uid="{00000000-0005-0000-0000-00008E0C0000}"/>
    <cellStyle name="Calculation 3 2 4 5" xfId="12094" xr:uid="{00000000-0005-0000-0000-00008F0C0000}"/>
    <cellStyle name="Calculation 3 2 4 6" xfId="37633" xr:uid="{00000000-0005-0000-0000-0000900C0000}"/>
    <cellStyle name="Calculation 3 2 5" xfId="3028" xr:uid="{00000000-0005-0000-0000-0000910C0000}"/>
    <cellStyle name="Calculation 3 2 5 2" xfId="3029" xr:uid="{00000000-0005-0000-0000-0000920C0000}"/>
    <cellStyle name="Calculation 3 2 5 2 2" xfId="24863" xr:uid="{00000000-0005-0000-0000-0000930C0000}"/>
    <cellStyle name="Calculation 3 2 5 2 3" xfId="17002" xr:uid="{00000000-0005-0000-0000-0000940C0000}"/>
    <cellStyle name="Calculation 3 2 5 2 4" xfId="37637" xr:uid="{00000000-0005-0000-0000-0000950C0000}"/>
    <cellStyle name="Calculation 3 2 5 3" xfId="3030" xr:uid="{00000000-0005-0000-0000-0000960C0000}"/>
    <cellStyle name="Calculation 3 2 5 3 2" xfId="24864" xr:uid="{00000000-0005-0000-0000-0000970C0000}"/>
    <cellStyle name="Calculation 3 2 5 3 3" xfId="17003" xr:uid="{00000000-0005-0000-0000-0000980C0000}"/>
    <cellStyle name="Calculation 3 2 5 3 4" xfId="37638" xr:uid="{00000000-0005-0000-0000-0000990C0000}"/>
    <cellStyle name="Calculation 3 2 5 4" xfId="24862" xr:uid="{00000000-0005-0000-0000-00009A0C0000}"/>
    <cellStyle name="Calculation 3 2 5 5" xfId="17001" xr:uid="{00000000-0005-0000-0000-00009B0C0000}"/>
    <cellStyle name="Calculation 3 2 5 6" xfId="37636" xr:uid="{00000000-0005-0000-0000-00009C0C0000}"/>
    <cellStyle name="Calculation 3 2 6" xfId="3031" xr:uid="{00000000-0005-0000-0000-00009D0C0000}"/>
    <cellStyle name="Calculation 3 2 6 2" xfId="24865" xr:uid="{00000000-0005-0000-0000-00009E0C0000}"/>
    <cellStyle name="Calculation 3 2 6 3" xfId="17004" xr:uid="{00000000-0005-0000-0000-00009F0C0000}"/>
    <cellStyle name="Calculation 3 2 6 4" xfId="37639" xr:uid="{00000000-0005-0000-0000-0000A00C0000}"/>
    <cellStyle name="Calculation 3 2 7" xfId="3032" xr:uid="{00000000-0005-0000-0000-0000A10C0000}"/>
    <cellStyle name="Calculation 3 2 7 2" xfId="24866" xr:uid="{00000000-0005-0000-0000-0000A20C0000}"/>
    <cellStyle name="Calculation 3 2 7 3" xfId="17005" xr:uid="{00000000-0005-0000-0000-0000A30C0000}"/>
    <cellStyle name="Calculation 3 2 7 4" xfId="37640" xr:uid="{00000000-0005-0000-0000-0000A40C0000}"/>
    <cellStyle name="Calculation 3 2 8" xfId="23124" xr:uid="{00000000-0005-0000-0000-0000A50C0000}"/>
    <cellStyle name="Calculation 3 2 8 2" xfId="45340" xr:uid="{00000000-0005-0000-0000-0000A60C0000}"/>
    <cellStyle name="Calculation 3 2 9" xfId="11043" xr:uid="{00000000-0005-0000-0000-0000A70C0000}"/>
    <cellStyle name="Calculation 3 3" xfId="864" xr:uid="{00000000-0005-0000-0000-0000A80C0000}"/>
    <cellStyle name="Calculation 3 3 2" xfId="3033" xr:uid="{00000000-0005-0000-0000-0000A90C0000}"/>
    <cellStyle name="Calculation 3 3 2 2" xfId="3034" xr:uid="{00000000-0005-0000-0000-0000AA0C0000}"/>
    <cellStyle name="Calculation 3 3 2 2 2" xfId="24868" xr:uid="{00000000-0005-0000-0000-0000AB0C0000}"/>
    <cellStyle name="Calculation 3 3 2 2 3" xfId="17007" xr:uid="{00000000-0005-0000-0000-0000AC0C0000}"/>
    <cellStyle name="Calculation 3 3 2 2 4" xfId="37642" xr:uid="{00000000-0005-0000-0000-0000AD0C0000}"/>
    <cellStyle name="Calculation 3 3 2 3" xfId="3035" xr:uid="{00000000-0005-0000-0000-0000AE0C0000}"/>
    <cellStyle name="Calculation 3 3 2 3 2" xfId="24869" xr:uid="{00000000-0005-0000-0000-0000AF0C0000}"/>
    <cellStyle name="Calculation 3 3 2 3 3" xfId="17008" xr:uid="{00000000-0005-0000-0000-0000B00C0000}"/>
    <cellStyle name="Calculation 3 3 2 3 4" xfId="37643" xr:uid="{00000000-0005-0000-0000-0000B10C0000}"/>
    <cellStyle name="Calculation 3 3 2 4" xfId="17006" xr:uid="{00000000-0005-0000-0000-0000B20C0000}"/>
    <cellStyle name="Calculation 3 3 2 5" xfId="24867" xr:uid="{00000000-0005-0000-0000-0000B30C0000}"/>
    <cellStyle name="Calculation 3 3 2 6" xfId="12095" xr:uid="{00000000-0005-0000-0000-0000B40C0000}"/>
    <cellStyle name="Calculation 3 3 2 7" xfId="37641" xr:uid="{00000000-0005-0000-0000-0000B50C0000}"/>
    <cellStyle name="Calculation 3 3 3" xfId="3036" xr:uid="{00000000-0005-0000-0000-0000B60C0000}"/>
    <cellStyle name="Calculation 3 3 3 2" xfId="17009" xr:uid="{00000000-0005-0000-0000-0000B70C0000}"/>
    <cellStyle name="Calculation 3 3 3 3" xfId="24870" xr:uid="{00000000-0005-0000-0000-0000B80C0000}"/>
    <cellStyle name="Calculation 3 3 3 4" xfId="12096" xr:uid="{00000000-0005-0000-0000-0000B90C0000}"/>
    <cellStyle name="Calculation 3 3 3 5" xfId="37644" xr:uid="{00000000-0005-0000-0000-0000BA0C0000}"/>
    <cellStyle name="Calculation 3 3 4" xfId="3037" xr:uid="{00000000-0005-0000-0000-0000BB0C0000}"/>
    <cellStyle name="Calculation 3 3 4 2" xfId="17010" xr:uid="{00000000-0005-0000-0000-0000BC0C0000}"/>
    <cellStyle name="Calculation 3 3 4 3" xfId="24871" xr:uid="{00000000-0005-0000-0000-0000BD0C0000}"/>
    <cellStyle name="Calculation 3 3 4 4" xfId="12097" xr:uid="{00000000-0005-0000-0000-0000BE0C0000}"/>
    <cellStyle name="Calculation 3 3 4 5" xfId="37645" xr:uid="{00000000-0005-0000-0000-0000BF0C0000}"/>
    <cellStyle name="Calculation 3 3 5" xfId="15127" xr:uid="{00000000-0005-0000-0000-0000C00C0000}"/>
    <cellStyle name="Calculation 3 3 5 2" xfId="45967" xr:uid="{00000000-0005-0000-0000-0000C10C0000}"/>
    <cellStyle name="Calculation 3 3 6" xfId="14955" xr:uid="{00000000-0005-0000-0000-0000C20C0000}"/>
    <cellStyle name="Calculation 3 3 7" xfId="11262" xr:uid="{00000000-0005-0000-0000-0000C30C0000}"/>
    <cellStyle name="Calculation 3 3 8" xfId="35908" xr:uid="{00000000-0005-0000-0000-0000C40C0000}"/>
    <cellStyle name="Calculation 3 4" xfId="3038" xr:uid="{00000000-0005-0000-0000-0000C50C0000}"/>
    <cellStyle name="Calculation 3 4 2" xfId="3039" xr:uid="{00000000-0005-0000-0000-0000C60C0000}"/>
    <cellStyle name="Calculation 3 4 2 2" xfId="3040" xr:uid="{00000000-0005-0000-0000-0000C70C0000}"/>
    <cellStyle name="Calculation 3 4 2 2 2" xfId="24874" xr:uid="{00000000-0005-0000-0000-0000C80C0000}"/>
    <cellStyle name="Calculation 3 4 2 2 3" xfId="17011" xr:uid="{00000000-0005-0000-0000-0000C90C0000}"/>
    <cellStyle name="Calculation 3 4 2 2 4" xfId="37648" xr:uid="{00000000-0005-0000-0000-0000CA0C0000}"/>
    <cellStyle name="Calculation 3 4 2 3" xfId="3041" xr:uid="{00000000-0005-0000-0000-0000CB0C0000}"/>
    <cellStyle name="Calculation 3 4 2 3 2" xfId="24875" xr:uid="{00000000-0005-0000-0000-0000CC0C0000}"/>
    <cellStyle name="Calculation 3 4 2 3 3" xfId="17012" xr:uid="{00000000-0005-0000-0000-0000CD0C0000}"/>
    <cellStyle name="Calculation 3 4 2 3 4" xfId="37649" xr:uid="{00000000-0005-0000-0000-0000CE0C0000}"/>
    <cellStyle name="Calculation 3 4 2 4" xfId="24873" xr:uid="{00000000-0005-0000-0000-0000CF0C0000}"/>
    <cellStyle name="Calculation 3 4 2 5" xfId="12099" xr:uid="{00000000-0005-0000-0000-0000D00C0000}"/>
    <cellStyle name="Calculation 3 4 2 6" xfId="37647" xr:uid="{00000000-0005-0000-0000-0000D10C0000}"/>
    <cellStyle name="Calculation 3 4 3" xfId="3042" xr:uid="{00000000-0005-0000-0000-0000D20C0000}"/>
    <cellStyle name="Calculation 3 4 3 2" xfId="24876" xr:uid="{00000000-0005-0000-0000-0000D30C0000}"/>
    <cellStyle name="Calculation 3 4 3 3" xfId="12100" xr:uid="{00000000-0005-0000-0000-0000D40C0000}"/>
    <cellStyle name="Calculation 3 4 3 4" xfId="37650" xr:uid="{00000000-0005-0000-0000-0000D50C0000}"/>
    <cellStyle name="Calculation 3 4 4" xfId="3043" xr:uid="{00000000-0005-0000-0000-0000D60C0000}"/>
    <cellStyle name="Calculation 3 4 4 2" xfId="24877" xr:uid="{00000000-0005-0000-0000-0000D70C0000}"/>
    <cellStyle name="Calculation 3 4 4 3" xfId="12101" xr:uid="{00000000-0005-0000-0000-0000D80C0000}"/>
    <cellStyle name="Calculation 3 4 4 4" xfId="37651" xr:uid="{00000000-0005-0000-0000-0000D90C0000}"/>
    <cellStyle name="Calculation 3 4 5" xfId="24872" xr:uid="{00000000-0005-0000-0000-0000DA0C0000}"/>
    <cellStyle name="Calculation 3 4 5 2" xfId="46389" xr:uid="{00000000-0005-0000-0000-0000DB0C0000}"/>
    <cellStyle name="Calculation 3 4 6" xfId="12098" xr:uid="{00000000-0005-0000-0000-0000DC0C0000}"/>
    <cellStyle name="Calculation 3 4 7" xfId="37646" xr:uid="{00000000-0005-0000-0000-0000DD0C0000}"/>
    <cellStyle name="Calculation 3 5" xfId="3044" xr:uid="{00000000-0005-0000-0000-0000DE0C0000}"/>
    <cellStyle name="Calculation 3 5 2" xfId="3045" xr:uid="{00000000-0005-0000-0000-0000DF0C0000}"/>
    <cellStyle name="Calculation 3 5 2 2" xfId="24879" xr:uid="{00000000-0005-0000-0000-0000E00C0000}"/>
    <cellStyle name="Calculation 3 5 2 3" xfId="17013" xr:uid="{00000000-0005-0000-0000-0000E10C0000}"/>
    <cellStyle name="Calculation 3 5 2 4" xfId="37653" xr:uid="{00000000-0005-0000-0000-0000E20C0000}"/>
    <cellStyle name="Calculation 3 5 3" xfId="3046" xr:uid="{00000000-0005-0000-0000-0000E30C0000}"/>
    <cellStyle name="Calculation 3 5 3 2" xfId="24880" xr:uid="{00000000-0005-0000-0000-0000E40C0000}"/>
    <cellStyle name="Calculation 3 5 3 3" xfId="17014" xr:uid="{00000000-0005-0000-0000-0000E50C0000}"/>
    <cellStyle name="Calculation 3 5 3 4" xfId="37654" xr:uid="{00000000-0005-0000-0000-0000E60C0000}"/>
    <cellStyle name="Calculation 3 5 4" xfId="24878" xr:uid="{00000000-0005-0000-0000-0000E70C0000}"/>
    <cellStyle name="Calculation 3 5 5" xfId="12102" xr:uid="{00000000-0005-0000-0000-0000E80C0000}"/>
    <cellStyle name="Calculation 3 5 6" xfId="37652" xr:uid="{00000000-0005-0000-0000-0000E90C0000}"/>
    <cellStyle name="Calculation 3 6" xfId="3047" xr:uid="{00000000-0005-0000-0000-0000EA0C0000}"/>
    <cellStyle name="Calculation 3 6 2" xfId="24881" xr:uid="{00000000-0005-0000-0000-0000EB0C0000}"/>
    <cellStyle name="Calculation 3 6 3" xfId="17015" xr:uid="{00000000-0005-0000-0000-0000EC0C0000}"/>
    <cellStyle name="Calculation 3 6 4" xfId="37655" xr:uid="{00000000-0005-0000-0000-0000ED0C0000}"/>
    <cellStyle name="Calculation 3 7" xfId="3048" xr:uid="{00000000-0005-0000-0000-0000EE0C0000}"/>
    <cellStyle name="Calculation 3 7 2" xfId="24882" xr:uid="{00000000-0005-0000-0000-0000EF0C0000}"/>
    <cellStyle name="Calculation 3 7 3" xfId="17016" xr:uid="{00000000-0005-0000-0000-0000F00C0000}"/>
    <cellStyle name="Calculation 3 7 4" xfId="37656" xr:uid="{00000000-0005-0000-0000-0000F10C0000}"/>
    <cellStyle name="Calculation 3 8" xfId="3049" xr:uid="{00000000-0005-0000-0000-0000F20C0000}"/>
    <cellStyle name="Calculation 3 8 2" xfId="24883" xr:uid="{00000000-0005-0000-0000-0000F30C0000}"/>
    <cellStyle name="Calculation 3 8 3" xfId="17017" xr:uid="{00000000-0005-0000-0000-0000F40C0000}"/>
    <cellStyle name="Calculation 3 8 4" xfId="37657" xr:uid="{00000000-0005-0000-0000-0000F50C0000}"/>
    <cellStyle name="Calculation 3 9" xfId="3050" xr:uid="{00000000-0005-0000-0000-0000F60C0000}"/>
    <cellStyle name="Calculation 3 9 2" xfId="24884" xr:uid="{00000000-0005-0000-0000-0000F70C0000}"/>
    <cellStyle name="Calculation 3 9 3" xfId="17018" xr:uid="{00000000-0005-0000-0000-0000F80C0000}"/>
    <cellStyle name="Calculation 3 9 4" xfId="37658" xr:uid="{00000000-0005-0000-0000-0000F90C0000}"/>
    <cellStyle name="Calculation 30" xfId="865" xr:uid="{00000000-0005-0000-0000-0000FA0C0000}"/>
    <cellStyle name="Calculation 30 2" xfId="15128" xr:uid="{00000000-0005-0000-0000-0000FB0C0000}"/>
    <cellStyle name="Calculation 30 3" xfId="14954" xr:uid="{00000000-0005-0000-0000-0000FC0C0000}"/>
    <cellStyle name="Calculation 30 4" xfId="11263" xr:uid="{00000000-0005-0000-0000-0000FD0C0000}"/>
    <cellStyle name="Calculation 30 5" xfId="35909" xr:uid="{00000000-0005-0000-0000-0000FE0C0000}"/>
    <cellStyle name="Calculation 31" xfId="866" xr:uid="{00000000-0005-0000-0000-0000FF0C0000}"/>
    <cellStyle name="Calculation 31 2" xfId="15129" xr:uid="{00000000-0005-0000-0000-0000000D0000}"/>
    <cellStyle name="Calculation 31 3" xfId="14953" xr:uid="{00000000-0005-0000-0000-0000010D0000}"/>
    <cellStyle name="Calculation 31 4" xfId="11264" xr:uid="{00000000-0005-0000-0000-0000020D0000}"/>
    <cellStyle name="Calculation 31 5" xfId="35910" xr:uid="{00000000-0005-0000-0000-0000030D0000}"/>
    <cellStyle name="Calculation 32" xfId="867" xr:uid="{00000000-0005-0000-0000-0000040D0000}"/>
    <cellStyle name="Calculation 32 2" xfId="15130" xr:uid="{00000000-0005-0000-0000-0000050D0000}"/>
    <cellStyle name="Calculation 32 3" xfId="19219" xr:uid="{00000000-0005-0000-0000-0000060D0000}"/>
    <cellStyle name="Calculation 32 4" xfId="11265" xr:uid="{00000000-0005-0000-0000-0000070D0000}"/>
    <cellStyle name="Calculation 32 5" xfId="35911" xr:uid="{00000000-0005-0000-0000-0000080D0000}"/>
    <cellStyle name="Calculation 33" xfId="868" xr:uid="{00000000-0005-0000-0000-0000090D0000}"/>
    <cellStyle name="Calculation 33 2" xfId="15131" xr:uid="{00000000-0005-0000-0000-00000A0D0000}"/>
    <cellStyle name="Calculation 33 3" xfId="19218" xr:uid="{00000000-0005-0000-0000-00000B0D0000}"/>
    <cellStyle name="Calculation 33 4" xfId="11266" xr:uid="{00000000-0005-0000-0000-00000C0D0000}"/>
    <cellStyle name="Calculation 33 5" xfId="35912" xr:uid="{00000000-0005-0000-0000-00000D0D0000}"/>
    <cellStyle name="Calculation 34" xfId="869" xr:uid="{00000000-0005-0000-0000-00000E0D0000}"/>
    <cellStyle name="Calculation 34 2" xfId="15132" xr:uid="{00000000-0005-0000-0000-00000F0D0000}"/>
    <cellStyle name="Calculation 34 3" xfId="19217" xr:uid="{00000000-0005-0000-0000-0000100D0000}"/>
    <cellStyle name="Calculation 34 4" xfId="11267" xr:uid="{00000000-0005-0000-0000-0000110D0000}"/>
    <cellStyle name="Calculation 34 5" xfId="35913" xr:uid="{00000000-0005-0000-0000-0000120D0000}"/>
    <cellStyle name="Calculation 35" xfId="870" xr:uid="{00000000-0005-0000-0000-0000130D0000}"/>
    <cellStyle name="Calculation 35 2" xfId="15133" xr:uid="{00000000-0005-0000-0000-0000140D0000}"/>
    <cellStyle name="Calculation 35 3" xfId="16467" xr:uid="{00000000-0005-0000-0000-0000150D0000}"/>
    <cellStyle name="Calculation 35 4" xfId="11268" xr:uid="{00000000-0005-0000-0000-0000160D0000}"/>
    <cellStyle name="Calculation 35 5" xfId="35914" xr:uid="{00000000-0005-0000-0000-0000170D0000}"/>
    <cellStyle name="Calculation 36" xfId="871" xr:uid="{00000000-0005-0000-0000-0000180D0000}"/>
    <cellStyle name="Calculation 36 2" xfId="15134" xr:uid="{00000000-0005-0000-0000-0000190D0000}"/>
    <cellStyle name="Calculation 36 3" xfId="15751" xr:uid="{00000000-0005-0000-0000-00001A0D0000}"/>
    <cellStyle name="Calculation 36 4" xfId="11269" xr:uid="{00000000-0005-0000-0000-00001B0D0000}"/>
    <cellStyle name="Calculation 36 5" xfId="35915" xr:uid="{00000000-0005-0000-0000-00001C0D0000}"/>
    <cellStyle name="Calculation 37" xfId="872" xr:uid="{00000000-0005-0000-0000-00001D0D0000}"/>
    <cellStyle name="Calculation 37 2" xfId="15135" xr:uid="{00000000-0005-0000-0000-00001E0D0000}"/>
    <cellStyle name="Calculation 37 3" xfId="14951" xr:uid="{00000000-0005-0000-0000-00001F0D0000}"/>
    <cellStyle name="Calculation 37 4" xfId="11270" xr:uid="{00000000-0005-0000-0000-0000200D0000}"/>
    <cellStyle name="Calculation 37 5" xfId="35916" xr:uid="{00000000-0005-0000-0000-0000210D0000}"/>
    <cellStyle name="Calculation 38" xfId="873" xr:uid="{00000000-0005-0000-0000-0000220D0000}"/>
    <cellStyle name="Calculation 38 2" xfId="15136" xr:uid="{00000000-0005-0000-0000-0000230D0000}"/>
    <cellStyle name="Calculation 38 3" xfId="23934" xr:uid="{00000000-0005-0000-0000-0000240D0000}"/>
    <cellStyle name="Calculation 38 4" xfId="11271" xr:uid="{00000000-0005-0000-0000-0000250D0000}"/>
    <cellStyle name="Calculation 38 5" xfId="35917" xr:uid="{00000000-0005-0000-0000-0000260D0000}"/>
    <cellStyle name="Calculation 39" xfId="874" xr:uid="{00000000-0005-0000-0000-0000270D0000}"/>
    <cellStyle name="Calculation 39 2" xfId="15137" xr:uid="{00000000-0005-0000-0000-0000280D0000}"/>
    <cellStyle name="Calculation 39 3" xfId="15710" xr:uid="{00000000-0005-0000-0000-0000290D0000}"/>
    <cellStyle name="Calculation 39 4" xfId="11272" xr:uid="{00000000-0005-0000-0000-00002A0D0000}"/>
    <cellStyle name="Calculation 39 5" xfId="35918" xr:uid="{00000000-0005-0000-0000-00002B0D0000}"/>
    <cellStyle name="Calculation 4" xfId="112" xr:uid="{00000000-0005-0000-0000-00002C0D0000}"/>
    <cellStyle name="Calculation 4 10" xfId="23123" xr:uid="{00000000-0005-0000-0000-00002D0D0000}"/>
    <cellStyle name="Calculation 4 10 2" xfId="45341" xr:uid="{00000000-0005-0000-0000-00002E0D0000}"/>
    <cellStyle name="Calculation 4 11" xfId="11044" xr:uid="{00000000-0005-0000-0000-00002F0D0000}"/>
    <cellStyle name="Calculation 4 12" xfId="35341" xr:uid="{00000000-0005-0000-0000-0000300D0000}"/>
    <cellStyle name="Calculation 4 2" xfId="113" xr:uid="{00000000-0005-0000-0000-0000310D0000}"/>
    <cellStyle name="Calculation 4 2 10" xfId="35342" xr:uid="{00000000-0005-0000-0000-0000320D0000}"/>
    <cellStyle name="Calculation 4 2 2" xfId="3051" xr:uid="{00000000-0005-0000-0000-0000330D0000}"/>
    <cellStyle name="Calculation 4 2 2 2" xfId="3052" xr:uid="{00000000-0005-0000-0000-0000340D0000}"/>
    <cellStyle name="Calculation 4 2 2 2 2" xfId="3053" xr:uid="{00000000-0005-0000-0000-0000350D0000}"/>
    <cellStyle name="Calculation 4 2 2 2 2 2" xfId="24887" xr:uid="{00000000-0005-0000-0000-0000360D0000}"/>
    <cellStyle name="Calculation 4 2 2 2 2 3" xfId="17021" xr:uid="{00000000-0005-0000-0000-0000370D0000}"/>
    <cellStyle name="Calculation 4 2 2 2 2 4" xfId="37661" xr:uid="{00000000-0005-0000-0000-0000380D0000}"/>
    <cellStyle name="Calculation 4 2 2 2 3" xfId="3054" xr:uid="{00000000-0005-0000-0000-0000390D0000}"/>
    <cellStyle name="Calculation 4 2 2 2 3 2" xfId="24888" xr:uid="{00000000-0005-0000-0000-00003A0D0000}"/>
    <cellStyle name="Calculation 4 2 2 2 3 3" xfId="17022" xr:uid="{00000000-0005-0000-0000-00003B0D0000}"/>
    <cellStyle name="Calculation 4 2 2 2 3 4" xfId="37662" xr:uid="{00000000-0005-0000-0000-00003C0D0000}"/>
    <cellStyle name="Calculation 4 2 2 2 4" xfId="17020" xr:uid="{00000000-0005-0000-0000-00003D0D0000}"/>
    <cellStyle name="Calculation 4 2 2 2 5" xfId="24886" xr:uid="{00000000-0005-0000-0000-00003E0D0000}"/>
    <cellStyle name="Calculation 4 2 2 2 6" xfId="12104" xr:uid="{00000000-0005-0000-0000-00003F0D0000}"/>
    <cellStyle name="Calculation 4 2 2 2 7" xfId="37660" xr:uid="{00000000-0005-0000-0000-0000400D0000}"/>
    <cellStyle name="Calculation 4 2 2 3" xfId="3055" xr:uid="{00000000-0005-0000-0000-0000410D0000}"/>
    <cellStyle name="Calculation 4 2 2 3 2" xfId="17023" xr:uid="{00000000-0005-0000-0000-0000420D0000}"/>
    <cellStyle name="Calculation 4 2 2 3 3" xfId="24889" xr:uid="{00000000-0005-0000-0000-0000430D0000}"/>
    <cellStyle name="Calculation 4 2 2 3 4" xfId="12105" xr:uid="{00000000-0005-0000-0000-0000440D0000}"/>
    <cellStyle name="Calculation 4 2 2 3 5" xfId="37663" xr:uid="{00000000-0005-0000-0000-0000450D0000}"/>
    <cellStyle name="Calculation 4 2 2 4" xfId="3056" xr:uid="{00000000-0005-0000-0000-0000460D0000}"/>
    <cellStyle name="Calculation 4 2 2 4 2" xfId="17024" xr:uid="{00000000-0005-0000-0000-0000470D0000}"/>
    <cellStyle name="Calculation 4 2 2 4 3" xfId="24890" xr:uid="{00000000-0005-0000-0000-0000480D0000}"/>
    <cellStyle name="Calculation 4 2 2 4 4" xfId="12106" xr:uid="{00000000-0005-0000-0000-0000490D0000}"/>
    <cellStyle name="Calculation 4 2 2 4 5" xfId="37664" xr:uid="{00000000-0005-0000-0000-00004A0D0000}"/>
    <cellStyle name="Calculation 4 2 2 5" xfId="17019" xr:uid="{00000000-0005-0000-0000-00004B0D0000}"/>
    <cellStyle name="Calculation 4 2 2 6" xfId="24885" xr:uid="{00000000-0005-0000-0000-00004C0D0000}"/>
    <cellStyle name="Calculation 4 2 2 7" xfId="12103" xr:uid="{00000000-0005-0000-0000-00004D0D0000}"/>
    <cellStyle name="Calculation 4 2 2 8" xfId="37659" xr:uid="{00000000-0005-0000-0000-00004E0D0000}"/>
    <cellStyle name="Calculation 4 2 3" xfId="3057" xr:uid="{00000000-0005-0000-0000-00004F0D0000}"/>
    <cellStyle name="Calculation 4 2 3 2" xfId="3058" xr:uid="{00000000-0005-0000-0000-0000500D0000}"/>
    <cellStyle name="Calculation 4 2 3 2 2" xfId="3059" xr:uid="{00000000-0005-0000-0000-0000510D0000}"/>
    <cellStyle name="Calculation 4 2 3 2 2 2" xfId="24893" xr:uid="{00000000-0005-0000-0000-0000520D0000}"/>
    <cellStyle name="Calculation 4 2 3 2 2 3" xfId="17025" xr:uid="{00000000-0005-0000-0000-0000530D0000}"/>
    <cellStyle name="Calculation 4 2 3 2 2 4" xfId="37667" xr:uid="{00000000-0005-0000-0000-0000540D0000}"/>
    <cellStyle name="Calculation 4 2 3 2 3" xfId="3060" xr:uid="{00000000-0005-0000-0000-0000550D0000}"/>
    <cellStyle name="Calculation 4 2 3 2 3 2" xfId="24894" xr:uid="{00000000-0005-0000-0000-0000560D0000}"/>
    <cellStyle name="Calculation 4 2 3 2 3 3" xfId="17026" xr:uid="{00000000-0005-0000-0000-0000570D0000}"/>
    <cellStyle name="Calculation 4 2 3 2 3 4" xfId="37668" xr:uid="{00000000-0005-0000-0000-0000580D0000}"/>
    <cellStyle name="Calculation 4 2 3 2 4" xfId="24892" xr:uid="{00000000-0005-0000-0000-0000590D0000}"/>
    <cellStyle name="Calculation 4 2 3 2 5" xfId="12108" xr:uid="{00000000-0005-0000-0000-00005A0D0000}"/>
    <cellStyle name="Calculation 4 2 3 2 6" xfId="37666" xr:uid="{00000000-0005-0000-0000-00005B0D0000}"/>
    <cellStyle name="Calculation 4 2 3 3" xfId="3061" xr:uid="{00000000-0005-0000-0000-00005C0D0000}"/>
    <cellStyle name="Calculation 4 2 3 3 2" xfId="24895" xr:uid="{00000000-0005-0000-0000-00005D0D0000}"/>
    <cellStyle name="Calculation 4 2 3 3 3" xfId="12109" xr:uid="{00000000-0005-0000-0000-00005E0D0000}"/>
    <cellStyle name="Calculation 4 2 3 3 4" xfId="37669" xr:uid="{00000000-0005-0000-0000-00005F0D0000}"/>
    <cellStyle name="Calculation 4 2 3 4" xfId="3062" xr:uid="{00000000-0005-0000-0000-0000600D0000}"/>
    <cellStyle name="Calculation 4 2 3 4 2" xfId="24896" xr:uid="{00000000-0005-0000-0000-0000610D0000}"/>
    <cellStyle name="Calculation 4 2 3 4 3" xfId="12110" xr:uid="{00000000-0005-0000-0000-0000620D0000}"/>
    <cellStyle name="Calculation 4 2 3 4 4" xfId="37670" xr:uid="{00000000-0005-0000-0000-0000630D0000}"/>
    <cellStyle name="Calculation 4 2 3 5" xfId="24891" xr:uid="{00000000-0005-0000-0000-0000640D0000}"/>
    <cellStyle name="Calculation 4 2 3 6" xfId="12107" xr:uid="{00000000-0005-0000-0000-0000650D0000}"/>
    <cellStyle name="Calculation 4 2 3 7" xfId="37665" xr:uid="{00000000-0005-0000-0000-0000660D0000}"/>
    <cellStyle name="Calculation 4 2 4" xfId="3063" xr:uid="{00000000-0005-0000-0000-0000670D0000}"/>
    <cellStyle name="Calculation 4 2 4 2" xfId="3064" xr:uid="{00000000-0005-0000-0000-0000680D0000}"/>
    <cellStyle name="Calculation 4 2 4 2 2" xfId="24898" xr:uid="{00000000-0005-0000-0000-0000690D0000}"/>
    <cellStyle name="Calculation 4 2 4 2 3" xfId="17027" xr:uid="{00000000-0005-0000-0000-00006A0D0000}"/>
    <cellStyle name="Calculation 4 2 4 2 4" xfId="37672" xr:uid="{00000000-0005-0000-0000-00006B0D0000}"/>
    <cellStyle name="Calculation 4 2 4 3" xfId="3065" xr:uid="{00000000-0005-0000-0000-00006C0D0000}"/>
    <cellStyle name="Calculation 4 2 4 3 2" xfId="24899" xr:uid="{00000000-0005-0000-0000-00006D0D0000}"/>
    <cellStyle name="Calculation 4 2 4 3 3" xfId="17028" xr:uid="{00000000-0005-0000-0000-00006E0D0000}"/>
    <cellStyle name="Calculation 4 2 4 3 4" xfId="37673" xr:uid="{00000000-0005-0000-0000-00006F0D0000}"/>
    <cellStyle name="Calculation 4 2 4 4" xfId="24897" xr:uid="{00000000-0005-0000-0000-0000700D0000}"/>
    <cellStyle name="Calculation 4 2 4 5" xfId="12111" xr:uid="{00000000-0005-0000-0000-0000710D0000}"/>
    <cellStyle name="Calculation 4 2 4 6" xfId="37671" xr:uid="{00000000-0005-0000-0000-0000720D0000}"/>
    <cellStyle name="Calculation 4 2 5" xfId="3066" xr:uid="{00000000-0005-0000-0000-0000730D0000}"/>
    <cellStyle name="Calculation 4 2 5 2" xfId="3067" xr:uid="{00000000-0005-0000-0000-0000740D0000}"/>
    <cellStyle name="Calculation 4 2 5 2 2" xfId="24901" xr:uid="{00000000-0005-0000-0000-0000750D0000}"/>
    <cellStyle name="Calculation 4 2 5 2 3" xfId="17030" xr:uid="{00000000-0005-0000-0000-0000760D0000}"/>
    <cellStyle name="Calculation 4 2 5 2 4" xfId="37675" xr:uid="{00000000-0005-0000-0000-0000770D0000}"/>
    <cellStyle name="Calculation 4 2 5 3" xfId="3068" xr:uid="{00000000-0005-0000-0000-0000780D0000}"/>
    <cellStyle name="Calculation 4 2 5 3 2" xfId="24902" xr:uid="{00000000-0005-0000-0000-0000790D0000}"/>
    <cellStyle name="Calculation 4 2 5 3 3" xfId="17031" xr:uid="{00000000-0005-0000-0000-00007A0D0000}"/>
    <cellStyle name="Calculation 4 2 5 3 4" xfId="37676" xr:uid="{00000000-0005-0000-0000-00007B0D0000}"/>
    <cellStyle name="Calculation 4 2 5 4" xfId="24900" xr:uid="{00000000-0005-0000-0000-00007C0D0000}"/>
    <cellStyle name="Calculation 4 2 5 5" xfId="17029" xr:uid="{00000000-0005-0000-0000-00007D0D0000}"/>
    <cellStyle name="Calculation 4 2 5 6" xfId="37674" xr:uid="{00000000-0005-0000-0000-00007E0D0000}"/>
    <cellStyle name="Calculation 4 2 6" xfId="3069" xr:uid="{00000000-0005-0000-0000-00007F0D0000}"/>
    <cellStyle name="Calculation 4 2 6 2" xfId="24903" xr:uid="{00000000-0005-0000-0000-0000800D0000}"/>
    <cellStyle name="Calculation 4 2 6 3" xfId="17032" xr:uid="{00000000-0005-0000-0000-0000810D0000}"/>
    <cellStyle name="Calculation 4 2 6 4" xfId="37677" xr:uid="{00000000-0005-0000-0000-0000820D0000}"/>
    <cellStyle name="Calculation 4 2 7" xfId="3070" xr:uid="{00000000-0005-0000-0000-0000830D0000}"/>
    <cellStyle name="Calculation 4 2 7 2" xfId="24904" xr:uid="{00000000-0005-0000-0000-0000840D0000}"/>
    <cellStyle name="Calculation 4 2 7 3" xfId="17033" xr:uid="{00000000-0005-0000-0000-0000850D0000}"/>
    <cellStyle name="Calculation 4 2 7 4" xfId="37678" xr:uid="{00000000-0005-0000-0000-0000860D0000}"/>
    <cellStyle name="Calculation 4 2 8" xfId="23122" xr:uid="{00000000-0005-0000-0000-0000870D0000}"/>
    <cellStyle name="Calculation 4 2 8 2" xfId="45968" xr:uid="{00000000-0005-0000-0000-0000880D0000}"/>
    <cellStyle name="Calculation 4 2 9" xfId="11045" xr:uid="{00000000-0005-0000-0000-0000890D0000}"/>
    <cellStyle name="Calculation 4 3" xfId="875" xr:uid="{00000000-0005-0000-0000-00008A0D0000}"/>
    <cellStyle name="Calculation 4 3 2" xfId="3071" xr:uid="{00000000-0005-0000-0000-00008B0D0000}"/>
    <cellStyle name="Calculation 4 3 2 2" xfId="3072" xr:uid="{00000000-0005-0000-0000-00008C0D0000}"/>
    <cellStyle name="Calculation 4 3 2 2 2" xfId="24906" xr:uid="{00000000-0005-0000-0000-00008D0D0000}"/>
    <cellStyle name="Calculation 4 3 2 2 3" xfId="17035" xr:uid="{00000000-0005-0000-0000-00008E0D0000}"/>
    <cellStyle name="Calculation 4 3 2 2 4" xfId="37680" xr:uid="{00000000-0005-0000-0000-00008F0D0000}"/>
    <cellStyle name="Calculation 4 3 2 3" xfId="3073" xr:uid="{00000000-0005-0000-0000-0000900D0000}"/>
    <cellStyle name="Calculation 4 3 2 3 2" xfId="24907" xr:uid="{00000000-0005-0000-0000-0000910D0000}"/>
    <cellStyle name="Calculation 4 3 2 3 3" xfId="17036" xr:uid="{00000000-0005-0000-0000-0000920D0000}"/>
    <cellStyle name="Calculation 4 3 2 3 4" xfId="37681" xr:uid="{00000000-0005-0000-0000-0000930D0000}"/>
    <cellStyle name="Calculation 4 3 2 4" xfId="17034" xr:uid="{00000000-0005-0000-0000-0000940D0000}"/>
    <cellStyle name="Calculation 4 3 2 5" xfId="24905" xr:uid="{00000000-0005-0000-0000-0000950D0000}"/>
    <cellStyle name="Calculation 4 3 2 6" xfId="12112" xr:uid="{00000000-0005-0000-0000-0000960D0000}"/>
    <cellStyle name="Calculation 4 3 2 7" xfId="37679" xr:uid="{00000000-0005-0000-0000-0000970D0000}"/>
    <cellStyle name="Calculation 4 3 3" xfId="3074" xr:uid="{00000000-0005-0000-0000-0000980D0000}"/>
    <cellStyle name="Calculation 4 3 3 2" xfId="17037" xr:uid="{00000000-0005-0000-0000-0000990D0000}"/>
    <cellStyle name="Calculation 4 3 3 3" xfId="24908" xr:uid="{00000000-0005-0000-0000-00009A0D0000}"/>
    <cellStyle name="Calculation 4 3 3 4" xfId="12113" xr:uid="{00000000-0005-0000-0000-00009B0D0000}"/>
    <cellStyle name="Calculation 4 3 3 5" xfId="37682" xr:uid="{00000000-0005-0000-0000-00009C0D0000}"/>
    <cellStyle name="Calculation 4 3 4" xfId="3075" xr:uid="{00000000-0005-0000-0000-00009D0D0000}"/>
    <cellStyle name="Calculation 4 3 4 2" xfId="17038" xr:uid="{00000000-0005-0000-0000-00009E0D0000}"/>
    <cellStyle name="Calculation 4 3 4 3" xfId="24909" xr:uid="{00000000-0005-0000-0000-00009F0D0000}"/>
    <cellStyle name="Calculation 4 3 4 4" xfId="12114" xr:uid="{00000000-0005-0000-0000-0000A00D0000}"/>
    <cellStyle name="Calculation 4 3 4 5" xfId="37683" xr:uid="{00000000-0005-0000-0000-0000A10D0000}"/>
    <cellStyle name="Calculation 4 3 5" xfId="15138" xr:uid="{00000000-0005-0000-0000-0000A20D0000}"/>
    <cellStyle name="Calculation 4 3 5 2" xfId="45969" xr:uid="{00000000-0005-0000-0000-0000A30D0000}"/>
    <cellStyle name="Calculation 4 3 6" xfId="19216" xr:uid="{00000000-0005-0000-0000-0000A40D0000}"/>
    <cellStyle name="Calculation 4 3 7" xfId="11273" xr:uid="{00000000-0005-0000-0000-0000A50D0000}"/>
    <cellStyle name="Calculation 4 3 8" xfId="35919" xr:uid="{00000000-0005-0000-0000-0000A60D0000}"/>
    <cellStyle name="Calculation 4 4" xfId="3076" xr:uid="{00000000-0005-0000-0000-0000A70D0000}"/>
    <cellStyle name="Calculation 4 4 2" xfId="3077" xr:uid="{00000000-0005-0000-0000-0000A80D0000}"/>
    <cellStyle name="Calculation 4 4 2 2" xfId="3078" xr:uid="{00000000-0005-0000-0000-0000A90D0000}"/>
    <cellStyle name="Calculation 4 4 2 2 2" xfId="24912" xr:uid="{00000000-0005-0000-0000-0000AA0D0000}"/>
    <cellStyle name="Calculation 4 4 2 2 3" xfId="17039" xr:uid="{00000000-0005-0000-0000-0000AB0D0000}"/>
    <cellStyle name="Calculation 4 4 2 2 4" xfId="37686" xr:uid="{00000000-0005-0000-0000-0000AC0D0000}"/>
    <cellStyle name="Calculation 4 4 2 3" xfId="3079" xr:uid="{00000000-0005-0000-0000-0000AD0D0000}"/>
    <cellStyle name="Calculation 4 4 2 3 2" xfId="24913" xr:uid="{00000000-0005-0000-0000-0000AE0D0000}"/>
    <cellStyle name="Calculation 4 4 2 3 3" xfId="17040" xr:uid="{00000000-0005-0000-0000-0000AF0D0000}"/>
    <cellStyle name="Calculation 4 4 2 3 4" xfId="37687" xr:uid="{00000000-0005-0000-0000-0000B00D0000}"/>
    <cellStyle name="Calculation 4 4 2 4" xfId="24911" xr:uid="{00000000-0005-0000-0000-0000B10D0000}"/>
    <cellStyle name="Calculation 4 4 2 5" xfId="12116" xr:uid="{00000000-0005-0000-0000-0000B20D0000}"/>
    <cellStyle name="Calculation 4 4 2 6" xfId="37685" xr:uid="{00000000-0005-0000-0000-0000B30D0000}"/>
    <cellStyle name="Calculation 4 4 3" xfId="3080" xr:uid="{00000000-0005-0000-0000-0000B40D0000}"/>
    <cellStyle name="Calculation 4 4 3 2" xfId="24914" xr:uid="{00000000-0005-0000-0000-0000B50D0000}"/>
    <cellStyle name="Calculation 4 4 3 3" xfId="12117" xr:uid="{00000000-0005-0000-0000-0000B60D0000}"/>
    <cellStyle name="Calculation 4 4 3 4" xfId="37688" xr:uid="{00000000-0005-0000-0000-0000B70D0000}"/>
    <cellStyle name="Calculation 4 4 4" xfId="3081" xr:uid="{00000000-0005-0000-0000-0000B80D0000}"/>
    <cellStyle name="Calculation 4 4 4 2" xfId="24915" xr:uid="{00000000-0005-0000-0000-0000B90D0000}"/>
    <cellStyle name="Calculation 4 4 4 3" xfId="12118" xr:uid="{00000000-0005-0000-0000-0000BA0D0000}"/>
    <cellStyle name="Calculation 4 4 4 4" xfId="37689" xr:uid="{00000000-0005-0000-0000-0000BB0D0000}"/>
    <cellStyle name="Calculation 4 4 5" xfId="24910" xr:uid="{00000000-0005-0000-0000-0000BC0D0000}"/>
    <cellStyle name="Calculation 4 4 5 2" xfId="46391" xr:uid="{00000000-0005-0000-0000-0000BD0D0000}"/>
    <cellStyle name="Calculation 4 4 6" xfId="12115" xr:uid="{00000000-0005-0000-0000-0000BE0D0000}"/>
    <cellStyle name="Calculation 4 4 7" xfId="37684" xr:uid="{00000000-0005-0000-0000-0000BF0D0000}"/>
    <cellStyle name="Calculation 4 5" xfId="3082" xr:uid="{00000000-0005-0000-0000-0000C00D0000}"/>
    <cellStyle name="Calculation 4 5 2" xfId="3083" xr:uid="{00000000-0005-0000-0000-0000C10D0000}"/>
    <cellStyle name="Calculation 4 5 2 2" xfId="24917" xr:uid="{00000000-0005-0000-0000-0000C20D0000}"/>
    <cellStyle name="Calculation 4 5 2 3" xfId="17041" xr:uid="{00000000-0005-0000-0000-0000C30D0000}"/>
    <cellStyle name="Calculation 4 5 2 4" xfId="37691" xr:uid="{00000000-0005-0000-0000-0000C40D0000}"/>
    <cellStyle name="Calculation 4 5 3" xfId="3084" xr:uid="{00000000-0005-0000-0000-0000C50D0000}"/>
    <cellStyle name="Calculation 4 5 3 2" xfId="24918" xr:uid="{00000000-0005-0000-0000-0000C60D0000}"/>
    <cellStyle name="Calculation 4 5 3 3" xfId="17042" xr:uid="{00000000-0005-0000-0000-0000C70D0000}"/>
    <cellStyle name="Calculation 4 5 3 4" xfId="37692" xr:uid="{00000000-0005-0000-0000-0000C80D0000}"/>
    <cellStyle name="Calculation 4 5 4" xfId="24916" xr:uid="{00000000-0005-0000-0000-0000C90D0000}"/>
    <cellStyle name="Calculation 4 5 5" xfId="12119" xr:uid="{00000000-0005-0000-0000-0000CA0D0000}"/>
    <cellStyle name="Calculation 4 5 6" xfId="37690" xr:uid="{00000000-0005-0000-0000-0000CB0D0000}"/>
    <cellStyle name="Calculation 4 6" xfId="3085" xr:uid="{00000000-0005-0000-0000-0000CC0D0000}"/>
    <cellStyle name="Calculation 4 6 2" xfId="24919" xr:uid="{00000000-0005-0000-0000-0000CD0D0000}"/>
    <cellStyle name="Calculation 4 6 3" xfId="17043" xr:uid="{00000000-0005-0000-0000-0000CE0D0000}"/>
    <cellStyle name="Calculation 4 6 4" xfId="37693" xr:uid="{00000000-0005-0000-0000-0000CF0D0000}"/>
    <cellStyle name="Calculation 4 7" xfId="3086" xr:uid="{00000000-0005-0000-0000-0000D00D0000}"/>
    <cellStyle name="Calculation 4 7 2" xfId="24920" xr:uid="{00000000-0005-0000-0000-0000D10D0000}"/>
    <cellStyle name="Calculation 4 7 3" xfId="17044" xr:uid="{00000000-0005-0000-0000-0000D20D0000}"/>
    <cellStyle name="Calculation 4 7 4" xfId="37694" xr:uid="{00000000-0005-0000-0000-0000D30D0000}"/>
    <cellStyle name="Calculation 4 8" xfId="3087" xr:uid="{00000000-0005-0000-0000-0000D40D0000}"/>
    <cellStyle name="Calculation 4 8 2" xfId="24921" xr:uid="{00000000-0005-0000-0000-0000D50D0000}"/>
    <cellStyle name="Calculation 4 8 3" xfId="17045" xr:uid="{00000000-0005-0000-0000-0000D60D0000}"/>
    <cellStyle name="Calculation 4 8 4" xfId="37695" xr:uid="{00000000-0005-0000-0000-0000D70D0000}"/>
    <cellStyle name="Calculation 4 9" xfId="3088" xr:uid="{00000000-0005-0000-0000-0000D80D0000}"/>
    <cellStyle name="Calculation 4 9 2" xfId="24922" xr:uid="{00000000-0005-0000-0000-0000D90D0000}"/>
    <cellStyle name="Calculation 4 9 3" xfId="17046" xr:uid="{00000000-0005-0000-0000-0000DA0D0000}"/>
    <cellStyle name="Calculation 4 9 4" xfId="37696" xr:uid="{00000000-0005-0000-0000-0000DB0D0000}"/>
    <cellStyle name="Calculation 40" xfId="876" xr:uid="{00000000-0005-0000-0000-0000DC0D0000}"/>
    <cellStyle name="Calculation 40 2" xfId="15139" xr:uid="{00000000-0005-0000-0000-0000DD0D0000}"/>
    <cellStyle name="Calculation 40 3" xfId="19215" xr:uid="{00000000-0005-0000-0000-0000DE0D0000}"/>
    <cellStyle name="Calculation 40 4" xfId="11274" xr:uid="{00000000-0005-0000-0000-0000DF0D0000}"/>
    <cellStyle name="Calculation 40 5" xfId="35920" xr:uid="{00000000-0005-0000-0000-0000E00D0000}"/>
    <cellStyle name="Calculation 41" xfId="877" xr:uid="{00000000-0005-0000-0000-0000E10D0000}"/>
    <cellStyle name="Calculation 41 2" xfId="15140" xr:uid="{00000000-0005-0000-0000-0000E20D0000}"/>
    <cellStyle name="Calculation 41 3" xfId="19214" xr:uid="{00000000-0005-0000-0000-0000E30D0000}"/>
    <cellStyle name="Calculation 41 4" xfId="11275" xr:uid="{00000000-0005-0000-0000-0000E40D0000}"/>
    <cellStyle name="Calculation 41 5" xfId="35921" xr:uid="{00000000-0005-0000-0000-0000E50D0000}"/>
    <cellStyle name="Calculation 42" xfId="878" xr:uid="{00000000-0005-0000-0000-0000E60D0000}"/>
    <cellStyle name="Calculation 42 2" xfId="15141" xr:uid="{00000000-0005-0000-0000-0000E70D0000}"/>
    <cellStyle name="Calculation 42 3" xfId="19213" xr:uid="{00000000-0005-0000-0000-0000E80D0000}"/>
    <cellStyle name="Calculation 42 4" xfId="11276" xr:uid="{00000000-0005-0000-0000-0000E90D0000}"/>
    <cellStyle name="Calculation 42 5" xfId="35922" xr:uid="{00000000-0005-0000-0000-0000EA0D0000}"/>
    <cellStyle name="Calculation 43" xfId="879" xr:uid="{00000000-0005-0000-0000-0000EB0D0000}"/>
    <cellStyle name="Calculation 43 2" xfId="15142" xr:uid="{00000000-0005-0000-0000-0000EC0D0000}"/>
    <cellStyle name="Calculation 43 3" xfId="16270" xr:uid="{00000000-0005-0000-0000-0000ED0D0000}"/>
    <cellStyle name="Calculation 43 4" xfId="11277" xr:uid="{00000000-0005-0000-0000-0000EE0D0000}"/>
    <cellStyle name="Calculation 43 5" xfId="35923" xr:uid="{00000000-0005-0000-0000-0000EF0D0000}"/>
    <cellStyle name="Calculation 44" xfId="880" xr:uid="{00000000-0005-0000-0000-0000F00D0000}"/>
    <cellStyle name="Calculation 44 2" xfId="15143" xr:uid="{00000000-0005-0000-0000-0000F10D0000}"/>
    <cellStyle name="Calculation 44 3" xfId="14950" xr:uid="{00000000-0005-0000-0000-0000F20D0000}"/>
    <cellStyle name="Calculation 44 4" xfId="11278" xr:uid="{00000000-0005-0000-0000-0000F30D0000}"/>
    <cellStyle name="Calculation 44 5" xfId="35924" xr:uid="{00000000-0005-0000-0000-0000F40D0000}"/>
    <cellStyle name="Calculation 45" xfId="881" xr:uid="{00000000-0005-0000-0000-0000F50D0000}"/>
    <cellStyle name="Calculation 45 2" xfId="15144" xr:uid="{00000000-0005-0000-0000-0000F60D0000}"/>
    <cellStyle name="Calculation 45 3" xfId="14949" xr:uid="{00000000-0005-0000-0000-0000F70D0000}"/>
    <cellStyle name="Calculation 45 4" xfId="11279" xr:uid="{00000000-0005-0000-0000-0000F80D0000}"/>
    <cellStyle name="Calculation 45 5" xfId="35925" xr:uid="{00000000-0005-0000-0000-0000F90D0000}"/>
    <cellStyle name="Calculation 46" xfId="882" xr:uid="{00000000-0005-0000-0000-0000FA0D0000}"/>
    <cellStyle name="Calculation 46 2" xfId="15145" xr:uid="{00000000-0005-0000-0000-0000FB0D0000}"/>
    <cellStyle name="Calculation 46 3" xfId="19212" xr:uid="{00000000-0005-0000-0000-0000FC0D0000}"/>
    <cellStyle name="Calculation 46 4" xfId="11280" xr:uid="{00000000-0005-0000-0000-0000FD0D0000}"/>
    <cellStyle name="Calculation 46 5" xfId="35926" xr:uid="{00000000-0005-0000-0000-0000FE0D0000}"/>
    <cellStyle name="Calculation 47" xfId="883" xr:uid="{00000000-0005-0000-0000-0000FF0D0000}"/>
    <cellStyle name="Calculation 47 2" xfId="15146" xr:uid="{00000000-0005-0000-0000-0000000E0000}"/>
    <cellStyle name="Calculation 47 3" xfId="19211" xr:uid="{00000000-0005-0000-0000-0000010E0000}"/>
    <cellStyle name="Calculation 47 4" xfId="11281" xr:uid="{00000000-0005-0000-0000-0000020E0000}"/>
    <cellStyle name="Calculation 47 5" xfId="35927" xr:uid="{00000000-0005-0000-0000-0000030E0000}"/>
    <cellStyle name="Calculation 48" xfId="884" xr:uid="{00000000-0005-0000-0000-0000040E0000}"/>
    <cellStyle name="Calculation 48 2" xfId="15147" xr:uid="{00000000-0005-0000-0000-0000050E0000}"/>
    <cellStyle name="Calculation 48 3" xfId="19210" xr:uid="{00000000-0005-0000-0000-0000060E0000}"/>
    <cellStyle name="Calculation 48 4" xfId="11282" xr:uid="{00000000-0005-0000-0000-0000070E0000}"/>
    <cellStyle name="Calculation 48 5" xfId="35928" xr:uid="{00000000-0005-0000-0000-0000080E0000}"/>
    <cellStyle name="Calculation 49" xfId="885" xr:uid="{00000000-0005-0000-0000-0000090E0000}"/>
    <cellStyle name="Calculation 49 2" xfId="15148" xr:uid="{00000000-0005-0000-0000-00000A0E0000}"/>
    <cellStyle name="Calculation 49 3" xfId="19209" xr:uid="{00000000-0005-0000-0000-00000B0E0000}"/>
    <cellStyle name="Calculation 49 4" xfId="11283" xr:uid="{00000000-0005-0000-0000-00000C0E0000}"/>
    <cellStyle name="Calculation 49 5" xfId="35929" xr:uid="{00000000-0005-0000-0000-00000D0E0000}"/>
    <cellStyle name="Calculation 5" xfId="114" xr:uid="{00000000-0005-0000-0000-00000E0E0000}"/>
    <cellStyle name="Calculation 5 10" xfId="11046" xr:uid="{00000000-0005-0000-0000-00000F0E0000}"/>
    <cellStyle name="Calculation 5 11" xfId="35343" xr:uid="{00000000-0005-0000-0000-0000100E0000}"/>
    <cellStyle name="Calculation 5 2" xfId="886" xr:uid="{00000000-0005-0000-0000-0000110E0000}"/>
    <cellStyle name="Calculation 5 2 2" xfId="3089" xr:uid="{00000000-0005-0000-0000-0000120E0000}"/>
    <cellStyle name="Calculation 5 2 2 2" xfId="3090" xr:uid="{00000000-0005-0000-0000-0000130E0000}"/>
    <cellStyle name="Calculation 5 2 2 2 2" xfId="24924" xr:uid="{00000000-0005-0000-0000-0000140E0000}"/>
    <cellStyle name="Calculation 5 2 2 2 3" xfId="17048" xr:uid="{00000000-0005-0000-0000-0000150E0000}"/>
    <cellStyle name="Calculation 5 2 2 2 4" xfId="37698" xr:uid="{00000000-0005-0000-0000-0000160E0000}"/>
    <cellStyle name="Calculation 5 2 2 3" xfId="3091" xr:uid="{00000000-0005-0000-0000-0000170E0000}"/>
    <cellStyle name="Calculation 5 2 2 3 2" xfId="24925" xr:uid="{00000000-0005-0000-0000-0000180E0000}"/>
    <cellStyle name="Calculation 5 2 2 3 3" xfId="17049" xr:uid="{00000000-0005-0000-0000-0000190E0000}"/>
    <cellStyle name="Calculation 5 2 2 3 4" xfId="37699" xr:uid="{00000000-0005-0000-0000-00001A0E0000}"/>
    <cellStyle name="Calculation 5 2 2 4" xfId="17047" xr:uid="{00000000-0005-0000-0000-00001B0E0000}"/>
    <cellStyle name="Calculation 5 2 2 5" xfId="24923" xr:uid="{00000000-0005-0000-0000-00001C0E0000}"/>
    <cellStyle name="Calculation 5 2 2 6" xfId="12120" xr:uid="{00000000-0005-0000-0000-00001D0E0000}"/>
    <cellStyle name="Calculation 5 2 2 7" xfId="37697" xr:uid="{00000000-0005-0000-0000-00001E0E0000}"/>
    <cellStyle name="Calculation 5 2 3" xfId="3092" xr:uid="{00000000-0005-0000-0000-00001F0E0000}"/>
    <cellStyle name="Calculation 5 2 3 2" xfId="17050" xr:uid="{00000000-0005-0000-0000-0000200E0000}"/>
    <cellStyle name="Calculation 5 2 3 3" xfId="24926" xr:uid="{00000000-0005-0000-0000-0000210E0000}"/>
    <cellStyle name="Calculation 5 2 3 4" xfId="12121" xr:uid="{00000000-0005-0000-0000-0000220E0000}"/>
    <cellStyle name="Calculation 5 2 3 5" xfId="37700" xr:uid="{00000000-0005-0000-0000-0000230E0000}"/>
    <cellStyle name="Calculation 5 2 4" xfId="3093" xr:uid="{00000000-0005-0000-0000-0000240E0000}"/>
    <cellStyle name="Calculation 5 2 4 2" xfId="17051" xr:uid="{00000000-0005-0000-0000-0000250E0000}"/>
    <cellStyle name="Calculation 5 2 4 3" xfId="24927" xr:uid="{00000000-0005-0000-0000-0000260E0000}"/>
    <cellStyle name="Calculation 5 2 4 4" xfId="12122" xr:uid="{00000000-0005-0000-0000-0000270E0000}"/>
    <cellStyle name="Calculation 5 2 4 5" xfId="37701" xr:uid="{00000000-0005-0000-0000-0000280E0000}"/>
    <cellStyle name="Calculation 5 2 5" xfId="15149" xr:uid="{00000000-0005-0000-0000-0000290E0000}"/>
    <cellStyle name="Calculation 5 2 6" xfId="19208" xr:uid="{00000000-0005-0000-0000-00002A0E0000}"/>
    <cellStyle name="Calculation 5 2 7" xfId="11284" xr:uid="{00000000-0005-0000-0000-00002B0E0000}"/>
    <cellStyle name="Calculation 5 2 8" xfId="35930" xr:uid="{00000000-0005-0000-0000-00002C0E0000}"/>
    <cellStyle name="Calculation 5 3" xfId="3094" xr:uid="{00000000-0005-0000-0000-00002D0E0000}"/>
    <cellStyle name="Calculation 5 3 2" xfId="3095" xr:uid="{00000000-0005-0000-0000-00002E0E0000}"/>
    <cellStyle name="Calculation 5 3 2 2" xfId="3096" xr:uid="{00000000-0005-0000-0000-00002F0E0000}"/>
    <cellStyle name="Calculation 5 3 2 2 2" xfId="24930" xr:uid="{00000000-0005-0000-0000-0000300E0000}"/>
    <cellStyle name="Calculation 5 3 2 2 3" xfId="17052" xr:uid="{00000000-0005-0000-0000-0000310E0000}"/>
    <cellStyle name="Calculation 5 3 2 2 4" xfId="37704" xr:uid="{00000000-0005-0000-0000-0000320E0000}"/>
    <cellStyle name="Calculation 5 3 2 3" xfId="3097" xr:uid="{00000000-0005-0000-0000-0000330E0000}"/>
    <cellStyle name="Calculation 5 3 2 3 2" xfId="24931" xr:uid="{00000000-0005-0000-0000-0000340E0000}"/>
    <cellStyle name="Calculation 5 3 2 3 3" xfId="17053" xr:uid="{00000000-0005-0000-0000-0000350E0000}"/>
    <cellStyle name="Calculation 5 3 2 3 4" xfId="37705" xr:uid="{00000000-0005-0000-0000-0000360E0000}"/>
    <cellStyle name="Calculation 5 3 2 4" xfId="24929" xr:uid="{00000000-0005-0000-0000-0000370E0000}"/>
    <cellStyle name="Calculation 5 3 2 5" xfId="12124" xr:uid="{00000000-0005-0000-0000-0000380E0000}"/>
    <cellStyle name="Calculation 5 3 2 6" xfId="37703" xr:uid="{00000000-0005-0000-0000-0000390E0000}"/>
    <cellStyle name="Calculation 5 3 3" xfId="3098" xr:uid="{00000000-0005-0000-0000-00003A0E0000}"/>
    <cellStyle name="Calculation 5 3 3 2" xfId="24932" xr:uid="{00000000-0005-0000-0000-00003B0E0000}"/>
    <cellStyle name="Calculation 5 3 3 3" xfId="12125" xr:uid="{00000000-0005-0000-0000-00003C0E0000}"/>
    <cellStyle name="Calculation 5 3 3 4" xfId="37706" xr:uid="{00000000-0005-0000-0000-00003D0E0000}"/>
    <cellStyle name="Calculation 5 3 4" xfId="3099" xr:uid="{00000000-0005-0000-0000-00003E0E0000}"/>
    <cellStyle name="Calculation 5 3 4 2" xfId="24933" xr:uid="{00000000-0005-0000-0000-00003F0E0000}"/>
    <cellStyle name="Calculation 5 3 4 3" xfId="12126" xr:uid="{00000000-0005-0000-0000-0000400E0000}"/>
    <cellStyle name="Calculation 5 3 4 4" xfId="37707" xr:uid="{00000000-0005-0000-0000-0000410E0000}"/>
    <cellStyle name="Calculation 5 3 5" xfId="24928" xr:uid="{00000000-0005-0000-0000-0000420E0000}"/>
    <cellStyle name="Calculation 5 3 6" xfId="12123" xr:uid="{00000000-0005-0000-0000-0000430E0000}"/>
    <cellStyle name="Calculation 5 3 7" xfId="37702" xr:uid="{00000000-0005-0000-0000-0000440E0000}"/>
    <cellStyle name="Calculation 5 4" xfId="3100" xr:uid="{00000000-0005-0000-0000-0000450E0000}"/>
    <cellStyle name="Calculation 5 4 2" xfId="3101" xr:uid="{00000000-0005-0000-0000-0000460E0000}"/>
    <cellStyle name="Calculation 5 4 2 2" xfId="24935" xr:uid="{00000000-0005-0000-0000-0000470E0000}"/>
    <cellStyle name="Calculation 5 4 2 3" xfId="17054" xr:uid="{00000000-0005-0000-0000-0000480E0000}"/>
    <cellStyle name="Calculation 5 4 2 4" xfId="37709" xr:uid="{00000000-0005-0000-0000-0000490E0000}"/>
    <cellStyle name="Calculation 5 4 3" xfId="3102" xr:uid="{00000000-0005-0000-0000-00004A0E0000}"/>
    <cellStyle name="Calculation 5 4 3 2" xfId="24936" xr:uid="{00000000-0005-0000-0000-00004B0E0000}"/>
    <cellStyle name="Calculation 5 4 3 3" xfId="17055" xr:uid="{00000000-0005-0000-0000-00004C0E0000}"/>
    <cellStyle name="Calculation 5 4 3 4" xfId="37710" xr:uid="{00000000-0005-0000-0000-00004D0E0000}"/>
    <cellStyle name="Calculation 5 4 4" xfId="24934" xr:uid="{00000000-0005-0000-0000-00004E0E0000}"/>
    <cellStyle name="Calculation 5 4 5" xfId="12127" xr:uid="{00000000-0005-0000-0000-00004F0E0000}"/>
    <cellStyle name="Calculation 5 4 6" xfId="37708" xr:uid="{00000000-0005-0000-0000-0000500E0000}"/>
    <cellStyle name="Calculation 5 5" xfId="3103" xr:uid="{00000000-0005-0000-0000-0000510E0000}"/>
    <cellStyle name="Calculation 5 5 2" xfId="24937" xr:uid="{00000000-0005-0000-0000-0000520E0000}"/>
    <cellStyle name="Calculation 5 5 3" xfId="17056" xr:uid="{00000000-0005-0000-0000-0000530E0000}"/>
    <cellStyle name="Calculation 5 5 4" xfId="37711" xr:uid="{00000000-0005-0000-0000-0000540E0000}"/>
    <cellStyle name="Calculation 5 6" xfId="3104" xr:uid="{00000000-0005-0000-0000-0000550E0000}"/>
    <cellStyle name="Calculation 5 6 2" xfId="24938" xr:uid="{00000000-0005-0000-0000-0000560E0000}"/>
    <cellStyle name="Calculation 5 6 3" xfId="17057" xr:uid="{00000000-0005-0000-0000-0000570E0000}"/>
    <cellStyle name="Calculation 5 6 4" xfId="37712" xr:uid="{00000000-0005-0000-0000-0000580E0000}"/>
    <cellStyle name="Calculation 5 7" xfId="3105" xr:uid="{00000000-0005-0000-0000-0000590E0000}"/>
    <cellStyle name="Calculation 5 7 2" xfId="24939" xr:uid="{00000000-0005-0000-0000-00005A0E0000}"/>
    <cellStyle name="Calculation 5 7 3" xfId="17058" xr:uid="{00000000-0005-0000-0000-00005B0E0000}"/>
    <cellStyle name="Calculation 5 7 4" xfId="37713" xr:uid="{00000000-0005-0000-0000-00005C0E0000}"/>
    <cellStyle name="Calculation 5 8" xfId="3106" xr:uid="{00000000-0005-0000-0000-00005D0E0000}"/>
    <cellStyle name="Calculation 5 8 2" xfId="24940" xr:uid="{00000000-0005-0000-0000-00005E0E0000}"/>
    <cellStyle name="Calculation 5 8 3" xfId="17059" xr:uid="{00000000-0005-0000-0000-00005F0E0000}"/>
    <cellStyle name="Calculation 5 8 4" xfId="37714" xr:uid="{00000000-0005-0000-0000-0000600E0000}"/>
    <cellStyle name="Calculation 5 9" xfId="23119" xr:uid="{00000000-0005-0000-0000-0000610E0000}"/>
    <cellStyle name="Calculation 5 9 2" xfId="45970" xr:uid="{00000000-0005-0000-0000-0000620E0000}"/>
    <cellStyle name="Calculation 50" xfId="887" xr:uid="{00000000-0005-0000-0000-0000630E0000}"/>
    <cellStyle name="Calculation 50 2" xfId="15150" xr:uid="{00000000-0005-0000-0000-0000640E0000}"/>
    <cellStyle name="Calculation 50 3" xfId="19207" xr:uid="{00000000-0005-0000-0000-0000650E0000}"/>
    <cellStyle name="Calculation 50 4" xfId="11285" xr:uid="{00000000-0005-0000-0000-0000660E0000}"/>
    <cellStyle name="Calculation 50 5" xfId="35931" xr:uid="{00000000-0005-0000-0000-0000670E0000}"/>
    <cellStyle name="Calculation 51" xfId="888" xr:uid="{00000000-0005-0000-0000-0000680E0000}"/>
    <cellStyle name="Calculation 51 2" xfId="15151" xr:uid="{00000000-0005-0000-0000-0000690E0000}"/>
    <cellStyle name="Calculation 51 3" xfId="15669" xr:uid="{00000000-0005-0000-0000-00006A0E0000}"/>
    <cellStyle name="Calculation 51 4" xfId="11286" xr:uid="{00000000-0005-0000-0000-00006B0E0000}"/>
    <cellStyle name="Calculation 51 5" xfId="35932" xr:uid="{00000000-0005-0000-0000-00006C0E0000}"/>
    <cellStyle name="Calculation 52" xfId="889" xr:uid="{00000000-0005-0000-0000-00006D0E0000}"/>
    <cellStyle name="Calculation 52 2" xfId="15152" xr:uid="{00000000-0005-0000-0000-00006E0E0000}"/>
    <cellStyle name="Calculation 52 3" xfId="19205" xr:uid="{00000000-0005-0000-0000-00006F0E0000}"/>
    <cellStyle name="Calculation 52 4" xfId="11287" xr:uid="{00000000-0005-0000-0000-0000700E0000}"/>
    <cellStyle name="Calculation 52 5" xfId="35933" xr:uid="{00000000-0005-0000-0000-0000710E0000}"/>
    <cellStyle name="Calculation 53" xfId="1399" xr:uid="{00000000-0005-0000-0000-0000720E0000}"/>
    <cellStyle name="Calculation 53 2" xfId="15558" xr:uid="{00000000-0005-0000-0000-0000730E0000}"/>
    <cellStyle name="Calculation 53 3" xfId="18225" xr:uid="{00000000-0005-0000-0000-0000740E0000}"/>
    <cellStyle name="Calculation 53 4" xfId="11704" xr:uid="{00000000-0005-0000-0000-0000750E0000}"/>
    <cellStyle name="Calculation 53 5" xfId="36245" xr:uid="{00000000-0005-0000-0000-0000760E0000}"/>
    <cellStyle name="Calculation 54" xfId="718" xr:uid="{00000000-0005-0000-0000-0000770E0000}"/>
    <cellStyle name="Calculation 55" xfId="14998" xr:uid="{00000000-0005-0000-0000-0000780E0000}"/>
    <cellStyle name="Calculation 55 2" xfId="45334" xr:uid="{00000000-0005-0000-0000-0000790E0000}"/>
    <cellStyle name="Calculation 56" xfId="11037" xr:uid="{00000000-0005-0000-0000-00007A0E0000}"/>
    <cellStyle name="Calculation 57" xfId="35334" xr:uid="{00000000-0005-0000-0000-00007B0E0000}"/>
    <cellStyle name="Calculation 6" xfId="890" xr:uid="{00000000-0005-0000-0000-00007C0E0000}"/>
    <cellStyle name="Calculation 6 10" xfId="19204" xr:uid="{00000000-0005-0000-0000-00007D0E0000}"/>
    <cellStyle name="Calculation 6 11" xfId="11288" xr:uid="{00000000-0005-0000-0000-00007E0E0000}"/>
    <cellStyle name="Calculation 6 12" xfId="35934" xr:uid="{00000000-0005-0000-0000-00007F0E0000}"/>
    <cellStyle name="Calculation 6 2" xfId="3107" xr:uid="{00000000-0005-0000-0000-0000800E0000}"/>
    <cellStyle name="Calculation 6 2 2" xfId="3108" xr:uid="{00000000-0005-0000-0000-0000810E0000}"/>
    <cellStyle name="Calculation 6 2 2 2" xfId="3109" xr:uid="{00000000-0005-0000-0000-0000820E0000}"/>
    <cellStyle name="Calculation 6 2 2 2 2" xfId="24943" xr:uid="{00000000-0005-0000-0000-0000830E0000}"/>
    <cellStyle name="Calculation 6 2 2 2 3" xfId="17062" xr:uid="{00000000-0005-0000-0000-0000840E0000}"/>
    <cellStyle name="Calculation 6 2 2 2 4" xfId="37717" xr:uid="{00000000-0005-0000-0000-0000850E0000}"/>
    <cellStyle name="Calculation 6 2 2 3" xfId="3110" xr:uid="{00000000-0005-0000-0000-0000860E0000}"/>
    <cellStyle name="Calculation 6 2 2 3 2" xfId="24944" xr:uid="{00000000-0005-0000-0000-0000870E0000}"/>
    <cellStyle name="Calculation 6 2 2 3 3" xfId="17063" xr:uid="{00000000-0005-0000-0000-0000880E0000}"/>
    <cellStyle name="Calculation 6 2 2 3 4" xfId="37718" xr:uid="{00000000-0005-0000-0000-0000890E0000}"/>
    <cellStyle name="Calculation 6 2 2 4" xfId="24942" xr:uid="{00000000-0005-0000-0000-00008A0E0000}"/>
    <cellStyle name="Calculation 6 2 2 5" xfId="17061" xr:uid="{00000000-0005-0000-0000-00008B0E0000}"/>
    <cellStyle name="Calculation 6 2 2 6" xfId="37716" xr:uid="{00000000-0005-0000-0000-00008C0E0000}"/>
    <cellStyle name="Calculation 6 2 3" xfId="3111" xr:uid="{00000000-0005-0000-0000-00008D0E0000}"/>
    <cellStyle name="Calculation 6 2 3 2" xfId="24945" xr:uid="{00000000-0005-0000-0000-00008E0E0000}"/>
    <cellStyle name="Calculation 6 2 3 3" xfId="17064" xr:uid="{00000000-0005-0000-0000-00008F0E0000}"/>
    <cellStyle name="Calculation 6 2 3 4" xfId="37719" xr:uid="{00000000-0005-0000-0000-0000900E0000}"/>
    <cellStyle name="Calculation 6 2 4" xfId="3112" xr:uid="{00000000-0005-0000-0000-0000910E0000}"/>
    <cellStyle name="Calculation 6 2 4 2" xfId="24946" xr:uid="{00000000-0005-0000-0000-0000920E0000}"/>
    <cellStyle name="Calculation 6 2 4 3" xfId="17065" xr:uid="{00000000-0005-0000-0000-0000930E0000}"/>
    <cellStyle name="Calculation 6 2 4 4" xfId="37720" xr:uid="{00000000-0005-0000-0000-0000940E0000}"/>
    <cellStyle name="Calculation 6 2 5" xfId="17060" xr:uid="{00000000-0005-0000-0000-0000950E0000}"/>
    <cellStyle name="Calculation 6 2 6" xfId="24941" xr:uid="{00000000-0005-0000-0000-0000960E0000}"/>
    <cellStyle name="Calculation 6 2 7" xfId="12128" xr:uid="{00000000-0005-0000-0000-0000970E0000}"/>
    <cellStyle name="Calculation 6 2 8" xfId="37715" xr:uid="{00000000-0005-0000-0000-0000980E0000}"/>
    <cellStyle name="Calculation 6 3" xfId="3113" xr:uid="{00000000-0005-0000-0000-0000990E0000}"/>
    <cellStyle name="Calculation 6 3 2" xfId="3114" xr:uid="{00000000-0005-0000-0000-00009A0E0000}"/>
    <cellStyle name="Calculation 6 3 2 2" xfId="3115" xr:uid="{00000000-0005-0000-0000-00009B0E0000}"/>
    <cellStyle name="Calculation 6 3 2 2 2" xfId="24949" xr:uid="{00000000-0005-0000-0000-00009C0E0000}"/>
    <cellStyle name="Calculation 6 3 2 2 3" xfId="17068" xr:uid="{00000000-0005-0000-0000-00009D0E0000}"/>
    <cellStyle name="Calculation 6 3 2 2 4" xfId="37723" xr:uid="{00000000-0005-0000-0000-00009E0E0000}"/>
    <cellStyle name="Calculation 6 3 2 3" xfId="3116" xr:uid="{00000000-0005-0000-0000-00009F0E0000}"/>
    <cellStyle name="Calculation 6 3 2 3 2" xfId="24950" xr:uid="{00000000-0005-0000-0000-0000A00E0000}"/>
    <cellStyle name="Calculation 6 3 2 3 3" xfId="17069" xr:uid="{00000000-0005-0000-0000-0000A10E0000}"/>
    <cellStyle name="Calculation 6 3 2 3 4" xfId="37724" xr:uid="{00000000-0005-0000-0000-0000A20E0000}"/>
    <cellStyle name="Calculation 6 3 2 4" xfId="24948" xr:uid="{00000000-0005-0000-0000-0000A30E0000}"/>
    <cellStyle name="Calculation 6 3 2 5" xfId="17067" xr:uid="{00000000-0005-0000-0000-0000A40E0000}"/>
    <cellStyle name="Calculation 6 3 2 6" xfId="37722" xr:uid="{00000000-0005-0000-0000-0000A50E0000}"/>
    <cellStyle name="Calculation 6 3 3" xfId="3117" xr:uid="{00000000-0005-0000-0000-0000A60E0000}"/>
    <cellStyle name="Calculation 6 3 3 2" xfId="24951" xr:uid="{00000000-0005-0000-0000-0000A70E0000}"/>
    <cellStyle name="Calculation 6 3 3 3" xfId="17070" xr:uid="{00000000-0005-0000-0000-0000A80E0000}"/>
    <cellStyle name="Calculation 6 3 3 4" xfId="37725" xr:uid="{00000000-0005-0000-0000-0000A90E0000}"/>
    <cellStyle name="Calculation 6 3 4" xfId="3118" xr:uid="{00000000-0005-0000-0000-0000AA0E0000}"/>
    <cellStyle name="Calculation 6 3 4 2" xfId="24952" xr:uid="{00000000-0005-0000-0000-0000AB0E0000}"/>
    <cellStyle name="Calculation 6 3 4 3" xfId="17071" xr:uid="{00000000-0005-0000-0000-0000AC0E0000}"/>
    <cellStyle name="Calculation 6 3 4 4" xfId="37726" xr:uid="{00000000-0005-0000-0000-0000AD0E0000}"/>
    <cellStyle name="Calculation 6 3 5" xfId="17066" xr:uid="{00000000-0005-0000-0000-0000AE0E0000}"/>
    <cellStyle name="Calculation 6 3 6" xfId="24947" xr:uid="{00000000-0005-0000-0000-0000AF0E0000}"/>
    <cellStyle name="Calculation 6 3 7" xfId="12129" xr:uid="{00000000-0005-0000-0000-0000B00E0000}"/>
    <cellStyle name="Calculation 6 3 8" xfId="37721" xr:uid="{00000000-0005-0000-0000-0000B10E0000}"/>
    <cellStyle name="Calculation 6 4" xfId="3119" xr:uid="{00000000-0005-0000-0000-0000B20E0000}"/>
    <cellStyle name="Calculation 6 4 2" xfId="17072" xr:uid="{00000000-0005-0000-0000-0000B30E0000}"/>
    <cellStyle name="Calculation 6 4 3" xfId="24953" xr:uid="{00000000-0005-0000-0000-0000B40E0000}"/>
    <cellStyle name="Calculation 6 4 4" xfId="12130" xr:uid="{00000000-0005-0000-0000-0000B50E0000}"/>
    <cellStyle name="Calculation 6 4 5" xfId="37727" xr:uid="{00000000-0005-0000-0000-0000B60E0000}"/>
    <cellStyle name="Calculation 6 5" xfId="3120" xr:uid="{00000000-0005-0000-0000-0000B70E0000}"/>
    <cellStyle name="Calculation 6 5 2" xfId="24954" xr:uid="{00000000-0005-0000-0000-0000B80E0000}"/>
    <cellStyle name="Calculation 6 5 3" xfId="17073" xr:uid="{00000000-0005-0000-0000-0000B90E0000}"/>
    <cellStyle name="Calculation 6 5 4" xfId="37728" xr:uid="{00000000-0005-0000-0000-0000BA0E0000}"/>
    <cellStyle name="Calculation 6 6" xfId="3121" xr:uid="{00000000-0005-0000-0000-0000BB0E0000}"/>
    <cellStyle name="Calculation 6 6 2" xfId="24955" xr:uid="{00000000-0005-0000-0000-0000BC0E0000}"/>
    <cellStyle name="Calculation 6 6 3" xfId="17074" xr:uid="{00000000-0005-0000-0000-0000BD0E0000}"/>
    <cellStyle name="Calculation 6 6 4" xfId="37729" xr:uid="{00000000-0005-0000-0000-0000BE0E0000}"/>
    <cellStyle name="Calculation 6 7" xfId="3122" xr:uid="{00000000-0005-0000-0000-0000BF0E0000}"/>
    <cellStyle name="Calculation 6 7 2" xfId="24956" xr:uid="{00000000-0005-0000-0000-0000C00E0000}"/>
    <cellStyle name="Calculation 6 7 3" xfId="17075" xr:uid="{00000000-0005-0000-0000-0000C10E0000}"/>
    <cellStyle name="Calculation 6 7 4" xfId="37730" xr:uid="{00000000-0005-0000-0000-0000C20E0000}"/>
    <cellStyle name="Calculation 6 8" xfId="3123" xr:uid="{00000000-0005-0000-0000-0000C30E0000}"/>
    <cellStyle name="Calculation 6 8 2" xfId="24957" xr:uid="{00000000-0005-0000-0000-0000C40E0000}"/>
    <cellStyle name="Calculation 6 8 3" xfId="17076" xr:uid="{00000000-0005-0000-0000-0000C50E0000}"/>
    <cellStyle name="Calculation 6 8 4" xfId="37731" xr:uid="{00000000-0005-0000-0000-0000C60E0000}"/>
    <cellStyle name="Calculation 6 9" xfId="15153" xr:uid="{00000000-0005-0000-0000-0000C70E0000}"/>
    <cellStyle name="Calculation 6 9 2" xfId="45971" xr:uid="{00000000-0005-0000-0000-0000C80E0000}"/>
    <cellStyle name="Calculation 7" xfId="891" xr:uid="{00000000-0005-0000-0000-0000C90E0000}"/>
    <cellStyle name="Calculation 7 10" xfId="19203" xr:uid="{00000000-0005-0000-0000-0000CA0E0000}"/>
    <cellStyle name="Calculation 7 11" xfId="11289" xr:uid="{00000000-0005-0000-0000-0000CB0E0000}"/>
    <cellStyle name="Calculation 7 12" xfId="35935" xr:uid="{00000000-0005-0000-0000-0000CC0E0000}"/>
    <cellStyle name="Calculation 7 2" xfId="3124" xr:uid="{00000000-0005-0000-0000-0000CD0E0000}"/>
    <cellStyle name="Calculation 7 2 2" xfId="3125" xr:uid="{00000000-0005-0000-0000-0000CE0E0000}"/>
    <cellStyle name="Calculation 7 2 2 2" xfId="3126" xr:uid="{00000000-0005-0000-0000-0000CF0E0000}"/>
    <cellStyle name="Calculation 7 2 2 2 2" xfId="24960" xr:uid="{00000000-0005-0000-0000-0000D00E0000}"/>
    <cellStyle name="Calculation 7 2 2 2 3" xfId="17078" xr:uid="{00000000-0005-0000-0000-0000D10E0000}"/>
    <cellStyle name="Calculation 7 2 2 2 4" xfId="37734" xr:uid="{00000000-0005-0000-0000-0000D20E0000}"/>
    <cellStyle name="Calculation 7 2 2 3" xfId="3127" xr:uid="{00000000-0005-0000-0000-0000D30E0000}"/>
    <cellStyle name="Calculation 7 2 2 3 2" xfId="24961" xr:uid="{00000000-0005-0000-0000-0000D40E0000}"/>
    <cellStyle name="Calculation 7 2 2 3 3" xfId="17079" xr:uid="{00000000-0005-0000-0000-0000D50E0000}"/>
    <cellStyle name="Calculation 7 2 2 3 4" xfId="37735" xr:uid="{00000000-0005-0000-0000-0000D60E0000}"/>
    <cellStyle name="Calculation 7 2 2 4" xfId="24959" xr:uid="{00000000-0005-0000-0000-0000D70E0000}"/>
    <cellStyle name="Calculation 7 2 2 5" xfId="17077" xr:uid="{00000000-0005-0000-0000-0000D80E0000}"/>
    <cellStyle name="Calculation 7 2 2 6" xfId="37733" xr:uid="{00000000-0005-0000-0000-0000D90E0000}"/>
    <cellStyle name="Calculation 7 2 3" xfId="3128" xr:uid="{00000000-0005-0000-0000-0000DA0E0000}"/>
    <cellStyle name="Calculation 7 2 3 2" xfId="24962" xr:uid="{00000000-0005-0000-0000-0000DB0E0000}"/>
    <cellStyle name="Calculation 7 2 3 3" xfId="17080" xr:uid="{00000000-0005-0000-0000-0000DC0E0000}"/>
    <cellStyle name="Calculation 7 2 3 4" xfId="37736" xr:uid="{00000000-0005-0000-0000-0000DD0E0000}"/>
    <cellStyle name="Calculation 7 2 4" xfId="3129" xr:uid="{00000000-0005-0000-0000-0000DE0E0000}"/>
    <cellStyle name="Calculation 7 2 4 2" xfId="24963" xr:uid="{00000000-0005-0000-0000-0000DF0E0000}"/>
    <cellStyle name="Calculation 7 2 4 3" xfId="17081" xr:uid="{00000000-0005-0000-0000-0000E00E0000}"/>
    <cellStyle name="Calculation 7 2 4 4" xfId="37737" xr:uid="{00000000-0005-0000-0000-0000E10E0000}"/>
    <cellStyle name="Calculation 7 2 5" xfId="24958" xr:uid="{00000000-0005-0000-0000-0000E20E0000}"/>
    <cellStyle name="Calculation 7 2 6" xfId="12131" xr:uid="{00000000-0005-0000-0000-0000E30E0000}"/>
    <cellStyle name="Calculation 7 2 7" xfId="37732" xr:uid="{00000000-0005-0000-0000-0000E40E0000}"/>
    <cellStyle name="Calculation 7 3" xfId="3130" xr:uid="{00000000-0005-0000-0000-0000E50E0000}"/>
    <cellStyle name="Calculation 7 3 2" xfId="3131" xr:uid="{00000000-0005-0000-0000-0000E60E0000}"/>
    <cellStyle name="Calculation 7 3 2 2" xfId="3132" xr:uid="{00000000-0005-0000-0000-0000E70E0000}"/>
    <cellStyle name="Calculation 7 3 2 2 2" xfId="24966" xr:uid="{00000000-0005-0000-0000-0000E80E0000}"/>
    <cellStyle name="Calculation 7 3 2 2 3" xfId="17083" xr:uid="{00000000-0005-0000-0000-0000E90E0000}"/>
    <cellStyle name="Calculation 7 3 2 2 4" xfId="37740" xr:uid="{00000000-0005-0000-0000-0000EA0E0000}"/>
    <cellStyle name="Calculation 7 3 2 3" xfId="3133" xr:uid="{00000000-0005-0000-0000-0000EB0E0000}"/>
    <cellStyle name="Calculation 7 3 2 3 2" xfId="24967" xr:uid="{00000000-0005-0000-0000-0000EC0E0000}"/>
    <cellStyle name="Calculation 7 3 2 3 3" xfId="17084" xr:uid="{00000000-0005-0000-0000-0000ED0E0000}"/>
    <cellStyle name="Calculation 7 3 2 3 4" xfId="37741" xr:uid="{00000000-0005-0000-0000-0000EE0E0000}"/>
    <cellStyle name="Calculation 7 3 2 4" xfId="24965" xr:uid="{00000000-0005-0000-0000-0000EF0E0000}"/>
    <cellStyle name="Calculation 7 3 2 5" xfId="17082" xr:uid="{00000000-0005-0000-0000-0000F00E0000}"/>
    <cellStyle name="Calculation 7 3 2 6" xfId="37739" xr:uid="{00000000-0005-0000-0000-0000F10E0000}"/>
    <cellStyle name="Calculation 7 3 3" xfId="3134" xr:uid="{00000000-0005-0000-0000-0000F20E0000}"/>
    <cellStyle name="Calculation 7 3 3 2" xfId="24968" xr:uid="{00000000-0005-0000-0000-0000F30E0000}"/>
    <cellStyle name="Calculation 7 3 3 3" xfId="17085" xr:uid="{00000000-0005-0000-0000-0000F40E0000}"/>
    <cellStyle name="Calculation 7 3 3 4" xfId="37742" xr:uid="{00000000-0005-0000-0000-0000F50E0000}"/>
    <cellStyle name="Calculation 7 3 4" xfId="3135" xr:uid="{00000000-0005-0000-0000-0000F60E0000}"/>
    <cellStyle name="Calculation 7 3 4 2" xfId="24969" xr:uid="{00000000-0005-0000-0000-0000F70E0000}"/>
    <cellStyle name="Calculation 7 3 4 3" xfId="17086" xr:uid="{00000000-0005-0000-0000-0000F80E0000}"/>
    <cellStyle name="Calculation 7 3 4 4" xfId="37743" xr:uid="{00000000-0005-0000-0000-0000F90E0000}"/>
    <cellStyle name="Calculation 7 3 5" xfId="24964" xr:uid="{00000000-0005-0000-0000-0000FA0E0000}"/>
    <cellStyle name="Calculation 7 3 6" xfId="12132" xr:uid="{00000000-0005-0000-0000-0000FB0E0000}"/>
    <cellStyle name="Calculation 7 3 7" xfId="37738" xr:uid="{00000000-0005-0000-0000-0000FC0E0000}"/>
    <cellStyle name="Calculation 7 4" xfId="3136" xr:uid="{00000000-0005-0000-0000-0000FD0E0000}"/>
    <cellStyle name="Calculation 7 4 2" xfId="24970" xr:uid="{00000000-0005-0000-0000-0000FE0E0000}"/>
    <cellStyle name="Calculation 7 4 3" xfId="12133" xr:uid="{00000000-0005-0000-0000-0000FF0E0000}"/>
    <cellStyle name="Calculation 7 4 4" xfId="37744" xr:uid="{00000000-0005-0000-0000-0000000F0000}"/>
    <cellStyle name="Calculation 7 5" xfId="3137" xr:uid="{00000000-0005-0000-0000-0000010F0000}"/>
    <cellStyle name="Calculation 7 5 2" xfId="24971" xr:uid="{00000000-0005-0000-0000-0000020F0000}"/>
    <cellStyle name="Calculation 7 5 3" xfId="17087" xr:uid="{00000000-0005-0000-0000-0000030F0000}"/>
    <cellStyle name="Calculation 7 5 4" xfId="37745" xr:uid="{00000000-0005-0000-0000-0000040F0000}"/>
    <cellStyle name="Calculation 7 6" xfId="3138" xr:uid="{00000000-0005-0000-0000-0000050F0000}"/>
    <cellStyle name="Calculation 7 6 2" xfId="24972" xr:uid="{00000000-0005-0000-0000-0000060F0000}"/>
    <cellStyle name="Calculation 7 6 3" xfId="17088" xr:uid="{00000000-0005-0000-0000-0000070F0000}"/>
    <cellStyle name="Calculation 7 6 4" xfId="37746" xr:uid="{00000000-0005-0000-0000-0000080F0000}"/>
    <cellStyle name="Calculation 7 7" xfId="3139" xr:uid="{00000000-0005-0000-0000-0000090F0000}"/>
    <cellStyle name="Calculation 7 7 2" xfId="24973" xr:uid="{00000000-0005-0000-0000-00000A0F0000}"/>
    <cellStyle name="Calculation 7 7 3" xfId="17089" xr:uid="{00000000-0005-0000-0000-00000B0F0000}"/>
    <cellStyle name="Calculation 7 7 4" xfId="37747" xr:uid="{00000000-0005-0000-0000-00000C0F0000}"/>
    <cellStyle name="Calculation 7 8" xfId="3140" xr:uid="{00000000-0005-0000-0000-00000D0F0000}"/>
    <cellStyle name="Calculation 7 8 2" xfId="24974" xr:uid="{00000000-0005-0000-0000-00000E0F0000}"/>
    <cellStyle name="Calculation 7 8 3" xfId="17090" xr:uid="{00000000-0005-0000-0000-00000F0F0000}"/>
    <cellStyle name="Calculation 7 8 4" xfId="37748" xr:uid="{00000000-0005-0000-0000-0000100F0000}"/>
    <cellStyle name="Calculation 7 9" xfId="15154" xr:uid="{00000000-0005-0000-0000-0000110F0000}"/>
    <cellStyle name="Calculation 8" xfId="892" xr:uid="{00000000-0005-0000-0000-0000120F0000}"/>
    <cellStyle name="Calculation 8 10" xfId="19202" xr:uid="{00000000-0005-0000-0000-0000130F0000}"/>
    <cellStyle name="Calculation 8 11" xfId="11290" xr:uid="{00000000-0005-0000-0000-0000140F0000}"/>
    <cellStyle name="Calculation 8 12" xfId="35936" xr:uid="{00000000-0005-0000-0000-0000150F0000}"/>
    <cellStyle name="Calculation 8 2" xfId="3141" xr:uid="{00000000-0005-0000-0000-0000160F0000}"/>
    <cellStyle name="Calculation 8 2 2" xfId="3142" xr:uid="{00000000-0005-0000-0000-0000170F0000}"/>
    <cellStyle name="Calculation 8 2 2 2" xfId="3143" xr:uid="{00000000-0005-0000-0000-0000180F0000}"/>
    <cellStyle name="Calculation 8 2 2 2 2" xfId="24977" xr:uid="{00000000-0005-0000-0000-0000190F0000}"/>
    <cellStyle name="Calculation 8 2 2 2 3" xfId="17093" xr:uid="{00000000-0005-0000-0000-00001A0F0000}"/>
    <cellStyle name="Calculation 8 2 2 2 4" xfId="37751" xr:uid="{00000000-0005-0000-0000-00001B0F0000}"/>
    <cellStyle name="Calculation 8 2 2 3" xfId="3144" xr:uid="{00000000-0005-0000-0000-00001C0F0000}"/>
    <cellStyle name="Calculation 8 2 2 3 2" xfId="24978" xr:uid="{00000000-0005-0000-0000-00001D0F0000}"/>
    <cellStyle name="Calculation 8 2 2 3 3" xfId="17094" xr:uid="{00000000-0005-0000-0000-00001E0F0000}"/>
    <cellStyle name="Calculation 8 2 2 3 4" xfId="37752" xr:uid="{00000000-0005-0000-0000-00001F0F0000}"/>
    <cellStyle name="Calculation 8 2 2 4" xfId="24976" xr:uid="{00000000-0005-0000-0000-0000200F0000}"/>
    <cellStyle name="Calculation 8 2 2 5" xfId="17092" xr:uid="{00000000-0005-0000-0000-0000210F0000}"/>
    <cellStyle name="Calculation 8 2 2 6" xfId="37750" xr:uid="{00000000-0005-0000-0000-0000220F0000}"/>
    <cellStyle name="Calculation 8 2 3" xfId="3145" xr:uid="{00000000-0005-0000-0000-0000230F0000}"/>
    <cellStyle name="Calculation 8 2 3 2" xfId="24979" xr:uid="{00000000-0005-0000-0000-0000240F0000}"/>
    <cellStyle name="Calculation 8 2 3 3" xfId="17095" xr:uid="{00000000-0005-0000-0000-0000250F0000}"/>
    <cellStyle name="Calculation 8 2 3 4" xfId="37753" xr:uid="{00000000-0005-0000-0000-0000260F0000}"/>
    <cellStyle name="Calculation 8 2 4" xfId="3146" xr:uid="{00000000-0005-0000-0000-0000270F0000}"/>
    <cellStyle name="Calculation 8 2 4 2" xfId="24980" xr:uid="{00000000-0005-0000-0000-0000280F0000}"/>
    <cellStyle name="Calculation 8 2 4 3" xfId="17096" xr:uid="{00000000-0005-0000-0000-0000290F0000}"/>
    <cellStyle name="Calculation 8 2 4 4" xfId="37754" xr:uid="{00000000-0005-0000-0000-00002A0F0000}"/>
    <cellStyle name="Calculation 8 2 5" xfId="24975" xr:uid="{00000000-0005-0000-0000-00002B0F0000}"/>
    <cellStyle name="Calculation 8 2 6" xfId="17091" xr:uid="{00000000-0005-0000-0000-00002C0F0000}"/>
    <cellStyle name="Calculation 8 2 7" xfId="37749" xr:uid="{00000000-0005-0000-0000-00002D0F0000}"/>
    <cellStyle name="Calculation 8 3" xfId="3147" xr:uid="{00000000-0005-0000-0000-00002E0F0000}"/>
    <cellStyle name="Calculation 8 3 2" xfId="3148" xr:uid="{00000000-0005-0000-0000-00002F0F0000}"/>
    <cellStyle name="Calculation 8 3 2 2" xfId="3149" xr:uid="{00000000-0005-0000-0000-0000300F0000}"/>
    <cellStyle name="Calculation 8 3 2 2 2" xfId="24983" xr:uid="{00000000-0005-0000-0000-0000310F0000}"/>
    <cellStyle name="Calculation 8 3 2 2 3" xfId="17099" xr:uid="{00000000-0005-0000-0000-0000320F0000}"/>
    <cellStyle name="Calculation 8 3 2 2 4" xfId="37757" xr:uid="{00000000-0005-0000-0000-0000330F0000}"/>
    <cellStyle name="Calculation 8 3 2 3" xfId="3150" xr:uid="{00000000-0005-0000-0000-0000340F0000}"/>
    <cellStyle name="Calculation 8 3 2 3 2" xfId="24984" xr:uid="{00000000-0005-0000-0000-0000350F0000}"/>
    <cellStyle name="Calculation 8 3 2 3 3" xfId="17100" xr:uid="{00000000-0005-0000-0000-0000360F0000}"/>
    <cellStyle name="Calculation 8 3 2 3 4" xfId="37758" xr:uid="{00000000-0005-0000-0000-0000370F0000}"/>
    <cellStyle name="Calculation 8 3 2 4" xfId="24982" xr:uid="{00000000-0005-0000-0000-0000380F0000}"/>
    <cellStyle name="Calculation 8 3 2 5" xfId="17098" xr:uid="{00000000-0005-0000-0000-0000390F0000}"/>
    <cellStyle name="Calculation 8 3 2 6" xfId="37756" xr:uid="{00000000-0005-0000-0000-00003A0F0000}"/>
    <cellStyle name="Calculation 8 3 3" xfId="3151" xr:uid="{00000000-0005-0000-0000-00003B0F0000}"/>
    <cellStyle name="Calculation 8 3 3 2" xfId="24985" xr:uid="{00000000-0005-0000-0000-00003C0F0000}"/>
    <cellStyle name="Calculation 8 3 3 3" xfId="17101" xr:uid="{00000000-0005-0000-0000-00003D0F0000}"/>
    <cellStyle name="Calculation 8 3 3 4" xfId="37759" xr:uid="{00000000-0005-0000-0000-00003E0F0000}"/>
    <cellStyle name="Calculation 8 3 4" xfId="3152" xr:uid="{00000000-0005-0000-0000-00003F0F0000}"/>
    <cellStyle name="Calculation 8 3 4 2" xfId="24986" xr:uid="{00000000-0005-0000-0000-0000400F0000}"/>
    <cellStyle name="Calculation 8 3 4 3" xfId="17102" xr:uid="{00000000-0005-0000-0000-0000410F0000}"/>
    <cellStyle name="Calculation 8 3 4 4" xfId="37760" xr:uid="{00000000-0005-0000-0000-0000420F0000}"/>
    <cellStyle name="Calculation 8 3 5" xfId="24981" xr:uid="{00000000-0005-0000-0000-0000430F0000}"/>
    <cellStyle name="Calculation 8 3 6" xfId="17097" xr:uid="{00000000-0005-0000-0000-0000440F0000}"/>
    <cellStyle name="Calculation 8 3 7" xfId="37755" xr:uid="{00000000-0005-0000-0000-0000450F0000}"/>
    <cellStyle name="Calculation 8 4" xfId="3153" xr:uid="{00000000-0005-0000-0000-0000460F0000}"/>
    <cellStyle name="Calculation 8 4 2" xfId="24987" xr:uid="{00000000-0005-0000-0000-0000470F0000}"/>
    <cellStyle name="Calculation 8 4 3" xfId="17103" xr:uid="{00000000-0005-0000-0000-0000480F0000}"/>
    <cellStyle name="Calculation 8 4 4" xfId="37761" xr:uid="{00000000-0005-0000-0000-0000490F0000}"/>
    <cellStyle name="Calculation 8 5" xfId="3154" xr:uid="{00000000-0005-0000-0000-00004A0F0000}"/>
    <cellStyle name="Calculation 8 5 2" xfId="24988" xr:uid="{00000000-0005-0000-0000-00004B0F0000}"/>
    <cellStyle name="Calculation 8 5 3" xfId="17104" xr:uid="{00000000-0005-0000-0000-00004C0F0000}"/>
    <cellStyle name="Calculation 8 5 4" xfId="37762" xr:uid="{00000000-0005-0000-0000-00004D0F0000}"/>
    <cellStyle name="Calculation 8 6" xfId="3155" xr:uid="{00000000-0005-0000-0000-00004E0F0000}"/>
    <cellStyle name="Calculation 8 6 2" xfId="24989" xr:uid="{00000000-0005-0000-0000-00004F0F0000}"/>
    <cellStyle name="Calculation 8 6 3" xfId="17105" xr:uid="{00000000-0005-0000-0000-0000500F0000}"/>
    <cellStyle name="Calculation 8 6 4" xfId="37763" xr:uid="{00000000-0005-0000-0000-0000510F0000}"/>
    <cellStyle name="Calculation 8 7" xfId="3156" xr:uid="{00000000-0005-0000-0000-0000520F0000}"/>
    <cellStyle name="Calculation 8 7 2" xfId="24990" xr:uid="{00000000-0005-0000-0000-0000530F0000}"/>
    <cellStyle name="Calculation 8 7 3" xfId="17106" xr:uid="{00000000-0005-0000-0000-0000540F0000}"/>
    <cellStyle name="Calculation 8 7 4" xfId="37764" xr:uid="{00000000-0005-0000-0000-0000550F0000}"/>
    <cellStyle name="Calculation 8 8" xfId="3157" xr:uid="{00000000-0005-0000-0000-0000560F0000}"/>
    <cellStyle name="Calculation 8 8 2" xfId="24991" xr:uid="{00000000-0005-0000-0000-0000570F0000}"/>
    <cellStyle name="Calculation 8 8 3" xfId="17107" xr:uid="{00000000-0005-0000-0000-0000580F0000}"/>
    <cellStyle name="Calculation 8 8 4" xfId="37765" xr:uid="{00000000-0005-0000-0000-0000590F0000}"/>
    <cellStyle name="Calculation 8 9" xfId="15155" xr:uid="{00000000-0005-0000-0000-00005A0F0000}"/>
    <cellStyle name="Calculation 9" xfId="893" xr:uid="{00000000-0005-0000-0000-00005B0F0000}"/>
    <cellStyle name="Calculation 9 10" xfId="19201" xr:uid="{00000000-0005-0000-0000-00005C0F0000}"/>
    <cellStyle name="Calculation 9 11" xfId="11291" xr:uid="{00000000-0005-0000-0000-00005D0F0000}"/>
    <cellStyle name="Calculation 9 12" xfId="35937" xr:uid="{00000000-0005-0000-0000-00005E0F0000}"/>
    <cellStyle name="Calculation 9 2" xfId="3158" xr:uid="{00000000-0005-0000-0000-00005F0F0000}"/>
    <cellStyle name="Calculation 9 2 2" xfId="3159" xr:uid="{00000000-0005-0000-0000-0000600F0000}"/>
    <cellStyle name="Calculation 9 2 2 2" xfId="3160" xr:uid="{00000000-0005-0000-0000-0000610F0000}"/>
    <cellStyle name="Calculation 9 2 2 2 2" xfId="24994" xr:uid="{00000000-0005-0000-0000-0000620F0000}"/>
    <cellStyle name="Calculation 9 2 2 2 3" xfId="17110" xr:uid="{00000000-0005-0000-0000-0000630F0000}"/>
    <cellStyle name="Calculation 9 2 2 2 4" xfId="37768" xr:uid="{00000000-0005-0000-0000-0000640F0000}"/>
    <cellStyle name="Calculation 9 2 2 3" xfId="3161" xr:uid="{00000000-0005-0000-0000-0000650F0000}"/>
    <cellStyle name="Calculation 9 2 2 3 2" xfId="24995" xr:uid="{00000000-0005-0000-0000-0000660F0000}"/>
    <cellStyle name="Calculation 9 2 2 3 3" xfId="17111" xr:uid="{00000000-0005-0000-0000-0000670F0000}"/>
    <cellStyle name="Calculation 9 2 2 3 4" xfId="37769" xr:uid="{00000000-0005-0000-0000-0000680F0000}"/>
    <cellStyle name="Calculation 9 2 2 4" xfId="24993" xr:uid="{00000000-0005-0000-0000-0000690F0000}"/>
    <cellStyle name="Calculation 9 2 2 5" xfId="17109" xr:uid="{00000000-0005-0000-0000-00006A0F0000}"/>
    <cellStyle name="Calculation 9 2 2 6" xfId="37767" xr:uid="{00000000-0005-0000-0000-00006B0F0000}"/>
    <cellStyle name="Calculation 9 2 3" xfId="3162" xr:uid="{00000000-0005-0000-0000-00006C0F0000}"/>
    <cellStyle name="Calculation 9 2 3 2" xfId="24996" xr:uid="{00000000-0005-0000-0000-00006D0F0000}"/>
    <cellStyle name="Calculation 9 2 3 3" xfId="17112" xr:uid="{00000000-0005-0000-0000-00006E0F0000}"/>
    <cellStyle name="Calculation 9 2 3 4" xfId="37770" xr:uid="{00000000-0005-0000-0000-00006F0F0000}"/>
    <cellStyle name="Calculation 9 2 4" xfId="3163" xr:uid="{00000000-0005-0000-0000-0000700F0000}"/>
    <cellStyle name="Calculation 9 2 4 2" xfId="24997" xr:uid="{00000000-0005-0000-0000-0000710F0000}"/>
    <cellStyle name="Calculation 9 2 4 3" xfId="17113" xr:uid="{00000000-0005-0000-0000-0000720F0000}"/>
    <cellStyle name="Calculation 9 2 4 4" xfId="37771" xr:uid="{00000000-0005-0000-0000-0000730F0000}"/>
    <cellStyle name="Calculation 9 2 5" xfId="24992" xr:uid="{00000000-0005-0000-0000-0000740F0000}"/>
    <cellStyle name="Calculation 9 2 6" xfId="17108" xr:uid="{00000000-0005-0000-0000-0000750F0000}"/>
    <cellStyle name="Calculation 9 2 7" xfId="37766" xr:uid="{00000000-0005-0000-0000-0000760F0000}"/>
    <cellStyle name="Calculation 9 3" xfId="3164" xr:uid="{00000000-0005-0000-0000-0000770F0000}"/>
    <cellStyle name="Calculation 9 3 2" xfId="3165" xr:uid="{00000000-0005-0000-0000-0000780F0000}"/>
    <cellStyle name="Calculation 9 3 2 2" xfId="3166" xr:uid="{00000000-0005-0000-0000-0000790F0000}"/>
    <cellStyle name="Calculation 9 3 2 2 2" xfId="25000" xr:uid="{00000000-0005-0000-0000-00007A0F0000}"/>
    <cellStyle name="Calculation 9 3 2 2 3" xfId="17116" xr:uid="{00000000-0005-0000-0000-00007B0F0000}"/>
    <cellStyle name="Calculation 9 3 2 2 4" xfId="37774" xr:uid="{00000000-0005-0000-0000-00007C0F0000}"/>
    <cellStyle name="Calculation 9 3 2 3" xfId="3167" xr:uid="{00000000-0005-0000-0000-00007D0F0000}"/>
    <cellStyle name="Calculation 9 3 2 3 2" xfId="25001" xr:uid="{00000000-0005-0000-0000-00007E0F0000}"/>
    <cellStyle name="Calculation 9 3 2 3 3" xfId="17117" xr:uid="{00000000-0005-0000-0000-00007F0F0000}"/>
    <cellStyle name="Calculation 9 3 2 3 4" xfId="37775" xr:uid="{00000000-0005-0000-0000-0000800F0000}"/>
    <cellStyle name="Calculation 9 3 2 4" xfId="24999" xr:uid="{00000000-0005-0000-0000-0000810F0000}"/>
    <cellStyle name="Calculation 9 3 2 5" xfId="17115" xr:uid="{00000000-0005-0000-0000-0000820F0000}"/>
    <cellStyle name="Calculation 9 3 2 6" xfId="37773" xr:uid="{00000000-0005-0000-0000-0000830F0000}"/>
    <cellStyle name="Calculation 9 3 3" xfId="3168" xr:uid="{00000000-0005-0000-0000-0000840F0000}"/>
    <cellStyle name="Calculation 9 3 3 2" xfId="25002" xr:uid="{00000000-0005-0000-0000-0000850F0000}"/>
    <cellStyle name="Calculation 9 3 3 3" xfId="17118" xr:uid="{00000000-0005-0000-0000-0000860F0000}"/>
    <cellStyle name="Calculation 9 3 3 4" xfId="37776" xr:uid="{00000000-0005-0000-0000-0000870F0000}"/>
    <cellStyle name="Calculation 9 3 4" xfId="3169" xr:uid="{00000000-0005-0000-0000-0000880F0000}"/>
    <cellStyle name="Calculation 9 3 4 2" xfId="25003" xr:uid="{00000000-0005-0000-0000-0000890F0000}"/>
    <cellStyle name="Calculation 9 3 4 3" xfId="17119" xr:uid="{00000000-0005-0000-0000-00008A0F0000}"/>
    <cellStyle name="Calculation 9 3 4 4" xfId="37777" xr:uid="{00000000-0005-0000-0000-00008B0F0000}"/>
    <cellStyle name="Calculation 9 3 5" xfId="24998" xr:uid="{00000000-0005-0000-0000-00008C0F0000}"/>
    <cellStyle name="Calculation 9 3 6" xfId="17114" xr:uid="{00000000-0005-0000-0000-00008D0F0000}"/>
    <cellStyle name="Calculation 9 3 7" xfId="37772" xr:uid="{00000000-0005-0000-0000-00008E0F0000}"/>
    <cellStyle name="Calculation 9 4" xfId="3170" xr:uid="{00000000-0005-0000-0000-00008F0F0000}"/>
    <cellStyle name="Calculation 9 4 2" xfId="25004" xr:uid="{00000000-0005-0000-0000-0000900F0000}"/>
    <cellStyle name="Calculation 9 4 3" xfId="17120" xr:uid="{00000000-0005-0000-0000-0000910F0000}"/>
    <cellStyle name="Calculation 9 4 4" xfId="37778" xr:uid="{00000000-0005-0000-0000-0000920F0000}"/>
    <cellStyle name="Calculation 9 5" xfId="3171" xr:uid="{00000000-0005-0000-0000-0000930F0000}"/>
    <cellStyle name="Calculation 9 5 2" xfId="25005" xr:uid="{00000000-0005-0000-0000-0000940F0000}"/>
    <cellStyle name="Calculation 9 5 3" xfId="17121" xr:uid="{00000000-0005-0000-0000-0000950F0000}"/>
    <cellStyle name="Calculation 9 5 4" xfId="37779" xr:uid="{00000000-0005-0000-0000-0000960F0000}"/>
    <cellStyle name="Calculation 9 6" xfId="3172" xr:uid="{00000000-0005-0000-0000-0000970F0000}"/>
    <cellStyle name="Calculation 9 6 2" xfId="25006" xr:uid="{00000000-0005-0000-0000-0000980F0000}"/>
    <cellStyle name="Calculation 9 6 3" xfId="17122" xr:uid="{00000000-0005-0000-0000-0000990F0000}"/>
    <cellStyle name="Calculation 9 6 4" xfId="37780" xr:uid="{00000000-0005-0000-0000-00009A0F0000}"/>
    <cellStyle name="Calculation 9 7" xfId="3173" xr:uid="{00000000-0005-0000-0000-00009B0F0000}"/>
    <cellStyle name="Calculation 9 7 2" xfId="25007" xr:uid="{00000000-0005-0000-0000-00009C0F0000}"/>
    <cellStyle name="Calculation 9 7 3" xfId="17123" xr:uid="{00000000-0005-0000-0000-00009D0F0000}"/>
    <cellStyle name="Calculation 9 7 4" xfId="37781" xr:uid="{00000000-0005-0000-0000-00009E0F0000}"/>
    <cellStyle name="Calculation 9 8" xfId="3174" xr:uid="{00000000-0005-0000-0000-00009F0F0000}"/>
    <cellStyle name="Calculation 9 8 2" xfId="25008" xr:uid="{00000000-0005-0000-0000-0000A00F0000}"/>
    <cellStyle name="Calculation 9 8 3" xfId="17124" xr:uid="{00000000-0005-0000-0000-0000A10F0000}"/>
    <cellStyle name="Calculation 9 8 4" xfId="37782" xr:uid="{00000000-0005-0000-0000-0000A20F0000}"/>
    <cellStyle name="Calculation 9 9" xfId="15156" xr:uid="{00000000-0005-0000-0000-0000A30F0000}"/>
    <cellStyle name="Cálculo 10" xfId="45342" xr:uid="{00000000-0005-0000-0000-0000A40F0000}"/>
    <cellStyle name="Cálculo 10 2" xfId="46392" xr:uid="{00000000-0005-0000-0000-0000A50F0000}"/>
    <cellStyle name="Cálculo 2" xfId="115" xr:uid="{00000000-0005-0000-0000-0000A60F0000}"/>
    <cellStyle name="Cálculo 2 10" xfId="3175" xr:uid="{00000000-0005-0000-0000-0000A70F0000}"/>
    <cellStyle name="Cálculo 2 10 10" xfId="17125" xr:uid="{00000000-0005-0000-0000-0000A80F0000}"/>
    <cellStyle name="Cálculo 2 10 11" xfId="37783" xr:uid="{00000000-0005-0000-0000-0000A90F0000}"/>
    <cellStyle name="Cálculo 2 10 2" xfId="3176" xr:uid="{00000000-0005-0000-0000-0000AA0F0000}"/>
    <cellStyle name="Cálculo 2 10 2 2" xfId="3177" xr:uid="{00000000-0005-0000-0000-0000AB0F0000}"/>
    <cellStyle name="Cálculo 2 10 2 2 2" xfId="3178" xr:uid="{00000000-0005-0000-0000-0000AC0F0000}"/>
    <cellStyle name="Cálculo 2 10 2 2 2 2" xfId="25012" xr:uid="{00000000-0005-0000-0000-0000AD0F0000}"/>
    <cellStyle name="Cálculo 2 10 2 2 2 3" xfId="17128" xr:uid="{00000000-0005-0000-0000-0000AE0F0000}"/>
    <cellStyle name="Cálculo 2 10 2 2 2 4" xfId="37786" xr:uid="{00000000-0005-0000-0000-0000AF0F0000}"/>
    <cellStyle name="Cálculo 2 10 2 2 3" xfId="3179" xr:uid="{00000000-0005-0000-0000-0000B00F0000}"/>
    <cellStyle name="Cálculo 2 10 2 2 3 2" xfId="25013" xr:uid="{00000000-0005-0000-0000-0000B10F0000}"/>
    <cellStyle name="Cálculo 2 10 2 2 3 3" xfId="17129" xr:uid="{00000000-0005-0000-0000-0000B20F0000}"/>
    <cellStyle name="Cálculo 2 10 2 2 3 4" xfId="37787" xr:uid="{00000000-0005-0000-0000-0000B30F0000}"/>
    <cellStyle name="Cálculo 2 10 2 2 4" xfId="25011" xr:uid="{00000000-0005-0000-0000-0000B40F0000}"/>
    <cellStyle name="Cálculo 2 10 2 2 5" xfId="17127" xr:uid="{00000000-0005-0000-0000-0000B50F0000}"/>
    <cellStyle name="Cálculo 2 10 2 2 6" xfId="37785" xr:uid="{00000000-0005-0000-0000-0000B60F0000}"/>
    <cellStyle name="Cálculo 2 10 2 3" xfId="3180" xr:uid="{00000000-0005-0000-0000-0000B70F0000}"/>
    <cellStyle name="Cálculo 2 10 2 3 2" xfId="25014" xr:uid="{00000000-0005-0000-0000-0000B80F0000}"/>
    <cellStyle name="Cálculo 2 10 2 3 3" xfId="17130" xr:uid="{00000000-0005-0000-0000-0000B90F0000}"/>
    <cellStyle name="Cálculo 2 10 2 3 4" xfId="37788" xr:uid="{00000000-0005-0000-0000-0000BA0F0000}"/>
    <cellStyle name="Cálculo 2 10 2 4" xfId="3181" xr:uid="{00000000-0005-0000-0000-0000BB0F0000}"/>
    <cellStyle name="Cálculo 2 10 2 4 2" xfId="25015" xr:uid="{00000000-0005-0000-0000-0000BC0F0000}"/>
    <cellStyle name="Cálculo 2 10 2 4 3" xfId="17131" xr:uid="{00000000-0005-0000-0000-0000BD0F0000}"/>
    <cellStyle name="Cálculo 2 10 2 4 4" xfId="37789" xr:uid="{00000000-0005-0000-0000-0000BE0F0000}"/>
    <cellStyle name="Cálculo 2 10 2 5" xfId="25010" xr:uid="{00000000-0005-0000-0000-0000BF0F0000}"/>
    <cellStyle name="Cálculo 2 10 2 6" xfId="17126" xr:uid="{00000000-0005-0000-0000-0000C00F0000}"/>
    <cellStyle name="Cálculo 2 10 2 7" xfId="37784" xr:uid="{00000000-0005-0000-0000-0000C10F0000}"/>
    <cellStyle name="Cálculo 2 10 3" xfId="3182" xr:uid="{00000000-0005-0000-0000-0000C20F0000}"/>
    <cellStyle name="Cálculo 2 10 3 2" xfId="3183" xr:uid="{00000000-0005-0000-0000-0000C30F0000}"/>
    <cellStyle name="Cálculo 2 10 3 2 2" xfId="3184" xr:uid="{00000000-0005-0000-0000-0000C40F0000}"/>
    <cellStyle name="Cálculo 2 10 3 2 2 2" xfId="25018" xr:uid="{00000000-0005-0000-0000-0000C50F0000}"/>
    <cellStyle name="Cálculo 2 10 3 2 2 3" xfId="17134" xr:uid="{00000000-0005-0000-0000-0000C60F0000}"/>
    <cellStyle name="Cálculo 2 10 3 2 2 4" xfId="37792" xr:uid="{00000000-0005-0000-0000-0000C70F0000}"/>
    <cellStyle name="Cálculo 2 10 3 2 3" xfId="3185" xr:uid="{00000000-0005-0000-0000-0000C80F0000}"/>
    <cellStyle name="Cálculo 2 10 3 2 3 2" xfId="25019" xr:uid="{00000000-0005-0000-0000-0000C90F0000}"/>
    <cellStyle name="Cálculo 2 10 3 2 3 3" xfId="17135" xr:uid="{00000000-0005-0000-0000-0000CA0F0000}"/>
    <cellStyle name="Cálculo 2 10 3 2 3 4" xfId="37793" xr:uid="{00000000-0005-0000-0000-0000CB0F0000}"/>
    <cellStyle name="Cálculo 2 10 3 2 4" xfId="25017" xr:uid="{00000000-0005-0000-0000-0000CC0F0000}"/>
    <cellStyle name="Cálculo 2 10 3 2 5" xfId="17133" xr:uid="{00000000-0005-0000-0000-0000CD0F0000}"/>
    <cellStyle name="Cálculo 2 10 3 2 6" xfId="37791" xr:uid="{00000000-0005-0000-0000-0000CE0F0000}"/>
    <cellStyle name="Cálculo 2 10 3 3" xfId="3186" xr:uid="{00000000-0005-0000-0000-0000CF0F0000}"/>
    <cellStyle name="Cálculo 2 10 3 3 2" xfId="25020" xr:uid="{00000000-0005-0000-0000-0000D00F0000}"/>
    <cellStyle name="Cálculo 2 10 3 3 3" xfId="17136" xr:uid="{00000000-0005-0000-0000-0000D10F0000}"/>
    <cellStyle name="Cálculo 2 10 3 3 4" xfId="37794" xr:uid="{00000000-0005-0000-0000-0000D20F0000}"/>
    <cellStyle name="Cálculo 2 10 3 4" xfId="3187" xr:uid="{00000000-0005-0000-0000-0000D30F0000}"/>
    <cellStyle name="Cálculo 2 10 3 4 2" xfId="25021" xr:uid="{00000000-0005-0000-0000-0000D40F0000}"/>
    <cellStyle name="Cálculo 2 10 3 4 3" xfId="17137" xr:uid="{00000000-0005-0000-0000-0000D50F0000}"/>
    <cellStyle name="Cálculo 2 10 3 4 4" xfId="37795" xr:uid="{00000000-0005-0000-0000-0000D60F0000}"/>
    <cellStyle name="Cálculo 2 10 3 5" xfId="25016" xr:uid="{00000000-0005-0000-0000-0000D70F0000}"/>
    <cellStyle name="Cálculo 2 10 3 6" xfId="17132" xr:uid="{00000000-0005-0000-0000-0000D80F0000}"/>
    <cellStyle name="Cálculo 2 10 3 7" xfId="37790" xr:uid="{00000000-0005-0000-0000-0000D90F0000}"/>
    <cellStyle name="Cálculo 2 10 4" xfId="3188" xr:uid="{00000000-0005-0000-0000-0000DA0F0000}"/>
    <cellStyle name="Cálculo 2 10 4 2" xfId="25022" xr:uid="{00000000-0005-0000-0000-0000DB0F0000}"/>
    <cellStyle name="Cálculo 2 10 4 3" xfId="17138" xr:uid="{00000000-0005-0000-0000-0000DC0F0000}"/>
    <cellStyle name="Cálculo 2 10 4 4" xfId="37796" xr:uid="{00000000-0005-0000-0000-0000DD0F0000}"/>
    <cellStyle name="Cálculo 2 10 5" xfId="3189" xr:uid="{00000000-0005-0000-0000-0000DE0F0000}"/>
    <cellStyle name="Cálculo 2 10 5 2" xfId="25023" xr:uid="{00000000-0005-0000-0000-0000DF0F0000}"/>
    <cellStyle name="Cálculo 2 10 5 3" xfId="17139" xr:uid="{00000000-0005-0000-0000-0000E00F0000}"/>
    <cellStyle name="Cálculo 2 10 5 4" xfId="37797" xr:uid="{00000000-0005-0000-0000-0000E10F0000}"/>
    <cellStyle name="Cálculo 2 10 6" xfId="3190" xr:uid="{00000000-0005-0000-0000-0000E20F0000}"/>
    <cellStyle name="Cálculo 2 10 6 2" xfId="25024" xr:uid="{00000000-0005-0000-0000-0000E30F0000}"/>
    <cellStyle name="Cálculo 2 10 6 3" xfId="17140" xr:uid="{00000000-0005-0000-0000-0000E40F0000}"/>
    <cellStyle name="Cálculo 2 10 6 4" xfId="37798" xr:uid="{00000000-0005-0000-0000-0000E50F0000}"/>
    <cellStyle name="Cálculo 2 10 7" xfId="3191" xr:uid="{00000000-0005-0000-0000-0000E60F0000}"/>
    <cellStyle name="Cálculo 2 10 7 2" xfId="25025" xr:uid="{00000000-0005-0000-0000-0000E70F0000}"/>
    <cellStyle name="Cálculo 2 10 7 3" xfId="17141" xr:uid="{00000000-0005-0000-0000-0000E80F0000}"/>
    <cellStyle name="Cálculo 2 10 7 4" xfId="37799" xr:uid="{00000000-0005-0000-0000-0000E90F0000}"/>
    <cellStyle name="Cálculo 2 10 8" xfId="3192" xr:uid="{00000000-0005-0000-0000-0000EA0F0000}"/>
    <cellStyle name="Cálculo 2 10 8 2" xfId="25026" xr:uid="{00000000-0005-0000-0000-0000EB0F0000}"/>
    <cellStyle name="Cálculo 2 10 8 3" xfId="17142" xr:uid="{00000000-0005-0000-0000-0000EC0F0000}"/>
    <cellStyle name="Cálculo 2 10 8 4" xfId="37800" xr:uid="{00000000-0005-0000-0000-0000ED0F0000}"/>
    <cellStyle name="Cálculo 2 10 9" xfId="25009" xr:uid="{00000000-0005-0000-0000-0000EE0F0000}"/>
    <cellStyle name="Cálculo 2 11" xfId="3193" xr:uid="{00000000-0005-0000-0000-0000EF0F0000}"/>
    <cellStyle name="Cálculo 2 11 10" xfId="17143" xr:uid="{00000000-0005-0000-0000-0000F00F0000}"/>
    <cellStyle name="Cálculo 2 11 11" xfId="37801" xr:uid="{00000000-0005-0000-0000-0000F10F0000}"/>
    <cellStyle name="Cálculo 2 11 2" xfId="3194" xr:uid="{00000000-0005-0000-0000-0000F20F0000}"/>
    <cellStyle name="Cálculo 2 11 2 2" xfId="3195" xr:uid="{00000000-0005-0000-0000-0000F30F0000}"/>
    <cellStyle name="Cálculo 2 11 2 2 2" xfId="3196" xr:uid="{00000000-0005-0000-0000-0000F40F0000}"/>
    <cellStyle name="Cálculo 2 11 2 2 2 2" xfId="25030" xr:uid="{00000000-0005-0000-0000-0000F50F0000}"/>
    <cellStyle name="Cálculo 2 11 2 2 2 3" xfId="17146" xr:uid="{00000000-0005-0000-0000-0000F60F0000}"/>
    <cellStyle name="Cálculo 2 11 2 2 2 4" xfId="37804" xr:uid="{00000000-0005-0000-0000-0000F70F0000}"/>
    <cellStyle name="Cálculo 2 11 2 2 3" xfId="3197" xr:uid="{00000000-0005-0000-0000-0000F80F0000}"/>
    <cellStyle name="Cálculo 2 11 2 2 3 2" xfId="25031" xr:uid="{00000000-0005-0000-0000-0000F90F0000}"/>
    <cellStyle name="Cálculo 2 11 2 2 3 3" xfId="17147" xr:uid="{00000000-0005-0000-0000-0000FA0F0000}"/>
    <cellStyle name="Cálculo 2 11 2 2 3 4" xfId="37805" xr:uid="{00000000-0005-0000-0000-0000FB0F0000}"/>
    <cellStyle name="Cálculo 2 11 2 2 4" xfId="25029" xr:uid="{00000000-0005-0000-0000-0000FC0F0000}"/>
    <cellStyle name="Cálculo 2 11 2 2 5" xfId="17145" xr:uid="{00000000-0005-0000-0000-0000FD0F0000}"/>
    <cellStyle name="Cálculo 2 11 2 2 6" xfId="37803" xr:uid="{00000000-0005-0000-0000-0000FE0F0000}"/>
    <cellStyle name="Cálculo 2 11 2 3" xfId="3198" xr:uid="{00000000-0005-0000-0000-0000FF0F0000}"/>
    <cellStyle name="Cálculo 2 11 2 3 2" xfId="25032" xr:uid="{00000000-0005-0000-0000-000000100000}"/>
    <cellStyle name="Cálculo 2 11 2 3 3" xfId="17148" xr:uid="{00000000-0005-0000-0000-000001100000}"/>
    <cellStyle name="Cálculo 2 11 2 3 4" xfId="37806" xr:uid="{00000000-0005-0000-0000-000002100000}"/>
    <cellStyle name="Cálculo 2 11 2 4" xfId="3199" xr:uid="{00000000-0005-0000-0000-000003100000}"/>
    <cellStyle name="Cálculo 2 11 2 4 2" xfId="25033" xr:uid="{00000000-0005-0000-0000-000004100000}"/>
    <cellStyle name="Cálculo 2 11 2 4 3" xfId="17149" xr:uid="{00000000-0005-0000-0000-000005100000}"/>
    <cellStyle name="Cálculo 2 11 2 4 4" xfId="37807" xr:uid="{00000000-0005-0000-0000-000006100000}"/>
    <cellStyle name="Cálculo 2 11 2 5" xfId="25028" xr:uid="{00000000-0005-0000-0000-000007100000}"/>
    <cellStyle name="Cálculo 2 11 2 6" xfId="17144" xr:uid="{00000000-0005-0000-0000-000008100000}"/>
    <cellStyle name="Cálculo 2 11 2 7" xfId="37802" xr:uid="{00000000-0005-0000-0000-000009100000}"/>
    <cellStyle name="Cálculo 2 11 3" xfId="3200" xr:uid="{00000000-0005-0000-0000-00000A100000}"/>
    <cellStyle name="Cálculo 2 11 3 2" xfId="3201" xr:uid="{00000000-0005-0000-0000-00000B100000}"/>
    <cellStyle name="Cálculo 2 11 3 2 2" xfId="3202" xr:uid="{00000000-0005-0000-0000-00000C100000}"/>
    <cellStyle name="Cálculo 2 11 3 2 2 2" xfId="25036" xr:uid="{00000000-0005-0000-0000-00000D100000}"/>
    <cellStyle name="Cálculo 2 11 3 2 2 3" xfId="17152" xr:uid="{00000000-0005-0000-0000-00000E100000}"/>
    <cellStyle name="Cálculo 2 11 3 2 2 4" xfId="37810" xr:uid="{00000000-0005-0000-0000-00000F100000}"/>
    <cellStyle name="Cálculo 2 11 3 2 3" xfId="3203" xr:uid="{00000000-0005-0000-0000-000010100000}"/>
    <cellStyle name="Cálculo 2 11 3 2 3 2" xfId="25037" xr:uid="{00000000-0005-0000-0000-000011100000}"/>
    <cellStyle name="Cálculo 2 11 3 2 3 3" xfId="17153" xr:uid="{00000000-0005-0000-0000-000012100000}"/>
    <cellStyle name="Cálculo 2 11 3 2 3 4" xfId="37811" xr:uid="{00000000-0005-0000-0000-000013100000}"/>
    <cellStyle name="Cálculo 2 11 3 2 4" xfId="25035" xr:uid="{00000000-0005-0000-0000-000014100000}"/>
    <cellStyle name="Cálculo 2 11 3 2 5" xfId="17151" xr:uid="{00000000-0005-0000-0000-000015100000}"/>
    <cellStyle name="Cálculo 2 11 3 2 6" xfId="37809" xr:uid="{00000000-0005-0000-0000-000016100000}"/>
    <cellStyle name="Cálculo 2 11 3 3" xfId="3204" xr:uid="{00000000-0005-0000-0000-000017100000}"/>
    <cellStyle name="Cálculo 2 11 3 3 2" xfId="25038" xr:uid="{00000000-0005-0000-0000-000018100000}"/>
    <cellStyle name="Cálculo 2 11 3 3 3" xfId="17154" xr:uid="{00000000-0005-0000-0000-000019100000}"/>
    <cellStyle name="Cálculo 2 11 3 3 4" xfId="37812" xr:uid="{00000000-0005-0000-0000-00001A100000}"/>
    <cellStyle name="Cálculo 2 11 3 4" xfId="3205" xr:uid="{00000000-0005-0000-0000-00001B100000}"/>
    <cellStyle name="Cálculo 2 11 3 4 2" xfId="25039" xr:uid="{00000000-0005-0000-0000-00001C100000}"/>
    <cellStyle name="Cálculo 2 11 3 4 3" xfId="17155" xr:uid="{00000000-0005-0000-0000-00001D100000}"/>
    <cellStyle name="Cálculo 2 11 3 4 4" xfId="37813" xr:uid="{00000000-0005-0000-0000-00001E100000}"/>
    <cellStyle name="Cálculo 2 11 3 5" xfId="25034" xr:uid="{00000000-0005-0000-0000-00001F100000}"/>
    <cellStyle name="Cálculo 2 11 3 6" xfId="17150" xr:uid="{00000000-0005-0000-0000-000020100000}"/>
    <cellStyle name="Cálculo 2 11 3 7" xfId="37808" xr:uid="{00000000-0005-0000-0000-000021100000}"/>
    <cellStyle name="Cálculo 2 11 4" xfId="3206" xr:uid="{00000000-0005-0000-0000-000022100000}"/>
    <cellStyle name="Cálculo 2 11 4 2" xfId="25040" xr:uid="{00000000-0005-0000-0000-000023100000}"/>
    <cellStyle name="Cálculo 2 11 4 3" xfId="17156" xr:uid="{00000000-0005-0000-0000-000024100000}"/>
    <cellStyle name="Cálculo 2 11 4 4" xfId="37814" xr:uid="{00000000-0005-0000-0000-000025100000}"/>
    <cellStyle name="Cálculo 2 11 5" xfId="3207" xr:uid="{00000000-0005-0000-0000-000026100000}"/>
    <cellStyle name="Cálculo 2 11 5 2" xfId="25041" xr:uid="{00000000-0005-0000-0000-000027100000}"/>
    <cellStyle name="Cálculo 2 11 5 3" xfId="17157" xr:uid="{00000000-0005-0000-0000-000028100000}"/>
    <cellStyle name="Cálculo 2 11 5 4" xfId="37815" xr:uid="{00000000-0005-0000-0000-000029100000}"/>
    <cellStyle name="Cálculo 2 11 6" xfId="3208" xr:uid="{00000000-0005-0000-0000-00002A100000}"/>
    <cellStyle name="Cálculo 2 11 6 2" xfId="25042" xr:uid="{00000000-0005-0000-0000-00002B100000}"/>
    <cellStyle name="Cálculo 2 11 6 3" xfId="17158" xr:uid="{00000000-0005-0000-0000-00002C100000}"/>
    <cellStyle name="Cálculo 2 11 6 4" xfId="37816" xr:uid="{00000000-0005-0000-0000-00002D100000}"/>
    <cellStyle name="Cálculo 2 11 7" xfId="3209" xr:uid="{00000000-0005-0000-0000-00002E100000}"/>
    <cellStyle name="Cálculo 2 11 7 2" xfId="25043" xr:uid="{00000000-0005-0000-0000-00002F100000}"/>
    <cellStyle name="Cálculo 2 11 7 3" xfId="17159" xr:uid="{00000000-0005-0000-0000-000030100000}"/>
    <cellStyle name="Cálculo 2 11 7 4" xfId="37817" xr:uid="{00000000-0005-0000-0000-000031100000}"/>
    <cellStyle name="Cálculo 2 11 8" xfId="3210" xr:uid="{00000000-0005-0000-0000-000032100000}"/>
    <cellStyle name="Cálculo 2 11 8 2" xfId="25044" xr:uid="{00000000-0005-0000-0000-000033100000}"/>
    <cellStyle name="Cálculo 2 11 8 3" xfId="17160" xr:uid="{00000000-0005-0000-0000-000034100000}"/>
    <cellStyle name="Cálculo 2 11 8 4" xfId="37818" xr:uid="{00000000-0005-0000-0000-000035100000}"/>
    <cellStyle name="Cálculo 2 11 9" xfId="25027" xr:uid="{00000000-0005-0000-0000-000036100000}"/>
    <cellStyle name="Cálculo 2 12" xfId="3211" xr:uid="{00000000-0005-0000-0000-000037100000}"/>
    <cellStyle name="Cálculo 2 12 10" xfId="17161" xr:uid="{00000000-0005-0000-0000-000038100000}"/>
    <cellStyle name="Cálculo 2 12 11" xfId="37819" xr:uid="{00000000-0005-0000-0000-000039100000}"/>
    <cellStyle name="Cálculo 2 12 2" xfId="3212" xr:uid="{00000000-0005-0000-0000-00003A100000}"/>
    <cellStyle name="Cálculo 2 12 2 2" xfId="3213" xr:uid="{00000000-0005-0000-0000-00003B100000}"/>
    <cellStyle name="Cálculo 2 12 2 2 2" xfId="3214" xr:uid="{00000000-0005-0000-0000-00003C100000}"/>
    <cellStyle name="Cálculo 2 12 2 2 2 2" xfId="25048" xr:uid="{00000000-0005-0000-0000-00003D100000}"/>
    <cellStyle name="Cálculo 2 12 2 2 2 3" xfId="17164" xr:uid="{00000000-0005-0000-0000-00003E100000}"/>
    <cellStyle name="Cálculo 2 12 2 2 2 4" xfId="37822" xr:uid="{00000000-0005-0000-0000-00003F100000}"/>
    <cellStyle name="Cálculo 2 12 2 2 3" xfId="3215" xr:uid="{00000000-0005-0000-0000-000040100000}"/>
    <cellStyle name="Cálculo 2 12 2 2 3 2" xfId="25049" xr:uid="{00000000-0005-0000-0000-000041100000}"/>
    <cellStyle name="Cálculo 2 12 2 2 3 3" xfId="17165" xr:uid="{00000000-0005-0000-0000-000042100000}"/>
    <cellStyle name="Cálculo 2 12 2 2 3 4" xfId="37823" xr:uid="{00000000-0005-0000-0000-000043100000}"/>
    <cellStyle name="Cálculo 2 12 2 2 4" xfId="25047" xr:uid="{00000000-0005-0000-0000-000044100000}"/>
    <cellStyle name="Cálculo 2 12 2 2 5" xfId="17163" xr:uid="{00000000-0005-0000-0000-000045100000}"/>
    <cellStyle name="Cálculo 2 12 2 2 6" xfId="37821" xr:uid="{00000000-0005-0000-0000-000046100000}"/>
    <cellStyle name="Cálculo 2 12 2 3" xfId="3216" xr:uid="{00000000-0005-0000-0000-000047100000}"/>
    <cellStyle name="Cálculo 2 12 2 3 2" xfId="25050" xr:uid="{00000000-0005-0000-0000-000048100000}"/>
    <cellStyle name="Cálculo 2 12 2 3 3" xfId="17166" xr:uid="{00000000-0005-0000-0000-000049100000}"/>
    <cellStyle name="Cálculo 2 12 2 3 4" xfId="37824" xr:uid="{00000000-0005-0000-0000-00004A100000}"/>
    <cellStyle name="Cálculo 2 12 2 4" xfId="3217" xr:uid="{00000000-0005-0000-0000-00004B100000}"/>
    <cellStyle name="Cálculo 2 12 2 4 2" xfId="25051" xr:uid="{00000000-0005-0000-0000-00004C100000}"/>
    <cellStyle name="Cálculo 2 12 2 4 3" xfId="17167" xr:uid="{00000000-0005-0000-0000-00004D100000}"/>
    <cellStyle name="Cálculo 2 12 2 4 4" xfId="37825" xr:uid="{00000000-0005-0000-0000-00004E100000}"/>
    <cellStyle name="Cálculo 2 12 2 5" xfId="25046" xr:uid="{00000000-0005-0000-0000-00004F100000}"/>
    <cellStyle name="Cálculo 2 12 2 6" xfId="17162" xr:uid="{00000000-0005-0000-0000-000050100000}"/>
    <cellStyle name="Cálculo 2 12 2 7" xfId="37820" xr:uid="{00000000-0005-0000-0000-000051100000}"/>
    <cellStyle name="Cálculo 2 12 3" xfId="3218" xr:uid="{00000000-0005-0000-0000-000052100000}"/>
    <cellStyle name="Cálculo 2 12 3 2" xfId="3219" xr:uid="{00000000-0005-0000-0000-000053100000}"/>
    <cellStyle name="Cálculo 2 12 3 2 2" xfId="3220" xr:uid="{00000000-0005-0000-0000-000054100000}"/>
    <cellStyle name="Cálculo 2 12 3 2 2 2" xfId="25054" xr:uid="{00000000-0005-0000-0000-000055100000}"/>
    <cellStyle name="Cálculo 2 12 3 2 2 3" xfId="17170" xr:uid="{00000000-0005-0000-0000-000056100000}"/>
    <cellStyle name="Cálculo 2 12 3 2 2 4" xfId="37828" xr:uid="{00000000-0005-0000-0000-000057100000}"/>
    <cellStyle name="Cálculo 2 12 3 2 3" xfId="3221" xr:uid="{00000000-0005-0000-0000-000058100000}"/>
    <cellStyle name="Cálculo 2 12 3 2 3 2" xfId="25055" xr:uid="{00000000-0005-0000-0000-000059100000}"/>
    <cellStyle name="Cálculo 2 12 3 2 3 3" xfId="17171" xr:uid="{00000000-0005-0000-0000-00005A100000}"/>
    <cellStyle name="Cálculo 2 12 3 2 3 4" xfId="37829" xr:uid="{00000000-0005-0000-0000-00005B100000}"/>
    <cellStyle name="Cálculo 2 12 3 2 4" xfId="25053" xr:uid="{00000000-0005-0000-0000-00005C100000}"/>
    <cellStyle name="Cálculo 2 12 3 2 5" xfId="17169" xr:uid="{00000000-0005-0000-0000-00005D100000}"/>
    <cellStyle name="Cálculo 2 12 3 2 6" xfId="37827" xr:uid="{00000000-0005-0000-0000-00005E100000}"/>
    <cellStyle name="Cálculo 2 12 3 3" xfId="3222" xr:uid="{00000000-0005-0000-0000-00005F100000}"/>
    <cellStyle name="Cálculo 2 12 3 3 2" xfId="25056" xr:uid="{00000000-0005-0000-0000-000060100000}"/>
    <cellStyle name="Cálculo 2 12 3 3 3" xfId="17172" xr:uid="{00000000-0005-0000-0000-000061100000}"/>
    <cellStyle name="Cálculo 2 12 3 3 4" xfId="37830" xr:uid="{00000000-0005-0000-0000-000062100000}"/>
    <cellStyle name="Cálculo 2 12 3 4" xfId="3223" xr:uid="{00000000-0005-0000-0000-000063100000}"/>
    <cellStyle name="Cálculo 2 12 3 4 2" xfId="25057" xr:uid="{00000000-0005-0000-0000-000064100000}"/>
    <cellStyle name="Cálculo 2 12 3 4 3" xfId="17173" xr:uid="{00000000-0005-0000-0000-000065100000}"/>
    <cellStyle name="Cálculo 2 12 3 4 4" xfId="37831" xr:uid="{00000000-0005-0000-0000-000066100000}"/>
    <cellStyle name="Cálculo 2 12 3 5" xfId="25052" xr:uid="{00000000-0005-0000-0000-000067100000}"/>
    <cellStyle name="Cálculo 2 12 3 6" xfId="17168" xr:uid="{00000000-0005-0000-0000-000068100000}"/>
    <cellStyle name="Cálculo 2 12 3 7" xfId="37826" xr:uid="{00000000-0005-0000-0000-000069100000}"/>
    <cellStyle name="Cálculo 2 12 4" xfId="3224" xr:uid="{00000000-0005-0000-0000-00006A100000}"/>
    <cellStyle name="Cálculo 2 12 4 2" xfId="25058" xr:uid="{00000000-0005-0000-0000-00006B100000}"/>
    <cellStyle name="Cálculo 2 12 4 3" xfId="17174" xr:uid="{00000000-0005-0000-0000-00006C100000}"/>
    <cellStyle name="Cálculo 2 12 4 4" xfId="37832" xr:uid="{00000000-0005-0000-0000-00006D100000}"/>
    <cellStyle name="Cálculo 2 12 5" xfId="3225" xr:uid="{00000000-0005-0000-0000-00006E100000}"/>
    <cellStyle name="Cálculo 2 12 5 2" xfId="25059" xr:uid="{00000000-0005-0000-0000-00006F100000}"/>
    <cellStyle name="Cálculo 2 12 5 3" xfId="17175" xr:uid="{00000000-0005-0000-0000-000070100000}"/>
    <cellStyle name="Cálculo 2 12 5 4" xfId="37833" xr:uid="{00000000-0005-0000-0000-000071100000}"/>
    <cellStyle name="Cálculo 2 12 6" xfId="3226" xr:uid="{00000000-0005-0000-0000-000072100000}"/>
    <cellStyle name="Cálculo 2 12 6 2" xfId="25060" xr:uid="{00000000-0005-0000-0000-000073100000}"/>
    <cellStyle name="Cálculo 2 12 6 3" xfId="17176" xr:uid="{00000000-0005-0000-0000-000074100000}"/>
    <cellStyle name="Cálculo 2 12 6 4" xfId="37834" xr:uid="{00000000-0005-0000-0000-000075100000}"/>
    <cellStyle name="Cálculo 2 12 7" xfId="3227" xr:uid="{00000000-0005-0000-0000-000076100000}"/>
    <cellStyle name="Cálculo 2 12 7 2" xfId="25061" xr:uid="{00000000-0005-0000-0000-000077100000}"/>
    <cellStyle name="Cálculo 2 12 7 3" xfId="17177" xr:uid="{00000000-0005-0000-0000-000078100000}"/>
    <cellStyle name="Cálculo 2 12 7 4" xfId="37835" xr:uid="{00000000-0005-0000-0000-000079100000}"/>
    <cellStyle name="Cálculo 2 12 8" xfId="3228" xr:uid="{00000000-0005-0000-0000-00007A100000}"/>
    <cellStyle name="Cálculo 2 12 8 2" xfId="25062" xr:uid="{00000000-0005-0000-0000-00007B100000}"/>
    <cellStyle name="Cálculo 2 12 8 3" xfId="17178" xr:uid="{00000000-0005-0000-0000-00007C100000}"/>
    <cellStyle name="Cálculo 2 12 8 4" xfId="37836" xr:uid="{00000000-0005-0000-0000-00007D100000}"/>
    <cellStyle name="Cálculo 2 12 9" xfId="25045" xr:uid="{00000000-0005-0000-0000-00007E100000}"/>
    <cellStyle name="Cálculo 2 13" xfId="3229" xr:uid="{00000000-0005-0000-0000-00007F100000}"/>
    <cellStyle name="Cálculo 2 13 10" xfId="17179" xr:uid="{00000000-0005-0000-0000-000080100000}"/>
    <cellStyle name="Cálculo 2 13 11" xfId="37837" xr:uid="{00000000-0005-0000-0000-000081100000}"/>
    <cellStyle name="Cálculo 2 13 2" xfId="3230" xr:uid="{00000000-0005-0000-0000-000082100000}"/>
    <cellStyle name="Cálculo 2 13 2 2" xfId="3231" xr:uid="{00000000-0005-0000-0000-000083100000}"/>
    <cellStyle name="Cálculo 2 13 2 2 2" xfId="3232" xr:uid="{00000000-0005-0000-0000-000084100000}"/>
    <cellStyle name="Cálculo 2 13 2 2 2 2" xfId="25066" xr:uid="{00000000-0005-0000-0000-000085100000}"/>
    <cellStyle name="Cálculo 2 13 2 2 2 3" xfId="17182" xr:uid="{00000000-0005-0000-0000-000086100000}"/>
    <cellStyle name="Cálculo 2 13 2 2 2 4" xfId="37840" xr:uid="{00000000-0005-0000-0000-000087100000}"/>
    <cellStyle name="Cálculo 2 13 2 2 3" xfId="3233" xr:uid="{00000000-0005-0000-0000-000088100000}"/>
    <cellStyle name="Cálculo 2 13 2 2 3 2" xfId="25067" xr:uid="{00000000-0005-0000-0000-000089100000}"/>
    <cellStyle name="Cálculo 2 13 2 2 3 3" xfId="17183" xr:uid="{00000000-0005-0000-0000-00008A100000}"/>
    <cellStyle name="Cálculo 2 13 2 2 3 4" xfId="37841" xr:uid="{00000000-0005-0000-0000-00008B100000}"/>
    <cellStyle name="Cálculo 2 13 2 2 4" xfId="25065" xr:uid="{00000000-0005-0000-0000-00008C100000}"/>
    <cellStyle name="Cálculo 2 13 2 2 5" xfId="17181" xr:uid="{00000000-0005-0000-0000-00008D100000}"/>
    <cellStyle name="Cálculo 2 13 2 2 6" xfId="37839" xr:uid="{00000000-0005-0000-0000-00008E100000}"/>
    <cellStyle name="Cálculo 2 13 2 3" xfId="3234" xr:uid="{00000000-0005-0000-0000-00008F100000}"/>
    <cellStyle name="Cálculo 2 13 2 3 2" xfId="25068" xr:uid="{00000000-0005-0000-0000-000090100000}"/>
    <cellStyle name="Cálculo 2 13 2 3 3" xfId="17184" xr:uid="{00000000-0005-0000-0000-000091100000}"/>
    <cellStyle name="Cálculo 2 13 2 3 4" xfId="37842" xr:uid="{00000000-0005-0000-0000-000092100000}"/>
    <cellStyle name="Cálculo 2 13 2 4" xfId="3235" xr:uid="{00000000-0005-0000-0000-000093100000}"/>
    <cellStyle name="Cálculo 2 13 2 4 2" xfId="25069" xr:uid="{00000000-0005-0000-0000-000094100000}"/>
    <cellStyle name="Cálculo 2 13 2 4 3" xfId="17185" xr:uid="{00000000-0005-0000-0000-000095100000}"/>
    <cellStyle name="Cálculo 2 13 2 4 4" xfId="37843" xr:uid="{00000000-0005-0000-0000-000096100000}"/>
    <cellStyle name="Cálculo 2 13 2 5" xfId="25064" xr:uid="{00000000-0005-0000-0000-000097100000}"/>
    <cellStyle name="Cálculo 2 13 2 6" xfId="17180" xr:uid="{00000000-0005-0000-0000-000098100000}"/>
    <cellStyle name="Cálculo 2 13 2 7" xfId="37838" xr:uid="{00000000-0005-0000-0000-000099100000}"/>
    <cellStyle name="Cálculo 2 13 3" xfId="3236" xr:uid="{00000000-0005-0000-0000-00009A100000}"/>
    <cellStyle name="Cálculo 2 13 3 2" xfId="3237" xr:uid="{00000000-0005-0000-0000-00009B100000}"/>
    <cellStyle name="Cálculo 2 13 3 2 2" xfId="3238" xr:uid="{00000000-0005-0000-0000-00009C100000}"/>
    <cellStyle name="Cálculo 2 13 3 2 2 2" xfId="25072" xr:uid="{00000000-0005-0000-0000-00009D100000}"/>
    <cellStyle name="Cálculo 2 13 3 2 2 3" xfId="17188" xr:uid="{00000000-0005-0000-0000-00009E100000}"/>
    <cellStyle name="Cálculo 2 13 3 2 2 4" xfId="37846" xr:uid="{00000000-0005-0000-0000-00009F100000}"/>
    <cellStyle name="Cálculo 2 13 3 2 3" xfId="3239" xr:uid="{00000000-0005-0000-0000-0000A0100000}"/>
    <cellStyle name="Cálculo 2 13 3 2 3 2" xfId="25073" xr:uid="{00000000-0005-0000-0000-0000A1100000}"/>
    <cellStyle name="Cálculo 2 13 3 2 3 3" xfId="17189" xr:uid="{00000000-0005-0000-0000-0000A2100000}"/>
    <cellStyle name="Cálculo 2 13 3 2 3 4" xfId="37847" xr:uid="{00000000-0005-0000-0000-0000A3100000}"/>
    <cellStyle name="Cálculo 2 13 3 2 4" xfId="25071" xr:uid="{00000000-0005-0000-0000-0000A4100000}"/>
    <cellStyle name="Cálculo 2 13 3 2 5" xfId="17187" xr:uid="{00000000-0005-0000-0000-0000A5100000}"/>
    <cellStyle name="Cálculo 2 13 3 2 6" xfId="37845" xr:uid="{00000000-0005-0000-0000-0000A6100000}"/>
    <cellStyle name="Cálculo 2 13 3 3" xfId="3240" xr:uid="{00000000-0005-0000-0000-0000A7100000}"/>
    <cellStyle name="Cálculo 2 13 3 3 2" xfId="25074" xr:uid="{00000000-0005-0000-0000-0000A8100000}"/>
    <cellStyle name="Cálculo 2 13 3 3 3" xfId="17190" xr:uid="{00000000-0005-0000-0000-0000A9100000}"/>
    <cellStyle name="Cálculo 2 13 3 3 4" xfId="37848" xr:uid="{00000000-0005-0000-0000-0000AA100000}"/>
    <cellStyle name="Cálculo 2 13 3 4" xfId="3241" xr:uid="{00000000-0005-0000-0000-0000AB100000}"/>
    <cellStyle name="Cálculo 2 13 3 4 2" xfId="25075" xr:uid="{00000000-0005-0000-0000-0000AC100000}"/>
    <cellStyle name="Cálculo 2 13 3 4 3" xfId="17191" xr:uid="{00000000-0005-0000-0000-0000AD100000}"/>
    <cellStyle name="Cálculo 2 13 3 4 4" xfId="37849" xr:uid="{00000000-0005-0000-0000-0000AE100000}"/>
    <cellStyle name="Cálculo 2 13 3 5" xfId="25070" xr:uid="{00000000-0005-0000-0000-0000AF100000}"/>
    <cellStyle name="Cálculo 2 13 3 6" xfId="17186" xr:uid="{00000000-0005-0000-0000-0000B0100000}"/>
    <cellStyle name="Cálculo 2 13 3 7" xfId="37844" xr:uid="{00000000-0005-0000-0000-0000B1100000}"/>
    <cellStyle name="Cálculo 2 13 4" xfId="3242" xr:uid="{00000000-0005-0000-0000-0000B2100000}"/>
    <cellStyle name="Cálculo 2 13 4 2" xfId="25076" xr:uid="{00000000-0005-0000-0000-0000B3100000}"/>
    <cellStyle name="Cálculo 2 13 4 3" xfId="17192" xr:uid="{00000000-0005-0000-0000-0000B4100000}"/>
    <cellStyle name="Cálculo 2 13 4 4" xfId="37850" xr:uid="{00000000-0005-0000-0000-0000B5100000}"/>
    <cellStyle name="Cálculo 2 13 5" xfId="3243" xr:uid="{00000000-0005-0000-0000-0000B6100000}"/>
    <cellStyle name="Cálculo 2 13 5 2" xfId="25077" xr:uid="{00000000-0005-0000-0000-0000B7100000}"/>
    <cellStyle name="Cálculo 2 13 5 3" xfId="17193" xr:uid="{00000000-0005-0000-0000-0000B8100000}"/>
    <cellStyle name="Cálculo 2 13 5 4" xfId="37851" xr:uid="{00000000-0005-0000-0000-0000B9100000}"/>
    <cellStyle name="Cálculo 2 13 6" xfId="3244" xr:uid="{00000000-0005-0000-0000-0000BA100000}"/>
    <cellStyle name="Cálculo 2 13 6 2" xfId="25078" xr:uid="{00000000-0005-0000-0000-0000BB100000}"/>
    <cellStyle name="Cálculo 2 13 6 3" xfId="17194" xr:uid="{00000000-0005-0000-0000-0000BC100000}"/>
    <cellStyle name="Cálculo 2 13 6 4" xfId="37852" xr:uid="{00000000-0005-0000-0000-0000BD100000}"/>
    <cellStyle name="Cálculo 2 13 7" xfId="3245" xr:uid="{00000000-0005-0000-0000-0000BE100000}"/>
    <cellStyle name="Cálculo 2 13 7 2" xfId="25079" xr:uid="{00000000-0005-0000-0000-0000BF100000}"/>
    <cellStyle name="Cálculo 2 13 7 3" xfId="17195" xr:uid="{00000000-0005-0000-0000-0000C0100000}"/>
    <cellStyle name="Cálculo 2 13 7 4" xfId="37853" xr:uid="{00000000-0005-0000-0000-0000C1100000}"/>
    <cellStyle name="Cálculo 2 13 8" xfId="3246" xr:uid="{00000000-0005-0000-0000-0000C2100000}"/>
    <cellStyle name="Cálculo 2 13 8 2" xfId="25080" xr:uid="{00000000-0005-0000-0000-0000C3100000}"/>
    <cellStyle name="Cálculo 2 13 8 3" xfId="17196" xr:uid="{00000000-0005-0000-0000-0000C4100000}"/>
    <cellStyle name="Cálculo 2 13 8 4" xfId="37854" xr:uid="{00000000-0005-0000-0000-0000C5100000}"/>
    <cellStyle name="Cálculo 2 13 9" xfId="25063" xr:uid="{00000000-0005-0000-0000-0000C6100000}"/>
    <cellStyle name="Cálculo 2 14" xfId="3247" xr:uid="{00000000-0005-0000-0000-0000C7100000}"/>
    <cellStyle name="Cálculo 2 14 10" xfId="17197" xr:uid="{00000000-0005-0000-0000-0000C8100000}"/>
    <cellStyle name="Cálculo 2 14 11" xfId="37855" xr:uid="{00000000-0005-0000-0000-0000C9100000}"/>
    <cellStyle name="Cálculo 2 14 2" xfId="3248" xr:uid="{00000000-0005-0000-0000-0000CA100000}"/>
    <cellStyle name="Cálculo 2 14 2 2" xfId="3249" xr:uid="{00000000-0005-0000-0000-0000CB100000}"/>
    <cellStyle name="Cálculo 2 14 2 2 2" xfId="3250" xr:uid="{00000000-0005-0000-0000-0000CC100000}"/>
    <cellStyle name="Cálculo 2 14 2 2 2 2" xfId="25084" xr:uid="{00000000-0005-0000-0000-0000CD100000}"/>
    <cellStyle name="Cálculo 2 14 2 2 2 3" xfId="17200" xr:uid="{00000000-0005-0000-0000-0000CE100000}"/>
    <cellStyle name="Cálculo 2 14 2 2 2 4" xfId="37858" xr:uid="{00000000-0005-0000-0000-0000CF100000}"/>
    <cellStyle name="Cálculo 2 14 2 2 3" xfId="3251" xr:uid="{00000000-0005-0000-0000-0000D0100000}"/>
    <cellStyle name="Cálculo 2 14 2 2 3 2" xfId="25085" xr:uid="{00000000-0005-0000-0000-0000D1100000}"/>
    <cellStyle name="Cálculo 2 14 2 2 3 3" xfId="17201" xr:uid="{00000000-0005-0000-0000-0000D2100000}"/>
    <cellStyle name="Cálculo 2 14 2 2 3 4" xfId="37859" xr:uid="{00000000-0005-0000-0000-0000D3100000}"/>
    <cellStyle name="Cálculo 2 14 2 2 4" xfId="25083" xr:uid="{00000000-0005-0000-0000-0000D4100000}"/>
    <cellStyle name="Cálculo 2 14 2 2 5" xfId="17199" xr:uid="{00000000-0005-0000-0000-0000D5100000}"/>
    <cellStyle name="Cálculo 2 14 2 2 6" xfId="37857" xr:uid="{00000000-0005-0000-0000-0000D6100000}"/>
    <cellStyle name="Cálculo 2 14 2 3" xfId="3252" xr:uid="{00000000-0005-0000-0000-0000D7100000}"/>
    <cellStyle name="Cálculo 2 14 2 3 2" xfId="25086" xr:uid="{00000000-0005-0000-0000-0000D8100000}"/>
    <cellStyle name="Cálculo 2 14 2 3 3" xfId="17202" xr:uid="{00000000-0005-0000-0000-0000D9100000}"/>
    <cellStyle name="Cálculo 2 14 2 3 4" xfId="37860" xr:uid="{00000000-0005-0000-0000-0000DA100000}"/>
    <cellStyle name="Cálculo 2 14 2 4" xfId="3253" xr:uid="{00000000-0005-0000-0000-0000DB100000}"/>
    <cellStyle name="Cálculo 2 14 2 4 2" xfId="25087" xr:uid="{00000000-0005-0000-0000-0000DC100000}"/>
    <cellStyle name="Cálculo 2 14 2 4 3" xfId="17203" xr:uid="{00000000-0005-0000-0000-0000DD100000}"/>
    <cellStyle name="Cálculo 2 14 2 4 4" xfId="37861" xr:uid="{00000000-0005-0000-0000-0000DE100000}"/>
    <cellStyle name="Cálculo 2 14 2 5" xfId="25082" xr:uid="{00000000-0005-0000-0000-0000DF100000}"/>
    <cellStyle name="Cálculo 2 14 2 6" xfId="17198" xr:uid="{00000000-0005-0000-0000-0000E0100000}"/>
    <cellStyle name="Cálculo 2 14 2 7" xfId="37856" xr:uid="{00000000-0005-0000-0000-0000E1100000}"/>
    <cellStyle name="Cálculo 2 14 3" xfId="3254" xr:uid="{00000000-0005-0000-0000-0000E2100000}"/>
    <cellStyle name="Cálculo 2 14 3 2" xfId="3255" xr:uid="{00000000-0005-0000-0000-0000E3100000}"/>
    <cellStyle name="Cálculo 2 14 3 2 2" xfId="3256" xr:uid="{00000000-0005-0000-0000-0000E4100000}"/>
    <cellStyle name="Cálculo 2 14 3 2 2 2" xfId="25090" xr:uid="{00000000-0005-0000-0000-0000E5100000}"/>
    <cellStyle name="Cálculo 2 14 3 2 2 3" xfId="17206" xr:uid="{00000000-0005-0000-0000-0000E6100000}"/>
    <cellStyle name="Cálculo 2 14 3 2 2 4" xfId="37864" xr:uid="{00000000-0005-0000-0000-0000E7100000}"/>
    <cellStyle name="Cálculo 2 14 3 2 3" xfId="3257" xr:uid="{00000000-0005-0000-0000-0000E8100000}"/>
    <cellStyle name="Cálculo 2 14 3 2 3 2" xfId="25091" xr:uid="{00000000-0005-0000-0000-0000E9100000}"/>
    <cellStyle name="Cálculo 2 14 3 2 3 3" xfId="17207" xr:uid="{00000000-0005-0000-0000-0000EA100000}"/>
    <cellStyle name="Cálculo 2 14 3 2 3 4" xfId="37865" xr:uid="{00000000-0005-0000-0000-0000EB100000}"/>
    <cellStyle name="Cálculo 2 14 3 2 4" xfId="25089" xr:uid="{00000000-0005-0000-0000-0000EC100000}"/>
    <cellStyle name="Cálculo 2 14 3 2 5" xfId="17205" xr:uid="{00000000-0005-0000-0000-0000ED100000}"/>
    <cellStyle name="Cálculo 2 14 3 2 6" xfId="37863" xr:uid="{00000000-0005-0000-0000-0000EE100000}"/>
    <cellStyle name="Cálculo 2 14 3 3" xfId="3258" xr:uid="{00000000-0005-0000-0000-0000EF100000}"/>
    <cellStyle name="Cálculo 2 14 3 3 2" xfId="25092" xr:uid="{00000000-0005-0000-0000-0000F0100000}"/>
    <cellStyle name="Cálculo 2 14 3 3 3" xfId="17208" xr:uid="{00000000-0005-0000-0000-0000F1100000}"/>
    <cellStyle name="Cálculo 2 14 3 3 4" xfId="37866" xr:uid="{00000000-0005-0000-0000-0000F2100000}"/>
    <cellStyle name="Cálculo 2 14 3 4" xfId="3259" xr:uid="{00000000-0005-0000-0000-0000F3100000}"/>
    <cellStyle name="Cálculo 2 14 3 4 2" xfId="25093" xr:uid="{00000000-0005-0000-0000-0000F4100000}"/>
    <cellStyle name="Cálculo 2 14 3 4 3" xfId="17209" xr:uid="{00000000-0005-0000-0000-0000F5100000}"/>
    <cellStyle name="Cálculo 2 14 3 4 4" xfId="37867" xr:uid="{00000000-0005-0000-0000-0000F6100000}"/>
    <cellStyle name="Cálculo 2 14 3 5" xfId="25088" xr:uid="{00000000-0005-0000-0000-0000F7100000}"/>
    <cellStyle name="Cálculo 2 14 3 6" xfId="17204" xr:uid="{00000000-0005-0000-0000-0000F8100000}"/>
    <cellStyle name="Cálculo 2 14 3 7" xfId="37862" xr:uid="{00000000-0005-0000-0000-0000F9100000}"/>
    <cellStyle name="Cálculo 2 14 4" xfId="3260" xr:uid="{00000000-0005-0000-0000-0000FA100000}"/>
    <cellStyle name="Cálculo 2 14 4 2" xfId="25094" xr:uid="{00000000-0005-0000-0000-0000FB100000}"/>
    <cellStyle name="Cálculo 2 14 4 3" xfId="17210" xr:uid="{00000000-0005-0000-0000-0000FC100000}"/>
    <cellStyle name="Cálculo 2 14 4 4" xfId="37868" xr:uid="{00000000-0005-0000-0000-0000FD100000}"/>
    <cellStyle name="Cálculo 2 14 5" xfId="3261" xr:uid="{00000000-0005-0000-0000-0000FE100000}"/>
    <cellStyle name="Cálculo 2 14 5 2" xfId="25095" xr:uid="{00000000-0005-0000-0000-0000FF100000}"/>
    <cellStyle name="Cálculo 2 14 5 3" xfId="17211" xr:uid="{00000000-0005-0000-0000-000000110000}"/>
    <cellStyle name="Cálculo 2 14 5 4" xfId="37869" xr:uid="{00000000-0005-0000-0000-000001110000}"/>
    <cellStyle name="Cálculo 2 14 6" xfId="3262" xr:uid="{00000000-0005-0000-0000-000002110000}"/>
    <cellStyle name="Cálculo 2 14 6 2" xfId="25096" xr:uid="{00000000-0005-0000-0000-000003110000}"/>
    <cellStyle name="Cálculo 2 14 6 3" xfId="17212" xr:uid="{00000000-0005-0000-0000-000004110000}"/>
    <cellStyle name="Cálculo 2 14 6 4" xfId="37870" xr:uid="{00000000-0005-0000-0000-000005110000}"/>
    <cellStyle name="Cálculo 2 14 7" xfId="3263" xr:uid="{00000000-0005-0000-0000-000006110000}"/>
    <cellStyle name="Cálculo 2 14 7 2" xfId="25097" xr:uid="{00000000-0005-0000-0000-000007110000}"/>
    <cellStyle name="Cálculo 2 14 7 3" xfId="17213" xr:uid="{00000000-0005-0000-0000-000008110000}"/>
    <cellStyle name="Cálculo 2 14 7 4" xfId="37871" xr:uid="{00000000-0005-0000-0000-000009110000}"/>
    <cellStyle name="Cálculo 2 14 8" xfId="3264" xr:uid="{00000000-0005-0000-0000-00000A110000}"/>
    <cellStyle name="Cálculo 2 14 8 2" xfId="25098" xr:uid="{00000000-0005-0000-0000-00000B110000}"/>
    <cellStyle name="Cálculo 2 14 8 3" xfId="17214" xr:uid="{00000000-0005-0000-0000-00000C110000}"/>
    <cellStyle name="Cálculo 2 14 8 4" xfId="37872" xr:uid="{00000000-0005-0000-0000-00000D110000}"/>
    <cellStyle name="Cálculo 2 14 9" xfId="25081" xr:uid="{00000000-0005-0000-0000-00000E110000}"/>
    <cellStyle name="Cálculo 2 15" xfId="3265" xr:uid="{00000000-0005-0000-0000-00000F110000}"/>
    <cellStyle name="Cálculo 2 15 10" xfId="17215" xr:uid="{00000000-0005-0000-0000-000010110000}"/>
    <cellStyle name="Cálculo 2 15 11" xfId="37873" xr:uid="{00000000-0005-0000-0000-000011110000}"/>
    <cellStyle name="Cálculo 2 15 2" xfId="3266" xr:uid="{00000000-0005-0000-0000-000012110000}"/>
    <cellStyle name="Cálculo 2 15 2 2" xfId="3267" xr:uid="{00000000-0005-0000-0000-000013110000}"/>
    <cellStyle name="Cálculo 2 15 2 2 2" xfId="3268" xr:uid="{00000000-0005-0000-0000-000014110000}"/>
    <cellStyle name="Cálculo 2 15 2 2 2 2" xfId="25102" xr:uid="{00000000-0005-0000-0000-000015110000}"/>
    <cellStyle name="Cálculo 2 15 2 2 2 3" xfId="17218" xr:uid="{00000000-0005-0000-0000-000016110000}"/>
    <cellStyle name="Cálculo 2 15 2 2 2 4" xfId="37876" xr:uid="{00000000-0005-0000-0000-000017110000}"/>
    <cellStyle name="Cálculo 2 15 2 2 3" xfId="3269" xr:uid="{00000000-0005-0000-0000-000018110000}"/>
    <cellStyle name="Cálculo 2 15 2 2 3 2" xfId="25103" xr:uid="{00000000-0005-0000-0000-000019110000}"/>
    <cellStyle name="Cálculo 2 15 2 2 3 3" xfId="17219" xr:uid="{00000000-0005-0000-0000-00001A110000}"/>
    <cellStyle name="Cálculo 2 15 2 2 3 4" xfId="37877" xr:uid="{00000000-0005-0000-0000-00001B110000}"/>
    <cellStyle name="Cálculo 2 15 2 2 4" xfId="25101" xr:uid="{00000000-0005-0000-0000-00001C110000}"/>
    <cellStyle name="Cálculo 2 15 2 2 5" xfId="17217" xr:uid="{00000000-0005-0000-0000-00001D110000}"/>
    <cellStyle name="Cálculo 2 15 2 2 6" xfId="37875" xr:uid="{00000000-0005-0000-0000-00001E110000}"/>
    <cellStyle name="Cálculo 2 15 2 3" xfId="3270" xr:uid="{00000000-0005-0000-0000-00001F110000}"/>
    <cellStyle name="Cálculo 2 15 2 3 2" xfId="25104" xr:uid="{00000000-0005-0000-0000-000020110000}"/>
    <cellStyle name="Cálculo 2 15 2 3 3" xfId="17220" xr:uid="{00000000-0005-0000-0000-000021110000}"/>
    <cellStyle name="Cálculo 2 15 2 3 4" xfId="37878" xr:uid="{00000000-0005-0000-0000-000022110000}"/>
    <cellStyle name="Cálculo 2 15 2 4" xfId="3271" xr:uid="{00000000-0005-0000-0000-000023110000}"/>
    <cellStyle name="Cálculo 2 15 2 4 2" xfId="25105" xr:uid="{00000000-0005-0000-0000-000024110000}"/>
    <cellStyle name="Cálculo 2 15 2 4 3" xfId="17221" xr:uid="{00000000-0005-0000-0000-000025110000}"/>
    <cellStyle name="Cálculo 2 15 2 4 4" xfId="37879" xr:uid="{00000000-0005-0000-0000-000026110000}"/>
    <cellStyle name="Cálculo 2 15 2 5" xfId="25100" xr:uid="{00000000-0005-0000-0000-000027110000}"/>
    <cellStyle name="Cálculo 2 15 2 6" xfId="17216" xr:uid="{00000000-0005-0000-0000-000028110000}"/>
    <cellStyle name="Cálculo 2 15 2 7" xfId="37874" xr:uid="{00000000-0005-0000-0000-000029110000}"/>
    <cellStyle name="Cálculo 2 15 3" xfId="3272" xr:uid="{00000000-0005-0000-0000-00002A110000}"/>
    <cellStyle name="Cálculo 2 15 3 2" xfId="3273" xr:uid="{00000000-0005-0000-0000-00002B110000}"/>
    <cellStyle name="Cálculo 2 15 3 2 2" xfId="3274" xr:uid="{00000000-0005-0000-0000-00002C110000}"/>
    <cellStyle name="Cálculo 2 15 3 2 2 2" xfId="25108" xr:uid="{00000000-0005-0000-0000-00002D110000}"/>
    <cellStyle name="Cálculo 2 15 3 2 2 3" xfId="17224" xr:uid="{00000000-0005-0000-0000-00002E110000}"/>
    <cellStyle name="Cálculo 2 15 3 2 2 4" xfId="37882" xr:uid="{00000000-0005-0000-0000-00002F110000}"/>
    <cellStyle name="Cálculo 2 15 3 2 3" xfId="3275" xr:uid="{00000000-0005-0000-0000-000030110000}"/>
    <cellStyle name="Cálculo 2 15 3 2 3 2" xfId="25109" xr:uid="{00000000-0005-0000-0000-000031110000}"/>
    <cellStyle name="Cálculo 2 15 3 2 3 3" xfId="17225" xr:uid="{00000000-0005-0000-0000-000032110000}"/>
    <cellStyle name="Cálculo 2 15 3 2 3 4" xfId="37883" xr:uid="{00000000-0005-0000-0000-000033110000}"/>
    <cellStyle name="Cálculo 2 15 3 2 4" xfId="25107" xr:uid="{00000000-0005-0000-0000-000034110000}"/>
    <cellStyle name="Cálculo 2 15 3 2 5" xfId="17223" xr:uid="{00000000-0005-0000-0000-000035110000}"/>
    <cellStyle name="Cálculo 2 15 3 2 6" xfId="37881" xr:uid="{00000000-0005-0000-0000-000036110000}"/>
    <cellStyle name="Cálculo 2 15 3 3" xfId="3276" xr:uid="{00000000-0005-0000-0000-000037110000}"/>
    <cellStyle name="Cálculo 2 15 3 3 2" xfId="25110" xr:uid="{00000000-0005-0000-0000-000038110000}"/>
    <cellStyle name="Cálculo 2 15 3 3 3" xfId="17226" xr:uid="{00000000-0005-0000-0000-000039110000}"/>
    <cellStyle name="Cálculo 2 15 3 3 4" xfId="37884" xr:uid="{00000000-0005-0000-0000-00003A110000}"/>
    <cellStyle name="Cálculo 2 15 3 4" xfId="3277" xr:uid="{00000000-0005-0000-0000-00003B110000}"/>
    <cellStyle name="Cálculo 2 15 3 4 2" xfId="25111" xr:uid="{00000000-0005-0000-0000-00003C110000}"/>
    <cellStyle name="Cálculo 2 15 3 4 3" xfId="17227" xr:uid="{00000000-0005-0000-0000-00003D110000}"/>
    <cellStyle name="Cálculo 2 15 3 4 4" xfId="37885" xr:uid="{00000000-0005-0000-0000-00003E110000}"/>
    <cellStyle name="Cálculo 2 15 3 5" xfId="25106" xr:uid="{00000000-0005-0000-0000-00003F110000}"/>
    <cellStyle name="Cálculo 2 15 3 6" xfId="17222" xr:uid="{00000000-0005-0000-0000-000040110000}"/>
    <cellStyle name="Cálculo 2 15 3 7" xfId="37880" xr:uid="{00000000-0005-0000-0000-000041110000}"/>
    <cellStyle name="Cálculo 2 15 4" xfId="3278" xr:uid="{00000000-0005-0000-0000-000042110000}"/>
    <cellStyle name="Cálculo 2 15 4 2" xfId="25112" xr:uid="{00000000-0005-0000-0000-000043110000}"/>
    <cellStyle name="Cálculo 2 15 4 3" xfId="17228" xr:uid="{00000000-0005-0000-0000-000044110000}"/>
    <cellStyle name="Cálculo 2 15 4 4" xfId="37886" xr:uid="{00000000-0005-0000-0000-000045110000}"/>
    <cellStyle name="Cálculo 2 15 5" xfId="3279" xr:uid="{00000000-0005-0000-0000-000046110000}"/>
    <cellStyle name="Cálculo 2 15 5 2" xfId="25113" xr:uid="{00000000-0005-0000-0000-000047110000}"/>
    <cellStyle name="Cálculo 2 15 5 3" xfId="17229" xr:uid="{00000000-0005-0000-0000-000048110000}"/>
    <cellStyle name="Cálculo 2 15 5 4" xfId="37887" xr:uid="{00000000-0005-0000-0000-000049110000}"/>
    <cellStyle name="Cálculo 2 15 6" xfId="3280" xr:uid="{00000000-0005-0000-0000-00004A110000}"/>
    <cellStyle name="Cálculo 2 15 6 2" xfId="25114" xr:uid="{00000000-0005-0000-0000-00004B110000}"/>
    <cellStyle name="Cálculo 2 15 6 3" xfId="17230" xr:uid="{00000000-0005-0000-0000-00004C110000}"/>
    <cellStyle name="Cálculo 2 15 6 4" xfId="37888" xr:uid="{00000000-0005-0000-0000-00004D110000}"/>
    <cellStyle name="Cálculo 2 15 7" xfId="3281" xr:uid="{00000000-0005-0000-0000-00004E110000}"/>
    <cellStyle name="Cálculo 2 15 7 2" xfId="25115" xr:uid="{00000000-0005-0000-0000-00004F110000}"/>
    <cellStyle name="Cálculo 2 15 7 3" xfId="17231" xr:uid="{00000000-0005-0000-0000-000050110000}"/>
    <cellStyle name="Cálculo 2 15 7 4" xfId="37889" xr:uid="{00000000-0005-0000-0000-000051110000}"/>
    <cellStyle name="Cálculo 2 15 8" xfId="3282" xr:uid="{00000000-0005-0000-0000-000052110000}"/>
    <cellStyle name="Cálculo 2 15 8 2" xfId="25116" xr:uid="{00000000-0005-0000-0000-000053110000}"/>
    <cellStyle name="Cálculo 2 15 8 3" xfId="17232" xr:uid="{00000000-0005-0000-0000-000054110000}"/>
    <cellStyle name="Cálculo 2 15 8 4" xfId="37890" xr:uid="{00000000-0005-0000-0000-000055110000}"/>
    <cellStyle name="Cálculo 2 15 9" xfId="25099" xr:uid="{00000000-0005-0000-0000-000056110000}"/>
    <cellStyle name="Cálculo 2 16" xfId="3283" xr:uid="{00000000-0005-0000-0000-000057110000}"/>
    <cellStyle name="Cálculo 2 16 10" xfId="17233" xr:uid="{00000000-0005-0000-0000-000058110000}"/>
    <cellStyle name="Cálculo 2 16 11" xfId="37891" xr:uid="{00000000-0005-0000-0000-000059110000}"/>
    <cellStyle name="Cálculo 2 16 2" xfId="3284" xr:uid="{00000000-0005-0000-0000-00005A110000}"/>
    <cellStyle name="Cálculo 2 16 2 2" xfId="3285" xr:uid="{00000000-0005-0000-0000-00005B110000}"/>
    <cellStyle name="Cálculo 2 16 2 2 2" xfId="3286" xr:uid="{00000000-0005-0000-0000-00005C110000}"/>
    <cellStyle name="Cálculo 2 16 2 2 2 2" xfId="25120" xr:uid="{00000000-0005-0000-0000-00005D110000}"/>
    <cellStyle name="Cálculo 2 16 2 2 2 3" xfId="17236" xr:uid="{00000000-0005-0000-0000-00005E110000}"/>
    <cellStyle name="Cálculo 2 16 2 2 2 4" xfId="37894" xr:uid="{00000000-0005-0000-0000-00005F110000}"/>
    <cellStyle name="Cálculo 2 16 2 2 3" xfId="3287" xr:uid="{00000000-0005-0000-0000-000060110000}"/>
    <cellStyle name="Cálculo 2 16 2 2 3 2" xfId="25121" xr:uid="{00000000-0005-0000-0000-000061110000}"/>
    <cellStyle name="Cálculo 2 16 2 2 3 3" xfId="17237" xr:uid="{00000000-0005-0000-0000-000062110000}"/>
    <cellStyle name="Cálculo 2 16 2 2 3 4" xfId="37895" xr:uid="{00000000-0005-0000-0000-000063110000}"/>
    <cellStyle name="Cálculo 2 16 2 2 4" xfId="25119" xr:uid="{00000000-0005-0000-0000-000064110000}"/>
    <cellStyle name="Cálculo 2 16 2 2 5" xfId="17235" xr:uid="{00000000-0005-0000-0000-000065110000}"/>
    <cellStyle name="Cálculo 2 16 2 2 6" xfId="37893" xr:uid="{00000000-0005-0000-0000-000066110000}"/>
    <cellStyle name="Cálculo 2 16 2 3" xfId="3288" xr:uid="{00000000-0005-0000-0000-000067110000}"/>
    <cellStyle name="Cálculo 2 16 2 3 2" xfId="25122" xr:uid="{00000000-0005-0000-0000-000068110000}"/>
    <cellStyle name="Cálculo 2 16 2 3 3" xfId="17238" xr:uid="{00000000-0005-0000-0000-000069110000}"/>
    <cellStyle name="Cálculo 2 16 2 3 4" xfId="37896" xr:uid="{00000000-0005-0000-0000-00006A110000}"/>
    <cellStyle name="Cálculo 2 16 2 4" xfId="3289" xr:uid="{00000000-0005-0000-0000-00006B110000}"/>
    <cellStyle name="Cálculo 2 16 2 4 2" xfId="25123" xr:uid="{00000000-0005-0000-0000-00006C110000}"/>
    <cellStyle name="Cálculo 2 16 2 4 3" xfId="17239" xr:uid="{00000000-0005-0000-0000-00006D110000}"/>
    <cellStyle name="Cálculo 2 16 2 4 4" xfId="37897" xr:uid="{00000000-0005-0000-0000-00006E110000}"/>
    <cellStyle name="Cálculo 2 16 2 5" xfId="25118" xr:uid="{00000000-0005-0000-0000-00006F110000}"/>
    <cellStyle name="Cálculo 2 16 2 6" xfId="17234" xr:uid="{00000000-0005-0000-0000-000070110000}"/>
    <cellStyle name="Cálculo 2 16 2 7" xfId="37892" xr:uid="{00000000-0005-0000-0000-000071110000}"/>
    <cellStyle name="Cálculo 2 16 3" xfId="3290" xr:uid="{00000000-0005-0000-0000-000072110000}"/>
    <cellStyle name="Cálculo 2 16 3 2" xfId="3291" xr:uid="{00000000-0005-0000-0000-000073110000}"/>
    <cellStyle name="Cálculo 2 16 3 2 2" xfId="3292" xr:uid="{00000000-0005-0000-0000-000074110000}"/>
    <cellStyle name="Cálculo 2 16 3 2 2 2" xfId="25126" xr:uid="{00000000-0005-0000-0000-000075110000}"/>
    <cellStyle name="Cálculo 2 16 3 2 2 3" xfId="17242" xr:uid="{00000000-0005-0000-0000-000076110000}"/>
    <cellStyle name="Cálculo 2 16 3 2 2 4" xfId="37900" xr:uid="{00000000-0005-0000-0000-000077110000}"/>
    <cellStyle name="Cálculo 2 16 3 2 3" xfId="3293" xr:uid="{00000000-0005-0000-0000-000078110000}"/>
    <cellStyle name="Cálculo 2 16 3 2 3 2" xfId="25127" xr:uid="{00000000-0005-0000-0000-000079110000}"/>
    <cellStyle name="Cálculo 2 16 3 2 3 3" xfId="17243" xr:uid="{00000000-0005-0000-0000-00007A110000}"/>
    <cellStyle name="Cálculo 2 16 3 2 3 4" xfId="37901" xr:uid="{00000000-0005-0000-0000-00007B110000}"/>
    <cellStyle name="Cálculo 2 16 3 2 4" xfId="25125" xr:uid="{00000000-0005-0000-0000-00007C110000}"/>
    <cellStyle name="Cálculo 2 16 3 2 5" xfId="17241" xr:uid="{00000000-0005-0000-0000-00007D110000}"/>
    <cellStyle name="Cálculo 2 16 3 2 6" xfId="37899" xr:uid="{00000000-0005-0000-0000-00007E110000}"/>
    <cellStyle name="Cálculo 2 16 3 3" xfId="3294" xr:uid="{00000000-0005-0000-0000-00007F110000}"/>
    <cellStyle name="Cálculo 2 16 3 3 2" xfId="25128" xr:uid="{00000000-0005-0000-0000-000080110000}"/>
    <cellStyle name="Cálculo 2 16 3 3 3" xfId="17244" xr:uid="{00000000-0005-0000-0000-000081110000}"/>
    <cellStyle name="Cálculo 2 16 3 3 4" xfId="37902" xr:uid="{00000000-0005-0000-0000-000082110000}"/>
    <cellStyle name="Cálculo 2 16 3 4" xfId="3295" xr:uid="{00000000-0005-0000-0000-000083110000}"/>
    <cellStyle name="Cálculo 2 16 3 4 2" xfId="25129" xr:uid="{00000000-0005-0000-0000-000084110000}"/>
    <cellStyle name="Cálculo 2 16 3 4 3" xfId="17245" xr:uid="{00000000-0005-0000-0000-000085110000}"/>
    <cellStyle name="Cálculo 2 16 3 4 4" xfId="37903" xr:uid="{00000000-0005-0000-0000-000086110000}"/>
    <cellStyle name="Cálculo 2 16 3 5" xfId="25124" xr:uid="{00000000-0005-0000-0000-000087110000}"/>
    <cellStyle name="Cálculo 2 16 3 6" xfId="17240" xr:uid="{00000000-0005-0000-0000-000088110000}"/>
    <cellStyle name="Cálculo 2 16 3 7" xfId="37898" xr:uid="{00000000-0005-0000-0000-000089110000}"/>
    <cellStyle name="Cálculo 2 16 4" xfId="3296" xr:uid="{00000000-0005-0000-0000-00008A110000}"/>
    <cellStyle name="Cálculo 2 16 4 2" xfId="25130" xr:uid="{00000000-0005-0000-0000-00008B110000}"/>
    <cellStyle name="Cálculo 2 16 4 3" xfId="17246" xr:uid="{00000000-0005-0000-0000-00008C110000}"/>
    <cellStyle name="Cálculo 2 16 4 4" xfId="37904" xr:uid="{00000000-0005-0000-0000-00008D110000}"/>
    <cellStyle name="Cálculo 2 16 5" xfId="3297" xr:uid="{00000000-0005-0000-0000-00008E110000}"/>
    <cellStyle name="Cálculo 2 16 5 2" xfId="25131" xr:uid="{00000000-0005-0000-0000-00008F110000}"/>
    <cellStyle name="Cálculo 2 16 5 3" xfId="17247" xr:uid="{00000000-0005-0000-0000-000090110000}"/>
    <cellStyle name="Cálculo 2 16 5 4" xfId="37905" xr:uid="{00000000-0005-0000-0000-000091110000}"/>
    <cellStyle name="Cálculo 2 16 6" xfId="3298" xr:uid="{00000000-0005-0000-0000-000092110000}"/>
    <cellStyle name="Cálculo 2 16 6 2" xfId="25132" xr:uid="{00000000-0005-0000-0000-000093110000}"/>
    <cellStyle name="Cálculo 2 16 6 3" xfId="17248" xr:uid="{00000000-0005-0000-0000-000094110000}"/>
    <cellStyle name="Cálculo 2 16 6 4" xfId="37906" xr:uid="{00000000-0005-0000-0000-000095110000}"/>
    <cellStyle name="Cálculo 2 16 7" xfId="3299" xr:uid="{00000000-0005-0000-0000-000096110000}"/>
    <cellStyle name="Cálculo 2 16 7 2" xfId="25133" xr:uid="{00000000-0005-0000-0000-000097110000}"/>
    <cellStyle name="Cálculo 2 16 7 3" xfId="17249" xr:uid="{00000000-0005-0000-0000-000098110000}"/>
    <cellStyle name="Cálculo 2 16 7 4" xfId="37907" xr:uid="{00000000-0005-0000-0000-000099110000}"/>
    <cellStyle name="Cálculo 2 16 8" xfId="3300" xr:uid="{00000000-0005-0000-0000-00009A110000}"/>
    <cellStyle name="Cálculo 2 16 8 2" xfId="25134" xr:uid="{00000000-0005-0000-0000-00009B110000}"/>
    <cellStyle name="Cálculo 2 16 8 3" xfId="17250" xr:uid="{00000000-0005-0000-0000-00009C110000}"/>
    <cellStyle name="Cálculo 2 16 8 4" xfId="37908" xr:uid="{00000000-0005-0000-0000-00009D110000}"/>
    <cellStyle name="Cálculo 2 16 9" xfId="25117" xr:uid="{00000000-0005-0000-0000-00009E110000}"/>
    <cellStyle name="Cálculo 2 17" xfId="3301" xr:uid="{00000000-0005-0000-0000-00009F110000}"/>
    <cellStyle name="Cálculo 2 17 10" xfId="17251" xr:uid="{00000000-0005-0000-0000-0000A0110000}"/>
    <cellStyle name="Cálculo 2 17 11" xfId="37909" xr:uid="{00000000-0005-0000-0000-0000A1110000}"/>
    <cellStyle name="Cálculo 2 17 2" xfId="3302" xr:uid="{00000000-0005-0000-0000-0000A2110000}"/>
    <cellStyle name="Cálculo 2 17 2 2" xfId="3303" xr:uid="{00000000-0005-0000-0000-0000A3110000}"/>
    <cellStyle name="Cálculo 2 17 2 2 2" xfId="3304" xr:uid="{00000000-0005-0000-0000-0000A4110000}"/>
    <cellStyle name="Cálculo 2 17 2 2 2 2" xfId="25138" xr:uid="{00000000-0005-0000-0000-0000A5110000}"/>
    <cellStyle name="Cálculo 2 17 2 2 2 3" xfId="17254" xr:uid="{00000000-0005-0000-0000-0000A6110000}"/>
    <cellStyle name="Cálculo 2 17 2 2 2 4" xfId="37912" xr:uid="{00000000-0005-0000-0000-0000A7110000}"/>
    <cellStyle name="Cálculo 2 17 2 2 3" xfId="3305" xr:uid="{00000000-0005-0000-0000-0000A8110000}"/>
    <cellStyle name="Cálculo 2 17 2 2 3 2" xfId="25139" xr:uid="{00000000-0005-0000-0000-0000A9110000}"/>
    <cellStyle name="Cálculo 2 17 2 2 3 3" xfId="17255" xr:uid="{00000000-0005-0000-0000-0000AA110000}"/>
    <cellStyle name="Cálculo 2 17 2 2 3 4" xfId="37913" xr:uid="{00000000-0005-0000-0000-0000AB110000}"/>
    <cellStyle name="Cálculo 2 17 2 2 4" xfId="25137" xr:uid="{00000000-0005-0000-0000-0000AC110000}"/>
    <cellStyle name="Cálculo 2 17 2 2 5" xfId="17253" xr:uid="{00000000-0005-0000-0000-0000AD110000}"/>
    <cellStyle name="Cálculo 2 17 2 2 6" xfId="37911" xr:uid="{00000000-0005-0000-0000-0000AE110000}"/>
    <cellStyle name="Cálculo 2 17 2 3" xfId="3306" xr:uid="{00000000-0005-0000-0000-0000AF110000}"/>
    <cellStyle name="Cálculo 2 17 2 3 2" xfId="25140" xr:uid="{00000000-0005-0000-0000-0000B0110000}"/>
    <cellStyle name="Cálculo 2 17 2 3 3" xfId="17256" xr:uid="{00000000-0005-0000-0000-0000B1110000}"/>
    <cellStyle name="Cálculo 2 17 2 3 4" xfId="37914" xr:uid="{00000000-0005-0000-0000-0000B2110000}"/>
    <cellStyle name="Cálculo 2 17 2 4" xfId="3307" xr:uid="{00000000-0005-0000-0000-0000B3110000}"/>
    <cellStyle name="Cálculo 2 17 2 4 2" xfId="25141" xr:uid="{00000000-0005-0000-0000-0000B4110000}"/>
    <cellStyle name="Cálculo 2 17 2 4 3" xfId="17257" xr:uid="{00000000-0005-0000-0000-0000B5110000}"/>
    <cellStyle name="Cálculo 2 17 2 4 4" xfId="37915" xr:uid="{00000000-0005-0000-0000-0000B6110000}"/>
    <cellStyle name="Cálculo 2 17 2 5" xfId="25136" xr:uid="{00000000-0005-0000-0000-0000B7110000}"/>
    <cellStyle name="Cálculo 2 17 2 6" xfId="17252" xr:uid="{00000000-0005-0000-0000-0000B8110000}"/>
    <cellStyle name="Cálculo 2 17 2 7" xfId="37910" xr:uid="{00000000-0005-0000-0000-0000B9110000}"/>
    <cellStyle name="Cálculo 2 17 3" xfId="3308" xr:uid="{00000000-0005-0000-0000-0000BA110000}"/>
    <cellStyle name="Cálculo 2 17 3 2" xfId="3309" xr:uid="{00000000-0005-0000-0000-0000BB110000}"/>
    <cellStyle name="Cálculo 2 17 3 2 2" xfId="3310" xr:uid="{00000000-0005-0000-0000-0000BC110000}"/>
    <cellStyle name="Cálculo 2 17 3 2 2 2" xfId="25144" xr:uid="{00000000-0005-0000-0000-0000BD110000}"/>
    <cellStyle name="Cálculo 2 17 3 2 2 3" xfId="17260" xr:uid="{00000000-0005-0000-0000-0000BE110000}"/>
    <cellStyle name="Cálculo 2 17 3 2 2 4" xfId="37918" xr:uid="{00000000-0005-0000-0000-0000BF110000}"/>
    <cellStyle name="Cálculo 2 17 3 2 3" xfId="3311" xr:uid="{00000000-0005-0000-0000-0000C0110000}"/>
    <cellStyle name="Cálculo 2 17 3 2 3 2" xfId="25145" xr:uid="{00000000-0005-0000-0000-0000C1110000}"/>
    <cellStyle name="Cálculo 2 17 3 2 3 3" xfId="17261" xr:uid="{00000000-0005-0000-0000-0000C2110000}"/>
    <cellStyle name="Cálculo 2 17 3 2 3 4" xfId="37919" xr:uid="{00000000-0005-0000-0000-0000C3110000}"/>
    <cellStyle name="Cálculo 2 17 3 2 4" xfId="25143" xr:uid="{00000000-0005-0000-0000-0000C4110000}"/>
    <cellStyle name="Cálculo 2 17 3 2 5" xfId="17259" xr:uid="{00000000-0005-0000-0000-0000C5110000}"/>
    <cellStyle name="Cálculo 2 17 3 2 6" xfId="37917" xr:uid="{00000000-0005-0000-0000-0000C6110000}"/>
    <cellStyle name="Cálculo 2 17 3 3" xfId="3312" xr:uid="{00000000-0005-0000-0000-0000C7110000}"/>
    <cellStyle name="Cálculo 2 17 3 3 2" xfId="25146" xr:uid="{00000000-0005-0000-0000-0000C8110000}"/>
    <cellStyle name="Cálculo 2 17 3 3 3" xfId="17262" xr:uid="{00000000-0005-0000-0000-0000C9110000}"/>
    <cellStyle name="Cálculo 2 17 3 3 4" xfId="37920" xr:uid="{00000000-0005-0000-0000-0000CA110000}"/>
    <cellStyle name="Cálculo 2 17 3 4" xfId="3313" xr:uid="{00000000-0005-0000-0000-0000CB110000}"/>
    <cellStyle name="Cálculo 2 17 3 4 2" xfId="25147" xr:uid="{00000000-0005-0000-0000-0000CC110000}"/>
    <cellStyle name="Cálculo 2 17 3 4 3" xfId="17263" xr:uid="{00000000-0005-0000-0000-0000CD110000}"/>
    <cellStyle name="Cálculo 2 17 3 4 4" xfId="37921" xr:uid="{00000000-0005-0000-0000-0000CE110000}"/>
    <cellStyle name="Cálculo 2 17 3 5" xfId="25142" xr:uid="{00000000-0005-0000-0000-0000CF110000}"/>
    <cellStyle name="Cálculo 2 17 3 6" xfId="17258" xr:uid="{00000000-0005-0000-0000-0000D0110000}"/>
    <cellStyle name="Cálculo 2 17 3 7" xfId="37916" xr:uid="{00000000-0005-0000-0000-0000D1110000}"/>
    <cellStyle name="Cálculo 2 17 4" xfId="3314" xr:uid="{00000000-0005-0000-0000-0000D2110000}"/>
    <cellStyle name="Cálculo 2 17 4 2" xfId="25148" xr:uid="{00000000-0005-0000-0000-0000D3110000}"/>
    <cellStyle name="Cálculo 2 17 4 3" xfId="17264" xr:uid="{00000000-0005-0000-0000-0000D4110000}"/>
    <cellStyle name="Cálculo 2 17 4 4" xfId="37922" xr:uid="{00000000-0005-0000-0000-0000D5110000}"/>
    <cellStyle name="Cálculo 2 17 5" xfId="3315" xr:uid="{00000000-0005-0000-0000-0000D6110000}"/>
    <cellStyle name="Cálculo 2 17 5 2" xfId="25149" xr:uid="{00000000-0005-0000-0000-0000D7110000}"/>
    <cellStyle name="Cálculo 2 17 5 3" xfId="17265" xr:uid="{00000000-0005-0000-0000-0000D8110000}"/>
    <cellStyle name="Cálculo 2 17 5 4" xfId="37923" xr:uid="{00000000-0005-0000-0000-0000D9110000}"/>
    <cellStyle name="Cálculo 2 17 6" xfId="3316" xr:uid="{00000000-0005-0000-0000-0000DA110000}"/>
    <cellStyle name="Cálculo 2 17 6 2" xfId="25150" xr:uid="{00000000-0005-0000-0000-0000DB110000}"/>
    <cellStyle name="Cálculo 2 17 6 3" xfId="17266" xr:uid="{00000000-0005-0000-0000-0000DC110000}"/>
    <cellStyle name="Cálculo 2 17 6 4" xfId="37924" xr:uid="{00000000-0005-0000-0000-0000DD110000}"/>
    <cellStyle name="Cálculo 2 17 7" xfId="3317" xr:uid="{00000000-0005-0000-0000-0000DE110000}"/>
    <cellStyle name="Cálculo 2 17 7 2" xfId="25151" xr:uid="{00000000-0005-0000-0000-0000DF110000}"/>
    <cellStyle name="Cálculo 2 17 7 3" xfId="17267" xr:uid="{00000000-0005-0000-0000-0000E0110000}"/>
    <cellStyle name="Cálculo 2 17 7 4" xfId="37925" xr:uid="{00000000-0005-0000-0000-0000E1110000}"/>
    <cellStyle name="Cálculo 2 17 8" xfId="3318" xr:uid="{00000000-0005-0000-0000-0000E2110000}"/>
    <cellStyle name="Cálculo 2 17 8 2" xfId="25152" xr:uid="{00000000-0005-0000-0000-0000E3110000}"/>
    <cellStyle name="Cálculo 2 17 8 3" xfId="17268" xr:uid="{00000000-0005-0000-0000-0000E4110000}"/>
    <cellStyle name="Cálculo 2 17 8 4" xfId="37926" xr:uid="{00000000-0005-0000-0000-0000E5110000}"/>
    <cellStyle name="Cálculo 2 17 9" xfId="25135" xr:uid="{00000000-0005-0000-0000-0000E6110000}"/>
    <cellStyle name="Cálculo 2 18" xfId="3319" xr:uid="{00000000-0005-0000-0000-0000E7110000}"/>
    <cellStyle name="Cálculo 2 18 2" xfId="3320" xr:uid="{00000000-0005-0000-0000-0000E8110000}"/>
    <cellStyle name="Cálculo 2 18 2 2" xfId="3321" xr:uid="{00000000-0005-0000-0000-0000E9110000}"/>
    <cellStyle name="Cálculo 2 18 2 2 2" xfId="25155" xr:uid="{00000000-0005-0000-0000-0000EA110000}"/>
    <cellStyle name="Cálculo 2 18 2 2 3" xfId="17271" xr:uid="{00000000-0005-0000-0000-0000EB110000}"/>
    <cellStyle name="Cálculo 2 18 2 2 4" xfId="37929" xr:uid="{00000000-0005-0000-0000-0000EC110000}"/>
    <cellStyle name="Cálculo 2 18 2 3" xfId="3322" xr:uid="{00000000-0005-0000-0000-0000ED110000}"/>
    <cellStyle name="Cálculo 2 18 2 3 2" xfId="25156" xr:uid="{00000000-0005-0000-0000-0000EE110000}"/>
    <cellStyle name="Cálculo 2 18 2 3 3" xfId="17272" xr:uid="{00000000-0005-0000-0000-0000EF110000}"/>
    <cellStyle name="Cálculo 2 18 2 3 4" xfId="37930" xr:uid="{00000000-0005-0000-0000-0000F0110000}"/>
    <cellStyle name="Cálculo 2 18 2 4" xfId="25154" xr:uid="{00000000-0005-0000-0000-0000F1110000}"/>
    <cellStyle name="Cálculo 2 18 2 5" xfId="17270" xr:uid="{00000000-0005-0000-0000-0000F2110000}"/>
    <cellStyle name="Cálculo 2 18 2 6" xfId="37928" xr:uid="{00000000-0005-0000-0000-0000F3110000}"/>
    <cellStyle name="Cálculo 2 18 3" xfId="3323" xr:uid="{00000000-0005-0000-0000-0000F4110000}"/>
    <cellStyle name="Cálculo 2 18 3 2" xfId="25157" xr:uid="{00000000-0005-0000-0000-0000F5110000}"/>
    <cellStyle name="Cálculo 2 18 3 3" xfId="17273" xr:uid="{00000000-0005-0000-0000-0000F6110000}"/>
    <cellStyle name="Cálculo 2 18 3 4" xfId="37931" xr:uid="{00000000-0005-0000-0000-0000F7110000}"/>
    <cellStyle name="Cálculo 2 18 4" xfId="3324" xr:uid="{00000000-0005-0000-0000-0000F8110000}"/>
    <cellStyle name="Cálculo 2 18 4 2" xfId="25158" xr:uid="{00000000-0005-0000-0000-0000F9110000}"/>
    <cellStyle name="Cálculo 2 18 4 3" xfId="17274" xr:uid="{00000000-0005-0000-0000-0000FA110000}"/>
    <cellStyle name="Cálculo 2 18 4 4" xfId="37932" xr:uid="{00000000-0005-0000-0000-0000FB110000}"/>
    <cellStyle name="Cálculo 2 18 5" xfId="25153" xr:uid="{00000000-0005-0000-0000-0000FC110000}"/>
    <cellStyle name="Cálculo 2 18 6" xfId="17269" xr:uid="{00000000-0005-0000-0000-0000FD110000}"/>
    <cellStyle name="Cálculo 2 18 7" xfId="37927" xr:uid="{00000000-0005-0000-0000-0000FE110000}"/>
    <cellStyle name="Cálculo 2 19" xfId="3325" xr:uid="{00000000-0005-0000-0000-0000FF110000}"/>
    <cellStyle name="Cálculo 2 19 2" xfId="3326" xr:uid="{00000000-0005-0000-0000-000000120000}"/>
    <cellStyle name="Cálculo 2 19 2 2" xfId="3327" xr:uid="{00000000-0005-0000-0000-000001120000}"/>
    <cellStyle name="Cálculo 2 19 2 2 2" xfId="25161" xr:uid="{00000000-0005-0000-0000-000002120000}"/>
    <cellStyle name="Cálculo 2 19 2 2 3" xfId="17277" xr:uid="{00000000-0005-0000-0000-000003120000}"/>
    <cellStyle name="Cálculo 2 19 2 2 4" xfId="37935" xr:uid="{00000000-0005-0000-0000-000004120000}"/>
    <cellStyle name="Cálculo 2 19 2 3" xfId="3328" xr:uid="{00000000-0005-0000-0000-000005120000}"/>
    <cellStyle name="Cálculo 2 19 2 3 2" xfId="25162" xr:uid="{00000000-0005-0000-0000-000006120000}"/>
    <cellStyle name="Cálculo 2 19 2 3 3" xfId="17278" xr:uid="{00000000-0005-0000-0000-000007120000}"/>
    <cellStyle name="Cálculo 2 19 2 3 4" xfId="37936" xr:uid="{00000000-0005-0000-0000-000008120000}"/>
    <cellStyle name="Cálculo 2 19 2 4" xfId="25160" xr:uid="{00000000-0005-0000-0000-000009120000}"/>
    <cellStyle name="Cálculo 2 19 2 5" xfId="17276" xr:uid="{00000000-0005-0000-0000-00000A120000}"/>
    <cellStyle name="Cálculo 2 19 2 6" xfId="37934" xr:uid="{00000000-0005-0000-0000-00000B120000}"/>
    <cellStyle name="Cálculo 2 19 3" xfId="3329" xr:uid="{00000000-0005-0000-0000-00000C120000}"/>
    <cellStyle name="Cálculo 2 19 3 2" xfId="25163" xr:uid="{00000000-0005-0000-0000-00000D120000}"/>
    <cellStyle name="Cálculo 2 19 3 3" xfId="17279" xr:uid="{00000000-0005-0000-0000-00000E120000}"/>
    <cellStyle name="Cálculo 2 19 3 4" xfId="37937" xr:uid="{00000000-0005-0000-0000-00000F120000}"/>
    <cellStyle name="Cálculo 2 19 4" xfId="3330" xr:uid="{00000000-0005-0000-0000-000010120000}"/>
    <cellStyle name="Cálculo 2 19 4 2" xfId="25164" xr:uid="{00000000-0005-0000-0000-000011120000}"/>
    <cellStyle name="Cálculo 2 19 4 3" xfId="17280" xr:uid="{00000000-0005-0000-0000-000012120000}"/>
    <cellStyle name="Cálculo 2 19 4 4" xfId="37938" xr:uid="{00000000-0005-0000-0000-000013120000}"/>
    <cellStyle name="Cálculo 2 19 5" xfId="25159" xr:uid="{00000000-0005-0000-0000-000014120000}"/>
    <cellStyle name="Cálculo 2 19 6" xfId="17275" xr:uid="{00000000-0005-0000-0000-000015120000}"/>
    <cellStyle name="Cálculo 2 19 7" xfId="37933" xr:uid="{00000000-0005-0000-0000-000016120000}"/>
    <cellStyle name="Cálculo 2 2" xfId="116" xr:uid="{00000000-0005-0000-0000-000017120000}"/>
    <cellStyle name="Cálculo 2 2 10" xfId="3331" xr:uid="{00000000-0005-0000-0000-000018120000}"/>
    <cellStyle name="Cálculo 2 2 10 10" xfId="17281" xr:uid="{00000000-0005-0000-0000-000019120000}"/>
    <cellStyle name="Cálculo 2 2 10 11" xfId="37939" xr:uid="{00000000-0005-0000-0000-00001A120000}"/>
    <cellStyle name="Cálculo 2 2 10 2" xfId="3332" xr:uid="{00000000-0005-0000-0000-00001B120000}"/>
    <cellStyle name="Cálculo 2 2 10 2 2" xfId="3333" xr:uid="{00000000-0005-0000-0000-00001C120000}"/>
    <cellStyle name="Cálculo 2 2 10 2 2 2" xfId="3334" xr:uid="{00000000-0005-0000-0000-00001D120000}"/>
    <cellStyle name="Cálculo 2 2 10 2 2 2 2" xfId="25168" xr:uid="{00000000-0005-0000-0000-00001E120000}"/>
    <cellStyle name="Cálculo 2 2 10 2 2 2 3" xfId="17284" xr:uid="{00000000-0005-0000-0000-00001F120000}"/>
    <cellStyle name="Cálculo 2 2 10 2 2 2 4" xfId="37942" xr:uid="{00000000-0005-0000-0000-000020120000}"/>
    <cellStyle name="Cálculo 2 2 10 2 2 3" xfId="3335" xr:uid="{00000000-0005-0000-0000-000021120000}"/>
    <cellStyle name="Cálculo 2 2 10 2 2 3 2" xfId="25169" xr:uid="{00000000-0005-0000-0000-000022120000}"/>
    <cellStyle name="Cálculo 2 2 10 2 2 3 3" xfId="17285" xr:uid="{00000000-0005-0000-0000-000023120000}"/>
    <cellStyle name="Cálculo 2 2 10 2 2 3 4" xfId="37943" xr:uid="{00000000-0005-0000-0000-000024120000}"/>
    <cellStyle name="Cálculo 2 2 10 2 2 4" xfId="25167" xr:uid="{00000000-0005-0000-0000-000025120000}"/>
    <cellStyle name="Cálculo 2 2 10 2 2 5" xfId="17283" xr:uid="{00000000-0005-0000-0000-000026120000}"/>
    <cellStyle name="Cálculo 2 2 10 2 2 6" xfId="37941" xr:uid="{00000000-0005-0000-0000-000027120000}"/>
    <cellStyle name="Cálculo 2 2 10 2 3" xfId="3336" xr:uid="{00000000-0005-0000-0000-000028120000}"/>
    <cellStyle name="Cálculo 2 2 10 2 3 2" xfId="25170" xr:uid="{00000000-0005-0000-0000-000029120000}"/>
    <cellStyle name="Cálculo 2 2 10 2 3 3" xfId="17286" xr:uid="{00000000-0005-0000-0000-00002A120000}"/>
    <cellStyle name="Cálculo 2 2 10 2 3 4" xfId="37944" xr:uid="{00000000-0005-0000-0000-00002B120000}"/>
    <cellStyle name="Cálculo 2 2 10 2 4" xfId="3337" xr:uid="{00000000-0005-0000-0000-00002C120000}"/>
    <cellStyle name="Cálculo 2 2 10 2 4 2" xfId="25171" xr:uid="{00000000-0005-0000-0000-00002D120000}"/>
    <cellStyle name="Cálculo 2 2 10 2 4 3" xfId="17287" xr:uid="{00000000-0005-0000-0000-00002E120000}"/>
    <cellStyle name="Cálculo 2 2 10 2 4 4" xfId="37945" xr:uid="{00000000-0005-0000-0000-00002F120000}"/>
    <cellStyle name="Cálculo 2 2 10 2 5" xfId="25166" xr:uid="{00000000-0005-0000-0000-000030120000}"/>
    <cellStyle name="Cálculo 2 2 10 2 6" xfId="17282" xr:uid="{00000000-0005-0000-0000-000031120000}"/>
    <cellStyle name="Cálculo 2 2 10 2 7" xfId="37940" xr:uid="{00000000-0005-0000-0000-000032120000}"/>
    <cellStyle name="Cálculo 2 2 10 3" xfId="3338" xr:uid="{00000000-0005-0000-0000-000033120000}"/>
    <cellStyle name="Cálculo 2 2 10 3 2" xfId="3339" xr:uid="{00000000-0005-0000-0000-000034120000}"/>
    <cellStyle name="Cálculo 2 2 10 3 2 2" xfId="3340" xr:uid="{00000000-0005-0000-0000-000035120000}"/>
    <cellStyle name="Cálculo 2 2 10 3 2 2 2" xfId="25174" xr:uid="{00000000-0005-0000-0000-000036120000}"/>
    <cellStyle name="Cálculo 2 2 10 3 2 2 3" xfId="17290" xr:uid="{00000000-0005-0000-0000-000037120000}"/>
    <cellStyle name="Cálculo 2 2 10 3 2 2 4" xfId="37948" xr:uid="{00000000-0005-0000-0000-000038120000}"/>
    <cellStyle name="Cálculo 2 2 10 3 2 3" xfId="3341" xr:uid="{00000000-0005-0000-0000-000039120000}"/>
    <cellStyle name="Cálculo 2 2 10 3 2 3 2" xfId="25175" xr:uid="{00000000-0005-0000-0000-00003A120000}"/>
    <cellStyle name="Cálculo 2 2 10 3 2 3 3" xfId="17291" xr:uid="{00000000-0005-0000-0000-00003B120000}"/>
    <cellStyle name="Cálculo 2 2 10 3 2 3 4" xfId="37949" xr:uid="{00000000-0005-0000-0000-00003C120000}"/>
    <cellStyle name="Cálculo 2 2 10 3 2 4" xfId="25173" xr:uid="{00000000-0005-0000-0000-00003D120000}"/>
    <cellStyle name="Cálculo 2 2 10 3 2 5" xfId="17289" xr:uid="{00000000-0005-0000-0000-00003E120000}"/>
    <cellStyle name="Cálculo 2 2 10 3 2 6" xfId="37947" xr:uid="{00000000-0005-0000-0000-00003F120000}"/>
    <cellStyle name="Cálculo 2 2 10 3 3" xfId="3342" xr:uid="{00000000-0005-0000-0000-000040120000}"/>
    <cellStyle name="Cálculo 2 2 10 3 3 2" xfId="25176" xr:uid="{00000000-0005-0000-0000-000041120000}"/>
    <cellStyle name="Cálculo 2 2 10 3 3 3" xfId="17292" xr:uid="{00000000-0005-0000-0000-000042120000}"/>
    <cellStyle name="Cálculo 2 2 10 3 3 4" xfId="37950" xr:uid="{00000000-0005-0000-0000-000043120000}"/>
    <cellStyle name="Cálculo 2 2 10 3 4" xfId="3343" xr:uid="{00000000-0005-0000-0000-000044120000}"/>
    <cellStyle name="Cálculo 2 2 10 3 4 2" xfId="25177" xr:uid="{00000000-0005-0000-0000-000045120000}"/>
    <cellStyle name="Cálculo 2 2 10 3 4 3" xfId="17293" xr:uid="{00000000-0005-0000-0000-000046120000}"/>
    <cellStyle name="Cálculo 2 2 10 3 4 4" xfId="37951" xr:uid="{00000000-0005-0000-0000-000047120000}"/>
    <cellStyle name="Cálculo 2 2 10 3 5" xfId="25172" xr:uid="{00000000-0005-0000-0000-000048120000}"/>
    <cellStyle name="Cálculo 2 2 10 3 6" xfId="17288" xr:uid="{00000000-0005-0000-0000-000049120000}"/>
    <cellStyle name="Cálculo 2 2 10 3 7" xfId="37946" xr:uid="{00000000-0005-0000-0000-00004A120000}"/>
    <cellStyle name="Cálculo 2 2 10 4" xfId="3344" xr:uid="{00000000-0005-0000-0000-00004B120000}"/>
    <cellStyle name="Cálculo 2 2 10 4 2" xfId="25178" xr:uid="{00000000-0005-0000-0000-00004C120000}"/>
    <cellStyle name="Cálculo 2 2 10 4 3" xfId="17294" xr:uid="{00000000-0005-0000-0000-00004D120000}"/>
    <cellStyle name="Cálculo 2 2 10 4 4" xfId="37952" xr:uid="{00000000-0005-0000-0000-00004E120000}"/>
    <cellStyle name="Cálculo 2 2 10 5" xfId="3345" xr:uid="{00000000-0005-0000-0000-00004F120000}"/>
    <cellStyle name="Cálculo 2 2 10 5 2" xfId="25179" xr:uid="{00000000-0005-0000-0000-000050120000}"/>
    <cellStyle name="Cálculo 2 2 10 5 3" xfId="17295" xr:uid="{00000000-0005-0000-0000-000051120000}"/>
    <cellStyle name="Cálculo 2 2 10 5 4" xfId="37953" xr:uid="{00000000-0005-0000-0000-000052120000}"/>
    <cellStyle name="Cálculo 2 2 10 6" xfId="3346" xr:uid="{00000000-0005-0000-0000-000053120000}"/>
    <cellStyle name="Cálculo 2 2 10 6 2" xfId="25180" xr:uid="{00000000-0005-0000-0000-000054120000}"/>
    <cellStyle name="Cálculo 2 2 10 6 3" xfId="17296" xr:uid="{00000000-0005-0000-0000-000055120000}"/>
    <cellStyle name="Cálculo 2 2 10 6 4" xfId="37954" xr:uid="{00000000-0005-0000-0000-000056120000}"/>
    <cellStyle name="Cálculo 2 2 10 7" xfId="3347" xr:uid="{00000000-0005-0000-0000-000057120000}"/>
    <cellStyle name="Cálculo 2 2 10 7 2" xfId="25181" xr:uid="{00000000-0005-0000-0000-000058120000}"/>
    <cellStyle name="Cálculo 2 2 10 7 3" xfId="17297" xr:uid="{00000000-0005-0000-0000-000059120000}"/>
    <cellStyle name="Cálculo 2 2 10 7 4" xfId="37955" xr:uid="{00000000-0005-0000-0000-00005A120000}"/>
    <cellStyle name="Cálculo 2 2 10 8" xfId="3348" xr:uid="{00000000-0005-0000-0000-00005B120000}"/>
    <cellStyle name="Cálculo 2 2 10 8 2" xfId="25182" xr:uid="{00000000-0005-0000-0000-00005C120000}"/>
    <cellStyle name="Cálculo 2 2 10 8 3" xfId="17298" xr:uid="{00000000-0005-0000-0000-00005D120000}"/>
    <cellStyle name="Cálculo 2 2 10 8 4" xfId="37956" xr:uid="{00000000-0005-0000-0000-00005E120000}"/>
    <cellStyle name="Cálculo 2 2 10 9" xfId="25165" xr:uid="{00000000-0005-0000-0000-00005F120000}"/>
    <cellStyle name="Cálculo 2 2 11" xfId="3349" xr:uid="{00000000-0005-0000-0000-000060120000}"/>
    <cellStyle name="Cálculo 2 2 11 10" xfId="17299" xr:uid="{00000000-0005-0000-0000-000061120000}"/>
    <cellStyle name="Cálculo 2 2 11 11" xfId="37957" xr:uid="{00000000-0005-0000-0000-000062120000}"/>
    <cellStyle name="Cálculo 2 2 11 2" xfId="3350" xr:uid="{00000000-0005-0000-0000-000063120000}"/>
    <cellStyle name="Cálculo 2 2 11 2 2" xfId="3351" xr:uid="{00000000-0005-0000-0000-000064120000}"/>
    <cellStyle name="Cálculo 2 2 11 2 2 2" xfId="3352" xr:uid="{00000000-0005-0000-0000-000065120000}"/>
    <cellStyle name="Cálculo 2 2 11 2 2 2 2" xfId="25186" xr:uid="{00000000-0005-0000-0000-000066120000}"/>
    <cellStyle name="Cálculo 2 2 11 2 2 2 3" xfId="17302" xr:uid="{00000000-0005-0000-0000-000067120000}"/>
    <cellStyle name="Cálculo 2 2 11 2 2 2 4" xfId="37960" xr:uid="{00000000-0005-0000-0000-000068120000}"/>
    <cellStyle name="Cálculo 2 2 11 2 2 3" xfId="3353" xr:uid="{00000000-0005-0000-0000-000069120000}"/>
    <cellStyle name="Cálculo 2 2 11 2 2 3 2" xfId="25187" xr:uid="{00000000-0005-0000-0000-00006A120000}"/>
    <cellStyle name="Cálculo 2 2 11 2 2 3 3" xfId="17303" xr:uid="{00000000-0005-0000-0000-00006B120000}"/>
    <cellStyle name="Cálculo 2 2 11 2 2 3 4" xfId="37961" xr:uid="{00000000-0005-0000-0000-00006C120000}"/>
    <cellStyle name="Cálculo 2 2 11 2 2 4" xfId="25185" xr:uid="{00000000-0005-0000-0000-00006D120000}"/>
    <cellStyle name="Cálculo 2 2 11 2 2 5" xfId="17301" xr:uid="{00000000-0005-0000-0000-00006E120000}"/>
    <cellStyle name="Cálculo 2 2 11 2 2 6" xfId="37959" xr:uid="{00000000-0005-0000-0000-00006F120000}"/>
    <cellStyle name="Cálculo 2 2 11 2 3" xfId="3354" xr:uid="{00000000-0005-0000-0000-000070120000}"/>
    <cellStyle name="Cálculo 2 2 11 2 3 2" xfId="25188" xr:uid="{00000000-0005-0000-0000-000071120000}"/>
    <cellStyle name="Cálculo 2 2 11 2 3 3" xfId="17304" xr:uid="{00000000-0005-0000-0000-000072120000}"/>
    <cellStyle name="Cálculo 2 2 11 2 3 4" xfId="37962" xr:uid="{00000000-0005-0000-0000-000073120000}"/>
    <cellStyle name="Cálculo 2 2 11 2 4" xfId="3355" xr:uid="{00000000-0005-0000-0000-000074120000}"/>
    <cellStyle name="Cálculo 2 2 11 2 4 2" xfId="25189" xr:uid="{00000000-0005-0000-0000-000075120000}"/>
    <cellStyle name="Cálculo 2 2 11 2 4 3" xfId="17305" xr:uid="{00000000-0005-0000-0000-000076120000}"/>
    <cellStyle name="Cálculo 2 2 11 2 4 4" xfId="37963" xr:uid="{00000000-0005-0000-0000-000077120000}"/>
    <cellStyle name="Cálculo 2 2 11 2 5" xfId="25184" xr:uid="{00000000-0005-0000-0000-000078120000}"/>
    <cellStyle name="Cálculo 2 2 11 2 6" xfId="17300" xr:uid="{00000000-0005-0000-0000-000079120000}"/>
    <cellStyle name="Cálculo 2 2 11 2 7" xfId="37958" xr:uid="{00000000-0005-0000-0000-00007A120000}"/>
    <cellStyle name="Cálculo 2 2 11 3" xfId="3356" xr:uid="{00000000-0005-0000-0000-00007B120000}"/>
    <cellStyle name="Cálculo 2 2 11 3 2" xfId="3357" xr:uid="{00000000-0005-0000-0000-00007C120000}"/>
    <cellStyle name="Cálculo 2 2 11 3 2 2" xfId="3358" xr:uid="{00000000-0005-0000-0000-00007D120000}"/>
    <cellStyle name="Cálculo 2 2 11 3 2 2 2" xfId="25192" xr:uid="{00000000-0005-0000-0000-00007E120000}"/>
    <cellStyle name="Cálculo 2 2 11 3 2 2 3" xfId="17308" xr:uid="{00000000-0005-0000-0000-00007F120000}"/>
    <cellStyle name="Cálculo 2 2 11 3 2 2 4" xfId="37966" xr:uid="{00000000-0005-0000-0000-000080120000}"/>
    <cellStyle name="Cálculo 2 2 11 3 2 3" xfId="3359" xr:uid="{00000000-0005-0000-0000-000081120000}"/>
    <cellStyle name="Cálculo 2 2 11 3 2 3 2" xfId="25193" xr:uid="{00000000-0005-0000-0000-000082120000}"/>
    <cellStyle name="Cálculo 2 2 11 3 2 3 3" xfId="17309" xr:uid="{00000000-0005-0000-0000-000083120000}"/>
    <cellStyle name="Cálculo 2 2 11 3 2 3 4" xfId="37967" xr:uid="{00000000-0005-0000-0000-000084120000}"/>
    <cellStyle name="Cálculo 2 2 11 3 2 4" xfId="25191" xr:uid="{00000000-0005-0000-0000-000085120000}"/>
    <cellStyle name="Cálculo 2 2 11 3 2 5" xfId="17307" xr:uid="{00000000-0005-0000-0000-000086120000}"/>
    <cellStyle name="Cálculo 2 2 11 3 2 6" xfId="37965" xr:uid="{00000000-0005-0000-0000-000087120000}"/>
    <cellStyle name="Cálculo 2 2 11 3 3" xfId="3360" xr:uid="{00000000-0005-0000-0000-000088120000}"/>
    <cellStyle name="Cálculo 2 2 11 3 3 2" xfId="25194" xr:uid="{00000000-0005-0000-0000-000089120000}"/>
    <cellStyle name="Cálculo 2 2 11 3 3 3" xfId="17310" xr:uid="{00000000-0005-0000-0000-00008A120000}"/>
    <cellStyle name="Cálculo 2 2 11 3 3 4" xfId="37968" xr:uid="{00000000-0005-0000-0000-00008B120000}"/>
    <cellStyle name="Cálculo 2 2 11 3 4" xfId="3361" xr:uid="{00000000-0005-0000-0000-00008C120000}"/>
    <cellStyle name="Cálculo 2 2 11 3 4 2" xfId="25195" xr:uid="{00000000-0005-0000-0000-00008D120000}"/>
    <cellStyle name="Cálculo 2 2 11 3 4 3" xfId="17311" xr:uid="{00000000-0005-0000-0000-00008E120000}"/>
    <cellStyle name="Cálculo 2 2 11 3 4 4" xfId="37969" xr:uid="{00000000-0005-0000-0000-00008F120000}"/>
    <cellStyle name="Cálculo 2 2 11 3 5" xfId="25190" xr:uid="{00000000-0005-0000-0000-000090120000}"/>
    <cellStyle name="Cálculo 2 2 11 3 6" xfId="17306" xr:uid="{00000000-0005-0000-0000-000091120000}"/>
    <cellStyle name="Cálculo 2 2 11 3 7" xfId="37964" xr:uid="{00000000-0005-0000-0000-000092120000}"/>
    <cellStyle name="Cálculo 2 2 11 4" xfId="3362" xr:uid="{00000000-0005-0000-0000-000093120000}"/>
    <cellStyle name="Cálculo 2 2 11 4 2" xfId="25196" xr:uid="{00000000-0005-0000-0000-000094120000}"/>
    <cellStyle name="Cálculo 2 2 11 4 3" xfId="17312" xr:uid="{00000000-0005-0000-0000-000095120000}"/>
    <cellStyle name="Cálculo 2 2 11 4 4" xfId="37970" xr:uid="{00000000-0005-0000-0000-000096120000}"/>
    <cellStyle name="Cálculo 2 2 11 5" xfId="3363" xr:uid="{00000000-0005-0000-0000-000097120000}"/>
    <cellStyle name="Cálculo 2 2 11 5 2" xfId="25197" xr:uid="{00000000-0005-0000-0000-000098120000}"/>
    <cellStyle name="Cálculo 2 2 11 5 3" xfId="17313" xr:uid="{00000000-0005-0000-0000-000099120000}"/>
    <cellStyle name="Cálculo 2 2 11 5 4" xfId="37971" xr:uid="{00000000-0005-0000-0000-00009A120000}"/>
    <cellStyle name="Cálculo 2 2 11 6" xfId="3364" xr:uid="{00000000-0005-0000-0000-00009B120000}"/>
    <cellStyle name="Cálculo 2 2 11 6 2" xfId="25198" xr:uid="{00000000-0005-0000-0000-00009C120000}"/>
    <cellStyle name="Cálculo 2 2 11 6 3" xfId="17314" xr:uid="{00000000-0005-0000-0000-00009D120000}"/>
    <cellStyle name="Cálculo 2 2 11 6 4" xfId="37972" xr:uid="{00000000-0005-0000-0000-00009E120000}"/>
    <cellStyle name="Cálculo 2 2 11 7" xfId="3365" xr:uid="{00000000-0005-0000-0000-00009F120000}"/>
    <cellStyle name="Cálculo 2 2 11 7 2" xfId="25199" xr:uid="{00000000-0005-0000-0000-0000A0120000}"/>
    <cellStyle name="Cálculo 2 2 11 7 3" xfId="17315" xr:uid="{00000000-0005-0000-0000-0000A1120000}"/>
    <cellStyle name="Cálculo 2 2 11 7 4" xfId="37973" xr:uid="{00000000-0005-0000-0000-0000A2120000}"/>
    <cellStyle name="Cálculo 2 2 11 8" xfId="3366" xr:uid="{00000000-0005-0000-0000-0000A3120000}"/>
    <cellStyle name="Cálculo 2 2 11 8 2" xfId="25200" xr:uid="{00000000-0005-0000-0000-0000A4120000}"/>
    <cellStyle name="Cálculo 2 2 11 8 3" xfId="17316" xr:uid="{00000000-0005-0000-0000-0000A5120000}"/>
    <cellStyle name="Cálculo 2 2 11 8 4" xfId="37974" xr:uid="{00000000-0005-0000-0000-0000A6120000}"/>
    <cellStyle name="Cálculo 2 2 11 9" xfId="25183" xr:uid="{00000000-0005-0000-0000-0000A7120000}"/>
    <cellStyle name="Cálculo 2 2 12" xfId="3367" xr:uid="{00000000-0005-0000-0000-0000A8120000}"/>
    <cellStyle name="Cálculo 2 2 12 10" xfId="17317" xr:uid="{00000000-0005-0000-0000-0000A9120000}"/>
    <cellStyle name="Cálculo 2 2 12 11" xfId="37975" xr:uid="{00000000-0005-0000-0000-0000AA120000}"/>
    <cellStyle name="Cálculo 2 2 12 2" xfId="3368" xr:uid="{00000000-0005-0000-0000-0000AB120000}"/>
    <cellStyle name="Cálculo 2 2 12 2 2" xfId="3369" xr:uid="{00000000-0005-0000-0000-0000AC120000}"/>
    <cellStyle name="Cálculo 2 2 12 2 2 2" xfId="3370" xr:uid="{00000000-0005-0000-0000-0000AD120000}"/>
    <cellStyle name="Cálculo 2 2 12 2 2 2 2" xfId="25204" xr:uid="{00000000-0005-0000-0000-0000AE120000}"/>
    <cellStyle name="Cálculo 2 2 12 2 2 2 3" xfId="17320" xr:uid="{00000000-0005-0000-0000-0000AF120000}"/>
    <cellStyle name="Cálculo 2 2 12 2 2 2 4" xfId="37978" xr:uid="{00000000-0005-0000-0000-0000B0120000}"/>
    <cellStyle name="Cálculo 2 2 12 2 2 3" xfId="3371" xr:uid="{00000000-0005-0000-0000-0000B1120000}"/>
    <cellStyle name="Cálculo 2 2 12 2 2 3 2" xfId="25205" xr:uid="{00000000-0005-0000-0000-0000B2120000}"/>
    <cellStyle name="Cálculo 2 2 12 2 2 3 3" xfId="17321" xr:uid="{00000000-0005-0000-0000-0000B3120000}"/>
    <cellStyle name="Cálculo 2 2 12 2 2 3 4" xfId="37979" xr:uid="{00000000-0005-0000-0000-0000B4120000}"/>
    <cellStyle name="Cálculo 2 2 12 2 2 4" xfId="25203" xr:uid="{00000000-0005-0000-0000-0000B5120000}"/>
    <cellStyle name="Cálculo 2 2 12 2 2 5" xfId="17319" xr:uid="{00000000-0005-0000-0000-0000B6120000}"/>
    <cellStyle name="Cálculo 2 2 12 2 2 6" xfId="37977" xr:uid="{00000000-0005-0000-0000-0000B7120000}"/>
    <cellStyle name="Cálculo 2 2 12 2 3" xfId="3372" xr:uid="{00000000-0005-0000-0000-0000B8120000}"/>
    <cellStyle name="Cálculo 2 2 12 2 3 2" xfId="25206" xr:uid="{00000000-0005-0000-0000-0000B9120000}"/>
    <cellStyle name="Cálculo 2 2 12 2 3 3" xfId="17322" xr:uid="{00000000-0005-0000-0000-0000BA120000}"/>
    <cellStyle name="Cálculo 2 2 12 2 3 4" xfId="37980" xr:uid="{00000000-0005-0000-0000-0000BB120000}"/>
    <cellStyle name="Cálculo 2 2 12 2 4" xfId="3373" xr:uid="{00000000-0005-0000-0000-0000BC120000}"/>
    <cellStyle name="Cálculo 2 2 12 2 4 2" xfId="25207" xr:uid="{00000000-0005-0000-0000-0000BD120000}"/>
    <cellStyle name="Cálculo 2 2 12 2 4 3" xfId="17323" xr:uid="{00000000-0005-0000-0000-0000BE120000}"/>
    <cellStyle name="Cálculo 2 2 12 2 4 4" xfId="37981" xr:uid="{00000000-0005-0000-0000-0000BF120000}"/>
    <cellStyle name="Cálculo 2 2 12 2 5" xfId="25202" xr:uid="{00000000-0005-0000-0000-0000C0120000}"/>
    <cellStyle name="Cálculo 2 2 12 2 6" xfId="17318" xr:uid="{00000000-0005-0000-0000-0000C1120000}"/>
    <cellStyle name="Cálculo 2 2 12 2 7" xfId="37976" xr:uid="{00000000-0005-0000-0000-0000C2120000}"/>
    <cellStyle name="Cálculo 2 2 12 3" xfId="3374" xr:uid="{00000000-0005-0000-0000-0000C3120000}"/>
    <cellStyle name="Cálculo 2 2 12 3 2" xfId="3375" xr:uid="{00000000-0005-0000-0000-0000C4120000}"/>
    <cellStyle name="Cálculo 2 2 12 3 2 2" xfId="3376" xr:uid="{00000000-0005-0000-0000-0000C5120000}"/>
    <cellStyle name="Cálculo 2 2 12 3 2 2 2" xfId="25210" xr:uid="{00000000-0005-0000-0000-0000C6120000}"/>
    <cellStyle name="Cálculo 2 2 12 3 2 2 3" xfId="17326" xr:uid="{00000000-0005-0000-0000-0000C7120000}"/>
    <cellStyle name="Cálculo 2 2 12 3 2 2 4" xfId="37984" xr:uid="{00000000-0005-0000-0000-0000C8120000}"/>
    <cellStyle name="Cálculo 2 2 12 3 2 3" xfId="3377" xr:uid="{00000000-0005-0000-0000-0000C9120000}"/>
    <cellStyle name="Cálculo 2 2 12 3 2 3 2" xfId="25211" xr:uid="{00000000-0005-0000-0000-0000CA120000}"/>
    <cellStyle name="Cálculo 2 2 12 3 2 3 3" xfId="17327" xr:uid="{00000000-0005-0000-0000-0000CB120000}"/>
    <cellStyle name="Cálculo 2 2 12 3 2 3 4" xfId="37985" xr:uid="{00000000-0005-0000-0000-0000CC120000}"/>
    <cellStyle name="Cálculo 2 2 12 3 2 4" xfId="25209" xr:uid="{00000000-0005-0000-0000-0000CD120000}"/>
    <cellStyle name="Cálculo 2 2 12 3 2 5" xfId="17325" xr:uid="{00000000-0005-0000-0000-0000CE120000}"/>
    <cellStyle name="Cálculo 2 2 12 3 2 6" xfId="37983" xr:uid="{00000000-0005-0000-0000-0000CF120000}"/>
    <cellStyle name="Cálculo 2 2 12 3 3" xfId="3378" xr:uid="{00000000-0005-0000-0000-0000D0120000}"/>
    <cellStyle name="Cálculo 2 2 12 3 3 2" xfId="25212" xr:uid="{00000000-0005-0000-0000-0000D1120000}"/>
    <cellStyle name="Cálculo 2 2 12 3 3 3" xfId="17328" xr:uid="{00000000-0005-0000-0000-0000D2120000}"/>
    <cellStyle name="Cálculo 2 2 12 3 3 4" xfId="37986" xr:uid="{00000000-0005-0000-0000-0000D3120000}"/>
    <cellStyle name="Cálculo 2 2 12 3 4" xfId="3379" xr:uid="{00000000-0005-0000-0000-0000D4120000}"/>
    <cellStyle name="Cálculo 2 2 12 3 4 2" xfId="25213" xr:uid="{00000000-0005-0000-0000-0000D5120000}"/>
    <cellStyle name="Cálculo 2 2 12 3 4 3" xfId="17329" xr:uid="{00000000-0005-0000-0000-0000D6120000}"/>
    <cellStyle name="Cálculo 2 2 12 3 4 4" xfId="37987" xr:uid="{00000000-0005-0000-0000-0000D7120000}"/>
    <cellStyle name="Cálculo 2 2 12 3 5" xfId="25208" xr:uid="{00000000-0005-0000-0000-0000D8120000}"/>
    <cellStyle name="Cálculo 2 2 12 3 6" xfId="17324" xr:uid="{00000000-0005-0000-0000-0000D9120000}"/>
    <cellStyle name="Cálculo 2 2 12 3 7" xfId="37982" xr:uid="{00000000-0005-0000-0000-0000DA120000}"/>
    <cellStyle name="Cálculo 2 2 12 4" xfId="3380" xr:uid="{00000000-0005-0000-0000-0000DB120000}"/>
    <cellStyle name="Cálculo 2 2 12 4 2" xfId="25214" xr:uid="{00000000-0005-0000-0000-0000DC120000}"/>
    <cellStyle name="Cálculo 2 2 12 4 3" xfId="17330" xr:uid="{00000000-0005-0000-0000-0000DD120000}"/>
    <cellStyle name="Cálculo 2 2 12 4 4" xfId="37988" xr:uid="{00000000-0005-0000-0000-0000DE120000}"/>
    <cellStyle name="Cálculo 2 2 12 5" xfId="3381" xr:uid="{00000000-0005-0000-0000-0000DF120000}"/>
    <cellStyle name="Cálculo 2 2 12 5 2" xfId="25215" xr:uid="{00000000-0005-0000-0000-0000E0120000}"/>
    <cellStyle name="Cálculo 2 2 12 5 3" xfId="17331" xr:uid="{00000000-0005-0000-0000-0000E1120000}"/>
    <cellStyle name="Cálculo 2 2 12 5 4" xfId="37989" xr:uid="{00000000-0005-0000-0000-0000E2120000}"/>
    <cellStyle name="Cálculo 2 2 12 6" xfId="3382" xr:uid="{00000000-0005-0000-0000-0000E3120000}"/>
    <cellStyle name="Cálculo 2 2 12 6 2" xfId="25216" xr:uid="{00000000-0005-0000-0000-0000E4120000}"/>
    <cellStyle name="Cálculo 2 2 12 6 3" xfId="17332" xr:uid="{00000000-0005-0000-0000-0000E5120000}"/>
    <cellStyle name="Cálculo 2 2 12 6 4" xfId="37990" xr:uid="{00000000-0005-0000-0000-0000E6120000}"/>
    <cellStyle name="Cálculo 2 2 12 7" xfId="3383" xr:uid="{00000000-0005-0000-0000-0000E7120000}"/>
    <cellStyle name="Cálculo 2 2 12 7 2" xfId="25217" xr:uid="{00000000-0005-0000-0000-0000E8120000}"/>
    <cellStyle name="Cálculo 2 2 12 7 3" xfId="17333" xr:uid="{00000000-0005-0000-0000-0000E9120000}"/>
    <cellStyle name="Cálculo 2 2 12 7 4" xfId="37991" xr:uid="{00000000-0005-0000-0000-0000EA120000}"/>
    <cellStyle name="Cálculo 2 2 12 8" xfId="3384" xr:uid="{00000000-0005-0000-0000-0000EB120000}"/>
    <cellStyle name="Cálculo 2 2 12 8 2" xfId="25218" xr:uid="{00000000-0005-0000-0000-0000EC120000}"/>
    <cellStyle name="Cálculo 2 2 12 8 3" xfId="17334" xr:uid="{00000000-0005-0000-0000-0000ED120000}"/>
    <cellStyle name="Cálculo 2 2 12 8 4" xfId="37992" xr:uid="{00000000-0005-0000-0000-0000EE120000}"/>
    <cellStyle name="Cálculo 2 2 12 9" xfId="25201" xr:uid="{00000000-0005-0000-0000-0000EF120000}"/>
    <cellStyle name="Cálculo 2 2 13" xfId="3385" xr:uid="{00000000-0005-0000-0000-0000F0120000}"/>
    <cellStyle name="Cálculo 2 2 13 10" xfId="17335" xr:uid="{00000000-0005-0000-0000-0000F1120000}"/>
    <cellStyle name="Cálculo 2 2 13 11" xfId="37993" xr:uid="{00000000-0005-0000-0000-0000F2120000}"/>
    <cellStyle name="Cálculo 2 2 13 2" xfId="3386" xr:uid="{00000000-0005-0000-0000-0000F3120000}"/>
    <cellStyle name="Cálculo 2 2 13 2 2" xfId="3387" xr:uid="{00000000-0005-0000-0000-0000F4120000}"/>
    <cellStyle name="Cálculo 2 2 13 2 2 2" xfId="3388" xr:uid="{00000000-0005-0000-0000-0000F5120000}"/>
    <cellStyle name="Cálculo 2 2 13 2 2 2 2" xfId="25222" xr:uid="{00000000-0005-0000-0000-0000F6120000}"/>
    <cellStyle name="Cálculo 2 2 13 2 2 2 3" xfId="17338" xr:uid="{00000000-0005-0000-0000-0000F7120000}"/>
    <cellStyle name="Cálculo 2 2 13 2 2 2 4" xfId="37996" xr:uid="{00000000-0005-0000-0000-0000F8120000}"/>
    <cellStyle name="Cálculo 2 2 13 2 2 3" xfId="3389" xr:uid="{00000000-0005-0000-0000-0000F9120000}"/>
    <cellStyle name="Cálculo 2 2 13 2 2 3 2" xfId="25223" xr:uid="{00000000-0005-0000-0000-0000FA120000}"/>
    <cellStyle name="Cálculo 2 2 13 2 2 3 3" xfId="17339" xr:uid="{00000000-0005-0000-0000-0000FB120000}"/>
    <cellStyle name="Cálculo 2 2 13 2 2 3 4" xfId="37997" xr:uid="{00000000-0005-0000-0000-0000FC120000}"/>
    <cellStyle name="Cálculo 2 2 13 2 2 4" xfId="25221" xr:uid="{00000000-0005-0000-0000-0000FD120000}"/>
    <cellStyle name="Cálculo 2 2 13 2 2 5" xfId="17337" xr:uid="{00000000-0005-0000-0000-0000FE120000}"/>
    <cellStyle name="Cálculo 2 2 13 2 2 6" xfId="37995" xr:uid="{00000000-0005-0000-0000-0000FF120000}"/>
    <cellStyle name="Cálculo 2 2 13 2 3" xfId="3390" xr:uid="{00000000-0005-0000-0000-000000130000}"/>
    <cellStyle name="Cálculo 2 2 13 2 3 2" xfId="25224" xr:uid="{00000000-0005-0000-0000-000001130000}"/>
    <cellStyle name="Cálculo 2 2 13 2 3 3" xfId="17340" xr:uid="{00000000-0005-0000-0000-000002130000}"/>
    <cellStyle name="Cálculo 2 2 13 2 3 4" xfId="37998" xr:uid="{00000000-0005-0000-0000-000003130000}"/>
    <cellStyle name="Cálculo 2 2 13 2 4" xfId="3391" xr:uid="{00000000-0005-0000-0000-000004130000}"/>
    <cellStyle name="Cálculo 2 2 13 2 4 2" xfId="25225" xr:uid="{00000000-0005-0000-0000-000005130000}"/>
    <cellStyle name="Cálculo 2 2 13 2 4 3" xfId="17341" xr:uid="{00000000-0005-0000-0000-000006130000}"/>
    <cellStyle name="Cálculo 2 2 13 2 4 4" xfId="37999" xr:uid="{00000000-0005-0000-0000-000007130000}"/>
    <cellStyle name="Cálculo 2 2 13 2 5" xfId="25220" xr:uid="{00000000-0005-0000-0000-000008130000}"/>
    <cellStyle name="Cálculo 2 2 13 2 6" xfId="17336" xr:uid="{00000000-0005-0000-0000-000009130000}"/>
    <cellStyle name="Cálculo 2 2 13 2 7" xfId="37994" xr:uid="{00000000-0005-0000-0000-00000A130000}"/>
    <cellStyle name="Cálculo 2 2 13 3" xfId="3392" xr:uid="{00000000-0005-0000-0000-00000B130000}"/>
    <cellStyle name="Cálculo 2 2 13 3 2" xfId="3393" xr:uid="{00000000-0005-0000-0000-00000C130000}"/>
    <cellStyle name="Cálculo 2 2 13 3 2 2" xfId="3394" xr:uid="{00000000-0005-0000-0000-00000D130000}"/>
    <cellStyle name="Cálculo 2 2 13 3 2 2 2" xfId="25228" xr:uid="{00000000-0005-0000-0000-00000E130000}"/>
    <cellStyle name="Cálculo 2 2 13 3 2 2 3" xfId="17344" xr:uid="{00000000-0005-0000-0000-00000F130000}"/>
    <cellStyle name="Cálculo 2 2 13 3 2 2 4" xfId="38002" xr:uid="{00000000-0005-0000-0000-000010130000}"/>
    <cellStyle name="Cálculo 2 2 13 3 2 3" xfId="3395" xr:uid="{00000000-0005-0000-0000-000011130000}"/>
    <cellStyle name="Cálculo 2 2 13 3 2 3 2" xfId="25229" xr:uid="{00000000-0005-0000-0000-000012130000}"/>
    <cellStyle name="Cálculo 2 2 13 3 2 3 3" xfId="17345" xr:uid="{00000000-0005-0000-0000-000013130000}"/>
    <cellStyle name="Cálculo 2 2 13 3 2 3 4" xfId="38003" xr:uid="{00000000-0005-0000-0000-000014130000}"/>
    <cellStyle name="Cálculo 2 2 13 3 2 4" xfId="25227" xr:uid="{00000000-0005-0000-0000-000015130000}"/>
    <cellStyle name="Cálculo 2 2 13 3 2 5" xfId="17343" xr:uid="{00000000-0005-0000-0000-000016130000}"/>
    <cellStyle name="Cálculo 2 2 13 3 2 6" xfId="38001" xr:uid="{00000000-0005-0000-0000-000017130000}"/>
    <cellStyle name="Cálculo 2 2 13 3 3" xfId="3396" xr:uid="{00000000-0005-0000-0000-000018130000}"/>
    <cellStyle name="Cálculo 2 2 13 3 3 2" xfId="25230" xr:uid="{00000000-0005-0000-0000-000019130000}"/>
    <cellStyle name="Cálculo 2 2 13 3 3 3" xfId="17346" xr:uid="{00000000-0005-0000-0000-00001A130000}"/>
    <cellStyle name="Cálculo 2 2 13 3 3 4" xfId="38004" xr:uid="{00000000-0005-0000-0000-00001B130000}"/>
    <cellStyle name="Cálculo 2 2 13 3 4" xfId="3397" xr:uid="{00000000-0005-0000-0000-00001C130000}"/>
    <cellStyle name="Cálculo 2 2 13 3 4 2" xfId="25231" xr:uid="{00000000-0005-0000-0000-00001D130000}"/>
    <cellStyle name="Cálculo 2 2 13 3 4 3" xfId="17347" xr:uid="{00000000-0005-0000-0000-00001E130000}"/>
    <cellStyle name="Cálculo 2 2 13 3 4 4" xfId="38005" xr:uid="{00000000-0005-0000-0000-00001F130000}"/>
    <cellStyle name="Cálculo 2 2 13 3 5" xfId="25226" xr:uid="{00000000-0005-0000-0000-000020130000}"/>
    <cellStyle name="Cálculo 2 2 13 3 6" xfId="17342" xr:uid="{00000000-0005-0000-0000-000021130000}"/>
    <cellStyle name="Cálculo 2 2 13 3 7" xfId="38000" xr:uid="{00000000-0005-0000-0000-000022130000}"/>
    <cellStyle name="Cálculo 2 2 13 4" xfId="3398" xr:uid="{00000000-0005-0000-0000-000023130000}"/>
    <cellStyle name="Cálculo 2 2 13 4 2" xfId="25232" xr:uid="{00000000-0005-0000-0000-000024130000}"/>
    <cellStyle name="Cálculo 2 2 13 4 3" xfId="17348" xr:uid="{00000000-0005-0000-0000-000025130000}"/>
    <cellStyle name="Cálculo 2 2 13 4 4" xfId="38006" xr:uid="{00000000-0005-0000-0000-000026130000}"/>
    <cellStyle name="Cálculo 2 2 13 5" xfId="3399" xr:uid="{00000000-0005-0000-0000-000027130000}"/>
    <cellStyle name="Cálculo 2 2 13 5 2" xfId="25233" xr:uid="{00000000-0005-0000-0000-000028130000}"/>
    <cellStyle name="Cálculo 2 2 13 5 3" xfId="17349" xr:uid="{00000000-0005-0000-0000-000029130000}"/>
    <cellStyle name="Cálculo 2 2 13 5 4" xfId="38007" xr:uid="{00000000-0005-0000-0000-00002A130000}"/>
    <cellStyle name="Cálculo 2 2 13 6" xfId="3400" xr:uid="{00000000-0005-0000-0000-00002B130000}"/>
    <cellStyle name="Cálculo 2 2 13 6 2" xfId="25234" xr:uid="{00000000-0005-0000-0000-00002C130000}"/>
    <cellStyle name="Cálculo 2 2 13 6 3" xfId="17350" xr:uid="{00000000-0005-0000-0000-00002D130000}"/>
    <cellStyle name="Cálculo 2 2 13 6 4" xfId="38008" xr:uid="{00000000-0005-0000-0000-00002E130000}"/>
    <cellStyle name="Cálculo 2 2 13 7" xfId="3401" xr:uid="{00000000-0005-0000-0000-00002F130000}"/>
    <cellStyle name="Cálculo 2 2 13 7 2" xfId="25235" xr:uid="{00000000-0005-0000-0000-000030130000}"/>
    <cellStyle name="Cálculo 2 2 13 7 3" xfId="17351" xr:uid="{00000000-0005-0000-0000-000031130000}"/>
    <cellStyle name="Cálculo 2 2 13 7 4" xfId="38009" xr:uid="{00000000-0005-0000-0000-000032130000}"/>
    <cellStyle name="Cálculo 2 2 13 8" xfId="3402" xr:uid="{00000000-0005-0000-0000-000033130000}"/>
    <cellStyle name="Cálculo 2 2 13 8 2" xfId="25236" xr:uid="{00000000-0005-0000-0000-000034130000}"/>
    <cellStyle name="Cálculo 2 2 13 8 3" xfId="17352" xr:uid="{00000000-0005-0000-0000-000035130000}"/>
    <cellStyle name="Cálculo 2 2 13 8 4" xfId="38010" xr:uid="{00000000-0005-0000-0000-000036130000}"/>
    <cellStyle name="Cálculo 2 2 13 9" xfId="25219" xr:uid="{00000000-0005-0000-0000-000037130000}"/>
    <cellStyle name="Cálculo 2 2 14" xfId="3403" xr:uid="{00000000-0005-0000-0000-000038130000}"/>
    <cellStyle name="Cálculo 2 2 14 10" xfId="17353" xr:uid="{00000000-0005-0000-0000-000039130000}"/>
    <cellStyle name="Cálculo 2 2 14 11" xfId="38011" xr:uid="{00000000-0005-0000-0000-00003A130000}"/>
    <cellStyle name="Cálculo 2 2 14 2" xfId="3404" xr:uid="{00000000-0005-0000-0000-00003B130000}"/>
    <cellStyle name="Cálculo 2 2 14 2 2" xfId="3405" xr:uid="{00000000-0005-0000-0000-00003C130000}"/>
    <cellStyle name="Cálculo 2 2 14 2 2 2" xfId="3406" xr:uid="{00000000-0005-0000-0000-00003D130000}"/>
    <cellStyle name="Cálculo 2 2 14 2 2 2 2" xfId="25240" xr:uid="{00000000-0005-0000-0000-00003E130000}"/>
    <cellStyle name="Cálculo 2 2 14 2 2 2 3" xfId="17356" xr:uid="{00000000-0005-0000-0000-00003F130000}"/>
    <cellStyle name="Cálculo 2 2 14 2 2 2 4" xfId="38014" xr:uid="{00000000-0005-0000-0000-000040130000}"/>
    <cellStyle name="Cálculo 2 2 14 2 2 3" xfId="3407" xr:uid="{00000000-0005-0000-0000-000041130000}"/>
    <cellStyle name="Cálculo 2 2 14 2 2 3 2" xfId="25241" xr:uid="{00000000-0005-0000-0000-000042130000}"/>
    <cellStyle name="Cálculo 2 2 14 2 2 3 3" xfId="17357" xr:uid="{00000000-0005-0000-0000-000043130000}"/>
    <cellStyle name="Cálculo 2 2 14 2 2 3 4" xfId="38015" xr:uid="{00000000-0005-0000-0000-000044130000}"/>
    <cellStyle name="Cálculo 2 2 14 2 2 4" xfId="25239" xr:uid="{00000000-0005-0000-0000-000045130000}"/>
    <cellStyle name="Cálculo 2 2 14 2 2 5" xfId="17355" xr:uid="{00000000-0005-0000-0000-000046130000}"/>
    <cellStyle name="Cálculo 2 2 14 2 2 6" xfId="38013" xr:uid="{00000000-0005-0000-0000-000047130000}"/>
    <cellStyle name="Cálculo 2 2 14 2 3" xfId="3408" xr:uid="{00000000-0005-0000-0000-000048130000}"/>
    <cellStyle name="Cálculo 2 2 14 2 3 2" xfId="25242" xr:uid="{00000000-0005-0000-0000-000049130000}"/>
    <cellStyle name="Cálculo 2 2 14 2 3 3" xfId="17358" xr:uid="{00000000-0005-0000-0000-00004A130000}"/>
    <cellStyle name="Cálculo 2 2 14 2 3 4" xfId="38016" xr:uid="{00000000-0005-0000-0000-00004B130000}"/>
    <cellStyle name="Cálculo 2 2 14 2 4" xfId="3409" xr:uid="{00000000-0005-0000-0000-00004C130000}"/>
    <cellStyle name="Cálculo 2 2 14 2 4 2" xfId="25243" xr:uid="{00000000-0005-0000-0000-00004D130000}"/>
    <cellStyle name="Cálculo 2 2 14 2 4 3" xfId="17359" xr:uid="{00000000-0005-0000-0000-00004E130000}"/>
    <cellStyle name="Cálculo 2 2 14 2 4 4" xfId="38017" xr:uid="{00000000-0005-0000-0000-00004F130000}"/>
    <cellStyle name="Cálculo 2 2 14 2 5" xfId="25238" xr:uid="{00000000-0005-0000-0000-000050130000}"/>
    <cellStyle name="Cálculo 2 2 14 2 6" xfId="17354" xr:uid="{00000000-0005-0000-0000-000051130000}"/>
    <cellStyle name="Cálculo 2 2 14 2 7" xfId="38012" xr:uid="{00000000-0005-0000-0000-000052130000}"/>
    <cellStyle name="Cálculo 2 2 14 3" xfId="3410" xr:uid="{00000000-0005-0000-0000-000053130000}"/>
    <cellStyle name="Cálculo 2 2 14 3 2" xfId="3411" xr:uid="{00000000-0005-0000-0000-000054130000}"/>
    <cellStyle name="Cálculo 2 2 14 3 2 2" xfId="3412" xr:uid="{00000000-0005-0000-0000-000055130000}"/>
    <cellStyle name="Cálculo 2 2 14 3 2 2 2" xfId="25246" xr:uid="{00000000-0005-0000-0000-000056130000}"/>
    <cellStyle name="Cálculo 2 2 14 3 2 2 3" xfId="17362" xr:uid="{00000000-0005-0000-0000-000057130000}"/>
    <cellStyle name="Cálculo 2 2 14 3 2 2 4" xfId="38020" xr:uid="{00000000-0005-0000-0000-000058130000}"/>
    <cellStyle name="Cálculo 2 2 14 3 2 3" xfId="3413" xr:uid="{00000000-0005-0000-0000-000059130000}"/>
    <cellStyle name="Cálculo 2 2 14 3 2 3 2" xfId="25247" xr:uid="{00000000-0005-0000-0000-00005A130000}"/>
    <cellStyle name="Cálculo 2 2 14 3 2 3 3" xfId="17363" xr:uid="{00000000-0005-0000-0000-00005B130000}"/>
    <cellStyle name="Cálculo 2 2 14 3 2 3 4" xfId="38021" xr:uid="{00000000-0005-0000-0000-00005C130000}"/>
    <cellStyle name="Cálculo 2 2 14 3 2 4" xfId="25245" xr:uid="{00000000-0005-0000-0000-00005D130000}"/>
    <cellStyle name="Cálculo 2 2 14 3 2 5" xfId="17361" xr:uid="{00000000-0005-0000-0000-00005E130000}"/>
    <cellStyle name="Cálculo 2 2 14 3 2 6" xfId="38019" xr:uid="{00000000-0005-0000-0000-00005F130000}"/>
    <cellStyle name="Cálculo 2 2 14 3 3" xfId="3414" xr:uid="{00000000-0005-0000-0000-000060130000}"/>
    <cellStyle name="Cálculo 2 2 14 3 3 2" xfId="25248" xr:uid="{00000000-0005-0000-0000-000061130000}"/>
    <cellStyle name="Cálculo 2 2 14 3 3 3" xfId="17364" xr:uid="{00000000-0005-0000-0000-000062130000}"/>
    <cellStyle name="Cálculo 2 2 14 3 3 4" xfId="38022" xr:uid="{00000000-0005-0000-0000-000063130000}"/>
    <cellStyle name="Cálculo 2 2 14 3 4" xfId="3415" xr:uid="{00000000-0005-0000-0000-000064130000}"/>
    <cellStyle name="Cálculo 2 2 14 3 4 2" xfId="25249" xr:uid="{00000000-0005-0000-0000-000065130000}"/>
    <cellStyle name="Cálculo 2 2 14 3 4 3" xfId="17365" xr:uid="{00000000-0005-0000-0000-000066130000}"/>
    <cellStyle name="Cálculo 2 2 14 3 4 4" xfId="38023" xr:uid="{00000000-0005-0000-0000-000067130000}"/>
    <cellStyle name="Cálculo 2 2 14 3 5" xfId="25244" xr:uid="{00000000-0005-0000-0000-000068130000}"/>
    <cellStyle name="Cálculo 2 2 14 3 6" xfId="17360" xr:uid="{00000000-0005-0000-0000-000069130000}"/>
    <cellStyle name="Cálculo 2 2 14 3 7" xfId="38018" xr:uid="{00000000-0005-0000-0000-00006A130000}"/>
    <cellStyle name="Cálculo 2 2 14 4" xfId="3416" xr:uid="{00000000-0005-0000-0000-00006B130000}"/>
    <cellStyle name="Cálculo 2 2 14 4 2" xfId="25250" xr:uid="{00000000-0005-0000-0000-00006C130000}"/>
    <cellStyle name="Cálculo 2 2 14 4 3" xfId="17366" xr:uid="{00000000-0005-0000-0000-00006D130000}"/>
    <cellStyle name="Cálculo 2 2 14 4 4" xfId="38024" xr:uid="{00000000-0005-0000-0000-00006E130000}"/>
    <cellStyle name="Cálculo 2 2 14 5" xfId="3417" xr:uid="{00000000-0005-0000-0000-00006F130000}"/>
    <cellStyle name="Cálculo 2 2 14 5 2" xfId="25251" xr:uid="{00000000-0005-0000-0000-000070130000}"/>
    <cellStyle name="Cálculo 2 2 14 5 3" xfId="17367" xr:uid="{00000000-0005-0000-0000-000071130000}"/>
    <cellStyle name="Cálculo 2 2 14 5 4" xfId="38025" xr:uid="{00000000-0005-0000-0000-000072130000}"/>
    <cellStyle name="Cálculo 2 2 14 6" xfId="3418" xr:uid="{00000000-0005-0000-0000-000073130000}"/>
    <cellStyle name="Cálculo 2 2 14 6 2" xfId="25252" xr:uid="{00000000-0005-0000-0000-000074130000}"/>
    <cellStyle name="Cálculo 2 2 14 6 3" xfId="17368" xr:uid="{00000000-0005-0000-0000-000075130000}"/>
    <cellStyle name="Cálculo 2 2 14 6 4" xfId="38026" xr:uid="{00000000-0005-0000-0000-000076130000}"/>
    <cellStyle name="Cálculo 2 2 14 7" xfId="3419" xr:uid="{00000000-0005-0000-0000-000077130000}"/>
    <cellStyle name="Cálculo 2 2 14 7 2" xfId="25253" xr:uid="{00000000-0005-0000-0000-000078130000}"/>
    <cellStyle name="Cálculo 2 2 14 7 3" xfId="17369" xr:uid="{00000000-0005-0000-0000-000079130000}"/>
    <cellStyle name="Cálculo 2 2 14 7 4" xfId="38027" xr:uid="{00000000-0005-0000-0000-00007A130000}"/>
    <cellStyle name="Cálculo 2 2 14 8" xfId="3420" xr:uid="{00000000-0005-0000-0000-00007B130000}"/>
    <cellStyle name="Cálculo 2 2 14 8 2" xfId="25254" xr:uid="{00000000-0005-0000-0000-00007C130000}"/>
    <cellStyle name="Cálculo 2 2 14 8 3" xfId="17370" xr:uid="{00000000-0005-0000-0000-00007D130000}"/>
    <cellStyle name="Cálculo 2 2 14 8 4" xfId="38028" xr:uid="{00000000-0005-0000-0000-00007E130000}"/>
    <cellStyle name="Cálculo 2 2 14 9" xfId="25237" xr:uid="{00000000-0005-0000-0000-00007F130000}"/>
    <cellStyle name="Cálculo 2 2 15" xfId="3421" xr:uid="{00000000-0005-0000-0000-000080130000}"/>
    <cellStyle name="Cálculo 2 2 15 10" xfId="17371" xr:uid="{00000000-0005-0000-0000-000081130000}"/>
    <cellStyle name="Cálculo 2 2 15 11" xfId="38029" xr:uid="{00000000-0005-0000-0000-000082130000}"/>
    <cellStyle name="Cálculo 2 2 15 2" xfId="3422" xr:uid="{00000000-0005-0000-0000-000083130000}"/>
    <cellStyle name="Cálculo 2 2 15 2 2" xfId="3423" xr:uid="{00000000-0005-0000-0000-000084130000}"/>
    <cellStyle name="Cálculo 2 2 15 2 2 2" xfId="3424" xr:uid="{00000000-0005-0000-0000-000085130000}"/>
    <cellStyle name="Cálculo 2 2 15 2 2 2 2" xfId="25258" xr:uid="{00000000-0005-0000-0000-000086130000}"/>
    <cellStyle name="Cálculo 2 2 15 2 2 2 3" xfId="17374" xr:uid="{00000000-0005-0000-0000-000087130000}"/>
    <cellStyle name="Cálculo 2 2 15 2 2 2 4" xfId="38032" xr:uid="{00000000-0005-0000-0000-000088130000}"/>
    <cellStyle name="Cálculo 2 2 15 2 2 3" xfId="3425" xr:uid="{00000000-0005-0000-0000-000089130000}"/>
    <cellStyle name="Cálculo 2 2 15 2 2 3 2" xfId="25259" xr:uid="{00000000-0005-0000-0000-00008A130000}"/>
    <cellStyle name="Cálculo 2 2 15 2 2 3 3" xfId="17375" xr:uid="{00000000-0005-0000-0000-00008B130000}"/>
    <cellStyle name="Cálculo 2 2 15 2 2 3 4" xfId="38033" xr:uid="{00000000-0005-0000-0000-00008C130000}"/>
    <cellStyle name="Cálculo 2 2 15 2 2 4" xfId="25257" xr:uid="{00000000-0005-0000-0000-00008D130000}"/>
    <cellStyle name="Cálculo 2 2 15 2 2 5" xfId="17373" xr:uid="{00000000-0005-0000-0000-00008E130000}"/>
    <cellStyle name="Cálculo 2 2 15 2 2 6" xfId="38031" xr:uid="{00000000-0005-0000-0000-00008F130000}"/>
    <cellStyle name="Cálculo 2 2 15 2 3" xfId="3426" xr:uid="{00000000-0005-0000-0000-000090130000}"/>
    <cellStyle name="Cálculo 2 2 15 2 3 2" xfId="25260" xr:uid="{00000000-0005-0000-0000-000091130000}"/>
    <cellStyle name="Cálculo 2 2 15 2 3 3" xfId="17376" xr:uid="{00000000-0005-0000-0000-000092130000}"/>
    <cellStyle name="Cálculo 2 2 15 2 3 4" xfId="38034" xr:uid="{00000000-0005-0000-0000-000093130000}"/>
    <cellStyle name="Cálculo 2 2 15 2 4" xfId="3427" xr:uid="{00000000-0005-0000-0000-000094130000}"/>
    <cellStyle name="Cálculo 2 2 15 2 4 2" xfId="25261" xr:uid="{00000000-0005-0000-0000-000095130000}"/>
    <cellStyle name="Cálculo 2 2 15 2 4 3" xfId="17377" xr:uid="{00000000-0005-0000-0000-000096130000}"/>
    <cellStyle name="Cálculo 2 2 15 2 4 4" xfId="38035" xr:uid="{00000000-0005-0000-0000-000097130000}"/>
    <cellStyle name="Cálculo 2 2 15 2 5" xfId="25256" xr:uid="{00000000-0005-0000-0000-000098130000}"/>
    <cellStyle name="Cálculo 2 2 15 2 6" xfId="17372" xr:uid="{00000000-0005-0000-0000-000099130000}"/>
    <cellStyle name="Cálculo 2 2 15 2 7" xfId="38030" xr:uid="{00000000-0005-0000-0000-00009A130000}"/>
    <cellStyle name="Cálculo 2 2 15 3" xfId="3428" xr:uid="{00000000-0005-0000-0000-00009B130000}"/>
    <cellStyle name="Cálculo 2 2 15 3 2" xfId="3429" xr:uid="{00000000-0005-0000-0000-00009C130000}"/>
    <cellStyle name="Cálculo 2 2 15 3 2 2" xfId="3430" xr:uid="{00000000-0005-0000-0000-00009D130000}"/>
    <cellStyle name="Cálculo 2 2 15 3 2 2 2" xfId="25264" xr:uid="{00000000-0005-0000-0000-00009E130000}"/>
    <cellStyle name="Cálculo 2 2 15 3 2 2 3" xfId="17380" xr:uid="{00000000-0005-0000-0000-00009F130000}"/>
    <cellStyle name="Cálculo 2 2 15 3 2 2 4" xfId="38038" xr:uid="{00000000-0005-0000-0000-0000A0130000}"/>
    <cellStyle name="Cálculo 2 2 15 3 2 3" xfId="3431" xr:uid="{00000000-0005-0000-0000-0000A1130000}"/>
    <cellStyle name="Cálculo 2 2 15 3 2 3 2" xfId="25265" xr:uid="{00000000-0005-0000-0000-0000A2130000}"/>
    <cellStyle name="Cálculo 2 2 15 3 2 3 3" xfId="17381" xr:uid="{00000000-0005-0000-0000-0000A3130000}"/>
    <cellStyle name="Cálculo 2 2 15 3 2 3 4" xfId="38039" xr:uid="{00000000-0005-0000-0000-0000A4130000}"/>
    <cellStyle name="Cálculo 2 2 15 3 2 4" xfId="25263" xr:uid="{00000000-0005-0000-0000-0000A5130000}"/>
    <cellStyle name="Cálculo 2 2 15 3 2 5" xfId="17379" xr:uid="{00000000-0005-0000-0000-0000A6130000}"/>
    <cellStyle name="Cálculo 2 2 15 3 2 6" xfId="38037" xr:uid="{00000000-0005-0000-0000-0000A7130000}"/>
    <cellStyle name="Cálculo 2 2 15 3 3" xfId="3432" xr:uid="{00000000-0005-0000-0000-0000A8130000}"/>
    <cellStyle name="Cálculo 2 2 15 3 3 2" xfId="25266" xr:uid="{00000000-0005-0000-0000-0000A9130000}"/>
    <cellStyle name="Cálculo 2 2 15 3 3 3" xfId="17382" xr:uid="{00000000-0005-0000-0000-0000AA130000}"/>
    <cellStyle name="Cálculo 2 2 15 3 3 4" xfId="38040" xr:uid="{00000000-0005-0000-0000-0000AB130000}"/>
    <cellStyle name="Cálculo 2 2 15 3 4" xfId="3433" xr:uid="{00000000-0005-0000-0000-0000AC130000}"/>
    <cellStyle name="Cálculo 2 2 15 3 4 2" xfId="25267" xr:uid="{00000000-0005-0000-0000-0000AD130000}"/>
    <cellStyle name="Cálculo 2 2 15 3 4 3" xfId="17383" xr:uid="{00000000-0005-0000-0000-0000AE130000}"/>
    <cellStyle name="Cálculo 2 2 15 3 4 4" xfId="38041" xr:uid="{00000000-0005-0000-0000-0000AF130000}"/>
    <cellStyle name="Cálculo 2 2 15 3 5" xfId="25262" xr:uid="{00000000-0005-0000-0000-0000B0130000}"/>
    <cellStyle name="Cálculo 2 2 15 3 6" xfId="17378" xr:uid="{00000000-0005-0000-0000-0000B1130000}"/>
    <cellStyle name="Cálculo 2 2 15 3 7" xfId="38036" xr:uid="{00000000-0005-0000-0000-0000B2130000}"/>
    <cellStyle name="Cálculo 2 2 15 4" xfId="3434" xr:uid="{00000000-0005-0000-0000-0000B3130000}"/>
    <cellStyle name="Cálculo 2 2 15 4 2" xfId="25268" xr:uid="{00000000-0005-0000-0000-0000B4130000}"/>
    <cellStyle name="Cálculo 2 2 15 4 3" xfId="17384" xr:uid="{00000000-0005-0000-0000-0000B5130000}"/>
    <cellStyle name="Cálculo 2 2 15 4 4" xfId="38042" xr:uid="{00000000-0005-0000-0000-0000B6130000}"/>
    <cellStyle name="Cálculo 2 2 15 5" xfId="3435" xr:uid="{00000000-0005-0000-0000-0000B7130000}"/>
    <cellStyle name="Cálculo 2 2 15 5 2" xfId="25269" xr:uid="{00000000-0005-0000-0000-0000B8130000}"/>
    <cellStyle name="Cálculo 2 2 15 5 3" xfId="17385" xr:uid="{00000000-0005-0000-0000-0000B9130000}"/>
    <cellStyle name="Cálculo 2 2 15 5 4" xfId="38043" xr:uid="{00000000-0005-0000-0000-0000BA130000}"/>
    <cellStyle name="Cálculo 2 2 15 6" xfId="3436" xr:uid="{00000000-0005-0000-0000-0000BB130000}"/>
    <cellStyle name="Cálculo 2 2 15 6 2" xfId="25270" xr:uid="{00000000-0005-0000-0000-0000BC130000}"/>
    <cellStyle name="Cálculo 2 2 15 6 3" xfId="17386" xr:uid="{00000000-0005-0000-0000-0000BD130000}"/>
    <cellStyle name="Cálculo 2 2 15 6 4" xfId="38044" xr:uid="{00000000-0005-0000-0000-0000BE130000}"/>
    <cellStyle name="Cálculo 2 2 15 7" xfId="3437" xr:uid="{00000000-0005-0000-0000-0000BF130000}"/>
    <cellStyle name="Cálculo 2 2 15 7 2" xfId="25271" xr:uid="{00000000-0005-0000-0000-0000C0130000}"/>
    <cellStyle name="Cálculo 2 2 15 7 3" xfId="17387" xr:uid="{00000000-0005-0000-0000-0000C1130000}"/>
    <cellStyle name="Cálculo 2 2 15 7 4" xfId="38045" xr:uid="{00000000-0005-0000-0000-0000C2130000}"/>
    <cellStyle name="Cálculo 2 2 15 8" xfId="3438" xr:uid="{00000000-0005-0000-0000-0000C3130000}"/>
    <cellStyle name="Cálculo 2 2 15 8 2" xfId="25272" xr:uid="{00000000-0005-0000-0000-0000C4130000}"/>
    <cellStyle name="Cálculo 2 2 15 8 3" xfId="17388" xr:uid="{00000000-0005-0000-0000-0000C5130000}"/>
    <cellStyle name="Cálculo 2 2 15 8 4" xfId="38046" xr:uid="{00000000-0005-0000-0000-0000C6130000}"/>
    <cellStyle name="Cálculo 2 2 15 9" xfId="25255" xr:uid="{00000000-0005-0000-0000-0000C7130000}"/>
    <cellStyle name="Cálculo 2 2 16" xfId="3439" xr:uid="{00000000-0005-0000-0000-0000C8130000}"/>
    <cellStyle name="Cálculo 2 2 16 10" xfId="17389" xr:uid="{00000000-0005-0000-0000-0000C9130000}"/>
    <cellStyle name="Cálculo 2 2 16 11" xfId="38047" xr:uid="{00000000-0005-0000-0000-0000CA130000}"/>
    <cellStyle name="Cálculo 2 2 16 2" xfId="3440" xr:uid="{00000000-0005-0000-0000-0000CB130000}"/>
    <cellStyle name="Cálculo 2 2 16 2 2" xfId="3441" xr:uid="{00000000-0005-0000-0000-0000CC130000}"/>
    <cellStyle name="Cálculo 2 2 16 2 2 2" xfId="3442" xr:uid="{00000000-0005-0000-0000-0000CD130000}"/>
    <cellStyle name="Cálculo 2 2 16 2 2 2 2" xfId="25276" xr:uid="{00000000-0005-0000-0000-0000CE130000}"/>
    <cellStyle name="Cálculo 2 2 16 2 2 2 3" xfId="17392" xr:uid="{00000000-0005-0000-0000-0000CF130000}"/>
    <cellStyle name="Cálculo 2 2 16 2 2 2 4" xfId="38050" xr:uid="{00000000-0005-0000-0000-0000D0130000}"/>
    <cellStyle name="Cálculo 2 2 16 2 2 3" xfId="3443" xr:uid="{00000000-0005-0000-0000-0000D1130000}"/>
    <cellStyle name="Cálculo 2 2 16 2 2 3 2" xfId="25277" xr:uid="{00000000-0005-0000-0000-0000D2130000}"/>
    <cellStyle name="Cálculo 2 2 16 2 2 3 3" xfId="17393" xr:uid="{00000000-0005-0000-0000-0000D3130000}"/>
    <cellStyle name="Cálculo 2 2 16 2 2 3 4" xfId="38051" xr:uid="{00000000-0005-0000-0000-0000D4130000}"/>
    <cellStyle name="Cálculo 2 2 16 2 2 4" xfId="25275" xr:uid="{00000000-0005-0000-0000-0000D5130000}"/>
    <cellStyle name="Cálculo 2 2 16 2 2 5" xfId="17391" xr:uid="{00000000-0005-0000-0000-0000D6130000}"/>
    <cellStyle name="Cálculo 2 2 16 2 2 6" xfId="38049" xr:uid="{00000000-0005-0000-0000-0000D7130000}"/>
    <cellStyle name="Cálculo 2 2 16 2 3" xfId="3444" xr:uid="{00000000-0005-0000-0000-0000D8130000}"/>
    <cellStyle name="Cálculo 2 2 16 2 3 2" xfId="25278" xr:uid="{00000000-0005-0000-0000-0000D9130000}"/>
    <cellStyle name="Cálculo 2 2 16 2 3 3" xfId="17394" xr:uid="{00000000-0005-0000-0000-0000DA130000}"/>
    <cellStyle name="Cálculo 2 2 16 2 3 4" xfId="38052" xr:uid="{00000000-0005-0000-0000-0000DB130000}"/>
    <cellStyle name="Cálculo 2 2 16 2 4" xfId="3445" xr:uid="{00000000-0005-0000-0000-0000DC130000}"/>
    <cellStyle name="Cálculo 2 2 16 2 4 2" xfId="25279" xr:uid="{00000000-0005-0000-0000-0000DD130000}"/>
    <cellStyle name="Cálculo 2 2 16 2 4 3" xfId="17395" xr:uid="{00000000-0005-0000-0000-0000DE130000}"/>
    <cellStyle name="Cálculo 2 2 16 2 4 4" xfId="38053" xr:uid="{00000000-0005-0000-0000-0000DF130000}"/>
    <cellStyle name="Cálculo 2 2 16 2 5" xfId="25274" xr:uid="{00000000-0005-0000-0000-0000E0130000}"/>
    <cellStyle name="Cálculo 2 2 16 2 6" xfId="17390" xr:uid="{00000000-0005-0000-0000-0000E1130000}"/>
    <cellStyle name="Cálculo 2 2 16 2 7" xfId="38048" xr:uid="{00000000-0005-0000-0000-0000E2130000}"/>
    <cellStyle name="Cálculo 2 2 16 3" xfId="3446" xr:uid="{00000000-0005-0000-0000-0000E3130000}"/>
    <cellStyle name="Cálculo 2 2 16 3 2" xfId="3447" xr:uid="{00000000-0005-0000-0000-0000E4130000}"/>
    <cellStyle name="Cálculo 2 2 16 3 2 2" xfId="3448" xr:uid="{00000000-0005-0000-0000-0000E5130000}"/>
    <cellStyle name="Cálculo 2 2 16 3 2 2 2" xfId="25282" xr:uid="{00000000-0005-0000-0000-0000E6130000}"/>
    <cellStyle name="Cálculo 2 2 16 3 2 2 3" xfId="17398" xr:uid="{00000000-0005-0000-0000-0000E7130000}"/>
    <cellStyle name="Cálculo 2 2 16 3 2 2 4" xfId="38056" xr:uid="{00000000-0005-0000-0000-0000E8130000}"/>
    <cellStyle name="Cálculo 2 2 16 3 2 3" xfId="3449" xr:uid="{00000000-0005-0000-0000-0000E9130000}"/>
    <cellStyle name="Cálculo 2 2 16 3 2 3 2" xfId="25283" xr:uid="{00000000-0005-0000-0000-0000EA130000}"/>
    <cellStyle name="Cálculo 2 2 16 3 2 3 3" xfId="17399" xr:uid="{00000000-0005-0000-0000-0000EB130000}"/>
    <cellStyle name="Cálculo 2 2 16 3 2 3 4" xfId="38057" xr:uid="{00000000-0005-0000-0000-0000EC130000}"/>
    <cellStyle name="Cálculo 2 2 16 3 2 4" xfId="25281" xr:uid="{00000000-0005-0000-0000-0000ED130000}"/>
    <cellStyle name="Cálculo 2 2 16 3 2 5" xfId="17397" xr:uid="{00000000-0005-0000-0000-0000EE130000}"/>
    <cellStyle name="Cálculo 2 2 16 3 2 6" xfId="38055" xr:uid="{00000000-0005-0000-0000-0000EF130000}"/>
    <cellStyle name="Cálculo 2 2 16 3 3" xfId="3450" xr:uid="{00000000-0005-0000-0000-0000F0130000}"/>
    <cellStyle name="Cálculo 2 2 16 3 3 2" xfId="25284" xr:uid="{00000000-0005-0000-0000-0000F1130000}"/>
    <cellStyle name="Cálculo 2 2 16 3 3 3" xfId="17400" xr:uid="{00000000-0005-0000-0000-0000F2130000}"/>
    <cellStyle name="Cálculo 2 2 16 3 3 4" xfId="38058" xr:uid="{00000000-0005-0000-0000-0000F3130000}"/>
    <cellStyle name="Cálculo 2 2 16 3 4" xfId="3451" xr:uid="{00000000-0005-0000-0000-0000F4130000}"/>
    <cellStyle name="Cálculo 2 2 16 3 4 2" xfId="25285" xr:uid="{00000000-0005-0000-0000-0000F5130000}"/>
    <cellStyle name="Cálculo 2 2 16 3 4 3" xfId="17401" xr:uid="{00000000-0005-0000-0000-0000F6130000}"/>
    <cellStyle name="Cálculo 2 2 16 3 4 4" xfId="38059" xr:uid="{00000000-0005-0000-0000-0000F7130000}"/>
    <cellStyle name="Cálculo 2 2 16 3 5" xfId="25280" xr:uid="{00000000-0005-0000-0000-0000F8130000}"/>
    <cellStyle name="Cálculo 2 2 16 3 6" xfId="17396" xr:uid="{00000000-0005-0000-0000-0000F9130000}"/>
    <cellStyle name="Cálculo 2 2 16 3 7" xfId="38054" xr:uid="{00000000-0005-0000-0000-0000FA130000}"/>
    <cellStyle name="Cálculo 2 2 16 4" xfId="3452" xr:uid="{00000000-0005-0000-0000-0000FB130000}"/>
    <cellStyle name="Cálculo 2 2 16 4 2" xfId="25286" xr:uid="{00000000-0005-0000-0000-0000FC130000}"/>
    <cellStyle name="Cálculo 2 2 16 4 3" xfId="17402" xr:uid="{00000000-0005-0000-0000-0000FD130000}"/>
    <cellStyle name="Cálculo 2 2 16 4 4" xfId="38060" xr:uid="{00000000-0005-0000-0000-0000FE130000}"/>
    <cellStyle name="Cálculo 2 2 16 5" xfId="3453" xr:uid="{00000000-0005-0000-0000-0000FF130000}"/>
    <cellStyle name="Cálculo 2 2 16 5 2" xfId="25287" xr:uid="{00000000-0005-0000-0000-000000140000}"/>
    <cellStyle name="Cálculo 2 2 16 5 3" xfId="17403" xr:uid="{00000000-0005-0000-0000-000001140000}"/>
    <cellStyle name="Cálculo 2 2 16 5 4" xfId="38061" xr:uid="{00000000-0005-0000-0000-000002140000}"/>
    <cellStyle name="Cálculo 2 2 16 6" xfId="3454" xr:uid="{00000000-0005-0000-0000-000003140000}"/>
    <cellStyle name="Cálculo 2 2 16 6 2" xfId="25288" xr:uid="{00000000-0005-0000-0000-000004140000}"/>
    <cellStyle name="Cálculo 2 2 16 6 3" xfId="17404" xr:uid="{00000000-0005-0000-0000-000005140000}"/>
    <cellStyle name="Cálculo 2 2 16 6 4" xfId="38062" xr:uid="{00000000-0005-0000-0000-000006140000}"/>
    <cellStyle name="Cálculo 2 2 16 7" xfId="3455" xr:uid="{00000000-0005-0000-0000-000007140000}"/>
    <cellStyle name="Cálculo 2 2 16 7 2" xfId="25289" xr:uid="{00000000-0005-0000-0000-000008140000}"/>
    <cellStyle name="Cálculo 2 2 16 7 3" xfId="17405" xr:uid="{00000000-0005-0000-0000-000009140000}"/>
    <cellStyle name="Cálculo 2 2 16 7 4" xfId="38063" xr:uid="{00000000-0005-0000-0000-00000A140000}"/>
    <cellStyle name="Cálculo 2 2 16 8" xfId="3456" xr:uid="{00000000-0005-0000-0000-00000B140000}"/>
    <cellStyle name="Cálculo 2 2 16 8 2" xfId="25290" xr:uid="{00000000-0005-0000-0000-00000C140000}"/>
    <cellStyle name="Cálculo 2 2 16 8 3" xfId="17406" xr:uid="{00000000-0005-0000-0000-00000D140000}"/>
    <cellStyle name="Cálculo 2 2 16 8 4" xfId="38064" xr:uid="{00000000-0005-0000-0000-00000E140000}"/>
    <cellStyle name="Cálculo 2 2 16 9" xfId="25273" xr:uid="{00000000-0005-0000-0000-00000F140000}"/>
    <cellStyle name="Cálculo 2 2 17" xfId="3457" xr:uid="{00000000-0005-0000-0000-000010140000}"/>
    <cellStyle name="Cálculo 2 2 17 2" xfId="3458" xr:uid="{00000000-0005-0000-0000-000011140000}"/>
    <cellStyle name="Cálculo 2 2 17 2 2" xfId="3459" xr:uid="{00000000-0005-0000-0000-000012140000}"/>
    <cellStyle name="Cálculo 2 2 17 2 2 2" xfId="25293" xr:uid="{00000000-0005-0000-0000-000013140000}"/>
    <cellStyle name="Cálculo 2 2 17 2 2 3" xfId="17409" xr:uid="{00000000-0005-0000-0000-000014140000}"/>
    <cellStyle name="Cálculo 2 2 17 2 2 4" xfId="38067" xr:uid="{00000000-0005-0000-0000-000015140000}"/>
    <cellStyle name="Cálculo 2 2 17 2 3" xfId="3460" xr:uid="{00000000-0005-0000-0000-000016140000}"/>
    <cellStyle name="Cálculo 2 2 17 2 3 2" xfId="25294" xr:uid="{00000000-0005-0000-0000-000017140000}"/>
    <cellStyle name="Cálculo 2 2 17 2 3 3" xfId="17410" xr:uid="{00000000-0005-0000-0000-000018140000}"/>
    <cellStyle name="Cálculo 2 2 17 2 3 4" xfId="38068" xr:uid="{00000000-0005-0000-0000-000019140000}"/>
    <cellStyle name="Cálculo 2 2 17 2 4" xfId="25292" xr:uid="{00000000-0005-0000-0000-00001A140000}"/>
    <cellStyle name="Cálculo 2 2 17 2 5" xfId="17408" xr:uid="{00000000-0005-0000-0000-00001B140000}"/>
    <cellStyle name="Cálculo 2 2 17 2 6" xfId="38066" xr:uid="{00000000-0005-0000-0000-00001C140000}"/>
    <cellStyle name="Cálculo 2 2 17 3" xfId="3461" xr:uid="{00000000-0005-0000-0000-00001D140000}"/>
    <cellStyle name="Cálculo 2 2 17 3 2" xfId="25295" xr:uid="{00000000-0005-0000-0000-00001E140000}"/>
    <cellStyle name="Cálculo 2 2 17 3 3" xfId="17411" xr:uid="{00000000-0005-0000-0000-00001F140000}"/>
    <cellStyle name="Cálculo 2 2 17 3 4" xfId="38069" xr:uid="{00000000-0005-0000-0000-000020140000}"/>
    <cellStyle name="Cálculo 2 2 17 4" xfId="3462" xr:uid="{00000000-0005-0000-0000-000021140000}"/>
    <cellStyle name="Cálculo 2 2 17 4 2" xfId="25296" xr:uid="{00000000-0005-0000-0000-000022140000}"/>
    <cellStyle name="Cálculo 2 2 17 4 3" xfId="17412" xr:uid="{00000000-0005-0000-0000-000023140000}"/>
    <cellStyle name="Cálculo 2 2 17 4 4" xfId="38070" xr:uid="{00000000-0005-0000-0000-000024140000}"/>
    <cellStyle name="Cálculo 2 2 17 5" xfId="25291" xr:uid="{00000000-0005-0000-0000-000025140000}"/>
    <cellStyle name="Cálculo 2 2 17 6" xfId="17407" xr:uid="{00000000-0005-0000-0000-000026140000}"/>
    <cellStyle name="Cálculo 2 2 17 7" xfId="38065" xr:uid="{00000000-0005-0000-0000-000027140000}"/>
    <cellStyle name="Cálculo 2 2 18" xfId="3463" xr:uid="{00000000-0005-0000-0000-000028140000}"/>
    <cellStyle name="Cálculo 2 2 18 2" xfId="3464" xr:uid="{00000000-0005-0000-0000-000029140000}"/>
    <cellStyle name="Cálculo 2 2 18 2 2" xfId="3465" xr:uid="{00000000-0005-0000-0000-00002A140000}"/>
    <cellStyle name="Cálculo 2 2 18 2 2 2" xfId="25299" xr:uid="{00000000-0005-0000-0000-00002B140000}"/>
    <cellStyle name="Cálculo 2 2 18 2 2 3" xfId="17415" xr:uid="{00000000-0005-0000-0000-00002C140000}"/>
    <cellStyle name="Cálculo 2 2 18 2 2 4" xfId="38073" xr:uid="{00000000-0005-0000-0000-00002D140000}"/>
    <cellStyle name="Cálculo 2 2 18 2 3" xfId="3466" xr:uid="{00000000-0005-0000-0000-00002E140000}"/>
    <cellStyle name="Cálculo 2 2 18 2 3 2" xfId="25300" xr:uid="{00000000-0005-0000-0000-00002F140000}"/>
    <cellStyle name="Cálculo 2 2 18 2 3 3" xfId="17416" xr:uid="{00000000-0005-0000-0000-000030140000}"/>
    <cellStyle name="Cálculo 2 2 18 2 3 4" xfId="38074" xr:uid="{00000000-0005-0000-0000-000031140000}"/>
    <cellStyle name="Cálculo 2 2 18 2 4" xfId="25298" xr:uid="{00000000-0005-0000-0000-000032140000}"/>
    <cellStyle name="Cálculo 2 2 18 2 5" xfId="17414" xr:uid="{00000000-0005-0000-0000-000033140000}"/>
    <cellStyle name="Cálculo 2 2 18 2 6" xfId="38072" xr:uid="{00000000-0005-0000-0000-000034140000}"/>
    <cellStyle name="Cálculo 2 2 18 3" xfId="3467" xr:uid="{00000000-0005-0000-0000-000035140000}"/>
    <cellStyle name="Cálculo 2 2 18 3 2" xfId="25301" xr:uid="{00000000-0005-0000-0000-000036140000}"/>
    <cellStyle name="Cálculo 2 2 18 3 3" xfId="17417" xr:uid="{00000000-0005-0000-0000-000037140000}"/>
    <cellStyle name="Cálculo 2 2 18 3 4" xfId="38075" xr:uid="{00000000-0005-0000-0000-000038140000}"/>
    <cellStyle name="Cálculo 2 2 18 4" xfId="3468" xr:uid="{00000000-0005-0000-0000-000039140000}"/>
    <cellStyle name="Cálculo 2 2 18 4 2" xfId="25302" xr:uid="{00000000-0005-0000-0000-00003A140000}"/>
    <cellStyle name="Cálculo 2 2 18 4 3" xfId="17418" xr:uid="{00000000-0005-0000-0000-00003B140000}"/>
    <cellStyle name="Cálculo 2 2 18 4 4" xfId="38076" xr:uid="{00000000-0005-0000-0000-00003C140000}"/>
    <cellStyle name="Cálculo 2 2 18 5" xfId="25297" xr:uid="{00000000-0005-0000-0000-00003D140000}"/>
    <cellStyle name="Cálculo 2 2 18 6" xfId="17413" xr:uid="{00000000-0005-0000-0000-00003E140000}"/>
    <cellStyle name="Cálculo 2 2 18 7" xfId="38071" xr:uid="{00000000-0005-0000-0000-00003F140000}"/>
    <cellStyle name="Cálculo 2 2 19" xfId="3469" xr:uid="{00000000-0005-0000-0000-000040140000}"/>
    <cellStyle name="Cálculo 2 2 19 2" xfId="3470" xr:uid="{00000000-0005-0000-0000-000041140000}"/>
    <cellStyle name="Cálculo 2 2 19 2 2" xfId="25304" xr:uid="{00000000-0005-0000-0000-000042140000}"/>
    <cellStyle name="Cálculo 2 2 19 2 3" xfId="17420" xr:uid="{00000000-0005-0000-0000-000043140000}"/>
    <cellStyle name="Cálculo 2 2 19 2 4" xfId="38078" xr:uid="{00000000-0005-0000-0000-000044140000}"/>
    <cellStyle name="Cálculo 2 2 19 3" xfId="3471" xr:uid="{00000000-0005-0000-0000-000045140000}"/>
    <cellStyle name="Cálculo 2 2 19 3 2" xfId="25305" xr:uid="{00000000-0005-0000-0000-000046140000}"/>
    <cellStyle name="Cálculo 2 2 19 3 3" xfId="17421" xr:uid="{00000000-0005-0000-0000-000047140000}"/>
    <cellStyle name="Cálculo 2 2 19 3 4" xfId="38079" xr:uid="{00000000-0005-0000-0000-000048140000}"/>
    <cellStyle name="Cálculo 2 2 19 4" xfId="25303" xr:uid="{00000000-0005-0000-0000-000049140000}"/>
    <cellStyle name="Cálculo 2 2 19 5" xfId="17419" xr:uid="{00000000-0005-0000-0000-00004A140000}"/>
    <cellStyle name="Cálculo 2 2 19 6" xfId="38077" xr:uid="{00000000-0005-0000-0000-00004B140000}"/>
    <cellStyle name="Cálculo 2 2 2" xfId="117" xr:uid="{00000000-0005-0000-0000-00004C140000}"/>
    <cellStyle name="Cálculo 2 2 2 10" xfId="14996" xr:uid="{00000000-0005-0000-0000-00004D140000}"/>
    <cellStyle name="Cálculo 2 2 2 10 2" xfId="45345" xr:uid="{00000000-0005-0000-0000-00004E140000}"/>
    <cellStyle name="Cálculo 2 2 2 11" xfId="11049" xr:uid="{00000000-0005-0000-0000-00004F140000}"/>
    <cellStyle name="Cálculo 2 2 2 12" xfId="35346" xr:uid="{00000000-0005-0000-0000-000050140000}"/>
    <cellStyle name="Cálculo 2 2 2 2" xfId="118" xr:uid="{00000000-0005-0000-0000-000051140000}"/>
    <cellStyle name="Cálculo 2 2 2 2 10" xfId="35347" xr:uid="{00000000-0005-0000-0000-000052140000}"/>
    <cellStyle name="Cálculo 2 2 2 2 2" xfId="3472" xr:uid="{00000000-0005-0000-0000-000053140000}"/>
    <cellStyle name="Cálculo 2 2 2 2 2 2" xfId="3473" xr:uid="{00000000-0005-0000-0000-000054140000}"/>
    <cellStyle name="Cálculo 2 2 2 2 2 2 2" xfId="3474" xr:uid="{00000000-0005-0000-0000-000055140000}"/>
    <cellStyle name="Cálculo 2 2 2 2 2 2 2 2" xfId="25308" xr:uid="{00000000-0005-0000-0000-000056140000}"/>
    <cellStyle name="Cálculo 2 2 2 2 2 2 2 3" xfId="17424" xr:uid="{00000000-0005-0000-0000-000057140000}"/>
    <cellStyle name="Cálculo 2 2 2 2 2 2 2 4" xfId="38082" xr:uid="{00000000-0005-0000-0000-000058140000}"/>
    <cellStyle name="Cálculo 2 2 2 2 2 2 3" xfId="3475" xr:uid="{00000000-0005-0000-0000-000059140000}"/>
    <cellStyle name="Cálculo 2 2 2 2 2 2 3 2" xfId="25309" xr:uid="{00000000-0005-0000-0000-00005A140000}"/>
    <cellStyle name="Cálculo 2 2 2 2 2 2 3 3" xfId="17425" xr:uid="{00000000-0005-0000-0000-00005B140000}"/>
    <cellStyle name="Cálculo 2 2 2 2 2 2 3 4" xfId="38083" xr:uid="{00000000-0005-0000-0000-00005C140000}"/>
    <cellStyle name="Cálculo 2 2 2 2 2 2 4" xfId="17423" xr:uid="{00000000-0005-0000-0000-00005D140000}"/>
    <cellStyle name="Cálculo 2 2 2 2 2 2 5" xfId="25307" xr:uid="{00000000-0005-0000-0000-00005E140000}"/>
    <cellStyle name="Cálculo 2 2 2 2 2 2 6" xfId="12135" xr:uid="{00000000-0005-0000-0000-00005F140000}"/>
    <cellStyle name="Cálculo 2 2 2 2 2 2 7" xfId="38081" xr:uid="{00000000-0005-0000-0000-000060140000}"/>
    <cellStyle name="Cálculo 2 2 2 2 2 3" xfId="3476" xr:uid="{00000000-0005-0000-0000-000061140000}"/>
    <cellStyle name="Cálculo 2 2 2 2 2 3 2" xfId="17426" xr:uid="{00000000-0005-0000-0000-000062140000}"/>
    <cellStyle name="Cálculo 2 2 2 2 2 3 3" xfId="25310" xr:uid="{00000000-0005-0000-0000-000063140000}"/>
    <cellStyle name="Cálculo 2 2 2 2 2 3 4" xfId="12136" xr:uid="{00000000-0005-0000-0000-000064140000}"/>
    <cellStyle name="Cálculo 2 2 2 2 2 3 5" xfId="38084" xr:uid="{00000000-0005-0000-0000-000065140000}"/>
    <cellStyle name="Cálculo 2 2 2 2 2 4" xfId="3477" xr:uid="{00000000-0005-0000-0000-000066140000}"/>
    <cellStyle name="Cálculo 2 2 2 2 2 4 2" xfId="17427" xr:uid="{00000000-0005-0000-0000-000067140000}"/>
    <cellStyle name="Cálculo 2 2 2 2 2 4 3" xfId="25311" xr:uid="{00000000-0005-0000-0000-000068140000}"/>
    <cellStyle name="Cálculo 2 2 2 2 2 4 4" xfId="12137" xr:uid="{00000000-0005-0000-0000-000069140000}"/>
    <cellStyle name="Cálculo 2 2 2 2 2 4 5" xfId="38085" xr:uid="{00000000-0005-0000-0000-00006A140000}"/>
    <cellStyle name="Cálculo 2 2 2 2 2 5" xfId="17422" xr:uid="{00000000-0005-0000-0000-00006B140000}"/>
    <cellStyle name="Cálculo 2 2 2 2 2 6" xfId="25306" xr:uid="{00000000-0005-0000-0000-00006C140000}"/>
    <cellStyle name="Cálculo 2 2 2 2 2 7" xfId="12134" xr:uid="{00000000-0005-0000-0000-00006D140000}"/>
    <cellStyle name="Cálculo 2 2 2 2 2 8" xfId="38080" xr:uid="{00000000-0005-0000-0000-00006E140000}"/>
    <cellStyle name="Cálculo 2 2 2 2 3" xfId="3478" xr:uid="{00000000-0005-0000-0000-00006F140000}"/>
    <cellStyle name="Cálculo 2 2 2 2 3 2" xfId="3479" xr:uid="{00000000-0005-0000-0000-000070140000}"/>
    <cellStyle name="Cálculo 2 2 2 2 3 2 2" xfId="3480" xr:uid="{00000000-0005-0000-0000-000071140000}"/>
    <cellStyle name="Cálculo 2 2 2 2 3 2 2 2" xfId="25314" xr:uid="{00000000-0005-0000-0000-000072140000}"/>
    <cellStyle name="Cálculo 2 2 2 2 3 2 2 3" xfId="17428" xr:uid="{00000000-0005-0000-0000-000073140000}"/>
    <cellStyle name="Cálculo 2 2 2 2 3 2 2 4" xfId="38088" xr:uid="{00000000-0005-0000-0000-000074140000}"/>
    <cellStyle name="Cálculo 2 2 2 2 3 2 3" xfId="3481" xr:uid="{00000000-0005-0000-0000-000075140000}"/>
    <cellStyle name="Cálculo 2 2 2 2 3 2 3 2" xfId="25315" xr:uid="{00000000-0005-0000-0000-000076140000}"/>
    <cellStyle name="Cálculo 2 2 2 2 3 2 3 3" xfId="17429" xr:uid="{00000000-0005-0000-0000-000077140000}"/>
    <cellStyle name="Cálculo 2 2 2 2 3 2 3 4" xfId="38089" xr:uid="{00000000-0005-0000-0000-000078140000}"/>
    <cellStyle name="Cálculo 2 2 2 2 3 2 4" xfId="25313" xr:uid="{00000000-0005-0000-0000-000079140000}"/>
    <cellStyle name="Cálculo 2 2 2 2 3 2 5" xfId="12139" xr:uid="{00000000-0005-0000-0000-00007A140000}"/>
    <cellStyle name="Cálculo 2 2 2 2 3 2 6" xfId="38087" xr:uid="{00000000-0005-0000-0000-00007B140000}"/>
    <cellStyle name="Cálculo 2 2 2 2 3 3" xfId="3482" xr:uid="{00000000-0005-0000-0000-00007C140000}"/>
    <cellStyle name="Cálculo 2 2 2 2 3 3 2" xfId="25316" xr:uid="{00000000-0005-0000-0000-00007D140000}"/>
    <cellStyle name="Cálculo 2 2 2 2 3 3 3" xfId="12140" xr:uid="{00000000-0005-0000-0000-00007E140000}"/>
    <cellStyle name="Cálculo 2 2 2 2 3 3 4" xfId="38090" xr:uid="{00000000-0005-0000-0000-00007F140000}"/>
    <cellStyle name="Cálculo 2 2 2 2 3 4" xfId="3483" xr:uid="{00000000-0005-0000-0000-000080140000}"/>
    <cellStyle name="Cálculo 2 2 2 2 3 4 2" xfId="25317" xr:uid="{00000000-0005-0000-0000-000081140000}"/>
    <cellStyle name="Cálculo 2 2 2 2 3 4 3" xfId="12141" xr:uid="{00000000-0005-0000-0000-000082140000}"/>
    <cellStyle name="Cálculo 2 2 2 2 3 4 4" xfId="38091" xr:uid="{00000000-0005-0000-0000-000083140000}"/>
    <cellStyle name="Cálculo 2 2 2 2 3 5" xfId="25312" xr:uid="{00000000-0005-0000-0000-000084140000}"/>
    <cellStyle name="Cálculo 2 2 2 2 3 6" xfId="12138" xr:uid="{00000000-0005-0000-0000-000085140000}"/>
    <cellStyle name="Cálculo 2 2 2 2 3 7" xfId="38086" xr:uid="{00000000-0005-0000-0000-000086140000}"/>
    <cellStyle name="Cálculo 2 2 2 2 4" xfId="3484" xr:uid="{00000000-0005-0000-0000-000087140000}"/>
    <cellStyle name="Cálculo 2 2 2 2 4 2" xfId="3485" xr:uid="{00000000-0005-0000-0000-000088140000}"/>
    <cellStyle name="Cálculo 2 2 2 2 4 2 2" xfId="25319" xr:uid="{00000000-0005-0000-0000-000089140000}"/>
    <cellStyle name="Cálculo 2 2 2 2 4 2 3" xfId="17430" xr:uid="{00000000-0005-0000-0000-00008A140000}"/>
    <cellStyle name="Cálculo 2 2 2 2 4 2 4" xfId="38093" xr:uid="{00000000-0005-0000-0000-00008B140000}"/>
    <cellStyle name="Cálculo 2 2 2 2 4 3" xfId="3486" xr:uid="{00000000-0005-0000-0000-00008C140000}"/>
    <cellStyle name="Cálculo 2 2 2 2 4 3 2" xfId="25320" xr:uid="{00000000-0005-0000-0000-00008D140000}"/>
    <cellStyle name="Cálculo 2 2 2 2 4 3 3" xfId="17431" xr:uid="{00000000-0005-0000-0000-00008E140000}"/>
    <cellStyle name="Cálculo 2 2 2 2 4 3 4" xfId="38094" xr:uid="{00000000-0005-0000-0000-00008F140000}"/>
    <cellStyle name="Cálculo 2 2 2 2 4 4" xfId="25318" xr:uid="{00000000-0005-0000-0000-000090140000}"/>
    <cellStyle name="Cálculo 2 2 2 2 4 5" xfId="12142" xr:uid="{00000000-0005-0000-0000-000091140000}"/>
    <cellStyle name="Cálculo 2 2 2 2 4 6" xfId="38092" xr:uid="{00000000-0005-0000-0000-000092140000}"/>
    <cellStyle name="Cálculo 2 2 2 2 5" xfId="3487" xr:uid="{00000000-0005-0000-0000-000093140000}"/>
    <cellStyle name="Cálculo 2 2 2 2 5 2" xfId="3488" xr:uid="{00000000-0005-0000-0000-000094140000}"/>
    <cellStyle name="Cálculo 2 2 2 2 5 2 2" xfId="25322" xr:uid="{00000000-0005-0000-0000-000095140000}"/>
    <cellStyle name="Cálculo 2 2 2 2 5 2 3" xfId="17433" xr:uid="{00000000-0005-0000-0000-000096140000}"/>
    <cellStyle name="Cálculo 2 2 2 2 5 2 4" xfId="38096" xr:uid="{00000000-0005-0000-0000-000097140000}"/>
    <cellStyle name="Cálculo 2 2 2 2 5 3" xfId="3489" xr:uid="{00000000-0005-0000-0000-000098140000}"/>
    <cellStyle name="Cálculo 2 2 2 2 5 3 2" xfId="25323" xr:uid="{00000000-0005-0000-0000-000099140000}"/>
    <cellStyle name="Cálculo 2 2 2 2 5 3 3" xfId="17434" xr:uid="{00000000-0005-0000-0000-00009A140000}"/>
    <cellStyle name="Cálculo 2 2 2 2 5 3 4" xfId="38097" xr:uid="{00000000-0005-0000-0000-00009B140000}"/>
    <cellStyle name="Cálculo 2 2 2 2 5 4" xfId="25321" xr:uid="{00000000-0005-0000-0000-00009C140000}"/>
    <cellStyle name="Cálculo 2 2 2 2 5 5" xfId="17432" xr:uid="{00000000-0005-0000-0000-00009D140000}"/>
    <cellStyle name="Cálculo 2 2 2 2 5 6" xfId="38095" xr:uid="{00000000-0005-0000-0000-00009E140000}"/>
    <cellStyle name="Cálculo 2 2 2 2 6" xfId="3490" xr:uid="{00000000-0005-0000-0000-00009F140000}"/>
    <cellStyle name="Cálculo 2 2 2 2 6 2" xfId="25324" xr:uid="{00000000-0005-0000-0000-0000A0140000}"/>
    <cellStyle name="Cálculo 2 2 2 2 6 3" xfId="17435" xr:uid="{00000000-0005-0000-0000-0000A1140000}"/>
    <cellStyle name="Cálculo 2 2 2 2 6 4" xfId="38098" xr:uid="{00000000-0005-0000-0000-0000A2140000}"/>
    <cellStyle name="Cálculo 2 2 2 2 7" xfId="3491" xr:uid="{00000000-0005-0000-0000-0000A3140000}"/>
    <cellStyle name="Cálculo 2 2 2 2 7 2" xfId="25325" xr:uid="{00000000-0005-0000-0000-0000A4140000}"/>
    <cellStyle name="Cálculo 2 2 2 2 7 3" xfId="17436" xr:uid="{00000000-0005-0000-0000-0000A5140000}"/>
    <cellStyle name="Cálculo 2 2 2 2 7 4" xfId="38099" xr:uid="{00000000-0005-0000-0000-0000A6140000}"/>
    <cellStyle name="Cálculo 2 2 2 2 8" xfId="23105" xr:uid="{00000000-0005-0000-0000-0000A7140000}"/>
    <cellStyle name="Cálculo 2 2 2 2 8 2" xfId="45972" xr:uid="{00000000-0005-0000-0000-0000A8140000}"/>
    <cellStyle name="Cálculo 2 2 2 2 9" xfId="11050" xr:uid="{00000000-0005-0000-0000-0000A9140000}"/>
    <cellStyle name="Cálculo 2 2 2 3" xfId="3492" xr:uid="{00000000-0005-0000-0000-0000AA140000}"/>
    <cellStyle name="Cálculo 2 2 2 3 2" xfId="3493" xr:uid="{00000000-0005-0000-0000-0000AB140000}"/>
    <cellStyle name="Cálculo 2 2 2 3 2 2" xfId="3494" xr:uid="{00000000-0005-0000-0000-0000AC140000}"/>
    <cellStyle name="Cálculo 2 2 2 3 2 2 2" xfId="25328" xr:uid="{00000000-0005-0000-0000-0000AD140000}"/>
    <cellStyle name="Cálculo 2 2 2 3 2 2 3" xfId="17439" xr:uid="{00000000-0005-0000-0000-0000AE140000}"/>
    <cellStyle name="Cálculo 2 2 2 3 2 2 4" xfId="38102" xr:uid="{00000000-0005-0000-0000-0000AF140000}"/>
    <cellStyle name="Cálculo 2 2 2 3 2 3" xfId="3495" xr:uid="{00000000-0005-0000-0000-0000B0140000}"/>
    <cellStyle name="Cálculo 2 2 2 3 2 3 2" xfId="25329" xr:uid="{00000000-0005-0000-0000-0000B1140000}"/>
    <cellStyle name="Cálculo 2 2 2 3 2 3 3" xfId="17440" xr:uid="{00000000-0005-0000-0000-0000B2140000}"/>
    <cellStyle name="Cálculo 2 2 2 3 2 3 4" xfId="38103" xr:uid="{00000000-0005-0000-0000-0000B3140000}"/>
    <cellStyle name="Cálculo 2 2 2 3 2 4" xfId="17438" xr:uid="{00000000-0005-0000-0000-0000B4140000}"/>
    <cellStyle name="Cálculo 2 2 2 3 2 5" xfId="25327" xr:uid="{00000000-0005-0000-0000-0000B5140000}"/>
    <cellStyle name="Cálculo 2 2 2 3 2 6" xfId="12144" xr:uid="{00000000-0005-0000-0000-0000B6140000}"/>
    <cellStyle name="Cálculo 2 2 2 3 2 7" xfId="38101" xr:uid="{00000000-0005-0000-0000-0000B7140000}"/>
    <cellStyle name="Cálculo 2 2 2 3 3" xfId="3496" xr:uid="{00000000-0005-0000-0000-0000B8140000}"/>
    <cellStyle name="Cálculo 2 2 2 3 3 2" xfId="17441" xr:uid="{00000000-0005-0000-0000-0000B9140000}"/>
    <cellStyle name="Cálculo 2 2 2 3 3 3" xfId="25330" xr:uid="{00000000-0005-0000-0000-0000BA140000}"/>
    <cellStyle name="Cálculo 2 2 2 3 3 4" xfId="12145" xr:uid="{00000000-0005-0000-0000-0000BB140000}"/>
    <cellStyle name="Cálculo 2 2 2 3 3 5" xfId="38104" xr:uid="{00000000-0005-0000-0000-0000BC140000}"/>
    <cellStyle name="Cálculo 2 2 2 3 4" xfId="3497" xr:uid="{00000000-0005-0000-0000-0000BD140000}"/>
    <cellStyle name="Cálculo 2 2 2 3 4 2" xfId="17442" xr:uid="{00000000-0005-0000-0000-0000BE140000}"/>
    <cellStyle name="Cálculo 2 2 2 3 4 3" xfId="25331" xr:uid="{00000000-0005-0000-0000-0000BF140000}"/>
    <cellStyle name="Cálculo 2 2 2 3 4 4" xfId="12146" xr:uid="{00000000-0005-0000-0000-0000C0140000}"/>
    <cellStyle name="Cálculo 2 2 2 3 4 5" xfId="38105" xr:uid="{00000000-0005-0000-0000-0000C1140000}"/>
    <cellStyle name="Cálculo 2 2 2 3 5" xfId="17437" xr:uid="{00000000-0005-0000-0000-0000C2140000}"/>
    <cellStyle name="Cálculo 2 2 2 3 5 2" xfId="45973" xr:uid="{00000000-0005-0000-0000-0000C3140000}"/>
    <cellStyle name="Cálculo 2 2 2 3 6" xfId="25326" xr:uid="{00000000-0005-0000-0000-0000C4140000}"/>
    <cellStyle name="Cálculo 2 2 2 3 7" xfId="12143" xr:uid="{00000000-0005-0000-0000-0000C5140000}"/>
    <cellStyle name="Cálculo 2 2 2 3 8" xfId="38100" xr:uid="{00000000-0005-0000-0000-0000C6140000}"/>
    <cellStyle name="Cálculo 2 2 2 4" xfId="3498" xr:uid="{00000000-0005-0000-0000-0000C7140000}"/>
    <cellStyle name="Cálculo 2 2 2 4 2" xfId="3499" xr:uid="{00000000-0005-0000-0000-0000C8140000}"/>
    <cellStyle name="Cálculo 2 2 2 4 2 2" xfId="3500" xr:uid="{00000000-0005-0000-0000-0000C9140000}"/>
    <cellStyle name="Cálculo 2 2 2 4 2 2 2" xfId="25334" xr:uid="{00000000-0005-0000-0000-0000CA140000}"/>
    <cellStyle name="Cálculo 2 2 2 4 2 2 3" xfId="17443" xr:uid="{00000000-0005-0000-0000-0000CB140000}"/>
    <cellStyle name="Cálculo 2 2 2 4 2 2 4" xfId="38108" xr:uid="{00000000-0005-0000-0000-0000CC140000}"/>
    <cellStyle name="Cálculo 2 2 2 4 2 3" xfId="3501" xr:uid="{00000000-0005-0000-0000-0000CD140000}"/>
    <cellStyle name="Cálculo 2 2 2 4 2 3 2" xfId="25335" xr:uid="{00000000-0005-0000-0000-0000CE140000}"/>
    <cellStyle name="Cálculo 2 2 2 4 2 3 3" xfId="17444" xr:uid="{00000000-0005-0000-0000-0000CF140000}"/>
    <cellStyle name="Cálculo 2 2 2 4 2 3 4" xfId="38109" xr:uid="{00000000-0005-0000-0000-0000D0140000}"/>
    <cellStyle name="Cálculo 2 2 2 4 2 4" xfId="25333" xr:uid="{00000000-0005-0000-0000-0000D1140000}"/>
    <cellStyle name="Cálculo 2 2 2 4 2 5" xfId="12148" xr:uid="{00000000-0005-0000-0000-0000D2140000}"/>
    <cellStyle name="Cálculo 2 2 2 4 2 6" xfId="38107" xr:uid="{00000000-0005-0000-0000-0000D3140000}"/>
    <cellStyle name="Cálculo 2 2 2 4 3" xfId="3502" xr:uid="{00000000-0005-0000-0000-0000D4140000}"/>
    <cellStyle name="Cálculo 2 2 2 4 3 2" xfId="25336" xr:uid="{00000000-0005-0000-0000-0000D5140000}"/>
    <cellStyle name="Cálculo 2 2 2 4 3 3" xfId="12149" xr:uid="{00000000-0005-0000-0000-0000D6140000}"/>
    <cellStyle name="Cálculo 2 2 2 4 3 4" xfId="38110" xr:uid="{00000000-0005-0000-0000-0000D7140000}"/>
    <cellStyle name="Cálculo 2 2 2 4 4" xfId="3503" xr:uid="{00000000-0005-0000-0000-0000D8140000}"/>
    <cellStyle name="Cálculo 2 2 2 4 4 2" xfId="25337" xr:uid="{00000000-0005-0000-0000-0000D9140000}"/>
    <cellStyle name="Cálculo 2 2 2 4 4 3" xfId="12150" xr:uid="{00000000-0005-0000-0000-0000DA140000}"/>
    <cellStyle name="Cálculo 2 2 2 4 4 4" xfId="38111" xr:uid="{00000000-0005-0000-0000-0000DB140000}"/>
    <cellStyle name="Cálculo 2 2 2 4 5" xfId="25332" xr:uid="{00000000-0005-0000-0000-0000DC140000}"/>
    <cellStyle name="Cálculo 2 2 2 4 5 2" xfId="46395" xr:uid="{00000000-0005-0000-0000-0000DD140000}"/>
    <cellStyle name="Cálculo 2 2 2 4 6" xfId="12147" xr:uid="{00000000-0005-0000-0000-0000DE140000}"/>
    <cellStyle name="Cálculo 2 2 2 4 7" xfId="38106" xr:uid="{00000000-0005-0000-0000-0000DF140000}"/>
    <cellStyle name="Cálculo 2 2 2 5" xfId="3504" xr:uid="{00000000-0005-0000-0000-0000E0140000}"/>
    <cellStyle name="Cálculo 2 2 2 5 2" xfId="3505" xr:uid="{00000000-0005-0000-0000-0000E1140000}"/>
    <cellStyle name="Cálculo 2 2 2 5 2 2" xfId="25339" xr:uid="{00000000-0005-0000-0000-0000E2140000}"/>
    <cellStyle name="Cálculo 2 2 2 5 2 3" xfId="17445" xr:uid="{00000000-0005-0000-0000-0000E3140000}"/>
    <cellStyle name="Cálculo 2 2 2 5 2 4" xfId="38113" xr:uid="{00000000-0005-0000-0000-0000E4140000}"/>
    <cellStyle name="Cálculo 2 2 2 5 3" xfId="3506" xr:uid="{00000000-0005-0000-0000-0000E5140000}"/>
    <cellStyle name="Cálculo 2 2 2 5 3 2" xfId="25340" xr:uid="{00000000-0005-0000-0000-0000E6140000}"/>
    <cellStyle name="Cálculo 2 2 2 5 3 3" xfId="17446" xr:uid="{00000000-0005-0000-0000-0000E7140000}"/>
    <cellStyle name="Cálculo 2 2 2 5 3 4" xfId="38114" xr:uid="{00000000-0005-0000-0000-0000E8140000}"/>
    <cellStyle name="Cálculo 2 2 2 5 4" xfId="25338" xr:uid="{00000000-0005-0000-0000-0000E9140000}"/>
    <cellStyle name="Cálculo 2 2 2 5 5" xfId="12151" xr:uid="{00000000-0005-0000-0000-0000EA140000}"/>
    <cellStyle name="Cálculo 2 2 2 5 6" xfId="38112" xr:uid="{00000000-0005-0000-0000-0000EB140000}"/>
    <cellStyle name="Cálculo 2 2 2 6" xfId="3507" xr:uid="{00000000-0005-0000-0000-0000EC140000}"/>
    <cellStyle name="Cálculo 2 2 2 6 2" xfId="25341" xr:uid="{00000000-0005-0000-0000-0000ED140000}"/>
    <cellStyle name="Cálculo 2 2 2 6 3" xfId="17447" xr:uid="{00000000-0005-0000-0000-0000EE140000}"/>
    <cellStyle name="Cálculo 2 2 2 6 4" xfId="38115" xr:uid="{00000000-0005-0000-0000-0000EF140000}"/>
    <cellStyle name="Cálculo 2 2 2 7" xfId="3508" xr:uid="{00000000-0005-0000-0000-0000F0140000}"/>
    <cellStyle name="Cálculo 2 2 2 7 2" xfId="25342" xr:uid="{00000000-0005-0000-0000-0000F1140000}"/>
    <cellStyle name="Cálculo 2 2 2 7 3" xfId="17448" xr:uid="{00000000-0005-0000-0000-0000F2140000}"/>
    <cellStyle name="Cálculo 2 2 2 7 4" xfId="38116" xr:uid="{00000000-0005-0000-0000-0000F3140000}"/>
    <cellStyle name="Cálculo 2 2 2 8" xfId="3509" xr:uid="{00000000-0005-0000-0000-0000F4140000}"/>
    <cellStyle name="Cálculo 2 2 2 8 2" xfId="25343" xr:uid="{00000000-0005-0000-0000-0000F5140000}"/>
    <cellStyle name="Cálculo 2 2 2 8 3" xfId="17449" xr:uid="{00000000-0005-0000-0000-0000F6140000}"/>
    <cellStyle name="Cálculo 2 2 2 8 4" xfId="38117" xr:uid="{00000000-0005-0000-0000-0000F7140000}"/>
    <cellStyle name="Cálculo 2 2 2 9" xfId="3510" xr:uid="{00000000-0005-0000-0000-0000F8140000}"/>
    <cellStyle name="Cálculo 2 2 2 9 2" xfId="25344" xr:uid="{00000000-0005-0000-0000-0000F9140000}"/>
    <cellStyle name="Cálculo 2 2 2 9 3" xfId="17450" xr:uid="{00000000-0005-0000-0000-0000FA140000}"/>
    <cellStyle name="Cálculo 2 2 2 9 4" xfId="38118" xr:uid="{00000000-0005-0000-0000-0000FB140000}"/>
    <cellStyle name="Cálculo 2 2 20" xfId="3511" xr:uid="{00000000-0005-0000-0000-0000FC140000}"/>
    <cellStyle name="Cálculo 2 2 20 2" xfId="25345" xr:uid="{00000000-0005-0000-0000-0000FD140000}"/>
    <cellStyle name="Cálculo 2 2 20 3" xfId="17451" xr:uid="{00000000-0005-0000-0000-0000FE140000}"/>
    <cellStyle name="Cálculo 2 2 20 4" xfId="38119" xr:uid="{00000000-0005-0000-0000-0000FF140000}"/>
    <cellStyle name="Cálculo 2 2 21" xfId="3512" xr:uid="{00000000-0005-0000-0000-000000150000}"/>
    <cellStyle name="Cálculo 2 2 21 2" xfId="25346" xr:uid="{00000000-0005-0000-0000-000001150000}"/>
    <cellStyle name="Cálculo 2 2 21 3" xfId="17452" xr:uid="{00000000-0005-0000-0000-000002150000}"/>
    <cellStyle name="Cálculo 2 2 21 4" xfId="38120" xr:uid="{00000000-0005-0000-0000-000003150000}"/>
    <cellStyle name="Cálculo 2 2 22" xfId="3513" xr:uid="{00000000-0005-0000-0000-000004150000}"/>
    <cellStyle name="Cálculo 2 2 22 2" xfId="25347" xr:uid="{00000000-0005-0000-0000-000005150000}"/>
    <cellStyle name="Cálculo 2 2 22 3" xfId="17453" xr:uid="{00000000-0005-0000-0000-000006150000}"/>
    <cellStyle name="Cálculo 2 2 22 4" xfId="38121" xr:uid="{00000000-0005-0000-0000-000007150000}"/>
    <cellStyle name="Cálculo 2 2 23" xfId="3514" xr:uid="{00000000-0005-0000-0000-000008150000}"/>
    <cellStyle name="Cálculo 2 2 23 2" xfId="25348" xr:uid="{00000000-0005-0000-0000-000009150000}"/>
    <cellStyle name="Cálculo 2 2 23 3" xfId="17454" xr:uid="{00000000-0005-0000-0000-00000A150000}"/>
    <cellStyle name="Cálculo 2 2 23 4" xfId="38122" xr:uid="{00000000-0005-0000-0000-00000B150000}"/>
    <cellStyle name="Cálculo 2 2 24" xfId="14997" xr:uid="{00000000-0005-0000-0000-00000C150000}"/>
    <cellStyle name="Cálculo 2 2 24 2" xfId="45344" xr:uid="{00000000-0005-0000-0000-00000D150000}"/>
    <cellStyle name="Cálculo 2 2 25" xfId="11048" xr:uid="{00000000-0005-0000-0000-00000E150000}"/>
    <cellStyle name="Cálculo 2 2 26" xfId="35345" xr:uid="{00000000-0005-0000-0000-00000F150000}"/>
    <cellStyle name="Cálculo 2 2 3" xfId="119" xr:uid="{00000000-0005-0000-0000-000010150000}"/>
    <cellStyle name="Cálculo 2 2 3 10" xfId="11051" xr:uid="{00000000-0005-0000-0000-000011150000}"/>
    <cellStyle name="Cálculo 2 2 3 11" xfId="35348" xr:uid="{00000000-0005-0000-0000-000012150000}"/>
    <cellStyle name="Cálculo 2 2 3 2" xfId="3515" xr:uid="{00000000-0005-0000-0000-000013150000}"/>
    <cellStyle name="Cálculo 2 2 3 2 2" xfId="3516" xr:uid="{00000000-0005-0000-0000-000014150000}"/>
    <cellStyle name="Cálculo 2 2 3 2 2 2" xfId="3517" xr:uid="{00000000-0005-0000-0000-000015150000}"/>
    <cellStyle name="Cálculo 2 2 3 2 2 2 2" xfId="25351" xr:uid="{00000000-0005-0000-0000-000016150000}"/>
    <cellStyle name="Cálculo 2 2 3 2 2 2 3" xfId="17457" xr:uid="{00000000-0005-0000-0000-000017150000}"/>
    <cellStyle name="Cálculo 2 2 3 2 2 2 4" xfId="38125" xr:uid="{00000000-0005-0000-0000-000018150000}"/>
    <cellStyle name="Cálculo 2 2 3 2 2 3" xfId="3518" xr:uid="{00000000-0005-0000-0000-000019150000}"/>
    <cellStyle name="Cálculo 2 2 3 2 2 3 2" xfId="25352" xr:uid="{00000000-0005-0000-0000-00001A150000}"/>
    <cellStyle name="Cálculo 2 2 3 2 2 3 3" xfId="17458" xr:uid="{00000000-0005-0000-0000-00001B150000}"/>
    <cellStyle name="Cálculo 2 2 3 2 2 3 4" xfId="38126" xr:uid="{00000000-0005-0000-0000-00001C150000}"/>
    <cellStyle name="Cálculo 2 2 3 2 2 4" xfId="17456" xr:uid="{00000000-0005-0000-0000-00001D150000}"/>
    <cellStyle name="Cálculo 2 2 3 2 2 5" xfId="25350" xr:uid="{00000000-0005-0000-0000-00001E150000}"/>
    <cellStyle name="Cálculo 2 2 3 2 2 6" xfId="12153" xr:uid="{00000000-0005-0000-0000-00001F150000}"/>
    <cellStyle name="Cálculo 2 2 3 2 2 7" xfId="38124" xr:uid="{00000000-0005-0000-0000-000020150000}"/>
    <cellStyle name="Cálculo 2 2 3 2 3" xfId="3519" xr:uid="{00000000-0005-0000-0000-000021150000}"/>
    <cellStyle name="Cálculo 2 2 3 2 3 2" xfId="17459" xr:uid="{00000000-0005-0000-0000-000022150000}"/>
    <cellStyle name="Cálculo 2 2 3 2 3 3" xfId="25353" xr:uid="{00000000-0005-0000-0000-000023150000}"/>
    <cellStyle name="Cálculo 2 2 3 2 3 4" xfId="12154" xr:uid="{00000000-0005-0000-0000-000024150000}"/>
    <cellStyle name="Cálculo 2 2 3 2 3 5" xfId="38127" xr:uid="{00000000-0005-0000-0000-000025150000}"/>
    <cellStyle name="Cálculo 2 2 3 2 4" xfId="3520" xr:uid="{00000000-0005-0000-0000-000026150000}"/>
    <cellStyle name="Cálculo 2 2 3 2 4 2" xfId="17460" xr:uid="{00000000-0005-0000-0000-000027150000}"/>
    <cellStyle name="Cálculo 2 2 3 2 4 3" xfId="25354" xr:uid="{00000000-0005-0000-0000-000028150000}"/>
    <cellStyle name="Cálculo 2 2 3 2 4 4" xfId="12155" xr:uid="{00000000-0005-0000-0000-000029150000}"/>
    <cellStyle name="Cálculo 2 2 3 2 4 5" xfId="38128" xr:uid="{00000000-0005-0000-0000-00002A150000}"/>
    <cellStyle name="Cálculo 2 2 3 2 5" xfId="17455" xr:uid="{00000000-0005-0000-0000-00002B150000}"/>
    <cellStyle name="Cálculo 2 2 3 2 6" xfId="25349" xr:uid="{00000000-0005-0000-0000-00002C150000}"/>
    <cellStyle name="Cálculo 2 2 3 2 7" xfId="12152" xr:uid="{00000000-0005-0000-0000-00002D150000}"/>
    <cellStyle name="Cálculo 2 2 3 2 8" xfId="38123" xr:uid="{00000000-0005-0000-0000-00002E150000}"/>
    <cellStyle name="Cálculo 2 2 3 3" xfId="3521" xr:uid="{00000000-0005-0000-0000-00002F150000}"/>
    <cellStyle name="Cálculo 2 2 3 3 2" xfId="3522" xr:uid="{00000000-0005-0000-0000-000030150000}"/>
    <cellStyle name="Cálculo 2 2 3 3 2 2" xfId="3523" xr:uid="{00000000-0005-0000-0000-000031150000}"/>
    <cellStyle name="Cálculo 2 2 3 3 2 2 2" xfId="25357" xr:uid="{00000000-0005-0000-0000-000032150000}"/>
    <cellStyle name="Cálculo 2 2 3 3 2 2 3" xfId="17461" xr:uid="{00000000-0005-0000-0000-000033150000}"/>
    <cellStyle name="Cálculo 2 2 3 3 2 2 4" xfId="38131" xr:uid="{00000000-0005-0000-0000-000034150000}"/>
    <cellStyle name="Cálculo 2 2 3 3 2 3" xfId="3524" xr:uid="{00000000-0005-0000-0000-000035150000}"/>
    <cellStyle name="Cálculo 2 2 3 3 2 3 2" xfId="25358" xr:uid="{00000000-0005-0000-0000-000036150000}"/>
    <cellStyle name="Cálculo 2 2 3 3 2 3 3" xfId="17462" xr:uid="{00000000-0005-0000-0000-000037150000}"/>
    <cellStyle name="Cálculo 2 2 3 3 2 3 4" xfId="38132" xr:uid="{00000000-0005-0000-0000-000038150000}"/>
    <cellStyle name="Cálculo 2 2 3 3 2 4" xfId="25356" xr:uid="{00000000-0005-0000-0000-000039150000}"/>
    <cellStyle name="Cálculo 2 2 3 3 2 5" xfId="12157" xr:uid="{00000000-0005-0000-0000-00003A150000}"/>
    <cellStyle name="Cálculo 2 2 3 3 2 6" xfId="38130" xr:uid="{00000000-0005-0000-0000-00003B150000}"/>
    <cellStyle name="Cálculo 2 2 3 3 3" xfId="3525" xr:uid="{00000000-0005-0000-0000-00003C150000}"/>
    <cellStyle name="Cálculo 2 2 3 3 3 2" xfId="25359" xr:uid="{00000000-0005-0000-0000-00003D150000}"/>
    <cellStyle name="Cálculo 2 2 3 3 3 3" xfId="12158" xr:uid="{00000000-0005-0000-0000-00003E150000}"/>
    <cellStyle name="Cálculo 2 2 3 3 3 4" xfId="38133" xr:uid="{00000000-0005-0000-0000-00003F150000}"/>
    <cellStyle name="Cálculo 2 2 3 3 4" xfId="3526" xr:uid="{00000000-0005-0000-0000-000040150000}"/>
    <cellStyle name="Cálculo 2 2 3 3 4 2" xfId="25360" xr:uid="{00000000-0005-0000-0000-000041150000}"/>
    <cellStyle name="Cálculo 2 2 3 3 4 3" xfId="12159" xr:uid="{00000000-0005-0000-0000-000042150000}"/>
    <cellStyle name="Cálculo 2 2 3 3 4 4" xfId="38134" xr:uid="{00000000-0005-0000-0000-000043150000}"/>
    <cellStyle name="Cálculo 2 2 3 3 5" xfId="25355" xr:uid="{00000000-0005-0000-0000-000044150000}"/>
    <cellStyle name="Cálculo 2 2 3 3 6" xfId="12156" xr:uid="{00000000-0005-0000-0000-000045150000}"/>
    <cellStyle name="Cálculo 2 2 3 3 7" xfId="38129" xr:uid="{00000000-0005-0000-0000-000046150000}"/>
    <cellStyle name="Cálculo 2 2 3 4" xfId="3527" xr:uid="{00000000-0005-0000-0000-000047150000}"/>
    <cellStyle name="Cálculo 2 2 3 4 2" xfId="3528" xr:uid="{00000000-0005-0000-0000-000048150000}"/>
    <cellStyle name="Cálculo 2 2 3 4 2 2" xfId="25362" xr:uid="{00000000-0005-0000-0000-000049150000}"/>
    <cellStyle name="Cálculo 2 2 3 4 2 3" xfId="17463" xr:uid="{00000000-0005-0000-0000-00004A150000}"/>
    <cellStyle name="Cálculo 2 2 3 4 2 4" xfId="38136" xr:uid="{00000000-0005-0000-0000-00004B150000}"/>
    <cellStyle name="Cálculo 2 2 3 4 3" xfId="3529" xr:uid="{00000000-0005-0000-0000-00004C150000}"/>
    <cellStyle name="Cálculo 2 2 3 4 3 2" xfId="25363" xr:uid="{00000000-0005-0000-0000-00004D150000}"/>
    <cellStyle name="Cálculo 2 2 3 4 3 3" xfId="17464" xr:uid="{00000000-0005-0000-0000-00004E150000}"/>
    <cellStyle name="Cálculo 2 2 3 4 3 4" xfId="38137" xr:uid="{00000000-0005-0000-0000-00004F150000}"/>
    <cellStyle name="Cálculo 2 2 3 4 4" xfId="25361" xr:uid="{00000000-0005-0000-0000-000050150000}"/>
    <cellStyle name="Cálculo 2 2 3 4 5" xfId="12160" xr:uid="{00000000-0005-0000-0000-000051150000}"/>
    <cellStyle name="Cálculo 2 2 3 4 6" xfId="38135" xr:uid="{00000000-0005-0000-0000-000052150000}"/>
    <cellStyle name="Cálculo 2 2 3 5" xfId="3530" xr:uid="{00000000-0005-0000-0000-000053150000}"/>
    <cellStyle name="Cálculo 2 2 3 5 2" xfId="25364" xr:uid="{00000000-0005-0000-0000-000054150000}"/>
    <cellStyle name="Cálculo 2 2 3 5 3" xfId="17465" xr:uid="{00000000-0005-0000-0000-000055150000}"/>
    <cellStyle name="Cálculo 2 2 3 5 4" xfId="38138" xr:uid="{00000000-0005-0000-0000-000056150000}"/>
    <cellStyle name="Cálculo 2 2 3 6" xfId="3531" xr:uid="{00000000-0005-0000-0000-000057150000}"/>
    <cellStyle name="Cálculo 2 2 3 6 2" xfId="25365" xr:uid="{00000000-0005-0000-0000-000058150000}"/>
    <cellStyle name="Cálculo 2 2 3 6 3" xfId="17466" xr:uid="{00000000-0005-0000-0000-000059150000}"/>
    <cellStyle name="Cálculo 2 2 3 6 4" xfId="38139" xr:uid="{00000000-0005-0000-0000-00005A150000}"/>
    <cellStyle name="Cálculo 2 2 3 7" xfId="3532" xr:uid="{00000000-0005-0000-0000-00005B150000}"/>
    <cellStyle name="Cálculo 2 2 3 7 2" xfId="25366" xr:uid="{00000000-0005-0000-0000-00005C150000}"/>
    <cellStyle name="Cálculo 2 2 3 7 3" xfId="17467" xr:uid="{00000000-0005-0000-0000-00005D150000}"/>
    <cellStyle name="Cálculo 2 2 3 7 4" xfId="38140" xr:uid="{00000000-0005-0000-0000-00005E150000}"/>
    <cellStyle name="Cálculo 2 2 3 8" xfId="3533" xr:uid="{00000000-0005-0000-0000-00005F150000}"/>
    <cellStyle name="Cálculo 2 2 3 8 2" xfId="25367" xr:uid="{00000000-0005-0000-0000-000060150000}"/>
    <cellStyle name="Cálculo 2 2 3 8 3" xfId="17468" xr:uid="{00000000-0005-0000-0000-000061150000}"/>
    <cellStyle name="Cálculo 2 2 3 8 4" xfId="38141" xr:uid="{00000000-0005-0000-0000-000062150000}"/>
    <cellStyle name="Cálculo 2 2 3 9" xfId="23104" xr:uid="{00000000-0005-0000-0000-000063150000}"/>
    <cellStyle name="Cálculo 2 2 3 9 2" xfId="45974" xr:uid="{00000000-0005-0000-0000-000064150000}"/>
    <cellStyle name="Cálculo 2 2 4" xfId="3534" xr:uid="{00000000-0005-0000-0000-000065150000}"/>
    <cellStyle name="Cálculo 2 2 4 10" xfId="25368" xr:uid="{00000000-0005-0000-0000-000066150000}"/>
    <cellStyle name="Cálculo 2 2 4 11" xfId="12161" xr:uid="{00000000-0005-0000-0000-000067150000}"/>
    <cellStyle name="Cálculo 2 2 4 12" xfId="38142" xr:uid="{00000000-0005-0000-0000-000068150000}"/>
    <cellStyle name="Cálculo 2 2 4 2" xfId="3535" xr:uid="{00000000-0005-0000-0000-000069150000}"/>
    <cellStyle name="Cálculo 2 2 4 2 2" xfId="3536" xr:uid="{00000000-0005-0000-0000-00006A150000}"/>
    <cellStyle name="Cálculo 2 2 4 2 2 2" xfId="3537" xr:uid="{00000000-0005-0000-0000-00006B150000}"/>
    <cellStyle name="Cálculo 2 2 4 2 2 2 2" xfId="25371" xr:uid="{00000000-0005-0000-0000-00006C150000}"/>
    <cellStyle name="Cálculo 2 2 4 2 2 2 3" xfId="17472" xr:uid="{00000000-0005-0000-0000-00006D150000}"/>
    <cellStyle name="Cálculo 2 2 4 2 2 2 4" xfId="38145" xr:uid="{00000000-0005-0000-0000-00006E150000}"/>
    <cellStyle name="Cálculo 2 2 4 2 2 3" xfId="3538" xr:uid="{00000000-0005-0000-0000-00006F150000}"/>
    <cellStyle name="Cálculo 2 2 4 2 2 3 2" xfId="25372" xr:uid="{00000000-0005-0000-0000-000070150000}"/>
    <cellStyle name="Cálculo 2 2 4 2 2 3 3" xfId="17473" xr:uid="{00000000-0005-0000-0000-000071150000}"/>
    <cellStyle name="Cálculo 2 2 4 2 2 3 4" xfId="38146" xr:uid="{00000000-0005-0000-0000-000072150000}"/>
    <cellStyle name="Cálculo 2 2 4 2 2 4" xfId="25370" xr:uid="{00000000-0005-0000-0000-000073150000}"/>
    <cellStyle name="Cálculo 2 2 4 2 2 5" xfId="17471" xr:uid="{00000000-0005-0000-0000-000074150000}"/>
    <cellStyle name="Cálculo 2 2 4 2 2 6" xfId="38144" xr:uid="{00000000-0005-0000-0000-000075150000}"/>
    <cellStyle name="Cálculo 2 2 4 2 3" xfId="3539" xr:uid="{00000000-0005-0000-0000-000076150000}"/>
    <cellStyle name="Cálculo 2 2 4 2 3 2" xfId="25373" xr:uid="{00000000-0005-0000-0000-000077150000}"/>
    <cellStyle name="Cálculo 2 2 4 2 3 3" xfId="17474" xr:uid="{00000000-0005-0000-0000-000078150000}"/>
    <cellStyle name="Cálculo 2 2 4 2 3 4" xfId="38147" xr:uid="{00000000-0005-0000-0000-000079150000}"/>
    <cellStyle name="Cálculo 2 2 4 2 4" xfId="3540" xr:uid="{00000000-0005-0000-0000-00007A150000}"/>
    <cellStyle name="Cálculo 2 2 4 2 4 2" xfId="25374" xr:uid="{00000000-0005-0000-0000-00007B150000}"/>
    <cellStyle name="Cálculo 2 2 4 2 4 3" xfId="17475" xr:uid="{00000000-0005-0000-0000-00007C150000}"/>
    <cellStyle name="Cálculo 2 2 4 2 4 4" xfId="38148" xr:uid="{00000000-0005-0000-0000-00007D150000}"/>
    <cellStyle name="Cálculo 2 2 4 2 5" xfId="17470" xr:uid="{00000000-0005-0000-0000-00007E150000}"/>
    <cellStyle name="Cálculo 2 2 4 2 6" xfId="25369" xr:uid="{00000000-0005-0000-0000-00007F150000}"/>
    <cellStyle name="Cálculo 2 2 4 2 7" xfId="12162" xr:uid="{00000000-0005-0000-0000-000080150000}"/>
    <cellStyle name="Cálculo 2 2 4 2 8" xfId="38143" xr:uid="{00000000-0005-0000-0000-000081150000}"/>
    <cellStyle name="Cálculo 2 2 4 3" xfId="3541" xr:uid="{00000000-0005-0000-0000-000082150000}"/>
    <cellStyle name="Cálculo 2 2 4 3 2" xfId="3542" xr:uid="{00000000-0005-0000-0000-000083150000}"/>
    <cellStyle name="Cálculo 2 2 4 3 2 2" xfId="3543" xr:uid="{00000000-0005-0000-0000-000084150000}"/>
    <cellStyle name="Cálculo 2 2 4 3 2 2 2" xfId="25377" xr:uid="{00000000-0005-0000-0000-000085150000}"/>
    <cellStyle name="Cálculo 2 2 4 3 2 2 3" xfId="17478" xr:uid="{00000000-0005-0000-0000-000086150000}"/>
    <cellStyle name="Cálculo 2 2 4 3 2 2 4" xfId="38151" xr:uid="{00000000-0005-0000-0000-000087150000}"/>
    <cellStyle name="Cálculo 2 2 4 3 2 3" xfId="3544" xr:uid="{00000000-0005-0000-0000-000088150000}"/>
    <cellStyle name="Cálculo 2 2 4 3 2 3 2" xfId="25378" xr:uid="{00000000-0005-0000-0000-000089150000}"/>
    <cellStyle name="Cálculo 2 2 4 3 2 3 3" xfId="17479" xr:uid="{00000000-0005-0000-0000-00008A150000}"/>
    <cellStyle name="Cálculo 2 2 4 3 2 3 4" xfId="38152" xr:uid="{00000000-0005-0000-0000-00008B150000}"/>
    <cellStyle name="Cálculo 2 2 4 3 2 4" xfId="25376" xr:uid="{00000000-0005-0000-0000-00008C150000}"/>
    <cellStyle name="Cálculo 2 2 4 3 2 5" xfId="17477" xr:uid="{00000000-0005-0000-0000-00008D150000}"/>
    <cellStyle name="Cálculo 2 2 4 3 2 6" xfId="38150" xr:uid="{00000000-0005-0000-0000-00008E150000}"/>
    <cellStyle name="Cálculo 2 2 4 3 3" xfId="3545" xr:uid="{00000000-0005-0000-0000-00008F150000}"/>
    <cellStyle name="Cálculo 2 2 4 3 3 2" xfId="25379" xr:uid="{00000000-0005-0000-0000-000090150000}"/>
    <cellStyle name="Cálculo 2 2 4 3 3 3" xfId="17480" xr:uid="{00000000-0005-0000-0000-000091150000}"/>
    <cellStyle name="Cálculo 2 2 4 3 3 4" xfId="38153" xr:uid="{00000000-0005-0000-0000-000092150000}"/>
    <cellStyle name="Cálculo 2 2 4 3 4" xfId="3546" xr:uid="{00000000-0005-0000-0000-000093150000}"/>
    <cellStyle name="Cálculo 2 2 4 3 4 2" xfId="25380" xr:uid="{00000000-0005-0000-0000-000094150000}"/>
    <cellStyle name="Cálculo 2 2 4 3 4 3" xfId="17481" xr:uid="{00000000-0005-0000-0000-000095150000}"/>
    <cellStyle name="Cálculo 2 2 4 3 4 4" xfId="38154" xr:uid="{00000000-0005-0000-0000-000096150000}"/>
    <cellStyle name="Cálculo 2 2 4 3 5" xfId="17476" xr:uid="{00000000-0005-0000-0000-000097150000}"/>
    <cellStyle name="Cálculo 2 2 4 3 6" xfId="25375" xr:uid="{00000000-0005-0000-0000-000098150000}"/>
    <cellStyle name="Cálculo 2 2 4 3 7" xfId="12163" xr:uid="{00000000-0005-0000-0000-000099150000}"/>
    <cellStyle name="Cálculo 2 2 4 3 8" xfId="38149" xr:uid="{00000000-0005-0000-0000-00009A150000}"/>
    <cellStyle name="Cálculo 2 2 4 4" xfId="3547" xr:uid="{00000000-0005-0000-0000-00009B150000}"/>
    <cellStyle name="Cálculo 2 2 4 4 2" xfId="25381" xr:uid="{00000000-0005-0000-0000-00009C150000}"/>
    <cellStyle name="Cálculo 2 2 4 4 3" xfId="17482" xr:uid="{00000000-0005-0000-0000-00009D150000}"/>
    <cellStyle name="Cálculo 2 2 4 4 4" xfId="38155" xr:uid="{00000000-0005-0000-0000-00009E150000}"/>
    <cellStyle name="Cálculo 2 2 4 5" xfId="3548" xr:uid="{00000000-0005-0000-0000-00009F150000}"/>
    <cellStyle name="Cálculo 2 2 4 5 2" xfId="25382" xr:uid="{00000000-0005-0000-0000-0000A0150000}"/>
    <cellStyle name="Cálculo 2 2 4 5 3" xfId="17483" xr:uid="{00000000-0005-0000-0000-0000A1150000}"/>
    <cellStyle name="Cálculo 2 2 4 5 4" xfId="38156" xr:uid="{00000000-0005-0000-0000-0000A2150000}"/>
    <cellStyle name="Cálculo 2 2 4 6" xfId="3549" xr:uid="{00000000-0005-0000-0000-0000A3150000}"/>
    <cellStyle name="Cálculo 2 2 4 6 2" xfId="25383" xr:uid="{00000000-0005-0000-0000-0000A4150000}"/>
    <cellStyle name="Cálculo 2 2 4 6 3" xfId="17484" xr:uid="{00000000-0005-0000-0000-0000A5150000}"/>
    <cellStyle name="Cálculo 2 2 4 6 4" xfId="38157" xr:uid="{00000000-0005-0000-0000-0000A6150000}"/>
    <cellStyle name="Cálculo 2 2 4 7" xfId="3550" xr:uid="{00000000-0005-0000-0000-0000A7150000}"/>
    <cellStyle name="Cálculo 2 2 4 7 2" xfId="25384" xr:uid="{00000000-0005-0000-0000-0000A8150000}"/>
    <cellStyle name="Cálculo 2 2 4 7 3" xfId="17485" xr:uid="{00000000-0005-0000-0000-0000A9150000}"/>
    <cellStyle name="Cálculo 2 2 4 7 4" xfId="38158" xr:uid="{00000000-0005-0000-0000-0000AA150000}"/>
    <cellStyle name="Cálculo 2 2 4 8" xfId="3551" xr:uid="{00000000-0005-0000-0000-0000AB150000}"/>
    <cellStyle name="Cálculo 2 2 4 8 2" xfId="25385" xr:uid="{00000000-0005-0000-0000-0000AC150000}"/>
    <cellStyle name="Cálculo 2 2 4 8 3" xfId="17486" xr:uid="{00000000-0005-0000-0000-0000AD150000}"/>
    <cellStyle name="Cálculo 2 2 4 8 4" xfId="38159" xr:uid="{00000000-0005-0000-0000-0000AE150000}"/>
    <cellStyle name="Cálculo 2 2 4 9" xfId="17469" xr:uid="{00000000-0005-0000-0000-0000AF150000}"/>
    <cellStyle name="Cálculo 2 2 4 9 2" xfId="45975" xr:uid="{00000000-0005-0000-0000-0000B0150000}"/>
    <cellStyle name="Cálculo 2 2 5" xfId="3552" xr:uid="{00000000-0005-0000-0000-0000B1150000}"/>
    <cellStyle name="Cálculo 2 2 5 10" xfId="25386" xr:uid="{00000000-0005-0000-0000-0000B2150000}"/>
    <cellStyle name="Cálculo 2 2 5 11" xfId="12164" xr:uid="{00000000-0005-0000-0000-0000B3150000}"/>
    <cellStyle name="Cálculo 2 2 5 12" xfId="38160" xr:uid="{00000000-0005-0000-0000-0000B4150000}"/>
    <cellStyle name="Cálculo 2 2 5 2" xfId="3553" xr:uid="{00000000-0005-0000-0000-0000B5150000}"/>
    <cellStyle name="Cálculo 2 2 5 2 2" xfId="3554" xr:uid="{00000000-0005-0000-0000-0000B6150000}"/>
    <cellStyle name="Cálculo 2 2 5 2 2 2" xfId="3555" xr:uid="{00000000-0005-0000-0000-0000B7150000}"/>
    <cellStyle name="Cálculo 2 2 5 2 2 2 2" xfId="25389" xr:uid="{00000000-0005-0000-0000-0000B8150000}"/>
    <cellStyle name="Cálculo 2 2 5 2 2 2 3" xfId="17490" xr:uid="{00000000-0005-0000-0000-0000B9150000}"/>
    <cellStyle name="Cálculo 2 2 5 2 2 2 4" xfId="38163" xr:uid="{00000000-0005-0000-0000-0000BA150000}"/>
    <cellStyle name="Cálculo 2 2 5 2 2 3" xfId="3556" xr:uid="{00000000-0005-0000-0000-0000BB150000}"/>
    <cellStyle name="Cálculo 2 2 5 2 2 3 2" xfId="25390" xr:uid="{00000000-0005-0000-0000-0000BC150000}"/>
    <cellStyle name="Cálculo 2 2 5 2 2 3 3" xfId="17491" xr:uid="{00000000-0005-0000-0000-0000BD150000}"/>
    <cellStyle name="Cálculo 2 2 5 2 2 3 4" xfId="38164" xr:uid="{00000000-0005-0000-0000-0000BE150000}"/>
    <cellStyle name="Cálculo 2 2 5 2 2 4" xfId="25388" xr:uid="{00000000-0005-0000-0000-0000BF150000}"/>
    <cellStyle name="Cálculo 2 2 5 2 2 5" xfId="17489" xr:uid="{00000000-0005-0000-0000-0000C0150000}"/>
    <cellStyle name="Cálculo 2 2 5 2 2 6" xfId="38162" xr:uid="{00000000-0005-0000-0000-0000C1150000}"/>
    <cellStyle name="Cálculo 2 2 5 2 3" xfId="3557" xr:uid="{00000000-0005-0000-0000-0000C2150000}"/>
    <cellStyle name="Cálculo 2 2 5 2 3 2" xfId="25391" xr:uid="{00000000-0005-0000-0000-0000C3150000}"/>
    <cellStyle name="Cálculo 2 2 5 2 3 3" xfId="17492" xr:uid="{00000000-0005-0000-0000-0000C4150000}"/>
    <cellStyle name="Cálculo 2 2 5 2 3 4" xfId="38165" xr:uid="{00000000-0005-0000-0000-0000C5150000}"/>
    <cellStyle name="Cálculo 2 2 5 2 4" xfId="3558" xr:uid="{00000000-0005-0000-0000-0000C6150000}"/>
    <cellStyle name="Cálculo 2 2 5 2 4 2" xfId="25392" xr:uid="{00000000-0005-0000-0000-0000C7150000}"/>
    <cellStyle name="Cálculo 2 2 5 2 4 3" xfId="17493" xr:uid="{00000000-0005-0000-0000-0000C8150000}"/>
    <cellStyle name="Cálculo 2 2 5 2 4 4" xfId="38166" xr:uid="{00000000-0005-0000-0000-0000C9150000}"/>
    <cellStyle name="Cálculo 2 2 5 2 5" xfId="17488" xr:uid="{00000000-0005-0000-0000-0000CA150000}"/>
    <cellStyle name="Cálculo 2 2 5 2 6" xfId="25387" xr:uid="{00000000-0005-0000-0000-0000CB150000}"/>
    <cellStyle name="Cálculo 2 2 5 2 7" xfId="12165" xr:uid="{00000000-0005-0000-0000-0000CC150000}"/>
    <cellStyle name="Cálculo 2 2 5 2 8" xfId="38161" xr:uid="{00000000-0005-0000-0000-0000CD150000}"/>
    <cellStyle name="Cálculo 2 2 5 3" xfId="3559" xr:uid="{00000000-0005-0000-0000-0000CE150000}"/>
    <cellStyle name="Cálculo 2 2 5 3 2" xfId="3560" xr:uid="{00000000-0005-0000-0000-0000CF150000}"/>
    <cellStyle name="Cálculo 2 2 5 3 2 2" xfId="3561" xr:uid="{00000000-0005-0000-0000-0000D0150000}"/>
    <cellStyle name="Cálculo 2 2 5 3 2 2 2" xfId="25395" xr:uid="{00000000-0005-0000-0000-0000D1150000}"/>
    <cellStyle name="Cálculo 2 2 5 3 2 2 3" xfId="17496" xr:uid="{00000000-0005-0000-0000-0000D2150000}"/>
    <cellStyle name="Cálculo 2 2 5 3 2 2 4" xfId="38169" xr:uid="{00000000-0005-0000-0000-0000D3150000}"/>
    <cellStyle name="Cálculo 2 2 5 3 2 3" xfId="3562" xr:uid="{00000000-0005-0000-0000-0000D4150000}"/>
    <cellStyle name="Cálculo 2 2 5 3 2 3 2" xfId="25396" xr:uid="{00000000-0005-0000-0000-0000D5150000}"/>
    <cellStyle name="Cálculo 2 2 5 3 2 3 3" xfId="17497" xr:uid="{00000000-0005-0000-0000-0000D6150000}"/>
    <cellStyle name="Cálculo 2 2 5 3 2 3 4" xfId="38170" xr:uid="{00000000-0005-0000-0000-0000D7150000}"/>
    <cellStyle name="Cálculo 2 2 5 3 2 4" xfId="25394" xr:uid="{00000000-0005-0000-0000-0000D8150000}"/>
    <cellStyle name="Cálculo 2 2 5 3 2 5" xfId="17495" xr:uid="{00000000-0005-0000-0000-0000D9150000}"/>
    <cellStyle name="Cálculo 2 2 5 3 2 6" xfId="38168" xr:uid="{00000000-0005-0000-0000-0000DA150000}"/>
    <cellStyle name="Cálculo 2 2 5 3 3" xfId="3563" xr:uid="{00000000-0005-0000-0000-0000DB150000}"/>
    <cellStyle name="Cálculo 2 2 5 3 3 2" xfId="25397" xr:uid="{00000000-0005-0000-0000-0000DC150000}"/>
    <cellStyle name="Cálculo 2 2 5 3 3 3" xfId="17498" xr:uid="{00000000-0005-0000-0000-0000DD150000}"/>
    <cellStyle name="Cálculo 2 2 5 3 3 4" xfId="38171" xr:uid="{00000000-0005-0000-0000-0000DE150000}"/>
    <cellStyle name="Cálculo 2 2 5 3 4" xfId="3564" xr:uid="{00000000-0005-0000-0000-0000DF150000}"/>
    <cellStyle name="Cálculo 2 2 5 3 4 2" xfId="25398" xr:uid="{00000000-0005-0000-0000-0000E0150000}"/>
    <cellStyle name="Cálculo 2 2 5 3 4 3" xfId="17499" xr:uid="{00000000-0005-0000-0000-0000E1150000}"/>
    <cellStyle name="Cálculo 2 2 5 3 4 4" xfId="38172" xr:uid="{00000000-0005-0000-0000-0000E2150000}"/>
    <cellStyle name="Cálculo 2 2 5 3 5" xfId="17494" xr:uid="{00000000-0005-0000-0000-0000E3150000}"/>
    <cellStyle name="Cálculo 2 2 5 3 6" xfId="25393" xr:uid="{00000000-0005-0000-0000-0000E4150000}"/>
    <cellStyle name="Cálculo 2 2 5 3 7" xfId="12166" xr:uid="{00000000-0005-0000-0000-0000E5150000}"/>
    <cellStyle name="Cálculo 2 2 5 3 8" xfId="38167" xr:uid="{00000000-0005-0000-0000-0000E6150000}"/>
    <cellStyle name="Cálculo 2 2 5 4" xfId="3565" xr:uid="{00000000-0005-0000-0000-0000E7150000}"/>
    <cellStyle name="Cálculo 2 2 5 4 2" xfId="17500" xr:uid="{00000000-0005-0000-0000-0000E8150000}"/>
    <cellStyle name="Cálculo 2 2 5 4 3" xfId="25399" xr:uid="{00000000-0005-0000-0000-0000E9150000}"/>
    <cellStyle name="Cálculo 2 2 5 4 4" xfId="12167" xr:uid="{00000000-0005-0000-0000-0000EA150000}"/>
    <cellStyle name="Cálculo 2 2 5 4 5" xfId="38173" xr:uid="{00000000-0005-0000-0000-0000EB150000}"/>
    <cellStyle name="Cálculo 2 2 5 5" xfId="3566" xr:uid="{00000000-0005-0000-0000-0000EC150000}"/>
    <cellStyle name="Cálculo 2 2 5 5 2" xfId="25400" xr:uid="{00000000-0005-0000-0000-0000ED150000}"/>
    <cellStyle name="Cálculo 2 2 5 5 3" xfId="17501" xr:uid="{00000000-0005-0000-0000-0000EE150000}"/>
    <cellStyle name="Cálculo 2 2 5 5 4" xfId="38174" xr:uid="{00000000-0005-0000-0000-0000EF150000}"/>
    <cellStyle name="Cálculo 2 2 5 6" xfId="3567" xr:uid="{00000000-0005-0000-0000-0000F0150000}"/>
    <cellStyle name="Cálculo 2 2 5 6 2" xfId="25401" xr:uid="{00000000-0005-0000-0000-0000F1150000}"/>
    <cellStyle name="Cálculo 2 2 5 6 3" xfId="17502" xr:uid="{00000000-0005-0000-0000-0000F2150000}"/>
    <cellStyle name="Cálculo 2 2 5 6 4" xfId="38175" xr:uid="{00000000-0005-0000-0000-0000F3150000}"/>
    <cellStyle name="Cálculo 2 2 5 7" xfId="3568" xr:uid="{00000000-0005-0000-0000-0000F4150000}"/>
    <cellStyle name="Cálculo 2 2 5 7 2" xfId="25402" xr:uid="{00000000-0005-0000-0000-0000F5150000}"/>
    <cellStyle name="Cálculo 2 2 5 7 3" xfId="17503" xr:uid="{00000000-0005-0000-0000-0000F6150000}"/>
    <cellStyle name="Cálculo 2 2 5 7 4" xfId="38176" xr:uid="{00000000-0005-0000-0000-0000F7150000}"/>
    <cellStyle name="Cálculo 2 2 5 8" xfId="3569" xr:uid="{00000000-0005-0000-0000-0000F8150000}"/>
    <cellStyle name="Cálculo 2 2 5 8 2" xfId="25403" xr:uid="{00000000-0005-0000-0000-0000F9150000}"/>
    <cellStyle name="Cálculo 2 2 5 8 3" xfId="17504" xr:uid="{00000000-0005-0000-0000-0000FA150000}"/>
    <cellStyle name="Cálculo 2 2 5 8 4" xfId="38177" xr:uid="{00000000-0005-0000-0000-0000FB150000}"/>
    <cellStyle name="Cálculo 2 2 5 9" xfId="17487" xr:uid="{00000000-0005-0000-0000-0000FC150000}"/>
    <cellStyle name="Cálculo 2 2 5 9 2" xfId="45976" xr:uid="{00000000-0005-0000-0000-0000FD150000}"/>
    <cellStyle name="Cálculo 2 2 6" xfId="3570" xr:uid="{00000000-0005-0000-0000-0000FE150000}"/>
    <cellStyle name="Cálculo 2 2 6 10" xfId="12168" xr:uid="{00000000-0005-0000-0000-0000FF150000}"/>
    <cellStyle name="Cálculo 2 2 6 11" xfId="38178" xr:uid="{00000000-0005-0000-0000-000000160000}"/>
    <cellStyle name="Cálculo 2 2 6 2" xfId="3571" xr:uid="{00000000-0005-0000-0000-000001160000}"/>
    <cellStyle name="Cálculo 2 2 6 2 2" xfId="3572" xr:uid="{00000000-0005-0000-0000-000002160000}"/>
    <cellStyle name="Cálculo 2 2 6 2 2 2" xfId="3573" xr:uid="{00000000-0005-0000-0000-000003160000}"/>
    <cellStyle name="Cálculo 2 2 6 2 2 2 2" xfId="25407" xr:uid="{00000000-0005-0000-0000-000004160000}"/>
    <cellStyle name="Cálculo 2 2 6 2 2 2 3" xfId="17506" xr:uid="{00000000-0005-0000-0000-000005160000}"/>
    <cellStyle name="Cálculo 2 2 6 2 2 2 4" xfId="38181" xr:uid="{00000000-0005-0000-0000-000006160000}"/>
    <cellStyle name="Cálculo 2 2 6 2 2 3" xfId="3574" xr:uid="{00000000-0005-0000-0000-000007160000}"/>
    <cellStyle name="Cálculo 2 2 6 2 2 3 2" xfId="25408" xr:uid="{00000000-0005-0000-0000-000008160000}"/>
    <cellStyle name="Cálculo 2 2 6 2 2 3 3" xfId="17507" xr:uid="{00000000-0005-0000-0000-000009160000}"/>
    <cellStyle name="Cálculo 2 2 6 2 2 3 4" xfId="38182" xr:uid="{00000000-0005-0000-0000-00000A160000}"/>
    <cellStyle name="Cálculo 2 2 6 2 2 4" xfId="25406" xr:uid="{00000000-0005-0000-0000-00000B160000}"/>
    <cellStyle name="Cálculo 2 2 6 2 2 5" xfId="17505" xr:uid="{00000000-0005-0000-0000-00000C160000}"/>
    <cellStyle name="Cálculo 2 2 6 2 2 6" xfId="38180" xr:uid="{00000000-0005-0000-0000-00000D160000}"/>
    <cellStyle name="Cálculo 2 2 6 2 3" xfId="3575" xr:uid="{00000000-0005-0000-0000-00000E160000}"/>
    <cellStyle name="Cálculo 2 2 6 2 3 2" xfId="25409" xr:uid="{00000000-0005-0000-0000-00000F160000}"/>
    <cellStyle name="Cálculo 2 2 6 2 3 3" xfId="17508" xr:uid="{00000000-0005-0000-0000-000010160000}"/>
    <cellStyle name="Cálculo 2 2 6 2 3 4" xfId="38183" xr:uid="{00000000-0005-0000-0000-000011160000}"/>
    <cellStyle name="Cálculo 2 2 6 2 4" xfId="3576" xr:uid="{00000000-0005-0000-0000-000012160000}"/>
    <cellStyle name="Cálculo 2 2 6 2 4 2" xfId="25410" xr:uid="{00000000-0005-0000-0000-000013160000}"/>
    <cellStyle name="Cálculo 2 2 6 2 4 3" xfId="17509" xr:uid="{00000000-0005-0000-0000-000014160000}"/>
    <cellStyle name="Cálculo 2 2 6 2 4 4" xfId="38184" xr:uid="{00000000-0005-0000-0000-000015160000}"/>
    <cellStyle name="Cálculo 2 2 6 2 5" xfId="25405" xr:uid="{00000000-0005-0000-0000-000016160000}"/>
    <cellStyle name="Cálculo 2 2 6 2 6" xfId="12169" xr:uid="{00000000-0005-0000-0000-000017160000}"/>
    <cellStyle name="Cálculo 2 2 6 2 7" xfId="38179" xr:uid="{00000000-0005-0000-0000-000018160000}"/>
    <cellStyle name="Cálculo 2 2 6 3" xfId="3577" xr:uid="{00000000-0005-0000-0000-000019160000}"/>
    <cellStyle name="Cálculo 2 2 6 3 2" xfId="3578" xr:uid="{00000000-0005-0000-0000-00001A160000}"/>
    <cellStyle name="Cálculo 2 2 6 3 2 2" xfId="3579" xr:uid="{00000000-0005-0000-0000-00001B160000}"/>
    <cellStyle name="Cálculo 2 2 6 3 2 2 2" xfId="25413" xr:uid="{00000000-0005-0000-0000-00001C160000}"/>
    <cellStyle name="Cálculo 2 2 6 3 2 2 3" xfId="17511" xr:uid="{00000000-0005-0000-0000-00001D160000}"/>
    <cellStyle name="Cálculo 2 2 6 3 2 2 4" xfId="38187" xr:uid="{00000000-0005-0000-0000-00001E160000}"/>
    <cellStyle name="Cálculo 2 2 6 3 2 3" xfId="3580" xr:uid="{00000000-0005-0000-0000-00001F160000}"/>
    <cellStyle name="Cálculo 2 2 6 3 2 3 2" xfId="25414" xr:uid="{00000000-0005-0000-0000-000020160000}"/>
    <cellStyle name="Cálculo 2 2 6 3 2 3 3" xfId="17512" xr:uid="{00000000-0005-0000-0000-000021160000}"/>
    <cellStyle name="Cálculo 2 2 6 3 2 3 4" xfId="38188" xr:uid="{00000000-0005-0000-0000-000022160000}"/>
    <cellStyle name="Cálculo 2 2 6 3 2 4" xfId="25412" xr:uid="{00000000-0005-0000-0000-000023160000}"/>
    <cellStyle name="Cálculo 2 2 6 3 2 5" xfId="17510" xr:uid="{00000000-0005-0000-0000-000024160000}"/>
    <cellStyle name="Cálculo 2 2 6 3 2 6" xfId="38186" xr:uid="{00000000-0005-0000-0000-000025160000}"/>
    <cellStyle name="Cálculo 2 2 6 3 3" xfId="3581" xr:uid="{00000000-0005-0000-0000-000026160000}"/>
    <cellStyle name="Cálculo 2 2 6 3 3 2" xfId="25415" xr:uid="{00000000-0005-0000-0000-000027160000}"/>
    <cellStyle name="Cálculo 2 2 6 3 3 3" xfId="17513" xr:uid="{00000000-0005-0000-0000-000028160000}"/>
    <cellStyle name="Cálculo 2 2 6 3 3 4" xfId="38189" xr:uid="{00000000-0005-0000-0000-000029160000}"/>
    <cellStyle name="Cálculo 2 2 6 3 4" xfId="3582" xr:uid="{00000000-0005-0000-0000-00002A160000}"/>
    <cellStyle name="Cálculo 2 2 6 3 4 2" xfId="25416" xr:uid="{00000000-0005-0000-0000-00002B160000}"/>
    <cellStyle name="Cálculo 2 2 6 3 4 3" xfId="17514" xr:uid="{00000000-0005-0000-0000-00002C160000}"/>
    <cellStyle name="Cálculo 2 2 6 3 4 4" xfId="38190" xr:uid="{00000000-0005-0000-0000-00002D160000}"/>
    <cellStyle name="Cálculo 2 2 6 3 5" xfId="25411" xr:uid="{00000000-0005-0000-0000-00002E160000}"/>
    <cellStyle name="Cálculo 2 2 6 3 6" xfId="12170" xr:uid="{00000000-0005-0000-0000-00002F160000}"/>
    <cellStyle name="Cálculo 2 2 6 3 7" xfId="38185" xr:uid="{00000000-0005-0000-0000-000030160000}"/>
    <cellStyle name="Cálculo 2 2 6 4" xfId="3583" xr:uid="{00000000-0005-0000-0000-000031160000}"/>
    <cellStyle name="Cálculo 2 2 6 4 2" xfId="25417" xr:uid="{00000000-0005-0000-0000-000032160000}"/>
    <cellStyle name="Cálculo 2 2 6 4 3" xfId="12171" xr:uid="{00000000-0005-0000-0000-000033160000}"/>
    <cellStyle name="Cálculo 2 2 6 4 4" xfId="38191" xr:uid="{00000000-0005-0000-0000-000034160000}"/>
    <cellStyle name="Cálculo 2 2 6 5" xfId="3584" xr:uid="{00000000-0005-0000-0000-000035160000}"/>
    <cellStyle name="Cálculo 2 2 6 5 2" xfId="25418" xr:uid="{00000000-0005-0000-0000-000036160000}"/>
    <cellStyle name="Cálculo 2 2 6 5 3" xfId="17515" xr:uid="{00000000-0005-0000-0000-000037160000}"/>
    <cellStyle name="Cálculo 2 2 6 5 4" xfId="38192" xr:uid="{00000000-0005-0000-0000-000038160000}"/>
    <cellStyle name="Cálculo 2 2 6 6" xfId="3585" xr:uid="{00000000-0005-0000-0000-000039160000}"/>
    <cellStyle name="Cálculo 2 2 6 6 2" xfId="25419" xr:uid="{00000000-0005-0000-0000-00003A160000}"/>
    <cellStyle name="Cálculo 2 2 6 6 3" xfId="17516" xr:uid="{00000000-0005-0000-0000-00003B160000}"/>
    <cellStyle name="Cálculo 2 2 6 6 4" xfId="38193" xr:uid="{00000000-0005-0000-0000-00003C160000}"/>
    <cellStyle name="Cálculo 2 2 6 7" xfId="3586" xr:uid="{00000000-0005-0000-0000-00003D160000}"/>
    <cellStyle name="Cálculo 2 2 6 7 2" xfId="25420" xr:uid="{00000000-0005-0000-0000-00003E160000}"/>
    <cellStyle name="Cálculo 2 2 6 7 3" xfId="17517" xr:uid="{00000000-0005-0000-0000-00003F160000}"/>
    <cellStyle name="Cálculo 2 2 6 7 4" xfId="38194" xr:uid="{00000000-0005-0000-0000-000040160000}"/>
    <cellStyle name="Cálculo 2 2 6 8" xfId="3587" xr:uid="{00000000-0005-0000-0000-000041160000}"/>
    <cellStyle name="Cálculo 2 2 6 8 2" xfId="25421" xr:uid="{00000000-0005-0000-0000-000042160000}"/>
    <cellStyle name="Cálculo 2 2 6 8 3" xfId="17518" xr:uid="{00000000-0005-0000-0000-000043160000}"/>
    <cellStyle name="Cálculo 2 2 6 8 4" xfId="38195" xr:uid="{00000000-0005-0000-0000-000044160000}"/>
    <cellStyle name="Cálculo 2 2 6 9" xfId="25404" xr:uid="{00000000-0005-0000-0000-000045160000}"/>
    <cellStyle name="Cálculo 2 2 6 9 2" xfId="46394" xr:uid="{00000000-0005-0000-0000-000046160000}"/>
    <cellStyle name="Cálculo 2 2 7" xfId="3588" xr:uid="{00000000-0005-0000-0000-000047160000}"/>
    <cellStyle name="Cálculo 2 2 7 10" xfId="12172" xr:uid="{00000000-0005-0000-0000-000048160000}"/>
    <cellStyle name="Cálculo 2 2 7 11" xfId="38196" xr:uid="{00000000-0005-0000-0000-000049160000}"/>
    <cellStyle name="Cálculo 2 2 7 2" xfId="3589" xr:uid="{00000000-0005-0000-0000-00004A160000}"/>
    <cellStyle name="Cálculo 2 2 7 2 2" xfId="3590" xr:uid="{00000000-0005-0000-0000-00004B160000}"/>
    <cellStyle name="Cálculo 2 2 7 2 2 2" xfId="3591" xr:uid="{00000000-0005-0000-0000-00004C160000}"/>
    <cellStyle name="Cálculo 2 2 7 2 2 2 2" xfId="25425" xr:uid="{00000000-0005-0000-0000-00004D160000}"/>
    <cellStyle name="Cálculo 2 2 7 2 2 2 3" xfId="17521" xr:uid="{00000000-0005-0000-0000-00004E160000}"/>
    <cellStyle name="Cálculo 2 2 7 2 2 2 4" xfId="38199" xr:uid="{00000000-0005-0000-0000-00004F160000}"/>
    <cellStyle name="Cálculo 2 2 7 2 2 3" xfId="3592" xr:uid="{00000000-0005-0000-0000-000050160000}"/>
    <cellStyle name="Cálculo 2 2 7 2 2 3 2" xfId="25426" xr:uid="{00000000-0005-0000-0000-000051160000}"/>
    <cellStyle name="Cálculo 2 2 7 2 2 3 3" xfId="17522" xr:uid="{00000000-0005-0000-0000-000052160000}"/>
    <cellStyle name="Cálculo 2 2 7 2 2 3 4" xfId="38200" xr:uid="{00000000-0005-0000-0000-000053160000}"/>
    <cellStyle name="Cálculo 2 2 7 2 2 4" xfId="25424" xr:uid="{00000000-0005-0000-0000-000054160000}"/>
    <cellStyle name="Cálculo 2 2 7 2 2 5" xfId="17520" xr:uid="{00000000-0005-0000-0000-000055160000}"/>
    <cellStyle name="Cálculo 2 2 7 2 2 6" xfId="38198" xr:uid="{00000000-0005-0000-0000-000056160000}"/>
    <cellStyle name="Cálculo 2 2 7 2 3" xfId="3593" xr:uid="{00000000-0005-0000-0000-000057160000}"/>
    <cellStyle name="Cálculo 2 2 7 2 3 2" xfId="25427" xr:uid="{00000000-0005-0000-0000-000058160000}"/>
    <cellStyle name="Cálculo 2 2 7 2 3 3" xfId="17523" xr:uid="{00000000-0005-0000-0000-000059160000}"/>
    <cellStyle name="Cálculo 2 2 7 2 3 4" xfId="38201" xr:uid="{00000000-0005-0000-0000-00005A160000}"/>
    <cellStyle name="Cálculo 2 2 7 2 4" xfId="3594" xr:uid="{00000000-0005-0000-0000-00005B160000}"/>
    <cellStyle name="Cálculo 2 2 7 2 4 2" xfId="25428" xr:uid="{00000000-0005-0000-0000-00005C160000}"/>
    <cellStyle name="Cálculo 2 2 7 2 4 3" xfId="17524" xr:uid="{00000000-0005-0000-0000-00005D160000}"/>
    <cellStyle name="Cálculo 2 2 7 2 4 4" xfId="38202" xr:uid="{00000000-0005-0000-0000-00005E160000}"/>
    <cellStyle name="Cálculo 2 2 7 2 5" xfId="25423" xr:uid="{00000000-0005-0000-0000-00005F160000}"/>
    <cellStyle name="Cálculo 2 2 7 2 6" xfId="17519" xr:uid="{00000000-0005-0000-0000-000060160000}"/>
    <cellStyle name="Cálculo 2 2 7 2 7" xfId="38197" xr:uid="{00000000-0005-0000-0000-000061160000}"/>
    <cellStyle name="Cálculo 2 2 7 3" xfId="3595" xr:uid="{00000000-0005-0000-0000-000062160000}"/>
    <cellStyle name="Cálculo 2 2 7 3 2" xfId="3596" xr:uid="{00000000-0005-0000-0000-000063160000}"/>
    <cellStyle name="Cálculo 2 2 7 3 2 2" xfId="3597" xr:uid="{00000000-0005-0000-0000-000064160000}"/>
    <cellStyle name="Cálculo 2 2 7 3 2 2 2" xfId="25431" xr:uid="{00000000-0005-0000-0000-000065160000}"/>
    <cellStyle name="Cálculo 2 2 7 3 2 2 3" xfId="17527" xr:uid="{00000000-0005-0000-0000-000066160000}"/>
    <cellStyle name="Cálculo 2 2 7 3 2 2 4" xfId="38205" xr:uid="{00000000-0005-0000-0000-000067160000}"/>
    <cellStyle name="Cálculo 2 2 7 3 2 3" xfId="3598" xr:uid="{00000000-0005-0000-0000-000068160000}"/>
    <cellStyle name="Cálculo 2 2 7 3 2 3 2" xfId="25432" xr:uid="{00000000-0005-0000-0000-000069160000}"/>
    <cellStyle name="Cálculo 2 2 7 3 2 3 3" xfId="17528" xr:uid="{00000000-0005-0000-0000-00006A160000}"/>
    <cellStyle name="Cálculo 2 2 7 3 2 3 4" xfId="38206" xr:uid="{00000000-0005-0000-0000-00006B160000}"/>
    <cellStyle name="Cálculo 2 2 7 3 2 4" xfId="25430" xr:uid="{00000000-0005-0000-0000-00006C160000}"/>
    <cellStyle name="Cálculo 2 2 7 3 2 5" xfId="17526" xr:uid="{00000000-0005-0000-0000-00006D160000}"/>
    <cellStyle name="Cálculo 2 2 7 3 2 6" xfId="38204" xr:uid="{00000000-0005-0000-0000-00006E160000}"/>
    <cellStyle name="Cálculo 2 2 7 3 3" xfId="3599" xr:uid="{00000000-0005-0000-0000-00006F160000}"/>
    <cellStyle name="Cálculo 2 2 7 3 3 2" xfId="25433" xr:uid="{00000000-0005-0000-0000-000070160000}"/>
    <cellStyle name="Cálculo 2 2 7 3 3 3" xfId="17529" xr:uid="{00000000-0005-0000-0000-000071160000}"/>
    <cellStyle name="Cálculo 2 2 7 3 3 4" xfId="38207" xr:uid="{00000000-0005-0000-0000-000072160000}"/>
    <cellStyle name="Cálculo 2 2 7 3 4" xfId="3600" xr:uid="{00000000-0005-0000-0000-000073160000}"/>
    <cellStyle name="Cálculo 2 2 7 3 4 2" xfId="25434" xr:uid="{00000000-0005-0000-0000-000074160000}"/>
    <cellStyle name="Cálculo 2 2 7 3 4 3" xfId="17530" xr:uid="{00000000-0005-0000-0000-000075160000}"/>
    <cellStyle name="Cálculo 2 2 7 3 4 4" xfId="38208" xr:uid="{00000000-0005-0000-0000-000076160000}"/>
    <cellStyle name="Cálculo 2 2 7 3 5" xfId="25429" xr:uid="{00000000-0005-0000-0000-000077160000}"/>
    <cellStyle name="Cálculo 2 2 7 3 6" xfId="17525" xr:uid="{00000000-0005-0000-0000-000078160000}"/>
    <cellStyle name="Cálculo 2 2 7 3 7" xfId="38203" xr:uid="{00000000-0005-0000-0000-000079160000}"/>
    <cellStyle name="Cálculo 2 2 7 4" xfId="3601" xr:uid="{00000000-0005-0000-0000-00007A160000}"/>
    <cellStyle name="Cálculo 2 2 7 4 2" xfId="25435" xr:uid="{00000000-0005-0000-0000-00007B160000}"/>
    <cellStyle name="Cálculo 2 2 7 4 3" xfId="17531" xr:uid="{00000000-0005-0000-0000-00007C160000}"/>
    <cellStyle name="Cálculo 2 2 7 4 4" xfId="38209" xr:uid="{00000000-0005-0000-0000-00007D160000}"/>
    <cellStyle name="Cálculo 2 2 7 5" xfId="3602" xr:uid="{00000000-0005-0000-0000-00007E160000}"/>
    <cellStyle name="Cálculo 2 2 7 5 2" xfId="25436" xr:uid="{00000000-0005-0000-0000-00007F160000}"/>
    <cellStyle name="Cálculo 2 2 7 5 3" xfId="17532" xr:uid="{00000000-0005-0000-0000-000080160000}"/>
    <cellStyle name="Cálculo 2 2 7 5 4" xfId="38210" xr:uid="{00000000-0005-0000-0000-000081160000}"/>
    <cellStyle name="Cálculo 2 2 7 6" xfId="3603" xr:uid="{00000000-0005-0000-0000-000082160000}"/>
    <cellStyle name="Cálculo 2 2 7 6 2" xfId="25437" xr:uid="{00000000-0005-0000-0000-000083160000}"/>
    <cellStyle name="Cálculo 2 2 7 6 3" xfId="17533" xr:uid="{00000000-0005-0000-0000-000084160000}"/>
    <cellStyle name="Cálculo 2 2 7 6 4" xfId="38211" xr:uid="{00000000-0005-0000-0000-000085160000}"/>
    <cellStyle name="Cálculo 2 2 7 7" xfId="3604" xr:uid="{00000000-0005-0000-0000-000086160000}"/>
    <cellStyle name="Cálculo 2 2 7 7 2" xfId="25438" xr:uid="{00000000-0005-0000-0000-000087160000}"/>
    <cellStyle name="Cálculo 2 2 7 7 3" xfId="17534" xr:uid="{00000000-0005-0000-0000-000088160000}"/>
    <cellStyle name="Cálculo 2 2 7 7 4" xfId="38212" xr:uid="{00000000-0005-0000-0000-000089160000}"/>
    <cellStyle name="Cálculo 2 2 7 8" xfId="3605" xr:uid="{00000000-0005-0000-0000-00008A160000}"/>
    <cellStyle name="Cálculo 2 2 7 8 2" xfId="25439" xr:uid="{00000000-0005-0000-0000-00008B160000}"/>
    <cellStyle name="Cálculo 2 2 7 8 3" xfId="17535" xr:uid="{00000000-0005-0000-0000-00008C160000}"/>
    <cellStyle name="Cálculo 2 2 7 8 4" xfId="38213" xr:uid="{00000000-0005-0000-0000-00008D160000}"/>
    <cellStyle name="Cálculo 2 2 7 9" xfId="25422" xr:uid="{00000000-0005-0000-0000-00008E160000}"/>
    <cellStyle name="Cálculo 2 2 8" xfId="3606" xr:uid="{00000000-0005-0000-0000-00008F160000}"/>
    <cellStyle name="Cálculo 2 2 8 10" xfId="17536" xr:uid="{00000000-0005-0000-0000-000090160000}"/>
    <cellStyle name="Cálculo 2 2 8 11" xfId="38214" xr:uid="{00000000-0005-0000-0000-000091160000}"/>
    <cellStyle name="Cálculo 2 2 8 2" xfId="3607" xr:uid="{00000000-0005-0000-0000-000092160000}"/>
    <cellStyle name="Cálculo 2 2 8 2 2" xfId="3608" xr:uid="{00000000-0005-0000-0000-000093160000}"/>
    <cellStyle name="Cálculo 2 2 8 2 2 2" xfId="3609" xr:uid="{00000000-0005-0000-0000-000094160000}"/>
    <cellStyle name="Cálculo 2 2 8 2 2 2 2" xfId="25443" xr:uid="{00000000-0005-0000-0000-000095160000}"/>
    <cellStyle name="Cálculo 2 2 8 2 2 2 3" xfId="17539" xr:uid="{00000000-0005-0000-0000-000096160000}"/>
    <cellStyle name="Cálculo 2 2 8 2 2 2 4" xfId="38217" xr:uid="{00000000-0005-0000-0000-000097160000}"/>
    <cellStyle name="Cálculo 2 2 8 2 2 3" xfId="3610" xr:uid="{00000000-0005-0000-0000-000098160000}"/>
    <cellStyle name="Cálculo 2 2 8 2 2 3 2" xfId="25444" xr:uid="{00000000-0005-0000-0000-000099160000}"/>
    <cellStyle name="Cálculo 2 2 8 2 2 3 3" xfId="17540" xr:uid="{00000000-0005-0000-0000-00009A160000}"/>
    <cellStyle name="Cálculo 2 2 8 2 2 3 4" xfId="38218" xr:uid="{00000000-0005-0000-0000-00009B160000}"/>
    <cellStyle name="Cálculo 2 2 8 2 2 4" xfId="25442" xr:uid="{00000000-0005-0000-0000-00009C160000}"/>
    <cellStyle name="Cálculo 2 2 8 2 2 5" xfId="17538" xr:uid="{00000000-0005-0000-0000-00009D160000}"/>
    <cellStyle name="Cálculo 2 2 8 2 2 6" xfId="38216" xr:uid="{00000000-0005-0000-0000-00009E160000}"/>
    <cellStyle name="Cálculo 2 2 8 2 3" xfId="3611" xr:uid="{00000000-0005-0000-0000-00009F160000}"/>
    <cellStyle name="Cálculo 2 2 8 2 3 2" xfId="25445" xr:uid="{00000000-0005-0000-0000-0000A0160000}"/>
    <cellStyle name="Cálculo 2 2 8 2 3 3" xfId="17541" xr:uid="{00000000-0005-0000-0000-0000A1160000}"/>
    <cellStyle name="Cálculo 2 2 8 2 3 4" xfId="38219" xr:uid="{00000000-0005-0000-0000-0000A2160000}"/>
    <cellStyle name="Cálculo 2 2 8 2 4" xfId="3612" xr:uid="{00000000-0005-0000-0000-0000A3160000}"/>
    <cellStyle name="Cálculo 2 2 8 2 4 2" xfId="25446" xr:uid="{00000000-0005-0000-0000-0000A4160000}"/>
    <cellStyle name="Cálculo 2 2 8 2 4 3" xfId="17542" xr:uid="{00000000-0005-0000-0000-0000A5160000}"/>
    <cellStyle name="Cálculo 2 2 8 2 4 4" xfId="38220" xr:uid="{00000000-0005-0000-0000-0000A6160000}"/>
    <cellStyle name="Cálculo 2 2 8 2 5" xfId="25441" xr:uid="{00000000-0005-0000-0000-0000A7160000}"/>
    <cellStyle name="Cálculo 2 2 8 2 6" xfId="17537" xr:uid="{00000000-0005-0000-0000-0000A8160000}"/>
    <cellStyle name="Cálculo 2 2 8 2 7" xfId="38215" xr:uid="{00000000-0005-0000-0000-0000A9160000}"/>
    <cellStyle name="Cálculo 2 2 8 3" xfId="3613" xr:uid="{00000000-0005-0000-0000-0000AA160000}"/>
    <cellStyle name="Cálculo 2 2 8 3 2" xfId="3614" xr:uid="{00000000-0005-0000-0000-0000AB160000}"/>
    <cellStyle name="Cálculo 2 2 8 3 2 2" xfId="3615" xr:uid="{00000000-0005-0000-0000-0000AC160000}"/>
    <cellStyle name="Cálculo 2 2 8 3 2 2 2" xfId="25449" xr:uid="{00000000-0005-0000-0000-0000AD160000}"/>
    <cellStyle name="Cálculo 2 2 8 3 2 2 3" xfId="17545" xr:uid="{00000000-0005-0000-0000-0000AE160000}"/>
    <cellStyle name="Cálculo 2 2 8 3 2 2 4" xfId="38223" xr:uid="{00000000-0005-0000-0000-0000AF160000}"/>
    <cellStyle name="Cálculo 2 2 8 3 2 3" xfId="3616" xr:uid="{00000000-0005-0000-0000-0000B0160000}"/>
    <cellStyle name="Cálculo 2 2 8 3 2 3 2" xfId="25450" xr:uid="{00000000-0005-0000-0000-0000B1160000}"/>
    <cellStyle name="Cálculo 2 2 8 3 2 3 3" xfId="17546" xr:uid="{00000000-0005-0000-0000-0000B2160000}"/>
    <cellStyle name="Cálculo 2 2 8 3 2 3 4" xfId="38224" xr:uid="{00000000-0005-0000-0000-0000B3160000}"/>
    <cellStyle name="Cálculo 2 2 8 3 2 4" xfId="25448" xr:uid="{00000000-0005-0000-0000-0000B4160000}"/>
    <cellStyle name="Cálculo 2 2 8 3 2 5" xfId="17544" xr:uid="{00000000-0005-0000-0000-0000B5160000}"/>
    <cellStyle name="Cálculo 2 2 8 3 2 6" xfId="38222" xr:uid="{00000000-0005-0000-0000-0000B6160000}"/>
    <cellStyle name="Cálculo 2 2 8 3 3" xfId="3617" xr:uid="{00000000-0005-0000-0000-0000B7160000}"/>
    <cellStyle name="Cálculo 2 2 8 3 3 2" xfId="25451" xr:uid="{00000000-0005-0000-0000-0000B8160000}"/>
    <cellStyle name="Cálculo 2 2 8 3 3 3" xfId="17547" xr:uid="{00000000-0005-0000-0000-0000B9160000}"/>
    <cellStyle name="Cálculo 2 2 8 3 3 4" xfId="38225" xr:uid="{00000000-0005-0000-0000-0000BA160000}"/>
    <cellStyle name="Cálculo 2 2 8 3 4" xfId="3618" xr:uid="{00000000-0005-0000-0000-0000BB160000}"/>
    <cellStyle name="Cálculo 2 2 8 3 4 2" xfId="25452" xr:uid="{00000000-0005-0000-0000-0000BC160000}"/>
    <cellStyle name="Cálculo 2 2 8 3 4 3" xfId="17548" xr:uid="{00000000-0005-0000-0000-0000BD160000}"/>
    <cellStyle name="Cálculo 2 2 8 3 4 4" xfId="38226" xr:uid="{00000000-0005-0000-0000-0000BE160000}"/>
    <cellStyle name="Cálculo 2 2 8 3 5" xfId="25447" xr:uid="{00000000-0005-0000-0000-0000BF160000}"/>
    <cellStyle name="Cálculo 2 2 8 3 6" xfId="17543" xr:uid="{00000000-0005-0000-0000-0000C0160000}"/>
    <cellStyle name="Cálculo 2 2 8 3 7" xfId="38221" xr:uid="{00000000-0005-0000-0000-0000C1160000}"/>
    <cellStyle name="Cálculo 2 2 8 4" xfId="3619" xr:uid="{00000000-0005-0000-0000-0000C2160000}"/>
    <cellStyle name="Cálculo 2 2 8 4 2" xfId="25453" xr:uid="{00000000-0005-0000-0000-0000C3160000}"/>
    <cellStyle name="Cálculo 2 2 8 4 3" xfId="17549" xr:uid="{00000000-0005-0000-0000-0000C4160000}"/>
    <cellStyle name="Cálculo 2 2 8 4 4" xfId="38227" xr:uid="{00000000-0005-0000-0000-0000C5160000}"/>
    <cellStyle name="Cálculo 2 2 8 5" xfId="3620" xr:uid="{00000000-0005-0000-0000-0000C6160000}"/>
    <cellStyle name="Cálculo 2 2 8 5 2" xfId="25454" xr:uid="{00000000-0005-0000-0000-0000C7160000}"/>
    <cellStyle name="Cálculo 2 2 8 5 3" xfId="17550" xr:uid="{00000000-0005-0000-0000-0000C8160000}"/>
    <cellStyle name="Cálculo 2 2 8 5 4" xfId="38228" xr:uid="{00000000-0005-0000-0000-0000C9160000}"/>
    <cellStyle name="Cálculo 2 2 8 6" xfId="3621" xr:uid="{00000000-0005-0000-0000-0000CA160000}"/>
    <cellStyle name="Cálculo 2 2 8 6 2" xfId="25455" xr:uid="{00000000-0005-0000-0000-0000CB160000}"/>
    <cellStyle name="Cálculo 2 2 8 6 3" xfId="17551" xr:uid="{00000000-0005-0000-0000-0000CC160000}"/>
    <cellStyle name="Cálculo 2 2 8 6 4" xfId="38229" xr:uid="{00000000-0005-0000-0000-0000CD160000}"/>
    <cellStyle name="Cálculo 2 2 8 7" xfId="3622" xr:uid="{00000000-0005-0000-0000-0000CE160000}"/>
    <cellStyle name="Cálculo 2 2 8 7 2" xfId="25456" xr:uid="{00000000-0005-0000-0000-0000CF160000}"/>
    <cellStyle name="Cálculo 2 2 8 7 3" xfId="17552" xr:uid="{00000000-0005-0000-0000-0000D0160000}"/>
    <cellStyle name="Cálculo 2 2 8 7 4" xfId="38230" xr:uid="{00000000-0005-0000-0000-0000D1160000}"/>
    <cellStyle name="Cálculo 2 2 8 8" xfId="3623" xr:uid="{00000000-0005-0000-0000-0000D2160000}"/>
    <cellStyle name="Cálculo 2 2 8 8 2" xfId="25457" xr:uid="{00000000-0005-0000-0000-0000D3160000}"/>
    <cellStyle name="Cálculo 2 2 8 8 3" xfId="17553" xr:uid="{00000000-0005-0000-0000-0000D4160000}"/>
    <cellStyle name="Cálculo 2 2 8 8 4" xfId="38231" xr:uid="{00000000-0005-0000-0000-0000D5160000}"/>
    <cellStyle name="Cálculo 2 2 8 9" xfId="25440" xr:uid="{00000000-0005-0000-0000-0000D6160000}"/>
    <cellStyle name="Cálculo 2 2 9" xfId="3624" xr:uid="{00000000-0005-0000-0000-0000D7160000}"/>
    <cellStyle name="Cálculo 2 2 9 10" xfId="17554" xr:uid="{00000000-0005-0000-0000-0000D8160000}"/>
    <cellStyle name="Cálculo 2 2 9 11" xfId="38232" xr:uid="{00000000-0005-0000-0000-0000D9160000}"/>
    <cellStyle name="Cálculo 2 2 9 2" xfId="3625" xr:uid="{00000000-0005-0000-0000-0000DA160000}"/>
    <cellStyle name="Cálculo 2 2 9 2 2" xfId="3626" xr:uid="{00000000-0005-0000-0000-0000DB160000}"/>
    <cellStyle name="Cálculo 2 2 9 2 2 2" xfId="3627" xr:uid="{00000000-0005-0000-0000-0000DC160000}"/>
    <cellStyle name="Cálculo 2 2 9 2 2 2 2" xfId="25461" xr:uid="{00000000-0005-0000-0000-0000DD160000}"/>
    <cellStyle name="Cálculo 2 2 9 2 2 2 3" xfId="17557" xr:uid="{00000000-0005-0000-0000-0000DE160000}"/>
    <cellStyle name="Cálculo 2 2 9 2 2 2 4" xfId="38235" xr:uid="{00000000-0005-0000-0000-0000DF160000}"/>
    <cellStyle name="Cálculo 2 2 9 2 2 3" xfId="3628" xr:uid="{00000000-0005-0000-0000-0000E0160000}"/>
    <cellStyle name="Cálculo 2 2 9 2 2 3 2" xfId="25462" xr:uid="{00000000-0005-0000-0000-0000E1160000}"/>
    <cellStyle name="Cálculo 2 2 9 2 2 3 3" xfId="17558" xr:uid="{00000000-0005-0000-0000-0000E2160000}"/>
    <cellStyle name="Cálculo 2 2 9 2 2 3 4" xfId="38236" xr:uid="{00000000-0005-0000-0000-0000E3160000}"/>
    <cellStyle name="Cálculo 2 2 9 2 2 4" xfId="25460" xr:uid="{00000000-0005-0000-0000-0000E4160000}"/>
    <cellStyle name="Cálculo 2 2 9 2 2 5" xfId="17556" xr:uid="{00000000-0005-0000-0000-0000E5160000}"/>
    <cellStyle name="Cálculo 2 2 9 2 2 6" xfId="38234" xr:uid="{00000000-0005-0000-0000-0000E6160000}"/>
    <cellStyle name="Cálculo 2 2 9 2 3" xfId="3629" xr:uid="{00000000-0005-0000-0000-0000E7160000}"/>
    <cellStyle name="Cálculo 2 2 9 2 3 2" xfId="25463" xr:uid="{00000000-0005-0000-0000-0000E8160000}"/>
    <cellStyle name="Cálculo 2 2 9 2 3 3" xfId="17559" xr:uid="{00000000-0005-0000-0000-0000E9160000}"/>
    <cellStyle name="Cálculo 2 2 9 2 3 4" xfId="38237" xr:uid="{00000000-0005-0000-0000-0000EA160000}"/>
    <cellStyle name="Cálculo 2 2 9 2 4" xfId="3630" xr:uid="{00000000-0005-0000-0000-0000EB160000}"/>
    <cellStyle name="Cálculo 2 2 9 2 4 2" xfId="25464" xr:uid="{00000000-0005-0000-0000-0000EC160000}"/>
    <cellStyle name="Cálculo 2 2 9 2 4 3" xfId="17560" xr:uid="{00000000-0005-0000-0000-0000ED160000}"/>
    <cellStyle name="Cálculo 2 2 9 2 4 4" xfId="38238" xr:uid="{00000000-0005-0000-0000-0000EE160000}"/>
    <cellStyle name="Cálculo 2 2 9 2 5" xfId="25459" xr:uid="{00000000-0005-0000-0000-0000EF160000}"/>
    <cellStyle name="Cálculo 2 2 9 2 6" xfId="17555" xr:uid="{00000000-0005-0000-0000-0000F0160000}"/>
    <cellStyle name="Cálculo 2 2 9 2 7" xfId="38233" xr:uid="{00000000-0005-0000-0000-0000F1160000}"/>
    <cellStyle name="Cálculo 2 2 9 3" xfId="3631" xr:uid="{00000000-0005-0000-0000-0000F2160000}"/>
    <cellStyle name="Cálculo 2 2 9 3 2" xfId="3632" xr:uid="{00000000-0005-0000-0000-0000F3160000}"/>
    <cellStyle name="Cálculo 2 2 9 3 2 2" xfId="3633" xr:uid="{00000000-0005-0000-0000-0000F4160000}"/>
    <cellStyle name="Cálculo 2 2 9 3 2 2 2" xfId="25467" xr:uid="{00000000-0005-0000-0000-0000F5160000}"/>
    <cellStyle name="Cálculo 2 2 9 3 2 2 3" xfId="17563" xr:uid="{00000000-0005-0000-0000-0000F6160000}"/>
    <cellStyle name="Cálculo 2 2 9 3 2 2 4" xfId="38241" xr:uid="{00000000-0005-0000-0000-0000F7160000}"/>
    <cellStyle name="Cálculo 2 2 9 3 2 3" xfId="3634" xr:uid="{00000000-0005-0000-0000-0000F8160000}"/>
    <cellStyle name="Cálculo 2 2 9 3 2 3 2" xfId="25468" xr:uid="{00000000-0005-0000-0000-0000F9160000}"/>
    <cellStyle name="Cálculo 2 2 9 3 2 3 3" xfId="17564" xr:uid="{00000000-0005-0000-0000-0000FA160000}"/>
    <cellStyle name="Cálculo 2 2 9 3 2 3 4" xfId="38242" xr:uid="{00000000-0005-0000-0000-0000FB160000}"/>
    <cellStyle name="Cálculo 2 2 9 3 2 4" xfId="25466" xr:uid="{00000000-0005-0000-0000-0000FC160000}"/>
    <cellStyle name="Cálculo 2 2 9 3 2 5" xfId="17562" xr:uid="{00000000-0005-0000-0000-0000FD160000}"/>
    <cellStyle name="Cálculo 2 2 9 3 2 6" xfId="38240" xr:uid="{00000000-0005-0000-0000-0000FE160000}"/>
    <cellStyle name="Cálculo 2 2 9 3 3" xfId="3635" xr:uid="{00000000-0005-0000-0000-0000FF160000}"/>
    <cellStyle name="Cálculo 2 2 9 3 3 2" xfId="25469" xr:uid="{00000000-0005-0000-0000-000000170000}"/>
    <cellStyle name="Cálculo 2 2 9 3 3 3" xfId="17565" xr:uid="{00000000-0005-0000-0000-000001170000}"/>
    <cellStyle name="Cálculo 2 2 9 3 3 4" xfId="38243" xr:uid="{00000000-0005-0000-0000-000002170000}"/>
    <cellStyle name="Cálculo 2 2 9 3 4" xfId="3636" xr:uid="{00000000-0005-0000-0000-000003170000}"/>
    <cellStyle name="Cálculo 2 2 9 3 4 2" xfId="25470" xr:uid="{00000000-0005-0000-0000-000004170000}"/>
    <cellStyle name="Cálculo 2 2 9 3 4 3" xfId="17566" xr:uid="{00000000-0005-0000-0000-000005170000}"/>
    <cellStyle name="Cálculo 2 2 9 3 4 4" xfId="38244" xr:uid="{00000000-0005-0000-0000-000006170000}"/>
    <cellStyle name="Cálculo 2 2 9 3 5" xfId="25465" xr:uid="{00000000-0005-0000-0000-000007170000}"/>
    <cellStyle name="Cálculo 2 2 9 3 6" xfId="17561" xr:uid="{00000000-0005-0000-0000-000008170000}"/>
    <cellStyle name="Cálculo 2 2 9 3 7" xfId="38239" xr:uid="{00000000-0005-0000-0000-000009170000}"/>
    <cellStyle name="Cálculo 2 2 9 4" xfId="3637" xr:uid="{00000000-0005-0000-0000-00000A170000}"/>
    <cellStyle name="Cálculo 2 2 9 4 2" xfId="25471" xr:uid="{00000000-0005-0000-0000-00000B170000}"/>
    <cellStyle name="Cálculo 2 2 9 4 3" xfId="17567" xr:uid="{00000000-0005-0000-0000-00000C170000}"/>
    <cellStyle name="Cálculo 2 2 9 4 4" xfId="38245" xr:uid="{00000000-0005-0000-0000-00000D170000}"/>
    <cellStyle name="Cálculo 2 2 9 5" xfId="3638" xr:uid="{00000000-0005-0000-0000-00000E170000}"/>
    <cellStyle name="Cálculo 2 2 9 5 2" xfId="25472" xr:uid="{00000000-0005-0000-0000-00000F170000}"/>
    <cellStyle name="Cálculo 2 2 9 5 3" xfId="17568" xr:uid="{00000000-0005-0000-0000-000010170000}"/>
    <cellStyle name="Cálculo 2 2 9 5 4" xfId="38246" xr:uid="{00000000-0005-0000-0000-000011170000}"/>
    <cellStyle name="Cálculo 2 2 9 6" xfId="3639" xr:uid="{00000000-0005-0000-0000-000012170000}"/>
    <cellStyle name="Cálculo 2 2 9 6 2" xfId="25473" xr:uid="{00000000-0005-0000-0000-000013170000}"/>
    <cellStyle name="Cálculo 2 2 9 6 3" xfId="17569" xr:uid="{00000000-0005-0000-0000-000014170000}"/>
    <cellStyle name="Cálculo 2 2 9 6 4" xfId="38247" xr:uid="{00000000-0005-0000-0000-000015170000}"/>
    <cellStyle name="Cálculo 2 2 9 7" xfId="3640" xr:uid="{00000000-0005-0000-0000-000016170000}"/>
    <cellStyle name="Cálculo 2 2 9 7 2" xfId="25474" xr:uid="{00000000-0005-0000-0000-000017170000}"/>
    <cellStyle name="Cálculo 2 2 9 7 3" xfId="17570" xr:uid="{00000000-0005-0000-0000-000018170000}"/>
    <cellStyle name="Cálculo 2 2 9 7 4" xfId="38248" xr:uid="{00000000-0005-0000-0000-000019170000}"/>
    <cellStyle name="Cálculo 2 2 9 8" xfId="3641" xr:uid="{00000000-0005-0000-0000-00001A170000}"/>
    <cellStyle name="Cálculo 2 2 9 8 2" xfId="25475" xr:uid="{00000000-0005-0000-0000-00001B170000}"/>
    <cellStyle name="Cálculo 2 2 9 8 3" xfId="17571" xr:uid="{00000000-0005-0000-0000-00001C170000}"/>
    <cellStyle name="Cálculo 2 2 9 8 4" xfId="38249" xr:uid="{00000000-0005-0000-0000-00001D170000}"/>
    <cellStyle name="Cálculo 2 2 9 9" xfId="25458" xr:uid="{00000000-0005-0000-0000-00001E170000}"/>
    <cellStyle name="Cálculo 2 20" xfId="3642" xr:uid="{00000000-0005-0000-0000-00001F170000}"/>
    <cellStyle name="Cálculo 2 20 2" xfId="3643" xr:uid="{00000000-0005-0000-0000-000020170000}"/>
    <cellStyle name="Cálculo 2 20 2 2" xfId="25477" xr:uid="{00000000-0005-0000-0000-000021170000}"/>
    <cellStyle name="Cálculo 2 20 2 3" xfId="17573" xr:uid="{00000000-0005-0000-0000-000022170000}"/>
    <cellStyle name="Cálculo 2 20 2 4" xfId="38251" xr:uid="{00000000-0005-0000-0000-000023170000}"/>
    <cellStyle name="Cálculo 2 20 3" xfId="3644" xr:uid="{00000000-0005-0000-0000-000024170000}"/>
    <cellStyle name="Cálculo 2 20 3 2" xfId="25478" xr:uid="{00000000-0005-0000-0000-000025170000}"/>
    <cellStyle name="Cálculo 2 20 3 3" xfId="17574" xr:uid="{00000000-0005-0000-0000-000026170000}"/>
    <cellStyle name="Cálculo 2 20 3 4" xfId="38252" xr:uid="{00000000-0005-0000-0000-000027170000}"/>
    <cellStyle name="Cálculo 2 20 4" xfId="25476" xr:uid="{00000000-0005-0000-0000-000028170000}"/>
    <cellStyle name="Cálculo 2 20 5" xfId="17572" xr:uid="{00000000-0005-0000-0000-000029170000}"/>
    <cellStyle name="Cálculo 2 20 6" xfId="38250" xr:uid="{00000000-0005-0000-0000-00002A170000}"/>
    <cellStyle name="Cálculo 2 21" xfId="3645" xr:uid="{00000000-0005-0000-0000-00002B170000}"/>
    <cellStyle name="Cálculo 2 21 2" xfId="25479" xr:uid="{00000000-0005-0000-0000-00002C170000}"/>
    <cellStyle name="Cálculo 2 21 3" xfId="17575" xr:uid="{00000000-0005-0000-0000-00002D170000}"/>
    <cellStyle name="Cálculo 2 21 4" xfId="38253" xr:uid="{00000000-0005-0000-0000-00002E170000}"/>
    <cellStyle name="Cálculo 2 22" xfId="3646" xr:uid="{00000000-0005-0000-0000-00002F170000}"/>
    <cellStyle name="Cálculo 2 22 2" xfId="25480" xr:uid="{00000000-0005-0000-0000-000030170000}"/>
    <cellStyle name="Cálculo 2 22 3" xfId="17576" xr:uid="{00000000-0005-0000-0000-000031170000}"/>
    <cellStyle name="Cálculo 2 22 4" xfId="38254" xr:uid="{00000000-0005-0000-0000-000032170000}"/>
    <cellStyle name="Cálculo 2 23" xfId="3647" xr:uid="{00000000-0005-0000-0000-000033170000}"/>
    <cellStyle name="Cálculo 2 23 2" xfId="25481" xr:uid="{00000000-0005-0000-0000-000034170000}"/>
    <cellStyle name="Cálculo 2 23 3" xfId="17577" xr:uid="{00000000-0005-0000-0000-000035170000}"/>
    <cellStyle name="Cálculo 2 23 4" xfId="38255" xr:uid="{00000000-0005-0000-0000-000036170000}"/>
    <cellStyle name="Cálculo 2 24" xfId="3648" xr:uid="{00000000-0005-0000-0000-000037170000}"/>
    <cellStyle name="Cálculo 2 24 2" xfId="25482" xr:uid="{00000000-0005-0000-0000-000038170000}"/>
    <cellStyle name="Cálculo 2 24 3" xfId="17578" xr:uid="{00000000-0005-0000-0000-000039170000}"/>
    <cellStyle name="Cálculo 2 24 4" xfId="38256" xr:uid="{00000000-0005-0000-0000-00003A170000}"/>
    <cellStyle name="Cálculo 2 25" xfId="23118" xr:uid="{00000000-0005-0000-0000-00003B170000}"/>
    <cellStyle name="Cálculo 2 25 2" xfId="45343" xr:uid="{00000000-0005-0000-0000-00003C170000}"/>
    <cellStyle name="Cálculo 2 26" xfId="11047" xr:uid="{00000000-0005-0000-0000-00003D170000}"/>
    <cellStyle name="Cálculo 2 27" xfId="35344" xr:uid="{00000000-0005-0000-0000-00003E170000}"/>
    <cellStyle name="Cálculo 2 3" xfId="120" xr:uid="{00000000-0005-0000-0000-00003F170000}"/>
    <cellStyle name="Cálculo 2 3 10" xfId="23103" xr:uid="{00000000-0005-0000-0000-000040170000}"/>
    <cellStyle name="Cálculo 2 3 10 2" xfId="45346" xr:uid="{00000000-0005-0000-0000-000041170000}"/>
    <cellStyle name="Cálculo 2 3 11" xfId="11052" xr:uid="{00000000-0005-0000-0000-000042170000}"/>
    <cellStyle name="Cálculo 2 3 12" xfId="35349" xr:uid="{00000000-0005-0000-0000-000043170000}"/>
    <cellStyle name="Cálculo 2 3 2" xfId="121" xr:uid="{00000000-0005-0000-0000-000044170000}"/>
    <cellStyle name="Cálculo 2 3 2 10" xfId="35350" xr:uid="{00000000-0005-0000-0000-000045170000}"/>
    <cellStyle name="Cálculo 2 3 2 2" xfId="3649" xr:uid="{00000000-0005-0000-0000-000046170000}"/>
    <cellStyle name="Cálculo 2 3 2 2 2" xfId="3650" xr:uid="{00000000-0005-0000-0000-000047170000}"/>
    <cellStyle name="Cálculo 2 3 2 2 2 2" xfId="3651" xr:uid="{00000000-0005-0000-0000-000048170000}"/>
    <cellStyle name="Cálculo 2 3 2 2 2 2 2" xfId="25485" xr:uid="{00000000-0005-0000-0000-000049170000}"/>
    <cellStyle name="Cálculo 2 3 2 2 2 2 3" xfId="17581" xr:uid="{00000000-0005-0000-0000-00004A170000}"/>
    <cellStyle name="Cálculo 2 3 2 2 2 2 4" xfId="38259" xr:uid="{00000000-0005-0000-0000-00004B170000}"/>
    <cellStyle name="Cálculo 2 3 2 2 2 3" xfId="3652" xr:uid="{00000000-0005-0000-0000-00004C170000}"/>
    <cellStyle name="Cálculo 2 3 2 2 2 3 2" xfId="25486" xr:uid="{00000000-0005-0000-0000-00004D170000}"/>
    <cellStyle name="Cálculo 2 3 2 2 2 3 3" xfId="17582" xr:uid="{00000000-0005-0000-0000-00004E170000}"/>
    <cellStyle name="Cálculo 2 3 2 2 2 3 4" xfId="38260" xr:uid="{00000000-0005-0000-0000-00004F170000}"/>
    <cellStyle name="Cálculo 2 3 2 2 2 4" xfId="17580" xr:uid="{00000000-0005-0000-0000-000050170000}"/>
    <cellStyle name="Cálculo 2 3 2 2 2 5" xfId="25484" xr:uid="{00000000-0005-0000-0000-000051170000}"/>
    <cellStyle name="Cálculo 2 3 2 2 2 6" xfId="12174" xr:uid="{00000000-0005-0000-0000-000052170000}"/>
    <cellStyle name="Cálculo 2 3 2 2 2 7" xfId="38258" xr:uid="{00000000-0005-0000-0000-000053170000}"/>
    <cellStyle name="Cálculo 2 3 2 2 3" xfId="3653" xr:uid="{00000000-0005-0000-0000-000054170000}"/>
    <cellStyle name="Cálculo 2 3 2 2 3 2" xfId="17583" xr:uid="{00000000-0005-0000-0000-000055170000}"/>
    <cellStyle name="Cálculo 2 3 2 2 3 3" xfId="25487" xr:uid="{00000000-0005-0000-0000-000056170000}"/>
    <cellStyle name="Cálculo 2 3 2 2 3 4" xfId="12175" xr:uid="{00000000-0005-0000-0000-000057170000}"/>
    <cellStyle name="Cálculo 2 3 2 2 3 5" xfId="38261" xr:uid="{00000000-0005-0000-0000-000058170000}"/>
    <cellStyle name="Cálculo 2 3 2 2 4" xfId="3654" xr:uid="{00000000-0005-0000-0000-000059170000}"/>
    <cellStyle name="Cálculo 2 3 2 2 4 2" xfId="17584" xr:uid="{00000000-0005-0000-0000-00005A170000}"/>
    <cellStyle name="Cálculo 2 3 2 2 4 3" xfId="25488" xr:uid="{00000000-0005-0000-0000-00005B170000}"/>
    <cellStyle name="Cálculo 2 3 2 2 4 4" xfId="12176" xr:uid="{00000000-0005-0000-0000-00005C170000}"/>
    <cellStyle name="Cálculo 2 3 2 2 4 5" xfId="38262" xr:uid="{00000000-0005-0000-0000-00005D170000}"/>
    <cellStyle name="Cálculo 2 3 2 2 5" xfId="17579" xr:uid="{00000000-0005-0000-0000-00005E170000}"/>
    <cellStyle name="Cálculo 2 3 2 2 5 2" xfId="45977" xr:uid="{00000000-0005-0000-0000-00005F170000}"/>
    <cellStyle name="Cálculo 2 3 2 2 6" xfId="25483" xr:uid="{00000000-0005-0000-0000-000060170000}"/>
    <cellStyle name="Cálculo 2 3 2 2 7" xfId="12173" xr:uid="{00000000-0005-0000-0000-000061170000}"/>
    <cellStyle name="Cálculo 2 3 2 2 8" xfId="38257" xr:uid="{00000000-0005-0000-0000-000062170000}"/>
    <cellStyle name="Cálculo 2 3 2 3" xfId="3655" xr:uid="{00000000-0005-0000-0000-000063170000}"/>
    <cellStyle name="Cálculo 2 3 2 3 2" xfId="3656" xr:uid="{00000000-0005-0000-0000-000064170000}"/>
    <cellStyle name="Cálculo 2 3 2 3 2 2" xfId="3657" xr:uid="{00000000-0005-0000-0000-000065170000}"/>
    <cellStyle name="Cálculo 2 3 2 3 2 2 2" xfId="25491" xr:uid="{00000000-0005-0000-0000-000066170000}"/>
    <cellStyle name="Cálculo 2 3 2 3 2 2 3" xfId="17585" xr:uid="{00000000-0005-0000-0000-000067170000}"/>
    <cellStyle name="Cálculo 2 3 2 3 2 2 4" xfId="38265" xr:uid="{00000000-0005-0000-0000-000068170000}"/>
    <cellStyle name="Cálculo 2 3 2 3 2 3" xfId="3658" xr:uid="{00000000-0005-0000-0000-000069170000}"/>
    <cellStyle name="Cálculo 2 3 2 3 2 3 2" xfId="25492" xr:uid="{00000000-0005-0000-0000-00006A170000}"/>
    <cellStyle name="Cálculo 2 3 2 3 2 3 3" xfId="17586" xr:uid="{00000000-0005-0000-0000-00006B170000}"/>
    <cellStyle name="Cálculo 2 3 2 3 2 3 4" xfId="38266" xr:uid="{00000000-0005-0000-0000-00006C170000}"/>
    <cellStyle name="Cálculo 2 3 2 3 2 4" xfId="25490" xr:uid="{00000000-0005-0000-0000-00006D170000}"/>
    <cellStyle name="Cálculo 2 3 2 3 2 5" xfId="12178" xr:uid="{00000000-0005-0000-0000-00006E170000}"/>
    <cellStyle name="Cálculo 2 3 2 3 2 6" xfId="38264" xr:uid="{00000000-0005-0000-0000-00006F170000}"/>
    <cellStyle name="Cálculo 2 3 2 3 3" xfId="3659" xr:uid="{00000000-0005-0000-0000-000070170000}"/>
    <cellStyle name="Cálculo 2 3 2 3 3 2" xfId="25493" xr:uid="{00000000-0005-0000-0000-000071170000}"/>
    <cellStyle name="Cálculo 2 3 2 3 3 3" xfId="12179" xr:uid="{00000000-0005-0000-0000-000072170000}"/>
    <cellStyle name="Cálculo 2 3 2 3 3 4" xfId="38267" xr:uid="{00000000-0005-0000-0000-000073170000}"/>
    <cellStyle name="Cálculo 2 3 2 3 4" xfId="3660" xr:uid="{00000000-0005-0000-0000-000074170000}"/>
    <cellStyle name="Cálculo 2 3 2 3 4 2" xfId="25494" xr:uid="{00000000-0005-0000-0000-000075170000}"/>
    <cellStyle name="Cálculo 2 3 2 3 4 3" xfId="12180" xr:uid="{00000000-0005-0000-0000-000076170000}"/>
    <cellStyle name="Cálculo 2 3 2 3 4 4" xfId="38268" xr:uid="{00000000-0005-0000-0000-000077170000}"/>
    <cellStyle name="Cálculo 2 3 2 3 5" xfId="25489" xr:uid="{00000000-0005-0000-0000-000078170000}"/>
    <cellStyle name="Cálculo 2 3 2 3 5 2" xfId="46397" xr:uid="{00000000-0005-0000-0000-000079170000}"/>
    <cellStyle name="Cálculo 2 3 2 3 6" xfId="12177" xr:uid="{00000000-0005-0000-0000-00007A170000}"/>
    <cellStyle name="Cálculo 2 3 2 3 7" xfId="38263" xr:uid="{00000000-0005-0000-0000-00007B170000}"/>
    <cellStyle name="Cálculo 2 3 2 4" xfId="3661" xr:uid="{00000000-0005-0000-0000-00007C170000}"/>
    <cellStyle name="Cálculo 2 3 2 4 2" xfId="3662" xr:uid="{00000000-0005-0000-0000-00007D170000}"/>
    <cellStyle name="Cálculo 2 3 2 4 2 2" xfId="25496" xr:uid="{00000000-0005-0000-0000-00007E170000}"/>
    <cellStyle name="Cálculo 2 3 2 4 2 3" xfId="17587" xr:uid="{00000000-0005-0000-0000-00007F170000}"/>
    <cellStyle name="Cálculo 2 3 2 4 2 4" xfId="38270" xr:uid="{00000000-0005-0000-0000-000080170000}"/>
    <cellStyle name="Cálculo 2 3 2 4 3" xfId="3663" xr:uid="{00000000-0005-0000-0000-000081170000}"/>
    <cellStyle name="Cálculo 2 3 2 4 3 2" xfId="25497" xr:uid="{00000000-0005-0000-0000-000082170000}"/>
    <cellStyle name="Cálculo 2 3 2 4 3 3" xfId="17588" xr:uid="{00000000-0005-0000-0000-000083170000}"/>
    <cellStyle name="Cálculo 2 3 2 4 3 4" xfId="38271" xr:uid="{00000000-0005-0000-0000-000084170000}"/>
    <cellStyle name="Cálculo 2 3 2 4 4" xfId="25495" xr:uid="{00000000-0005-0000-0000-000085170000}"/>
    <cellStyle name="Cálculo 2 3 2 4 5" xfId="12181" xr:uid="{00000000-0005-0000-0000-000086170000}"/>
    <cellStyle name="Cálculo 2 3 2 4 6" xfId="38269" xr:uid="{00000000-0005-0000-0000-000087170000}"/>
    <cellStyle name="Cálculo 2 3 2 5" xfId="3664" xr:uid="{00000000-0005-0000-0000-000088170000}"/>
    <cellStyle name="Cálculo 2 3 2 5 2" xfId="3665" xr:uid="{00000000-0005-0000-0000-000089170000}"/>
    <cellStyle name="Cálculo 2 3 2 5 2 2" xfId="25499" xr:uid="{00000000-0005-0000-0000-00008A170000}"/>
    <cellStyle name="Cálculo 2 3 2 5 2 3" xfId="17590" xr:uid="{00000000-0005-0000-0000-00008B170000}"/>
    <cellStyle name="Cálculo 2 3 2 5 2 4" xfId="38273" xr:uid="{00000000-0005-0000-0000-00008C170000}"/>
    <cellStyle name="Cálculo 2 3 2 5 3" xfId="3666" xr:uid="{00000000-0005-0000-0000-00008D170000}"/>
    <cellStyle name="Cálculo 2 3 2 5 3 2" xfId="25500" xr:uid="{00000000-0005-0000-0000-00008E170000}"/>
    <cellStyle name="Cálculo 2 3 2 5 3 3" xfId="17591" xr:uid="{00000000-0005-0000-0000-00008F170000}"/>
    <cellStyle name="Cálculo 2 3 2 5 3 4" xfId="38274" xr:uid="{00000000-0005-0000-0000-000090170000}"/>
    <cellStyle name="Cálculo 2 3 2 5 4" xfId="25498" xr:uid="{00000000-0005-0000-0000-000091170000}"/>
    <cellStyle name="Cálculo 2 3 2 5 5" xfId="17589" xr:uid="{00000000-0005-0000-0000-000092170000}"/>
    <cellStyle name="Cálculo 2 3 2 5 6" xfId="38272" xr:uid="{00000000-0005-0000-0000-000093170000}"/>
    <cellStyle name="Cálculo 2 3 2 6" xfId="3667" xr:uid="{00000000-0005-0000-0000-000094170000}"/>
    <cellStyle name="Cálculo 2 3 2 6 2" xfId="25501" xr:uid="{00000000-0005-0000-0000-000095170000}"/>
    <cellStyle name="Cálculo 2 3 2 6 3" xfId="17592" xr:uid="{00000000-0005-0000-0000-000096170000}"/>
    <cellStyle name="Cálculo 2 3 2 6 4" xfId="38275" xr:uid="{00000000-0005-0000-0000-000097170000}"/>
    <cellStyle name="Cálculo 2 3 2 7" xfId="3668" xr:uid="{00000000-0005-0000-0000-000098170000}"/>
    <cellStyle name="Cálculo 2 3 2 7 2" xfId="25502" xr:uid="{00000000-0005-0000-0000-000099170000}"/>
    <cellStyle name="Cálculo 2 3 2 7 3" xfId="17593" xr:uid="{00000000-0005-0000-0000-00009A170000}"/>
    <cellStyle name="Cálculo 2 3 2 7 4" xfId="38276" xr:uid="{00000000-0005-0000-0000-00009B170000}"/>
    <cellStyle name="Cálculo 2 3 2 8" xfId="23100" xr:uid="{00000000-0005-0000-0000-00009C170000}"/>
    <cellStyle name="Cálculo 2 3 2 8 2" xfId="45347" xr:uid="{00000000-0005-0000-0000-00009D170000}"/>
    <cellStyle name="Cálculo 2 3 2 9" xfId="11053" xr:uid="{00000000-0005-0000-0000-00009E170000}"/>
    <cellStyle name="Cálculo 2 3 3" xfId="3669" xr:uid="{00000000-0005-0000-0000-00009F170000}"/>
    <cellStyle name="Cálculo 2 3 3 2" xfId="3670" xr:uid="{00000000-0005-0000-0000-0000A0170000}"/>
    <cellStyle name="Cálculo 2 3 3 2 2" xfId="3671" xr:uid="{00000000-0005-0000-0000-0000A1170000}"/>
    <cellStyle name="Cálculo 2 3 3 2 2 2" xfId="25505" xr:uid="{00000000-0005-0000-0000-0000A2170000}"/>
    <cellStyle name="Cálculo 2 3 3 2 2 3" xfId="17596" xr:uid="{00000000-0005-0000-0000-0000A3170000}"/>
    <cellStyle name="Cálculo 2 3 3 2 2 4" xfId="38279" xr:uid="{00000000-0005-0000-0000-0000A4170000}"/>
    <cellStyle name="Cálculo 2 3 3 2 3" xfId="3672" xr:uid="{00000000-0005-0000-0000-0000A5170000}"/>
    <cellStyle name="Cálculo 2 3 3 2 3 2" xfId="25506" xr:uid="{00000000-0005-0000-0000-0000A6170000}"/>
    <cellStyle name="Cálculo 2 3 3 2 3 3" xfId="17597" xr:uid="{00000000-0005-0000-0000-0000A7170000}"/>
    <cellStyle name="Cálculo 2 3 3 2 3 4" xfId="38280" xr:uid="{00000000-0005-0000-0000-0000A8170000}"/>
    <cellStyle name="Cálculo 2 3 3 2 4" xfId="17595" xr:uid="{00000000-0005-0000-0000-0000A9170000}"/>
    <cellStyle name="Cálculo 2 3 3 2 5" xfId="25504" xr:uid="{00000000-0005-0000-0000-0000AA170000}"/>
    <cellStyle name="Cálculo 2 3 3 2 6" xfId="12183" xr:uid="{00000000-0005-0000-0000-0000AB170000}"/>
    <cellStyle name="Cálculo 2 3 3 2 7" xfId="38278" xr:uid="{00000000-0005-0000-0000-0000AC170000}"/>
    <cellStyle name="Cálculo 2 3 3 3" xfId="3673" xr:uid="{00000000-0005-0000-0000-0000AD170000}"/>
    <cellStyle name="Cálculo 2 3 3 3 2" xfId="17598" xr:uid="{00000000-0005-0000-0000-0000AE170000}"/>
    <cellStyle name="Cálculo 2 3 3 3 3" xfId="25507" xr:uid="{00000000-0005-0000-0000-0000AF170000}"/>
    <cellStyle name="Cálculo 2 3 3 3 4" xfId="12184" xr:uid="{00000000-0005-0000-0000-0000B0170000}"/>
    <cellStyle name="Cálculo 2 3 3 3 5" xfId="38281" xr:uid="{00000000-0005-0000-0000-0000B1170000}"/>
    <cellStyle name="Cálculo 2 3 3 4" xfId="3674" xr:uid="{00000000-0005-0000-0000-0000B2170000}"/>
    <cellStyle name="Cálculo 2 3 3 4 2" xfId="17599" xr:uid="{00000000-0005-0000-0000-0000B3170000}"/>
    <cellStyle name="Cálculo 2 3 3 4 3" xfId="25508" xr:uid="{00000000-0005-0000-0000-0000B4170000}"/>
    <cellStyle name="Cálculo 2 3 3 4 4" xfId="12185" xr:uid="{00000000-0005-0000-0000-0000B5170000}"/>
    <cellStyle name="Cálculo 2 3 3 4 5" xfId="38282" xr:uid="{00000000-0005-0000-0000-0000B6170000}"/>
    <cellStyle name="Cálculo 2 3 3 5" xfId="17594" xr:uid="{00000000-0005-0000-0000-0000B7170000}"/>
    <cellStyle name="Cálculo 2 3 3 5 2" xfId="45978" xr:uid="{00000000-0005-0000-0000-0000B8170000}"/>
    <cellStyle name="Cálculo 2 3 3 6" xfId="25503" xr:uid="{00000000-0005-0000-0000-0000B9170000}"/>
    <cellStyle name="Cálculo 2 3 3 7" xfId="12182" xr:uid="{00000000-0005-0000-0000-0000BA170000}"/>
    <cellStyle name="Cálculo 2 3 3 8" xfId="38277" xr:uid="{00000000-0005-0000-0000-0000BB170000}"/>
    <cellStyle name="Cálculo 2 3 4" xfId="3675" xr:uid="{00000000-0005-0000-0000-0000BC170000}"/>
    <cellStyle name="Cálculo 2 3 4 2" xfId="3676" xr:uid="{00000000-0005-0000-0000-0000BD170000}"/>
    <cellStyle name="Cálculo 2 3 4 2 2" xfId="3677" xr:uid="{00000000-0005-0000-0000-0000BE170000}"/>
    <cellStyle name="Cálculo 2 3 4 2 2 2" xfId="25511" xr:uid="{00000000-0005-0000-0000-0000BF170000}"/>
    <cellStyle name="Cálculo 2 3 4 2 2 3" xfId="17600" xr:uid="{00000000-0005-0000-0000-0000C0170000}"/>
    <cellStyle name="Cálculo 2 3 4 2 2 4" xfId="38285" xr:uid="{00000000-0005-0000-0000-0000C1170000}"/>
    <cellStyle name="Cálculo 2 3 4 2 3" xfId="3678" xr:uid="{00000000-0005-0000-0000-0000C2170000}"/>
    <cellStyle name="Cálculo 2 3 4 2 3 2" xfId="25512" xr:uid="{00000000-0005-0000-0000-0000C3170000}"/>
    <cellStyle name="Cálculo 2 3 4 2 3 3" xfId="17601" xr:uid="{00000000-0005-0000-0000-0000C4170000}"/>
    <cellStyle name="Cálculo 2 3 4 2 3 4" xfId="38286" xr:uid="{00000000-0005-0000-0000-0000C5170000}"/>
    <cellStyle name="Cálculo 2 3 4 2 4" xfId="25510" xr:uid="{00000000-0005-0000-0000-0000C6170000}"/>
    <cellStyle name="Cálculo 2 3 4 2 5" xfId="12187" xr:uid="{00000000-0005-0000-0000-0000C7170000}"/>
    <cellStyle name="Cálculo 2 3 4 2 6" xfId="38284" xr:uid="{00000000-0005-0000-0000-0000C8170000}"/>
    <cellStyle name="Cálculo 2 3 4 3" xfId="3679" xr:uid="{00000000-0005-0000-0000-0000C9170000}"/>
    <cellStyle name="Cálculo 2 3 4 3 2" xfId="25513" xr:uid="{00000000-0005-0000-0000-0000CA170000}"/>
    <cellStyle name="Cálculo 2 3 4 3 3" xfId="12188" xr:uid="{00000000-0005-0000-0000-0000CB170000}"/>
    <cellStyle name="Cálculo 2 3 4 3 4" xfId="38287" xr:uid="{00000000-0005-0000-0000-0000CC170000}"/>
    <cellStyle name="Cálculo 2 3 4 4" xfId="3680" xr:uid="{00000000-0005-0000-0000-0000CD170000}"/>
    <cellStyle name="Cálculo 2 3 4 4 2" xfId="25514" xr:uid="{00000000-0005-0000-0000-0000CE170000}"/>
    <cellStyle name="Cálculo 2 3 4 4 3" xfId="12189" xr:uid="{00000000-0005-0000-0000-0000CF170000}"/>
    <cellStyle name="Cálculo 2 3 4 4 4" xfId="38288" xr:uid="{00000000-0005-0000-0000-0000D0170000}"/>
    <cellStyle name="Cálculo 2 3 4 5" xfId="25509" xr:uid="{00000000-0005-0000-0000-0000D1170000}"/>
    <cellStyle name="Cálculo 2 3 4 5 2" xfId="46396" xr:uid="{00000000-0005-0000-0000-0000D2170000}"/>
    <cellStyle name="Cálculo 2 3 4 6" xfId="12186" xr:uid="{00000000-0005-0000-0000-0000D3170000}"/>
    <cellStyle name="Cálculo 2 3 4 7" xfId="38283" xr:uid="{00000000-0005-0000-0000-0000D4170000}"/>
    <cellStyle name="Cálculo 2 3 5" xfId="3681" xr:uid="{00000000-0005-0000-0000-0000D5170000}"/>
    <cellStyle name="Cálculo 2 3 5 2" xfId="3682" xr:uid="{00000000-0005-0000-0000-0000D6170000}"/>
    <cellStyle name="Cálculo 2 3 5 2 2" xfId="25516" xr:uid="{00000000-0005-0000-0000-0000D7170000}"/>
    <cellStyle name="Cálculo 2 3 5 2 3" xfId="17602" xr:uid="{00000000-0005-0000-0000-0000D8170000}"/>
    <cellStyle name="Cálculo 2 3 5 2 4" xfId="38290" xr:uid="{00000000-0005-0000-0000-0000D9170000}"/>
    <cellStyle name="Cálculo 2 3 5 3" xfId="3683" xr:uid="{00000000-0005-0000-0000-0000DA170000}"/>
    <cellStyle name="Cálculo 2 3 5 3 2" xfId="25517" xr:uid="{00000000-0005-0000-0000-0000DB170000}"/>
    <cellStyle name="Cálculo 2 3 5 3 3" xfId="17603" xr:uid="{00000000-0005-0000-0000-0000DC170000}"/>
    <cellStyle name="Cálculo 2 3 5 3 4" xfId="38291" xr:uid="{00000000-0005-0000-0000-0000DD170000}"/>
    <cellStyle name="Cálculo 2 3 5 4" xfId="25515" xr:uid="{00000000-0005-0000-0000-0000DE170000}"/>
    <cellStyle name="Cálculo 2 3 5 5" xfId="12190" xr:uid="{00000000-0005-0000-0000-0000DF170000}"/>
    <cellStyle name="Cálculo 2 3 5 6" xfId="38289" xr:uid="{00000000-0005-0000-0000-0000E0170000}"/>
    <cellStyle name="Cálculo 2 3 6" xfId="3684" xr:uid="{00000000-0005-0000-0000-0000E1170000}"/>
    <cellStyle name="Cálculo 2 3 6 2" xfId="25518" xr:uid="{00000000-0005-0000-0000-0000E2170000}"/>
    <cellStyle name="Cálculo 2 3 6 3" xfId="17604" xr:uid="{00000000-0005-0000-0000-0000E3170000}"/>
    <cellStyle name="Cálculo 2 3 6 4" xfId="38292" xr:uid="{00000000-0005-0000-0000-0000E4170000}"/>
    <cellStyle name="Cálculo 2 3 7" xfId="3685" xr:uid="{00000000-0005-0000-0000-0000E5170000}"/>
    <cellStyle name="Cálculo 2 3 7 2" xfId="25519" xr:uid="{00000000-0005-0000-0000-0000E6170000}"/>
    <cellStyle name="Cálculo 2 3 7 3" xfId="17605" xr:uid="{00000000-0005-0000-0000-0000E7170000}"/>
    <cellStyle name="Cálculo 2 3 7 4" xfId="38293" xr:uid="{00000000-0005-0000-0000-0000E8170000}"/>
    <cellStyle name="Cálculo 2 3 8" xfId="3686" xr:uid="{00000000-0005-0000-0000-0000E9170000}"/>
    <cellStyle name="Cálculo 2 3 8 2" xfId="25520" xr:uid="{00000000-0005-0000-0000-0000EA170000}"/>
    <cellStyle name="Cálculo 2 3 8 3" xfId="17606" xr:uid="{00000000-0005-0000-0000-0000EB170000}"/>
    <cellStyle name="Cálculo 2 3 8 4" xfId="38294" xr:uid="{00000000-0005-0000-0000-0000EC170000}"/>
    <cellStyle name="Cálculo 2 3 9" xfId="3687" xr:uid="{00000000-0005-0000-0000-0000ED170000}"/>
    <cellStyle name="Cálculo 2 3 9 2" xfId="25521" xr:uid="{00000000-0005-0000-0000-0000EE170000}"/>
    <cellStyle name="Cálculo 2 3 9 3" xfId="17607" xr:uid="{00000000-0005-0000-0000-0000EF170000}"/>
    <cellStyle name="Cálculo 2 3 9 4" xfId="38295" xr:uid="{00000000-0005-0000-0000-0000F0170000}"/>
    <cellStyle name="Cálculo 2 4" xfId="122" xr:uid="{00000000-0005-0000-0000-0000F1170000}"/>
    <cellStyle name="Cálculo 2 4 10" xfId="23099" xr:uid="{00000000-0005-0000-0000-0000F2170000}"/>
    <cellStyle name="Cálculo 2 4 10 2" xfId="45348" xr:uid="{00000000-0005-0000-0000-0000F3170000}"/>
    <cellStyle name="Cálculo 2 4 11" xfId="11054" xr:uid="{00000000-0005-0000-0000-0000F4170000}"/>
    <cellStyle name="Cálculo 2 4 12" xfId="35351" xr:uid="{00000000-0005-0000-0000-0000F5170000}"/>
    <cellStyle name="Cálculo 2 4 2" xfId="123" xr:uid="{00000000-0005-0000-0000-0000F6170000}"/>
    <cellStyle name="Cálculo 2 4 2 10" xfId="35352" xr:uid="{00000000-0005-0000-0000-0000F7170000}"/>
    <cellStyle name="Cálculo 2 4 2 2" xfId="3688" xr:uid="{00000000-0005-0000-0000-0000F8170000}"/>
    <cellStyle name="Cálculo 2 4 2 2 2" xfId="3689" xr:uid="{00000000-0005-0000-0000-0000F9170000}"/>
    <cellStyle name="Cálculo 2 4 2 2 2 2" xfId="3690" xr:uid="{00000000-0005-0000-0000-0000FA170000}"/>
    <cellStyle name="Cálculo 2 4 2 2 2 2 2" xfId="25524" xr:uid="{00000000-0005-0000-0000-0000FB170000}"/>
    <cellStyle name="Cálculo 2 4 2 2 2 2 3" xfId="17610" xr:uid="{00000000-0005-0000-0000-0000FC170000}"/>
    <cellStyle name="Cálculo 2 4 2 2 2 2 4" xfId="38298" xr:uid="{00000000-0005-0000-0000-0000FD170000}"/>
    <cellStyle name="Cálculo 2 4 2 2 2 3" xfId="3691" xr:uid="{00000000-0005-0000-0000-0000FE170000}"/>
    <cellStyle name="Cálculo 2 4 2 2 2 3 2" xfId="25525" xr:uid="{00000000-0005-0000-0000-0000FF170000}"/>
    <cellStyle name="Cálculo 2 4 2 2 2 3 3" xfId="17611" xr:uid="{00000000-0005-0000-0000-000000180000}"/>
    <cellStyle name="Cálculo 2 4 2 2 2 3 4" xfId="38299" xr:uid="{00000000-0005-0000-0000-000001180000}"/>
    <cellStyle name="Cálculo 2 4 2 2 2 4" xfId="17609" xr:uid="{00000000-0005-0000-0000-000002180000}"/>
    <cellStyle name="Cálculo 2 4 2 2 2 5" xfId="25523" xr:uid="{00000000-0005-0000-0000-000003180000}"/>
    <cellStyle name="Cálculo 2 4 2 2 2 6" xfId="12192" xr:uid="{00000000-0005-0000-0000-000004180000}"/>
    <cellStyle name="Cálculo 2 4 2 2 2 7" xfId="38297" xr:uid="{00000000-0005-0000-0000-000005180000}"/>
    <cellStyle name="Cálculo 2 4 2 2 3" xfId="3692" xr:uid="{00000000-0005-0000-0000-000006180000}"/>
    <cellStyle name="Cálculo 2 4 2 2 3 2" xfId="17612" xr:uid="{00000000-0005-0000-0000-000007180000}"/>
    <cellStyle name="Cálculo 2 4 2 2 3 3" xfId="25526" xr:uid="{00000000-0005-0000-0000-000008180000}"/>
    <cellStyle name="Cálculo 2 4 2 2 3 4" xfId="12193" xr:uid="{00000000-0005-0000-0000-000009180000}"/>
    <cellStyle name="Cálculo 2 4 2 2 3 5" xfId="38300" xr:uid="{00000000-0005-0000-0000-00000A180000}"/>
    <cellStyle name="Cálculo 2 4 2 2 4" xfId="3693" xr:uid="{00000000-0005-0000-0000-00000B180000}"/>
    <cellStyle name="Cálculo 2 4 2 2 4 2" xfId="17613" xr:uid="{00000000-0005-0000-0000-00000C180000}"/>
    <cellStyle name="Cálculo 2 4 2 2 4 3" xfId="25527" xr:uid="{00000000-0005-0000-0000-00000D180000}"/>
    <cellStyle name="Cálculo 2 4 2 2 4 4" xfId="12194" xr:uid="{00000000-0005-0000-0000-00000E180000}"/>
    <cellStyle name="Cálculo 2 4 2 2 4 5" xfId="38301" xr:uid="{00000000-0005-0000-0000-00000F180000}"/>
    <cellStyle name="Cálculo 2 4 2 2 5" xfId="17608" xr:uid="{00000000-0005-0000-0000-000010180000}"/>
    <cellStyle name="Cálculo 2 4 2 2 5 2" xfId="45979" xr:uid="{00000000-0005-0000-0000-000011180000}"/>
    <cellStyle name="Cálculo 2 4 2 2 6" xfId="25522" xr:uid="{00000000-0005-0000-0000-000012180000}"/>
    <cellStyle name="Cálculo 2 4 2 2 7" xfId="12191" xr:uid="{00000000-0005-0000-0000-000013180000}"/>
    <cellStyle name="Cálculo 2 4 2 2 8" xfId="38296" xr:uid="{00000000-0005-0000-0000-000014180000}"/>
    <cellStyle name="Cálculo 2 4 2 3" xfId="3694" xr:uid="{00000000-0005-0000-0000-000015180000}"/>
    <cellStyle name="Cálculo 2 4 2 3 2" xfId="3695" xr:uid="{00000000-0005-0000-0000-000016180000}"/>
    <cellStyle name="Cálculo 2 4 2 3 2 2" xfId="3696" xr:uid="{00000000-0005-0000-0000-000017180000}"/>
    <cellStyle name="Cálculo 2 4 2 3 2 2 2" xfId="25530" xr:uid="{00000000-0005-0000-0000-000018180000}"/>
    <cellStyle name="Cálculo 2 4 2 3 2 2 3" xfId="17614" xr:uid="{00000000-0005-0000-0000-000019180000}"/>
    <cellStyle name="Cálculo 2 4 2 3 2 2 4" xfId="38304" xr:uid="{00000000-0005-0000-0000-00001A180000}"/>
    <cellStyle name="Cálculo 2 4 2 3 2 3" xfId="3697" xr:uid="{00000000-0005-0000-0000-00001B180000}"/>
    <cellStyle name="Cálculo 2 4 2 3 2 3 2" xfId="25531" xr:uid="{00000000-0005-0000-0000-00001C180000}"/>
    <cellStyle name="Cálculo 2 4 2 3 2 3 3" xfId="17615" xr:uid="{00000000-0005-0000-0000-00001D180000}"/>
    <cellStyle name="Cálculo 2 4 2 3 2 3 4" xfId="38305" xr:uid="{00000000-0005-0000-0000-00001E180000}"/>
    <cellStyle name="Cálculo 2 4 2 3 2 4" xfId="25529" xr:uid="{00000000-0005-0000-0000-00001F180000}"/>
    <cellStyle name="Cálculo 2 4 2 3 2 5" xfId="12196" xr:uid="{00000000-0005-0000-0000-000020180000}"/>
    <cellStyle name="Cálculo 2 4 2 3 2 6" xfId="38303" xr:uid="{00000000-0005-0000-0000-000021180000}"/>
    <cellStyle name="Cálculo 2 4 2 3 3" xfId="3698" xr:uid="{00000000-0005-0000-0000-000022180000}"/>
    <cellStyle name="Cálculo 2 4 2 3 3 2" xfId="25532" xr:uid="{00000000-0005-0000-0000-000023180000}"/>
    <cellStyle name="Cálculo 2 4 2 3 3 3" xfId="12197" xr:uid="{00000000-0005-0000-0000-000024180000}"/>
    <cellStyle name="Cálculo 2 4 2 3 3 4" xfId="38306" xr:uid="{00000000-0005-0000-0000-000025180000}"/>
    <cellStyle name="Cálculo 2 4 2 3 4" xfId="3699" xr:uid="{00000000-0005-0000-0000-000026180000}"/>
    <cellStyle name="Cálculo 2 4 2 3 4 2" xfId="25533" xr:uid="{00000000-0005-0000-0000-000027180000}"/>
    <cellStyle name="Cálculo 2 4 2 3 4 3" xfId="12198" xr:uid="{00000000-0005-0000-0000-000028180000}"/>
    <cellStyle name="Cálculo 2 4 2 3 4 4" xfId="38307" xr:uid="{00000000-0005-0000-0000-000029180000}"/>
    <cellStyle name="Cálculo 2 4 2 3 5" xfId="25528" xr:uid="{00000000-0005-0000-0000-00002A180000}"/>
    <cellStyle name="Cálculo 2 4 2 3 5 2" xfId="46399" xr:uid="{00000000-0005-0000-0000-00002B180000}"/>
    <cellStyle name="Cálculo 2 4 2 3 6" xfId="12195" xr:uid="{00000000-0005-0000-0000-00002C180000}"/>
    <cellStyle name="Cálculo 2 4 2 3 7" xfId="38302" xr:uid="{00000000-0005-0000-0000-00002D180000}"/>
    <cellStyle name="Cálculo 2 4 2 4" xfId="3700" xr:uid="{00000000-0005-0000-0000-00002E180000}"/>
    <cellStyle name="Cálculo 2 4 2 4 2" xfId="3701" xr:uid="{00000000-0005-0000-0000-00002F180000}"/>
    <cellStyle name="Cálculo 2 4 2 4 2 2" xfId="25535" xr:uid="{00000000-0005-0000-0000-000030180000}"/>
    <cellStyle name="Cálculo 2 4 2 4 2 3" xfId="17616" xr:uid="{00000000-0005-0000-0000-000031180000}"/>
    <cellStyle name="Cálculo 2 4 2 4 2 4" xfId="38309" xr:uid="{00000000-0005-0000-0000-000032180000}"/>
    <cellStyle name="Cálculo 2 4 2 4 3" xfId="3702" xr:uid="{00000000-0005-0000-0000-000033180000}"/>
    <cellStyle name="Cálculo 2 4 2 4 3 2" xfId="25536" xr:uid="{00000000-0005-0000-0000-000034180000}"/>
    <cellStyle name="Cálculo 2 4 2 4 3 3" xfId="17617" xr:uid="{00000000-0005-0000-0000-000035180000}"/>
    <cellStyle name="Cálculo 2 4 2 4 3 4" xfId="38310" xr:uid="{00000000-0005-0000-0000-000036180000}"/>
    <cellStyle name="Cálculo 2 4 2 4 4" xfId="25534" xr:uid="{00000000-0005-0000-0000-000037180000}"/>
    <cellStyle name="Cálculo 2 4 2 4 5" xfId="12199" xr:uid="{00000000-0005-0000-0000-000038180000}"/>
    <cellStyle name="Cálculo 2 4 2 4 6" xfId="38308" xr:uid="{00000000-0005-0000-0000-000039180000}"/>
    <cellStyle name="Cálculo 2 4 2 5" xfId="3703" xr:uid="{00000000-0005-0000-0000-00003A180000}"/>
    <cellStyle name="Cálculo 2 4 2 5 2" xfId="3704" xr:uid="{00000000-0005-0000-0000-00003B180000}"/>
    <cellStyle name="Cálculo 2 4 2 5 2 2" xfId="25538" xr:uid="{00000000-0005-0000-0000-00003C180000}"/>
    <cellStyle name="Cálculo 2 4 2 5 2 3" xfId="17619" xr:uid="{00000000-0005-0000-0000-00003D180000}"/>
    <cellStyle name="Cálculo 2 4 2 5 2 4" xfId="38312" xr:uid="{00000000-0005-0000-0000-00003E180000}"/>
    <cellStyle name="Cálculo 2 4 2 5 3" xfId="3705" xr:uid="{00000000-0005-0000-0000-00003F180000}"/>
    <cellStyle name="Cálculo 2 4 2 5 3 2" xfId="25539" xr:uid="{00000000-0005-0000-0000-000040180000}"/>
    <cellStyle name="Cálculo 2 4 2 5 3 3" xfId="17620" xr:uid="{00000000-0005-0000-0000-000041180000}"/>
    <cellStyle name="Cálculo 2 4 2 5 3 4" xfId="38313" xr:uid="{00000000-0005-0000-0000-000042180000}"/>
    <cellStyle name="Cálculo 2 4 2 5 4" xfId="25537" xr:uid="{00000000-0005-0000-0000-000043180000}"/>
    <cellStyle name="Cálculo 2 4 2 5 5" xfId="17618" xr:uid="{00000000-0005-0000-0000-000044180000}"/>
    <cellStyle name="Cálculo 2 4 2 5 6" xfId="38311" xr:uid="{00000000-0005-0000-0000-000045180000}"/>
    <cellStyle name="Cálculo 2 4 2 6" xfId="3706" xr:uid="{00000000-0005-0000-0000-000046180000}"/>
    <cellStyle name="Cálculo 2 4 2 6 2" xfId="25540" xr:uid="{00000000-0005-0000-0000-000047180000}"/>
    <cellStyle name="Cálculo 2 4 2 6 3" xfId="17621" xr:uid="{00000000-0005-0000-0000-000048180000}"/>
    <cellStyle name="Cálculo 2 4 2 6 4" xfId="38314" xr:uid="{00000000-0005-0000-0000-000049180000}"/>
    <cellStyle name="Cálculo 2 4 2 7" xfId="3707" xr:uid="{00000000-0005-0000-0000-00004A180000}"/>
    <cellStyle name="Cálculo 2 4 2 7 2" xfId="25541" xr:uid="{00000000-0005-0000-0000-00004B180000}"/>
    <cellStyle name="Cálculo 2 4 2 7 3" xfId="17622" xr:uid="{00000000-0005-0000-0000-00004C180000}"/>
    <cellStyle name="Cálculo 2 4 2 7 4" xfId="38315" xr:uid="{00000000-0005-0000-0000-00004D180000}"/>
    <cellStyle name="Cálculo 2 4 2 8" xfId="23085" xr:uid="{00000000-0005-0000-0000-00004E180000}"/>
    <cellStyle name="Cálculo 2 4 2 8 2" xfId="45349" xr:uid="{00000000-0005-0000-0000-00004F180000}"/>
    <cellStyle name="Cálculo 2 4 2 9" xfId="11055" xr:uid="{00000000-0005-0000-0000-000050180000}"/>
    <cellStyle name="Cálculo 2 4 3" xfId="3708" xr:uid="{00000000-0005-0000-0000-000051180000}"/>
    <cellStyle name="Cálculo 2 4 3 2" xfId="3709" xr:uid="{00000000-0005-0000-0000-000052180000}"/>
    <cellStyle name="Cálculo 2 4 3 2 2" xfId="3710" xr:uid="{00000000-0005-0000-0000-000053180000}"/>
    <cellStyle name="Cálculo 2 4 3 2 2 2" xfId="25544" xr:uid="{00000000-0005-0000-0000-000054180000}"/>
    <cellStyle name="Cálculo 2 4 3 2 2 3" xfId="17625" xr:uid="{00000000-0005-0000-0000-000055180000}"/>
    <cellStyle name="Cálculo 2 4 3 2 2 4" xfId="38318" xr:uid="{00000000-0005-0000-0000-000056180000}"/>
    <cellStyle name="Cálculo 2 4 3 2 3" xfId="3711" xr:uid="{00000000-0005-0000-0000-000057180000}"/>
    <cellStyle name="Cálculo 2 4 3 2 3 2" xfId="25545" xr:uid="{00000000-0005-0000-0000-000058180000}"/>
    <cellStyle name="Cálculo 2 4 3 2 3 3" xfId="17626" xr:uid="{00000000-0005-0000-0000-000059180000}"/>
    <cellStyle name="Cálculo 2 4 3 2 3 4" xfId="38319" xr:uid="{00000000-0005-0000-0000-00005A180000}"/>
    <cellStyle name="Cálculo 2 4 3 2 4" xfId="17624" xr:uid="{00000000-0005-0000-0000-00005B180000}"/>
    <cellStyle name="Cálculo 2 4 3 2 5" xfId="25543" xr:uid="{00000000-0005-0000-0000-00005C180000}"/>
    <cellStyle name="Cálculo 2 4 3 2 6" xfId="12201" xr:uid="{00000000-0005-0000-0000-00005D180000}"/>
    <cellStyle name="Cálculo 2 4 3 2 7" xfId="38317" xr:uid="{00000000-0005-0000-0000-00005E180000}"/>
    <cellStyle name="Cálculo 2 4 3 3" xfId="3712" xr:uid="{00000000-0005-0000-0000-00005F180000}"/>
    <cellStyle name="Cálculo 2 4 3 3 2" xfId="17627" xr:uid="{00000000-0005-0000-0000-000060180000}"/>
    <cellStyle name="Cálculo 2 4 3 3 3" xfId="25546" xr:uid="{00000000-0005-0000-0000-000061180000}"/>
    <cellStyle name="Cálculo 2 4 3 3 4" xfId="12202" xr:uid="{00000000-0005-0000-0000-000062180000}"/>
    <cellStyle name="Cálculo 2 4 3 3 5" xfId="38320" xr:uid="{00000000-0005-0000-0000-000063180000}"/>
    <cellStyle name="Cálculo 2 4 3 4" xfId="3713" xr:uid="{00000000-0005-0000-0000-000064180000}"/>
    <cellStyle name="Cálculo 2 4 3 4 2" xfId="17628" xr:uid="{00000000-0005-0000-0000-000065180000}"/>
    <cellStyle name="Cálculo 2 4 3 4 3" xfId="25547" xr:uid="{00000000-0005-0000-0000-000066180000}"/>
    <cellStyle name="Cálculo 2 4 3 4 4" xfId="12203" xr:uid="{00000000-0005-0000-0000-000067180000}"/>
    <cellStyle name="Cálculo 2 4 3 4 5" xfId="38321" xr:uid="{00000000-0005-0000-0000-000068180000}"/>
    <cellStyle name="Cálculo 2 4 3 5" xfId="17623" xr:uid="{00000000-0005-0000-0000-000069180000}"/>
    <cellStyle name="Cálculo 2 4 3 5 2" xfId="45980" xr:uid="{00000000-0005-0000-0000-00006A180000}"/>
    <cellStyle name="Cálculo 2 4 3 6" xfId="25542" xr:uid="{00000000-0005-0000-0000-00006B180000}"/>
    <cellStyle name="Cálculo 2 4 3 7" xfId="12200" xr:uid="{00000000-0005-0000-0000-00006C180000}"/>
    <cellStyle name="Cálculo 2 4 3 8" xfId="38316" xr:uid="{00000000-0005-0000-0000-00006D180000}"/>
    <cellStyle name="Cálculo 2 4 4" xfId="3714" xr:uid="{00000000-0005-0000-0000-00006E180000}"/>
    <cellStyle name="Cálculo 2 4 4 2" xfId="3715" xr:uid="{00000000-0005-0000-0000-00006F180000}"/>
    <cellStyle name="Cálculo 2 4 4 2 2" xfId="3716" xr:uid="{00000000-0005-0000-0000-000070180000}"/>
    <cellStyle name="Cálculo 2 4 4 2 2 2" xfId="25550" xr:uid="{00000000-0005-0000-0000-000071180000}"/>
    <cellStyle name="Cálculo 2 4 4 2 2 3" xfId="17629" xr:uid="{00000000-0005-0000-0000-000072180000}"/>
    <cellStyle name="Cálculo 2 4 4 2 2 4" xfId="38324" xr:uid="{00000000-0005-0000-0000-000073180000}"/>
    <cellStyle name="Cálculo 2 4 4 2 3" xfId="3717" xr:uid="{00000000-0005-0000-0000-000074180000}"/>
    <cellStyle name="Cálculo 2 4 4 2 3 2" xfId="25551" xr:uid="{00000000-0005-0000-0000-000075180000}"/>
    <cellStyle name="Cálculo 2 4 4 2 3 3" xfId="17630" xr:uid="{00000000-0005-0000-0000-000076180000}"/>
    <cellStyle name="Cálculo 2 4 4 2 3 4" xfId="38325" xr:uid="{00000000-0005-0000-0000-000077180000}"/>
    <cellStyle name="Cálculo 2 4 4 2 4" xfId="25549" xr:uid="{00000000-0005-0000-0000-000078180000}"/>
    <cellStyle name="Cálculo 2 4 4 2 5" xfId="12205" xr:uid="{00000000-0005-0000-0000-000079180000}"/>
    <cellStyle name="Cálculo 2 4 4 2 6" xfId="38323" xr:uid="{00000000-0005-0000-0000-00007A180000}"/>
    <cellStyle name="Cálculo 2 4 4 3" xfId="3718" xr:uid="{00000000-0005-0000-0000-00007B180000}"/>
    <cellStyle name="Cálculo 2 4 4 3 2" xfId="25552" xr:uid="{00000000-0005-0000-0000-00007C180000}"/>
    <cellStyle name="Cálculo 2 4 4 3 3" xfId="12206" xr:uid="{00000000-0005-0000-0000-00007D180000}"/>
    <cellStyle name="Cálculo 2 4 4 3 4" xfId="38326" xr:uid="{00000000-0005-0000-0000-00007E180000}"/>
    <cellStyle name="Cálculo 2 4 4 4" xfId="3719" xr:uid="{00000000-0005-0000-0000-00007F180000}"/>
    <cellStyle name="Cálculo 2 4 4 4 2" xfId="25553" xr:uid="{00000000-0005-0000-0000-000080180000}"/>
    <cellStyle name="Cálculo 2 4 4 4 3" xfId="12207" xr:uid="{00000000-0005-0000-0000-000081180000}"/>
    <cellStyle name="Cálculo 2 4 4 4 4" xfId="38327" xr:uid="{00000000-0005-0000-0000-000082180000}"/>
    <cellStyle name="Cálculo 2 4 4 5" xfId="25548" xr:uid="{00000000-0005-0000-0000-000083180000}"/>
    <cellStyle name="Cálculo 2 4 4 5 2" xfId="46398" xr:uid="{00000000-0005-0000-0000-000084180000}"/>
    <cellStyle name="Cálculo 2 4 4 6" xfId="12204" xr:uid="{00000000-0005-0000-0000-000085180000}"/>
    <cellStyle name="Cálculo 2 4 4 7" xfId="38322" xr:uid="{00000000-0005-0000-0000-000086180000}"/>
    <cellStyle name="Cálculo 2 4 5" xfId="3720" xr:uid="{00000000-0005-0000-0000-000087180000}"/>
    <cellStyle name="Cálculo 2 4 5 2" xfId="3721" xr:uid="{00000000-0005-0000-0000-000088180000}"/>
    <cellStyle name="Cálculo 2 4 5 2 2" xfId="25555" xr:uid="{00000000-0005-0000-0000-000089180000}"/>
    <cellStyle name="Cálculo 2 4 5 2 3" xfId="17631" xr:uid="{00000000-0005-0000-0000-00008A180000}"/>
    <cellStyle name="Cálculo 2 4 5 2 4" xfId="38329" xr:uid="{00000000-0005-0000-0000-00008B180000}"/>
    <cellStyle name="Cálculo 2 4 5 3" xfId="3722" xr:uid="{00000000-0005-0000-0000-00008C180000}"/>
    <cellStyle name="Cálculo 2 4 5 3 2" xfId="25556" xr:uid="{00000000-0005-0000-0000-00008D180000}"/>
    <cellStyle name="Cálculo 2 4 5 3 3" xfId="17632" xr:uid="{00000000-0005-0000-0000-00008E180000}"/>
    <cellStyle name="Cálculo 2 4 5 3 4" xfId="38330" xr:uid="{00000000-0005-0000-0000-00008F180000}"/>
    <cellStyle name="Cálculo 2 4 5 4" xfId="25554" xr:uid="{00000000-0005-0000-0000-000090180000}"/>
    <cellStyle name="Cálculo 2 4 5 5" xfId="12208" xr:uid="{00000000-0005-0000-0000-000091180000}"/>
    <cellStyle name="Cálculo 2 4 5 6" xfId="38328" xr:uid="{00000000-0005-0000-0000-000092180000}"/>
    <cellStyle name="Cálculo 2 4 6" xfId="3723" xr:uid="{00000000-0005-0000-0000-000093180000}"/>
    <cellStyle name="Cálculo 2 4 6 2" xfId="25557" xr:uid="{00000000-0005-0000-0000-000094180000}"/>
    <cellStyle name="Cálculo 2 4 6 3" xfId="17633" xr:uid="{00000000-0005-0000-0000-000095180000}"/>
    <cellStyle name="Cálculo 2 4 6 4" xfId="38331" xr:uid="{00000000-0005-0000-0000-000096180000}"/>
    <cellStyle name="Cálculo 2 4 7" xfId="3724" xr:uid="{00000000-0005-0000-0000-000097180000}"/>
    <cellStyle name="Cálculo 2 4 7 2" xfId="25558" xr:uid="{00000000-0005-0000-0000-000098180000}"/>
    <cellStyle name="Cálculo 2 4 7 3" xfId="17634" xr:uid="{00000000-0005-0000-0000-000099180000}"/>
    <cellStyle name="Cálculo 2 4 7 4" xfId="38332" xr:uid="{00000000-0005-0000-0000-00009A180000}"/>
    <cellStyle name="Cálculo 2 4 8" xfId="3725" xr:uid="{00000000-0005-0000-0000-00009B180000}"/>
    <cellStyle name="Cálculo 2 4 8 2" xfId="25559" xr:uid="{00000000-0005-0000-0000-00009C180000}"/>
    <cellStyle name="Cálculo 2 4 8 3" xfId="17635" xr:uid="{00000000-0005-0000-0000-00009D180000}"/>
    <cellStyle name="Cálculo 2 4 8 4" xfId="38333" xr:uid="{00000000-0005-0000-0000-00009E180000}"/>
    <cellStyle name="Cálculo 2 4 9" xfId="3726" xr:uid="{00000000-0005-0000-0000-00009F180000}"/>
    <cellStyle name="Cálculo 2 4 9 2" xfId="25560" xr:uid="{00000000-0005-0000-0000-0000A0180000}"/>
    <cellStyle name="Cálculo 2 4 9 3" xfId="17636" xr:uid="{00000000-0005-0000-0000-0000A1180000}"/>
    <cellStyle name="Cálculo 2 4 9 4" xfId="38334" xr:uid="{00000000-0005-0000-0000-0000A2180000}"/>
    <cellStyle name="Cálculo 2 5" xfId="124" xr:uid="{00000000-0005-0000-0000-0000A3180000}"/>
    <cellStyle name="Cálculo 2 5 10" xfId="11056" xr:uid="{00000000-0005-0000-0000-0000A4180000}"/>
    <cellStyle name="Cálculo 2 5 11" xfId="35353" xr:uid="{00000000-0005-0000-0000-0000A5180000}"/>
    <cellStyle name="Cálculo 2 5 2" xfId="3727" xr:uid="{00000000-0005-0000-0000-0000A6180000}"/>
    <cellStyle name="Cálculo 2 5 2 2" xfId="3728" xr:uid="{00000000-0005-0000-0000-0000A7180000}"/>
    <cellStyle name="Cálculo 2 5 2 2 2" xfId="3729" xr:uid="{00000000-0005-0000-0000-0000A8180000}"/>
    <cellStyle name="Cálculo 2 5 2 2 2 2" xfId="25563" xr:uid="{00000000-0005-0000-0000-0000A9180000}"/>
    <cellStyle name="Cálculo 2 5 2 2 2 3" xfId="17639" xr:uid="{00000000-0005-0000-0000-0000AA180000}"/>
    <cellStyle name="Cálculo 2 5 2 2 2 4" xfId="38337" xr:uid="{00000000-0005-0000-0000-0000AB180000}"/>
    <cellStyle name="Cálculo 2 5 2 2 3" xfId="3730" xr:uid="{00000000-0005-0000-0000-0000AC180000}"/>
    <cellStyle name="Cálculo 2 5 2 2 3 2" xfId="25564" xr:uid="{00000000-0005-0000-0000-0000AD180000}"/>
    <cellStyle name="Cálculo 2 5 2 2 3 3" xfId="17640" xr:uid="{00000000-0005-0000-0000-0000AE180000}"/>
    <cellStyle name="Cálculo 2 5 2 2 3 4" xfId="38338" xr:uid="{00000000-0005-0000-0000-0000AF180000}"/>
    <cellStyle name="Cálculo 2 5 2 2 4" xfId="17638" xr:uid="{00000000-0005-0000-0000-0000B0180000}"/>
    <cellStyle name="Cálculo 2 5 2 2 4 2" xfId="46401" xr:uid="{00000000-0005-0000-0000-0000B1180000}"/>
    <cellStyle name="Cálculo 2 5 2 2 5" xfId="25562" xr:uid="{00000000-0005-0000-0000-0000B2180000}"/>
    <cellStyle name="Cálculo 2 5 2 2 6" xfId="12210" xr:uid="{00000000-0005-0000-0000-0000B3180000}"/>
    <cellStyle name="Cálculo 2 5 2 2 7" xfId="38336" xr:uid="{00000000-0005-0000-0000-0000B4180000}"/>
    <cellStyle name="Cálculo 2 5 2 3" xfId="3731" xr:uid="{00000000-0005-0000-0000-0000B5180000}"/>
    <cellStyle name="Cálculo 2 5 2 3 2" xfId="17641" xr:uid="{00000000-0005-0000-0000-0000B6180000}"/>
    <cellStyle name="Cálculo 2 5 2 3 3" xfId="25565" xr:uid="{00000000-0005-0000-0000-0000B7180000}"/>
    <cellStyle name="Cálculo 2 5 2 3 4" xfId="12211" xr:uid="{00000000-0005-0000-0000-0000B8180000}"/>
    <cellStyle name="Cálculo 2 5 2 3 5" xfId="38339" xr:uid="{00000000-0005-0000-0000-0000B9180000}"/>
    <cellStyle name="Cálculo 2 5 2 4" xfId="3732" xr:uid="{00000000-0005-0000-0000-0000BA180000}"/>
    <cellStyle name="Cálculo 2 5 2 4 2" xfId="17642" xr:uid="{00000000-0005-0000-0000-0000BB180000}"/>
    <cellStyle name="Cálculo 2 5 2 4 3" xfId="25566" xr:uid="{00000000-0005-0000-0000-0000BC180000}"/>
    <cellStyle name="Cálculo 2 5 2 4 4" xfId="12212" xr:uid="{00000000-0005-0000-0000-0000BD180000}"/>
    <cellStyle name="Cálculo 2 5 2 4 5" xfId="38340" xr:uid="{00000000-0005-0000-0000-0000BE180000}"/>
    <cellStyle name="Cálculo 2 5 2 5" xfId="17637" xr:uid="{00000000-0005-0000-0000-0000BF180000}"/>
    <cellStyle name="Cálculo 2 5 2 5 2" xfId="45351" xr:uid="{00000000-0005-0000-0000-0000C0180000}"/>
    <cellStyle name="Cálculo 2 5 2 6" xfId="25561" xr:uid="{00000000-0005-0000-0000-0000C1180000}"/>
    <cellStyle name="Cálculo 2 5 2 7" xfId="12209" xr:uid="{00000000-0005-0000-0000-0000C2180000}"/>
    <cellStyle name="Cálculo 2 5 2 8" xfId="38335" xr:uid="{00000000-0005-0000-0000-0000C3180000}"/>
    <cellStyle name="Cálculo 2 5 3" xfId="3733" xr:uid="{00000000-0005-0000-0000-0000C4180000}"/>
    <cellStyle name="Cálculo 2 5 3 2" xfId="3734" xr:uid="{00000000-0005-0000-0000-0000C5180000}"/>
    <cellStyle name="Cálculo 2 5 3 2 2" xfId="3735" xr:uid="{00000000-0005-0000-0000-0000C6180000}"/>
    <cellStyle name="Cálculo 2 5 3 2 2 2" xfId="25569" xr:uid="{00000000-0005-0000-0000-0000C7180000}"/>
    <cellStyle name="Cálculo 2 5 3 2 2 3" xfId="17643" xr:uid="{00000000-0005-0000-0000-0000C8180000}"/>
    <cellStyle name="Cálculo 2 5 3 2 2 4" xfId="38343" xr:uid="{00000000-0005-0000-0000-0000C9180000}"/>
    <cellStyle name="Cálculo 2 5 3 2 3" xfId="3736" xr:uid="{00000000-0005-0000-0000-0000CA180000}"/>
    <cellStyle name="Cálculo 2 5 3 2 3 2" xfId="25570" xr:uid="{00000000-0005-0000-0000-0000CB180000}"/>
    <cellStyle name="Cálculo 2 5 3 2 3 3" xfId="17644" xr:uid="{00000000-0005-0000-0000-0000CC180000}"/>
    <cellStyle name="Cálculo 2 5 3 2 3 4" xfId="38344" xr:uid="{00000000-0005-0000-0000-0000CD180000}"/>
    <cellStyle name="Cálculo 2 5 3 2 4" xfId="25568" xr:uid="{00000000-0005-0000-0000-0000CE180000}"/>
    <cellStyle name="Cálculo 2 5 3 2 5" xfId="12214" xr:uid="{00000000-0005-0000-0000-0000CF180000}"/>
    <cellStyle name="Cálculo 2 5 3 2 6" xfId="38342" xr:uid="{00000000-0005-0000-0000-0000D0180000}"/>
    <cellStyle name="Cálculo 2 5 3 3" xfId="3737" xr:uid="{00000000-0005-0000-0000-0000D1180000}"/>
    <cellStyle name="Cálculo 2 5 3 3 2" xfId="25571" xr:uid="{00000000-0005-0000-0000-0000D2180000}"/>
    <cellStyle name="Cálculo 2 5 3 3 3" xfId="12215" xr:uid="{00000000-0005-0000-0000-0000D3180000}"/>
    <cellStyle name="Cálculo 2 5 3 3 4" xfId="38345" xr:uid="{00000000-0005-0000-0000-0000D4180000}"/>
    <cellStyle name="Cálculo 2 5 3 4" xfId="3738" xr:uid="{00000000-0005-0000-0000-0000D5180000}"/>
    <cellStyle name="Cálculo 2 5 3 4 2" xfId="25572" xr:uid="{00000000-0005-0000-0000-0000D6180000}"/>
    <cellStyle name="Cálculo 2 5 3 4 3" xfId="12216" xr:uid="{00000000-0005-0000-0000-0000D7180000}"/>
    <cellStyle name="Cálculo 2 5 3 4 4" xfId="38346" xr:uid="{00000000-0005-0000-0000-0000D8180000}"/>
    <cellStyle name="Cálculo 2 5 3 5" xfId="25567" xr:uid="{00000000-0005-0000-0000-0000D9180000}"/>
    <cellStyle name="Cálculo 2 5 3 5 2" xfId="45981" xr:uid="{00000000-0005-0000-0000-0000DA180000}"/>
    <cellStyle name="Cálculo 2 5 3 6" xfId="12213" xr:uid="{00000000-0005-0000-0000-0000DB180000}"/>
    <cellStyle name="Cálculo 2 5 3 7" xfId="38341" xr:uid="{00000000-0005-0000-0000-0000DC180000}"/>
    <cellStyle name="Cálculo 2 5 4" xfId="3739" xr:uid="{00000000-0005-0000-0000-0000DD180000}"/>
    <cellStyle name="Cálculo 2 5 4 2" xfId="3740" xr:uid="{00000000-0005-0000-0000-0000DE180000}"/>
    <cellStyle name="Cálculo 2 5 4 2 2" xfId="25574" xr:uid="{00000000-0005-0000-0000-0000DF180000}"/>
    <cellStyle name="Cálculo 2 5 4 2 3" xfId="17645" xr:uid="{00000000-0005-0000-0000-0000E0180000}"/>
    <cellStyle name="Cálculo 2 5 4 2 4" xfId="38348" xr:uid="{00000000-0005-0000-0000-0000E1180000}"/>
    <cellStyle name="Cálculo 2 5 4 3" xfId="3741" xr:uid="{00000000-0005-0000-0000-0000E2180000}"/>
    <cellStyle name="Cálculo 2 5 4 3 2" xfId="25575" xr:uid="{00000000-0005-0000-0000-0000E3180000}"/>
    <cellStyle name="Cálculo 2 5 4 3 3" xfId="17646" xr:uid="{00000000-0005-0000-0000-0000E4180000}"/>
    <cellStyle name="Cálculo 2 5 4 3 4" xfId="38349" xr:uid="{00000000-0005-0000-0000-0000E5180000}"/>
    <cellStyle name="Cálculo 2 5 4 4" xfId="25573" xr:uid="{00000000-0005-0000-0000-0000E6180000}"/>
    <cellStyle name="Cálculo 2 5 4 4 2" xfId="46400" xr:uid="{00000000-0005-0000-0000-0000E7180000}"/>
    <cellStyle name="Cálculo 2 5 4 5" xfId="12217" xr:uid="{00000000-0005-0000-0000-0000E8180000}"/>
    <cellStyle name="Cálculo 2 5 4 6" xfId="38347" xr:uid="{00000000-0005-0000-0000-0000E9180000}"/>
    <cellStyle name="Cálculo 2 5 5" xfId="3742" xr:uid="{00000000-0005-0000-0000-0000EA180000}"/>
    <cellStyle name="Cálculo 2 5 5 2" xfId="25576" xr:uid="{00000000-0005-0000-0000-0000EB180000}"/>
    <cellStyle name="Cálculo 2 5 5 3" xfId="17647" xr:uid="{00000000-0005-0000-0000-0000EC180000}"/>
    <cellStyle name="Cálculo 2 5 5 4" xfId="38350" xr:uid="{00000000-0005-0000-0000-0000ED180000}"/>
    <cellStyle name="Cálculo 2 5 6" xfId="3743" xr:uid="{00000000-0005-0000-0000-0000EE180000}"/>
    <cellStyle name="Cálculo 2 5 6 2" xfId="25577" xr:uid="{00000000-0005-0000-0000-0000EF180000}"/>
    <cellStyle name="Cálculo 2 5 6 3" xfId="17648" xr:uid="{00000000-0005-0000-0000-0000F0180000}"/>
    <cellStyle name="Cálculo 2 5 6 4" xfId="38351" xr:uid="{00000000-0005-0000-0000-0000F1180000}"/>
    <cellStyle name="Cálculo 2 5 7" xfId="3744" xr:uid="{00000000-0005-0000-0000-0000F2180000}"/>
    <cellStyle name="Cálculo 2 5 7 2" xfId="25578" xr:uid="{00000000-0005-0000-0000-0000F3180000}"/>
    <cellStyle name="Cálculo 2 5 7 3" xfId="17649" xr:uid="{00000000-0005-0000-0000-0000F4180000}"/>
    <cellStyle name="Cálculo 2 5 7 4" xfId="38352" xr:uid="{00000000-0005-0000-0000-0000F5180000}"/>
    <cellStyle name="Cálculo 2 5 8" xfId="3745" xr:uid="{00000000-0005-0000-0000-0000F6180000}"/>
    <cellStyle name="Cálculo 2 5 8 2" xfId="25579" xr:uid="{00000000-0005-0000-0000-0000F7180000}"/>
    <cellStyle name="Cálculo 2 5 8 3" xfId="17650" xr:uid="{00000000-0005-0000-0000-0000F8180000}"/>
    <cellStyle name="Cálculo 2 5 8 4" xfId="38353" xr:uid="{00000000-0005-0000-0000-0000F9180000}"/>
    <cellStyle name="Cálculo 2 5 9" xfId="23084" xr:uid="{00000000-0005-0000-0000-0000FA180000}"/>
    <cellStyle name="Cálculo 2 5 9 2" xfId="45350" xr:uid="{00000000-0005-0000-0000-0000FB180000}"/>
    <cellStyle name="Cálculo 2 6" xfId="690" xr:uid="{00000000-0005-0000-0000-0000FC180000}"/>
    <cellStyle name="Cálculo 2 6 10" xfId="15817" xr:uid="{00000000-0005-0000-0000-0000FD180000}"/>
    <cellStyle name="Cálculo 2 6 11" xfId="11163" xr:uid="{00000000-0005-0000-0000-0000FE180000}"/>
    <cellStyle name="Cálculo 2 6 12" xfId="35809" xr:uid="{00000000-0005-0000-0000-0000FF180000}"/>
    <cellStyle name="Cálculo 2 6 2" xfId="3746" xr:uid="{00000000-0005-0000-0000-000000190000}"/>
    <cellStyle name="Cálculo 2 6 2 2" xfId="3747" xr:uid="{00000000-0005-0000-0000-000001190000}"/>
    <cellStyle name="Cálculo 2 6 2 2 2" xfId="3748" xr:uid="{00000000-0005-0000-0000-000002190000}"/>
    <cellStyle name="Cálculo 2 6 2 2 2 2" xfId="25582" xr:uid="{00000000-0005-0000-0000-000003190000}"/>
    <cellStyle name="Cálculo 2 6 2 2 2 3" xfId="17653" xr:uid="{00000000-0005-0000-0000-000004190000}"/>
    <cellStyle name="Cálculo 2 6 2 2 2 4" xfId="38356" xr:uid="{00000000-0005-0000-0000-000005190000}"/>
    <cellStyle name="Cálculo 2 6 2 2 3" xfId="3749" xr:uid="{00000000-0005-0000-0000-000006190000}"/>
    <cellStyle name="Cálculo 2 6 2 2 3 2" xfId="25583" xr:uid="{00000000-0005-0000-0000-000007190000}"/>
    <cellStyle name="Cálculo 2 6 2 2 3 3" xfId="17654" xr:uid="{00000000-0005-0000-0000-000008190000}"/>
    <cellStyle name="Cálculo 2 6 2 2 3 4" xfId="38357" xr:uid="{00000000-0005-0000-0000-000009190000}"/>
    <cellStyle name="Cálculo 2 6 2 2 4" xfId="25581" xr:uid="{00000000-0005-0000-0000-00000A190000}"/>
    <cellStyle name="Cálculo 2 6 2 2 4 2" xfId="46403" xr:uid="{00000000-0005-0000-0000-00000B190000}"/>
    <cellStyle name="Cálculo 2 6 2 2 5" xfId="17652" xr:uid="{00000000-0005-0000-0000-00000C190000}"/>
    <cellStyle name="Cálculo 2 6 2 2 6" xfId="38355" xr:uid="{00000000-0005-0000-0000-00000D190000}"/>
    <cellStyle name="Cálculo 2 6 2 3" xfId="3750" xr:uid="{00000000-0005-0000-0000-00000E190000}"/>
    <cellStyle name="Cálculo 2 6 2 3 2" xfId="25584" xr:uid="{00000000-0005-0000-0000-00000F190000}"/>
    <cellStyle name="Cálculo 2 6 2 3 3" xfId="17655" xr:uid="{00000000-0005-0000-0000-000010190000}"/>
    <cellStyle name="Cálculo 2 6 2 3 4" xfId="38358" xr:uid="{00000000-0005-0000-0000-000011190000}"/>
    <cellStyle name="Cálculo 2 6 2 4" xfId="3751" xr:uid="{00000000-0005-0000-0000-000012190000}"/>
    <cellStyle name="Cálculo 2 6 2 4 2" xfId="25585" xr:uid="{00000000-0005-0000-0000-000013190000}"/>
    <cellStyle name="Cálculo 2 6 2 4 3" xfId="17656" xr:uid="{00000000-0005-0000-0000-000014190000}"/>
    <cellStyle name="Cálculo 2 6 2 4 4" xfId="38359" xr:uid="{00000000-0005-0000-0000-000015190000}"/>
    <cellStyle name="Cálculo 2 6 2 5" xfId="17651" xr:uid="{00000000-0005-0000-0000-000016190000}"/>
    <cellStyle name="Cálculo 2 6 2 5 2" xfId="45353" xr:uid="{00000000-0005-0000-0000-000017190000}"/>
    <cellStyle name="Cálculo 2 6 2 6" xfId="25580" xr:uid="{00000000-0005-0000-0000-000018190000}"/>
    <cellStyle name="Cálculo 2 6 2 7" xfId="12218" xr:uid="{00000000-0005-0000-0000-000019190000}"/>
    <cellStyle name="Cálculo 2 6 2 8" xfId="38354" xr:uid="{00000000-0005-0000-0000-00001A190000}"/>
    <cellStyle name="Cálculo 2 6 3" xfId="3752" xr:uid="{00000000-0005-0000-0000-00001B190000}"/>
    <cellStyle name="Cálculo 2 6 3 2" xfId="3753" xr:uid="{00000000-0005-0000-0000-00001C190000}"/>
    <cellStyle name="Cálculo 2 6 3 2 2" xfId="3754" xr:uid="{00000000-0005-0000-0000-00001D190000}"/>
    <cellStyle name="Cálculo 2 6 3 2 2 2" xfId="25588" xr:uid="{00000000-0005-0000-0000-00001E190000}"/>
    <cellStyle name="Cálculo 2 6 3 2 2 3" xfId="17659" xr:uid="{00000000-0005-0000-0000-00001F190000}"/>
    <cellStyle name="Cálculo 2 6 3 2 2 4" xfId="38362" xr:uid="{00000000-0005-0000-0000-000020190000}"/>
    <cellStyle name="Cálculo 2 6 3 2 3" xfId="3755" xr:uid="{00000000-0005-0000-0000-000021190000}"/>
    <cellStyle name="Cálculo 2 6 3 2 3 2" xfId="25589" xr:uid="{00000000-0005-0000-0000-000022190000}"/>
    <cellStyle name="Cálculo 2 6 3 2 3 3" xfId="17660" xr:uid="{00000000-0005-0000-0000-000023190000}"/>
    <cellStyle name="Cálculo 2 6 3 2 3 4" xfId="38363" xr:uid="{00000000-0005-0000-0000-000024190000}"/>
    <cellStyle name="Cálculo 2 6 3 2 4" xfId="25587" xr:uid="{00000000-0005-0000-0000-000025190000}"/>
    <cellStyle name="Cálculo 2 6 3 2 5" xfId="17658" xr:uid="{00000000-0005-0000-0000-000026190000}"/>
    <cellStyle name="Cálculo 2 6 3 2 6" xfId="38361" xr:uid="{00000000-0005-0000-0000-000027190000}"/>
    <cellStyle name="Cálculo 2 6 3 3" xfId="3756" xr:uid="{00000000-0005-0000-0000-000028190000}"/>
    <cellStyle name="Cálculo 2 6 3 3 2" xfId="25590" xr:uid="{00000000-0005-0000-0000-000029190000}"/>
    <cellStyle name="Cálculo 2 6 3 3 3" xfId="17661" xr:uid="{00000000-0005-0000-0000-00002A190000}"/>
    <cellStyle name="Cálculo 2 6 3 3 4" xfId="38364" xr:uid="{00000000-0005-0000-0000-00002B190000}"/>
    <cellStyle name="Cálculo 2 6 3 4" xfId="3757" xr:uid="{00000000-0005-0000-0000-00002C190000}"/>
    <cellStyle name="Cálculo 2 6 3 4 2" xfId="25591" xr:uid="{00000000-0005-0000-0000-00002D190000}"/>
    <cellStyle name="Cálculo 2 6 3 4 3" xfId="17662" xr:uid="{00000000-0005-0000-0000-00002E190000}"/>
    <cellStyle name="Cálculo 2 6 3 4 4" xfId="38365" xr:uid="{00000000-0005-0000-0000-00002F190000}"/>
    <cellStyle name="Cálculo 2 6 3 5" xfId="17657" xr:uid="{00000000-0005-0000-0000-000030190000}"/>
    <cellStyle name="Cálculo 2 6 3 5 2" xfId="46402" xr:uid="{00000000-0005-0000-0000-000031190000}"/>
    <cellStyle name="Cálculo 2 6 3 6" xfId="25586" xr:uid="{00000000-0005-0000-0000-000032190000}"/>
    <cellStyle name="Cálculo 2 6 3 7" xfId="12219" xr:uid="{00000000-0005-0000-0000-000033190000}"/>
    <cellStyle name="Cálculo 2 6 3 8" xfId="38360" xr:uid="{00000000-0005-0000-0000-000034190000}"/>
    <cellStyle name="Cálculo 2 6 4" xfId="3758" xr:uid="{00000000-0005-0000-0000-000035190000}"/>
    <cellStyle name="Cálculo 2 6 4 2" xfId="17663" xr:uid="{00000000-0005-0000-0000-000036190000}"/>
    <cellStyle name="Cálculo 2 6 4 3" xfId="25592" xr:uid="{00000000-0005-0000-0000-000037190000}"/>
    <cellStyle name="Cálculo 2 6 4 4" xfId="12220" xr:uid="{00000000-0005-0000-0000-000038190000}"/>
    <cellStyle name="Cálculo 2 6 4 5" xfId="38366" xr:uid="{00000000-0005-0000-0000-000039190000}"/>
    <cellStyle name="Cálculo 2 6 5" xfId="3759" xr:uid="{00000000-0005-0000-0000-00003A190000}"/>
    <cellStyle name="Cálculo 2 6 5 2" xfId="25593" xr:uid="{00000000-0005-0000-0000-00003B190000}"/>
    <cellStyle name="Cálculo 2 6 5 3" xfId="17664" xr:uid="{00000000-0005-0000-0000-00003C190000}"/>
    <cellStyle name="Cálculo 2 6 5 4" xfId="38367" xr:uid="{00000000-0005-0000-0000-00003D190000}"/>
    <cellStyle name="Cálculo 2 6 6" xfId="3760" xr:uid="{00000000-0005-0000-0000-00003E190000}"/>
    <cellStyle name="Cálculo 2 6 6 2" xfId="25594" xr:uid="{00000000-0005-0000-0000-00003F190000}"/>
    <cellStyle name="Cálculo 2 6 6 3" xfId="17665" xr:uid="{00000000-0005-0000-0000-000040190000}"/>
    <cellStyle name="Cálculo 2 6 6 4" xfId="38368" xr:uid="{00000000-0005-0000-0000-000041190000}"/>
    <cellStyle name="Cálculo 2 6 7" xfId="3761" xr:uid="{00000000-0005-0000-0000-000042190000}"/>
    <cellStyle name="Cálculo 2 6 7 2" xfId="25595" xr:uid="{00000000-0005-0000-0000-000043190000}"/>
    <cellStyle name="Cálculo 2 6 7 3" xfId="17666" xr:uid="{00000000-0005-0000-0000-000044190000}"/>
    <cellStyle name="Cálculo 2 6 7 4" xfId="38369" xr:uid="{00000000-0005-0000-0000-000045190000}"/>
    <cellStyle name="Cálculo 2 6 8" xfId="3762" xr:uid="{00000000-0005-0000-0000-000046190000}"/>
    <cellStyle name="Cálculo 2 6 8 2" xfId="25596" xr:uid="{00000000-0005-0000-0000-000047190000}"/>
    <cellStyle name="Cálculo 2 6 8 3" xfId="17667" xr:uid="{00000000-0005-0000-0000-000048190000}"/>
    <cellStyle name="Cálculo 2 6 8 4" xfId="38370" xr:uid="{00000000-0005-0000-0000-000049190000}"/>
    <cellStyle name="Cálculo 2 6 9" xfId="15022" xr:uid="{00000000-0005-0000-0000-00004A190000}"/>
    <cellStyle name="Cálculo 2 6 9 2" xfId="45352" xr:uid="{00000000-0005-0000-0000-00004B190000}"/>
    <cellStyle name="Cálculo 2 7" xfId="3763" xr:uid="{00000000-0005-0000-0000-00004C190000}"/>
    <cellStyle name="Cálculo 2 7 10" xfId="12221" xr:uid="{00000000-0005-0000-0000-00004D190000}"/>
    <cellStyle name="Cálculo 2 7 11" xfId="38371" xr:uid="{00000000-0005-0000-0000-00004E190000}"/>
    <cellStyle name="Cálculo 2 7 2" xfId="3764" xr:uid="{00000000-0005-0000-0000-00004F190000}"/>
    <cellStyle name="Cálculo 2 7 2 2" xfId="3765" xr:uid="{00000000-0005-0000-0000-000050190000}"/>
    <cellStyle name="Cálculo 2 7 2 2 2" xfId="3766" xr:uid="{00000000-0005-0000-0000-000051190000}"/>
    <cellStyle name="Cálculo 2 7 2 2 2 2" xfId="25600" xr:uid="{00000000-0005-0000-0000-000052190000}"/>
    <cellStyle name="Cálculo 2 7 2 2 2 3" xfId="17669" xr:uid="{00000000-0005-0000-0000-000053190000}"/>
    <cellStyle name="Cálculo 2 7 2 2 2 4" xfId="38374" xr:uid="{00000000-0005-0000-0000-000054190000}"/>
    <cellStyle name="Cálculo 2 7 2 2 3" xfId="3767" xr:uid="{00000000-0005-0000-0000-000055190000}"/>
    <cellStyle name="Cálculo 2 7 2 2 3 2" xfId="25601" xr:uid="{00000000-0005-0000-0000-000056190000}"/>
    <cellStyle name="Cálculo 2 7 2 2 3 3" xfId="17670" xr:uid="{00000000-0005-0000-0000-000057190000}"/>
    <cellStyle name="Cálculo 2 7 2 2 3 4" xfId="38375" xr:uid="{00000000-0005-0000-0000-000058190000}"/>
    <cellStyle name="Cálculo 2 7 2 2 4" xfId="25599" xr:uid="{00000000-0005-0000-0000-000059190000}"/>
    <cellStyle name="Cálculo 2 7 2 2 5" xfId="17668" xr:uid="{00000000-0005-0000-0000-00005A190000}"/>
    <cellStyle name="Cálculo 2 7 2 2 6" xfId="38373" xr:uid="{00000000-0005-0000-0000-00005B190000}"/>
    <cellStyle name="Cálculo 2 7 2 3" xfId="3768" xr:uid="{00000000-0005-0000-0000-00005C190000}"/>
    <cellStyle name="Cálculo 2 7 2 3 2" xfId="25602" xr:uid="{00000000-0005-0000-0000-00005D190000}"/>
    <cellStyle name="Cálculo 2 7 2 3 3" xfId="17671" xr:uid="{00000000-0005-0000-0000-00005E190000}"/>
    <cellStyle name="Cálculo 2 7 2 3 4" xfId="38376" xr:uid="{00000000-0005-0000-0000-00005F190000}"/>
    <cellStyle name="Cálculo 2 7 2 4" xfId="3769" xr:uid="{00000000-0005-0000-0000-000060190000}"/>
    <cellStyle name="Cálculo 2 7 2 4 2" xfId="25603" xr:uid="{00000000-0005-0000-0000-000061190000}"/>
    <cellStyle name="Cálculo 2 7 2 4 3" xfId="17672" xr:uid="{00000000-0005-0000-0000-000062190000}"/>
    <cellStyle name="Cálculo 2 7 2 4 4" xfId="38377" xr:uid="{00000000-0005-0000-0000-000063190000}"/>
    <cellStyle name="Cálculo 2 7 2 5" xfId="25598" xr:uid="{00000000-0005-0000-0000-000064190000}"/>
    <cellStyle name="Cálculo 2 7 2 5 2" xfId="46404" xr:uid="{00000000-0005-0000-0000-000065190000}"/>
    <cellStyle name="Cálculo 2 7 2 6" xfId="12222" xr:uid="{00000000-0005-0000-0000-000066190000}"/>
    <cellStyle name="Cálculo 2 7 2 7" xfId="38372" xr:uid="{00000000-0005-0000-0000-000067190000}"/>
    <cellStyle name="Cálculo 2 7 3" xfId="3770" xr:uid="{00000000-0005-0000-0000-000068190000}"/>
    <cellStyle name="Cálculo 2 7 3 2" xfId="3771" xr:uid="{00000000-0005-0000-0000-000069190000}"/>
    <cellStyle name="Cálculo 2 7 3 2 2" xfId="3772" xr:uid="{00000000-0005-0000-0000-00006A190000}"/>
    <cellStyle name="Cálculo 2 7 3 2 2 2" xfId="25606" xr:uid="{00000000-0005-0000-0000-00006B190000}"/>
    <cellStyle name="Cálculo 2 7 3 2 2 3" xfId="17674" xr:uid="{00000000-0005-0000-0000-00006C190000}"/>
    <cellStyle name="Cálculo 2 7 3 2 2 4" xfId="38380" xr:uid="{00000000-0005-0000-0000-00006D190000}"/>
    <cellStyle name="Cálculo 2 7 3 2 3" xfId="3773" xr:uid="{00000000-0005-0000-0000-00006E190000}"/>
    <cellStyle name="Cálculo 2 7 3 2 3 2" xfId="25607" xr:uid="{00000000-0005-0000-0000-00006F190000}"/>
    <cellStyle name="Cálculo 2 7 3 2 3 3" xfId="17675" xr:uid="{00000000-0005-0000-0000-000070190000}"/>
    <cellStyle name="Cálculo 2 7 3 2 3 4" xfId="38381" xr:uid="{00000000-0005-0000-0000-000071190000}"/>
    <cellStyle name="Cálculo 2 7 3 2 4" xfId="25605" xr:uid="{00000000-0005-0000-0000-000072190000}"/>
    <cellStyle name="Cálculo 2 7 3 2 5" xfId="17673" xr:uid="{00000000-0005-0000-0000-000073190000}"/>
    <cellStyle name="Cálculo 2 7 3 2 6" xfId="38379" xr:uid="{00000000-0005-0000-0000-000074190000}"/>
    <cellStyle name="Cálculo 2 7 3 3" xfId="3774" xr:uid="{00000000-0005-0000-0000-000075190000}"/>
    <cellStyle name="Cálculo 2 7 3 3 2" xfId="25608" xr:uid="{00000000-0005-0000-0000-000076190000}"/>
    <cellStyle name="Cálculo 2 7 3 3 3" xfId="17676" xr:uid="{00000000-0005-0000-0000-000077190000}"/>
    <cellStyle name="Cálculo 2 7 3 3 4" xfId="38382" xr:uid="{00000000-0005-0000-0000-000078190000}"/>
    <cellStyle name="Cálculo 2 7 3 4" xfId="3775" xr:uid="{00000000-0005-0000-0000-000079190000}"/>
    <cellStyle name="Cálculo 2 7 3 4 2" xfId="25609" xr:uid="{00000000-0005-0000-0000-00007A190000}"/>
    <cellStyle name="Cálculo 2 7 3 4 3" xfId="17677" xr:uid="{00000000-0005-0000-0000-00007B190000}"/>
    <cellStyle name="Cálculo 2 7 3 4 4" xfId="38383" xr:uid="{00000000-0005-0000-0000-00007C190000}"/>
    <cellStyle name="Cálculo 2 7 3 5" xfId="25604" xr:uid="{00000000-0005-0000-0000-00007D190000}"/>
    <cellStyle name="Cálculo 2 7 3 6" xfId="12223" xr:uid="{00000000-0005-0000-0000-00007E190000}"/>
    <cellStyle name="Cálculo 2 7 3 7" xfId="38378" xr:uid="{00000000-0005-0000-0000-00007F190000}"/>
    <cellStyle name="Cálculo 2 7 4" xfId="3776" xr:uid="{00000000-0005-0000-0000-000080190000}"/>
    <cellStyle name="Cálculo 2 7 4 2" xfId="25610" xr:uid="{00000000-0005-0000-0000-000081190000}"/>
    <cellStyle name="Cálculo 2 7 4 3" xfId="12224" xr:uid="{00000000-0005-0000-0000-000082190000}"/>
    <cellStyle name="Cálculo 2 7 4 4" xfId="38384" xr:uid="{00000000-0005-0000-0000-000083190000}"/>
    <cellStyle name="Cálculo 2 7 5" xfId="3777" xr:uid="{00000000-0005-0000-0000-000084190000}"/>
    <cellStyle name="Cálculo 2 7 5 2" xfId="25611" xr:uid="{00000000-0005-0000-0000-000085190000}"/>
    <cellStyle name="Cálculo 2 7 5 3" xfId="17678" xr:uid="{00000000-0005-0000-0000-000086190000}"/>
    <cellStyle name="Cálculo 2 7 5 4" xfId="38385" xr:uid="{00000000-0005-0000-0000-000087190000}"/>
    <cellStyle name="Cálculo 2 7 6" xfId="3778" xr:uid="{00000000-0005-0000-0000-000088190000}"/>
    <cellStyle name="Cálculo 2 7 6 2" xfId="25612" xr:uid="{00000000-0005-0000-0000-000089190000}"/>
    <cellStyle name="Cálculo 2 7 6 3" xfId="17679" xr:uid="{00000000-0005-0000-0000-00008A190000}"/>
    <cellStyle name="Cálculo 2 7 6 4" xfId="38386" xr:uid="{00000000-0005-0000-0000-00008B190000}"/>
    <cellStyle name="Cálculo 2 7 7" xfId="3779" xr:uid="{00000000-0005-0000-0000-00008C190000}"/>
    <cellStyle name="Cálculo 2 7 7 2" xfId="25613" xr:uid="{00000000-0005-0000-0000-00008D190000}"/>
    <cellStyle name="Cálculo 2 7 7 3" xfId="17680" xr:uid="{00000000-0005-0000-0000-00008E190000}"/>
    <cellStyle name="Cálculo 2 7 7 4" xfId="38387" xr:uid="{00000000-0005-0000-0000-00008F190000}"/>
    <cellStyle name="Cálculo 2 7 8" xfId="3780" xr:uid="{00000000-0005-0000-0000-000090190000}"/>
    <cellStyle name="Cálculo 2 7 8 2" xfId="25614" xr:uid="{00000000-0005-0000-0000-000091190000}"/>
    <cellStyle name="Cálculo 2 7 8 3" xfId="17681" xr:uid="{00000000-0005-0000-0000-000092190000}"/>
    <cellStyle name="Cálculo 2 7 8 4" xfId="38388" xr:uid="{00000000-0005-0000-0000-000093190000}"/>
    <cellStyle name="Cálculo 2 7 9" xfId="25597" xr:uid="{00000000-0005-0000-0000-000094190000}"/>
    <cellStyle name="Cálculo 2 7 9 2" xfId="45354" xr:uid="{00000000-0005-0000-0000-000095190000}"/>
    <cellStyle name="Cálculo 2 8" xfId="3781" xr:uid="{00000000-0005-0000-0000-000096190000}"/>
    <cellStyle name="Cálculo 2 8 10" xfId="12225" xr:uid="{00000000-0005-0000-0000-000097190000}"/>
    <cellStyle name="Cálculo 2 8 11" xfId="38389" xr:uid="{00000000-0005-0000-0000-000098190000}"/>
    <cellStyle name="Cálculo 2 8 2" xfId="3782" xr:uid="{00000000-0005-0000-0000-000099190000}"/>
    <cellStyle name="Cálculo 2 8 2 2" xfId="3783" xr:uid="{00000000-0005-0000-0000-00009A190000}"/>
    <cellStyle name="Cálculo 2 8 2 2 2" xfId="3784" xr:uid="{00000000-0005-0000-0000-00009B190000}"/>
    <cellStyle name="Cálculo 2 8 2 2 2 2" xfId="25618" xr:uid="{00000000-0005-0000-0000-00009C190000}"/>
    <cellStyle name="Cálculo 2 8 2 2 2 3" xfId="17684" xr:uid="{00000000-0005-0000-0000-00009D190000}"/>
    <cellStyle name="Cálculo 2 8 2 2 2 4" xfId="38392" xr:uid="{00000000-0005-0000-0000-00009E190000}"/>
    <cellStyle name="Cálculo 2 8 2 2 3" xfId="3785" xr:uid="{00000000-0005-0000-0000-00009F190000}"/>
    <cellStyle name="Cálculo 2 8 2 2 3 2" xfId="25619" xr:uid="{00000000-0005-0000-0000-0000A0190000}"/>
    <cellStyle name="Cálculo 2 8 2 2 3 3" xfId="17685" xr:uid="{00000000-0005-0000-0000-0000A1190000}"/>
    <cellStyle name="Cálculo 2 8 2 2 3 4" xfId="38393" xr:uid="{00000000-0005-0000-0000-0000A2190000}"/>
    <cellStyle name="Cálculo 2 8 2 2 4" xfId="25617" xr:uid="{00000000-0005-0000-0000-0000A3190000}"/>
    <cellStyle name="Cálculo 2 8 2 2 5" xfId="17683" xr:uid="{00000000-0005-0000-0000-0000A4190000}"/>
    <cellStyle name="Cálculo 2 8 2 2 6" xfId="38391" xr:uid="{00000000-0005-0000-0000-0000A5190000}"/>
    <cellStyle name="Cálculo 2 8 2 3" xfId="3786" xr:uid="{00000000-0005-0000-0000-0000A6190000}"/>
    <cellStyle name="Cálculo 2 8 2 3 2" xfId="25620" xr:uid="{00000000-0005-0000-0000-0000A7190000}"/>
    <cellStyle name="Cálculo 2 8 2 3 3" xfId="17686" xr:uid="{00000000-0005-0000-0000-0000A8190000}"/>
    <cellStyle name="Cálculo 2 8 2 3 4" xfId="38394" xr:uid="{00000000-0005-0000-0000-0000A9190000}"/>
    <cellStyle name="Cálculo 2 8 2 4" xfId="3787" xr:uid="{00000000-0005-0000-0000-0000AA190000}"/>
    <cellStyle name="Cálculo 2 8 2 4 2" xfId="25621" xr:uid="{00000000-0005-0000-0000-0000AB190000}"/>
    <cellStyle name="Cálculo 2 8 2 4 3" xfId="17687" xr:uid="{00000000-0005-0000-0000-0000AC190000}"/>
    <cellStyle name="Cálculo 2 8 2 4 4" xfId="38395" xr:uid="{00000000-0005-0000-0000-0000AD190000}"/>
    <cellStyle name="Cálculo 2 8 2 5" xfId="25616" xr:uid="{00000000-0005-0000-0000-0000AE190000}"/>
    <cellStyle name="Cálculo 2 8 2 6" xfId="17682" xr:uid="{00000000-0005-0000-0000-0000AF190000}"/>
    <cellStyle name="Cálculo 2 8 2 7" xfId="38390" xr:uid="{00000000-0005-0000-0000-0000B0190000}"/>
    <cellStyle name="Cálculo 2 8 3" xfId="3788" xr:uid="{00000000-0005-0000-0000-0000B1190000}"/>
    <cellStyle name="Cálculo 2 8 3 2" xfId="3789" xr:uid="{00000000-0005-0000-0000-0000B2190000}"/>
    <cellStyle name="Cálculo 2 8 3 2 2" xfId="3790" xr:uid="{00000000-0005-0000-0000-0000B3190000}"/>
    <cellStyle name="Cálculo 2 8 3 2 2 2" xfId="25624" xr:uid="{00000000-0005-0000-0000-0000B4190000}"/>
    <cellStyle name="Cálculo 2 8 3 2 2 3" xfId="17690" xr:uid="{00000000-0005-0000-0000-0000B5190000}"/>
    <cellStyle name="Cálculo 2 8 3 2 2 4" xfId="38398" xr:uid="{00000000-0005-0000-0000-0000B6190000}"/>
    <cellStyle name="Cálculo 2 8 3 2 3" xfId="3791" xr:uid="{00000000-0005-0000-0000-0000B7190000}"/>
    <cellStyle name="Cálculo 2 8 3 2 3 2" xfId="25625" xr:uid="{00000000-0005-0000-0000-0000B8190000}"/>
    <cellStyle name="Cálculo 2 8 3 2 3 3" xfId="17691" xr:uid="{00000000-0005-0000-0000-0000B9190000}"/>
    <cellStyle name="Cálculo 2 8 3 2 3 4" xfId="38399" xr:uid="{00000000-0005-0000-0000-0000BA190000}"/>
    <cellStyle name="Cálculo 2 8 3 2 4" xfId="25623" xr:uid="{00000000-0005-0000-0000-0000BB190000}"/>
    <cellStyle name="Cálculo 2 8 3 2 5" xfId="17689" xr:uid="{00000000-0005-0000-0000-0000BC190000}"/>
    <cellStyle name="Cálculo 2 8 3 2 6" xfId="38397" xr:uid="{00000000-0005-0000-0000-0000BD190000}"/>
    <cellStyle name="Cálculo 2 8 3 3" xfId="3792" xr:uid="{00000000-0005-0000-0000-0000BE190000}"/>
    <cellStyle name="Cálculo 2 8 3 3 2" xfId="25626" xr:uid="{00000000-0005-0000-0000-0000BF190000}"/>
    <cellStyle name="Cálculo 2 8 3 3 3" xfId="17692" xr:uid="{00000000-0005-0000-0000-0000C0190000}"/>
    <cellStyle name="Cálculo 2 8 3 3 4" xfId="38400" xr:uid="{00000000-0005-0000-0000-0000C1190000}"/>
    <cellStyle name="Cálculo 2 8 3 4" xfId="3793" xr:uid="{00000000-0005-0000-0000-0000C2190000}"/>
    <cellStyle name="Cálculo 2 8 3 4 2" xfId="25627" xr:uid="{00000000-0005-0000-0000-0000C3190000}"/>
    <cellStyle name="Cálculo 2 8 3 4 3" xfId="17693" xr:uid="{00000000-0005-0000-0000-0000C4190000}"/>
    <cellStyle name="Cálculo 2 8 3 4 4" xfId="38401" xr:uid="{00000000-0005-0000-0000-0000C5190000}"/>
    <cellStyle name="Cálculo 2 8 3 5" xfId="25622" xr:uid="{00000000-0005-0000-0000-0000C6190000}"/>
    <cellStyle name="Cálculo 2 8 3 6" xfId="17688" xr:uid="{00000000-0005-0000-0000-0000C7190000}"/>
    <cellStyle name="Cálculo 2 8 3 7" xfId="38396" xr:uid="{00000000-0005-0000-0000-0000C8190000}"/>
    <cellStyle name="Cálculo 2 8 4" xfId="3794" xr:uid="{00000000-0005-0000-0000-0000C9190000}"/>
    <cellStyle name="Cálculo 2 8 4 2" xfId="25628" xr:uid="{00000000-0005-0000-0000-0000CA190000}"/>
    <cellStyle name="Cálculo 2 8 4 3" xfId="17694" xr:uid="{00000000-0005-0000-0000-0000CB190000}"/>
    <cellStyle name="Cálculo 2 8 4 4" xfId="38402" xr:uid="{00000000-0005-0000-0000-0000CC190000}"/>
    <cellStyle name="Cálculo 2 8 5" xfId="3795" xr:uid="{00000000-0005-0000-0000-0000CD190000}"/>
    <cellStyle name="Cálculo 2 8 5 2" xfId="25629" xr:uid="{00000000-0005-0000-0000-0000CE190000}"/>
    <cellStyle name="Cálculo 2 8 5 3" xfId="17695" xr:uid="{00000000-0005-0000-0000-0000CF190000}"/>
    <cellStyle name="Cálculo 2 8 5 4" xfId="38403" xr:uid="{00000000-0005-0000-0000-0000D0190000}"/>
    <cellStyle name="Cálculo 2 8 6" xfId="3796" xr:uid="{00000000-0005-0000-0000-0000D1190000}"/>
    <cellStyle name="Cálculo 2 8 6 2" xfId="25630" xr:uid="{00000000-0005-0000-0000-0000D2190000}"/>
    <cellStyle name="Cálculo 2 8 6 3" xfId="17696" xr:uid="{00000000-0005-0000-0000-0000D3190000}"/>
    <cellStyle name="Cálculo 2 8 6 4" xfId="38404" xr:uid="{00000000-0005-0000-0000-0000D4190000}"/>
    <cellStyle name="Cálculo 2 8 7" xfId="3797" xr:uid="{00000000-0005-0000-0000-0000D5190000}"/>
    <cellStyle name="Cálculo 2 8 7 2" xfId="25631" xr:uid="{00000000-0005-0000-0000-0000D6190000}"/>
    <cellStyle name="Cálculo 2 8 7 3" xfId="17697" xr:uid="{00000000-0005-0000-0000-0000D7190000}"/>
    <cellStyle name="Cálculo 2 8 7 4" xfId="38405" xr:uid="{00000000-0005-0000-0000-0000D8190000}"/>
    <cellStyle name="Cálculo 2 8 8" xfId="3798" xr:uid="{00000000-0005-0000-0000-0000D9190000}"/>
    <cellStyle name="Cálculo 2 8 8 2" xfId="25632" xr:uid="{00000000-0005-0000-0000-0000DA190000}"/>
    <cellStyle name="Cálculo 2 8 8 3" xfId="17698" xr:uid="{00000000-0005-0000-0000-0000DB190000}"/>
    <cellStyle name="Cálculo 2 8 8 4" xfId="38406" xr:uid="{00000000-0005-0000-0000-0000DC190000}"/>
    <cellStyle name="Cálculo 2 8 9" xfId="25615" xr:uid="{00000000-0005-0000-0000-0000DD190000}"/>
    <cellStyle name="Cálculo 2 8 9 2" xfId="45982" xr:uid="{00000000-0005-0000-0000-0000DE190000}"/>
    <cellStyle name="Cálculo 2 9" xfId="3799" xr:uid="{00000000-0005-0000-0000-0000DF190000}"/>
    <cellStyle name="Cálculo 2 9 10" xfId="17699" xr:uid="{00000000-0005-0000-0000-0000E0190000}"/>
    <cellStyle name="Cálculo 2 9 11" xfId="38407" xr:uid="{00000000-0005-0000-0000-0000E1190000}"/>
    <cellStyle name="Cálculo 2 9 2" xfId="3800" xr:uid="{00000000-0005-0000-0000-0000E2190000}"/>
    <cellStyle name="Cálculo 2 9 2 2" xfId="3801" xr:uid="{00000000-0005-0000-0000-0000E3190000}"/>
    <cellStyle name="Cálculo 2 9 2 2 2" xfId="3802" xr:uid="{00000000-0005-0000-0000-0000E4190000}"/>
    <cellStyle name="Cálculo 2 9 2 2 2 2" xfId="25636" xr:uid="{00000000-0005-0000-0000-0000E5190000}"/>
    <cellStyle name="Cálculo 2 9 2 2 2 3" xfId="17702" xr:uid="{00000000-0005-0000-0000-0000E6190000}"/>
    <cellStyle name="Cálculo 2 9 2 2 2 4" xfId="38410" xr:uid="{00000000-0005-0000-0000-0000E7190000}"/>
    <cellStyle name="Cálculo 2 9 2 2 3" xfId="3803" xr:uid="{00000000-0005-0000-0000-0000E8190000}"/>
    <cellStyle name="Cálculo 2 9 2 2 3 2" xfId="25637" xr:uid="{00000000-0005-0000-0000-0000E9190000}"/>
    <cellStyle name="Cálculo 2 9 2 2 3 3" xfId="17703" xr:uid="{00000000-0005-0000-0000-0000EA190000}"/>
    <cellStyle name="Cálculo 2 9 2 2 3 4" xfId="38411" xr:uid="{00000000-0005-0000-0000-0000EB190000}"/>
    <cellStyle name="Cálculo 2 9 2 2 4" xfId="25635" xr:uid="{00000000-0005-0000-0000-0000EC190000}"/>
    <cellStyle name="Cálculo 2 9 2 2 5" xfId="17701" xr:uid="{00000000-0005-0000-0000-0000ED190000}"/>
    <cellStyle name="Cálculo 2 9 2 2 6" xfId="38409" xr:uid="{00000000-0005-0000-0000-0000EE190000}"/>
    <cellStyle name="Cálculo 2 9 2 3" xfId="3804" xr:uid="{00000000-0005-0000-0000-0000EF190000}"/>
    <cellStyle name="Cálculo 2 9 2 3 2" xfId="25638" xr:uid="{00000000-0005-0000-0000-0000F0190000}"/>
    <cellStyle name="Cálculo 2 9 2 3 3" xfId="17704" xr:uid="{00000000-0005-0000-0000-0000F1190000}"/>
    <cellStyle name="Cálculo 2 9 2 3 4" xfId="38412" xr:uid="{00000000-0005-0000-0000-0000F2190000}"/>
    <cellStyle name="Cálculo 2 9 2 4" xfId="3805" xr:uid="{00000000-0005-0000-0000-0000F3190000}"/>
    <cellStyle name="Cálculo 2 9 2 4 2" xfId="25639" xr:uid="{00000000-0005-0000-0000-0000F4190000}"/>
    <cellStyle name="Cálculo 2 9 2 4 3" xfId="17705" xr:uid="{00000000-0005-0000-0000-0000F5190000}"/>
    <cellStyle name="Cálculo 2 9 2 4 4" xfId="38413" xr:uid="{00000000-0005-0000-0000-0000F6190000}"/>
    <cellStyle name="Cálculo 2 9 2 5" xfId="25634" xr:uid="{00000000-0005-0000-0000-0000F7190000}"/>
    <cellStyle name="Cálculo 2 9 2 6" xfId="17700" xr:uid="{00000000-0005-0000-0000-0000F8190000}"/>
    <cellStyle name="Cálculo 2 9 2 7" xfId="38408" xr:uid="{00000000-0005-0000-0000-0000F9190000}"/>
    <cellStyle name="Cálculo 2 9 3" xfId="3806" xr:uid="{00000000-0005-0000-0000-0000FA190000}"/>
    <cellStyle name="Cálculo 2 9 3 2" xfId="3807" xr:uid="{00000000-0005-0000-0000-0000FB190000}"/>
    <cellStyle name="Cálculo 2 9 3 2 2" xfId="3808" xr:uid="{00000000-0005-0000-0000-0000FC190000}"/>
    <cellStyle name="Cálculo 2 9 3 2 2 2" xfId="25642" xr:uid="{00000000-0005-0000-0000-0000FD190000}"/>
    <cellStyle name="Cálculo 2 9 3 2 2 3" xfId="17708" xr:uid="{00000000-0005-0000-0000-0000FE190000}"/>
    <cellStyle name="Cálculo 2 9 3 2 2 4" xfId="38416" xr:uid="{00000000-0005-0000-0000-0000FF190000}"/>
    <cellStyle name="Cálculo 2 9 3 2 3" xfId="3809" xr:uid="{00000000-0005-0000-0000-0000001A0000}"/>
    <cellStyle name="Cálculo 2 9 3 2 3 2" xfId="25643" xr:uid="{00000000-0005-0000-0000-0000011A0000}"/>
    <cellStyle name="Cálculo 2 9 3 2 3 3" xfId="17709" xr:uid="{00000000-0005-0000-0000-0000021A0000}"/>
    <cellStyle name="Cálculo 2 9 3 2 3 4" xfId="38417" xr:uid="{00000000-0005-0000-0000-0000031A0000}"/>
    <cellStyle name="Cálculo 2 9 3 2 4" xfId="25641" xr:uid="{00000000-0005-0000-0000-0000041A0000}"/>
    <cellStyle name="Cálculo 2 9 3 2 5" xfId="17707" xr:uid="{00000000-0005-0000-0000-0000051A0000}"/>
    <cellStyle name="Cálculo 2 9 3 2 6" xfId="38415" xr:uid="{00000000-0005-0000-0000-0000061A0000}"/>
    <cellStyle name="Cálculo 2 9 3 3" xfId="3810" xr:uid="{00000000-0005-0000-0000-0000071A0000}"/>
    <cellStyle name="Cálculo 2 9 3 3 2" xfId="25644" xr:uid="{00000000-0005-0000-0000-0000081A0000}"/>
    <cellStyle name="Cálculo 2 9 3 3 3" xfId="17710" xr:uid="{00000000-0005-0000-0000-0000091A0000}"/>
    <cellStyle name="Cálculo 2 9 3 3 4" xfId="38418" xr:uid="{00000000-0005-0000-0000-00000A1A0000}"/>
    <cellStyle name="Cálculo 2 9 3 4" xfId="3811" xr:uid="{00000000-0005-0000-0000-00000B1A0000}"/>
    <cellStyle name="Cálculo 2 9 3 4 2" xfId="25645" xr:uid="{00000000-0005-0000-0000-00000C1A0000}"/>
    <cellStyle name="Cálculo 2 9 3 4 3" xfId="17711" xr:uid="{00000000-0005-0000-0000-00000D1A0000}"/>
    <cellStyle name="Cálculo 2 9 3 4 4" xfId="38419" xr:uid="{00000000-0005-0000-0000-00000E1A0000}"/>
    <cellStyle name="Cálculo 2 9 3 5" xfId="25640" xr:uid="{00000000-0005-0000-0000-00000F1A0000}"/>
    <cellStyle name="Cálculo 2 9 3 6" xfId="17706" xr:uid="{00000000-0005-0000-0000-0000101A0000}"/>
    <cellStyle name="Cálculo 2 9 3 7" xfId="38414" xr:uid="{00000000-0005-0000-0000-0000111A0000}"/>
    <cellStyle name="Cálculo 2 9 4" xfId="3812" xr:uid="{00000000-0005-0000-0000-0000121A0000}"/>
    <cellStyle name="Cálculo 2 9 4 2" xfId="25646" xr:uid="{00000000-0005-0000-0000-0000131A0000}"/>
    <cellStyle name="Cálculo 2 9 4 3" xfId="17712" xr:uid="{00000000-0005-0000-0000-0000141A0000}"/>
    <cellStyle name="Cálculo 2 9 4 4" xfId="38420" xr:uid="{00000000-0005-0000-0000-0000151A0000}"/>
    <cellStyle name="Cálculo 2 9 5" xfId="3813" xr:uid="{00000000-0005-0000-0000-0000161A0000}"/>
    <cellStyle name="Cálculo 2 9 5 2" xfId="25647" xr:uid="{00000000-0005-0000-0000-0000171A0000}"/>
    <cellStyle name="Cálculo 2 9 5 3" xfId="17713" xr:uid="{00000000-0005-0000-0000-0000181A0000}"/>
    <cellStyle name="Cálculo 2 9 5 4" xfId="38421" xr:uid="{00000000-0005-0000-0000-0000191A0000}"/>
    <cellStyle name="Cálculo 2 9 6" xfId="3814" xr:uid="{00000000-0005-0000-0000-00001A1A0000}"/>
    <cellStyle name="Cálculo 2 9 6 2" xfId="25648" xr:uid="{00000000-0005-0000-0000-00001B1A0000}"/>
    <cellStyle name="Cálculo 2 9 6 3" xfId="17714" xr:uid="{00000000-0005-0000-0000-00001C1A0000}"/>
    <cellStyle name="Cálculo 2 9 6 4" xfId="38422" xr:uid="{00000000-0005-0000-0000-00001D1A0000}"/>
    <cellStyle name="Cálculo 2 9 7" xfId="3815" xr:uid="{00000000-0005-0000-0000-00001E1A0000}"/>
    <cellStyle name="Cálculo 2 9 7 2" xfId="25649" xr:uid="{00000000-0005-0000-0000-00001F1A0000}"/>
    <cellStyle name="Cálculo 2 9 7 3" xfId="17715" xr:uid="{00000000-0005-0000-0000-0000201A0000}"/>
    <cellStyle name="Cálculo 2 9 7 4" xfId="38423" xr:uid="{00000000-0005-0000-0000-0000211A0000}"/>
    <cellStyle name="Cálculo 2 9 8" xfId="3816" xr:uid="{00000000-0005-0000-0000-0000221A0000}"/>
    <cellStyle name="Cálculo 2 9 8 2" xfId="25650" xr:uid="{00000000-0005-0000-0000-0000231A0000}"/>
    <cellStyle name="Cálculo 2 9 8 3" xfId="17716" xr:uid="{00000000-0005-0000-0000-0000241A0000}"/>
    <cellStyle name="Cálculo 2 9 8 4" xfId="38424" xr:uid="{00000000-0005-0000-0000-0000251A0000}"/>
    <cellStyle name="Cálculo 2 9 9" xfId="25633" xr:uid="{00000000-0005-0000-0000-0000261A0000}"/>
    <cellStyle name="Cálculo 2 9 9 2" xfId="46393" xr:uid="{00000000-0005-0000-0000-0000271A0000}"/>
    <cellStyle name="Cálculo 3" xfId="1310" xr:uid="{00000000-0005-0000-0000-0000281A0000}"/>
    <cellStyle name="Cálculo 3 2" xfId="45356" xr:uid="{00000000-0005-0000-0000-0000291A0000}"/>
    <cellStyle name="Cálculo 3 2 2" xfId="45357" xr:uid="{00000000-0005-0000-0000-00002A1A0000}"/>
    <cellStyle name="Cálculo 3 2 2 2" xfId="46407" xr:uid="{00000000-0005-0000-0000-00002B1A0000}"/>
    <cellStyle name="Cálculo 3 2 3" xfId="46406" xr:uid="{00000000-0005-0000-0000-00002C1A0000}"/>
    <cellStyle name="Cálculo 3 3" xfId="45358" xr:uid="{00000000-0005-0000-0000-00002D1A0000}"/>
    <cellStyle name="Cálculo 3 3 2" xfId="45359" xr:uid="{00000000-0005-0000-0000-00002E1A0000}"/>
    <cellStyle name="Cálculo 3 3 2 2" xfId="46409" xr:uid="{00000000-0005-0000-0000-00002F1A0000}"/>
    <cellStyle name="Cálculo 3 3 3" xfId="46408" xr:uid="{00000000-0005-0000-0000-0000301A0000}"/>
    <cellStyle name="Cálculo 3 4" xfId="45360" xr:uid="{00000000-0005-0000-0000-0000311A0000}"/>
    <cellStyle name="Cálculo 3 4 2" xfId="45361" xr:uid="{00000000-0005-0000-0000-0000321A0000}"/>
    <cellStyle name="Cálculo 3 4 2 2" xfId="46411" xr:uid="{00000000-0005-0000-0000-0000331A0000}"/>
    <cellStyle name="Cálculo 3 4 3" xfId="46410" xr:uid="{00000000-0005-0000-0000-0000341A0000}"/>
    <cellStyle name="Cálculo 3 5" xfId="45362" xr:uid="{00000000-0005-0000-0000-0000351A0000}"/>
    <cellStyle name="Cálculo 3 5 2" xfId="45363" xr:uid="{00000000-0005-0000-0000-0000361A0000}"/>
    <cellStyle name="Cálculo 3 5 2 2" xfId="46413" xr:uid="{00000000-0005-0000-0000-0000371A0000}"/>
    <cellStyle name="Cálculo 3 5 3" xfId="46412" xr:uid="{00000000-0005-0000-0000-0000381A0000}"/>
    <cellStyle name="Cálculo 3 6" xfId="45364" xr:uid="{00000000-0005-0000-0000-0000391A0000}"/>
    <cellStyle name="Cálculo 3 6 2" xfId="45365" xr:uid="{00000000-0005-0000-0000-00003A1A0000}"/>
    <cellStyle name="Cálculo 3 6 2 2" xfId="46415" xr:uid="{00000000-0005-0000-0000-00003B1A0000}"/>
    <cellStyle name="Cálculo 3 6 3" xfId="46414" xr:uid="{00000000-0005-0000-0000-00003C1A0000}"/>
    <cellStyle name="Cálculo 3 7" xfId="45366" xr:uid="{00000000-0005-0000-0000-00003D1A0000}"/>
    <cellStyle name="Cálculo 3 7 2" xfId="46416" xr:uid="{00000000-0005-0000-0000-00003E1A0000}"/>
    <cellStyle name="Cálculo 3 8" xfId="46405" xr:uid="{00000000-0005-0000-0000-00003F1A0000}"/>
    <cellStyle name="Cálculo 3 9" xfId="45355" xr:uid="{00000000-0005-0000-0000-0000401A0000}"/>
    <cellStyle name="Cálculo 4" xfId="1355" xr:uid="{00000000-0005-0000-0000-0000411A0000}"/>
    <cellStyle name="Cálculo 4 2" xfId="45368" xr:uid="{00000000-0005-0000-0000-0000421A0000}"/>
    <cellStyle name="Cálculo 4 2 2" xfId="46418" xr:uid="{00000000-0005-0000-0000-0000431A0000}"/>
    <cellStyle name="Cálculo 4 3" xfId="46417" xr:uid="{00000000-0005-0000-0000-0000441A0000}"/>
    <cellStyle name="Cálculo 4 4" xfId="45367" xr:uid="{00000000-0005-0000-0000-0000451A0000}"/>
    <cellStyle name="Cálculo 5" xfId="45369" xr:uid="{00000000-0005-0000-0000-0000461A0000}"/>
    <cellStyle name="Cálculo 5 2" xfId="45370" xr:uid="{00000000-0005-0000-0000-0000471A0000}"/>
    <cellStyle name="Cálculo 5 2 2" xfId="46420" xr:uid="{00000000-0005-0000-0000-0000481A0000}"/>
    <cellStyle name="Cálculo 5 3" xfId="46419" xr:uid="{00000000-0005-0000-0000-0000491A0000}"/>
    <cellStyle name="Cálculo 6" xfId="45371" xr:uid="{00000000-0005-0000-0000-00004A1A0000}"/>
    <cellStyle name="Cálculo 6 2" xfId="45372" xr:uid="{00000000-0005-0000-0000-00004B1A0000}"/>
    <cellStyle name="Cálculo 6 2 2" xfId="46422" xr:uid="{00000000-0005-0000-0000-00004C1A0000}"/>
    <cellStyle name="Cálculo 6 3" xfId="46421" xr:uid="{00000000-0005-0000-0000-00004D1A0000}"/>
    <cellStyle name="Cálculo 7" xfId="45373" xr:uid="{00000000-0005-0000-0000-00004E1A0000}"/>
    <cellStyle name="Cálculo 7 2" xfId="45374" xr:uid="{00000000-0005-0000-0000-00004F1A0000}"/>
    <cellStyle name="Cálculo 7 2 2" xfId="46424" xr:uid="{00000000-0005-0000-0000-0000501A0000}"/>
    <cellStyle name="Cálculo 7 3" xfId="46423" xr:uid="{00000000-0005-0000-0000-0000511A0000}"/>
    <cellStyle name="Cálculo 8" xfId="45375" xr:uid="{00000000-0005-0000-0000-0000521A0000}"/>
    <cellStyle name="Cálculo 8 2" xfId="45376" xr:uid="{00000000-0005-0000-0000-0000531A0000}"/>
    <cellStyle name="Cálculo 8 2 2" xfId="46426" xr:uid="{00000000-0005-0000-0000-0000541A0000}"/>
    <cellStyle name="Cálculo 8 3" xfId="46425" xr:uid="{00000000-0005-0000-0000-0000551A0000}"/>
    <cellStyle name="Cálculo 9" xfId="45377" xr:uid="{00000000-0005-0000-0000-0000561A0000}"/>
    <cellStyle name="Cálculo 9 2" xfId="45378" xr:uid="{00000000-0005-0000-0000-0000571A0000}"/>
    <cellStyle name="Cálculo 9 2 2" xfId="46428" xr:uid="{00000000-0005-0000-0000-0000581A0000}"/>
    <cellStyle name="Cálculo 9 3" xfId="46427" xr:uid="{00000000-0005-0000-0000-0000591A0000}"/>
    <cellStyle name="CCS_Normal" xfId="45379" xr:uid="{00000000-0005-0000-0000-00005A1A0000}"/>
    <cellStyle name="Celda de comprobación 2" xfId="125" xr:uid="{00000000-0005-0000-0000-00005B1A0000}"/>
    <cellStyle name="Celda de comprobación 2 2" xfId="691" xr:uid="{00000000-0005-0000-0000-00005C1A0000}"/>
    <cellStyle name="Celda de comprobación 2 2 2" xfId="12226" xr:uid="{00000000-0005-0000-0000-00005D1A0000}"/>
    <cellStyle name="Celda de comprobación 2 2 3" xfId="12227" xr:uid="{00000000-0005-0000-0000-00005E1A0000}"/>
    <cellStyle name="Celda de comprobación 2 3" xfId="12228" xr:uid="{00000000-0005-0000-0000-00005F1A0000}"/>
    <cellStyle name="Celda de comprobación 2 3 2" xfId="45983" xr:uid="{00000000-0005-0000-0000-0000601A0000}"/>
    <cellStyle name="Celda de comprobación 2 4" xfId="45380" xr:uid="{00000000-0005-0000-0000-0000611A0000}"/>
    <cellStyle name="Celda de comprobación 3" xfId="1312" xr:uid="{00000000-0005-0000-0000-0000621A0000}"/>
    <cellStyle name="Celda de comprobación 4" xfId="1357" xr:uid="{00000000-0005-0000-0000-0000631A0000}"/>
    <cellStyle name="Celda vinculada 2" xfId="126" xr:uid="{00000000-0005-0000-0000-0000641A0000}"/>
    <cellStyle name="Celda vinculada 2 2" xfId="692" xr:uid="{00000000-0005-0000-0000-0000651A0000}"/>
    <cellStyle name="Celda vinculada 2 2 2" xfId="10640" xr:uid="{00000000-0005-0000-0000-0000661A0000}"/>
    <cellStyle name="Celda vinculada 2 2 2 2" xfId="23980" xr:uid="{00000000-0005-0000-0000-0000671A0000}"/>
    <cellStyle name="Celda vinculada 2 2 2 3" xfId="12229" xr:uid="{00000000-0005-0000-0000-0000681A0000}"/>
    <cellStyle name="Celda vinculada 2 2 3" xfId="12230" xr:uid="{00000000-0005-0000-0000-0000691A0000}"/>
    <cellStyle name="Celda vinculada 2 2 4" xfId="15023" xr:uid="{00000000-0005-0000-0000-00006A1A0000}"/>
    <cellStyle name="Celda vinculada 2 3" xfId="1745" xr:uid="{00000000-0005-0000-0000-00006B1A0000}"/>
    <cellStyle name="Celda vinculada 2 3 2" xfId="12231" xr:uid="{00000000-0005-0000-0000-00006C1A0000}"/>
    <cellStyle name="Celda vinculada 2 3 2 2" xfId="45984" xr:uid="{00000000-0005-0000-0000-00006D1A0000}"/>
    <cellStyle name="Celda vinculada 2 4" xfId="10470" xr:uid="{00000000-0005-0000-0000-00006E1A0000}"/>
    <cellStyle name="Celda vinculada 2 5" xfId="45381" xr:uid="{00000000-0005-0000-0000-00006F1A0000}"/>
    <cellStyle name="Celda vinculada 3" xfId="1311" xr:uid="{00000000-0005-0000-0000-0000701A0000}"/>
    <cellStyle name="Celda vinculada 4" xfId="1356" xr:uid="{00000000-0005-0000-0000-0000711A0000}"/>
    <cellStyle name="Celda vinculada 5" xfId="1750" xr:uid="{00000000-0005-0000-0000-0000721A0000}"/>
    <cellStyle name="Check Cell" xfId="127" xr:uid="{00000000-0005-0000-0000-0000731A0000}"/>
    <cellStyle name="Check Cell 2" xfId="12232" xr:uid="{00000000-0005-0000-0000-0000741A0000}"/>
    <cellStyle name="Check Cell 2 2" xfId="45382" xr:uid="{00000000-0005-0000-0000-0000751A0000}"/>
    <cellStyle name="Comma" xfId="248" xr:uid="{00000000-0005-0000-0000-0000761A0000}"/>
    <cellStyle name="Comma [0] 2" xfId="35302" xr:uid="{00000000-0005-0000-0000-0000771A0000}"/>
    <cellStyle name="Comma [0] 2 2" xfId="35303" xr:uid="{00000000-0005-0000-0000-0000781A0000}"/>
    <cellStyle name="Comma [0] 2 2 2" xfId="35747" xr:uid="{00000000-0005-0000-0000-0000791A0000}"/>
    <cellStyle name="Comma [0] 2 3" xfId="35746" xr:uid="{00000000-0005-0000-0000-00007A1A0000}"/>
    <cellStyle name="Comma [0] 3" xfId="35304" xr:uid="{00000000-0005-0000-0000-00007B1A0000}"/>
    <cellStyle name="Comma [0] 3 2" xfId="35748" xr:uid="{00000000-0005-0000-0000-00007C1A0000}"/>
    <cellStyle name="Comma [0] 4" xfId="35305" xr:uid="{00000000-0005-0000-0000-00007D1A0000}"/>
    <cellStyle name="Comma [0] 4 2" xfId="35749" xr:uid="{00000000-0005-0000-0000-00007E1A0000}"/>
    <cellStyle name="Comma 10" xfId="35455" xr:uid="{00000000-0005-0000-0000-00007F1A0000}"/>
    <cellStyle name="Comma 11" xfId="35700" xr:uid="{00000000-0005-0000-0000-0000801A0000}"/>
    <cellStyle name="Comma 12" xfId="35456" xr:uid="{00000000-0005-0000-0000-0000811A0000}"/>
    <cellStyle name="Comma 13" xfId="35701" xr:uid="{00000000-0005-0000-0000-0000821A0000}"/>
    <cellStyle name="Comma 13 2" xfId="45384" xr:uid="{00000000-0005-0000-0000-0000831A0000}"/>
    <cellStyle name="Comma 13 2 2" xfId="45385" xr:uid="{00000000-0005-0000-0000-0000841A0000}"/>
    <cellStyle name="Comma 13 3" xfId="45386" xr:uid="{00000000-0005-0000-0000-0000851A0000}"/>
    <cellStyle name="Comma 13 4" xfId="45383" xr:uid="{00000000-0005-0000-0000-0000861A0000}"/>
    <cellStyle name="Comma 14" xfId="35452" xr:uid="{00000000-0005-0000-0000-0000871A0000}"/>
    <cellStyle name="Comma 15" xfId="35703" xr:uid="{00000000-0005-0000-0000-0000881A0000}"/>
    <cellStyle name="Comma 16" xfId="35457" xr:uid="{00000000-0005-0000-0000-0000891A0000}"/>
    <cellStyle name="Comma 17" xfId="35702" xr:uid="{00000000-0005-0000-0000-00008A1A0000}"/>
    <cellStyle name="Comma 18" xfId="35506" xr:uid="{00000000-0005-0000-0000-00008B1A0000}"/>
    <cellStyle name="Comma 19" xfId="36459" xr:uid="{00000000-0005-0000-0000-00008C1A0000}"/>
    <cellStyle name="Comma 2" xfId="657" xr:uid="{00000000-0005-0000-0000-00008D1A0000}"/>
    <cellStyle name="Comma 2 2" xfId="1761" xr:uid="{00000000-0005-0000-0000-00008E1A0000}"/>
    <cellStyle name="Comma 2 2 2" xfId="15833" xr:uid="{00000000-0005-0000-0000-00008F1A0000}"/>
    <cellStyle name="Comma 2 2 2 2" xfId="45389" xr:uid="{00000000-0005-0000-0000-0000901A0000}"/>
    <cellStyle name="Comma 2 2 3" xfId="32288" xr:uid="{00000000-0005-0000-0000-0000911A0000}"/>
    <cellStyle name="Comma 2 2 3 2" xfId="45388" xr:uid="{00000000-0005-0000-0000-0000921A0000}"/>
    <cellStyle name="Comma 2 2 4" xfId="34048" xr:uid="{00000000-0005-0000-0000-0000931A0000}"/>
    <cellStyle name="Comma 2 2 5" xfId="36480" xr:uid="{00000000-0005-0000-0000-0000941A0000}"/>
    <cellStyle name="Comma 2 3" xfId="35306" xr:uid="{00000000-0005-0000-0000-0000951A0000}"/>
    <cellStyle name="Comma 2 3 2" xfId="45390" xr:uid="{00000000-0005-0000-0000-0000961A0000}"/>
    <cellStyle name="Comma 2 4" xfId="35750" xr:uid="{00000000-0005-0000-0000-0000971A0000}"/>
    <cellStyle name="Comma 2 4 2" xfId="45387" xr:uid="{00000000-0005-0000-0000-0000981A0000}"/>
    <cellStyle name="Comma 3" xfId="2103" xr:uid="{00000000-0005-0000-0000-0000991A0000}"/>
    <cellStyle name="Comma 3 2" xfId="16175" xr:uid="{00000000-0005-0000-0000-00009A1A0000}"/>
    <cellStyle name="Comma 3 2 2" xfId="45392" xr:uid="{00000000-0005-0000-0000-00009B1A0000}"/>
    <cellStyle name="Comma 3 3" xfId="12233" xr:uid="{00000000-0005-0000-0000-00009C1A0000}"/>
    <cellStyle name="Comma 3 3 2" xfId="45391" xr:uid="{00000000-0005-0000-0000-00009D1A0000}"/>
    <cellStyle name="Comma 3 4" xfId="32626" xr:uid="{00000000-0005-0000-0000-00009E1A0000}"/>
    <cellStyle name="Comma 3 5" xfId="34386" xr:uid="{00000000-0005-0000-0000-00009F1A0000}"/>
    <cellStyle name="Comma 3 6" xfId="35720" xr:uid="{00000000-0005-0000-0000-0000A01A0000}"/>
    <cellStyle name="Comma 3 7" xfId="36818" xr:uid="{00000000-0005-0000-0000-0000A11A0000}"/>
    <cellStyle name="Comma 4" xfId="10986" xr:uid="{00000000-0005-0000-0000-0000A21A0000}"/>
    <cellStyle name="Comma 4 2" xfId="24325" xr:uid="{00000000-0005-0000-0000-0000A31A0000}"/>
    <cellStyle name="Comma 4 2 2" xfId="45394" xr:uid="{00000000-0005-0000-0000-0000A41A0000}"/>
    <cellStyle name="Comma 4 3" xfId="33508" xr:uid="{00000000-0005-0000-0000-0000A51A0000}"/>
    <cellStyle name="Comma 4 3 2" xfId="45393" xr:uid="{00000000-0005-0000-0000-0000A61A0000}"/>
    <cellStyle name="Comma 4 4" xfId="35268" xr:uid="{00000000-0005-0000-0000-0000A71A0000}"/>
    <cellStyle name="Comma 4 5" xfId="45231" xr:uid="{00000000-0005-0000-0000-0000A81A0000}"/>
    <cellStyle name="Comma 5" xfId="15796" xr:uid="{00000000-0005-0000-0000-0000A91A0000}"/>
    <cellStyle name="Comma 5 2" xfId="45396" xr:uid="{00000000-0005-0000-0000-0000AA1A0000}"/>
    <cellStyle name="Comma 5 3" xfId="45395" xr:uid="{00000000-0005-0000-0000-0000AB1A0000}"/>
    <cellStyle name="Comma 6" xfId="11919" xr:uid="{00000000-0005-0000-0000-0000AC1A0000}"/>
    <cellStyle name="Comma 6 2" xfId="45398" xr:uid="{00000000-0005-0000-0000-0000AD1A0000}"/>
    <cellStyle name="Comma 6 3" xfId="45397" xr:uid="{00000000-0005-0000-0000-0000AE1A0000}"/>
    <cellStyle name="Comma 7" xfId="32268" xr:uid="{00000000-0005-0000-0000-0000AF1A0000}"/>
    <cellStyle name="Comma 7 2" xfId="45399" xr:uid="{00000000-0005-0000-0000-0000B01A0000}"/>
    <cellStyle name="Comma 8" xfId="34028" xr:uid="{00000000-0005-0000-0000-0000B11A0000}"/>
    <cellStyle name="Comma 8 2" xfId="45400" xr:uid="{00000000-0005-0000-0000-0000B21A0000}"/>
    <cellStyle name="Comma 9" xfId="35354" xr:uid="{00000000-0005-0000-0000-0000B31A0000}"/>
    <cellStyle name="Comma 9 2" xfId="45508" xr:uid="{00000000-0005-0000-0000-0000B41A0000}"/>
    <cellStyle name="Comma0" xfId="128" xr:uid="{00000000-0005-0000-0000-0000B51A0000}"/>
    <cellStyle name="Comma0 2" xfId="129" xr:uid="{00000000-0005-0000-0000-0000B61A0000}"/>
    <cellStyle name="Comma0 2 2" xfId="130" xr:uid="{00000000-0005-0000-0000-0000B71A0000}"/>
    <cellStyle name="Comma0 2 2 2" xfId="10473" xr:uid="{00000000-0005-0000-0000-0000B81A0000}"/>
    <cellStyle name="Comma0 2 2 3" xfId="12234" xr:uid="{00000000-0005-0000-0000-0000B91A0000}"/>
    <cellStyle name="Comma0 2 2 4" xfId="12235" xr:uid="{00000000-0005-0000-0000-0000BA1A0000}"/>
    <cellStyle name="Comma0 2 2 5" xfId="12236" xr:uid="{00000000-0005-0000-0000-0000BB1A0000}"/>
    <cellStyle name="Comma0 2 3" xfId="10472" xr:uid="{00000000-0005-0000-0000-0000BC1A0000}"/>
    <cellStyle name="Comma0 2 3 2" xfId="23859" xr:uid="{00000000-0005-0000-0000-0000BD1A0000}"/>
    <cellStyle name="Comma0 2 3 2 2" xfId="45985" xr:uid="{00000000-0005-0000-0000-0000BE1A0000}"/>
    <cellStyle name="Comma0 2 3 3" xfId="12237" xr:uid="{00000000-0005-0000-0000-0000BF1A0000}"/>
    <cellStyle name="Comma0 2 4" xfId="12238" xr:uid="{00000000-0005-0000-0000-0000C01A0000}"/>
    <cellStyle name="Comma0 2 5" xfId="12239" xr:uid="{00000000-0005-0000-0000-0000C11A0000}"/>
    <cellStyle name="Comma0 2 5 2" xfId="45850" xr:uid="{00000000-0005-0000-0000-0000C21A0000}"/>
    <cellStyle name="Comma0 2 6" xfId="12240" xr:uid="{00000000-0005-0000-0000-0000C31A0000}"/>
    <cellStyle name="Comma0 2 7" xfId="12241" xr:uid="{00000000-0005-0000-0000-0000C41A0000}"/>
    <cellStyle name="Comma0 3" xfId="131" xr:uid="{00000000-0005-0000-0000-0000C51A0000}"/>
    <cellStyle name="Comma0 3 2" xfId="10474" xr:uid="{00000000-0005-0000-0000-0000C61A0000}"/>
    <cellStyle name="Comma0 3 3" xfId="12242" xr:uid="{00000000-0005-0000-0000-0000C71A0000}"/>
    <cellStyle name="Comma0 3 4" xfId="12243" xr:uid="{00000000-0005-0000-0000-0000C81A0000}"/>
    <cellStyle name="Comma0 3 5" xfId="12244" xr:uid="{00000000-0005-0000-0000-0000C91A0000}"/>
    <cellStyle name="Comma0 4" xfId="10471" xr:uid="{00000000-0005-0000-0000-0000CA1A0000}"/>
    <cellStyle name="Comma0 5" xfId="12245" xr:uid="{00000000-0005-0000-0000-0000CB1A0000}"/>
    <cellStyle name="Comma0 6" xfId="12246" xr:uid="{00000000-0005-0000-0000-0000CC1A0000}"/>
    <cellStyle name="Comma0 7" xfId="12247" xr:uid="{00000000-0005-0000-0000-0000CD1A0000}"/>
    <cellStyle name="Cuenta Intercompañia" xfId="45401" xr:uid="{00000000-0005-0000-0000-0000CE1A0000}"/>
    <cellStyle name="Cuenta-Subcuenta" xfId="45402" xr:uid="{00000000-0005-0000-0000-0000CF1A0000}"/>
    <cellStyle name="Currency" xfId="348" xr:uid="{00000000-0005-0000-0000-0000D01A0000}"/>
    <cellStyle name="Currency 2" xfId="666" xr:uid="{00000000-0005-0000-0000-0000D11A0000}"/>
    <cellStyle name="Currency 2 10" xfId="1499" xr:uid="{00000000-0005-0000-0000-0000D21A0000}"/>
    <cellStyle name="Currency 2 10 10" xfId="11767" xr:uid="{00000000-0005-0000-0000-0000D31A0000}"/>
    <cellStyle name="Currency 2 10 11" xfId="32116" xr:uid="{00000000-0005-0000-0000-0000D41A0000}"/>
    <cellStyle name="Currency 2 10 12" xfId="33876" xr:uid="{00000000-0005-0000-0000-0000D51A0000}"/>
    <cellStyle name="Currency 2 10 13" xfId="36307" xr:uid="{00000000-0005-0000-0000-0000D61A0000}"/>
    <cellStyle name="Currency 2 10 2" xfId="1574" xr:uid="{00000000-0005-0000-0000-0000D71A0000}"/>
    <cellStyle name="Currency 2 10 2 10" xfId="36366" xr:uid="{00000000-0005-0000-0000-0000D81A0000}"/>
    <cellStyle name="Currency 2 10 2 2" xfId="2186" xr:uid="{00000000-0005-0000-0000-0000D91A0000}"/>
    <cellStyle name="Currency 2 10 2 2 2" xfId="16248" xr:uid="{00000000-0005-0000-0000-0000DA1A0000}"/>
    <cellStyle name="Currency 2 10 2 2 3" xfId="32695" xr:uid="{00000000-0005-0000-0000-0000DB1A0000}"/>
    <cellStyle name="Currency 2 10 2 2 4" xfId="34455" xr:uid="{00000000-0005-0000-0000-0000DC1A0000}"/>
    <cellStyle name="Currency 2 10 2 2 5" xfId="36887" xr:uid="{00000000-0005-0000-0000-0000DD1A0000}"/>
    <cellStyle name="Currency 2 10 2 3" xfId="2382" xr:uid="{00000000-0005-0000-0000-0000DE1A0000}"/>
    <cellStyle name="Currency 2 10 2 3 2" xfId="16408" xr:uid="{00000000-0005-0000-0000-0000DF1A0000}"/>
    <cellStyle name="Currency 2 10 2 3 3" xfId="32839" xr:uid="{00000000-0005-0000-0000-0000E01A0000}"/>
    <cellStyle name="Currency 2 10 2 3 4" xfId="34599" xr:uid="{00000000-0005-0000-0000-0000E11A0000}"/>
    <cellStyle name="Currency 2 10 2 3 5" xfId="37031" xr:uid="{00000000-0005-0000-0000-0000E21A0000}"/>
    <cellStyle name="Currency 2 10 2 4" xfId="2005" xr:uid="{00000000-0005-0000-0000-0000E31A0000}"/>
    <cellStyle name="Currency 2 10 2 4 2" xfId="16077" xr:uid="{00000000-0005-0000-0000-0000E41A0000}"/>
    <cellStyle name="Currency 2 10 2 4 3" xfId="32530" xr:uid="{00000000-0005-0000-0000-0000E51A0000}"/>
    <cellStyle name="Currency 2 10 2 4 4" xfId="34290" xr:uid="{00000000-0005-0000-0000-0000E61A0000}"/>
    <cellStyle name="Currency 2 10 2 4 5" xfId="36722" xr:uid="{00000000-0005-0000-0000-0000E71A0000}"/>
    <cellStyle name="Currency 2 10 2 5" xfId="10892" xr:uid="{00000000-0005-0000-0000-0000E81A0000}"/>
    <cellStyle name="Currency 2 10 2 5 2" xfId="24231" xr:uid="{00000000-0005-0000-0000-0000E91A0000}"/>
    <cellStyle name="Currency 2 10 2 5 3" xfId="33414" xr:uid="{00000000-0005-0000-0000-0000EA1A0000}"/>
    <cellStyle name="Currency 2 10 2 5 4" xfId="35174" xr:uid="{00000000-0005-0000-0000-0000EB1A0000}"/>
    <cellStyle name="Currency 2 10 2 5 5" xfId="45137" xr:uid="{00000000-0005-0000-0000-0000EC1A0000}"/>
    <cellStyle name="Currency 2 10 2 6" xfId="15687" xr:uid="{00000000-0005-0000-0000-0000ED1A0000}"/>
    <cellStyle name="Currency 2 10 2 7" xfId="11826" xr:uid="{00000000-0005-0000-0000-0000EE1A0000}"/>
    <cellStyle name="Currency 2 10 2 8" xfId="32175" xr:uid="{00000000-0005-0000-0000-0000EF1A0000}"/>
    <cellStyle name="Currency 2 10 2 9" xfId="33935" xr:uid="{00000000-0005-0000-0000-0000F01A0000}"/>
    <cellStyle name="Currency 2 10 3" xfId="1626" xr:uid="{00000000-0005-0000-0000-0000F11A0000}"/>
    <cellStyle name="Currency 2 10 3 10" xfId="36402" xr:uid="{00000000-0005-0000-0000-0000F21A0000}"/>
    <cellStyle name="Currency 2 10 3 2" xfId="2233" xr:uid="{00000000-0005-0000-0000-0000F31A0000}"/>
    <cellStyle name="Currency 2 10 3 2 2" xfId="16287" xr:uid="{00000000-0005-0000-0000-0000F41A0000}"/>
    <cellStyle name="Currency 2 10 3 2 3" xfId="32730" xr:uid="{00000000-0005-0000-0000-0000F51A0000}"/>
    <cellStyle name="Currency 2 10 3 2 4" xfId="34490" xr:uid="{00000000-0005-0000-0000-0000F61A0000}"/>
    <cellStyle name="Currency 2 10 3 2 5" xfId="36922" xr:uid="{00000000-0005-0000-0000-0000F71A0000}"/>
    <cellStyle name="Currency 2 10 3 3" xfId="2430" xr:uid="{00000000-0005-0000-0000-0000F81A0000}"/>
    <cellStyle name="Currency 2 10 3 3 2" xfId="16446" xr:uid="{00000000-0005-0000-0000-0000F91A0000}"/>
    <cellStyle name="Currency 2 10 3 3 3" xfId="32874" xr:uid="{00000000-0005-0000-0000-0000FA1A0000}"/>
    <cellStyle name="Currency 2 10 3 3 4" xfId="34634" xr:uid="{00000000-0005-0000-0000-0000FB1A0000}"/>
    <cellStyle name="Currency 2 10 3 3 5" xfId="37066" xr:uid="{00000000-0005-0000-0000-0000FC1A0000}"/>
    <cellStyle name="Currency 2 10 3 4" xfId="2041" xr:uid="{00000000-0005-0000-0000-0000FD1A0000}"/>
    <cellStyle name="Currency 2 10 3 4 2" xfId="16113" xr:uid="{00000000-0005-0000-0000-0000FE1A0000}"/>
    <cellStyle name="Currency 2 10 3 4 3" xfId="32566" xr:uid="{00000000-0005-0000-0000-0000FF1A0000}"/>
    <cellStyle name="Currency 2 10 3 4 4" xfId="34326" xr:uid="{00000000-0005-0000-0000-0000001B0000}"/>
    <cellStyle name="Currency 2 10 3 4 5" xfId="36758" xr:uid="{00000000-0005-0000-0000-0000011B0000}"/>
    <cellStyle name="Currency 2 10 3 5" xfId="10928" xr:uid="{00000000-0005-0000-0000-0000021B0000}"/>
    <cellStyle name="Currency 2 10 3 5 2" xfId="24267" xr:uid="{00000000-0005-0000-0000-0000031B0000}"/>
    <cellStyle name="Currency 2 10 3 5 3" xfId="33450" xr:uid="{00000000-0005-0000-0000-0000041B0000}"/>
    <cellStyle name="Currency 2 10 3 5 4" xfId="35210" xr:uid="{00000000-0005-0000-0000-0000051B0000}"/>
    <cellStyle name="Currency 2 10 3 5 5" xfId="45173" xr:uid="{00000000-0005-0000-0000-0000061B0000}"/>
    <cellStyle name="Currency 2 10 3 6" xfId="15728" xr:uid="{00000000-0005-0000-0000-0000071B0000}"/>
    <cellStyle name="Currency 2 10 3 7" xfId="11862" xr:uid="{00000000-0005-0000-0000-0000081B0000}"/>
    <cellStyle name="Currency 2 10 3 8" xfId="32211" xr:uid="{00000000-0005-0000-0000-0000091B0000}"/>
    <cellStyle name="Currency 2 10 3 9" xfId="33971" xr:uid="{00000000-0005-0000-0000-00000A1B0000}"/>
    <cellStyle name="Currency 2 10 4" xfId="1683" xr:uid="{00000000-0005-0000-0000-00000B1B0000}"/>
    <cellStyle name="Currency 2 10 4 10" xfId="36439" xr:uid="{00000000-0005-0000-0000-00000C1B0000}"/>
    <cellStyle name="Currency 2 10 4 2" xfId="2280" xr:uid="{00000000-0005-0000-0000-00000D1B0000}"/>
    <cellStyle name="Currency 2 10 4 2 2" xfId="16325" xr:uid="{00000000-0005-0000-0000-00000E1B0000}"/>
    <cellStyle name="Currency 2 10 4 2 3" xfId="32765" xr:uid="{00000000-0005-0000-0000-00000F1B0000}"/>
    <cellStyle name="Currency 2 10 4 2 4" xfId="34525" xr:uid="{00000000-0005-0000-0000-0000101B0000}"/>
    <cellStyle name="Currency 2 10 4 2 5" xfId="36957" xr:uid="{00000000-0005-0000-0000-0000111B0000}"/>
    <cellStyle name="Currency 2 10 4 3" xfId="2479" xr:uid="{00000000-0005-0000-0000-0000121B0000}"/>
    <cellStyle name="Currency 2 10 4 3 2" xfId="16485" xr:uid="{00000000-0005-0000-0000-0000131B0000}"/>
    <cellStyle name="Currency 2 10 4 3 3" xfId="32909" xr:uid="{00000000-0005-0000-0000-0000141B0000}"/>
    <cellStyle name="Currency 2 10 4 3 4" xfId="34669" xr:uid="{00000000-0005-0000-0000-0000151B0000}"/>
    <cellStyle name="Currency 2 10 4 3 5" xfId="37101" xr:uid="{00000000-0005-0000-0000-0000161B0000}"/>
    <cellStyle name="Currency 2 10 4 4" xfId="2082" xr:uid="{00000000-0005-0000-0000-0000171B0000}"/>
    <cellStyle name="Currency 2 10 4 4 2" xfId="16154" xr:uid="{00000000-0005-0000-0000-0000181B0000}"/>
    <cellStyle name="Currency 2 10 4 4 3" xfId="32605" xr:uid="{00000000-0005-0000-0000-0000191B0000}"/>
    <cellStyle name="Currency 2 10 4 4 4" xfId="34365" xr:uid="{00000000-0005-0000-0000-00001A1B0000}"/>
    <cellStyle name="Currency 2 10 4 4 5" xfId="36797" xr:uid="{00000000-0005-0000-0000-00001B1B0000}"/>
    <cellStyle name="Currency 2 10 4 5" xfId="10966" xr:uid="{00000000-0005-0000-0000-00001C1B0000}"/>
    <cellStyle name="Currency 2 10 4 5 2" xfId="24305" xr:uid="{00000000-0005-0000-0000-00001D1B0000}"/>
    <cellStyle name="Currency 2 10 4 5 3" xfId="33488" xr:uid="{00000000-0005-0000-0000-00001E1B0000}"/>
    <cellStyle name="Currency 2 10 4 5 4" xfId="35248" xr:uid="{00000000-0005-0000-0000-00001F1B0000}"/>
    <cellStyle name="Currency 2 10 4 5 5" xfId="45211" xr:uid="{00000000-0005-0000-0000-0000201B0000}"/>
    <cellStyle name="Currency 2 10 4 6" xfId="15774" xr:uid="{00000000-0005-0000-0000-0000211B0000}"/>
    <cellStyle name="Currency 2 10 4 7" xfId="11899" xr:uid="{00000000-0005-0000-0000-0000221B0000}"/>
    <cellStyle name="Currency 2 10 4 8" xfId="32248" xr:uid="{00000000-0005-0000-0000-0000231B0000}"/>
    <cellStyle name="Currency 2 10 4 9" xfId="34008" xr:uid="{00000000-0005-0000-0000-0000241B0000}"/>
    <cellStyle name="Currency 2 10 5" xfId="2143" xr:uid="{00000000-0005-0000-0000-0000251B0000}"/>
    <cellStyle name="Currency 2 10 5 2" xfId="10725" xr:uid="{00000000-0005-0000-0000-0000261B0000}"/>
    <cellStyle name="Currency 2 10 5 2 2" xfId="24065" xr:uid="{00000000-0005-0000-0000-0000271B0000}"/>
    <cellStyle name="Currency 2 10 5 2 3" xfId="33248" xr:uid="{00000000-0005-0000-0000-0000281B0000}"/>
    <cellStyle name="Currency 2 10 5 2 4" xfId="35008" xr:uid="{00000000-0005-0000-0000-0000291B0000}"/>
    <cellStyle name="Currency 2 10 5 2 5" xfId="44971" xr:uid="{00000000-0005-0000-0000-00002A1B0000}"/>
    <cellStyle name="Currency 2 10 5 3" xfId="16210" xr:uid="{00000000-0005-0000-0000-00002B1B0000}"/>
    <cellStyle name="Currency 2 10 5 4" xfId="32660" xr:uid="{00000000-0005-0000-0000-00002C1B0000}"/>
    <cellStyle name="Currency 2 10 5 5" xfId="34420" xr:uid="{00000000-0005-0000-0000-00002D1B0000}"/>
    <cellStyle name="Currency 2 10 5 6" xfId="36852" xr:uid="{00000000-0005-0000-0000-00002E1B0000}"/>
    <cellStyle name="Currency 2 10 6" xfId="2334" xr:uid="{00000000-0005-0000-0000-00002F1B0000}"/>
    <cellStyle name="Currency 2 10 6 2" xfId="16369" xr:uid="{00000000-0005-0000-0000-0000301B0000}"/>
    <cellStyle name="Currency 2 10 6 3" xfId="32804" xr:uid="{00000000-0005-0000-0000-0000311B0000}"/>
    <cellStyle name="Currency 2 10 6 4" xfId="34564" xr:uid="{00000000-0005-0000-0000-0000321B0000}"/>
    <cellStyle name="Currency 2 10 6 5" xfId="36996" xr:uid="{00000000-0005-0000-0000-0000331B0000}"/>
    <cellStyle name="Currency 2 10 7" xfId="1946" xr:uid="{00000000-0005-0000-0000-0000341B0000}"/>
    <cellStyle name="Currency 2 10 7 2" xfId="16018" xr:uid="{00000000-0005-0000-0000-0000351B0000}"/>
    <cellStyle name="Currency 2 10 7 3" xfId="32471" xr:uid="{00000000-0005-0000-0000-0000361B0000}"/>
    <cellStyle name="Currency 2 10 7 4" xfId="34231" xr:uid="{00000000-0005-0000-0000-0000371B0000}"/>
    <cellStyle name="Currency 2 10 7 5" xfId="36663" xr:uid="{00000000-0005-0000-0000-0000381B0000}"/>
    <cellStyle name="Currency 2 10 8" xfId="10833" xr:uid="{00000000-0005-0000-0000-0000391B0000}"/>
    <cellStyle name="Currency 2 10 8 2" xfId="24172" xr:uid="{00000000-0005-0000-0000-00003A1B0000}"/>
    <cellStyle name="Currency 2 10 8 3" xfId="33355" xr:uid="{00000000-0005-0000-0000-00003B1B0000}"/>
    <cellStyle name="Currency 2 10 8 4" xfId="35115" xr:uid="{00000000-0005-0000-0000-00003C1B0000}"/>
    <cellStyle name="Currency 2 10 8 5" xfId="45078" xr:uid="{00000000-0005-0000-0000-00003D1B0000}"/>
    <cellStyle name="Currency 2 10 9" xfId="15624" xr:uid="{00000000-0005-0000-0000-00003E1B0000}"/>
    <cellStyle name="Currency 2 11" xfId="1549" xr:uid="{00000000-0005-0000-0000-00003F1B0000}"/>
    <cellStyle name="Currency 2 11 10" xfId="36349" xr:uid="{00000000-0005-0000-0000-0000401B0000}"/>
    <cellStyle name="Currency 2 11 2" xfId="2163" xr:uid="{00000000-0005-0000-0000-0000411B0000}"/>
    <cellStyle name="Currency 2 11 2 2" xfId="16229" xr:uid="{00000000-0005-0000-0000-0000421B0000}"/>
    <cellStyle name="Currency 2 11 2 3" xfId="32678" xr:uid="{00000000-0005-0000-0000-0000431B0000}"/>
    <cellStyle name="Currency 2 11 2 4" xfId="34438" xr:uid="{00000000-0005-0000-0000-0000441B0000}"/>
    <cellStyle name="Currency 2 11 2 5" xfId="36870" xr:uid="{00000000-0005-0000-0000-0000451B0000}"/>
    <cellStyle name="Currency 2 11 3" xfId="2359" xr:uid="{00000000-0005-0000-0000-0000461B0000}"/>
    <cellStyle name="Currency 2 11 3 2" xfId="16390" xr:uid="{00000000-0005-0000-0000-0000471B0000}"/>
    <cellStyle name="Currency 2 11 3 3" xfId="32822" xr:uid="{00000000-0005-0000-0000-0000481B0000}"/>
    <cellStyle name="Currency 2 11 3 4" xfId="34582" xr:uid="{00000000-0005-0000-0000-0000491B0000}"/>
    <cellStyle name="Currency 2 11 3 5" xfId="37014" xr:uid="{00000000-0005-0000-0000-00004A1B0000}"/>
    <cellStyle name="Currency 2 11 4" xfId="1988" xr:uid="{00000000-0005-0000-0000-00004B1B0000}"/>
    <cellStyle name="Currency 2 11 4 2" xfId="16060" xr:uid="{00000000-0005-0000-0000-00004C1B0000}"/>
    <cellStyle name="Currency 2 11 4 3" xfId="32513" xr:uid="{00000000-0005-0000-0000-00004D1B0000}"/>
    <cellStyle name="Currency 2 11 4 4" xfId="34273" xr:uid="{00000000-0005-0000-0000-00004E1B0000}"/>
    <cellStyle name="Currency 2 11 4 5" xfId="36705" xr:uid="{00000000-0005-0000-0000-00004F1B0000}"/>
    <cellStyle name="Currency 2 11 5" xfId="10875" xr:uid="{00000000-0005-0000-0000-0000501B0000}"/>
    <cellStyle name="Currency 2 11 5 2" xfId="24214" xr:uid="{00000000-0005-0000-0000-0000511B0000}"/>
    <cellStyle name="Currency 2 11 5 3" xfId="33397" xr:uid="{00000000-0005-0000-0000-0000521B0000}"/>
    <cellStyle name="Currency 2 11 5 4" xfId="35157" xr:uid="{00000000-0005-0000-0000-0000531B0000}"/>
    <cellStyle name="Currency 2 11 5 5" xfId="45120" xr:uid="{00000000-0005-0000-0000-0000541B0000}"/>
    <cellStyle name="Currency 2 11 6" xfId="15668" xr:uid="{00000000-0005-0000-0000-0000551B0000}"/>
    <cellStyle name="Currency 2 11 7" xfId="11809" xr:uid="{00000000-0005-0000-0000-0000561B0000}"/>
    <cellStyle name="Currency 2 11 8" xfId="32158" xr:uid="{00000000-0005-0000-0000-0000571B0000}"/>
    <cellStyle name="Currency 2 11 9" xfId="33918" xr:uid="{00000000-0005-0000-0000-0000581B0000}"/>
    <cellStyle name="Currency 2 12" xfId="1601" xr:uid="{00000000-0005-0000-0000-0000591B0000}"/>
    <cellStyle name="Currency 2 12 10" xfId="36385" xr:uid="{00000000-0005-0000-0000-00005A1B0000}"/>
    <cellStyle name="Currency 2 12 2" xfId="2211" xr:uid="{00000000-0005-0000-0000-00005B1B0000}"/>
    <cellStyle name="Currency 2 12 2 2" xfId="16269" xr:uid="{00000000-0005-0000-0000-00005C1B0000}"/>
    <cellStyle name="Currency 2 12 2 3" xfId="32713" xr:uid="{00000000-0005-0000-0000-00005D1B0000}"/>
    <cellStyle name="Currency 2 12 2 4" xfId="34473" xr:uid="{00000000-0005-0000-0000-00005E1B0000}"/>
    <cellStyle name="Currency 2 12 2 5" xfId="36905" xr:uid="{00000000-0005-0000-0000-00005F1B0000}"/>
    <cellStyle name="Currency 2 12 3" xfId="2406" xr:uid="{00000000-0005-0000-0000-0000601B0000}"/>
    <cellStyle name="Currency 2 12 3 2" xfId="16426" xr:uid="{00000000-0005-0000-0000-0000611B0000}"/>
    <cellStyle name="Currency 2 12 3 3" xfId="32857" xr:uid="{00000000-0005-0000-0000-0000621B0000}"/>
    <cellStyle name="Currency 2 12 3 4" xfId="34617" xr:uid="{00000000-0005-0000-0000-0000631B0000}"/>
    <cellStyle name="Currency 2 12 3 5" xfId="37049" xr:uid="{00000000-0005-0000-0000-0000641B0000}"/>
    <cellStyle name="Currency 2 12 4" xfId="2024" xr:uid="{00000000-0005-0000-0000-0000651B0000}"/>
    <cellStyle name="Currency 2 12 4 2" xfId="16096" xr:uid="{00000000-0005-0000-0000-0000661B0000}"/>
    <cellStyle name="Currency 2 12 4 3" xfId="32549" xr:uid="{00000000-0005-0000-0000-0000671B0000}"/>
    <cellStyle name="Currency 2 12 4 4" xfId="34309" xr:uid="{00000000-0005-0000-0000-0000681B0000}"/>
    <cellStyle name="Currency 2 12 4 5" xfId="36741" xr:uid="{00000000-0005-0000-0000-0000691B0000}"/>
    <cellStyle name="Currency 2 12 5" xfId="10911" xr:uid="{00000000-0005-0000-0000-00006A1B0000}"/>
    <cellStyle name="Currency 2 12 5 2" xfId="24250" xr:uid="{00000000-0005-0000-0000-00006B1B0000}"/>
    <cellStyle name="Currency 2 12 5 3" xfId="33433" xr:uid="{00000000-0005-0000-0000-00006C1B0000}"/>
    <cellStyle name="Currency 2 12 5 4" xfId="35193" xr:uid="{00000000-0005-0000-0000-00006D1B0000}"/>
    <cellStyle name="Currency 2 12 5 5" xfId="45156" xr:uid="{00000000-0005-0000-0000-00006E1B0000}"/>
    <cellStyle name="Currency 2 12 6" xfId="15709" xr:uid="{00000000-0005-0000-0000-00006F1B0000}"/>
    <cellStyle name="Currency 2 12 7" xfId="11845" xr:uid="{00000000-0005-0000-0000-0000701B0000}"/>
    <cellStyle name="Currency 2 12 8" xfId="32194" xr:uid="{00000000-0005-0000-0000-0000711B0000}"/>
    <cellStyle name="Currency 2 12 9" xfId="33954" xr:uid="{00000000-0005-0000-0000-0000721B0000}"/>
    <cellStyle name="Currency 2 13" xfId="1653" xr:uid="{00000000-0005-0000-0000-0000731B0000}"/>
    <cellStyle name="Currency 2 13 10" xfId="36421" xr:uid="{00000000-0005-0000-0000-0000741B0000}"/>
    <cellStyle name="Currency 2 13 2" xfId="2257" xr:uid="{00000000-0005-0000-0000-0000751B0000}"/>
    <cellStyle name="Currency 2 13 2 2" xfId="16307" xr:uid="{00000000-0005-0000-0000-0000761B0000}"/>
    <cellStyle name="Currency 2 13 2 3" xfId="32748" xr:uid="{00000000-0005-0000-0000-0000771B0000}"/>
    <cellStyle name="Currency 2 13 2 4" xfId="34508" xr:uid="{00000000-0005-0000-0000-0000781B0000}"/>
    <cellStyle name="Currency 2 13 2 5" xfId="36940" xr:uid="{00000000-0005-0000-0000-0000791B0000}"/>
    <cellStyle name="Currency 2 13 3" xfId="2455" xr:uid="{00000000-0005-0000-0000-00007A1B0000}"/>
    <cellStyle name="Currency 2 13 3 2" xfId="16466" xr:uid="{00000000-0005-0000-0000-00007B1B0000}"/>
    <cellStyle name="Currency 2 13 3 3" xfId="32892" xr:uid="{00000000-0005-0000-0000-00007C1B0000}"/>
    <cellStyle name="Currency 2 13 3 4" xfId="34652" xr:uid="{00000000-0005-0000-0000-00007D1B0000}"/>
    <cellStyle name="Currency 2 13 3 5" xfId="37084" xr:uid="{00000000-0005-0000-0000-00007E1B0000}"/>
    <cellStyle name="Currency 2 13 4" xfId="2060" xr:uid="{00000000-0005-0000-0000-00007F1B0000}"/>
    <cellStyle name="Currency 2 13 4 2" xfId="16132" xr:uid="{00000000-0005-0000-0000-0000801B0000}"/>
    <cellStyle name="Currency 2 13 4 3" xfId="32585" xr:uid="{00000000-0005-0000-0000-0000811B0000}"/>
    <cellStyle name="Currency 2 13 4 4" xfId="34345" xr:uid="{00000000-0005-0000-0000-0000821B0000}"/>
    <cellStyle name="Currency 2 13 4 5" xfId="36777" xr:uid="{00000000-0005-0000-0000-0000831B0000}"/>
    <cellStyle name="Currency 2 13 5" xfId="10947" xr:uid="{00000000-0005-0000-0000-0000841B0000}"/>
    <cellStyle name="Currency 2 13 5 2" xfId="24286" xr:uid="{00000000-0005-0000-0000-0000851B0000}"/>
    <cellStyle name="Currency 2 13 5 3" xfId="33469" xr:uid="{00000000-0005-0000-0000-0000861B0000}"/>
    <cellStyle name="Currency 2 13 5 4" xfId="35229" xr:uid="{00000000-0005-0000-0000-0000871B0000}"/>
    <cellStyle name="Currency 2 13 5 5" xfId="45192" xr:uid="{00000000-0005-0000-0000-0000881B0000}"/>
    <cellStyle name="Currency 2 13 6" xfId="15750" xr:uid="{00000000-0005-0000-0000-0000891B0000}"/>
    <cellStyle name="Currency 2 13 7" xfId="11881" xr:uid="{00000000-0005-0000-0000-00008A1B0000}"/>
    <cellStyle name="Currency 2 13 8" xfId="32230" xr:uid="{00000000-0005-0000-0000-00008B1B0000}"/>
    <cellStyle name="Currency 2 13 9" xfId="33990" xr:uid="{00000000-0005-0000-0000-00008C1B0000}"/>
    <cellStyle name="Currency 2 14" xfId="2125" xr:uid="{00000000-0005-0000-0000-00008D1B0000}"/>
    <cellStyle name="Currency 2 14 2" xfId="10722" xr:uid="{00000000-0005-0000-0000-00008E1B0000}"/>
    <cellStyle name="Currency 2 14 2 2" xfId="24062" xr:uid="{00000000-0005-0000-0000-00008F1B0000}"/>
    <cellStyle name="Currency 2 14 2 3" xfId="33246" xr:uid="{00000000-0005-0000-0000-0000901B0000}"/>
    <cellStyle name="Currency 2 14 2 4" xfId="35006" xr:uid="{00000000-0005-0000-0000-0000911B0000}"/>
    <cellStyle name="Currency 2 14 2 5" xfId="44969" xr:uid="{00000000-0005-0000-0000-0000921B0000}"/>
    <cellStyle name="Currency 2 14 3" xfId="16192" xr:uid="{00000000-0005-0000-0000-0000931B0000}"/>
    <cellStyle name="Currency 2 14 4" xfId="32643" xr:uid="{00000000-0005-0000-0000-0000941B0000}"/>
    <cellStyle name="Currency 2 14 5" xfId="34403" xr:uid="{00000000-0005-0000-0000-0000951B0000}"/>
    <cellStyle name="Currency 2 14 6" xfId="36835" xr:uid="{00000000-0005-0000-0000-0000961B0000}"/>
    <cellStyle name="Currency 2 15" xfId="2311" xr:uid="{00000000-0005-0000-0000-0000971B0000}"/>
    <cellStyle name="Currency 2 15 2" xfId="16350" xr:uid="{00000000-0005-0000-0000-0000981B0000}"/>
    <cellStyle name="Currency 2 15 3" xfId="32787" xr:uid="{00000000-0005-0000-0000-0000991B0000}"/>
    <cellStyle name="Currency 2 15 4" xfId="34547" xr:uid="{00000000-0005-0000-0000-00009A1B0000}"/>
    <cellStyle name="Currency 2 15 5" xfId="36979" xr:uid="{00000000-0005-0000-0000-00009B1B0000}"/>
    <cellStyle name="Currency 2 16" xfId="1763" xr:uid="{00000000-0005-0000-0000-00009C1B0000}"/>
    <cellStyle name="Currency 2 16 2" xfId="15835" xr:uid="{00000000-0005-0000-0000-00009D1B0000}"/>
    <cellStyle name="Currency 2 16 3" xfId="32290" xr:uid="{00000000-0005-0000-0000-00009E1B0000}"/>
    <cellStyle name="Currency 2 16 4" xfId="34050" xr:uid="{00000000-0005-0000-0000-00009F1B0000}"/>
    <cellStyle name="Currency 2 16 5" xfId="36482" xr:uid="{00000000-0005-0000-0000-0000A01B0000}"/>
    <cellStyle name="Currency 2 17" xfId="10638" xr:uid="{00000000-0005-0000-0000-0000A11B0000}"/>
    <cellStyle name="Currency 2 17 2" xfId="23978" xr:uid="{00000000-0005-0000-0000-0000A21B0000}"/>
    <cellStyle name="Currency 2 17 3" xfId="33163" xr:uid="{00000000-0005-0000-0000-0000A31B0000}"/>
    <cellStyle name="Currency 2 17 4" xfId="34923" xr:uid="{00000000-0005-0000-0000-0000A41B0000}"/>
    <cellStyle name="Currency 2 17 5" xfId="44886" xr:uid="{00000000-0005-0000-0000-0000A51B0000}"/>
    <cellStyle name="Currency 2 18" xfId="15019" xr:uid="{00000000-0005-0000-0000-0000A61B0000}"/>
    <cellStyle name="Currency 2 18 2" xfId="45403" xr:uid="{00000000-0005-0000-0000-0000A71B0000}"/>
    <cellStyle name="Currency 2 19" xfId="11161" xr:uid="{00000000-0005-0000-0000-0000A81B0000}"/>
    <cellStyle name="Currency 2 2" xfId="748" xr:uid="{00000000-0005-0000-0000-0000A91B0000}"/>
    <cellStyle name="Currency 2 2 10" xfId="10657" xr:uid="{00000000-0005-0000-0000-0000AA1B0000}"/>
    <cellStyle name="Currency 2 2 10 2" xfId="23997" xr:uid="{00000000-0005-0000-0000-0000AB1B0000}"/>
    <cellStyle name="Currency 2 2 10 3" xfId="33181" xr:uid="{00000000-0005-0000-0000-0000AC1B0000}"/>
    <cellStyle name="Currency 2 2 10 4" xfId="34941" xr:uid="{00000000-0005-0000-0000-0000AD1B0000}"/>
    <cellStyle name="Currency 2 2 10 5" xfId="44904" xr:uid="{00000000-0005-0000-0000-0000AE1B0000}"/>
    <cellStyle name="Currency 2 2 11" xfId="15043" xr:uid="{00000000-0005-0000-0000-0000AF1B0000}"/>
    <cellStyle name="Currency 2 2 11 2" xfId="45404" xr:uid="{00000000-0005-0000-0000-0000B01B0000}"/>
    <cellStyle name="Currency 2 2 12" xfId="11180" xr:uid="{00000000-0005-0000-0000-0000B11B0000}"/>
    <cellStyle name="Currency 2 2 13" xfId="31952" xr:uid="{00000000-0005-0000-0000-0000B21B0000}"/>
    <cellStyle name="Currency 2 2 14" xfId="33653" xr:uid="{00000000-0005-0000-0000-0000B31B0000}"/>
    <cellStyle name="Currency 2 2 15" xfId="35826" xr:uid="{00000000-0005-0000-0000-0000B41B0000}"/>
    <cellStyle name="Currency 2 2 2" xfId="1336" xr:uid="{00000000-0005-0000-0000-0000B51B0000}"/>
    <cellStyle name="Currency 2 2 2 10" xfId="15539" xr:uid="{00000000-0005-0000-0000-0000B61B0000}"/>
    <cellStyle name="Currency 2 2 2 10 2" xfId="45405" xr:uid="{00000000-0005-0000-0000-0000B71B0000}"/>
    <cellStyle name="Currency 2 2 2 11" xfId="11685" xr:uid="{00000000-0005-0000-0000-0000B81B0000}"/>
    <cellStyle name="Currency 2 2 2 12" xfId="32038" xr:uid="{00000000-0005-0000-0000-0000B91B0000}"/>
    <cellStyle name="Currency 2 2 2 13" xfId="33798" xr:uid="{00000000-0005-0000-0000-0000BA1B0000}"/>
    <cellStyle name="Currency 2 2 2 14" xfId="36226" xr:uid="{00000000-0005-0000-0000-0000BB1B0000}"/>
    <cellStyle name="Currency 2 2 2 2" xfId="1514" xr:uid="{00000000-0005-0000-0000-0000BC1B0000}"/>
    <cellStyle name="Currency 2 2 2 2 10" xfId="11777" xr:uid="{00000000-0005-0000-0000-0000BD1B0000}"/>
    <cellStyle name="Currency 2 2 2 2 11" xfId="32126" xr:uid="{00000000-0005-0000-0000-0000BE1B0000}"/>
    <cellStyle name="Currency 2 2 2 2 12" xfId="33886" xr:uid="{00000000-0005-0000-0000-0000BF1B0000}"/>
    <cellStyle name="Currency 2 2 2 2 13" xfId="36317" xr:uid="{00000000-0005-0000-0000-0000C01B0000}"/>
    <cellStyle name="Currency 2 2 2 2 2" xfId="1589" xr:uid="{00000000-0005-0000-0000-0000C11B0000}"/>
    <cellStyle name="Currency 2 2 2 2 2 10" xfId="36376" xr:uid="{00000000-0005-0000-0000-0000C21B0000}"/>
    <cellStyle name="Currency 2 2 2 2 2 2" xfId="2200" xr:uid="{00000000-0005-0000-0000-0000C31B0000}"/>
    <cellStyle name="Currency 2 2 2 2 2 2 2" xfId="16260" xr:uid="{00000000-0005-0000-0000-0000C41B0000}"/>
    <cellStyle name="Currency 2 2 2 2 2 2 3" xfId="32705" xr:uid="{00000000-0005-0000-0000-0000C51B0000}"/>
    <cellStyle name="Currency 2 2 2 2 2 2 4" xfId="34465" xr:uid="{00000000-0005-0000-0000-0000C61B0000}"/>
    <cellStyle name="Currency 2 2 2 2 2 2 5" xfId="36897" xr:uid="{00000000-0005-0000-0000-0000C71B0000}"/>
    <cellStyle name="Currency 2 2 2 2 2 3" xfId="2395" xr:uid="{00000000-0005-0000-0000-0000C81B0000}"/>
    <cellStyle name="Currency 2 2 2 2 2 3 2" xfId="16418" xr:uid="{00000000-0005-0000-0000-0000C91B0000}"/>
    <cellStyle name="Currency 2 2 2 2 2 3 3" xfId="32849" xr:uid="{00000000-0005-0000-0000-0000CA1B0000}"/>
    <cellStyle name="Currency 2 2 2 2 2 3 4" xfId="34609" xr:uid="{00000000-0005-0000-0000-0000CB1B0000}"/>
    <cellStyle name="Currency 2 2 2 2 2 3 5" xfId="37041" xr:uid="{00000000-0005-0000-0000-0000CC1B0000}"/>
    <cellStyle name="Currency 2 2 2 2 2 4" xfId="2015" xr:uid="{00000000-0005-0000-0000-0000CD1B0000}"/>
    <cellStyle name="Currency 2 2 2 2 2 4 2" xfId="16087" xr:uid="{00000000-0005-0000-0000-0000CE1B0000}"/>
    <cellStyle name="Currency 2 2 2 2 2 4 3" xfId="32540" xr:uid="{00000000-0005-0000-0000-0000CF1B0000}"/>
    <cellStyle name="Currency 2 2 2 2 2 4 4" xfId="34300" xr:uid="{00000000-0005-0000-0000-0000D01B0000}"/>
    <cellStyle name="Currency 2 2 2 2 2 4 5" xfId="36732" xr:uid="{00000000-0005-0000-0000-0000D11B0000}"/>
    <cellStyle name="Currency 2 2 2 2 2 5" xfId="10902" xr:uid="{00000000-0005-0000-0000-0000D21B0000}"/>
    <cellStyle name="Currency 2 2 2 2 2 5 2" xfId="24241" xr:uid="{00000000-0005-0000-0000-0000D31B0000}"/>
    <cellStyle name="Currency 2 2 2 2 2 5 3" xfId="33424" xr:uid="{00000000-0005-0000-0000-0000D41B0000}"/>
    <cellStyle name="Currency 2 2 2 2 2 5 4" xfId="35184" xr:uid="{00000000-0005-0000-0000-0000D51B0000}"/>
    <cellStyle name="Currency 2 2 2 2 2 5 5" xfId="45147" xr:uid="{00000000-0005-0000-0000-0000D61B0000}"/>
    <cellStyle name="Currency 2 2 2 2 2 6" xfId="15699" xr:uid="{00000000-0005-0000-0000-0000D71B0000}"/>
    <cellStyle name="Currency 2 2 2 2 2 6 2" xfId="45407" xr:uid="{00000000-0005-0000-0000-0000D81B0000}"/>
    <cellStyle name="Currency 2 2 2 2 2 7" xfId="11836" xr:uid="{00000000-0005-0000-0000-0000D91B0000}"/>
    <cellStyle name="Currency 2 2 2 2 2 8" xfId="32185" xr:uid="{00000000-0005-0000-0000-0000DA1B0000}"/>
    <cellStyle name="Currency 2 2 2 2 2 9" xfId="33945" xr:uid="{00000000-0005-0000-0000-0000DB1B0000}"/>
    <cellStyle name="Currency 2 2 2 2 3" xfId="1641" xr:uid="{00000000-0005-0000-0000-0000DC1B0000}"/>
    <cellStyle name="Currency 2 2 2 2 3 10" xfId="36412" xr:uid="{00000000-0005-0000-0000-0000DD1B0000}"/>
    <cellStyle name="Currency 2 2 2 2 3 2" xfId="2247" xr:uid="{00000000-0005-0000-0000-0000DE1B0000}"/>
    <cellStyle name="Currency 2 2 2 2 3 2 2" xfId="16298" xr:uid="{00000000-0005-0000-0000-0000DF1B0000}"/>
    <cellStyle name="Currency 2 2 2 2 3 2 3" xfId="32740" xr:uid="{00000000-0005-0000-0000-0000E01B0000}"/>
    <cellStyle name="Currency 2 2 2 2 3 2 4" xfId="34500" xr:uid="{00000000-0005-0000-0000-0000E11B0000}"/>
    <cellStyle name="Currency 2 2 2 2 3 2 5" xfId="36932" xr:uid="{00000000-0005-0000-0000-0000E21B0000}"/>
    <cellStyle name="Currency 2 2 2 2 3 3" xfId="2444" xr:uid="{00000000-0005-0000-0000-0000E31B0000}"/>
    <cellStyle name="Currency 2 2 2 2 3 3 2" xfId="16457" xr:uid="{00000000-0005-0000-0000-0000E41B0000}"/>
    <cellStyle name="Currency 2 2 2 2 3 3 3" xfId="32884" xr:uid="{00000000-0005-0000-0000-0000E51B0000}"/>
    <cellStyle name="Currency 2 2 2 2 3 3 4" xfId="34644" xr:uid="{00000000-0005-0000-0000-0000E61B0000}"/>
    <cellStyle name="Currency 2 2 2 2 3 3 5" xfId="37076" xr:uid="{00000000-0005-0000-0000-0000E71B0000}"/>
    <cellStyle name="Currency 2 2 2 2 3 4" xfId="2051" xr:uid="{00000000-0005-0000-0000-0000E81B0000}"/>
    <cellStyle name="Currency 2 2 2 2 3 4 2" xfId="16123" xr:uid="{00000000-0005-0000-0000-0000E91B0000}"/>
    <cellStyle name="Currency 2 2 2 2 3 4 3" xfId="32576" xr:uid="{00000000-0005-0000-0000-0000EA1B0000}"/>
    <cellStyle name="Currency 2 2 2 2 3 4 4" xfId="34336" xr:uid="{00000000-0005-0000-0000-0000EB1B0000}"/>
    <cellStyle name="Currency 2 2 2 2 3 4 5" xfId="36768" xr:uid="{00000000-0005-0000-0000-0000EC1B0000}"/>
    <cellStyle name="Currency 2 2 2 2 3 5" xfId="10938" xr:uid="{00000000-0005-0000-0000-0000ED1B0000}"/>
    <cellStyle name="Currency 2 2 2 2 3 5 2" xfId="24277" xr:uid="{00000000-0005-0000-0000-0000EE1B0000}"/>
    <cellStyle name="Currency 2 2 2 2 3 5 3" xfId="33460" xr:uid="{00000000-0005-0000-0000-0000EF1B0000}"/>
    <cellStyle name="Currency 2 2 2 2 3 5 4" xfId="35220" xr:uid="{00000000-0005-0000-0000-0000F01B0000}"/>
    <cellStyle name="Currency 2 2 2 2 3 5 5" xfId="45183" xr:uid="{00000000-0005-0000-0000-0000F11B0000}"/>
    <cellStyle name="Currency 2 2 2 2 3 6" xfId="15740" xr:uid="{00000000-0005-0000-0000-0000F21B0000}"/>
    <cellStyle name="Currency 2 2 2 2 3 7" xfId="11872" xr:uid="{00000000-0005-0000-0000-0000F31B0000}"/>
    <cellStyle name="Currency 2 2 2 2 3 8" xfId="32221" xr:uid="{00000000-0005-0000-0000-0000F41B0000}"/>
    <cellStyle name="Currency 2 2 2 2 3 9" xfId="33981" xr:uid="{00000000-0005-0000-0000-0000F51B0000}"/>
    <cellStyle name="Currency 2 2 2 2 4" xfId="1698" xr:uid="{00000000-0005-0000-0000-0000F61B0000}"/>
    <cellStyle name="Currency 2 2 2 2 4 10" xfId="36449" xr:uid="{00000000-0005-0000-0000-0000F71B0000}"/>
    <cellStyle name="Currency 2 2 2 2 4 2" xfId="2294" xr:uid="{00000000-0005-0000-0000-0000F81B0000}"/>
    <cellStyle name="Currency 2 2 2 2 4 2 2" xfId="16335" xr:uid="{00000000-0005-0000-0000-0000F91B0000}"/>
    <cellStyle name="Currency 2 2 2 2 4 2 3" xfId="32775" xr:uid="{00000000-0005-0000-0000-0000FA1B0000}"/>
    <cellStyle name="Currency 2 2 2 2 4 2 4" xfId="34535" xr:uid="{00000000-0005-0000-0000-0000FB1B0000}"/>
    <cellStyle name="Currency 2 2 2 2 4 2 5" xfId="36967" xr:uid="{00000000-0005-0000-0000-0000FC1B0000}"/>
    <cellStyle name="Currency 2 2 2 2 4 3" xfId="2494" xr:uid="{00000000-0005-0000-0000-0000FD1B0000}"/>
    <cellStyle name="Currency 2 2 2 2 4 3 2" xfId="16496" xr:uid="{00000000-0005-0000-0000-0000FE1B0000}"/>
    <cellStyle name="Currency 2 2 2 2 4 3 3" xfId="32919" xr:uid="{00000000-0005-0000-0000-0000FF1B0000}"/>
    <cellStyle name="Currency 2 2 2 2 4 3 4" xfId="34679" xr:uid="{00000000-0005-0000-0000-0000001C0000}"/>
    <cellStyle name="Currency 2 2 2 2 4 3 5" xfId="37111" xr:uid="{00000000-0005-0000-0000-0000011C0000}"/>
    <cellStyle name="Currency 2 2 2 2 4 4" xfId="2092" xr:uid="{00000000-0005-0000-0000-0000021C0000}"/>
    <cellStyle name="Currency 2 2 2 2 4 4 2" xfId="16164" xr:uid="{00000000-0005-0000-0000-0000031C0000}"/>
    <cellStyle name="Currency 2 2 2 2 4 4 3" xfId="32615" xr:uid="{00000000-0005-0000-0000-0000041C0000}"/>
    <cellStyle name="Currency 2 2 2 2 4 4 4" xfId="34375" xr:uid="{00000000-0005-0000-0000-0000051C0000}"/>
    <cellStyle name="Currency 2 2 2 2 4 4 5" xfId="36807" xr:uid="{00000000-0005-0000-0000-0000061C0000}"/>
    <cellStyle name="Currency 2 2 2 2 4 5" xfId="10976" xr:uid="{00000000-0005-0000-0000-0000071C0000}"/>
    <cellStyle name="Currency 2 2 2 2 4 5 2" xfId="24315" xr:uid="{00000000-0005-0000-0000-0000081C0000}"/>
    <cellStyle name="Currency 2 2 2 2 4 5 3" xfId="33498" xr:uid="{00000000-0005-0000-0000-0000091C0000}"/>
    <cellStyle name="Currency 2 2 2 2 4 5 4" xfId="35258" xr:uid="{00000000-0005-0000-0000-00000A1C0000}"/>
    <cellStyle name="Currency 2 2 2 2 4 5 5" xfId="45221" xr:uid="{00000000-0005-0000-0000-00000B1C0000}"/>
    <cellStyle name="Currency 2 2 2 2 4 6" xfId="15786" xr:uid="{00000000-0005-0000-0000-00000C1C0000}"/>
    <cellStyle name="Currency 2 2 2 2 4 7" xfId="11909" xr:uid="{00000000-0005-0000-0000-00000D1C0000}"/>
    <cellStyle name="Currency 2 2 2 2 4 8" xfId="32258" xr:uid="{00000000-0005-0000-0000-00000E1C0000}"/>
    <cellStyle name="Currency 2 2 2 2 4 9" xfId="34018" xr:uid="{00000000-0005-0000-0000-00000F1C0000}"/>
    <cellStyle name="Currency 2 2 2 2 5" xfId="2155" xr:uid="{00000000-0005-0000-0000-0000101C0000}"/>
    <cellStyle name="Currency 2 2 2 2 5 2" xfId="11008" xr:uid="{00000000-0005-0000-0000-0000111C0000}"/>
    <cellStyle name="Currency 2 2 2 2 5 2 2" xfId="24347" xr:uid="{00000000-0005-0000-0000-0000121C0000}"/>
    <cellStyle name="Currency 2 2 2 2 5 2 3" xfId="33529" xr:uid="{00000000-0005-0000-0000-0000131C0000}"/>
    <cellStyle name="Currency 2 2 2 2 5 2 4" xfId="35289" xr:uid="{00000000-0005-0000-0000-0000141C0000}"/>
    <cellStyle name="Currency 2 2 2 2 5 2 5" xfId="45252" xr:uid="{00000000-0005-0000-0000-0000151C0000}"/>
    <cellStyle name="Currency 2 2 2 2 5 3" xfId="16221" xr:uid="{00000000-0005-0000-0000-0000161C0000}"/>
    <cellStyle name="Currency 2 2 2 2 5 4" xfId="32670" xr:uid="{00000000-0005-0000-0000-0000171C0000}"/>
    <cellStyle name="Currency 2 2 2 2 5 5" xfId="34430" xr:uid="{00000000-0005-0000-0000-0000181C0000}"/>
    <cellStyle name="Currency 2 2 2 2 5 6" xfId="36862" xr:uid="{00000000-0005-0000-0000-0000191C0000}"/>
    <cellStyle name="Currency 2 2 2 2 6" xfId="2348" xr:uid="{00000000-0005-0000-0000-00001A1C0000}"/>
    <cellStyle name="Currency 2 2 2 2 6 2" xfId="16380" xr:uid="{00000000-0005-0000-0000-00001B1C0000}"/>
    <cellStyle name="Currency 2 2 2 2 6 3" xfId="32814" xr:uid="{00000000-0005-0000-0000-00001C1C0000}"/>
    <cellStyle name="Currency 2 2 2 2 6 4" xfId="34574" xr:uid="{00000000-0005-0000-0000-00001D1C0000}"/>
    <cellStyle name="Currency 2 2 2 2 6 5" xfId="37006" xr:uid="{00000000-0005-0000-0000-00001E1C0000}"/>
    <cellStyle name="Currency 2 2 2 2 7" xfId="1956" xr:uid="{00000000-0005-0000-0000-00001F1C0000}"/>
    <cellStyle name="Currency 2 2 2 2 7 2" xfId="16028" xr:uid="{00000000-0005-0000-0000-0000201C0000}"/>
    <cellStyle name="Currency 2 2 2 2 7 3" xfId="32481" xr:uid="{00000000-0005-0000-0000-0000211C0000}"/>
    <cellStyle name="Currency 2 2 2 2 7 4" xfId="34241" xr:uid="{00000000-0005-0000-0000-0000221C0000}"/>
    <cellStyle name="Currency 2 2 2 2 7 5" xfId="36673" xr:uid="{00000000-0005-0000-0000-0000231C0000}"/>
    <cellStyle name="Currency 2 2 2 2 8" xfId="10843" xr:uid="{00000000-0005-0000-0000-0000241C0000}"/>
    <cellStyle name="Currency 2 2 2 2 8 2" xfId="24182" xr:uid="{00000000-0005-0000-0000-0000251C0000}"/>
    <cellStyle name="Currency 2 2 2 2 8 3" xfId="33365" xr:uid="{00000000-0005-0000-0000-0000261C0000}"/>
    <cellStyle name="Currency 2 2 2 2 8 4" xfId="35125" xr:uid="{00000000-0005-0000-0000-0000271C0000}"/>
    <cellStyle name="Currency 2 2 2 2 8 5" xfId="45088" xr:uid="{00000000-0005-0000-0000-0000281C0000}"/>
    <cellStyle name="Currency 2 2 2 2 9" xfId="15636" xr:uid="{00000000-0005-0000-0000-0000291C0000}"/>
    <cellStyle name="Currency 2 2 2 2 9 2" xfId="45406" xr:uid="{00000000-0005-0000-0000-00002A1C0000}"/>
    <cellStyle name="Currency 2 2 2 3" xfId="1564" xr:uid="{00000000-0005-0000-0000-00002B1C0000}"/>
    <cellStyle name="Currency 2 2 2 3 10" xfId="36359" xr:uid="{00000000-0005-0000-0000-00002C1C0000}"/>
    <cellStyle name="Currency 2 2 2 3 2" xfId="2177" xr:uid="{00000000-0005-0000-0000-00002D1C0000}"/>
    <cellStyle name="Currency 2 2 2 3 2 2" xfId="16241" xr:uid="{00000000-0005-0000-0000-00002E1C0000}"/>
    <cellStyle name="Currency 2 2 2 3 2 3" xfId="32688" xr:uid="{00000000-0005-0000-0000-00002F1C0000}"/>
    <cellStyle name="Currency 2 2 2 3 2 4" xfId="34448" xr:uid="{00000000-0005-0000-0000-0000301C0000}"/>
    <cellStyle name="Currency 2 2 2 3 2 5" xfId="36880" xr:uid="{00000000-0005-0000-0000-0000311C0000}"/>
    <cellStyle name="Currency 2 2 2 3 3" xfId="2372" xr:uid="{00000000-0005-0000-0000-0000321C0000}"/>
    <cellStyle name="Currency 2 2 2 3 3 2" xfId="16401" xr:uid="{00000000-0005-0000-0000-0000331C0000}"/>
    <cellStyle name="Currency 2 2 2 3 3 3" xfId="32832" xr:uid="{00000000-0005-0000-0000-0000341C0000}"/>
    <cellStyle name="Currency 2 2 2 3 3 4" xfId="34592" xr:uid="{00000000-0005-0000-0000-0000351C0000}"/>
    <cellStyle name="Currency 2 2 2 3 3 5" xfId="37024" xr:uid="{00000000-0005-0000-0000-0000361C0000}"/>
    <cellStyle name="Currency 2 2 2 3 4" xfId="1998" xr:uid="{00000000-0005-0000-0000-0000371C0000}"/>
    <cellStyle name="Currency 2 2 2 3 4 2" xfId="16070" xr:uid="{00000000-0005-0000-0000-0000381C0000}"/>
    <cellStyle name="Currency 2 2 2 3 4 3" xfId="32523" xr:uid="{00000000-0005-0000-0000-0000391C0000}"/>
    <cellStyle name="Currency 2 2 2 3 4 4" xfId="34283" xr:uid="{00000000-0005-0000-0000-00003A1C0000}"/>
    <cellStyle name="Currency 2 2 2 3 4 5" xfId="36715" xr:uid="{00000000-0005-0000-0000-00003B1C0000}"/>
    <cellStyle name="Currency 2 2 2 3 5" xfId="10885" xr:uid="{00000000-0005-0000-0000-00003C1C0000}"/>
    <cellStyle name="Currency 2 2 2 3 5 2" xfId="24224" xr:uid="{00000000-0005-0000-0000-00003D1C0000}"/>
    <cellStyle name="Currency 2 2 2 3 5 3" xfId="33407" xr:uid="{00000000-0005-0000-0000-00003E1C0000}"/>
    <cellStyle name="Currency 2 2 2 3 5 4" xfId="35167" xr:uid="{00000000-0005-0000-0000-00003F1C0000}"/>
    <cellStyle name="Currency 2 2 2 3 5 5" xfId="45130" xr:uid="{00000000-0005-0000-0000-0000401C0000}"/>
    <cellStyle name="Currency 2 2 2 3 6" xfId="15680" xr:uid="{00000000-0005-0000-0000-0000411C0000}"/>
    <cellStyle name="Currency 2 2 2 3 6 2" xfId="45408" xr:uid="{00000000-0005-0000-0000-0000421C0000}"/>
    <cellStyle name="Currency 2 2 2 3 7" xfId="11819" xr:uid="{00000000-0005-0000-0000-0000431C0000}"/>
    <cellStyle name="Currency 2 2 2 3 8" xfId="32168" xr:uid="{00000000-0005-0000-0000-0000441C0000}"/>
    <cellStyle name="Currency 2 2 2 3 9" xfId="33928" xr:uid="{00000000-0005-0000-0000-0000451C0000}"/>
    <cellStyle name="Currency 2 2 2 4" xfId="1616" xr:uid="{00000000-0005-0000-0000-0000461C0000}"/>
    <cellStyle name="Currency 2 2 2 4 10" xfId="36395" xr:uid="{00000000-0005-0000-0000-0000471C0000}"/>
    <cellStyle name="Currency 2 2 2 4 2" xfId="2224" xr:uid="{00000000-0005-0000-0000-0000481C0000}"/>
    <cellStyle name="Currency 2 2 2 4 2 2" xfId="16280" xr:uid="{00000000-0005-0000-0000-0000491C0000}"/>
    <cellStyle name="Currency 2 2 2 4 2 3" xfId="32723" xr:uid="{00000000-0005-0000-0000-00004A1C0000}"/>
    <cellStyle name="Currency 2 2 2 4 2 4" xfId="34483" xr:uid="{00000000-0005-0000-0000-00004B1C0000}"/>
    <cellStyle name="Currency 2 2 2 4 2 5" xfId="36915" xr:uid="{00000000-0005-0000-0000-00004C1C0000}"/>
    <cellStyle name="Currency 2 2 2 4 3" xfId="2420" xr:uid="{00000000-0005-0000-0000-00004D1C0000}"/>
    <cellStyle name="Currency 2 2 2 4 3 2" xfId="16438" xr:uid="{00000000-0005-0000-0000-00004E1C0000}"/>
    <cellStyle name="Currency 2 2 2 4 3 3" xfId="32867" xr:uid="{00000000-0005-0000-0000-00004F1C0000}"/>
    <cellStyle name="Currency 2 2 2 4 3 4" xfId="34627" xr:uid="{00000000-0005-0000-0000-0000501C0000}"/>
    <cellStyle name="Currency 2 2 2 4 3 5" xfId="37059" xr:uid="{00000000-0005-0000-0000-0000511C0000}"/>
    <cellStyle name="Currency 2 2 2 4 4" xfId="2034" xr:uid="{00000000-0005-0000-0000-0000521C0000}"/>
    <cellStyle name="Currency 2 2 2 4 4 2" xfId="16106" xr:uid="{00000000-0005-0000-0000-0000531C0000}"/>
    <cellStyle name="Currency 2 2 2 4 4 3" xfId="32559" xr:uid="{00000000-0005-0000-0000-0000541C0000}"/>
    <cellStyle name="Currency 2 2 2 4 4 4" xfId="34319" xr:uid="{00000000-0005-0000-0000-0000551C0000}"/>
    <cellStyle name="Currency 2 2 2 4 4 5" xfId="36751" xr:uid="{00000000-0005-0000-0000-0000561C0000}"/>
    <cellStyle name="Currency 2 2 2 4 5" xfId="10921" xr:uid="{00000000-0005-0000-0000-0000571C0000}"/>
    <cellStyle name="Currency 2 2 2 4 5 2" xfId="24260" xr:uid="{00000000-0005-0000-0000-0000581C0000}"/>
    <cellStyle name="Currency 2 2 2 4 5 3" xfId="33443" xr:uid="{00000000-0005-0000-0000-0000591C0000}"/>
    <cellStyle name="Currency 2 2 2 4 5 4" xfId="35203" xr:uid="{00000000-0005-0000-0000-00005A1C0000}"/>
    <cellStyle name="Currency 2 2 2 4 5 5" xfId="45166" xr:uid="{00000000-0005-0000-0000-00005B1C0000}"/>
    <cellStyle name="Currency 2 2 2 4 6" xfId="15721" xr:uid="{00000000-0005-0000-0000-00005C1C0000}"/>
    <cellStyle name="Currency 2 2 2 4 7" xfId="11855" xr:uid="{00000000-0005-0000-0000-00005D1C0000}"/>
    <cellStyle name="Currency 2 2 2 4 8" xfId="32204" xr:uid="{00000000-0005-0000-0000-00005E1C0000}"/>
    <cellStyle name="Currency 2 2 2 4 9" xfId="33964" xr:uid="{00000000-0005-0000-0000-00005F1C0000}"/>
    <cellStyle name="Currency 2 2 2 5" xfId="1673" xr:uid="{00000000-0005-0000-0000-0000601C0000}"/>
    <cellStyle name="Currency 2 2 2 5 10" xfId="36432" xr:uid="{00000000-0005-0000-0000-0000611C0000}"/>
    <cellStyle name="Currency 2 2 2 5 2" xfId="2270" xr:uid="{00000000-0005-0000-0000-0000621C0000}"/>
    <cellStyle name="Currency 2 2 2 5 2 2" xfId="16318" xr:uid="{00000000-0005-0000-0000-0000631C0000}"/>
    <cellStyle name="Currency 2 2 2 5 2 3" xfId="32758" xr:uid="{00000000-0005-0000-0000-0000641C0000}"/>
    <cellStyle name="Currency 2 2 2 5 2 4" xfId="34518" xr:uid="{00000000-0005-0000-0000-0000651C0000}"/>
    <cellStyle name="Currency 2 2 2 5 2 5" xfId="36950" xr:uid="{00000000-0005-0000-0000-0000661C0000}"/>
    <cellStyle name="Currency 2 2 2 5 3" xfId="2469" xr:uid="{00000000-0005-0000-0000-0000671C0000}"/>
    <cellStyle name="Currency 2 2 2 5 3 2" xfId="16478" xr:uid="{00000000-0005-0000-0000-0000681C0000}"/>
    <cellStyle name="Currency 2 2 2 5 3 3" xfId="32902" xr:uid="{00000000-0005-0000-0000-0000691C0000}"/>
    <cellStyle name="Currency 2 2 2 5 3 4" xfId="34662" xr:uid="{00000000-0005-0000-0000-00006A1C0000}"/>
    <cellStyle name="Currency 2 2 2 5 3 5" xfId="37094" xr:uid="{00000000-0005-0000-0000-00006B1C0000}"/>
    <cellStyle name="Currency 2 2 2 5 4" xfId="2075" xr:uid="{00000000-0005-0000-0000-00006C1C0000}"/>
    <cellStyle name="Currency 2 2 2 5 4 2" xfId="16147" xr:uid="{00000000-0005-0000-0000-00006D1C0000}"/>
    <cellStyle name="Currency 2 2 2 5 4 3" xfId="32598" xr:uid="{00000000-0005-0000-0000-00006E1C0000}"/>
    <cellStyle name="Currency 2 2 2 5 4 4" xfId="34358" xr:uid="{00000000-0005-0000-0000-00006F1C0000}"/>
    <cellStyle name="Currency 2 2 2 5 4 5" xfId="36790" xr:uid="{00000000-0005-0000-0000-0000701C0000}"/>
    <cellStyle name="Currency 2 2 2 5 5" xfId="10959" xr:uid="{00000000-0005-0000-0000-0000711C0000}"/>
    <cellStyle name="Currency 2 2 2 5 5 2" xfId="24298" xr:uid="{00000000-0005-0000-0000-0000721C0000}"/>
    <cellStyle name="Currency 2 2 2 5 5 3" xfId="33481" xr:uid="{00000000-0005-0000-0000-0000731C0000}"/>
    <cellStyle name="Currency 2 2 2 5 5 4" xfId="35241" xr:uid="{00000000-0005-0000-0000-0000741C0000}"/>
    <cellStyle name="Currency 2 2 2 5 5 5" xfId="45204" xr:uid="{00000000-0005-0000-0000-0000751C0000}"/>
    <cellStyle name="Currency 2 2 2 5 6" xfId="15767" xr:uid="{00000000-0005-0000-0000-0000761C0000}"/>
    <cellStyle name="Currency 2 2 2 5 7" xfId="11892" xr:uid="{00000000-0005-0000-0000-0000771C0000}"/>
    <cellStyle name="Currency 2 2 2 5 8" xfId="32241" xr:uid="{00000000-0005-0000-0000-0000781C0000}"/>
    <cellStyle name="Currency 2 2 2 5 9" xfId="34001" xr:uid="{00000000-0005-0000-0000-0000791C0000}"/>
    <cellStyle name="Currency 2 2 2 6" xfId="2136" xr:uid="{00000000-0005-0000-0000-00007A1C0000}"/>
    <cellStyle name="Currency 2 2 2 6 2" xfId="10728" xr:uid="{00000000-0005-0000-0000-00007B1C0000}"/>
    <cellStyle name="Currency 2 2 2 6 2 2" xfId="24068" xr:uid="{00000000-0005-0000-0000-00007C1C0000}"/>
    <cellStyle name="Currency 2 2 2 6 2 3" xfId="33251" xr:uid="{00000000-0005-0000-0000-00007D1C0000}"/>
    <cellStyle name="Currency 2 2 2 6 2 4" xfId="35011" xr:uid="{00000000-0005-0000-0000-00007E1C0000}"/>
    <cellStyle name="Currency 2 2 2 6 2 5" xfId="44974" xr:uid="{00000000-0005-0000-0000-00007F1C0000}"/>
    <cellStyle name="Currency 2 2 2 6 3" xfId="16203" xr:uid="{00000000-0005-0000-0000-0000801C0000}"/>
    <cellStyle name="Currency 2 2 2 6 4" xfId="32653" xr:uid="{00000000-0005-0000-0000-0000811C0000}"/>
    <cellStyle name="Currency 2 2 2 6 5" xfId="34413" xr:uid="{00000000-0005-0000-0000-0000821C0000}"/>
    <cellStyle name="Currency 2 2 2 6 6" xfId="36845" xr:uid="{00000000-0005-0000-0000-0000831C0000}"/>
    <cellStyle name="Currency 2 2 2 7" xfId="2324" xr:uid="{00000000-0005-0000-0000-0000841C0000}"/>
    <cellStyle name="Currency 2 2 2 7 2" xfId="16361" xr:uid="{00000000-0005-0000-0000-0000851C0000}"/>
    <cellStyle name="Currency 2 2 2 7 3" xfId="32797" xr:uid="{00000000-0005-0000-0000-0000861C0000}"/>
    <cellStyle name="Currency 2 2 2 7 4" xfId="34557" xr:uid="{00000000-0005-0000-0000-0000871C0000}"/>
    <cellStyle name="Currency 2 2 2 7 5" xfId="36989" xr:uid="{00000000-0005-0000-0000-0000881C0000}"/>
    <cellStyle name="Currency 2 2 2 8" xfId="1866" xr:uid="{00000000-0005-0000-0000-0000891C0000}"/>
    <cellStyle name="Currency 2 2 2 8 2" xfId="15938" xr:uid="{00000000-0005-0000-0000-00008A1C0000}"/>
    <cellStyle name="Currency 2 2 2 8 3" xfId="32391" xr:uid="{00000000-0005-0000-0000-00008B1C0000}"/>
    <cellStyle name="Currency 2 2 2 8 4" xfId="34151" xr:uid="{00000000-0005-0000-0000-00008C1C0000}"/>
    <cellStyle name="Currency 2 2 2 8 5" xfId="36583" xr:uid="{00000000-0005-0000-0000-00008D1C0000}"/>
    <cellStyle name="Currency 2 2 2 9" xfId="10755" xr:uid="{00000000-0005-0000-0000-00008E1C0000}"/>
    <cellStyle name="Currency 2 2 2 9 2" xfId="24094" xr:uid="{00000000-0005-0000-0000-00008F1C0000}"/>
    <cellStyle name="Currency 2 2 2 9 3" xfId="33277" xr:uid="{00000000-0005-0000-0000-0000901C0000}"/>
    <cellStyle name="Currency 2 2 2 9 4" xfId="35037" xr:uid="{00000000-0005-0000-0000-0000911C0000}"/>
    <cellStyle name="Currency 2 2 2 9 5" xfId="45000" xr:uid="{00000000-0005-0000-0000-0000921C0000}"/>
    <cellStyle name="Currency 2 2 3" xfId="1502" xr:uid="{00000000-0005-0000-0000-0000931C0000}"/>
    <cellStyle name="Currency 2 2 3 10" xfId="11769" xr:uid="{00000000-0005-0000-0000-0000941C0000}"/>
    <cellStyle name="Currency 2 2 3 11" xfId="32118" xr:uid="{00000000-0005-0000-0000-0000951C0000}"/>
    <cellStyle name="Currency 2 2 3 12" xfId="33878" xr:uid="{00000000-0005-0000-0000-0000961C0000}"/>
    <cellStyle name="Currency 2 2 3 13" xfId="36309" xr:uid="{00000000-0005-0000-0000-0000971C0000}"/>
    <cellStyle name="Currency 2 2 3 2" xfId="1577" xr:uid="{00000000-0005-0000-0000-0000981C0000}"/>
    <cellStyle name="Currency 2 2 3 2 10" xfId="36368" xr:uid="{00000000-0005-0000-0000-0000991C0000}"/>
    <cellStyle name="Currency 2 2 3 2 2" xfId="2189" xr:uid="{00000000-0005-0000-0000-00009A1C0000}"/>
    <cellStyle name="Currency 2 2 3 2 2 2" xfId="16251" xr:uid="{00000000-0005-0000-0000-00009B1C0000}"/>
    <cellStyle name="Currency 2 2 3 2 2 3" xfId="32697" xr:uid="{00000000-0005-0000-0000-00009C1C0000}"/>
    <cellStyle name="Currency 2 2 3 2 2 4" xfId="34457" xr:uid="{00000000-0005-0000-0000-00009D1C0000}"/>
    <cellStyle name="Currency 2 2 3 2 2 5" xfId="36889" xr:uid="{00000000-0005-0000-0000-00009E1C0000}"/>
    <cellStyle name="Currency 2 2 3 2 3" xfId="2384" xr:uid="{00000000-0005-0000-0000-00009F1C0000}"/>
    <cellStyle name="Currency 2 2 3 2 3 2" xfId="16410" xr:uid="{00000000-0005-0000-0000-0000A01C0000}"/>
    <cellStyle name="Currency 2 2 3 2 3 3" xfId="32841" xr:uid="{00000000-0005-0000-0000-0000A11C0000}"/>
    <cellStyle name="Currency 2 2 3 2 3 4" xfId="34601" xr:uid="{00000000-0005-0000-0000-0000A21C0000}"/>
    <cellStyle name="Currency 2 2 3 2 3 5" xfId="37033" xr:uid="{00000000-0005-0000-0000-0000A31C0000}"/>
    <cellStyle name="Currency 2 2 3 2 4" xfId="2007" xr:uid="{00000000-0005-0000-0000-0000A41C0000}"/>
    <cellStyle name="Currency 2 2 3 2 4 2" xfId="16079" xr:uid="{00000000-0005-0000-0000-0000A51C0000}"/>
    <cellStyle name="Currency 2 2 3 2 4 3" xfId="32532" xr:uid="{00000000-0005-0000-0000-0000A61C0000}"/>
    <cellStyle name="Currency 2 2 3 2 4 4" xfId="34292" xr:uid="{00000000-0005-0000-0000-0000A71C0000}"/>
    <cellStyle name="Currency 2 2 3 2 4 5" xfId="36724" xr:uid="{00000000-0005-0000-0000-0000A81C0000}"/>
    <cellStyle name="Currency 2 2 3 2 5" xfId="10894" xr:uid="{00000000-0005-0000-0000-0000A91C0000}"/>
    <cellStyle name="Currency 2 2 3 2 5 2" xfId="24233" xr:uid="{00000000-0005-0000-0000-0000AA1C0000}"/>
    <cellStyle name="Currency 2 2 3 2 5 3" xfId="33416" xr:uid="{00000000-0005-0000-0000-0000AB1C0000}"/>
    <cellStyle name="Currency 2 2 3 2 5 4" xfId="35176" xr:uid="{00000000-0005-0000-0000-0000AC1C0000}"/>
    <cellStyle name="Currency 2 2 3 2 5 5" xfId="45139" xr:uid="{00000000-0005-0000-0000-0000AD1C0000}"/>
    <cellStyle name="Currency 2 2 3 2 6" xfId="15690" xr:uid="{00000000-0005-0000-0000-0000AE1C0000}"/>
    <cellStyle name="Currency 2 2 3 2 7" xfId="11828" xr:uid="{00000000-0005-0000-0000-0000AF1C0000}"/>
    <cellStyle name="Currency 2 2 3 2 8" xfId="32177" xr:uid="{00000000-0005-0000-0000-0000B01C0000}"/>
    <cellStyle name="Currency 2 2 3 2 9" xfId="33937" xr:uid="{00000000-0005-0000-0000-0000B11C0000}"/>
    <cellStyle name="Currency 2 2 3 3" xfId="1629" xr:uid="{00000000-0005-0000-0000-0000B21C0000}"/>
    <cellStyle name="Currency 2 2 3 3 10" xfId="36404" xr:uid="{00000000-0005-0000-0000-0000B31C0000}"/>
    <cellStyle name="Currency 2 2 3 3 2" xfId="2236" xr:uid="{00000000-0005-0000-0000-0000B41C0000}"/>
    <cellStyle name="Currency 2 2 3 3 2 2" xfId="16290" xr:uid="{00000000-0005-0000-0000-0000B51C0000}"/>
    <cellStyle name="Currency 2 2 3 3 2 3" xfId="32732" xr:uid="{00000000-0005-0000-0000-0000B61C0000}"/>
    <cellStyle name="Currency 2 2 3 3 2 4" xfId="34492" xr:uid="{00000000-0005-0000-0000-0000B71C0000}"/>
    <cellStyle name="Currency 2 2 3 3 2 5" xfId="36924" xr:uid="{00000000-0005-0000-0000-0000B81C0000}"/>
    <cellStyle name="Currency 2 2 3 3 3" xfId="2432" xr:uid="{00000000-0005-0000-0000-0000B91C0000}"/>
    <cellStyle name="Currency 2 2 3 3 3 2" xfId="16448" xr:uid="{00000000-0005-0000-0000-0000BA1C0000}"/>
    <cellStyle name="Currency 2 2 3 3 3 3" xfId="32876" xr:uid="{00000000-0005-0000-0000-0000BB1C0000}"/>
    <cellStyle name="Currency 2 2 3 3 3 4" xfId="34636" xr:uid="{00000000-0005-0000-0000-0000BC1C0000}"/>
    <cellStyle name="Currency 2 2 3 3 3 5" xfId="37068" xr:uid="{00000000-0005-0000-0000-0000BD1C0000}"/>
    <cellStyle name="Currency 2 2 3 3 4" xfId="2043" xr:uid="{00000000-0005-0000-0000-0000BE1C0000}"/>
    <cellStyle name="Currency 2 2 3 3 4 2" xfId="16115" xr:uid="{00000000-0005-0000-0000-0000BF1C0000}"/>
    <cellStyle name="Currency 2 2 3 3 4 3" xfId="32568" xr:uid="{00000000-0005-0000-0000-0000C01C0000}"/>
    <cellStyle name="Currency 2 2 3 3 4 4" xfId="34328" xr:uid="{00000000-0005-0000-0000-0000C11C0000}"/>
    <cellStyle name="Currency 2 2 3 3 4 5" xfId="36760" xr:uid="{00000000-0005-0000-0000-0000C21C0000}"/>
    <cellStyle name="Currency 2 2 3 3 5" xfId="10930" xr:uid="{00000000-0005-0000-0000-0000C31C0000}"/>
    <cellStyle name="Currency 2 2 3 3 5 2" xfId="24269" xr:uid="{00000000-0005-0000-0000-0000C41C0000}"/>
    <cellStyle name="Currency 2 2 3 3 5 3" xfId="33452" xr:uid="{00000000-0005-0000-0000-0000C51C0000}"/>
    <cellStyle name="Currency 2 2 3 3 5 4" xfId="35212" xr:uid="{00000000-0005-0000-0000-0000C61C0000}"/>
    <cellStyle name="Currency 2 2 3 3 5 5" xfId="45175" xr:uid="{00000000-0005-0000-0000-0000C71C0000}"/>
    <cellStyle name="Currency 2 2 3 3 6" xfId="15731" xr:uid="{00000000-0005-0000-0000-0000C81C0000}"/>
    <cellStyle name="Currency 2 2 3 3 7" xfId="11864" xr:uid="{00000000-0005-0000-0000-0000C91C0000}"/>
    <cellStyle name="Currency 2 2 3 3 8" xfId="32213" xr:uid="{00000000-0005-0000-0000-0000CA1C0000}"/>
    <cellStyle name="Currency 2 2 3 3 9" xfId="33973" xr:uid="{00000000-0005-0000-0000-0000CB1C0000}"/>
    <cellStyle name="Currency 2 2 3 4" xfId="1686" xr:uid="{00000000-0005-0000-0000-0000CC1C0000}"/>
    <cellStyle name="Currency 2 2 3 4 10" xfId="36441" xr:uid="{00000000-0005-0000-0000-0000CD1C0000}"/>
    <cellStyle name="Currency 2 2 3 4 2" xfId="2282" xr:uid="{00000000-0005-0000-0000-0000CE1C0000}"/>
    <cellStyle name="Currency 2 2 3 4 2 2" xfId="16327" xr:uid="{00000000-0005-0000-0000-0000CF1C0000}"/>
    <cellStyle name="Currency 2 2 3 4 2 3" xfId="32767" xr:uid="{00000000-0005-0000-0000-0000D01C0000}"/>
    <cellStyle name="Currency 2 2 3 4 2 4" xfId="34527" xr:uid="{00000000-0005-0000-0000-0000D11C0000}"/>
    <cellStyle name="Currency 2 2 3 4 2 5" xfId="36959" xr:uid="{00000000-0005-0000-0000-0000D21C0000}"/>
    <cellStyle name="Currency 2 2 3 4 3" xfId="2482" xr:uid="{00000000-0005-0000-0000-0000D31C0000}"/>
    <cellStyle name="Currency 2 2 3 4 3 2" xfId="16488" xr:uid="{00000000-0005-0000-0000-0000D41C0000}"/>
    <cellStyle name="Currency 2 2 3 4 3 3" xfId="32911" xr:uid="{00000000-0005-0000-0000-0000D51C0000}"/>
    <cellStyle name="Currency 2 2 3 4 3 4" xfId="34671" xr:uid="{00000000-0005-0000-0000-0000D61C0000}"/>
    <cellStyle name="Currency 2 2 3 4 3 5" xfId="37103" xr:uid="{00000000-0005-0000-0000-0000D71C0000}"/>
    <cellStyle name="Currency 2 2 3 4 4" xfId="2084" xr:uid="{00000000-0005-0000-0000-0000D81C0000}"/>
    <cellStyle name="Currency 2 2 3 4 4 2" xfId="16156" xr:uid="{00000000-0005-0000-0000-0000D91C0000}"/>
    <cellStyle name="Currency 2 2 3 4 4 3" xfId="32607" xr:uid="{00000000-0005-0000-0000-0000DA1C0000}"/>
    <cellStyle name="Currency 2 2 3 4 4 4" xfId="34367" xr:uid="{00000000-0005-0000-0000-0000DB1C0000}"/>
    <cellStyle name="Currency 2 2 3 4 4 5" xfId="36799" xr:uid="{00000000-0005-0000-0000-0000DC1C0000}"/>
    <cellStyle name="Currency 2 2 3 4 5" xfId="10968" xr:uid="{00000000-0005-0000-0000-0000DD1C0000}"/>
    <cellStyle name="Currency 2 2 3 4 5 2" xfId="24307" xr:uid="{00000000-0005-0000-0000-0000DE1C0000}"/>
    <cellStyle name="Currency 2 2 3 4 5 3" xfId="33490" xr:uid="{00000000-0005-0000-0000-0000DF1C0000}"/>
    <cellStyle name="Currency 2 2 3 4 5 4" xfId="35250" xr:uid="{00000000-0005-0000-0000-0000E01C0000}"/>
    <cellStyle name="Currency 2 2 3 4 5 5" xfId="45213" xr:uid="{00000000-0005-0000-0000-0000E11C0000}"/>
    <cellStyle name="Currency 2 2 3 4 6" xfId="15777" xr:uid="{00000000-0005-0000-0000-0000E21C0000}"/>
    <cellStyle name="Currency 2 2 3 4 7" xfId="11901" xr:uid="{00000000-0005-0000-0000-0000E31C0000}"/>
    <cellStyle name="Currency 2 2 3 4 8" xfId="32250" xr:uid="{00000000-0005-0000-0000-0000E41C0000}"/>
    <cellStyle name="Currency 2 2 3 4 9" xfId="34010" xr:uid="{00000000-0005-0000-0000-0000E51C0000}"/>
    <cellStyle name="Currency 2 2 3 5" xfId="2146" xr:uid="{00000000-0005-0000-0000-0000E61C0000}"/>
    <cellStyle name="Currency 2 2 3 5 2" xfId="10509" xr:uid="{00000000-0005-0000-0000-0000E71C0000}"/>
    <cellStyle name="Currency 2 2 3 5 2 2" xfId="23884" xr:uid="{00000000-0005-0000-0000-0000E81C0000}"/>
    <cellStyle name="Currency 2 2 3 5 2 3" xfId="33133" xr:uid="{00000000-0005-0000-0000-0000E91C0000}"/>
    <cellStyle name="Currency 2 2 3 5 2 4" xfId="34893" xr:uid="{00000000-0005-0000-0000-0000EA1C0000}"/>
    <cellStyle name="Currency 2 2 3 5 2 5" xfId="44856" xr:uid="{00000000-0005-0000-0000-0000EB1C0000}"/>
    <cellStyle name="Currency 2 2 3 5 3" xfId="16213" xr:uid="{00000000-0005-0000-0000-0000EC1C0000}"/>
    <cellStyle name="Currency 2 2 3 5 4" xfId="32662" xr:uid="{00000000-0005-0000-0000-0000ED1C0000}"/>
    <cellStyle name="Currency 2 2 3 5 5" xfId="34422" xr:uid="{00000000-0005-0000-0000-0000EE1C0000}"/>
    <cellStyle name="Currency 2 2 3 5 6" xfId="36854" xr:uid="{00000000-0005-0000-0000-0000EF1C0000}"/>
    <cellStyle name="Currency 2 2 3 6" xfId="2336" xr:uid="{00000000-0005-0000-0000-0000F01C0000}"/>
    <cellStyle name="Currency 2 2 3 6 2" xfId="16371" xr:uid="{00000000-0005-0000-0000-0000F11C0000}"/>
    <cellStyle name="Currency 2 2 3 6 3" xfId="32806" xr:uid="{00000000-0005-0000-0000-0000F21C0000}"/>
    <cellStyle name="Currency 2 2 3 6 4" xfId="34566" xr:uid="{00000000-0005-0000-0000-0000F31C0000}"/>
    <cellStyle name="Currency 2 2 3 6 5" xfId="36998" xr:uid="{00000000-0005-0000-0000-0000F41C0000}"/>
    <cellStyle name="Currency 2 2 3 7" xfId="1948" xr:uid="{00000000-0005-0000-0000-0000F51C0000}"/>
    <cellStyle name="Currency 2 2 3 7 2" xfId="16020" xr:uid="{00000000-0005-0000-0000-0000F61C0000}"/>
    <cellStyle name="Currency 2 2 3 7 3" xfId="32473" xr:uid="{00000000-0005-0000-0000-0000F71C0000}"/>
    <cellStyle name="Currency 2 2 3 7 4" xfId="34233" xr:uid="{00000000-0005-0000-0000-0000F81C0000}"/>
    <cellStyle name="Currency 2 2 3 7 5" xfId="36665" xr:uid="{00000000-0005-0000-0000-0000F91C0000}"/>
    <cellStyle name="Currency 2 2 3 8" xfId="10835" xr:uid="{00000000-0005-0000-0000-0000FA1C0000}"/>
    <cellStyle name="Currency 2 2 3 8 2" xfId="24174" xr:uid="{00000000-0005-0000-0000-0000FB1C0000}"/>
    <cellStyle name="Currency 2 2 3 8 3" xfId="33357" xr:uid="{00000000-0005-0000-0000-0000FC1C0000}"/>
    <cellStyle name="Currency 2 2 3 8 4" xfId="35117" xr:uid="{00000000-0005-0000-0000-0000FD1C0000}"/>
    <cellStyle name="Currency 2 2 3 8 5" xfId="45080" xr:uid="{00000000-0005-0000-0000-0000FE1C0000}"/>
    <cellStyle name="Currency 2 2 3 9" xfId="15627" xr:uid="{00000000-0005-0000-0000-0000FF1C0000}"/>
    <cellStyle name="Currency 2 2 3 9 2" xfId="45409" xr:uid="{00000000-0005-0000-0000-0000001D0000}"/>
    <cellStyle name="Currency 2 2 4" xfId="1552" xr:uid="{00000000-0005-0000-0000-0000011D0000}"/>
    <cellStyle name="Currency 2 2 4 10" xfId="36351" xr:uid="{00000000-0005-0000-0000-0000021D0000}"/>
    <cellStyle name="Currency 2 2 4 2" xfId="2166" xr:uid="{00000000-0005-0000-0000-0000031D0000}"/>
    <cellStyle name="Currency 2 2 4 2 2" xfId="16232" xr:uid="{00000000-0005-0000-0000-0000041D0000}"/>
    <cellStyle name="Currency 2 2 4 2 3" xfId="32680" xr:uid="{00000000-0005-0000-0000-0000051D0000}"/>
    <cellStyle name="Currency 2 2 4 2 4" xfId="34440" xr:uid="{00000000-0005-0000-0000-0000061D0000}"/>
    <cellStyle name="Currency 2 2 4 2 5" xfId="36872" xr:uid="{00000000-0005-0000-0000-0000071D0000}"/>
    <cellStyle name="Currency 2 2 4 3" xfId="2361" xr:uid="{00000000-0005-0000-0000-0000081D0000}"/>
    <cellStyle name="Currency 2 2 4 3 2" xfId="16392" xr:uid="{00000000-0005-0000-0000-0000091D0000}"/>
    <cellStyle name="Currency 2 2 4 3 3" xfId="32824" xr:uid="{00000000-0005-0000-0000-00000A1D0000}"/>
    <cellStyle name="Currency 2 2 4 3 4" xfId="34584" xr:uid="{00000000-0005-0000-0000-00000B1D0000}"/>
    <cellStyle name="Currency 2 2 4 3 5" xfId="37016" xr:uid="{00000000-0005-0000-0000-00000C1D0000}"/>
    <cellStyle name="Currency 2 2 4 4" xfId="1990" xr:uid="{00000000-0005-0000-0000-00000D1D0000}"/>
    <cellStyle name="Currency 2 2 4 4 2" xfId="16062" xr:uid="{00000000-0005-0000-0000-00000E1D0000}"/>
    <cellStyle name="Currency 2 2 4 4 3" xfId="32515" xr:uid="{00000000-0005-0000-0000-00000F1D0000}"/>
    <cellStyle name="Currency 2 2 4 4 4" xfId="34275" xr:uid="{00000000-0005-0000-0000-0000101D0000}"/>
    <cellStyle name="Currency 2 2 4 4 5" xfId="36707" xr:uid="{00000000-0005-0000-0000-0000111D0000}"/>
    <cellStyle name="Currency 2 2 4 5" xfId="10877" xr:uid="{00000000-0005-0000-0000-0000121D0000}"/>
    <cellStyle name="Currency 2 2 4 5 2" xfId="24216" xr:uid="{00000000-0005-0000-0000-0000131D0000}"/>
    <cellStyle name="Currency 2 2 4 5 3" xfId="33399" xr:uid="{00000000-0005-0000-0000-0000141D0000}"/>
    <cellStyle name="Currency 2 2 4 5 4" xfId="35159" xr:uid="{00000000-0005-0000-0000-0000151D0000}"/>
    <cellStyle name="Currency 2 2 4 5 5" xfId="45122" xr:uid="{00000000-0005-0000-0000-0000161D0000}"/>
    <cellStyle name="Currency 2 2 4 6" xfId="15671" xr:uid="{00000000-0005-0000-0000-0000171D0000}"/>
    <cellStyle name="Currency 2 2 4 6 2" xfId="45410" xr:uid="{00000000-0005-0000-0000-0000181D0000}"/>
    <cellStyle name="Currency 2 2 4 7" xfId="11811" xr:uid="{00000000-0005-0000-0000-0000191D0000}"/>
    <cellStyle name="Currency 2 2 4 8" xfId="32160" xr:uid="{00000000-0005-0000-0000-00001A1D0000}"/>
    <cellStyle name="Currency 2 2 4 9" xfId="33920" xr:uid="{00000000-0005-0000-0000-00001B1D0000}"/>
    <cellStyle name="Currency 2 2 5" xfId="1604" xr:uid="{00000000-0005-0000-0000-00001C1D0000}"/>
    <cellStyle name="Currency 2 2 5 10" xfId="36387" xr:uid="{00000000-0005-0000-0000-00001D1D0000}"/>
    <cellStyle name="Currency 2 2 5 2" xfId="2214" xr:uid="{00000000-0005-0000-0000-00001E1D0000}"/>
    <cellStyle name="Currency 2 2 5 2 2" xfId="16272" xr:uid="{00000000-0005-0000-0000-00001F1D0000}"/>
    <cellStyle name="Currency 2 2 5 2 3" xfId="32715" xr:uid="{00000000-0005-0000-0000-0000201D0000}"/>
    <cellStyle name="Currency 2 2 5 2 4" xfId="34475" xr:uid="{00000000-0005-0000-0000-0000211D0000}"/>
    <cellStyle name="Currency 2 2 5 2 5" xfId="36907" xr:uid="{00000000-0005-0000-0000-0000221D0000}"/>
    <cellStyle name="Currency 2 2 5 3" xfId="2408" xr:uid="{00000000-0005-0000-0000-0000231D0000}"/>
    <cellStyle name="Currency 2 2 5 3 2" xfId="16428" xr:uid="{00000000-0005-0000-0000-0000241D0000}"/>
    <cellStyle name="Currency 2 2 5 3 3" xfId="32859" xr:uid="{00000000-0005-0000-0000-0000251D0000}"/>
    <cellStyle name="Currency 2 2 5 3 4" xfId="34619" xr:uid="{00000000-0005-0000-0000-0000261D0000}"/>
    <cellStyle name="Currency 2 2 5 3 5" xfId="37051" xr:uid="{00000000-0005-0000-0000-0000271D0000}"/>
    <cellStyle name="Currency 2 2 5 4" xfId="2026" xr:uid="{00000000-0005-0000-0000-0000281D0000}"/>
    <cellStyle name="Currency 2 2 5 4 2" xfId="16098" xr:uid="{00000000-0005-0000-0000-0000291D0000}"/>
    <cellStyle name="Currency 2 2 5 4 3" xfId="32551" xr:uid="{00000000-0005-0000-0000-00002A1D0000}"/>
    <cellStyle name="Currency 2 2 5 4 4" xfId="34311" xr:uid="{00000000-0005-0000-0000-00002B1D0000}"/>
    <cellStyle name="Currency 2 2 5 4 5" xfId="36743" xr:uid="{00000000-0005-0000-0000-00002C1D0000}"/>
    <cellStyle name="Currency 2 2 5 5" xfId="10913" xr:uid="{00000000-0005-0000-0000-00002D1D0000}"/>
    <cellStyle name="Currency 2 2 5 5 2" xfId="24252" xr:uid="{00000000-0005-0000-0000-00002E1D0000}"/>
    <cellStyle name="Currency 2 2 5 5 3" xfId="33435" xr:uid="{00000000-0005-0000-0000-00002F1D0000}"/>
    <cellStyle name="Currency 2 2 5 5 4" xfId="35195" xr:uid="{00000000-0005-0000-0000-0000301D0000}"/>
    <cellStyle name="Currency 2 2 5 5 5" xfId="45158" xr:uid="{00000000-0005-0000-0000-0000311D0000}"/>
    <cellStyle name="Currency 2 2 5 6" xfId="15712" xr:uid="{00000000-0005-0000-0000-0000321D0000}"/>
    <cellStyle name="Currency 2 2 5 7" xfId="11847" xr:uid="{00000000-0005-0000-0000-0000331D0000}"/>
    <cellStyle name="Currency 2 2 5 8" xfId="32196" xr:uid="{00000000-0005-0000-0000-0000341D0000}"/>
    <cellStyle name="Currency 2 2 5 9" xfId="33956" xr:uid="{00000000-0005-0000-0000-0000351D0000}"/>
    <cellStyle name="Currency 2 2 6" xfId="1656" xr:uid="{00000000-0005-0000-0000-0000361D0000}"/>
    <cellStyle name="Currency 2 2 6 10" xfId="36423" xr:uid="{00000000-0005-0000-0000-0000371D0000}"/>
    <cellStyle name="Currency 2 2 6 2" xfId="2259" xr:uid="{00000000-0005-0000-0000-0000381D0000}"/>
    <cellStyle name="Currency 2 2 6 2 2" xfId="16309" xr:uid="{00000000-0005-0000-0000-0000391D0000}"/>
    <cellStyle name="Currency 2 2 6 2 3" xfId="32750" xr:uid="{00000000-0005-0000-0000-00003A1D0000}"/>
    <cellStyle name="Currency 2 2 6 2 4" xfId="34510" xr:uid="{00000000-0005-0000-0000-00003B1D0000}"/>
    <cellStyle name="Currency 2 2 6 2 5" xfId="36942" xr:uid="{00000000-0005-0000-0000-00003C1D0000}"/>
    <cellStyle name="Currency 2 2 6 3" xfId="2458" xr:uid="{00000000-0005-0000-0000-00003D1D0000}"/>
    <cellStyle name="Currency 2 2 6 3 2" xfId="16469" xr:uid="{00000000-0005-0000-0000-00003E1D0000}"/>
    <cellStyle name="Currency 2 2 6 3 3" xfId="32894" xr:uid="{00000000-0005-0000-0000-00003F1D0000}"/>
    <cellStyle name="Currency 2 2 6 3 4" xfId="34654" xr:uid="{00000000-0005-0000-0000-0000401D0000}"/>
    <cellStyle name="Currency 2 2 6 3 5" xfId="37086" xr:uid="{00000000-0005-0000-0000-0000411D0000}"/>
    <cellStyle name="Currency 2 2 6 4" xfId="2062" xr:uid="{00000000-0005-0000-0000-0000421D0000}"/>
    <cellStyle name="Currency 2 2 6 4 2" xfId="16134" xr:uid="{00000000-0005-0000-0000-0000431D0000}"/>
    <cellStyle name="Currency 2 2 6 4 3" xfId="32587" xr:uid="{00000000-0005-0000-0000-0000441D0000}"/>
    <cellStyle name="Currency 2 2 6 4 4" xfId="34347" xr:uid="{00000000-0005-0000-0000-0000451D0000}"/>
    <cellStyle name="Currency 2 2 6 4 5" xfId="36779" xr:uid="{00000000-0005-0000-0000-0000461D0000}"/>
    <cellStyle name="Currency 2 2 6 5" xfId="10949" xr:uid="{00000000-0005-0000-0000-0000471D0000}"/>
    <cellStyle name="Currency 2 2 6 5 2" xfId="24288" xr:uid="{00000000-0005-0000-0000-0000481D0000}"/>
    <cellStyle name="Currency 2 2 6 5 3" xfId="33471" xr:uid="{00000000-0005-0000-0000-0000491D0000}"/>
    <cellStyle name="Currency 2 2 6 5 4" xfId="35231" xr:uid="{00000000-0005-0000-0000-00004A1D0000}"/>
    <cellStyle name="Currency 2 2 6 5 5" xfId="45194" xr:uid="{00000000-0005-0000-0000-00004B1D0000}"/>
    <cellStyle name="Currency 2 2 6 6" xfId="15753" xr:uid="{00000000-0005-0000-0000-00004C1D0000}"/>
    <cellStyle name="Currency 2 2 6 7" xfId="11883" xr:uid="{00000000-0005-0000-0000-00004D1D0000}"/>
    <cellStyle name="Currency 2 2 6 8" xfId="32232" xr:uid="{00000000-0005-0000-0000-00004E1D0000}"/>
    <cellStyle name="Currency 2 2 6 9" xfId="33992" xr:uid="{00000000-0005-0000-0000-00004F1D0000}"/>
    <cellStyle name="Currency 2 2 7" xfId="2127" xr:uid="{00000000-0005-0000-0000-0000501D0000}"/>
    <cellStyle name="Currency 2 2 7 2" xfId="11005" xr:uid="{00000000-0005-0000-0000-0000511D0000}"/>
    <cellStyle name="Currency 2 2 7 2 2" xfId="24344" xr:uid="{00000000-0005-0000-0000-0000521D0000}"/>
    <cellStyle name="Currency 2 2 7 2 3" xfId="33527" xr:uid="{00000000-0005-0000-0000-0000531D0000}"/>
    <cellStyle name="Currency 2 2 7 2 4" xfId="35287" xr:uid="{00000000-0005-0000-0000-0000541D0000}"/>
    <cellStyle name="Currency 2 2 7 2 5" xfId="45250" xr:uid="{00000000-0005-0000-0000-0000551D0000}"/>
    <cellStyle name="Currency 2 2 7 3" xfId="16194" xr:uid="{00000000-0005-0000-0000-0000561D0000}"/>
    <cellStyle name="Currency 2 2 7 4" xfId="32645" xr:uid="{00000000-0005-0000-0000-0000571D0000}"/>
    <cellStyle name="Currency 2 2 7 5" xfId="34405" xr:uid="{00000000-0005-0000-0000-0000581D0000}"/>
    <cellStyle name="Currency 2 2 7 6" xfId="36837" xr:uid="{00000000-0005-0000-0000-0000591D0000}"/>
    <cellStyle name="Currency 2 2 8" xfId="2314" xr:uid="{00000000-0005-0000-0000-00005A1D0000}"/>
    <cellStyle name="Currency 2 2 8 2" xfId="16353" xr:uid="{00000000-0005-0000-0000-00005B1D0000}"/>
    <cellStyle name="Currency 2 2 8 3" xfId="32789" xr:uid="{00000000-0005-0000-0000-00005C1D0000}"/>
    <cellStyle name="Currency 2 2 8 4" xfId="34549" xr:uid="{00000000-0005-0000-0000-00005D1D0000}"/>
    <cellStyle name="Currency 2 2 8 5" xfId="36981" xr:uid="{00000000-0005-0000-0000-00005E1D0000}"/>
    <cellStyle name="Currency 2 2 9" xfId="1778" xr:uid="{00000000-0005-0000-0000-00005F1D0000}"/>
    <cellStyle name="Currency 2 2 9 2" xfId="15850" xr:uid="{00000000-0005-0000-0000-0000601D0000}"/>
    <cellStyle name="Currency 2 2 9 3" xfId="32305" xr:uid="{00000000-0005-0000-0000-0000611D0000}"/>
    <cellStyle name="Currency 2 2 9 4" xfId="34065" xr:uid="{00000000-0005-0000-0000-0000621D0000}"/>
    <cellStyle name="Currency 2 2 9 5" xfId="36497" xr:uid="{00000000-0005-0000-0000-0000631D0000}"/>
    <cellStyle name="Currency 2 20" xfId="31937" xr:uid="{00000000-0005-0000-0000-0000641D0000}"/>
    <cellStyle name="Currency 2 21" xfId="33638" xr:uid="{00000000-0005-0000-0000-0000651D0000}"/>
    <cellStyle name="Currency 2 22" xfId="35307" xr:uid="{00000000-0005-0000-0000-0000661D0000}"/>
    <cellStyle name="Currency 2 23" xfId="35355" xr:uid="{00000000-0005-0000-0000-0000671D0000}"/>
    <cellStyle name="Currency 2 24" xfId="35751" xr:uid="{00000000-0005-0000-0000-0000681D0000}"/>
    <cellStyle name="Currency 2 25" xfId="35807" xr:uid="{00000000-0005-0000-0000-0000691D0000}"/>
    <cellStyle name="Currency 2 3" xfId="739" xr:uid="{00000000-0005-0000-0000-00006A1D0000}"/>
    <cellStyle name="Currency 2 3 10" xfId="10655" xr:uid="{00000000-0005-0000-0000-00006B1D0000}"/>
    <cellStyle name="Currency 2 3 10 2" xfId="23995" xr:uid="{00000000-0005-0000-0000-00006C1D0000}"/>
    <cellStyle name="Currency 2 3 10 3" xfId="33179" xr:uid="{00000000-0005-0000-0000-00006D1D0000}"/>
    <cellStyle name="Currency 2 3 10 4" xfId="34939" xr:uid="{00000000-0005-0000-0000-00006E1D0000}"/>
    <cellStyle name="Currency 2 3 10 5" xfId="44902" xr:uid="{00000000-0005-0000-0000-00006F1D0000}"/>
    <cellStyle name="Currency 2 3 11" xfId="15042" xr:uid="{00000000-0005-0000-0000-0000701D0000}"/>
    <cellStyle name="Currency 2 3 11 2" xfId="45411" xr:uid="{00000000-0005-0000-0000-0000711D0000}"/>
    <cellStyle name="Currency 2 3 12" xfId="11179" xr:uid="{00000000-0005-0000-0000-0000721D0000}"/>
    <cellStyle name="Currency 2 3 13" xfId="31951" xr:uid="{00000000-0005-0000-0000-0000731D0000}"/>
    <cellStyle name="Currency 2 3 14" xfId="33652" xr:uid="{00000000-0005-0000-0000-0000741D0000}"/>
    <cellStyle name="Currency 2 3 15" xfId="35825" xr:uid="{00000000-0005-0000-0000-0000751D0000}"/>
    <cellStyle name="Currency 2 3 2" xfId="1335" xr:uid="{00000000-0005-0000-0000-0000761D0000}"/>
    <cellStyle name="Currency 2 3 2 10" xfId="15538" xr:uid="{00000000-0005-0000-0000-0000771D0000}"/>
    <cellStyle name="Currency 2 3 2 11" xfId="11684" xr:uid="{00000000-0005-0000-0000-0000781D0000}"/>
    <cellStyle name="Currency 2 3 2 12" xfId="32037" xr:uid="{00000000-0005-0000-0000-0000791D0000}"/>
    <cellStyle name="Currency 2 3 2 13" xfId="33797" xr:uid="{00000000-0005-0000-0000-00007A1D0000}"/>
    <cellStyle name="Currency 2 3 2 14" xfId="36225" xr:uid="{00000000-0005-0000-0000-00007B1D0000}"/>
    <cellStyle name="Currency 2 3 2 2" xfId="1513" xr:uid="{00000000-0005-0000-0000-00007C1D0000}"/>
    <cellStyle name="Currency 2 3 2 2 10" xfId="11776" xr:uid="{00000000-0005-0000-0000-00007D1D0000}"/>
    <cellStyle name="Currency 2 3 2 2 11" xfId="32125" xr:uid="{00000000-0005-0000-0000-00007E1D0000}"/>
    <cellStyle name="Currency 2 3 2 2 12" xfId="33885" xr:uid="{00000000-0005-0000-0000-00007F1D0000}"/>
    <cellStyle name="Currency 2 3 2 2 13" xfId="36316" xr:uid="{00000000-0005-0000-0000-0000801D0000}"/>
    <cellStyle name="Currency 2 3 2 2 2" xfId="1588" xr:uid="{00000000-0005-0000-0000-0000811D0000}"/>
    <cellStyle name="Currency 2 3 2 2 2 10" xfId="36375" xr:uid="{00000000-0005-0000-0000-0000821D0000}"/>
    <cellStyle name="Currency 2 3 2 2 2 2" xfId="2199" xr:uid="{00000000-0005-0000-0000-0000831D0000}"/>
    <cellStyle name="Currency 2 3 2 2 2 2 2" xfId="16259" xr:uid="{00000000-0005-0000-0000-0000841D0000}"/>
    <cellStyle name="Currency 2 3 2 2 2 2 3" xfId="32704" xr:uid="{00000000-0005-0000-0000-0000851D0000}"/>
    <cellStyle name="Currency 2 3 2 2 2 2 4" xfId="34464" xr:uid="{00000000-0005-0000-0000-0000861D0000}"/>
    <cellStyle name="Currency 2 3 2 2 2 2 5" xfId="36896" xr:uid="{00000000-0005-0000-0000-0000871D0000}"/>
    <cellStyle name="Currency 2 3 2 2 2 3" xfId="2394" xr:uid="{00000000-0005-0000-0000-0000881D0000}"/>
    <cellStyle name="Currency 2 3 2 2 2 3 2" xfId="16417" xr:uid="{00000000-0005-0000-0000-0000891D0000}"/>
    <cellStyle name="Currency 2 3 2 2 2 3 3" xfId="32848" xr:uid="{00000000-0005-0000-0000-00008A1D0000}"/>
    <cellStyle name="Currency 2 3 2 2 2 3 4" xfId="34608" xr:uid="{00000000-0005-0000-0000-00008B1D0000}"/>
    <cellStyle name="Currency 2 3 2 2 2 3 5" xfId="37040" xr:uid="{00000000-0005-0000-0000-00008C1D0000}"/>
    <cellStyle name="Currency 2 3 2 2 2 4" xfId="2014" xr:uid="{00000000-0005-0000-0000-00008D1D0000}"/>
    <cellStyle name="Currency 2 3 2 2 2 4 2" xfId="16086" xr:uid="{00000000-0005-0000-0000-00008E1D0000}"/>
    <cellStyle name="Currency 2 3 2 2 2 4 3" xfId="32539" xr:uid="{00000000-0005-0000-0000-00008F1D0000}"/>
    <cellStyle name="Currency 2 3 2 2 2 4 4" xfId="34299" xr:uid="{00000000-0005-0000-0000-0000901D0000}"/>
    <cellStyle name="Currency 2 3 2 2 2 4 5" xfId="36731" xr:uid="{00000000-0005-0000-0000-0000911D0000}"/>
    <cellStyle name="Currency 2 3 2 2 2 5" xfId="10901" xr:uid="{00000000-0005-0000-0000-0000921D0000}"/>
    <cellStyle name="Currency 2 3 2 2 2 5 2" xfId="24240" xr:uid="{00000000-0005-0000-0000-0000931D0000}"/>
    <cellStyle name="Currency 2 3 2 2 2 5 3" xfId="33423" xr:uid="{00000000-0005-0000-0000-0000941D0000}"/>
    <cellStyle name="Currency 2 3 2 2 2 5 4" xfId="35183" xr:uid="{00000000-0005-0000-0000-0000951D0000}"/>
    <cellStyle name="Currency 2 3 2 2 2 5 5" xfId="45146" xr:uid="{00000000-0005-0000-0000-0000961D0000}"/>
    <cellStyle name="Currency 2 3 2 2 2 6" xfId="15698" xr:uid="{00000000-0005-0000-0000-0000971D0000}"/>
    <cellStyle name="Currency 2 3 2 2 2 7" xfId="11835" xr:uid="{00000000-0005-0000-0000-0000981D0000}"/>
    <cellStyle name="Currency 2 3 2 2 2 8" xfId="32184" xr:uid="{00000000-0005-0000-0000-0000991D0000}"/>
    <cellStyle name="Currency 2 3 2 2 2 9" xfId="33944" xr:uid="{00000000-0005-0000-0000-00009A1D0000}"/>
    <cellStyle name="Currency 2 3 2 2 3" xfId="1640" xr:uid="{00000000-0005-0000-0000-00009B1D0000}"/>
    <cellStyle name="Currency 2 3 2 2 3 10" xfId="36411" xr:uid="{00000000-0005-0000-0000-00009C1D0000}"/>
    <cellStyle name="Currency 2 3 2 2 3 2" xfId="2246" xr:uid="{00000000-0005-0000-0000-00009D1D0000}"/>
    <cellStyle name="Currency 2 3 2 2 3 2 2" xfId="16297" xr:uid="{00000000-0005-0000-0000-00009E1D0000}"/>
    <cellStyle name="Currency 2 3 2 2 3 2 3" xfId="32739" xr:uid="{00000000-0005-0000-0000-00009F1D0000}"/>
    <cellStyle name="Currency 2 3 2 2 3 2 4" xfId="34499" xr:uid="{00000000-0005-0000-0000-0000A01D0000}"/>
    <cellStyle name="Currency 2 3 2 2 3 2 5" xfId="36931" xr:uid="{00000000-0005-0000-0000-0000A11D0000}"/>
    <cellStyle name="Currency 2 3 2 2 3 3" xfId="2443" xr:uid="{00000000-0005-0000-0000-0000A21D0000}"/>
    <cellStyle name="Currency 2 3 2 2 3 3 2" xfId="16456" xr:uid="{00000000-0005-0000-0000-0000A31D0000}"/>
    <cellStyle name="Currency 2 3 2 2 3 3 3" xfId="32883" xr:uid="{00000000-0005-0000-0000-0000A41D0000}"/>
    <cellStyle name="Currency 2 3 2 2 3 3 4" xfId="34643" xr:uid="{00000000-0005-0000-0000-0000A51D0000}"/>
    <cellStyle name="Currency 2 3 2 2 3 3 5" xfId="37075" xr:uid="{00000000-0005-0000-0000-0000A61D0000}"/>
    <cellStyle name="Currency 2 3 2 2 3 4" xfId="2050" xr:uid="{00000000-0005-0000-0000-0000A71D0000}"/>
    <cellStyle name="Currency 2 3 2 2 3 4 2" xfId="16122" xr:uid="{00000000-0005-0000-0000-0000A81D0000}"/>
    <cellStyle name="Currency 2 3 2 2 3 4 3" xfId="32575" xr:uid="{00000000-0005-0000-0000-0000A91D0000}"/>
    <cellStyle name="Currency 2 3 2 2 3 4 4" xfId="34335" xr:uid="{00000000-0005-0000-0000-0000AA1D0000}"/>
    <cellStyle name="Currency 2 3 2 2 3 4 5" xfId="36767" xr:uid="{00000000-0005-0000-0000-0000AB1D0000}"/>
    <cellStyle name="Currency 2 3 2 2 3 5" xfId="10937" xr:uid="{00000000-0005-0000-0000-0000AC1D0000}"/>
    <cellStyle name="Currency 2 3 2 2 3 5 2" xfId="24276" xr:uid="{00000000-0005-0000-0000-0000AD1D0000}"/>
    <cellStyle name="Currency 2 3 2 2 3 5 3" xfId="33459" xr:uid="{00000000-0005-0000-0000-0000AE1D0000}"/>
    <cellStyle name="Currency 2 3 2 2 3 5 4" xfId="35219" xr:uid="{00000000-0005-0000-0000-0000AF1D0000}"/>
    <cellStyle name="Currency 2 3 2 2 3 5 5" xfId="45182" xr:uid="{00000000-0005-0000-0000-0000B01D0000}"/>
    <cellStyle name="Currency 2 3 2 2 3 6" xfId="15739" xr:uid="{00000000-0005-0000-0000-0000B11D0000}"/>
    <cellStyle name="Currency 2 3 2 2 3 7" xfId="11871" xr:uid="{00000000-0005-0000-0000-0000B21D0000}"/>
    <cellStyle name="Currency 2 3 2 2 3 8" xfId="32220" xr:uid="{00000000-0005-0000-0000-0000B31D0000}"/>
    <cellStyle name="Currency 2 3 2 2 3 9" xfId="33980" xr:uid="{00000000-0005-0000-0000-0000B41D0000}"/>
    <cellStyle name="Currency 2 3 2 2 4" xfId="1697" xr:uid="{00000000-0005-0000-0000-0000B51D0000}"/>
    <cellStyle name="Currency 2 3 2 2 4 10" xfId="36448" xr:uid="{00000000-0005-0000-0000-0000B61D0000}"/>
    <cellStyle name="Currency 2 3 2 2 4 2" xfId="2293" xr:uid="{00000000-0005-0000-0000-0000B71D0000}"/>
    <cellStyle name="Currency 2 3 2 2 4 2 2" xfId="16334" xr:uid="{00000000-0005-0000-0000-0000B81D0000}"/>
    <cellStyle name="Currency 2 3 2 2 4 2 3" xfId="32774" xr:uid="{00000000-0005-0000-0000-0000B91D0000}"/>
    <cellStyle name="Currency 2 3 2 2 4 2 4" xfId="34534" xr:uid="{00000000-0005-0000-0000-0000BA1D0000}"/>
    <cellStyle name="Currency 2 3 2 2 4 2 5" xfId="36966" xr:uid="{00000000-0005-0000-0000-0000BB1D0000}"/>
    <cellStyle name="Currency 2 3 2 2 4 3" xfId="2493" xr:uid="{00000000-0005-0000-0000-0000BC1D0000}"/>
    <cellStyle name="Currency 2 3 2 2 4 3 2" xfId="16495" xr:uid="{00000000-0005-0000-0000-0000BD1D0000}"/>
    <cellStyle name="Currency 2 3 2 2 4 3 3" xfId="32918" xr:uid="{00000000-0005-0000-0000-0000BE1D0000}"/>
    <cellStyle name="Currency 2 3 2 2 4 3 4" xfId="34678" xr:uid="{00000000-0005-0000-0000-0000BF1D0000}"/>
    <cellStyle name="Currency 2 3 2 2 4 3 5" xfId="37110" xr:uid="{00000000-0005-0000-0000-0000C01D0000}"/>
    <cellStyle name="Currency 2 3 2 2 4 4" xfId="2091" xr:uid="{00000000-0005-0000-0000-0000C11D0000}"/>
    <cellStyle name="Currency 2 3 2 2 4 4 2" xfId="16163" xr:uid="{00000000-0005-0000-0000-0000C21D0000}"/>
    <cellStyle name="Currency 2 3 2 2 4 4 3" xfId="32614" xr:uid="{00000000-0005-0000-0000-0000C31D0000}"/>
    <cellStyle name="Currency 2 3 2 2 4 4 4" xfId="34374" xr:uid="{00000000-0005-0000-0000-0000C41D0000}"/>
    <cellStyle name="Currency 2 3 2 2 4 4 5" xfId="36806" xr:uid="{00000000-0005-0000-0000-0000C51D0000}"/>
    <cellStyle name="Currency 2 3 2 2 4 5" xfId="10975" xr:uid="{00000000-0005-0000-0000-0000C61D0000}"/>
    <cellStyle name="Currency 2 3 2 2 4 5 2" xfId="24314" xr:uid="{00000000-0005-0000-0000-0000C71D0000}"/>
    <cellStyle name="Currency 2 3 2 2 4 5 3" xfId="33497" xr:uid="{00000000-0005-0000-0000-0000C81D0000}"/>
    <cellStyle name="Currency 2 3 2 2 4 5 4" xfId="35257" xr:uid="{00000000-0005-0000-0000-0000C91D0000}"/>
    <cellStyle name="Currency 2 3 2 2 4 5 5" xfId="45220" xr:uid="{00000000-0005-0000-0000-0000CA1D0000}"/>
    <cellStyle name="Currency 2 3 2 2 4 6" xfId="15785" xr:uid="{00000000-0005-0000-0000-0000CB1D0000}"/>
    <cellStyle name="Currency 2 3 2 2 4 7" xfId="11908" xr:uid="{00000000-0005-0000-0000-0000CC1D0000}"/>
    <cellStyle name="Currency 2 3 2 2 4 8" xfId="32257" xr:uid="{00000000-0005-0000-0000-0000CD1D0000}"/>
    <cellStyle name="Currency 2 3 2 2 4 9" xfId="34017" xr:uid="{00000000-0005-0000-0000-0000CE1D0000}"/>
    <cellStyle name="Currency 2 3 2 2 5" xfId="2154" xr:uid="{00000000-0005-0000-0000-0000CF1D0000}"/>
    <cellStyle name="Currency 2 3 2 2 5 2" xfId="10727" xr:uid="{00000000-0005-0000-0000-0000D01D0000}"/>
    <cellStyle name="Currency 2 3 2 2 5 2 2" xfId="24067" xr:uid="{00000000-0005-0000-0000-0000D11D0000}"/>
    <cellStyle name="Currency 2 3 2 2 5 2 3" xfId="33250" xr:uid="{00000000-0005-0000-0000-0000D21D0000}"/>
    <cellStyle name="Currency 2 3 2 2 5 2 4" xfId="35010" xr:uid="{00000000-0005-0000-0000-0000D31D0000}"/>
    <cellStyle name="Currency 2 3 2 2 5 2 5" xfId="44973" xr:uid="{00000000-0005-0000-0000-0000D41D0000}"/>
    <cellStyle name="Currency 2 3 2 2 5 3" xfId="16220" xr:uid="{00000000-0005-0000-0000-0000D51D0000}"/>
    <cellStyle name="Currency 2 3 2 2 5 4" xfId="32669" xr:uid="{00000000-0005-0000-0000-0000D61D0000}"/>
    <cellStyle name="Currency 2 3 2 2 5 5" xfId="34429" xr:uid="{00000000-0005-0000-0000-0000D71D0000}"/>
    <cellStyle name="Currency 2 3 2 2 5 6" xfId="36861" xr:uid="{00000000-0005-0000-0000-0000D81D0000}"/>
    <cellStyle name="Currency 2 3 2 2 6" xfId="2347" xr:uid="{00000000-0005-0000-0000-0000D91D0000}"/>
    <cellStyle name="Currency 2 3 2 2 6 2" xfId="16379" xr:uid="{00000000-0005-0000-0000-0000DA1D0000}"/>
    <cellStyle name="Currency 2 3 2 2 6 3" xfId="32813" xr:uid="{00000000-0005-0000-0000-0000DB1D0000}"/>
    <cellStyle name="Currency 2 3 2 2 6 4" xfId="34573" xr:uid="{00000000-0005-0000-0000-0000DC1D0000}"/>
    <cellStyle name="Currency 2 3 2 2 6 5" xfId="37005" xr:uid="{00000000-0005-0000-0000-0000DD1D0000}"/>
    <cellStyle name="Currency 2 3 2 2 7" xfId="1955" xr:uid="{00000000-0005-0000-0000-0000DE1D0000}"/>
    <cellStyle name="Currency 2 3 2 2 7 2" xfId="16027" xr:uid="{00000000-0005-0000-0000-0000DF1D0000}"/>
    <cellStyle name="Currency 2 3 2 2 7 3" xfId="32480" xr:uid="{00000000-0005-0000-0000-0000E01D0000}"/>
    <cellStyle name="Currency 2 3 2 2 7 4" xfId="34240" xr:uid="{00000000-0005-0000-0000-0000E11D0000}"/>
    <cellStyle name="Currency 2 3 2 2 7 5" xfId="36672" xr:uid="{00000000-0005-0000-0000-0000E21D0000}"/>
    <cellStyle name="Currency 2 3 2 2 8" xfId="10842" xr:uid="{00000000-0005-0000-0000-0000E31D0000}"/>
    <cellStyle name="Currency 2 3 2 2 8 2" xfId="24181" xr:uid="{00000000-0005-0000-0000-0000E41D0000}"/>
    <cellStyle name="Currency 2 3 2 2 8 3" xfId="33364" xr:uid="{00000000-0005-0000-0000-0000E51D0000}"/>
    <cellStyle name="Currency 2 3 2 2 8 4" xfId="35124" xr:uid="{00000000-0005-0000-0000-0000E61D0000}"/>
    <cellStyle name="Currency 2 3 2 2 8 5" xfId="45087" xr:uid="{00000000-0005-0000-0000-0000E71D0000}"/>
    <cellStyle name="Currency 2 3 2 2 9" xfId="15635" xr:uid="{00000000-0005-0000-0000-0000E81D0000}"/>
    <cellStyle name="Currency 2 3 2 3" xfId="1563" xr:uid="{00000000-0005-0000-0000-0000E91D0000}"/>
    <cellStyle name="Currency 2 3 2 3 10" xfId="36358" xr:uid="{00000000-0005-0000-0000-0000EA1D0000}"/>
    <cellStyle name="Currency 2 3 2 3 2" xfId="2176" xr:uid="{00000000-0005-0000-0000-0000EB1D0000}"/>
    <cellStyle name="Currency 2 3 2 3 2 2" xfId="16240" xr:uid="{00000000-0005-0000-0000-0000EC1D0000}"/>
    <cellStyle name="Currency 2 3 2 3 2 3" xfId="32687" xr:uid="{00000000-0005-0000-0000-0000ED1D0000}"/>
    <cellStyle name="Currency 2 3 2 3 2 4" xfId="34447" xr:uid="{00000000-0005-0000-0000-0000EE1D0000}"/>
    <cellStyle name="Currency 2 3 2 3 2 5" xfId="36879" xr:uid="{00000000-0005-0000-0000-0000EF1D0000}"/>
    <cellStyle name="Currency 2 3 2 3 3" xfId="2371" xr:uid="{00000000-0005-0000-0000-0000F01D0000}"/>
    <cellStyle name="Currency 2 3 2 3 3 2" xfId="16400" xr:uid="{00000000-0005-0000-0000-0000F11D0000}"/>
    <cellStyle name="Currency 2 3 2 3 3 3" xfId="32831" xr:uid="{00000000-0005-0000-0000-0000F21D0000}"/>
    <cellStyle name="Currency 2 3 2 3 3 4" xfId="34591" xr:uid="{00000000-0005-0000-0000-0000F31D0000}"/>
    <cellStyle name="Currency 2 3 2 3 3 5" xfId="37023" xr:uid="{00000000-0005-0000-0000-0000F41D0000}"/>
    <cellStyle name="Currency 2 3 2 3 4" xfId="1997" xr:uid="{00000000-0005-0000-0000-0000F51D0000}"/>
    <cellStyle name="Currency 2 3 2 3 4 2" xfId="16069" xr:uid="{00000000-0005-0000-0000-0000F61D0000}"/>
    <cellStyle name="Currency 2 3 2 3 4 3" xfId="32522" xr:uid="{00000000-0005-0000-0000-0000F71D0000}"/>
    <cellStyle name="Currency 2 3 2 3 4 4" xfId="34282" xr:uid="{00000000-0005-0000-0000-0000F81D0000}"/>
    <cellStyle name="Currency 2 3 2 3 4 5" xfId="36714" xr:uid="{00000000-0005-0000-0000-0000F91D0000}"/>
    <cellStyle name="Currency 2 3 2 3 5" xfId="10884" xr:uid="{00000000-0005-0000-0000-0000FA1D0000}"/>
    <cellStyle name="Currency 2 3 2 3 5 2" xfId="24223" xr:uid="{00000000-0005-0000-0000-0000FB1D0000}"/>
    <cellStyle name="Currency 2 3 2 3 5 3" xfId="33406" xr:uid="{00000000-0005-0000-0000-0000FC1D0000}"/>
    <cellStyle name="Currency 2 3 2 3 5 4" xfId="35166" xr:uid="{00000000-0005-0000-0000-0000FD1D0000}"/>
    <cellStyle name="Currency 2 3 2 3 5 5" xfId="45129" xr:uid="{00000000-0005-0000-0000-0000FE1D0000}"/>
    <cellStyle name="Currency 2 3 2 3 6" xfId="15679" xr:uid="{00000000-0005-0000-0000-0000FF1D0000}"/>
    <cellStyle name="Currency 2 3 2 3 7" xfId="11818" xr:uid="{00000000-0005-0000-0000-0000001E0000}"/>
    <cellStyle name="Currency 2 3 2 3 8" xfId="32167" xr:uid="{00000000-0005-0000-0000-0000011E0000}"/>
    <cellStyle name="Currency 2 3 2 3 9" xfId="33927" xr:uid="{00000000-0005-0000-0000-0000021E0000}"/>
    <cellStyle name="Currency 2 3 2 4" xfId="1615" xr:uid="{00000000-0005-0000-0000-0000031E0000}"/>
    <cellStyle name="Currency 2 3 2 4 10" xfId="36394" xr:uid="{00000000-0005-0000-0000-0000041E0000}"/>
    <cellStyle name="Currency 2 3 2 4 2" xfId="2223" xr:uid="{00000000-0005-0000-0000-0000051E0000}"/>
    <cellStyle name="Currency 2 3 2 4 2 2" xfId="16279" xr:uid="{00000000-0005-0000-0000-0000061E0000}"/>
    <cellStyle name="Currency 2 3 2 4 2 3" xfId="32722" xr:uid="{00000000-0005-0000-0000-0000071E0000}"/>
    <cellStyle name="Currency 2 3 2 4 2 4" xfId="34482" xr:uid="{00000000-0005-0000-0000-0000081E0000}"/>
    <cellStyle name="Currency 2 3 2 4 2 5" xfId="36914" xr:uid="{00000000-0005-0000-0000-0000091E0000}"/>
    <cellStyle name="Currency 2 3 2 4 3" xfId="2419" xr:uid="{00000000-0005-0000-0000-00000A1E0000}"/>
    <cellStyle name="Currency 2 3 2 4 3 2" xfId="16437" xr:uid="{00000000-0005-0000-0000-00000B1E0000}"/>
    <cellStyle name="Currency 2 3 2 4 3 3" xfId="32866" xr:uid="{00000000-0005-0000-0000-00000C1E0000}"/>
    <cellStyle name="Currency 2 3 2 4 3 4" xfId="34626" xr:uid="{00000000-0005-0000-0000-00000D1E0000}"/>
    <cellStyle name="Currency 2 3 2 4 3 5" xfId="37058" xr:uid="{00000000-0005-0000-0000-00000E1E0000}"/>
    <cellStyle name="Currency 2 3 2 4 4" xfId="2033" xr:uid="{00000000-0005-0000-0000-00000F1E0000}"/>
    <cellStyle name="Currency 2 3 2 4 4 2" xfId="16105" xr:uid="{00000000-0005-0000-0000-0000101E0000}"/>
    <cellStyle name="Currency 2 3 2 4 4 3" xfId="32558" xr:uid="{00000000-0005-0000-0000-0000111E0000}"/>
    <cellStyle name="Currency 2 3 2 4 4 4" xfId="34318" xr:uid="{00000000-0005-0000-0000-0000121E0000}"/>
    <cellStyle name="Currency 2 3 2 4 4 5" xfId="36750" xr:uid="{00000000-0005-0000-0000-0000131E0000}"/>
    <cellStyle name="Currency 2 3 2 4 5" xfId="10920" xr:uid="{00000000-0005-0000-0000-0000141E0000}"/>
    <cellStyle name="Currency 2 3 2 4 5 2" xfId="24259" xr:uid="{00000000-0005-0000-0000-0000151E0000}"/>
    <cellStyle name="Currency 2 3 2 4 5 3" xfId="33442" xr:uid="{00000000-0005-0000-0000-0000161E0000}"/>
    <cellStyle name="Currency 2 3 2 4 5 4" xfId="35202" xr:uid="{00000000-0005-0000-0000-0000171E0000}"/>
    <cellStyle name="Currency 2 3 2 4 5 5" xfId="45165" xr:uid="{00000000-0005-0000-0000-0000181E0000}"/>
    <cellStyle name="Currency 2 3 2 4 6" xfId="15720" xr:uid="{00000000-0005-0000-0000-0000191E0000}"/>
    <cellStyle name="Currency 2 3 2 4 7" xfId="11854" xr:uid="{00000000-0005-0000-0000-00001A1E0000}"/>
    <cellStyle name="Currency 2 3 2 4 8" xfId="32203" xr:uid="{00000000-0005-0000-0000-00001B1E0000}"/>
    <cellStyle name="Currency 2 3 2 4 9" xfId="33963" xr:uid="{00000000-0005-0000-0000-00001C1E0000}"/>
    <cellStyle name="Currency 2 3 2 5" xfId="1672" xr:uid="{00000000-0005-0000-0000-00001D1E0000}"/>
    <cellStyle name="Currency 2 3 2 5 10" xfId="36431" xr:uid="{00000000-0005-0000-0000-00001E1E0000}"/>
    <cellStyle name="Currency 2 3 2 5 2" xfId="2269" xr:uid="{00000000-0005-0000-0000-00001F1E0000}"/>
    <cellStyle name="Currency 2 3 2 5 2 2" xfId="16317" xr:uid="{00000000-0005-0000-0000-0000201E0000}"/>
    <cellStyle name="Currency 2 3 2 5 2 3" xfId="32757" xr:uid="{00000000-0005-0000-0000-0000211E0000}"/>
    <cellStyle name="Currency 2 3 2 5 2 4" xfId="34517" xr:uid="{00000000-0005-0000-0000-0000221E0000}"/>
    <cellStyle name="Currency 2 3 2 5 2 5" xfId="36949" xr:uid="{00000000-0005-0000-0000-0000231E0000}"/>
    <cellStyle name="Currency 2 3 2 5 3" xfId="2468" xr:uid="{00000000-0005-0000-0000-0000241E0000}"/>
    <cellStyle name="Currency 2 3 2 5 3 2" xfId="16477" xr:uid="{00000000-0005-0000-0000-0000251E0000}"/>
    <cellStyle name="Currency 2 3 2 5 3 3" xfId="32901" xr:uid="{00000000-0005-0000-0000-0000261E0000}"/>
    <cellStyle name="Currency 2 3 2 5 3 4" xfId="34661" xr:uid="{00000000-0005-0000-0000-0000271E0000}"/>
    <cellStyle name="Currency 2 3 2 5 3 5" xfId="37093" xr:uid="{00000000-0005-0000-0000-0000281E0000}"/>
    <cellStyle name="Currency 2 3 2 5 4" xfId="2074" xr:uid="{00000000-0005-0000-0000-0000291E0000}"/>
    <cellStyle name="Currency 2 3 2 5 4 2" xfId="16146" xr:uid="{00000000-0005-0000-0000-00002A1E0000}"/>
    <cellStyle name="Currency 2 3 2 5 4 3" xfId="32597" xr:uid="{00000000-0005-0000-0000-00002B1E0000}"/>
    <cellStyle name="Currency 2 3 2 5 4 4" xfId="34357" xr:uid="{00000000-0005-0000-0000-00002C1E0000}"/>
    <cellStyle name="Currency 2 3 2 5 4 5" xfId="36789" xr:uid="{00000000-0005-0000-0000-00002D1E0000}"/>
    <cellStyle name="Currency 2 3 2 5 5" xfId="10958" xr:uid="{00000000-0005-0000-0000-00002E1E0000}"/>
    <cellStyle name="Currency 2 3 2 5 5 2" xfId="24297" xr:uid="{00000000-0005-0000-0000-00002F1E0000}"/>
    <cellStyle name="Currency 2 3 2 5 5 3" xfId="33480" xr:uid="{00000000-0005-0000-0000-0000301E0000}"/>
    <cellStyle name="Currency 2 3 2 5 5 4" xfId="35240" xr:uid="{00000000-0005-0000-0000-0000311E0000}"/>
    <cellStyle name="Currency 2 3 2 5 5 5" xfId="45203" xr:uid="{00000000-0005-0000-0000-0000321E0000}"/>
    <cellStyle name="Currency 2 3 2 5 6" xfId="15766" xr:uid="{00000000-0005-0000-0000-0000331E0000}"/>
    <cellStyle name="Currency 2 3 2 5 7" xfId="11891" xr:uid="{00000000-0005-0000-0000-0000341E0000}"/>
    <cellStyle name="Currency 2 3 2 5 8" xfId="32240" xr:uid="{00000000-0005-0000-0000-0000351E0000}"/>
    <cellStyle name="Currency 2 3 2 5 9" xfId="34000" xr:uid="{00000000-0005-0000-0000-0000361E0000}"/>
    <cellStyle name="Currency 2 3 2 6" xfId="2135" xr:uid="{00000000-0005-0000-0000-0000371E0000}"/>
    <cellStyle name="Currency 2 3 2 6 2" xfId="10642" xr:uid="{00000000-0005-0000-0000-0000381E0000}"/>
    <cellStyle name="Currency 2 3 2 6 2 2" xfId="23982" xr:uid="{00000000-0005-0000-0000-0000391E0000}"/>
    <cellStyle name="Currency 2 3 2 6 2 3" xfId="33166" xr:uid="{00000000-0005-0000-0000-00003A1E0000}"/>
    <cellStyle name="Currency 2 3 2 6 2 4" xfId="34926" xr:uid="{00000000-0005-0000-0000-00003B1E0000}"/>
    <cellStyle name="Currency 2 3 2 6 2 5" xfId="44889" xr:uid="{00000000-0005-0000-0000-00003C1E0000}"/>
    <cellStyle name="Currency 2 3 2 6 3" xfId="16202" xr:uid="{00000000-0005-0000-0000-00003D1E0000}"/>
    <cellStyle name="Currency 2 3 2 6 4" xfId="32652" xr:uid="{00000000-0005-0000-0000-00003E1E0000}"/>
    <cellStyle name="Currency 2 3 2 6 5" xfId="34412" xr:uid="{00000000-0005-0000-0000-00003F1E0000}"/>
    <cellStyle name="Currency 2 3 2 6 6" xfId="36844" xr:uid="{00000000-0005-0000-0000-0000401E0000}"/>
    <cellStyle name="Currency 2 3 2 7" xfId="2323" xr:uid="{00000000-0005-0000-0000-0000411E0000}"/>
    <cellStyle name="Currency 2 3 2 7 2" xfId="16360" xr:uid="{00000000-0005-0000-0000-0000421E0000}"/>
    <cellStyle name="Currency 2 3 2 7 3" xfId="32796" xr:uid="{00000000-0005-0000-0000-0000431E0000}"/>
    <cellStyle name="Currency 2 3 2 7 4" xfId="34556" xr:uid="{00000000-0005-0000-0000-0000441E0000}"/>
    <cellStyle name="Currency 2 3 2 7 5" xfId="36988" xr:uid="{00000000-0005-0000-0000-0000451E0000}"/>
    <cellStyle name="Currency 2 3 2 8" xfId="1865" xr:uid="{00000000-0005-0000-0000-0000461E0000}"/>
    <cellStyle name="Currency 2 3 2 8 2" xfId="15937" xr:uid="{00000000-0005-0000-0000-0000471E0000}"/>
    <cellStyle name="Currency 2 3 2 8 3" xfId="32390" xr:uid="{00000000-0005-0000-0000-0000481E0000}"/>
    <cellStyle name="Currency 2 3 2 8 4" xfId="34150" xr:uid="{00000000-0005-0000-0000-0000491E0000}"/>
    <cellStyle name="Currency 2 3 2 8 5" xfId="36582" xr:uid="{00000000-0005-0000-0000-00004A1E0000}"/>
    <cellStyle name="Currency 2 3 2 9" xfId="10754" xr:uid="{00000000-0005-0000-0000-00004B1E0000}"/>
    <cellStyle name="Currency 2 3 2 9 2" xfId="24093" xr:uid="{00000000-0005-0000-0000-00004C1E0000}"/>
    <cellStyle name="Currency 2 3 2 9 3" xfId="33276" xr:uid="{00000000-0005-0000-0000-00004D1E0000}"/>
    <cellStyle name="Currency 2 3 2 9 4" xfId="35036" xr:uid="{00000000-0005-0000-0000-00004E1E0000}"/>
    <cellStyle name="Currency 2 3 2 9 5" xfId="44999" xr:uid="{00000000-0005-0000-0000-00004F1E0000}"/>
    <cellStyle name="Currency 2 3 3" xfId="1501" xr:uid="{00000000-0005-0000-0000-0000501E0000}"/>
    <cellStyle name="Currency 2 3 3 10" xfId="11768" xr:uid="{00000000-0005-0000-0000-0000511E0000}"/>
    <cellStyle name="Currency 2 3 3 11" xfId="32117" xr:uid="{00000000-0005-0000-0000-0000521E0000}"/>
    <cellStyle name="Currency 2 3 3 12" xfId="33877" xr:uid="{00000000-0005-0000-0000-0000531E0000}"/>
    <cellStyle name="Currency 2 3 3 13" xfId="36308" xr:uid="{00000000-0005-0000-0000-0000541E0000}"/>
    <cellStyle name="Currency 2 3 3 2" xfId="1576" xr:uid="{00000000-0005-0000-0000-0000551E0000}"/>
    <cellStyle name="Currency 2 3 3 2 10" xfId="36367" xr:uid="{00000000-0005-0000-0000-0000561E0000}"/>
    <cellStyle name="Currency 2 3 3 2 2" xfId="2188" xr:uid="{00000000-0005-0000-0000-0000571E0000}"/>
    <cellStyle name="Currency 2 3 3 2 2 2" xfId="16250" xr:uid="{00000000-0005-0000-0000-0000581E0000}"/>
    <cellStyle name="Currency 2 3 3 2 2 3" xfId="32696" xr:uid="{00000000-0005-0000-0000-0000591E0000}"/>
    <cellStyle name="Currency 2 3 3 2 2 4" xfId="34456" xr:uid="{00000000-0005-0000-0000-00005A1E0000}"/>
    <cellStyle name="Currency 2 3 3 2 2 5" xfId="36888" xr:uid="{00000000-0005-0000-0000-00005B1E0000}"/>
    <cellStyle name="Currency 2 3 3 2 3" xfId="2383" xr:uid="{00000000-0005-0000-0000-00005C1E0000}"/>
    <cellStyle name="Currency 2 3 3 2 3 2" xfId="16409" xr:uid="{00000000-0005-0000-0000-00005D1E0000}"/>
    <cellStyle name="Currency 2 3 3 2 3 3" xfId="32840" xr:uid="{00000000-0005-0000-0000-00005E1E0000}"/>
    <cellStyle name="Currency 2 3 3 2 3 4" xfId="34600" xr:uid="{00000000-0005-0000-0000-00005F1E0000}"/>
    <cellStyle name="Currency 2 3 3 2 3 5" xfId="37032" xr:uid="{00000000-0005-0000-0000-0000601E0000}"/>
    <cellStyle name="Currency 2 3 3 2 4" xfId="2006" xr:uid="{00000000-0005-0000-0000-0000611E0000}"/>
    <cellStyle name="Currency 2 3 3 2 4 2" xfId="16078" xr:uid="{00000000-0005-0000-0000-0000621E0000}"/>
    <cellStyle name="Currency 2 3 3 2 4 3" xfId="32531" xr:uid="{00000000-0005-0000-0000-0000631E0000}"/>
    <cellStyle name="Currency 2 3 3 2 4 4" xfId="34291" xr:uid="{00000000-0005-0000-0000-0000641E0000}"/>
    <cellStyle name="Currency 2 3 3 2 4 5" xfId="36723" xr:uid="{00000000-0005-0000-0000-0000651E0000}"/>
    <cellStyle name="Currency 2 3 3 2 5" xfId="10893" xr:uid="{00000000-0005-0000-0000-0000661E0000}"/>
    <cellStyle name="Currency 2 3 3 2 5 2" xfId="24232" xr:uid="{00000000-0005-0000-0000-0000671E0000}"/>
    <cellStyle name="Currency 2 3 3 2 5 3" xfId="33415" xr:uid="{00000000-0005-0000-0000-0000681E0000}"/>
    <cellStyle name="Currency 2 3 3 2 5 4" xfId="35175" xr:uid="{00000000-0005-0000-0000-0000691E0000}"/>
    <cellStyle name="Currency 2 3 3 2 5 5" xfId="45138" xr:uid="{00000000-0005-0000-0000-00006A1E0000}"/>
    <cellStyle name="Currency 2 3 3 2 6" xfId="15689" xr:uid="{00000000-0005-0000-0000-00006B1E0000}"/>
    <cellStyle name="Currency 2 3 3 2 7" xfId="11827" xr:uid="{00000000-0005-0000-0000-00006C1E0000}"/>
    <cellStyle name="Currency 2 3 3 2 8" xfId="32176" xr:uid="{00000000-0005-0000-0000-00006D1E0000}"/>
    <cellStyle name="Currency 2 3 3 2 9" xfId="33936" xr:uid="{00000000-0005-0000-0000-00006E1E0000}"/>
    <cellStyle name="Currency 2 3 3 3" xfId="1628" xr:uid="{00000000-0005-0000-0000-00006F1E0000}"/>
    <cellStyle name="Currency 2 3 3 3 10" xfId="36403" xr:uid="{00000000-0005-0000-0000-0000701E0000}"/>
    <cellStyle name="Currency 2 3 3 3 2" xfId="2235" xr:uid="{00000000-0005-0000-0000-0000711E0000}"/>
    <cellStyle name="Currency 2 3 3 3 2 2" xfId="16289" xr:uid="{00000000-0005-0000-0000-0000721E0000}"/>
    <cellStyle name="Currency 2 3 3 3 2 3" xfId="32731" xr:uid="{00000000-0005-0000-0000-0000731E0000}"/>
    <cellStyle name="Currency 2 3 3 3 2 4" xfId="34491" xr:uid="{00000000-0005-0000-0000-0000741E0000}"/>
    <cellStyle name="Currency 2 3 3 3 2 5" xfId="36923" xr:uid="{00000000-0005-0000-0000-0000751E0000}"/>
    <cellStyle name="Currency 2 3 3 3 3" xfId="2431" xr:uid="{00000000-0005-0000-0000-0000761E0000}"/>
    <cellStyle name="Currency 2 3 3 3 3 2" xfId="16447" xr:uid="{00000000-0005-0000-0000-0000771E0000}"/>
    <cellStyle name="Currency 2 3 3 3 3 3" xfId="32875" xr:uid="{00000000-0005-0000-0000-0000781E0000}"/>
    <cellStyle name="Currency 2 3 3 3 3 4" xfId="34635" xr:uid="{00000000-0005-0000-0000-0000791E0000}"/>
    <cellStyle name="Currency 2 3 3 3 3 5" xfId="37067" xr:uid="{00000000-0005-0000-0000-00007A1E0000}"/>
    <cellStyle name="Currency 2 3 3 3 4" xfId="2042" xr:uid="{00000000-0005-0000-0000-00007B1E0000}"/>
    <cellStyle name="Currency 2 3 3 3 4 2" xfId="16114" xr:uid="{00000000-0005-0000-0000-00007C1E0000}"/>
    <cellStyle name="Currency 2 3 3 3 4 3" xfId="32567" xr:uid="{00000000-0005-0000-0000-00007D1E0000}"/>
    <cellStyle name="Currency 2 3 3 3 4 4" xfId="34327" xr:uid="{00000000-0005-0000-0000-00007E1E0000}"/>
    <cellStyle name="Currency 2 3 3 3 4 5" xfId="36759" xr:uid="{00000000-0005-0000-0000-00007F1E0000}"/>
    <cellStyle name="Currency 2 3 3 3 5" xfId="10929" xr:uid="{00000000-0005-0000-0000-0000801E0000}"/>
    <cellStyle name="Currency 2 3 3 3 5 2" xfId="24268" xr:uid="{00000000-0005-0000-0000-0000811E0000}"/>
    <cellStyle name="Currency 2 3 3 3 5 3" xfId="33451" xr:uid="{00000000-0005-0000-0000-0000821E0000}"/>
    <cellStyle name="Currency 2 3 3 3 5 4" xfId="35211" xr:uid="{00000000-0005-0000-0000-0000831E0000}"/>
    <cellStyle name="Currency 2 3 3 3 5 5" xfId="45174" xr:uid="{00000000-0005-0000-0000-0000841E0000}"/>
    <cellStyle name="Currency 2 3 3 3 6" xfId="15730" xr:uid="{00000000-0005-0000-0000-0000851E0000}"/>
    <cellStyle name="Currency 2 3 3 3 7" xfId="11863" xr:uid="{00000000-0005-0000-0000-0000861E0000}"/>
    <cellStyle name="Currency 2 3 3 3 8" xfId="32212" xr:uid="{00000000-0005-0000-0000-0000871E0000}"/>
    <cellStyle name="Currency 2 3 3 3 9" xfId="33972" xr:uid="{00000000-0005-0000-0000-0000881E0000}"/>
    <cellStyle name="Currency 2 3 3 4" xfId="1685" xr:uid="{00000000-0005-0000-0000-0000891E0000}"/>
    <cellStyle name="Currency 2 3 3 4 10" xfId="36440" xr:uid="{00000000-0005-0000-0000-00008A1E0000}"/>
    <cellStyle name="Currency 2 3 3 4 2" xfId="2281" xr:uid="{00000000-0005-0000-0000-00008B1E0000}"/>
    <cellStyle name="Currency 2 3 3 4 2 2" xfId="16326" xr:uid="{00000000-0005-0000-0000-00008C1E0000}"/>
    <cellStyle name="Currency 2 3 3 4 2 3" xfId="32766" xr:uid="{00000000-0005-0000-0000-00008D1E0000}"/>
    <cellStyle name="Currency 2 3 3 4 2 4" xfId="34526" xr:uid="{00000000-0005-0000-0000-00008E1E0000}"/>
    <cellStyle name="Currency 2 3 3 4 2 5" xfId="36958" xr:uid="{00000000-0005-0000-0000-00008F1E0000}"/>
    <cellStyle name="Currency 2 3 3 4 3" xfId="2481" xr:uid="{00000000-0005-0000-0000-0000901E0000}"/>
    <cellStyle name="Currency 2 3 3 4 3 2" xfId="16487" xr:uid="{00000000-0005-0000-0000-0000911E0000}"/>
    <cellStyle name="Currency 2 3 3 4 3 3" xfId="32910" xr:uid="{00000000-0005-0000-0000-0000921E0000}"/>
    <cellStyle name="Currency 2 3 3 4 3 4" xfId="34670" xr:uid="{00000000-0005-0000-0000-0000931E0000}"/>
    <cellStyle name="Currency 2 3 3 4 3 5" xfId="37102" xr:uid="{00000000-0005-0000-0000-0000941E0000}"/>
    <cellStyle name="Currency 2 3 3 4 4" xfId="2083" xr:uid="{00000000-0005-0000-0000-0000951E0000}"/>
    <cellStyle name="Currency 2 3 3 4 4 2" xfId="16155" xr:uid="{00000000-0005-0000-0000-0000961E0000}"/>
    <cellStyle name="Currency 2 3 3 4 4 3" xfId="32606" xr:uid="{00000000-0005-0000-0000-0000971E0000}"/>
    <cellStyle name="Currency 2 3 3 4 4 4" xfId="34366" xr:uid="{00000000-0005-0000-0000-0000981E0000}"/>
    <cellStyle name="Currency 2 3 3 4 4 5" xfId="36798" xr:uid="{00000000-0005-0000-0000-0000991E0000}"/>
    <cellStyle name="Currency 2 3 3 4 5" xfId="10967" xr:uid="{00000000-0005-0000-0000-00009A1E0000}"/>
    <cellStyle name="Currency 2 3 3 4 5 2" xfId="24306" xr:uid="{00000000-0005-0000-0000-00009B1E0000}"/>
    <cellStyle name="Currency 2 3 3 4 5 3" xfId="33489" xr:uid="{00000000-0005-0000-0000-00009C1E0000}"/>
    <cellStyle name="Currency 2 3 3 4 5 4" xfId="35249" xr:uid="{00000000-0005-0000-0000-00009D1E0000}"/>
    <cellStyle name="Currency 2 3 3 4 5 5" xfId="45212" xr:uid="{00000000-0005-0000-0000-00009E1E0000}"/>
    <cellStyle name="Currency 2 3 3 4 6" xfId="15776" xr:uid="{00000000-0005-0000-0000-00009F1E0000}"/>
    <cellStyle name="Currency 2 3 3 4 7" xfId="11900" xr:uid="{00000000-0005-0000-0000-0000A01E0000}"/>
    <cellStyle name="Currency 2 3 3 4 8" xfId="32249" xr:uid="{00000000-0005-0000-0000-0000A11E0000}"/>
    <cellStyle name="Currency 2 3 3 4 9" xfId="34009" xr:uid="{00000000-0005-0000-0000-0000A21E0000}"/>
    <cellStyle name="Currency 2 3 3 5" xfId="2145" xr:uid="{00000000-0005-0000-0000-0000A31E0000}"/>
    <cellStyle name="Currency 2 3 3 5 2" xfId="10721" xr:uid="{00000000-0005-0000-0000-0000A41E0000}"/>
    <cellStyle name="Currency 2 3 3 5 2 2" xfId="24061" xr:uid="{00000000-0005-0000-0000-0000A51E0000}"/>
    <cellStyle name="Currency 2 3 3 5 2 3" xfId="33245" xr:uid="{00000000-0005-0000-0000-0000A61E0000}"/>
    <cellStyle name="Currency 2 3 3 5 2 4" xfId="35005" xr:uid="{00000000-0005-0000-0000-0000A71E0000}"/>
    <cellStyle name="Currency 2 3 3 5 2 5" xfId="44968" xr:uid="{00000000-0005-0000-0000-0000A81E0000}"/>
    <cellStyle name="Currency 2 3 3 5 3" xfId="16212" xr:uid="{00000000-0005-0000-0000-0000A91E0000}"/>
    <cellStyle name="Currency 2 3 3 5 4" xfId="32661" xr:uid="{00000000-0005-0000-0000-0000AA1E0000}"/>
    <cellStyle name="Currency 2 3 3 5 5" xfId="34421" xr:uid="{00000000-0005-0000-0000-0000AB1E0000}"/>
    <cellStyle name="Currency 2 3 3 5 6" xfId="36853" xr:uid="{00000000-0005-0000-0000-0000AC1E0000}"/>
    <cellStyle name="Currency 2 3 3 6" xfId="2335" xr:uid="{00000000-0005-0000-0000-0000AD1E0000}"/>
    <cellStyle name="Currency 2 3 3 6 2" xfId="16370" xr:uid="{00000000-0005-0000-0000-0000AE1E0000}"/>
    <cellStyle name="Currency 2 3 3 6 3" xfId="32805" xr:uid="{00000000-0005-0000-0000-0000AF1E0000}"/>
    <cellStyle name="Currency 2 3 3 6 4" xfId="34565" xr:uid="{00000000-0005-0000-0000-0000B01E0000}"/>
    <cellStyle name="Currency 2 3 3 6 5" xfId="36997" xr:uid="{00000000-0005-0000-0000-0000B11E0000}"/>
    <cellStyle name="Currency 2 3 3 7" xfId="1947" xr:uid="{00000000-0005-0000-0000-0000B21E0000}"/>
    <cellStyle name="Currency 2 3 3 7 2" xfId="16019" xr:uid="{00000000-0005-0000-0000-0000B31E0000}"/>
    <cellStyle name="Currency 2 3 3 7 3" xfId="32472" xr:uid="{00000000-0005-0000-0000-0000B41E0000}"/>
    <cellStyle name="Currency 2 3 3 7 4" xfId="34232" xr:uid="{00000000-0005-0000-0000-0000B51E0000}"/>
    <cellStyle name="Currency 2 3 3 7 5" xfId="36664" xr:uid="{00000000-0005-0000-0000-0000B61E0000}"/>
    <cellStyle name="Currency 2 3 3 8" xfId="10834" xr:uid="{00000000-0005-0000-0000-0000B71E0000}"/>
    <cellStyle name="Currency 2 3 3 8 2" xfId="24173" xr:uid="{00000000-0005-0000-0000-0000B81E0000}"/>
    <cellStyle name="Currency 2 3 3 8 3" xfId="33356" xr:uid="{00000000-0005-0000-0000-0000B91E0000}"/>
    <cellStyle name="Currency 2 3 3 8 4" xfId="35116" xr:uid="{00000000-0005-0000-0000-0000BA1E0000}"/>
    <cellStyle name="Currency 2 3 3 8 5" xfId="45079" xr:uid="{00000000-0005-0000-0000-0000BB1E0000}"/>
    <cellStyle name="Currency 2 3 3 9" xfId="15626" xr:uid="{00000000-0005-0000-0000-0000BC1E0000}"/>
    <cellStyle name="Currency 2 3 4" xfId="1551" xr:uid="{00000000-0005-0000-0000-0000BD1E0000}"/>
    <cellStyle name="Currency 2 3 4 10" xfId="36350" xr:uid="{00000000-0005-0000-0000-0000BE1E0000}"/>
    <cellStyle name="Currency 2 3 4 2" xfId="2165" xr:uid="{00000000-0005-0000-0000-0000BF1E0000}"/>
    <cellStyle name="Currency 2 3 4 2 2" xfId="16231" xr:uid="{00000000-0005-0000-0000-0000C01E0000}"/>
    <cellStyle name="Currency 2 3 4 2 3" xfId="32679" xr:uid="{00000000-0005-0000-0000-0000C11E0000}"/>
    <cellStyle name="Currency 2 3 4 2 4" xfId="34439" xr:uid="{00000000-0005-0000-0000-0000C21E0000}"/>
    <cellStyle name="Currency 2 3 4 2 5" xfId="36871" xr:uid="{00000000-0005-0000-0000-0000C31E0000}"/>
    <cellStyle name="Currency 2 3 4 3" xfId="2360" xr:uid="{00000000-0005-0000-0000-0000C41E0000}"/>
    <cellStyle name="Currency 2 3 4 3 2" xfId="16391" xr:uid="{00000000-0005-0000-0000-0000C51E0000}"/>
    <cellStyle name="Currency 2 3 4 3 3" xfId="32823" xr:uid="{00000000-0005-0000-0000-0000C61E0000}"/>
    <cellStyle name="Currency 2 3 4 3 4" xfId="34583" xr:uid="{00000000-0005-0000-0000-0000C71E0000}"/>
    <cellStyle name="Currency 2 3 4 3 5" xfId="37015" xr:uid="{00000000-0005-0000-0000-0000C81E0000}"/>
    <cellStyle name="Currency 2 3 4 4" xfId="1989" xr:uid="{00000000-0005-0000-0000-0000C91E0000}"/>
    <cellStyle name="Currency 2 3 4 4 2" xfId="16061" xr:uid="{00000000-0005-0000-0000-0000CA1E0000}"/>
    <cellStyle name="Currency 2 3 4 4 3" xfId="32514" xr:uid="{00000000-0005-0000-0000-0000CB1E0000}"/>
    <cellStyle name="Currency 2 3 4 4 4" xfId="34274" xr:uid="{00000000-0005-0000-0000-0000CC1E0000}"/>
    <cellStyle name="Currency 2 3 4 4 5" xfId="36706" xr:uid="{00000000-0005-0000-0000-0000CD1E0000}"/>
    <cellStyle name="Currency 2 3 4 5" xfId="10876" xr:uid="{00000000-0005-0000-0000-0000CE1E0000}"/>
    <cellStyle name="Currency 2 3 4 5 2" xfId="24215" xr:uid="{00000000-0005-0000-0000-0000CF1E0000}"/>
    <cellStyle name="Currency 2 3 4 5 3" xfId="33398" xr:uid="{00000000-0005-0000-0000-0000D01E0000}"/>
    <cellStyle name="Currency 2 3 4 5 4" xfId="35158" xr:uid="{00000000-0005-0000-0000-0000D11E0000}"/>
    <cellStyle name="Currency 2 3 4 5 5" xfId="45121" xr:uid="{00000000-0005-0000-0000-0000D21E0000}"/>
    <cellStyle name="Currency 2 3 4 6" xfId="15670" xr:uid="{00000000-0005-0000-0000-0000D31E0000}"/>
    <cellStyle name="Currency 2 3 4 7" xfId="11810" xr:uid="{00000000-0005-0000-0000-0000D41E0000}"/>
    <cellStyle name="Currency 2 3 4 8" xfId="32159" xr:uid="{00000000-0005-0000-0000-0000D51E0000}"/>
    <cellStyle name="Currency 2 3 4 9" xfId="33919" xr:uid="{00000000-0005-0000-0000-0000D61E0000}"/>
    <cellStyle name="Currency 2 3 5" xfId="1603" xr:uid="{00000000-0005-0000-0000-0000D71E0000}"/>
    <cellStyle name="Currency 2 3 5 10" xfId="36386" xr:uid="{00000000-0005-0000-0000-0000D81E0000}"/>
    <cellStyle name="Currency 2 3 5 2" xfId="2213" xr:uid="{00000000-0005-0000-0000-0000D91E0000}"/>
    <cellStyle name="Currency 2 3 5 2 2" xfId="16271" xr:uid="{00000000-0005-0000-0000-0000DA1E0000}"/>
    <cellStyle name="Currency 2 3 5 2 3" xfId="32714" xr:uid="{00000000-0005-0000-0000-0000DB1E0000}"/>
    <cellStyle name="Currency 2 3 5 2 4" xfId="34474" xr:uid="{00000000-0005-0000-0000-0000DC1E0000}"/>
    <cellStyle name="Currency 2 3 5 2 5" xfId="36906" xr:uid="{00000000-0005-0000-0000-0000DD1E0000}"/>
    <cellStyle name="Currency 2 3 5 3" xfId="2407" xr:uid="{00000000-0005-0000-0000-0000DE1E0000}"/>
    <cellStyle name="Currency 2 3 5 3 2" xfId="16427" xr:uid="{00000000-0005-0000-0000-0000DF1E0000}"/>
    <cellStyle name="Currency 2 3 5 3 3" xfId="32858" xr:uid="{00000000-0005-0000-0000-0000E01E0000}"/>
    <cellStyle name="Currency 2 3 5 3 4" xfId="34618" xr:uid="{00000000-0005-0000-0000-0000E11E0000}"/>
    <cellStyle name="Currency 2 3 5 3 5" xfId="37050" xr:uid="{00000000-0005-0000-0000-0000E21E0000}"/>
    <cellStyle name="Currency 2 3 5 4" xfId="2025" xr:uid="{00000000-0005-0000-0000-0000E31E0000}"/>
    <cellStyle name="Currency 2 3 5 4 2" xfId="16097" xr:uid="{00000000-0005-0000-0000-0000E41E0000}"/>
    <cellStyle name="Currency 2 3 5 4 3" xfId="32550" xr:uid="{00000000-0005-0000-0000-0000E51E0000}"/>
    <cellStyle name="Currency 2 3 5 4 4" xfId="34310" xr:uid="{00000000-0005-0000-0000-0000E61E0000}"/>
    <cellStyle name="Currency 2 3 5 4 5" xfId="36742" xr:uid="{00000000-0005-0000-0000-0000E71E0000}"/>
    <cellStyle name="Currency 2 3 5 5" xfId="10912" xr:uid="{00000000-0005-0000-0000-0000E81E0000}"/>
    <cellStyle name="Currency 2 3 5 5 2" xfId="24251" xr:uid="{00000000-0005-0000-0000-0000E91E0000}"/>
    <cellStyle name="Currency 2 3 5 5 3" xfId="33434" xr:uid="{00000000-0005-0000-0000-0000EA1E0000}"/>
    <cellStyle name="Currency 2 3 5 5 4" xfId="35194" xr:uid="{00000000-0005-0000-0000-0000EB1E0000}"/>
    <cellStyle name="Currency 2 3 5 5 5" xfId="45157" xr:uid="{00000000-0005-0000-0000-0000EC1E0000}"/>
    <cellStyle name="Currency 2 3 5 6" xfId="15711" xr:uid="{00000000-0005-0000-0000-0000ED1E0000}"/>
    <cellStyle name="Currency 2 3 5 7" xfId="11846" xr:uid="{00000000-0005-0000-0000-0000EE1E0000}"/>
    <cellStyle name="Currency 2 3 5 8" xfId="32195" xr:uid="{00000000-0005-0000-0000-0000EF1E0000}"/>
    <cellStyle name="Currency 2 3 5 9" xfId="33955" xr:uid="{00000000-0005-0000-0000-0000F01E0000}"/>
    <cellStyle name="Currency 2 3 6" xfId="1655" xr:uid="{00000000-0005-0000-0000-0000F11E0000}"/>
    <cellStyle name="Currency 2 3 6 10" xfId="36422" xr:uid="{00000000-0005-0000-0000-0000F21E0000}"/>
    <cellStyle name="Currency 2 3 6 2" xfId="2258" xr:uid="{00000000-0005-0000-0000-0000F31E0000}"/>
    <cellStyle name="Currency 2 3 6 2 2" xfId="16308" xr:uid="{00000000-0005-0000-0000-0000F41E0000}"/>
    <cellStyle name="Currency 2 3 6 2 3" xfId="32749" xr:uid="{00000000-0005-0000-0000-0000F51E0000}"/>
    <cellStyle name="Currency 2 3 6 2 4" xfId="34509" xr:uid="{00000000-0005-0000-0000-0000F61E0000}"/>
    <cellStyle name="Currency 2 3 6 2 5" xfId="36941" xr:uid="{00000000-0005-0000-0000-0000F71E0000}"/>
    <cellStyle name="Currency 2 3 6 3" xfId="2457" xr:uid="{00000000-0005-0000-0000-0000F81E0000}"/>
    <cellStyle name="Currency 2 3 6 3 2" xfId="16468" xr:uid="{00000000-0005-0000-0000-0000F91E0000}"/>
    <cellStyle name="Currency 2 3 6 3 3" xfId="32893" xr:uid="{00000000-0005-0000-0000-0000FA1E0000}"/>
    <cellStyle name="Currency 2 3 6 3 4" xfId="34653" xr:uid="{00000000-0005-0000-0000-0000FB1E0000}"/>
    <cellStyle name="Currency 2 3 6 3 5" xfId="37085" xr:uid="{00000000-0005-0000-0000-0000FC1E0000}"/>
    <cellStyle name="Currency 2 3 6 4" xfId="2061" xr:uid="{00000000-0005-0000-0000-0000FD1E0000}"/>
    <cellStyle name="Currency 2 3 6 4 2" xfId="16133" xr:uid="{00000000-0005-0000-0000-0000FE1E0000}"/>
    <cellStyle name="Currency 2 3 6 4 3" xfId="32586" xr:uid="{00000000-0005-0000-0000-0000FF1E0000}"/>
    <cellStyle name="Currency 2 3 6 4 4" xfId="34346" xr:uid="{00000000-0005-0000-0000-0000001F0000}"/>
    <cellStyle name="Currency 2 3 6 4 5" xfId="36778" xr:uid="{00000000-0005-0000-0000-0000011F0000}"/>
    <cellStyle name="Currency 2 3 6 5" xfId="10948" xr:uid="{00000000-0005-0000-0000-0000021F0000}"/>
    <cellStyle name="Currency 2 3 6 5 2" xfId="24287" xr:uid="{00000000-0005-0000-0000-0000031F0000}"/>
    <cellStyle name="Currency 2 3 6 5 3" xfId="33470" xr:uid="{00000000-0005-0000-0000-0000041F0000}"/>
    <cellStyle name="Currency 2 3 6 5 4" xfId="35230" xr:uid="{00000000-0005-0000-0000-0000051F0000}"/>
    <cellStyle name="Currency 2 3 6 5 5" xfId="45193" xr:uid="{00000000-0005-0000-0000-0000061F0000}"/>
    <cellStyle name="Currency 2 3 6 6" xfId="15752" xr:uid="{00000000-0005-0000-0000-0000071F0000}"/>
    <cellStyle name="Currency 2 3 6 7" xfId="11882" xr:uid="{00000000-0005-0000-0000-0000081F0000}"/>
    <cellStyle name="Currency 2 3 6 8" xfId="32231" xr:uid="{00000000-0005-0000-0000-0000091F0000}"/>
    <cellStyle name="Currency 2 3 6 9" xfId="33991" xr:uid="{00000000-0005-0000-0000-00000A1F0000}"/>
    <cellStyle name="Currency 2 3 7" xfId="2126" xr:uid="{00000000-0005-0000-0000-00000B1F0000}"/>
    <cellStyle name="Currency 2 3 7 2" xfId="10656" xr:uid="{00000000-0005-0000-0000-00000C1F0000}"/>
    <cellStyle name="Currency 2 3 7 2 2" xfId="23996" xr:uid="{00000000-0005-0000-0000-00000D1F0000}"/>
    <cellStyle name="Currency 2 3 7 2 3" xfId="33180" xr:uid="{00000000-0005-0000-0000-00000E1F0000}"/>
    <cellStyle name="Currency 2 3 7 2 4" xfId="34940" xr:uid="{00000000-0005-0000-0000-00000F1F0000}"/>
    <cellStyle name="Currency 2 3 7 2 5" xfId="44903" xr:uid="{00000000-0005-0000-0000-0000101F0000}"/>
    <cellStyle name="Currency 2 3 7 3" xfId="16193" xr:uid="{00000000-0005-0000-0000-0000111F0000}"/>
    <cellStyle name="Currency 2 3 7 4" xfId="32644" xr:uid="{00000000-0005-0000-0000-0000121F0000}"/>
    <cellStyle name="Currency 2 3 7 5" xfId="34404" xr:uid="{00000000-0005-0000-0000-0000131F0000}"/>
    <cellStyle name="Currency 2 3 7 6" xfId="36836" xr:uid="{00000000-0005-0000-0000-0000141F0000}"/>
    <cellStyle name="Currency 2 3 8" xfId="2313" xr:uid="{00000000-0005-0000-0000-0000151F0000}"/>
    <cellStyle name="Currency 2 3 8 2" xfId="16352" xr:uid="{00000000-0005-0000-0000-0000161F0000}"/>
    <cellStyle name="Currency 2 3 8 3" xfId="32788" xr:uid="{00000000-0005-0000-0000-0000171F0000}"/>
    <cellStyle name="Currency 2 3 8 4" xfId="34548" xr:uid="{00000000-0005-0000-0000-0000181F0000}"/>
    <cellStyle name="Currency 2 3 8 5" xfId="36980" xr:uid="{00000000-0005-0000-0000-0000191F0000}"/>
    <cellStyle name="Currency 2 3 9" xfId="1777" xr:uid="{00000000-0005-0000-0000-00001A1F0000}"/>
    <cellStyle name="Currency 2 3 9 2" xfId="15849" xr:uid="{00000000-0005-0000-0000-00001B1F0000}"/>
    <cellStyle name="Currency 2 3 9 3" xfId="32304" xr:uid="{00000000-0005-0000-0000-00001C1F0000}"/>
    <cellStyle name="Currency 2 3 9 4" xfId="34064" xr:uid="{00000000-0005-0000-0000-00001D1F0000}"/>
    <cellStyle name="Currency 2 3 9 5" xfId="36496" xr:uid="{00000000-0005-0000-0000-00001E1F0000}"/>
    <cellStyle name="Currency 2 4" xfId="749" xr:uid="{00000000-0005-0000-0000-00001F1F0000}"/>
    <cellStyle name="Currency 2 4 10" xfId="10658" xr:uid="{00000000-0005-0000-0000-0000201F0000}"/>
    <cellStyle name="Currency 2 4 10 2" xfId="23998" xr:uid="{00000000-0005-0000-0000-0000211F0000}"/>
    <cellStyle name="Currency 2 4 10 3" xfId="33182" xr:uid="{00000000-0005-0000-0000-0000221F0000}"/>
    <cellStyle name="Currency 2 4 10 4" xfId="34942" xr:uid="{00000000-0005-0000-0000-0000231F0000}"/>
    <cellStyle name="Currency 2 4 10 5" xfId="44905" xr:uid="{00000000-0005-0000-0000-0000241F0000}"/>
    <cellStyle name="Currency 2 4 11" xfId="15044" xr:uid="{00000000-0005-0000-0000-0000251F0000}"/>
    <cellStyle name="Currency 2 4 12" xfId="11181" xr:uid="{00000000-0005-0000-0000-0000261F0000}"/>
    <cellStyle name="Currency 2 4 13" xfId="31953" xr:uid="{00000000-0005-0000-0000-0000271F0000}"/>
    <cellStyle name="Currency 2 4 14" xfId="33654" xr:uid="{00000000-0005-0000-0000-0000281F0000}"/>
    <cellStyle name="Currency 2 4 15" xfId="35827" xr:uid="{00000000-0005-0000-0000-0000291F0000}"/>
    <cellStyle name="Currency 2 4 2" xfId="1337" xr:uid="{00000000-0005-0000-0000-00002A1F0000}"/>
    <cellStyle name="Currency 2 4 2 10" xfId="15540" xr:uid="{00000000-0005-0000-0000-00002B1F0000}"/>
    <cellStyle name="Currency 2 4 2 11" xfId="11686" xr:uid="{00000000-0005-0000-0000-00002C1F0000}"/>
    <cellStyle name="Currency 2 4 2 12" xfId="32039" xr:uid="{00000000-0005-0000-0000-00002D1F0000}"/>
    <cellStyle name="Currency 2 4 2 13" xfId="33799" xr:uid="{00000000-0005-0000-0000-00002E1F0000}"/>
    <cellStyle name="Currency 2 4 2 14" xfId="36227" xr:uid="{00000000-0005-0000-0000-00002F1F0000}"/>
    <cellStyle name="Currency 2 4 2 2" xfId="1515" xr:uid="{00000000-0005-0000-0000-0000301F0000}"/>
    <cellStyle name="Currency 2 4 2 2 10" xfId="11778" xr:uid="{00000000-0005-0000-0000-0000311F0000}"/>
    <cellStyle name="Currency 2 4 2 2 11" xfId="32127" xr:uid="{00000000-0005-0000-0000-0000321F0000}"/>
    <cellStyle name="Currency 2 4 2 2 12" xfId="33887" xr:uid="{00000000-0005-0000-0000-0000331F0000}"/>
    <cellStyle name="Currency 2 4 2 2 13" xfId="36318" xr:uid="{00000000-0005-0000-0000-0000341F0000}"/>
    <cellStyle name="Currency 2 4 2 2 2" xfId="1590" xr:uid="{00000000-0005-0000-0000-0000351F0000}"/>
    <cellStyle name="Currency 2 4 2 2 2 10" xfId="36377" xr:uid="{00000000-0005-0000-0000-0000361F0000}"/>
    <cellStyle name="Currency 2 4 2 2 2 2" xfId="2201" xr:uid="{00000000-0005-0000-0000-0000371F0000}"/>
    <cellStyle name="Currency 2 4 2 2 2 2 2" xfId="16261" xr:uid="{00000000-0005-0000-0000-0000381F0000}"/>
    <cellStyle name="Currency 2 4 2 2 2 2 3" xfId="32706" xr:uid="{00000000-0005-0000-0000-0000391F0000}"/>
    <cellStyle name="Currency 2 4 2 2 2 2 4" xfId="34466" xr:uid="{00000000-0005-0000-0000-00003A1F0000}"/>
    <cellStyle name="Currency 2 4 2 2 2 2 5" xfId="36898" xr:uid="{00000000-0005-0000-0000-00003B1F0000}"/>
    <cellStyle name="Currency 2 4 2 2 2 3" xfId="2396" xr:uid="{00000000-0005-0000-0000-00003C1F0000}"/>
    <cellStyle name="Currency 2 4 2 2 2 3 2" xfId="16419" xr:uid="{00000000-0005-0000-0000-00003D1F0000}"/>
    <cellStyle name="Currency 2 4 2 2 2 3 3" xfId="32850" xr:uid="{00000000-0005-0000-0000-00003E1F0000}"/>
    <cellStyle name="Currency 2 4 2 2 2 3 4" xfId="34610" xr:uid="{00000000-0005-0000-0000-00003F1F0000}"/>
    <cellStyle name="Currency 2 4 2 2 2 3 5" xfId="37042" xr:uid="{00000000-0005-0000-0000-0000401F0000}"/>
    <cellStyle name="Currency 2 4 2 2 2 4" xfId="2016" xr:uid="{00000000-0005-0000-0000-0000411F0000}"/>
    <cellStyle name="Currency 2 4 2 2 2 4 2" xfId="16088" xr:uid="{00000000-0005-0000-0000-0000421F0000}"/>
    <cellStyle name="Currency 2 4 2 2 2 4 3" xfId="32541" xr:uid="{00000000-0005-0000-0000-0000431F0000}"/>
    <cellStyle name="Currency 2 4 2 2 2 4 4" xfId="34301" xr:uid="{00000000-0005-0000-0000-0000441F0000}"/>
    <cellStyle name="Currency 2 4 2 2 2 4 5" xfId="36733" xr:uid="{00000000-0005-0000-0000-0000451F0000}"/>
    <cellStyle name="Currency 2 4 2 2 2 5" xfId="10903" xr:uid="{00000000-0005-0000-0000-0000461F0000}"/>
    <cellStyle name="Currency 2 4 2 2 2 5 2" xfId="24242" xr:uid="{00000000-0005-0000-0000-0000471F0000}"/>
    <cellStyle name="Currency 2 4 2 2 2 5 3" xfId="33425" xr:uid="{00000000-0005-0000-0000-0000481F0000}"/>
    <cellStyle name="Currency 2 4 2 2 2 5 4" xfId="35185" xr:uid="{00000000-0005-0000-0000-0000491F0000}"/>
    <cellStyle name="Currency 2 4 2 2 2 5 5" xfId="45148" xr:uid="{00000000-0005-0000-0000-00004A1F0000}"/>
    <cellStyle name="Currency 2 4 2 2 2 6" xfId="15700" xr:uid="{00000000-0005-0000-0000-00004B1F0000}"/>
    <cellStyle name="Currency 2 4 2 2 2 7" xfId="11837" xr:uid="{00000000-0005-0000-0000-00004C1F0000}"/>
    <cellStyle name="Currency 2 4 2 2 2 8" xfId="32186" xr:uid="{00000000-0005-0000-0000-00004D1F0000}"/>
    <cellStyle name="Currency 2 4 2 2 2 9" xfId="33946" xr:uid="{00000000-0005-0000-0000-00004E1F0000}"/>
    <cellStyle name="Currency 2 4 2 2 3" xfId="1642" xr:uid="{00000000-0005-0000-0000-00004F1F0000}"/>
    <cellStyle name="Currency 2 4 2 2 3 10" xfId="36413" xr:uid="{00000000-0005-0000-0000-0000501F0000}"/>
    <cellStyle name="Currency 2 4 2 2 3 2" xfId="2248" xr:uid="{00000000-0005-0000-0000-0000511F0000}"/>
    <cellStyle name="Currency 2 4 2 2 3 2 2" xfId="16299" xr:uid="{00000000-0005-0000-0000-0000521F0000}"/>
    <cellStyle name="Currency 2 4 2 2 3 2 3" xfId="32741" xr:uid="{00000000-0005-0000-0000-0000531F0000}"/>
    <cellStyle name="Currency 2 4 2 2 3 2 4" xfId="34501" xr:uid="{00000000-0005-0000-0000-0000541F0000}"/>
    <cellStyle name="Currency 2 4 2 2 3 2 5" xfId="36933" xr:uid="{00000000-0005-0000-0000-0000551F0000}"/>
    <cellStyle name="Currency 2 4 2 2 3 3" xfId="2445" xr:uid="{00000000-0005-0000-0000-0000561F0000}"/>
    <cellStyle name="Currency 2 4 2 2 3 3 2" xfId="16458" xr:uid="{00000000-0005-0000-0000-0000571F0000}"/>
    <cellStyle name="Currency 2 4 2 2 3 3 3" xfId="32885" xr:uid="{00000000-0005-0000-0000-0000581F0000}"/>
    <cellStyle name="Currency 2 4 2 2 3 3 4" xfId="34645" xr:uid="{00000000-0005-0000-0000-0000591F0000}"/>
    <cellStyle name="Currency 2 4 2 2 3 3 5" xfId="37077" xr:uid="{00000000-0005-0000-0000-00005A1F0000}"/>
    <cellStyle name="Currency 2 4 2 2 3 4" xfId="2052" xr:uid="{00000000-0005-0000-0000-00005B1F0000}"/>
    <cellStyle name="Currency 2 4 2 2 3 4 2" xfId="16124" xr:uid="{00000000-0005-0000-0000-00005C1F0000}"/>
    <cellStyle name="Currency 2 4 2 2 3 4 3" xfId="32577" xr:uid="{00000000-0005-0000-0000-00005D1F0000}"/>
    <cellStyle name="Currency 2 4 2 2 3 4 4" xfId="34337" xr:uid="{00000000-0005-0000-0000-00005E1F0000}"/>
    <cellStyle name="Currency 2 4 2 2 3 4 5" xfId="36769" xr:uid="{00000000-0005-0000-0000-00005F1F0000}"/>
    <cellStyle name="Currency 2 4 2 2 3 5" xfId="10939" xr:uid="{00000000-0005-0000-0000-0000601F0000}"/>
    <cellStyle name="Currency 2 4 2 2 3 5 2" xfId="24278" xr:uid="{00000000-0005-0000-0000-0000611F0000}"/>
    <cellStyle name="Currency 2 4 2 2 3 5 3" xfId="33461" xr:uid="{00000000-0005-0000-0000-0000621F0000}"/>
    <cellStyle name="Currency 2 4 2 2 3 5 4" xfId="35221" xr:uid="{00000000-0005-0000-0000-0000631F0000}"/>
    <cellStyle name="Currency 2 4 2 2 3 5 5" xfId="45184" xr:uid="{00000000-0005-0000-0000-0000641F0000}"/>
    <cellStyle name="Currency 2 4 2 2 3 6" xfId="15741" xr:uid="{00000000-0005-0000-0000-0000651F0000}"/>
    <cellStyle name="Currency 2 4 2 2 3 7" xfId="11873" xr:uid="{00000000-0005-0000-0000-0000661F0000}"/>
    <cellStyle name="Currency 2 4 2 2 3 8" xfId="32222" xr:uid="{00000000-0005-0000-0000-0000671F0000}"/>
    <cellStyle name="Currency 2 4 2 2 3 9" xfId="33982" xr:uid="{00000000-0005-0000-0000-0000681F0000}"/>
    <cellStyle name="Currency 2 4 2 2 4" xfId="1699" xr:uid="{00000000-0005-0000-0000-0000691F0000}"/>
    <cellStyle name="Currency 2 4 2 2 4 10" xfId="36450" xr:uid="{00000000-0005-0000-0000-00006A1F0000}"/>
    <cellStyle name="Currency 2 4 2 2 4 2" xfId="2295" xr:uid="{00000000-0005-0000-0000-00006B1F0000}"/>
    <cellStyle name="Currency 2 4 2 2 4 2 2" xfId="16336" xr:uid="{00000000-0005-0000-0000-00006C1F0000}"/>
    <cellStyle name="Currency 2 4 2 2 4 2 3" xfId="32776" xr:uid="{00000000-0005-0000-0000-00006D1F0000}"/>
    <cellStyle name="Currency 2 4 2 2 4 2 4" xfId="34536" xr:uid="{00000000-0005-0000-0000-00006E1F0000}"/>
    <cellStyle name="Currency 2 4 2 2 4 2 5" xfId="36968" xr:uid="{00000000-0005-0000-0000-00006F1F0000}"/>
    <cellStyle name="Currency 2 4 2 2 4 3" xfId="2495" xr:uid="{00000000-0005-0000-0000-0000701F0000}"/>
    <cellStyle name="Currency 2 4 2 2 4 3 2" xfId="16497" xr:uid="{00000000-0005-0000-0000-0000711F0000}"/>
    <cellStyle name="Currency 2 4 2 2 4 3 3" xfId="32920" xr:uid="{00000000-0005-0000-0000-0000721F0000}"/>
    <cellStyle name="Currency 2 4 2 2 4 3 4" xfId="34680" xr:uid="{00000000-0005-0000-0000-0000731F0000}"/>
    <cellStyle name="Currency 2 4 2 2 4 3 5" xfId="37112" xr:uid="{00000000-0005-0000-0000-0000741F0000}"/>
    <cellStyle name="Currency 2 4 2 2 4 4" xfId="2093" xr:uid="{00000000-0005-0000-0000-0000751F0000}"/>
    <cellStyle name="Currency 2 4 2 2 4 4 2" xfId="16165" xr:uid="{00000000-0005-0000-0000-0000761F0000}"/>
    <cellStyle name="Currency 2 4 2 2 4 4 3" xfId="32616" xr:uid="{00000000-0005-0000-0000-0000771F0000}"/>
    <cellStyle name="Currency 2 4 2 2 4 4 4" xfId="34376" xr:uid="{00000000-0005-0000-0000-0000781F0000}"/>
    <cellStyle name="Currency 2 4 2 2 4 4 5" xfId="36808" xr:uid="{00000000-0005-0000-0000-0000791F0000}"/>
    <cellStyle name="Currency 2 4 2 2 4 5" xfId="10977" xr:uid="{00000000-0005-0000-0000-00007A1F0000}"/>
    <cellStyle name="Currency 2 4 2 2 4 5 2" xfId="24316" xr:uid="{00000000-0005-0000-0000-00007B1F0000}"/>
    <cellStyle name="Currency 2 4 2 2 4 5 3" xfId="33499" xr:uid="{00000000-0005-0000-0000-00007C1F0000}"/>
    <cellStyle name="Currency 2 4 2 2 4 5 4" xfId="35259" xr:uid="{00000000-0005-0000-0000-00007D1F0000}"/>
    <cellStyle name="Currency 2 4 2 2 4 5 5" xfId="45222" xr:uid="{00000000-0005-0000-0000-00007E1F0000}"/>
    <cellStyle name="Currency 2 4 2 2 4 6" xfId="15787" xr:uid="{00000000-0005-0000-0000-00007F1F0000}"/>
    <cellStyle name="Currency 2 4 2 2 4 7" xfId="11910" xr:uid="{00000000-0005-0000-0000-0000801F0000}"/>
    <cellStyle name="Currency 2 4 2 2 4 8" xfId="32259" xr:uid="{00000000-0005-0000-0000-0000811F0000}"/>
    <cellStyle name="Currency 2 4 2 2 4 9" xfId="34019" xr:uid="{00000000-0005-0000-0000-0000821F0000}"/>
    <cellStyle name="Currency 2 4 2 2 5" xfId="2156" xr:uid="{00000000-0005-0000-0000-0000831F0000}"/>
    <cellStyle name="Currency 2 4 2 2 5 2" xfId="10954" xr:uid="{00000000-0005-0000-0000-0000841F0000}"/>
    <cellStyle name="Currency 2 4 2 2 5 2 2" xfId="24293" xr:uid="{00000000-0005-0000-0000-0000851F0000}"/>
    <cellStyle name="Currency 2 4 2 2 5 2 3" xfId="33476" xr:uid="{00000000-0005-0000-0000-0000861F0000}"/>
    <cellStyle name="Currency 2 4 2 2 5 2 4" xfId="35236" xr:uid="{00000000-0005-0000-0000-0000871F0000}"/>
    <cellStyle name="Currency 2 4 2 2 5 2 5" xfId="45199" xr:uid="{00000000-0005-0000-0000-0000881F0000}"/>
    <cellStyle name="Currency 2 4 2 2 5 3" xfId="16222" xr:uid="{00000000-0005-0000-0000-0000891F0000}"/>
    <cellStyle name="Currency 2 4 2 2 5 4" xfId="32671" xr:uid="{00000000-0005-0000-0000-00008A1F0000}"/>
    <cellStyle name="Currency 2 4 2 2 5 5" xfId="34431" xr:uid="{00000000-0005-0000-0000-00008B1F0000}"/>
    <cellStyle name="Currency 2 4 2 2 5 6" xfId="36863" xr:uid="{00000000-0005-0000-0000-00008C1F0000}"/>
    <cellStyle name="Currency 2 4 2 2 6" xfId="2349" xr:uid="{00000000-0005-0000-0000-00008D1F0000}"/>
    <cellStyle name="Currency 2 4 2 2 6 2" xfId="16381" xr:uid="{00000000-0005-0000-0000-00008E1F0000}"/>
    <cellStyle name="Currency 2 4 2 2 6 3" xfId="32815" xr:uid="{00000000-0005-0000-0000-00008F1F0000}"/>
    <cellStyle name="Currency 2 4 2 2 6 4" xfId="34575" xr:uid="{00000000-0005-0000-0000-0000901F0000}"/>
    <cellStyle name="Currency 2 4 2 2 6 5" xfId="37007" xr:uid="{00000000-0005-0000-0000-0000911F0000}"/>
    <cellStyle name="Currency 2 4 2 2 7" xfId="1957" xr:uid="{00000000-0005-0000-0000-0000921F0000}"/>
    <cellStyle name="Currency 2 4 2 2 7 2" xfId="16029" xr:uid="{00000000-0005-0000-0000-0000931F0000}"/>
    <cellStyle name="Currency 2 4 2 2 7 3" xfId="32482" xr:uid="{00000000-0005-0000-0000-0000941F0000}"/>
    <cellStyle name="Currency 2 4 2 2 7 4" xfId="34242" xr:uid="{00000000-0005-0000-0000-0000951F0000}"/>
    <cellStyle name="Currency 2 4 2 2 7 5" xfId="36674" xr:uid="{00000000-0005-0000-0000-0000961F0000}"/>
    <cellStyle name="Currency 2 4 2 2 8" xfId="10844" xr:uid="{00000000-0005-0000-0000-0000971F0000}"/>
    <cellStyle name="Currency 2 4 2 2 8 2" xfId="24183" xr:uid="{00000000-0005-0000-0000-0000981F0000}"/>
    <cellStyle name="Currency 2 4 2 2 8 3" xfId="33366" xr:uid="{00000000-0005-0000-0000-0000991F0000}"/>
    <cellStyle name="Currency 2 4 2 2 8 4" xfId="35126" xr:uid="{00000000-0005-0000-0000-00009A1F0000}"/>
    <cellStyle name="Currency 2 4 2 2 8 5" xfId="45089" xr:uid="{00000000-0005-0000-0000-00009B1F0000}"/>
    <cellStyle name="Currency 2 4 2 2 9" xfId="15637" xr:uid="{00000000-0005-0000-0000-00009C1F0000}"/>
    <cellStyle name="Currency 2 4 2 3" xfId="1565" xr:uid="{00000000-0005-0000-0000-00009D1F0000}"/>
    <cellStyle name="Currency 2 4 2 3 10" xfId="36360" xr:uid="{00000000-0005-0000-0000-00009E1F0000}"/>
    <cellStyle name="Currency 2 4 2 3 2" xfId="2178" xr:uid="{00000000-0005-0000-0000-00009F1F0000}"/>
    <cellStyle name="Currency 2 4 2 3 2 2" xfId="16242" xr:uid="{00000000-0005-0000-0000-0000A01F0000}"/>
    <cellStyle name="Currency 2 4 2 3 2 3" xfId="32689" xr:uid="{00000000-0005-0000-0000-0000A11F0000}"/>
    <cellStyle name="Currency 2 4 2 3 2 4" xfId="34449" xr:uid="{00000000-0005-0000-0000-0000A21F0000}"/>
    <cellStyle name="Currency 2 4 2 3 2 5" xfId="36881" xr:uid="{00000000-0005-0000-0000-0000A31F0000}"/>
    <cellStyle name="Currency 2 4 2 3 3" xfId="2373" xr:uid="{00000000-0005-0000-0000-0000A41F0000}"/>
    <cellStyle name="Currency 2 4 2 3 3 2" xfId="16402" xr:uid="{00000000-0005-0000-0000-0000A51F0000}"/>
    <cellStyle name="Currency 2 4 2 3 3 3" xfId="32833" xr:uid="{00000000-0005-0000-0000-0000A61F0000}"/>
    <cellStyle name="Currency 2 4 2 3 3 4" xfId="34593" xr:uid="{00000000-0005-0000-0000-0000A71F0000}"/>
    <cellStyle name="Currency 2 4 2 3 3 5" xfId="37025" xr:uid="{00000000-0005-0000-0000-0000A81F0000}"/>
    <cellStyle name="Currency 2 4 2 3 4" xfId="1999" xr:uid="{00000000-0005-0000-0000-0000A91F0000}"/>
    <cellStyle name="Currency 2 4 2 3 4 2" xfId="16071" xr:uid="{00000000-0005-0000-0000-0000AA1F0000}"/>
    <cellStyle name="Currency 2 4 2 3 4 3" xfId="32524" xr:uid="{00000000-0005-0000-0000-0000AB1F0000}"/>
    <cellStyle name="Currency 2 4 2 3 4 4" xfId="34284" xr:uid="{00000000-0005-0000-0000-0000AC1F0000}"/>
    <cellStyle name="Currency 2 4 2 3 4 5" xfId="36716" xr:uid="{00000000-0005-0000-0000-0000AD1F0000}"/>
    <cellStyle name="Currency 2 4 2 3 5" xfId="10886" xr:uid="{00000000-0005-0000-0000-0000AE1F0000}"/>
    <cellStyle name="Currency 2 4 2 3 5 2" xfId="24225" xr:uid="{00000000-0005-0000-0000-0000AF1F0000}"/>
    <cellStyle name="Currency 2 4 2 3 5 3" xfId="33408" xr:uid="{00000000-0005-0000-0000-0000B01F0000}"/>
    <cellStyle name="Currency 2 4 2 3 5 4" xfId="35168" xr:uid="{00000000-0005-0000-0000-0000B11F0000}"/>
    <cellStyle name="Currency 2 4 2 3 5 5" xfId="45131" xr:uid="{00000000-0005-0000-0000-0000B21F0000}"/>
    <cellStyle name="Currency 2 4 2 3 6" xfId="15681" xr:uid="{00000000-0005-0000-0000-0000B31F0000}"/>
    <cellStyle name="Currency 2 4 2 3 7" xfId="11820" xr:uid="{00000000-0005-0000-0000-0000B41F0000}"/>
    <cellStyle name="Currency 2 4 2 3 8" xfId="32169" xr:uid="{00000000-0005-0000-0000-0000B51F0000}"/>
    <cellStyle name="Currency 2 4 2 3 9" xfId="33929" xr:uid="{00000000-0005-0000-0000-0000B61F0000}"/>
    <cellStyle name="Currency 2 4 2 4" xfId="1617" xr:uid="{00000000-0005-0000-0000-0000B71F0000}"/>
    <cellStyle name="Currency 2 4 2 4 10" xfId="36396" xr:uid="{00000000-0005-0000-0000-0000B81F0000}"/>
    <cellStyle name="Currency 2 4 2 4 2" xfId="2225" xr:uid="{00000000-0005-0000-0000-0000B91F0000}"/>
    <cellStyle name="Currency 2 4 2 4 2 2" xfId="16281" xr:uid="{00000000-0005-0000-0000-0000BA1F0000}"/>
    <cellStyle name="Currency 2 4 2 4 2 3" xfId="32724" xr:uid="{00000000-0005-0000-0000-0000BB1F0000}"/>
    <cellStyle name="Currency 2 4 2 4 2 4" xfId="34484" xr:uid="{00000000-0005-0000-0000-0000BC1F0000}"/>
    <cellStyle name="Currency 2 4 2 4 2 5" xfId="36916" xr:uid="{00000000-0005-0000-0000-0000BD1F0000}"/>
    <cellStyle name="Currency 2 4 2 4 3" xfId="2421" xr:uid="{00000000-0005-0000-0000-0000BE1F0000}"/>
    <cellStyle name="Currency 2 4 2 4 3 2" xfId="16439" xr:uid="{00000000-0005-0000-0000-0000BF1F0000}"/>
    <cellStyle name="Currency 2 4 2 4 3 3" xfId="32868" xr:uid="{00000000-0005-0000-0000-0000C01F0000}"/>
    <cellStyle name="Currency 2 4 2 4 3 4" xfId="34628" xr:uid="{00000000-0005-0000-0000-0000C11F0000}"/>
    <cellStyle name="Currency 2 4 2 4 3 5" xfId="37060" xr:uid="{00000000-0005-0000-0000-0000C21F0000}"/>
    <cellStyle name="Currency 2 4 2 4 4" xfId="2035" xr:uid="{00000000-0005-0000-0000-0000C31F0000}"/>
    <cellStyle name="Currency 2 4 2 4 4 2" xfId="16107" xr:uid="{00000000-0005-0000-0000-0000C41F0000}"/>
    <cellStyle name="Currency 2 4 2 4 4 3" xfId="32560" xr:uid="{00000000-0005-0000-0000-0000C51F0000}"/>
    <cellStyle name="Currency 2 4 2 4 4 4" xfId="34320" xr:uid="{00000000-0005-0000-0000-0000C61F0000}"/>
    <cellStyle name="Currency 2 4 2 4 4 5" xfId="36752" xr:uid="{00000000-0005-0000-0000-0000C71F0000}"/>
    <cellStyle name="Currency 2 4 2 4 5" xfId="10922" xr:uid="{00000000-0005-0000-0000-0000C81F0000}"/>
    <cellStyle name="Currency 2 4 2 4 5 2" xfId="24261" xr:uid="{00000000-0005-0000-0000-0000C91F0000}"/>
    <cellStyle name="Currency 2 4 2 4 5 3" xfId="33444" xr:uid="{00000000-0005-0000-0000-0000CA1F0000}"/>
    <cellStyle name="Currency 2 4 2 4 5 4" xfId="35204" xr:uid="{00000000-0005-0000-0000-0000CB1F0000}"/>
    <cellStyle name="Currency 2 4 2 4 5 5" xfId="45167" xr:uid="{00000000-0005-0000-0000-0000CC1F0000}"/>
    <cellStyle name="Currency 2 4 2 4 6" xfId="15722" xr:uid="{00000000-0005-0000-0000-0000CD1F0000}"/>
    <cellStyle name="Currency 2 4 2 4 7" xfId="11856" xr:uid="{00000000-0005-0000-0000-0000CE1F0000}"/>
    <cellStyle name="Currency 2 4 2 4 8" xfId="32205" xr:uid="{00000000-0005-0000-0000-0000CF1F0000}"/>
    <cellStyle name="Currency 2 4 2 4 9" xfId="33965" xr:uid="{00000000-0005-0000-0000-0000D01F0000}"/>
    <cellStyle name="Currency 2 4 2 5" xfId="1674" xr:uid="{00000000-0005-0000-0000-0000D11F0000}"/>
    <cellStyle name="Currency 2 4 2 5 10" xfId="36433" xr:uid="{00000000-0005-0000-0000-0000D21F0000}"/>
    <cellStyle name="Currency 2 4 2 5 2" xfId="2271" xr:uid="{00000000-0005-0000-0000-0000D31F0000}"/>
    <cellStyle name="Currency 2 4 2 5 2 2" xfId="16319" xr:uid="{00000000-0005-0000-0000-0000D41F0000}"/>
    <cellStyle name="Currency 2 4 2 5 2 3" xfId="32759" xr:uid="{00000000-0005-0000-0000-0000D51F0000}"/>
    <cellStyle name="Currency 2 4 2 5 2 4" xfId="34519" xr:uid="{00000000-0005-0000-0000-0000D61F0000}"/>
    <cellStyle name="Currency 2 4 2 5 2 5" xfId="36951" xr:uid="{00000000-0005-0000-0000-0000D71F0000}"/>
    <cellStyle name="Currency 2 4 2 5 3" xfId="2470" xr:uid="{00000000-0005-0000-0000-0000D81F0000}"/>
    <cellStyle name="Currency 2 4 2 5 3 2" xfId="16479" xr:uid="{00000000-0005-0000-0000-0000D91F0000}"/>
    <cellStyle name="Currency 2 4 2 5 3 3" xfId="32903" xr:uid="{00000000-0005-0000-0000-0000DA1F0000}"/>
    <cellStyle name="Currency 2 4 2 5 3 4" xfId="34663" xr:uid="{00000000-0005-0000-0000-0000DB1F0000}"/>
    <cellStyle name="Currency 2 4 2 5 3 5" xfId="37095" xr:uid="{00000000-0005-0000-0000-0000DC1F0000}"/>
    <cellStyle name="Currency 2 4 2 5 4" xfId="2076" xr:uid="{00000000-0005-0000-0000-0000DD1F0000}"/>
    <cellStyle name="Currency 2 4 2 5 4 2" xfId="16148" xr:uid="{00000000-0005-0000-0000-0000DE1F0000}"/>
    <cellStyle name="Currency 2 4 2 5 4 3" xfId="32599" xr:uid="{00000000-0005-0000-0000-0000DF1F0000}"/>
    <cellStyle name="Currency 2 4 2 5 4 4" xfId="34359" xr:uid="{00000000-0005-0000-0000-0000E01F0000}"/>
    <cellStyle name="Currency 2 4 2 5 4 5" xfId="36791" xr:uid="{00000000-0005-0000-0000-0000E11F0000}"/>
    <cellStyle name="Currency 2 4 2 5 5" xfId="10960" xr:uid="{00000000-0005-0000-0000-0000E21F0000}"/>
    <cellStyle name="Currency 2 4 2 5 5 2" xfId="24299" xr:uid="{00000000-0005-0000-0000-0000E31F0000}"/>
    <cellStyle name="Currency 2 4 2 5 5 3" xfId="33482" xr:uid="{00000000-0005-0000-0000-0000E41F0000}"/>
    <cellStyle name="Currency 2 4 2 5 5 4" xfId="35242" xr:uid="{00000000-0005-0000-0000-0000E51F0000}"/>
    <cellStyle name="Currency 2 4 2 5 5 5" xfId="45205" xr:uid="{00000000-0005-0000-0000-0000E61F0000}"/>
    <cellStyle name="Currency 2 4 2 5 6" xfId="15768" xr:uid="{00000000-0005-0000-0000-0000E71F0000}"/>
    <cellStyle name="Currency 2 4 2 5 7" xfId="11893" xr:uid="{00000000-0005-0000-0000-0000E81F0000}"/>
    <cellStyle name="Currency 2 4 2 5 8" xfId="32242" xr:uid="{00000000-0005-0000-0000-0000E91F0000}"/>
    <cellStyle name="Currency 2 4 2 5 9" xfId="34002" xr:uid="{00000000-0005-0000-0000-0000EA1F0000}"/>
    <cellStyle name="Currency 2 4 2 6" xfId="2137" xr:uid="{00000000-0005-0000-0000-0000EB1F0000}"/>
    <cellStyle name="Currency 2 4 2 6 2" xfId="10729" xr:uid="{00000000-0005-0000-0000-0000EC1F0000}"/>
    <cellStyle name="Currency 2 4 2 6 2 2" xfId="24069" xr:uid="{00000000-0005-0000-0000-0000ED1F0000}"/>
    <cellStyle name="Currency 2 4 2 6 2 3" xfId="33252" xr:uid="{00000000-0005-0000-0000-0000EE1F0000}"/>
    <cellStyle name="Currency 2 4 2 6 2 4" xfId="35012" xr:uid="{00000000-0005-0000-0000-0000EF1F0000}"/>
    <cellStyle name="Currency 2 4 2 6 2 5" xfId="44975" xr:uid="{00000000-0005-0000-0000-0000F01F0000}"/>
    <cellStyle name="Currency 2 4 2 6 3" xfId="16204" xr:uid="{00000000-0005-0000-0000-0000F11F0000}"/>
    <cellStyle name="Currency 2 4 2 6 4" xfId="32654" xr:uid="{00000000-0005-0000-0000-0000F21F0000}"/>
    <cellStyle name="Currency 2 4 2 6 5" xfId="34414" xr:uid="{00000000-0005-0000-0000-0000F31F0000}"/>
    <cellStyle name="Currency 2 4 2 6 6" xfId="36846" xr:uid="{00000000-0005-0000-0000-0000F41F0000}"/>
    <cellStyle name="Currency 2 4 2 7" xfId="2325" xr:uid="{00000000-0005-0000-0000-0000F51F0000}"/>
    <cellStyle name="Currency 2 4 2 7 2" xfId="16362" xr:uid="{00000000-0005-0000-0000-0000F61F0000}"/>
    <cellStyle name="Currency 2 4 2 7 3" xfId="32798" xr:uid="{00000000-0005-0000-0000-0000F71F0000}"/>
    <cellStyle name="Currency 2 4 2 7 4" xfId="34558" xr:uid="{00000000-0005-0000-0000-0000F81F0000}"/>
    <cellStyle name="Currency 2 4 2 7 5" xfId="36990" xr:uid="{00000000-0005-0000-0000-0000F91F0000}"/>
    <cellStyle name="Currency 2 4 2 8" xfId="1867" xr:uid="{00000000-0005-0000-0000-0000FA1F0000}"/>
    <cellStyle name="Currency 2 4 2 8 2" xfId="15939" xr:uid="{00000000-0005-0000-0000-0000FB1F0000}"/>
    <cellStyle name="Currency 2 4 2 8 3" xfId="32392" xr:uid="{00000000-0005-0000-0000-0000FC1F0000}"/>
    <cellStyle name="Currency 2 4 2 8 4" xfId="34152" xr:uid="{00000000-0005-0000-0000-0000FD1F0000}"/>
    <cellStyle name="Currency 2 4 2 8 5" xfId="36584" xr:uid="{00000000-0005-0000-0000-0000FE1F0000}"/>
    <cellStyle name="Currency 2 4 2 9" xfId="10756" xr:uid="{00000000-0005-0000-0000-0000FF1F0000}"/>
    <cellStyle name="Currency 2 4 2 9 2" xfId="24095" xr:uid="{00000000-0005-0000-0000-000000200000}"/>
    <cellStyle name="Currency 2 4 2 9 3" xfId="33278" xr:uid="{00000000-0005-0000-0000-000001200000}"/>
    <cellStyle name="Currency 2 4 2 9 4" xfId="35038" xr:uid="{00000000-0005-0000-0000-000002200000}"/>
    <cellStyle name="Currency 2 4 2 9 5" xfId="45001" xr:uid="{00000000-0005-0000-0000-000003200000}"/>
    <cellStyle name="Currency 2 4 3" xfId="1503" xr:uid="{00000000-0005-0000-0000-000004200000}"/>
    <cellStyle name="Currency 2 4 3 10" xfId="11770" xr:uid="{00000000-0005-0000-0000-000005200000}"/>
    <cellStyle name="Currency 2 4 3 11" xfId="32119" xr:uid="{00000000-0005-0000-0000-000006200000}"/>
    <cellStyle name="Currency 2 4 3 12" xfId="33879" xr:uid="{00000000-0005-0000-0000-000007200000}"/>
    <cellStyle name="Currency 2 4 3 13" xfId="36310" xr:uid="{00000000-0005-0000-0000-000008200000}"/>
    <cellStyle name="Currency 2 4 3 2" xfId="1578" xr:uid="{00000000-0005-0000-0000-000009200000}"/>
    <cellStyle name="Currency 2 4 3 2 10" xfId="36369" xr:uid="{00000000-0005-0000-0000-00000A200000}"/>
    <cellStyle name="Currency 2 4 3 2 2" xfId="2190" xr:uid="{00000000-0005-0000-0000-00000B200000}"/>
    <cellStyle name="Currency 2 4 3 2 2 2" xfId="16252" xr:uid="{00000000-0005-0000-0000-00000C200000}"/>
    <cellStyle name="Currency 2 4 3 2 2 3" xfId="32698" xr:uid="{00000000-0005-0000-0000-00000D200000}"/>
    <cellStyle name="Currency 2 4 3 2 2 4" xfId="34458" xr:uid="{00000000-0005-0000-0000-00000E200000}"/>
    <cellStyle name="Currency 2 4 3 2 2 5" xfId="36890" xr:uid="{00000000-0005-0000-0000-00000F200000}"/>
    <cellStyle name="Currency 2 4 3 2 3" xfId="2385" xr:uid="{00000000-0005-0000-0000-000010200000}"/>
    <cellStyle name="Currency 2 4 3 2 3 2" xfId="16411" xr:uid="{00000000-0005-0000-0000-000011200000}"/>
    <cellStyle name="Currency 2 4 3 2 3 3" xfId="32842" xr:uid="{00000000-0005-0000-0000-000012200000}"/>
    <cellStyle name="Currency 2 4 3 2 3 4" xfId="34602" xr:uid="{00000000-0005-0000-0000-000013200000}"/>
    <cellStyle name="Currency 2 4 3 2 3 5" xfId="37034" xr:uid="{00000000-0005-0000-0000-000014200000}"/>
    <cellStyle name="Currency 2 4 3 2 4" xfId="2008" xr:uid="{00000000-0005-0000-0000-000015200000}"/>
    <cellStyle name="Currency 2 4 3 2 4 2" xfId="16080" xr:uid="{00000000-0005-0000-0000-000016200000}"/>
    <cellStyle name="Currency 2 4 3 2 4 3" xfId="32533" xr:uid="{00000000-0005-0000-0000-000017200000}"/>
    <cellStyle name="Currency 2 4 3 2 4 4" xfId="34293" xr:uid="{00000000-0005-0000-0000-000018200000}"/>
    <cellStyle name="Currency 2 4 3 2 4 5" xfId="36725" xr:uid="{00000000-0005-0000-0000-000019200000}"/>
    <cellStyle name="Currency 2 4 3 2 5" xfId="10895" xr:uid="{00000000-0005-0000-0000-00001A200000}"/>
    <cellStyle name="Currency 2 4 3 2 5 2" xfId="24234" xr:uid="{00000000-0005-0000-0000-00001B200000}"/>
    <cellStyle name="Currency 2 4 3 2 5 3" xfId="33417" xr:uid="{00000000-0005-0000-0000-00001C200000}"/>
    <cellStyle name="Currency 2 4 3 2 5 4" xfId="35177" xr:uid="{00000000-0005-0000-0000-00001D200000}"/>
    <cellStyle name="Currency 2 4 3 2 5 5" xfId="45140" xr:uid="{00000000-0005-0000-0000-00001E200000}"/>
    <cellStyle name="Currency 2 4 3 2 6" xfId="15691" xr:uid="{00000000-0005-0000-0000-00001F200000}"/>
    <cellStyle name="Currency 2 4 3 2 7" xfId="11829" xr:uid="{00000000-0005-0000-0000-000020200000}"/>
    <cellStyle name="Currency 2 4 3 2 8" xfId="32178" xr:uid="{00000000-0005-0000-0000-000021200000}"/>
    <cellStyle name="Currency 2 4 3 2 9" xfId="33938" xr:uid="{00000000-0005-0000-0000-000022200000}"/>
    <cellStyle name="Currency 2 4 3 3" xfId="1630" xr:uid="{00000000-0005-0000-0000-000023200000}"/>
    <cellStyle name="Currency 2 4 3 3 10" xfId="36405" xr:uid="{00000000-0005-0000-0000-000024200000}"/>
    <cellStyle name="Currency 2 4 3 3 2" xfId="2237" xr:uid="{00000000-0005-0000-0000-000025200000}"/>
    <cellStyle name="Currency 2 4 3 3 2 2" xfId="16291" xr:uid="{00000000-0005-0000-0000-000026200000}"/>
    <cellStyle name="Currency 2 4 3 3 2 3" xfId="32733" xr:uid="{00000000-0005-0000-0000-000027200000}"/>
    <cellStyle name="Currency 2 4 3 3 2 4" xfId="34493" xr:uid="{00000000-0005-0000-0000-000028200000}"/>
    <cellStyle name="Currency 2 4 3 3 2 5" xfId="36925" xr:uid="{00000000-0005-0000-0000-000029200000}"/>
    <cellStyle name="Currency 2 4 3 3 3" xfId="2433" xr:uid="{00000000-0005-0000-0000-00002A200000}"/>
    <cellStyle name="Currency 2 4 3 3 3 2" xfId="16449" xr:uid="{00000000-0005-0000-0000-00002B200000}"/>
    <cellStyle name="Currency 2 4 3 3 3 3" xfId="32877" xr:uid="{00000000-0005-0000-0000-00002C200000}"/>
    <cellStyle name="Currency 2 4 3 3 3 4" xfId="34637" xr:uid="{00000000-0005-0000-0000-00002D200000}"/>
    <cellStyle name="Currency 2 4 3 3 3 5" xfId="37069" xr:uid="{00000000-0005-0000-0000-00002E200000}"/>
    <cellStyle name="Currency 2 4 3 3 4" xfId="2044" xr:uid="{00000000-0005-0000-0000-00002F200000}"/>
    <cellStyle name="Currency 2 4 3 3 4 2" xfId="16116" xr:uid="{00000000-0005-0000-0000-000030200000}"/>
    <cellStyle name="Currency 2 4 3 3 4 3" xfId="32569" xr:uid="{00000000-0005-0000-0000-000031200000}"/>
    <cellStyle name="Currency 2 4 3 3 4 4" xfId="34329" xr:uid="{00000000-0005-0000-0000-000032200000}"/>
    <cellStyle name="Currency 2 4 3 3 4 5" xfId="36761" xr:uid="{00000000-0005-0000-0000-000033200000}"/>
    <cellStyle name="Currency 2 4 3 3 5" xfId="10931" xr:uid="{00000000-0005-0000-0000-000034200000}"/>
    <cellStyle name="Currency 2 4 3 3 5 2" xfId="24270" xr:uid="{00000000-0005-0000-0000-000035200000}"/>
    <cellStyle name="Currency 2 4 3 3 5 3" xfId="33453" xr:uid="{00000000-0005-0000-0000-000036200000}"/>
    <cellStyle name="Currency 2 4 3 3 5 4" xfId="35213" xr:uid="{00000000-0005-0000-0000-000037200000}"/>
    <cellStyle name="Currency 2 4 3 3 5 5" xfId="45176" xr:uid="{00000000-0005-0000-0000-000038200000}"/>
    <cellStyle name="Currency 2 4 3 3 6" xfId="15732" xr:uid="{00000000-0005-0000-0000-000039200000}"/>
    <cellStyle name="Currency 2 4 3 3 7" xfId="11865" xr:uid="{00000000-0005-0000-0000-00003A200000}"/>
    <cellStyle name="Currency 2 4 3 3 8" xfId="32214" xr:uid="{00000000-0005-0000-0000-00003B200000}"/>
    <cellStyle name="Currency 2 4 3 3 9" xfId="33974" xr:uid="{00000000-0005-0000-0000-00003C200000}"/>
    <cellStyle name="Currency 2 4 3 4" xfId="1687" xr:uid="{00000000-0005-0000-0000-00003D200000}"/>
    <cellStyle name="Currency 2 4 3 4 10" xfId="36442" xr:uid="{00000000-0005-0000-0000-00003E200000}"/>
    <cellStyle name="Currency 2 4 3 4 2" xfId="2283" xr:uid="{00000000-0005-0000-0000-00003F200000}"/>
    <cellStyle name="Currency 2 4 3 4 2 2" xfId="16328" xr:uid="{00000000-0005-0000-0000-000040200000}"/>
    <cellStyle name="Currency 2 4 3 4 2 3" xfId="32768" xr:uid="{00000000-0005-0000-0000-000041200000}"/>
    <cellStyle name="Currency 2 4 3 4 2 4" xfId="34528" xr:uid="{00000000-0005-0000-0000-000042200000}"/>
    <cellStyle name="Currency 2 4 3 4 2 5" xfId="36960" xr:uid="{00000000-0005-0000-0000-000043200000}"/>
    <cellStyle name="Currency 2 4 3 4 3" xfId="2483" xr:uid="{00000000-0005-0000-0000-000044200000}"/>
    <cellStyle name="Currency 2 4 3 4 3 2" xfId="16489" xr:uid="{00000000-0005-0000-0000-000045200000}"/>
    <cellStyle name="Currency 2 4 3 4 3 3" xfId="32912" xr:uid="{00000000-0005-0000-0000-000046200000}"/>
    <cellStyle name="Currency 2 4 3 4 3 4" xfId="34672" xr:uid="{00000000-0005-0000-0000-000047200000}"/>
    <cellStyle name="Currency 2 4 3 4 3 5" xfId="37104" xr:uid="{00000000-0005-0000-0000-000048200000}"/>
    <cellStyle name="Currency 2 4 3 4 4" xfId="2085" xr:uid="{00000000-0005-0000-0000-000049200000}"/>
    <cellStyle name="Currency 2 4 3 4 4 2" xfId="16157" xr:uid="{00000000-0005-0000-0000-00004A200000}"/>
    <cellStyle name="Currency 2 4 3 4 4 3" xfId="32608" xr:uid="{00000000-0005-0000-0000-00004B200000}"/>
    <cellStyle name="Currency 2 4 3 4 4 4" xfId="34368" xr:uid="{00000000-0005-0000-0000-00004C200000}"/>
    <cellStyle name="Currency 2 4 3 4 4 5" xfId="36800" xr:uid="{00000000-0005-0000-0000-00004D200000}"/>
    <cellStyle name="Currency 2 4 3 4 5" xfId="10969" xr:uid="{00000000-0005-0000-0000-00004E200000}"/>
    <cellStyle name="Currency 2 4 3 4 5 2" xfId="24308" xr:uid="{00000000-0005-0000-0000-00004F200000}"/>
    <cellStyle name="Currency 2 4 3 4 5 3" xfId="33491" xr:uid="{00000000-0005-0000-0000-000050200000}"/>
    <cellStyle name="Currency 2 4 3 4 5 4" xfId="35251" xr:uid="{00000000-0005-0000-0000-000051200000}"/>
    <cellStyle name="Currency 2 4 3 4 5 5" xfId="45214" xr:uid="{00000000-0005-0000-0000-000052200000}"/>
    <cellStyle name="Currency 2 4 3 4 6" xfId="15778" xr:uid="{00000000-0005-0000-0000-000053200000}"/>
    <cellStyle name="Currency 2 4 3 4 7" xfId="11902" xr:uid="{00000000-0005-0000-0000-000054200000}"/>
    <cellStyle name="Currency 2 4 3 4 8" xfId="32251" xr:uid="{00000000-0005-0000-0000-000055200000}"/>
    <cellStyle name="Currency 2 4 3 4 9" xfId="34011" xr:uid="{00000000-0005-0000-0000-000056200000}"/>
    <cellStyle name="Currency 2 4 3 5" xfId="2147" xr:uid="{00000000-0005-0000-0000-000057200000}"/>
    <cellStyle name="Currency 2 4 3 5 2" xfId="10726" xr:uid="{00000000-0005-0000-0000-000058200000}"/>
    <cellStyle name="Currency 2 4 3 5 2 2" xfId="24066" xr:uid="{00000000-0005-0000-0000-000059200000}"/>
    <cellStyle name="Currency 2 4 3 5 2 3" xfId="33249" xr:uid="{00000000-0005-0000-0000-00005A200000}"/>
    <cellStyle name="Currency 2 4 3 5 2 4" xfId="35009" xr:uid="{00000000-0005-0000-0000-00005B200000}"/>
    <cellStyle name="Currency 2 4 3 5 2 5" xfId="44972" xr:uid="{00000000-0005-0000-0000-00005C200000}"/>
    <cellStyle name="Currency 2 4 3 5 3" xfId="16214" xr:uid="{00000000-0005-0000-0000-00005D200000}"/>
    <cellStyle name="Currency 2 4 3 5 4" xfId="32663" xr:uid="{00000000-0005-0000-0000-00005E200000}"/>
    <cellStyle name="Currency 2 4 3 5 5" xfId="34423" xr:uid="{00000000-0005-0000-0000-00005F200000}"/>
    <cellStyle name="Currency 2 4 3 5 6" xfId="36855" xr:uid="{00000000-0005-0000-0000-000060200000}"/>
    <cellStyle name="Currency 2 4 3 6" xfId="2337" xr:uid="{00000000-0005-0000-0000-000061200000}"/>
    <cellStyle name="Currency 2 4 3 6 2" xfId="16372" xr:uid="{00000000-0005-0000-0000-000062200000}"/>
    <cellStyle name="Currency 2 4 3 6 3" xfId="32807" xr:uid="{00000000-0005-0000-0000-000063200000}"/>
    <cellStyle name="Currency 2 4 3 6 4" xfId="34567" xr:uid="{00000000-0005-0000-0000-000064200000}"/>
    <cellStyle name="Currency 2 4 3 6 5" xfId="36999" xr:uid="{00000000-0005-0000-0000-000065200000}"/>
    <cellStyle name="Currency 2 4 3 7" xfId="1949" xr:uid="{00000000-0005-0000-0000-000066200000}"/>
    <cellStyle name="Currency 2 4 3 7 2" xfId="16021" xr:uid="{00000000-0005-0000-0000-000067200000}"/>
    <cellStyle name="Currency 2 4 3 7 3" xfId="32474" xr:uid="{00000000-0005-0000-0000-000068200000}"/>
    <cellStyle name="Currency 2 4 3 7 4" xfId="34234" xr:uid="{00000000-0005-0000-0000-000069200000}"/>
    <cellStyle name="Currency 2 4 3 7 5" xfId="36666" xr:uid="{00000000-0005-0000-0000-00006A200000}"/>
    <cellStyle name="Currency 2 4 3 8" xfId="10836" xr:uid="{00000000-0005-0000-0000-00006B200000}"/>
    <cellStyle name="Currency 2 4 3 8 2" xfId="24175" xr:uid="{00000000-0005-0000-0000-00006C200000}"/>
    <cellStyle name="Currency 2 4 3 8 3" xfId="33358" xr:uid="{00000000-0005-0000-0000-00006D200000}"/>
    <cellStyle name="Currency 2 4 3 8 4" xfId="35118" xr:uid="{00000000-0005-0000-0000-00006E200000}"/>
    <cellStyle name="Currency 2 4 3 8 5" xfId="45081" xr:uid="{00000000-0005-0000-0000-00006F200000}"/>
    <cellStyle name="Currency 2 4 3 9" xfId="15628" xr:uid="{00000000-0005-0000-0000-000070200000}"/>
    <cellStyle name="Currency 2 4 4" xfId="1553" xr:uid="{00000000-0005-0000-0000-000071200000}"/>
    <cellStyle name="Currency 2 4 4 10" xfId="36352" xr:uid="{00000000-0005-0000-0000-000072200000}"/>
    <cellStyle name="Currency 2 4 4 2" xfId="2167" xr:uid="{00000000-0005-0000-0000-000073200000}"/>
    <cellStyle name="Currency 2 4 4 2 2" xfId="16233" xr:uid="{00000000-0005-0000-0000-000074200000}"/>
    <cellStyle name="Currency 2 4 4 2 3" xfId="32681" xr:uid="{00000000-0005-0000-0000-000075200000}"/>
    <cellStyle name="Currency 2 4 4 2 4" xfId="34441" xr:uid="{00000000-0005-0000-0000-000076200000}"/>
    <cellStyle name="Currency 2 4 4 2 5" xfId="36873" xr:uid="{00000000-0005-0000-0000-000077200000}"/>
    <cellStyle name="Currency 2 4 4 3" xfId="2362" xr:uid="{00000000-0005-0000-0000-000078200000}"/>
    <cellStyle name="Currency 2 4 4 3 2" xfId="16393" xr:uid="{00000000-0005-0000-0000-000079200000}"/>
    <cellStyle name="Currency 2 4 4 3 3" xfId="32825" xr:uid="{00000000-0005-0000-0000-00007A200000}"/>
    <cellStyle name="Currency 2 4 4 3 4" xfId="34585" xr:uid="{00000000-0005-0000-0000-00007B200000}"/>
    <cellStyle name="Currency 2 4 4 3 5" xfId="37017" xr:uid="{00000000-0005-0000-0000-00007C200000}"/>
    <cellStyle name="Currency 2 4 4 4" xfId="1991" xr:uid="{00000000-0005-0000-0000-00007D200000}"/>
    <cellStyle name="Currency 2 4 4 4 2" xfId="16063" xr:uid="{00000000-0005-0000-0000-00007E200000}"/>
    <cellStyle name="Currency 2 4 4 4 3" xfId="32516" xr:uid="{00000000-0005-0000-0000-00007F200000}"/>
    <cellStyle name="Currency 2 4 4 4 4" xfId="34276" xr:uid="{00000000-0005-0000-0000-000080200000}"/>
    <cellStyle name="Currency 2 4 4 4 5" xfId="36708" xr:uid="{00000000-0005-0000-0000-000081200000}"/>
    <cellStyle name="Currency 2 4 4 5" xfId="10878" xr:uid="{00000000-0005-0000-0000-000082200000}"/>
    <cellStyle name="Currency 2 4 4 5 2" xfId="24217" xr:uid="{00000000-0005-0000-0000-000083200000}"/>
    <cellStyle name="Currency 2 4 4 5 3" xfId="33400" xr:uid="{00000000-0005-0000-0000-000084200000}"/>
    <cellStyle name="Currency 2 4 4 5 4" xfId="35160" xr:uid="{00000000-0005-0000-0000-000085200000}"/>
    <cellStyle name="Currency 2 4 4 5 5" xfId="45123" xr:uid="{00000000-0005-0000-0000-000086200000}"/>
    <cellStyle name="Currency 2 4 4 6" xfId="15672" xr:uid="{00000000-0005-0000-0000-000087200000}"/>
    <cellStyle name="Currency 2 4 4 7" xfId="11812" xr:uid="{00000000-0005-0000-0000-000088200000}"/>
    <cellStyle name="Currency 2 4 4 8" xfId="32161" xr:uid="{00000000-0005-0000-0000-000089200000}"/>
    <cellStyle name="Currency 2 4 4 9" xfId="33921" xr:uid="{00000000-0005-0000-0000-00008A200000}"/>
    <cellStyle name="Currency 2 4 5" xfId="1605" xr:uid="{00000000-0005-0000-0000-00008B200000}"/>
    <cellStyle name="Currency 2 4 5 10" xfId="36388" xr:uid="{00000000-0005-0000-0000-00008C200000}"/>
    <cellStyle name="Currency 2 4 5 2" xfId="2215" xr:uid="{00000000-0005-0000-0000-00008D200000}"/>
    <cellStyle name="Currency 2 4 5 2 2" xfId="16273" xr:uid="{00000000-0005-0000-0000-00008E200000}"/>
    <cellStyle name="Currency 2 4 5 2 3" xfId="32716" xr:uid="{00000000-0005-0000-0000-00008F200000}"/>
    <cellStyle name="Currency 2 4 5 2 4" xfId="34476" xr:uid="{00000000-0005-0000-0000-000090200000}"/>
    <cellStyle name="Currency 2 4 5 2 5" xfId="36908" xr:uid="{00000000-0005-0000-0000-000091200000}"/>
    <cellStyle name="Currency 2 4 5 3" xfId="2409" xr:uid="{00000000-0005-0000-0000-000092200000}"/>
    <cellStyle name="Currency 2 4 5 3 2" xfId="16429" xr:uid="{00000000-0005-0000-0000-000093200000}"/>
    <cellStyle name="Currency 2 4 5 3 3" xfId="32860" xr:uid="{00000000-0005-0000-0000-000094200000}"/>
    <cellStyle name="Currency 2 4 5 3 4" xfId="34620" xr:uid="{00000000-0005-0000-0000-000095200000}"/>
    <cellStyle name="Currency 2 4 5 3 5" xfId="37052" xr:uid="{00000000-0005-0000-0000-000096200000}"/>
    <cellStyle name="Currency 2 4 5 4" xfId="2027" xr:uid="{00000000-0005-0000-0000-000097200000}"/>
    <cellStyle name="Currency 2 4 5 4 2" xfId="16099" xr:uid="{00000000-0005-0000-0000-000098200000}"/>
    <cellStyle name="Currency 2 4 5 4 3" xfId="32552" xr:uid="{00000000-0005-0000-0000-000099200000}"/>
    <cellStyle name="Currency 2 4 5 4 4" xfId="34312" xr:uid="{00000000-0005-0000-0000-00009A200000}"/>
    <cellStyle name="Currency 2 4 5 4 5" xfId="36744" xr:uid="{00000000-0005-0000-0000-00009B200000}"/>
    <cellStyle name="Currency 2 4 5 5" xfId="10914" xr:uid="{00000000-0005-0000-0000-00009C200000}"/>
    <cellStyle name="Currency 2 4 5 5 2" xfId="24253" xr:uid="{00000000-0005-0000-0000-00009D200000}"/>
    <cellStyle name="Currency 2 4 5 5 3" xfId="33436" xr:uid="{00000000-0005-0000-0000-00009E200000}"/>
    <cellStyle name="Currency 2 4 5 5 4" xfId="35196" xr:uid="{00000000-0005-0000-0000-00009F200000}"/>
    <cellStyle name="Currency 2 4 5 5 5" xfId="45159" xr:uid="{00000000-0005-0000-0000-0000A0200000}"/>
    <cellStyle name="Currency 2 4 5 6" xfId="15713" xr:uid="{00000000-0005-0000-0000-0000A1200000}"/>
    <cellStyle name="Currency 2 4 5 7" xfId="11848" xr:uid="{00000000-0005-0000-0000-0000A2200000}"/>
    <cellStyle name="Currency 2 4 5 8" xfId="32197" xr:uid="{00000000-0005-0000-0000-0000A3200000}"/>
    <cellStyle name="Currency 2 4 5 9" xfId="33957" xr:uid="{00000000-0005-0000-0000-0000A4200000}"/>
    <cellStyle name="Currency 2 4 6" xfId="1657" xr:uid="{00000000-0005-0000-0000-0000A5200000}"/>
    <cellStyle name="Currency 2 4 6 10" xfId="36424" xr:uid="{00000000-0005-0000-0000-0000A6200000}"/>
    <cellStyle name="Currency 2 4 6 2" xfId="2260" xr:uid="{00000000-0005-0000-0000-0000A7200000}"/>
    <cellStyle name="Currency 2 4 6 2 2" xfId="16310" xr:uid="{00000000-0005-0000-0000-0000A8200000}"/>
    <cellStyle name="Currency 2 4 6 2 3" xfId="32751" xr:uid="{00000000-0005-0000-0000-0000A9200000}"/>
    <cellStyle name="Currency 2 4 6 2 4" xfId="34511" xr:uid="{00000000-0005-0000-0000-0000AA200000}"/>
    <cellStyle name="Currency 2 4 6 2 5" xfId="36943" xr:uid="{00000000-0005-0000-0000-0000AB200000}"/>
    <cellStyle name="Currency 2 4 6 3" xfId="2459" xr:uid="{00000000-0005-0000-0000-0000AC200000}"/>
    <cellStyle name="Currency 2 4 6 3 2" xfId="16470" xr:uid="{00000000-0005-0000-0000-0000AD200000}"/>
    <cellStyle name="Currency 2 4 6 3 3" xfId="32895" xr:uid="{00000000-0005-0000-0000-0000AE200000}"/>
    <cellStyle name="Currency 2 4 6 3 4" xfId="34655" xr:uid="{00000000-0005-0000-0000-0000AF200000}"/>
    <cellStyle name="Currency 2 4 6 3 5" xfId="37087" xr:uid="{00000000-0005-0000-0000-0000B0200000}"/>
    <cellStyle name="Currency 2 4 6 4" xfId="2063" xr:uid="{00000000-0005-0000-0000-0000B1200000}"/>
    <cellStyle name="Currency 2 4 6 4 2" xfId="16135" xr:uid="{00000000-0005-0000-0000-0000B2200000}"/>
    <cellStyle name="Currency 2 4 6 4 3" xfId="32588" xr:uid="{00000000-0005-0000-0000-0000B3200000}"/>
    <cellStyle name="Currency 2 4 6 4 4" xfId="34348" xr:uid="{00000000-0005-0000-0000-0000B4200000}"/>
    <cellStyle name="Currency 2 4 6 4 5" xfId="36780" xr:uid="{00000000-0005-0000-0000-0000B5200000}"/>
    <cellStyle name="Currency 2 4 6 5" xfId="10950" xr:uid="{00000000-0005-0000-0000-0000B6200000}"/>
    <cellStyle name="Currency 2 4 6 5 2" xfId="24289" xr:uid="{00000000-0005-0000-0000-0000B7200000}"/>
    <cellStyle name="Currency 2 4 6 5 3" xfId="33472" xr:uid="{00000000-0005-0000-0000-0000B8200000}"/>
    <cellStyle name="Currency 2 4 6 5 4" xfId="35232" xr:uid="{00000000-0005-0000-0000-0000B9200000}"/>
    <cellStyle name="Currency 2 4 6 5 5" xfId="45195" xr:uid="{00000000-0005-0000-0000-0000BA200000}"/>
    <cellStyle name="Currency 2 4 6 6" xfId="15754" xr:uid="{00000000-0005-0000-0000-0000BB200000}"/>
    <cellStyle name="Currency 2 4 6 7" xfId="11884" xr:uid="{00000000-0005-0000-0000-0000BC200000}"/>
    <cellStyle name="Currency 2 4 6 8" xfId="32233" xr:uid="{00000000-0005-0000-0000-0000BD200000}"/>
    <cellStyle name="Currency 2 4 6 9" xfId="33993" xr:uid="{00000000-0005-0000-0000-0000BE200000}"/>
    <cellStyle name="Currency 2 4 7" xfId="2128" xr:uid="{00000000-0005-0000-0000-0000BF200000}"/>
    <cellStyle name="Currency 2 4 7 2" xfId="11004" xr:uid="{00000000-0005-0000-0000-0000C0200000}"/>
    <cellStyle name="Currency 2 4 7 2 2" xfId="24343" xr:uid="{00000000-0005-0000-0000-0000C1200000}"/>
    <cellStyle name="Currency 2 4 7 2 3" xfId="33526" xr:uid="{00000000-0005-0000-0000-0000C2200000}"/>
    <cellStyle name="Currency 2 4 7 2 4" xfId="35286" xr:uid="{00000000-0005-0000-0000-0000C3200000}"/>
    <cellStyle name="Currency 2 4 7 2 5" xfId="45249" xr:uid="{00000000-0005-0000-0000-0000C4200000}"/>
    <cellStyle name="Currency 2 4 7 3" xfId="16195" xr:uid="{00000000-0005-0000-0000-0000C5200000}"/>
    <cellStyle name="Currency 2 4 7 4" xfId="32646" xr:uid="{00000000-0005-0000-0000-0000C6200000}"/>
    <cellStyle name="Currency 2 4 7 5" xfId="34406" xr:uid="{00000000-0005-0000-0000-0000C7200000}"/>
    <cellStyle name="Currency 2 4 7 6" xfId="36838" xr:uid="{00000000-0005-0000-0000-0000C8200000}"/>
    <cellStyle name="Currency 2 4 8" xfId="2315" xr:uid="{00000000-0005-0000-0000-0000C9200000}"/>
    <cellStyle name="Currency 2 4 8 2" xfId="16354" xr:uid="{00000000-0005-0000-0000-0000CA200000}"/>
    <cellStyle name="Currency 2 4 8 3" xfId="32790" xr:uid="{00000000-0005-0000-0000-0000CB200000}"/>
    <cellStyle name="Currency 2 4 8 4" xfId="34550" xr:uid="{00000000-0005-0000-0000-0000CC200000}"/>
    <cellStyle name="Currency 2 4 8 5" xfId="36982" xr:uid="{00000000-0005-0000-0000-0000CD200000}"/>
    <cellStyle name="Currency 2 4 9" xfId="1779" xr:uid="{00000000-0005-0000-0000-0000CE200000}"/>
    <cellStyle name="Currency 2 4 9 2" xfId="15851" xr:uid="{00000000-0005-0000-0000-0000CF200000}"/>
    <cellStyle name="Currency 2 4 9 3" xfId="32306" xr:uid="{00000000-0005-0000-0000-0000D0200000}"/>
    <cellStyle name="Currency 2 4 9 4" xfId="34066" xr:uid="{00000000-0005-0000-0000-0000D1200000}"/>
    <cellStyle name="Currency 2 4 9 5" xfId="36498" xr:uid="{00000000-0005-0000-0000-0000D2200000}"/>
    <cellStyle name="Currency 2 5" xfId="762" xr:uid="{00000000-0005-0000-0000-0000D3200000}"/>
    <cellStyle name="Currency 2 5 10" xfId="10663" xr:uid="{00000000-0005-0000-0000-0000D4200000}"/>
    <cellStyle name="Currency 2 5 10 2" xfId="24003" xr:uid="{00000000-0005-0000-0000-0000D5200000}"/>
    <cellStyle name="Currency 2 5 10 3" xfId="33187" xr:uid="{00000000-0005-0000-0000-0000D6200000}"/>
    <cellStyle name="Currency 2 5 10 4" xfId="34947" xr:uid="{00000000-0005-0000-0000-0000D7200000}"/>
    <cellStyle name="Currency 2 5 10 5" xfId="44910" xr:uid="{00000000-0005-0000-0000-0000D8200000}"/>
    <cellStyle name="Currency 2 5 11" xfId="15050" xr:uid="{00000000-0005-0000-0000-0000D9200000}"/>
    <cellStyle name="Currency 2 5 12" xfId="11186" xr:uid="{00000000-0005-0000-0000-0000DA200000}"/>
    <cellStyle name="Currency 2 5 13" xfId="31958" xr:uid="{00000000-0005-0000-0000-0000DB200000}"/>
    <cellStyle name="Currency 2 5 14" xfId="33659" xr:uid="{00000000-0005-0000-0000-0000DC200000}"/>
    <cellStyle name="Currency 2 5 15" xfId="35832" xr:uid="{00000000-0005-0000-0000-0000DD200000}"/>
    <cellStyle name="Currency 2 5 2" xfId="1341" xr:uid="{00000000-0005-0000-0000-0000DE200000}"/>
    <cellStyle name="Currency 2 5 2 10" xfId="15541" xr:uid="{00000000-0005-0000-0000-0000DF200000}"/>
    <cellStyle name="Currency 2 5 2 11" xfId="11687" xr:uid="{00000000-0005-0000-0000-0000E0200000}"/>
    <cellStyle name="Currency 2 5 2 12" xfId="32040" xr:uid="{00000000-0005-0000-0000-0000E1200000}"/>
    <cellStyle name="Currency 2 5 2 13" xfId="33800" xr:uid="{00000000-0005-0000-0000-0000E2200000}"/>
    <cellStyle name="Currency 2 5 2 14" xfId="36228" xr:uid="{00000000-0005-0000-0000-0000E3200000}"/>
    <cellStyle name="Currency 2 5 2 2" xfId="1516" xr:uid="{00000000-0005-0000-0000-0000E4200000}"/>
    <cellStyle name="Currency 2 5 2 2 10" xfId="11779" xr:uid="{00000000-0005-0000-0000-0000E5200000}"/>
    <cellStyle name="Currency 2 5 2 2 11" xfId="32128" xr:uid="{00000000-0005-0000-0000-0000E6200000}"/>
    <cellStyle name="Currency 2 5 2 2 12" xfId="33888" xr:uid="{00000000-0005-0000-0000-0000E7200000}"/>
    <cellStyle name="Currency 2 5 2 2 13" xfId="36319" xr:uid="{00000000-0005-0000-0000-0000E8200000}"/>
    <cellStyle name="Currency 2 5 2 2 2" xfId="1591" xr:uid="{00000000-0005-0000-0000-0000E9200000}"/>
    <cellStyle name="Currency 2 5 2 2 2 10" xfId="36378" xr:uid="{00000000-0005-0000-0000-0000EA200000}"/>
    <cellStyle name="Currency 2 5 2 2 2 2" xfId="2202" xr:uid="{00000000-0005-0000-0000-0000EB200000}"/>
    <cellStyle name="Currency 2 5 2 2 2 2 2" xfId="16262" xr:uid="{00000000-0005-0000-0000-0000EC200000}"/>
    <cellStyle name="Currency 2 5 2 2 2 2 3" xfId="32707" xr:uid="{00000000-0005-0000-0000-0000ED200000}"/>
    <cellStyle name="Currency 2 5 2 2 2 2 4" xfId="34467" xr:uid="{00000000-0005-0000-0000-0000EE200000}"/>
    <cellStyle name="Currency 2 5 2 2 2 2 5" xfId="36899" xr:uid="{00000000-0005-0000-0000-0000EF200000}"/>
    <cellStyle name="Currency 2 5 2 2 2 3" xfId="2397" xr:uid="{00000000-0005-0000-0000-0000F0200000}"/>
    <cellStyle name="Currency 2 5 2 2 2 3 2" xfId="16420" xr:uid="{00000000-0005-0000-0000-0000F1200000}"/>
    <cellStyle name="Currency 2 5 2 2 2 3 3" xfId="32851" xr:uid="{00000000-0005-0000-0000-0000F2200000}"/>
    <cellStyle name="Currency 2 5 2 2 2 3 4" xfId="34611" xr:uid="{00000000-0005-0000-0000-0000F3200000}"/>
    <cellStyle name="Currency 2 5 2 2 2 3 5" xfId="37043" xr:uid="{00000000-0005-0000-0000-0000F4200000}"/>
    <cellStyle name="Currency 2 5 2 2 2 4" xfId="2017" xr:uid="{00000000-0005-0000-0000-0000F5200000}"/>
    <cellStyle name="Currency 2 5 2 2 2 4 2" xfId="16089" xr:uid="{00000000-0005-0000-0000-0000F6200000}"/>
    <cellStyle name="Currency 2 5 2 2 2 4 3" xfId="32542" xr:uid="{00000000-0005-0000-0000-0000F7200000}"/>
    <cellStyle name="Currency 2 5 2 2 2 4 4" xfId="34302" xr:uid="{00000000-0005-0000-0000-0000F8200000}"/>
    <cellStyle name="Currency 2 5 2 2 2 4 5" xfId="36734" xr:uid="{00000000-0005-0000-0000-0000F9200000}"/>
    <cellStyle name="Currency 2 5 2 2 2 5" xfId="10904" xr:uid="{00000000-0005-0000-0000-0000FA200000}"/>
    <cellStyle name="Currency 2 5 2 2 2 5 2" xfId="24243" xr:uid="{00000000-0005-0000-0000-0000FB200000}"/>
    <cellStyle name="Currency 2 5 2 2 2 5 3" xfId="33426" xr:uid="{00000000-0005-0000-0000-0000FC200000}"/>
    <cellStyle name="Currency 2 5 2 2 2 5 4" xfId="35186" xr:uid="{00000000-0005-0000-0000-0000FD200000}"/>
    <cellStyle name="Currency 2 5 2 2 2 5 5" xfId="45149" xr:uid="{00000000-0005-0000-0000-0000FE200000}"/>
    <cellStyle name="Currency 2 5 2 2 2 6" xfId="15701" xr:uid="{00000000-0005-0000-0000-0000FF200000}"/>
    <cellStyle name="Currency 2 5 2 2 2 7" xfId="11838" xr:uid="{00000000-0005-0000-0000-000000210000}"/>
    <cellStyle name="Currency 2 5 2 2 2 8" xfId="32187" xr:uid="{00000000-0005-0000-0000-000001210000}"/>
    <cellStyle name="Currency 2 5 2 2 2 9" xfId="33947" xr:uid="{00000000-0005-0000-0000-000002210000}"/>
    <cellStyle name="Currency 2 5 2 2 3" xfId="1643" xr:uid="{00000000-0005-0000-0000-000003210000}"/>
    <cellStyle name="Currency 2 5 2 2 3 10" xfId="36414" xr:uid="{00000000-0005-0000-0000-000004210000}"/>
    <cellStyle name="Currency 2 5 2 2 3 2" xfId="2249" xr:uid="{00000000-0005-0000-0000-000005210000}"/>
    <cellStyle name="Currency 2 5 2 2 3 2 2" xfId="16300" xr:uid="{00000000-0005-0000-0000-000006210000}"/>
    <cellStyle name="Currency 2 5 2 2 3 2 3" xfId="32742" xr:uid="{00000000-0005-0000-0000-000007210000}"/>
    <cellStyle name="Currency 2 5 2 2 3 2 4" xfId="34502" xr:uid="{00000000-0005-0000-0000-000008210000}"/>
    <cellStyle name="Currency 2 5 2 2 3 2 5" xfId="36934" xr:uid="{00000000-0005-0000-0000-000009210000}"/>
    <cellStyle name="Currency 2 5 2 2 3 3" xfId="2446" xr:uid="{00000000-0005-0000-0000-00000A210000}"/>
    <cellStyle name="Currency 2 5 2 2 3 3 2" xfId="16459" xr:uid="{00000000-0005-0000-0000-00000B210000}"/>
    <cellStyle name="Currency 2 5 2 2 3 3 3" xfId="32886" xr:uid="{00000000-0005-0000-0000-00000C210000}"/>
    <cellStyle name="Currency 2 5 2 2 3 3 4" xfId="34646" xr:uid="{00000000-0005-0000-0000-00000D210000}"/>
    <cellStyle name="Currency 2 5 2 2 3 3 5" xfId="37078" xr:uid="{00000000-0005-0000-0000-00000E210000}"/>
    <cellStyle name="Currency 2 5 2 2 3 4" xfId="2053" xr:uid="{00000000-0005-0000-0000-00000F210000}"/>
    <cellStyle name="Currency 2 5 2 2 3 4 2" xfId="16125" xr:uid="{00000000-0005-0000-0000-000010210000}"/>
    <cellStyle name="Currency 2 5 2 2 3 4 3" xfId="32578" xr:uid="{00000000-0005-0000-0000-000011210000}"/>
    <cellStyle name="Currency 2 5 2 2 3 4 4" xfId="34338" xr:uid="{00000000-0005-0000-0000-000012210000}"/>
    <cellStyle name="Currency 2 5 2 2 3 4 5" xfId="36770" xr:uid="{00000000-0005-0000-0000-000013210000}"/>
    <cellStyle name="Currency 2 5 2 2 3 5" xfId="10940" xr:uid="{00000000-0005-0000-0000-000014210000}"/>
    <cellStyle name="Currency 2 5 2 2 3 5 2" xfId="24279" xr:uid="{00000000-0005-0000-0000-000015210000}"/>
    <cellStyle name="Currency 2 5 2 2 3 5 3" xfId="33462" xr:uid="{00000000-0005-0000-0000-000016210000}"/>
    <cellStyle name="Currency 2 5 2 2 3 5 4" xfId="35222" xr:uid="{00000000-0005-0000-0000-000017210000}"/>
    <cellStyle name="Currency 2 5 2 2 3 5 5" xfId="45185" xr:uid="{00000000-0005-0000-0000-000018210000}"/>
    <cellStyle name="Currency 2 5 2 2 3 6" xfId="15742" xr:uid="{00000000-0005-0000-0000-000019210000}"/>
    <cellStyle name="Currency 2 5 2 2 3 7" xfId="11874" xr:uid="{00000000-0005-0000-0000-00001A210000}"/>
    <cellStyle name="Currency 2 5 2 2 3 8" xfId="32223" xr:uid="{00000000-0005-0000-0000-00001B210000}"/>
    <cellStyle name="Currency 2 5 2 2 3 9" xfId="33983" xr:uid="{00000000-0005-0000-0000-00001C210000}"/>
    <cellStyle name="Currency 2 5 2 2 4" xfId="1700" xr:uid="{00000000-0005-0000-0000-00001D210000}"/>
    <cellStyle name="Currency 2 5 2 2 4 10" xfId="36451" xr:uid="{00000000-0005-0000-0000-00001E210000}"/>
    <cellStyle name="Currency 2 5 2 2 4 2" xfId="2296" xr:uid="{00000000-0005-0000-0000-00001F210000}"/>
    <cellStyle name="Currency 2 5 2 2 4 2 2" xfId="16337" xr:uid="{00000000-0005-0000-0000-000020210000}"/>
    <cellStyle name="Currency 2 5 2 2 4 2 3" xfId="32777" xr:uid="{00000000-0005-0000-0000-000021210000}"/>
    <cellStyle name="Currency 2 5 2 2 4 2 4" xfId="34537" xr:uid="{00000000-0005-0000-0000-000022210000}"/>
    <cellStyle name="Currency 2 5 2 2 4 2 5" xfId="36969" xr:uid="{00000000-0005-0000-0000-000023210000}"/>
    <cellStyle name="Currency 2 5 2 2 4 3" xfId="2496" xr:uid="{00000000-0005-0000-0000-000024210000}"/>
    <cellStyle name="Currency 2 5 2 2 4 3 2" xfId="16498" xr:uid="{00000000-0005-0000-0000-000025210000}"/>
    <cellStyle name="Currency 2 5 2 2 4 3 3" xfId="32921" xr:uid="{00000000-0005-0000-0000-000026210000}"/>
    <cellStyle name="Currency 2 5 2 2 4 3 4" xfId="34681" xr:uid="{00000000-0005-0000-0000-000027210000}"/>
    <cellStyle name="Currency 2 5 2 2 4 3 5" xfId="37113" xr:uid="{00000000-0005-0000-0000-000028210000}"/>
    <cellStyle name="Currency 2 5 2 2 4 4" xfId="2094" xr:uid="{00000000-0005-0000-0000-000029210000}"/>
    <cellStyle name="Currency 2 5 2 2 4 4 2" xfId="16166" xr:uid="{00000000-0005-0000-0000-00002A210000}"/>
    <cellStyle name="Currency 2 5 2 2 4 4 3" xfId="32617" xr:uid="{00000000-0005-0000-0000-00002B210000}"/>
    <cellStyle name="Currency 2 5 2 2 4 4 4" xfId="34377" xr:uid="{00000000-0005-0000-0000-00002C210000}"/>
    <cellStyle name="Currency 2 5 2 2 4 4 5" xfId="36809" xr:uid="{00000000-0005-0000-0000-00002D210000}"/>
    <cellStyle name="Currency 2 5 2 2 4 5" xfId="10978" xr:uid="{00000000-0005-0000-0000-00002E210000}"/>
    <cellStyle name="Currency 2 5 2 2 4 5 2" xfId="24317" xr:uid="{00000000-0005-0000-0000-00002F210000}"/>
    <cellStyle name="Currency 2 5 2 2 4 5 3" xfId="33500" xr:uid="{00000000-0005-0000-0000-000030210000}"/>
    <cellStyle name="Currency 2 5 2 2 4 5 4" xfId="35260" xr:uid="{00000000-0005-0000-0000-000031210000}"/>
    <cellStyle name="Currency 2 5 2 2 4 5 5" xfId="45223" xr:uid="{00000000-0005-0000-0000-000032210000}"/>
    <cellStyle name="Currency 2 5 2 2 4 6" xfId="15788" xr:uid="{00000000-0005-0000-0000-000033210000}"/>
    <cellStyle name="Currency 2 5 2 2 4 7" xfId="11911" xr:uid="{00000000-0005-0000-0000-000034210000}"/>
    <cellStyle name="Currency 2 5 2 2 4 8" xfId="32260" xr:uid="{00000000-0005-0000-0000-000035210000}"/>
    <cellStyle name="Currency 2 5 2 2 4 9" xfId="34020" xr:uid="{00000000-0005-0000-0000-000036210000}"/>
    <cellStyle name="Currency 2 5 2 2 5" xfId="2157" xr:uid="{00000000-0005-0000-0000-000037210000}"/>
    <cellStyle name="Currency 2 5 2 2 5 2" xfId="10490" xr:uid="{00000000-0005-0000-0000-000038210000}"/>
    <cellStyle name="Currency 2 5 2 2 5 2 2" xfId="23865" xr:uid="{00000000-0005-0000-0000-000039210000}"/>
    <cellStyle name="Currency 2 5 2 2 5 2 3" xfId="33131" xr:uid="{00000000-0005-0000-0000-00003A210000}"/>
    <cellStyle name="Currency 2 5 2 2 5 2 4" xfId="34891" xr:uid="{00000000-0005-0000-0000-00003B210000}"/>
    <cellStyle name="Currency 2 5 2 2 5 2 5" xfId="44854" xr:uid="{00000000-0005-0000-0000-00003C210000}"/>
    <cellStyle name="Currency 2 5 2 2 5 3" xfId="16223" xr:uid="{00000000-0005-0000-0000-00003D210000}"/>
    <cellStyle name="Currency 2 5 2 2 5 4" xfId="32672" xr:uid="{00000000-0005-0000-0000-00003E210000}"/>
    <cellStyle name="Currency 2 5 2 2 5 5" xfId="34432" xr:uid="{00000000-0005-0000-0000-00003F210000}"/>
    <cellStyle name="Currency 2 5 2 2 5 6" xfId="36864" xr:uid="{00000000-0005-0000-0000-000040210000}"/>
    <cellStyle name="Currency 2 5 2 2 6" xfId="2350" xr:uid="{00000000-0005-0000-0000-000041210000}"/>
    <cellStyle name="Currency 2 5 2 2 6 2" xfId="16382" xr:uid="{00000000-0005-0000-0000-000042210000}"/>
    <cellStyle name="Currency 2 5 2 2 6 3" xfId="32816" xr:uid="{00000000-0005-0000-0000-000043210000}"/>
    <cellStyle name="Currency 2 5 2 2 6 4" xfId="34576" xr:uid="{00000000-0005-0000-0000-000044210000}"/>
    <cellStyle name="Currency 2 5 2 2 6 5" xfId="37008" xr:uid="{00000000-0005-0000-0000-000045210000}"/>
    <cellStyle name="Currency 2 5 2 2 7" xfId="1958" xr:uid="{00000000-0005-0000-0000-000046210000}"/>
    <cellStyle name="Currency 2 5 2 2 7 2" xfId="16030" xr:uid="{00000000-0005-0000-0000-000047210000}"/>
    <cellStyle name="Currency 2 5 2 2 7 3" xfId="32483" xr:uid="{00000000-0005-0000-0000-000048210000}"/>
    <cellStyle name="Currency 2 5 2 2 7 4" xfId="34243" xr:uid="{00000000-0005-0000-0000-000049210000}"/>
    <cellStyle name="Currency 2 5 2 2 7 5" xfId="36675" xr:uid="{00000000-0005-0000-0000-00004A210000}"/>
    <cellStyle name="Currency 2 5 2 2 8" xfId="10845" xr:uid="{00000000-0005-0000-0000-00004B210000}"/>
    <cellStyle name="Currency 2 5 2 2 8 2" xfId="24184" xr:uid="{00000000-0005-0000-0000-00004C210000}"/>
    <cellStyle name="Currency 2 5 2 2 8 3" xfId="33367" xr:uid="{00000000-0005-0000-0000-00004D210000}"/>
    <cellStyle name="Currency 2 5 2 2 8 4" xfId="35127" xr:uid="{00000000-0005-0000-0000-00004E210000}"/>
    <cellStyle name="Currency 2 5 2 2 8 5" xfId="45090" xr:uid="{00000000-0005-0000-0000-00004F210000}"/>
    <cellStyle name="Currency 2 5 2 2 9" xfId="15638" xr:uid="{00000000-0005-0000-0000-000050210000}"/>
    <cellStyle name="Currency 2 5 2 3" xfId="1566" xr:uid="{00000000-0005-0000-0000-000051210000}"/>
    <cellStyle name="Currency 2 5 2 3 10" xfId="36361" xr:uid="{00000000-0005-0000-0000-000052210000}"/>
    <cellStyle name="Currency 2 5 2 3 2" xfId="2179" xr:uid="{00000000-0005-0000-0000-000053210000}"/>
    <cellStyle name="Currency 2 5 2 3 2 2" xfId="16243" xr:uid="{00000000-0005-0000-0000-000054210000}"/>
    <cellStyle name="Currency 2 5 2 3 2 3" xfId="32690" xr:uid="{00000000-0005-0000-0000-000055210000}"/>
    <cellStyle name="Currency 2 5 2 3 2 4" xfId="34450" xr:uid="{00000000-0005-0000-0000-000056210000}"/>
    <cellStyle name="Currency 2 5 2 3 2 5" xfId="36882" xr:uid="{00000000-0005-0000-0000-000057210000}"/>
    <cellStyle name="Currency 2 5 2 3 3" xfId="2374" xr:uid="{00000000-0005-0000-0000-000058210000}"/>
    <cellStyle name="Currency 2 5 2 3 3 2" xfId="16403" xr:uid="{00000000-0005-0000-0000-000059210000}"/>
    <cellStyle name="Currency 2 5 2 3 3 3" xfId="32834" xr:uid="{00000000-0005-0000-0000-00005A210000}"/>
    <cellStyle name="Currency 2 5 2 3 3 4" xfId="34594" xr:uid="{00000000-0005-0000-0000-00005B210000}"/>
    <cellStyle name="Currency 2 5 2 3 3 5" xfId="37026" xr:uid="{00000000-0005-0000-0000-00005C210000}"/>
    <cellStyle name="Currency 2 5 2 3 4" xfId="2000" xr:uid="{00000000-0005-0000-0000-00005D210000}"/>
    <cellStyle name="Currency 2 5 2 3 4 2" xfId="16072" xr:uid="{00000000-0005-0000-0000-00005E210000}"/>
    <cellStyle name="Currency 2 5 2 3 4 3" xfId="32525" xr:uid="{00000000-0005-0000-0000-00005F210000}"/>
    <cellStyle name="Currency 2 5 2 3 4 4" xfId="34285" xr:uid="{00000000-0005-0000-0000-000060210000}"/>
    <cellStyle name="Currency 2 5 2 3 4 5" xfId="36717" xr:uid="{00000000-0005-0000-0000-000061210000}"/>
    <cellStyle name="Currency 2 5 2 3 5" xfId="10887" xr:uid="{00000000-0005-0000-0000-000062210000}"/>
    <cellStyle name="Currency 2 5 2 3 5 2" xfId="24226" xr:uid="{00000000-0005-0000-0000-000063210000}"/>
    <cellStyle name="Currency 2 5 2 3 5 3" xfId="33409" xr:uid="{00000000-0005-0000-0000-000064210000}"/>
    <cellStyle name="Currency 2 5 2 3 5 4" xfId="35169" xr:uid="{00000000-0005-0000-0000-000065210000}"/>
    <cellStyle name="Currency 2 5 2 3 5 5" xfId="45132" xr:uid="{00000000-0005-0000-0000-000066210000}"/>
    <cellStyle name="Currency 2 5 2 3 6" xfId="15682" xr:uid="{00000000-0005-0000-0000-000067210000}"/>
    <cellStyle name="Currency 2 5 2 3 7" xfId="11821" xr:uid="{00000000-0005-0000-0000-000068210000}"/>
    <cellStyle name="Currency 2 5 2 3 8" xfId="32170" xr:uid="{00000000-0005-0000-0000-000069210000}"/>
    <cellStyle name="Currency 2 5 2 3 9" xfId="33930" xr:uid="{00000000-0005-0000-0000-00006A210000}"/>
    <cellStyle name="Currency 2 5 2 4" xfId="1618" xr:uid="{00000000-0005-0000-0000-00006B210000}"/>
    <cellStyle name="Currency 2 5 2 4 10" xfId="36397" xr:uid="{00000000-0005-0000-0000-00006C210000}"/>
    <cellStyle name="Currency 2 5 2 4 2" xfId="2226" xr:uid="{00000000-0005-0000-0000-00006D210000}"/>
    <cellStyle name="Currency 2 5 2 4 2 2" xfId="16282" xr:uid="{00000000-0005-0000-0000-00006E210000}"/>
    <cellStyle name="Currency 2 5 2 4 2 3" xfId="32725" xr:uid="{00000000-0005-0000-0000-00006F210000}"/>
    <cellStyle name="Currency 2 5 2 4 2 4" xfId="34485" xr:uid="{00000000-0005-0000-0000-000070210000}"/>
    <cellStyle name="Currency 2 5 2 4 2 5" xfId="36917" xr:uid="{00000000-0005-0000-0000-000071210000}"/>
    <cellStyle name="Currency 2 5 2 4 3" xfId="2422" xr:uid="{00000000-0005-0000-0000-000072210000}"/>
    <cellStyle name="Currency 2 5 2 4 3 2" xfId="16440" xr:uid="{00000000-0005-0000-0000-000073210000}"/>
    <cellStyle name="Currency 2 5 2 4 3 3" xfId="32869" xr:uid="{00000000-0005-0000-0000-000074210000}"/>
    <cellStyle name="Currency 2 5 2 4 3 4" xfId="34629" xr:uid="{00000000-0005-0000-0000-000075210000}"/>
    <cellStyle name="Currency 2 5 2 4 3 5" xfId="37061" xr:uid="{00000000-0005-0000-0000-000076210000}"/>
    <cellStyle name="Currency 2 5 2 4 4" xfId="2036" xr:uid="{00000000-0005-0000-0000-000077210000}"/>
    <cellStyle name="Currency 2 5 2 4 4 2" xfId="16108" xr:uid="{00000000-0005-0000-0000-000078210000}"/>
    <cellStyle name="Currency 2 5 2 4 4 3" xfId="32561" xr:uid="{00000000-0005-0000-0000-000079210000}"/>
    <cellStyle name="Currency 2 5 2 4 4 4" xfId="34321" xr:uid="{00000000-0005-0000-0000-00007A210000}"/>
    <cellStyle name="Currency 2 5 2 4 4 5" xfId="36753" xr:uid="{00000000-0005-0000-0000-00007B210000}"/>
    <cellStyle name="Currency 2 5 2 4 5" xfId="10923" xr:uid="{00000000-0005-0000-0000-00007C210000}"/>
    <cellStyle name="Currency 2 5 2 4 5 2" xfId="24262" xr:uid="{00000000-0005-0000-0000-00007D210000}"/>
    <cellStyle name="Currency 2 5 2 4 5 3" xfId="33445" xr:uid="{00000000-0005-0000-0000-00007E210000}"/>
    <cellStyle name="Currency 2 5 2 4 5 4" xfId="35205" xr:uid="{00000000-0005-0000-0000-00007F210000}"/>
    <cellStyle name="Currency 2 5 2 4 5 5" xfId="45168" xr:uid="{00000000-0005-0000-0000-000080210000}"/>
    <cellStyle name="Currency 2 5 2 4 6" xfId="15723" xr:uid="{00000000-0005-0000-0000-000081210000}"/>
    <cellStyle name="Currency 2 5 2 4 7" xfId="11857" xr:uid="{00000000-0005-0000-0000-000082210000}"/>
    <cellStyle name="Currency 2 5 2 4 8" xfId="32206" xr:uid="{00000000-0005-0000-0000-000083210000}"/>
    <cellStyle name="Currency 2 5 2 4 9" xfId="33966" xr:uid="{00000000-0005-0000-0000-000084210000}"/>
    <cellStyle name="Currency 2 5 2 5" xfId="1675" xr:uid="{00000000-0005-0000-0000-000085210000}"/>
    <cellStyle name="Currency 2 5 2 5 10" xfId="36434" xr:uid="{00000000-0005-0000-0000-000086210000}"/>
    <cellStyle name="Currency 2 5 2 5 2" xfId="2272" xr:uid="{00000000-0005-0000-0000-000087210000}"/>
    <cellStyle name="Currency 2 5 2 5 2 2" xfId="16320" xr:uid="{00000000-0005-0000-0000-000088210000}"/>
    <cellStyle name="Currency 2 5 2 5 2 3" xfId="32760" xr:uid="{00000000-0005-0000-0000-000089210000}"/>
    <cellStyle name="Currency 2 5 2 5 2 4" xfId="34520" xr:uid="{00000000-0005-0000-0000-00008A210000}"/>
    <cellStyle name="Currency 2 5 2 5 2 5" xfId="36952" xr:uid="{00000000-0005-0000-0000-00008B210000}"/>
    <cellStyle name="Currency 2 5 2 5 3" xfId="2471" xr:uid="{00000000-0005-0000-0000-00008C210000}"/>
    <cellStyle name="Currency 2 5 2 5 3 2" xfId="16480" xr:uid="{00000000-0005-0000-0000-00008D210000}"/>
    <cellStyle name="Currency 2 5 2 5 3 3" xfId="32904" xr:uid="{00000000-0005-0000-0000-00008E210000}"/>
    <cellStyle name="Currency 2 5 2 5 3 4" xfId="34664" xr:uid="{00000000-0005-0000-0000-00008F210000}"/>
    <cellStyle name="Currency 2 5 2 5 3 5" xfId="37096" xr:uid="{00000000-0005-0000-0000-000090210000}"/>
    <cellStyle name="Currency 2 5 2 5 4" xfId="2077" xr:uid="{00000000-0005-0000-0000-000091210000}"/>
    <cellStyle name="Currency 2 5 2 5 4 2" xfId="16149" xr:uid="{00000000-0005-0000-0000-000092210000}"/>
    <cellStyle name="Currency 2 5 2 5 4 3" xfId="32600" xr:uid="{00000000-0005-0000-0000-000093210000}"/>
    <cellStyle name="Currency 2 5 2 5 4 4" xfId="34360" xr:uid="{00000000-0005-0000-0000-000094210000}"/>
    <cellStyle name="Currency 2 5 2 5 4 5" xfId="36792" xr:uid="{00000000-0005-0000-0000-000095210000}"/>
    <cellStyle name="Currency 2 5 2 5 5" xfId="10961" xr:uid="{00000000-0005-0000-0000-000096210000}"/>
    <cellStyle name="Currency 2 5 2 5 5 2" xfId="24300" xr:uid="{00000000-0005-0000-0000-000097210000}"/>
    <cellStyle name="Currency 2 5 2 5 5 3" xfId="33483" xr:uid="{00000000-0005-0000-0000-000098210000}"/>
    <cellStyle name="Currency 2 5 2 5 5 4" xfId="35243" xr:uid="{00000000-0005-0000-0000-000099210000}"/>
    <cellStyle name="Currency 2 5 2 5 5 5" xfId="45206" xr:uid="{00000000-0005-0000-0000-00009A210000}"/>
    <cellStyle name="Currency 2 5 2 5 6" xfId="15769" xr:uid="{00000000-0005-0000-0000-00009B210000}"/>
    <cellStyle name="Currency 2 5 2 5 7" xfId="11894" xr:uid="{00000000-0005-0000-0000-00009C210000}"/>
    <cellStyle name="Currency 2 5 2 5 8" xfId="32243" xr:uid="{00000000-0005-0000-0000-00009D210000}"/>
    <cellStyle name="Currency 2 5 2 5 9" xfId="34003" xr:uid="{00000000-0005-0000-0000-00009E210000}"/>
    <cellStyle name="Currency 2 5 2 6" xfId="2138" xr:uid="{00000000-0005-0000-0000-00009F210000}"/>
    <cellStyle name="Currency 2 5 2 6 2" xfId="11009" xr:uid="{00000000-0005-0000-0000-0000A0210000}"/>
    <cellStyle name="Currency 2 5 2 6 2 2" xfId="24348" xr:uid="{00000000-0005-0000-0000-0000A1210000}"/>
    <cellStyle name="Currency 2 5 2 6 2 3" xfId="33530" xr:uid="{00000000-0005-0000-0000-0000A2210000}"/>
    <cellStyle name="Currency 2 5 2 6 2 4" xfId="35290" xr:uid="{00000000-0005-0000-0000-0000A3210000}"/>
    <cellStyle name="Currency 2 5 2 6 2 5" xfId="45253" xr:uid="{00000000-0005-0000-0000-0000A4210000}"/>
    <cellStyle name="Currency 2 5 2 6 3" xfId="16205" xr:uid="{00000000-0005-0000-0000-0000A5210000}"/>
    <cellStyle name="Currency 2 5 2 6 4" xfId="32655" xr:uid="{00000000-0005-0000-0000-0000A6210000}"/>
    <cellStyle name="Currency 2 5 2 6 5" xfId="34415" xr:uid="{00000000-0005-0000-0000-0000A7210000}"/>
    <cellStyle name="Currency 2 5 2 6 6" xfId="36847" xr:uid="{00000000-0005-0000-0000-0000A8210000}"/>
    <cellStyle name="Currency 2 5 2 7" xfId="2326" xr:uid="{00000000-0005-0000-0000-0000A9210000}"/>
    <cellStyle name="Currency 2 5 2 7 2" xfId="16363" xr:uid="{00000000-0005-0000-0000-0000AA210000}"/>
    <cellStyle name="Currency 2 5 2 7 3" xfId="32799" xr:uid="{00000000-0005-0000-0000-0000AB210000}"/>
    <cellStyle name="Currency 2 5 2 7 4" xfId="34559" xr:uid="{00000000-0005-0000-0000-0000AC210000}"/>
    <cellStyle name="Currency 2 5 2 7 5" xfId="36991" xr:uid="{00000000-0005-0000-0000-0000AD210000}"/>
    <cellStyle name="Currency 2 5 2 8" xfId="1868" xr:uid="{00000000-0005-0000-0000-0000AE210000}"/>
    <cellStyle name="Currency 2 5 2 8 2" xfId="15940" xr:uid="{00000000-0005-0000-0000-0000AF210000}"/>
    <cellStyle name="Currency 2 5 2 8 3" xfId="32393" xr:uid="{00000000-0005-0000-0000-0000B0210000}"/>
    <cellStyle name="Currency 2 5 2 8 4" xfId="34153" xr:uid="{00000000-0005-0000-0000-0000B1210000}"/>
    <cellStyle name="Currency 2 5 2 8 5" xfId="36585" xr:uid="{00000000-0005-0000-0000-0000B2210000}"/>
    <cellStyle name="Currency 2 5 2 9" xfId="10757" xr:uid="{00000000-0005-0000-0000-0000B3210000}"/>
    <cellStyle name="Currency 2 5 2 9 2" xfId="24096" xr:uid="{00000000-0005-0000-0000-0000B4210000}"/>
    <cellStyle name="Currency 2 5 2 9 3" xfId="33279" xr:uid="{00000000-0005-0000-0000-0000B5210000}"/>
    <cellStyle name="Currency 2 5 2 9 4" xfId="35039" xr:uid="{00000000-0005-0000-0000-0000B6210000}"/>
    <cellStyle name="Currency 2 5 2 9 5" xfId="45002" xr:uid="{00000000-0005-0000-0000-0000B7210000}"/>
    <cellStyle name="Currency 2 5 3" xfId="1504" xr:uid="{00000000-0005-0000-0000-0000B8210000}"/>
    <cellStyle name="Currency 2 5 3 10" xfId="11771" xr:uid="{00000000-0005-0000-0000-0000B9210000}"/>
    <cellStyle name="Currency 2 5 3 11" xfId="32120" xr:uid="{00000000-0005-0000-0000-0000BA210000}"/>
    <cellStyle name="Currency 2 5 3 12" xfId="33880" xr:uid="{00000000-0005-0000-0000-0000BB210000}"/>
    <cellStyle name="Currency 2 5 3 13" xfId="36311" xr:uid="{00000000-0005-0000-0000-0000BC210000}"/>
    <cellStyle name="Currency 2 5 3 2" xfId="1579" xr:uid="{00000000-0005-0000-0000-0000BD210000}"/>
    <cellStyle name="Currency 2 5 3 2 10" xfId="36370" xr:uid="{00000000-0005-0000-0000-0000BE210000}"/>
    <cellStyle name="Currency 2 5 3 2 2" xfId="2191" xr:uid="{00000000-0005-0000-0000-0000BF210000}"/>
    <cellStyle name="Currency 2 5 3 2 2 2" xfId="16253" xr:uid="{00000000-0005-0000-0000-0000C0210000}"/>
    <cellStyle name="Currency 2 5 3 2 2 3" xfId="32699" xr:uid="{00000000-0005-0000-0000-0000C1210000}"/>
    <cellStyle name="Currency 2 5 3 2 2 4" xfId="34459" xr:uid="{00000000-0005-0000-0000-0000C2210000}"/>
    <cellStyle name="Currency 2 5 3 2 2 5" xfId="36891" xr:uid="{00000000-0005-0000-0000-0000C3210000}"/>
    <cellStyle name="Currency 2 5 3 2 3" xfId="2386" xr:uid="{00000000-0005-0000-0000-0000C4210000}"/>
    <cellStyle name="Currency 2 5 3 2 3 2" xfId="16412" xr:uid="{00000000-0005-0000-0000-0000C5210000}"/>
    <cellStyle name="Currency 2 5 3 2 3 3" xfId="32843" xr:uid="{00000000-0005-0000-0000-0000C6210000}"/>
    <cellStyle name="Currency 2 5 3 2 3 4" xfId="34603" xr:uid="{00000000-0005-0000-0000-0000C7210000}"/>
    <cellStyle name="Currency 2 5 3 2 3 5" xfId="37035" xr:uid="{00000000-0005-0000-0000-0000C8210000}"/>
    <cellStyle name="Currency 2 5 3 2 4" xfId="2009" xr:uid="{00000000-0005-0000-0000-0000C9210000}"/>
    <cellStyle name="Currency 2 5 3 2 4 2" xfId="16081" xr:uid="{00000000-0005-0000-0000-0000CA210000}"/>
    <cellStyle name="Currency 2 5 3 2 4 3" xfId="32534" xr:uid="{00000000-0005-0000-0000-0000CB210000}"/>
    <cellStyle name="Currency 2 5 3 2 4 4" xfId="34294" xr:uid="{00000000-0005-0000-0000-0000CC210000}"/>
    <cellStyle name="Currency 2 5 3 2 4 5" xfId="36726" xr:uid="{00000000-0005-0000-0000-0000CD210000}"/>
    <cellStyle name="Currency 2 5 3 2 5" xfId="10896" xr:uid="{00000000-0005-0000-0000-0000CE210000}"/>
    <cellStyle name="Currency 2 5 3 2 5 2" xfId="24235" xr:uid="{00000000-0005-0000-0000-0000CF210000}"/>
    <cellStyle name="Currency 2 5 3 2 5 3" xfId="33418" xr:uid="{00000000-0005-0000-0000-0000D0210000}"/>
    <cellStyle name="Currency 2 5 3 2 5 4" xfId="35178" xr:uid="{00000000-0005-0000-0000-0000D1210000}"/>
    <cellStyle name="Currency 2 5 3 2 5 5" xfId="45141" xr:uid="{00000000-0005-0000-0000-0000D2210000}"/>
    <cellStyle name="Currency 2 5 3 2 6" xfId="15692" xr:uid="{00000000-0005-0000-0000-0000D3210000}"/>
    <cellStyle name="Currency 2 5 3 2 7" xfId="11830" xr:uid="{00000000-0005-0000-0000-0000D4210000}"/>
    <cellStyle name="Currency 2 5 3 2 8" xfId="32179" xr:uid="{00000000-0005-0000-0000-0000D5210000}"/>
    <cellStyle name="Currency 2 5 3 2 9" xfId="33939" xr:uid="{00000000-0005-0000-0000-0000D6210000}"/>
    <cellStyle name="Currency 2 5 3 3" xfId="1631" xr:uid="{00000000-0005-0000-0000-0000D7210000}"/>
    <cellStyle name="Currency 2 5 3 3 10" xfId="36406" xr:uid="{00000000-0005-0000-0000-0000D8210000}"/>
    <cellStyle name="Currency 2 5 3 3 2" xfId="2238" xr:uid="{00000000-0005-0000-0000-0000D9210000}"/>
    <cellStyle name="Currency 2 5 3 3 2 2" xfId="16292" xr:uid="{00000000-0005-0000-0000-0000DA210000}"/>
    <cellStyle name="Currency 2 5 3 3 2 3" xfId="32734" xr:uid="{00000000-0005-0000-0000-0000DB210000}"/>
    <cellStyle name="Currency 2 5 3 3 2 4" xfId="34494" xr:uid="{00000000-0005-0000-0000-0000DC210000}"/>
    <cellStyle name="Currency 2 5 3 3 2 5" xfId="36926" xr:uid="{00000000-0005-0000-0000-0000DD210000}"/>
    <cellStyle name="Currency 2 5 3 3 3" xfId="2434" xr:uid="{00000000-0005-0000-0000-0000DE210000}"/>
    <cellStyle name="Currency 2 5 3 3 3 2" xfId="16450" xr:uid="{00000000-0005-0000-0000-0000DF210000}"/>
    <cellStyle name="Currency 2 5 3 3 3 3" xfId="32878" xr:uid="{00000000-0005-0000-0000-0000E0210000}"/>
    <cellStyle name="Currency 2 5 3 3 3 4" xfId="34638" xr:uid="{00000000-0005-0000-0000-0000E1210000}"/>
    <cellStyle name="Currency 2 5 3 3 3 5" xfId="37070" xr:uid="{00000000-0005-0000-0000-0000E2210000}"/>
    <cellStyle name="Currency 2 5 3 3 4" xfId="2045" xr:uid="{00000000-0005-0000-0000-0000E3210000}"/>
    <cellStyle name="Currency 2 5 3 3 4 2" xfId="16117" xr:uid="{00000000-0005-0000-0000-0000E4210000}"/>
    <cellStyle name="Currency 2 5 3 3 4 3" xfId="32570" xr:uid="{00000000-0005-0000-0000-0000E5210000}"/>
    <cellStyle name="Currency 2 5 3 3 4 4" xfId="34330" xr:uid="{00000000-0005-0000-0000-0000E6210000}"/>
    <cellStyle name="Currency 2 5 3 3 4 5" xfId="36762" xr:uid="{00000000-0005-0000-0000-0000E7210000}"/>
    <cellStyle name="Currency 2 5 3 3 5" xfId="10932" xr:uid="{00000000-0005-0000-0000-0000E8210000}"/>
    <cellStyle name="Currency 2 5 3 3 5 2" xfId="24271" xr:uid="{00000000-0005-0000-0000-0000E9210000}"/>
    <cellStyle name="Currency 2 5 3 3 5 3" xfId="33454" xr:uid="{00000000-0005-0000-0000-0000EA210000}"/>
    <cellStyle name="Currency 2 5 3 3 5 4" xfId="35214" xr:uid="{00000000-0005-0000-0000-0000EB210000}"/>
    <cellStyle name="Currency 2 5 3 3 5 5" xfId="45177" xr:uid="{00000000-0005-0000-0000-0000EC210000}"/>
    <cellStyle name="Currency 2 5 3 3 6" xfId="15733" xr:uid="{00000000-0005-0000-0000-0000ED210000}"/>
    <cellStyle name="Currency 2 5 3 3 7" xfId="11866" xr:uid="{00000000-0005-0000-0000-0000EE210000}"/>
    <cellStyle name="Currency 2 5 3 3 8" xfId="32215" xr:uid="{00000000-0005-0000-0000-0000EF210000}"/>
    <cellStyle name="Currency 2 5 3 3 9" xfId="33975" xr:uid="{00000000-0005-0000-0000-0000F0210000}"/>
    <cellStyle name="Currency 2 5 3 4" xfId="1688" xr:uid="{00000000-0005-0000-0000-0000F1210000}"/>
    <cellStyle name="Currency 2 5 3 4 10" xfId="36443" xr:uid="{00000000-0005-0000-0000-0000F2210000}"/>
    <cellStyle name="Currency 2 5 3 4 2" xfId="2284" xr:uid="{00000000-0005-0000-0000-0000F3210000}"/>
    <cellStyle name="Currency 2 5 3 4 2 2" xfId="16329" xr:uid="{00000000-0005-0000-0000-0000F4210000}"/>
    <cellStyle name="Currency 2 5 3 4 2 3" xfId="32769" xr:uid="{00000000-0005-0000-0000-0000F5210000}"/>
    <cellStyle name="Currency 2 5 3 4 2 4" xfId="34529" xr:uid="{00000000-0005-0000-0000-0000F6210000}"/>
    <cellStyle name="Currency 2 5 3 4 2 5" xfId="36961" xr:uid="{00000000-0005-0000-0000-0000F7210000}"/>
    <cellStyle name="Currency 2 5 3 4 3" xfId="2484" xr:uid="{00000000-0005-0000-0000-0000F8210000}"/>
    <cellStyle name="Currency 2 5 3 4 3 2" xfId="16490" xr:uid="{00000000-0005-0000-0000-0000F9210000}"/>
    <cellStyle name="Currency 2 5 3 4 3 3" xfId="32913" xr:uid="{00000000-0005-0000-0000-0000FA210000}"/>
    <cellStyle name="Currency 2 5 3 4 3 4" xfId="34673" xr:uid="{00000000-0005-0000-0000-0000FB210000}"/>
    <cellStyle name="Currency 2 5 3 4 3 5" xfId="37105" xr:uid="{00000000-0005-0000-0000-0000FC210000}"/>
    <cellStyle name="Currency 2 5 3 4 4" xfId="2086" xr:uid="{00000000-0005-0000-0000-0000FD210000}"/>
    <cellStyle name="Currency 2 5 3 4 4 2" xfId="16158" xr:uid="{00000000-0005-0000-0000-0000FE210000}"/>
    <cellStyle name="Currency 2 5 3 4 4 3" xfId="32609" xr:uid="{00000000-0005-0000-0000-0000FF210000}"/>
    <cellStyle name="Currency 2 5 3 4 4 4" xfId="34369" xr:uid="{00000000-0005-0000-0000-000000220000}"/>
    <cellStyle name="Currency 2 5 3 4 4 5" xfId="36801" xr:uid="{00000000-0005-0000-0000-000001220000}"/>
    <cellStyle name="Currency 2 5 3 4 5" xfId="10970" xr:uid="{00000000-0005-0000-0000-000002220000}"/>
    <cellStyle name="Currency 2 5 3 4 5 2" xfId="24309" xr:uid="{00000000-0005-0000-0000-000003220000}"/>
    <cellStyle name="Currency 2 5 3 4 5 3" xfId="33492" xr:uid="{00000000-0005-0000-0000-000004220000}"/>
    <cellStyle name="Currency 2 5 3 4 5 4" xfId="35252" xr:uid="{00000000-0005-0000-0000-000005220000}"/>
    <cellStyle name="Currency 2 5 3 4 5 5" xfId="45215" xr:uid="{00000000-0005-0000-0000-000006220000}"/>
    <cellStyle name="Currency 2 5 3 4 6" xfId="15779" xr:uid="{00000000-0005-0000-0000-000007220000}"/>
    <cellStyle name="Currency 2 5 3 4 7" xfId="11903" xr:uid="{00000000-0005-0000-0000-000008220000}"/>
    <cellStyle name="Currency 2 5 3 4 8" xfId="32252" xr:uid="{00000000-0005-0000-0000-000009220000}"/>
    <cellStyle name="Currency 2 5 3 4 9" xfId="34012" xr:uid="{00000000-0005-0000-0000-00000A220000}"/>
    <cellStyle name="Currency 2 5 3 5" xfId="2148" xr:uid="{00000000-0005-0000-0000-00000B220000}"/>
    <cellStyle name="Currency 2 5 3 5 2" xfId="10468" xr:uid="{00000000-0005-0000-0000-00000C220000}"/>
    <cellStyle name="Currency 2 5 3 5 2 2" xfId="23857" xr:uid="{00000000-0005-0000-0000-00000D220000}"/>
    <cellStyle name="Currency 2 5 3 5 2 3" xfId="33129" xr:uid="{00000000-0005-0000-0000-00000E220000}"/>
    <cellStyle name="Currency 2 5 3 5 2 4" xfId="34889" xr:uid="{00000000-0005-0000-0000-00000F220000}"/>
    <cellStyle name="Currency 2 5 3 5 2 5" xfId="44852" xr:uid="{00000000-0005-0000-0000-000010220000}"/>
    <cellStyle name="Currency 2 5 3 5 3" xfId="16215" xr:uid="{00000000-0005-0000-0000-000011220000}"/>
    <cellStyle name="Currency 2 5 3 5 4" xfId="32664" xr:uid="{00000000-0005-0000-0000-000012220000}"/>
    <cellStyle name="Currency 2 5 3 5 5" xfId="34424" xr:uid="{00000000-0005-0000-0000-000013220000}"/>
    <cellStyle name="Currency 2 5 3 5 6" xfId="36856" xr:uid="{00000000-0005-0000-0000-000014220000}"/>
    <cellStyle name="Currency 2 5 3 6" xfId="2338" xr:uid="{00000000-0005-0000-0000-000015220000}"/>
    <cellStyle name="Currency 2 5 3 6 2" xfId="16373" xr:uid="{00000000-0005-0000-0000-000016220000}"/>
    <cellStyle name="Currency 2 5 3 6 3" xfId="32808" xr:uid="{00000000-0005-0000-0000-000017220000}"/>
    <cellStyle name="Currency 2 5 3 6 4" xfId="34568" xr:uid="{00000000-0005-0000-0000-000018220000}"/>
    <cellStyle name="Currency 2 5 3 6 5" xfId="37000" xr:uid="{00000000-0005-0000-0000-000019220000}"/>
    <cellStyle name="Currency 2 5 3 7" xfId="1950" xr:uid="{00000000-0005-0000-0000-00001A220000}"/>
    <cellStyle name="Currency 2 5 3 7 2" xfId="16022" xr:uid="{00000000-0005-0000-0000-00001B220000}"/>
    <cellStyle name="Currency 2 5 3 7 3" xfId="32475" xr:uid="{00000000-0005-0000-0000-00001C220000}"/>
    <cellStyle name="Currency 2 5 3 7 4" xfId="34235" xr:uid="{00000000-0005-0000-0000-00001D220000}"/>
    <cellStyle name="Currency 2 5 3 7 5" xfId="36667" xr:uid="{00000000-0005-0000-0000-00001E220000}"/>
    <cellStyle name="Currency 2 5 3 8" xfId="10837" xr:uid="{00000000-0005-0000-0000-00001F220000}"/>
    <cellStyle name="Currency 2 5 3 8 2" xfId="24176" xr:uid="{00000000-0005-0000-0000-000020220000}"/>
    <cellStyle name="Currency 2 5 3 8 3" xfId="33359" xr:uid="{00000000-0005-0000-0000-000021220000}"/>
    <cellStyle name="Currency 2 5 3 8 4" xfId="35119" xr:uid="{00000000-0005-0000-0000-000022220000}"/>
    <cellStyle name="Currency 2 5 3 8 5" xfId="45082" xr:uid="{00000000-0005-0000-0000-000023220000}"/>
    <cellStyle name="Currency 2 5 3 9" xfId="15629" xr:uid="{00000000-0005-0000-0000-000024220000}"/>
    <cellStyle name="Currency 2 5 4" xfId="1554" xr:uid="{00000000-0005-0000-0000-000025220000}"/>
    <cellStyle name="Currency 2 5 4 10" xfId="36353" xr:uid="{00000000-0005-0000-0000-000026220000}"/>
    <cellStyle name="Currency 2 5 4 2" xfId="2168" xr:uid="{00000000-0005-0000-0000-000027220000}"/>
    <cellStyle name="Currency 2 5 4 2 2" xfId="16234" xr:uid="{00000000-0005-0000-0000-000028220000}"/>
    <cellStyle name="Currency 2 5 4 2 3" xfId="32682" xr:uid="{00000000-0005-0000-0000-000029220000}"/>
    <cellStyle name="Currency 2 5 4 2 4" xfId="34442" xr:uid="{00000000-0005-0000-0000-00002A220000}"/>
    <cellStyle name="Currency 2 5 4 2 5" xfId="36874" xr:uid="{00000000-0005-0000-0000-00002B220000}"/>
    <cellStyle name="Currency 2 5 4 3" xfId="2363" xr:uid="{00000000-0005-0000-0000-00002C220000}"/>
    <cellStyle name="Currency 2 5 4 3 2" xfId="16394" xr:uid="{00000000-0005-0000-0000-00002D220000}"/>
    <cellStyle name="Currency 2 5 4 3 3" xfId="32826" xr:uid="{00000000-0005-0000-0000-00002E220000}"/>
    <cellStyle name="Currency 2 5 4 3 4" xfId="34586" xr:uid="{00000000-0005-0000-0000-00002F220000}"/>
    <cellStyle name="Currency 2 5 4 3 5" xfId="37018" xr:uid="{00000000-0005-0000-0000-000030220000}"/>
    <cellStyle name="Currency 2 5 4 4" xfId="1992" xr:uid="{00000000-0005-0000-0000-000031220000}"/>
    <cellStyle name="Currency 2 5 4 4 2" xfId="16064" xr:uid="{00000000-0005-0000-0000-000032220000}"/>
    <cellStyle name="Currency 2 5 4 4 3" xfId="32517" xr:uid="{00000000-0005-0000-0000-000033220000}"/>
    <cellStyle name="Currency 2 5 4 4 4" xfId="34277" xr:uid="{00000000-0005-0000-0000-000034220000}"/>
    <cellStyle name="Currency 2 5 4 4 5" xfId="36709" xr:uid="{00000000-0005-0000-0000-000035220000}"/>
    <cellStyle name="Currency 2 5 4 5" xfId="10879" xr:uid="{00000000-0005-0000-0000-000036220000}"/>
    <cellStyle name="Currency 2 5 4 5 2" xfId="24218" xr:uid="{00000000-0005-0000-0000-000037220000}"/>
    <cellStyle name="Currency 2 5 4 5 3" xfId="33401" xr:uid="{00000000-0005-0000-0000-000038220000}"/>
    <cellStyle name="Currency 2 5 4 5 4" xfId="35161" xr:uid="{00000000-0005-0000-0000-000039220000}"/>
    <cellStyle name="Currency 2 5 4 5 5" xfId="45124" xr:uid="{00000000-0005-0000-0000-00003A220000}"/>
    <cellStyle name="Currency 2 5 4 6" xfId="15673" xr:uid="{00000000-0005-0000-0000-00003B220000}"/>
    <cellStyle name="Currency 2 5 4 7" xfId="11813" xr:uid="{00000000-0005-0000-0000-00003C220000}"/>
    <cellStyle name="Currency 2 5 4 8" xfId="32162" xr:uid="{00000000-0005-0000-0000-00003D220000}"/>
    <cellStyle name="Currency 2 5 4 9" xfId="33922" xr:uid="{00000000-0005-0000-0000-00003E220000}"/>
    <cellStyle name="Currency 2 5 5" xfId="1606" xr:uid="{00000000-0005-0000-0000-00003F220000}"/>
    <cellStyle name="Currency 2 5 5 10" xfId="36389" xr:uid="{00000000-0005-0000-0000-000040220000}"/>
    <cellStyle name="Currency 2 5 5 2" xfId="2216" xr:uid="{00000000-0005-0000-0000-000041220000}"/>
    <cellStyle name="Currency 2 5 5 2 2" xfId="16274" xr:uid="{00000000-0005-0000-0000-000042220000}"/>
    <cellStyle name="Currency 2 5 5 2 3" xfId="32717" xr:uid="{00000000-0005-0000-0000-000043220000}"/>
    <cellStyle name="Currency 2 5 5 2 4" xfId="34477" xr:uid="{00000000-0005-0000-0000-000044220000}"/>
    <cellStyle name="Currency 2 5 5 2 5" xfId="36909" xr:uid="{00000000-0005-0000-0000-000045220000}"/>
    <cellStyle name="Currency 2 5 5 3" xfId="2410" xr:uid="{00000000-0005-0000-0000-000046220000}"/>
    <cellStyle name="Currency 2 5 5 3 2" xfId="16430" xr:uid="{00000000-0005-0000-0000-000047220000}"/>
    <cellStyle name="Currency 2 5 5 3 3" xfId="32861" xr:uid="{00000000-0005-0000-0000-000048220000}"/>
    <cellStyle name="Currency 2 5 5 3 4" xfId="34621" xr:uid="{00000000-0005-0000-0000-000049220000}"/>
    <cellStyle name="Currency 2 5 5 3 5" xfId="37053" xr:uid="{00000000-0005-0000-0000-00004A220000}"/>
    <cellStyle name="Currency 2 5 5 4" xfId="2028" xr:uid="{00000000-0005-0000-0000-00004B220000}"/>
    <cellStyle name="Currency 2 5 5 4 2" xfId="16100" xr:uid="{00000000-0005-0000-0000-00004C220000}"/>
    <cellStyle name="Currency 2 5 5 4 3" xfId="32553" xr:uid="{00000000-0005-0000-0000-00004D220000}"/>
    <cellStyle name="Currency 2 5 5 4 4" xfId="34313" xr:uid="{00000000-0005-0000-0000-00004E220000}"/>
    <cellStyle name="Currency 2 5 5 4 5" xfId="36745" xr:uid="{00000000-0005-0000-0000-00004F220000}"/>
    <cellStyle name="Currency 2 5 5 5" xfId="10915" xr:uid="{00000000-0005-0000-0000-000050220000}"/>
    <cellStyle name="Currency 2 5 5 5 2" xfId="24254" xr:uid="{00000000-0005-0000-0000-000051220000}"/>
    <cellStyle name="Currency 2 5 5 5 3" xfId="33437" xr:uid="{00000000-0005-0000-0000-000052220000}"/>
    <cellStyle name="Currency 2 5 5 5 4" xfId="35197" xr:uid="{00000000-0005-0000-0000-000053220000}"/>
    <cellStyle name="Currency 2 5 5 5 5" xfId="45160" xr:uid="{00000000-0005-0000-0000-000054220000}"/>
    <cellStyle name="Currency 2 5 5 6" xfId="15714" xr:uid="{00000000-0005-0000-0000-000055220000}"/>
    <cellStyle name="Currency 2 5 5 7" xfId="11849" xr:uid="{00000000-0005-0000-0000-000056220000}"/>
    <cellStyle name="Currency 2 5 5 8" xfId="32198" xr:uid="{00000000-0005-0000-0000-000057220000}"/>
    <cellStyle name="Currency 2 5 5 9" xfId="33958" xr:uid="{00000000-0005-0000-0000-000058220000}"/>
    <cellStyle name="Currency 2 5 6" xfId="1658" xr:uid="{00000000-0005-0000-0000-000059220000}"/>
    <cellStyle name="Currency 2 5 6 10" xfId="36425" xr:uid="{00000000-0005-0000-0000-00005A220000}"/>
    <cellStyle name="Currency 2 5 6 2" xfId="2261" xr:uid="{00000000-0005-0000-0000-00005B220000}"/>
    <cellStyle name="Currency 2 5 6 2 2" xfId="16311" xr:uid="{00000000-0005-0000-0000-00005C220000}"/>
    <cellStyle name="Currency 2 5 6 2 3" xfId="32752" xr:uid="{00000000-0005-0000-0000-00005D220000}"/>
    <cellStyle name="Currency 2 5 6 2 4" xfId="34512" xr:uid="{00000000-0005-0000-0000-00005E220000}"/>
    <cellStyle name="Currency 2 5 6 2 5" xfId="36944" xr:uid="{00000000-0005-0000-0000-00005F220000}"/>
    <cellStyle name="Currency 2 5 6 3" xfId="2460" xr:uid="{00000000-0005-0000-0000-000060220000}"/>
    <cellStyle name="Currency 2 5 6 3 2" xfId="16471" xr:uid="{00000000-0005-0000-0000-000061220000}"/>
    <cellStyle name="Currency 2 5 6 3 3" xfId="32896" xr:uid="{00000000-0005-0000-0000-000062220000}"/>
    <cellStyle name="Currency 2 5 6 3 4" xfId="34656" xr:uid="{00000000-0005-0000-0000-000063220000}"/>
    <cellStyle name="Currency 2 5 6 3 5" xfId="37088" xr:uid="{00000000-0005-0000-0000-000064220000}"/>
    <cellStyle name="Currency 2 5 6 4" xfId="2064" xr:uid="{00000000-0005-0000-0000-000065220000}"/>
    <cellStyle name="Currency 2 5 6 4 2" xfId="16136" xr:uid="{00000000-0005-0000-0000-000066220000}"/>
    <cellStyle name="Currency 2 5 6 4 3" xfId="32589" xr:uid="{00000000-0005-0000-0000-000067220000}"/>
    <cellStyle name="Currency 2 5 6 4 4" xfId="34349" xr:uid="{00000000-0005-0000-0000-000068220000}"/>
    <cellStyle name="Currency 2 5 6 4 5" xfId="36781" xr:uid="{00000000-0005-0000-0000-000069220000}"/>
    <cellStyle name="Currency 2 5 6 5" xfId="10951" xr:uid="{00000000-0005-0000-0000-00006A220000}"/>
    <cellStyle name="Currency 2 5 6 5 2" xfId="24290" xr:uid="{00000000-0005-0000-0000-00006B220000}"/>
    <cellStyle name="Currency 2 5 6 5 3" xfId="33473" xr:uid="{00000000-0005-0000-0000-00006C220000}"/>
    <cellStyle name="Currency 2 5 6 5 4" xfId="35233" xr:uid="{00000000-0005-0000-0000-00006D220000}"/>
    <cellStyle name="Currency 2 5 6 5 5" xfId="45196" xr:uid="{00000000-0005-0000-0000-00006E220000}"/>
    <cellStyle name="Currency 2 5 6 6" xfId="15755" xr:uid="{00000000-0005-0000-0000-00006F220000}"/>
    <cellStyle name="Currency 2 5 6 7" xfId="11885" xr:uid="{00000000-0005-0000-0000-000070220000}"/>
    <cellStyle name="Currency 2 5 6 8" xfId="32234" xr:uid="{00000000-0005-0000-0000-000071220000}"/>
    <cellStyle name="Currency 2 5 6 9" xfId="33994" xr:uid="{00000000-0005-0000-0000-000072220000}"/>
    <cellStyle name="Currency 2 5 7" xfId="2129" xr:uid="{00000000-0005-0000-0000-000073220000}"/>
    <cellStyle name="Currency 2 5 7 2" xfId="11001" xr:uid="{00000000-0005-0000-0000-000074220000}"/>
    <cellStyle name="Currency 2 5 7 2 2" xfId="24340" xr:uid="{00000000-0005-0000-0000-000075220000}"/>
    <cellStyle name="Currency 2 5 7 2 3" xfId="33523" xr:uid="{00000000-0005-0000-0000-000076220000}"/>
    <cellStyle name="Currency 2 5 7 2 4" xfId="35283" xr:uid="{00000000-0005-0000-0000-000077220000}"/>
    <cellStyle name="Currency 2 5 7 2 5" xfId="45246" xr:uid="{00000000-0005-0000-0000-000078220000}"/>
    <cellStyle name="Currency 2 5 7 3" xfId="16196" xr:uid="{00000000-0005-0000-0000-000079220000}"/>
    <cellStyle name="Currency 2 5 7 4" xfId="32647" xr:uid="{00000000-0005-0000-0000-00007A220000}"/>
    <cellStyle name="Currency 2 5 7 5" xfId="34407" xr:uid="{00000000-0005-0000-0000-00007B220000}"/>
    <cellStyle name="Currency 2 5 7 6" xfId="36839" xr:uid="{00000000-0005-0000-0000-00007C220000}"/>
    <cellStyle name="Currency 2 5 8" xfId="2316" xr:uid="{00000000-0005-0000-0000-00007D220000}"/>
    <cellStyle name="Currency 2 5 8 2" xfId="16355" xr:uid="{00000000-0005-0000-0000-00007E220000}"/>
    <cellStyle name="Currency 2 5 8 3" xfId="32791" xr:uid="{00000000-0005-0000-0000-00007F220000}"/>
    <cellStyle name="Currency 2 5 8 4" xfId="34551" xr:uid="{00000000-0005-0000-0000-000080220000}"/>
    <cellStyle name="Currency 2 5 8 5" xfId="36983" xr:uid="{00000000-0005-0000-0000-000081220000}"/>
    <cellStyle name="Currency 2 5 9" xfId="1784" xr:uid="{00000000-0005-0000-0000-000082220000}"/>
    <cellStyle name="Currency 2 5 9 2" xfId="15856" xr:uid="{00000000-0005-0000-0000-000083220000}"/>
    <cellStyle name="Currency 2 5 9 3" xfId="32311" xr:uid="{00000000-0005-0000-0000-000084220000}"/>
    <cellStyle name="Currency 2 5 9 4" xfId="34071" xr:uid="{00000000-0005-0000-0000-000085220000}"/>
    <cellStyle name="Currency 2 5 9 5" xfId="36503" xr:uid="{00000000-0005-0000-0000-000086220000}"/>
    <cellStyle name="Currency 2 6" xfId="816" xr:uid="{00000000-0005-0000-0000-000087220000}"/>
    <cellStyle name="Currency 2 6 10" xfId="10717" xr:uid="{00000000-0005-0000-0000-000088220000}"/>
    <cellStyle name="Currency 2 6 10 2" xfId="24057" xr:uid="{00000000-0005-0000-0000-000089220000}"/>
    <cellStyle name="Currency 2 6 10 3" xfId="33241" xr:uid="{00000000-0005-0000-0000-00008A220000}"/>
    <cellStyle name="Currency 2 6 10 4" xfId="35001" xr:uid="{00000000-0005-0000-0000-00008B220000}"/>
    <cellStyle name="Currency 2 6 10 5" xfId="44964" xr:uid="{00000000-0005-0000-0000-00008C220000}"/>
    <cellStyle name="Currency 2 6 11" xfId="15104" xr:uid="{00000000-0005-0000-0000-00008D220000}"/>
    <cellStyle name="Currency 2 6 12" xfId="11240" xr:uid="{00000000-0005-0000-0000-00008E220000}"/>
    <cellStyle name="Currency 2 6 13" xfId="32012" xr:uid="{00000000-0005-0000-0000-00008F220000}"/>
    <cellStyle name="Currency 2 6 14" xfId="33713" xr:uid="{00000000-0005-0000-0000-000090220000}"/>
    <cellStyle name="Currency 2 6 15" xfId="35886" xr:uid="{00000000-0005-0000-0000-000091220000}"/>
    <cellStyle name="Currency 2 6 2" xfId="1343" xr:uid="{00000000-0005-0000-0000-000092220000}"/>
    <cellStyle name="Currency 2 6 2 10" xfId="15543" xr:uid="{00000000-0005-0000-0000-000093220000}"/>
    <cellStyle name="Currency 2 6 2 11" xfId="11689" xr:uid="{00000000-0005-0000-0000-000094220000}"/>
    <cellStyle name="Currency 2 6 2 12" xfId="32042" xr:uid="{00000000-0005-0000-0000-000095220000}"/>
    <cellStyle name="Currency 2 6 2 13" xfId="33802" xr:uid="{00000000-0005-0000-0000-000096220000}"/>
    <cellStyle name="Currency 2 6 2 14" xfId="36230" xr:uid="{00000000-0005-0000-0000-000097220000}"/>
    <cellStyle name="Currency 2 6 2 2" xfId="1518" xr:uid="{00000000-0005-0000-0000-000098220000}"/>
    <cellStyle name="Currency 2 6 2 2 10" xfId="11781" xr:uid="{00000000-0005-0000-0000-000099220000}"/>
    <cellStyle name="Currency 2 6 2 2 11" xfId="32130" xr:uid="{00000000-0005-0000-0000-00009A220000}"/>
    <cellStyle name="Currency 2 6 2 2 12" xfId="33890" xr:uid="{00000000-0005-0000-0000-00009B220000}"/>
    <cellStyle name="Currency 2 6 2 2 13" xfId="36321" xr:uid="{00000000-0005-0000-0000-00009C220000}"/>
    <cellStyle name="Currency 2 6 2 2 2" xfId="1593" xr:uid="{00000000-0005-0000-0000-00009D220000}"/>
    <cellStyle name="Currency 2 6 2 2 2 10" xfId="36380" xr:uid="{00000000-0005-0000-0000-00009E220000}"/>
    <cellStyle name="Currency 2 6 2 2 2 2" xfId="2204" xr:uid="{00000000-0005-0000-0000-00009F220000}"/>
    <cellStyle name="Currency 2 6 2 2 2 2 2" xfId="16264" xr:uid="{00000000-0005-0000-0000-0000A0220000}"/>
    <cellStyle name="Currency 2 6 2 2 2 2 3" xfId="32709" xr:uid="{00000000-0005-0000-0000-0000A1220000}"/>
    <cellStyle name="Currency 2 6 2 2 2 2 4" xfId="34469" xr:uid="{00000000-0005-0000-0000-0000A2220000}"/>
    <cellStyle name="Currency 2 6 2 2 2 2 5" xfId="36901" xr:uid="{00000000-0005-0000-0000-0000A3220000}"/>
    <cellStyle name="Currency 2 6 2 2 2 3" xfId="2399" xr:uid="{00000000-0005-0000-0000-0000A4220000}"/>
    <cellStyle name="Currency 2 6 2 2 2 3 2" xfId="16422" xr:uid="{00000000-0005-0000-0000-0000A5220000}"/>
    <cellStyle name="Currency 2 6 2 2 2 3 3" xfId="32853" xr:uid="{00000000-0005-0000-0000-0000A6220000}"/>
    <cellStyle name="Currency 2 6 2 2 2 3 4" xfId="34613" xr:uid="{00000000-0005-0000-0000-0000A7220000}"/>
    <cellStyle name="Currency 2 6 2 2 2 3 5" xfId="37045" xr:uid="{00000000-0005-0000-0000-0000A8220000}"/>
    <cellStyle name="Currency 2 6 2 2 2 4" xfId="2019" xr:uid="{00000000-0005-0000-0000-0000A9220000}"/>
    <cellStyle name="Currency 2 6 2 2 2 4 2" xfId="16091" xr:uid="{00000000-0005-0000-0000-0000AA220000}"/>
    <cellStyle name="Currency 2 6 2 2 2 4 3" xfId="32544" xr:uid="{00000000-0005-0000-0000-0000AB220000}"/>
    <cellStyle name="Currency 2 6 2 2 2 4 4" xfId="34304" xr:uid="{00000000-0005-0000-0000-0000AC220000}"/>
    <cellStyle name="Currency 2 6 2 2 2 4 5" xfId="36736" xr:uid="{00000000-0005-0000-0000-0000AD220000}"/>
    <cellStyle name="Currency 2 6 2 2 2 5" xfId="10906" xr:uid="{00000000-0005-0000-0000-0000AE220000}"/>
    <cellStyle name="Currency 2 6 2 2 2 5 2" xfId="24245" xr:uid="{00000000-0005-0000-0000-0000AF220000}"/>
    <cellStyle name="Currency 2 6 2 2 2 5 3" xfId="33428" xr:uid="{00000000-0005-0000-0000-0000B0220000}"/>
    <cellStyle name="Currency 2 6 2 2 2 5 4" xfId="35188" xr:uid="{00000000-0005-0000-0000-0000B1220000}"/>
    <cellStyle name="Currency 2 6 2 2 2 5 5" xfId="45151" xr:uid="{00000000-0005-0000-0000-0000B2220000}"/>
    <cellStyle name="Currency 2 6 2 2 2 6" xfId="15703" xr:uid="{00000000-0005-0000-0000-0000B3220000}"/>
    <cellStyle name="Currency 2 6 2 2 2 7" xfId="11840" xr:uid="{00000000-0005-0000-0000-0000B4220000}"/>
    <cellStyle name="Currency 2 6 2 2 2 8" xfId="32189" xr:uid="{00000000-0005-0000-0000-0000B5220000}"/>
    <cellStyle name="Currency 2 6 2 2 2 9" xfId="33949" xr:uid="{00000000-0005-0000-0000-0000B6220000}"/>
    <cellStyle name="Currency 2 6 2 2 3" xfId="1645" xr:uid="{00000000-0005-0000-0000-0000B7220000}"/>
    <cellStyle name="Currency 2 6 2 2 3 10" xfId="36416" xr:uid="{00000000-0005-0000-0000-0000B8220000}"/>
    <cellStyle name="Currency 2 6 2 2 3 2" xfId="2251" xr:uid="{00000000-0005-0000-0000-0000B9220000}"/>
    <cellStyle name="Currency 2 6 2 2 3 2 2" xfId="16302" xr:uid="{00000000-0005-0000-0000-0000BA220000}"/>
    <cellStyle name="Currency 2 6 2 2 3 2 3" xfId="32744" xr:uid="{00000000-0005-0000-0000-0000BB220000}"/>
    <cellStyle name="Currency 2 6 2 2 3 2 4" xfId="34504" xr:uid="{00000000-0005-0000-0000-0000BC220000}"/>
    <cellStyle name="Currency 2 6 2 2 3 2 5" xfId="36936" xr:uid="{00000000-0005-0000-0000-0000BD220000}"/>
    <cellStyle name="Currency 2 6 2 2 3 3" xfId="2448" xr:uid="{00000000-0005-0000-0000-0000BE220000}"/>
    <cellStyle name="Currency 2 6 2 2 3 3 2" xfId="16461" xr:uid="{00000000-0005-0000-0000-0000BF220000}"/>
    <cellStyle name="Currency 2 6 2 2 3 3 3" xfId="32888" xr:uid="{00000000-0005-0000-0000-0000C0220000}"/>
    <cellStyle name="Currency 2 6 2 2 3 3 4" xfId="34648" xr:uid="{00000000-0005-0000-0000-0000C1220000}"/>
    <cellStyle name="Currency 2 6 2 2 3 3 5" xfId="37080" xr:uid="{00000000-0005-0000-0000-0000C2220000}"/>
    <cellStyle name="Currency 2 6 2 2 3 4" xfId="2055" xr:uid="{00000000-0005-0000-0000-0000C3220000}"/>
    <cellStyle name="Currency 2 6 2 2 3 4 2" xfId="16127" xr:uid="{00000000-0005-0000-0000-0000C4220000}"/>
    <cellStyle name="Currency 2 6 2 2 3 4 3" xfId="32580" xr:uid="{00000000-0005-0000-0000-0000C5220000}"/>
    <cellStyle name="Currency 2 6 2 2 3 4 4" xfId="34340" xr:uid="{00000000-0005-0000-0000-0000C6220000}"/>
    <cellStyle name="Currency 2 6 2 2 3 4 5" xfId="36772" xr:uid="{00000000-0005-0000-0000-0000C7220000}"/>
    <cellStyle name="Currency 2 6 2 2 3 5" xfId="10942" xr:uid="{00000000-0005-0000-0000-0000C8220000}"/>
    <cellStyle name="Currency 2 6 2 2 3 5 2" xfId="24281" xr:uid="{00000000-0005-0000-0000-0000C9220000}"/>
    <cellStyle name="Currency 2 6 2 2 3 5 3" xfId="33464" xr:uid="{00000000-0005-0000-0000-0000CA220000}"/>
    <cellStyle name="Currency 2 6 2 2 3 5 4" xfId="35224" xr:uid="{00000000-0005-0000-0000-0000CB220000}"/>
    <cellStyle name="Currency 2 6 2 2 3 5 5" xfId="45187" xr:uid="{00000000-0005-0000-0000-0000CC220000}"/>
    <cellStyle name="Currency 2 6 2 2 3 6" xfId="15744" xr:uid="{00000000-0005-0000-0000-0000CD220000}"/>
    <cellStyle name="Currency 2 6 2 2 3 7" xfId="11876" xr:uid="{00000000-0005-0000-0000-0000CE220000}"/>
    <cellStyle name="Currency 2 6 2 2 3 8" xfId="32225" xr:uid="{00000000-0005-0000-0000-0000CF220000}"/>
    <cellStyle name="Currency 2 6 2 2 3 9" xfId="33985" xr:uid="{00000000-0005-0000-0000-0000D0220000}"/>
    <cellStyle name="Currency 2 6 2 2 4" xfId="1702" xr:uid="{00000000-0005-0000-0000-0000D1220000}"/>
    <cellStyle name="Currency 2 6 2 2 4 10" xfId="36453" xr:uid="{00000000-0005-0000-0000-0000D2220000}"/>
    <cellStyle name="Currency 2 6 2 2 4 2" xfId="2298" xr:uid="{00000000-0005-0000-0000-0000D3220000}"/>
    <cellStyle name="Currency 2 6 2 2 4 2 2" xfId="16339" xr:uid="{00000000-0005-0000-0000-0000D4220000}"/>
    <cellStyle name="Currency 2 6 2 2 4 2 3" xfId="32779" xr:uid="{00000000-0005-0000-0000-0000D5220000}"/>
    <cellStyle name="Currency 2 6 2 2 4 2 4" xfId="34539" xr:uid="{00000000-0005-0000-0000-0000D6220000}"/>
    <cellStyle name="Currency 2 6 2 2 4 2 5" xfId="36971" xr:uid="{00000000-0005-0000-0000-0000D7220000}"/>
    <cellStyle name="Currency 2 6 2 2 4 3" xfId="2498" xr:uid="{00000000-0005-0000-0000-0000D8220000}"/>
    <cellStyle name="Currency 2 6 2 2 4 3 2" xfId="16500" xr:uid="{00000000-0005-0000-0000-0000D9220000}"/>
    <cellStyle name="Currency 2 6 2 2 4 3 3" xfId="32923" xr:uid="{00000000-0005-0000-0000-0000DA220000}"/>
    <cellStyle name="Currency 2 6 2 2 4 3 4" xfId="34683" xr:uid="{00000000-0005-0000-0000-0000DB220000}"/>
    <cellStyle name="Currency 2 6 2 2 4 3 5" xfId="37115" xr:uid="{00000000-0005-0000-0000-0000DC220000}"/>
    <cellStyle name="Currency 2 6 2 2 4 4" xfId="2096" xr:uid="{00000000-0005-0000-0000-0000DD220000}"/>
    <cellStyle name="Currency 2 6 2 2 4 4 2" xfId="16168" xr:uid="{00000000-0005-0000-0000-0000DE220000}"/>
    <cellStyle name="Currency 2 6 2 2 4 4 3" xfId="32619" xr:uid="{00000000-0005-0000-0000-0000DF220000}"/>
    <cellStyle name="Currency 2 6 2 2 4 4 4" xfId="34379" xr:uid="{00000000-0005-0000-0000-0000E0220000}"/>
    <cellStyle name="Currency 2 6 2 2 4 4 5" xfId="36811" xr:uid="{00000000-0005-0000-0000-0000E1220000}"/>
    <cellStyle name="Currency 2 6 2 2 4 5" xfId="10980" xr:uid="{00000000-0005-0000-0000-0000E2220000}"/>
    <cellStyle name="Currency 2 6 2 2 4 5 2" xfId="24319" xr:uid="{00000000-0005-0000-0000-0000E3220000}"/>
    <cellStyle name="Currency 2 6 2 2 4 5 3" xfId="33502" xr:uid="{00000000-0005-0000-0000-0000E4220000}"/>
    <cellStyle name="Currency 2 6 2 2 4 5 4" xfId="35262" xr:uid="{00000000-0005-0000-0000-0000E5220000}"/>
    <cellStyle name="Currency 2 6 2 2 4 5 5" xfId="45225" xr:uid="{00000000-0005-0000-0000-0000E6220000}"/>
    <cellStyle name="Currency 2 6 2 2 4 6" xfId="15790" xr:uid="{00000000-0005-0000-0000-0000E7220000}"/>
    <cellStyle name="Currency 2 6 2 2 4 7" xfId="11913" xr:uid="{00000000-0005-0000-0000-0000E8220000}"/>
    <cellStyle name="Currency 2 6 2 2 4 8" xfId="32262" xr:uid="{00000000-0005-0000-0000-0000E9220000}"/>
    <cellStyle name="Currency 2 6 2 2 4 9" xfId="34022" xr:uid="{00000000-0005-0000-0000-0000EA220000}"/>
    <cellStyle name="Currency 2 6 2 2 5" xfId="2159" xr:uid="{00000000-0005-0000-0000-0000EB220000}"/>
    <cellStyle name="Currency 2 6 2 2 5 2" xfId="11007" xr:uid="{00000000-0005-0000-0000-0000EC220000}"/>
    <cellStyle name="Currency 2 6 2 2 5 2 2" xfId="24346" xr:uid="{00000000-0005-0000-0000-0000ED220000}"/>
    <cellStyle name="Currency 2 6 2 2 5 2 3" xfId="33528" xr:uid="{00000000-0005-0000-0000-0000EE220000}"/>
    <cellStyle name="Currency 2 6 2 2 5 2 4" xfId="35288" xr:uid="{00000000-0005-0000-0000-0000EF220000}"/>
    <cellStyle name="Currency 2 6 2 2 5 2 5" xfId="45251" xr:uid="{00000000-0005-0000-0000-0000F0220000}"/>
    <cellStyle name="Currency 2 6 2 2 5 3" xfId="16225" xr:uid="{00000000-0005-0000-0000-0000F1220000}"/>
    <cellStyle name="Currency 2 6 2 2 5 4" xfId="32674" xr:uid="{00000000-0005-0000-0000-0000F2220000}"/>
    <cellStyle name="Currency 2 6 2 2 5 5" xfId="34434" xr:uid="{00000000-0005-0000-0000-0000F3220000}"/>
    <cellStyle name="Currency 2 6 2 2 5 6" xfId="36866" xr:uid="{00000000-0005-0000-0000-0000F4220000}"/>
    <cellStyle name="Currency 2 6 2 2 6" xfId="2352" xr:uid="{00000000-0005-0000-0000-0000F5220000}"/>
    <cellStyle name="Currency 2 6 2 2 6 2" xfId="16384" xr:uid="{00000000-0005-0000-0000-0000F6220000}"/>
    <cellStyle name="Currency 2 6 2 2 6 3" xfId="32818" xr:uid="{00000000-0005-0000-0000-0000F7220000}"/>
    <cellStyle name="Currency 2 6 2 2 6 4" xfId="34578" xr:uid="{00000000-0005-0000-0000-0000F8220000}"/>
    <cellStyle name="Currency 2 6 2 2 6 5" xfId="37010" xr:uid="{00000000-0005-0000-0000-0000F9220000}"/>
    <cellStyle name="Currency 2 6 2 2 7" xfId="1960" xr:uid="{00000000-0005-0000-0000-0000FA220000}"/>
    <cellStyle name="Currency 2 6 2 2 7 2" xfId="16032" xr:uid="{00000000-0005-0000-0000-0000FB220000}"/>
    <cellStyle name="Currency 2 6 2 2 7 3" xfId="32485" xr:uid="{00000000-0005-0000-0000-0000FC220000}"/>
    <cellStyle name="Currency 2 6 2 2 7 4" xfId="34245" xr:uid="{00000000-0005-0000-0000-0000FD220000}"/>
    <cellStyle name="Currency 2 6 2 2 7 5" xfId="36677" xr:uid="{00000000-0005-0000-0000-0000FE220000}"/>
    <cellStyle name="Currency 2 6 2 2 8" xfId="10847" xr:uid="{00000000-0005-0000-0000-0000FF220000}"/>
    <cellStyle name="Currency 2 6 2 2 8 2" xfId="24186" xr:uid="{00000000-0005-0000-0000-000000230000}"/>
    <cellStyle name="Currency 2 6 2 2 8 3" xfId="33369" xr:uid="{00000000-0005-0000-0000-000001230000}"/>
    <cellStyle name="Currency 2 6 2 2 8 4" xfId="35129" xr:uid="{00000000-0005-0000-0000-000002230000}"/>
    <cellStyle name="Currency 2 6 2 2 8 5" xfId="45092" xr:uid="{00000000-0005-0000-0000-000003230000}"/>
    <cellStyle name="Currency 2 6 2 2 9" xfId="15640" xr:uid="{00000000-0005-0000-0000-000004230000}"/>
    <cellStyle name="Currency 2 6 2 3" xfId="1568" xr:uid="{00000000-0005-0000-0000-000005230000}"/>
    <cellStyle name="Currency 2 6 2 3 10" xfId="36363" xr:uid="{00000000-0005-0000-0000-000006230000}"/>
    <cellStyle name="Currency 2 6 2 3 2" xfId="2181" xr:uid="{00000000-0005-0000-0000-000007230000}"/>
    <cellStyle name="Currency 2 6 2 3 2 2" xfId="16245" xr:uid="{00000000-0005-0000-0000-000008230000}"/>
    <cellStyle name="Currency 2 6 2 3 2 3" xfId="32692" xr:uid="{00000000-0005-0000-0000-000009230000}"/>
    <cellStyle name="Currency 2 6 2 3 2 4" xfId="34452" xr:uid="{00000000-0005-0000-0000-00000A230000}"/>
    <cellStyle name="Currency 2 6 2 3 2 5" xfId="36884" xr:uid="{00000000-0005-0000-0000-00000B230000}"/>
    <cellStyle name="Currency 2 6 2 3 3" xfId="2376" xr:uid="{00000000-0005-0000-0000-00000C230000}"/>
    <cellStyle name="Currency 2 6 2 3 3 2" xfId="16405" xr:uid="{00000000-0005-0000-0000-00000D230000}"/>
    <cellStyle name="Currency 2 6 2 3 3 3" xfId="32836" xr:uid="{00000000-0005-0000-0000-00000E230000}"/>
    <cellStyle name="Currency 2 6 2 3 3 4" xfId="34596" xr:uid="{00000000-0005-0000-0000-00000F230000}"/>
    <cellStyle name="Currency 2 6 2 3 3 5" xfId="37028" xr:uid="{00000000-0005-0000-0000-000010230000}"/>
    <cellStyle name="Currency 2 6 2 3 4" xfId="2002" xr:uid="{00000000-0005-0000-0000-000011230000}"/>
    <cellStyle name="Currency 2 6 2 3 4 2" xfId="16074" xr:uid="{00000000-0005-0000-0000-000012230000}"/>
    <cellStyle name="Currency 2 6 2 3 4 3" xfId="32527" xr:uid="{00000000-0005-0000-0000-000013230000}"/>
    <cellStyle name="Currency 2 6 2 3 4 4" xfId="34287" xr:uid="{00000000-0005-0000-0000-000014230000}"/>
    <cellStyle name="Currency 2 6 2 3 4 5" xfId="36719" xr:uid="{00000000-0005-0000-0000-000015230000}"/>
    <cellStyle name="Currency 2 6 2 3 5" xfId="10889" xr:uid="{00000000-0005-0000-0000-000016230000}"/>
    <cellStyle name="Currency 2 6 2 3 5 2" xfId="24228" xr:uid="{00000000-0005-0000-0000-000017230000}"/>
    <cellStyle name="Currency 2 6 2 3 5 3" xfId="33411" xr:uid="{00000000-0005-0000-0000-000018230000}"/>
    <cellStyle name="Currency 2 6 2 3 5 4" xfId="35171" xr:uid="{00000000-0005-0000-0000-000019230000}"/>
    <cellStyle name="Currency 2 6 2 3 5 5" xfId="45134" xr:uid="{00000000-0005-0000-0000-00001A230000}"/>
    <cellStyle name="Currency 2 6 2 3 6" xfId="15684" xr:uid="{00000000-0005-0000-0000-00001B230000}"/>
    <cellStyle name="Currency 2 6 2 3 7" xfId="11823" xr:uid="{00000000-0005-0000-0000-00001C230000}"/>
    <cellStyle name="Currency 2 6 2 3 8" xfId="32172" xr:uid="{00000000-0005-0000-0000-00001D230000}"/>
    <cellStyle name="Currency 2 6 2 3 9" xfId="33932" xr:uid="{00000000-0005-0000-0000-00001E230000}"/>
    <cellStyle name="Currency 2 6 2 4" xfId="1620" xr:uid="{00000000-0005-0000-0000-00001F230000}"/>
    <cellStyle name="Currency 2 6 2 4 10" xfId="36399" xr:uid="{00000000-0005-0000-0000-000020230000}"/>
    <cellStyle name="Currency 2 6 2 4 2" xfId="2228" xr:uid="{00000000-0005-0000-0000-000021230000}"/>
    <cellStyle name="Currency 2 6 2 4 2 2" xfId="16284" xr:uid="{00000000-0005-0000-0000-000022230000}"/>
    <cellStyle name="Currency 2 6 2 4 2 3" xfId="32727" xr:uid="{00000000-0005-0000-0000-000023230000}"/>
    <cellStyle name="Currency 2 6 2 4 2 4" xfId="34487" xr:uid="{00000000-0005-0000-0000-000024230000}"/>
    <cellStyle name="Currency 2 6 2 4 2 5" xfId="36919" xr:uid="{00000000-0005-0000-0000-000025230000}"/>
    <cellStyle name="Currency 2 6 2 4 3" xfId="2424" xr:uid="{00000000-0005-0000-0000-000026230000}"/>
    <cellStyle name="Currency 2 6 2 4 3 2" xfId="16442" xr:uid="{00000000-0005-0000-0000-000027230000}"/>
    <cellStyle name="Currency 2 6 2 4 3 3" xfId="32871" xr:uid="{00000000-0005-0000-0000-000028230000}"/>
    <cellStyle name="Currency 2 6 2 4 3 4" xfId="34631" xr:uid="{00000000-0005-0000-0000-000029230000}"/>
    <cellStyle name="Currency 2 6 2 4 3 5" xfId="37063" xr:uid="{00000000-0005-0000-0000-00002A230000}"/>
    <cellStyle name="Currency 2 6 2 4 4" xfId="2038" xr:uid="{00000000-0005-0000-0000-00002B230000}"/>
    <cellStyle name="Currency 2 6 2 4 4 2" xfId="16110" xr:uid="{00000000-0005-0000-0000-00002C230000}"/>
    <cellStyle name="Currency 2 6 2 4 4 3" xfId="32563" xr:uid="{00000000-0005-0000-0000-00002D230000}"/>
    <cellStyle name="Currency 2 6 2 4 4 4" xfId="34323" xr:uid="{00000000-0005-0000-0000-00002E230000}"/>
    <cellStyle name="Currency 2 6 2 4 4 5" xfId="36755" xr:uid="{00000000-0005-0000-0000-00002F230000}"/>
    <cellStyle name="Currency 2 6 2 4 5" xfId="10925" xr:uid="{00000000-0005-0000-0000-000030230000}"/>
    <cellStyle name="Currency 2 6 2 4 5 2" xfId="24264" xr:uid="{00000000-0005-0000-0000-000031230000}"/>
    <cellStyle name="Currency 2 6 2 4 5 3" xfId="33447" xr:uid="{00000000-0005-0000-0000-000032230000}"/>
    <cellStyle name="Currency 2 6 2 4 5 4" xfId="35207" xr:uid="{00000000-0005-0000-0000-000033230000}"/>
    <cellStyle name="Currency 2 6 2 4 5 5" xfId="45170" xr:uid="{00000000-0005-0000-0000-000034230000}"/>
    <cellStyle name="Currency 2 6 2 4 6" xfId="15725" xr:uid="{00000000-0005-0000-0000-000035230000}"/>
    <cellStyle name="Currency 2 6 2 4 7" xfId="11859" xr:uid="{00000000-0005-0000-0000-000036230000}"/>
    <cellStyle name="Currency 2 6 2 4 8" xfId="32208" xr:uid="{00000000-0005-0000-0000-000037230000}"/>
    <cellStyle name="Currency 2 6 2 4 9" xfId="33968" xr:uid="{00000000-0005-0000-0000-000038230000}"/>
    <cellStyle name="Currency 2 6 2 5" xfId="1677" xr:uid="{00000000-0005-0000-0000-000039230000}"/>
    <cellStyle name="Currency 2 6 2 5 10" xfId="36436" xr:uid="{00000000-0005-0000-0000-00003A230000}"/>
    <cellStyle name="Currency 2 6 2 5 2" xfId="2274" xr:uid="{00000000-0005-0000-0000-00003B230000}"/>
    <cellStyle name="Currency 2 6 2 5 2 2" xfId="16322" xr:uid="{00000000-0005-0000-0000-00003C230000}"/>
    <cellStyle name="Currency 2 6 2 5 2 3" xfId="32762" xr:uid="{00000000-0005-0000-0000-00003D230000}"/>
    <cellStyle name="Currency 2 6 2 5 2 4" xfId="34522" xr:uid="{00000000-0005-0000-0000-00003E230000}"/>
    <cellStyle name="Currency 2 6 2 5 2 5" xfId="36954" xr:uid="{00000000-0005-0000-0000-00003F230000}"/>
    <cellStyle name="Currency 2 6 2 5 3" xfId="2473" xr:uid="{00000000-0005-0000-0000-000040230000}"/>
    <cellStyle name="Currency 2 6 2 5 3 2" xfId="16482" xr:uid="{00000000-0005-0000-0000-000041230000}"/>
    <cellStyle name="Currency 2 6 2 5 3 3" xfId="32906" xr:uid="{00000000-0005-0000-0000-000042230000}"/>
    <cellStyle name="Currency 2 6 2 5 3 4" xfId="34666" xr:uid="{00000000-0005-0000-0000-000043230000}"/>
    <cellStyle name="Currency 2 6 2 5 3 5" xfId="37098" xr:uid="{00000000-0005-0000-0000-000044230000}"/>
    <cellStyle name="Currency 2 6 2 5 4" xfId="2079" xr:uid="{00000000-0005-0000-0000-000045230000}"/>
    <cellStyle name="Currency 2 6 2 5 4 2" xfId="16151" xr:uid="{00000000-0005-0000-0000-000046230000}"/>
    <cellStyle name="Currency 2 6 2 5 4 3" xfId="32602" xr:uid="{00000000-0005-0000-0000-000047230000}"/>
    <cellStyle name="Currency 2 6 2 5 4 4" xfId="34362" xr:uid="{00000000-0005-0000-0000-000048230000}"/>
    <cellStyle name="Currency 2 6 2 5 4 5" xfId="36794" xr:uid="{00000000-0005-0000-0000-000049230000}"/>
    <cellStyle name="Currency 2 6 2 5 5" xfId="10963" xr:uid="{00000000-0005-0000-0000-00004A230000}"/>
    <cellStyle name="Currency 2 6 2 5 5 2" xfId="24302" xr:uid="{00000000-0005-0000-0000-00004B230000}"/>
    <cellStyle name="Currency 2 6 2 5 5 3" xfId="33485" xr:uid="{00000000-0005-0000-0000-00004C230000}"/>
    <cellStyle name="Currency 2 6 2 5 5 4" xfId="35245" xr:uid="{00000000-0005-0000-0000-00004D230000}"/>
    <cellStyle name="Currency 2 6 2 5 5 5" xfId="45208" xr:uid="{00000000-0005-0000-0000-00004E230000}"/>
    <cellStyle name="Currency 2 6 2 5 6" xfId="15771" xr:uid="{00000000-0005-0000-0000-00004F230000}"/>
    <cellStyle name="Currency 2 6 2 5 7" xfId="11896" xr:uid="{00000000-0005-0000-0000-000050230000}"/>
    <cellStyle name="Currency 2 6 2 5 8" xfId="32245" xr:uid="{00000000-0005-0000-0000-000051230000}"/>
    <cellStyle name="Currency 2 6 2 5 9" xfId="34005" xr:uid="{00000000-0005-0000-0000-000052230000}"/>
    <cellStyle name="Currency 2 6 2 6" xfId="2140" xr:uid="{00000000-0005-0000-0000-000053230000}"/>
    <cellStyle name="Currency 2 6 2 6 2" xfId="10630" xr:uid="{00000000-0005-0000-0000-000054230000}"/>
    <cellStyle name="Currency 2 6 2 6 2 2" xfId="23970" xr:uid="{00000000-0005-0000-0000-000055230000}"/>
    <cellStyle name="Currency 2 6 2 6 2 3" xfId="33156" xr:uid="{00000000-0005-0000-0000-000056230000}"/>
    <cellStyle name="Currency 2 6 2 6 2 4" xfId="34916" xr:uid="{00000000-0005-0000-0000-000057230000}"/>
    <cellStyle name="Currency 2 6 2 6 2 5" xfId="44879" xr:uid="{00000000-0005-0000-0000-000058230000}"/>
    <cellStyle name="Currency 2 6 2 6 3" xfId="16207" xr:uid="{00000000-0005-0000-0000-000059230000}"/>
    <cellStyle name="Currency 2 6 2 6 4" xfId="32657" xr:uid="{00000000-0005-0000-0000-00005A230000}"/>
    <cellStyle name="Currency 2 6 2 6 5" xfId="34417" xr:uid="{00000000-0005-0000-0000-00005B230000}"/>
    <cellStyle name="Currency 2 6 2 6 6" xfId="36849" xr:uid="{00000000-0005-0000-0000-00005C230000}"/>
    <cellStyle name="Currency 2 6 2 7" xfId="2328" xr:uid="{00000000-0005-0000-0000-00005D230000}"/>
    <cellStyle name="Currency 2 6 2 7 2" xfId="16365" xr:uid="{00000000-0005-0000-0000-00005E230000}"/>
    <cellStyle name="Currency 2 6 2 7 3" xfId="32801" xr:uid="{00000000-0005-0000-0000-00005F230000}"/>
    <cellStyle name="Currency 2 6 2 7 4" xfId="34561" xr:uid="{00000000-0005-0000-0000-000060230000}"/>
    <cellStyle name="Currency 2 6 2 7 5" xfId="36993" xr:uid="{00000000-0005-0000-0000-000061230000}"/>
    <cellStyle name="Currency 2 6 2 8" xfId="1870" xr:uid="{00000000-0005-0000-0000-000062230000}"/>
    <cellStyle name="Currency 2 6 2 8 2" xfId="15942" xr:uid="{00000000-0005-0000-0000-000063230000}"/>
    <cellStyle name="Currency 2 6 2 8 3" xfId="32395" xr:uid="{00000000-0005-0000-0000-000064230000}"/>
    <cellStyle name="Currency 2 6 2 8 4" xfId="34155" xr:uid="{00000000-0005-0000-0000-000065230000}"/>
    <cellStyle name="Currency 2 6 2 8 5" xfId="36587" xr:uid="{00000000-0005-0000-0000-000066230000}"/>
    <cellStyle name="Currency 2 6 2 9" xfId="10759" xr:uid="{00000000-0005-0000-0000-000067230000}"/>
    <cellStyle name="Currency 2 6 2 9 2" xfId="24098" xr:uid="{00000000-0005-0000-0000-000068230000}"/>
    <cellStyle name="Currency 2 6 2 9 3" xfId="33281" xr:uid="{00000000-0005-0000-0000-000069230000}"/>
    <cellStyle name="Currency 2 6 2 9 4" xfId="35041" xr:uid="{00000000-0005-0000-0000-00006A230000}"/>
    <cellStyle name="Currency 2 6 2 9 5" xfId="45004" xr:uid="{00000000-0005-0000-0000-00006B230000}"/>
    <cellStyle name="Currency 2 6 3" xfId="1506" xr:uid="{00000000-0005-0000-0000-00006C230000}"/>
    <cellStyle name="Currency 2 6 3 10" xfId="11773" xr:uid="{00000000-0005-0000-0000-00006D230000}"/>
    <cellStyle name="Currency 2 6 3 11" xfId="32122" xr:uid="{00000000-0005-0000-0000-00006E230000}"/>
    <cellStyle name="Currency 2 6 3 12" xfId="33882" xr:uid="{00000000-0005-0000-0000-00006F230000}"/>
    <cellStyle name="Currency 2 6 3 13" xfId="36313" xr:uid="{00000000-0005-0000-0000-000070230000}"/>
    <cellStyle name="Currency 2 6 3 2" xfId="1581" xr:uid="{00000000-0005-0000-0000-000071230000}"/>
    <cellStyle name="Currency 2 6 3 2 10" xfId="36372" xr:uid="{00000000-0005-0000-0000-000072230000}"/>
    <cellStyle name="Currency 2 6 3 2 2" xfId="2193" xr:uid="{00000000-0005-0000-0000-000073230000}"/>
    <cellStyle name="Currency 2 6 3 2 2 2" xfId="16255" xr:uid="{00000000-0005-0000-0000-000074230000}"/>
    <cellStyle name="Currency 2 6 3 2 2 3" xfId="32701" xr:uid="{00000000-0005-0000-0000-000075230000}"/>
    <cellStyle name="Currency 2 6 3 2 2 4" xfId="34461" xr:uid="{00000000-0005-0000-0000-000076230000}"/>
    <cellStyle name="Currency 2 6 3 2 2 5" xfId="36893" xr:uid="{00000000-0005-0000-0000-000077230000}"/>
    <cellStyle name="Currency 2 6 3 2 3" xfId="2388" xr:uid="{00000000-0005-0000-0000-000078230000}"/>
    <cellStyle name="Currency 2 6 3 2 3 2" xfId="16414" xr:uid="{00000000-0005-0000-0000-000079230000}"/>
    <cellStyle name="Currency 2 6 3 2 3 3" xfId="32845" xr:uid="{00000000-0005-0000-0000-00007A230000}"/>
    <cellStyle name="Currency 2 6 3 2 3 4" xfId="34605" xr:uid="{00000000-0005-0000-0000-00007B230000}"/>
    <cellStyle name="Currency 2 6 3 2 3 5" xfId="37037" xr:uid="{00000000-0005-0000-0000-00007C230000}"/>
    <cellStyle name="Currency 2 6 3 2 4" xfId="2011" xr:uid="{00000000-0005-0000-0000-00007D230000}"/>
    <cellStyle name="Currency 2 6 3 2 4 2" xfId="16083" xr:uid="{00000000-0005-0000-0000-00007E230000}"/>
    <cellStyle name="Currency 2 6 3 2 4 3" xfId="32536" xr:uid="{00000000-0005-0000-0000-00007F230000}"/>
    <cellStyle name="Currency 2 6 3 2 4 4" xfId="34296" xr:uid="{00000000-0005-0000-0000-000080230000}"/>
    <cellStyle name="Currency 2 6 3 2 4 5" xfId="36728" xr:uid="{00000000-0005-0000-0000-000081230000}"/>
    <cellStyle name="Currency 2 6 3 2 5" xfId="10898" xr:uid="{00000000-0005-0000-0000-000082230000}"/>
    <cellStyle name="Currency 2 6 3 2 5 2" xfId="24237" xr:uid="{00000000-0005-0000-0000-000083230000}"/>
    <cellStyle name="Currency 2 6 3 2 5 3" xfId="33420" xr:uid="{00000000-0005-0000-0000-000084230000}"/>
    <cellStyle name="Currency 2 6 3 2 5 4" xfId="35180" xr:uid="{00000000-0005-0000-0000-000085230000}"/>
    <cellStyle name="Currency 2 6 3 2 5 5" xfId="45143" xr:uid="{00000000-0005-0000-0000-000086230000}"/>
    <cellStyle name="Currency 2 6 3 2 6" xfId="15694" xr:uid="{00000000-0005-0000-0000-000087230000}"/>
    <cellStyle name="Currency 2 6 3 2 7" xfId="11832" xr:uid="{00000000-0005-0000-0000-000088230000}"/>
    <cellStyle name="Currency 2 6 3 2 8" xfId="32181" xr:uid="{00000000-0005-0000-0000-000089230000}"/>
    <cellStyle name="Currency 2 6 3 2 9" xfId="33941" xr:uid="{00000000-0005-0000-0000-00008A230000}"/>
    <cellStyle name="Currency 2 6 3 3" xfId="1633" xr:uid="{00000000-0005-0000-0000-00008B230000}"/>
    <cellStyle name="Currency 2 6 3 3 10" xfId="36408" xr:uid="{00000000-0005-0000-0000-00008C230000}"/>
    <cellStyle name="Currency 2 6 3 3 2" xfId="2240" xr:uid="{00000000-0005-0000-0000-00008D230000}"/>
    <cellStyle name="Currency 2 6 3 3 2 2" xfId="16294" xr:uid="{00000000-0005-0000-0000-00008E230000}"/>
    <cellStyle name="Currency 2 6 3 3 2 3" xfId="32736" xr:uid="{00000000-0005-0000-0000-00008F230000}"/>
    <cellStyle name="Currency 2 6 3 3 2 4" xfId="34496" xr:uid="{00000000-0005-0000-0000-000090230000}"/>
    <cellStyle name="Currency 2 6 3 3 2 5" xfId="36928" xr:uid="{00000000-0005-0000-0000-000091230000}"/>
    <cellStyle name="Currency 2 6 3 3 3" xfId="2436" xr:uid="{00000000-0005-0000-0000-000092230000}"/>
    <cellStyle name="Currency 2 6 3 3 3 2" xfId="16452" xr:uid="{00000000-0005-0000-0000-000093230000}"/>
    <cellStyle name="Currency 2 6 3 3 3 3" xfId="32880" xr:uid="{00000000-0005-0000-0000-000094230000}"/>
    <cellStyle name="Currency 2 6 3 3 3 4" xfId="34640" xr:uid="{00000000-0005-0000-0000-000095230000}"/>
    <cellStyle name="Currency 2 6 3 3 3 5" xfId="37072" xr:uid="{00000000-0005-0000-0000-000096230000}"/>
    <cellStyle name="Currency 2 6 3 3 4" xfId="2047" xr:uid="{00000000-0005-0000-0000-000097230000}"/>
    <cellStyle name="Currency 2 6 3 3 4 2" xfId="16119" xr:uid="{00000000-0005-0000-0000-000098230000}"/>
    <cellStyle name="Currency 2 6 3 3 4 3" xfId="32572" xr:uid="{00000000-0005-0000-0000-000099230000}"/>
    <cellStyle name="Currency 2 6 3 3 4 4" xfId="34332" xr:uid="{00000000-0005-0000-0000-00009A230000}"/>
    <cellStyle name="Currency 2 6 3 3 4 5" xfId="36764" xr:uid="{00000000-0005-0000-0000-00009B230000}"/>
    <cellStyle name="Currency 2 6 3 3 5" xfId="10934" xr:uid="{00000000-0005-0000-0000-00009C230000}"/>
    <cellStyle name="Currency 2 6 3 3 5 2" xfId="24273" xr:uid="{00000000-0005-0000-0000-00009D230000}"/>
    <cellStyle name="Currency 2 6 3 3 5 3" xfId="33456" xr:uid="{00000000-0005-0000-0000-00009E230000}"/>
    <cellStyle name="Currency 2 6 3 3 5 4" xfId="35216" xr:uid="{00000000-0005-0000-0000-00009F230000}"/>
    <cellStyle name="Currency 2 6 3 3 5 5" xfId="45179" xr:uid="{00000000-0005-0000-0000-0000A0230000}"/>
    <cellStyle name="Currency 2 6 3 3 6" xfId="15735" xr:uid="{00000000-0005-0000-0000-0000A1230000}"/>
    <cellStyle name="Currency 2 6 3 3 7" xfId="11868" xr:uid="{00000000-0005-0000-0000-0000A2230000}"/>
    <cellStyle name="Currency 2 6 3 3 8" xfId="32217" xr:uid="{00000000-0005-0000-0000-0000A3230000}"/>
    <cellStyle name="Currency 2 6 3 3 9" xfId="33977" xr:uid="{00000000-0005-0000-0000-0000A4230000}"/>
    <cellStyle name="Currency 2 6 3 4" xfId="1690" xr:uid="{00000000-0005-0000-0000-0000A5230000}"/>
    <cellStyle name="Currency 2 6 3 4 10" xfId="36445" xr:uid="{00000000-0005-0000-0000-0000A6230000}"/>
    <cellStyle name="Currency 2 6 3 4 2" xfId="2286" xr:uid="{00000000-0005-0000-0000-0000A7230000}"/>
    <cellStyle name="Currency 2 6 3 4 2 2" xfId="16331" xr:uid="{00000000-0005-0000-0000-0000A8230000}"/>
    <cellStyle name="Currency 2 6 3 4 2 3" xfId="32771" xr:uid="{00000000-0005-0000-0000-0000A9230000}"/>
    <cellStyle name="Currency 2 6 3 4 2 4" xfId="34531" xr:uid="{00000000-0005-0000-0000-0000AA230000}"/>
    <cellStyle name="Currency 2 6 3 4 2 5" xfId="36963" xr:uid="{00000000-0005-0000-0000-0000AB230000}"/>
    <cellStyle name="Currency 2 6 3 4 3" xfId="2486" xr:uid="{00000000-0005-0000-0000-0000AC230000}"/>
    <cellStyle name="Currency 2 6 3 4 3 2" xfId="16492" xr:uid="{00000000-0005-0000-0000-0000AD230000}"/>
    <cellStyle name="Currency 2 6 3 4 3 3" xfId="32915" xr:uid="{00000000-0005-0000-0000-0000AE230000}"/>
    <cellStyle name="Currency 2 6 3 4 3 4" xfId="34675" xr:uid="{00000000-0005-0000-0000-0000AF230000}"/>
    <cellStyle name="Currency 2 6 3 4 3 5" xfId="37107" xr:uid="{00000000-0005-0000-0000-0000B0230000}"/>
    <cellStyle name="Currency 2 6 3 4 4" xfId="2088" xr:uid="{00000000-0005-0000-0000-0000B1230000}"/>
    <cellStyle name="Currency 2 6 3 4 4 2" xfId="16160" xr:uid="{00000000-0005-0000-0000-0000B2230000}"/>
    <cellStyle name="Currency 2 6 3 4 4 3" xfId="32611" xr:uid="{00000000-0005-0000-0000-0000B3230000}"/>
    <cellStyle name="Currency 2 6 3 4 4 4" xfId="34371" xr:uid="{00000000-0005-0000-0000-0000B4230000}"/>
    <cellStyle name="Currency 2 6 3 4 4 5" xfId="36803" xr:uid="{00000000-0005-0000-0000-0000B5230000}"/>
    <cellStyle name="Currency 2 6 3 4 5" xfId="10972" xr:uid="{00000000-0005-0000-0000-0000B6230000}"/>
    <cellStyle name="Currency 2 6 3 4 5 2" xfId="24311" xr:uid="{00000000-0005-0000-0000-0000B7230000}"/>
    <cellStyle name="Currency 2 6 3 4 5 3" xfId="33494" xr:uid="{00000000-0005-0000-0000-0000B8230000}"/>
    <cellStyle name="Currency 2 6 3 4 5 4" xfId="35254" xr:uid="{00000000-0005-0000-0000-0000B9230000}"/>
    <cellStyle name="Currency 2 6 3 4 5 5" xfId="45217" xr:uid="{00000000-0005-0000-0000-0000BA230000}"/>
    <cellStyle name="Currency 2 6 3 4 6" xfId="15781" xr:uid="{00000000-0005-0000-0000-0000BB230000}"/>
    <cellStyle name="Currency 2 6 3 4 7" xfId="11905" xr:uid="{00000000-0005-0000-0000-0000BC230000}"/>
    <cellStyle name="Currency 2 6 3 4 8" xfId="32254" xr:uid="{00000000-0005-0000-0000-0000BD230000}"/>
    <cellStyle name="Currency 2 6 3 4 9" xfId="34014" xr:uid="{00000000-0005-0000-0000-0000BE230000}"/>
    <cellStyle name="Currency 2 6 3 5" xfId="2150" xr:uid="{00000000-0005-0000-0000-0000BF230000}"/>
    <cellStyle name="Currency 2 6 3 5 2" xfId="10720" xr:uid="{00000000-0005-0000-0000-0000C0230000}"/>
    <cellStyle name="Currency 2 6 3 5 2 2" xfId="24060" xr:uid="{00000000-0005-0000-0000-0000C1230000}"/>
    <cellStyle name="Currency 2 6 3 5 2 3" xfId="33244" xr:uid="{00000000-0005-0000-0000-0000C2230000}"/>
    <cellStyle name="Currency 2 6 3 5 2 4" xfId="35004" xr:uid="{00000000-0005-0000-0000-0000C3230000}"/>
    <cellStyle name="Currency 2 6 3 5 2 5" xfId="44967" xr:uid="{00000000-0005-0000-0000-0000C4230000}"/>
    <cellStyle name="Currency 2 6 3 5 3" xfId="16217" xr:uid="{00000000-0005-0000-0000-0000C5230000}"/>
    <cellStyle name="Currency 2 6 3 5 4" xfId="32666" xr:uid="{00000000-0005-0000-0000-0000C6230000}"/>
    <cellStyle name="Currency 2 6 3 5 5" xfId="34426" xr:uid="{00000000-0005-0000-0000-0000C7230000}"/>
    <cellStyle name="Currency 2 6 3 5 6" xfId="36858" xr:uid="{00000000-0005-0000-0000-0000C8230000}"/>
    <cellStyle name="Currency 2 6 3 6" xfId="2340" xr:uid="{00000000-0005-0000-0000-0000C9230000}"/>
    <cellStyle name="Currency 2 6 3 6 2" xfId="16375" xr:uid="{00000000-0005-0000-0000-0000CA230000}"/>
    <cellStyle name="Currency 2 6 3 6 3" xfId="32810" xr:uid="{00000000-0005-0000-0000-0000CB230000}"/>
    <cellStyle name="Currency 2 6 3 6 4" xfId="34570" xr:uid="{00000000-0005-0000-0000-0000CC230000}"/>
    <cellStyle name="Currency 2 6 3 6 5" xfId="37002" xr:uid="{00000000-0005-0000-0000-0000CD230000}"/>
    <cellStyle name="Currency 2 6 3 7" xfId="1952" xr:uid="{00000000-0005-0000-0000-0000CE230000}"/>
    <cellStyle name="Currency 2 6 3 7 2" xfId="16024" xr:uid="{00000000-0005-0000-0000-0000CF230000}"/>
    <cellStyle name="Currency 2 6 3 7 3" xfId="32477" xr:uid="{00000000-0005-0000-0000-0000D0230000}"/>
    <cellStyle name="Currency 2 6 3 7 4" xfId="34237" xr:uid="{00000000-0005-0000-0000-0000D1230000}"/>
    <cellStyle name="Currency 2 6 3 7 5" xfId="36669" xr:uid="{00000000-0005-0000-0000-0000D2230000}"/>
    <cellStyle name="Currency 2 6 3 8" xfId="10839" xr:uid="{00000000-0005-0000-0000-0000D3230000}"/>
    <cellStyle name="Currency 2 6 3 8 2" xfId="24178" xr:uid="{00000000-0005-0000-0000-0000D4230000}"/>
    <cellStyle name="Currency 2 6 3 8 3" xfId="33361" xr:uid="{00000000-0005-0000-0000-0000D5230000}"/>
    <cellStyle name="Currency 2 6 3 8 4" xfId="35121" xr:uid="{00000000-0005-0000-0000-0000D6230000}"/>
    <cellStyle name="Currency 2 6 3 8 5" xfId="45084" xr:uid="{00000000-0005-0000-0000-0000D7230000}"/>
    <cellStyle name="Currency 2 6 3 9" xfId="15631" xr:uid="{00000000-0005-0000-0000-0000D8230000}"/>
    <cellStyle name="Currency 2 6 4" xfId="1556" xr:uid="{00000000-0005-0000-0000-0000D9230000}"/>
    <cellStyle name="Currency 2 6 4 10" xfId="36355" xr:uid="{00000000-0005-0000-0000-0000DA230000}"/>
    <cellStyle name="Currency 2 6 4 2" xfId="2170" xr:uid="{00000000-0005-0000-0000-0000DB230000}"/>
    <cellStyle name="Currency 2 6 4 2 2" xfId="16236" xr:uid="{00000000-0005-0000-0000-0000DC230000}"/>
    <cellStyle name="Currency 2 6 4 2 3" xfId="32684" xr:uid="{00000000-0005-0000-0000-0000DD230000}"/>
    <cellStyle name="Currency 2 6 4 2 4" xfId="34444" xr:uid="{00000000-0005-0000-0000-0000DE230000}"/>
    <cellStyle name="Currency 2 6 4 2 5" xfId="36876" xr:uid="{00000000-0005-0000-0000-0000DF230000}"/>
    <cellStyle name="Currency 2 6 4 3" xfId="2365" xr:uid="{00000000-0005-0000-0000-0000E0230000}"/>
    <cellStyle name="Currency 2 6 4 3 2" xfId="16396" xr:uid="{00000000-0005-0000-0000-0000E1230000}"/>
    <cellStyle name="Currency 2 6 4 3 3" xfId="32828" xr:uid="{00000000-0005-0000-0000-0000E2230000}"/>
    <cellStyle name="Currency 2 6 4 3 4" xfId="34588" xr:uid="{00000000-0005-0000-0000-0000E3230000}"/>
    <cellStyle name="Currency 2 6 4 3 5" xfId="37020" xr:uid="{00000000-0005-0000-0000-0000E4230000}"/>
    <cellStyle name="Currency 2 6 4 4" xfId="1994" xr:uid="{00000000-0005-0000-0000-0000E5230000}"/>
    <cellStyle name="Currency 2 6 4 4 2" xfId="16066" xr:uid="{00000000-0005-0000-0000-0000E6230000}"/>
    <cellStyle name="Currency 2 6 4 4 3" xfId="32519" xr:uid="{00000000-0005-0000-0000-0000E7230000}"/>
    <cellStyle name="Currency 2 6 4 4 4" xfId="34279" xr:uid="{00000000-0005-0000-0000-0000E8230000}"/>
    <cellStyle name="Currency 2 6 4 4 5" xfId="36711" xr:uid="{00000000-0005-0000-0000-0000E9230000}"/>
    <cellStyle name="Currency 2 6 4 5" xfId="10881" xr:uid="{00000000-0005-0000-0000-0000EA230000}"/>
    <cellStyle name="Currency 2 6 4 5 2" xfId="24220" xr:uid="{00000000-0005-0000-0000-0000EB230000}"/>
    <cellStyle name="Currency 2 6 4 5 3" xfId="33403" xr:uid="{00000000-0005-0000-0000-0000EC230000}"/>
    <cellStyle name="Currency 2 6 4 5 4" xfId="35163" xr:uid="{00000000-0005-0000-0000-0000ED230000}"/>
    <cellStyle name="Currency 2 6 4 5 5" xfId="45126" xr:uid="{00000000-0005-0000-0000-0000EE230000}"/>
    <cellStyle name="Currency 2 6 4 6" xfId="15675" xr:uid="{00000000-0005-0000-0000-0000EF230000}"/>
    <cellStyle name="Currency 2 6 4 7" xfId="11815" xr:uid="{00000000-0005-0000-0000-0000F0230000}"/>
    <cellStyle name="Currency 2 6 4 8" xfId="32164" xr:uid="{00000000-0005-0000-0000-0000F1230000}"/>
    <cellStyle name="Currency 2 6 4 9" xfId="33924" xr:uid="{00000000-0005-0000-0000-0000F2230000}"/>
    <cellStyle name="Currency 2 6 5" xfId="1608" xr:uid="{00000000-0005-0000-0000-0000F3230000}"/>
    <cellStyle name="Currency 2 6 5 10" xfId="36391" xr:uid="{00000000-0005-0000-0000-0000F4230000}"/>
    <cellStyle name="Currency 2 6 5 2" xfId="2218" xr:uid="{00000000-0005-0000-0000-0000F5230000}"/>
    <cellStyle name="Currency 2 6 5 2 2" xfId="16276" xr:uid="{00000000-0005-0000-0000-0000F6230000}"/>
    <cellStyle name="Currency 2 6 5 2 3" xfId="32719" xr:uid="{00000000-0005-0000-0000-0000F7230000}"/>
    <cellStyle name="Currency 2 6 5 2 4" xfId="34479" xr:uid="{00000000-0005-0000-0000-0000F8230000}"/>
    <cellStyle name="Currency 2 6 5 2 5" xfId="36911" xr:uid="{00000000-0005-0000-0000-0000F9230000}"/>
    <cellStyle name="Currency 2 6 5 3" xfId="2412" xr:uid="{00000000-0005-0000-0000-0000FA230000}"/>
    <cellStyle name="Currency 2 6 5 3 2" xfId="16432" xr:uid="{00000000-0005-0000-0000-0000FB230000}"/>
    <cellStyle name="Currency 2 6 5 3 3" xfId="32863" xr:uid="{00000000-0005-0000-0000-0000FC230000}"/>
    <cellStyle name="Currency 2 6 5 3 4" xfId="34623" xr:uid="{00000000-0005-0000-0000-0000FD230000}"/>
    <cellStyle name="Currency 2 6 5 3 5" xfId="37055" xr:uid="{00000000-0005-0000-0000-0000FE230000}"/>
    <cellStyle name="Currency 2 6 5 4" xfId="2030" xr:uid="{00000000-0005-0000-0000-0000FF230000}"/>
    <cellStyle name="Currency 2 6 5 4 2" xfId="16102" xr:uid="{00000000-0005-0000-0000-000000240000}"/>
    <cellStyle name="Currency 2 6 5 4 3" xfId="32555" xr:uid="{00000000-0005-0000-0000-000001240000}"/>
    <cellStyle name="Currency 2 6 5 4 4" xfId="34315" xr:uid="{00000000-0005-0000-0000-000002240000}"/>
    <cellStyle name="Currency 2 6 5 4 5" xfId="36747" xr:uid="{00000000-0005-0000-0000-000003240000}"/>
    <cellStyle name="Currency 2 6 5 5" xfId="10917" xr:uid="{00000000-0005-0000-0000-000004240000}"/>
    <cellStyle name="Currency 2 6 5 5 2" xfId="24256" xr:uid="{00000000-0005-0000-0000-000005240000}"/>
    <cellStyle name="Currency 2 6 5 5 3" xfId="33439" xr:uid="{00000000-0005-0000-0000-000006240000}"/>
    <cellStyle name="Currency 2 6 5 5 4" xfId="35199" xr:uid="{00000000-0005-0000-0000-000007240000}"/>
    <cellStyle name="Currency 2 6 5 5 5" xfId="45162" xr:uid="{00000000-0005-0000-0000-000008240000}"/>
    <cellStyle name="Currency 2 6 5 6" xfId="15716" xr:uid="{00000000-0005-0000-0000-000009240000}"/>
    <cellStyle name="Currency 2 6 5 7" xfId="11851" xr:uid="{00000000-0005-0000-0000-00000A240000}"/>
    <cellStyle name="Currency 2 6 5 8" xfId="32200" xr:uid="{00000000-0005-0000-0000-00000B240000}"/>
    <cellStyle name="Currency 2 6 5 9" xfId="33960" xr:uid="{00000000-0005-0000-0000-00000C240000}"/>
    <cellStyle name="Currency 2 6 6" xfId="1660" xr:uid="{00000000-0005-0000-0000-00000D240000}"/>
    <cellStyle name="Currency 2 6 6 10" xfId="36427" xr:uid="{00000000-0005-0000-0000-00000E240000}"/>
    <cellStyle name="Currency 2 6 6 2" xfId="2263" xr:uid="{00000000-0005-0000-0000-00000F240000}"/>
    <cellStyle name="Currency 2 6 6 2 2" xfId="16313" xr:uid="{00000000-0005-0000-0000-000010240000}"/>
    <cellStyle name="Currency 2 6 6 2 3" xfId="32754" xr:uid="{00000000-0005-0000-0000-000011240000}"/>
    <cellStyle name="Currency 2 6 6 2 4" xfId="34514" xr:uid="{00000000-0005-0000-0000-000012240000}"/>
    <cellStyle name="Currency 2 6 6 2 5" xfId="36946" xr:uid="{00000000-0005-0000-0000-000013240000}"/>
    <cellStyle name="Currency 2 6 6 3" xfId="2462" xr:uid="{00000000-0005-0000-0000-000014240000}"/>
    <cellStyle name="Currency 2 6 6 3 2" xfId="16473" xr:uid="{00000000-0005-0000-0000-000015240000}"/>
    <cellStyle name="Currency 2 6 6 3 3" xfId="32898" xr:uid="{00000000-0005-0000-0000-000016240000}"/>
    <cellStyle name="Currency 2 6 6 3 4" xfId="34658" xr:uid="{00000000-0005-0000-0000-000017240000}"/>
    <cellStyle name="Currency 2 6 6 3 5" xfId="37090" xr:uid="{00000000-0005-0000-0000-000018240000}"/>
    <cellStyle name="Currency 2 6 6 4" xfId="2067" xr:uid="{00000000-0005-0000-0000-000019240000}"/>
    <cellStyle name="Currency 2 6 6 4 2" xfId="16139" xr:uid="{00000000-0005-0000-0000-00001A240000}"/>
    <cellStyle name="Currency 2 6 6 4 3" xfId="32592" xr:uid="{00000000-0005-0000-0000-00001B240000}"/>
    <cellStyle name="Currency 2 6 6 4 4" xfId="34352" xr:uid="{00000000-0005-0000-0000-00001C240000}"/>
    <cellStyle name="Currency 2 6 6 4 5" xfId="36784" xr:uid="{00000000-0005-0000-0000-00001D240000}"/>
    <cellStyle name="Currency 2 6 6 5" xfId="10953" xr:uid="{00000000-0005-0000-0000-00001E240000}"/>
    <cellStyle name="Currency 2 6 6 5 2" xfId="24292" xr:uid="{00000000-0005-0000-0000-00001F240000}"/>
    <cellStyle name="Currency 2 6 6 5 3" xfId="33475" xr:uid="{00000000-0005-0000-0000-000020240000}"/>
    <cellStyle name="Currency 2 6 6 5 4" xfId="35235" xr:uid="{00000000-0005-0000-0000-000021240000}"/>
    <cellStyle name="Currency 2 6 6 5 5" xfId="45198" xr:uid="{00000000-0005-0000-0000-000022240000}"/>
    <cellStyle name="Currency 2 6 6 6" xfId="15757" xr:uid="{00000000-0005-0000-0000-000023240000}"/>
    <cellStyle name="Currency 2 6 6 7" xfId="11887" xr:uid="{00000000-0005-0000-0000-000024240000}"/>
    <cellStyle name="Currency 2 6 6 8" xfId="32236" xr:uid="{00000000-0005-0000-0000-000025240000}"/>
    <cellStyle name="Currency 2 6 6 9" xfId="33996" xr:uid="{00000000-0005-0000-0000-000026240000}"/>
    <cellStyle name="Currency 2 6 7" xfId="2131" xr:uid="{00000000-0005-0000-0000-000027240000}"/>
    <cellStyle name="Currency 2 6 7 2" xfId="10772" xr:uid="{00000000-0005-0000-0000-000028240000}"/>
    <cellStyle name="Currency 2 6 7 2 2" xfId="24111" xr:uid="{00000000-0005-0000-0000-000029240000}"/>
    <cellStyle name="Currency 2 6 7 2 3" xfId="33294" xr:uid="{00000000-0005-0000-0000-00002A240000}"/>
    <cellStyle name="Currency 2 6 7 2 4" xfId="35054" xr:uid="{00000000-0005-0000-0000-00002B240000}"/>
    <cellStyle name="Currency 2 6 7 2 5" xfId="45017" xr:uid="{00000000-0005-0000-0000-00002C240000}"/>
    <cellStyle name="Currency 2 6 7 3" xfId="16198" xr:uid="{00000000-0005-0000-0000-00002D240000}"/>
    <cellStyle name="Currency 2 6 7 4" xfId="32649" xr:uid="{00000000-0005-0000-0000-00002E240000}"/>
    <cellStyle name="Currency 2 6 7 5" xfId="34409" xr:uid="{00000000-0005-0000-0000-00002F240000}"/>
    <cellStyle name="Currency 2 6 7 6" xfId="36841" xr:uid="{00000000-0005-0000-0000-000030240000}"/>
    <cellStyle name="Currency 2 6 8" xfId="2318" xr:uid="{00000000-0005-0000-0000-000031240000}"/>
    <cellStyle name="Currency 2 6 8 2" xfId="16357" xr:uid="{00000000-0005-0000-0000-000032240000}"/>
    <cellStyle name="Currency 2 6 8 3" xfId="32793" xr:uid="{00000000-0005-0000-0000-000033240000}"/>
    <cellStyle name="Currency 2 6 8 4" xfId="34553" xr:uid="{00000000-0005-0000-0000-000034240000}"/>
    <cellStyle name="Currency 2 6 8 5" xfId="36985" xr:uid="{00000000-0005-0000-0000-000035240000}"/>
    <cellStyle name="Currency 2 6 9" xfId="1838" xr:uid="{00000000-0005-0000-0000-000036240000}"/>
    <cellStyle name="Currency 2 6 9 2" xfId="15910" xr:uid="{00000000-0005-0000-0000-000037240000}"/>
    <cellStyle name="Currency 2 6 9 3" xfId="32365" xr:uid="{00000000-0005-0000-0000-000038240000}"/>
    <cellStyle name="Currency 2 6 9 4" xfId="34125" xr:uid="{00000000-0005-0000-0000-000039240000}"/>
    <cellStyle name="Currency 2 6 9 5" xfId="36557" xr:uid="{00000000-0005-0000-0000-00003A240000}"/>
    <cellStyle name="Currency 2 7" xfId="1296" xr:uid="{00000000-0005-0000-0000-00003B240000}"/>
    <cellStyle name="Currency 2 7 10" xfId="15520" xr:uid="{00000000-0005-0000-0000-00003C240000}"/>
    <cellStyle name="Currency 2 7 11" xfId="11667" xr:uid="{00000000-0005-0000-0000-00003D240000}"/>
    <cellStyle name="Currency 2 7 12" xfId="32022" xr:uid="{00000000-0005-0000-0000-00003E240000}"/>
    <cellStyle name="Currency 2 7 13" xfId="33782" xr:uid="{00000000-0005-0000-0000-00003F240000}"/>
    <cellStyle name="Currency 2 7 14" xfId="36208" xr:uid="{00000000-0005-0000-0000-000040240000}"/>
    <cellStyle name="Currency 2 7 2" xfId="1511" xr:uid="{00000000-0005-0000-0000-000041240000}"/>
    <cellStyle name="Currency 2 7 2 10" xfId="11775" xr:uid="{00000000-0005-0000-0000-000042240000}"/>
    <cellStyle name="Currency 2 7 2 11" xfId="32124" xr:uid="{00000000-0005-0000-0000-000043240000}"/>
    <cellStyle name="Currency 2 7 2 12" xfId="33884" xr:uid="{00000000-0005-0000-0000-000044240000}"/>
    <cellStyle name="Currency 2 7 2 13" xfId="36315" xr:uid="{00000000-0005-0000-0000-000045240000}"/>
    <cellStyle name="Currency 2 7 2 2" xfId="1586" xr:uid="{00000000-0005-0000-0000-000046240000}"/>
    <cellStyle name="Currency 2 7 2 2 10" xfId="36374" xr:uid="{00000000-0005-0000-0000-000047240000}"/>
    <cellStyle name="Currency 2 7 2 2 2" xfId="2197" xr:uid="{00000000-0005-0000-0000-000048240000}"/>
    <cellStyle name="Currency 2 7 2 2 2 2" xfId="16257" xr:uid="{00000000-0005-0000-0000-000049240000}"/>
    <cellStyle name="Currency 2 7 2 2 2 3" xfId="32703" xr:uid="{00000000-0005-0000-0000-00004A240000}"/>
    <cellStyle name="Currency 2 7 2 2 2 4" xfId="34463" xr:uid="{00000000-0005-0000-0000-00004B240000}"/>
    <cellStyle name="Currency 2 7 2 2 2 5" xfId="36895" xr:uid="{00000000-0005-0000-0000-00004C240000}"/>
    <cellStyle name="Currency 2 7 2 2 3" xfId="2393" xr:uid="{00000000-0005-0000-0000-00004D240000}"/>
    <cellStyle name="Currency 2 7 2 2 3 2" xfId="16416" xr:uid="{00000000-0005-0000-0000-00004E240000}"/>
    <cellStyle name="Currency 2 7 2 2 3 3" xfId="32847" xr:uid="{00000000-0005-0000-0000-00004F240000}"/>
    <cellStyle name="Currency 2 7 2 2 3 4" xfId="34607" xr:uid="{00000000-0005-0000-0000-000050240000}"/>
    <cellStyle name="Currency 2 7 2 2 3 5" xfId="37039" xr:uid="{00000000-0005-0000-0000-000051240000}"/>
    <cellStyle name="Currency 2 7 2 2 4" xfId="2013" xr:uid="{00000000-0005-0000-0000-000052240000}"/>
    <cellStyle name="Currency 2 7 2 2 4 2" xfId="16085" xr:uid="{00000000-0005-0000-0000-000053240000}"/>
    <cellStyle name="Currency 2 7 2 2 4 3" xfId="32538" xr:uid="{00000000-0005-0000-0000-000054240000}"/>
    <cellStyle name="Currency 2 7 2 2 4 4" xfId="34298" xr:uid="{00000000-0005-0000-0000-000055240000}"/>
    <cellStyle name="Currency 2 7 2 2 4 5" xfId="36730" xr:uid="{00000000-0005-0000-0000-000056240000}"/>
    <cellStyle name="Currency 2 7 2 2 5" xfId="10900" xr:uid="{00000000-0005-0000-0000-000057240000}"/>
    <cellStyle name="Currency 2 7 2 2 5 2" xfId="24239" xr:uid="{00000000-0005-0000-0000-000058240000}"/>
    <cellStyle name="Currency 2 7 2 2 5 3" xfId="33422" xr:uid="{00000000-0005-0000-0000-000059240000}"/>
    <cellStyle name="Currency 2 7 2 2 5 4" xfId="35182" xr:uid="{00000000-0005-0000-0000-00005A240000}"/>
    <cellStyle name="Currency 2 7 2 2 5 5" xfId="45145" xr:uid="{00000000-0005-0000-0000-00005B240000}"/>
    <cellStyle name="Currency 2 7 2 2 6" xfId="15696" xr:uid="{00000000-0005-0000-0000-00005C240000}"/>
    <cellStyle name="Currency 2 7 2 2 7" xfId="11834" xr:uid="{00000000-0005-0000-0000-00005D240000}"/>
    <cellStyle name="Currency 2 7 2 2 8" xfId="32183" xr:uid="{00000000-0005-0000-0000-00005E240000}"/>
    <cellStyle name="Currency 2 7 2 2 9" xfId="33943" xr:uid="{00000000-0005-0000-0000-00005F240000}"/>
    <cellStyle name="Currency 2 7 2 3" xfId="1638" xr:uid="{00000000-0005-0000-0000-000060240000}"/>
    <cellStyle name="Currency 2 7 2 3 10" xfId="36410" xr:uid="{00000000-0005-0000-0000-000061240000}"/>
    <cellStyle name="Currency 2 7 2 3 2" xfId="2245" xr:uid="{00000000-0005-0000-0000-000062240000}"/>
    <cellStyle name="Currency 2 7 2 3 2 2" xfId="16296" xr:uid="{00000000-0005-0000-0000-000063240000}"/>
    <cellStyle name="Currency 2 7 2 3 2 3" xfId="32738" xr:uid="{00000000-0005-0000-0000-000064240000}"/>
    <cellStyle name="Currency 2 7 2 3 2 4" xfId="34498" xr:uid="{00000000-0005-0000-0000-000065240000}"/>
    <cellStyle name="Currency 2 7 2 3 2 5" xfId="36930" xr:uid="{00000000-0005-0000-0000-000066240000}"/>
    <cellStyle name="Currency 2 7 2 3 3" xfId="2441" xr:uid="{00000000-0005-0000-0000-000067240000}"/>
    <cellStyle name="Currency 2 7 2 3 3 2" xfId="16454" xr:uid="{00000000-0005-0000-0000-000068240000}"/>
    <cellStyle name="Currency 2 7 2 3 3 3" xfId="32882" xr:uid="{00000000-0005-0000-0000-000069240000}"/>
    <cellStyle name="Currency 2 7 2 3 3 4" xfId="34642" xr:uid="{00000000-0005-0000-0000-00006A240000}"/>
    <cellStyle name="Currency 2 7 2 3 3 5" xfId="37074" xr:uid="{00000000-0005-0000-0000-00006B240000}"/>
    <cellStyle name="Currency 2 7 2 3 4" xfId="2049" xr:uid="{00000000-0005-0000-0000-00006C240000}"/>
    <cellStyle name="Currency 2 7 2 3 4 2" xfId="16121" xr:uid="{00000000-0005-0000-0000-00006D240000}"/>
    <cellStyle name="Currency 2 7 2 3 4 3" xfId="32574" xr:uid="{00000000-0005-0000-0000-00006E240000}"/>
    <cellStyle name="Currency 2 7 2 3 4 4" xfId="34334" xr:uid="{00000000-0005-0000-0000-00006F240000}"/>
    <cellStyle name="Currency 2 7 2 3 4 5" xfId="36766" xr:uid="{00000000-0005-0000-0000-000070240000}"/>
    <cellStyle name="Currency 2 7 2 3 5" xfId="10936" xr:uid="{00000000-0005-0000-0000-000071240000}"/>
    <cellStyle name="Currency 2 7 2 3 5 2" xfId="24275" xr:uid="{00000000-0005-0000-0000-000072240000}"/>
    <cellStyle name="Currency 2 7 2 3 5 3" xfId="33458" xr:uid="{00000000-0005-0000-0000-000073240000}"/>
    <cellStyle name="Currency 2 7 2 3 5 4" xfId="35218" xr:uid="{00000000-0005-0000-0000-000074240000}"/>
    <cellStyle name="Currency 2 7 2 3 5 5" xfId="45181" xr:uid="{00000000-0005-0000-0000-000075240000}"/>
    <cellStyle name="Currency 2 7 2 3 6" xfId="15737" xr:uid="{00000000-0005-0000-0000-000076240000}"/>
    <cellStyle name="Currency 2 7 2 3 7" xfId="11870" xr:uid="{00000000-0005-0000-0000-000077240000}"/>
    <cellStyle name="Currency 2 7 2 3 8" xfId="32219" xr:uid="{00000000-0005-0000-0000-000078240000}"/>
    <cellStyle name="Currency 2 7 2 3 9" xfId="33979" xr:uid="{00000000-0005-0000-0000-000079240000}"/>
    <cellStyle name="Currency 2 7 2 4" xfId="1695" xr:uid="{00000000-0005-0000-0000-00007A240000}"/>
    <cellStyle name="Currency 2 7 2 4 10" xfId="36447" xr:uid="{00000000-0005-0000-0000-00007B240000}"/>
    <cellStyle name="Currency 2 7 2 4 2" xfId="2291" xr:uid="{00000000-0005-0000-0000-00007C240000}"/>
    <cellStyle name="Currency 2 7 2 4 2 2" xfId="16333" xr:uid="{00000000-0005-0000-0000-00007D240000}"/>
    <cellStyle name="Currency 2 7 2 4 2 3" xfId="32773" xr:uid="{00000000-0005-0000-0000-00007E240000}"/>
    <cellStyle name="Currency 2 7 2 4 2 4" xfId="34533" xr:uid="{00000000-0005-0000-0000-00007F240000}"/>
    <cellStyle name="Currency 2 7 2 4 2 5" xfId="36965" xr:uid="{00000000-0005-0000-0000-000080240000}"/>
    <cellStyle name="Currency 2 7 2 4 3" xfId="2491" xr:uid="{00000000-0005-0000-0000-000081240000}"/>
    <cellStyle name="Currency 2 7 2 4 3 2" xfId="16494" xr:uid="{00000000-0005-0000-0000-000082240000}"/>
    <cellStyle name="Currency 2 7 2 4 3 3" xfId="32917" xr:uid="{00000000-0005-0000-0000-000083240000}"/>
    <cellStyle name="Currency 2 7 2 4 3 4" xfId="34677" xr:uid="{00000000-0005-0000-0000-000084240000}"/>
    <cellStyle name="Currency 2 7 2 4 3 5" xfId="37109" xr:uid="{00000000-0005-0000-0000-000085240000}"/>
    <cellStyle name="Currency 2 7 2 4 4" xfId="2090" xr:uid="{00000000-0005-0000-0000-000086240000}"/>
    <cellStyle name="Currency 2 7 2 4 4 2" xfId="16162" xr:uid="{00000000-0005-0000-0000-000087240000}"/>
    <cellStyle name="Currency 2 7 2 4 4 3" xfId="32613" xr:uid="{00000000-0005-0000-0000-000088240000}"/>
    <cellStyle name="Currency 2 7 2 4 4 4" xfId="34373" xr:uid="{00000000-0005-0000-0000-000089240000}"/>
    <cellStyle name="Currency 2 7 2 4 4 5" xfId="36805" xr:uid="{00000000-0005-0000-0000-00008A240000}"/>
    <cellStyle name="Currency 2 7 2 4 5" xfId="10974" xr:uid="{00000000-0005-0000-0000-00008B240000}"/>
    <cellStyle name="Currency 2 7 2 4 5 2" xfId="24313" xr:uid="{00000000-0005-0000-0000-00008C240000}"/>
    <cellStyle name="Currency 2 7 2 4 5 3" xfId="33496" xr:uid="{00000000-0005-0000-0000-00008D240000}"/>
    <cellStyle name="Currency 2 7 2 4 5 4" xfId="35256" xr:uid="{00000000-0005-0000-0000-00008E240000}"/>
    <cellStyle name="Currency 2 7 2 4 5 5" xfId="45219" xr:uid="{00000000-0005-0000-0000-00008F240000}"/>
    <cellStyle name="Currency 2 7 2 4 6" xfId="15783" xr:uid="{00000000-0005-0000-0000-000090240000}"/>
    <cellStyle name="Currency 2 7 2 4 7" xfId="11907" xr:uid="{00000000-0005-0000-0000-000091240000}"/>
    <cellStyle name="Currency 2 7 2 4 8" xfId="32256" xr:uid="{00000000-0005-0000-0000-000092240000}"/>
    <cellStyle name="Currency 2 7 2 4 9" xfId="34016" xr:uid="{00000000-0005-0000-0000-000093240000}"/>
    <cellStyle name="Currency 2 7 2 5" xfId="2153" xr:uid="{00000000-0005-0000-0000-000094240000}"/>
    <cellStyle name="Currency 2 7 2 5 2" xfId="11003" xr:uid="{00000000-0005-0000-0000-000095240000}"/>
    <cellStyle name="Currency 2 7 2 5 2 2" xfId="24342" xr:uid="{00000000-0005-0000-0000-000096240000}"/>
    <cellStyle name="Currency 2 7 2 5 2 3" xfId="33525" xr:uid="{00000000-0005-0000-0000-000097240000}"/>
    <cellStyle name="Currency 2 7 2 5 2 4" xfId="35285" xr:uid="{00000000-0005-0000-0000-000098240000}"/>
    <cellStyle name="Currency 2 7 2 5 2 5" xfId="45248" xr:uid="{00000000-0005-0000-0000-000099240000}"/>
    <cellStyle name="Currency 2 7 2 5 3" xfId="16219" xr:uid="{00000000-0005-0000-0000-00009A240000}"/>
    <cellStyle name="Currency 2 7 2 5 4" xfId="32668" xr:uid="{00000000-0005-0000-0000-00009B240000}"/>
    <cellStyle name="Currency 2 7 2 5 5" xfId="34428" xr:uid="{00000000-0005-0000-0000-00009C240000}"/>
    <cellStyle name="Currency 2 7 2 5 6" xfId="36860" xr:uid="{00000000-0005-0000-0000-00009D240000}"/>
    <cellStyle name="Currency 2 7 2 6" xfId="2345" xr:uid="{00000000-0005-0000-0000-00009E240000}"/>
    <cellStyle name="Currency 2 7 2 6 2" xfId="16377" xr:uid="{00000000-0005-0000-0000-00009F240000}"/>
    <cellStyle name="Currency 2 7 2 6 3" xfId="32812" xr:uid="{00000000-0005-0000-0000-0000A0240000}"/>
    <cellStyle name="Currency 2 7 2 6 4" xfId="34572" xr:uid="{00000000-0005-0000-0000-0000A1240000}"/>
    <cellStyle name="Currency 2 7 2 6 5" xfId="37004" xr:uid="{00000000-0005-0000-0000-0000A2240000}"/>
    <cellStyle name="Currency 2 7 2 7" xfId="1954" xr:uid="{00000000-0005-0000-0000-0000A3240000}"/>
    <cellStyle name="Currency 2 7 2 7 2" xfId="16026" xr:uid="{00000000-0005-0000-0000-0000A4240000}"/>
    <cellStyle name="Currency 2 7 2 7 3" xfId="32479" xr:uid="{00000000-0005-0000-0000-0000A5240000}"/>
    <cellStyle name="Currency 2 7 2 7 4" xfId="34239" xr:uid="{00000000-0005-0000-0000-0000A6240000}"/>
    <cellStyle name="Currency 2 7 2 7 5" xfId="36671" xr:uid="{00000000-0005-0000-0000-0000A7240000}"/>
    <cellStyle name="Currency 2 7 2 8" xfId="10841" xr:uid="{00000000-0005-0000-0000-0000A8240000}"/>
    <cellStyle name="Currency 2 7 2 8 2" xfId="24180" xr:uid="{00000000-0005-0000-0000-0000A9240000}"/>
    <cellStyle name="Currency 2 7 2 8 3" xfId="33363" xr:uid="{00000000-0005-0000-0000-0000AA240000}"/>
    <cellStyle name="Currency 2 7 2 8 4" xfId="35123" xr:uid="{00000000-0005-0000-0000-0000AB240000}"/>
    <cellStyle name="Currency 2 7 2 8 5" xfId="45086" xr:uid="{00000000-0005-0000-0000-0000AC240000}"/>
    <cellStyle name="Currency 2 7 2 9" xfId="15633" xr:uid="{00000000-0005-0000-0000-0000AD240000}"/>
    <cellStyle name="Currency 2 7 3" xfId="1561" xr:uid="{00000000-0005-0000-0000-0000AE240000}"/>
    <cellStyle name="Currency 2 7 3 10" xfId="36357" xr:uid="{00000000-0005-0000-0000-0000AF240000}"/>
    <cellStyle name="Currency 2 7 3 2" xfId="2175" xr:uid="{00000000-0005-0000-0000-0000B0240000}"/>
    <cellStyle name="Currency 2 7 3 2 2" xfId="16239" xr:uid="{00000000-0005-0000-0000-0000B1240000}"/>
    <cellStyle name="Currency 2 7 3 2 3" xfId="32686" xr:uid="{00000000-0005-0000-0000-0000B2240000}"/>
    <cellStyle name="Currency 2 7 3 2 4" xfId="34446" xr:uid="{00000000-0005-0000-0000-0000B3240000}"/>
    <cellStyle name="Currency 2 7 3 2 5" xfId="36878" xr:uid="{00000000-0005-0000-0000-0000B4240000}"/>
    <cellStyle name="Currency 2 7 3 3" xfId="2369" xr:uid="{00000000-0005-0000-0000-0000B5240000}"/>
    <cellStyle name="Currency 2 7 3 3 2" xfId="16398" xr:uid="{00000000-0005-0000-0000-0000B6240000}"/>
    <cellStyle name="Currency 2 7 3 3 3" xfId="32830" xr:uid="{00000000-0005-0000-0000-0000B7240000}"/>
    <cellStyle name="Currency 2 7 3 3 4" xfId="34590" xr:uid="{00000000-0005-0000-0000-0000B8240000}"/>
    <cellStyle name="Currency 2 7 3 3 5" xfId="37022" xr:uid="{00000000-0005-0000-0000-0000B9240000}"/>
    <cellStyle name="Currency 2 7 3 4" xfId="1996" xr:uid="{00000000-0005-0000-0000-0000BA240000}"/>
    <cellStyle name="Currency 2 7 3 4 2" xfId="16068" xr:uid="{00000000-0005-0000-0000-0000BB240000}"/>
    <cellStyle name="Currency 2 7 3 4 3" xfId="32521" xr:uid="{00000000-0005-0000-0000-0000BC240000}"/>
    <cellStyle name="Currency 2 7 3 4 4" xfId="34281" xr:uid="{00000000-0005-0000-0000-0000BD240000}"/>
    <cellStyle name="Currency 2 7 3 4 5" xfId="36713" xr:uid="{00000000-0005-0000-0000-0000BE240000}"/>
    <cellStyle name="Currency 2 7 3 5" xfId="10883" xr:uid="{00000000-0005-0000-0000-0000BF240000}"/>
    <cellStyle name="Currency 2 7 3 5 2" xfId="24222" xr:uid="{00000000-0005-0000-0000-0000C0240000}"/>
    <cellStyle name="Currency 2 7 3 5 3" xfId="33405" xr:uid="{00000000-0005-0000-0000-0000C1240000}"/>
    <cellStyle name="Currency 2 7 3 5 4" xfId="35165" xr:uid="{00000000-0005-0000-0000-0000C2240000}"/>
    <cellStyle name="Currency 2 7 3 5 5" xfId="45128" xr:uid="{00000000-0005-0000-0000-0000C3240000}"/>
    <cellStyle name="Currency 2 7 3 6" xfId="15677" xr:uid="{00000000-0005-0000-0000-0000C4240000}"/>
    <cellStyle name="Currency 2 7 3 7" xfId="11817" xr:uid="{00000000-0005-0000-0000-0000C5240000}"/>
    <cellStyle name="Currency 2 7 3 8" xfId="32166" xr:uid="{00000000-0005-0000-0000-0000C6240000}"/>
    <cellStyle name="Currency 2 7 3 9" xfId="33926" xr:uid="{00000000-0005-0000-0000-0000C7240000}"/>
    <cellStyle name="Currency 2 7 4" xfId="1613" xr:uid="{00000000-0005-0000-0000-0000C8240000}"/>
    <cellStyle name="Currency 2 7 4 10" xfId="36393" xr:uid="{00000000-0005-0000-0000-0000C9240000}"/>
    <cellStyle name="Currency 2 7 4 2" xfId="2222" xr:uid="{00000000-0005-0000-0000-0000CA240000}"/>
    <cellStyle name="Currency 2 7 4 2 2" xfId="16278" xr:uid="{00000000-0005-0000-0000-0000CB240000}"/>
    <cellStyle name="Currency 2 7 4 2 3" xfId="32721" xr:uid="{00000000-0005-0000-0000-0000CC240000}"/>
    <cellStyle name="Currency 2 7 4 2 4" xfId="34481" xr:uid="{00000000-0005-0000-0000-0000CD240000}"/>
    <cellStyle name="Currency 2 7 4 2 5" xfId="36913" xr:uid="{00000000-0005-0000-0000-0000CE240000}"/>
    <cellStyle name="Currency 2 7 4 3" xfId="2417" xr:uid="{00000000-0005-0000-0000-0000CF240000}"/>
    <cellStyle name="Currency 2 7 4 3 2" xfId="16435" xr:uid="{00000000-0005-0000-0000-0000D0240000}"/>
    <cellStyle name="Currency 2 7 4 3 3" xfId="32865" xr:uid="{00000000-0005-0000-0000-0000D1240000}"/>
    <cellStyle name="Currency 2 7 4 3 4" xfId="34625" xr:uid="{00000000-0005-0000-0000-0000D2240000}"/>
    <cellStyle name="Currency 2 7 4 3 5" xfId="37057" xr:uid="{00000000-0005-0000-0000-0000D3240000}"/>
    <cellStyle name="Currency 2 7 4 4" xfId="2032" xr:uid="{00000000-0005-0000-0000-0000D4240000}"/>
    <cellStyle name="Currency 2 7 4 4 2" xfId="16104" xr:uid="{00000000-0005-0000-0000-0000D5240000}"/>
    <cellStyle name="Currency 2 7 4 4 3" xfId="32557" xr:uid="{00000000-0005-0000-0000-0000D6240000}"/>
    <cellStyle name="Currency 2 7 4 4 4" xfId="34317" xr:uid="{00000000-0005-0000-0000-0000D7240000}"/>
    <cellStyle name="Currency 2 7 4 4 5" xfId="36749" xr:uid="{00000000-0005-0000-0000-0000D8240000}"/>
    <cellStyle name="Currency 2 7 4 5" xfId="10919" xr:uid="{00000000-0005-0000-0000-0000D9240000}"/>
    <cellStyle name="Currency 2 7 4 5 2" xfId="24258" xr:uid="{00000000-0005-0000-0000-0000DA240000}"/>
    <cellStyle name="Currency 2 7 4 5 3" xfId="33441" xr:uid="{00000000-0005-0000-0000-0000DB240000}"/>
    <cellStyle name="Currency 2 7 4 5 4" xfId="35201" xr:uid="{00000000-0005-0000-0000-0000DC240000}"/>
    <cellStyle name="Currency 2 7 4 5 5" xfId="45164" xr:uid="{00000000-0005-0000-0000-0000DD240000}"/>
    <cellStyle name="Currency 2 7 4 6" xfId="15718" xr:uid="{00000000-0005-0000-0000-0000DE240000}"/>
    <cellStyle name="Currency 2 7 4 7" xfId="11853" xr:uid="{00000000-0005-0000-0000-0000DF240000}"/>
    <cellStyle name="Currency 2 7 4 8" xfId="32202" xr:uid="{00000000-0005-0000-0000-0000E0240000}"/>
    <cellStyle name="Currency 2 7 4 9" xfId="33962" xr:uid="{00000000-0005-0000-0000-0000E1240000}"/>
    <cellStyle name="Currency 2 7 5" xfId="1670" xr:uid="{00000000-0005-0000-0000-0000E2240000}"/>
    <cellStyle name="Currency 2 7 5 10" xfId="36430" xr:uid="{00000000-0005-0000-0000-0000E3240000}"/>
    <cellStyle name="Currency 2 7 5 2" xfId="2268" xr:uid="{00000000-0005-0000-0000-0000E4240000}"/>
    <cellStyle name="Currency 2 7 5 2 2" xfId="16316" xr:uid="{00000000-0005-0000-0000-0000E5240000}"/>
    <cellStyle name="Currency 2 7 5 2 3" xfId="32756" xr:uid="{00000000-0005-0000-0000-0000E6240000}"/>
    <cellStyle name="Currency 2 7 5 2 4" xfId="34516" xr:uid="{00000000-0005-0000-0000-0000E7240000}"/>
    <cellStyle name="Currency 2 7 5 2 5" xfId="36948" xr:uid="{00000000-0005-0000-0000-0000E8240000}"/>
    <cellStyle name="Currency 2 7 5 3" xfId="2466" xr:uid="{00000000-0005-0000-0000-0000E9240000}"/>
    <cellStyle name="Currency 2 7 5 3 2" xfId="16475" xr:uid="{00000000-0005-0000-0000-0000EA240000}"/>
    <cellStyle name="Currency 2 7 5 3 3" xfId="32900" xr:uid="{00000000-0005-0000-0000-0000EB240000}"/>
    <cellStyle name="Currency 2 7 5 3 4" xfId="34660" xr:uid="{00000000-0005-0000-0000-0000EC240000}"/>
    <cellStyle name="Currency 2 7 5 3 5" xfId="37092" xr:uid="{00000000-0005-0000-0000-0000ED240000}"/>
    <cellStyle name="Currency 2 7 5 4" xfId="2073" xr:uid="{00000000-0005-0000-0000-0000EE240000}"/>
    <cellStyle name="Currency 2 7 5 4 2" xfId="16145" xr:uid="{00000000-0005-0000-0000-0000EF240000}"/>
    <cellStyle name="Currency 2 7 5 4 3" xfId="32596" xr:uid="{00000000-0005-0000-0000-0000F0240000}"/>
    <cellStyle name="Currency 2 7 5 4 4" xfId="34356" xr:uid="{00000000-0005-0000-0000-0000F1240000}"/>
    <cellStyle name="Currency 2 7 5 4 5" xfId="36788" xr:uid="{00000000-0005-0000-0000-0000F2240000}"/>
    <cellStyle name="Currency 2 7 5 5" xfId="10957" xr:uid="{00000000-0005-0000-0000-0000F3240000}"/>
    <cellStyle name="Currency 2 7 5 5 2" xfId="24296" xr:uid="{00000000-0005-0000-0000-0000F4240000}"/>
    <cellStyle name="Currency 2 7 5 5 3" xfId="33479" xr:uid="{00000000-0005-0000-0000-0000F5240000}"/>
    <cellStyle name="Currency 2 7 5 5 4" xfId="35239" xr:uid="{00000000-0005-0000-0000-0000F6240000}"/>
    <cellStyle name="Currency 2 7 5 5 5" xfId="45202" xr:uid="{00000000-0005-0000-0000-0000F7240000}"/>
    <cellStyle name="Currency 2 7 5 6" xfId="15764" xr:uid="{00000000-0005-0000-0000-0000F8240000}"/>
    <cellStyle name="Currency 2 7 5 7" xfId="11890" xr:uid="{00000000-0005-0000-0000-0000F9240000}"/>
    <cellStyle name="Currency 2 7 5 8" xfId="32239" xr:uid="{00000000-0005-0000-0000-0000FA240000}"/>
    <cellStyle name="Currency 2 7 5 9" xfId="33999" xr:uid="{00000000-0005-0000-0000-0000FB240000}"/>
    <cellStyle name="Currency 2 7 6" xfId="2134" xr:uid="{00000000-0005-0000-0000-0000FC240000}"/>
    <cellStyle name="Currency 2 7 6 2" xfId="10724" xr:uid="{00000000-0005-0000-0000-0000FD240000}"/>
    <cellStyle name="Currency 2 7 6 2 2" xfId="24064" xr:uid="{00000000-0005-0000-0000-0000FE240000}"/>
    <cellStyle name="Currency 2 7 6 2 3" xfId="33247" xr:uid="{00000000-0005-0000-0000-0000FF240000}"/>
    <cellStyle name="Currency 2 7 6 2 4" xfId="35007" xr:uid="{00000000-0005-0000-0000-000000250000}"/>
    <cellStyle name="Currency 2 7 6 2 5" xfId="44970" xr:uid="{00000000-0005-0000-0000-000001250000}"/>
    <cellStyle name="Currency 2 7 6 3" xfId="16201" xr:uid="{00000000-0005-0000-0000-000002250000}"/>
    <cellStyle name="Currency 2 7 6 4" xfId="32651" xr:uid="{00000000-0005-0000-0000-000003250000}"/>
    <cellStyle name="Currency 2 7 6 5" xfId="34411" xr:uid="{00000000-0005-0000-0000-000004250000}"/>
    <cellStyle name="Currency 2 7 6 6" xfId="36843" xr:uid="{00000000-0005-0000-0000-000005250000}"/>
    <cellStyle name="Currency 2 7 7" xfId="2322" xr:uid="{00000000-0005-0000-0000-000006250000}"/>
    <cellStyle name="Currency 2 7 7 2" xfId="16359" xr:uid="{00000000-0005-0000-0000-000007250000}"/>
    <cellStyle name="Currency 2 7 7 3" xfId="32795" xr:uid="{00000000-0005-0000-0000-000008250000}"/>
    <cellStyle name="Currency 2 7 7 4" xfId="34555" xr:uid="{00000000-0005-0000-0000-000009250000}"/>
    <cellStyle name="Currency 2 7 7 5" xfId="36987" xr:uid="{00000000-0005-0000-0000-00000A250000}"/>
    <cellStyle name="Currency 2 7 8" xfId="1850" xr:uid="{00000000-0005-0000-0000-00000B250000}"/>
    <cellStyle name="Currency 2 7 8 2" xfId="15922" xr:uid="{00000000-0005-0000-0000-00000C250000}"/>
    <cellStyle name="Currency 2 7 8 3" xfId="32375" xr:uid="{00000000-0005-0000-0000-00000D250000}"/>
    <cellStyle name="Currency 2 7 8 4" xfId="34135" xr:uid="{00000000-0005-0000-0000-00000E250000}"/>
    <cellStyle name="Currency 2 7 8 5" xfId="36567" xr:uid="{00000000-0005-0000-0000-00000F250000}"/>
    <cellStyle name="Currency 2 7 9" xfId="10738" xr:uid="{00000000-0005-0000-0000-000010250000}"/>
    <cellStyle name="Currency 2 7 9 2" xfId="24078" xr:uid="{00000000-0005-0000-0000-000011250000}"/>
    <cellStyle name="Currency 2 7 9 3" xfId="33261" xr:uid="{00000000-0005-0000-0000-000012250000}"/>
    <cellStyle name="Currency 2 7 9 4" xfId="35021" xr:uid="{00000000-0005-0000-0000-000013250000}"/>
    <cellStyle name="Currency 2 7 9 5" xfId="44984" xr:uid="{00000000-0005-0000-0000-000014250000}"/>
    <cellStyle name="Currency 2 8" xfId="1278" xr:uid="{00000000-0005-0000-0000-000015250000}"/>
    <cellStyle name="Currency 2 8 10" xfId="15514" xr:uid="{00000000-0005-0000-0000-000016250000}"/>
    <cellStyle name="Currency 2 8 11" xfId="11663" xr:uid="{00000000-0005-0000-0000-000017250000}"/>
    <cellStyle name="Currency 2 8 12" xfId="32018" xr:uid="{00000000-0005-0000-0000-000018250000}"/>
    <cellStyle name="Currency 2 8 13" xfId="33778" xr:uid="{00000000-0005-0000-0000-000019250000}"/>
    <cellStyle name="Currency 2 8 14" xfId="36204" xr:uid="{00000000-0005-0000-0000-00001A250000}"/>
    <cellStyle name="Currency 2 8 2" xfId="1507" xr:uid="{00000000-0005-0000-0000-00001B250000}"/>
    <cellStyle name="Currency 2 8 2 10" xfId="11774" xr:uid="{00000000-0005-0000-0000-00001C250000}"/>
    <cellStyle name="Currency 2 8 2 11" xfId="32123" xr:uid="{00000000-0005-0000-0000-00001D250000}"/>
    <cellStyle name="Currency 2 8 2 12" xfId="33883" xr:uid="{00000000-0005-0000-0000-00001E250000}"/>
    <cellStyle name="Currency 2 8 2 13" xfId="36314" xr:uid="{00000000-0005-0000-0000-00001F250000}"/>
    <cellStyle name="Currency 2 8 2 2" xfId="1582" xr:uid="{00000000-0005-0000-0000-000020250000}"/>
    <cellStyle name="Currency 2 8 2 2 10" xfId="36373" xr:uid="{00000000-0005-0000-0000-000021250000}"/>
    <cellStyle name="Currency 2 8 2 2 2" xfId="2194" xr:uid="{00000000-0005-0000-0000-000022250000}"/>
    <cellStyle name="Currency 2 8 2 2 2 2" xfId="16256" xr:uid="{00000000-0005-0000-0000-000023250000}"/>
    <cellStyle name="Currency 2 8 2 2 2 3" xfId="32702" xr:uid="{00000000-0005-0000-0000-000024250000}"/>
    <cellStyle name="Currency 2 8 2 2 2 4" xfId="34462" xr:uid="{00000000-0005-0000-0000-000025250000}"/>
    <cellStyle name="Currency 2 8 2 2 2 5" xfId="36894" xr:uid="{00000000-0005-0000-0000-000026250000}"/>
    <cellStyle name="Currency 2 8 2 2 3" xfId="2389" xr:uid="{00000000-0005-0000-0000-000027250000}"/>
    <cellStyle name="Currency 2 8 2 2 3 2" xfId="16415" xr:uid="{00000000-0005-0000-0000-000028250000}"/>
    <cellStyle name="Currency 2 8 2 2 3 3" xfId="32846" xr:uid="{00000000-0005-0000-0000-000029250000}"/>
    <cellStyle name="Currency 2 8 2 2 3 4" xfId="34606" xr:uid="{00000000-0005-0000-0000-00002A250000}"/>
    <cellStyle name="Currency 2 8 2 2 3 5" xfId="37038" xr:uid="{00000000-0005-0000-0000-00002B250000}"/>
    <cellStyle name="Currency 2 8 2 2 4" xfId="2012" xr:uid="{00000000-0005-0000-0000-00002C250000}"/>
    <cellStyle name="Currency 2 8 2 2 4 2" xfId="16084" xr:uid="{00000000-0005-0000-0000-00002D250000}"/>
    <cellStyle name="Currency 2 8 2 2 4 3" xfId="32537" xr:uid="{00000000-0005-0000-0000-00002E250000}"/>
    <cellStyle name="Currency 2 8 2 2 4 4" xfId="34297" xr:uid="{00000000-0005-0000-0000-00002F250000}"/>
    <cellStyle name="Currency 2 8 2 2 4 5" xfId="36729" xr:uid="{00000000-0005-0000-0000-000030250000}"/>
    <cellStyle name="Currency 2 8 2 2 5" xfId="10899" xr:uid="{00000000-0005-0000-0000-000031250000}"/>
    <cellStyle name="Currency 2 8 2 2 5 2" xfId="24238" xr:uid="{00000000-0005-0000-0000-000032250000}"/>
    <cellStyle name="Currency 2 8 2 2 5 3" xfId="33421" xr:uid="{00000000-0005-0000-0000-000033250000}"/>
    <cellStyle name="Currency 2 8 2 2 5 4" xfId="35181" xr:uid="{00000000-0005-0000-0000-000034250000}"/>
    <cellStyle name="Currency 2 8 2 2 5 5" xfId="45144" xr:uid="{00000000-0005-0000-0000-000035250000}"/>
    <cellStyle name="Currency 2 8 2 2 6" xfId="15695" xr:uid="{00000000-0005-0000-0000-000036250000}"/>
    <cellStyle name="Currency 2 8 2 2 7" xfId="11833" xr:uid="{00000000-0005-0000-0000-000037250000}"/>
    <cellStyle name="Currency 2 8 2 2 8" xfId="32182" xr:uid="{00000000-0005-0000-0000-000038250000}"/>
    <cellStyle name="Currency 2 8 2 2 9" xfId="33942" xr:uid="{00000000-0005-0000-0000-000039250000}"/>
    <cellStyle name="Currency 2 8 2 3" xfId="1634" xr:uid="{00000000-0005-0000-0000-00003A250000}"/>
    <cellStyle name="Currency 2 8 2 3 10" xfId="36409" xr:uid="{00000000-0005-0000-0000-00003B250000}"/>
    <cellStyle name="Currency 2 8 2 3 2" xfId="2241" xr:uid="{00000000-0005-0000-0000-00003C250000}"/>
    <cellStyle name="Currency 2 8 2 3 2 2" xfId="16295" xr:uid="{00000000-0005-0000-0000-00003D250000}"/>
    <cellStyle name="Currency 2 8 2 3 2 3" xfId="32737" xr:uid="{00000000-0005-0000-0000-00003E250000}"/>
    <cellStyle name="Currency 2 8 2 3 2 4" xfId="34497" xr:uid="{00000000-0005-0000-0000-00003F250000}"/>
    <cellStyle name="Currency 2 8 2 3 2 5" xfId="36929" xr:uid="{00000000-0005-0000-0000-000040250000}"/>
    <cellStyle name="Currency 2 8 2 3 3" xfId="2437" xr:uid="{00000000-0005-0000-0000-000041250000}"/>
    <cellStyle name="Currency 2 8 2 3 3 2" xfId="16453" xr:uid="{00000000-0005-0000-0000-000042250000}"/>
    <cellStyle name="Currency 2 8 2 3 3 3" xfId="32881" xr:uid="{00000000-0005-0000-0000-000043250000}"/>
    <cellStyle name="Currency 2 8 2 3 3 4" xfId="34641" xr:uid="{00000000-0005-0000-0000-000044250000}"/>
    <cellStyle name="Currency 2 8 2 3 3 5" xfId="37073" xr:uid="{00000000-0005-0000-0000-000045250000}"/>
    <cellStyle name="Currency 2 8 2 3 4" xfId="2048" xr:uid="{00000000-0005-0000-0000-000046250000}"/>
    <cellStyle name="Currency 2 8 2 3 4 2" xfId="16120" xr:uid="{00000000-0005-0000-0000-000047250000}"/>
    <cellStyle name="Currency 2 8 2 3 4 3" xfId="32573" xr:uid="{00000000-0005-0000-0000-000048250000}"/>
    <cellStyle name="Currency 2 8 2 3 4 4" xfId="34333" xr:uid="{00000000-0005-0000-0000-000049250000}"/>
    <cellStyle name="Currency 2 8 2 3 4 5" xfId="36765" xr:uid="{00000000-0005-0000-0000-00004A250000}"/>
    <cellStyle name="Currency 2 8 2 3 5" xfId="10935" xr:uid="{00000000-0005-0000-0000-00004B250000}"/>
    <cellStyle name="Currency 2 8 2 3 5 2" xfId="24274" xr:uid="{00000000-0005-0000-0000-00004C250000}"/>
    <cellStyle name="Currency 2 8 2 3 5 3" xfId="33457" xr:uid="{00000000-0005-0000-0000-00004D250000}"/>
    <cellStyle name="Currency 2 8 2 3 5 4" xfId="35217" xr:uid="{00000000-0005-0000-0000-00004E250000}"/>
    <cellStyle name="Currency 2 8 2 3 5 5" xfId="45180" xr:uid="{00000000-0005-0000-0000-00004F250000}"/>
    <cellStyle name="Currency 2 8 2 3 6" xfId="15736" xr:uid="{00000000-0005-0000-0000-000050250000}"/>
    <cellStyle name="Currency 2 8 2 3 7" xfId="11869" xr:uid="{00000000-0005-0000-0000-000051250000}"/>
    <cellStyle name="Currency 2 8 2 3 8" xfId="32218" xr:uid="{00000000-0005-0000-0000-000052250000}"/>
    <cellStyle name="Currency 2 8 2 3 9" xfId="33978" xr:uid="{00000000-0005-0000-0000-000053250000}"/>
    <cellStyle name="Currency 2 8 2 4" xfId="1691" xr:uid="{00000000-0005-0000-0000-000054250000}"/>
    <cellStyle name="Currency 2 8 2 4 10" xfId="36446" xr:uid="{00000000-0005-0000-0000-000055250000}"/>
    <cellStyle name="Currency 2 8 2 4 2" xfId="2287" xr:uid="{00000000-0005-0000-0000-000056250000}"/>
    <cellStyle name="Currency 2 8 2 4 2 2" xfId="16332" xr:uid="{00000000-0005-0000-0000-000057250000}"/>
    <cellStyle name="Currency 2 8 2 4 2 3" xfId="32772" xr:uid="{00000000-0005-0000-0000-000058250000}"/>
    <cellStyle name="Currency 2 8 2 4 2 4" xfId="34532" xr:uid="{00000000-0005-0000-0000-000059250000}"/>
    <cellStyle name="Currency 2 8 2 4 2 5" xfId="36964" xr:uid="{00000000-0005-0000-0000-00005A250000}"/>
    <cellStyle name="Currency 2 8 2 4 3" xfId="2487" xr:uid="{00000000-0005-0000-0000-00005B250000}"/>
    <cellStyle name="Currency 2 8 2 4 3 2" xfId="16493" xr:uid="{00000000-0005-0000-0000-00005C250000}"/>
    <cellStyle name="Currency 2 8 2 4 3 3" xfId="32916" xr:uid="{00000000-0005-0000-0000-00005D250000}"/>
    <cellStyle name="Currency 2 8 2 4 3 4" xfId="34676" xr:uid="{00000000-0005-0000-0000-00005E250000}"/>
    <cellStyle name="Currency 2 8 2 4 3 5" xfId="37108" xr:uid="{00000000-0005-0000-0000-00005F250000}"/>
    <cellStyle name="Currency 2 8 2 4 4" xfId="2089" xr:uid="{00000000-0005-0000-0000-000060250000}"/>
    <cellStyle name="Currency 2 8 2 4 4 2" xfId="16161" xr:uid="{00000000-0005-0000-0000-000061250000}"/>
    <cellStyle name="Currency 2 8 2 4 4 3" xfId="32612" xr:uid="{00000000-0005-0000-0000-000062250000}"/>
    <cellStyle name="Currency 2 8 2 4 4 4" xfId="34372" xr:uid="{00000000-0005-0000-0000-000063250000}"/>
    <cellStyle name="Currency 2 8 2 4 4 5" xfId="36804" xr:uid="{00000000-0005-0000-0000-000064250000}"/>
    <cellStyle name="Currency 2 8 2 4 5" xfId="10973" xr:uid="{00000000-0005-0000-0000-000065250000}"/>
    <cellStyle name="Currency 2 8 2 4 5 2" xfId="24312" xr:uid="{00000000-0005-0000-0000-000066250000}"/>
    <cellStyle name="Currency 2 8 2 4 5 3" xfId="33495" xr:uid="{00000000-0005-0000-0000-000067250000}"/>
    <cellStyle name="Currency 2 8 2 4 5 4" xfId="35255" xr:uid="{00000000-0005-0000-0000-000068250000}"/>
    <cellStyle name="Currency 2 8 2 4 5 5" xfId="45218" xr:uid="{00000000-0005-0000-0000-000069250000}"/>
    <cellStyle name="Currency 2 8 2 4 6" xfId="15782" xr:uid="{00000000-0005-0000-0000-00006A250000}"/>
    <cellStyle name="Currency 2 8 2 4 7" xfId="11906" xr:uid="{00000000-0005-0000-0000-00006B250000}"/>
    <cellStyle name="Currency 2 8 2 4 8" xfId="32255" xr:uid="{00000000-0005-0000-0000-00006C250000}"/>
    <cellStyle name="Currency 2 8 2 4 9" xfId="34015" xr:uid="{00000000-0005-0000-0000-00006D250000}"/>
    <cellStyle name="Currency 2 8 2 5" xfId="2151" xr:uid="{00000000-0005-0000-0000-00006E250000}"/>
    <cellStyle name="Currency 2 8 2 5 2" xfId="10578" xr:uid="{00000000-0005-0000-0000-00006F250000}"/>
    <cellStyle name="Currency 2 8 2 5 2 2" xfId="23937" xr:uid="{00000000-0005-0000-0000-000070250000}"/>
    <cellStyle name="Currency 2 8 2 5 2 3" xfId="33138" xr:uid="{00000000-0005-0000-0000-000071250000}"/>
    <cellStyle name="Currency 2 8 2 5 2 4" xfId="34898" xr:uid="{00000000-0005-0000-0000-000072250000}"/>
    <cellStyle name="Currency 2 8 2 5 2 5" xfId="44861" xr:uid="{00000000-0005-0000-0000-000073250000}"/>
    <cellStyle name="Currency 2 8 2 5 3" xfId="16218" xr:uid="{00000000-0005-0000-0000-000074250000}"/>
    <cellStyle name="Currency 2 8 2 5 4" xfId="32667" xr:uid="{00000000-0005-0000-0000-000075250000}"/>
    <cellStyle name="Currency 2 8 2 5 5" xfId="34427" xr:uid="{00000000-0005-0000-0000-000076250000}"/>
    <cellStyle name="Currency 2 8 2 5 6" xfId="36859" xr:uid="{00000000-0005-0000-0000-000077250000}"/>
    <cellStyle name="Currency 2 8 2 6" xfId="2341" xr:uid="{00000000-0005-0000-0000-000078250000}"/>
    <cellStyle name="Currency 2 8 2 6 2" xfId="16376" xr:uid="{00000000-0005-0000-0000-000079250000}"/>
    <cellStyle name="Currency 2 8 2 6 3" xfId="32811" xr:uid="{00000000-0005-0000-0000-00007A250000}"/>
    <cellStyle name="Currency 2 8 2 6 4" xfId="34571" xr:uid="{00000000-0005-0000-0000-00007B250000}"/>
    <cellStyle name="Currency 2 8 2 6 5" xfId="37003" xr:uid="{00000000-0005-0000-0000-00007C250000}"/>
    <cellStyle name="Currency 2 8 2 7" xfId="1953" xr:uid="{00000000-0005-0000-0000-00007D250000}"/>
    <cellStyle name="Currency 2 8 2 7 2" xfId="16025" xr:uid="{00000000-0005-0000-0000-00007E250000}"/>
    <cellStyle name="Currency 2 8 2 7 3" xfId="32478" xr:uid="{00000000-0005-0000-0000-00007F250000}"/>
    <cellStyle name="Currency 2 8 2 7 4" xfId="34238" xr:uid="{00000000-0005-0000-0000-000080250000}"/>
    <cellStyle name="Currency 2 8 2 7 5" xfId="36670" xr:uid="{00000000-0005-0000-0000-000081250000}"/>
    <cellStyle name="Currency 2 8 2 8" xfId="10840" xr:uid="{00000000-0005-0000-0000-000082250000}"/>
    <cellStyle name="Currency 2 8 2 8 2" xfId="24179" xr:uid="{00000000-0005-0000-0000-000083250000}"/>
    <cellStyle name="Currency 2 8 2 8 3" xfId="33362" xr:uid="{00000000-0005-0000-0000-000084250000}"/>
    <cellStyle name="Currency 2 8 2 8 4" xfId="35122" xr:uid="{00000000-0005-0000-0000-000085250000}"/>
    <cellStyle name="Currency 2 8 2 8 5" xfId="45085" xr:uid="{00000000-0005-0000-0000-000086250000}"/>
    <cellStyle name="Currency 2 8 2 9" xfId="15632" xr:uid="{00000000-0005-0000-0000-000087250000}"/>
    <cellStyle name="Currency 2 8 3" xfId="1557" xr:uid="{00000000-0005-0000-0000-000088250000}"/>
    <cellStyle name="Currency 2 8 3 10" xfId="36356" xr:uid="{00000000-0005-0000-0000-000089250000}"/>
    <cellStyle name="Currency 2 8 3 2" xfId="2171" xr:uid="{00000000-0005-0000-0000-00008A250000}"/>
    <cellStyle name="Currency 2 8 3 2 2" xfId="16237" xr:uid="{00000000-0005-0000-0000-00008B250000}"/>
    <cellStyle name="Currency 2 8 3 2 3" xfId="32685" xr:uid="{00000000-0005-0000-0000-00008C250000}"/>
    <cellStyle name="Currency 2 8 3 2 4" xfId="34445" xr:uid="{00000000-0005-0000-0000-00008D250000}"/>
    <cellStyle name="Currency 2 8 3 2 5" xfId="36877" xr:uid="{00000000-0005-0000-0000-00008E250000}"/>
    <cellStyle name="Currency 2 8 3 3" xfId="2366" xr:uid="{00000000-0005-0000-0000-00008F250000}"/>
    <cellStyle name="Currency 2 8 3 3 2" xfId="16397" xr:uid="{00000000-0005-0000-0000-000090250000}"/>
    <cellStyle name="Currency 2 8 3 3 3" xfId="32829" xr:uid="{00000000-0005-0000-0000-000091250000}"/>
    <cellStyle name="Currency 2 8 3 3 4" xfId="34589" xr:uid="{00000000-0005-0000-0000-000092250000}"/>
    <cellStyle name="Currency 2 8 3 3 5" xfId="37021" xr:uid="{00000000-0005-0000-0000-000093250000}"/>
    <cellStyle name="Currency 2 8 3 4" xfId="1995" xr:uid="{00000000-0005-0000-0000-000094250000}"/>
    <cellStyle name="Currency 2 8 3 4 2" xfId="16067" xr:uid="{00000000-0005-0000-0000-000095250000}"/>
    <cellStyle name="Currency 2 8 3 4 3" xfId="32520" xr:uid="{00000000-0005-0000-0000-000096250000}"/>
    <cellStyle name="Currency 2 8 3 4 4" xfId="34280" xr:uid="{00000000-0005-0000-0000-000097250000}"/>
    <cellStyle name="Currency 2 8 3 4 5" xfId="36712" xr:uid="{00000000-0005-0000-0000-000098250000}"/>
    <cellStyle name="Currency 2 8 3 5" xfId="10882" xr:uid="{00000000-0005-0000-0000-000099250000}"/>
    <cellStyle name="Currency 2 8 3 5 2" xfId="24221" xr:uid="{00000000-0005-0000-0000-00009A250000}"/>
    <cellStyle name="Currency 2 8 3 5 3" xfId="33404" xr:uid="{00000000-0005-0000-0000-00009B250000}"/>
    <cellStyle name="Currency 2 8 3 5 4" xfId="35164" xr:uid="{00000000-0005-0000-0000-00009C250000}"/>
    <cellStyle name="Currency 2 8 3 5 5" xfId="45127" xr:uid="{00000000-0005-0000-0000-00009D250000}"/>
    <cellStyle name="Currency 2 8 3 6" xfId="15676" xr:uid="{00000000-0005-0000-0000-00009E250000}"/>
    <cellStyle name="Currency 2 8 3 7" xfId="11816" xr:uid="{00000000-0005-0000-0000-00009F250000}"/>
    <cellStyle name="Currency 2 8 3 8" xfId="32165" xr:uid="{00000000-0005-0000-0000-0000A0250000}"/>
    <cellStyle name="Currency 2 8 3 9" xfId="33925" xr:uid="{00000000-0005-0000-0000-0000A1250000}"/>
    <cellStyle name="Currency 2 8 4" xfId="1609" xr:uid="{00000000-0005-0000-0000-0000A2250000}"/>
    <cellStyle name="Currency 2 8 4 10" xfId="36392" xr:uid="{00000000-0005-0000-0000-0000A3250000}"/>
    <cellStyle name="Currency 2 8 4 2" xfId="2219" xr:uid="{00000000-0005-0000-0000-0000A4250000}"/>
    <cellStyle name="Currency 2 8 4 2 2" xfId="16277" xr:uid="{00000000-0005-0000-0000-0000A5250000}"/>
    <cellStyle name="Currency 2 8 4 2 3" xfId="32720" xr:uid="{00000000-0005-0000-0000-0000A6250000}"/>
    <cellStyle name="Currency 2 8 4 2 4" xfId="34480" xr:uid="{00000000-0005-0000-0000-0000A7250000}"/>
    <cellStyle name="Currency 2 8 4 2 5" xfId="36912" xr:uid="{00000000-0005-0000-0000-0000A8250000}"/>
    <cellStyle name="Currency 2 8 4 3" xfId="2413" xr:uid="{00000000-0005-0000-0000-0000A9250000}"/>
    <cellStyle name="Currency 2 8 4 3 2" xfId="16433" xr:uid="{00000000-0005-0000-0000-0000AA250000}"/>
    <cellStyle name="Currency 2 8 4 3 3" xfId="32864" xr:uid="{00000000-0005-0000-0000-0000AB250000}"/>
    <cellStyle name="Currency 2 8 4 3 4" xfId="34624" xr:uid="{00000000-0005-0000-0000-0000AC250000}"/>
    <cellStyle name="Currency 2 8 4 3 5" xfId="37056" xr:uid="{00000000-0005-0000-0000-0000AD250000}"/>
    <cellStyle name="Currency 2 8 4 4" xfId="2031" xr:uid="{00000000-0005-0000-0000-0000AE250000}"/>
    <cellStyle name="Currency 2 8 4 4 2" xfId="16103" xr:uid="{00000000-0005-0000-0000-0000AF250000}"/>
    <cellStyle name="Currency 2 8 4 4 3" xfId="32556" xr:uid="{00000000-0005-0000-0000-0000B0250000}"/>
    <cellStyle name="Currency 2 8 4 4 4" xfId="34316" xr:uid="{00000000-0005-0000-0000-0000B1250000}"/>
    <cellStyle name="Currency 2 8 4 4 5" xfId="36748" xr:uid="{00000000-0005-0000-0000-0000B2250000}"/>
    <cellStyle name="Currency 2 8 4 5" xfId="10918" xr:uid="{00000000-0005-0000-0000-0000B3250000}"/>
    <cellStyle name="Currency 2 8 4 5 2" xfId="24257" xr:uid="{00000000-0005-0000-0000-0000B4250000}"/>
    <cellStyle name="Currency 2 8 4 5 3" xfId="33440" xr:uid="{00000000-0005-0000-0000-0000B5250000}"/>
    <cellStyle name="Currency 2 8 4 5 4" xfId="35200" xr:uid="{00000000-0005-0000-0000-0000B6250000}"/>
    <cellStyle name="Currency 2 8 4 5 5" xfId="45163" xr:uid="{00000000-0005-0000-0000-0000B7250000}"/>
    <cellStyle name="Currency 2 8 4 6" xfId="15717" xr:uid="{00000000-0005-0000-0000-0000B8250000}"/>
    <cellStyle name="Currency 2 8 4 7" xfId="11852" xr:uid="{00000000-0005-0000-0000-0000B9250000}"/>
    <cellStyle name="Currency 2 8 4 8" xfId="32201" xr:uid="{00000000-0005-0000-0000-0000BA250000}"/>
    <cellStyle name="Currency 2 8 4 9" xfId="33961" xr:uid="{00000000-0005-0000-0000-0000BB250000}"/>
    <cellStyle name="Currency 2 8 5" xfId="1666" xr:uid="{00000000-0005-0000-0000-0000BC250000}"/>
    <cellStyle name="Currency 2 8 5 10" xfId="36429" xr:uid="{00000000-0005-0000-0000-0000BD250000}"/>
    <cellStyle name="Currency 2 8 5 2" xfId="2264" xr:uid="{00000000-0005-0000-0000-0000BE250000}"/>
    <cellStyle name="Currency 2 8 5 2 2" xfId="16314" xr:uid="{00000000-0005-0000-0000-0000BF250000}"/>
    <cellStyle name="Currency 2 8 5 2 3" xfId="32755" xr:uid="{00000000-0005-0000-0000-0000C0250000}"/>
    <cellStyle name="Currency 2 8 5 2 4" xfId="34515" xr:uid="{00000000-0005-0000-0000-0000C1250000}"/>
    <cellStyle name="Currency 2 8 5 2 5" xfId="36947" xr:uid="{00000000-0005-0000-0000-0000C2250000}"/>
    <cellStyle name="Currency 2 8 5 3" xfId="2463" xr:uid="{00000000-0005-0000-0000-0000C3250000}"/>
    <cellStyle name="Currency 2 8 5 3 2" xfId="16474" xr:uid="{00000000-0005-0000-0000-0000C4250000}"/>
    <cellStyle name="Currency 2 8 5 3 3" xfId="32899" xr:uid="{00000000-0005-0000-0000-0000C5250000}"/>
    <cellStyle name="Currency 2 8 5 3 4" xfId="34659" xr:uid="{00000000-0005-0000-0000-0000C6250000}"/>
    <cellStyle name="Currency 2 8 5 3 5" xfId="37091" xr:uid="{00000000-0005-0000-0000-0000C7250000}"/>
    <cellStyle name="Currency 2 8 5 4" xfId="2072" xr:uid="{00000000-0005-0000-0000-0000C8250000}"/>
    <cellStyle name="Currency 2 8 5 4 2" xfId="16144" xr:uid="{00000000-0005-0000-0000-0000C9250000}"/>
    <cellStyle name="Currency 2 8 5 4 3" xfId="32595" xr:uid="{00000000-0005-0000-0000-0000CA250000}"/>
    <cellStyle name="Currency 2 8 5 4 4" xfId="34355" xr:uid="{00000000-0005-0000-0000-0000CB250000}"/>
    <cellStyle name="Currency 2 8 5 4 5" xfId="36787" xr:uid="{00000000-0005-0000-0000-0000CC250000}"/>
    <cellStyle name="Currency 2 8 5 5" xfId="10956" xr:uid="{00000000-0005-0000-0000-0000CD250000}"/>
    <cellStyle name="Currency 2 8 5 5 2" xfId="24295" xr:uid="{00000000-0005-0000-0000-0000CE250000}"/>
    <cellStyle name="Currency 2 8 5 5 3" xfId="33478" xr:uid="{00000000-0005-0000-0000-0000CF250000}"/>
    <cellStyle name="Currency 2 8 5 5 4" xfId="35238" xr:uid="{00000000-0005-0000-0000-0000D0250000}"/>
    <cellStyle name="Currency 2 8 5 5 5" xfId="45201" xr:uid="{00000000-0005-0000-0000-0000D1250000}"/>
    <cellStyle name="Currency 2 8 5 6" xfId="15763" xr:uid="{00000000-0005-0000-0000-0000D2250000}"/>
    <cellStyle name="Currency 2 8 5 7" xfId="11889" xr:uid="{00000000-0005-0000-0000-0000D3250000}"/>
    <cellStyle name="Currency 2 8 5 8" xfId="32238" xr:uid="{00000000-0005-0000-0000-0000D4250000}"/>
    <cellStyle name="Currency 2 8 5 9" xfId="33998" xr:uid="{00000000-0005-0000-0000-0000D5250000}"/>
    <cellStyle name="Currency 2 8 6" xfId="2132" xr:uid="{00000000-0005-0000-0000-0000D6250000}"/>
    <cellStyle name="Currency 2 8 6 2" xfId="10469" xr:uid="{00000000-0005-0000-0000-0000D7250000}"/>
    <cellStyle name="Currency 2 8 6 2 2" xfId="23858" xr:uid="{00000000-0005-0000-0000-0000D8250000}"/>
    <cellStyle name="Currency 2 8 6 2 3" xfId="33130" xr:uid="{00000000-0005-0000-0000-0000D9250000}"/>
    <cellStyle name="Currency 2 8 6 2 4" xfId="34890" xr:uid="{00000000-0005-0000-0000-0000DA250000}"/>
    <cellStyle name="Currency 2 8 6 2 5" xfId="44853" xr:uid="{00000000-0005-0000-0000-0000DB250000}"/>
    <cellStyle name="Currency 2 8 6 3" xfId="16199" xr:uid="{00000000-0005-0000-0000-0000DC250000}"/>
    <cellStyle name="Currency 2 8 6 4" xfId="32650" xr:uid="{00000000-0005-0000-0000-0000DD250000}"/>
    <cellStyle name="Currency 2 8 6 5" xfId="34410" xr:uid="{00000000-0005-0000-0000-0000DE250000}"/>
    <cellStyle name="Currency 2 8 6 6" xfId="36842" xr:uid="{00000000-0005-0000-0000-0000DF250000}"/>
    <cellStyle name="Currency 2 8 7" xfId="2319" xr:uid="{00000000-0005-0000-0000-0000E0250000}"/>
    <cellStyle name="Currency 2 8 7 2" xfId="16358" xr:uid="{00000000-0005-0000-0000-0000E1250000}"/>
    <cellStyle name="Currency 2 8 7 3" xfId="32794" xr:uid="{00000000-0005-0000-0000-0000E2250000}"/>
    <cellStyle name="Currency 2 8 7 4" xfId="34554" xr:uid="{00000000-0005-0000-0000-0000E3250000}"/>
    <cellStyle name="Currency 2 8 7 5" xfId="36986" xr:uid="{00000000-0005-0000-0000-0000E4250000}"/>
    <cellStyle name="Currency 2 8 8" xfId="1846" xr:uid="{00000000-0005-0000-0000-0000E5250000}"/>
    <cellStyle name="Currency 2 8 8 2" xfId="15918" xr:uid="{00000000-0005-0000-0000-0000E6250000}"/>
    <cellStyle name="Currency 2 8 8 3" xfId="32371" xr:uid="{00000000-0005-0000-0000-0000E7250000}"/>
    <cellStyle name="Currency 2 8 8 4" xfId="34131" xr:uid="{00000000-0005-0000-0000-0000E8250000}"/>
    <cellStyle name="Currency 2 8 8 5" xfId="36563" xr:uid="{00000000-0005-0000-0000-0000E9250000}"/>
    <cellStyle name="Currency 2 8 9" xfId="10734" xr:uid="{00000000-0005-0000-0000-0000EA250000}"/>
    <cellStyle name="Currency 2 8 9 2" xfId="24074" xr:uid="{00000000-0005-0000-0000-0000EB250000}"/>
    <cellStyle name="Currency 2 8 9 3" xfId="33257" xr:uid="{00000000-0005-0000-0000-0000EC250000}"/>
    <cellStyle name="Currency 2 8 9 4" xfId="35017" xr:uid="{00000000-0005-0000-0000-0000ED250000}"/>
    <cellStyle name="Currency 2 8 9 5" xfId="44980" xr:uid="{00000000-0005-0000-0000-0000EE250000}"/>
    <cellStyle name="Currency 2 9" xfId="1470" xr:uid="{00000000-0005-0000-0000-0000EF250000}"/>
    <cellStyle name="Currency 2 9 10" xfId="15603" xr:uid="{00000000-0005-0000-0000-0000F0250000}"/>
    <cellStyle name="Currency 2 9 11" xfId="11747" xr:uid="{00000000-0005-0000-0000-0000F1250000}"/>
    <cellStyle name="Currency 2 9 12" xfId="32097" xr:uid="{00000000-0005-0000-0000-0000F2250000}"/>
    <cellStyle name="Currency 2 9 13" xfId="33857" xr:uid="{00000000-0005-0000-0000-0000F3250000}"/>
    <cellStyle name="Currency 2 9 14" xfId="36288" xr:uid="{00000000-0005-0000-0000-0000F4250000}"/>
    <cellStyle name="Currency 2 9 2" xfId="1519" xr:uid="{00000000-0005-0000-0000-0000F5250000}"/>
    <cellStyle name="Currency 2 9 2 10" xfId="11782" xr:uid="{00000000-0005-0000-0000-0000F6250000}"/>
    <cellStyle name="Currency 2 9 2 11" xfId="32131" xr:uid="{00000000-0005-0000-0000-0000F7250000}"/>
    <cellStyle name="Currency 2 9 2 12" xfId="33891" xr:uid="{00000000-0005-0000-0000-0000F8250000}"/>
    <cellStyle name="Currency 2 9 2 13" xfId="36322" xr:uid="{00000000-0005-0000-0000-0000F9250000}"/>
    <cellStyle name="Currency 2 9 2 2" xfId="1594" xr:uid="{00000000-0005-0000-0000-0000FA250000}"/>
    <cellStyle name="Currency 2 9 2 2 10" xfId="36381" xr:uid="{00000000-0005-0000-0000-0000FB250000}"/>
    <cellStyle name="Currency 2 9 2 2 2" xfId="2205" xr:uid="{00000000-0005-0000-0000-0000FC250000}"/>
    <cellStyle name="Currency 2 9 2 2 2 2" xfId="16265" xr:uid="{00000000-0005-0000-0000-0000FD250000}"/>
    <cellStyle name="Currency 2 9 2 2 2 3" xfId="32710" xr:uid="{00000000-0005-0000-0000-0000FE250000}"/>
    <cellStyle name="Currency 2 9 2 2 2 4" xfId="34470" xr:uid="{00000000-0005-0000-0000-0000FF250000}"/>
    <cellStyle name="Currency 2 9 2 2 2 5" xfId="36902" xr:uid="{00000000-0005-0000-0000-000000260000}"/>
    <cellStyle name="Currency 2 9 2 2 3" xfId="2400" xr:uid="{00000000-0005-0000-0000-000001260000}"/>
    <cellStyle name="Currency 2 9 2 2 3 2" xfId="16423" xr:uid="{00000000-0005-0000-0000-000002260000}"/>
    <cellStyle name="Currency 2 9 2 2 3 3" xfId="32854" xr:uid="{00000000-0005-0000-0000-000003260000}"/>
    <cellStyle name="Currency 2 9 2 2 3 4" xfId="34614" xr:uid="{00000000-0005-0000-0000-000004260000}"/>
    <cellStyle name="Currency 2 9 2 2 3 5" xfId="37046" xr:uid="{00000000-0005-0000-0000-000005260000}"/>
    <cellStyle name="Currency 2 9 2 2 4" xfId="2020" xr:uid="{00000000-0005-0000-0000-000006260000}"/>
    <cellStyle name="Currency 2 9 2 2 4 2" xfId="16092" xr:uid="{00000000-0005-0000-0000-000007260000}"/>
    <cellStyle name="Currency 2 9 2 2 4 3" xfId="32545" xr:uid="{00000000-0005-0000-0000-000008260000}"/>
    <cellStyle name="Currency 2 9 2 2 4 4" xfId="34305" xr:uid="{00000000-0005-0000-0000-000009260000}"/>
    <cellStyle name="Currency 2 9 2 2 4 5" xfId="36737" xr:uid="{00000000-0005-0000-0000-00000A260000}"/>
    <cellStyle name="Currency 2 9 2 2 5" xfId="10907" xr:uid="{00000000-0005-0000-0000-00000B260000}"/>
    <cellStyle name="Currency 2 9 2 2 5 2" xfId="24246" xr:uid="{00000000-0005-0000-0000-00000C260000}"/>
    <cellStyle name="Currency 2 9 2 2 5 3" xfId="33429" xr:uid="{00000000-0005-0000-0000-00000D260000}"/>
    <cellStyle name="Currency 2 9 2 2 5 4" xfId="35189" xr:uid="{00000000-0005-0000-0000-00000E260000}"/>
    <cellStyle name="Currency 2 9 2 2 5 5" xfId="45152" xr:uid="{00000000-0005-0000-0000-00000F260000}"/>
    <cellStyle name="Currency 2 9 2 2 6" xfId="15704" xr:uid="{00000000-0005-0000-0000-000010260000}"/>
    <cellStyle name="Currency 2 9 2 2 7" xfId="11841" xr:uid="{00000000-0005-0000-0000-000011260000}"/>
    <cellStyle name="Currency 2 9 2 2 8" xfId="32190" xr:uid="{00000000-0005-0000-0000-000012260000}"/>
    <cellStyle name="Currency 2 9 2 2 9" xfId="33950" xr:uid="{00000000-0005-0000-0000-000013260000}"/>
    <cellStyle name="Currency 2 9 2 3" xfId="1646" xr:uid="{00000000-0005-0000-0000-000014260000}"/>
    <cellStyle name="Currency 2 9 2 3 10" xfId="36417" xr:uid="{00000000-0005-0000-0000-000015260000}"/>
    <cellStyle name="Currency 2 9 2 3 2" xfId="2252" xr:uid="{00000000-0005-0000-0000-000016260000}"/>
    <cellStyle name="Currency 2 9 2 3 2 2" xfId="16303" xr:uid="{00000000-0005-0000-0000-000017260000}"/>
    <cellStyle name="Currency 2 9 2 3 2 3" xfId="32745" xr:uid="{00000000-0005-0000-0000-000018260000}"/>
    <cellStyle name="Currency 2 9 2 3 2 4" xfId="34505" xr:uid="{00000000-0005-0000-0000-000019260000}"/>
    <cellStyle name="Currency 2 9 2 3 2 5" xfId="36937" xr:uid="{00000000-0005-0000-0000-00001A260000}"/>
    <cellStyle name="Currency 2 9 2 3 3" xfId="2449" xr:uid="{00000000-0005-0000-0000-00001B260000}"/>
    <cellStyle name="Currency 2 9 2 3 3 2" xfId="16462" xr:uid="{00000000-0005-0000-0000-00001C260000}"/>
    <cellStyle name="Currency 2 9 2 3 3 3" xfId="32889" xr:uid="{00000000-0005-0000-0000-00001D260000}"/>
    <cellStyle name="Currency 2 9 2 3 3 4" xfId="34649" xr:uid="{00000000-0005-0000-0000-00001E260000}"/>
    <cellStyle name="Currency 2 9 2 3 3 5" xfId="37081" xr:uid="{00000000-0005-0000-0000-00001F260000}"/>
    <cellStyle name="Currency 2 9 2 3 4" xfId="2056" xr:uid="{00000000-0005-0000-0000-000020260000}"/>
    <cellStyle name="Currency 2 9 2 3 4 2" xfId="16128" xr:uid="{00000000-0005-0000-0000-000021260000}"/>
    <cellStyle name="Currency 2 9 2 3 4 3" xfId="32581" xr:uid="{00000000-0005-0000-0000-000022260000}"/>
    <cellStyle name="Currency 2 9 2 3 4 4" xfId="34341" xr:uid="{00000000-0005-0000-0000-000023260000}"/>
    <cellStyle name="Currency 2 9 2 3 4 5" xfId="36773" xr:uid="{00000000-0005-0000-0000-000024260000}"/>
    <cellStyle name="Currency 2 9 2 3 5" xfId="10943" xr:uid="{00000000-0005-0000-0000-000025260000}"/>
    <cellStyle name="Currency 2 9 2 3 5 2" xfId="24282" xr:uid="{00000000-0005-0000-0000-000026260000}"/>
    <cellStyle name="Currency 2 9 2 3 5 3" xfId="33465" xr:uid="{00000000-0005-0000-0000-000027260000}"/>
    <cellStyle name="Currency 2 9 2 3 5 4" xfId="35225" xr:uid="{00000000-0005-0000-0000-000028260000}"/>
    <cellStyle name="Currency 2 9 2 3 5 5" xfId="45188" xr:uid="{00000000-0005-0000-0000-000029260000}"/>
    <cellStyle name="Currency 2 9 2 3 6" xfId="15745" xr:uid="{00000000-0005-0000-0000-00002A260000}"/>
    <cellStyle name="Currency 2 9 2 3 7" xfId="11877" xr:uid="{00000000-0005-0000-0000-00002B260000}"/>
    <cellStyle name="Currency 2 9 2 3 8" xfId="32226" xr:uid="{00000000-0005-0000-0000-00002C260000}"/>
    <cellStyle name="Currency 2 9 2 3 9" xfId="33986" xr:uid="{00000000-0005-0000-0000-00002D260000}"/>
    <cellStyle name="Currency 2 9 2 4" xfId="1703" xr:uid="{00000000-0005-0000-0000-00002E260000}"/>
    <cellStyle name="Currency 2 9 2 4 10" xfId="36454" xr:uid="{00000000-0005-0000-0000-00002F260000}"/>
    <cellStyle name="Currency 2 9 2 4 2" xfId="2299" xr:uid="{00000000-0005-0000-0000-000030260000}"/>
    <cellStyle name="Currency 2 9 2 4 2 2" xfId="16340" xr:uid="{00000000-0005-0000-0000-000031260000}"/>
    <cellStyle name="Currency 2 9 2 4 2 3" xfId="32780" xr:uid="{00000000-0005-0000-0000-000032260000}"/>
    <cellStyle name="Currency 2 9 2 4 2 4" xfId="34540" xr:uid="{00000000-0005-0000-0000-000033260000}"/>
    <cellStyle name="Currency 2 9 2 4 2 5" xfId="36972" xr:uid="{00000000-0005-0000-0000-000034260000}"/>
    <cellStyle name="Currency 2 9 2 4 3" xfId="2499" xr:uid="{00000000-0005-0000-0000-000035260000}"/>
    <cellStyle name="Currency 2 9 2 4 3 2" xfId="16501" xr:uid="{00000000-0005-0000-0000-000036260000}"/>
    <cellStyle name="Currency 2 9 2 4 3 3" xfId="32924" xr:uid="{00000000-0005-0000-0000-000037260000}"/>
    <cellStyle name="Currency 2 9 2 4 3 4" xfId="34684" xr:uid="{00000000-0005-0000-0000-000038260000}"/>
    <cellStyle name="Currency 2 9 2 4 3 5" xfId="37116" xr:uid="{00000000-0005-0000-0000-000039260000}"/>
    <cellStyle name="Currency 2 9 2 4 4" xfId="2097" xr:uid="{00000000-0005-0000-0000-00003A260000}"/>
    <cellStyle name="Currency 2 9 2 4 4 2" xfId="16169" xr:uid="{00000000-0005-0000-0000-00003B260000}"/>
    <cellStyle name="Currency 2 9 2 4 4 3" xfId="32620" xr:uid="{00000000-0005-0000-0000-00003C260000}"/>
    <cellStyle name="Currency 2 9 2 4 4 4" xfId="34380" xr:uid="{00000000-0005-0000-0000-00003D260000}"/>
    <cellStyle name="Currency 2 9 2 4 4 5" xfId="36812" xr:uid="{00000000-0005-0000-0000-00003E260000}"/>
    <cellStyle name="Currency 2 9 2 4 5" xfId="10981" xr:uid="{00000000-0005-0000-0000-00003F260000}"/>
    <cellStyle name="Currency 2 9 2 4 5 2" xfId="24320" xr:uid="{00000000-0005-0000-0000-000040260000}"/>
    <cellStyle name="Currency 2 9 2 4 5 3" xfId="33503" xr:uid="{00000000-0005-0000-0000-000041260000}"/>
    <cellStyle name="Currency 2 9 2 4 5 4" xfId="35263" xr:uid="{00000000-0005-0000-0000-000042260000}"/>
    <cellStyle name="Currency 2 9 2 4 5 5" xfId="45226" xr:uid="{00000000-0005-0000-0000-000043260000}"/>
    <cellStyle name="Currency 2 9 2 4 6" xfId="15791" xr:uid="{00000000-0005-0000-0000-000044260000}"/>
    <cellStyle name="Currency 2 9 2 4 7" xfId="11914" xr:uid="{00000000-0005-0000-0000-000045260000}"/>
    <cellStyle name="Currency 2 9 2 4 8" xfId="32263" xr:uid="{00000000-0005-0000-0000-000046260000}"/>
    <cellStyle name="Currency 2 9 2 4 9" xfId="34023" xr:uid="{00000000-0005-0000-0000-000047260000}"/>
    <cellStyle name="Currency 2 9 2 5" xfId="2160" xr:uid="{00000000-0005-0000-0000-000048260000}"/>
    <cellStyle name="Currency 2 9 2 5 2" xfId="11000" xr:uid="{00000000-0005-0000-0000-000049260000}"/>
    <cellStyle name="Currency 2 9 2 5 2 2" xfId="24339" xr:uid="{00000000-0005-0000-0000-00004A260000}"/>
    <cellStyle name="Currency 2 9 2 5 2 3" xfId="33522" xr:uid="{00000000-0005-0000-0000-00004B260000}"/>
    <cellStyle name="Currency 2 9 2 5 2 4" xfId="35282" xr:uid="{00000000-0005-0000-0000-00004C260000}"/>
    <cellStyle name="Currency 2 9 2 5 2 5" xfId="45245" xr:uid="{00000000-0005-0000-0000-00004D260000}"/>
    <cellStyle name="Currency 2 9 2 5 3" xfId="16226" xr:uid="{00000000-0005-0000-0000-00004E260000}"/>
    <cellStyle name="Currency 2 9 2 5 4" xfId="32675" xr:uid="{00000000-0005-0000-0000-00004F260000}"/>
    <cellStyle name="Currency 2 9 2 5 5" xfId="34435" xr:uid="{00000000-0005-0000-0000-000050260000}"/>
    <cellStyle name="Currency 2 9 2 5 6" xfId="36867" xr:uid="{00000000-0005-0000-0000-000051260000}"/>
    <cellStyle name="Currency 2 9 2 6" xfId="2353" xr:uid="{00000000-0005-0000-0000-000052260000}"/>
    <cellStyle name="Currency 2 9 2 6 2" xfId="16385" xr:uid="{00000000-0005-0000-0000-000053260000}"/>
    <cellStyle name="Currency 2 9 2 6 3" xfId="32819" xr:uid="{00000000-0005-0000-0000-000054260000}"/>
    <cellStyle name="Currency 2 9 2 6 4" xfId="34579" xr:uid="{00000000-0005-0000-0000-000055260000}"/>
    <cellStyle name="Currency 2 9 2 6 5" xfId="37011" xr:uid="{00000000-0005-0000-0000-000056260000}"/>
    <cellStyle name="Currency 2 9 2 7" xfId="1961" xr:uid="{00000000-0005-0000-0000-000057260000}"/>
    <cellStyle name="Currency 2 9 2 7 2" xfId="16033" xr:uid="{00000000-0005-0000-0000-000058260000}"/>
    <cellStyle name="Currency 2 9 2 7 3" xfId="32486" xr:uid="{00000000-0005-0000-0000-000059260000}"/>
    <cellStyle name="Currency 2 9 2 7 4" xfId="34246" xr:uid="{00000000-0005-0000-0000-00005A260000}"/>
    <cellStyle name="Currency 2 9 2 7 5" xfId="36678" xr:uid="{00000000-0005-0000-0000-00005B260000}"/>
    <cellStyle name="Currency 2 9 2 8" xfId="10848" xr:uid="{00000000-0005-0000-0000-00005C260000}"/>
    <cellStyle name="Currency 2 9 2 8 2" xfId="24187" xr:uid="{00000000-0005-0000-0000-00005D260000}"/>
    <cellStyle name="Currency 2 9 2 8 3" xfId="33370" xr:uid="{00000000-0005-0000-0000-00005E260000}"/>
    <cellStyle name="Currency 2 9 2 8 4" xfId="35130" xr:uid="{00000000-0005-0000-0000-00005F260000}"/>
    <cellStyle name="Currency 2 9 2 8 5" xfId="45093" xr:uid="{00000000-0005-0000-0000-000060260000}"/>
    <cellStyle name="Currency 2 9 2 9" xfId="15641" xr:uid="{00000000-0005-0000-0000-000061260000}"/>
    <cellStyle name="Currency 2 9 3" xfId="1569" xr:uid="{00000000-0005-0000-0000-000062260000}"/>
    <cellStyle name="Currency 2 9 3 10" xfId="36364" xr:uid="{00000000-0005-0000-0000-000063260000}"/>
    <cellStyle name="Currency 2 9 3 2" xfId="2182" xr:uid="{00000000-0005-0000-0000-000064260000}"/>
    <cellStyle name="Currency 2 9 3 2 2" xfId="16246" xr:uid="{00000000-0005-0000-0000-000065260000}"/>
    <cellStyle name="Currency 2 9 3 2 3" xfId="32693" xr:uid="{00000000-0005-0000-0000-000066260000}"/>
    <cellStyle name="Currency 2 9 3 2 4" xfId="34453" xr:uid="{00000000-0005-0000-0000-000067260000}"/>
    <cellStyle name="Currency 2 9 3 2 5" xfId="36885" xr:uid="{00000000-0005-0000-0000-000068260000}"/>
    <cellStyle name="Currency 2 9 3 3" xfId="2377" xr:uid="{00000000-0005-0000-0000-000069260000}"/>
    <cellStyle name="Currency 2 9 3 3 2" xfId="16406" xr:uid="{00000000-0005-0000-0000-00006A260000}"/>
    <cellStyle name="Currency 2 9 3 3 3" xfId="32837" xr:uid="{00000000-0005-0000-0000-00006B260000}"/>
    <cellStyle name="Currency 2 9 3 3 4" xfId="34597" xr:uid="{00000000-0005-0000-0000-00006C260000}"/>
    <cellStyle name="Currency 2 9 3 3 5" xfId="37029" xr:uid="{00000000-0005-0000-0000-00006D260000}"/>
    <cellStyle name="Currency 2 9 3 4" xfId="2003" xr:uid="{00000000-0005-0000-0000-00006E260000}"/>
    <cellStyle name="Currency 2 9 3 4 2" xfId="16075" xr:uid="{00000000-0005-0000-0000-00006F260000}"/>
    <cellStyle name="Currency 2 9 3 4 3" xfId="32528" xr:uid="{00000000-0005-0000-0000-000070260000}"/>
    <cellStyle name="Currency 2 9 3 4 4" xfId="34288" xr:uid="{00000000-0005-0000-0000-000071260000}"/>
    <cellStyle name="Currency 2 9 3 4 5" xfId="36720" xr:uid="{00000000-0005-0000-0000-000072260000}"/>
    <cellStyle name="Currency 2 9 3 5" xfId="10890" xr:uid="{00000000-0005-0000-0000-000073260000}"/>
    <cellStyle name="Currency 2 9 3 5 2" xfId="24229" xr:uid="{00000000-0005-0000-0000-000074260000}"/>
    <cellStyle name="Currency 2 9 3 5 3" xfId="33412" xr:uid="{00000000-0005-0000-0000-000075260000}"/>
    <cellStyle name="Currency 2 9 3 5 4" xfId="35172" xr:uid="{00000000-0005-0000-0000-000076260000}"/>
    <cellStyle name="Currency 2 9 3 5 5" xfId="45135" xr:uid="{00000000-0005-0000-0000-000077260000}"/>
    <cellStyle name="Currency 2 9 3 6" xfId="15685" xr:uid="{00000000-0005-0000-0000-000078260000}"/>
    <cellStyle name="Currency 2 9 3 7" xfId="11824" xr:uid="{00000000-0005-0000-0000-000079260000}"/>
    <cellStyle name="Currency 2 9 3 8" xfId="32173" xr:uid="{00000000-0005-0000-0000-00007A260000}"/>
    <cellStyle name="Currency 2 9 3 9" xfId="33933" xr:uid="{00000000-0005-0000-0000-00007B260000}"/>
    <cellStyle name="Currency 2 9 4" xfId="1621" xr:uid="{00000000-0005-0000-0000-00007C260000}"/>
    <cellStyle name="Currency 2 9 4 10" xfId="36400" xr:uid="{00000000-0005-0000-0000-00007D260000}"/>
    <cellStyle name="Currency 2 9 4 2" xfId="2229" xr:uid="{00000000-0005-0000-0000-00007E260000}"/>
    <cellStyle name="Currency 2 9 4 2 2" xfId="16285" xr:uid="{00000000-0005-0000-0000-00007F260000}"/>
    <cellStyle name="Currency 2 9 4 2 3" xfId="32728" xr:uid="{00000000-0005-0000-0000-000080260000}"/>
    <cellStyle name="Currency 2 9 4 2 4" xfId="34488" xr:uid="{00000000-0005-0000-0000-000081260000}"/>
    <cellStyle name="Currency 2 9 4 2 5" xfId="36920" xr:uid="{00000000-0005-0000-0000-000082260000}"/>
    <cellStyle name="Currency 2 9 4 3" xfId="2425" xr:uid="{00000000-0005-0000-0000-000083260000}"/>
    <cellStyle name="Currency 2 9 4 3 2" xfId="16443" xr:uid="{00000000-0005-0000-0000-000084260000}"/>
    <cellStyle name="Currency 2 9 4 3 3" xfId="32872" xr:uid="{00000000-0005-0000-0000-000085260000}"/>
    <cellStyle name="Currency 2 9 4 3 4" xfId="34632" xr:uid="{00000000-0005-0000-0000-000086260000}"/>
    <cellStyle name="Currency 2 9 4 3 5" xfId="37064" xr:uid="{00000000-0005-0000-0000-000087260000}"/>
    <cellStyle name="Currency 2 9 4 4" xfId="2039" xr:uid="{00000000-0005-0000-0000-000088260000}"/>
    <cellStyle name="Currency 2 9 4 4 2" xfId="16111" xr:uid="{00000000-0005-0000-0000-000089260000}"/>
    <cellStyle name="Currency 2 9 4 4 3" xfId="32564" xr:uid="{00000000-0005-0000-0000-00008A260000}"/>
    <cellStyle name="Currency 2 9 4 4 4" xfId="34324" xr:uid="{00000000-0005-0000-0000-00008B260000}"/>
    <cellStyle name="Currency 2 9 4 4 5" xfId="36756" xr:uid="{00000000-0005-0000-0000-00008C260000}"/>
    <cellStyle name="Currency 2 9 4 5" xfId="10926" xr:uid="{00000000-0005-0000-0000-00008D260000}"/>
    <cellStyle name="Currency 2 9 4 5 2" xfId="24265" xr:uid="{00000000-0005-0000-0000-00008E260000}"/>
    <cellStyle name="Currency 2 9 4 5 3" xfId="33448" xr:uid="{00000000-0005-0000-0000-00008F260000}"/>
    <cellStyle name="Currency 2 9 4 5 4" xfId="35208" xr:uid="{00000000-0005-0000-0000-000090260000}"/>
    <cellStyle name="Currency 2 9 4 5 5" xfId="45171" xr:uid="{00000000-0005-0000-0000-000091260000}"/>
    <cellStyle name="Currency 2 9 4 6" xfId="15726" xr:uid="{00000000-0005-0000-0000-000092260000}"/>
    <cellStyle name="Currency 2 9 4 7" xfId="11860" xr:uid="{00000000-0005-0000-0000-000093260000}"/>
    <cellStyle name="Currency 2 9 4 8" xfId="32209" xr:uid="{00000000-0005-0000-0000-000094260000}"/>
    <cellStyle name="Currency 2 9 4 9" xfId="33969" xr:uid="{00000000-0005-0000-0000-000095260000}"/>
    <cellStyle name="Currency 2 9 5" xfId="1678" xr:uid="{00000000-0005-0000-0000-000096260000}"/>
    <cellStyle name="Currency 2 9 5 10" xfId="36437" xr:uid="{00000000-0005-0000-0000-000097260000}"/>
    <cellStyle name="Currency 2 9 5 2" xfId="2275" xr:uid="{00000000-0005-0000-0000-000098260000}"/>
    <cellStyle name="Currency 2 9 5 2 2" xfId="16323" xr:uid="{00000000-0005-0000-0000-000099260000}"/>
    <cellStyle name="Currency 2 9 5 2 3" xfId="32763" xr:uid="{00000000-0005-0000-0000-00009A260000}"/>
    <cellStyle name="Currency 2 9 5 2 4" xfId="34523" xr:uid="{00000000-0005-0000-0000-00009B260000}"/>
    <cellStyle name="Currency 2 9 5 2 5" xfId="36955" xr:uid="{00000000-0005-0000-0000-00009C260000}"/>
    <cellStyle name="Currency 2 9 5 3" xfId="2474" xr:uid="{00000000-0005-0000-0000-00009D260000}"/>
    <cellStyle name="Currency 2 9 5 3 2" xfId="16483" xr:uid="{00000000-0005-0000-0000-00009E260000}"/>
    <cellStyle name="Currency 2 9 5 3 3" xfId="32907" xr:uid="{00000000-0005-0000-0000-00009F260000}"/>
    <cellStyle name="Currency 2 9 5 3 4" xfId="34667" xr:uid="{00000000-0005-0000-0000-0000A0260000}"/>
    <cellStyle name="Currency 2 9 5 3 5" xfId="37099" xr:uid="{00000000-0005-0000-0000-0000A1260000}"/>
    <cellStyle name="Currency 2 9 5 4" xfId="2080" xr:uid="{00000000-0005-0000-0000-0000A2260000}"/>
    <cellStyle name="Currency 2 9 5 4 2" xfId="16152" xr:uid="{00000000-0005-0000-0000-0000A3260000}"/>
    <cellStyle name="Currency 2 9 5 4 3" xfId="32603" xr:uid="{00000000-0005-0000-0000-0000A4260000}"/>
    <cellStyle name="Currency 2 9 5 4 4" xfId="34363" xr:uid="{00000000-0005-0000-0000-0000A5260000}"/>
    <cellStyle name="Currency 2 9 5 4 5" xfId="36795" xr:uid="{00000000-0005-0000-0000-0000A6260000}"/>
    <cellStyle name="Currency 2 9 5 5" xfId="10964" xr:uid="{00000000-0005-0000-0000-0000A7260000}"/>
    <cellStyle name="Currency 2 9 5 5 2" xfId="24303" xr:uid="{00000000-0005-0000-0000-0000A8260000}"/>
    <cellStyle name="Currency 2 9 5 5 3" xfId="33486" xr:uid="{00000000-0005-0000-0000-0000A9260000}"/>
    <cellStyle name="Currency 2 9 5 5 4" xfId="35246" xr:uid="{00000000-0005-0000-0000-0000AA260000}"/>
    <cellStyle name="Currency 2 9 5 5 5" xfId="45209" xr:uid="{00000000-0005-0000-0000-0000AB260000}"/>
    <cellStyle name="Currency 2 9 5 6" xfId="15772" xr:uid="{00000000-0005-0000-0000-0000AC260000}"/>
    <cellStyle name="Currency 2 9 5 7" xfId="11897" xr:uid="{00000000-0005-0000-0000-0000AD260000}"/>
    <cellStyle name="Currency 2 9 5 8" xfId="32246" xr:uid="{00000000-0005-0000-0000-0000AE260000}"/>
    <cellStyle name="Currency 2 9 5 9" xfId="34006" xr:uid="{00000000-0005-0000-0000-0000AF260000}"/>
    <cellStyle name="Currency 2 9 6" xfId="2141" xr:uid="{00000000-0005-0000-0000-0000B0260000}"/>
    <cellStyle name="Currency 2 9 6 2" xfId="10719" xr:uid="{00000000-0005-0000-0000-0000B1260000}"/>
    <cellStyle name="Currency 2 9 6 2 2" xfId="24059" xr:uid="{00000000-0005-0000-0000-0000B2260000}"/>
    <cellStyle name="Currency 2 9 6 2 3" xfId="33243" xr:uid="{00000000-0005-0000-0000-0000B3260000}"/>
    <cellStyle name="Currency 2 9 6 2 4" xfId="35003" xr:uid="{00000000-0005-0000-0000-0000B4260000}"/>
    <cellStyle name="Currency 2 9 6 2 5" xfId="44966" xr:uid="{00000000-0005-0000-0000-0000B5260000}"/>
    <cellStyle name="Currency 2 9 6 3" xfId="16208" xr:uid="{00000000-0005-0000-0000-0000B6260000}"/>
    <cellStyle name="Currency 2 9 6 4" xfId="32658" xr:uid="{00000000-0005-0000-0000-0000B7260000}"/>
    <cellStyle name="Currency 2 9 6 5" xfId="34418" xr:uid="{00000000-0005-0000-0000-0000B8260000}"/>
    <cellStyle name="Currency 2 9 6 6" xfId="36850" xr:uid="{00000000-0005-0000-0000-0000B9260000}"/>
    <cellStyle name="Currency 2 9 7" xfId="2329" xr:uid="{00000000-0005-0000-0000-0000BA260000}"/>
    <cellStyle name="Currency 2 9 7 2" xfId="16366" xr:uid="{00000000-0005-0000-0000-0000BB260000}"/>
    <cellStyle name="Currency 2 9 7 3" xfId="32802" xr:uid="{00000000-0005-0000-0000-0000BC260000}"/>
    <cellStyle name="Currency 2 9 7 4" xfId="34562" xr:uid="{00000000-0005-0000-0000-0000BD260000}"/>
    <cellStyle name="Currency 2 9 7 5" xfId="36994" xr:uid="{00000000-0005-0000-0000-0000BE260000}"/>
    <cellStyle name="Currency 2 9 8" xfId="1925" xr:uid="{00000000-0005-0000-0000-0000BF260000}"/>
    <cellStyle name="Currency 2 9 8 2" xfId="15997" xr:uid="{00000000-0005-0000-0000-0000C0260000}"/>
    <cellStyle name="Currency 2 9 8 3" xfId="32450" xr:uid="{00000000-0005-0000-0000-0000C1260000}"/>
    <cellStyle name="Currency 2 9 8 4" xfId="34210" xr:uid="{00000000-0005-0000-0000-0000C2260000}"/>
    <cellStyle name="Currency 2 9 8 5" xfId="36642" xr:uid="{00000000-0005-0000-0000-0000C3260000}"/>
    <cellStyle name="Currency 2 9 9" xfId="10815" xr:uid="{00000000-0005-0000-0000-0000C4260000}"/>
    <cellStyle name="Currency 2 9 9 2" xfId="24154" xr:uid="{00000000-0005-0000-0000-0000C5260000}"/>
    <cellStyle name="Currency 2 9 9 3" xfId="33337" xr:uid="{00000000-0005-0000-0000-0000C6260000}"/>
    <cellStyle name="Currency 2 9 9 4" xfId="35097" xr:uid="{00000000-0005-0000-0000-0000C7260000}"/>
    <cellStyle name="Currency 2 9 9 5" xfId="45060" xr:uid="{00000000-0005-0000-0000-0000C8260000}"/>
    <cellStyle name="Currency 28" xfId="45412" xr:uid="{00000000-0005-0000-0000-0000C9260000}"/>
    <cellStyle name="Currency 3" xfId="12248" xr:uid="{00000000-0005-0000-0000-0000CA260000}"/>
    <cellStyle name="Currency 3 2" xfId="45414" xr:uid="{00000000-0005-0000-0000-0000CB260000}"/>
    <cellStyle name="Currency 3 3" xfId="45413" xr:uid="{00000000-0005-0000-0000-0000CC260000}"/>
    <cellStyle name="Currency 4" xfId="45415" xr:uid="{00000000-0005-0000-0000-0000CD260000}"/>
    <cellStyle name="Currency 4 2" xfId="45416" xr:uid="{00000000-0005-0000-0000-0000CE260000}"/>
    <cellStyle name="Currency 5" xfId="45841" xr:uid="{00000000-0005-0000-0000-0000CF260000}"/>
    <cellStyle name="Currency0" xfId="132" xr:uid="{00000000-0005-0000-0000-0000D0260000}"/>
    <cellStyle name="Currency0 2" xfId="133" xr:uid="{00000000-0005-0000-0000-0000D1260000}"/>
    <cellStyle name="Currency0 2 2" xfId="134" xr:uid="{00000000-0005-0000-0000-0000D2260000}"/>
    <cellStyle name="Currency0 2 2 2" xfId="10477" xr:uid="{00000000-0005-0000-0000-0000D3260000}"/>
    <cellStyle name="Currency0 2 2 3" xfId="12249" xr:uid="{00000000-0005-0000-0000-0000D4260000}"/>
    <cellStyle name="Currency0 2 2 4" xfId="12250" xr:uid="{00000000-0005-0000-0000-0000D5260000}"/>
    <cellStyle name="Currency0 2 2 5" xfId="12251" xr:uid="{00000000-0005-0000-0000-0000D6260000}"/>
    <cellStyle name="Currency0 2 3" xfId="10476" xr:uid="{00000000-0005-0000-0000-0000D7260000}"/>
    <cellStyle name="Currency0 2 3 2" xfId="23860" xr:uid="{00000000-0005-0000-0000-0000D8260000}"/>
    <cellStyle name="Currency0 2 3 2 2" xfId="45986" xr:uid="{00000000-0005-0000-0000-0000D9260000}"/>
    <cellStyle name="Currency0 2 3 3" xfId="12252" xr:uid="{00000000-0005-0000-0000-0000DA260000}"/>
    <cellStyle name="Currency0 2 4" xfId="12253" xr:uid="{00000000-0005-0000-0000-0000DB260000}"/>
    <cellStyle name="Currency0 2 5" xfId="12254" xr:uid="{00000000-0005-0000-0000-0000DC260000}"/>
    <cellStyle name="Currency0 2 5 2" xfId="45851" xr:uid="{00000000-0005-0000-0000-0000DD260000}"/>
    <cellStyle name="Currency0 2 6" xfId="12255" xr:uid="{00000000-0005-0000-0000-0000DE260000}"/>
    <cellStyle name="Currency0 2 7" xfId="12256" xr:uid="{00000000-0005-0000-0000-0000DF260000}"/>
    <cellStyle name="Currency0 3" xfId="135" xr:uid="{00000000-0005-0000-0000-0000E0260000}"/>
    <cellStyle name="Currency0 3 2" xfId="10478" xr:uid="{00000000-0005-0000-0000-0000E1260000}"/>
    <cellStyle name="Currency0 3 3" xfId="12257" xr:uid="{00000000-0005-0000-0000-0000E2260000}"/>
    <cellStyle name="Currency0 3 4" xfId="12258" xr:uid="{00000000-0005-0000-0000-0000E3260000}"/>
    <cellStyle name="Currency0 3 5" xfId="12259" xr:uid="{00000000-0005-0000-0000-0000E4260000}"/>
    <cellStyle name="Currency0 4" xfId="10475" xr:uid="{00000000-0005-0000-0000-0000E5260000}"/>
    <cellStyle name="Currency0 5" xfId="12260" xr:uid="{00000000-0005-0000-0000-0000E6260000}"/>
    <cellStyle name="Currency0 6" xfId="12261" xr:uid="{00000000-0005-0000-0000-0000E7260000}"/>
    <cellStyle name="Currency0 7" xfId="12262" xr:uid="{00000000-0005-0000-0000-0000E8260000}"/>
    <cellStyle name="Date" xfId="136" xr:uid="{00000000-0005-0000-0000-0000E9260000}"/>
    <cellStyle name="Date 2" xfId="137" xr:uid="{00000000-0005-0000-0000-0000EA260000}"/>
    <cellStyle name="Date 2 2" xfId="138" xr:uid="{00000000-0005-0000-0000-0000EB260000}"/>
    <cellStyle name="Date 2 2 2" xfId="10481" xr:uid="{00000000-0005-0000-0000-0000EC260000}"/>
    <cellStyle name="Date 2 2 3" xfId="12263" xr:uid="{00000000-0005-0000-0000-0000ED260000}"/>
    <cellStyle name="Date 2 2 4" xfId="12264" xr:uid="{00000000-0005-0000-0000-0000EE260000}"/>
    <cellStyle name="Date 2 2 5" xfId="12265" xr:uid="{00000000-0005-0000-0000-0000EF260000}"/>
    <cellStyle name="Date 2 2 6" xfId="12266" xr:uid="{00000000-0005-0000-0000-0000F0260000}"/>
    <cellStyle name="Date 2 3" xfId="10480" xr:uid="{00000000-0005-0000-0000-0000F1260000}"/>
    <cellStyle name="Date 2 3 2" xfId="23861" xr:uid="{00000000-0005-0000-0000-0000F2260000}"/>
    <cellStyle name="Date 2 3 2 2" xfId="45987" xr:uid="{00000000-0005-0000-0000-0000F3260000}"/>
    <cellStyle name="Date 2 3 3" xfId="12267" xr:uid="{00000000-0005-0000-0000-0000F4260000}"/>
    <cellStyle name="Date 2 4" xfId="12268" xr:uid="{00000000-0005-0000-0000-0000F5260000}"/>
    <cellStyle name="Date 2 5" xfId="12269" xr:uid="{00000000-0005-0000-0000-0000F6260000}"/>
    <cellStyle name="Date 2 5 2" xfId="45852" xr:uid="{00000000-0005-0000-0000-0000F7260000}"/>
    <cellStyle name="Date 2 6" xfId="12270" xr:uid="{00000000-0005-0000-0000-0000F8260000}"/>
    <cellStyle name="Date 2 7" xfId="12271" xr:uid="{00000000-0005-0000-0000-0000F9260000}"/>
    <cellStyle name="Date 2 8" xfId="12272" xr:uid="{00000000-0005-0000-0000-0000FA260000}"/>
    <cellStyle name="Date 3" xfId="139" xr:uid="{00000000-0005-0000-0000-0000FB260000}"/>
    <cellStyle name="Date 3 2" xfId="10482" xr:uid="{00000000-0005-0000-0000-0000FC260000}"/>
    <cellStyle name="Date 3 3" xfId="12273" xr:uid="{00000000-0005-0000-0000-0000FD260000}"/>
    <cellStyle name="Date 3 4" xfId="12274" xr:uid="{00000000-0005-0000-0000-0000FE260000}"/>
    <cellStyle name="Date 3 5" xfId="12275" xr:uid="{00000000-0005-0000-0000-0000FF260000}"/>
    <cellStyle name="Date 3 6" xfId="12276" xr:uid="{00000000-0005-0000-0000-000000270000}"/>
    <cellStyle name="Date 4" xfId="10479" xr:uid="{00000000-0005-0000-0000-000001270000}"/>
    <cellStyle name="Date 5" xfId="12277" xr:uid="{00000000-0005-0000-0000-000002270000}"/>
    <cellStyle name="Date 6" xfId="12278" xr:uid="{00000000-0005-0000-0000-000003270000}"/>
    <cellStyle name="Date 7" xfId="12279" xr:uid="{00000000-0005-0000-0000-000004270000}"/>
    <cellStyle name="Date 8" xfId="12280" xr:uid="{00000000-0005-0000-0000-000005270000}"/>
    <cellStyle name="DIA" xfId="3817" xr:uid="{00000000-0005-0000-0000-000006270000}"/>
    <cellStyle name="DIA 2" xfId="17717" xr:uid="{00000000-0005-0000-0000-000007270000}"/>
    <cellStyle name="Dia 2 2" xfId="35356" xr:uid="{00000000-0005-0000-0000-000008270000}"/>
    <cellStyle name="Dia 3" xfId="12281" xr:uid="{00000000-0005-0000-0000-000009270000}"/>
    <cellStyle name="Dia 4" xfId="31884" xr:uid="{00000000-0005-0000-0000-00000A270000}"/>
    <cellStyle name="Dia 5" xfId="31892" xr:uid="{00000000-0005-0000-0000-00000B270000}"/>
    <cellStyle name="ENCABEZ1" xfId="3818" xr:uid="{00000000-0005-0000-0000-00000C270000}"/>
    <cellStyle name="ENCABEZ1 2" xfId="17718" xr:uid="{00000000-0005-0000-0000-00000D270000}"/>
    <cellStyle name="Encabez1 2 2" xfId="35357" xr:uid="{00000000-0005-0000-0000-00000E270000}"/>
    <cellStyle name="Encabez1 3" xfId="12282" xr:uid="{00000000-0005-0000-0000-00000F270000}"/>
    <cellStyle name="Encabez1 4" xfId="31885" xr:uid="{00000000-0005-0000-0000-000010270000}"/>
    <cellStyle name="Encabez1 5" xfId="31896" xr:uid="{00000000-0005-0000-0000-000011270000}"/>
    <cellStyle name="ENCABEZ2" xfId="3819" xr:uid="{00000000-0005-0000-0000-000012270000}"/>
    <cellStyle name="ENCABEZ2 2" xfId="17719" xr:uid="{00000000-0005-0000-0000-000013270000}"/>
    <cellStyle name="Encabez2 2 2" xfId="35358" xr:uid="{00000000-0005-0000-0000-000014270000}"/>
    <cellStyle name="Encabez2 3" xfId="12283" xr:uid="{00000000-0005-0000-0000-000015270000}"/>
    <cellStyle name="Encabez2 4" xfId="31886" xr:uid="{00000000-0005-0000-0000-000016270000}"/>
    <cellStyle name="Encabez2 5" xfId="31891" xr:uid="{00000000-0005-0000-0000-000017270000}"/>
    <cellStyle name="Encabezado 1" xfId="3820" xr:uid="{00000000-0005-0000-0000-000018270000}"/>
    <cellStyle name="Encabezado 1 2" xfId="1302" xr:uid="{00000000-0005-0000-0000-000019270000}"/>
    <cellStyle name="Encabezado 1 3" xfId="945" xr:uid="{00000000-0005-0000-0000-00001A270000}"/>
    <cellStyle name="Encabezado 2" xfId="3821" xr:uid="{00000000-0005-0000-0000-00001B270000}"/>
    <cellStyle name="Encabezado 4 2" xfId="140" xr:uid="{00000000-0005-0000-0000-00001C270000}"/>
    <cellStyle name="Encabezado 4 2 2" xfId="693" xr:uid="{00000000-0005-0000-0000-00001D270000}"/>
    <cellStyle name="Encabezado 4 2 2 2" xfId="12284" xr:uid="{00000000-0005-0000-0000-00001E270000}"/>
    <cellStyle name="Encabezado 4 2 2 3" xfId="12285" xr:uid="{00000000-0005-0000-0000-00001F270000}"/>
    <cellStyle name="Encabezado 4 2 3" xfId="12286" xr:uid="{00000000-0005-0000-0000-000020270000}"/>
    <cellStyle name="Encabezado 4 2 3 2" xfId="45988" xr:uid="{00000000-0005-0000-0000-000021270000}"/>
    <cellStyle name="Encabezado 4 2 4" xfId="45417" xr:uid="{00000000-0005-0000-0000-000022270000}"/>
    <cellStyle name="Encabezado 4 3" xfId="1305" xr:uid="{00000000-0005-0000-0000-000023270000}"/>
    <cellStyle name="Encabezado 4 3 2" xfId="45418" xr:uid="{00000000-0005-0000-0000-000024270000}"/>
    <cellStyle name="Encabezado 4 4" xfId="1349" xr:uid="{00000000-0005-0000-0000-000025270000}"/>
    <cellStyle name="Encabezado 4 4 2" xfId="45419" xr:uid="{00000000-0005-0000-0000-000026270000}"/>
    <cellStyle name="Encabezado 4 5" xfId="1708" xr:uid="{00000000-0005-0000-0000-000027270000}"/>
    <cellStyle name="Encabezado 4 5 2" xfId="45420" xr:uid="{00000000-0005-0000-0000-000028270000}"/>
    <cellStyle name="Énfasis 1" xfId="141" xr:uid="{00000000-0005-0000-0000-000029270000}"/>
    <cellStyle name="Énfasis 1 2" xfId="12287" xr:uid="{00000000-0005-0000-0000-00002A270000}"/>
    <cellStyle name="Énfasis 2" xfId="142" xr:uid="{00000000-0005-0000-0000-00002B270000}"/>
    <cellStyle name="Énfasis 2 2" xfId="12288" xr:uid="{00000000-0005-0000-0000-00002C270000}"/>
    <cellStyle name="Énfasis 3" xfId="143" xr:uid="{00000000-0005-0000-0000-00002D270000}"/>
    <cellStyle name="Énfasis 3 2" xfId="12289" xr:uid="{00000000-0005-0000-0000-00002E270000}"/>
    <cellStyle name="Énfasis1 - 20%" xfId="144" xr:uid="{00000000-0005-0000-0000-00002F270000}"/>
    <cellStyle name="Énfasis1 - 20% 2" xfId="145" xr:uid="{00000000-0005-0000-0000-000030270000}"/>
    <cellStyle name="Énfasis1 - 20% 2 2" xfId="12290" xr:uid="{00000000-0005-0000-0000-000031270000}"/>
    <cellStyle name="Énfasis1 - 20% 3" xfId="12291" xr:uid="{00000000-0005-0000-0000-000032270000}"/>
    <cellStyle name="Énfasis1 - 40%" xfId="146" xr:uid="{00000000-0005-0000-0000-000033270000}"/>
    <cellStyle name="Énfasis1 - 40% 2" xfId="147" xr:uid="{00000000-0005-0000-0000-000034270000}"/>
    <cellStyle name="Énfasis1 - 40% 2 2" xfId="12292" xr:uid="{00000000-0005-0000-0000-000035270000}"/>
    <cellStyle name="Énfasis1 - 40% 3" xfId="12293" xr:uid="{00000000-0005-0000-0000-000036270000}"/>
    <cellStyle name="Énfasis1 - 60%" xfId="148" xr:uid="{00000000-0005-0000-0000-000037270000}"/>
    <cellStyle name="Énfasis1 - 60% 2" xfId="12294" xr:uid="{00000000-0005-0000-0000-000038270000}"/>
    <cellStyle name="Énfasis1 2" xfId="149" xr:uid="{00000000-0005-0000-0000-000039270000}"/>
    <cellStyle name="Énfasis1 2 2" xfId="694" xr:uid="{00000000-0005-0000-0000-00003A270000}"/>
    <cellStyle name="Énfasis1 2 2 2" xfId="12295" xr:uid="{00000000-0005-0000-0000-00003B270000}"/>
    <cellStyle name="Énfasis1 2 2 3" xfId="12296" xr:uid="{00000000-0005-0000-0000-00003C270000}"/>
    <cellStyle name="Énfasis1 2 3" xfId="12297" xr:uid="{00000000-0005-0000-0000-00003D270000}"/>
    <cellStyle name="Énfasis1 2 3 2" xfId="45989" xr:uid="{00000000-0005-0000-0000-00003E270000}"/>
    <cellStyle name="Énfasis1 2 4" xfId="45421" xr:uid="{00000000-0005-0000-0000-00003F270000}"/>
    <cellStyle name="Énfasis1 3" xfId="150" xr:uid="{00000000-0005-0000-0000-000040270000}"/>
    <cellStyle name="Énfasis1 3 2" xfId="1317" xr:uid="{00000000-0005-0000-0000-000041270000}"/>
    <cellStyle name="Énfasis1 3 2 2" xfId="45990" xr:uid="{00000000-0005-0000-0000-000042270000}"/>
    <cellStyle name="Énfasis1 3 3" xfId="45422" xr:uid="{00000000-0005-0000-0000-000043270000}"/>
    <cellStyle name="Énfasis1 4" xfId="151" xr:uid="{00000000-0005-0000-0000-000044270000}"/>
    <cellStyle name="Énfasis1 4 2" xfId="1361" xr:uid="{00000000-0005-0000-0000-000045270000}"/>
    <cellStyle name="Énfasis1 4 2 2" xfId="45991" xr:uid="{00000000-0005-0000-0000-000046270000}"/>
    <cellStyle name="Énfasis1 4 3" xfId="45423" xr:uid="{00000000-0005-0000-0000-000047270000}"/>
    <cellStyle name="Énfasis1 5" xfId="152" xr:uid="{00000000-0005-0000-0000-000048270000}"/>
    <cellStyle name="Énfasis1 5 2" xfId="12298" xr:uid="{00000000-0005-0000-0000-000049270000}"/>
    <cellStyle name="Énfasis1 6" xfId="153" xr:uid="{00000000-0005-0000-0000-00004A270000}"/>
    <cellStyle name="Énfasis1 6 2" xfId="12299" xr:uid="{00000000-0005-0000-0000-00004B270000}"/>
    <cellStyle name="Énfasis2 - 20%" xfId="154" xr:uid="{00000000-0005-0000-0000-00004C270000}"/>
    <cellStyle name="Énfasis2 - 20% 2" xfId="155" xr:uid="{00000000-0005-0000-0000-00004D270000}"/>
    <cellStyle name="Énfasis2 - 20% 2 2" xfId="12300" xr:uid="{00000000-0005-0000-0000-00004E270000}"/>
    <cellStyle name="Énfasis2 - 20% 3" xfId="12301" xr:uid="{00000000-0005-0000-0000-00004F270000}"/>
    <cellStyle name="Énfasis2 - 40%" xfId="156" xr:uid="{00000000-0005-0000-0000-000050270000}"/>
    <cellStyle name="Énfasis2 - 40% 2" xfId="157" xr:uid="{00000000-0005-0000-0000-000051270000}"/>
    <cellStyle name="Énfasis2 - 40% 2 2" xfId="12302" xr:uid="{00000000-0005-0000-0000-000052270000}"/>
    <cellStyle name="Énfasis2 - 40% 3" xfId="12303" xr:uid="{00000000-0005-0000-0000-000053270000}"/>
    <cellStyle name="Énfasis2 - 60%" xfId="158" xr:uid="{00000000-0005-0000-0000-000054270000}"/>
    <cellStyle name="Énfasis2 - 60% 2" xfId="12304" xr:uid="{00000000-0005-0000-0000-000055270000}"/>
    <cellStyle name="Énfasis2 2" xfId="159" xr:uid="{00000000-0005-0000-0000-000056270000}"/>
    <cellStyle name="Énfasis2 2 2" xfId="695" xr:uid="{00000000-0005-0000-0000-000057270000}"/>
    <cellStyle name="Énfasis2 2 2 2" xfId="12305" xr:uid="{00000000-0005-0000-0000-000058270000}"/>
    <cellStyle name="Énfasis2 2 2 3" xfId="12306" xr:uid="{00000000-0005-0000-0000-000059270000}"/>
    <cellStyle name="Énfasis2 2 3" xfId="12307" xr:uid="{00000000-0005-0000-0000-00005A270000}"/>
    <cellStyle name="Énfasis2 3" xfId="160" xr:uid="{00000000-0005-0000-0000-00005B270000}"/>
    <cellStyle name="Énfasis2 3 2" xfId="1320" xr:uid="{00000000-0005-0000-0000-00005C270000}"/>
    <cellStyle name="Énfasis2 4" xfId="161" xr:uid="{00000000-0005-0000-0000-00005D270000}"/>
    <cellStyle name="Énfasis2 4 2" xfId="1365" xr:uid="{00000000-0005-0000-0000-00005E270000}"/>
    <cellStyle name="Énfasis2 5" xfId="162" xr:uid="{00000000-0005-0000-0000-00005F270000}"/>
    <cellStyle name="Énfasis2 5 2" xfId="12308" xr:uid="{00000000-0005-0000-0000-000060270000}"/>
    <cellStyle name="Énfasis2 6" xfId="163" xr:uid="{00000000-0005-0000-0000-000061270000}"/>
    <cellStyle name="Énfasis2 6 2" xfId="12309" xr:uid="{00000000-0005-0000-0000-000062270000}"/>
    <cellStyle name="Énfasis3 - 20%" xfId="164" xr:uid="{00000000-0005-0000-0000-000063270000}"/>
    <cellStyle name="Énfasis3 - 20% 2" xfId="165" xr:uid="{00000000-0005-0000-0000-000064270000}"/>
    <cellStyle name="Énfasis3 - 20% 2 2" xfId="12310" xr:uid="{00000000-0005-0000-0000-000065270000}"/>
    <cellStyle name="Énfasis3 - 20% 3" xfId="12311" xr:uid="{00000000-0005-0000-0000-000066270000}"/>
    <cellStyle name="Énfasis3 - 40%" xfId="166" xr:uid="{00000000-0005-0000-0000-000067270000}"/>
    <cellStyle name="Énfasis3 - 40% 2" xfId="167" xr:uid="{00000000-0005-0000-0000-000068270000}"/>
    <cellStyle name="Énfasis3 - 40% 2 2" xfId="12312" xr:uid="{00000000-0005-0000-0000-000069270000}"/>
    <cellStyle name="Énfasis3 - 40% 3" xfId="12313" xr:uid="{00000000-0005-0000-0000-00006A270000}"/>
    <cellStyle name="Énfasis3 - 60%" xfId="168" xr:uid="{00000000-0005-0000-0000-00006B270000}"/>
    <cellStyle name="Énfasis3 - 60% 2" xfId="12314" xr:uid="{00000000-0005-0000-0000-00006C270000}"/>
    <cellStyle name="Énfasis3 2" xfId="169" xr:uid="{00000000-0005-0000-0000-00006D270000}"/>
    <cellStyle name="Énfasis3 2 2" xfId="696" xr:uid="{00000000-0005-0000-0000-00006E270000}"/>
    <cellStyle name="Énfasis3 2 2 2" xfId="12315" xr:uid="{00000000-0005-0000-0000-00006F270000}"/>
    <cellStyle name="Énfasis3 2 2 3" xfId="12316" xr:uid="{00000000-0005-0000-0000-000070270000}"/>
    <cellStyle name="Énfasis3 2 3" xfId="12317" xr:uid="{00000000-0005-0000-0000-000071270000}"/>
    <cellStyle name="Énfasis3 3" xfId="170" xr:uid="{00000000-0005-0000-0000-000072270000}"/>
    <cellStyle name="Énfasis3 3 2" xfId="1323" xr:uid="{00000000-0005-0000-0000-000073270000}"/>
    <cellStyle name="Énfasis3 4" xfId="171" xr:uid="{00000000-0005-0000-0000-000074270000}"/>
    <cellStyle name="Énfasis3 4 2" xfId="1369" xr:uid="{00000000-0005-0000-0000-000075270000}"/>
    <cellStyle name="Énfasis3 5" xfId="172" xr:uid="{00000000-0005-0000-0000-000076270000}"/>
    <cellStyle name="Énfasis3 5 2" xfId="12318" xr:uid="{00000000-0005-0000-0000-000077270000}"/>
    <cellStyle name="Énfasis3 6" xfId="173" xr:uid="{00000000-0005-0000-0000-000078270000}"/>
    <cellStyle name="Énfasis3 6 2" xfId="12319" xr:uid="{00000000-0005-0000-0000-000079270000}"/>
    <cellStyle name="Énfasis4 - 20%" xfId="174" xr:uid="{00000000-0005-0000-0000-00007A270000}"/>
    <cellStyle name="Énfasis4 - 20% 2" xfId="175" xr:uid="{00000000-0005-0000-0000-00007B270000}"/>
    <cellStyle name="Énfasis4 - 20% 2 2" xfId="12320" xr:uid="{00000000-0005-0000-0000-00007C270000}"/>
    <cellStyle name="Énfasis4 - 20% 3" xfId="12321" xr:uid="{00000000-0005-0000-0000-00007D270000}"/>
    <cellStyle name="Énfasis4 - 40%" xfId="176" xr:uid="{00000000-0005-0000-0000-00007E270000}"/>
    <cellStyle name="Énfasis4 - 40% 2" xfId="177" xr:uid="{00000000-0005-0000-0000-00007F270000}"/>
    <cellStyle name="Énfasis4 - 40% 2 2" xfId="12322" xr:uid="{00000000-0005-0000-0000-000080270000}"/>
    <cellStyle name="Énfasis4 - 40% 3" xfId="12323" xr:uid="{00000000-0005-0000-0000-000081270000}"/>
    <cellStyle name="Énfasis4 - 60%" xfId="178" xr:uid="{00000000-0005-0000-0000-000082270000}"/>
    <cellStyle name="Énfasis4 - 60% 2" xfId="12324" xr:uid="{00000000-0005-0000-0000-000083270000}"/>
    <cellStyle name="Énfasis4 2" xfId="179" xr:uid="{00000000-0005-0000-0000-000084270000}"/>
    <cellStyle name="Énfasis4 2 2" xfId="697" xr:uid="{00000000-0005-0000-0000-000085270000}"/>
    <cellStyle name="Énfasis4 2 2 2" xfId="12325" xr:uid="{00000000-0005-0000-0000-000086270000}"/>
    <cellStyle name="Énfasis4 2 2 3" xfId="12326" xr:uid="{00000000-0005-0000-0000-000087270000}"/>
    <cellStyle name="Énfasis4 2 3" xfId="12327" xr:uid="{00000000-0005-0000-0000-000088270000}"/>
    <cellStyle name="Énfasis4 2 3 2" xfId="45992" xr:uid="{00000000-0005-0000-0000-000089270000}"/>
    <cellStyle name="Énfasis4 2 4" xfId="45424" xr:uid="{00000000-0005-0000-0000-00008A270000}"/>
    <cellStyle name="Énfasis4 3" xfId="180" xr:uid="{00000000-0005-0000-0000-00008B270000}"/>
    <cellStyle name="Énfasis4 3 2" xfId="1326" xr:uid="{00000000-0005-0000-0000-00008C270000}"/>
    <cellStyle name="Énfasis4 3 2 2" xfId="45993" xr:uid="{00000000-0005-0000-0000-00008D270000}"/>
    <cellStyle name="Énfasis4 3 3" xfId="45425" xr:uid="{00000000-0005-0000-0000-00008E270000}"/>
    <cellStyle name="Énfasis4 4" xfId="181" xr:uid="{00000000-0005-0000-0000-00008F270000}"/>
    <cellStyle name="Énfasis4 4 2" xfId="1373" xr:uid="{00000000-0005-0000-0000-000090270000}"/>
    <cellStyle name="Énfasis4 4 2 2" xfId="45994" xr:uid="{00000000-0005-0000-0000-000091270000}"/>
    <cellStyle name="Énfasis4 4 3" xfId="45426" xr:uid="{00000000-0005-0000-0000-000092270000}"/>
    <cellStyle name="Énfasis4 5" xfId="182" xr:uid="{00000000-0005-0000-0000-000093270000}"/>
    <cellStyle name="Énfasis4 5 2" xfId="12328" xr:uid="{00000000-0005-0000-0000-000094270000}"/>
    <cellStyle name="Énfasis4 6" xfId="183" xr:uid="{00000000-0005-0000-0000-000095270000}"/>
    <cellStyle name="Énfasis4 6 2" xfId="12329" xr:uid="{00000000-0005-0000-0000-000096270000}"/>
    <cellStyle name="Énfasis5 - 20%" xfId="184" xr:uid="{00000000-0005-0000-0000-000097270000}"/>
    <cellStyle name="Énfasis5 - 20% 2" xfId="185" xr:uid="{00000000-0005-0000-0000-000098270000}"/>
    <cellStyle name="Énfasis5 - 20% 2 2" xfId="12330" xr:uid="{00000000-0005-0000-0000-000099270000}"/>
    <cellStyle name="Énfasis5 - 20% 3" xfId="12331" xr:uid="{00000000-0005-0000-0000-00009A270000}"/>
    <cellStyle name="Énfasis5 - 40%" xfId="186" xr:uid="{00000000-0005-0000-0000-00009B270000}"/>
    <cellStyle name="Énfasis5 - 40% 2" xfId="187" xr:uid="{00000000-0005-0000-0000-00009C270000}"/>
    <cellStyle name="Énfasis5 - 40% 2 2" xfId="12332" xr:uid="{00000000-0005-0000-0000-00009D270000}"/>
    <cellStyle name="Énfasis5 - 40% 3" xfId="12333" xr:uid="{00000000-0005-0000-0000-00009E270000}"/>
    <cellStyle name="Énfasis5 - 60%" xfId="188" xr:uid="{00000000-0005-0000-0000-00009F270000}"/>
    <cellStyle name="Énfasis5 - 60% 2" xfId="12334" xr:uid="{00000000-0005-0000-0000-0000A0270000}"/>
    <cellStyle name="Énfasis5 2" xfId="189" xr:uid="{00000000-0005-0000-0000-0000A1270000}"/>
    <cellStyle name="Énfasis5 2 2" xfId="698" xr:uid="{00000000-0005-0000-0000-0000A2270000}"/>
    <cellStyle name="Énfasis5 2 2 2" xfId="12335" xr:uid="{00000000-0005-0000-0000-0000A3270000}"/>
    <cellStyle name="Énfasis5 2 2 3" xfId="12336" xr:uid="{00000000-0005-0000-0000-0000A4270000}"/>
    <cellStyle name="Énfasis5 2 3" xfId="12337" xr:uid="{00000000-0005-0000-0000-0000A5270000}"/>
    <cellStyle name="Énfasis5 3" xfId="190" xr:uid="{00000000-0005-0000-0000-0000A6270000}"/>
    <cellStyle name="Énfasis5 3 2" xfId="1329" xr:uid="{00000000-0005-0000-0000-0000A7270000}"/>
    <cellStyle name="Énfasis5 4" xfId="191" xr:uid="{00000000-0005-0000-0000-0000A8270000}"/>
    <cellStyle name="Énfasis5 4 2" xfId="1377" xr:uid="{00000000-0005-0000-0000-0000A9270000}"/>
    <cellStyle name="Énfasis5 5" xfId="192" xr:uid="{00000000-0005-0000-0000-0000AA270000}"/>
    <cellStyle name="Énfasis5 5 2" xfId="12338" xr:uid="{00000000-0005-0000-0000-0000AB270000}"/>
    <cellStyle name="Énfasis5 6" xfId="193" xr:uid="{00000000-0005-0000-0000-0000AC270000}"/>
    <cellStyle name="Énfasis5 6 2" xfId="12339" xr:uid="{00000000-0005-0000-0000-0000AD270000}"/>
    <cellStyle name="Énfasis6 - 20%" xfId="194" xr:uid="{00000000-0005-0000-0000-0000AE270000}"/>
    <cellStyle name="Énfasis6 - 20% 2" xfId="195" xr:uid="{00000000-0005-0000-0000-0000AF270000}"/>
    <cellStyle name="Énfasis6 - 20% 2 2" xfId="12340" xr:uid="{00000000-0005-0000-0000-0000B0270000}"/>
    <cellStyle name="Énfasis6 - 20% 3" xfId="12341" xr:uid="{00000000-0005-0000-0000-0000B1270000}"/>
    <cellStyle name="Énfasis6 - 40%" xfId="196" xr:uid="{00000000-0005-0000-0000-0000B2270000}"/>
    <cellStyle name="Énfasis6 - 40% 2" xfId="197" xr:uid="{00000000-0005-0000-0000-0000B3270000}"/>
    <cellStyle name="Énfasis6 - 40% 2 2" xfId="12342" xr:uid="{00000000-0005-0000-0000-0000B4270000}"/>
    <cellStyle name="Énfasis6 - 40% 3" xfId="12343" xr:uid="{00000000-0005-0000-0000-0000B5270000}"/>
    <cellStyle name="Énfasis6 - 60%" xfId="198" xr:uid="{00000000-0005-0000-0000-0000B6270000}"/>
    <cellStyle name="Énfasis6 - 60% 2" xfId="12344" xr:uid="{00000000-0005-0000-0000-0000B7270000}"/>
    <cellStyle name="Énfasis6 2" xfId="199" xr:uid="{00000000-0005-0000-0000-0000B8270000}"/>
    <cellStyle name="Énfasis6 2 2" xfId="699" xr:uid="{00000000-0005-0000-0000-0000B9270000}"/>
    <cellStyle name="Énfasis6 2 2 2" xfId="12345" xr:uid="{00000000-0005-0000-0000-0000BA270000}"/>
    <cellStyle name="Énfasis6 2 2 3" xfId="12346" xr:uid="{00000000-0005-0000-0000-0000BB270000}"/>
    <cellStyle name="Énfasis6 2 3" xfId="12347" xr:uid="{00000000-0005-0000-0000-0000BC270000}"/>
    <cellStyle name="Énfasis6 3" xfId="200" xr:uid="{00000000-0005-0000-0000-0000BD270000}"/>
    <cellStyle name="Énfasis6 3 2" xfId="1332" xr:uid="{00000000-0005-0000-0000-0000BE270000}"/>
    <cellStyle name="Énfasis6 4" xfId="201" xr:uid="{00000000-0005-0000-0000-0000BF270000}"/>
    <cellStyle name="Énfasis6 4 2" xfId="1381" xr:uid="{00000000-0005-0000-0000-0000C0270000}"/>
    <cellStyle name="Énfasis6 5" xfId="202" xr:uid="{00000000-0005-0000-0000-0000C1270000}"/>
    <cellStyle name="Énfasis6 5 2" xfId="12348" xr:uid="{00000000-0005-0000-0000-0000C2270000}"/>
    <cellStyle name="Énfasis6 6" xfId="203" xr:uid="{00000000-0005-0000-0000-0000C3270000}"/>
    <cellStyle name="Énfasis6 6 2" xfId="12349" xr:uid="{00000000-0005-0000-0000-0000C4270000}"/>
    <cellStyle name="ENTERO" xfId="45853" xr:uid="{00000000-0005-0000-0000-0000C5270000}"/>
    <cellStyle name="Entrada 10" xfId="894" xr:uid="{00000000-0005-0000-0000-0000C6270000}"/>
    <cellStyle name="Entrada 10 2" xfId="15157" xr:uid="{00000000-0005-0000-0000-0000C7270000}"/>
    <cellStyle name="Entrada 10 2 2" xfId="46429" xr:uid="{00000000-0005-0000-0000-0000C8270000}"/>
    <cellStyle name="Entrada 10 3" xfId="19200" xr:uid="{00000000-0005-0000-0000-0000C9270000}"/>
    <cellStyle name="Entrada 10 3 2" xfId="45427" xr:uid="{00000000-0005-0000-0000-0000CA270000}"/>
    <cellStyle name="Entrada 10 4" xfId="11292" xr:uid="{00000000-0005-0000-0000-0000CB270000}"/>
    <cellStyle name="Entrada 10 5" xfId="35938" xr:uid="{00000000-0005-0000-0000-0000CC270000}"/>
    <cellStyle name="Entrada 11" xfId="895" xr:uid="{00000000-0005-0000-0000-0000CD270000}"/>
    <cellStyle name="Entrada 11 2" xfId="15158" xr:uid="{00000000-0005-0000-0000-0000CE270000}"/>
    <cellStyle name="Entrada 11 2 2" xfId="46430" xr:uid="{00000000-0005-0000-0000-0000CF270000}"/>
    <cellStyle name="Entrada 11 3" xfId="16230" xr:uid="{00000000-0005-0000-0000-0000D0270000}"/>
    <cellStyle name="Entrada 11 3 2" xfId="45428" xr:uid="{00000000-0005-0000-0000-0000D1270000}"/>
    <cellStyle name="Entrada 11 4" xfId="11293" xr:uid="{00000000-0005-0000-0000-0000D2270000}"/>
    <cellStyle name="Entrada 11 5" xfId="35939" xr:uid="{00000000-0005-0000-0000-0000D3270000}"/>
    <cellStyle name="Entrada 12" xfId="896" xr:uid="{00000000-0005-0000-0000-0000D4270000}"/>
    <cellStyle name="Entrada 12 2" xfId="15159" xr:uid="{00000000-0005-0000-0000-0000D5270000}"/>
    <cellStyle name="Entrada 12 3" xfId="14948" xr:uid="{00000000-0005-0000-0000-0000D6270000}"/>
    <cellStyle name="Entrada 12 4" xfId="11294" xr:uid="{00000000-0005-0000-0000-0000D7270000}"/>
    <cellStyle name="Entrada 12 5" xfId="35940" xr:uid="{00000000-0005-0000-0000-0000D8270000}"/>
    <cellStyle name="Entrada 13" xfId="897" xr:uid="{00000000-0005-0000-0000-0000D9270000}"/>
    <cellStyle name="Entrada 13 2" xfId="15160" xr:uid="{00000000-0005-0000-0000-0000DA270000}"/>
    <cellStyle name="Entrada 13 3" xfId="19198" xr:uid="{00000000-0005-0000-0000-0000DB270000}"/>
    <cellStyle name="Entrada 13 4" xfId="11295" xr:uid="{00000000-0005-0000-0000-0000DC270000}"/>
    <cellStyle name="Entrada 13 5" xfId="35941" xr:uid="{00000000-0005-0000-0000-0000DD270000}"/>
    <cellStyle name="Entrada 14" xfId="898" xr:uid="{00000000-0005-0000-0000-0000DE270000}"/>
    <cellStyle name="Entrada 14 2" xfId="15161" xr:uid="{00000000-0005-0000-0000-0000DF270000}"/>
    <cellStyle name="Entrada 14 3" xfId="15805" xr:uid="{00000000-0005-0000-0000-0000E0270000}"/>
    <cellStyle name="Entrada 14 4" xfId="11296" xr:uid="{00000000-0005-0000-0000-0000E1270000}"/>
    <cellStyle name="Entrada 14 5" xfId="35942" xr:uid="{00000000-0005-0000-0000-0000E2270000}"/>
    <cellStyle name="Entrada 15" xfId="899" xr:uid="{00000000-0005-0000-0000-0000E3270000}"/>
    <cellStyle name="Entrada 15 2" xfId="15162" xr:uid="{00000000-0005-0000-0000-0000E4270000}"/>
    <cellStyle name="Entrada 15 3" xfId="14947" xr:uid="{00000000-0005-0000-0000-0000E5270000}"/>
    <cellStyle name="Entrada 15 4" xfId="11297" xr:uid="{00000000-0005-0000-0000-0000E6270000}"/>
    <cellStyle name="Entrada 15 5" xfId="35943" xr:uid="{00000000-0005-0000-0000-0000E7270000}"/>
    <cellStyle name="Entrada 16" xfId="900" xr:uid="{00000000-0005-0000-0000-0000E8270000}"/>
    <cellStyle name="Entrada 16 2" xfId="15163" xr:uid="{00000000-0005-0000-0000-0000E9270000}"/>
    <cellStyle name="Entrada 16 3" xfId="14946" xr:uid="{00000000-0005-0000-0000-0000EA270000}"/>
    <cellStyle name="Entrada 16 4" xfId="11298" xr:uid="{00000000-0005-0000-0000-0000EB270000}"/>
    <cellStyle name="Entrada 16 5" xfId="35944" xr:uid="{00000000-0005-0000-0000-0000EC270000}"/>
    <cellStyle name="Entrada 17" xfId="901" xr:uid="{00000000-0005-0000-0000-0000ED270000}"/>
    <cellStyle name="Entrada 17 2" xfId="15164" xr:uid="{00000000-0005-0000-0000-0000EE270000}"/>
    <cellStyle name="Entrada 17 3" xfId="19196" xr:uid="{00000000-0005-0000-0000-0000EF270000}"/>
    <cellStyle name="Entrada 17 4" xfId="11299" xr:uid="{00000000-0005-0000-0000-0000F0270000}"/>
    <cellStyle name="Entrada 17 5" xfId="35945" xr:uid="{00000000-0005-0000-0000-0000F1270000}"/>
    <cellStyle name="Entrada 18" xfId="902" xr:uid="{00000000-0005-0000-0000-0000F2270000}"/>
    <cellStyle name="Entrada 18 2" xfId="15165" xr:uid="{00000000-0005-0000-0000-0000F3270000}"/>
    <cellStyle name="Entrada 18 3" xfId="19195" xr:uid="{00000000-0005-0000-0000-0000F4270000}"/>
    <cellStyle name="Entrada 18 4" xfId="11300" xr:uid="{00000000-0005-0000-0000-0000F5270000}"/>
    <cellStyle name="Entrada 18 5" xfId="35946" xr:uid="{00000000-0005-0000-0000-0000F6270000}"/>
    <cellStyle name="Entrada 19" xfId="903" xr:uid="{00000000-0005-0000-0000-0000F7270000}"/>
    <cellStyle name="Entrada 19 2" xfId="15166" xr:uid="{00000000-0005-0000-0000-0000F8270000}"/>
    <cellStyle name="Entrada 19 3" xfId="19194" xr:uid="{00000000-0005-0000-0000-0000F9270000}"/>
    <cellStyle name="Entrada 19 4" xfId="11301" xr:uid="{00000000-0005-0000-0000-0000FA270000}"/>
    <cellStyle name="Entrada 19 5" xfId="35947" xr:uid="{00000000-0005-0000-0000-0000FB270000}"/>
    <cellStyle name="Entrada 2" xfId="204" xr:uid="{00000000-0005-0000-0000-0000FC270000}"/>
    <cellStyle name="Entrada 2 10" xfId="3822" xr:uid="{00000000-0005-0000-0000-0000FD270000}"/>
    <cellStyle name="Entrada 2 10 10" xfId="17720" xr:uid="{00000000-0005-0000-0000-0000FE270000}"/>
    <cellStyle name="Entrada 2 10 11" xfId="38425" xr:uid="{00000000-0005-0000-0000-0000FF270000}"/>
    <cellStyle name="Entrada 2 10 2" xfId="3823" xr:uid="{00000000-0005-0000-0000-000000280000}"/>
    <cellStyle name="Entrada 2 10 2 2" xfId="3824" xr:uid="{00000000-0005-0000-0000-000001280000}"/>
    <cellStyle name="Entrada 2 10 2 2 2" xfId="3825" xr:uid="{00000000-0005-0000-0000-000002280000}"/>
    <cellStyle name="Entrada 2 10 2 2 2 2" xfId="25654" xr:uid="{00000000-0005-0000-0000-000003280000}"/>
    <cellStyle name="Entrada 2 10 2 2 2 3" xfId="17723" xr:uid="{00000000-0005-0000-0000-000004280000}"/>
    <cellStyle name="Entrada 2 10 2 2 2 4" xfId="38428" xr:uid="{00000000-0005-0000-0000-000005280000}"/>
    <cellStyle name="Entrada 2 10 2 2 3" xfId="3826" xr:uid="{00000000-0005-0000-0000-000006280000}"/>
    <cellStyle name="Entrada 2 10 2 2 3 2" xfId="25655" xr:uid="{00000000-0005-0000-0000-000007280000}"/>
    <cellStyle name="Entrada 2 10 2 2 3 3" xfId="17724" xr:uid="{00000000-0005-0000-0000-000008280000}"/>
    <cellStyle name="Entrada 2 10 2 2 3 4" xfId="38429" xr:uid="{00000000-0005-0000-0000-000009280000}"/>
    <cellStyle name="Entrada 2 10 2 2 4" xfId="25653" xr:uid="{00000000-0005-0000-0000-00000A280000}"/>
    <cellStyle name="Entrada 2 10 2 2 5" xfId="17722" xr:uid="{00000000-0005-0000-0000-00000B280000}"/>
    <cellStyle name="Entrada 2 10 2 2 6" xfId="38427" xr:uid="{00000000-0005-0000-0000-00000C280000}"/>
    <cellStyle name="Entrada 2 10 2 3" xfId="3827" xr:uid="{00000000-0005-0000-0000-00000D280000}"/>
    <cellStyle name="Entrada 2 10 2 3 2" xfId="25656" xr:uid="{00000000-0005-0000-0000-00000E280000}"/>
    <cellStyle name="Entrada 2 10 2 3 3" xfId="17725" xr:uid="{00000000-0005-0000-0000-00000F280000}"/>
    <cellStyle name="Entrada 2 10 2 3 4" xfId="38430" xr:uid="{00000000-0005-0000-0000-000010280000}"/>
    <cellStyle name="Entrada 2 10 2 4" xfId="3828" xr:uid="{00000000-0005-0000-0000-000011280000}"/>
    <cellStyle name="Entrada 2 10 2 4 2" xfId="25657" xr:uid="{00000000-0005-0000-0000-000012280000}"/>
    <cellStyle name="Entrada 2 10 2 4 3" xfId="17726" xr:uid="{00000000-0005-0000-0000-000013280000}"/>
    <cellStyle name="Entrada 2 10 2 4 4" xfId="38431" xr:uid="{00000000-0005-0000-0000-000014280000}"/>
    <cellStyle name="Entrada 2 10 2 5" xfId="25652" xr:uid="{00000000-0005-0000-0000-000015280000}"/>
    <cellStyle name="Entrada 2 10 2 6" xfId="17721" xr:uid="{00000000-0005-0000-0000-000016280000}"/>
    <cellStyle name="Entrada 2 10 2 7" xfId="38426" xr:uid="{00000000-0005-0000-0000-000017280000}"/>
    <cellStyle name="Entrada 2 10 3" xfId="3829" xr:uid="{00000000-0005-0000-0000-000018280000}"/>
    <cellStyle name="Entrada 2 10 3 2" xfId="3830" xr:uid="{00000000-0005-0000-0000-000019280000}"/>
    <cellStyle name="Entrada 2 10 3 2 2" xfId="3831" xr:uid="{00000000-0005-0000-0000-00001A280000}"/>
    <cellStyle name="Entrada 2 10 3 2 2 2" xfId="25660" xr:uid="{00000000-0005-0000-0000-00001B280000}"/>
    <cellStyle name="Entrada 2 10 3 2 2 3" xfId="17729" xr:uid="{00000000-0005-0000-0000-00001C280000}"/>
    <cellStyle name="Entrada 2 10 3 2 2 4" xfId="38434" xr:uid="{00000000-0005-0000-0000-00001D280000}"/>
    <cellStyle name="Entrada 2 10 3 2 3" xfId="3832" xr:uid="{00000000-0005-0000-0000-00001E280000}"/>
    <cellStyle name="Entrada 2 10 3 2 3 2" xfId="25661" xr:uid="{00000000-0005-0000-0000-00001F280000}"/>
    <cellStyle name="Entrada 2 10 3 2 3 3" xfId="17730" xr:uid="{00000000-0005-0000-0000-000020280000}"/>
    <cellStyle name="Entrada 2 10 3 2 3 4" xfId="38435" xr:uid="{00000000-0005-0000-0000-000021280000}"/>
    <cellStyle name="Entrada 2 10 3 2 4" xfId="25659" xr:uid="{00000000-0005-0000-0000-000022280000}"/>
    <cellStyle name="Entrada 2 10 3 2 5" xfId="17728" xr:uid="{00000000-0005-0000-0000-000023280000}"/>
    <cellStyle name="Entrada 2 10 3 2 6" xfId="38433" xr:uid="{00000000-0005-0000-0000-000024280000}"/>
    <cellStyle name="Entrada 2 10 3 3" xfId="3833" xr:uid="{00000000-0005-0000-0000-000025280000}"/>
    <cellStyle name="Entrada 2 10 3 3 2" xfId="25662" xr:uid="{00000000-0005-0000-0000-000026280000}"/>
    <cellStyle name="Entrada 2 10 3 3 3" xfId="17731" xr:uid="{00000000-0005-0000-0000-000027280000}"/>
    <cellStyle name="Entrada 2 10 3 3 4" xfId="38436" xr:uid="{00000000-0005-0000-0000-000028280000}"/>
    <cellStyle name="Entrada 2 10 3 4" xfId="3834" xr:uid="{00000000-0005-0000-0000-000029280000}"/>
    <cellStyle name="Entrada 2 10 3 4 2" xfId="25663" xr:uid="{00000000-0005-0000-0000-00002A280000}"/>
    <cellStyle name="Entrada 2 10 3 4 3" xfId="17732" xr:uid="{00000000-0005-0000-0000-00002B280000}"/>
    <cellStyle name="Entrada 2 10 3 4 4" xfId="38437" xr:uid="{00000000-0005-0000-0000-00002C280000}"/>
    <cellStyle name="Entrada 2 10 3 5" xfId="25658" xr:uid="{00000000-0005-0000-0000-00002D280000}"/>
    <cellStyle name="Entrada 2 10 3 6" xfId="17727" xr:uid="{00000000-0005-0000-0000-00002E280000}"/>
    <cellStyle name="Entrada 2 10 3 7" xfId="38432" xr:uid="{00000000-0005-0000-0000-00002F280000}"/>
    <cellStyle name="Entrada 2 10 4" xfId="3835" xr:uid="{00000000-0005-0000-0000-000030280000}"/>
    <cellStyle name="Entrada 2 10 4 2" xfId="25664" xr:uid="{00000000-0005-0000-0000-000031280000}"/>
    <cellStyle name="Entrada 2 10 4 3" xfId="17733" xr:uid="{00000000-0005-0000-0000-000032280000}"/>
    <cellStyle name="Entrada 2 10 4 4" xfId="38438" xr:uid="{00000000-0005-0000-0000-000033280000}"/>
    <cellStyle name="Entrada 2 10 5" xfId="3836" xr:uid="{00000000-0005-0000-0000-000034280000}"/>
    <cellStyle name="Entrada 2 10 5 2" xfId="25665" xr:uid="{00000000-0005-0000-0000-000035280000}"/>
    <cellStyle name="Entrada 2 10 5 3" xfId="17734" xr:uid="{00000000-0005-0000-0000-000036280000}"/>
    <cellStyle name="Entrada 2 10 5 4" xfId="38439" xr:uid="{00000000-0005-0000-0000-000037280000}"/>
    <cellStyle name="Entrada 2 10 6" xfId="3837" xr:uid="{00000000-0005-0000-0000-000038280000}"/>
    <cellStyle name="Entrada 2 10 6 2" xfId="25666" xr:uid="{00000000-0005-0000-0000-000039280000}"/>
    <cellStyle name="Entrada 2 10 6 3" xfId="17735" xr:uid="{00000000-0005-0000-0000-00003A280000}"/>
    <cellStyle name="Entrada 2 10 6 4" xfId="38440" xr:uid="{00000000-0005-0000-0000-00003B280000}"/>
    <cellStyle name="Entrada 2 10 7" xfId="3838" xr:uid="{00000000-0005-0000-0000-00003C280000}"/>
    <cellStyle name="Entrada 2 10 7 2" xfId="25667" xr:uid="{00000000-0005-0000-0000-00003D280000}"/>
    <cellStyle name="Entrada 2 10 7 3" xfId="17736" xr:uid="{00000000-0005-0000-0000-00003E280000}"/>
    <cellStyle name="Entrada 2 10 7 4" xfId="38441" xr:uid="{00000000-0005-0000-0000-00003F280000}"/>
    <cellStyle name="Entrada 2 10 8" xfId="3839" xr:uid="{00000000-0005-0000-0000-000040280000}"/>
    <cellStyle name="Entrada 2 10 8 2" xfId="25668" xr:uid="{00000000-0005-0000-0000-000041280000}"/>
    <cellStyle name="Entrada 2 10 8 3" xfId="17737" xr:uid="{00000000-0005-0000-0000-000042280000}"/>
    <cellStyle name="Entrada 2 10 8 4" xfId="38442" xr:uid="{00000000-0005-0000-0000-000043280000}"/>
    <cellStyle name="Entrada 2 10 9" xfId="25651" xr:uid="{00000000-0005-0000-0000-000044280000}"/>
    <cellStyle name="Entrada 2 11" xfId="3840" xr:uid="{00000000-0005-0000-0000-000045280000}"/>
    <cellStyle name="Entrada 2 11 10" xfId="17738" xr:uid="{00000000-0005-0000-0000-000046280000}"/>
    <cellStyle name="Entrada 2 11 11" xfId="38443" xr:uid="{00000000-0005-0000-0000-000047280000}"/>
    <cellStyle name="Entrada 2 11 2" xfId="3841" xr:uid="{00000000-0005-0000-0000-000048280000}"/>
    <cellStyle name="Entrada 2 11 2 2" xfId="3842" xr:uid="{00000000-0005-0000-0000-000049280000}"/>
    <cellStyle name="Entrada 2 11 2 2 2" xfId="3843" xr:uid="{00000000-0005-0000-0000-00004A280000}"/>
    <cellStyle name="Entrada 2 11 2 2 2 2" xfId="25672" xr:uid="{00000000-0005-0000-0000-00004B280000}"/>
    <cellStyle name="Entrada 2 11 2 2 2 3" xfId="17741" xr:uid="{00000000-0005-0000-0000-00004C280000}"/>
    <cellStyle name="Entrada 2 11 2 2 2 4" xfId="38446" xr:uid="{00000000-0005-0000-0000-00004D280000}"/>
    <cellStyle name="Entrada 2 11 2 2 3" xfId="3844" xr:uid="{00000000-0005-0000-0000-00004E280000}"/>
    <cellStyle name="Entrada 2 11 2 2 3 2" xfId="25673" xr:uid="{00000000-0005-0000-0000-00004F280000}"/>
    <cellStyle name="Entrada 2 11 2 2 3 3" xfId="17742" xr:uid="{00000000-0005-0000-0000-000050280000}"/>
    <cellStyle name="Entrada 2 11 2 2 3 4" xfId="38447" xr:uid="{00000000-0005-0000-0000-000051280000}"/>
    <cellStyle name="Entrada 2 11 2 2 4" xfId="25671" xr:uid="{00000000-0005-0000-0000-000052280000}"/>
    <cellStyle name="Entrada 2 11 2 2 5" xfId="17740" xr:uid="{00000000-0005-0000-0000-000053280000}"/>
    <cellStyle name="Entrada 2 11 2 2 6" xfId="38445" xr:uid="{00000000-0005-0000-0000-000054280000}"/>
    <cellStyle name="Entrada 2 11 2 3" xfId="3845" xr:uid="{00000000-0005-0000-0000-000055280000}"/>
    <cellStyle name="Entrada 2 11 2 3 2" xfId="25674" xr:uid="{00000000-0005-0000-0000-000056280000}"/>
    <cellStyle name="Entrada 2 11 2 3 3" xfId="17743" xr:uid="{00000000-0005-0000-0000-000057280000}"/>
    <cellStyle name="Entrada 2 11 2 3 4" xfId="38448" xr:uid="{00000000-0005-0000-0000-000058280000}"/>
    <cellStyle name="Entrada 2 11 2 4" xfId="3846" xr:uid="{00000000-0005-0000-0000-000059280000}"/>
    <cellStyle name="Entrada 2 11 2 4 2" xfId="25675" xr:uid="{00000000-0005-0000-0000-00005A280000}"/>
    <cellStyle name="Entrada 2 11 2 4 3" xfId="17744" xr:uid="{00000000-0005-0000-0000-00005B280000}"/>
    <cellStyle name="Entrada 2 11 2 4 4" xfId="38449" xr:uid="{00000000-0005-0000-0000-00005C280000}"/>
    <cellStyle name="Entrada 2 11 2 5" xfId="25670" xr:uid="{00000000-0005-0000-0000-00005D280000}"/>
    <cellStyle name="Entrada 2 11 2 6" xfId="17739" xr:uid="{00000000-0005-0000-0000-00005E280000}"/>
    <cellStyle name="Entrada 2 11 2 7" xfId="38444" xr:uid="{00000000-0005-0000-0000-00005F280000}"/>
    <cellStyle name="Entrada 2 11 3" xfId="3847" xr:uid="{00000000-0005-0000-0000-000060280000}"/>
    <cellStyle name="Entrada 2 11 3 2" xfId="3848" xr:uid="{00000000-0005-0000-0000-000061280000}"/>
    <cellStyle name="Entrada 2 11 3 2 2" xfId="3849" xr:uid="{00000000-0005-0000-0000-000062280000}"/>
    <cellStyle name="Entrada 2 11 3 2 2 2" xfId="25678" xr:uid="{00000000-0005-0000-0000-000063280000}"/>
    <cellStyle name="Entrada 2 11 3 2 2 3" xfId="17747" xr:uid="{00000000-0005-0000-0000-000064280000}"/>
    <cellStyle name="Entrada 2 11 3 2 2 4" xfId="38452" xr:uid="{00000000-0005-0000-0000-000065280000}"/>
    <cellStyle name="Entrada 2 11 3 2 3" xfId="3850" xr:uid="{00000000-0005-0000-0000-000066280000}"/>
    <cellStyle name="Entrada 2 11 3 2 3 2" xfId="25679" xr:uid="{00000000-0005-0000-0000-000067280000}"/>
    <cellStyle name="Entrada 2 11 3 2 3 3" xfId="17748" xr:uid="{00000000-0005-0000-0000-000068280000}"/>
    <cellStyle name="Entrada 2 11 3 2 3 4" xfId="38453" xr:uid="{00000000-0005-0000-0000-000069280000}"/>
    <cellStyle name="Entrada 2 11 3 2 4" xfId="25677" xr:uid="{00000000-0005-0000-0000-00006A280000}"/>
    <cellStyle name="Entrada 2 11 3 2 5" xfId="17746" xr:uid="{00000000-0005-0000-0000-00006B280000}"/>
    <cellStyle name="Entrada 2 11 3 2 6" xfId="38451" xr:uid="{00000000-0005-0000-0000-00006C280000}"/>
    <cellStyle name="Entrada 2 11 3 3" xfId="3851" xr:uid="{00000000-0005-0000-0000-00006D280000}"/>
    <cellStyle name="Entrada 2 11 3 3 2" xfId="25680" xr:uid="{00000000-0005-0000-0000-00006E280000}"/>
    <cellStyle name="Entrada 2 11 3 3 3" xfId="17749" xr:uid="{00000000-0005-0000-0000-00006F280000}"/>
    <cellStyle name="Entrada 2 11 3 3 4" xfId="38454" xr:uid="{00000000-0005-0000-0000-000070280000}"/>
    <cellStyle name="Entrada 2 11 3 4" xfId="3852" xr:uid="{00000000-0005-0000-0000-000071280000}"/>
    <cellStyle name="Entrada 2 11 3 4 2" xfId="25681" xr:uid="{00000000-0005-0000-0000-000072280000}"/>
    <cellStyle name="Entrada 2 11 3 4 3" xfId="17750" xr:uid="{00000000-0005-0000-0000-000073280000}"/>
    <cellStyle name="Entrada 2 11 3 4 4" xfId="38455" xr:uid="{00000000-0005-0000-0000-000074280000}"/>
    <cellStyle name="Entrada 2 11 3 5" xfId="25676" xr:uid="{00000000-0005-0000-0000-000075280000}"/>
    <cellStyle name="Entrada 2 11 3 6" xfId="17745" xr:uid="{00000000-0005-0000-0000-000076280000}"/>
    <cellStyle name="Entrada 2 11 3 7" xfId="38450" xr:uid="{00000000-0005-0000-0000-000077280000}"/>
    <cellStyle name="Entrada 2 11 4" xfId="3853" xr:uid="{00000000-0005-0000-0000-000078280000}"/>
    <cellStyle name="Entrada 2 11 4 2" xfId="25682" xr:uid="{00000000-0005-0000-0000-000079280000}"/>
    <cellStyle name="Entrada 2 11 4 3" xfId="17751" xr:uid="{00000000-0005-0000-0000-00007A280000}"/>
    <cellStyle name="Entrada 2 11 4 4" xfId="38456" xr:uid="{00000000-0005-0000-0000-00007B280000}"/>
    <cellStyle name="Entrada 2 11 5" xfId="3854" xr:uid="{00000000-0005-0000-0000-00007C280000}"/>
    <cellStyle name="Entrada 2 11 5 2" xfId="25683" xr:uid="{00000000-0005-0000-0000-00007D280000}"/>
    <cellStyle name="Entrada 2 11 5 3" xfId="17752" xr:uid="{00000000-0005-0000-0000-00007E280000}"/>
    <cellStyle name="Entrada 2 11 5 4" xfId="38457" xr:uid="{00000000-0005-0000-0000-00007F280000}"/>
    <cellStyle name="Entrada 2 11 6" xfId="3855" xr:uid="{00000000-0005-0000-0000-000080280000}"/>
    <cellStyle name="Entrada 2 11 6 2" xfId="25684" xr:uid="{00000000-0005-0000-0000-000081280000}"/>
    <cellStyle name="Entrada 2 11 6 3" xfId="17753" xr:uid="{00000000-0005-0000-0000-000082280000}"/>
    <cellStyle name="Entrada 2 11 6 4" xfId="38458" xr:uid="{00000000-0005-0000-0000-000083280000}"/>
    <cellStyle name="Entrada 2 11 7" xfId="3856" xr:uid="{00000000-0005-0000-0000-000084280000}"/>
    <cellStyle name="Entrada 2 11 7 2" xfId="25685" xr:uid="{00000000-0005-0000-0000-000085280000}"/>
    <cellStyle name="Entrada 2 11 7 3" xfId="17754" xr:uid="{00000000-0005-0000-0000-000086280000}"/>
    <cellStyle name="Entrada 2 11 7 4" xfId="38459" xr:uid="{00000000-0005-0000-0000-000087280000}"/>
    <cellStyle name="Entrada 2 11 8" xfId="3857" xr:uid="{00000000-0005-0000-0000-000088280000}"/>
    <cellStyle name="Entrada 2 11 8 2" xfId="25686" xr:uid="{00000000-0005-0000-0000-000089280000}"/>
    <cellStyle name="Entrada 2 11 8 3" xfId="17755" xr:uid="{00000000-0005-0000-0000-00008A280000}"/>
    <cellStyle name="Entrada 2 11 8 4" xfId="38460" xr:uid="{00000000-0005-0000-0000-00008B280000}"/>
    <cellStyle name="Entrada 2 11 9" xfId="25669" xr:uid="{00000000-0005-0000-0000-00008C280000}"/>
    <cellStyle name="Entrada 2 12" xfId="3858" xr:uid="{00000000-0005-0000-0000-00008D280000}"/>
    <cellStyle name="Entrada 2 12 10" xfId="17756" xr:uid="{00000000-0005-0000-0000-00008E280000}"/>
    <cellStyle name="Entrada 2 12 11" xfId="38461" xr:uid="{00000000-0005-0000-0000-00008F280000}"/>
    <cellStyle name="Entrada 2 12 2" xfId="3859" xr:uid="{00000000-0005-0000-0000-000090280000}"/>
    <cellStyle name="Entrada 2 12 2 2" xfId="3860" xr:uid="{00000000-0005-0000-0000-000091280000}"/>
    <cellStyle name="Entrada 2 12 2 2 2" xfId="3861" xr:uid="{00000000-0005-0000-0000-000092280000}"/>
    <cellStyle name="Entrada 2 12 2 2 2 2" xfId="25690" xr:uid="{00000000-0005-0000-0000-000093280000}"/>
    <cellStyle name="Entrada 2 12 2 2 2 3" xfId="17759" xr:uid="{00000000-0005-0000-0000-000094280000}"/>
    <cellStyle name="Entrada 2 12 2 2 2 4" xfId="38464" xr:uid="{00000000-0005-0000-0000-000095280000}"/>
    <cellStyle name="Entrada 2 12 2 2 3" xfId="3862" xr:uid="{00000000-0005-0000-0000-000096280000}"/>
    <cellStyle name="Entrada 2 12 2 2 3 2" xfId="25691" xr:uid="{00000000-0005-0000-0000-000097280000}"/>
    <cellStyle name="Entrada 2 12 2 2 3 3" xfId="17760" xr:uid="{00000000-0005-0000-0000-000098280000}"/>
    <cellStyle name="Entrada 2 12 2 2 3 4" xfId="38465" xr:uid="{00000000-0005-0000-0000-000099280000}"/>
    <cellStyle name="Entrada 2 12 2 2 4" xfId="25689" xr:uid="{00000000-0005-0000-0000-00009A280000}"/>
    <cellStyle name="Entrada 2 12 2 2 5" xfId="17758" xr:uid="{00000000-0005-0000-0000-00009B280000}"/>
    <cellStyle name="Entrada 2 12 2 2 6" xfId="38463" xr:uid="{00000000-0005-0000-0000-00009C280000}"/>
    <cellStyle name="Entrada 2 12 2 3" xfId="3863" xr:uid="{00000000-0005-0000-0000-00009D280000}"/>
    <cellStyle name="Entrada 2 12 2 3 2" xfId="25692" xr:uid="{00000000-0005-0000-0000-00009E280000}"/>
    <cellStyle name="Entrada 2 12 2 3 3" xfId="17761" xr:uid="{00000000-0005-0000-0000-00009F280000}"/>
    <cellStyle name="Entrada 2 12 2 3 4" xfId="38466" xr:uid="{00000000-0005-0000-0000-0000A0280000}"/>
    <cellStyle name="Entrada 2 12 2 4" xfId="3864" xr:uid="{00000000-0005-0000-0000-0000A1280000}"/>
    <cellStyle name="Entrada 2 12 2 4 2" xfId="25693" xr:uid="{00000000-0005-0000-0000-0000A2280000}"/>
    <cellStyle name="Entrada 2 12 2 4 3" xfId="17762" xr:uid="{00000000-0005-0000-0000-0000A3280000}"/>
    <cellStyle name="Entrada 2 12 2 4 4" xfId="38467" xr:uid="{00000000-0005-0000-0000-0000A4280000}"/>
    <cellStyle name="Entrada 2 12 2 5" xfId="25688" xr:uid="{00000000-0005-0000-0000-0000A5280000}"/>
    <cellStyle name="Entrada 2 12 2 6" xfId="17757" xr:uid="{00000000-0005-0000-0000-0000A6280000}"/>
    <cellStyle name="Entrada 2 12 2 7" xfId="38462" xr:uid="{00000000-0005-0000-0000-0000A7280000}"/>
    <cellStyle name="Entrada 2 12 3" xfId="3865" xr:uid="{00000000-0005-0000-0000-0000A8280000}"/>
    <cellStyle name="Entrada 2 12 3 2" xfId="3866" xr:uid="{00000000-0005-0000-0000-0000A9280000}"/>
    <cellStyle name="Entrada 2 12 3 2 2" xfId="3867" xr:uid="{00000000-0005-0000-0000-0000AA280000}"/>
    <cellStyle name="Entrada 2 12 3 2 2 2" xfId="25696" xr:uid="{00000000-0005-0000-0000-0000AB280000}"/>
    <cellStyle name="Entrada 2 12 3 2 2 3" xfId="17765" xr:uid="{00000000-0005-0000-0000-0000AC280000}"/>
    <cellStyle name="Entrada 2 12 3 2 2 4" xfId="38470" xr:uid="{00000000-0005-0000-0000-0000AD280000}"/>
    <cellStyle name="Entrada 2 12 3 2 3" xfId="3868" xr:uid="{00000000-0005-0000-0000-0000AE280000}"/>
    <cellStyle name="Entrada 2 12 3 2 3 2" xfId="25697" xr:uid="{00000000-0005-0000-0000-0000AF280000}"/>
    <cellStyle name="Entrada 2 12 3 2 3 3" xfId="17766" xr:uid="{00000000-0005-0000-0000-0000B0280000}"/>
    <cellStyle name="Entrada 2 12 3 2 3 4" xfId="38471" xr:uid="{00000000-0005-0000-0000-0000B1280000}"/>
    <cellStyle name="Entrada 2 12 3 2 4" xfId="25695" xr:uid="{00000000-0005-0000-0000-0000B2280000}"/>
    <cellStyle name="Entrada 2 12 3 2 5" xfId="17764" xr:uid="{00000000-0005-0000-0000-0000B3280000}"/>
    <cellStyle name="Entrada 2 12 3 2 6" xfId="38469" xr:uid="{00000000-0005-0000-0000-0000B4280000}"/>
    <cellStyle name="Entrada 2 12 3 3" xfId="3869" xr:uid="{00000000-0005-0000-0000-0000B5280000}"/>
    <cellStyle name="Entrada 2 12 3 3 2" xfId="25698" xr:uid="{00000000-0005-0000-0000-0000B6280000}"/>
    <cellStyle name="Entrada 2 12 3 3 3" xfId="17767" xr:uid="{00000000-0005-0000-0000-0000B7280000}"/>
    <cellStyle name="Entrada 2 12 3 3 4" xfId="38472" xr:uid="{00000000-0005-0000-0000-0000B8280000}"/>
    <cellStyle name="Entrada 2 12 3 4" xfId="3870" xr:uid="{00000000-0005-0000-0000-0000B9280000}"/>
    <cellStyle name="Entrada 2 12 3 4 2" xfId="25699" xr:uid="{00000000-0005-0000-0000-0000BA280000}"/>
    <cellStyle name="Entrada 2 12 3 4 3" xfId="17768" xr:uid="{00000000-0005-0000-0000-0000BB280000}"/>
    <cellStyle name="Entrada 2 12 3 4 4" xfId="38473" xr:uid="{00000000-0005-0000-0000-0000BC280000}"/>
    <cellStyle name="Entrada 2 12 3 5" xfId="25694" xr:uid="{00000000-0005-0000-0000-0000BD280000}"/>
    <cellStyle name="Entrada 2 12 3 6" xfId="17763" xr:uid="{00000000-0005-0000-0000-0000BE280000}"/>
    <cellStyle name="Entrada 2 12 3 7" xfId="38468" xr:uid="{00000000-0005-0000-0000-0000BF280000}"/>
    <cellStyle name="Entrada 2 12 4" xfId="3871" xr:uid="{00000000-0005-0000-0000-0000C0280000}"/>
    <cellStyle name="Entrada 2 12 4 2" xfId="25700" xr:uid="{00000000-0005-0000-0000-0000C1280000}"/>
    <cellStyle name="Entrada 2 12 4 3" xfId="17769" xr:uid="{00000000-0005-0000-0000-0000C2280000}"/>
    <cellStyle name="Entrada 2 12 4 4" xfId="38474" xr:uid="{00000000-0005-0000-0000-0000C3280000}"/>
    <cellStyle name="Entrada 2 12 5" xfId="3872" xr:uid="{00000000-0005-0000-0000-0000C4280000}"/>
    <cellStyle name="Entrada 2 12 5 2" xfId="25701" xr:uid="{00000000-0005-0000-0000-0000C5280000}"/>
    <cellStyle name="Entrada 2 12 5 3" xfId="17770" xr:uid="{00000000-0005-0000-0000-0000C6280000}"/>
    <cellStyle name="Entrada 2 12 5 4" xfId="38475" xr:uid="{00000000-0005-0000-0000-0000C7280000}"/>
    <cellStyle name="Entrada 2 12 6" xfId="3873" xr:uid="{00000000-0005-0000-0000-0000C8280000}"/>
    <cellStyle name="Entrada 2 12 6 2" xfId="25702" xr:uid="{00000000-0005-0000-0000-0000C9280000}"/>
    <cellStyle name="Entrada 2 12 6 3" xfId="17771" xr:uid="{00000000-0005-0000-0000-0000CA280000}"/>
    <cellStyle name="Entrada 2 12 6 4" xfId="38476" xr:uid="{00000000-0005-0000-0000-0000CB280000}"/>
    <cellStyle name="Entrada 2 12 7" xfId="3874" xr:uid="{00000000-0005-0000-0000-0000CC280000}"/>
    <cellStyle name="Entrada 2 12 7 2" xfId="25703" xr:uid="{00000000-0005-0000-0000-0000CD280000}"/>
    <cellStyle name="Entrada 2 12 7 3" xfId="17772" xr:uid="{00000000-0005-0000-0000-0000CE280000}"/>
    <cellStyle name="Entrada 2 12 7 4" xfId="38477" xr:uid="{00000000-0005-0000-0000-0000CF280000}"/>
    <cellStyle name="Entrada 2 12 8" xfId="3875" xr:uid="{00000000-0005-0000-0000-0000D0280000}"/>
    <cellStyle name="Entrada 2 12 8 2" xfId="25704" xr:uid="{00000000-0005-0000-0000-0000D1280000}"/>
    <cellStyle name="Entrada 2 12 8 3" xfId="17773" xr:uid="{00000000-0005-0000-0000-0000D2280000}"/>
    <cellStyle name="Entrada 2 12 8 4" xfId="38478" xr:uid="{00000000-0005-0000-0000-0000D3280000}"/>
    <cellStyle name="Entrada 2 12 9" xfId="25687" xr:uid="{00000000-0005-0000-0000-0000D4280000}"/>
    <cellStyle name="Entrada 2 13" xfId="3876" xr:uid="{00000000-0005-0000-0000-0000D5280000}"/>
    <cellStyle name="Entrada 2 13 10" xfId="17774" xr:uid="{00000000-0005-0000-0000-0000D6280000}"/>
    <cellStyle name="Entrada 2 13 11" xfId="38479" xr:uid="{00000000-0005-0000-0000-0000D7280000}"/>
    <cellStyle name="Entrada 2 13 2" xfId="3877" xr:uid="{00000000-0005-0000-0000-0000D8280000}"/>
    <cellStyle name="Entrada 2 13 2 2" xfId="3878" xr:uid="{00000000-0005-0000-0000-0000D9280000}"/>
    <cellStyle name="Entrada 2 13 2 2 2" xfId="3879" xr:uid="{00000000-0005-0000-0000-0000DA280000}"/>
    <cellStyle name="Entrada 2 13 2 2 2 2" xfId="25708" xr:uid="{00000000-0005-0000-0000-0000DB280000}"/>
    <cellStyle name="Entrada 2 13 2 2 2 3" xfId="17777" xr:uid="{00000000-0005-0000-0000-0000DC280000}"/>
    <cellStyle name="Entrada 2 13 2 2 2 4" xfId="38482" xr:uid="{00000000-0005-0000-0000-0000DD280000}"/>
    <cellStyle name="Entrada 2 13 2 2 3" xfId="3880" xr:uid="{00000000-0005-0000-0000-0000DE280000}"/>
    <cellStyle name="Entrada 2 13 2 2 3 2" xfId="25709" xr:uid="{00000000-0005-0000-0000-0000DF280000}"/>
    <cellStyle name="Entrada 2 13 2 2 3 3" xfId="17778" xr:uid="{00000000-0005-0000-0000-0000E0280000}"/>
    <cellStyle name="Entrada 2 13 2 2 3 4" xfId="38483" xr:uid="{00000000-0005-0000-0000-0000E1280000}"/>
    <cellStyle name="Entrada 2 13 2 2 4" xfId="25707" xr:uid="{00000000-0005-0000-0000-0000E2280000}"/>
    <cellStyle name="Entrada 2 13 2 2 5" xfId="17776" xr:uid="{00000000-0005-0000-0000-0000E3280000}"/>
    <cellStyle name="Entrada 2 13 2 2 6" xfId="38481" xr:uid="{00000000-0005-0000-0000-0000E4280000}"/>
    <cellStyle name="Entrada 2 13 2 3" xfId="3881" xr:uid="{00000000-0005-0000-0000-0000E5280000}"/>
    <cellStyle name="Entrada 2 13 2 3 2" xfId="25710" xr:uid="{00000000-0005-0000-0000-0000E6280000}"/>
    <cellStyle name="Entrada 2 13 2 3 3" xfId="17779" xr:uid="{00000000-0005-0000-0000-0000E7280000}"/>
    <cellStyle name="Entrada 2 13 2 3 4" xfId="38484" xr:uid="{00000000-0005-0000-0000-0000E8280000}"/>
    <cellStyle name="Entrada 2 13 2 4" xfId="3882" xr:uid="{00000000-0005-0000-0000-0000E9280000}"/>
    <cellStyle name="Entrada 2 13 2 4 2" xfId="25711" xr:uid="{00000000-0005-0000-0000-0000EA280000}"/>
    <cellStyle name="Entrada 2 13 2 4 3" xfId="17780" xr:uid="{00000000-0005-0000-0000-0000EB280000}"/>
    <cellStyle name="Entrada 2 13 2 4 4" xfId="38485" xr:uid="{00000000-0005-0000-0000-0000EC280000}"/>
    <cellStyle name="Entrada 2 13 2 5" xfId="25706" xr:uid="{00000000-0005-0000-0000-0000ED280000}"/>
    <cellStyle name="Entrada 2 13 2 6" xfId="17775" xr:uid="{00000000-0005-0000-0000-0000EE280000}"/>
    <cellStyle name="Entrada 2 13 2 7" xfId="38480" xr:uid="{00000000-0005-0000-0000-0000EF280000}"/>
    <cellStyle name="Entrada 2 13 3" xfId="3883" xr:uid="{00000000-0005-0000-0000-0000F0280000}"/>
    <cellStyle name="Entrada 2 13 3 2" xfId="3884" xr:uid="{00000000-0005-0000-0000-0000F1280000}"/>
    <cellStyle name="Entrada 2 13 3 2 2" xfId="3885" xr:uid="{00000000-0005-0000-0000-0000F2280000}"/>
    <cellStyle name="Entrada 2 13 3 2 2 2" xfId="25714" xr:uid="{00000000-0005-0000-0000-0000F3280000}"/>
    <cellStyle name="Entrada 2 13 3 2 2 3" xfId="17783" xr:uid="{00000000-0005-0000-0000-0000F4280000}"/>
    <cellStyle name="Entrada 2 13 3 2 2 4" xfId="38488" xr:uid="{00000000-0005-0000-0000-0000F5280000}"/>
    <cellStyle name="Entrada 2 13 3 2 3" xfId="3886" xr:uid="{00000000-0005-0000-0000-0000F6280000}"/>
    <cellStyle name="Entrada 2 13 3 2 3 2" xfId="25715" xr:uid="{00000000-0005-0000-0000-0000F7280000}"/>
    <cellStyle name="Entrada 2 13 3 2 3 3" xfId="17784" xr:uid="{00000000-0005-0000-0000-0000F8280000}"/>
    <cellStyle name="Entrada 2 13 3 2 3 4" xfId="38489" xr:uid="{00000000-0005-0000-0000-0000F9280000}"/>
    <cellStyle name="Entrada 2 13 3 2 4" xfId="25713" xr:uid="{00000000-0005-0000-0000-0000FA280000}"/>
    <cellStyle name="Entrada 2 13 3 2 5" xfId="17782" xr:uid="{00000000-0005-0000-0000-0000FB280000}"/>
    <cellStyle name="Entrada 2 13 3 2 6" xfId="38487" xr:uid="{00000000-0005-0000-0000-0000FC280000}"/>
    <cellStyle name="Entrada 2 13 3 3" xfId="3887" xr:uid="{00000000-0005-0000-0000-0000FD280000}"/>
    <cellStyle name="Entrada 2 13 3 3 2" xfId="25716" xr:uid="{00000000-0005-0000-0000-0000FE280000}"/>
    <cellStyle name="Entrada 2 13 3 3 3" xfId="17785" xr:uid="{00000000-0005-0000-0000-0000FF280000}"/>
    <cellStyle name="Entrada 2 13 3 3 4" xfId="38490" xr:uid="{00000000-0005-0000-0000-000000290000}"/>
    <cellStyle name="Entrada 2 13 3 4" xfId="3888" xr:uid="{00000000-0005-0000-0000-000001290000}"/>
    <cellStyle name="Entrada 2 13 3 4 2" xfId="25717" xr:uid="{00000000-0005-0000-0000-000002290000}"/>
    <cellStyle name="Entrada 2 13 3 4 3" xfId="17786" xr:uid="{00000000-0005-0000-0000-000003290000}"/>
    <cellStyle name="Entrada 2 13 3 4 4" xfId="38491" xr:uid="{00000000-0005-0000-0000-000004290000}"/>
    <cellStyle name="Entrada 2 13 3 5" xfId="25712" xr:uid="{00000000-0005-0000-0000-000005290000}"/>
    <cellStyle name="Entrada 2 13 3 6" xfId="17781" xr:uid="{00000000-0005-0000-0000-000006290000}"/>
    <cellStyle name="Entrada 2 13 3 7" xfId="38486" xr:uid="{00000000-0005-0000-0000-000007290000}"/>
    <cellStyle name="Entrada 2 13 4" xfId="3889" xr:uid="{00000000-0005-0000-0000-000008290000}"/>
    <cellStyle name="Entrada 2 13 4 2" xfId="25718" xr:uid="{00000000-0005-0000-0000-000009290000}"/>
    <cellStyle name="Entrada 2 13 4 3" xfId="17787" xr:uid="{00000000-0005-0000-0000-00000A290000}"/>
    <cellStyle name="Entrada 2 13 4 4" xfId="38492" xr:uid="{00000000-0005-0000-0000-00000B290000}"/>
    <cellStyle name="Entrada 2 13 5" xfId="3890" xr:uid="{00000000-0005-0000-0000-00000C290000}"/>
    <cellStyle name="Entrada 2 13 5 2" xfId="25719" xr:uid="{00000000-0005-0000-0000-00000D290000}"/>
    <cellStyle name="Entrada 2 13 5 3" xfId="17788" xr:uid="{00000000-0005-0000-0000-00000E290000}"/>
    <cellStyle name="Entrada 2 13 5 4" xfId="38493" xr:uid="{00000000-0005-0000-0000-00000F290000}"/>
    <cellStyle name="Entrada 2 13 6" xfId="3891" xr:uid="{00000000-0005-0000-0000-000010290000}"/>
    <cellStyle name="Entrada 2 13 6 2" xfId="25720" xr:uid="{00000000-0005-0000-0000-000011290000}"/>
    <cellStyle name="Entrada 2 13 6 3" xfId="17789" xr:uid="{00000000-0005-0000-0000-000012290000}"/>
    <cellStyle name="Entrada 2 13 6 4" xfId="38494" xr:uid="{00000000-0005-0000-0000-000013290000}"/>
    <cellStyle name="Entrada 2 13 7" xfId="3892" xr:uid="{00000000-0005-0000-0000-000014290000}"/>
    <cellStyle name="Entrada 2 13 7 2" xfId="25721" xr:uid="{00000000-0005-0000-0000-000015290000}"/>
    <cellStyle name="Entrada 2 13 7 3" xfId="17790" xr:uid="{00000000-0005-0000-0000-000016290000}"/>
    <cellStyle name="Entrada 2 13 7 4" xfId="38495" xr:uid="{00000000-0005-0000-0000-000017290000}"/>
    <cellStyle name="Entrada 2 13 8" xfId="3893" xr:uid="{00000000-0005-0000-0000-000018290000}"/>
    <cellStyle name="Entrada 2 13 8 2" xfId="25722" xr:uid="{00000000-0005-0000-0000-000019290000}"/>
    <cellStyle name="Entrada 2 13 8 3" xfId="17791" xr:uid="{00000000-0005-0000-0000-00001A290000}"/>
    <cellStyle name="Entrada 2 13 8 4" xfId="38496" xr:uid="{00000000-0005-0000-0000-00001B290000}"/>
    <cellStyle name="Entrada 2 13 9" xfId="25705" xr:uid="{00000000-0005-0000-0000-00001C290000}"/>
    <cellStyle name="Entrada 2 14" xfId="3894" xr:uid="{00000000-0005-0000-0000-00001D290000}"/>
    <cellStyle name="Entrada 2 14 10" xfId="17792" xr:uid="{00000000-0005-0000-0000-00001E290000}"/>
    <cellStyle name="Entrada 2 14 11" xfId="38497" xr:uid="{00000000-0005-0000-0000-00001F290000}"/>
    <cellStyle name="Entrada 2 14 2" xfId="3895" xr:uid="{00000000-0005-0000-0000-000020290000}"/>
    <cellStyle name="Entrada 2 14 2 2" xfId="3896" xr:uid="{00000000-0005-0000-0000-000021290000}"/>
    <cellStyle name="Entrada 2 14 2 2 2" xfId="3897" xr:uid="{00000000-0005-0000-0000-000022290000}"/>
    <cellStyle name="Entrada 2 14 2 2 2 2" xfId="25726" xr:uid="{00000000-0005-0000-0000-000023290000}"/>
    <cellStyle name="Entrada 2 14 2 2 2 3" xfId="17795" xr:uid="{00000000-0005-0000-0000-000024290000}"/>
    <cellStyle name="Entrada 2 14 2 2 2 4" xfId="38500" xr:uid="{00000000-0005-0000-0000-000025290000}"/>
    <cellStyle name="Entrada 2 14 2 2 3" xfId="3898" xr:uid="{00000000-0005-0000-0000-000026290000}"/>
    <cellStyle name="Entrada 2 14 2 2 3 2" xfId="25727" xr:uid="{00000000-0005-0000-0000-000027290000}"/>
    <cellStyle name="Entrada 2 14 2 2 3 3" xfId="17796" xr:uid="{00000000-0005-0000-0000-000028290000}"/>
    <cellStyle name="Entrada 2 14 2 2 3 4" xfId="38501" xr:uid="{00000000-0005-0000-0000-000029290000}"/>
    <cellStyle name="Entrada 2 14 2 2 4" xfId="25725" xr:uid="{00000000-0005-0000-0000-00002A290000}"/>
    <cellStyle name="Entrada 2 14 2 2 5" xfId="17794" xr:uid="{00000000-0005-0000-0000-00002B290000}"/>
    <cellStyle name="Entrada 2 14 2 2 6" xfId="38499" xr:uid="{00000000-0005-0000-0000-00002C290000}"/>
    <cellStyle name="Entrada 2 14 2 3" xfId="3899" xr:uid="{00000000-0005-0000-0000-00002D290000}"/>
    <cellStyle name="Entrada 2 14 2 3 2" xfId="25728" xr:uid="{00000000-0005-0000-0000-00002E290000}"/>
    <cellStyle name="Entrada 2 14 2 3 3" xfId="17797" xr:uid="{00000000-0005-0000-0000-00002F290000}"/>
    <cellStyle name="Entrada 2 14 2 3 4" xfId="38502" xr:uid="{00000000-0005-0000-0000-000030290000}"/>
    <cellStyle name="Entrada 2 14 2 4" xfId="3900" xr:uid="{00000000-0005-0000-0000-000031290000}"/>
    <cellStyle name="Entrada 2 14 2 4 2" xfId="25729" xr:uid="{00000000-0005-0000-0000-000032290000}"/>
    <cellStyle name="Entrada 2 14 2 4 3" xfId="17798" xr:uid="{00000000-0005-0000-0000-000033290000}"/>
    <cellStyle name="Entrada 2 14 2 4 4" xfId="38503" xr:uid="{00000000-0005-0000-0000-000034290000}"/>
    <cellStyle name="Entrada 2 14 2 5" xfId="25724" xr:uid="{00000000-0005-0000-0000-000035290000}"/>
    <cellStyle name="Entrada 2 14 2 6" xfId="17793" xr:uid="{00000000-0005-0000-0000-000036290000}"/>
    <cellStyle name="Entrada 2 14 2 7" xfId="38498" xr:uid="{00000000-0005-0000-0000-000037290000}"/>
    <cellStyle name="Entrada 2 14 3" xfId="3901" xr:uid="{00000000-0005-0000-0000-000038290000}"/>
    <cellStyle name="Entrada 2 14 3 2" xfId="3902" xr:uid="{00000000-0005-0000-0000-000039290000}"/>
    <cellStyle name="Entrada 2 14 3 2 2" xfId="3903" xr:uid="{00000000-0005-0000-0000-00003A290000}"/>
    <cellStyle name="Entrada 2 14 3 2 2 2" xfId="25732" xr:uid="{00000000-0005-0000-0000-00003B290000}"/>
    <cellStyle name="Entrada 2 14 3 2 2 3" xfId="17801" xr:uid="{00000000-0005-0000-0000-00003C290000}"/>
    <cellStyle name="Entrada 2 14 3 2 2 4" xfId="38506" xr:uid="{00000000-0005-0000-0000-00003D290000}"/>
    <cellStyle name="Entrada 2 14 3 2 3" xfId="3904" xr:uid="{00000000-0005-0000-0000-00003E290000}"/>
    <cellStyle name="Entrada 2 14 3 2 3 2" xfId="25733" xr:uid="{00000000-0005-0000-0000-00003F290000}"/>
    <cellStyle name="Entrada 2 14 3 2 3 3" xfId="17802" xr:uid="{00000000-0005-0000-0000-000040290000}"/>
    <cellStyle name="Entrada 2 14 3 2 3 4" xfId="38507" xr:uid="{00000000-0005-0000-0000-000041290000}"/>
    <cellStyle name="Entrada 2 14 3 2 4" xfId="25731" xr:uid="{00000000-0005-0000-0000-000042290000}"/>
    <cellStyle name="Entrada 2 14 3 2 5" xfId="17800" xr:uid="{00000000-0005-0000-0000-000043290000}"/>
    <cellStyle name="Entrada 2 14 3 2 6" xfId="38505" xr:uid="{00000000-0005-0000-0000-000044290000}"/>
    <cellStyle name="Entrada 2 14 3 3" xfId="3905" xr:uid="{00000000-0005-0000-0000-000045290000}"/>
    <cellStyle name="Entrada 2 14 3 3 2" xfId="25734" xr:uid="{00000000-0005-0000-0000-000046290000}"/>
    <cellStyle name="Entrada 2 14 3 3 3" xfId="17803" xr:uid="{00000000-0005-0000-0000-000047290000}"/>
    <cellStyle name="Entrada 2 14 3 3 4" xfId="38508" xr:uid="{00000000-0005-0000-0000-000048290000}"/>
    <cellStyle name="Entrada 2 14 3 4" xfId="3906" xr:uid="{00000000-0005-0000-0000-000049290000}"/>
    <cellStyle name="Entrada 2 14 3 4 2" xfId="25735" xr:uid="{00000000-0005-0000-0000-00004A290000}"/>
    <cellStyle name="Entrada 2 14 3 4 3" xfId="17804" xr:uid="{00000000-0005-0000-0000-00004B290000}"/>
    <cellStyle name="Entrada 2 14 3 4 4" xfId="38509" xr:uid="{00000000-0005-0000-0000-00004C290000}"/>
    <cellStyle name="Entrada 2 14 3 5" xfId="25730" xr:uid="{00000000-0005-0000-0000-00004D290000}"/>
    <cellStyle name="Entrada 2 14 3 6" xfId="17799" xr:uid="{00000000-0005-0000-0000-00004E290000}"/>
    <cellStyle name="Entrada 2 14 3 7" xfId="38504" xr:uid="{00000000-0005-0000-0000-00004F290000}"/>
    <cellStyle name="Entrada 2 14 4" xfId="3907" xr:uid="{00000000-0005-0000-0000-000050290000}"/>
    <cellStyle name="Entrada 2 14 4 2" xfId="25736" xr:uid="{00000000-0005-0000-0000-000051290000}"/>
    <cellStyle name="Entrada 2 14 4 3" xfId="17805" xr:uid="{00000000-0005-0000-0000-000052290000}"/>
    <cellStyle name="Entrada 2 14 4 4" xfId="38510" xr:uid="{00000000-0005-0000-0000-000053290000}"/>
    <cellStyle name="Entrada 2 14 5" xfId="3908" xr:uid="{00000000-0005-0000-0000-000054290000}"/>
    <cellStyle name="Entrada 2 14 5 2" xfId="25737" xr:uid="{00000000-0005-0000-0000-000055290000}"/>
    <cellStyle name="Entrada 2 14 5 3" xfId="17806" xr:uid="{00000000-0005-0000-0000-000056290000}"/>
    <cellStyle name="Entrada 2 14 5 4" xfId="38511" xr:uid="{00000000-0005-0000-0000-000057290000}"/>
    <cellStyle name="Entrada 2 14 6" xfId="3909" xr:uid="{00000000-0005-0000-0000-000058290000}"/>
    <cellStyle name="Entrada 2 14 6 2" xfId="25738" xr:uid="{00000000-0005-0000-0000-000059290000}"/>
    <cellStyle name="Entrada 2 14 6 3" xfId="17807" xr:uid="{00000000-0005-0000-0000-00005A290000}"/>
    <cellStyle name="Entrada 2 14 6 4" xfId="38512" xr:uid="{00000000-0005-0000-0000-00005B290000}"/>
    <cellStyle name="Entrada 2 14 7" xfId="3910" xr:uid="{00000000-0005-0000-0000-00005C290000}"/>
    <cellStyle name="Entrada 2 14 7 2" xfId="25739" xr:uid="{00000000-0005-0000-0000-00005D290000}"/>
    <cellStyle name="Entrada 2 14 7 3" xfId="17808" xr:uid="{00000000-0005-0000-0000-00005E290000}"/>
    <cellStyle name="Entrada 2 14 7 4" xfId="38513" xr:uid="{00000000-0005-0000-0000-00005F290000}"/>
    <cellStyle name="Entrada 2 14 8" xfId="3911" xr:uid="{00000000-0005-0000-0000-000060290000}"/>
    <cellStyle name="Entrada 2 14 8 2" xfId="25740" xr:uid="{00000000-0005-0000-0000-000061290000}"/>
    <cellStyle name="Entrada 2 14 8 3" xfId="17809" xr:uid="{00000000-0005-0000-0000-000062290000}"/>
    <cellStyle name="Entrada 2 14 8 4" xfId="38514" xr:uid="{00000000-0005-0000-0000-000063290000}"/>
    <cellStyle name="Entrada 2 14 9" xfId="25723" xr:uid="{00000000-0005-0000-0000-000064290000}"/>
    <cellStyle name="Entrada 2 15" xfId="3912" xr:uid="{00000000-0005-0000-0000-000065290000}"/>
    <cellStyle name="Entrada 2 15 10" xfId="17810" xr:uid="{00000000-0005-0000-0000-000066290000}"/>
    <cellStyle name="Entrada 2 15 11" xfId="38515" xr:uid="{00000000-0005-0000-0000-000067290000}"/>
    <cellStyle name="Entrada 2 15 2" xfId="3913" xr:uid="{00000000-0005-0000-0000-000068290000}"/>
    <cellStyle name="Entrada 2 15 2 2" xfId="3914" xr:uid="{00000000-0005-0000-0000-000069290000}"/>
    <cellStyle name="Entrada 2 15 2 2 2" xfId="3915" xr:uid="{00000000-0005-0000-0000-00006A290000}"/>
    <cellStyle name="Entrada 2 15 2 2 2 2" xfId="25744" xr:uid="{00000000-0005-0000-0000-00006B290000}"/>
    <cellStyle name="Entrada 2 15 2 2 2 3" xfId="17813" xr:uid="{00000000-0005-0000-0000-00006C290000}"/>
    <cellStyle name="Entrada 2 15 2 2 2 4" xfId="38518" xr:uid="{00000000-0005-0000-0000-00006D290000}"/>
    <cellStyle name="Entrada 2 15 2 2 3" xfId="3916" xr:uid="{00000000-0005-0000-0000-00006E290000}"/>
    <cellStyle name="Entrada 2 15 2 2 3 2" xfId="25745" xr:uid="{00000000-0005-0000-0000-00006F290000}"/>
    <cellStyle name="Entrada 2 15 2 2 3 3" xfId="17814" xr:uid="{00000000-0005-0000-0000-000070290000}"/>
    <cellStyle name="Entrada 2 15 2 2 3 4" xfId="38519" xr:uid="{00000000-0005-0000-0000-000071290000}"/>
    <cellStyle name="Entrada 2 15 2 2 4" xfId="25743" xr:uid="{00000000-0005-0000-0000-000072290000}"/>
    <cellStyle name="Entrada 2 15 2 2 5" xfId="17812" xr:uid="{00000000-0005-0000-0000-000073290000}"/>
    <cellStyle name="Entrada 2 15 2 2 6" xfId="38517" xr:uid="{00000000-0005-0000-0000-000074290000}"/>
    <cellStyle name="Entrada 2 15 2 3" xfId="3917" xr:uid="{00000000-0005-0000-0000-000075290000}"/>
    <cellStyle name="Entrada 2 15 2 3 2" xfId="25746" xr:uid="{00000000-0005-0000-0000-000076290000}"/>
    <cellStyle name="Entrada 2 15 2 3 3" xfId="17815" xr:uid="{00000000-0005-0000-0000-000077290000}"/>
    <cellStyle name="Entrada 2 15 2 3 4" xfId="38520" xr:uid="{00000000-0005-0000-0000-000078290000}"/>
    <cellStyle name="Entrada 2 15 2 4" xfId="3918" xr:uid="{00000000-0005-0000-0000-000079290000}"/>
    <cellStyle name="Entrada 2 15 2 4 2" xfId="25747" xr:uid="{00000000-0005-0000-0000-00007A290000}"/>
    <cellStyle name="Entrada 2 15 2 4 3" xfId="17816" xr:uid="{00000000-0005-0000-0000-00007B290000}"/>
    <cellStyle name="Entrada 2 15 2 4 4" xfId="38521" xr:uid="{00000000-0005-0000-0000-00007C290000}"/>
    <cellStyle name="Entrada 2 15 2 5" xfId="25742" xr:uid="{00000000-0005-0000-0000-00007D290000}"/>
    <cellStyle name="Entrada 2 15 2 6" xfId="17811" xr:uid="{00000000-0005-0000-0000-00007E290000}"/>
    <cellStyle name="Entrada 2 15 2 7" xfId="38516" xr:uid="{00000000-0005-0000-0000-00007F290000}"/>
    <cellStyle name="Entrada 2 15 3" xfId="3919" xr:uid="{00000000-0005-0000-0000-000080290000}"/>
    <cellStyle name="Entrada 2 15 3 2" xfId="3920" xr:uid="{00000000-0005-0000-0000-000081290000}"/>
    <cellStyle name="Entrada 2 15 3 2 2" xfId="3921" xr:uid="{00000000-0005-0000-0000-000082290000}"/>
    <cellStyle name="Entrada 2 15 3 2 2 2" xfId="25750" xr:uid="{00000000-0005-0000-0000-000083290000}"/>
    <cellStyle name="Entrada 2 15 3 2 2 3" xfId="17819" xr:uid="{00000000-0005-0000-0000-000084290000}"/>
    <cellStyle name="Entrada 2 15 3 2 2 4" xfId="38524" xr:uid="{00000000-0005-0000-0000-000085290000}"/>
    <cellStyle name="Entrada 2 15 3 2 3" xfId="3922" xr:uid="{00000000-0005-0000-0000-000086290000}"/>
    <cellStyle name="Entrada 2 15 3 2 3 2" xfId="25751" xr:uid="{00000000-0005-0000-0000-000087290000}"/>
    <cellStyle name="Entrada 2 15 3 2 3 3" xfId="17820" xr:uid="{00000000-0005-0000-0000-000088290000}"/>
    <cellStyle name="Entrada 2 15 3 2 3 4" xfId="38525" xr:uid="{00000000-0005-0000-0000-000089290000}"/>
    <cellStyle name="Entrada 2 15 3 2 4" xfId="25749" xr:uid="{00000000-0005-0000-0000-00008A290000}"/>
    <cellStyle name="Entrada 2 15 3 2 5" xfId="17818" xr:uid="{00000000-0005-0000-0000-00008B290000}"/>
    <cellStyle name="Entrada 2 15 3 2 6" xfId="38523" xr:uid="{00000000-0005-0000-0000-00008C290000}"/>
    <cellStyle name="Entrada 2 15 3 3" xfId="3923" xr:uid="{00000000-0005-0000-0000-00008D290000}"/>
    <cellStyle name="Entrada 2 15 3 3 2" xfId="25752" xr:uid="{00000000-0005-0000-0000-00008E290000}"/>
    <cellStyle name="Entrada 2 15 3 3 3" xfId="17821" xr:uid="{00000000-0005-0000-0000-00008F290000}"/>
    <cellStyle name="Entrada 2 15 3 3 4" xfId="38526" xr:uid="{00000000-0005-0000-0000-000090290000}"/>
    <cellStyle name="Entrada 2 15 3 4" xfId="3924" xr:uid="{00000000-0005-0000-0000-000091290000}"/>
    <cellStyle name="Entrada 2 15 3 4 2" xfId="25753" xr:uid="{00000000-0005-0000-0000-000092290000}"/>
    <cellStyle name="Entrada 2 15 3 4 3" xfId="17822" xr:uid="{00000000-0005-0000-0000-000093290000}"/>
    <cellStyle name="Entrada 2 15 3 4 4" xfId="38527" xr:uid="{00000000-0005-0000-0000-000094290000}"/>
    <cellStyle name="Entrada 2 15 3 5" xfId="25748" xr:uid="{00000000-0005-0000-0000-000095290000}"/>
    <cellStyle name="Entrada 2 15 3 6" xfId="17817" xr:uid="{00000000-0005-0000-0000-000096290000}"/>
    <cellStyle name="Entrada 2 15 3 7" xfId="38522" xr:uid="{00000000-0005-0000-0000-000097290000}"/>
    <cellStyle name="Entrada 2 15 4" xfId="3925" xr:uid="{00000000-0005-0000-0000-000098290000}"/>
    <cellStyle name="Entrada 2 15 4 2" xfId="25754" xr:uid="{00000000-0005-0000-0000-000099290000}"/>
    <cellStyle name="Entrada 2 15 4 3" xfId="17823" xr:uid="{00000000-0005-0000-0000-00009A290000}"/>
    <cellStyle name="Entrada 2 15 4 4" xfId="38528" xr:uid="{00000000-0005-0000-0000-00009B290000}"/>
    <cellStyle name="Entrada 2 15 5" xfId="3926" xr:uid="{00000000-0005-0000-0000-00009C290000}"/>
    <cellStyle name="Entrada 2 15 5 2" xfId="25755" xr:uid="{00000000-0005-0000-0000-00009D290000}"/>
    <cellStyle name="Entrada 2 15 5 3" xfId="17824" xr:uid="{00000000-0005-0000-0000-00009E290000}"/>
    <cellStyle name="Entrada 2 15 5 4" xfId="38529" xr:uid="{00000000-0005-0000-0000-00009F290000}"/>
    <cellStyle name="Entrada 2 15 6" xfId="3927" xr:uid="{00000000-0005-0000-0000-0000A0290000}"/>
    <cellStyle name="Entrada 2 15 6 2" xfId="25756" xr:uid="{00000000-0005-0000-0000-0000A1290000}"/>
    <cellStyle name="Entrada 2 15 6 3" xfId="17825" xr:uid="{00000000-0005-0000-0000-0000A2290000}"/>
    <cellStyle name="Entrada 2 15 6 4" xfId="38530" xr:uid="{00000000-0005-0000-0000-0000A3290000}"/>
    <cellStyle name="Entrada 2 15 7" xfId="3928" xr:uid="{00000000-0005-0000-0000-0000A4290000}"/>
    <cellStyle name="Entrada 2 15 7 2" xfId="25757" xr:uid="{00000000-0005-0000-0000-0000A5290000}"/>
    <cellStyle name="Entrada 2 15 7 3" xfId="17826" xr:uid="{00000000-0005-0000-0000-0000A6290000}"/>
    <cellStyle name="Entrada 2 15 7 4" xfId="38531" xr:uid="{00000000-0005-0000-0000-0000A7290000}"/>
    <cellStyle name="Entrada 2 15 8" xfId="3929" xr:uid="{00000000-0005-0000-0000-0000A8290000}"/>
    <cellStyle name="Entrada 2 15 8 2" xfId="25758" xr:uid="{00000000-0005-0000-0000-0000A9290000}"/>
    <cellStyle name="Entrada 2 15 8 3" xfId="17827" xr:uid="{00000000-0005-0000-0000-0000AA290000}"/>
    <cellStyle name="Entrada 2 15 8 4" xfId="38532" xr:uid="{00000000-0005-0000-0000-0000AB290000}"/>
    <cellStyle name="Entrada 2 15 9" xfId="25741" xr:uid="{00000000-0005-0000-0000-0000AC290000}"/>
    <cellStyle name="Entrada 2 16" xfId="3930" xr:uid="{00000000-0005-0000-0000-0000AD290000}"/>
    <cellStyle name="Entrada 2 16 10" xfId="17828" xr:uid="{00000000-0005-0000-0000-0000AE290000}"/>
    <cellStyle name="Entrada 2 16 11" xfId="38533" xr:uid="{00000000-0005-0000-0000-0000AF290000}"/>
    <cellStyle name="Entrada 2 16 2" xfId="3931" xr:uid="{00000000-0005-0000-0000-0000B0290000}"/>
    <cellStyle name="Entrada 2 16 2 2" xfId="3932" xr:uid="{00000000-0005-0000-0000-0000B1290000}"/>
    <cellStyle name="Entrada 2 16 2 2 2" xfId="3933" xr:uid="{00000000-0005-0000-0000-0000B2290000}"/>
    <cellStyle name="Entrada 2 16 2 2 2 2" xfId="25762" xr:uid="{00000000-0005-0000-0000-0000B3290000}"/>
    <cellStyle name="Entrada 2 16 2 2 2 3" xfId="17831" xr:uid="{00000000-0005-0000-0000-0000B4290000}"/>
    <cellStyle name="Entrada 2 16 2 2 2 4" xfId="38536" xr:uid="{00000000-0005-0000-0000-0000B5290000}"/>
    <cellStyle name="Entrada 2 16 2 2 3" xfId="3934" xr:uid="{00000000-0005-0000-0000-0000B6290000}"/>
    <cellStyle name="Entrada 2 16 2 2 3 2" xfId="25763" xr:uid="{00000000-0005-0000-0000-0000B7290000}"/>
    <cellStyle name="Entrada 2 16 2 2 3 3" xfId="17832" xr:uid="{00000000-0005-0000-0000-0000B8290000}"/>
    <cellStyle name="Entrada 2 16 2 2 3 4" xfId="38537" xr:uid="{00000000-0005-0000-0000-0000B9290000}"/>
    <cellStyle name="Entrada 2 16 2 2 4" xfId="25761" xr:uid="{00000000-0005-0000-0000-0000BA290000}"/>
    <cellStyle name="Entrada 2 16 2 2 5" xfId="17830" xr:uid="{00000000-0005-0000-0000-0000BB290000}"/>
    <cellStyle name="Entrada 2 16 2 2 6" xfId="38535" xr:uid="{00000000-0005-0000-0000-0000BC290000}"/>
    <cellStyle name="Entrada 2 16 2 3" xfId="3935" xr:uid="{00000000-0005-0000-0000-0000BD290000}"/>
    <cellStyle name="Entrada 2 16 2 3 2" xfId="25764" xr:uid="{00000000-0005-0000-0000-0000BE290000}"/>
    <cellStyle name="Entrada 2 16 2 3 3" xfId="17833" xr:uid="{00000000-0005-0000-0000-0000BF290000}"/>
    <cellStyle name="Entrada 2 16 2 3 4" xfId="38538" xr:uid="{00000000-0005-0000-0000-0000C0290000}"/>
    <cellStyle name="Entrada 2 16 2 4" xfId="3936" xr:uid="{00000000-0005-0000-0000-0000C1290000}"/>
    <cellStyle name="Entrada 2 16 2 4 2" xfId="25765" xr:uid="{00000000-0005-0000-0000-0000C2290000}"/>
    <cellStyle name="Entrada 2 16 2 4 3" xfId="17834" xr:uid="{00000000-0005-0000-0000-0000C3290000}"/>
    <cellStyle name="Entrada 2 16 2 4 4" xfId="38539" xr:uid="{00000000-0005-0000-0000-0000C4290000}"/>
    <cellStyle name="Entrada 2 16 2 5" xfId="25760" xr:uid="{00000000-0005-0000-0000-0000C5290000}"/>
    <cellStyle name="Entrada 2 16 2 6" xfId="17829" xr:uid="{00000000-0005-0000-0000-0000C6290000}"/>
    <cellStyle name="Entrada 2 16 2 7" xfId="38534" xr:uid="{00000000-0005-0000-0000-0000C7290000}"/>
    <cellStyle name="Entrada 2 16 3" xfId="3937" xr:uid="{00000000-0005-0000-0000-0000C8290000}"/>
    <cellStyle name="Entrada 2 16 3 2" xfId="3938" xr:uid="{00000000-0005-0000-0000-0000C9290000}"/>
    <cellStyle name="Entrada 2 16 3 2 2" xfId="3939" xr:uid="{00000000-0005-0000-0000-0000CA290000}"/>
    <cellStyle name="Entrada 2 16 3 2 2 2" xfId="25768" xr:uid="{00000000-0005-0000-0000-0000CB290000}"/>
    <cellStyle name="Entrada 2 16 3 2 2 3" xfId="17837" xr:uid="{00000000-0005-0000-0000-0000CC290000}"/>
    <cellStyle name="Entrada 2 16 3 2 2 4" xfId="38542" xr:uid="{00000000-0005-0000-0000-0000CD290000}"/>
    <cellStyle name="Entrada 2 16 3 2 3" xfId="3940" xr:uid="{00000000-0005-0000-0000-0000CE290000}"/>
    <cellStyle name="Entrada 2 16 3 2 3 2" xfId="25769" xr:uid="{00000000-0005-0000-0000-0000CF290000}"/>
    <cellStyle name="Entrada 2 16 3 2 3 3" xfId="17838" xr:uid="{00000000-0005-0000-0000-0000D0290000}"/>
    <cellStyle name="Entrada 2 16 3 2 3 4" xfId="38543" xr:uid="{00000000-0005-0000-0000-0000D1290000}"/>
    <cellStyle name="Entrada 2 16 3 2 4" xfId="25767" xr:uid="{00000000-0005-0000-0000-0000D2290000}"/>
    <cellStyle name="Entrada 2 16 3 2 5" xfId="17836" xr:uid="{00000000-0005-0000-0000-0000D3290000}"/>
    <cellStyle name="Entrada 2 16 3 2 6" xfId="38541" xr:uid="{00000000-0005-0000-0000-0000D4290000}"/>
    <cellStyle name="Entrada 2 16 3 3" xfId="3941" xr:uid="{00000000-0005-0000-0000-0000D5290000}"/>
    <cellStyle name="Entrada 2 16 3 3 2" xfId="25770" xr:uid="{00000000-0005-0000-0000-0000D6290000}"/>
    <cellStyle name="Entrada 2 16 3 3 3" xfId="17839" xr:uid="{00000000-0005-0000-0000-0000D7290000}"/>
    <cellStyle name="Entrada 2 16 3 3 4" xfId="38544" xr:uid="{00000000-0005-0000-0000-0000D8290000}"/>
    <cellStyle name="Entrada 2 16 3 4" xfId="3942" xr:uid="{00000000-0005-0000-0000-0000D9290000}"/>
    <cellStyle name="Entrada 2 16 3 4 2" xfId="25771" xr:uid="{00000000-0005-0000-0000-0000DA290000}"/>
    <cellStyle name="Entrada 2 16 3 4 3" xfId="17840" xr:uid="{00000000-0005-0000-0000-0000DB290000}"/>
    <cellStyle name="Entrada 2 16 3 4 4" xfId="38545" xr:uid="{00000000-0005-0000-0000-0000DC290000}"/>
    <cellStyle name="Entrada 2 16 3 5" xfId="25766" xr:uid="{00000000-0005-0000-0000-0000DD290000}"/>
    <cellStyle name="Entrada 2 16 3 6" xfId="17835" xr:uid="{00000000-0005-0000-0000-0000DE290000}"/>
    <cellStyle name="Entrada 2 16 3 7" xfId="38540" xr:uid="{00000000-0005-0000-0000-0000DF290000}"/>
    <cellStyle name="Entrada 2 16 4" xfId="3943" xr:uid="{00000000-0005-0000-0000-0000E0290000}"/>
    <cellStyle name="Entrada 2 16 4 2" xfId="25772" xr:uid="{00000000-0005-0000-0000-0000E1290000}"/>
    <cellStyle name="Entrada 2 16 4 3" xfId="17841" xr:uid="{00000000-0005-0000-0000-0000E2290000}"/>
    <cellStyle name="Entrada 2 16 4 4" xfId="38546" xr:uid="{00000000-0005-0000-0000-0000E3290000}"/>
    <cellStyle name="Entrada 2 16 5" xfId="3944" xr:uid="{00000000-0005-0000-0000-0000E4290000}"/>
    <cellStyle name="Entrada 2 16 5 2" xfId="25773" xr:uid="{00000000-0005-0000-0000-0000E5290000}"/>
    <cellStyle name="Entrada 2 16 5 3" xfId="17842" xr:uid="{00000000-0005-0000-0000-0000E6290000}"/>
    <cellStyle name="Entrada 2 16 5 4" xfId="38547" xr:uid="{00000000-0005-0000-0000-0000E7290000}"/>
    <cellStyle name="Entrada 2 16 6" xfId="3945" xr:uid="{00000000-0005-0000-0000-0000E8290000}"/>
    <cellStyle name="Entrada 2 16 6 2" xfId="25774" xr:uid="{00000000-0005-0000-0000-0000E9290000}"/>
    <cellStyle name="Entrada 2 16 6 3" xfId="17843" xr:uid="{00000000-0005-0000-0000-0000EA290000}"/>
    <cellStyle name="Entrada 2 16 6 4" xfId="38548" xr:uid="{00000000-0005-0000-0000-0000EB290000}"/>
    <cellStyle name="Entrada 2 16 7" xfId="3946" xr:uid="{00000000-0005-0000-0000-0000EC290000}"/>
    <cellStyle name="Entrada 2 16 7 2" xfId="25775" xr:uid="{00000000-0005-0000-0000-0000ED290000}"/>
    <cellStyle name="Entrada 2 16 7 3" xfId="17844" xr:uid="{00000000-0005-0000-0000-0000EE290000}"/>
    <cellStyle name="Entrada 2 16 7 4" xfId="38549" xr:uid="{00000000-0005-0000-0000-0000EF290000}"/>
    <cellStyle name="Entrada 2 16 8" xfId="3947" xr:uid="{00000000-0005-0000-0000-0000F0290000}"/>
    <cellStyle name="Entrada 2 16 8 2" xfId="25776" xr:uid="{00000000-0005-0000-0000-0000F1290000}"/>
    <cellStyle name="Entrada 2 16 8 3" xfId="17845" xr:uid="{00000000-0005-0000-0000-0000F2290000}"/>
    <cellStyle name="Entrada 2 16 8 4" xfId="38550" xr:uid="{00000000-0005-0000-0000-0000F3290000}"/>
    <cellStyle name="Entrada 2 16 9" xfId="25759" xr:uid="{00000000-0005-0000-0000-0000F4290000}"/>
    <cellStyle name="Entrada 2 17" xfId="3948" xr:uid="{00000000-0005-0000-0000-0000F5290000}"/>
    <cellStyle name="Entrada 2 17 10" xfId="17846" xr:uid="{00000000-0005-0000-0000-0000F6290000}"/>
    <cellStyle name="Entrada 2 17 11" xfId="38551" xr:uid="{00000000-0005-0000-0000-0000F7290000}"/>
    <cellStyle name="Entrada 2 17 2" xfId="3949" xr:uid="{00000000-0005-0000-0000-0000F8290000}"/>
    <cellStyle name="Entrada 2 17 2 2" xfId="3950" xr:uid="{00000000-0005-0000-0000-0000F9290000}"/>
    <cellStyle name="Entrada 2 17 2 2 2" xfId="3951" xr:uid="{00000000-0005-0000-0000-0000FA290000}"/>
    <cellStyle name="Entrada 2 17 2 2 2 2" xfId="25780" xr:uid="{00000000-0005-0000-0000-0000FB290000}"/>
    <cellStyle name="Entrada 2 17 2 2 2 3" xfId="17849" xr:uid="{00000000-0005-0000-0000-0000FC290000}"/>
    <cellStyle name="Entrada 2 17 2 2 2 4" xfId="38554" xr:uid="{00000000-0005-0000-0000-0000FD290000}"/>
    <cellStyle name="Entrada 2 17 2 2 3" xfId="3952" xr:uid="{00000000-0005-0000-0000-0000FE290000}"/>
    <cellStyle name="Entrada 2 17 2 2 3 2" xfId="25781" xr:uid="{00000000-0005-0000-0000-0000FF290000}"/>
    <cellStyle name="Entrada 2 17 2 2 3 3" xfId="17850" xr:uid="{00000000-0005-0000-0000-0000002A0000}"/>
    <cellStyle name="Entrada 2 17 2 2 3 4" xfId="38555" xr:uid="{00000000-0005-0000-0000-0000012A0000}"/>
    <cellStyle name="Entrada 2 17 2 2 4" xfId="25779" xr:uid="{00000000-0005-0000-0000-0000022A0000}"/>
    <cellStyle name="Entrada 2 17 2 2 5" xfId="17848" xr:uid="{00000000-0005-0000-0000-0000032A0000}"/>
    <cellStyle name="Entrada 2 17 2 2 6" xfId="38553" xr:uid="{00000000-0005-0000-0000-0000042A0000}"/>
    <cellStyle name="Entrada 2 17 2 3" xfId="3953" xr:uid="{00000000-0005-0000-0000-0000052A0000}"/>
    <cellStyle name="Entrada 2 17 2 3 2" xfId="25782" xr:uid="{00000000-0005-0000-0000-0000062A0000}"/>
    <cellStyle name="Entrada 2 17 2 3 3" xfId="17851" xr:uid="{00000000-0005-0000-0000-0000072A0000}"/>
    <cellStyle name="Entrada 2 17 2 3 4" xfId="38556" xr:uid="{00000000-0005-0000-0000-0000082A0000}"/>
    <cellStyle name="Entrada 2 17 2 4" xfId="3954" xr:uid="{00000000-0005-0000-0000-0000092A0000}"/>
    <cellStyle name="Entrada 2 17 2 4 2" xfId="25783" xr:uid="{00000000-0005-0000-0000-00000A2A0000}"/>
    <cellStyle name="Entrada 2 17 2 4 3" xfId="17852" xr:uid="{00000000-0005-0000-0000-00000B2A0000}"/>
    <cellStyle name="Entrada 2 17 2 4 4" xfId="38557" xr:uid="{00000000-0005-0000-0000-00000C2A0000}"/>
    <cellStyle name="Entrada 2 17 2 5" xfId="25778" xr:uid="{00000000-0005-0000-0000-00000D2A0000}"/>
    <cellStyle name="Entrada 2 17 2 6" xfId="17847" xr:uid="{00000000-0005-0000-0000-00000E2A0000}"/>
    <cellStyle name="Entrada 2 17 2 7" xfId="38552" xr:uid="{00000000-0005-0000-0000-00000F2A0000}"/>
    <cellStyle name="Entrada 2 17 3" xfId="3955" xr:uid="{00000000-0005-0000-0000-0000102A0000}"/>
    <cellStyle name="Entrada 2 17 3 2" xfId="3956" xr:uid="{00000000-0005-0000-0000-0000112A0000}"/>
    <cellStyle name="Entrada 2 17 3 2 2" xfId="3957" xr:uid="{00000000-0005-0000-0000-0000122A0000}"/>
    <cellStyle name="Entrada 2 17 3 2 2 2" xfId="25786" xr:uid="{00000000-0005-0000-0000-0000132A0000}"/>
    <cellStyle name="Entrada 2 17 3 2 2 3" xfId="17855" xr:uid="{00000000-0005-0000-0000-0000142A0000}"/>
    <cellStyle name="Entrada 2 17 3 2 2 4" xfId="38560" xr:uid="{00000000-0005-0000-0000-0000152A0000}"/>
    <cellStyle name="Entrada 2 17 3 2 3" xfId="3958" xr:uid="{00000000-0005-0000-0000-0000162A0000}"/>
    <cellStyle name="Entrada 2 17 3 2 3 2" xfId="25787" xr:uid="{00000000-0005-0000-0000-0000172A0000}"/>
    <cellStyle name="Entrada 2 17 3 2 3 3" xfId="17856" xr:uid="{00000000-0005-0000-0000-0000182A0000}"/>
    <cellStyle name="Entrada 2 17 3 2 3 4" xfId="38561" xr:uid="{00000000-0005-0000-0000-0000192A0000}"/>
    <cellStyle name="Entrada 2 17 3 2 4" xfId="25785" xr:uid="{00000000-0005-0000-0000-00001A2A0000}"/>
    <cellStyle name="Entrada 2 17 3 2 5" xfId="17854" xr:uid="{00000000-0005-0000-0000-00001B2A0000}"/>
    <cellStyle name="Entrada 2 17 3 2 6" xfId="38559" xr:uid="{00000000-0005-0000-0000-00001C2A0000}"/>
    <cellStyle name="Entrada 2 17 3 3" xfId="3959" xr:uid="{00000000-0005-0000-0000-00001D2A0000}"/>
    <cellStyle name="Entrada 2 17 3 3 2" xfId="25788" xr:uid="{00000000-0005-0000-0000-00001E2A0000}"/>
    <cellStyle name="Entrada 2 17 3 3 3" xfId="17857" xr:uid="{00000000-0005-0000-0000-00001F2A0000}"/>
    <cellStyle name="Entrada 2 17 3 3 4" xfId="38562" xr:uid="{00000000-0005-0000-0000-0000202A0000}"/>
    <cellStyle name="Entrada 2 17 3 4" xfId="3960" xr:uid="{00000000-0005-0000-0000-0000212A0000}"/>
    <cellStyle name="Entrada 2 17 3 4 2" xfId="25789" xr:uid="{00000000-0005-0000-0000-0000222A0000}"/>
    <cellStyle name="Entrada 2 17 3 4 3" xfId="17858" xr:uid="{00000000-0005-0000-0000-0000232A0000}"/>
    <cellStyle name="Entrada 2 17 3 4 4" xfId="38563" xr:uid="{00000000-0005-0000-0000-0000242A0000}"/>
    <cellStyle name="Entrada 2 17 3 5" xfId="25784" xr:uid="{00000000-0005-0000-0000-0000252A0000}"/>
    <cellStyle name="Entrada 2 17 3 6" xfId="17853" xr:uid="{00000000-0005-0000-0000-0000262A0000}"/>
    <cellStyle name="Entrada 2 17 3 7" xfId="38558" xr:uid="{00000000-0005-0000-0000-0000272A0000}"/>
    <cellStyle name="Entrada 2 17 4" xfId="3961" xr:uid="{00000000-0005-0000-0000-0000282A0000}"/>
    <cellStyle name="Entrada 2 17 4 2" xfId="25790" xr:uid="{00000000-0005-0000-0000-0000292A0000}"/>
    <cellStyle name="Entrada 2 17 4 3" xfId="17859" xr:uid="{00000000-0005-0000-0000-00002A2A0000}"/>
    <cellStyle name="Entrada 2 17 4 4" xfId="38564" xr:uid="{00000000-0005-0000-0000-00002B2A0000}"/>
    <cellStyle name="Entrada 2 17 5" xfId="3962" xr:uid="{00000000-0005-0000-0000-00002C2A0000}"/>
    <cellStyle name="Entrada 2 17 5 2" xfId="25791" xr:uid="{00000000-0005-0000-0000-00002D2A0000}"/>
    <cellStyle name="Entrada 2 17 5 3" xfId="17860" xr:uid="{00000000-0005-0000-0000-00002E2A0000}"/>
    <cellStyle name="Entrada 2 17 5 4" xfId="38565" xr:uid="{00000000-0005-0000-0000-00002F2A0000}"/>
    <cellStyle name="Entrada 2 17 6" xfId="3963" xr:uid="{00000000-0005-0000-0000-0000302A0000}"/>
    <cellStyle name="Entrada 2 17 6 2" xfId="25792" xr:uid="{00000000-0005-0000-0000-0000312A0000}"/>
    <cellStyle name="Entrada 2 17 6 3" xfId="17861" xr:uid="{00000000-0005-0000-0000-0000322A0000}"/>
    <cellStyle name="Entrada 2 17 6 4" xfId="38566" xr:uid="{00000000-0005-0000-0000-0000332A0000}"/>
    <cellStyle name="Entrada 2 17 7" xfId="3964" xr:uid="{00000000-0005-0000-0000-0000342A0000}"/>
    <cellStyle name="Entrada 2 17 7 2" xfId="25793" xr:uid="{00000000-0005-0000-0000-0000352A0000}"/>
    <cellStyle name="Entrada 2 17 7 3" xfId="17862" xr:uid="{00000000-0005-0000-0000-0000362A0000}"/>
    <cellStyle name="Entrada 2 17 7 4" xfId="38567" xr:uid="{00000000-0005-0000-0000-0000372A0000}"/>
    <cellStyle name="Entrada 2 17 8" xfId="3965" xr:uid="{00000000-0005-0000-0000-0000382A0000}"/>
    <cellStyle name="Entrada 2 17 8 2" xfId="25794" xr:uid="{00000000-0005-0000-0000-0000392A0000}"/>
    <cellStyle name="Entrada 2 17 8 3" xfId="17863" xr:uid="{00000000-0005-0000-0000-00003A2A0000}"/>
    <cellStyle name="Entrada 2 17 8 4" xfId="38568" xr:uid="{00000000-0005-0000-0000-00003B2A0000}"/>
    <cellStyle name="Entrada 2 17 9" xfId="25777" xr:uid="{00000000-0005-0000-0000-00003C2A0000}"/>
    <cellStyle name="Entrada 2 18" xfId="3966" xr:uid="{00000000-0005-0000-0000-00003D2A0000}"/>
    <cellStyle name="Entrada 2 18 2" xfId="3967" xr:uid="{00000000-0005-0000-0000-00003E2A0000}"/>
    <cellStyle name="Entrada 2 18 2 2" xfId="3968" xr:uid="{00000000-0005-0000-0000-00003F2A0000}"/>
    <cellStyle name="Entrada 2 18 2 2 2" xfId="25797" xr:uid="{00000000-0005-0000-0000-0000402A0000}"/>
    <cellStyle name="Entrada 2 18 2 2 3" xfId="17866" xr:uid="{00000000-0005-0000-0000-0000412A0000}"/>
    <cellStyle name="Entrada 2 18 2 2 4" xfId="38571" xr:uid="{00000000-0005-0000-0000-0000422A0000}"/>
    <cellStyle name="Entrada 2 18 2 3" xfId="3969" xr:uid="{00000000-0005-0000-0000-0000432A0000}"/>
    <cellStyle name="Entrada 2 18 2 3 2" xfId="25798" xr:uid="{00000000-0005-0000-0000-0000442A0000}"/>
    <cellStyle name="Entrada 2 18 2 3 3" xfId="17867" xr:uid="{00000000-0005-0000-0000-0000452A0000}"/>
    <cellStyle name="Entrada 2 18 2 3 4" xfId="38572" xr:uid="{00000000-0005-0000-0000-0000462A0000}"/>
    <cellStyle name="Entrada 2 18 2 4" xfId="25796" xr:uid="{00000000-0005-0000-0000-0000472A0000}"/>
    <cellStyle name="Entrada 2 18 2 5" xfId="17865" xr:uid="{00000000-0005-0000-0000-0000482A0000}"/>
    <cellStyle name="Entrada 2 18 2 6" xfId="38570" xr:uid="{00000000-0005-0000-0000-0000492A0000}"/>
    <cellStyle name="Entrada 2 18 3" xfId="3970" xr:uid="{00000000-0005-0000-0000-00004A2A0000}"/>
    <cellStyle name="Entrada 2 18 3 2" xfId="25799" xr:uid="{00000000-0005-0000-0000-00004B2A0000}"/>
    <cellStyle name="Entrada 2 18 3 3" xfId="17868" xr:uid="{00000000-0005-0000-0000-00004C2A0000}"/>
    <cellStyle name="Entrada 2 18 3 4" xfId="38573" xr:uid="{00000000-0005-0000-0000-00004D2A0000}"/>
    <cellStyle name="Entrada 2 18 4" xfId="3971" xr:uid="{00000000-0005-0000-0000-00004E2A0000}"/>
    <cellStyle name="Entrada 2 18 4 2" xfId="25800" xr:uid="{00000000-0005-0000-0000-00004F2A0000}"/>
    <cellStyle name="Entrada 2 18 4 3" xfId="17869" xr:uid="{00000000-0005-0000-0000-0000502A0000}"/>
    <cellStyle name="Entrada 2 18 4 4" xfId="38574" xr:uid="{00000000-0005-0000-0000-0000512A0000}"/>
    <cellStyle name="Entrada 2 18 5" xfId="25795" xr:uid="{00000000-0005-0000-0000-0000522A0000}"/>
    <cellStyle name="Entrada 2 18 6" xfId="17864" xr:uid="{00000000-0005-0000-0000-0000532A0000}"/>
    <cellStyle name="Entrada 2 18 7" xfId="38569" xr:uid="{00000000-0005-0000-0000-0000542A0000}"/>
    <cellStyle name="Entrada 2 19" xfId="3972" xr:uid="{00000000-0005-0000-0000-0000552A0000}"/>
    <cellStyle name="Entrada 2 19 2" xfId="3973" xr:uid="{00000000-0005-0000-0000-0000562A0000}"/>
    <cellStyle name="Entrada 2 19 2 2" xfId="3974" xr:uid="{00000000-0005-0000-0000-0000572A0000}"/>
    <cellStyle name="Entrada 2 19 2 2 2" xfId="25803" xr:uid="{00000000-0005-0000-0000-0000582A0000}"/>
    <cellStyle name="Entrada 2 19 2 2 3" xfId="17872" xr:uid="{00000000-0005-0000-0000-0000592A0000}"/>
    <cellStyle name="Entrada 2 19 2 2 4" xfId="38577" xr:uid="{00000000-0005-0000-0000-00005A2A0000}"/>
    <cellStyle name="Entrada 2 19 2 3" xfId="3975" xr:uid="{00000000-0005-0000-0000-00005B2A0000}"/>
    <cellStyle name="Entrada 2 19 2 3 2" xfId="25804" xr:uid="{00000000-0005-0000-0000-00005C2A0000}"/>
    <cellStyle name="Entrada 2 19 2 3 3" xfId="17873" xr:uid="{00000000-0005-0000-0000-00005D2A0000}"/>
    <cellStyle name="Entrada 2 19 2 3 4" xfId="38578" xr:uid="{00000000-0005-0000-0000-00005E2A0000}"/>
    <cellStyle name="Entrada 2 19 2 4" xfId="25802" xr:uid="{00000000-0005-0000-0000-00005F2A0000}"/>
    <cellStyle name="Entrada 2 19 2 5" xfId="17871" xr:uid="{00000000-0005-0000-0000-0000602A0000}"/>
    <cellStyle name="Entrada 2 19 2 6" xfId="38576" xr:uid="{00000000-0005-0000-0000-0000612A0000}"/>
    <cellStyle name="Entrada 2 19 3" xfId="3976" xr:uid="{00000000-0005-0000-0000-0000622A0000}"/>
    <cellStyle name="Entrada 2 19 3 2" xfId="25805" xr:uid="{00000000-0005-0000-0000-0000632A0000}"/>
    <cellStyle name="Entrada 2 19 3 3" xfId="17874" xr:uid="{00000000-0005-0000-0000-0000642A0000}"/>
    <cellStyle name="Entrada 2 19 3 4" xfId="38579" xr:uid="{00000000-0005-0000-0000-0000652A0000}"/>
    <cellStyle name="Entrada 2 19 4" xfId="3977" xr:uid="{00000000-0005-0000-0000-0000662A0000}"/>
    <cellStyle name="Entrada 2 19 4 2" xfId="25806" xr:uid="{00000000-0005-0000-0000-0000672A0000}"/>
    <cellStyle name="Entrada 2 19 4 3" xfId="17875" xr:uid="{00000000-0005-0000-0000-0000682A0000}"/>
    <cellStyle name="Entrada 2 19 4 4" xfId="38580" xr:uid="{00000000-0005-0000-0000-0000692A0000}"/>
    <cellStyle name="Entrada 2 19 5" xfId="25801" xr:uid="{00000000-0005-0000-0000-00006A2A0000}"/>
    <cellStyle name="Entrada 2 19 6" xfId="17870" xr:uid="{00000000-0005-0000-0000-00006B2A0000}"/>
    <cellStyle name="Entrada 2 19 7" xfId="38575" xr:uid="{00000000-0005-0000-0000-00006C2A0000}"/>
    <cellStyle name="Entrada 2 2" xfId="205" xr:uid="{00000000-0005-0000-0000-00006D2A0000}"/>
    <cellStyle name="Entrada 2 2 10" xfId="3978" xr:uid="{00000000-0005-0000-0000-00006E2A0000}"/>
    <cellStyle name="Entrada 2 2 10 10" xfId="17876" xr:uid="{00000000-0005-0000-0000-00006F2A0000}"/>
    <cellStyle name="Entrada 2 2 10 11" xfId="38581" xr:uid="{00000000-0005-0000-0000-0000702A0000}"/>
    <cellStyle name="Entrada 2 2 10 2" xfId="3979" xr:uid="{00000000-0005-0000-0000-0000712A0000}"/>
    <cellStyle name="Entrada 2 2 10 2 2" xfId="3980" xr:uid="{00000000-0005-0000-0000-0000722A0000}"/>
    <cellStyle name="Entrada 2 2 10 2 2 2" xfId="3981" xr:uid="{00000000-0005-0000-0000-0000732A0000}"/>
    <cellStyle name="Entrada 2 2 10 2 2 2 2" xfId="25810" xr:uid="{00000000-0005-0000-0000-0000742A0000}"/>
    <cellStyle name="Entrada 2 2 10 2 2 2 3" xfId="17879" xr:uid="{00000000-0005-0000-0000-0000752A0000}"/>
    <cellStyle name="Entrada 2 2 10 2 2 2 4" xfId="38584" xr:uid="{00000000-0005-0000-0000-0000762A0000}"/>
    <cellStyle name="Entrada 2 2 10 2 2 3" xfId="3982" xr:uid="{00000000-0005-0000-0000-0000772A0000}"/>
    <cellStyle name="Entrada 2 2 10 2 2 3 2" xfId="25811" xr:uid="{00000000-0005-0000-0000-0000782A0000}"/>
    <cellStyle name="Entrada 2 2 10 2 2 3 3" xfId="17880" xr:uid="{00000000-0005-0000-0000-0000792A0000}"/>
    <cellStyle name="Entrada 2 2 10 2 2 3 4" xfId="38585" xr:uid="{00000000-0005-0000-0000-00007A2A0000}"/>
    <cellStyle name="Entrada 2 2 10 2 2 4" xfId="25809" xr:uid="{00000000-0005-0000-0000-00007B2A0000}"/>
    <cellStyle name="Entrada 2 2 10 2 2 5" xfId="17878" xr:uid="{00000000-0005-0000-0000-00007C2A0000}"/>
    <cellStyle name="Entrada 2 2 10 2 2 6" xfId="38583" xr:uid="{00000000-0005-0000-0000-00007D2A0000}"/>
    <cellStyle name="Entrada 2 2 10 2 3" xfId="3983" xr:uid="{00000000-0005-0000-0000-00007E2A0000}"/>
    <cellStyle name="Entrada 2 2 10 2 3 2" xfId="25812" xr:uid="{00000000-0005-0000-0000-00007F2A0000}"/>
    <cellStyle name="Entrada 2 2 10 2 3 3" xfId="17881" xr:uid="{00000000-0005-0000-0000-0000802A0000}"/>
    <cellStyle name="Entrada 2 2 10 2 3 4" xfId="38586" xr:uid="{00000000-0005-0000-0000-0000812A0000}"/>
    <cellStyle name="Entrada 2 2 10 2 4" xfId="3984" xr:uid="{00000000-0005-0000-0000-0000822A0000}"/>
    <cellStyle name="Entrada 2 2 10 2 4 2" xfId="25813" xr:uid="{00000000-0005-0000-0000-0000832A0000}"/>
    <cellStyle name="Entrada 2 2 10 2 4 3" xfId="17882" xr:uid="{00000000-0005-0000-0000-0000842A0000}"/>
    <cellStyle name="Entrada 2 2 10 2 4 4" xfId="38587" xr:uid="{00000000-0005-0000-0000-0000852A0000}"/>
    <cellStyle name="Entrada 2 2 10 2 5" xfId="25808" xr:uid="{00000000-0005-0000-0000-0000862A0000}"/>
    <cellStyle name="Entrada 2 2 10 2 6" xfId="17877" xr:uid="{00000000-0005-0000-0000-0000872A0000}"/>
    <cellStyle name="Entrada 2 2 10 2 7" xfId="38582" xr:uid="{00000000-0005-0000-0000-0000882A0000}"/>
    <cellStyle name="Entrada 2 2 10 3" xfId="3985" xr:uid="{00000000-0005-0000-0000-0000892A0000}"/>
    <cellStyle name="Entrada 2 2 10 3 2" xfId="3986" xr:uid="{00000000-0005-0000-0000-00008A2A0000}"/>
    <cellStyle name="Entrada 2 2 10 3 2 2" xfId="3987" xr:uid="{00000000-0005-0000-0000-00008B2A0000}"/>
    <cellStyle name="Entrada 2 2 10 3 2 2 2" xfId="25816" xr:uid="{00000000-0005-0000-0000-00008C2A0000}"/>
    <cellStyle name="Entrada 2 2 10 3 2 2 3" xfId="17885" xr:uid="{00000000-0005-0000-0000-00008D2A0000}"/>
    <cellStyle name="Entrada 2 2 10 3 2 2 4" xfId="38590" xr:uid="{00000000-0005-0000-0000-00008E2A0000}"/>
    <cellStyle name="Entrada 2 2 10 3 2 3" xfId="3988" xr:uid="{00000000-0005-0000-0000-00008F2A0000}"/>
    <cellStyle name="Entrada 2 2 10 3 2 3 2" xfId="25817" xr:uid="{00000000-0005-0000-0000-0000902A0000}"/>
    <cellStyle name="Entrada 2 2 10 3 2 3 3" xfId="17886" xr:uid="{00000000-0005-0000-0000-0000912A0000}"/>
    <cellStyle name="Entrada 2 2 10 3 2 3 4" xfId="38591" xr:uid="{00000000-0005-0000-0000-0000922A0000}"/>
    <cellStyle name="Entrada 2 2 10 3 2 4" xfId="25815" xr:uid="{00000000-0005-0000-0000-0000932A0000}"/>
    <cellStyle name="Entrada 2 2 10 3 2 5" xfId="17884" xr:uid="{00000000-0005-0000-0000-0000942A0000}"/>
    <cellStyle name="Entrada 2 2 10 3 2 6" xfId="38589" xr:uid="{00000000-0005-0000-0000-0000952A0000}"/>
    <cellStyle name="Entrada 2 2 10 3 3" xfId="3989" xr:uid="{00000000-0005-0000-0000-0000962A0000}"/>
    <cellStyle name="Entrada 2 2 10 3 3 2" xfId="25818" xr:uid="{00000000-0005-0000-0000-0000972A0000}"/>
    <cellStyle name="Entrada 2 2 10 3 3 3" xfId="17887" xr:uid="{00000000-0005-0000-0000-0000982A0000}"/>
    <cellStyle name="Entrada 2 2 10 3 3 4" xfId="38592" xr:uid="{00000000-0005-0000-0000-0000992A0000}"/>
    <cellStyle name="Entrada 2 2 10 3 4" xfId="3990" xr:uid="{00000000-0005-0000-0000-00009A2A0000}"/>
    <cellStyle name="Entrada 2 2 10 3 4 2" xfId="25819" xr:uid="{00000000-0005-0000-0000-00009B2A0000}"/>
    <cellStyle name="Entrada 2 2 10 3 4 3" xfId="17888" xr:uid="{00000000-0005-0000-0000-00009C2A0000}"/>
    <cellStyle name="Entrada 2 2 10 3 4 4" xfId="38593" xr:uid="{00000000-0005-0000-0000-00009D2A0000}"/>
    <cellStyle name="Entrada 2 2 10 3 5" xfId="25814" xr:uid="{00000000-0005-0000-0000-00009E2A0000}"/>
    <cellStyle name="Entrada 2 2 10 3 6" xfId="17883" xr:uid="{00000000-0005-0000-0000-00009F2A0000}"/>
    <cellStyle name="Entrada 2 2 10 3 7" xfId="38588" xr:uid="{00000000-0005-0000-0000-0000A02A0000}"/>
    <cellStyle name="Entrada 2 2 10 4" xfId="3991" xr:uid="{00000000-0005-0000-0000-0000A12A0000}"/>
    <cellStyle name="Entrada 2 2 10 4 2" xfId="25820" xr:uid="{00000000-0005-0000-0000-0000A22A0000}"/>
    <cellStyle name="Entrada 2 2 10 4 3" xfId="17889" xr:uid="{00000000-0005-0000-0000-0000A32A0000}"/>
    <cellStyle name="Entrada 2 2 10 4 4" xfId="38594" xr:uid="{00000000-0005-0000-0000-0000A42A0000}"/>
    <cellStyle name="Entrada 2 2 10 5" xfId="3992" xr:uid="{00000000-0005-0000-0000-0000A52A0000}"/>
    <cellStyle name="Entrada 2 2 10 5 2" xfId="25821" xr:uid="{00000000-0005-0000-0000-0000A62A0000}"/>
    <cellStyle name="Entrada 2 2 10 5 3" xfId="17890" xr:uid="{00000000-0005-0000-0000-0000A72A0000}"/>
    <cellStyle name="Entrada 2 2 10 5 4" xfId="38595" xr:uid="{00000000-0005-0000-0000-0000A82A0000}"/>
    <cellStyle name="Entrada 2 2 10 6" xfId="3993" xr:uid="{00000000-0005-0000-0000-0000A92A0000}"/>
    <cellStyle name="Entrada 2 2 10 6 2" xfId="25822" xr:uid="{00000000-0005-0000-0000-0000AA2A0000}"/>
    <cellStyle name="Entrada 2 2 10 6 3" xfId="17891" xr:uid="{00000000-0005-0000-0000-0000AB2A0000}"/>
    <cellStyle name="Entrada 2 2 10 6 4" xfId="38596" xr:uid="{00000000-0005-0000-0000-0000AC2A0000}"/>
    <cellStyle name="Entrada 2 2 10 7" xfId="3994" xr:uid="{00000000-0005-0000-0000-0000AD2A0000}"/>
    <cellStyle name="Entrada 2 2 10 7 2" xfId="25823" xr:uid="{00000000-0005-0000-0000-0000AE2A0000}"/>
    <cellStyle name="Entrada 2 2 10 7 3" xfId="17892" xr:uid="{00000000-0005-0000-0000-0000AF2A0000}"/>
    <cellStyle name="Entrada 2 2 10 7 4" xfId="38597" xr:uid="{00000000-0005-0000-0000-0000B02A0000}"/>
    <cellStyle name="Entrada 2 2 10 8" xfId="3995" xr:uid="{00000000-0005-0000-0000-0000B12A0000}"/>
    <cellStyle name="Entrada 2 2 10 8 2" xfId="25824" xr:uid="{00000000-0005-0000-0000-0000B22A0000}"/>
    <cellStyle name="Entrada 2 2 10 8 3" xfId="17893" xr:uid="{00000000-0005-0000-0000-0000B32A0000}"/>
    <cellStyle name="Entrada 2 2 10 8 4" xfId="38598" xr:uid="{00000000-0005-0000-0000-0000B42A0000}"/>
    <cellStyle name="Entrada 2 2 10 9" xfId="25807" xr:uid="{00000000-0005-0000-0000-0000B52A0000}"/>
    <cellStyle name="Entrada 2 2 11" xfId="3996" xr:uid="{00000000-0005-0000-0000-0000B62A0000}"/>
    <cellStyle name="Entrada 2 2 11 10" xfId="17894" xr:uid="{00000000-0005-0000-0000-0000B72A0000}"/>
    <cellStyle name="Entrada 2 2 11 11" xfId="38599" xr:uid="{00000000-0005-0000-0000-0000B82A0000}"/>
    <cellStyle name="Entrada 2 2 11 2" xfId="3997" xr:uid="{00000000-0005-0000-0000-0000B92A0000}"/>
    <cellStyle name="Entrada 2 2 11 2 2" xfId="3998" xr:uid="{00000000-0005-0000-0000-0000BA2A0000}"/>
    <cellStyle name="Entrada 2 2 11 2 2 2" xfId="3999" xr:uid="{00000000-0005-0000-0000-0000BB2A0000}"/>
    <cellStyle name="Entrada 2 2 11 2 2 2 2" xfId="25828" xr:uid="{00000000-0005-0000-0000-0000BC2A0000}"/>
    <cellStyle name="Entrada 2 2 11 2 2 2 3" xfId="17897" xr:uid="{00000000-0005-0000-0000-0000BD2A0000}"/>
    <cellStyle name="Entrada 2 2 11 2 2 2 4" xfId="38602" xr:uid="{00000000-0005-0000-0000-0000BE2A0000}"/>
    <cellStyle name="Entrada 2 2 11 2 2 3" xfId="4000" xr:uid="{00000000-0005-0000-0000-0000BF2A0000}"/>
    <cellStyle name="Entrada 2 2 11 2 2 3 2" xfId="25829" xr:uid="{00000000-0005-0000-0000-0000C02A0000}"/>
    <cellStyle name="Entrada 2 2 11 2 2 3 3" xfId="17898" xr:uid="{00000000-0005-0000-0000-0000C12A0000}"/>
    <cellStyle name="Entrada 2 2 11 2 2 3 4" xfId="38603" xr:uid="{00000000-0005-0000-0000-0000C22A0000}"/>
    <cellStyle name="Entrada 2 2 11 2 2 4" xfId="25827" xr:uid="{00000000-0005-0000-0000-0000C32A0000}"/>
    <cellStyle name="Entrada 2 2 11 2 2 5" xfId="17896" xr:uid="{00000000-0005-0000-0000-0000C42A0000}"/>
    <cellStyle name="Entrada 2 2 11 2 2 6" xfId="38601" xr:uid="{00000000-0005-0000-0000-0000C52A0000}"/>
    <cellStyle name="Entrada 2 2 11 2 3" xfId="4001" xr:uid="{00000000-0005-0000-0000-0000C62A0000}"/>
    <cellStyle name="Entrada 2 2 11 2 3 2" xfId="25830" xr:uid="{00000000-0005-0000-0000-0000C72A0000}"/>
    <cellStyle name="Entrada 2 2 11 2 3 3" xfId="17899" xr:uid="{00000000-0005-0000-0000-0000C82A0000}"/>
    <cellStyle name="Entrada 2 2 11 2 3 4" xfId="38604" xr:uid="{00000000-0005-0000-0000-0000C92A0000}"/>
    <cellStyle name="Entrada 2 2 11 2 4" xfId="4002" xr:uid="{00000000-0005-0000-0000-0000CA2A0000}"/>
    <cellStyle name="Entrada 2 2 11 2 4 2" xfId="25831" xr:uid="{00000000-0005-0000-0000-0000CB2A0000}"/>
    <cellStyle name="Entrada 2 2 11 2 4 3" xfId="17900" xr:uid="{00000000-0005-0000-0000-0000CC2A0000}"/>
    <cellStyle name="Entrada 2 2 11 2 4 4" xfId="38605" xr:uid="{00000000-0005-0000-0000-0000CD2A0000}"/>
    <cellStyle name="Entrada 2 2 11 2 5" xfId="25826" xr:uid="{00000000-0005-0000-0000-0000CE2A0000}"/>
    <cellStyle name="Entrada 2 2 11 2 6" xfId="17895" xr:uid="{00000000-0005-0000-0000-0000CF2A0000}"/>
    <cellStyle name="Entrada 2 2 11 2 7" xfId="38600" xr:uid="{00000000-0005-0000-0000-0000D02A0000}"/>
    <cellStyle name="Entrada 2 2 11 3" xfId="4003" xr:uid="{00000000-0005-0000-0000-0000D12A0000}"/>
    <cellStyle name="Entrada 2 2 11 3 2" xfId="4004" xr:uid="{00000000-0005-0000-0000-0000D22A0000}"/>
    <cellStyle name="Entrada 2 2 11 3 2 2" xfId="4005" xr:uid="{00000000-0005-0000-0000-0000D32A0000}"/>
    <cellStyle name="Entrada 2 2 11 3 2 2 2" xfId="25834" xr:uid="{00000000-0005-0000-0000-0000D42A0000}"/>
    <cellStyle name="Entrada 2 2 11 3 2 2 3" xfId="17903" xr:uid="{00000000-0005-0000-0000-0000D52A0000}"/>
    <cellStyle name="Entrada 2 2 11 3 2 2 4" xfId="38608" xr:uid="{00000000-0005-0000-0000-0000D62A0000}"/>
    <cellStyle name="Entrada 2 2 11 3 2 3" xfId="4006" xr:uid="{00000000-0005-0000-0000-0000D72A0000}"/>
    <cellStyle name="Entrada 2 2 11 3 2 3 2" xfId="25835" xr:uid="{00000000-0005-0000-0000-0000D82A0000}"/>
    <cellStyle name="Entrada 2 2 11 3 2 3 3" xfId="17904" xr:uid="{00000000-0005-0000-0000-0000D92A0000}"/>
    <cellStyle name="Entrada 2 2 11 3 2 3 4" xfId="38609" xr:uid="{00000000-0005-0000-0000-0000DA2A0000}"/>
    <cellStyle name="Entrada 2 2 11 3 2 4" xfId="25833" xr:uid="{00000000-0005-0000-0000-0000DB2A0000}"/>
    <cellStyle name="Entrada 2 2 11 3 2 5" xfId="17902" xr:uid="{00000000-0005-0000-0000-0000DC2A0000}"/>
    <cellStyle name="Entrada 2 2 11 3 2 6" xfId="38607" xr:uid="{00000000-0005-0000-0000-0000DD2A0000}"/>
    <cellStyle name="Entrada 2 2 11 3 3" xfId="4007" xr:uid="{00000000-0005-0000-0000-0000DE2A0000}"/>
    <cellStyle name="Entrada 2 2 11 3 3 2" xfId="25836" xr:uid="{00000000-0005-0000-0000-0000DF2A0000}"/>
    <cellStyle name="Entrada 2 2 11 3 3 3" xfId="17905" xr:uid="{00000000-0005-0000-0000-0000E02A0000}"/>
    <cellStyle name="Entrada 2 2 11 3 3 4" xfId="38610" xr:uid="{00000000-0005-0000-0000-0000E12A0000}"/>
    <cellStyle name="Entrada 2 2 11 3 4" xfId="4008" xr:uid="{00000000-0005-0000-0000-0000E22A0000}"/>
    <cellStyle name="Entrada 2 2 11 3 4 2" xfId="25837" xr:uid="{00000000-0005-0000-0000-0000E32A0000}"/>
    <cellStyle name="Entrada 2 2 11 3 4 3" xfId="17906" xr:uid="{00000000-0005-0000-0000-0000E42A0000}"/>
    <cellStyle name="Entrada 2 2 11 3 4 4" xfId="38611" xr:uid="{00000000-0005-0000-0000-0000E52A0000}"/>
    <cellStyle name="Entrada 2 2 11 3 5" xfId="25832" xr:uid="{00000000-0005-0000-0000-0000E62A0000}"/>
    <cellStyle name="Entrada 2 2 11 3 6" xfId="17901" xr:uid="{00000000-0005-0000-0000-0000E72A0000}"/>
    <cellStyle name="Entrada 2 2 11 3 7" xfId="38606" xr:uid="{00000000-0005-0000-0000-0000E82A0000}"/>
    <cellStyle name="Entrada 2 2 11 4" xfId="4009" xr:uid="{00000000-0005-0000-0000-0000E92A0000}"/>
    <cellStyle name="Entrada 2 2 11 4 2" xfId="25838" xr:uid="{00000000-0005-0000-0000-0000EA2A0000}"/>
    <cellStyle name="Entrada 2 2 11 4 3" xfId="17907" xr:uid="{00000000-0005-0000-0000-0000EB2A0000}"/>
    <cellStyle name="Entrada 2 2 11 4 4" xfId="38612" xr:uid="{00000000-0005-0000-0000-0000EC2A0000}"/>
    <cellStyle name="Entrada 2 2 11 5" xfId="4010" xr:uid="{00000000-0005-0000-0000-0000ED2A0000}"/>
    <cellStyle name="Entrada 2 2 11 5 2" xfId="25839" xr:uid="{00000000-0005-0000-0000-0000EE2A0000}"/>
    <cellStyle name="Entrada 2 2 11 5 3" xfId="17908" xr:uid="{00000000-0005-0000-0000-0000EF2A0000}"/>
    <cellStyle name="Entrada 2 2 11 5 4" xfId="38613" xr:uid="{00000000-0005-0000-0000-0000F02A0000}"/>
    <cellStyle name="Entrada 2 2 11 6" xfId="4011" xr:uid="{00000000-0005-0000-0000-0000F12A0000}"/>
    <cellStyle name="Entrada 2 2 11 6 2" xfId="25840" xr:uid="{00000000-0005-0000-0000-0000F22A0000}"/>
    <cellStyle name="Entrada 2 2 11 6 3" xfId="17909" xr:uid="{00000000-0005-0000-0000-0000F32A0000}"/>
    <cellStyle name="Entrada 2 2 11 6 4" xfId="38614" xr:uid="{00000000-0005-0000-0000-0000F42A0000}"/>
    <cellStyle name="Entrada 2 2 11 7" xfId="4012" xr:uid="{00000000-0005-0000-0000-0000F52A0000}"/>
    <cellStyle name="Entrada 2 2 11 7 2" xfId="25841" xr:uid="{00000000-0005-0000-0000-0000F62A0000}"/>
    <cellStyle name="Entrada 2 2 11 7 3" xfId="17910" xr:uid="{00000000-0005-0000-0000-0000F72A0000}"/>
    <cellStyle name="Entrada 2 2 11 7 4" xfId="38615" xr:uid="{00000000-0005-0000-0000-0000F82A0000}"/>
    <cellStyle name="Entrada 2 2 11 8" xfId="4013" xr:uid="{00000000-0005-0000-0000-0000F92A0000}"/>
    <cellStyle name="Entrada 2 2 11 8 2" xfId="25842" xr:uid="{00000000-0005-0000-0000-0000FA2A0000}"/>
    <cellStyle name="Entrada 2 2 11 8 3" xfId="17911" xr:uid="{00000000-0005-0000-0000-0000FB2A0000}"/>
    <cellStyle name="Entrada 2 2 11 8 4" xfId="38616" xr:uid="{00000000-0005-0000-0000-0000FC2A0000}"/>
    <cellStyle name="Entrada 2 2 11 9" xfId="25825" xr:uid="{00000000-0005-0000-0000-0000FD2A0000}"/>
    <cellStyle name="Entrada 2 2 12" xfId="4014" xr:uid="{00000000-0005-0000-0000-0000FE2A0000}"/>
    <cellStyle name="Entrada 2 2 12 10" xfId="17912" xr:uid="{00000000-0005-0000-0000-0000FF2A0000}"/>
    <cellStyle name="Entrada 2 2 12 11" xfId="38617" xr:uid="{00000000-0005-0000-0000-0000002B0000}"/>
    <cellStyle name="Entrada 2 2 12 2" xfId="4015" xr:uid="{00000000-0005-0000-0000-0000012B0000}"/>
    <cellStyle name="Entrada 2 2 12 2 2" xfId="4016" xr:uid="{00000000-0005-0000-0000-0000022B0000}"/>
    <cellStyle name="Entrada 2 2 12 2 2 2" xfId="4017" xr:uid="{00000000-0005-0000-0000-0000032B0000}"/>
    <cellStyle name="Entrada 2 2 12 2 2 2 2" xfId="25846" xr:uid="{00000000-0005-0000-0000-0000042B0000}"/>
    <cellStyle name="Entrada 2 2 12 2 2 2 3" xfId="17915" xr:uid="{00000000-0005-0000-0000-0000052B0000}"/>
    <cellStyle name="Entrada 2 2 12 2 2 2 4" xfId="38620" xr:uid="{00000000-0005-0000-0000-0000062B0000}"/>
    <cellStyle name="Entrada 2 2 12 2 2 3" xfId="4018" xr:uid="{00000000-0005-0000-0000-0000072B0000}"/>
    <cellStyle name="Entrada 2 2 12 2 2 3 2" xfId="25847" xr:uid="{00000000-0005-0000-0000-0000082B0000}"/>
    <cellStyle name="Entrada 2 2 12 2 2 3 3" xfId="17916" xr:uid="{00000000-0005-0000-0000-0000092B0000}"/>
    <cellStyle name="Entrada 2 2 12 2 2 3 4" xfId="38621" xr:uid="{00000000-0005-0000-0000-00000A2B0000}"/>
    <cellStyle name="Entrada 2 2 12 2 2 4" xfId="25845" xr:uid="{00000000-0005-0000-0000-00000B2B0000}"/>
    <cellStyle name="Entrada 2 2 12 2 2 5" xfId="17914" xr:uid="{00000000-0005-0000-0000-00000C2B0000}"/>
    <cellStyle name="Entrada 2 2 12 2 2 6" xfId="38619" xr:uid="{00000000-0005-0000-0000-00000D2B0000}"/>
    <cellStyle name="Entrada 2 2 12 2 3" xfId="4019" xr:uid="{00000000-0005-0000-0000-00000E2B0000}"/>
    <cellStyle name="Entrada 2 2 12 2 3 2" xfId="25848" xr:uid="{00000000-0005-0000-0000-00000F2B0000}"/>
    <cellStyle name="Entrada 2 2 12 2 3 3" xfId="17917" xr:uid="{00000000-0005-0000-0000-0000102B0000}"/>
    <cellStyle name="Entrada 2 2 12 2 3 4" xfId="38622" xr:uid="{00000000-0005-0000-0000-0000112B0000}"/>
    <cellStyle name="Entrada 2 2 12 2 4" xfId="4020" xr:uid="{00000000-0005-0000-0000-0000122B0000}"/>
    <cellStyle name="Entrada 2 2 12 2 4 2" xfId="25849" xr:uid="{00000000-0005-0000-0000-0000132B0000}"/>
    <cellStyle name="Entrada 2 2 12 2 4 3" xfId="17918" xr:uid="{00000000-0005-0000-0000-0000142B0000}"/>
    <cellStyle name="Entrada 2 2 12 2 4 4" xfId="38623" xr:uid="{00000000-0005-0000-0000-0000152B0000}"/>
    <cellStyle name="Entrada 2 2 12 2 5" xfId="25844" xr:uid="{00000000-0005-0000-0000-0000162B0000}"/>
    <cellStyle name="Entrada 2 2 12 2 6" xfId="17913" xr:uid="{00000000-0005-0000-0000-0000172B0000}"/>
    <cellStyle name="Entrada 2 2 12 2 7" xfId="38618" xr:uid="{00000000-0005-0000-0000-0000182B0000}"/>
    <cellStyle name="Entrada 2 2 12 3" xfId="4021" xr:uid="{00000000-0005-0000-0000-0000192B0000}"/>
    <cellStyle name="Entrada 2 2 12 3 2" xfId="4022" xr:uid="{00000000-0005-0000-0000-00001A2B0000}"/>
    <cellStyle name="Entrada 2 2 12 3 2 2" xfId="4023" xr:uid="{00000000-0005-0000-0000-00001B2B0000}"/>
    <cellStyle name="Entrada 2 2 12 3 2 2 2" xfId="25852" xr:uid="{00000000-0005-0000-0000-00001C2B0000}"/>
    <cellStyle name="Entrada 2 2 12 3 2 2 3" xfId="17921" xr:uid="{00000000-0005-0000-0000-00001D2B0000}"/>
    <cellStyle name="Entrada 2 2 12 3 2 2 4" xfId="38626" xr:uid="{00000000-0005-0000-0000-00001E2B0000}"/>
    <cellStyle name="Entrada 2 2 12 3 2 3" xfId="4024" xr:uid="{00000000-0005-0000-0000-00001F2B0000}"/>
    <cellStyle name="Entrada 2 2 12 3 2 3 2" xfId="25853" xr:uid="{00000000-0005-0000-0000-0000202B0000}"/>
    <cellStyle name="Entrada 2 2 12 3 2 3 3" xfId="17922" xr:uid="{00000000-0005-0000-0000-0000212B0000}"/>
    <cellStyle name="Entrada 2 2 12 3 2 3 4" xfId="38627" xr:uid="{00000000-0005-0000-0000-0000222B0000}"/>
    <cellStyle name="Entrada 2 2 12 3 2 4" xfId="25851" xr:uid="{00000000-0005-0000-0000-0000232B0000}"/>
    <cellStyle name="Entrada 2 2 12 3 2 5" xfId="17920" xr:uid="{00000000-0005-0000-0000-0000242B0000}"/>
    <cellStyle name="Entrada 2 2 12 3 2 6" xfId="38625" xr:uid="{00000000-0005-0000-0000-0000252B0000}"/>
    <cellStyle name="Entrada 2 2 12 3 3" xfId="4025" xr:uid="{00000000-0005-0000-0000-0000262B0000}"/>
    <cellStyle name="Entrada 2 2 12 3 3 2" xfId="25854" xr:uid="{00000000-0005-0000-0000-0000272B0000}"/>
    <cellStyle name="Entrada 2 2 12 3 3 3" xfId="17923" xr:uid="{00000000-0005-0000-0000-0000282B0000}"/>
    <cellStyle name="Entrada 2 2 12 3 3 4" xfId="38628" xr:uid="{00000000-0005-0000-0000-0000292B0000}"/>
    <cellStyle name="Entrada 2 2 12 3 4" xfId="4026" xr:uid="{00000000-0005-0000-0000-00002A2B0000}"/>
    <cellStyle name="Entrada 2 2 12 3 4 2" xfId="25855" xr:uid="{00000000-0005-0000-0000-00002B2B0000}"/>
    <cellStyle name="Entrada 2 2 12 3 4 3" xfId="17924" xr:uid="{00000000-0005-0000-0000-00002C2B0000}"/>
    <cellStyle name="Entrada 2 2 12 3 4 4" xfId="38629" xr:uid="{00000000-0005-0000-0000-00002D2B0000}"/>
    <cellStyle name="Entrada 2 2 12 3 5" xfId="25850" xr:uid="{00000000-0005-0000-0000-00002E2B0000}"/>
    <cellStyle name="Entrada 2 2 12 3 6" xfId="17919" xr:uid="{00000000-0005-0000-0000-00002F2B0000}"/>
    <cellStyle name="Entrada 2 2 12 3 7" xfId="38624" xr:uid="{00000000-0005-0000-0000-0000302B0000}"/>
    <cellStyle name="Entrada 2 2 12 4" xfId="4027" xr:uid="{00000000-0005-0000-0000-0000312B0000}"/>
    <cellStyle name="Entrada 2 2 12 4 2" xfId="25856" xr:uid="{00000000-0005-0000-0000-0000322B0000}"/>
    <cellStyle name="Entrada 2 2 12 4 3" xfId="17925" xr:uid="{00000000-0005-0000-0000-0000332B0000}"/>
    <cellStyle name="Entrada 2 2 12 4 4" xfId="38630" xr:uid="{00000000-0005-0000-0000-0000342B0000}"/>
    <cellStyle name="Entrada 2 2 12 5" xfId="4028" xr:uid="{00000000-0005-0000-0000-0000352B0000}"/>
    <cellStyle name="Entrada 2 2 12 5 2" xfId="25857" xr:uid="{00000000-0005-0000-0000-0000362B0000}"/>
    <cellStyle name="Entrada 2 2 12 5 3" xfId="17926" xr:uid="{00000000-0005-0000-0000-0000372B0000}"/>
    <cellStyle name="Entrada 2 2 12 5 4" xfId="38631" xr:uid="{00000000-0005-0000-0000-0000382B0000}"/>
    <cellStyle name="Entrada 2 2 12 6" xfId="4029" xr:uid="{00000000-0005-0000-0000-0000392B0000}"/>
    <cellStyle name="Entrada 2 2 12 6 2" xfId="25858" xr:uid="{00000000-0005-0000-0000-00003A2B0000}"/>
    <cellStyle name="Entrada 2 2 12 6 3" xfId="17927" xr:uid="{00000000-0005-0000-0000-00003B2B0000}"/>
    <cellStyle name="Entrada 2 2 12 6 4" xfId="38632" xr:uid="{00000000-0005-0000-0000-00003C2B0000}"/>
    <cellStyle name="Entrada 2 2 12 7" xfId="4030" xr:uid="{00000000-0005-0000-0000-00003D2B0000}"/>
    <cellStyle name="Entrada 2 2 12 7 2" xfId="25859" xr:uid="{00000000-0005-0000-0000-00003E2B0000}"/>
    <cellStyle name="Entrada 2 2 12 7 3" xfId="17928" xr:uid="{00000000-0005-0000-0000-00003F2B0000}"/>
    <cellStyle name="Entrada 2 2 12 7 4" xfId="38633" xr:uid="{00000000-0005-0000-0000-0000402B0000}"/>
    <cellStyle name="Entrada 2 2 12 8" xfId="4031" xr:uid="{00000000-0005-0000-0000-0000412B0000}"/>
    <cellStyle name="Entrada 2 2 12 8 2" xfId="25860" xr:uid="{00000000-0005-0000-0000-0000422B0000}"/>
    <cellStyle name="Entrada 2 2 12 8 3" xfId="17929" xr:uid="{00000000-0005-0000-0000-0000432B0000}"/>
    <cellStyle name="Entrada 2 2 12 8 4" xfId="38634" xr:uid="{00000000-0005-0000-0000-0000442B0000}"/>
    <cellStyle name="Entrada 2 2 12 9" xfId="25843" xr:uid="{00000000-0005-0000-0000-0000452B0000}"/>
    <cellStyle name="Entrada 2 2 13" xfId="4032" xr:uid="{00000000-0005-0000-0000-0000462B0000}"/>
    <cellStyle name="Entrada 2 2 13 10" xfId="17930" xr:uid="{00000000-0005-0000-0000-0000472B0000}"/>
    <cellStyle name="Entrada 2 2 13 11" xfId="38635" xr:uid="{00000000-0005-0000-0000-0000482B0000}"/>
    <cellStyle name="Entrada 2 2 13 2" xfId="4033" xr:uid="{00000000-0005-0000-0000-0000492B0000}"/>
    <cellStyle name="Entrada 2 2 13 2 2" xfId="4034" xr:uid="{00000000-0005-0000-0000-00004A2B0000}"/>
    <cellStyle name="Entrada 2 2 13 2 2 2" xfId="4035" xr:uid="{00000000-0005-0000-0000-00004B2B0000}"/>
    <cellStyle name="Entrada 2 2 13 2 2 2 2" xfId="25864" xr:uid="{00000000-0005-0000-0000-00004C2B0000}"/>
    <cellStyle name="Entrada 2 2 13 2 2 2 3" xfId="17933" xr:uid="{00000000-0005-0000-0000-00004D2B0000}"/>
    <cellStyle name="Entrada 2 2 13 2 2 2 4" xfId="38638" xr:uid="{00000000-0005-0000-0000-00004E2B0000}"/>
    <cellStyle name="Entrada 2 2 13 2 2 3" xfId="4036" xr:uid="{00000000-0005-0000-0000-00004F2B0000}"/>
    <cellStyle name="Entrada 2 2 13 2 2 3 2" xfId="25865" xr:uid="{00000000-0005-0000-0000-0000502B0000}"/>
    <cellStyle name="Entrada 2 2 13 2 2 3 3" xfId="17934" xr:uid="{00000000-0005-0000-0000-0000512B0000}"/>
    <cellStyle name="Entrada 2 2 13 2 2 3 4" xfId="38639" xr:uid="{00000000-0005-0000-0000-0000522B0000}"/>
    <cellStyle name="Entrada 2 2 13 2 2 4" xfId="25863" xr:uid="{00000000-0005-0000-0000-0000532B0000}"/>
    <cellStyle name="Entrada 2 2 13 2 2 5" xfId="17932" xr:uid="{00000000-0005-0000-0000-0000542B0000}"/>
    <cellStyle name="Entrada 2 2 13 2 2 6" xfId="38637" xr:uid="{00000000-0005-0000-0000-0000552B0000}"/>
    <cellStyle name="Entrada 2 2 13 2 3" xfId="4037" xr:uid="{00000000-0005-0000-0000-0000562B0000}"/>
    <cellStyle name="Entrada 2 2 13 2 3 2" xfId="25866" xr:uid="{00000000-0005-0000-0000-0000572B0000}"/>
    <cellStyle name="Entrada 2 2 13 2 3 3" xfId="17935" xr:uid="{00000000-0005-0000-0000-0000582B0000}"/>
    <cellStyle name="Entrada 2 2 13 2 3 4" xfId="38640" xr:uid="{00000000-0005-0000-0000-0000592B0000}"/>
    <cellStyle name="Entrada 2 2 13 2 4" xfId="4038" xr:uid="{00000000-0005-0000-0000-00005A2B0000}"/>
    <cellStyle name="Entrada 2 2 13 2 4 2" xfId="25867" xr:uid="{00000000-0005-0000-0000-00005B2B0000}"/>
    <cellStyle name="Entrada 2 2 13 2 4 3" xfId="17936" xr:uid="{00000000-0005-0000-0000-00005C2B0000}"/>
    <cellStyle name="Entrada 2 2 13 2 4 4" xfId="38641" xr:uid="{00000000-0005-0000-0000-00005D2B0000}"/>
    <cellStyle name="Entrada 2 2 13 2 5" xfId="25862" xr:uid="{00000000-0005-0000-0000-00005E2B0000}"/>
    <cellStyle name="Entrada 2 2 13 2 6" xfId="17931" xr:uid="{00000000-0005-0000-0000-00005F2B0000}"/>
    <cellStyle name="Entrada 2 2 13 2 7" xfId="38636" xr:uid="{00000000-0005-0000-0000-0000602B0000}"/>
    <cellStyle name="Entrada 2 2 13 3" xfId="4039" xr:uid="{00000000-0005-0000-0000-0000612B0000}"/>
    <cellStyle name="Entrada 2 2 13 3 2" xfId="4040" xr:uid="{00000000-0005-0000-0000-0000622B0000}"/>
    <cellStyle name="Entrada 2 2 13 3 2 2" xfId="4041" xr:uid="{00000000-0005-0000-0000-0000632B0000}"/>
    <cellStyle name="Entrada 2 2 13 3 2 2 2" xfId="25870" xr:uid="{00000000-0005-0000-0000-0000642B0000}"/>
    <cellStyle name="Entrada 2 2 13 3 2 2 3" xfId="17939" xr:uid="{00000000-0005-0000-0000-0000652B0000}"/>
    <cellStyle name="Entrada 2 2 13 3 2 2 4" xfId="38644" xr:uid="{00000000-0005-0000-0000-0000662B0000}"/>
    <cellStyle name="Entrada 2 2 13 3 2 3" xfId="4042" xr:uid="{00000000-0005-0000-0000-0000672B0000}"/>
    <cellStyle name="Entrada 2 2 13 3 2 3 2" xfId="25871" xr:uid="{00000000-0005-0000-0000-0000682B0000}"/>
    <cellStyle name="Entrada 2 2 13 3 2 3 3" xfId="17940" xr:uid="{00000000-0005-0000-0000-0000692B0000}"/>
    <cellStyle name="Entrada 2 2 13 3 2 3 4" xfId="38645" xr:uid="{00000000-0005-0000-0000-00006A2B0000}"/>
    <cellStyle name="Entrada 2 2 13 3 2 4" xfId="25869" xr:uid="{00000000-0005-0000-0000-00006B2B0000}"/>
    <cellStyle name="Entrada 2 2 13 3 2 5" xfId="17938" xr:uid="{00000000-0005-0000-0000-00006C2B0000}"/>
    <cellStyle name="Entrada 2 2 13 3 2 6" xfId="38643" xr:uid="{00000000-0005-0000-0000-00006D2B0000}"/>
    <cellStyle name="Entrada 2 2 13 3 3" xfId="4043" xr:uid="{00000000-0005-0000-0000-00006E2B0000}"/>
    <cellStyle name="Entrada 2 2 13 3 3 2" xfId="25872" xr:uid="{00000000-0005-0000-0000-00006F2B0000}"/>
    <cellStyle name="Entrada 2 2 13 3 3 3" xfId="17941" xr:uid="{00000000-0005-0000-0000-0000702B0000}"/>
    <cellStyle name="Entrada 2 2 13 3 3 4" xfId="38646" xr:uid="{00000000-0005-0000-0000-0000712B0000}"/>
    <cellStyle name="Entrada 2 2 13 3 4" xfId="4044" xr:uid="{00000000-0005-0000-0000-0000722B0000}"/>
    <cellStyle name="Entrada 2 2 13 3 4 2" xfId="25873" xr:uid="{00000000-0005-0000-0000-0000732B0000}"/>
    <cellStyle name="Entrada 2 2 13 3 4 3" xfId="17942" xr:uid="{00000000-0005-0000-0000-0000742B0000}"/>
    <cellStyle name="Entrada 2 2 13 3 4 4" xfId="38647" xr:uid="{00000000-0005-0000-0000-0000752B0000}"/>
    <cellStyle name="Entrada 2 2 13 3 5" xfId="25868" xr:uid="{00000000-0005-0000-0000-0000762B0000}"/>
    <cellStyle name="Entrada 2 2 13 3 6" xfId="17937" xr:uid="{00000000-0005-0000-0000-0000772B0000}"/>
    <cellStyle name="Entrada 2 2 13 3 7" xfId="38642" xr:uid="{00000000-0005-0000-0000-0000782B0000}"/>
    <cellStyle name="Entrada 2 2 13 4" xfId="4045" xr:uid="{00000000-0005-0000-0000-0000792B0000}"/>
    <cellStyle name="Entrada 2 2 13 4 2" xfId="25874" xr:uid="{00000000-0005-0000-0000-00007A2B0000}"/>
    <cellStyle name="Entrada 2 2 13 4 3" xfId="17943" xr:uid="{00000000-0005-0000-0000-00007B2B0000}"/>
    <cellStyle name="Entrada 2 2 13 4 4" xfId="38648" xr:uid="{00000000-0005-0000-0000-00007C2B0000}"/>
    <cellStyle name="Entrada 2 2 13 5" xfId="4046" xr:uid="{00000000-0005-0000-0000-00007D2B0000}"/>
    <cellStyle name="Entrada 2 2 13 5 2" xfId="25875" xr:uid="{00000000-0005-0000-0000-00007E2B0000}"/>
    <cellStyle name="Entrada 2 2 13 5 3" xfId="17944" xr:uid="{00000000-0005-0000-0000-00007F2B0000}"/>
    <cellStyle name="Entrada 2 2 13 5 4" xfId="38649" xr:uid="{00000000-0005-0000-0000-0000802B0000}"/>
    <cellStyle name="Entrada 2 2 13 6" xfId="4047" xr:uid="{00000000-0005-0000-0000-0000812B0000}"/>
    <cellStyle name="Entrada 2 2 13 6 2" xfId="25876" xr:uid="{00000000-0005-0000-0000-0000822B0000}"/>
    <cellStyle name="Entrada 2 2 13 6 3" xfId="17945" xr:uid="{00000000-0005-0000-0000-0000832B0000}"/>
    <cellStyle name="Entrada 2 2 13 6 4" xfId="38650" xr:uid="{00000000-0005-0000-0000-0000842B0000}"/>
    <cellStyle name="Entrada 2 2 13 7" xfId="4048" xr:uid="{00000000-0005-0000-0000-0000852B0000}"/>
    <cellStyle name="Entrada 2 2 13 7 2" xfId="25877" xr:uid="{00000000-0005-0000-0000-0000862B0000}"/>
    <cellStyle name="Entrada 2 2 13 7 3" xfId="17946" xr:uid="{00000000-0005-0000-0000-0000872B0000}"/>
    <cellStyle name="Entrada 2 2 13 7 4" xfId="38651" xr:uid="{00000000-0005-0000-0000-0000882B0000}"/>
    <cellStyle name="Entrada 2 2 13 8" xfId="4049" xr:uid="{00000000-0005-0000-0000-0000892B0000}"/>
    <cellStyle name="Entrada 2 2 13 8 2" xfId="25878" xr:uid="{00000000-0005-0000-0000-00008A2B0000}"/>
    <cellStyle name="Entrada 2 2 13 8 3" xfId="17947" xr:uid="{00000000-0005-0000-0000-00008B2B0000}"/>
    <cellStyle name="Entrada 2 2 13 8 4" xfId="38652" xr:uid="{00000000-0005-0000-0000-00008C2B0000}"/>
    <cellStyle name="Entrada 2 2 13 9" xfId="25861" xr:uid="{00000000-0005-0000-0000-00008D2B0000}"/>
    <cellStyle name="Entrada 2 2 14" xfId="4050" xr:uid="{00000000-0005-0000-0000-00008E2B0000}"/>
    <cellStyle name="Entrada 2 2 14 10" xfId="17948" xr:uid="{00000000-0005-0000-0000-00008F2B0000}"/>
    <cellStyle name="Entrada 2 2 14 11" xfId="38653" xr:uid="{00000000-0005-0000-0000-0000902B0000}"/>
    <cellStyle name="Entrada 2 2 14 2" xfId="4051" xr:uid="{00000000-0005-0000-0000-0000912B0000}"/>
    <cellStyle name="Entrada 2 2 14 2 2" xfId="4052" xr:uid="{00000000-0005-0000-0000-0000922B0000}"/>
    <cellStyle name="Entrada 2 2 14 2 2 2" xfId="4053" xr:uid="{00000000-0005-0000-0000-0000932B0000}"/>
    <cellStyle name="Entrada 2 2 14 2 2 2 2" xfId="25882" xr:uid="{00000000-0005-0000-0000-0000942B0000}"/>
    <cellStyle name="Entrada 2 2 14 2 2 2 3" xfId="17951" xr:uid="{00000000-0005-0000-0000-0000952B0000}"/>
    <cellStyle name="Entrada 2 2 14 2 2 2 4" xfId="38656" xr:uid="{00000000-0005-0000-0000-0000962B0000}"/>
    <cellStyle name="Entrada 2 2 14 2 2 3" xfId="4054" xr:uid="{00000000-0005-0000-0000-0000972B0000}"/>
    <cellStyle name="Entrada 2 2 14 2 2 3 2" xfId="25883" xr:uid="{00000000-0005-0000-0000-0000982B0000}"/>
    <cellStyle name="Entrada 2 2 14 2 2 3 3" xfId="17952" xr:uid="{00000000-0005-0000-0000-0000992B0000}"/>
    <cellStyle name="Entrada 2 2 14 2 2 3 4" xfId="38657" xr:uid="{00000000-0005-0000-0000-00009A2B0000}"/>
    <cellStyle name="Entrada 2 2 14 2 2 4" xfId="25881" xr:uid="{00000000-0005-0000-0000-00009B2B0000}"/>
    <cellStyle name="Entrada 2 2 14 2 2 5" xfId="17950" xr:uid="{00000000-0005-0000-0000-00009C2B0000}"/>
    <cellStyle name="Entrada 2 2 14 2 2 6" xfId="38655" xr:uid="{00000000-0005-0000-0000-00009D2B0000}"/>
    <cellStyle name="Entrada 2 2 14 2 3" xfId="4055" xr:uid="{00000000-0005-0000-0000-00009E2B0000}"/>
    <cellStyle name="Entrada 2 2 14 2 3 2" xfId="25884" xr:uid="{00000000-0005-0000-0000-00009F2B0000}"/>
    <cellStyle name="Entrada 2 2 14 2 3 3" xfId="17953" xr:uid="{00000000-0005-0000-0000-0000A02B0000}"/>
    <cellStyle name="Entrada 2 2 14 2 3 4" xfId="38658" xr:uid="{00000000-0005-0000-0000-0000A12B0000}"/>
    <cellStyle name="Entrada 2 2 14 2 4" xfId="4056" xr:uid="{00000000-0005-0000-0000-0000A22B0000}"/>
    <cellStyle name="Entrada 2 2 14 2 4 2" xfId="25885" xr:uid="{00000000-0005-0000-0000-0000A32B0000}"/>
    <cellStyle name="Entrada 2 2 14 2 4 3" xfId="17954" xr:uid="{00000000-0005-0000-0000-0000A42B0000}"/>
    <cellStyle name="Entrada 2 2 14 2 4 4" xfId="38659" xr:uid="{00000000-0005-0000-0000-0000A52B0000}"/>
    <cellStyle name="Entrada 2 2 14 2 5" xfId="25880" xr:uid="{00000000-0005-0000-0000-0000A62B0000}"/>
    <cellStyle name="Entrada 2 2 14 2 6" xfId="17949" xr:uid="{00000000-0005-0000-0000-0000A72B0000}"/>
    <cellStyle name="Entrada 2 2 14 2 7" xfId="38654" xr:uid="{00000000-0005-0000-0000-0000A82B0000}"/>
    <cellStyle name="Entrada 2 2 14 3" xfId="4057" xr:uid="{00000000-0005-0000-0000-0000A92B0000}"/>
    <cellStyle name="Entrada 2 2 14 3 2" xfId="4058" xr:uid="{00000000-0005-0000-0000-0000AA2B0000}"/>
    <cellStyle name="Entrada 2 2 14 3 2 2" xfId="4059" xr:uid="{00000000-0005-0000-0000-0000AB2B0000}"/>
    <cellStyle name="Entrada 2 2 14 3 2 2 2" xfId="25888" xr:uid="{00000000-0005-0000-0000-0000AC2B0000}"/>
    <cellStyle name="Entrada 2 2 14 3 2 2 3" xfId="17957" xr:uid="{00000000-0005-0000-0000-0000AD2B0000}"/>
    <cellStyle name="Entrada 2 2 14 3 2 2 4" xfId="38662" xr:uid="{00000000-0005-0000-0000-0000AE2B0000}"/>
    <cellStyle name="Entrada 2 2 14 3 2 3" xfId="4060" xr:uid="{00000000-0005-0000-0000-0000AF2B0000}"/>
    <cellStyle name="Entrada 2 2 14 3 2 3 2" xfId="25889" xr:uid="{00000000-0005-0000-0000-0000B02B0000}"/>
    <cellStyle name="Entrada 2 2 14 3 2 3 3" xfId="17958" xr:uid="{00000000-0005-0000-0000-0000B12B0000}"/>
    <cellStyle name="Entrada 2 2 14 3 2 3 4" xfId="38663" xr:uid="{00000000-0005-0000-0000-0000B22B0000}"/>
    <cellStyle name="Entrada 2 2 14 3 2 4" xfId="25887" xr:uid="{00000000-0005-0000-0000-0000B32B0000}"/>
    <cellStyle name="Entrada 2 2 14 3 2 5" xfId="17956" xr:uid="{00000000-0005-0000-0000-0000B42B0000}"/>
    <cellStyle name="Entrada 2 2 14 3 2 6" xfId="38661" xr:uid="{00000000-0005-0000-0000-0000B52B0000}"/>
    <cellStyle name="Entrada 2 2 14 3 3" xfId="4061" xr:uid="{00000000-0005-0000-0000-0000B62B0000}"/>
    <cellStyle name="Entrada 2 2 14 3 3 2" xfId="25890" xr:uid="{00000000-0005-0000-0000-0000B72B0000}"/>
    <cellStyle name="Entrada 2 2 14 3 3 3" xfId="17959" xr:uid="{00000000-0005-0000-0000-0000B82B0000}"/>
    <cellStyle name="Entrada 2 2 14 3 3 4" xfId="38664" xr:uid="{00000000-0005-0000-0000-0000B92B0000}"/>
    <cellStyle name="Entrada 2 2 14 3 4" xfId="4062" xr:uid="{00000000-0005-0000-0000-0000BA2B0000}"/>
    <cellStyle name="Entrada 2 2 14 3 4 2" xfId="25891" xr:uid="{00000000-0005-0000-0000-0000BB2B0000}"/>
    <cellStyle name="Entrada 2 2 14 3 4 3" xfId="17960" xr:uid="{00000000-0005-0000-0000-0000BC2B0000}"/>
    <cellStyle name="Entrada 2 2 14 3 4 4" xfId="38665" xr:uid="{00000000-0005-0000-0000-0000BD2B0000}"/>
    <cellStyle name="Entrada 2 2 14 3 5" xfId="25886" xr:uid="{00000000-0005-0000-0000-0000BE2B0000}"/>
    <cellStyle name="Entrada 2 2 14 3 6" xfId="17955" xr:uid="{00000000-0005-0000-0000-0000BF2B0000}"/>
    <cellStyle name="Entrada 2 2 14 3 7" xfId="38660" xr:uid="{00000000-0005-0000-0000-0000C02B0000}"/>
    <cellStyle name="Entrada 2 2 14 4" xfId="4063" xr:uid="{00000000-0005-0000-0000-0000C12B0000}"/>
    <cellStyle name="Entrada 2 2 14 4 2" xfId="25892" xr:uid="{00000000-0005-0000-0000-0000C22B0000}"/>
    <cellStyle name="Entrada 2 2 14 4 3" xfId="17961" xr:uid="{00000000-0005-0000-0000-0000C32B0000}"/>
    <cellStyle name="Entrada 2 2 14 4 4" xfId="38666" xr:uid="{00000000-0005-0000-0000-0000C42B0000}"/>
    <cellStyle name="Entrada 2 2 14 5" xfId="4064" xr:uid="{00000000-0005-0000-0000-0000C52B0000}"/>
    <cellStyle name="Entrada 2 2 14 5 2" xfId="25893" xr:uid="{00000000-0005-0000-0000-0000C62B0000}"/>
    <cellStyle name="Entrada 2 2 14 5 3" xfId="17962" xr:uid="{00000000-0005-0000-0000-0000C72B0000}"/>
    <cellStyle name="Entrada 2 2 14 5 4" xfId="38667" xr:uid="{00000000-0005-0000-0000-0000C82B0000}"/>
    <cellStyle name="Entrada 2 2 14 6" xfId="4065" xr:uid="{00000000-0005-0000-0000-0000C92B0000}"/>
    <cellStyle name="Entrada 2 2 14 6 2" xfId="25894" xr:uid="{00000000-0005-0000-0000-0000CA2B0000}"/>
    <cellStyle name="Entrada 2 2 14 6 3" xfId="17963" xr:uid="{00000000-0005-0000-0000-0000CB2B0000}"/>
    <cellStyle name="Entrada 2 2 14 6 4" xfId="38668" xr:uid="{00000000-0005-0000-0000-0000CC2B0000}"/>
    <cellStyle name="Entrada 2 2 14 7" xfId="4066" xr:uid="{00000000-0005-0000-0000-0000CD2B0000}"/>
    <cellStyle name="Entrada 2 2 14 7 2" xfId="25895" xr:uid="{00000000-0005-0000-0000-0000CE2B0000}"/>
    <cellStyle name="Entrada 2 2 14 7 3" xfId="17964" xr:uid="{00000000-0005-0000-0000-0000CF2B0000}"/>
    <cellStyle name="Entrada 2 2 14 7 4" xfId="38669" xr:uid="{00000000-0005-0000-0000-0000D02B0000}"/>
    <cellStyle name="Entrada 2 2 14 8" xfId="4067" xr:uid="{00000000-0005-0000-0000-0000D12B0000}"/>
    <cellStyle name="Entrada 2 2 14 8 2" xfId="25896" xr:uid="{00000000-0005-0000-0000-0000D22B0000}"/>
    <cellStyle name="Entrada 2 2 14 8 3" xfId="17965" xr:uid="{00000000-0005-0000-0000-0000D32B0000}"/>
    <cellStyle name="Entrada 2 2 14 8 4" xfId="38670" xr:uid="{00000000-0005-0000-0000-0000D42B0000}"/>
    <cellStyle name="Entrada 2 2 14 9" xfId="25879" xr:uid="{00000000-0005-0000-0000-0000D52B0000}"/>
    <cellStyle name="Entrada 2 2 15" xfId="4068" xr:uid="{00000000-0005-0000-0000-0000D62B0000}"/>
    <cellStyle name="Entrada 2 2 15 10" xfId="17966" xr:uid="{00000000-0005-0000-0000-0000D72B0000}"/>
    <cellStyle name="Entrada 2 2 15 11" xfId="38671" xr:uid="{00000000-0005-0000-0000-0000D82B0000}"/>
    <cellStyle name="Entrada 2 2 15 2" xfId="4069" xr:uid="{00000000-0005-0000-0000-0000D92B0000}"/>
    <cellStyle name="Entrada 2 2 15 2 2" xfId="4070" xr:uid="{00000000-0005-0000-0000-0000DA2B0000}"/>
    <cellStyle name="Entrada 2 2 15 2 2 2" xfId="4071" xr:uid="{00000000-0005-0000-0000-0000DB2B0000}"/>
    <cellStyle name="Entrada 2 2 15 2 2 2 2" xfId="25900" xr:uid="{00000000-0005-0000-0000-0000DC2B0000}"/>
    <cellStyle name="Entrada 2 2 15 2 2 2 3" xfId="17969" xr:uid="{00000000-0005-0000-0000-0000DD2B0000}"/>
    <cellStyle name="Entrada 2 2 15 2 2 2 4" xfId="38674" xr:uid="{00000000-0005-0000-0000-0000DE2B0000}"/>
    <cellStyle name="Entrada 2 2 15 2 2 3" xfId="4072" xr:uid="{00000000-0005-0000-0000-0000DF2B0000}"/>
    <cellStyle name="Entrada 2 2 15 2 2 3 2" xfId="25901" xr:uid="{00000000-0005-0000-0000-0000E02B0000}"/>
    <cellStyle name="Entrada 2 2 15 2 2 3 3" xfId="17970" xr:uid="{00000000-0005-0000-0000-0000E12B0000}"/>
    <cellStyle name="Entrada 2 2 15 2 2 3 4" xfId="38675" xr:uid="{00000000-0005-0000-0000-0000E22B0000}"/>
    <cellStyle name="Entrada 2 2 15 2 2 4" xfId="25899" xr:uid="{00000000-0005-0000-0000-0000E32B0000}"/>
    <cellStyle name="Entrada 2 2 15 2 2 5" xfId="17968" xr:uid="{00000000-0005-0000-0000-0000E42B0000}"/>
    <cellStyle name="Entrada 2 2 15 2 2 6" xfId="38673" xr:uid="{00000000-0005-0000-0000-0000E52B0000}"/>
    <cellStyle name="Entrada 2 2 15 2 3" xfId="4073" xr:uid="{00000000-0005-0000-0000-0000E62B0000}"/>
    <cellStyle name="Entrada 2 2 15 2 3 2" xfId="25902" xr:uid="{00000000-0005-0000-0000-0000E72B0000}"/>
    <cellStyle name="Entrada 2 2 15 2 3 3" xfId="17971" xr:uid="{00000000-0005-0000-0000-0000E82B0000}"/>
    <cellStyle name="Entrada 2 2 15 2 3 4" xfId="38676" xr:uid="{00000000-0005-0000-0000-0000E92B0000}"/>
    <cellStyle name="Entrada 2 2 15 2 4" xfId="4074" xr:uid="{00000000-0005-0000-0000-0000EA2B0000}"/>
    <cellStyle name="Entrada 2 2 15 2 4 2" xfId="25903" xr:uid="{00000000-0005-0000-0000-0000EB2B0000}"/>
    <cellStyle name="Entrada 2 2 15 2 4 3" xfId="17972" xr:uid="{00000000-0005-0000-0000-0000EC2B0000}"/>
    <cellStyle name="Entrada 2 2 15 2 4 4" xfId="38677" xr:uid="{00000000-0005-0000-0000-0000ED2B0000}"/>
    <cellStyle name="Entrada 2 2 15 2 5" xfId="25898" xr:uid="{00000000-0005-0000-0000-0000EE2B0000}"/>
    <cellStyle name="Entrada 2 2 15 2 6" xfId="17967" xr:uid="{00000000-0005-0000-0000-0000EF2B0000}"/>
    <cellStyle name="Entrada 2 2 15 2 7" xfId="38672" xr:uid="{00000000-0005-0000-0000-0000F02B0000}"/>
    <cellStyle name="Entrada 2 2 15 3" xfId="4075" xr:uid="{00000000-0005-0000-0000-0000F12B0000}"/>
    <cellStyle name="Entrada 2 2 15 3 2" xfId="4076" xr:uid="{00000000-0005-0000-0000-0000F22B0000}"/>
    <cellStyle name="Entrada 2 2 15 3 2 2" xfId="4077" xr:uid="{00000000-0005-0000-0000-0000F32B0000}"/>
    <cellStyle name="Entrada 2 2 15 3 2 2 2" xfId="25906" xr:uid="{00000000-0005-0000-0000-0000F42B0000}"/>
    <cellStyle name="Entrada 2 2 15 3 2 2 3" xfId="17975" xr:uid="{00000000-0005-0000-0000-0000F52B0000}"/>
    <cellStyle name="Entrada 2 2 15 3 2 2 4" xfId="38680" xr:uid="{00000000-0005-0000-0000-0000F62B0000}"/>
    <cellStyle name="Entrada 2 2 15 3 2 3" xfId="4078" xr:uid="{00000000-0005-0000-0000-0000F72B0000}"/>
    <cellStyle name="Entrada 2 2 15 3 2 3 2" xfId="25907" xr:uid="{00000000-0005-0000-0000-0000F82B0000}"/>
    <cellStyle name="Entrada 2 2 15 3 2 3 3" xfId="17976" xr:uid="{00000000-0005-0000-0000-0000F92B0000}"/>
    <cellStyle name="Entrada 2 2 15 3 2 3 4" xfId="38681" xr:uid="{00000000-0005-0000-0000-0000FA2B0000}"/>
    <cellStyle name="Entrada 2 2 15 3 2 4" xfId="25905" xr:uid="{00000000-0005-0000-0000-0000FB2B0000}"/>
    <cellStyle name="Entrada 2 2 15 3 2 5" xfId="17974" xr:uid="{00000000-0005-0000-0000-0000FC2B0000}"/>
    <cellStyle name="Entrada 2 2 15 3 2 6" xfId="38679" xr:uid="{00000000-0005-0000-0000-0000FD2B0000}"/>
    <cellStyle name="Entrada 2 2 15 3 3" xfId="4079" xr:uid="{00000000-0005-0000-0000-0000FE2B0000}"/>
    <cellStyle name="Entrada 2 2 15 3 3 2" xfId="25908" xr:uid="{00000000-0005-0000-0000-0000FF2B0000}"/>
    <cellStyle name="Entrada 2 2 15 3 3 3" xfId="17977" xr:uid="{00000000-0005-0000-0000-0000002C0000}"/>
    <cellStyle name="Entrada 2 2 15 3 3 4" xfId="38682" xr:uid="{00000000-0005-0000-0000-0000012C0000}"/>
    <cellStyle name="Entrada 2 2 15 3 4" xfId="4080" xr:uid="{00000000-0005-0000-0000-0000022C0000}"/>
    <cellStyle name="Entrada 2 2 15 3 4 2" xfId="25909" xr:uid="{00000000-0005-0000-0000-0000032C0000}"/>
    <cellStyle name="Entrada 2 2 15 3 4 3" xfId="17978" xr:uid="{00000000-0005-0000-0000-0000042C0000}"/>
    <cellStyle name="Entrada 2 2 15 3 4 4" xfId="38683" xr:uid="{00000000-0005-0000-0000-0000052C0000}"/>
    <cellStyle name="Entrada 2 2 15 3 5" xfId="25904" xr:uid="{00000000-0005-0000-0000-0000062C0000}"/>
    <cellStyle name="Entrada 2 2 15 3 6" xfId="17973" xr:uid="{00000000-0005-0000-0000-0000072C0000}"/>
    <cellStyle name="Entrada 2 2 15 3 7" xfId="38678" xr:uid="{00000000-0005-0000-0000-0000082C0000}"/>
    <cellStyle name="Entrada 2 2 15 4" xfId="4081" xr:uid="{00000000-0005-0000-0000-0000092C0000}"/>
    <cellStyle name="Entrada 2 2 15 4 2" xfId="25910" xr:uid="{00000000-0005-0000-0000-00000A2C0000}"/>
    <cellStyle name="Entrada 2 2 15 4 3" xfId="17979" xr:uid="{00000000-0005-0000-0000-00000B2C0000}"/>
    <cellStyle name="Entrada 2 2 15 4 4" xfId="38684" xr:uid="{00000000-0005-0000-0000-00000C2C0000}"/>
    <cellStyle name="Entrada 2 2 15 5" xfId="4082" xr:uid="{00000000-0005-0000-0000-00000D2C0000}"/>
    <cellStyle name="Entrada 2 2 15 5 2" xfId="25911" xr:uid="{00000000-0005-0000-0000-00000E2C0000}"/>
    <cellStyle name="Entrada 2 2 15 5 3" xfId="17980" xr:uid="{00000000-0005-0000-0000-00000F2C0000}"/>
    <cellStyle name="Entrada 2 2 15 5 4" xfId="38685" xr:uid="{00000000-0005-0000-0000-0000102C0000}"/>
    <cellStyle name="Entrada 2 2 15 6" xfId="4083" xr:uid="{00000000-0005-0000-0000-0000112C0000}"/>
    <cellStyle name="Entrada 2 2 15 6 2" xfId="25912" xr:uid="{00000000-0005-0000-0000-0000122C0000}"/>
    <cellStyle name="Entrada 2 2 15 6 3" xfId="17981" xr:uid="{00000000-0005-0000-0000-0000132C0000}"/>
    <cellStyle name="Entrada 2 2 15 6 4" xfId="38686" xr:uid="{00000000-0005-0000-0000-0000142C0000}"/>
    <cellStyle name="Entrada 2 2 15 7" xfId="4084" xr:uid="{00000000-0005-0000-0000-0000152C0000}"/>
    <cellStyle name="Entrada 2 2 15 7 2" xfId="25913" xr:uid="{00000000-0005-0000-0000-0000162C0000}"/>
    <cellStyle name="Entrada 2 2 15 7 3" xfId="17982" xr:uid="{00000000-0005-0000-0000-0000172C0000}"/>
    <cellStyle name="Entrada 2 2 15 7 4" xfId="38687" xr:uid="{00000000-0005-0000-0000-0000182C0000}"/>
    <cellStyle name="Entrada 2 2 15 8" xfId="4085" xr:uid="{00000000-0005-0000-0000-0000192C0000}"/>
    <cellStyle name="Entrada 2 2 15 8 2" xfId="25914" xr:uid="{00000000-0005-0000-0000-00001A2C0000}"/>
    <cellStyle name="Entrada 2 2 15 8 3" xfId="17983" xr:uid="{00000000-0005-0000-0000-00001B2C0000}"/>
    <cellStyle name="Entrada 2 2 15 8 4" xfId="38688" xr:uid="{00000000-0005-0000-0000-00001C2C0000}"/>
    <cellStyle name="Entrada 2 2 15 9" xfId="25897" xr:uid="{00000000-0005-0000-0000-00001D2C0000}"/>
    <cellStyle name="Entrada 2 2 16" xfId="4086" xr:uid="{00000000-0005-0000-0000-00001E2C0000}"/>
    <cellStyle name="Entrada 2 2 16 10" xfId="17984" xr:uid="{00000000-0005-0000-0000-00001F2C0000}"/>
    <cellStyle name="Entrada 2 2 16 11" xfId="38689" xr:uid="{00000000-0005-0000-0000-0000202C0000}"/>
    <cellStyle name="Entrada 2 2 16 2" xfId="4087" xr:uid="{00000000-0005-0000-0000-0000212C0000}"/>
    <cellStyle name="Entrada 2 2 16 2 2" xfId="4088" xr:uid="{00000000-0005-0000-0000-0000222C0000}"/>
    <cellStyle name="Entrada 2 2 16 2 2 2" xfId="4089" xr:uid="{00000000-0005-0000-0000-0000232C0000}"/>
    <cellStyle name="Entrada 2 2 16 2 2 2 2" xfId="25918" xr:uid="{00000000-0005-0000-0000-0000242C0000}"/>
    <cellStyle name="Entrada 2 2 16 2 2 2 3" xfId="17987" xr:uid="{00000000-0005-0000-0000-0000252C0000}"/>
    <cellStyle name="Entrada 2 2 16 2 2 2 4" xfId="38692" xr:uid="{00000000-0005-0000-0000-0000262C0000}"/>
    <cellStyle name="Entrada 2 2 16 2 2 3" xfId="4090" xr:uid="{00000000-0005-0000-0000-0000272C0000}"/>
    <cellStyle name="Entrada 2 2 16 2 2 3 2" xfId="25919" xr:uid="{00000000-0005-0000-0000-0000282C0000}"/>
    <cellStyle name="Entrada 2 2 16 2 2 3 3" xfId="17988" xr:uid="{00000000-0005-0000-0000-0000292C0000}"/>
    <cellStyle name="Entrada 2 2 16 2 2 3 4" xfId="38693" xr:uid="{00000000-0005-0000-0000-00002A2C0000}"/>
    <cellStyle name="Entrada 2 2 16 2 2 4" xfId="25917" xr:uid="{00000000-0005-0000-0000-00002B2C0000}"/>
    <cellStyle name="Entrada 2 2 16 2 2 5" xfId="17986" xr:uid="{00000000-0005-0000-0000-00002C2C0000}"/>
    <cellStyle name="Entrada 2 2 16 2 2 6" xfId="38691" xr:uid="{00000000-0005-0000-0000-00002D2C0000}"/>
    <cellStyle name="Entrada 2 2 16 2 3" xfId="4091" xr:uid="{00000000-0005-0000-0000-00002E2C0000}"/>
    <cellStyle name="Entrada 2 2 16 2 3 2" xfId="25920" xr:uid="{00000000-0005-0000-0000-00002F2C0000}"/>
    <cellStyle name="Entrada 2 2 16 2 3 3" xfId="17989" xr:uid="{00000000-0005-0000-0000-0000302C0000}"/>
    <cellStyle name="Entrada 2 2 16 2 3 4" xfId="38694" xr:uid="{00000000-0005-0000-0000-0000312C0000}"/>
    <cellStyle name="Entrada 2 2 16 2 4" xfId="4092" xr:uid="{00000000-0005-0000-0000-0000322C0000}"/>
    <cellStyle name="Entrada 2 2 16 2 4 2" xfId="25921" xr:uid="{00000000-0005-0000-0000-0000332C0000}"/>
    <cellStyle name="Entrada 2 2 16 2 4 3" xfId="17990" xr:uid="{00000000-0005-0000-0000-0000342C0000}"/>
    <cellStyle name="Entrada 2 2 16 2 4 4" xfId="38695" xr:uid="{00000000-0005-0000-0000-0000352C0000}"/>
    <cellStyle name="Entrada 2 2 16 2 5" xfId="25916" xr:uid="{00000000-0005-0000-0000-0000362C0000}"/>
    <cellStyle name="Entrada 2 2 16 2 6" xfId="17985" xr:uid="{00000000-0005-0000-0000-0000372C0000}"/>
    <cellStyle name="Entrada 2 2 16 2 7" xfId="38690" xr:uid="{00000000-0005-0000-0000-0000382C0000}"/>
    <cellStyle name="Entrada 2 2 16 3" xfId="4093" xr:uid="{00000000-0005-0000-0000-0000392C0000}"/>
    <cellStyle name="Entrada 2 2 16 3 2" xfId="4094" xr:uid="{00000000-0005-0000-0000-00003A2C0000}"/>
    <cellStyle name="Entrada 2 2 16 3 2 2" xfId="4095" xr:uid="{00000000-0005-0000-0000-00003B2C0000}"/>
    <cellStyle name="Entrada 2 2 16 3 2 2 2" xfId="25924" xr:uid="{00000000-0005-0000-0000-00003C2C0000}"/>
    <cellStyle name="Entrada 2 2 16 3 2 2 3" xfId="17993" xr:uid="{00000000-0005-0000-0000-00003D2C0000}"/>
    <cellStyle name="Entrada 2 2 16 3 2 2 4" xfId="38698" xr:uid="{00000000-0005-0000-0000-00003E2C0000}"/>
    <cellStyle name="Entrada 2 2 16 3 2 3" xfId="4096" xr:uid="{00000000-0005-0000-0000-00003F2C0000}"/>
    <cellStyle name="Entrada 2 2 16 3 2 3 2" xfId="25925" xr:uid="{00000000-0005-0000-0000-0000402C0000}"/>
    <cellStyle name="Entrada 2 2 16 3 2 3 3" xfId="17994" xr:uid="{00000000-0005-0000-0000-0000412C0000}"/>
    <cellStyle name="Entrada 2 2 16 3 2 3 4" xfId="38699" xr:uid="{00000000-0005-0000-0000-0000422C0000}"/>
    <cellStyle name="Entrada 2 2 16 3 2 4" xfId="25923" xr:uid="{00000000-0005-0000-0000-0000432C0000}"/>
    <cellStyle name="Entrada 2 2 16 3 2 5" xfId="17992" xr:uid="{00000000-0005-0000-0000-0000442C0000}"/>
    <cellStyle name="Entrada 2 2 16 3 2 6" xfId="38697" xr:uid="{00000000-0005-0000-0000-0000452C0000}"/>
    <cellStyle name="Entrada 2 2 16 3 3" xfId="4097" xr:uid="{00000000-0005-0000-0000-0000462C0000}"/>
    <cellStyle name="Entrada 2 2 16 3 3 2" xfId="25926" xr:uid="{00000000-0005-0000-0000-0000472C0000}"/>
    <cellStyle name="Entrada 2 2 16 3 3 3" xfId="17995" xr:uid="{00000000-0005-0000-0000-0000482C0000}"/>
    <cellStyle name="Entrada 2 2 16 3 3 4" xfId="38700" xr:uid="{00000000-0005-0000-0000-0000492C0000}"/>
    <cellStyle name="Entrada 2 2 16 3 4" xfId="4098" xr:uid="{00000000-0005-0000-0000-00004A2C0000}"/>
    <cellStyle name="Entrada 2 2 16 3 4 2" xfId="25927" xr:uid="{00000000-0005-0000-0000-00004B2C0000}"/>
    <cellStyle name="Entrada 2 2 16 3 4 3" xfId="17996" xr:uid="{00000000-0005-0000-0000-00004C2C0000}"/>
    <cellStyle name="Entrada 2 2 16 3 4 4" xfId="38701" xr:uid="{00000000-0005-0000-0000-00004D2C0000}"/>
    <cellStyle name="Entrada 2 2 16 3 5" xfId="25922" xr:uid="{00000000-0005-0000-0000-00004E2C0000}"/>
    <cellStyle name="Entrada 2 2 16 3 6" xfId="17991" xr:uid="{00000000-0005-0000-0000-00004F2C0000}"/>
    <cellStyle name="Entrada 2 2 16 3 7" xfId="38696" xr:uid="{00000000-0005-0000-0000-0000502C0000}"/>
    <cellStyle name="Entrada 2 2 16 4" xfId="4099" xr:uid="{00000000-0005-0000-0000-0000512C0000}"/>
    <cellStyle name="Entrada 2 2 16 4 2" xfId="25928" xr:uid="{00000000-0005-0000-0000-0000522C0000}"/>
    <cellStyle name="Entrada 2 2 16 4 3" xfId="17997" xr:uid="{00000000-0005-0000-0000-0000532C0000}"/>
    <cellStyle name="Entrada 2 2 16 4 4" xfId="38702" xr:uid="{00000000-0005-0000-0000-0000542C0000}"/>
    <cellStyle name="Entrada 2 2 16 5" xfId="4100" xr:uid="{00000000-0005-0000-0000-0000552C0000}"/>
    <cellStyle name="Entrada 2 2 16 5 2" xfId="25929" xr:uid="{00000000-0005-0000-0000-0000562C0000}"/>
    <cellStyle name="Entrada 2 2 16 5 3" xfId="17998" xr:uid="{00000000-0005-0000-0000-0000572C0000}"/>
    <cellStyle name="Entrada 2 2 16 5 4" xfId="38703" xr:uid="{00000000-0005-0000-0000-0000582C0000}"/>
    <cellStyle name="Entrada 2 2 16 6" xfId="4101" xr:uid="{00000000-0005-0000-0000-0000592C0000}"/>
    <cellStyle name="Entrada 2 2 16 6 2" xfId="25930" xr:uid="{00000000-0005-0000-0000-00005A2C0000}"/>
    <cellStyle name="Entrada 2 2 16 6 3" xfId="17999" xr:uid="{00000000-0005-0000-0000-00005B2C0000}"/>
    <cellStyle name="Entrada 2 2 16 6 4" xfId="38704" xr:uid="{00000000-0005-0000-0000-00005C2C0000}"/>
    <cellStyle name="Entrada 2 2 16 7" xfId="4102" xr:uid="{00000000-0005-0000-0000-00005D2C0000}"/>
    <cellStyle name="Entrada 2 2 16 7 2" xfId="25931" xr:uid="{00000000-0005-0000-0000-00005E2C0000}"/>
    <cellStyle name="Entrada 2 2 16 7 3" xfId="18000" xr:uid="{00000000-0005-0000-0000-00005F2C0000}"/>
    <cellStyle name="Entrada 2 2 16 7 4" xfId="38705" xr:uid="{00000000-0005-0000-0000-0000602C0000}"/>
    <cellStyle name="Entrada 2 2 16 8" xfId="4103" xr:uid="{00000000-0005-0000-0000-0000612C0000}"/>
    <cellStyle name="Entrada 2 2 16 8 2" xfId="25932" xr:uid="{00000000-0005-0000-0000-0000622C0000}"/>
    <cellStyle name="Entrada 2 2 16 8 3" xfId="18001" xr:uid="{00000000-0005-0000-0000-0000632C0000}"/>
    <cellStyle name="Entrada 2 2 16 8 4" xfId="38706" xr:uid="{00000000-0005-0000-0000-0000642C0000}"/>
    <cellStyle name="Entrada 2 2 16 9" xfId="25915" xr:uid="{00000000-0005-0000-0000-0000652C0000}"/>
    <cellStyle name="Entrada 2 2 17" xfId="4104" xr:uid="{00000000-0005-0000-0000-0000662C0000}"/>
    <cellStyle name="Entrada 2 2 17 2" xfId="4105" xr:uid="{00000000-0005-0000-0000-0000672C0000}"/>
    <cellStyle name="Entrada 2 2 17 2 2" xfId="4106" xr:uid="{00000000-0005-0000-0000-0000682C0000}"/>
    <cellStyle name="Entrada 2 2 17 2 2 2" xfId="25935" xr:uid="{00000000-0005-0000-0000-0000692C0000}"/>
    <cellStyle name="Entrada 2 2 17 2 2 3" xfId="18004" xr:uid="{00000000-0005-0000-0000-00006A2C0000}"/>
    <cellStyle name="Entrada 2 2 17 2 2 4" xfId="38709" xr:uid="{00000000-0005-0000-0000-00006B2C0000}"/>
    <cellStyle name="Entrada 2 2 17 2 3" xfId="4107" xr:uid="{00000000-0005-0000-0000-00006C2C0000}"/>
    <cellStyle name="Entrada 2 2 17 2 3 2" xfId="25936" xr:uid="{00000000-0005-0000-0000-00006D2C0000}"/>
    <cellStyle name="Entrada 2 2 17 2 3 3" xfId="18005" xr:uid="{00000000-0005-0000-0000-00006E2C0000}"/>
    <cellStyle name="Entrada 2 2 17 2 3 4" xfId="38710" xr:uid="{00000000-0005-0000-0000-00006F2C0000}"/>
    <cellStyle name="Entrada 2 2 17 2 4" xfId="25934" xr:uid="{00000000-0005-0000-0000-0000702C0000}"/>
    <cellStyle name="Entrada 2 2 17 2 5" xfId="18003" xr:uid="{00000000-0005-0000-0000-0000712C0000}"/>
    <cellStyle name="Entrada 2 2 17 2 6" xfId="38708" xr:uid="{00000000-0005-0000-0000-0000722C0000}"/>
    <cellStyle name="Entrada 2 2 17 3" xfId="4108" xr:uid="{00000000-0005-0000-0000-0000732C0000}"/>
    <cellStyle name="Entrada 2 2 17 3 2" xfId="25937" xr:uid="{00000000-0005-0000-0000-0000742C0000}"/>
    <cellStyle name="Entrada 2 2 17 3 3" xfId="18006" xr:uid="{00000000-0005-0000-0000-0000752C0000}"/>
    <cellStyle name="Entrada 2 2 17 3 4" xfId="38711" xr:uid="{00000000-0005-0000-0000-0000762C0000}"/>
    <cellStyle name="Entrada 2 2 17 4" xfId="4109" xr:uid="{00000000-0005-0000-0000-0000772C0000}"/>
    <cellStyle name="Entrada 2 2 17 4 2" xfId="25938" xr:uid="{00000000-0005-0000-0000-0000782C0000}"/>
    <cellStyle name="Entrada 2 2 17 4 3" xfId="18007" xr:uid="{00000000-0005-0000-0000-0000792C0000}"/>
    <cellStyle name="Entrada 2 2 17 4 4" xfId="38712" xr:uid="{00000000-0005-0000-0000-00007A2C0000}"/>
    <cellStyle name="Entrada 2 2 17 5" xfId="25933" xr:uid="{00000000-0005-0000-0000-00007B2C0000}"/>
    <cellStyle name="Entrada 2 2 17 6" xfId="18002" xr:uid="{00000000-0005-0000-0000-00007C2C0000}"/>
    <cellStyle name="Entrada 2 2 17 7" xfId="38707" xr:uid="{00000000-0005-0000-0000-00007D2C0000}"/>
    <cellStyle name="Entrada 2 2 18" xfId="4110" xr:uid="{00000000-0005-0000-0000-00007E2C0000}"/>
    <cellStyle name="Entrada 2 2 18 2" xfId="4111" xr:uid="{00000000-0005-0000-0000-00007F2C0000}"/>
    <cellStyle name="Entrada 2 2 18 2 2" xfId="4112" xr:uid="{00000000-0005-0000-0000-0000802C0000}"/>
    <cellStyle name="Entrada 2 2 18 2 2 2" xfId="25941" xr:uid="{00000000-0005-0000-0000-0000812C0000}"/>
    <cellStyle name="Entrada 2 2 18 2 2 3" xfId="18010" xr:uid="{00000000-0005-0000-0000-0000822C0000}"/>
    <cellStyle name="Entrada 2 2 18 2 2 4" xfId="38715" xr:uid="{00000000-0005-0000-0000-0000832C0000}"/>
    <cellStyle name="Entrada 2 2 18 2 3" xfId="4113" xr:uid="{00000000-0005-0000-0000-0000842C0000}"/>
    <cellStyle name="Entrada 2 2 18 2 3 2" xfId="25942" xr:uid="{00000000-0005-0000-0000-0000852C0000}"/>
    <cellStyle name="Entrada 2 2 18 2 3 3" xfId="18011" xr:uid="{00000000-0005-0000-0000-0000862C0000}"/>
    <cellStyle name="Entrada 2 2 18 2 3 4" xfId="38716" xr:uid="{00000000-0005-0000-0000-0000872C0000}"/>
    <cellStyle name="Entrada 2 2 18 2 4" xfId="25940" xr:uid="{00000000-0005-0000-0000-0000882C0000}"/>
    <cellStyle name="Entrada 2 2 18 2 5" xfId="18009" xr:uid="{00000000-0005-0000-0000-0000892C0000}"/>
    <cellStyle name="Entrada 2 2 18 2 6" xfId="38714" xr:uid="{00000000-0005-0000-0000-00008A2C0000}"/>
    <cellStyle name="Entrada 2 2 18 3" xfId="4114" xr:uid="{00000000-0005-0000-0000-00008B2C0000}"/>
    <cellStyle name="Entrada 2 2 18 3 2" xfId="25943" xr:uid="{00000000-0005-0000-0000-00008C2C0000}"/>
    <cellStyle name="Entrada 2 2 18 3 3" xfId="18012" xr:uid="{00000000-0005-0000-0000-00008D2C0000}"/>
    <cellStyle name="Entrada 2 2 18 3 4" xfId="38717" xr:uid="{00000000-0005-0000-0000-00008E2C0000}"/>
    <cellStyle name="Entrada 2 2 18 4" xfId="4115" xr:uid="{00000000-0005-0000-0000-00008F2C0000}"/>
    <cellStyle name="Entrada 2 2 18 4 2" xfId="25944" xr:uid="{00000000-0005-0000-0000-0000902C0000}"/>
    <cellStyle name="Entrada 2 2 18 4 3" xfId="18013" xr:uid="{00000000-0005-0000-0000-0000912C0000}"/>
    <cellStyle name="Entrada 2 2 18 4 4" xfId="38718" xr:uid="{00000000-0005-0000-0000-0000922C0000}"/>
    <cellStyle name="Entrada 2 2 18 5" xfId="25939" xr:uid="{00000000-0005-0000-0000-0000932C0000}"/>
    <cellStyle name="Entrada 2 2 18 6" xfId="18008" xr:uid="{00000000-0005-0000-0000-0000942C0000}"/>
    <cellStyle name="Entrada 2 2 18 7" xfId="38713" xr:uid="{00000000-0005-0000-0000-0000952C0000}"/>
    <cellStyle name="Entrada 2 2 19" xfId="4116" xr:uid="{00000000-0005-0000-0000-0000962C0000}"/>
    <cellStyle name="Entrada 2 2 19 2" xfId="4117" xr:uid="{00000000-0005-0000-0000-0000972C0000}"/>
    <cellStyle name="Entrada 2 2 19 2 2" xfId="25946" xr:uid="{00000000-0005-0000-0000-0000982C0000}"/>
    <cellStyle name="Entrada 2 2 19 2 3" xfId="18015" xr:uid="{00000000-0005-0000-0000-0000992C0000}"/>
    <cellStyle name="Entrada 2 2 19 2 4" xfId="38720" xr:uid="{00000000-0005-0000-0000-00009A2C0000}"/>
    <cellStyle name="Entrada 2 2 19 3" xfId="4118" xr:uid="{00000000-0005-0000-0000-00009B2C0000}"/>
    <cellStyle name="Entrada 2 2 19 3 2" xfId="25947" xr:uid="{00000000-0005-0000-0000-00009C2C0000}"/>
    <cellStyle name="Entrada 2 2 19 3 3" xfId="18016" xr:uid="{00000000-0005-0000-0000-00009D2C0000}"/>
    <cellStyle name="Entrada 2 2 19 3 4" xfId="38721" xr:uid="{00000000-0005-0000-0000-00009E2C0000}"/>
    <cellStyle name="Entrada 2 2 19 4" xfId="25945" xr:uid="{00000000-0005-0000-0000-00009F2C0000}"/>
    <cellStyle name="Entrada 2 2 19 5" xfId="18014" xr:uid="{00000000-0005-0000-0000-0000A02C0000}"/>
    <cellStyle name="Entrada 2 2 19 6" xfId="38719" xr:uid="{00000000-0005-0000-0000-0000A12C0000}"/>
    <cellStyle name="Entrada 2 2 2" xfId="206" xr:uid="{00000000-0005-0000-0000-0000A22C0000}"/>
    <cellStyle name="Entrada 2 2 2 10" xfId="16512" xr:uid="{00000000-0005-0000-0000-0000A32C0000}"/>
    <cellStyle name="Entrada 2 2 2 10 2" xfId="45431" xr:uid="{00000000-0005-0000-0000-0000A42C0000}"/>
    <cellStyle name="Entrada 2 2 2 11" xfId="11059" xr:uid="{00000000-0005-0000-0000-0000A52C0000}"/>
    <cellStyle name="Entrada 2 2 2 12" xfId="35366" xr:uid="{00000000-0005-0000-0000-0000A62C0000}"/>
    <cellStyle name="Entrada 2 2 2 2" xfId="207" xr:uid="{00000000-0005-0000-0000-0000A72C0000}"/>
    <cellStyle name="Entrada 2 2 2 2 10" xfId="35367" xr:uid="{00000000-0005-0000-0000-0000A82C0000}"/>
    <cellStyle name="Entrada 2 2 2 2 2" xfId="4119" xr:uid="{00000000-0005-0000-0000-0000A92C0000}"/>
    <cellStyle name="Entrada 2 2 2 2 2 2" xfId="4120" xr:uid="{00000000-0005-0000-0000-0000AA2C0000}"/>
    <cellStyle name="Entrada 2 2 2 2 2 2 2" xfId="4121" xr:uid="{00000000-0005-0000-0000-0000AB2C0000}"/>
    <cellStyle name="Entrada 2 2 2 2 2 2 2 2" xfId="25950" xr:uid="{00000000-0005-0000-0000-0000AC2C0000}"/>
    <cellStyle name="Entrada 2 2 2 2 2 2 2 3" xfId="18019" xr:uid="{00000000-0005-0000-0000-0000AD2C0000}"/>
    <cellStyle name="Entrada 2 2 2 2 2 2 2 4" xfId="38724" xr:uid="{00000000-0005-0000-0000-0000AE2C0000}"/>
    <cellStyle name="Entrada 2 2 2 2 2 2 3" xfId="4122" xr:uid="{00000000-0005-0000-0000-0000AF2C0000}"/>
    <cellStyle name="Entrada 2 2 2 2 2 2 3 2" xfId="25951" xr:uid="{00000000-0005-0000-0000-0000B02C0000}"/>
    <cellStyle name="Entrada 2 2 2 2 2 2 3 3" xfId="18020" xr:uid="{00000000-0005-0000-0000-0000B12C0000}"/>
    <cellStyle name="Entrada 2 2 2 2 2 2 3 4" xfId="38725" xr:uid="{00000000-0005-0000-0000-0000B22C0000}"/>
    <cellStyle name="Entrada 2 2 2 2 2 2 4" xfId="18018" xr:uid="{00000000-0005-0000-0000-0000B32C0000}"/>
    <cellStyle name="Entrada 2 2 2 2 2 2 5" xfId="25949" xr:uid="{00000000-0005-0000-0000-0000B42C0000}"/>
    <cellStyle name="Entrada 2 2 2 2 2 2 6" xfId="12351" xr:uid="{00000000-0005-0000-0000-0000B52C0000}"/>
    <cellStyle name="Entrada 2 2 2 2 2 2 7" xfId="38723" xr:uid="{00000000-0005-0000-0000-0000B62C0000}"/>
    <cellStyle name="Entrada 2 2 2 2 2 3" xfId="4123" xr:uid="{00000000-0005-0000-0000-0000B72C0000}"/>
    <cellStyle name="Entrada 2 2 2 2 2 3 2" xfId="18021" xr:uid="{00000000-0005-0000-0000-0000B82C0000}"/>
    <cellStyle name="Entrada 2 2 2 2 2 3 3" xfId="25952" xr:uid="{00000000-0005-0000-0000-0000B92C0000}"/>
    <cellStyle name="Entrada 2 2 2 2 2 3 4" xfId="12352" xr:uid="{00000000-0005-0000-0000-0000BA2C0000}"/>
    <cellStyle name="Entrada 2 2 2 2 2 3 5" xfId="38726" xr:uid="{00000000-0005-0000-0000-0000BB2C0000}"/>
    <cellStyle name="Entrada 2 2 2 2 2 4" xfId="4124" xr:uid="{00000000-0005-0000-0000-0000BC2C0000}"/>
    <cellStyle name="Entrada 2 2 2 2 2 4 2" xfId="18022" xr:uid="{00000000-0005-0000-0000-0000BD2C0000}"/>
    <cellStyle name="Entrada 2 2 2 2 2 4 3" xfId="25953" xr:uid="{00000000-0005-0000-0000-0000BE2C0000}"/>
    <cellStyle name="Entrada 2 2 2 2 2 4 4" xfId="12353" xr:uid="{00000000-0005-0000-0000-0000BF2C0000}"/>
    <cellStyle name="Entrada 2 2 2 2 2 4 5" xfId="38727" xr:uid="{00000000-0005-0000-0000-0000C02C0000}"/>
    <cellStyle name="Entrada 2 2 2 2 2 5" xfId="18017" xr:uid="{00000000-0005-0000-0000-0000C12C0000}"/>
    <cellStyle name="Entrada 2 2 2 2 2 6" xfId="25948" xr:uid="{00000000-0005-0000-0000-0000C22C0000}"/>
    <cellStyle name="Entrada 2 2 2 2 2 7" xfId="12350" xr:uid="{00000000-0005-0000-0000-0000C32C0000}"/>
    <cellStyle name="Entrada 2 2 2 2 2 8" xfId="38722" xr:uid="{00000000-0005-0000-0000-0000C42C0000}"/>
    <cellStyle name="Entrada 2 2 2 2 3" xfId="4125" xr:uid="{00000000-0005-0000-0000-0000C52C0000}"/>
    <cellStyle name="Entrada 2 2 2 2 3 2" xfId="4126" xr:uid="{00000000-0005-0000-0000-0000C62C0000}"/>
    <cellStyle name="Entrada 2 2 2 2 3 2 2" xfId="4127" xr:uid="{00000000-0005-0000-0000-0000C72C0000}"/>
    <cellStyle name="Entrada 2 2 2 2 3 2 2 2" xfId="25956" xr:uid="{00000000-0005-0000-0000-0000C82C0000}"/>
    <cellStyle name="Entrada 2 2 2 2 3 2 2 3" xfId="18023" xr:uid="{00000000-0005-0000-0000-0000C92C0000}"/>
    <cellStyle name="Entrada 2 2 2 2 3 2 2 4" xfId="38730" xr:uid="{00000000-0005-0000-0000-0000CA2C0000}"/>
    <cellStyle name="Entrada 2 2 2 2 3 2 3" xfId="4128" xr:uid="{00000000-0005-0000-0000-0000CB2C0000}"/>
    <cellStyle name="Entrada 2 2 2 2 3 2 3 2" xfId="25957" xr:uid="{00000000-0005-0000-0000-0000CC2C0000}"/>
    <cellStyle name="Entrada 2 2 2 2 3 2 3 3" xfId="18024" xr:uid="{00000000-0005-0000-0000-0000CD2C0000}"/>
    <cellStyle name="Entrada 2 2 2 2 3 2 3 4" xfId="38731" xr:uid="{00000000-0005-0000-0000-0000CE2C0000}"/>
    <cellStyle name="Entrada 2 2 2 2 3 2 4" xfId="25955" xr:uid="{00000000-0005-0000-0000-0000CF2C0000}"/>
    <cellStyle name="Entrada 2 2 2 2 3 2 5" xfId="12355" xr:uid="{00000000-0005-0000-0000-0000D02C0000}"/>
    <cellStyle name="Entrada 2 2 2 2 3 2 6" xfId="38729" xr:uid="{00000000-0005-0000-0000-0000D12C0000}"/>
    <cellStyle name="Entrada 2 2 2 2 3 3" xfId="4129" xr:uid="{00000000-0005-0000-0000-0000D22C0000}"/>
    <cellStyle name="Entrada 2 2 2 2 3 3 2" xfId="25958" xr:uid="{00000000-0005-0000-0000-0000D32C0000}"/>
    <cellStyle name="Entrada 2 2 2 2 3 3 3" xfId="12356" xr:uid="{00000000-0005-0000-0000-0000D42C0000}"/>
    <cellStyle name="Entrada 2 2 2 2 3 3 4" xfId="38732" xr:uid="{00000000-0005-0000-0000-0000D52C0000}"/>
    <cellStyle name="Entrada 2 2 2 2 3 4" xfId="4130" xr:uid="{00000000-0005-0000-0000-0000D62C0000}"/>
    <cellStyle name="Entrada 2 2 2 2 3 4 2" xfId="25959" xr:uid="{00000000-0005-0000-0000-0000D72C0000}"/>
    <cellStyle name="Entrada 2 2 2 2 3 4 3" xfId="12357" xr:uid="{00000000-0005-0000-0000-0000D82C0000}"/>
    <cellStyle name="Entrada 2 2 2 2 3 4 4" xfId="38733" xr:uid="{00000000-0005-0000-0000-0000D92C0000}"/>
    <cellStyle name="Entrada 2 2 2 2 3 5" xfId="25954" xr:uid="{00000000-0005-0000-0000-0000DA2C0000}"/>
    <cellStyle name="Entrada 2 2 2 2 3 6" xfId="12354" xr:uid="{00000000-0005-0000-0000-0000DB2C0000}"/>
    <cellStyle name="Entrada 2 2 2 2 3 7" xfId="38728" xr:uid="{00000000-0005-0000-0000-0000DC2C0000}"/>
    <cellStyle name="Entrada 2 2 2 2 4" xfId="4131" xr:uid="{00000000-0005-0000-0000-0000DD2C0000}"/>
    <cellStyle name="Entrada 2 2 2 2 4 2" xfId="4132" xr:uid="{00000000-0005-0000-0000-0000DE2C0000}"/>
    <cellStyle name="Entrada 2 2 2 2 4 2 2" xfId="25961" xr:uid="{00000000-0005-0000-0000-0000DF2C0000}"/>
    <cellStyle name="Entrada 2 2 2 2 4 2 3" xfId="18025" xr:uid="{00000000-0005-0000-0000-0000E02C0000}"/>
    <cellStyle name="Entrada 2 2 2 2 4 2 4" xfId="38735" xr:uid="{00000000-0005-0000-0000-0000E12C0000}"/>
    <cellStyle name="Entrada 2 2 2 2 4 3" xfId="4133" xr:uid="{00000000-0005-0000-0000-0000E22C0000}"/>
    <cellStyle name="Entrada 2 2 2 2 4 3 2" xfId="25962" xr:uid="{00000000-0005-0000-0000-0000E32C0000}"/>
    <cellStyle name="Entrada 2 2 2 2 4 3 3" xfId="18026" xr:uid="{00000000-0005-0000-0000-0000E42C0000}"/>
    <cellStyle name="Entrada 2 2 2 2 4 3 4" xfId="38736" xr:uid="{00000000-0005-0000-0000-0000E52C0000}"/>
    <cellStyle name="Entrada 2 2 2 2 4 4" xfId="25960" xr:uid="{00000000-0005-0000-0000-0000E62C0000}"/>
    <cellStyle name="Entrada 2 2 2 2 4 5" xfId="12358" xr:uid="{00000000-0005-0000-0000-0000E72C0000}"/>
    <cellStyle name="Entrada 2 2 2 2 4 6" xfId="38734" xr:uid="{00000000-0005-0000-0000-0000E82C0000}"/>
    <cellStyle name="Entrada 2 2 2 2 5" xfId="4134" xr:uid="{00000000-0005-0000-0000-0000E92C0000}"/>
    <cellStyle name="Entrada 2 2 2 2 5 2" xfId="4135" xr:uid="{00000000-0005-0000-0000-0000EA2C0000}"/>
    <cellStyle name="Entrada 2 2 2 2 5 2 2" xfId="25964" xr:uid="{00000000-0005-0000-0000-0000EB2C0000}"/>
    <cellStyle name="Entrada 2 2 2 2 5 2 3" xfId="18028" xr:uid="{00000000-0005-0000-0000-0000EC2C0000}"/>
    <cellStyle name="Entrada 2 2 2 2 5 2 4" xfId="38738" xr:uid="{00000000-0005-0000-0000-0000ED2C0000}"/>
    <cellStyle name="Entrada 2 2 2 2 5 3" xfId="4136" xr:uid="{00000000-0005-0000-0000-0000EE2C0000}"/>
    <cellStyle name="Entrada 2 2 2 2 5 3 2" xfId="25965" xr:uid="{00000000-0005-0000-0000-0000EF2C0000}"/>
    <cellStyle name="Entrada 2 2 2 2 5 3 3" xfId="18029" xr:uid="{00000000-0005-0000-0000-0000F02C0000}"/>
    <cellStyle name="Entrada 2 2 2 2 5 3 4" xfId="38739" xr:uid="{00000000-0005-0000-0000-0000F12C0000}"/>
    <cellStyle name="Entrada 2 2 2 2 5 4" xfId="25963" xr:uid="{00000000-0005-0000-0000-0000F22C0000}"/>
    <cellStyle name="Entrada 2 2 2 2 5 5" xfId="18027" xr:uid="{00000000-0005-0000-0000-0000F32C0000}"/>
    <cellStyle name="Entrada 2 2 2 2 5 6" xfId="38737" xr:uid="{00000000-0005-0000-0000-0000F42C0000}"/>
    <cellStyle name="Entrada 2 2 2 2 6" xfId="4137" xr:uid="{00000000-0005-0000-0000-0000F52C0000}"/>
    <cellStyle name="Entrada 2 2 2 2 6 2" xfId="25966" xr:uid="{00000000-0005-0000-0000-0000F62C0000}"/>
    <cellStyle name="Entrada 2 2 2 2 6 3" xfId="18030" xr:uid="{00000000-0005-0000-0000-0000F72C0000}"/>
    <cellStyle name="Entrada 2 2 2 2 6 4" xfId="38740" xr:uid="{00000000-0005-0000-0000-0000F82C0000}"/>
    <cellStyle name="Entrada 2 2 2 2 7" xfId="4138" xr:uid="{00000000-0005-0000-0000-0000F92C0000}"/>
    <cellStyle name="Entrada 2 2 2 2 7 2" xfId="25967" xr:uid="{00000000-0005-0000-0000-0000FA2C0000}"/>
    <cellStyle name="Entrada 2 2 2 2 7 3" xfId="18031" xr:uid="{00000000-0005-0000-0000-0000FB2C0000}"/>
    <cellStyle name="Entrada 2 2 2 2 7 4" xfId="38741" xr:uid="{00000000-0005-0000-0000-0000FC2C0000}"/>
    <cellStyle name="Entrada 2 2 2 2 8" xfId="22616" xr:uid="{00000000-0005-0000-0000-0000FD2C0000}"/>
    <cellStyle name="Entrada 2 2 2 2 8 2" xfId="45995" xr:uid="{00000000-0005-0000-0000-0000FE2C0000}"/>
    <cellStyle name="Entrada 2 2 2 2 9" xfId="11060" xr:uid="{00000000-0005-0000-0000-0000FF2C0000}"/>
    <cellStyle name="Entrada 2 2 2 3" xfId="4139" xr:uid="{00000000-0005-0000-0000-0000002D0000}"/>
    <cellStyle name="Entrada 2 2 2 3 2" xfId="4140" xr:uid="{00000000-0005-0000-0000-0000012D0000}"/>
    <cellStyle name="Entrada 2 2 2 3 2 2" xfId="4141" xr:uid="{00000000-0005-0000-0000-0000022D0000}"/>
    <cellStyle name="Entrada 2 2 2 3 2 2 2" xfId="25970" xr:uid="{00000000-0005-0000-0000-0000032D0000}"/>
    <cellStyle name="Entrada 2 2 2 3 2 2 3" xfId="18034" xr:uid="{00000000-0005-0000-0000-0000042D0000}"/>
    <cellStyle name="Entrada 2 2 2 3 2 2 4" xfId="38744" xr:uid="{00000000-0005-0000-0000-0000052D0000}"/>
    <cellStyle name="Entrada 2 2 2 3 2 3" xfId="4142" xr:uid="{00000000-0005-0000-0000-0000062D0000}"/>
    <cellStyle name="Entrada 2 2 2 3 2 3 2" xfId="25971" xr:uid="{00000000-0005-0000-0000-0000072D0000}"/>
    <cellStyle name="Entrada 2 2 2 3 2 3 3" xfId="18035" xr:uid="{00000000-0005-0000-0000-0000082D0000}"/>
    <cellStyle name="Entrada 2 2 2 3 2 3 4" xfId="38745" xr:uid="{00000000-0005-0000-0000-0000092D0000}"/>
    <cellStyle name="Entrada 2 2 2 3 2 4" xfId="18033" xr:uid="{00000000-0005-0000-0000-00000A2D0000}"/>
    <cellStyle name="Entrada 2 2 2 3 2 5" xfId="25969" xr:uid="{00000000-0005-0000-0000-00000B2D0000}"/>
    <cellStyle name="Entrada 2 2 2 3 2 6" xfId="12360" xr:uid="{00000000-0005-0000-0000-00000C2D0000}"/>
    <cellStyle name="Entrada 2 2 2 3 2 7" xfId="38743" xr:uid="{00000000-0005-0000-0000-00000D2D0000}"/>
    <cellStyle name="Entrada 2 2 2 3 3" xfId="4143" xr:uid="{00000000-0005-0000-0000-00000E2D0000}"/>
    <cellStyle name="Entrada 2 2 2 3 3 2" xfId="18036" xr:uid="{00000000-0005-0000-0000-00000F2D0000}"/>
    <cellStyle name="Entrada 2 2 2 3 3 3" xfId="25972" xr:uid="{00000000-0005-0000-0000-0000102D0000}"/>
    <cellStyle name="Entrada 2 2 2 3 3 4" xfId="12361" xr:uid="{00000000-0005-0000-0000-0000112D0000}"/>
    <cellStyle name="Entrada 2 2 2 3 3 5" xfId="38746" xr:uid="{00000000-0005-0000-0000-0000122D0000}"/>
    <cellStyle name="Entrada 2 2 2 3 4" xfId="4144" xr:uid="{00000000-0005-0000-0000-0000132D0000}"/>
    <cellStyle name="Entrada 2 2 2 3 4 2" xfId="18037" xr:uid="{00000000-0005-0000-0000-0000142D0000}"/>
    <cellStyle name="Entrada 2 2 2 3 4 3" xfId="25973" xr:uid="{00000000-0005-0000-0000-0000152D0000}"/>
    <cellStyle name="Entrada 2 2 2 3 4 4" xfId="12362" xr:uid="{00000000-0005-0000-0000-0000162D0000}"/>
    <cellStyle name="Entrada 2 2 2 3 4 5" xfId="38747" xr:uid="{00000000-0005-0000-0000-0000172D0000}"/>
    <cellStyle name="Entrada 2 2 2 3 5" xfId="18032" xr:uid="{00000000-0005-0000-0000-0000182D0000}"/>
    <cellStyle name="Entrada 2 2 2 3 5 2" xfId="45996" xr:uid="{00000000-0005-0000-0000-0000192D0000}"/>
    <cellStyle name="Entrada 2 2 2 3 6" xfId="25968" xr:uid="{00000000-0005-0000-0000-00001A2D0000}"/>
    <cellStyle name="Entrada 2 2 2 3 7" xfId="12359" xr:uid="{00000000-0005-0000-0000-00001B2D0000}"/>
    <cellStyle name="Entrada 2 2 2 3 8" xfId="38742" xr:uid="{00000000-0005-0000-0000-00001C2D0000}"/>
    <cellStyle name="Entrada 2 2 2 4" xfId="4145" xr:uid="{00000000-0005-0000-0000-00001D2D0000}"/>
    <cellStyle name="Entrada 2 2 2 4 2" xfId="4146" xr:uid="{00000000-0005-0000-0000-00001E2D0000}"/>
    <cellStyle name="Entrada 2 2 2 4 2 2" xfId="4147" xr:uid="{00000000-0005-0000-0000-00001F2D0000}"/>
    <cellStyle name="Entrada 2 2 2 4 2 2 2" xfId="25976" xr:uid="{00000000-0005-0000-0000-0000202D0000}"/>
    <cellStyle name="Entrada 2 2 2 4 2 2 3" xfId="18038" xr:uid="{00000000-0005-0000-0000-0000212D0000}"/>
    <cellStyle name="Entrada 2 2 2 4 2 2 4" xfId="38750" xr:uid="{00000000-0005-0000-0000-0000222D0000}"/>
    <cellStyle name="Entrada 2 2 2 4 2 3" xfId="4148" xr:uid="{00000000-0005-0000-0000-0000232D0000}"/>
    <cellStyle name="Entrada 2 2 2 4 2 3 2" xfId="25977" xr:uid="{00000000-0005-0000-0000-0000242D0000}"/>
    <cellStyle name="Entrada 2 2 2 4 2 3 3" xfId="18039" xr:uid="{00000000-0005-0000-0000-0000252D0000}"/>
    <cellStyle name="Entrada 2 2 2 4 2 3 4" xfId="38751" xr:uid="{00000000-0005-0000-0000-0000262D0000}"/>
    <cellStyle name="Entrada 2 2 2 4 2 4" xfId="25975" xr:uid="{00000000-0005-0000-0000-0000272D0000}"/>
    <cellStyle name="Entrada 2 2 2 4 2 5" xfId="12364" xr:uid="{00000000-0005-0000-0000-0000282D0000}"/>
    <cellStyle name="Entrada 2 2 2 4 2 6" xfId="38749" xr:uid="{00000000-0005-0000-0000-0000292D0000}"/>
    <cellStyle name="Entrada 2 2 2 4 3" xfId="4149" xr:uid="{00000000-0005-0000-0000-00002A2D0000}"/>
    <cellStyle name="Entrada 2 2 2 4 3 2" xfId="25978" xr:uid="{00000000-0005-0000-0000-00002B2D0000}"/>
    <cellStyle name="Entrada 2 2 2 4 3 3" xfId="12365" xr:uid="{00000000-0005-0000-0000-00002C2D0000}"/>
    <cellStyle name="Entrada 2 2 2 4 3 4" xfId="38752" xr:uid="{00000000-0005-0000-0000-00002D2D0000}"/>
    <cellStyle name="Entrada 2 2 2 4 4" xfId="4150" xr:uid="{00000000-0005-0000-0000-00002E2D0000}"/>
    <cellStyle name="Entrada 2 2 2 4 4 2" xfId="25979" xr:uid="{00000000-0005-0000-0000-00002F2D0000}"/>
    <cellStyle name="Entrada 2 2 2 4 4 3" xfId="12366" xr:uid="{00000000-0005-0000-0000-0000302D0000}"/>
    <cellStyle name="Entrada 2 2 2 4 4 4" xfId="38753" xr:uid="{00000000-0005-0000-0000-0000312D0000}"/>
    <cellStyle name="Entrada 2 2 2 4 5" xfId="25974" xr:uid="{00000000-0005-0000-0000-0000322D0000}"/>
    <cellStyle name="Entrada 2 2 2 4 5 2" xfId="46433" xr:uid="{00000000-0005-0000-0000-0000332D0000}"/>
    <cellStyle name="Entrada 2 2 2 4 6" xfId="12363" xr:uid="{00000000-0005-0000-0000-0000342D0000}"/>
    <cellStyle name="Entrada 2 2 2 4 7" xfId="38748" xr:uid="{00000000-0005-0000-0000-0000352D0000}"/>
    <cellStyle name="Entrada 2 2 2 5" xfId="4151" xr:uid="{00000000-0005-0000-0000-0000362D0000}"/>
    <cellStyle name="Entrada 2 2 2 5 2" xfId="4152" xr:uid="{00000000-0005-0000-0000-0000372D0000}"/>
    <cellStyle name="Entrada 2 2 2 5 2 2" xfId="25981" xr:uid="{00000000-0005-0000-0000-0000382D0000}"/>
    <cellStyle name="Entrada 2 2 2 5 2 3" xfId="18040" xr:uid="{00000000-0005-0000-0000-0000392D0000}"/>
    <cellStyle name="Entrada 2 2 2 5 2 4" xfId="38755" xr:uid="{00000000-0005-0000-0000-00003A2D0000}"/>
    <cellStyle name="Entrada 2 2 2 5 3" xfId="4153" xr:uid="{00000000-0005-0000-0000-00003B2D0000}"/>
    <cellStyle name="Entrada 2 2 2 5 3 2" xfId="25982" xr:uid="{00000000-0005-0000-0000-00003C2D0000}"/>
    <cellStyle name="Entrada 2 2 2 5 3 3" xfId="18041" xr:uid="{00000000-0005-0000-0000-00003D2D0000}"/>
    <cellStyle name="Entrada 2 2 2 5 3 4" xfId="38756" xr:uid="{00000000-0005-0000-0000-00003E2D0000}"/>
    <cellStyle name="Entrada 2 2 2 5 4" xfId="25980" xr:uid="{00000000-0005-0000-0000-00003F2D0000}"/>
    <cellStyle name="Entrada 2 2 2 5 5" xfId="12367" xr:uid="{00000000-0005-0000-0000-0000402D0000}"/>
    <cellStyle name="Entrada 2 2 2 5 6" xfId="38754" xr:uid="{00000000-0005-0000-0000-0000412D0000}"/>
    <cellStyle name="Entrada 2 2 2 6" xfId="4154" xr:uid="{00000000-0005-0000-0000-0000422D0000}"/>
    <cellStyle name="Entrada 2 2 2 6 2" xfId="25983" xr:uid="{00000000-0005-0000-0000-0000432D0000}"/>
    <cellStyle name="Entrada 2 2 2 6 3" xfId="18042" xr:uid="{00000000-0005-0000-0000-0000442D0000}"/>
    <cellStyle name="Entrada 2 2 2 6 4" xfId="38757" xr:uid="{00000000-0005-0000-0000-0000452D0000}"/>
    <cellStyle name="Entrada 2 2 2 7" xfId="4155" xr:uid="{00000000-0005-0000-0000-0000462D0000}"/>
    <cellStyle name="Entrada 2 2 2 7 2" xfId="25984" xr:uid="{00000000-0005-0000-0000-0000472D0000}"/>
    <cellStyle name="Entrada 2 2 2 7 3" xfId="18043" xr:uid="{00000000-0005-0000-0000-0000482D0000}"/>
    <cellStyle name="Entrada 2 2 2 7 4" xfId="38758" xr:uid="{00000000-0005-0000-0000-0000492D0000}"/>
    <cellStyle name="Entrada 2 2 2 8" xfId="4156" xr:uid="{00000000-0005-0000-0000-00004A2D0000}"/>
    <cellStyle name="Entrada 2 2 2 8 2" xfId="25985" xr:uid="{00000000-0005-0000-0000-00004B2D0000}"/>
    <cellStyle name="Entrada 2 2 2 8 3" xfId="18044" xr:uid="{00000000-0005-0000-0000-00004C2D0000}"/>
    <cellStyle name="Entrada 2 2 2 8 4" xfId="38759" xr:uid="{00000000-0005-0000-0000-00004D2D0000}"/>
    <cellStyle name="Entrada 2 2 2 9" xfId="4157" xr:uid="{00000000-0005-0000-0000-00004E2D0000}"/>
    <cellStyle name="Entrada 2 2 2 9 2" xfId="25986" xr:uid="{00000000-0005-0000-0000-00004F2D0000}"/>
    <cellStyle name="Entrada 2 2 2 9 3" xfId="18045" xr:uid="{00000000-0005-0000-0000-0000502D0000}"/>
    <cellStyle name="Entrada 2 2 2 9 4" xfId="38760" xr:uid="{00000000-0005-0000-0000-0000512D0000}"/>
    <cellStyle name="Entrada 2 2 20" xfId="4158" xr:uid="{00000000-0005-0000-0000-0000522D0000}"/>
    <cellStyle name="Entrada 2 2 20 2" xfId="25987" xr:uid="{00000000-0005-0000-0000-0000532D0000}"/>
    <cellStyle name="Entrada 2 2 20 3" xfId="18046" xr:uid="{00000000-0005-0000-0000-0000542D0000}"/>
    <cellStyle name="Entrada 2 2 20 4" xfId="38761" xr:uid="{00000000-0005-0000-0000-0000552D0000}"/>
    <cellStyle name="Entrada 2 2 21" xfId="4159" xr:uid="{00000000-0005-0000-0000-0000562D0000}"/>
    <cellStyle name="Entrada 2 2 21 2" xfId="25988" xr:uid="{00000000-0005-0000-0000-0000572D0000}"/>
    <cellStyle name="Entrada 2 2 21 3" xfId="18047" xr:uid="{00000000-0005-0000-0000-0000582D0000}"/>
    <cellStyle name="Entrada 2 2 21 4" xfId="38762" xr:uid="{00000000-0005-0000-0000-0000592D0000}"/>
    <cellStyle name="Entrada 2 2 22" xfId="4160" xr:uid="{00000000-0005-0000-0000-00005A2D0000}"/>
    <cellStyle name="Entrada 2 2 22 2" xfId="25989" xr:uid="{00000000-0005-0000-0000-00005B2D0000}"/>
    <cellStyle name="Entrada 2 2 22 3" xfId="18048" xr:uid="{00000000-0005-0000-0000-00005C2D0000}"/>
    <cellStyle name="Entrada 2 2 22 4" xfId="38763" xr:uid="{00000000-0005-0000-0000-00005D2D0000}"/>
    <cellStyle name="Entrada 2 2 23" xfId="4161" xr:uid="{00000000-0005-0000-0000-00005E2D0000}"/>
    <cellStyle name="Entrada 2 2 23 2" xfId="25990" xr:uid="{00000000-0005-0000-0000-00005F2D0000}"/>
    <cellStyle name="Entrada 2 2 23 3" xfId="18049" xr:uid="{00000000-0005-0000-0000-0000602D0000}"/>
    <cellStyle name="Entrada 2 2 23 4" xfId="38764" xr:uid="{00000000-0005-0000-0000-0000612D0000}"/>
    <cellStyle name="Entrada 2 2 24" xfId="14994" xr:uid="{00000000-0005-0000-0000-0000622D0000}"/>
    <cellStyle name="Entrada 2 2 24 2" xfId="45430" xr:uid="{00000000-0005-0000-0000-0000632D0000}"/>
    <cellStyle name="Entrada 2 2 25" xfId="11058" xr:uid="{00000000-0005-0000-0000-0000642D0000}"/>
    <cellStyle name="Entrada 2 2 26" xfId="35365" xr:uid="{00000000-0005-0000-0000-0000652D0000}"/>
    <cellStyle name="Entrada 2 2 3" xfId="208" xr:uid="{00000000-0005-0000-0000-0000662D0000}"/>
    <cellStyle name="Entrada 2 2 3 10" xfId="11061" xr:uid="{00000000-0005-0000-0000-0000672D0000}"/>
    <cellStyle name="Entrada 2 2 3 11" xfId="35368" xr:uid="{00000000-0005-0000-0000-0000682D0000}"/>
    <cellStyle name="Entrada 2 2 3 2" xfId="4162" xr:uid="{00000000-0005-0000-0000-0000692D0000}"/>
    <cellStyle name="Entrada 2 2 3 2 2" xfId="4163" xr:uid="{00000000-0005-0000-0000-00006A2D0000}"/>
    <cellStyle name="Entrada 2 2 3 2 2 2" xfId="4164" xr:uid="{00000000-0005-0000-0000-00006B2D0000}"/>
    <cellStyle name="Entrada 2 2 3 2 2 2 2" xfId="25993" xr:uid="{00000000-0005-0000-0000-00006C2D0000}"/>
    <cellStyle name="Entrada 2 2 3 2 2 2 3" xfId="18052" xr:uid="{00000000-0005-0000-0000-00006D2D0000}"/>
    <cellStyle name="Entrada 2 2 3 2 2 2 4" xfId="38767" xr:uid="{00000000-0005-0000-0000-00006E2D0000}"/>
    <cellStyle name="Entrada 2 2 3 2 2 3" xfId="4165" xr:uid="{00000000-0005-0000-0000-00006F2D0000}"/>
    <cellStyle name="Entrada 2 2 3 2 2 3 2" xfId="25994" xr:uid="{00000000-0005-0000-0000-0000702D0000}"/>
    <cellStyle name="Entrada 2 2 3 2 2 3 3" xfId="18053" xr:uid="{00000000-0005-0000-0000-0000712D0000}"/>
    <cellStyle name="Entrada 2 2 3 2 2 3 4" xfId="38768" xr:uid="{00000000-0005-0000-0000-0000722D0000}"/>
    <cellStyle name="Entrada 2 2 3 2 2 4" xfId="18051" xr:uid="{00000000-0005-0000-0000-0000732D0000}"/>
    <cellStyle name="Entrada 2 2 3 2 2 5" xfId="25992" xr:uid="{00000000-0005-0000-0000-0000742D0000}"/>
    <cellStyle name="Entrada 2 2 3 2 2 6" xfId="12369" xr:uid="{00000000-0005-0000-0000-0000752D0000}"/>
    <cellStyle name="Entrada 2 2 3 2 2 7" xfId="38766" xr:uid="{00000000-0005-0000-0000-0000762D0000}"/>
    <cellStyle name="Entrada 2 2 3 2 3" xfId="4166" xr:uid="{00000000-0005-0000-0000-0000772D0000}"/>
    <cellStyle name="Entrada 2 2 3 2 3 2" xfId="18054" xr:uid="{00000000-0005-0000-0000-0000782D0000}"/>
    <cellStyle name="Entrada 2 2 3 2 3 3" xfId="25995" xr:uid="{00000000-0005-0000-0000-0000792D0000}"/>
    <cellStyle name="Entrada 2 2 3 2 3 4" xfId="12370" xr:uid="{00000000-0005-0000-0000-00007A2D0000}"/>
    <cellStyle name="Entrada 2 2 3 2 3 5" xfId="38769" xr:uid="{00000000-0005-0000-0000-00007B2D0000}"/>
    <cellStyle name="Entrada 2 2 3 2 4" xfId="4167" xr:uid="{00000000-0005-0000-0000-00007C2D0000}"/>
    <cellStyle name="Entrada 2 2 3 2 4 2" xfId="18055" xr:uid="{00000000-0005-0000-0000-00007D2D0000}"/>
    <cellStyle name="Entrada 2 2 3 2 4 3" xfId="25996" xr:uid="{00000000-0005-0000-0000-00007E2D0000}"/>
    <cellStyle name="Entrada 2 2 3 2 4 4" xfId="12371" xr:uid="{00000000-0005-0000-0000-00007F2D0000}"/>
    <cellStyle name="Entrada 2 2 3 2 4 5" xfId="38770" xr:uid="{00000000-0005-0000-0000-0000802D0000}"/>
    <cellStyle name="Entrada 2 2 3 2 5" xfId="18050" xr:uid="{00000000-0005-0000-0000-0000812D0000}"/>
    <cellStyle name="Entrada 2 2 3 2 6" xfId="25991" xr:uid="{00000000-0005-0000-0000-0000822D0000}"/>
    <cellStyle name="Entrada 2 2 3 2 7" xfId="12368" xr:uid="{00000000-0005-0000-0000-0000832D0000}"/>
    <cellStyle name="Entrada 2 2 3 2 8" xfId="38765" xr:uid="{00000000-0005-0000-0000-0000842D0000}"/>
    <cellStyle name="Entrada 2 2 3 3" xfId="4168" xr:uid="{00000000-0005-0000-0000-0000852D0000}"/>
    <cellStyle name="Entrada 2 2 3 3 2" xfId="4169" xr:uid="{00000000-0005-0000-0000-0000862D0000}"/>
    <cellStyle name="Entrada 2 2 3 3 2 2" xfId="4170" xr:uid="{00000000-0005-0000-0000-0000872D0000}"/>
    <cellStyle name="Entrada 2 2 3 3 2 2 2" xfId="25999" xr:uid="{00000000-0005-0000-0000-0000882D0000}"/>
    <cellStyle name="Entrada 2 2 3 3 2 2 3" xfId="18056" xr:uid="{00000000-0005-0000-0000-0000892D0000}"/>
    <cellStyle name="Entrada 2 2 3 3 2 2 4" xfId="38773" xr:uid="{00000000-0005-0000-0000-00008A2D0000}"/>
    <cellStyle name="Entrada 2 2 3 3 2 3" xfId="4171" xr:uid="{00000000-0005-0000-0000-00008B2D0000}"/>
    <cellStyle name="Entrada 2 2 3 3 2 3 2" xfId="26000" xr:uid="{00000000-0005-0000-0000-00008C2D0000}"/>
    <cellStyle name="Entrada 2 2 3 3 2 3 3" xfId="18057" xr:uid="{00000000-0005-0000-0000-00008D2D0000}"/>
    <cellStyle name="Entrada 2 2 3 3 2 3 4" xfId="38774" xr:uid="{00000000-0005-0000-0000-00008E2D0000}"/>
    <cellStyle name="Entrada 2 2 3 3 2 4" xfId="25998" xr:uid="{00000000-0005-0000-0000-00008F2D0000}"/>
    <cellStyle name="Entrada 2 2 3 3 2 5" xfId="12373" xr:uid="{00000000-0005-0000-0000-0000902D0000}"/>
    <cellStyle name="Entrada 2 2 3 3 2 6" xfId="38772" xr:uid="{00000000-0005-0000-0000-0000912D0000}"/>
    <cellStyle name="Entrada 2 2 3 3 3" xfId="4172" xr:uid="{00000000-0005-0000-0000-0000922D0000}"/>
    <cellStyle name="Entrada 2 2 3 3 3 2" xfId="26001" xr:uid="{00000000-0005-0000-0000-0000932D0000}"/>
    <cellStyle name="Entrada 2 2 3 3 3 3" xfId="12374" xr:uid="{00000000-0005-0000-0000-0000942D0000}"/>
    <cellStyle name="Entrada 2 2 3 3 3 4" xfId="38775" xr:uid="{00000000-0005-0000-0000-0000952D0000}"/>
    <cellStyle name="Entrada 2 2 3 3 4" xfId="4173" xr:uid="{00000000-0005-0000-0000-0000962D0000}"/>
    <cellStyle name="Entrada 2 2 3 3 4 2" xfId="26002" xr:uid="{00000000-0005-0000-0000-0000972D0000}"/>
    <cellStyle name="Entrada 2 2 3 3 4 3" xfId="12375" xr:uid="{00000000-0005-0000-0000-0000982D0000}"/>
    <cellStyle name="Entrada 2 2 3 3 4 4" xfId="38776" xr:uid="{00000000-0005-0000-0000-0000992D0000}"/>
    <cellStyle name="Entrada 2 2 3 3 5" xfId="25997" xr:uid="{00000000-0005-0000-0000-00009A2D0000}"/>
    <cellStyle name="Entrada 2 2 3 3 6" xfId="12372" xr:uid="{00000000-0005-0000-0000-00009B2D0000}"/>
    <cellStyle name="Entrada 2 2 3 3 7" xfId="38771" xr:uid="{00000000-0005-0000-0000-00009C2D0000}"/>
    <cellStyle name="Entrada 2 2 3 4" xfId="4174" xr:uid="{00000000-0005-0000-0000-00009D2D0000}"/>
    <cellStyle name="Entrada 2 2 3 4 2" xfId="4175" xr:uid="{00000000-0005-0000-0000-00009E2D0000}"/>
    <cellStyle name="Entrada 2 2 3 4 2 2" xfId="26004" xr:uid="{00000000-0005-0000-0000-00009F2D0000}"/>
    <cellStyle name="Entrada 2 2 3 4 2 3" xfId="18058" xr:uid="{00000000-0005-0000-0000-0000A02D0000}"/>
    <cellStyle name="Entrada 2 2 3 4 2 4" xfId="38778" xr:uid="{00000000-0005-0000-0000-0000A12D0000}"/>
    <cellStyle name="Entrada 2 2 3 4 3" xfId="4176" xr:uid="{00000000-0005-0000-0000-0000A22D0000}"/>
    <cellStyle name="Entrada 2 2 3 4 3 2" xfId="26005" xr:uid="{00000000-0005-0000-0000-0000A32D0000}"/>
    <cellStyle name="Entrada 2 2 3 4 3 3" xfId="18059" xr:uid="{00000000-0005-0000-0000-0000A42D0000}"/>
    <cellStyle name="Entrada 2 2 3 4 3 4" xfId="38779" xr:uid="{00000000-0005-0000-0000-0000A52D0000}"/>
    <cellStyle name="Entrada 2 2 3 4 4" xfId="26003" xr:uid="{00000000-0005-0000-0000-0000A62D0000}"/>
    <cellStyle name="Entrada 2 2 3 4 5" xfId="12376" xr:uid="{00000000-0005-0000-0000-0000A72D0000}"/>
    <cellStyle name="Entrada 2 2 3 4 6" xfId="38777" xr:uid="{00000000-0005-0000-0000-0000A82D0000}"/>
    <cellStyle name="Entrada 2 2 3 5" xfId="4177" xr:uid="{00000000-0005-0000-0000-0000A92D0000}"/>
    <cellStyle name="Entrada 2 2 3 5 2" xfId="26006" xr:uid="{00000000-0005-0000-0000-0000AA2D0000}"/>
    <cellStyle name="Entrada 2 2 3 5 3" xfId="18060" xr:uid="{00000000-0005-0000-0000-0000AB2D0000}"/>
    <cellStyle name="Entrada 2 2 3 5 4" xfId="38780" xr:uid="{00000000-0005-0000-0000-0000AC2D0000}"/>
    <cellStyle name="Entrada 2 2 3 6" xfId="4178" xr:uid="{00000000-0005-0000-0000-0000AD2D0000}"/>
    <cellStyle name="Entrada 2 2 3 6 2" xfId="26007" xr:uid="{00000000-0005-0000-0000-0000AE2D0000}"/>
    <cellStyle name="Entrada 2 2 3 6 3" xfId="18061" xr:uid="{00000000-0005-0000-0000-0000AF2D0000}"/>
    <cellStyle name="Entrada 2 2 3 6 4" xfId="38781" xr:uid="{00000000-0005-0000-0000-0000B02D0000}"/>
    <cellStyle name="Entrada 2 2 3 7" xfId="4179" xr:uid="{00000000-0005-0000-0000-0000B12D0000}"/>
    <cellStyle name="Entrada 2 2 3 7 2" xfId="26008" xr:uid="{00000000-0005-0000-0000-0000B22D0000}"/>
    <cellStyle name="Entrada 2 2 3 7 3" xfId="18062" xr:uid="{00000000-0005-0000-0000-0000B32D0000}"/>
    <cellStyle name="Entrada 2 2 3 7 4" xfId="38782" xr:uid="{00000000-0005-0000-0000-0000B42D0000}"/>
    <cellStyle name="Entrada 2 2 3 8" xfId="4180" xr:uid="{00000000-0005-0000-0000-0000B52D0000}"/>
    <cellStyle name="Entrada 2 2 3 8 2" xfId="26009" xr:uid="{00000000-0005-0000-0000-0000B62D0000}"/>
    <cellStyle name="Entrada 2 2 3 8 3" xfId="18063" xr:uid="{00000000-0005-0000-0000-0000B72D0000}"/>
    <cellStyle name="Entrada 2 2 3 8 4" xfId="38783" xr:uid="{00000000-0005-0000-0000-0000B82D0000}"/>
    <cellStyle name="Entrada 2 2 3 9" xfId="22615" xr:uid="{00000000-0005-0000-0000-0000B92D0000}"/>
    <cellStyle name="Entrada 2 2 3 9 2" xfId="45997" xr:uid="{00000000-0005-0000-0000-0000BA2D0000}"/>
    <cellStyle name="Entrada 2 2 4" xfId="4181" xr:uid="{00000000-0005-0000-0000-0000BB2D0000}"/>
    <cellStyle name="Entrada 2 2 4 10" xfId="26010" xr:uid="{00000000-0005-0000-0000-0000BC2D0000}"/>
    <cellStyle name="Entrada 2 2 4 11" xfId="12377" xr:uid="{00000000-0005-0000-0000-0000BD2D0000}"/>
    <cellStyle name="Entrada 2 2 4 12" xfId="38784" xr:uid="{00000000-0005-0000-0000-0000BE2D0000}"/>
    <cellStyle name="Entrada 2 2 4 2" xfId="4182" xr:uid="{00000000-0005-0000-0000-0000BF2D0000}"/>
    <cellStyle name="Entrada 2 2 4 2 2" xfId="4183" xr:uid="{00000000-0005-0000-0000-0000C02D0000}"/>
    <cellStyle name="Entrada 2 2 4 2 2 2" xfId="4184" xr:uid="{00000000-0005-0000-0000-0000C12D0000}"/>
    <cellStyle name="Entrada 2 2 4 2 2 2 2" xfId="26013" xr:uid="{00000000-0005-0000-0000-0000C22D0000}"/>
    <cellStyle name="Entrada 2 2 4 2 2 2 3" xfId="18067" xr:uid="{00000000-0005-0000-0000-0000C32D0000}"/>
    <cellStyle name="Entrada 2 2 4 2 2 2 4" xfId="38787" xr:uid="{00000000-0005-0000-0000-0000C42D0000}"/>
    <cellStyle name="Entrada 2 2 4 2 2 3" xfId="4185" xr:uid="{00000000-0005-0000-0000-0000C52D0000}"/>
    <cellStyle name="Entrada 2 2 4 2 2 3 2" xfId="26014" xr:uid="{00000000-0005-0000-0000-0000C62D0000}"/>
    <cellStyle name="Entrada 2 2 4 2 2 3 3" xfId="18068" xr:uid="{00000000-0005-0000-0000-0000C72D0000}"/>
    <cellStyle name="Entrada 2 2 4 2 2 3 4" xfId="38788" xr:uid="{00000000-0005-0000-0000-0000C82D0000}"/>
    <cellStyle name="Entrada 2 2 4 2 2 4" xfId="26012" xr:uid="{00000000-0005-0000-0000-0000C92D0000}"/>
    <cellStyle name="Entrada 2 2 4 2 2 5" xfId="18066" xr:uid="{00000000-0005-0000-0000-0000CA2D0000}"/>
    <cellStyle name="Entrada 2 2 4 2 2 6" xfId="38786" xr:uid="{00000000-0005-0000-0000-0000CB2D0000}"/>
    <cellStyle name="Entrada 2 2 4 2 3" xfId="4186" xr:uid="{00000000-0005-0000-0000-0000CC2D0000}"/>
    <cellStyle name="Entrada 2 2 4 2 3 2" xfId="26015" xr:uid="{00000000-0005-0000-0000-0000CD2D0000}"/>
    <cellStyle name="Entrada 2 2 4 2 3 3" xfId="18069" xr:uid="{00000000-0005-0000-0000-0000CE2D0000}"/>
    <cellStyle name="Entrada 2 2 4 2 3 4" xfId="38789" xr:uid="{00000000-0005-0000-0000-0000CF2D0000}"/>
    <cellStyle name="Entrada 2 2 4 2 4" xfId="4187" xr:uid="{00000000-0005-0000-0000-0000D02D0000}"/>
    <cellStyle name="Entrada 2 2 4 2 4 2" xfId="26016" xr:uid="{00000000-0005-0000-0000-0000D12D0000}"/>
    <cellStyle name="Entrada 2 2 4 2 4 3" xfId="18070" xr:uid="{00000000-0005-0000-0000-0000D22D0000}"/>
    <cellStyle name="Entrada 2 2 4 2 4 4" xfId="38790" xr:uid="{00000000-0005-0000-0000-0000D32D0000}"/>
    <cellStyle name="Entrada 2 2 4 2 5" xfId="18065" xr:uid="{00000000-0005-0000-0000-0000D42D0000}"/>
    <cellStyle name="Entrada 2 2 4 2 6" xfId="26011" xr:uid="{00000000-0005-0000-0000-0000D52D0000}"/>
    <cellStyle name="Entrada 2 2 4 2 7" xfId="12378" xr:uid="{00000000-0005-0000-0000-0000D62D0000}"/>
    <cellStyle name="Entrada 2 2 4 2 8" xfId="38785" xr:uid="{00000000-0005-0000-0000-0000D72D0000}"/>
    <cellStyle name="Entrada 2 2 4 3" xfId="4188" xr:uid="{00000000-0005-0000-0000-0000D82D0000}"/>
    <cellStyle name="Entrada 2 2 4 3 2" xfId="4189" xr:uid="{00000000-0005-0000-0000-0000D92D0000}"/>
    <cellStyle name="Entrada 2 2 4 3 2 2" xfId="4190" xr:uid="{00000000-0005-0000-0000-0000DA2D0000}"/>
    <cellStyle name="Entrada 2 2 4 3 2 2 2" xfId="26019" xr:uid="{00000000-0005-0000-0000-0000DB2D0000}"/>
    <cellStyle name="Entrada 2 2 4 3 2 2 3" xfId="18073" xr:uid="{00000000-0005-0000-0000-0000DC2D0000}"/>
    <cellStyle name="Entrada 2 2 4 3 2 2 4" xfId="38793" xr:uid="{00000000-0005-0000-0000-0000DD2D0000}"/>
    <cellStyle name="Entrada 2 2 4 3 2 3" xfId="4191" xr:uid="{00000000-0005-0000-0000-0000DE2D0000}"/>
    <cellStyle name="Entrada 2 2 4 3 2 3 2" xfId="26020" xr:uid="{00000000-0005-0000-0000-0000DF2D0000}"/>
    <cellStyle name="Entrada 2 2 4 3 2 3 3" xfId="18074" xr:uid="{00000000-0005-0000-0000-0000E02D0000}"/>
    <cellStyle name="Entrada 2 2 4 3 2 3 4" xfId="38794" xr:uid="{00000000-0005-0000-0000-0000E12D0000}"/>
    <cellStyle name="Entrada 2 2 4 3 2 4" xfId="26018" xr:uid="{00000000-0005-0000-0000-0000E22D0000}"/>
    <cellStyle name="Entrada 2 2 4 3 2 5" xfId="18072" xr:uid="{00000000-0005-0000-0000-0000E32D0000}"/>
    <cellStyle name="Entrada 2 2 4 3 2 6" xfId="38792" xr:uid="{00000000-0005-0000-0000-0000E42D0000}"/>
    <cellStyle name="Entrada 2 2 4 3 3" xfId="4192" xr:uid="{00000000-0005-0000-0000-0000E52D0000}"/>
    <cellStyle name="Entrada 2 2 4 3 3 2" xfId="26021" xr:uid="{00000000-0005-0000-0000-0000E62D0000}"/>
    <cellStyle name="Entrada 2 2 4 3 3 3" xfId="18075" xr:uid="{00000000-0005-0000-0000-0000E72D0000}"/>
    <cellStyle name="Entrada 2 2 4 3 3 4" xfId="38795" xr:uid="{00000000-0005-0000-0000-0000E82D0000}"/>
    <cellStyle name="Entrada 2 2 4 3 4" xfId="4193" xr:uid="{00000000-0005-0000-0000-0000E92D0000}"/>
    <cellStyle name="Entrada 2 2 4 3 4 2" xfId="26022" xr:uid="{00000000-0005-0000-0000-0000EA2D0000}"/>
    <cellStyle name="Entrada 2 2 4 3 4 3" xfId="18076" xr:uid="{00000000-0005-0000-0000-0000EB2D0000}"/>
    <cellStyle name="Entrada 2 2 4 3 4 4" xfId="38796" xr:uid="{00000000-0005-0000-0000-0000EC2D0000}"/>
    <cellStyle name="Entrada 2 2 4 3 5" xfId="18071" xr:uid="{00000000-0005-0000-0000-0000ED2D0000}"/>
    <cellStyle name="Entrada 2 2 4 3 6" xfId="26017" xr:uid="{00000000-0005-0000-0000-0000EE2D0000}"/>
    <cellStyle name="Entrada 2 2 4 3 7" xfId="12379" xr:uid="{00000000-0005-0000-0000-0000EF2D0000}"/>
    <cellStyle name="Entrada 2 2 4 3 8" xfId="38791" xr:uid="{00000000-0005-0000-0000-0000F02D0000}"/>
    <cellStyle name="Entrada 2 2 4 4" xfId="4194" xr:uid="{00000000-0005-0000-0000-0000F12D0000}"/>
    <cellStyle name="Entrada 2 2 4 4 2" xfId="26023" xr:uid="{00000000-0005-0000-0000-0000F22D0000}"/>
    <cellStyle name="Entrada 2 2 4 4 3" xfId="18077" xr:uid="{00000000-0005-0000-0000-0000F32D0000}"/>
    <cellStyle name="Entrada 2 2 4 4 4" xfId="38797" xr:uid="{00000000-0005-0000-0000-0000F42D0000}"/>
    <cellStyle name="Entrada 2 2 4 5" xfId="4195" xr:uid="{00000000-0005-0000-0000-0000F52D0000}"/>
    <cellStyle name="Entrada 2 2 4 5 2" xfId="26024" xr:uid="{00000000-0005-0000-0000-0000F62D0000}"/>
    <cellStyle name="Entrada 2 2 4 5 3" xfId="18078" xr:uid="{00000000-0005-0000-0000-0000F72D0000}"/>
    <cellStyle name="Entrada 2 2 4 5 4" xfId="38798" xr:uid="{00000000-0005-0000-0000-0000F82D0000}"/>
    <cellStyle name="Entrada 2 2 4 6" xfId="4196" xr:uid="{00000000-0005-0000-0000-0000F92D0000}"/>
    <cellStyle name="Entrada 2 2 4 6 2" xfId="26025" xr:uid="{00000000-0005-0000-0000-0000FA2D0000}"/>
    <cellStyle name="Entrada 2 2 4 6 3" xfId="18079" xr:uid="{00000000-0005-0000-0000-0000FB2D0000}"/>
    <cellStyle name="Entrada 2 2 4 6 4" xfId="38799" xr:uid="{00000000-0005-0000-0000-0000FC2D0000}"/>
    <cellStyle name="Entrada 2 2 4 7" xfId="4197" xr:uid="{00000000-0005-0000-0000-0000FD2D0000}"/>
    <cellStyle name="Entrada 2 2 4 7 2" xfId="26026" xr:uid="{00000000-0005-0000-0000-0000FE2D0000}"/>
    <cellStyle name="Entrada 2 2 4 7 3" xfId="18080" xr:uid="{00000000-0005-0000-0000-0000FF2D0000}"/>
    <cellStyle name="Entrada 2 2 4 7 4" xfId="38800" xr:uid="{00000000-0005-0000-0000-0000002E0000}"/>
    <cellStyle name="Entrada 2 2 4 8" xfId="4198" xr:uid="{00000000-0005-0000-0000-0000012E0000}"/>
    <cellStyle name="Entrada 2 2 4 8 2" xfId="26027" xr:uid="{00000000-0005-0000-0000-0000022E0000}"/>
    <cellStyle name="Entrada 2 2 4 8 3" xfId="18081" xr:uid="{00000000-0005-0000-0000-0000032E0000}"/>
    <cellStyle name="Entrada 2 2 4 8 4" xfId="38801" xr:uid="{00000000-0005-0000-0000-0000042E0000}"/>
    <cellStyle name="Entrada 2 2 4 9" xfId="18064" xr:uid="{00000000-0005-0000-0000-0000052E0000}"/>
    <cellStyle name="Entrada 2 2 4 9 2" xfId="45998" xr:uid="{00000000-0005-0000-0000-0000062E0000}"/>
    <cellStyle name="Entrada 2 2 5" xfId="4199" xr:uid="{00000000-0005-0000-0000-0000072E0000}"/>
    <cellStyle name="Entrada 2 2 5 10" xfId="26028" xr:uid="{00000000-0005-0000-0000-0000082E0000}"/>
    <cellStyle name="Entrada 2 2 5 11" xfId="12380" xr:uid="{00000000-0005-0000-0000-0000092E0000}"/>
    <cellStyle name="Entrada 2 2 5 12" xfId="38802" xr:uid="{00000000-0005-0000-0000-00000A2E0000}"/>
    <cellStyle name="Entrada 2 2 5 2" xfId="4200" xr:uid="{00000000-0005-0000-0000-00000B2E0000}"/>
    <cellStyle name="Entrada 2 2 5 2 2" xfId="4201" xr:uid="{00000000-0005-0000-0000-00000C2E0000}"/>
    <cellStyle name="Entrada 2 2 5 2 2 2" xfId="4202" xr:uid="{00000000-0005-0000-0000-00000D2E0000}"/>
    <cellStyle name="Entrada 2 2 5 2 2 2 2" xfId="26031" xr:uid="{00000000-0005-0000-0000-00000E2E0000}"/>
    <cellStyle name="Entrada 2 2 5 2 2 2 3" xfId="18085" xr:uid="{00000000-0005-0000-0000-00000F2E0000}"/>
    <cellStyle name="Entrada 2 2 5 2 2 2 4" xfId="38805" xr:uid="{00000000-0005-0000-0000-0000102E0000}"/>
    <cellStyle name="Entrada 2 2 5 2 2 3" xfId="4203" xr:uid="{00000000-0005-0000-0000-0000112E0000}"/>
    <cellStyle name="Entrada 2 2 5 2 2 3 2" xfId="26032" xr:uid="{00000000-0005-0000-0000-0000122E0000}"/>
    <cellStyle name="Entrada 2 2 5 2 2 3 3" xfId="18086" xr:uid="{00000000-0005-0000-0000-0000132E0000}"/>
    <cellStyle name="Entrada 2 2 5 2 2 3 4" xfId="38806" xr:uid="{00000000-0005-0000-0000-0000142E0000}"/>
    <cellStyle name="Entrada 2 2 5 2 2 4" xfId="26030" xr:uid="{00000000-0005-0000-0000-0000152E0000}"/>
    <cellStyle name="Entrada 2 2 5 2 2 5" xfId="18084" xr:uid="{00000000-0005-0000-0000-0000162E0000}"/>
    <cellStyle name="Entrada 2 2 5 2 2 6" xfId="38804" xr:uid="{00000000-0005-0000-0000-0000172E0000}"/>
    <cellStyle name="Entrada 2 2 5 2 3" xfId="4204" xr:uid="{00000000-0005-0000-0000-0000182E0000}"/>
    <cellStyle name="Entrada 2 2 5 2 3 2" xfId="26033" xr:uid="{00000000-0005-0000-0000-0000192E0000}"/>
    <cellStyle name="Entrada 2 2 5 2 3 3" xfId="18087" xr:uid="{00000000-0005-0000-0000-00001A2E0000}"/>
    <cellStyle name="Entrada 2 2 5 2 3 4" xfId="38807" xr:uid="{00000000-0005-0000-0000-00001B2E0000}"/>
    <cellStyle name="Entrada 2 2 5 2 4" xfId="4205" xr:uid="{00000000-0005-0000-0000-00001C2E0000}"/>
    <cellStyle name="Entrada 2 2 5 2 4 2" xfId="26034" xr:uid="{00000000-0005-0000-0000-00001D2E0000}"/>
    <cellStyle name="Entrada 2 2 5 2 4 3" xfId="18088" xr:uid="{00000000-0005-0000-0000-00001E2E0000}"/>
    <cellStyle name="Entrada 2 2 5 2 4 4" xfId="38808" xr:uid="{00000000-0005-0000-0000-00001F2E0000}"/>
    <cellStyle name="Entrada 2 2 5 2 5" xfId="18083" xr:uid="{00000000-0005-0000-0000-0000202E0000}"/>
    <cellStyle name="Entrada 2 2 5 2 6" xfId="26029" xr:uid="{00000000-0005-0000-0000-0000212E0000}"/>
    <cellStyle name="Entrada 2 2 5 2 7" xfId="12381" xr:uid="{00000000-0005-0000-0000-0000222E0000}"/>
    <cellStyle name="Entrada 2 2 5 2 8" xfId="38803" xr:uid="{00000000-0005-0000-0000-0000232E0000}"/>
    <cellStyle name="Entrada 2 2 5 3" xfId="4206" xr:uid="{00000000-0005-0000-0000-0000242E0000}"/>
    <cellStyle name="Entrada 2 2 5 3 2" xfId="4207" xr:uid="{00000000-0005-0000-0000-0000252E0000}"/>
    <cellStyle name="Entrada 2 2 5 3 2 2" xfId="4208" xr:uid="{00000000-0005-0000-0000-0000262E0000}"/>
    <cellStyle name="Entrada 2 2 5 3 2 2 2" xfId="26037" xr:uid="{00000000-0005-0000-0000-0000272E0000}"/>
    <cellStyle name="Entrada 2 2 5 3 2 2 3" xfId="18091" xr:uid="{00000000-0005-0000-0000-0000282E0000}"/>
    <cellStyle name="Entrada 2 2 5 3 2 2 4" xfId="38811" xr:uid="{00000000-0005-0000-0000-0000292E0000}"/>
    <cellStyle name="Entrada 2 2 5 3 2 3" xfId="4209" xr:uid="{00000000-0005-0000-0000-00002A2E0000}"/>
    <cellStyle name="Entrada 2 2 5 3 2 3 2" xfId="26038" xr:uid="{00000000-0005-0000-0000-00002B2E0000}"/>
    <cellStyle name="Entrada 2 2 5 3 2 3 3" xfId="18092" xr:uid="{00000000-0005-0000-0000-00002C2E0000}"/>
    <cellStyle name="Entrada 2 2 5 3 2 3 4" xfId="38812" xr:uid="{00000000-0005-0000-0000-00002D2E0000}"/>
    <cellStyle name="Entrada 2 2 5 3 2 4" xfId="26036" xr:uid="{00000000-0005-0000-0000-00002E2E0000}"/>
    <cellStyle name="Entrada 2 2 5 3 2 5" xfId="18090" xr:uid="{00000000-0005-0000-0000-00002F2E0000}"/>
    <cellStyle name="Entrada 2 2 5 3 2 6" xfId="38810" xr:uid="{00000000-0005-0000-0000-0000302E0000}"/>
    <cellStyle name="Entrada 2 2 5 3 3" xfId="4210" xr:uid="{00000000-0005-0000-0000-0000312E0000}"/>
    <cellStyle name="Entrada 2 2 5 3 3 2" xfId="26039" xr:uid="{00000000-0005-0000-0000-0000322E0000}"/>
    <cellStyle name="Entrada 2 2 5 3 3 3" xfId="18093" xr:uid="{00000000-0005-0000-0000-0000332E0000}"/>
    <cellStyle name="Entrada 2 2 5 3 3 4" xfId="38813" xr:uid="{00000000-0005-0000-0000-0000342E0000}"/>
    <cellStyle name="Entrada 2 2 5 3 4" xfId="4211" xr:uid="{00000000-0005-0000-0000-0000352E0000}"/>
    <cellStyle name="Entrada 2 2 5 3 4 2" xfId="26040" xr:uid="{00000000-0005-0000-0000-0000362E0000}"/>
    <cellStyle name="Entrada 2 2 5 3 4 3" xfId="18094" xr:uid="{00000000-0005-0000-0000-0000372E0000}"/>
    <cellStyle name="Entrada 2 2 5 3 4 4" xfId="38814" xr:uid="{00000000-0005-0000-0000-0000382E0000}"/>
    <cellStyle name="Entrada 2 2 5 3 5" xfId="18089" xr:uid="{00000000-0005-0000-0000-0000392E0000}"/>
    <cellStyle name="Entrada 2 2 5 3 6" xfId="26035" xr:uid="{00000000-0005-0000-0000-00003A2E0000}"/>
    <cellStyle name="Entrada 2 2 5 3 7" xfId="12382" xr:uid="{00000000-0005-0000-0000-00003B2E0000}"/>
    <cellStyle name="Entrada 2 2 5 3 8" xfId="38809" xr:uid="{00000000-0005-0000-0000-00003C2E0000}"/>
    <cellStyle name="Entrada 2 2 5 4" xfId="4212" xr:uid="{00000000-0005-0000-0000-00003D2E0000}"/>
    <cellStyle name="Entrada 2 2 5 4 2" xfId="18095" xr:uid="{00000000-0005-0000-0000-00003E2E0000}"/>
    <cellStyle name="Entrada 2 2 5 4 3" xfId="26041" xr:uid="{00000000-0005-0000-0000-00003F2E0000}"/>
    <cellStyle name="Entrada 2 2 5 4 4" xfId="12383" xr:uid="{00000000-0005-0000-0000-0000402E0000}"/>
    <cellStyle name="Entrada 2 2 5 4 5" xfId="38815" xr:uid="{00000000-0005-0000-0000-0000412E0000}"/>
    <cellStyle name="Entrada 2 2 5 5" xfId="4213" xr:uid="{00000000-0005-0000-0000-0000422E0000}"/>
    <cellStyle name="Entrada 2 2 5 5 2" xfId="26042" xr:uid="{00000000-0005-0000-0000-0000432E0000}"/>
    <cellStyle name="Entrada 2 2 5 5 3" xfId="18096" xr:uid="{00000000-0005-0000-0000-0000442E0000}"/>
    <cellStyle name="Entrada 2 2 5 5 4" xfId="38816" xr:uid="{00000000-0005-0000-0000-0000452E0000}"/>
    <cellStyle name="Entrada 2 2 5 6" xfId="4214" xr:uid="{00000000-0005-0000-0000-0000462E0000}"/>
    <cellStyle name="Entrada 2 2 5 6 2" xfId="26043" xr:uid="{00000000-0005-0000-0000-0000472E0000}"/>
    <cellStyle name="Entrada 2 2 5 6 3" xfId="18097" xr:uid="{00000000-0005-0000-0000-0000482E0000}"/>
    <cellStyle name="Entrada 2 2 5 6 4" xfId="38817" xr:uid="{00000000-0005-0000-0000-0000492E0000}"/>
    <cellStyle name="Entrada 2 2 5 7" xfId="4215" xr:uid="{00000000-0005-0000-0000-00004A2E0000}"/>
    <cellStyle name="Entrada 2 2 5 7 2" xfId="26044" xr:uid="{00000000-0005-0000-0000-00004B2E0000}"/>
    <cellStyle name="Entrada 2 2 5 7 3" xfId="18098" xr:uid="{00000000-0005-0000-0000-00004C2E0000}"/>
    <cellStyle name="Entrada 2 2 5 7 4" xfId="38818" xr:uid="{00000000-0005-0000-0000-00004D2E0000}"/>
    <cellStyle name="Entrada 2 2 5 8" xfId="4216" xr:uid="{00000000-0005-0000-0000-00004E2E0000}"/>
    <cellStyle name="Entrada 2 2 5 8 2" xfId="26045" xr:uid="{00000000-0005-0000-0000-00004F2E0000}"/>
    <cellStyle name="Entrada 2 2 5 8 3" xfId="18099" xr:uid="{00000000-0005-0000-0000-0000502E0000}"/>
    <cellStyle name="Entrada 2 2 5 8 4" xfId="38819" xr:uid="{00000000-0005-0000-0000-0000512E0000}"/>
    <cellStyle name="Entrada 2 2 5 9" xfId="18082" xr:uid="{00000000-0005-0000-0000-0000522E0000}"/>
    <cellStyle name="Entrada 2 2 5 9 2" xfId="45999" xr:uid="{00000000-0005-0000-0000-0000532E0000}"/>
    <cellStyle name="Entrada 2 2 6" xfId="4217" xr:uid="{00000000-0005-0000-0000-0000542E0000}"/>
    <cellStyle name="Entrada 2 2 6 10" xfId="12384" xr:uid="{00000000-0005-0000-0000-0000552E0000}"/>
    <cellStyle name="Entrada 2 2 6 11" xfId="38820" xr:uid="{00000000-0005-0000-0000-0000562E0000}"/>
    <cellStyle name="Entrada 2 2 6 2" xfId="4218" xr:uid="{00000000-0005-0000-0000-0000572E0000}"/>
    <cellStyle name="Entrada 2 2 6 2 2" xfId="4219" xr:uid="{00000000-0005-0000-0000-0000582E0000}"/>
    <cellStyle name="Entrada 2 2 6 2 2 2" xfId="4220" xr:uid="{00000000-0005-0000-0000-0000592E0000}"/>
    <cellStyle name="Entrada 2 2 6 2 2 2 2" xfId="26049" xr:uid="{00000000-0005-0000-0000-00005A2E0000}"/>
    <cellStyle name="Entrada 2 2 6 2 2 2 3" xfId="18101" xr:uid="{00000000-0005-0000-0000-00005B2E0000}"/>
    <cellStyle name="Entrada 2 2 6 2 2 2 4" xfId="38823" xr:uid="{00000000-0005-0000-0000-00005C2E0000}"/>
    <cellStyle name="Entrada 2 2 6 2 2 3" xfId="4221" xr:uid="{00000000-0005-0000-0000-00005D2E0000}"/>
    <cellStyle name="Entrada 2 2 6 2 2 3 2" xfId="26050" xr:uid="{00000000-0005-0000-0000-00005E2E0000}"/>
    <cellStyle name="Entrada 2 2 6 2 2 3 3" xfId="18102" xr:uid="{00000000-0005-0000-0000-00005F2E0000}"/>
    <cellStyle name="Entrada 2 2 6 2 2 3 4" xfId="38824" xr:uid="{00000000-0005-0000-0000-0000602E0000}"/>
    <cellStyle name="Entrada 2 2 6 2 2 4" xfId="26048" xr:uid="{00000000-0005-0000-0000-0000612E0000}"/>
    <cellStyle name="Entrada 2 2 6 2 2 5" xfId="18100" xr:uid="{00000000-0005-0000-0000-0000622E0000}"/>
    <cellStyle name="Entrada 2 2 6 2 2 6" xfId="38822" xr:uid="{00000000-0005-0000-0000-0000632E0000}"/>
    <cellStyle name="Entrada 2 2 6 2 3" xfId="4222" xr:uid="{00000000-0005-0000-0000-0000642E0000}"/>
    <cellStyle name="Entrada 2 2 6 2 3 2" xfId="26051" xr:uid="{00000000-0005-0000-0000-0000652E0000}"/>
    <cellStyle name="Entrada 2 2 6 2 3 3" xfId="18103" xr:uid="{00000000-0005-0000-0000-0000662E0000}"/>
    <cellStyle name="Entrada 2 2 6 2 3 4" xfId="38825" xr:uid="{00000000-0005-0000-0000-0000672E0000}"/>
    <cellStyle name="Entrada 2 2 6 2 4" xfId="4223" xr:uid="{00000000-0005-0000-0000-0000682E0000}"/>
    <cellStyle name="Entrada 2 2 6 2 4 2" xfId="26052" xr:uid="{00000000-0005-0000-0000-0000692E0000}"/>
    <cellStyle name="Entrada 2 2 6 2 4 3" xfId="18104" xr:uid="{00000000-0005-0000-0000-00006A2E0000}"/>
    <cellStyle name="Entrada 2 2 6 2 4 4" xfId="38826" xr:uid="{00000000-0005-0000-0000-00006B2E0000}"/>
    <cellStyle name="Entrada 2 2 6 2 5" xfId="26047" xr:uid="{00000000-0005-0000-0000-00006C2E0000}"/>
    <cellStyle name="Entrada 2 2 6 2 6" xfId="12385" xr:uid="{00000000-0005-0000-0000-00006D2E0000}"/>
    <cellStyle name="Entrada 2 2 6 2 7" xfId="38821" xr:uid="{00000000-0005-0000-0000-00006E2E0000}"/>
    <cellStyle name="Entrada 2 2 6 3" xfId="4224" xr:uid="{00000000-0005-0000-0000-00006F2E0000}"/>
    <cellStyle name="Entrada 2 2 6 3 2" xfId="4225" xr:uid="{00000000-0005-0000-0000-0000702E0000}"/>
    <cellStyle name="Entrada 2 2 6 3 2 2" xfId="4226" xr:uid="{00000000-0005-0000-0000-0000712E0000}"/>
    <cellStyle name="Entrada 2 2 6 3 2 2 2" xfId="26055" xr:uid="{00000000-0005-0000-0000-0000722E0000}"/>
    <cellStyle name="Entrada 2 2 6 3 2 2 3" xfId="18106" xr:uid="{00000000-0005-0000-0000-0000732E0000}"/>
    <cellStyle name="Entrada 2 2 6 3 2 2 4" xfId="38829" xr:uid="{00000000-0005-0000-0000-0000742E0000}"/>
    <cellStyle name="Entrada 2 2 6 3 2 3" xfId="4227" xr:uid="{00000000-0005-0000-0000-0000752E0000}"/>
    <cellStyle name="Entrada 2 2 6 3 2 3 2" xfId="26056" xr:uid="{00000000-0005-0000-0000-0000762E0000}"/>
    <cellStyle name="Entrada 2 2 6 3 2 3 3" xfId="18107" xr:uid="{00000000-0005-0000-0000-0000772E0000}"/>
    <cellStyle name="Entrada 2 2 6 3 2 3 4" xfId="38830" xr:uid="{00000000-0005-0000-0000-0000782E0000}"/>
    <cellStyle name="Entrada 2 2 6 3 2 4" xfId="26054" xr:uid="{00000000-0005-0000-0000-0000792E0000}"/>
    <cellStyle name="Entrada 2 2 6 3 2 5" xfId="18105" xr:uid="{00000000-0005-0000-0000-00007A2E0000}"/>
    <cellStyle name="Entrada 2 2 6 3 2 6" xfId="38828" xr:uid="{00000000-0005-0000-0000-00007B2E0000}"/>
    <cellStyle name="Entrada 2 2 6 3 3" xfId="4228" xr:uid="{00000000-0005-0000-0000-00007C2E0000}"/>
    <cellStyle name="Entrada 2 2 6 3 3 2" xfId="26057" xr:uid="{00000000-0005-0000-0000-00007D2E0000}"/>
    <cellStyle name="Entrada 2 2 6 3 3 3" xfId="18108" xr:uid="{00000000-0005-0000-0000-00007E2E0000}"/>
    <cellStyle name="Entrada 2 2 6 3 3 4" xfId="38831" xr:uid="{00000000-0005-0000-0000-00007F2E0000}"/>
    <cellStyle name="Entrada 2 2 6 3 4" xfId="4229" xr:uid="{00000000-0005-0000-0000-0000802E0000}"/>
    <cellStyle name="Entrada 2 2 6 3 4 2" xfId="26058" xr:uid="{00000000-0005-0000-0000-0000812E0000}"/>
    <cellStyle name="Entrada 2 2 6 3 4 3" xfId="18109" xr:uid="{00000000-0005-0000-0000-0000822E0000}"/>
    <cellStyle name="Entrada 2 2 6 3 4 4" xfId="38832" xr:uid="{00000000-0005-0000-0000-0000832E0000}"/>
    <cellStyle name="Entrada 2 2 6 3 5" xfId="26053" xr:uid="{00000000-0005-0000-0000-0000842E0000}"/>
    <cellStyle name="Entrada 2 2 6 3 6" xfId="12386" xr:uid="{00000000-0005-0000-0000-0000852E0000}"/>
    <cellStyle name="Entrada 2 2 6 3 7" xfId="38827" xr:uid="{00000000-0005-0000-0000-0000862E0000}"/>
    <cellStyle name="Entrada 2 2 6 4" xfId="4230" xr:uid="{00000000-0005-0000-0000-0000872E0000}"/>
    <cellStyle name="Entrada 2 2 6 4 2" xfId="26059" xr:uid="{00000000-0005-0000-0000-0000882E0000}"/>
    <cellStyle name="Entrada 2 2 6 4 3" xfId="12387" xr:uid="{00000000-0005-0000-0000-0000892E0000}"/>
    <cellStyle name="Entrada 2 2 6 4 4" xfId="38833" xr:uid="{00000000-0005-0000-0000-00008A2E0000}"/>
    <cellStyle name="Entrada 2 2 6 5" xfId="4231" xr:uid="{00000000-0005-0000-0000-00008B2E0000}"/>
    <cellStyle name="Entrada 2 2 6 5 2" xfId="26060" xr:uid="{00000000-0005-0000-0000-00008C2E0000}"/>
    <cellStyle name="Entrada 2 2 6 5 3" xfId="18110" xr:uid="{00000000-0005-0000-0000-00008D2E0000}"/>
    <cellStyle name="Entrada 2 2 6 5 4" xfId="38834" xr:uid="{00000000-0005-0000-0000-00008E2E0000}"/>
    <cellStyle name="Entrada 2 2 6 6" xfId="4232" xr:uid="{00000000-0005-0000-0000-00008F2E0000}"/>
    <cellStyle name="Entrada 2 2 6 6 2" xfId="26061" xr:uid="{00000000-0005-0000-0000-0000902E0000}"/>
    <cellStyle name="Entrada 2 2 6 6 3" xfId="18111" xr:uid="{00000000-0005-0000-0000-0000912E0000}"/>
    <cellStyle name="Entrada 2 2 6 6 4" xfId="38835" xr:uid="{00000000-0005-0000-0000-0000922E0000}"/>
    <cellStyle name="Entrada 2 2 6 7" xfId="4233" xr:uid="{00000000-0005-0000-0000-0000932E0000}"/>
    <cellStyle name="Entrada 2 2 6 7 2" xfId="26062" xr:uid="{00000000-0005-0000-0000-0000942E0000}"/>
    <cellStyle name="Entrada 2 2 6 7 3" xfId="18112" xr:uid="{00000000-0005-0000-0000-0000952E0000}"/>
    <cellStyle name="Entrada 2 2 6 7 4" xfId="38836" xr:uid="{00000000-0005-0000-0000-0000962E0000}"/>
    <cellStyle name="Entrada 2 2 6 8" xfId="4234" xr:uid="{00000000-0005-0000-0000-0000972E0000}"/>
    <cellStyle name="Entrada 2 2 6 8 2" xfId="26063" xr:uid="{00000000-0005-0000-0000-0000982E0000}"/>
    <cellStyle name="Entrada 2 2 6 8 3" xfId="18113" xr:uid="{00000000-0005-0000-0000-0000992E0000}"/>
    <cellStyle name="Entrada 2 2 6 8 4" xfId="38837" xr:uid="{00000000-0005-0000-0000-00009A2E0000}"/>
    <cellStyle name="Entrada 2 2 6 9" xfId="26046" xr:uid="{00000000-0005-0000-0000-00009B2E0000}"/>
    <cellStyle name="Entrada 2 2 6 9 2" xfId="46432" xr:uid="{00000000-0005-0000-0000-00009C2E0000}"/>
    <cellStyle name="Entrada 2 2 7" xfId="4235" xr:uid="{00000000-0005-0000-0000-00009D2E0000}"/>
    <cellStyle name="Entrada 2 2 7 10" xfId="12388" xr:uid="{00000000-0005-0000-0000-00009E2E0000}"/>
    <cellStyle name="Entrada 2 2 7 11" xfId="38838" xr:uid="{00000000-0005-0000-0000-00009F2E0000}"/>
    <cellStyle name="Entrada 2 2 7 2" xfId="4236" xr:uid="{00000000-0005-0000-0000-0000A02E0000}"/>
    <cellStyle name="Entrada 2 2 7 2 2" xfId="4237" xr:uid="{00000000-0005-0000-0000-0000A12E0000}"/>
    <cellStyle name="Entrada 2 2 7 2 2 2" xfId="4238" xr:uid="{00000000-0005-0000-0000-0000A22E0000}"/>
    <cellStyle name="Entrada 2 2 7 2 2 2 2" xfId="26067" xr:uid="{00000000-0005-0000-0000-0000A32E0000}"/>
    <cellStyle name="Entrada 2 2 7 2 2 2 3" xfId="18116" xr:uid="{00000000-0005-0000-0000-0000A42E0000}"/>
    <cellStyle name="Entrada 2 2 7 2 2 2 4" xfId="38841" xr:uid="{00000000-0005-0000-0000-0000A52E0000}"/>
    <cellStyle name="Entrada 2 2 7 2 2 3" xfId="4239" xr:uid="{00000000-0005-0000-0000-0000A62E0000}"/>
    <cellStyle name="Entrada 2 2 7 2 2 3 2" xfId="26068" xr:uid="{00000000-0005-0000-0000-0000A72E0000}"/>
    <cellStyle name="Entrada 2 2 7 2 2 3 3" xfId="18117" xr:uid="{00000000-0005-0000-0000-0000A82E0000}"/>
    <cellStyle name="Entrada 2 2 7 2 2 3 4" xfId="38842" xr:uid="{00000000-0005-0000-0000-0000A92E0000}"/>
    <cellStyle name="Entrada 2 2 7 2 2 4" xfId="26066" xr:uid="{00000000-0005-0000-0000-0000AA2E0000}"/>
    <cellStyle name="Entrada 2 2 7 2 2 5" xfId="18115" xr:uid="{00000000-0005-0000-0000-0000AB2E0000}"/>
    <cellStyle name="Entrada 2 2 7 2 2 6" xfId="38840" xr:uid="{00000000-0005-0000-0000-0000AC2E0000}"/>
    <cellStyle name="Entrada 2 2 7 2 3" xfId="4240" xr:uid="{00000000-0005-0000-0000-0000AD2E0000}"/>
    <cellStyle name="Entrada 2 2 7 2 3 2" xfId="26069" xr:uid="{00000000-0005-0000-0000-0000AE2E0000}"/>
    <cellStyle name="Entrada 2 2 7 2 3 3" xfId="18118" xr:uid="{00000000-0005-0000-0000-0000AF2E0000}"/>
    <cellStyle name="Entrada 2 2 7 2 3 4" xfId="38843" xr:uid="{00000000-0005-0000-0000-0000B02E0000}"/>
    <cellStyle name="Entrada 2 2 7 2 4" xfId="4241" xr:uid="{00000000-0005-0000-0000-0000B12E0000}"/>
    <cellStyle name="Entrada 2 2 7 2 4 2" xfId="26070" xr:uid="{00000000-0005-0000-0000-0000B22E0000}"/>
    <cellStyle name="Entrada 2 2 7 2 4 3" xfId="18119" xr:uid="{00000000-0005-0000-0000-0000B32E0000}"/>
    <cellStyle name="Entrada 2 2 7 2 4 4" xfId="38844" xr:uid="{00000000-0005-0000-0000-0000B42E0000}"/>
    <cellStyle name="Entrada 2 2 7 2 5" xfId="26065" xr:uid="{00000000-0005-0000-0000-0000B52E0000}"/>
    <cellStyle name="Entrada 2 2 7 2 6" xfId="18114" xr:uid="{00000000-0005-0000-0000-0000B62E0000}"/>
    <cellStyle name="Entrada 2 2 7 2 7" xfId="38839" xr:uid="{00000000-0005-0000-0000-0000B72E0000}"/>
    <cellStyle name="Entrada 2 2 7 3" xfId="4242" xr:uid="{00000000-0005-0000-0000-0000B82E0000}"/>
    <cellStyle name="Entrada 2 2 7 3 2" xfId="4243" xr:uid="{00000000-0005-0000-0000-0000B92E0000}"/>
    <cellStyle name="Entrada 2 2 7 3 2 2" xfId="4244" xr:uid="{00000000-0005-0000-0000-0000BA2E0000}"/>
    <cellStyle name="Entrada 2 2 7 3 2 2 2" xfId="26073" xr:uid="{00000000-0005-0000-0000-0000BB2E0000}"/>
    <cellStyle name="Entrada 2 2 7 3 2 2 3" xfId="18122" xr:uid="{00000000-0005-0000-0000-0000BC2E0000}"/>
    <cellStyle name="Entrada 2 2 7 3 2 2 4" xfId="38847" xr:uid="{00000000-0005-0000-0000-0000BD2E0000}"/>
    <cellStyle name="Entrada 2 2 7 3 2 3" xfId="4245" xr:uid="{00000000-0005-0000-0000-0000BE2E0000}"/>
    <cellStyle name="Entrada 2 2 7 3 2 3 2" xfId="26074" xr:uid="{00000000-0005-0000-0000-0000BF2E0000}"/>
    <cellStyle name="Entrada 2 2 7 3 2 3 3" xfId="18123" xr:uid="{00000000-0005-0000-0000-0000C02E0000}"/>
    <cellStyle name="Entrada 2 2 7 3 2 3 4" xfId="38848" xr:uid="{00000000-0005-0000-0000-0000C12E0000}"/>
    <cellStyle name="Entrada 2 2 7 3 2 4" xfId="26072" xr:uid="{00000000-0005-0000-0000-0000C22E0000}"/>
    <cellStyle name="Entrada 2 2 7 3 2 5" xfId="18121" xr:uid="{00000000-0005-0000-0000-0000C32E0000}"/>
    <cellStyle name="Entrada 2 2 7 3 2 6" xfId="38846" xr:uid="{00000000-0005-0000-0000-0000C42E0000}"/>
    <cellStyle name="Entrada 2 2 7 3 3" xfId="4246" xr:uid="{00000000-0005-0000-0000-0000C52E0000}"/>
    <cellStyle name="Entrada 2 2 7 3 3 2" xfId="26075" xr:uid="{00000000-0005-0000-0000-0000C62E0000}"/>
    <cellStyle name="Entrada 2 2 7 3 3 3" xfId="18124" xr:uid="{00000000-0005-0000-0000-0000C72E0000}"/>
    <cellStyle name="Entrada 2 2 7 3 3 4" xfId="38849" xr:uid="{00000000-0005-0000-0000-0000C82E0000}"/>
    <cellStyle name="Entrada 2 2 7 3 4" xfId="4247" xr:uid="{00000000-0005-0000-0000-0000C92E0000}"/>
    <cellStyle name="Entrada 2 2 7 3 4 2" xfId="26076" xr:uid="{00000000-0005-0000-0000-0000CA2E0000}"/>
    <cellStyle name="Entrada 2 2 7 3 4 3" xfId="18125" xr:uid="{00000000-0005-0000-0000-0000CB2E0000}"/>
    <cellStyle name="Entrada 2 2 7 3 4 4" xfId="38850" xr:uid="{00000000-0005-0000-0000-0000CC2E0000}"/>
    <cellStyle name="Entrada 2 2 7 3 5" xfId="26071" xr:uid="{00000000-0005-0000-0000-0000CD2E0000}"/>
    <cellStyle name="Entrada 2 2 7 3 6" xfId="18120" xr:uid="{00000000-0005-0000-0000-0000CE2E0000}"/>
    <cellStyle name="Entrada 2 2 7 3 7" xfId="38845" xr:uid="{00000000-0005-0000-0000-0000CF2E0000}"/>
    <cellStyle name="Entrada 2 2 7 4" xfId="4248" xr:uid="{00000000-0005-0000-0000-0000D02E0000}"/>
    <cellStyle name="Entrada 2 2 7 4 2" xfId="26077" xr:uid="{00000000-0005-0000-0000-0000D12E0000}"/>
    <cellStyle name="Entrada 2 2 7 4 3" xfId="18126" xr:uid="{00000000-0005-0000-0000-0000D22E0000}"/>
    <cellStyle name="Entrada 2 2 7 4 4" xfId="38851" xr:uid="{00000000-0005-0000-0000-0000D32E0000}"/>
    <cellStyle name="Entrada 2 2 7 5" xfId="4249" xr:uid="{00000000-0005-0000-0000-0000D42E0000}"/>
    <cellStyle name="Entrada 2 2 7 5 2" xfId="26078" xr:uid="{00000000-0005-0000-0000-0000D52E0000}"/>
    <cellStyle name="Entrada 2 2 7 5 3" xfId="18127" xr:uid="{00000000-0005-0000-0000-0000D62E0000}"/>
    <cellStyle name="Entrada 2 2 7 5 4" xfId="38852" xr:uid="{00000000-0005-0000-0000-0000D72E0000}"/>
    <cellStyle name="Entrada 2 2 7 6" xfId="4250" xr:uid="{00000000-0005-0000-0000-0000D82E0000}"/>
    <cellStyle name="Entrada 2 2 7 6 2" xfId="26079" xr:uid="{00000000-0005-0000-0000-0000D92E0000}"/>
    <cellStyle name="Entrada 2 2 7 6 3" xfId="18128" xr:uid="{00000000-0005-0000-0000-0000DA2E0000}"/>
    <cellStyle name="Entrada 2 2 7 6 4" xfId="38853" xr:uid="{00000000-0005-0000-0000-0000DB2E0000}"/>
    <cellStyle name="Entrada 2 2 7 7" xfId="4251" xr:uid="{00000000-0005-0000-0000-0000DC2E0000}"/>
    <cellStyle name="Entrada 2 2 7 7 2" xfId="26080" xr:uid="{00000000-0005-0000-0000-0000DD2E0000}"/>
    <cellStyle name="Entrada 2 2 7 7 3" xfId="18129" xr:uid="{00000000-0005-0000-0000-0000DE2E0000}"/>
    <cellStyle name="Entrada 2 2 7 7 4" xfId="38854" xr:uid="{00000000-0005-0000-0000-0000DF2E0000}"/>
    <cellStyle name="Entrada 2 2 7 8" xfId="4252" xr:uid="{00000000-0005-0000-0000-0000E02E0000}"/>
    <cellStyle name="Entrada 2 2 7 8 2" xfId="26081" xr:uid="{00000000-0005-0000-0000-0000E12E0000}"/>
    <cellStyle name="Entrada 2 2 7 8 3" xfId="18130" xr:uid="{00000000-0005-0000-0000-0000E22E0000}"/>
    <cellStyle name="Entrada 2 2 7 8 4" xfId="38855" xr:uid="{00000000-0005-0000-0000-0000E32E0000}"/>
    <cellStyle name="Entrada 2 2 7 9" xfId="26064" xr:uid="{00000000-0005-0000-0000-0000E42E0000}"/>
    <cellStyle name="Entrada 2 2 8" xfId="4253" xr:uid="{00000000-0005-0000-0000-0000E52E0000}"/>
    <cellStyle name="Entrada 2 2 8 10" xfId="18131" xr:uid="{00000000-0005-0000-0000-0000E62E0000}"/>
    <cellStyle name="Entrada 2 2 8 11" xfId="38856" xr:uid="{00000000-0005-0000-0000-0000E72E0000}"/>
    <cellStyle name="Entrada 2 2 8 2" xfId="4254" xr:uid="{00000000-0005-0000-0000-0000E82E0000}"/>
    <cellStyle name="Entrada 2 2 8 2 2" xfId="4255" xr:uid="{00000000-0005-0000-0000-0000E92E0000}"/>
    <cellStyle name="Entrada 2 2 8 2 2 2" xfId="4256" xr:uid="{00000000-0005-0000-0000-0000EA2E0000}"/>
    <cellStyle name="Entrada 2 2 8 2 2 2 2" xfId="26085" xr:uid="{00000000-0005-0000-0000-0000EB2E0000}"/>
    <cellStyle name="Entrada 2 2 8 2 2 2 3" xfId="18134" xr:uid="{00000000-0005-0000-0000-0000EC2E0000}"/>
    <cellStyle name="Entrada 2 2 8 2 2 2 4" xfId="38859" xr:uid="{00000000-0005-0000-0000-0000ED2E0000}"/>
    <cellStyle name="Entrada 2 2 8 2 2 3" xfId="4257" xr:uid="{00000000-0005-0000-0000-0000EE2E0000}"/>
    <cellStyle name="Entrada 2 2 8 2 2 3 2" xfId="26086" xr:uid="{00000000-0005-0000-0000-0000EF2E0000}"/>
    <cellStyle name="Entrada 2 2 8 2 2 3 3" xfId="18135" xr:uid="{00000000-0005-0000-0000-0000F02E0000}"/>
    <cellStyle name="Entrada 2 2 8 2 2 3 4" xfId="38860" xr:uid="{00000000-0005-0000-0000-0000F12E0000}"/>
    <cellStyle name="Entrada 2 2 8 2 2 4" xfId="26084" xr:uid="{00000000-0005-0000-0000-0000F22E0000}"/>
    <cellStyle name="Entrada 2 2 8 2 2 5" xfId="18133" xr:uid="{00000000-0005-0000-0000-0000F32E0000}"/>
    <cellStyle name="Entrada 2 2 8 2 2 6" xfId="38858" xr:uid="{00000000-0005-0000-0000-0000F42E0000}"/>
    <cellStyle name="Entrada 2 2 8 2 3" xfId="4258" xr:uid="{00000000-0005-0000-0000-0000F52E0000}"/>
    <cellStyle name="Entrada 2 2 8 2 3 2" xfId="26087" xr:uid="{00000000-0005-0000-0000-0000F62E0000}"/>
    <cellStyle name="Entrada 2 2 8 2 3 3" xfId="18136" xr:uid="{00000000-0005-0000-0000-0000F72E0000}"/>
    <cellStyle name="Entrada 2 2 8 2 3 4" xfId="38861" xr:uid="{00000000-0005-0000-0000-0000F82E0000}"/>
    <cellStyle name="Entrada 2 2 8 2 4" xfId="4259" xr:uid="{00000000-0005-0000-0000-0000F92E0000}"/>
    <cellStyle name="Entrada 2 2 8 2 4 2" xfId="26088" xr:uid="{00000000-0005-0000-0000-0000FA2E0000}"/>
    <cellStyle name="Entrada 2 2 8 2 4 3" xfId="18137" xr:uid="{00000000-0005-0000-0000-0000FB2E0000}"/>
    <cellStyle name="Entrada 2 2 8 2 4 4" xfId="38862" xr:uid="{00000000-0005-0000-0000-0000FC2E0000}"/>
    <cellStyle name="Entrada 2 2 8 2 5" xfId="26083" xr:uid="{00000000-0005-0000-0000-0000FD2E0000}"/>
    <cellStyle name="Entrada 2 2 8 2 6" xfId="18132" xr:uid="{00000000-0005-0000-0000-0000FE2E0000}"/>
    <cellStyle name="Entrada 2 2 8 2 7" xfId="38857" xr:uid="{00000000-0005-0000-0000-0000FF2E0000}"/>
    <cellStyle name="Entrada 2 2 8 3" xfId="4260" xr:uid="{00000000-0005-0000-0000-0000002F0000}"/>
    <cellStyle name="Entrada 2 2 8 3 2" xfId="4261" xr:uid="{00000000-0005-0000-0000-0000012F0000}"/>
    <cellStyle name="Entrada 2 2 8 3 2 2" xfId="4262" xr:uid="{00000000-0005-0000-0000-0000022F0000}"/>
    <cellStyle name="Entrada 2 2 8 3 2 2 2" xfId="26091" xr:uid="{00000000-0005-0000-0000-0000032F0000}"/>
    <cellStyle name="Entrada 2 2 8 3 2 2 3" xfId="18140" xr:uid="{00000000-0005-0000-0000-0000042F0000}"/>
    <cellStyle name="Entrada 2 2 8 3 2 2 4" xfId="38865" xr:uid="{00000000-0005-0000-0000-0000052F0000}"/>
    <cellStyle name="Entrada 2 2 8 3 2 3" xfId="4263" xr:uid="{00000000-0005-0000-0000-0000062F0000}"/>
    <cellStyle name="Entrada 2 2 8 3 2 3 2" xfId="26092" xr:uid="{00000000-0005-0000-0000-0000072F0000}"/>
    <cellStyle name="Entrada 2 2 8 3 2 3 3" xfId="18141" xr:uid="{00000000-0005-0000-0000-0000082F0000}"/>
    <cellStyle name="Entrada 2 2 8 3 2 3 4" xfId="38866" xr:uid="{00000000-0005-0000-0000-0000092F0000}"/>
    <cellStyle name="Entrada 2 2 8 3 2 4" xfId="26090" xr:uid="{00000000-0005-0000-0000-00000A2F0000}"/>
    <cellStyle name="Entrada 2 2 8 3 2 5" xfId="18139" xr:uid="{00000000-0005-0000-0000-00000B2F0000}"/>
    <cellStyle name="Entrada 2 2 8 3 2 6" xfId="38864" xr:uid="{00000000-0005-0000-0000-00000C2F0000}"/>
    <cellStyle name="Entrada 2 2 8 3 3" xfId="4264" xr:uid="{00000000-0005-0000-0000-00000D2F0000}"/>
    <cellStyle name="Entrada 2 2 8 3 3 2" xfId="26093" xr:uid="{00000000-0005-0000-0000-00000E2F0000}"/>
    <cellStyle name="Entrada 2 2 8 3 3 3" xfId="18142" xr:uid="{00000000-0005-0000-0000-00000F2F0000}"/>
    <cellStyle name="Entrada 2 2 8 3 3 4" xfId="38867" xr:uid="{00000000-0005-0000-0000-0000102F0000}"/>
    <cellStyle name="Entrada 2 2 8 3 4" xfId="4265" xr:uid="{00000000-0005-0000-0000-0000112F0000}"/>
    <cellStyle name="Entrada 2 2 8 3 4 2" xfId="26094" xr:uid="{00000000-0005-0000-0000-0000122F0000}"/>
    <cellStyle name="Entrada 2 2 8 3 4 3" xfId="18143" xr:uid="{00000000-0005-0000-0000-0000132F0000}"/>
    <cellStyle name="Entrada 2 2 8 3 4 4" xfId="38868" xr:uid="{00000000-0005-0000-0000-0000142F0000}"/>
    <cellStyle name="Entrada 2 2 8 3 5" xfId="26089" xr:uid="{00000000-0005-0000-0000-0000152F0000}"/>
    <cellStyle name="Entrada 2 2 8 3 6" xfId="18138" xr:uid="{00000000-0005-0000-0000-0000162F0000}"/>
    <cellStyle name="Entrada 2 2 8 3 7" xfId="38863" xr:uid="{00000000-0005-0000-0000-0000172F0000}"/>
    <cellStyle name="Entrada 2 2 8 4" xfId="4266" xr:uid="{00000000-0005-0000-0000-0000182F0000}"/>
    <cellStyle name="Entrada 2 2 8 4 2" xfId="26095" xr:uid="{00000000-0005-0000-0000-0000192F0000}"/>
    <cellStyle name="Entrada 2 2 8 4 3" xfId="18144" xr:uid="{00000000-0005-0000-0000-00001A2F0000}"/>
    <cellStyle name="Entrada 2 2 8 4 4" xfId="38869" xr:uid="{00000000-0005-0000-0000-00001B2F0000}"/>
    <cellStyle name="Entrada 2 2 8 5" xfId="4267" xr:uid="{00000000-0005-0000-0000-00001C2F0000}"/>
    <cellStyle name="Entrada 2 2 8 5 2" xfId="26096" xr:uid="{00000000-0005-0000-0000-00001D2F0000}"/>
    <cellStyle name="Entrada 2 2 8 5 3" xfId="18145" xr:uid="{00000000-0005-0000-0000-00001E2F0000}"/>
    <cellStyle name="Entrada 2 2 8 5 4" xfId="38870" xr:uid="{00000000-0005-0000-0000-00001F2F0000}"/>
    <cellStyle name="Entrada 2 2 8 6" xfId="4268" xr:uid="{00000000-0005-0000-0000-0000202F0000}"/>
    <cellStyle name="Entrada 2 2 8 6 2" xfId="26097" xr:uid="{00000000-0005-0000-0000-0000212F0000}"/>
    <cellStyle name="Entrada 2 2 8 6 3" xfId="18146" xr:uid="{00000000-0005-0000-0000-0000222F0000}"/>
    <cellStyle name="Entrada 2 2 8 6 4" xfId="38871" xr:uid="{00000000-0005-0000-0000-0000232F0000}"/>
    <cellStyle name="Entrada 2 2 8 7" xfId="4269" xr:uid="{00000000-0005-0000-0000-0000242F0000}"/>
    <cellStyle name="Entrada 2 2 8 7 2" xfId="26098" xr:uid="{00000000-0005-0000-0000-0000252F0000}"/>
    <cellStyle name="Entrada 2 2 8 7 3" xfId="18147" xr:uid="{00000000-0005-0000-0000-0000262F0000}"/>
    <cellStyle name="Entrada 2 2 8 7 4" xfId="38872" xr:uid="{00000000-0005-0000-0000-0000272F0000}"/>
    <cellStyle name="Entrada 2 2 8 8" xfId="4270" xr:uid="{00000000-0005-0000-0000-0000282F0000}"/>
    <cellStyle name="Entrada 2 2 8 8 2" xfId="26099" xr:uid="{00000000-0005-0000-0000-0000292F0000}"/>
    <cellStyle name="Entrada 2 2 8 8 3" xfId="18148" xr:uid="{00000000-0005-0000-0000-00002A2F0000}"/>
    <cellStyle name="Entrada 2 2 8 8 4" xfId="38873" xr:uid="{00000000-0005-0000-0000-00002B2F0000}"/>
    <cellStyle name="Entrada 2 2 8 9" xfId="26082" xr:uid="{00000000-0005-0000-0000-00002C2F0000}"/>
    <cellStyle name="Entrada 2 2 9" xfId="4271" xr:uid="{00000000-0005-0000-0000-00002D2F0000}"/>
    <cellStyle name="Entrada 2 2 9 10" xfId="18149" xr:uid="{00000000-0005-0000-0000-00002E2F0000}"/>
    <cellStyle name="Entrada 2 2 9 11" xfId="38874" xr:uid="{00000000-0005-0000-0000-00002F2F0000}"/>
    <cellStyle name="Entrada 2 2 9 2" xfId="4272" xr:uid="{00000000-0005-0000-0000-0000302F0000}"/>
    <cellStyle name="Entrada 2 2 9 2 2" xfId="4273" xr:uid="{00000000-0005-0000-0000-0000312F0000}"/>
    <cellStyle name="Entrada 2 2 9 2 2 2" xfId="4274" xr:uid="{00000000-0005-0000-0000-0000322F0000}"/>
    <cellStyle name="Entrada 2 2 9 2 2 2 2" xfId="26103" xr:uid="{00000000-0005-0000-0000-0000332F0000}"/>
    <cellStyle name="Entrada 2 2 9 2 2 2 3" xfId="18152" xr:uid="{00000000-0005-0000-0000-0000342F0000}"/>
    <cellStyle name="Entrada 2 2 9 2 2 2 4" xfId="38877" xr:uid="{00000000-0005-0000-0000-0000352F0000}"/>
    <cellStyle name="Entrada 2 2 9 2 2 3" xfId="4275" xr:uid="{00000000-0005-0000-0000-0000362F0000}"/>
    <cellStyle name="Entrada 2 2 9 2 2 3 2" xfId="26104" xr:uid="{00000000-0005-0000-0000-0000372F0000}"/>
    <cellStyle name="Entrada 2 2 9 2 2 3 3" xfId="18153" xr:uid="{00000000-0005-0000-0000-0000382F0000}"/>
    <cellStyle name="Entrada 2 2 9 2 2 3 4" xfId="38878" xr:uid="{00000000-0005-0000-0000-0000392F0000}"/>
    <cellStyle name="Entrada 2 2 9 2 2 4" xfId="26102" xr:uid="{00000000-0005-0000-0000-00003A2F0000}"/>
    <cellStyle name="Entrada 2 2 9 2 2 5" xfId="18151" xr:uid="{00000000-0005-0000-0000-00003B2F0000}"/>
    <cellStyle name="Entrada 2 2 9 2 2 6" xfId="38876" xr:uid="{00000000-0005-0000-0000-00003C2F0000}"/>
    <cellStyle name="Entrada 2 2 9 2 3" xfId="4276" xr:uid="{00000000-0005-0000-0000-00003D2F0000}"/>
    <cellStyle name="Entrada 2 2 9 2 3 2" xfId="26105" xr:uid="{00000000-0005-0000-0000-00003E2F0000}"/>
    <cellStyle name="Entrada 2 2 9 2 3 3" xfId="18154" xr:uid="{00000000-0005-0000-0000-00003F2F0000}"/>
    <cellStyle name="Entrada 2 2 9 2 3 4" xfId="38879" xr:uid="{00000000-0005-0000-0000-0000402F0000}"/>
    <cellStyle name="Entrada 2 2 9 2 4" xfId="4277" xr:uid="{00000000-0005-0000-0000-0000412F0000}"/>
    <cellStyle name="Entrada 2 2 9 2 4 2" xfId="26106" xr:uid="{00000000-0005-0000-0000-0000422F0000}"/>
    <cellStyle name="Entrada 2 2 9 2 4 3" xfId="18155" xr:uid="{00000000-0005-0000-0000-0000432F0000}"/>
    <cellStyle name="Entrada 2 2 9 2 4 4" xfId="38880" xr:uid="{00000000-0005-0000-0000-0000442F0000}"/>
    <cellStyle name="Entrada 2 2 9 2 5" xfId="26101" xr:uid="{00000000-0005-0000-0000-0000452F0000}"/>
    <cellStyle name="Entrada 2 2 9 2 6" xfId="18150" xr:uid="{00000000-0005-0000-0000-0000462F0000}"/>
    <cellStyle name="Entrada 2 2 9 2 7" xfId="38875" xr:uid="{00000000-0005-0000-0000-0000472F0000}"/>
    <cellStyle name="Entrada 2 2 9 3" xfId="4278" xr:uid="{00000000-0005-0000-0000-0000482F0000}"/>
    <cellStyle name="Entrada 2 2 9 3 2" xfId="4279" xr:uid="{00000000-0005-0000-0000-0000492F0000}"/>
    <cellStyle name="Entrada 2 2 9 3 2 2" xfId="4280" xr:uid="{00000000-0005-0000-0000-00004A2F0000}"/>
    <cellStyle name="Entrada 2 2 9 3 2 2 2" xfId="26109" xr:uid="{00000000-0005-0000-0000-00004B2F0000}"/>
    <cellStyle name="Entrada 2 2 9 3 2 2 3" xfId="18158" xr:uid="{00000000-0005-0000-0000-00004C2F0000}"/>
    <cellStyle name="Entrada 2 2 9 3 2 2 4" xfId="38883" xr:uid="{00000000-0005-0000-0000-00004D2F0000}"/>
    <cellStyle name="Entrada 2 2 9 3 2 3" xfId="4281" xr:uid="{00000000-0005-0000-0000-00004E2F0000}"/>
    <cellStyle name="Entrada 2 2 9 3 2 3 2" xfId="26110" xr:uid="{00000000-0005-0000-0000-00004F2F0000}"/>
    <cellStyle name="Entrada 2 2 9 3 2 3 3" xfId="18159" xr:uid="{00000000-0005-0000-0000-0000502F0000}"/>
    <cellStyle name="Entrada 2 2 9 3 2 3 4" xfId="38884" xr:uid="{00000000-0005-0000-0000-0000512F0000}"/>
    <cellStyle name="Entrada 2 2 9 3 2 4" xfId="26108" xr:uid="{00000000-0005-0000-0000-0000522F0000}"/>
    <cellStyle name="Entrada 2 2 9 3 2 5" xfId="18157" xr:uid="{00000000-0005-0000-0000-0000532F0000}"/>
    <cellStyle name="Entrada 2 2 9 3 2 6" xfId="38882" xr:uid="{00000000-0005-0000-0000-0000542F0000}"/>
    <cellStyle name="Entrada 2 2 9 3 3" xfId="4282" xr:uid="{00000000-0005-0000-0000-0000552F0000}"/>
    <cellStyle name="Entrada 2 2 9 3 3 2" xfId="26111" xr:uid="{00000000-0005-0000-0000-0000562F0000}"/>
    <cellStyle name="Entrada 2 2 9 3 3 3" xfId="18160" xr:uid="{00000000-0005-0000-0000-0000572F0000}"/>
    <cellStyle name="Entrada 2 2 9 3 3 4" xfId="38885" xr:uid="{00000000-0005-0000-0000-0000582F0000}"/>
    <cellStyle name="Entrada 2 2 9 3 4" xfId="4283" xr:uid="{00000000-0005-0000-0000-0000592F0000}"/>
    <cellStyle name="Entrada 2 2 9 3 4 2" xfId="26112" xr:uid="{00000000-0005-0000-0000-00005A2F0000}"/>
    <cellStyle name="Entrada 2 2 9 3 4 3" xfId="18161" xr:uid="{00000000-0005-0000-0000-00005B2F0000}"/>
    <cellStyle name="Entrada 2 2 9 3 4 4" xfId="38886" xr:uid="{00000000-0005-0000-0000-00005C2F0000}"/>
    <cellStyle name="Entrada 2 2 9 3 5" xfId="26107" xr:uid="{00000000-0005-0000-0000-00005D2F0000}"/>
    <cellStyle name="Entrada 2 2 9 3 6" xfId="18156" xr:uid="{00000000-0005-0000-0000-00005E2F0000}"/>
    <cellStyle name="Entrada 2 2 9 3 7" xfId="38881" xr:uid="{00000000-0005-0000-0000-00005F2F0000}"/>
    <cellStyle name="Entrada 2 2 9 4" xfId="4284" xr:uid="{00000000-0005-0000-0000-0000602F0000}"/>
    <cellStyle name="Entrada 2 2 9 4 2" xfId="26113" xr:uid="{00000000-0005-0000-0000-0000612F0000}"/>
    <cellStyle name="Entrada 2 2 9 4 3" xfId="18162" xr:uid="{00000000-0005-0000-0000-0000622F0000}"/>
    <cellStyle name="Entrada 2 2 9 4 4" xfId="38887" xr:uid="{00000000-0005-0000-0000-0000632F0000}"/>
    <cellStyle name="Entrada 2 2 9 5" xfId="4285" xr:uid="{00000000-0005-0000-0000-0000642F0000}"/>
    <cellStyle name="Entrada 2 2 9 5 2" xfId="26114" xr:uid="{00000000-0005-0000-0000-0000652F0000}"/>
    <cellStyle name="Entrada 2 2 9 5 3" xfId="18163" xr:uid="{00000000-0005-0000-0000-0000662F0000}"/>
    <cellStyle name="Entrada 2 2 9 5 4" xfId="38888" xr:uid="{00000000-0005-0000-0000-0000672F0000}"/>
    <cellStyle name="Entrada 2 2 9 6" xfId="4286" xr:uid="{00000000-0005-0000-0000-0000682F0000}"/>
    <cellStyle name="Entrada 2 2 9 6 2" xfId="26115" xr:uid="{00000000-0005-0000-0000-0000692F0000}"/>
    <cellStyle name="Entrada 2 2 9 6 3" xfId="18164" xr:uid="{00000000-0005-0000-0000-00006A2F0000}"/>
    <cellStyle name="Entrada 2 2 9 6 4" xfId="38889" xr:uid="{00000000-0005-0000-0000-00006B2F0000}"/>
    <cellStyle name="Entrada 2 2 9 7" xfId="4287" xr:uid="{00000000-0005-0000-0000-00006C2F0000}"/>
    <cellStyle name="Entrada 2 2 9 7 2" xfId="26116" xr:uid="{00000000-0005-0000-0000-00006D2F0000}"/>
    <cellStyle name="Entrada 2 2 9 7 3" xfId="18165" xr:uid="{00000000-0005-0000-0000-00006E2F0000}"/>
    <cellStyle name="Entrada 2 2 9 7 4" xfId="38890" xr:uid="{00000000-0005-0000-0000-00006F2F0000}"/>
    <cellStyle name="Entrada 2 2 9 8" xfId="4288" xr:uid="{00000000-0005-0000-0000-0000702F0000}"/>
    <cellStyle name="Entrada 2 2 9 8 2" xfId="26117" xr:uid="{00000000-0005-0000-0000-0000712F0000}"/>
    <cellStyle name="Entrada 2 2 9 8 3" xfId="18166" xr:uid="{00000000-0005-0000-0000-0000722F0000}"/>
    <cellStyle name="Entrada 2 2 9 8 4" xfId="38891" xr:uid="{00000000-0005-0000-0000-0000732F0000}"/>
    <cellStyle name="Entrada 2 2 9 9" xfId="26100" xr:uid="{00000000-0005-0000-0000-0000742F0000}"/>
    <cellStyle name="Entrada 2 20" xfId="4289" xr:uid="{00000000-0005-0000-0000-0000752F0000}"/>
    <cellStyle name="Entrada 2 20 2" xfId="4290" xr:uid="{00000000-0005-0000-0000-0000762F0000}"/>
    <cellStyle name="Entrada 2 20 2 2" xfId="26119" xr:uid="{00000000-0005-0000-0000-0000772F0000}"/>
    <cellStyle name="Entrada 2 20 2 3" xfId="18168" xr:uid="{00000000-0005-0000-0000-0000782F0000}"/>
    <cellStyle name="Entrada 2 20 2 4" xfId="38893" xr:uid="{00000000-0005-0000-0000-0000792F0000}"/>
    <cellStyle name="Entrada 2 20 3" xfId="4291" xr:uid="{00000000-0005-0000-0000-00007A2F0000}"/>
    <cellStyle name="Entrada 2 20 3 2" xfId="26120" xr:uid="{00000000-0005-0000-0000-00007B2F0000}"/>
    <cellStyle name="Entrada 2 20 3 3" xfId="18169" xr:uid="{00000000-0005-0000-0000-00007C2F0000}"/>
    <cellStyle name="Entrada 2 20 3 4" xfId="38894" xr:uid="{00000000-0005-0000-0000-00007D2F0000}"/>
    <cellStyle name="Entrada 2 20 4" xfId="26118" xr:uid="{00000000-0005-0000-0000-00007E2F0000}"/>
    <cellStyle name="Entrada 2 20 5" xfId="18167" xr:uid="{00000000-0005-0000-0000-00007F2F0000}"/>
    <cellStyle name="Entrada 2 20 6" xfId="38892" xr:uid="{00000000-0005-0000-0000-0000802F0000}"/>
    <cellStyle name="Entrada 2 21" xfId="4292" xr:uid="{00000000-0005-0000-0000-0000812F0000}"/>
    <cellStyle name="Entrada 2 21 2" xfId="26121" xr:uid="{00000000-0005-0000-0000-0000822F0000}"/>
    <cellStyle name="Entrada 2 21 3" xfId="18170" xr:uid="{00000000-0005-0000-0000-0000832F0000}"/>
    <cellStyle name="Entrada 2 21 4" xfId="38895" xr:uid="{00000000-0005-0000-0000-0000842F0000}"/>
    <cellStyle name="Entrada 2 22" xfId="4293" xr:uid="{00000000-0005-0000-0000-0000852F0000}"/>
    <cellStyle name="Entrada 2 22 2" xfId="26122" xr:uid="{00000000-0005-0000-0000-0000862F0000}"/>
    <cellStyle name="Entrada 2 22 3" xfId="18171" xr:uid="{00000000-0005-0000-0000-0000872F0000}"/>
    <cellStyle name="Entrada 2 22 4" xfId="38896" xr:uid="{00000000-0005-0000-0000-0000882F0000}"/>
    <cellStyle name="Entrada 2 23" xfId="4294" xr:uid="{00000000-0005-0000-0000-0000892F0000}"/>
    <cellStyle name="Entrada 2 23 2" xfId="26123" xr:uid="{00000000-0005-0000-0000-00008A2F0000}"/>
    <cellStyle name="Entrada 2 23 3" xfId="18172" xr:uid="{00000000-0005-0000-0000-00008B2F0000}"/>
    <cellStyle name="Entrada 2 23 4" xfId="38897" xr:uid="{00000000-0005-0000-0000-00008C2F0000}"/>
    <cellStyle name="Entrada 2 24" xfId="4295" xr:uid="{00000000-0005-0000-0000-00008D2F0000}"/>
    <cellStyle name="Entrada 2 24 2" xfId="26124" xr:uid="{00000000-0005-0000-0000-00008E2F0000}"/>
    <cellStyle name="Entrada 2 24 3" xfId="18173" xr:uid="{00000000-0005-0000-0000-00008F2F0000}"/>
    <cellStyle name="Entrada 2 24 4" xfId="38898" xr:uid="{00000000-0005-0000-0000-0000902F0000}"/>
    <cellStyle name="Entrada 2 25" xfId="14995" xr:uid="{00000000-0005-0000-0000-0000912F0000}"/>
    <cellStyle name="Entrada 2 25 2" xfId="45429" xr:uid="{00000000-0005-0000-0000-0000922F0000}"/>
    <cellStyle name="Entrada 2 26" xfId="11057" xr:uid="{00000000-0005-0000-0000-0000932F0000}"/>
    <cellStyle name="Entrada 2 27" xfId="35364" xr:uid="{00000000-0005-0000-0000-0000942F0000}"/>
    <cellStyle name="Entrada 2 3" xfId="209" xr:uid="{00000000-0005-0000-0000-0000952F0000}"/>
    <cellStyle name="Entrada 2 3 10" xfId="22614" xr:uid="{00000000-0005-0000-0000-0000962F0000}"/>
    <cellStyle name="Entrada 2 3 10 2" xfId="45432" xr:uid="{00000000-0005-0000-0000-0000972F0000}"/>
    <cellStyle name="Entrada 2 3 11" xfId="11062" xr:uid="{00000000-0005-0000-0000-0000982F0000}"/>
    <cellStyle name="Entrada 2 3 12" xfId="35369" xr:uid="{00000000-0005-0000-0000-0000992F0000}"/>
    <cellStyle name="Entrada 2 3 2" xfId="210" xr:uid="{00000000-0005-0000-0000-00009A2F0000}"/>
    <cellStyle name="Entrada 2 3 2 10" xfId="35370" xr:uid="{00000000-0005-0000-0000-00009B2F0000}"/>
    <cellStyle name="Entrada 2 3 2 2" xfId="4296" xr:uid="{00000000-0005-0000-0000-00009C2F0000}"/>
    <cellStyle name="Entrada 2 3 2 2 2" xfId="4297" xr:uid="{00000000-0005-0000-0000-00009D2F0000}"/>
    <cellStyle name="Entrada 2 3 2 2 2 2" xfId="4298" xr:uid="{00000000-0005-0000-0000-00009E2F0000}"/>
    <cellStyle name="Entrada 2 3 2 2 2 2 2" xfId="26127" xr:uid="{00000000-0005-0000-0000-00009F2F0000}"/>
    <cellStyle name="Entrada 2 3 2 2 2 2 3" xfId="18176" xr:uid="{00000000-0005-0000-0000-0000A02F0000}"/>
    <cellStyle name="Entrada 2 3 2 2 2 2 4" xfId="38901" xr:uid="{00000000-0005-0000-0000-0000A12F0000}"/>
    <cellStyle name="Entrada 2 3 2 2 2 3" xfId="4299" xr:uid="{00000000-0005-0000-0000-0000A22F0000}"/>
    <cellStyle name="Entrada 2 3 2 2 2 3 2" xfId="26128" xr:uid="{00000000-0005-0000-0000-0000A32F0000}"/>
    <cellStyle name="Entrada 2 3 2 2 2 3 3" xfId="18177" xr:uid="{00000000-0005-0000-0000-0000A42F0000}"/>
    <cellStyle name="Entrada 2 3 2 2 2 3 4" xfId="38902" xr:uid="{00000000-0005-0000-0000-0000A52F0000}"/>
    <cellStyle name="Entrada 2 3 2 2 2 4" xfId="18175" xr:uid="{00000000-0005-0000-0000-0000A62F0000}"/>
    <cellStyle name="Entrada 2 3 2 2 2 5" xfId="26126" xr:uid="{00000000-0005-0000-0000-0000A72F0000}"/>
    <cellStyle name="Entrada 2 3 2 2 2 6" xfId="12390" xr:uid="{00000000-0005-0000-0000-0000A82F0000}"/>
    <cellStyle name="Entrada 2 3 2 2 2 7" xfId="38900" xr:uid="{00000000-0005-0000-0000-0000A92F0000}"/>
    <cellStyle name="Entrada 2 3 2 2 3" xfId="4300" xr:uid="{00000000-0005-0000-0000-0000AA2F0000}"/>
    <cellStyle name="Entrada 2 3 2 2 3 2" xfId="18178" xr:uid="{00000000-0005-0000-0000-0000AB2F0000}"/>
    <cellStyle name="Entrada 2 3 2 2 3 3" xfId="26129" xr:uid="{00000000-0005-0000-0000-0000AC2F0000}"/>
    <cellStyle name="Entrada 2 3 2 2 3 4" xfId="12391" xr:uid="{00000000-0005-0000-0000-0000AD2F0000}"/>
    <cellStyle name="Entrada 2 3 2 2 3 5" xfId="38903" xr:uid="{00000000-0005-0000-0000-0000AE2F0000}"/>
    <cellStyle name="Entrada 2 3 2 2 4" xfId="4301" xr:uid="{00000000-0005-0000-0000-0000AF2F0000}"/>
    <cellStyle name="Entrada 2 3 2 2 4 2" xfId="18179" xr:uid="{00000000-0005-0000-0000-0000B02F0000}"/>
    <cellStyle name="Entrada 2 3 2 2 4 3" xfId="26130" xr:uid="{00000000-0005-0000-0000-0000B12F0000}"/>
    <cellStyle name="Entrada 2 3 2 2 4 4" xfId="12392" xr:uid="{00000000-0005-0000-0000-0000B22F0000}"/>
    <cellStyle name="Entrada 2 3 2 2 4 5" xfId="38904" xr:uid="{00000000-0005-0000-0000-0000B32F0000}"/>
    <cellStyle name="Entrada 2 3 2 2 5" xfId="18174" xr:uid="{00000000-0005-0000-0000-0000B42F0000}"/>
    <cellStyle name="Entrada 2 3 2 2 5 2" xfId="46000" xr:uid="{00000000-0005-0000-0000-0000B52F0000}"/>
    <cellStyle name="Entrada 2 3 2 2 6" xfId="26125" xr:uid="{00000000-0005-0000-0000-0000B62F0000}"/>
    <cellStyle name="Entrada 2 3 2 2 7" xfId="12389" xr:uid="{00000000-0005-0000-0000-0000B72F0000}"/>
    <cellStyle name="Entrada 2 3 2 2 8" xfId="38899" xr:uid="{00000000-0005-0000-0000-0000B82F0000}"/>
    <cellStyle name="Entrada 2 3 2 3" xfId="4302" xr:uid="{00000000-0005-0000-0000-0000B92F0000}"/>
    <cellStyle name="Entrada 2 3 2 3 2" xfId="4303" xr:uid="{00000000-0005-0000-0000-0000BA2F0000}"/>
    <cellStyle name="Entrada 2 3 2 3 2 2" xfId="4304" xr:uid="{00000000-0005-0000-0000-0000BB2F0000}"/>
    <cellStyle name="Entrada 2 3 2 3 2 2 2" xfId="26133" xr:uid="{00000000-0005-0000-0000-0000BC2F0000}"/>
    <cellStyle name="Entrada 2 3 2 3 2 2 3" xfId="18180" xr:uid="{00000000-0005-0000-0000-0000BD2F0000}"/>
    <cellStyle name="Entrada 2 3 2 3 2 2 4" xfId="38907" xr:uid="{00000000-0005-0000-0000-0000BE2F0000}"/>
    <cellStyle name="Entrada 2 3 2 3 2 3" xfId="4305" xr:uid="{00000000-0005-0000-0000-0000BF2F0000}"/>
    <cellStyle name="Entrada 2 3 2 3 2 3 2" xfId="26134" xr:uid="{00000000-0005-0000-0000-0000C02F0000}"/>
    <cellStyle name="Entrada 2 3 2 3 2 3 3" xfId="18181" xr:uid="{00000000-0005-0000-0000-0000C12F0000}"/>
    <cellStyle name="Entrada 2 3 2 3 2 3 4" xfId="38908" xr:uid="{00000000-0005-0000-0000-0000C22F0000}"/>
    <cellStyle name="Entrada 2 3 2 3 2 4" xfId="26132" xr:uid="{00000000-0005-0000-0000-0000C32F0000}"/>
    <cellStyle name="Entrada 2 3 2 3 2 5" xfId="12394" xr:uid="{00000000-0005-0000-0000-0000C42F0000}"/>
    <cellStyle name="Entrada 2 3 2 3 2 6" xfId="38906" xr:uid="{00000000-0005-0000-0000-0000C52F0000}"/>
    <cellStyle name="Entrada 2 3 2 3 3" xfId="4306" xr:uid="{00000000-0005-0000-0000-0000C62F0000}"/>
    <cellStyle name="Entrada 2 3 2 3 3 2" xfId="26135" xr:uid="{00000000-0005-0000-0000-0000C72F0000}"/>
    <cellStyle name="Entrada 2 3 2 3 3 3" xfId="12395" xr:uid="{00000000-0005-0000-0000-0000C82F0000}"/>
    <cellStyle name="Entrada 2 3 2 3 3 4" xfId="38909" xr:uid="{00000000-0005-0000-0000-0000C92F0000}"/>
    <cellStyle name="Entrada 2 3 2 3 4" xfId="4307" xr:uid="{00000000-0005-0000-0000-0000CA2F0000}"/>
    <cellStyle name="Entrada 2 3 2 3 4 2" xfId="26136" xr:uid="{00000000-0005-0000-0000-0000CB2F0000}"/>
    <cellStyle name="Entrada 2 3 2 3 4 3" xfId="12396" xr:uid="{00000000-0005-0000-0000-0000CC2F0000}"/>
    <cellStyle name="Entrada 2 3 2 3 4 4" xfId="38910" xr:uid="{00000000-0005-0000-0000-0000CD2F0000}"/>
    <cellStyle name="Entrada 2 3 2 3 5" xfId="26131" xr:uid="{00000000-0005-0000-0000-0000CE2F0000}"/>
    <cellStyle name="Entrada 2 3 2 3 5 2" xfId="46435" xr:uid="{00000000-0005-0000-0000-0000CF2F0000}"/>
    <cellStyle name="Entrada 2 3 2 3 6" xfId="12393" xr:uid="{00000000-0005-0000-0000-0000D02F0000}"/>
    <cellStyle name="Entrada 2 3 2 3 7" xfId="38905" xr:uid="{00000000-0005-0000-0000-0000D12F0000}"/>
    <cellStyle name="Entrada 2 3 2 4" xfId="4308" xr:uid="{00000000-0005-0000-0000-0000D22F0000}"/>
    <cellStyle name="Entrada 2 3 2 4 2" xfId="4309" xr:uid="{00000000-0005-0000-0000-0000D32F0000}"/>
    <cellStyle name="Entrada 2 3 2 4 2 2" xfId="26138" xr:uid="{00000000-0005-0000-0000-0000D42F0000}"/>
    <cellStyle name="Entrada 2 3 2 4 2 3" xfId="18182" xr:uid="{00000000-0005-0000-0000-0000D52F0000}"/>
    <cellStyle name="Entrada 2 3 2 4 2 4" xfId="38912" xr:uid="{00000000-0005-0000-0000-0000D62F0000}"/>
    <cellStyle name="Entrada 2 3 2 4 3" xfId="4310" xr:uid="{00000000-0005-0000-0000-0000D72F0000}"/>
    <cellStyle name="Entrada 2 3 2 4 3 2" xfId="26139" xr:uid="{00000000-0005-0000-0000-0000D82F0000}"/>
    <cellStyle name="Entrada 2 3 2 4 3 3" xfId="18183" xr:uid="{00000000-0005-0000-0000-0000D92F0000}"/>
    <cellStyle name="Entrada 2 3 2 4 3 4" xfId="38913" xr:uid="{00000000-0005-0000-0000-0000DA2F0000}"/>
    <cellStyle name="Entrada 2 3 2 4 4" xfId="26137" xr:uid="{00000000-0005-0000-0000-0000DB2F0000}"/>
    <cellStyle name="Entrada 2 3 2 4 5" xfId="12397" xr:uid="{00000000-0005-0000-0000-0000DC2F0000}"/>
    <cellStyle name="Entrada 2 3 2 4 6" xfId="38911" xr:uid="{00000000-0005-0000-0000-0000DD2F0000}"/>
    <cellStyle name="Entrada 2 3 2 5" xfId="4311" xr:uid="{00000000-0005-0000-0000-0000DE2F0000}"/>
    <cellStyle name="Entrada 2 3 2 5 2" xfId="4312" xr:uid="{00000000-0005-0000-0000-0000DF2F0000}"/>
    <cellStyle name="Entrada 2 3 2 5 2 2" xfId="26141" xr:uid="{00000000-0005-0000-0000-0000E02F0000}"/>
    <cellStyle name="Entrada 2 3 2 5 2 3" xfId="18185" xr:uid="{00000000-0005-0000-0000-0000E12F0000}"/>
    <cellStyle name="Entrada 2 3 2 5 2 4" xfId="38915" xr:uid="{00000000-0005-0000-0000-0000E22F0000}"/>
    <cellStyle name="Entrada 2 3 2 5 3" xfId="4313" xr:uid="{00000000-0005-0000-0000-0000E32F0000}"/>
    <cellStyle name="Entrada 2 3 2 5 3 2" xfId="26142" xr:uid="{00000000-0005-0000-0000-0000E42F0000}"/>
    <cellStyle name="Entrada 2 3 2 5 3 3" xfId="18186" xr:uid="{00000000-0005-0000-0000-0000E52F0000}"/>
    <cellStyle name="Entrada 2 3 2 5 3 4" xfId="38916" xr:uid="{00000000-0005-0000-0000-0000E62F0000}"/>
    <cellStyle name="Entrada 2 3 2 5 4" xfId="26140" xr:uid="{00000000-0005-0000-0000-0000E72F0000}"/>
    <cellStyle name="Entrada 2 3 2 5 5" xfId="18184" xr:uid="{00000000-0005-0000-0000-0000E82F0000}"/>
    <cellStyle name="Entrada 2 3 2 5 6" xfId="38914" xr:uid="{00000000-0005-0000-0000-0000E92F0000}"/>
    <cellStyle name="Entrada 2 3 2 6" xfId="4314" xr:uid="{00000000-0005-0000-0000-0000EA2F0000}"/>
    <cellStyle name="Entrada 2 3 2 6 2" xfId="26143" xr:uid="{00000000-0005-0000-0000-0000EB2F0000}"/>
    <cellStyle name="Entrada 2 3 2 6 3" xfId="18187" xr:uid="{00000000-0005-0000-0000-0000EC2F0000}"/>
    <cellStyle name="Entrada 2 3 2 6 4" xfId="38917" xr:uid="{00000000-0005-0000-0000-0000ED2F0000}"/>
    <cellStyle name="Entrada 2 3 2 7" xfId="4315" xr:uid="{00000000-0005-0000-0000-0000EE2F0000}"/>
    <cellStyle name="Entrada 2 3 2 7 2" xfId="26144" xr:uid="{00000000-0005-0000-0000-0000EF2F0000}"/>
    <cellStyle name="Entrada 2 3 2 7 3" xfId="18188" xr:uid="{00000000-0005-0000-0000-0000F02F0000}"/>
    <cellStyle name="Entrada 2 3 2 7 4" xfId="38918" xr:uid="{00000000-0005-0000-0000-0000F12F0000}"/>
    <cellStyle name="Entrada 2 3 2 8" xfId="22613" xr:uid="{00000000-0005-0000-0000-0000F22F0000}"/>
    <cellStyle name="Entrada 2 3 2 8 2" xfId="45433" xr:uid="{00000000-0005-0000-0000-0000F32F0000}"/>
    <cellStyle name="Entrada 2 3 2 9" xfId="11063" xr:uid="{00000000-0005-0000-0000-0000F42F0000}"/>
    <cellStyle name="Entrada 2 3 3" xfId="1298" xr:uid="{00000000-0005-0000-0000-0000F52F0000}"/>
    <cellStyle name="Entrada 2 3 3 2" xfId="4316" xr:uid="{00000000-0005-0000-0000-0000F62F0000}"/>
    <cellStyle name="Entrada 2 3 3 2 2" xfId="4317" xr:uid="{00000000-0005-0000-0000-0000F72F0000}"/>
    <cellStyle name="Entrada 2 3 3 2 2 2" xfId="26146" xr:uid="{00000000-0005-0000-0000-0000F82F0000}"/>
    <cellStyle name="Entrada 2 3 3 2 2 3" xfId="18190" xr:uid="{00000000-0005-0000-0000-0000F92F0000}"/>
    <cellStyle name="Entrada 2 3 3 2 2 4" xfId="38920" xr:uid="{00000000-0005-0000-0000-0000FA2F0000}"/>
    <cellStyle name="Entrada 2 3 3 2 3" xfId="4318" xr:uid="{00000000-0005-0000-0000-0000FB2F0000}"/>
    <cellStyle name="Entrada 2 3 3 2 3 2" xfId="26147" xr:uid="{00000000-0005-0000-0000-0000FC2F0000}"/>
    <cellStyle name="Entrada 2 3 3 2 3 3" xfId="18191" xr:uid="{00000000-0005-0000-0000-0000FD2F0000}"/>
    <cellStyle name="Entrada 2 3 3 2 3 4" xfId="38921" xr:uid="{00000000-0005-0000-0000-0000FE2F0000}"/>
    <cellStyle name="Entrada 2 3 3 2 4" xfId="18189" xr:uid="{00000000-0005-0000-0000-0000FF2F0000}"/>
    <cellStyle name="Entrada 2 3 3 2 5" xfId="26145" xr:uid="{00000000-0005-0000-0000-000000300000}"/>
    <cellStyle name="Entrada 2 3 3 2 6" xfId="12398" xr:uid="{00000000-0005-0000-0000-000001300000}"/>
    <cellStyle name="Entrada 2 3 3 2 7" xfId="38919" xr:uid="{00000000-0005-0000-0000-000002300000}"/>
    <cellStyle name="Entrada 2 3 3 3" xfId="4319" xr:uid="{00000000-0005-0000-0000-000003300000}"/>
    <cellStyle name="Entrada 2 3 3 3 2" xfId="18192" xr:uid="{00000000-0005-0000-0000-000004300000}"/>
    <cellStyle name="Entrada 2 3 3 3 3" xfId="26148" xr:uid="{00000000-0005-0000-0000-000005300000}"/>
    <cellStyle name="Entrada 2 3 3 3 4" xfId="12399" xr:uid="{00000000-0005-0000-0000-000006300000}"/>
    <cellStyle name="Entrada 2 3 3 3 5" xfId="38922" xr:uid="{00000000-0005-0000-0000-000007300000}"/>
    <cellStyle name="Entrada 2 3 3 4" xfId="4320" xr:uid="{00000000-0005-0000-0000-000008300000}"/>
    <cellStyle name="Entrada 2 3 3 4 2" xfId="18193" xr:uid="{00000000-0005-0000-0000-000009300000}"/>
    <cellStyle name="Entrada 2 3 3 4 3" xfId="26149" xr:uid="{00000000-0005-0000-0000-00000A300000}"/>
    <cellStyle name="Entrada 2 3 3 4 4" xfId="12400" xr:uid="{00000000-0005-0000-0000-00000B300000}"/>
    <cellStyle name="Entrada 2 3 3 4 5" xfId="38923" xr:uid="{00000000-0005-0000-0000-00000C300000}"/>
    <cellStyle name="Entrada 2 3 3 5" xfId="15522" xr:uid="{00000000-0005-0000-0000-00000D300000}"/>
    <cellStyle name="Entrada 2 3 3 5 2" xfId="46001" xr:uid="{00000000-0005-0000-0000-00000E300000}"/>
    <cellStyle name="Entrada 2 3 3 6" xfId="18860" xr:uid="{00000000-0005-0000-0000-00000F300000}"/>
    <cellStyle name="Entrada 2 3 3 7" xfId="11669" xr:uid="{00000000-0005-0000-0000-000010300000}"/>
    <cellStyle name="Entrada 2 3 3 8" xfId="36210" xr:uid="{00000000-0005-0000-0000-000011300000}"/>
    <cellStyle name="Entrada 2 3 4" xfId="4321" xr:uid="{00000000-0005-0000-0000-000012300000}"/>
    <cellStyle name="Entrada 2 3 4 2" xfId="4322" xr:uid="{00000000-0005-0000-0000-000013300000}"/>
    <cellStyle name="Entrada 2 3 4 2 2" xfId="4323" xr:uid="{00000000-0005-0000-0000-000014300000}"/>
    <cellStyle name="Entrada 2 3 4 2 2 2" xfId="26152" xr:uid="{00000000-0005-0000-0000-000015300000}"/>
    <cellStyle name="Entrada 2 3 4 2 2 3" xfId="18194" xr:uid="{00000000-0005-0000-0000-000016300000}"/>
    <cellStyle name="Entrada 2 3 4 2 2 4" xfId="38926" xr:uid="{00000000-0005-0000-0000-000017300000}"/>
    <cellStyle name="Entrada 2 3 4 2 3" xfId="4324" xr:uid="{00000000-0005-0000-0000-000018300000}"/>
    <cellStyle name="Entrada 2 3 4 2 3 2" xfId="26153" xr:uid="{00000000-0005-0000-0000-000019300000}"/>
    <cellStyle name="Entrada 2 3 4 2 3 3" xfId="18195" xr:uid="{00000000-0005-0000-0000-00001A300000}"/>
    <cellStyle name="Entrada 2 3 4 2 3 4" xfId="38927" xr:uid="{00000000-0005-0000-0000-00001B300000}"/>
    <cellStyle name="Entrada 2 3 4 2 4" xfId="26151" xr:uid="{00000000-0005-0000-0000-00001C300000}"/>
    <cellStyle name="Entrada 2 3 4 2 5" xfId="12402" xr:uid="{00000000-0005-0000-0000-00001D300000}"/>
    <cellStyle name="Entrada 2 3 4 2 6" xfId="38925" xr:uid="{00000000-0005-0000-0000-00001E300000}"/>
    <cellStyle name="Entrada 2 3 4 3" xfId="4325" xr:uid="{00000000-0005-0000-0000-00001F300000}"/>
    <cellStyle name="Entrada 2 3 4 3 2" xfId="26154" xr:uid="{00000000-0005-0000-0000-000020300000}"/>
    <cellStyle name="Entrada 2 3 4 3 3" xfId="12403" xr:uid="{00000000-0005-0000-0000-000021300000}"/>
    <cellStyle name="Entrada 2 3 4 3 4" xfId="38928" xr:uid="{00000000-0005-0000-0000-000022300000}"/>
    <cellStyle name="Entrada 2 3 4 4" xfId="4326" xr:uid="{00000000-0005-0000-0000-000023300000}"/>
    <cellStyle name="Entrada 2 3 4 4 2" xfId="26155" xr:uid="{00000000-0005-0000-0000-000024300000}"/>
    <cellStyle name="Entrada 2 3 4 4 3" xfId="12404" xr:uid="{00000000-0005-0000-0000-000025300000}"/>
    <cellStyle name="Entrada 2 3 4 4 4" xfId="38929" xr:uid="{00000000-0005-0000-0000-000026300000}"/>
    <cellStyle name="Entrada 2 3 4 5" xfId="26150" xr:uid="{00000000-0005-0000-0000-000027300000}"/>
    <cellStyle name="Entrada 2 3 4 5 2" xfId="46434" xr:uid="{00000000-0005-0000-0000-000028300000}"/>
    <cellStyle name="Entrada 2 3 4 6" xfId="12401" xr:uid="{00000000-0005-0000-0000-000029300000}"/>
    <cellStyle name="Entrada 2 3 4 7" xfId="38924" xr:uid="{00000000-0005-0000-0000-00002A300000}"/>
    <cellStyle name="Entrada 2 3 5" xfId="4327" xr:uid="{00000000-0005-0000-0000-00002B300000}"/>
    <cellStyle name="Entrada 2 3 5 2" xfId="4328" xr:uid="{00000000-0005-0000-0000-00002C300000}"/>
    <cellStyle name="Entrada 2 3 5 2 2" xfId="26157" xr:uid="{00000000-0005-0000-0000-00002D300000}"/>
    <cellStyle name="Entrada 2 3 5 2 3" xfId="18196" xr:uid="{00000000-0005-0000-0000-00002E300000}"/>
    <cellStyle name="Entrada 2 3 5 2 4" xfId="38931" xr:uid="{00000000-0005-0000-0000-00002F300000}"/>
    <cellStyle name="Entrada 2 3 5 3" xfId="4329" xr:uid="{00000000-0005-0000-0000-000030300000}"/>
    <cellStyle name="Entrada 2 3 5 3 2" xfId="26158" xr:uid="{00000000-0005-0000-0000-000031300000}"/>
    <cellStyle name="Entrada 2 3 5 3 3" xfId="18197" xr:uid="{00000000-0005-0000-0000-000032300000}"/>
    <cellStyle name="Entrada 2 3 5 3 4" xfId="38932" xr:uid="{00000000-0005-0000-0000-000033300000}"/>
    <cellStyle name="Entrada 2 3 5 4" xfId="26156" xr:uid="{00000000-0005-0000-0000-000034300000}"/>
    <cellStyle name="Entrada 2 3 5 5" xfId="12405" xr:uid="{00000000-0005-0000-0000-000035300000}"/>
    <cellStyle name="Entrada 2 3 5 6" xfId="38930" xr:uid="{00000000-0005-0000-0000-000036300000}"/>
    <cellStyle name="Entrada 2 3 6" xfId="4330" xr:uid="{00000000-0005-0000-0000-000037300000}"/>
    <cellStyle name="Entrada 2 3 6 2" xfId="26159" xr:uid="{00000000-0005-0000-0000-000038300000}"/>
    <cellStyle name="Entrada 2 3 6 3" xfId="18198" xr:uid="{00000000-0005-0000-0000-000039300000}"/>
    <cellStyle name="Entrada 2 3 6 4" xfId="38933" xr:uid="{00000000-0005-0000-0000-00003A300000}"/>
    <cellStyle name="Entrada 2 3 7" xfId="4331" xr:uid="{00000000-0005-0000-0000-00003B300000}"/>
    <cellStyle name="Entrada 2 3 7 2" xfId="26160" xr:uid="{00000000-0005-0000-0000-00003C300000}"/>
    <cellStyle name="Entrada 2 3 7 3" xfId="18199" xr:uid="{00000000-0005-0000-0000-00003D300000}"/>
    <cellStyle name="Entrada 2 3 7 4" xfId="38934" xr:uid="{00000000-0005-0000-0000-00003E300000}"/>
    <cellStyle name="Entrada 2 3 8" xfId="4332" xr:uid="{00000000-0005-0000-0000-00003F300000}"/>
    <cellStyle name="Entrada 2 3 8 2" xfId="26161" xr:uid="{00000000-0005-0000-0000-000040300000}"/>
    <cellStyle name="Entrada 2 3 8 3" xfId="18200" xr:uid="{00000000-0005-0000-0000-000041300000}"/>
    <cellStyle name="Entrada 2 3 8 4" xfId="38935" xr:uid="{00000000-0005-0000-0000-000042300000}"/>
    <cellStyle name="Entrada 2 3 9" xfId="4333" xr:uid="{00000000-0005-0000-0000-000043300000}"/>
    <cellStyle name="Entrada 2 3 9 2" xfId="26162" xr:uid="{00000000-0005-0000-0000-000044300000}"/>
    <cellStyle name="Entrada 2 3 9 3" xfId="18201" xr:uid="{00000000-0005-0000-0000-000045300000}"/>
    <cellStyle name="Entrada 2 3 9 4" xfId="38936" xr:uid="{00000000-0005-0000-0000-000046300000}"/>
    <cellStyle name="Entrada 2 4" xfId="211" xr:uid="{00000000-0005-0000-0000-000047300000}"/>
    <cellStyle name="Entrada 2 4 10" xfId="22612" xr:uid="{00000000-0005-0000-0000-000048300000}"/>
    <cellStyle name="Entrada 2 4 10 2" xfId="45434" xr:uid="{00000000-0005-0000-0000-000049300000}"/>
    <cellStyle name="Entrada 2 4 11" xfId="11064" xr:uid="{00000000-0005-0000-0000-00004A300000}"/>
    <cellStyle name="Entrada 2 4 12" xfId="35371" xr:uid="{00000000-0005-0000-0000-00004B300000}"/>
    <cellStyle name="Entrada 2 4 2" xfId="212" xr:uid="{00000000-0005-0000-0000-00004C300000}"/>
    <cellStyle name="Entrada 2 4 2 10" xfId="35372" xr:uid="{00000000-0005-0000-0000-00004D300000}"/>
    <cellStyle name="Entrada 2 4 2 2" xfId="4334" xr:uid="{00000000-0005-0000-0000-00004E300000}"/>
    <cellStyle name="Entrada 2 4 2 2 2" xfId="4335" xr:uid="{00000000-0005-0000-0000-00004F300000}"/>
    <cellStyle name="Entrada 2 4 2 2 2 2" xfId="4336" xr:uid="{00000000-0005-0000-0000-000050300000}"/>
    <cellStyle name="Entrada 2 4 2 2 2 2 2" xfId="26165" xr:uid="{00000000-0005-0000-0000-000051300000}"/>
    <cellStyle name="Entrada 2 4 2 2 2 2 3" xfId="18204" xr:uid="{00000000-0005-0000-0000-000052300000}"/>
    <cellStyle name="Entrada 2 4 2 2 2 2 4" xfId="38939" xr:uid="{00000000-0005-0000-0000-000053300000}"/>
    <cellStyle name="Entrada 2 4 2 2 2 3" xfId="4337" xr:uid="{00000000-0005-0000-0000-000054300000}"/>
    <cellStyle name="Entrada 2 4 2 2 2 3 2" xfId="26166" xr:uid="{00000000-0005-0000-0000-000055300000}"/>
    <cellStyle name="Entrada 2 4 2 2 2 3 3" xfId="18205" xr:uid="{00000000-0005-0000-0000-000056300000}"/>
    <cellStyle name="Entrada 2 4 2 2 2 3 4" xfId="38940" xr:uid="{00000000-0005-0000-0000-000057300000}"/>
    <cellStyle name="Entrada 2 4 2 2 2 4" xfId="18203" xr:uid="{00000000-0005-0000-0000-000058300000}"/>
    <cellStyle name="Entrada 2 4 2 2 2 5" xfId="26164" xr:uid="{00000000-0005-0000-0000-000059300000}"/>
    <cellStyle name="Entrada 2 4 2 2 2 6" xfId="12407" xr:uid="{00000000-0005-0000-0000-00005A300000}"/>
    <cellStyle name="Entrada 2 4 2 2 2 7" xfId="38938" xr:uid="{00000000-0005-0000-0000-00005B300000}"/>
    <cellStyle name="Entrada 2 4 2 2 3" xfId="4338" xr:uid="{00000000-0005-0000-0000-00005C300000}"/>
    <cellStyle name="Entrada 2 4 2 2 3 2" xfId="18206" xr:uid="{00000000-0005-0000-0000-00005D300000}"/>
    <cellStyle name="Entrada 2 4 2 2 3 3" xfId="26167" xr:uid="{00000000-0005-0000-0000-00005E300000}"/>
    <cellStyle name="Entrada 2 4 2 2 3 4" xfId="12408" xr:uid="{00000000-0005-0000-0000-00005F300000}"/>
    <cellStyle name="Entrada 2 4 2 2 3 5" xfId="38941" xr:uid="{00000000-0005-0000-0000-000060300000}"/>
    <cellStyle name="Entrada 2 4 2 2 4" xfId="4339" xr:uid="{00000000-0005-0000-0000-000061300000}"/>
    <cellStyle name="Entrada 2 4 2 2 4 2" xfId="18207" xr:uid="{00000000-0005-0000-0000-000062300000}"/>
    <cellStyle name="Entrada 2 4 2 2 4 3" xfId="26168" xr:uid="{00000000-0005-0000-0000-000063300000}"/>
    <cellStyle name="Entrada 2 4 2 2 4 4" xfId="12409" xr:uid="{00000000-0005-0000-0000-000064300000}"/>
    <cellStyle name="Entrada 2 4 2 2 4 5" xfId="38942" xr:uid="{00000000-0005-0000-0000-000065300000}"/>
    <cellStyle name="Entrada 2 4 2 2 5" xfId="18202" xr:uid="{00000000-0005-0000-0000-000066300000}"/>
    <cellStyle name="Entrada 2 4 2 2 5 2" xfId="46002" xr:uid="{00000000-0005-0000-0000-000067300000}"/>
    <cellStyle name="Entrada 2 4 2 2 6" xfId="26163" xr:uid="{00000000-0005-0000-0000-000068300000}"/>
    <cellStyle name="Entrada 2 4 2 2 7" xfId="12406" xr:uid="{00000000-0005-0000-0000-000069300000}"/>
    <cellStyle name="Entrada 2 4 2 2 8" xfId="38937" xr:uid="{00000000-0005-0000-0000-00006A300000}"/>
    <cellStyle name="Entrada 2 4 2 3" xfId="4340" xr:uid="{00000000-0005-0000-0000-00006B300000}"/>
    <cellStyle name="Entrada 2 4 2 3 2" xfId="4341" xr:uid="{00000000-0005-0000-0000-00006C300000}"/>
    <cellStyle name="Entrada 2 4 2 3 2 2" xfId="4342" xr:uid="{00000000-0005-0000-0000-00006D300000}"/>
    <cellStyle name="Entrada 2 4 2 3 2 2 2" xfId="26171" xr:uid="{00000000-0005-0000-0000-00006E300000}"/>
    <cellStyle name="Entrada 2 4 2 3 2 2 3" xfId="18208" xr:uid="{00000000-0005-0000-0000-00006F300000}"/>
    <cellStyle name="Entrada 2 4 2 3 2 2 4" xfId="38945" xr:uid="{00000000-0005-0000-0000-000070300000}"/>
    <cellStyle name="Entrada 2 4 2 3 2 3" xfId="4343" xr:uid="{00000000-0005-0000-0000-000071300000}"/>
    <cellStyle name="Entrada 2 4 2 3 2 3 2" xfId="26172" xr:uid="{00000000-0005-0000-0000-000072300000}"/>
    <cellStyle name="Entrada 2 4 2 3 2 3 3" xfId="18209" xr:uid="{00000000-0005-0000-0000-000073300000}"/>
    <cellStyle name="Entrada 2 4 2 3 2 3 4" xfId="38946" xr:uid="{00000000-0005-0000-0000-000074300000}"/>
    <cellStyle name="Entrada 2 4 2 3 2 4" xfId="26170" xr:uid="{00000000-0005-0000-0000-000075300000}"/>
    <cellStyle name="Entrada 2 4 2 3 2 5" xfId="12411" xr:uid="{00000000-0005-0000-0000-000076300000}"/>
    <cellStyle name="Entrada 2 4 2 3 2 6" xfId="38944" xr:uid="{00000000-0005-0000-0000-000077300000}"/>
    <cellStyle name="Entrada 2 4 2 3 3" xfId="4344" xr:uid="{00000000-0005-0000-0000-000078300000}"/>
    <cellStyle name="Entrada 2 4 2 3 3 2" xfId="26173" xr:uid="{00000000-0005-0000-0000-000079300000}"/>
    <cellStyle name="Entrada 2 4 2 3 3 3" xfId="12412" xr:uid="{00000000-0005-0000-0000-00007A300000}"/>
    <cellStyle name="Entrada 2 4 2 3 3 4" xfId="38947" xr:uid="{00000000-0005-0000-0000-00007B300000}"/>
    <cellStyle name="Entrada 2 4 2 3 4" xfId="4345" xr:uid="{00000000-0005-0000-0000-00007C300000}"/>
    <cellStyle name="Entrada 2 4 2 3 4 2" xfId="26174" xr:uid="{00000000-0005-0000-0000-00007D300000}"/>
    <cellStyle name="Entrada 2 4 2 3 4 3" xfId="12413" xr:uid="{00000000-0005-0000-0000-00007E300000}"/>
    <cellStyle name="Entrada 2 4 2 3 4 4" xfId="38948" xr:uid="{00000000-0005-0000-0000-00007F300000}"/>
    <cellStyle name="Entrada 2 4 2 3 5" xfId="26169" xr:uid="{00000000-0005-0000-0000-000080300000}"/>
    <cellStyle name="Entrada 2 4 2 3 5 2" xfId="46437" xr:uid="{00000000-0005-0000-0000-000081300000}"/>
    <cellStyle name="Entrada 2 4 2 3 6" xfId="12410" xr:uid="{00000000-0005-0000-0000-000082300000}"/>
    <cellStyle name="Entrada 2 4 2 3 7" xfId="38943" xr:uid="{00000000-0005-0000-0000-000083300000}"/>
    <cellStyle name="Entrada 2 4 2 4" xfId="4346" xr:uid="{00000000-0005-0000-0000-000084300000}"/>
    <cellStyle name="Entrada 2 4 2 4 2" xfId="4347" xr:uid="{00000000-0005-0000-0000-000085300000}"/>
    <cellStyle name="Entrada 2 4 2 4 2 2" xfId="26176" xr:uid="{00000000-0005-0000-0000-000086300000}"/>
    <cellStyle name="Entrada 2 4 2 4 2 3" xfId="18210" xr:uid="{00000000-0005-0000-0000-000087300000}"/>
    <cellStyle name="Entrada 2 4 2 4 2 4" xfId="38950" xr:uid="{00000000-0005-0000-0000-000088300000}"/>
    <cellStyle name="Entrada 2 4 2 4 3" xfId="4348" xr:uid="{00000000-0005-0000-0000-000089300000}"/>
    <cellStyle name="Entrada 2 4 2 4 3 2" xfId="26177" xr:uid="{00000000-0005-0000-0000-00008A300000}"/>
    <cellStyle name="Entrada 2 4 2 4 3 3" xfId="18211" xr:uid="{00000000-0005-0000-0000-00008B300000}"/>
    <cellStyle name="Entrada 2 4 2 4 3 4" xfId="38951" xr:uid="{00000000-0005-0000-0000-00008C300000}"/>
    <cellStyle name="Entrada 2 4 2 4 4" xfId="26175" xr:uid="{00000000-0005-0000-0000-00008D300000}"/>
    <cellStyle name="Entrada 2 4 2 4 5" xfId="12414" xr:uid="{00000000-0005-0000-0000-00008E300000}"/>
    <cellStyle name="Entrada 2 4 2 4 6" xfId="38949" xr:uid="{00000000-0005-0000-0000-00008F300000}"/>
    <cellStyle name="Entrada 2 4 2 5" xfId="4349" xr:uid="{00000000-0005-0000-0000-000090300000}"/>
    <cellStyle name="Entrada 2 4 2 5 2" xfId="4350" xr:uid="{00000000-0005-0000-0000-000091300000}"/>
    <cellStyle name="Entrada 2 4 2 5 2 2" xfId="26179" xr:uid="{00000000-0005-0000-0000-000092300000}"/>
    <cellStyle name="Entrada 2 4 2 5 2 3" xfId="18213" xr:uid="{00000000-0005-0000-0000-000093300000}"/>
    <cellStyle name="Entrada 2 4 2 5 2 4" xfId="38953" xr:uid="{00000000-0005-0000-0000-000094300000}"/>
    <cellStyle name="Entrada 2 4 2 5 3" xfId="4351" xr:uid="{00000000-0005-0000-0000-000095300000}"/>
    <cellStyle name="Entrada 2 4 2 5 3 2" xfId="26180" xr:uid="{00000000-0005-0000-0000-000096300000}"/>
    <cellStyle name="Entrada 2 4 2 5 3 3" xfId="18214" xr:uid="{00000000-0005-0000-0000-000097300000}"/>
    <cellStyle name="Entrada 2 4 2 5 3 4" xfId="38954" xr:uid="{00000000-0005-0000-0000-000098300000}"/>
    <cellStyle name="Entrada 2 4 2 5 4" xfId="26178" xr:uid="{00000000-0005-0000-0000-000099300000}"/>
    <cellStyle name="Entrada 2 4 2 5 5" xfId="18212" xr:uid="{00000000-0005-0000-0000-00009A300000}"/>
    <cellStyle name="Entrada 2 4 2 5 6" xfId="38952" xr:uid="{00000000-0005-0000-0000-00009B300000}"/>
    <cellStyle name="Entrada 2 4 2 6" xfId="4352" xr:uid="{00000000-0005-0000-0000-00009C300000}"/>
    <cellStyle name="Entrada 2 4 2 6 2" xfId="26181" xr:uid="{00000000-0005-0000-0000-00009D300000}"/>
    <cellStyle name="Entrada 2 4 2 6 3" xfId="18215" xr:uid="{00000000-0005-0000-0000-00009E300000}"/>
    <cellStyle name="Entrada 2 4 2 6 4" xfId="38955" xr:uid="{00000000-0005-0000-0000-00009F300000}"/>
    <cellStyle name="Entrada 2 4 2 7" xfId="4353" xr:uid="{00000000-0005-0000-0000-0000A0300000}"/>
    <cellStyle name="Entrada 2 4 2 7 2" xfId="26182" xr:uid="{00000000-0005-0000-0000-0000A1300000}"/>
    <cellStyle name="Entrada 2 4 2 7 3" xfId="18216" xr:uid="{00000000-0005-0000-0000-0000A2300000}"/>
    <cellStyle name="Entrada 2 4 2 7 4" xfId="38956" xr:uid="{00000000-0005-0000-0000-0000A3300000}"/>
    <cellStyle name="Entrada 2 4 2 8" xfId="22611" xr:uid="{00000000-0005-0000-0000-0000A4300000}"/>
    <cellStyle name="Entrada 2 4 2 8 2" xfId="45435" xr:uid="{00000000-0005-0000-0000-0000A5300000}"/>
    <cellStyle name="Entrada 2 4 2 9" xfId="11065" xr:uid="{00000000-0005-0000-0000-0000A6300000}"/>
    <cellStyle name="Entrada 2 4 3" xfId="4354" xr:uid="{00000000-0005-0000-0000-0000A7300000}"/>
    <cellStyle name="Entrada 2 4 3 2" xfId="4355" xr:uid="{00000000-0005-0000-0000-0000A8300000}"/>
    <cellStyle name="Entrada 2 4 3 2 2" xfId="4356" xr:uid="{00000000-0005-0000-0000-0000A9300000}"/>
    <cellStyle name="Entrada 2 4 3 2 2 2" xfId="26185" xr:uid="{00000000-0005-0000-0000-0000AA300000}"/>
    <cellStyle name="Entrada 2 4 3 2 2 3" xfId="18219" xr:uid="{00000000-0005-0000-0000-0000AB300000}"/>
    <cellStyle name="Entrada 2 4 3 2 2 4" xfId="38959" xr:uid="{00000000-0005-0000-0000-0000AC300000}"/>
    <cellStyle name="Entrada 2 4 3 2 3" xfId="4357" xr:uid="{00000000-0005-0000-0000-0000AD300000}"/>
    <cellStyle name="Entrada 2 4 3 2 3 2" xfId="26186" xr:uid="{00000000-0005-0000-0000-0000AE300000}"/>
    <cellStyle name="Entrada 2 4 3 2 3 3" xfId="18220" xr:uid="{00000000-0005-0000-0000-0000AF300000}"/>
    <cellStyle name="Entrada 2 4 3 2 3 4" xfId="38960" xr:uid="{00000000-0005-0000-0000-0000B0300000}"/>
    <cellStyle name="Entrada 2 4 3 2 4" xfId="18218" xr:uid="{00000000-0005-0000-0000-0000B1300000}"/>
    <cellStyle name="Entrada 2 4 3 2 5" xfId="26184" xr:uid="{00000000-0005-0000-0000-0000B2300000}"/>
    <cellStyle name="Entrada 2 4 3 2 6" xfId="12416" xr:uid="{00000000-0005-0000-0000-0000B3300000}"/>
    <cellStyle name="Entrada 2 4 3 2 7" xfId="38958" xr:uid="{00000000-0005-0000-0000-0000B4300000}"/>
    <cellStyle name="Entrada 2 4 3 3" xfId="4358" xr:uid="{00000000-0005-0000-0000-0000B5300000}"/>
    <cellStyle name="Entrada 2 4 3 3 2" xfId="18221" xr:uid="{00000000-0005-0000-0000-0000B6300000}"/>
    <cellStyle name="Entrada 2 4 3 3 3" xfId="26187" xr:uid="{00000000-0005-0000-0000-0000B7300000}"/>
    <cellStyle name="Entrada 2 4 3 3 4" xfId="12417" xr:uid="{00000000-0005-0000-0000-0000B8300000}"/>
    <cellStyle name="Entrada 2 4 3 3 5" xfId="38961" xr:uid="{00000000-0005-0000-0000-0000B9300000}"/>
    <cellStyle name="Entrada 2 4 3 4" xfId="4359" xr:uid="{00000000-0005-0000-0000-0000BA300000}"/>
    <cellStyle name="Entrada 2 4 3 4 2" xfId="18222" xr:uid="{00000000-0005-0000-0000-0000BB300000}"/>
    <cellStyle name="Entrada 2 4 3 4 3" xfId="26188" xr:uid="{00000000-0005-0000-0000-0000BC300000}"/>
    <cellStyle name="Entrada 2 4 3 4 4" xfId="12418" xr:uid="{00000000-0005-0000-0000-0000BD300000}"/>
    <cellStyle name="Entrada 2 4 3 4 5" xfId="38962" xr:uid="{00000000-0005-0000-0000-0000BE300000}"/>
    <cellStyle name="Entrada 2 4 3 5" xfId="18217" xr:uid="{00000000-0005-0000-0000-0000BF300000}"/>
    <cellStyle name="Entrada 2 4 3 5 2" xfId="46003" xr:uid="{00000000-0005-0000-0000-0000C0300000}"/>
    <cellStyle name="Entrada 2 4 3 6" xfId="26183" xr:uid="{00000000-0005-0000-0000-0000C1300000}"/>
    <cellStyle name="Entrada 2 4 3 7" xfId="12415" xr:uid="{00000000-0005-0000-0000-0000C2300000}"/>
    <cellStyle name="Entrada 2 4 3 8" xfId="38957" xr:uid="{00000000-0005-0000-0000-0000C3300000}"/>
    <cellStyle name="Entrada 2 4 4" xfId="4360" xr:uid="{00000000-0005-0000-0000-0000C4300000}"/>
    <cellStyle name="Entrada 2 4 4 2" xfId="4361" xr:uid="{00000000-0005-0000-0000-0000C5300000}"/>
    <cellStyle name="Entrada 2 4 4 2 2" xfId="4362" xr:uid="{00000000-0005-0000-0000-0000C6300000}"/>
    <cellStyle name="Entrada 2 4 4 2 2 2" xfId="26191" xr:uid="{00000000-0005-0000-0000-0000C7300000}"/>
    <cellStyle name="Entrada 2 4 4 2 2 3" xfId="18223" xr:uid="{00000000-0005-0000-0000-0000C8300000}"/>
    <cellStyle name="Entrada 2 4 4 2 2 4" xfId="38965" xr:uid="{00000000-0005-0000-0000-0000C9300000}"/>
    <cellStyle name="Entrada 2 4 4 2 3" xfId="4363" xr:uid="{00000000-0005-0000-0000-0000CA300000}"/>
    <cellStyle name="Entrada 2 4 4 2 3 2" xfId="26192" xr:uid="{00000000-0005-0000-0000-0000CB300000}"/>
    <cellStyle name="Entrada 2 4 4 2 3 3" xfId="18224" xr:uid="{00000000-0005-0000-0000-0000CC300000}"/>
    <cellStyle name="Entrada 2 4 4 2 3 4" xfId="38966" xr:uid="{00000000-0005-0000-0000-0000CD300000}"/>
    <cellStyle name="Entrada 2 4 4 2 4" xfId="26190" xr:uid="{00000000-0005-0000-0000-0000CE300000}"/>
    <cellStyle name="Entrada 2 4 4 2 5" xfId="12420" xr:uid="{00000000-0005-0000-0000-0000CF300000}"/>
    <cellStyle name="Entrada 2 4 4 2 6" xfId="38964" xr:uid="{00000000-0005-0000-0000-0000D0300000}"/>
    <cellStyle name="Entrada 2 4 4 3" xfId="4364" xr:uid="{00000000-0005-0000-0000-0000D1300000}"/>
    <cellStyle name="Entrada 2 4 4 3 2" xfId="26193" xr:uid="{00000000-0005-0000-0000-0000D2300000}"/>
    <cellStyle name="Entrada 2 4 4 3 3" xfId="12421" xr:uid="{00000000-0005-0000-0000-0000D3300000}"/>
    <cellStyle name="Entrada 2 4 4 3 4" xfId="38967" xr:uid="{00000000-0005-0000-0000-0000D4300000}"/>
    <cellStyle name="Entrada 2 4 4 4" xfId="4365" xr:uid="{00000000-0005-0000-0000-0000D5300000}"/>
    <cellStyle name="Entrada 2 4 4 4 2" xfId="26194" xr:uid="{00000000-0005-0000-0000-0000D6300000}"/>
    <cellStyle name="Entrada 2 4 4 4 3" xfId="12422" xr:uid="{00000000-0005-0000-0000-0000D7300000}"/>
    <cellStyle name="Entrada 2 4 4 4 4" xfId="38968" xr:uid="{00000000-0005-0000-0000-0000D8300000}"/>
    <cellStyle name="Entrada 2 4 4 5" xfId="26189" xr:uid="{00000000-0005-0000-0000-0000D9300000}"/>
    <cellStyle name="Entrada 2 4 4 5 2" xfId="46436" xr:uid="{00000000-0005-0000-0000-0000DA300000}"/>
    <cellStyle name="Entrada 2 4 4 6" xfId="12419" xr:uid="{00000000-0005-0000-0000-0000DB300000}"/>
    <cellStyle name="Entrada 2 4 4 7" xfId="38963" xr:uid="{00000000-0005-0000-0000-0000DC300000}"/>
    <cellStyle name="Entrada 2 4 5" xfId="4366" xr:uid="{00000000-0005-0000-0000-0000DD300000}"/>
    <cellStyle name="Entrada 2 4 5 2" xfId="4367" xr:uid="{00000000-0005-0000-0000-0000DE300000}"/>
    <cellStyle name="Entrada 2 4 5 2 2" xfId="26196" xr:uid="{00000000-0005-0000-0000-0000DF300000}"/>
    <cellStyle name="Entrada 2 4 5 2 3" xfId="18226" xr:uid="{00000000-0005-0000-0000-0000E0300000}"/>
    <cellStyle name="Entrada 2 4 5 2 4" xfId="38970" xr:uid="{00000000-0005-0000-0000-0000E1300000}"/>
    <cellStyle name="Entrada 2 4 5 3" xfId="4368" xr:uid="{00000000-0005-0000-0000-0000E2300000}"/>
    <cellStyle name="Entrada 2 4 5 3 2" xfId="26197" xr:uid="{00000000-0005-0000-0000-0000E3300000}"/>
    <cellStyle name="Entrada 2 4 5 3 3" xfId="18227" xr:uid="{00000000-0005-0000-0000-0000E4300000}"/>
    <cellStyle name="Entrada 2 4 5 3 4" xfId="38971" xr:uid="{00000000-0005-0000-0000-0000E5300000}"/>
    <cellStyle name="Entrada 2 4 5 4" xfId="26195" xr:uid="{00000000-0005-0000-0000-0000E6300000}"/>
    <cellStyle name="Entrada 2 4 5 5" xfId="12423" xr:uid="{00000000-0005-0000-0000-0000E7300000}"/>
    <cellStyle name="Entrada 2 4 5 6" xfId="38969" xr:uid="{00000000-0005-0000-0000-0000E8300000}"/>
    <cellStyle name="Entrada 2 4 6" xfId="4369" xr:uid="{00000000-0005-0000-0000-0000E9300000}"/>
    <cellStyle name="Entrada 2 4 6 2" xfId="26198" xr:uid="{00000000-0005-0000-0000-0000EA300000}"/>
    <cellStyle name="Entrada 2 4 6 3" xfId="18228" xr:uid="{00000000-0005-0000-0000-0000EB300000}"/>
    <cellStyle name="Entrada 2 4 6 4" xfId="38972" xr:uid="{00000000-0005-0000-0000-0000EC300000}"/>
    <cellStyle name="Entrada 2 4 7" xfId="4370" xr:uid="{00000000-0005-0000-0000-0000ED300000}"/>
    <cellStyle name="Entrada 2 4 7 2" xfId="26199" xr:uid="{00000000-0005-0000-0000-0000EE300000}"/>
    <cellStyle name="Entrada 2 4 7 3" xfId="18229" xr:uid="{00000000-0005-0000-0000-0000EF300000}"/>
    <cellStyle name="Entrada 2 4 7 4" xfId="38973" xr:uid="{00000000-0005-0000-0000-0000F0300000}"/>
    <cellStyle name="Entrada 2 4 8" xfId="4371" xr:uid="{00000000-0005-0000-0000-0000F1300000}"/>
    <cellStyle name="Entrada 2 4 8 2" xfId="26200" xr:uid="{00000000-0005-0000-0000-0000F2300000}"/>
    <cellStyle name="Entrada 2 4 8 3" xfId="18230" xr:uid="{00000000-0005-0000-0000-0000F3300000}"/>
    <cellStyle name="Entrada 2 4 8 4" xfId="38974" xr:uid="{00000000-0005-0000-0000-0000F4300000}"/>
    <cellStyle name="Entrada 2 4 9" xfId="4372" xr:uid="{00000000-0005-0000-0000-0000F5300000}"/>
    <cellStyle name="Entrada 2 4 9 2" xfId="26201" xr:uid="{00000000-0005-0000-0000-0000F6300000}"/>
    <cellStyle name="Entrada 2 4 9 3" xfId="18231" xr:uid="{00000000-0005-0000-0000-0000F7300000}"/>
    <cellStyle name="Entrada 2 4 9 4" xfId="38975" xr:uid="{00000000-0005-0000-0000-0000F8300000}"/>
    <cellStyle name="Entrada 2 5" xfId="213" xr:uid="{00000000-0005-0000-0000-0000F9300000}"/>
    <cellStyle name="Entrada 2 5 10" xfId="11066" xr:uid="{00000000-0005-0000-0000-0000FA300000}"/>
    <cellStyle name="Entrada 2 5 11" xfId="35373" xr:uid="{00000000-0005-0000-0000-0000FB300000}"/>
    <cellStyle name="Entrada 2 5 2" xfId="4373" xr:uid="{00000000-0005-0000-0000-0000FC300000}"/>
    <cellStyle name="Entrada 2 5 2 2" xfId="4374" xr:uid="{00000000-0005-0000-0000-0000FD300000}"/>
    <cellStyle name="Entrada 2 5 2 2 2" xfId="4375" xr:uid="{00000000-0005-0000-0000-0000FE300000}"/>
    <cellStyle name="Entrada 2 5 2 2 2 2" xfId="26204" xr:uid="{00000000-0005-0000-0000-0000FF300000}"/>
    <cellStyle name="Entrada 2 5 2 2 2 3" xfId="18234" xr:uid="{00000000-0005-0000-0000-000000310000}"/>
    <cellStyle name="Entrada 2 5 2 2 2 4" xfId="38978" xr:uid="{00000000-0005-0000-0000-000001310000}"/>
    <cellStyle name="Entrada 2 5 2 2 3" xfId="4376" xr:uid="{00000000-0005-0000-0000-000002310000}"/>
    <cellStyle name="Entrada 2 5 2 2 3 2" xfId="26205" xr:uid="{00000000-0005-0000-0000-000003310000}"/>
    <cellStyle name="Entrada 2 5 2 2 3 3" xfId="18235" xr:uid="{00000000-0005-0000-0000-000004310000}"/>
    <cellStyle name="Entrada 2 5 2 2 3 4" xfId="38979" xr:uid="{00000000-0005-0000-0000-000005310000}"/>
    <cellStyle name="Entrada 2 5 2 2 4" xfId="18233" xr:uid="{00000000-0005-0000-0000-000006310000}"/>
    <cellStyle name="Entrada 2 5 2 2 4 2" xfId="46439" xr:uid="{00000000-0005-0000-0000-000007310000}"/>
    <cellStyle name="Entrada 2 5 2 2 5" xfId="26203" xr:uid="{00000000-0005-0000-0000-000008310000}"/>
    <cellStyle name="Entrada 2 5 2 2 6" xfId="12425" xr:uid="{00000000-0005-0000-0000-000009310000}"/>
    <cellStyle name="Entrada 2 5 2 2 7" xfId="38977" xr:uid="{00000000-0005-0000-0000-00000A310000}"/>
    <cellStyle name="Entrada 2 5 2 3" xfId="4377" xr:uid="{00000000-0005-0000-0000-00000B310000}"/>
    <cellStyle name="Entrada 2 5 2 3 2" xfId="18236" xr:uid="{00000000-0005-0000-0000-00000C310000}"/>
    <cellStyle name="Entrada 2 5 2 3 3" xfId="26206" xr:uid="{00000000-0005-0000-0000-00000D310000}"/>
    <cellStyle name="Entrada 2 5 2 3 4" xfId="12426" xr:uid="{00000000-0005-0000-0000-00000E310000}"/>
    <cellStyle name="Entrada 2 5 2 3 5" xfId="38980" xr:uid="{00000000-0005-0000-0000-00000F310000}"/>
    <cellStyle name="Entrada 2 5 2 4" xfId="4378" xr:uid="{00000000-0005-0000-0000-000010310000}"/>
    <cellStyle name="Entrada 2 5 2 4 2" xfId="18237" xr:uid="{00000000-0005-0000-0000-000011310000}"/>
    <cellStyle name="Entrada 2 5 2 4 3" xfId="26207" xr:uid="{00000000-0005-0000-0000-000012310000}"/>
    <cellStyle name="Entrada 2 5 2 4 4" xfId="12427" xr:uid="{00000000-0005-0000-0000-000013310000}"/>
    <cellStyle name="Entrada 2 5 2 4 5" xfId="38981" xr:uid="{00000000-0005-0000-0000-000014310000}"/>
    <cellStyle name="Entrada 2 5 2 5" xfId="18232" xr:uid="{00000000-0005-0000-0000-000015310000}"/>
    <cellStyle name="Entrada 2 5 2 5 2" xfId="45437" xr:uid="{00000000-0005-0000-0000-000016310000}"/>
    <cellStyle name="Entrada 2 5 2 6" xfId="26202" xr:uid="{00000000-0005-0000-0000-000017310000}"/>
    <cellStyle name="Entrada 2 5 2 7" xfId="12424" xr:uid="{00000000-0005-0000-0000-000018310000}"/>
    <cellStyle name="Entrada 2 5 2 8" xfId="38976" xr:uid="{00000000-0005-0000-0000-000019310000}"/>
    <cellStyle name="Entrada 2 5 3" xfId="4379" xr:uid="{00000000-0005-0000-0000-00001A310000}"/>
    <cellStyle name="Entrada 2 5 3 2" xfId="4380" xr:uid="{00000000-0005-0000-0000-00001B310000}"/>
    <cellStyle name="Entrada 2 5 3 2 2" xfId="4381" xr:uid="{00000000-0005-0000-0000-00001C310000}"/>
    <cellStyle name="Entrada 2 5 3 2 2 2" xfId="26210" xr:uid="{00000000-0005-0000-0000-00001D310000}"/>
    <cellStyle name="Entrada 2 5 3 2 2 3" xfId="18238" xr:uid="{00000000-0005-0000-0000-00001E310000}"/>
    <cellStyle name="Entrada 2 5 3 2 2 4" xfId="38984" xr:uid="{00000000-0005-0000-0000-00001F310000}"/>
    <cellStyle name="Entrada 2 5 3 2 3" xfId="4382" xr:uid="{00000000-0005-0000-0000-000020310000}"/>
    <cellStyle name="Entrada 2 5 3 2 3 2" xfId="26211" xr:uid="{00000000-0005-0000-0000-000021310000}"/>
    <cellStyle name="Entrada 2 5 3 2 3 3" xfId="18239" xr:uid="{00000000-0005-0000-0000-000022310000}"/>
    <cellStyle name="Entrada 2 5 3 2 3 4" xfId="38985" xr:uid="{00000000-0005-0000-0000-000023310000}"/>
    <cellStyle name="Entrada 2 5 3 2 4" xfId="26209" xr:uid="{00000000-0005-0000-0000-000024310000}"/>
    <cellStyle name="Entrada 2 5 3 2 5" xfId="12429" xr:uid="{00000000-0005-0000-0000-000025310000}"/>
    <cellStyle name="Entrada 2 5 3 2 6" xfId="38983" xr:uid="{00000000-0005-0000-0000-000026310000}"/>
    <cellStyle name="Entrada 2 5 3 3" xfId="4383" xr:uid="{00000000-0005-0000-0000-000027310000}"/>
    <cellStyle name="Entrada 2 5 3 3 2" xfId="26212" xr:uid="{00000000-0005-0000-0000-000028310000}"/>
    <cellStyle name="Entrada 2 5 3 3 3" xfId="12430" xr:uid="{00000000-0005-0000-0000-000029310000}"/>
    <cellStyle name="Entrada 2 5 3 3 4" xfId="38986" xr:uid="{00000000-0005-0000-0000-00002A310000}"/>
    <cellStyle name="Entrada 2 5 3 4" xfId="4384" xr:uid="{00000000-0005-0000-0000-00002B310000}"/>
    <cellStyle name="Entrada 2 5 3 4 2" xfId="26213" xr:uid="{00000000-0005-0000-0000-00002C310000}"/>
    <cellStyle name="Entrada 2 5 3 4 3" xfId="12431" xr:uid="{00000000-0005-0000-0000-00002D310000}"/>
    <cellStyle name="Entrada 2 5 3 4 4" xfId="38987" xr:uid="{00000000-0005-0000-0000-00002E310000}"/>
    <cellStyle name="Entrada 2 5 3 5" xfId="26208" xr:uid="{00000000-0005-0000-0000-00002F310000}"/>
    <cellStyle name="Entrada 2 5 3 5 2" xfId="46004" xr:uid="{00000000-0005-0000-0000-000030310000}"/>
    <cellStyle name="Entrada 2 5 3 6" xfId="12428" xr:uid="{00000000-0005-0000-0000-000031310000}"/>
    <cellStyle name="Entrada 2 5 3 7" xfId="38982" xr:uid="{00000000-0005-0000-0000-000032310000}"/>
    <cellStyle name="Entrada 2 5 4" xfId="4385" xr:uid="{00000000-0005-0000-0000-000033310000}"/>
    <cellStyle name="Entrada 2 5 4 2" xfId="4386" xr:uid="{00000000-0005-0000-0000-000034310000}"/>
    <cellStyle name="Entrada 2 5 4 2 2" xfId="26215" xr:uid="{00000000-0005-0000-0000-000035310000}"/>
    <cellStyle name="Entrada 2 5 4 2 3" xfId="18240" xr:uid="{00000000-0005-0000-0000-000036310000}"/>
    <cellStyle name="Entrada 2 5 4 2 4" xfId="38989" xr:uid="{00000000-0005-0000-0000-000037310000}"/>
    <cellStyle name="Entrada 2 5 4 3" xfId="4387" xr:uid="{00000000-0005-0000-0000-000038310000}"/>
    <cellStyle name="Entrada 2 5 4 3 2" xfId="26216" xr:uid="{00000000-0005-0000-0000-000039310000}"/>
    <cellStyle name="Entrada 2 5 4 3 3" xfId="18241" xr:uid="{00000000-0005-0000-0000-00003A310000}"/>
    <cellStyle name="Entrada 2 5 4 3 4" xfId="38990" xr:uid="{00000000-0005-0000-0000-00003B310000}"/>
    <cellStyle name="Entrada 2 5 4 4" xfId="26214" xr:uid="{00000000-0005-0000-0000-00003C310000}"/>
    <cellStyle name="Entrada 2 5 4 4 2" xfId="46438" xr:uid="{00000000-0005-0000-0000-00003D310000}"/>
    <cellStyle name="Entrada 2 5 4 5" xfId="12432" xr:uid="{00000000-0005-0000-0000-00003E310000}"/>
    <cellStyle name="Entrada 2 5 4 6" xfId="38988" xr:uid="{00000000-0005-0000-0000-00003F310000}"/>
    <cellStyle name="Entrada 2 5 5" xfId="4388" xr:uid="{00000000-0005-0000-0000-000040310000}"/>
    <cellStyle name="Entrada 2 5 5 2" xfId="26217" xr:uid="{00000000-0005-0000-0000-000041310000}"/>
    <cellStyle name="Entrada 2 5 5 3" xfId="18242" xr:uid="{00000000-0005-0000-0000-000042310000}"/>
    <cellStyle name="Entrada 2 5 5 4" xfId="38991" xr:uid="{00000000-0005-0000-0000-000043310000}"/>
    <cellStyle name="Entrada 2 5 6" xfId="4389" xr:uid="{00000000-0005-0000-0000-000044310000}"/>
    <cellStyle name="Entrada 2 5 6 2" xfId="26218" xr:uid="{00000000-0005-0000-0000-000045310000}"/>
    <cellStyle name="Entrada 2 5 6 3" xfId="18243" xr:uid="{00000000-0005-0000-0000-000046310000}"/>
    <cellStyle name="Entrada 2 5 6 4" xfId="38992" xr:uid="{00000000-0005-0000-0000-000047310000}"/>
    <cellStyle name="Entrada 2 5 7" xfId="4390" xr:uid="{00000000-0005-0000-0000-000048310000}"/>
    <cellStyle name="Entrada 2 5 7 2" xfId="26219" xr:uid="{00000000-0005-0000-0000-000049310000}"/>
    <cellStyle name="Entrada 2 5 7 3" xfId="18244" xr:uid="{00000000-0005-0000-0000-00004A310000}"/>
    <cellStyle name="Entrada 2 5 7 4" xfId="38993" xr:uid="{00000000-0005-0000-0000-00004B310000}"/>
    <cellStyle name="Entrada 2 5 8" xfId="4391" xr:uid="{00000000-0005-0000-0000-00004C310000}"/>
    <cellStyle name="Entrada 2 5 8 2" xfId="26220" xr:uid="{00000000-0005-0000-0000-00004D310000}"/>
    <cellStyle name="Entrada 2 5 8 3" xfId="18245" xr:uid="{00000000-0005-0000-0000-00004E310000}"/>
    <cellStyle name="Entrada 2 5 8 4" xfId="38994" xr:uid="{00000000-0005-0000-0000-00004F310000}"/>
    <cellStyle name="Entrada 2 5 9" xfId="22610" xr:uid="{00000000-0005-0000-0000-000050310000}"/>
    <cellStyle name="Entrada 2 5 9 2" xfId="45436" xr:uid="{00000000-0005-0000-0000-000051310000}"/>
    <cellStyle name="Entrada 2 6" xfId="700" xr:uid="{00000000-0005-0000-0000-000052310000}"/>
    <cellStyle name="Entrada 2 6 10" xfId="14963" xr:uid="{00000000-0005-0000-0000-000053310000}"/>
    <cellStyle name="Entrada 2 6 11" xfId="11164" xr:uid="{00000000-0005-0000-0000-000054310000}"/>
    <cellStyle name="Entrada 2 6 12" xfId="35810" xr:uid="{00000000-0005-0000-0000-000055310000}"/>
    <cellStyle name="Entrada 2 6 2" xfId="4392" xr:uid="{00000000-0005-0000-0000-000056310000}"/>
    <cellStyle name="Entrada 2 6 2 2" xfId="4393" xr:uid="{00000000-0005-0000-0000-000057310000}"/>
    <cellStyle name="Entrada 2 6 2 2 2" xfId="4394" xr:uid="{00000000-0005-0000-0000-000058310000}"/>
    <cellStyle name="Entrada 2 6 2 2 2 2" xfId="26223" xr:uid="{00000000-0005-0000-0000-000059310000}"/>
    <cellStyle name="Entrada 2 6 2 2 2 3" xfId="18248" xr:uid="{00000000-0005-0000-0000-00005A310000}"/>
    <cellStyle name="Entrada 2 6 2 2 2 4" xfId="38997" xr:uid="{00000000-0005-0000-0000-00005B310000}"/>
    <cellStyle name="Entrada 2 6 2 2 3" xfId="4395" xr:uid="{00000000-0005-0000-0000-00005C310000}"/>
    <cellStyle name="Entrada 2 6 2 2 3 2" xfId="26224" xr:uid="{00000000-0005-0000-0000-00005D310000}"/>
    <cellStyle name="Entrada 2 6 2 2 3 3" xfId="18249" xr:uid="{00000000-0005-0000-0000-00005E310000}"/>
    <cellStyle name="Entrada 2 6 2 2 3 4" xfId="38998" xr:uid="{00000000-0005-0000-0000-00005F310000}"/>
    <cellStyle name="Entrada 2 6 2 2 4" xfId="26222" xr:uid="{00000000-0005-0000-0000-000060310000}"/>
    <cellStyle name="Entrada 2 6 2 2 4 2" xfId="46441" xr:uid="{00000000-0005-0000-0000-000061310000}"/>
    <cellStyle name="Entrada 2 6 2 2 5" xfId="18247" xr:uid="{00000000-0005-0000-0000-000062310000}"/>
    <cellStyle name="Entrada 2 6 2 2 6" xfId="38996" xr:uid="{00000000-0005-0000-0000-000063310000}"/>
    <cellStyle name="Entrada 2 6 2 3" xfId="4396" xr:uid="{00000000-0005-0000-0000-000064310000}"/>
    <cellStyle name="Entrada 2 6 2 3 2" xfId="26225" xr:uid="{00000000-0005-0000-0000-000065310000}"/>
    <cellStyle name="Entrada 2 6 2 3 3" xfId="18250" xr:uid="{00000000-0005-0000-0000-000066310000}"/>
    <cellStyle name="Entrada 2 6 2 3 4" xfId="38999" xr:uid="{00000000-0005-0000-0000-000067310000}"/>
    <cellStyle name="Entrada 2 6 2 4" xfId="4397" xr:uid="{00000000-0005-0000-0000-000068310000}"/>
    <cellStyle name="Entrada 2 6 2 4 2" xfId="26226" xr:uid="{00000000-0005-0000-0000-000069310000}"/>
    <cellStyle name="Entrada 2 6 2 4 3" xfId="18251" xr:uid="{00000000-0005-0000-0000-00006A310000}"/>
    <cellStyle name="Entrada 2 6 2 4 4" xfId="39000" xr:uid="{00000000-0005-0000-0000-00006B310000}"/>
    <cellStyle name="Entrada 2 6 2 5" xfId="18246" xr:uid="{00000000-0005-0000-0000-00006C310000}"/>
    <cellStyle name="Entrada 2 6 2 5 2" xfId="45439" xr:uid="{00000000-0005-0000-0000-00006D310000}"/>
    <cellStyle name="Entrada 2 6 2 6" xfId="26221" xr:uid="{00000000-0005-0000-0000-00006E310000}"/>
    <cellStyle name="Entrada 2 6 2 7" xfId="12433" xr:uid="{00000000-0005-0000-0000-00006F310000}"/>
    <cellStyle name="Entrada 2 6 2 8" xfId="38995" xr:uid="{00000000-0005-0000-0000-000070310000}"/>
    <cellStyle name="Entrada 2 6 3" xfId="4398" xr:uid="{00000000-0005-0000-0000-000071310000}"/>
    <cellStyle name="Entrada 2 6 3 2" xfId="4399" xr:uid="{00000000-0005-0000-0000-000072310000}"/>
    <cellStyle name="Entrada 2 6 3 2 2" xfId="4400" xr:uid="{00000000-0005-0000-0000-000073310000}"/>
    <cellStyle name="Entrada 2 6 3 2 2 2" xfId="26229" xr:uid="{00000000-0005-0000-0000-000074310000}"/>
    <cellStyle name="Entrada 2 6 3 2 2 3" xfId="18254" xr:uid="{00000000-0005-0000-0000-000075310000}"/>
    <cellStyle name="Entrada 2 6 3 2 2 4" xfId="39003" xr:uid="{00000000-0005-0000-0000-000076310000}"/>
    <cellStyle name="Entrada 2 6 3 2 3" xfId="4401" xr:uid="{00000000-0005-0000-0000-000077310000}"/>
    <cellStyle name="Entrada 2 6 3 2 3 2" xfId="26230" xr:uid="{00000000-0005-0000-0000-000078310000}"/>
    <cellStyle name="Entrada 2 6 3 2 3 3" xfId="18255" xr:uid="{00000000-0005-0000-0000-000079310000}"/>
    <cellStyle name="Entrada 2 6 3 2 3 4" xfId="39004" xr:uid="{00000000-0005-0000-0000-00007A310000}"/>
    <cellStyle name="Entrada 2 6 3 2 4" xfId="26228" xr:uid="{00000000-0005-0000-0000-00007B310000}"/>
    <cellStyle name="Entrada 2 6 3 2 5" xfId="18253" xr:uid="{00000000-0005-0000-0000-00007C310000}"/>
    <cellStyle name="Entrada 2 6 3 2 6" xfId="39002" xr:uid="{00000000-0005-0000-0000-00007D310000}"/>
    <cellStyle name="Entrada 2 6 3 3" xfId="4402" xr:uid="{00000000-0005-0000-0000-00007E310000}"/>
    <cellStyle name="Entrada 2 6 3 3 2" xfId="26231" xr:uid="{00000000-0005-0000-0000-00007F310000}"/>
    <cellStyle name="Entrada 2 6 3 3 3" xfId="18256" xr:uid="{00000000-0005-0000-0000-000080310000}"/>
    <cellStyle name="Entrada 2 6 3 3 4" xfId="39005" xr:uid="{00000000-0005-0000-0000-000081310000}"/>
    <cellStyle name="Entrada 2 6 3 4" xfId="4403" xr:uid="{00000000-0005-0000-0000-000082310000}"/>
    <cellStyle name="Entrada 2 6 3 4 2" xfId="26232" xr:uid="{00000000-0005-0000-0000-000083310000}"/>
    <cellStyle name="Entrada 2 6 3 4 3" xfId="18257" xr:uid="{00000000-0005-0000-0000-000084310000}"/>
    <cellStyle name="Entrada 2 6 3 4 4" xfId="39006" xr:uid="{00000000-0005-0000-0000-000085310000}"/>
    <cellStyle name="Entrada 2 6 3 5" xfId="18252" xr:uid="{00000000-0005-0000-0000-000086310000}"/>
    <cellStyle name="Entrada 2 6 3 5 2" xfId="46440" xr:uid="{00000000-0005-0000-0000-000087310000}"/>
    <cellStyle name="Entrada 2 6 3 6" xfId="26227" xr:uid="{00000000-0005-0000-0000-000088310000}"/>
    <cellStyle name="Entrada 2 6 3 7" xfId="12434" xr:uid="{00000000-0005-0000-0000-000089310000}"/>
    <cellStyle name="Entrada 2 6 3 8" xfId="39001" xr:uid="{00000000-0005-0000-0000-00008A310000}"/>
    <cellStyle name="Entrada 2 6 4" xfId="4404" xr:uid="{00000000-0005-0000-0000-00008B310000}"/>
    <cellStyle name="Entrada 2 6 4 2" xfId="18258" xr:uid="{00000000-0005-0000-0000-00008C310000}"/>
    <cellStyle name="Entrada 2 6 4 3" xfId="26233" xr:uid="{00000000-0005-0000-0000-00008D310000}"/>
    <cellStyle name="Entrada 2 6 4 4" xfId="12435" xr:uid="{00000000-0005-0000-0000-00008E310000}"/>
    <cellStyle name="Entrada 2 6 4 5" xfId="39007" xr:uid="{00000000-0005-0000-0000-00008F310000}"/>
    <cellStyle name="Entrada 2 6 5" xfId="4405" xr:uid="{00000000-0005-0000-0000-000090310000}"/>
    <cellStyle name="Entrada 2 6 5 2" xfId="26234" xr:uid="{00000000-0005-0000-0000-000091310000}"/>
    <cellStyle name="Entrada 2 6 5 3" xfId="18259" xr:uid="{00000000-0005-0000-0000-000092310000}"/>
    <cellStyle name="Entrada 2 6 5 4" xfId="39008" xr:uid="{00000000-0005-0000-0000-000093310000}"/>
    <cellStyle name="Entrada 2 6 6" xfId="4406" xr:uid="{00000000-0005-0000-0000-000094310000}"/>
    <cellStyle name="Entrada 2 6 6 2" xfId="26235" xr:uid="{00000000-0005-0000-0000-000095310000}"/>
    <cellStyle name="Entrada 2 6 6 3" xfId="18260" xr:uid="{00000000-0005-0000-0000-000096310000}"/>
    <cellStyle name="Entrada 2 6 6 4" xfId="39009" xr:uid="{00000000-0005-0000-0000-000097310000}"/>
    <cellStyle name="Entrada 2 6 7" xfId="4407" xr:uid="{00000000-0005-0000-0000-000098310000}"/>
    <cellStyle name="Entrada 2 6 7 2" xfId="26236" xr:uid="{00000000-0005-0000-0000-000099310000}"/>
    <cellStyle name="Entrada 2 6 7 3" xfId="18261" xr:uid="{00000000-0005-0000-0000-00009A310000}"/>
    <cellStyle name="Entrada 2 6 7 4" xfId="39010" xr:uid="{00000000-0005-0000-0000-00009B310000}"/>
    <cellStyle name="Entrada 2 6 8" xfId="4408" xr:uid="{00000000-0005-0000-0000-00009C310000}"/>
    <cellStyle name="Entrada 2 6 8 2" xfId="26237" xr:uid="{00000000-0005-0000-0000-00009D310000}"/>
    <cellStyle name="Entrada 2 6 8 3" xfId="18262" xr:uid="{00000000-0005-0000-0000-00009E310000}"/>
    <cellStyle name="Entrada 2 6 8 4" xfId="39011" xr:uid="{00000000-0005-0000-0000-00009F310000}"/>
    <cellStyle name="Entrada 2 6 9" xfId="15024" xr:uid="{00000000-0005-0000-0000-0000A0310000}"/>
    <cellStyle name="Entrada 2 6 9 2" xfId="45438" xr:uid="{00000000-0005-0000-0000-0000A1310000}"/>
    <cellStyle name="Entrada 2 7" xfId="4409" xr:uid="{00000000-0005-0000-0000-0000A2310000}"/>
    <cellStyle name="Entrada 2 7 10" xfId="12436" xr:uid="{00000000-0005-0000-0000-0000A3310000}"/>
    <cellStyle name="Entrada 2 7 11" xfId="39012" xr:uid="{00000000-0005-0000-0000-0000A4310000}"/>
    <cellStyle name="Entrada 2 7 2" xfId="4410" xr:uid="{00000000-0005-0000-0000-0000A5310000}"/>
    <cellStyle name="Entrada 2 7 2 2" xfId="4411" xr:uid="{00000000-0005-0000-0000-0000A6310000}"/>
    <cellStyle name="Entrada 2 7 2 2 2" xfId="4412" xr:uid="{00000000-0005-0000-0000-0000A7310000}"/>
    <cellStyle name="Entrada 2 7 2 2 2 2" xfId="26241" xr:uid="{00000000-0005-0000-0000-0000A8310000}"/>
    <cellStyle name="Entrada 2 7 2 2 2 3" xfId="18264" xr:uid="{00000000-0005-0000-0000-0000A9310000}"/>
    <cellStyle name="Entrada 2 7 2 2 2 4" xfId="39015" xr:uid="{00000000-0005-0000-0000-0000AA310000}"/>
    <cellStyle name="Entrada 2 7 2 2 3" xfId="4413" xr:uid="{00000000-0005-0000-0000-0000AB310000}"/>
    <cellStyle name="Entrada 2 7 2 2 3 2" xfId="26242" xr:uid="{00000000-0005-0000-0000-0000AC310000}"/>
    <cellStyle name="Entrada 2 7 2 2 3 3" xfId="18265" xr:uid="{00000000-0005-0000-0000-0000AD310000}"/>
    <cellStyle name="Entrada 2 7 2 2 3 4" xfId="39016" xr:uid="{00000000-0005-0000-0000-0000AE310000}"/>
    <cellStyle name="Entrada 2 7 2 2 4" xfId="26240" xr:uid="{00000000-0005-0000-0000-0000AF310000}"/>
    <cellStyle name="Entrada 2 7 2 2 5" xfId="18263" xr:uid="{00000000-0005-0000-0000-0000B0310000}"/>
    <cellStyle name="Entrada 2 7 2 2 6" xfId="39014" xr:uid="{00000000-0005-0000-0000-0000B1310000}"/>
    <cellStyle name="Entrada 2 7 2 3" xfId="4414" xr:uid="{00000000-0005-0000-0000-0000B2310000}"/>
    <cellStyle name="Entrada 2 7 2 3 2" xfId="26243" xr:uid="{00000000-0005-0000-0000-0000B3310000}"/>
    <cellStyle name="Entrada 2 7 2 3 3" xfId="18266" xr:uid="{00000000-0005-0000-0000-0000B4310000}"/>
    <cellStyle name="Entrada 2 7 2 3 4" xfId="39017" xr:uid="{00000000-0005-0000-0000-0000B5310000}"/>
    <cellStyle name="Entrada 2 7 2 4" xfId="4415" xr:uid="{00000000-0005-0000-0000-0000B6310000}"/>
    <cellStyle name="Entrada 2 7 2 4 2" xfId="26244" xr:uid="{00000000-0005-0000-0000-0000B7310000}"/>
    <cellStyle name="Entrada 2 7 2 4 3" xfId="18267" xr:uid="{00000000-0005-0000-0000-0000B8310000}"/>
    <cellStyle name="Entrada 2 7 2 4 4" xfId="39018" xr:uid="{00000000-0005-0000-0000-0000B9310000}"/>
    <cellStyle name="Entrada 2 7 2 5" xfId="26239" xr:uid="{00000000-0005-0000-0000-0000BA310000}"/>
    <cellStyle name="Entrada 2 7 2 5 2" xfId="46442" xr:uid="{00000000-0005-0000-0000-0000BB310000}"/>
    <cellStyle name="Entrada 2 7 2 6" xfId="12437" xr:uid="{00000000-0005-0000-0000-0000BC310000}"/>
    <cellStyle name="Entrada 2 7 2 7" xfId="39013" xr:uid="{00000000-0005-0000-0000-0000BD310000}"/>
    <cellStyle name="Entrada 2 7 3" xfId="4416" xr:uid="{00000000-0005-0000-0000-0000BE310000}"/>
    <cellStyle name="Entrada 2 7 3 2" xfId="4417" xr:uid="{00000000-0005-0000-0000-0000BF310000}"/>
    <cellStyle name="Entrada 2 7 3 2 2" xfId="4418" xr:uid="{00000000-0005-0000-0000-0000C0310000}"/>
    <cellStyle name="Entrada 2 7 3 2 2 2" xfId="26247" xr:uid="{00000000-0005-0000-0000-0000C1310000}"/>
    <cellStyle name="Entrada 2 7 3 2 2 3" xfId="18269" xr:uid="{00000000-0005-0000-0000-0000C2310000}"/>
    <cellStyle name="Entrada 2 7 3 2 2 4" xfId="39021" xr:uid="{00000000-0005-0000-0000-0000C3310000}"/>
    <cellStyle name="Entrada 2 7 3 2 3" xfId="4419" xr:uid="{00000000-0005-0000-0000-0000C4310000}"/>
    <cellStyle name="Entrada 2 7 3 2 3 2" xfId="26248" xr:uid="{00000000-0005-0000-0000-0000C5310000}"/>
    <cellStyle name="Entrada 2 7 3 2 3 3" xfId="18270" xr:uid="{00000000-0005-0000-0000-0000C6310000}"/>
    <cellStyle name="Entrada 2 7 3 2 3 4" xfId="39022" xr:uid="{00000000-0005-0000-0000-0000C7310000}"/>
    <cellStyle name="Entrada 2 7 3 2 4" xfId="26246" xr:uid="{00000000-0005-0000-0000-0000C8310000}"/>
    <cellStyle name="Entrada 2 7 3 2 5" xfId="18268" xr:uid="{00000000-0005-0000-0000-0000C9310000}"/>
    <cellStyle name="Entrada 2 7 3 2 6" xfId="39020" xr:uid="{00000000-0005-0000-0000-0000CA310000}"/>
    <cellStyle name="Entrada 2 7 3 3" xfId="4420" xr:uid="{00000000-0005-0000-0000-0000CB310000}"/>
    <cellStyle name="Entrada 2 7 3 3 2" xfId="26249" xr:uid="{00000000-0005-0000-0000-0000CC310000}"/>
    <cellStyle name="Entrada 2 7 3 3 3" xfId="18271" xr:uid="{00000000-0005-0000-0000-0000CD310000}"/>
    <cellStyle name="Entrada 2 7 3 3 4" xfId="39023" xr:uid="{00000000-0005-0000-0000-0000CE310000}"/>
    <cellStyle name="Entrada 2 7 3 4" xfId="4421" xr:uid="{00000000-0005-0000-0000-0000CF310000}"/>
    <cellStyle name="Entrada 2 7 3 4 2" xfId="26250" xr:uid="{00000000-0005-0000-0000-0000D0310000}"/>
    <cellStyle name="Entrada 2 7 3 4 3" xfId="18272" xr:uid="{00000000-0005-0000-0000-0000D1310000}"/>
    <cellStyle name="Entrada 2 7 3 4 4" xfId="39024" xr:uid="{00000000-0005-0000-0000-0000D2310000}"/>
    <cellStyle name="Entrada 2 7 3 5" xfId="26245" xr:uid="{00000000-0005-0000-0000-0000D3310000}"/>
    <cellStyle name="Entrada 2 7 3 6" xfId="12438" xr:uid="{00000000-0005-0000-0000-0000D4310000}"/>
    <cellStyle name="Entrada 2 7 3 7" xfId="39019" xr:uid="{00000000-0005-0000-0000-0000D5310000}"/>
    <cellStyle name="Entrada 2 7 4" xfId="4422" xr:uid="{00000000-0005-0000-0000-0000D6310000}"/>
    <cellStyle name="Entrada 2 7 4 2" xfId="26251" xr:uid="{00000000-0005-0000-0000-0000D7310000}"/>
    <cellStyle name="Entrada 2 7 4 3" xfId="12439" xr:uid="{00000000-0005-0000-0000-0000D8310000}"/>
    <cellStyle name="Entrada 2 7 4 4" xfId="39025" xr:uid="{00000000-0005-0000-0000-0000D9310000}"/>
    <cellStyle name="Entrada 2 7 5" xfId="4423" xr:uid="{00000000-0005-0000-0000-0000DA310000}"/>
    <cellStyle name="Entrada 2 7 5 2" xfId="26252" xr:uid="{00000000-0005-0000-0000-0000DB310000}"/>
    <cellStyle name="Entrada 2 7 5 3" xfId="18273" xr:uid="{00000000-0005-0000-0000-0000DC310000}"/>
    <cellStyle name="Entrada 2 7 5 4" xfId="39026" xr:uid="{00000000-0005-0000-0000-0000DD310000}"/>
    <cellStyle name="Entrada 2 7 6" xfId="4424" xr:uid="{00000000-0005-0000-0000-0000DE310000}"/>
    <cellStyle name="Entrada 2 7 6 2" xfId="26253" xr:uid="{00000000-0005-0000-0000-0000DF310000}"/>
    <cellStyle name="Entrada 2 7 6 3" xfId="18274" xr:uid="{00000000-0005-0000-0000-0000E0310000}"/>
    <cellStyle name="Entrada 2 7 6 4" xfId="39027" xr:uid="{00000000-0005-0000-0000-0000E1310000}"/>
    <cellStyle name="Entrada 2 7 7" xfId="4425" xr:uid="{00000000-0005-0000-0000-0000E2310000}"/>
    <cellStyle name="Entrada 2 7 7 2" xfId="26254" xr:uid="{00000000-0005-0000-0000-0000E3310000}"/>
    <cellStyle name="Entrada 2 7 7 3" xfId="18275" xr:uid="{00000000-0005-0000-0000-0000E4310000}"/>
    <cellStyle name="Entrada 2 7 7 4" xfId="39028" xr:uid="{00000000-0005-0000-0000-0000E5310000}"/>
    <cellStyle name="Entrada 2 7 8" xfId="4426" xr:uid="{00000000-0005-0000-0000-0000E6310000}"/>
    <cellStyle name="Entrada 2 7 8 2" xfId="26255" xr:uid="{00000000-0005-0000-0000-0000E7310000}"/>
    <cellStyle name="Entrada 2 7 8 3" xfId="18276" xr:uid="{00000000-0005-0000-0000-0000E8310000}"/>
    <cellStyle name="Entrada 2 7 8 4" xfId="39029" xr:uid="{00000000-0005-0000-0000-0000E9310000}"/>
    <cellStyle name="Entrada 2 7 9" xfId="26238" xr:uid="{00000000-0005-0000-0000-0000EA310000}"/>
    <cellStyle name="Entrada 2 7 9 2" xfId="45440" xr:uid="{00000000-0005-0000-0000-0000EB310000}"/>
    <cellStyle name="Entrada 2 8" xfId="4427" xr:uid="{00000000-0005-0000-0000-0000EC310000}"/>
    <cellStyle name="Entrada 2 8 10" xfId="12440" xr:uid="{00000000-0005-0000-0000-0000ED310000}"/>
    <cellStyle name="Entrada 2 8 11" xfId="39030" xr:uid="{00000000-0005-0000-0000-0000EE310000}"/>
    <cellStyle name="Entrada 2 8 2" xfId="4428" xr:uid="{00000000-0005-0000-0000-0000EF310000}"/>
    <cellStyle name="Entrada 2 8 2 2" xfId="4429" xr:uid="{00000000-0005-0000-0000-0000F0310000}"/>
    <cellStyle name="Entrada 2 8 2 2 2" xfId="4430" xr:uid="{00000000-0005-0000-0000-0000F1310000}"/>
    <cellStyle name="Entrada 2 8 2 2 2 2" xfId="26259" xr:uid="{00000000-0005-0000-0000-0000F2310000}"/>
    <cellStyle name="Entrada 2 8 2 2 2 3" xfId="18279" xr:uid="{00000000-0005-0000-0000-0000F3310000}"/>
    <cellStyle name="Entrada 2 8 2 2 2 4" xfId="39033" xr:uid="{00000000-0005-0000-0000-0000F4310000}"/>
    <cellStyle name="Entrada 2 8 2 2 3" xfId="4431" xr:uid="{00000000-0005-0000-0000-0000F5310000}"/>
    <cellStyle name="Entrada 2 8 2 2 3 2" xfId="26260" xr:uid="{00000000-0005-0000-0000-0000F6310000}"/>
    <cellStyle name="Entrada 2 8 2 2 3 3" xfId="18280" xr:uid="{00000000-0005-0000-0000-0000F7310000}"/>
    <cellStyle name="Entrada 2 8 2 2 3 4" xfId="39034" xr:uid="{00000000-0005-0000-0000-0000F8310000}"/>
    <cellStyle name="Entrada 2 8 2 2 4" xfId="26258" xr:uid="{00000000-0005-0000-0000-0000F9310000}"/>
    <cellStyle name="Entrada 2 8 2 2 5" xfId="18278" xr:uid="{00000000-0005-0000-0000-0000FA310000}"/>
    <cellStyle name="Entrada 2 8 2 2 6" xfId="39032" xr:uid="{00000000-0005-0000-0000-0000FB310000}"/>
    <cellStyle name="Entrada 2 8 2 3" xfId="4432" xr:uid="{00000000-0005-0000-0000-0000FC310000}"/>
    <cellStyle name="Entrada 2 8 2 3 2" xfId="26261" xr:uid="{00000000-0005-0000-0000-0000FD310000}"/>
    <cellStyle name="Entrada 2 8 2 3 3" xfId="18281" xr:uid="{00000000-0005-0000-0000-0000FE310000}"/>
    <cellStyle name="Entrada 2 8 2 3 4" xfId="39035" xr:uid="{00000000-0005-0000-0000-0000FF310000}"/>
    <cellStyle name="Entrada 2 8 2 4" xfId="4433" xr:uid="{00000000-0005-0000-0000-000000320000}"/>
    <cellStyle name="Entrada 2 8 2 4 2" xfId="26262" xr:uid="{00000000-0005-0000-0000-000001320000}"/>
    <cellStyle name="Entrada 2 8 2 4 3" xfId="18282" xr:uid="{00000000-0005-0000-0000-000002320000}"/>
    <cellStyle name="Entrada 2 8 2 4 4" xfId="39036" xr:uid="{00000000-0005-0000-0000-000003320000}"/>
    <cellStyle name="Entrada 2 8 2 5" xfId="26257" xr:uid="{00000000-0005-0000-0000-000004320000}"/>
    <cellStyle name="Entrada 2 8 2 6" xfId="18277" xr:uid="{00000000-0005-0000-0000-000005320000}"/>
    <cellStyle name="Entrada 2 8 2 7" xfId="39031" xr:uid="{00000000-0005-0000-0000-000006320000}"/>
    <cellStyle name="Entrada 2 8 3" xfId="4434" xr:uid="{00000000-0005-0000-0000-000007320000}"/>
    <cellStyle name="Entrada 2 8 3 2" xfId="4435" xr:uid="{00000000-0005-0000-0000-000008320000}"/>
    <cellStyle name="Entrada 2 8 3 2 2" xfId="4436" xr:uid="{00000000-0005-0000-0000-000009320000}"/>
    <cellStyle name="Entrada 2 8 3 2 2 2" xfId="26265" xr:uid="{00000000-0005-0000-0000-00000A320000}"/>
    <cellStyle name="Entrada 2 8 3 2 2 3" xfId="18285" xr:uid="{00000000-0005-0000-0000-00000B320000}"/>
    <cellStyle name="Entrada 2 8 3 2 2 4" xfId="39039" xr:uid="{00000000-0005-0000-0000-00000C320000}"/>
    <cellStyle name="Entrada 2 8 3 2 3" xfId="4437" xr:uid="{00000000-0005-0000-0000-00000D320000}"/>
    <cellStyle name="Entrada 2 8 3 2 3 2" xfId="26266" xr:uid="{00000000-0005-0000-0000-00000E320000}"/>
    <cellStyle name="Entrada 2 8 3 2 3 3" xfId="18286" xr:uid="{00000000-0005-0000-0000-00000F320000}"/>
    <cellStyle name="Entrada 2 8 3 2 3 4" xfId="39040" xr:uid="{00000000-0005-0000-0000-000010320000}"/>
    <cellStyle name="Entrada 2 8 3 2 4" xfId="26264" xr:uid="{00000000-0005-0000-0000-000011320000}"/>
    <cellStyle name="Entrada 2 8 3 2 5" xfId="18284" xr:uid="{00000000-0005-0000-0000-000012320000}"/>
    <cellStyle name="Entrada 2 8 3 2 6" xfId="39038" xr:uid="{00000000-0005-0000-0000-000013320000}"/>
    <cellStyle name="Entrada 2 8 3 3" xfId="4438" xr:uid="{00000000-0005-0000-0000-000014320000}"/>
    <cellStyle name="Entrada 2 8 3 3 2" xfId="26267" xr:uid="{00000000-0005-0000-0000-000015320000}"/>
    <cellStyle name="Entrada 2 8 3 3 3" xfId="18287" xr:uid="{00000000-0005-0000-0000-000016320000}"/>
    <cellStyle name="Entrada 2 8 3 3 4" xfId="39041" xr:uid="{00000000-0005-0000-0000-000017320000}"/>
    <cellStyle name="Entrada 2 8 3 4" xfId="4439" xr:uid="{00000000-0005-0000-0000-000018320000}"/>
    <cellStyle name="Entrada 2 8 3 4 2" xfId="26268" xr:uid="{00000000-0005-0000-0000-000019320000}"/>
    <cellStyle name="Entrada 2 8 3 4 3" xfId="18288" xr:uid="{00000000-0005-0000-0000-00001A320000}"/>
    <cellStyle name="Entrada 2 8 3 4 4" xfId="39042" xr:uid="{00000000-0005-0000-0000-00001B320000}"/>
    <cellStyle name="Entrada 2 8 3 5" xfId="26263" xr:uid="{00000000-0005-0000-0000-00001C320000}"/>
    <cellStyle name="Entrada 2 8 3 6" xfId="18283" xr:uid="{00000000-0005-0000-0000-00001D320000}"/>
    <cellStyle name="Entrada 2 8 3 7" xfId="39037" xr:uid="{00000000-0005-0000-0000-00001E320000}"/>
    <cellStyle name="Entrada 2 8 4" xfId="4440" xr:uid="{00000000-0005-0000-0000-00001F320000}"/>
    <cellStyle name="Entrada 2 8 4 2" xfId="26269" xr:uid="{00000000-0005-0000-0000-000020320000}"/>
    <cellStyle name="Entrada 2 8 4 3" xfId="18289" xr:uid="{00000000-0005-0000-0000-000021320000}"/>
    <cellStyle name="Entrada 2 8 4 4" xfId="39043" xr:uid="{00000000-0005-0000-0000-000022320000}"/>
    <cellStyle name="Entrada 2 8 5" xfId="4441" xr:uid="{00000000-0005-0000-0000-000023320000}"/>
    <cellStyle name="Entrada 2 8 5 2" xfId="26270" xr:uid="{00000000-0005-0000-0000-000024320000}"/>
    <cellStyle name="Entrada 2 8 5 3" xfId="18290" xr:uid="{00000000-0005-0000-0000-000025320000}"/>
    <cellStyle name="Entrada 2 8 5 4" xfId="39044" xr:uid="{00000000-0005-0000-0000-000026320000}"/>
    <cellStyle name="Entrada 2 8 6" xfId="4442" xr:uid="{00000000-0005-0000-0000-000027320000}"/>
    <cellStyle name="Entrada 2 8 6 2" xfId="26271" xr:uid="{00000000-0005-0000-0000-000028320000}"/>
    <cellStyle name="Entrada 2 8 6 3" xfId="18291" xr:uid="{00000000-0005-0000-0000-000029320000}"/>
    <cellStyle name="Entrada 2 8 6 4" xfId="39045" xr:uid="{00000000-0005-0000-0000-00002A320000}"/>
    <cellStyle name="Entrada 2 8 7" xfId="4443" xr:uid="{00000000-0005-0000-0000-00002B320000}"/>
    <cellStyle name="Entrada 2 8 7 2" xfId="26272" xr:uid="{00000000-0005-0000-0000-00002C320000}"/>
    <cellStyle name="Entrada 2 8 7 3" xfId="18292" xr:uid="{00000000-0005-0000-0000-00002D320000}"/>
    <cellStyle name="Entrada 2 8 7 4" xfId="39046" xr:uid="{00000000-0005-0000-0000-00002E320000}"/>
    <cellStyle name="Entrada 2 8 8" xfId="4444" xr:uid="{00000000-0005-0000-0000-00002F320000}"/>
    <cellStyle name="Entrada 2 8 8 2" xfId="26273" xr:uid="{00000000-0005-0000-0000-000030320000}"/>
    <cellStyle name="Entrada 2 8 8 3" xfId="18293" xr:uid="{00000000-0005-0000-0000-000031320000}"/>
    <cellStyle name="Entrada 2 8 8 4" xfId="39047" xr:uid="{00000000-0005-0000-0000-000032320000}"/>
    <cellStyle name="Entrada 2 8 9" xfId="26256" xr:uid="{00000000-0005-0000-0000-000033320000}"/>
    <cellStyle name="Entrada 2 8 9 2" xfId="46005" xr:uid="{00000000-0005-0000-0000-000034320000}"/>
    <cellStyle name="Entrada 2 9" xfId="4445" xr:uid="{00000000-0005-0000-0000-000035320000}"/>
    <cellStyle name="Entrada 2 9 10" xfId="18294" xr:uid="{00000000-0005-0000-0000-000036320000}"/>
    <cellStyle name="Entrada 2 9 11" xfId="39048" xr:uid="{00000000-0005-0000-0000-000037320000}"/>
    <cellStyle name="Entrada 2 9 2" xfId="4446" xr:uid="{00000000-0005-0000-0000-000038320000}"/>
    <cellStyle name="Entrada 2 9 2 2" xfId="4447" xr:uid="{00000000-0005-0000-0000-000039320000}"/>
    <cellStyle name="Entrada 2 9 2 2 2" xfId="4448" xr:uid="{00000000-0005-0000-0000-00003A320000}"/>
    <cellStyle name="Entrada 2 9 2 2 2 2" xfId="26277" xr:uid="{00000000-0005-0000-0000-00003B320000}"/>
    <cellStyle name="Entrada 2 9 2 2 2 3" xfId="18297" xr:uid="{00000000-0005-0000-0000-00003C320000}"/>
    <cellStyle name="Entrada 2 9 2 2 2 4" xfId="39051" xr:uid="{00000000-0005-0000-0000-00003D320000}"/>
    <cellStyle name="Entrada 2 9 2 2 3" xfId="4449" xr:uid="{00000000-0005-0000-0000-00003E320000}"/>
    <cellStyle name="Entrada 2 9 2 2 3 2" xfId="26278" xr:uid="{00000000-0005-0000-0000-00003F320000}"/>
    <cellStyle name="Entrada 2 9 2 2 3 3" xfId="18298" xr:uid="{00000000-0005-0000-0000-000040320000}"/>
    <cellStyle name="Entrada 2 9 2 2 3 4" xfId="39052" xr:uid="{00000000-0005-0000-0000-000041320000}"/>
    <cellStyle name="Entrada 2 9 2 2 4" xfId="26276" xr:uid="{00000000-0005-0000-0000-000042320000}"/>
    <cellStyle name="Entrada 2 9 2 2 5" xfId="18296" xr:uid="{00000000-0005-0000-0000-000043320000}"/>
    <cellStyle name="Entrada 2 9 2 2 6" xfId="39050" xr:uid="{00000000-0005-0000-0000-000044320000}"/>
    <cellStyle name="Entrada 2 9 2 3" xfId="4450" xr:uid="{00000000-0005-0000-0000-000045320000}"/>
    <cellStyle name="Entrada 2 9 2 3 2" xfId="26279" xr:uid="{00000000-0005-0000-0000-000046320000}"/>
    <cellStyle name="Entrada 2 9 2 3 3" xfId="18299" xr:uid="{00000000-0005-0000-0000-000047320000}"/>
    <cellStyle name="Entrada 2 9 2 3 4" xfId="39053" xr:uid="{00000000-0005-0000-0000-000048320000}"/>
    <cellStyle name="Entrada 2 9 2 4" xfId="4451" xr:uid="{00000000-0005-0000-0000-000049320000}"/>
    <cellStyle name="Entrada 2 9 2 4 2" xfId="26280" xr:uid="{00000000-0005-0000-0000-00004A320000}"/>
    <cellStyle name="Entrada 2 9 2 4 3" xfId="18300" xr:uid="{00000000-0005-0000-0000-00004B320000}"/>
    <cellStyle name="Entrada 2 9 2 4 4" xfId="39054" xr:uid="{00000000-0005-0000-0000-00004C320000}"/>
    <cellStyle name="Entrada 2 9 2 5" xfId="26275" xr:uid="{00000000-0005-0000-0000-00004D320000}"/>
    <cellStyle name="Entrada 2 9 2 6" xfId="18295" xr:uid="{00000000-0005-0000-0000-00004E320000}"/>
    <cellStyle name="Entrada 2 9 2 7" xfId="39049" xr:uid="{00000000-0005-0000-0000-00004F320000}"/>
    <cellStyle name="Entrada 2 9 3" xfId="4452" xr:uid="{00000000-0005-0000-0000-000050320000}"/>
    <cellStyle name="Entrada 2 9 3 2" xfId="4453" xr:uid="{00000000-0005-0000-0000-000051320000}"/>
    <cellStyle name="Entrada 2 9 3 2 2" xfId="4454" xr:uid="{00000000-0005-0000-0000-000052320000}"/>
    <cellStyle name="Entrada 2 9 3 2 2 2" xfId="26283" xr:uid="{00000000-0005-0000-0000-000053320000}"/>
    <cellStyle name="Entrada 2 9 3 2 2 3" xfId="18303" xr:uid="{00000000-0005-0000-0000-000054320000}"/>
    <cellStyle name="Entrada 2 9 3 2 2 4" xfId="39057" xr:uid="{00000000-0005-0000-0000-000055320000}"/>
    <cellStyle name="Entrada 2 9 3 2 3" xfId="4455" xr:uid="{00000000-0005-0000-0000-000056320000}"/>
    <cellStyle name="Entrada 2 9 3 2 3 2" xfId="26284" xr:uid="{00000000-0005-0000-0000-000057320000}"/>
    <cellStyle name="Entrada 2 9 3 2 3 3" xfId="18304" xr:uid="{00000000-0005-0000-0000-000058320000}"/>
    <cellStyle name="Entrada 2 9 3 2 3 4" xfId="39058" xr:uid="{00000000-0005-0000-0000-000059320000}"/>
    <cellStyle name="Entrada 2 9 3 2 4" xfId="26282" xr:uid="{00000000-0005-0000-0000-00005A320000}"/>
    <cellStyle name="Entrada 2 9 3 2 5" xfId="18302" xr:uid="{00000000-0005-0000-0000-00005B320000}"/>
    <cellStyle name="Entrada 2 9 3 2 6" xfId="39056" xr:uid="{00000000-0005-0000-0000-00005C320000}"/>
    <cellStyle name="Entrada 2 9 3 3" xfId="4456" xr:uid="{00000000-0005-0000-0000-00005D320000}"/>
    <cellStyle name="Entrada 2 9 3 3 2" xfId="26285" xr:uid="{00000000-0005-0000-0000-00005E320000}"/>
    <cellStyle name="Entrada 2 9 3 3 3" xfId="18305" xr:uid="{00000000-0005-0000-0000-00005F320000}"/>
    <cellStyle name="Entrada 2 9 3 3 4" xfId="39059" xr:uid="{00000000-0005-0000-0000-000060320000}"/>
    <cellStyle name="Entrada 2 9 3 4" xfId="4457" xr:uid="{00000000-0005-0000-0000-000061320000}"/>
    <cellStyle name="Entrada 2 9 3 4 2" xfId="26286" xr:uid="{00000000-0005-0000-0000-000062320000}"/>
    <cellStyle name="Entrada 2 9 3 4 3" xfId="18306" xr:uid="{00000000-0005-0000-0000-000063320000}"/>
    <cellStyle name="Entrada 2 9 3 4 4" xfId="39060" xr:uid="{00000000-0005-0000-0000-000064320000}"/>
    <cellStyle name="Entrada 2 9 3 5" xfId="26281" xr:uid="{00000000-0005-0000-0000-000065320000}"/>
    <cellStyle name="Entrada 2 9 3 6" xfId="18301" xr:uid="{00000000-0005-0000-0000-000066320000}"/>
    <cellStyle name="Entrada 2 9 3 7" xfId="39055" xr:uid="{00000000-0005-0000-0000-000067320000}"/>
    <cellStyle name="Entrada 2 9 4" xfId="4458" xr:uid="{00000000-0005-0000-0000-000068320000}"/>
    <cellStyle name="Entrada 2 9 4 2" xfId="26287" xr:uid="{00000000-0005-0000-0000-000069320000}"/>
    <cellStyle name="Entrada 2 9 4 3" xfId="18307" xr:uid="{00000000-0005-0000-0000-00006A320000}"/>
    <cellStyle name="Entrada 2 9 4 4" xfId="39061" xr:uid="{00000000-0005-0000-0000-00006B320000}"/>
    <cellStyle name="Entrada 2 9 5" xfId="4459" xr:uid="{00000000-0005-0000-0000-00006C320000}"/>
    <cellStyle name="Entrada 2 9 5 2" xfId="26288" xr:uid="{00000000-0005-0000-0000-00006D320000}"/>
    <cellStyle name="Entrada 2 9 5 3" xfId="18308" xr:uid="{00000000-0005-0000-0000-00006E320000}"/>
    <cellStyle name="Entrada 2 9 5 4" xfId="39062" xr:uid="{00000000-0005-0000-0000-00006F320000}"/>
    <cellStyle name="Entrada 2 9 6" xfId="4460" xr:uid="{00000000-0005-0000-0000-000070320000}"/>
    <cellStyle name="Entrada 2 9 6 2" xfId="26289" xr:uid="{00000000-0005-0000-0000-000071320000}"/>
    <cellStyle name="Entrada 2 9 6 3" xfId="18309" xr:uid="{00000000-0005-0000-0000-000072320000}"/>
    <cellStyle name="Entrada 2 9 6 4" xfId="39063" xr:uid="{00000000-0005-0000-0000-000073320000}"/>
    <cellStyle name="Entrada 2 9 7" xfId="4461" xr:uid="{00000000-0005-0000-0000-000074320000}"/>
    <cellStyle name="Entrada 2 9 7 2" xfId="26290" xr:uid="{00000000-0005-0000-0000-000075320000}"/>
    <cellStyle name="Entrada 2 9 7 3" xfId="18310" xr:uid="{00000000-0005-0000-0000-000076320000}"/>
    <cellStyle name="Entrada 2 9 7 4" xfId="39064" xr:uid="{00000000-0005-0000-0000-000077320000}"/>
    <cellStyle name="Entrada 2 9 8" xfId="4462" xr:uid="{00000000-0005-0000-0000-000078320000}"/>
    <cellStyle name="Entrada 2 9 8 2" xfId="26291" xr:uid="{00000000-0005-0000-0000-000079320000}"/>
    <cellStyle name="Entrada 2 9 8 3" xfId="18311" xr:uid="{00000000-0005-0000-0000-00007A320000}"/>
    <cellStyle name="Entrada 2 9 8 4" xfId="39065" xr:uid="{00000000-0005-0000-0000-00007B320000}"/>
    <cellStyle name="Entrada 2 9 9" xfId="26274" xr:uid="{00000000-0005-0000-0000-00007C320000}"/>
    <cellStyle name="Entrada 2 9 9 2" xfId="46431" xr:uid="{00000000-0005-0000-0000-00007D320000}"/>
    <cellStyle name="Entrada 20" xfId="904" xr:uid="{00000000-0005-0000-0000-00007E320000}"/>
    <cellStyle name="Entrada 20 2" xfId="15167" xr:uid="{00000000-0005-0000-0000-00007F320000}"/>
    <cellStyle name="Entrada 20 3" xfId="15625" xr:uid="{00000000-0005-0000-0000-000080320000}"/>
    <cellStyle name="Entrada 20 4" xfId="11302" xr:uid="{00000000-0005-0000-0000-000081320000}"/>
    <cellStyle name="Entrada 20 5" xfId="35948" xr:uid="{00000000-0005-0000-0000-000082320000}"/>
    <cellStyle name="Entrada 21" xfId="905" xr:uid="{00000000-0005-0000-0000-000083320000}"/>
    <cellStyle name="Entrada 21 2" xfId="15168" xr:uid="{00000000-0005-0000-0000-000084320000}"/>
    <cellStyle name="Entrada 21 3" xfId="19193" xr:uid="{00000000-0005-0000-0000-000085320000}"/>
    <cellStyle name="Entrada 21 4" xfId="11303" xr:uid="{00000000-0005-0000-0000-000086320000}"/>
    <cellStyle name="Entrada 21 5" xfId="35949" xr:uid="{00000000-0005-0000-0000-000087320000}"/>
    <cellStyle name="Entrada 22" xfId="906" xr:uid="{00000000-0005-0000-0000-000088320000}"/>
    <cellStyle name="Entrada 22 2" xfId="15169" xr:uid="{00000000-0005-0000-0000-000089320000}"/>
    <cellStyle name="Entrada 22 3" xfId="19192" xr:uid="{00000000-0005-0000-0000-00008A320000}"/>
    <cellStyle name="Entrada 22 4" xfId="11304" xr:uid="{00000000-0005-0000-0000-00008B320000}"/>
    <cellStyle name="Entrada 22 5" xfId="35950" xr:uid="{00000000-0005-0000-0000-00008C320000}"/>
    <cellStyle name="Entrada 23" xfId="907" xr:uid="{00000000-0005-0000-0000-00008D320000}"/>
    <cellStyle name="Entrada 23 2" xfId="15170" xr:uid="{00000000-0005-0000-0000-00008E320000}"/>
    <cellStyle name="Entrada 23 3" xfId="19191" xr:uid="{00000000-0005-0000-0000-00008F320000}"/>
    <cellStyle name="Entrada 23 4" xfId="11305" xr:uid="{00000000-0005-0000-0000-000090320000}"/>
    <cellStyle name="Entrada 23 5" xfId="35951" xr:uid="{00000000-0005-0000-0000-000091320000}"/>
    <cellStyle name="Entrada 24" xfId="908" xr:uid="{00000000-0005-0000-0000-000092320000}"/>
    <cellStyle name="Entrada 24 2" xfId="15171" xr:uid="{00000000-0005-0000-0000-000093320000}"/>
    <cellStyle name="Entrada 24 3" xfId="19190" xr:uid="{00000000-0005-0000-0000-000094320000}"/>
    <cellStyle name="Entrada 24 4" xfId="11306" xr:uid="{00000000-0005-0000-0000-000095320000}"/>
    <cellStyle name="Entrada 24 5" xfId="35952" xr:uid="{00000000-0005-0000-0000-000096320000}"/>
    <cellStyle name="Entrada 25" xfId="909" xr:uid="{00000000-0005-0000-0000-000097320000}"/>
    <cellStyle name="Entrada 25 2" xfId="15172" xr:uid="{00000000-0005-0000-0000-000098320000}"/>
    <cellStyle name="Entrada 25 3" xfId="19189" xr:uid="{00000000-0005-0000-0000-000099320000}"/>
    <cellStyle name="Entrada 25 4" xfId="11307" xr:uid="{00000000-0005-0000-0000-00009A320000}"/>
    <cellStyle name="Entrada 25 5" xfId="35953" xr:uid="{00000000-0005-0000-0000-00009B320000}"/>
    <cellStyle name="Entrada 26" xfId="910" xr:uid="{00000000-0005-0000-0000-00009C320000}"/>
    <cellStyle name="Entrada 26 2" xfId="15173" xr:uid="{00000000-0005-0000-0000-00009D320000}"/>
    <cellStyle name="Entrada 26 3" xfId="19188" xr:uid="{00000000-0005-0000-0000-00009E320000}"/>
    <cellStyle name="Entrada 26 4" xfId="11308" xr:uid="{00000000-0005-0000-0000-00009F320000}"/>
    <cellStyle name="Entrada 26 5" xfId="35954" xr:uid="{00000000-0005-0000-0000-0000A0320000}"/>
    <cellStyle name="Entrada 27" xfId="911" xr:uid="{00000000-0005-0000-0000-0000A1320000}"/>
    <cellStyle name="Entrada 27 2" xfId="15174" xr:uid="{00000000-0005-0000-0000-0000A2320000}"/>
    <cellStyle name="Entrada 27 3" xfId="16211" xr:uid="{00000000-0005-0000-0000-0000A3320000}"/>
    <cellStyle name="Entrada 27 4" xfId="11309" xr:uid="{00000000-0005-0000-0000-0000A4320000}"/>
    <cellStyle name="Entrada 27 5" xfId="35955" xr:uid="{00000000-0005-0000-0000-0000A5320000}"/>
    <cellStyle name="Entrada 28" xfId="912" xr:uid="{00000000-0005-0000-0000-0000A6320000}"/>
    <cellStyle name="Entrada 28 2" xfId="15175" xr:uid="{00000000-0005-0000-0000-0000A7320000}"/>
    <cellStyle name="Entrada 28 3" xfId="14945" xr:uid="{00000000-0005-0000-0000-0000A8320000}"/>
    <cellStyle name="Entrada 28 4" xfId="11310" xr:uid="{00000000-0005-0000-0000-0000A9320000}"/>
    <cellStyle name="Entrada 28 5" xfId="35956" xr:uid="{00000000-0005-0000-0000-0000AA320000}"/>
    <cellStyle name="Entrada 29" xfId="913" xr:uid="{00000000-0005-0000-0000-0000AB320000}"/>
    <cellStyle name="Entrada 29 2" xfId="15176" xr:uid="{00000000-0005-0000-0000-0000AC320000}"/>
    <cellStyle name="Entrada 29 3" xfId="15775" xr:uid="{00000000-0005-0000-0000-0000AD320000}"/>
    <cellStyle name="Entrada 29 4" xfId="11311" xr:uid="{00000000-0005-0000-0000-0000AE320000}"/>
    <cellStyle name="Entrada 29 5" xfId="35957" xr:uid="{00000000-0005-0000-0000-0000AF320000}"/>
    <cellStyle name="Entrada 3" xfId="914" xr:uid="{00000000-0005-0000-0000-0000B0320000}"/>
    <cellStyle name="Entrada 3 10" xfId="35958" xr:uid="{00000000-0005-0000-0000-0000B1320000}"/>
    <cellStyle name="Entrada 3 2" xfId="15177" xr:uid="{00000000-0005-0000-0000-0000B2320000}"/>
    <cellStyle name="Entrada 3 2 2" xfId="45443" xr:uid="{00000000-0005-0000-0000-0000B3320000}"/>
    <cellStyle name="Entrada 3 2 2 2" xfId="46445" xr:uid="{00000000-0005-0000-0000-0000B4320000}"/>
    <cellStyle name="Entrada 3 2 3" xfId="46444" xr:uid="{00000000-0005-0000-0000-0000B5320000}"/>
    <cellStyle name="Entrada 3 2 4" xfId="45442" xr:uid="{00000000-0005-0000-0000-0000B6320000}"/>
    <cellStyle name="Entrada 3 3" xfId="14944" xr:uid="{00000000-0005-0000-0000-0000B7320000}"/>
    <cellStyle name="Entrada 3 3 2" xfId="45445" xr:uid="{00000000-0005-0000-0000-0000B8320000}"/>
    <cellStyle name="Entrada 3 3 2 2" xfId="46447" xr:uid="{00000000-0005-0000-0000-0000B9320000}"/>
    <cellStyle name="Entrada 3 3 3" xfId="46446" xr:uid="{00000000-0005-0000-0000-0000BA320000}"/>
    <cellStyle name="Entrada 3 3 4" xfId="45444" xr:uid="{00000000-0005-0000-0000-0000BB320000}"/>
    <cellStyle name="Entrada 3 4" xfId="11312" xr:uid="{00000000-0005-0000-0000-0000BC320000}"/>
    <cellStyle name="Entrada 3 4 2" xfId="45447" xr:uid="{00000000-0005-0000-0000-0000BD320000}"/>
    <cellStyle name="Entrada 3 4 2 2" xfId="46449" xr:uid="{00000000-0005-0000-0000-0000BE320000}"/>
    <cellStyle name="Entrada 3 4 3" xfId="46448" xr:uid="{00000000-0005-0000-0000-0000BF320000}"/>
    <cellStyle name="Entrada 3 4 4" xfId="45446" xr:uid="{00000000-0005-0000-0000-0000C0320000}"/>
    <cellStyle name="Entrada 3 5" xfId="45448" xr:uid="{00000000-0005-0000-0000-0000C1320000}"/>
    <cellStyle name="Entrada 3 5 2" xfId="45449" xr:uid="{00000000-0005-0000-0000-0000C2320000}"/>
    <cellStyle name="Entrada 3 5 2 2" xfId="46451" xr:uid="{00000000-0005-0000-0000-0000C3320000}"/>
    <cellStyle name="Entrada 3 5 3" xfId="46450" xr:uid="{00000000-0005-0000-0000-0000C4320000}"/>
    <cellStyle name="Entrada 3 6" xfId="45450" xr:uid="{00000000-0005-0000-0000-0000C5320000}"/>
    <cellStyle name="Entrada 3 6 2" xfId="45451" xr:uid="{00000000-0005-0000-0000-0000C6320000}"/>
    <cellStyle name="Entrada 3 6 2 2" xfId="46453" xr:uid="{00000000-0005-0000-0000-0000C7320000}"/>
    <cellStyle name="Entrada 3 6 3" xfId="46452" xr:uid="{00000000-0005-0000-0000-0000C8320000}"/>
    <cellStyle name="Entrada 3 7" xfId="45452" xr:uid="{00000000-0005-0000-0000-0000C9320000}"/>
    <cellStyle name="Entrada 3 7 2" xfId="46454" xr:uid="{00000000-0005-0000-0000-0000CA320000}"/>
    <cellStyle name="Entrada 3 8" xfId="46443" xr:uid="{00000000-0005-0000-0000-0000CB320000}"/>
    <cellStyle name="Entrada 3 9" xfId="45441" xr:uid="{00000000-0005-0000-0000-0000CC320000}"/>
    <cellStyle name="Entrada 30" xfId="915" xr:uid="{00000000-0005-0000-0000-0000CD320000}"/>
    <cellStyle name="Entrada 30 2" xfId="15178" xr:uid="{00000000-0005-0000-0000-0000CE320000}"/>
    <cellStyle name="Entrada 30 3" xfId="19187" xr:uid="{00000000-0005-0000-0000-0000CF320000}"/>
    <cellStyle name="Entrada 30 4" xfId="11313" xr:uid="{00000000-0005-0000-0000-0000D0320000}"/>
    <cellStyle name="Entrada 30 5" xfId="35959" xr:uid="{00000000-0005-0000-0000-0000D1320000}"/>
    <cellStyle name="Entrada 31" xfId="916" xr:uid="{00000000-0005-0000-0000-0000D2320000}"/>
    <cellStyle name="Entrada 31 2" xfId="15179" xr:uid="{00000000-0005-0000-0000-0000D3320000}"/>
    <cellStyle name="Entrada 31 3" xfId="19186" xr:uid="{00000000-0005-0000-0000-0000D4320000}"/>
    <cellStyle name="Entrada 31 4" xfId="11314" xr:uid="{00000000-0005-0000-0000-0000D5320000}"/>
    <cellStyle name="Entrada 31 5" xfId="35960" xr:uid="{00000000-0005-0000-0000-0000D6320000}"/>
    <cellStyle name="Entrada 32" xfId="917" xr:uid="{00000000-0005-0000-0000-0000D7320000}"/>
    <cellStyle name="Entrada 32 2" xfId="15180" xr:uid="{00000000-0005-0000-0000-0000D8320000}"/>
    <cellStyle name="Entrada 32 3" xfId="19185" xr:uid="{00000000-0005-0000-0000-0000D9320000}"/>
    <cellStyle name="Entrada 32 4" xfId="11315" xr:uid="{00000000-0005-0000-0000-0000DA320000}"/>
    <cellStyle name="Entrada 32 5" xfId="35961" xr:uid="{00000000-0005-0000-0000-0000DB320000}"/>
    <cellStyle name="Entrada 33" xfId="918" xr:uid="{00000000-0005-0000-0000-0000DC320000}"/>
    <cellStyle name="Entrada 33 2" xfId="15181" xr:uid="{00000000-0005-0000-0000-0000DD320000}"/>
    <cellStyle name="Entrada 33 3" xfId="15729" xr:uid="{00000000-0005-0000-0000-0000DE320000}"/>
    <cellStyle name="Entrada 33 4" xfId="11316" xr:uid="{00000000-0005-0000-0000-0000DF320000}"/>
    <cellStyle name="Entrada 33 5" xfId="35962" xr:uid="{00000000-0005-0000-0000-0000E0320000}"/>
    <cellStyle name="Entrada 34" xfId="919" xr:uid="{00000000-0005-0000-0000-0000E1320000}"/>
    <cellStyle name="Entrada 34 2" xfId="15182" xr:uid="{00000000-0005-0000-0000-0000E2320000}"/>
    <cellStyle name="Entrada 34 3" xfId="19184" xr:uid="{00000000-0005-0000-0000-0000E3320000}"/>
    <cellStyle name="Entrada 34 4" xfId="11317" xr:uid="{00000000-0005-0000-0000-0000E4320000}"/>
    <cellStyle name="Entrada 34 5" xfId="35963" xr:uid="{00000000-0005-0000-0000-0000E5320000}"/>
    <cellStyle name="Entrada 35" xfId="920" xr:uid="{00000000-0005-0000-0000-0000E6320000}"/>
    <cellStyle name="Entrada 35 2" xfId="15183" xr:uid="{00000000-0005-0000-0000-0000E7320000}"/>
    <cellStyle name="Entrada 35 3" xfId="19183" xr:uid="{00000000-0005-0000-0000-0000E8320000}"/>
    <cellStyle name="Entrada 35 4" xfId="11318" xr:uid="{00000000-0005-0000-0000-0000E9320000}"/>
    <cellStyle name="Entrada 35 5" xfId="35964" xr:uid="{00000000-0005-0000-0000-0000EA320000}"/>
    <cellStyle name="Entrada 36" xfId="921" xr:uid="{00000000-0005-0000-0000-0000EB320000}"/>
    <cellStyle name="Entrada 36 2" xfId="15184" xr:uid="{00000000-0005-0000-0000-0000EC320000}"/>
    <cellStyle name="Entrada 36 3" xfId="19182" xr:uid="{00000000-0005-0000-0000-0000ED320000}"/>
    <cellStyle name="Entrada 36 4" xfId="11319" xr:uid="{00000000-0005-0000-0000-0000EE320000}"/>
    <cellStyle name="Entrada 36 5" xfId="35965" xr:uid="{00000000-0005-0000-0000-0000EF320000}"/>
    <cellStyle name="Entrada 37" xfId="922" xr:uid="{00000000-0005-0000-0000-0000F0320000}"/>
    <cellStyle name="Entrada 37 2" xfId="15185" xr:uid="{00000000-0005-0000-0000-0000F1320000}"/>
    <cellStyle name="Entrada 37 3" xfId="19181" xr:uid="{00000000-0005-0000-0000-0000F2320000}"/>
    <cellStyle name="Entrada 37 4" xfId="11320" xr:uid="{00000000-0005-0000-0000-0000F3320000}"/>
    <cellStyle name="Entrada 37 5" xfId="35966" xr:uid="{00000000-0005-0000-0000-0000F4320000}"/>
    <cellStyle name="Entrada 38" xfId="923" xr:uid="{00000000-0005-0000-0000-0000F5320000}"/>
    <cellStyle name="Entrada 38 2" xfId="15186" xr:uid="{00000000-0005-0000-0000-0000F6320000}"/>
    <cellStyle name="Entrada 38 3" xfId="19180" xr:uid="{00000000-0005-0000-0000-0000F7320000}"/>
    <cellStyle name="Entrada 38 4" xfId="11321" xr:uid="{00000000-0005-0000-0000-0000F8320000}"/>
    <cellStyle name="Entrada 38 5" xfId="35967" xr:uid="{00000000-0005-0000-0000-0000F9320000}"/>
    <cellStyle name="Entrada 39" xfId="924" xr:uid="{00000000-0005-0000-0000-0000FA320000}"/>
    <cellStyle name="Entrada 39 2" xfId="15187" xr:uid="{00000000-0005-0000-0000-0000FB320000}"/>
    <cellStyle name="Entrada 39 3" xfId="19179" xr:uid="{00000000-0005-0000-0000-0000FC320000}"/>
    <cellStyle name="Entrada 39 4" xfId="11322" xr:uid="{00000000-0005-0000-0000-0000FD320000}"/>
    <cellStyle name="Entrada 39 5" xfId="35968" xr:uid="{00000000-0005-0000-0000-0000FE320000}"/>
    <cellStyle name="Entrada 4" xfId="925" xr:uid="{00000000-0005-0000-0000-0000FF320000}"/>
    <cellStyle name="Entrada 4 2" xfId="15188" xr:uid="{00000000-0005-0000-0000-000000330000}"/>
    <cellStyle name="Entrada 4 2 2" xfId="46456" xr:uid="{00000000-0005-0000-0000-000001330000}"/>
    <cellStyle name="Entrada 4 2 3" xfId="45454" xr:uid="{00000000-0005-0000-0000-000002330000}"/>
    <cellStyle name="Entrada 4 3" xfId="16288" xr:uid="{00000000-0005-0000-0000-000003330000}"/>
    <cellStyle name="Entrada 4 3 2" xfId="46455" xr:uid="{00000000-0005-0000-0000-000004330000}"/>
    <cellStyle name="Entrada 4 4" xfId="11323" xr:uid="{00000000-0005-0000-0000-000005330000}"/>
    <cellStyle name="Entrada 4 4 2" xfId="45453" xr:uid="{00000000-0005-0000-0000-000006330000}"/>
    <cellStyle name="Entrada 4 5" xfId="35969" xr:uid="{00000000-0005-0000-0000-000007330000}"/>
    <cellStyle name="Entrada 40" xfId="926" xr:uid="{00000000-0005-0000-0000-000008330000}"/>
    <cellStyle name="Entrada 40 2" xfId="15189" xr:uid="{00000000-0005-0000-0000-000009330000}"/>
    <cellStyle name="Entrada 40 3" xfId="14943" xr:uid="{00000000-0005-0000-0000-00000A330000}"/>
    <cellStyle name="Entrada 40 4" xfId="11324" xr:uid="{00000000-0005-0000-0000-00000B330000}"/>
    <cellStyle name="Entrada 40 5" xfId="35970" xr:uid="{00000000-0005-0000-0000-00000C330000}"/>
    <cellStyle name="Entrada 41" xfId="927" xr:uid="{00000000-0005-0000-0000-00000D330000}"/>
    <cellStyle name="Entrada 41 2" xfId="15190" xr:uid="{00000000-0005-0000-0000-00000E330000}"/>
    <cellStyle name="Entrada 41 3" xfId="14942" xr:uid="{00000000-0005-0000-0000-00000F330000}"/>
    <cellStyle name="Entrada 41 4" xfId="11325" xr:uid="{00000000-0005-0000-0000-000010330000}"/>
    <cellStyle name="Entrada 41 5" xfId="35971" xr:uid="{00000000-0005-0000-0000-000011330000}"/>
    <cellStyle name="Entrada 42" xfId="928" xr:uid="{00000000-0005-0000-0000-000012330000}"/>
    <cellStyle name="Entrada 42 2" xfId="15191" xr:uid="{00000000-0005-0000-0000-000013330000}"/>
    <cellStyle name="Entrada 42 3" xfId="23933" xr:uid="{00000000-0005-0000-0000-000014330000}"/>
    <cellStyle name="Entrada 42 4" xfId="11326" xr:uid="{00000000-0005-0000-0000-000015330000}"/>
    <cellStyle name="Entrada 42 5" xfId="35972" xr:uid="{00000000-0005-0000-0000-000016330000}"/>
    <cellStyle name="Entrada 43" xfId="929" xr:uid="{00000000-0005-0000-0000-000017330000}"/>
    <cellStyle name="Entrada 43 2" xfId="15192" xr:uid="{00000000-0005-0000-0000-000018330000}"/>
    <cellStyle name="Entrada 43 3" xfId="15688" xr:uid="{00000000-0005-0000-0000-000019330000}"/>
    <cellStyle name="Entrada 43 4" xfId="11327" xr:uid="{00000000-0005-0000-0000-00001A330000}"/>
    <cellStyle name="Entrada 43 5" xfId="35973" xr:uid="{00000000-0005-0000-0000-00001B330000}"/>
    <cellStyle name="Entrada 44" xfId="930" xr:uid="{00000000-0005-0000-0000-00001C330000}"/>
    <cellStyle name="Entrada 44 2" xfId="15193" xr:uid="{00000000-0005-0000-0000-00001D330000}"/>
    <cellStyle name="Entrada 44 3" xfId="19177" xr:uid="{00000000-0005-0000-0000-00001E330000}"/>
    <cellStyle name="Entrada 44 4" xfId="11328" xr:uid="{00000000-0005-0000-0000-00001F330000}"/>
    <cellStyle name="Entrada 44 5" xfId="35974" xr:uid="{00000000-0005-0000-0000-000020330000}"/>
    <cellStyle name="Entrada 45" xfId="931" xr:uid="{00000000-0005-0000-0000-000021330000}"/>
    <cellStyle name="Entrada 45 2" xfId="15194" xr:uid="{00000000-0005-0000-0000-000022330000}"/>
    <cellStyle name="Entrada 45 3" xfId="19176" xr:uid="{00000000-0005-0000-0000-000023330000}"/>
    <cellStyle name="Entrada 45 4" xfId="11329" xr:uid="{00000000-0005-0000-0000-000024330000}"/>
    <cellStyle name="Entrada 45 5" xfId="35975" xr:uid="{00000000-0005-0000-0000-000025330000}"/>
    <cellStyle name="Entrada 46" xfId="932" xr:uid="{00000000-0005-0000-0000-000026330000}"/>
    <cellStyle name="Entrada 46 2" xfId="15195" xr:uid="{00000000-0005-0000-0000-000027330000}"/>
    <cellStyle name="Entrada 46 3" xfId="19175" xr:uid="{00000000-0005-0000-0000-000028330000}"/>
    <cellStyle name="Entrada 46 4" xfId="11330" xr:uid="{00000000-0005-0000-0000-000029330000}"/>
    <cellStyle name="Entrada 46 5" xfId="35976" xr:uid="{00000000-0005-0000-0000-00002A330000}"/>
    <cellStyle name="Entrada 47" xfId="933" xr:uid="{00000000-0005-0000-0000-00002B330000}"/>
    <cellStyle name="Entrada 47 2" xfId="15196" xr:uid="{00000000-0005-0000-0000-00002C330000}"/>
    <cellStyle name="Entrada 47 3" xfId="19174" xr:uid="{00000000-0005-0000-0000-00002D330000}"/>
    <cellStyle name="Entrada 47 4" xfId="11331" xr:uid="{00000000-0005-0000-0000-00002E330000}"/>
    <cellStyle name="Entrada 47 5" xfId="35977" xr:uid="{00000000-0005-0000-0000-00002F330000}"/>
    <cellStyle name="Entrada 48" xfId="934" xr:uid="{00000000-0005-0000-0000-000030330000}"/>
    <cellStyle name="Entrada 48 2" xfId="15197" xr:uid="{00000000-0005-0000-0000-000031330000}"/>
    <cellStyle name="Entrada 48 3" xfId="19173" xr:uid="{00000000-0005-0000-0000-000032330000}"/>
    <cellStyle name="Entrada 48 4" xfId="11332" xr:uid="{00000000-0005-0000-0000-000033330000}"/>
    <cellStyle name="Entrada 48 5" xfId="35978" xr:uid="{00000000-0005-0000-0000-000034330000}"/>
    <cellStyle name="Entrada 49" xfId="935" xr:uid="{00000000-0005-0000-0000-000035330000}"/>
    <cellStyle name="Entrada 49 2" xfId="15198" xr:uid="{00000000-0005-0000-0000-000036330000}"/>
    <cellStyle name="Entrada 49 3" xfId="19172" xr:uid="{00000000-0005-0000-0000-000037330000}"/>
    <cellStyle name="Entrada 49 4" xfId="11333" xr:uid="{00000000-0005-0000-0000-000038330000}"/>
    <cellStyle name="Entrada 49 5" xfId="35979" xr:uid="{00000000-0005-0000-0000-000039330000}"/>
    <cellStyle name="Entrada 5" xfId="936" xr:uid="{00000000-0005-0000-0000-00003A330000}"/>
    <cellStyle name="Entrada 5 2" xfId="15199" xr:uid="{00000000-0005-0000-0000-00003B330000}"/>
    <cellStyle name="Entrada 5 2 2" xfId="46458" xr:uid="{00000000-0005-0000-0000-00003C330000}"/>
    <cellStyle name="Entrada 5 2 3" xfId="45456" xr:uid="{00000000-0005-0000-0000-00003D330000}"/>
    <cellStyle name="Entrada 5 3" xfId="19171" xr:uid="{00000000-0005-0000-0000-00003E330000}"/>
    <cellStyle name="Entrada 5 3 2" xfId="46457" xr:uid="{00000000-0005-0000-0000-00003F330000}"/>
    <cellStyle name="Entrada 5 4" xfId="11334" xr:uid="{00000000-0005-0000-0000-000040330000}"/>
    <cellStyle name="Entrada 5 4 2" xfId="45455" xr:uid="{00000000-0005-0000-0000-000041330000}"/>
    <cellStyle name="Entrada 5 5" xfId="35980" xr:uid="{00000000-0005-0000-0000-000042330000}"/>
    <cellStyle name="Entrada 50" xfId="937" xr:uid="{00000000-0005-0000-0000-000043330000}"/>
    <cellStyle name="Entrada 50 2" xfId="15200" xr:uid="{00000000-0005-0000-0000-000044330000}"/>
    <cellStyle name="Entrada 50 3" xfId="16249" xr:uid="{00000000-0005-0000-0000-000045330000}"/>
    <cellStyle name="Entrada 50 4" xfId="11335" xr:uid="{00000000-0005-0000-0000-000046330000}"/>
    <cellStyle name="Entrada 50 5" xfId="35981" xr:uid="{00000000-0005-0000-0000-000047330000}"/>
    <cellStyle name="Entrada 51" xfId="938" xr:uid="{00000000-0005-0000-0000-000048330000}"/>
    <cellStyle name="Entrada 51 2" xfId="15201" xr:uid="{00000000-0005-0000-0000-000049330000}"/>
    <cellStyle name="Entrada 51 3" xfId="14941" xr:uid="{00000000-0005-0000-0000-00004A330000}"/>
    <cellStyle name="Entrada 51 4" xfId="11336" xr:uid="{00000000-0005-0000-0000-00004B330000}"/>
    <cellStyle name="Entrada 51 5" xfId="35982" xr:uid="{00000000-0005-0000-0000-00004C330000}"/>
    <cellStyle name="Entrada 52" xfId="939" xr:uid="{00000000-0005-0000-0000-00004D330000}"/>
    <cellStyle name="Entrada 52 2" xfId="15202" xr:uid="{00000000-0005-0000-0000-00004E330000}"/>
    <cellStyle name="Entrada 52 3" xfId="14940" xr:uid="{00000000-0005-0000-0000-00004F330000}"/>
    <cellStyle name="Entrada 52 4" xfId="11337" xr:uid="{00000000-0005-0000-0000-000050330000}"/>
    <cellStyle name="Entrada 52 5" xfId="35983" xr:uid="{00000000-0005-0000-0000-000051330000}"/>
    <cellStyle name="Entrada 53" xfId="1308" xr:uid="{00000000-0005-0000-0000-000052330000}"/>
    <cellStyle name="Entrada 54" xfId="1353" xr:uid="{00000000-0005-0000-0000-000053330000}"/>
    <cellStyle name="Entrada 6" xfId="940" xr:uid="{00000000-0005-0000-0000-000054330000}"/>
    <cellStyle name="Entrada 6 2" xfId="15203" xr:uid="{00000000-0005-0000-0000-000055330000}"/>
    <cellStyle name="Entrada 6 2 2" xfId="46460" xr:uid="{00000000-0005-0000-0000-000056330000}"/>
    <cellStyle name="Entrada 6 2 3" xfId="45458" xr:uid="{00000000-0005-0000-0000-000057330000}"/>
    <cellStyle name="Entrada 6 3" xfId="19170" xr:uid="{00000000-0005-0000-0000-000058330000}"/>
    <cellStyle name="Entrada 6 3 2" xfId="46459" xr:uid="{00000000-0005-0000-0000-000059330000}"/>
    <cellStyle name="Entrada 6 4" xfId="11338" xr:uid="{00000000-0005-0000-0000-00005A330000}"/>
    <cellStyle name="Entrada 6 4 2" xfId="45457" xr:uid="{00000000-0005-0000-0000-00005B330000}"/>
    <cellStyle name="Entrada 6 5" xfId="35984" xr:uid="{00000000-0005-0000-0000-00005C330000}"/>
    <cellStyle name="Entrada 7" xfId="941" xr:uid="{00000000-0005-0000-0000-00005D330000}"/>
    <cellStyle name="Entrada 7 2" xfId="15204" xr:uid="{00000000-0005-0000-0000-00005E330000}"/>
    <cellStyle name="Entrada 7 2 2" xfId="46462" xr:uid="{00000000-0005-0000-0000-00005F330000}"/>
    <cellStyle name="Entrada 7 2 3" xfId="45460" xr:uid="{00000000-0005-0000-0000-000060330000}"/>
    <cellStyle name="Entrada 7 3" xfId="19169" xr:uid="{00000000-0005-0000-0000-000061330000}"/>
    <cellStyle name="Entrada 7 3 2" xfId="46461" xr:uid="{00000000-0005-0000-0000-000062330000}"/>
    <cellStyle name="Entrada 7 4" xfId="11339" xr:uid="{00000000-0005-0000-0000-000063330000}"/>
    <cellStyle name="Entrada 7 4 2" xfId="45459" xr:uid="{00000000-0005-0000-0000-000064330000}"/>
    <cellStyle name="Entrada 7 5" xfId="35985" xr:uid="{00000000-0005-0000-0000-000065330000}"/>
    <cellStyle name="Entrada 8" xfId="942" xr:uid="{00000000-0005-0000-0000-000066330000}"/>
    <cellStyle name="Entrada 8 2" xfId="15205" xr:uid="{00000000-0005-0000-0000-000067330000}"/>
    <cellStyle name="Entrada 8 2 2" xfId="46464" xr:uid="{00000000-0005-0000-0000-000068330000}"/>
    <cellStyle name="Entrada 8 2 3" xfId="45462" xr:uid="{00000000-0005-0000-0000-000069330000}"/>
    <cellStyle name="Entrada 8 3" xfId="19168" xr:uid="{00000000-0005-0000-0000-00006A330000}"/>
    <cellStyle name="Entrada 8 3 2" xfId="46463" xr:uid="{00000000-0005-0000-0000-00006B330000}"/>
    <cellStyle name="Entrada 8 4" xfId="11340" xr:uid="{00000000-0005-0000-0000-00006C330000}"/>
    <cellStyle name="Entrada 8 4 2" xfId="45461" xr:uid="{00000000-0005-0000-0000-00006D330000}"/>
    <cellStyle name="Entrada 8 5" xfId="35986" xr:uid="{00000000-0005-0000-0000-00006E330000}"/>
    <cellStyle name="Entrada 9" xfId="943" xr:uid="{00000000-0005-0000-0000-00006F330000}"/>
    <cellStyle name="Entrada 9 2" xfId="15206" xr:uid="{00000000-0005-0000-0000-000070330000}"/>
    <cellStyle name="Entrada 9 2 2" xfId="46466" xr:uid="{00000000-0005-0000-0000-000071330000}"/>
    <cellStyle name="Entrada 9 2 3" xfId="45464" xr:uid="{00000000-0005-0000-0000-000072330000}"/>
    <cellStyle name="Entrada 9 3" xfId="14939" xr:uid="{00000000-0005-0000-0000-000073330000}"/>
    <cellStyle name="Entrada 9 3 2" xfId="46465" xr:uid="{00000000-0005-0000-0000-000074330000}"/>
    <cellStyle name="Entrada 9 4" xfId="11341" xr:uid="{00000000-0005-0000-0000-000075330000}"/>
    <cellStyle name="Entrada 9 4 2" xfId="45463" xr:uid="{00000000-0005-0000-0000-000076330000}"/>
    <cellStyle name="Entrada 9 5" xfId="35987" xr:uid="{00000000-0005-0000-0000-000077330000}"/>
    <cellStyle name="Error" xfId="45465" xr:uid="{00000000-0005-0000-0000-000078330000}"/>
    <cellStyle name="Estilo 1" xfId="214" xr:uid="{00000000-0005-0000-0000-000079330000}"/>
    <cellStyle name="Estilo 1 2" xfId="215" xr:uid="{00000000-0005-0000-0000-00007A330000}"/>
    <cellStyle name="Estilo 1 2 2" xfId="12441" xr:uid="{00000000-0005-0000-0000-00007B330000}"/>
    <cellStyle name="Estilo 1 3" xfId="12442" xr:uid="{00000000-0005-0000-0000-00007C330000}"/>
    <cellStyle name="Euro" xfId="216" xr:uid="{00000000-0005-0000-0000-00007D330000}"/>
    <cellStyle name="Euro 10" xfId="12443" xr:uid="{00000000-0005-0000-0000-00007E330000}"/>
    <cellStyle name="Euro 11" xfId="12444" xr:uid="{00000000-0005-0000-0000-00007F330000}"/>
    <cellStyle name="Euro 12" xfId="12445" xr:uid="{00000000-0005-0000-0000-000080330000}"/>
    <cellStyle name="Euro 13" xfId="12446" xr:uid="{00000000-0005-0000-0000-000081330000}"/>
    <cellStyle name="Euro 2" xfId="217" xr:uid="{00000000-0005-0000-0000-000082330000}"/>
    <cellStyle name="Euro 2 2" xfId="218" xr:uid="{00000000-0005-0000-0000-000083330000}"/>
    <cellStyle name="Euro 2 2 2" xfId="12447" xr:uid="{00000000-0005-0000-0000-000084330000}"/>
    <cellStyle name="Euro 2 2 2 2" xfId="12448" xr:uid="{00000000-0005-0000-0000-000085330000}"/>
    <cellStyle name="Euro 2 2 2 3" xfId="12449" xr:uid="{00000000-0005-0000-0000-000086330000}"/>
    <cellStyle name="Euro 2 2 3" xfId="12450" xr:uid="{00000000-0005-0000-0000-000087330000}"/>
    <cellStyle name="Euro 2 2 3 2" xfId="46006" xr:uid="{00000000-0005-0000-0000-000088330000}"/>
    <cellStyle name="Euro 2 2 4" xfId="45467" xr:uid="{00000000-0005-0000-0000-000089330000}"/>
    <cellStyle name="Euro 2 2_Hoja1" xfId="12451" xr:uid="{00000000-0005-0000-0000-00008A330000}"/>
    <cellStyle name="Euro 2 3" xfId="4463" xr:uid="{00000000-0005-0000-0000-00008B330000}"/>
    <cellStyle name="Euro 2 3 2" xfId="12453" xr:uid="{00000000-0005-0000-0000-00008C330000}"/>
    <cellStyle name="Euro 2 3 3" xfId="12454" xr:uid="{00000000-0005-0000-0000-00008D330000}"/>
    <cellStyle name="Euro 2 3 3 2" xfId="45855" xr:uid="{00000000-0005-0000-0000-00008E330000}"/>
    <cellStyle name="Euro 2 3 4" xfId="18312" xr:uid="{00000000-0005-0000-0000-00008F330000}"/>
    <cellStyle name="Euro 2 3 5" xfId="12452" xr:uid="{00000000-0005-0000-0000-000090330000}"/>
    <cellStyle name="Euro 2 4" xfId="12455" xr:uid="{00000000-0005-0000-0000-000091330000}"/>
    <cellStyle name="Euro 2 4 2" xfId="46007" xr:uid="{00000000-0005-0000-0000-000092330000}"/>
    <cellStyle name="Euro 2 5" xfId="45466" xr:uid="{00000000-0005-0000-0000-000093330000}"/>
    <cellStyle name="Euro 2_Hoja1" xfId="12456" xr:uid="{00000000-0005-0000-0000-000094330000}"/>
    <cellStyle name="Euro 3" xfId="219" xr:uid="{00000000-0005-0000-0000-000095330000}"/>
    <cellStyle name="Euro 3 2" xfId="220" xr:uid="{00000000-0005-0000-0000-000096330000}"/>
    <cellStyle name="Euro 3 2 2" xfId="10484" xr:uid="{00000000-0005-0000-0000-000097330000}"/>
    <cellStyle name="Euro 3 2 3" xfId="12457" xr:uid="{00000000-0005-0000-0000-000098330000}"/>
    <cellStyle name="Euro 3 2 4" xfId="12458" xr:uid="{00000000-0005-0000-0000-000099330000}"/>
    <cellStyle name="Euro 3 2 5" xfId="12459" xr:uid="{00000000-0005-0000-0000-00009A330000}"/>
    <cellStyle name="Euro 3 2 6" xfId="12460" xr:uid="{00000000-0005-0000-0000-00009B330000}"/>
    <cellStyle name="Euro 3 2_Hoja1" xfId="12461" xr:uid="{00000000-0005-0000-0000-00009C330000}"/>
    <cellStyle name="Euro 3 3" xfId="46008" xr:uid="{00000000-0005-0000-0000-00009D330000}"/>
    <cellStyle name="Euro 3 4" xfId="45468" xr:uid="{00000000-0005-0000-0000-00009E330000}"/>
    <cellStyle name="Euro 3_Hoja1" xfId="12462" xr:uid="{00000000-0005-0000-0000-00009F330000}"/>
    <cellStyle name="Euro 4" xfId="944" xr:uid="{00000000-0005-0000-0000-0000A0330000}"/>
    <cellStyle name="Euro 4 2" xfId="45469" xr:uid="{00000000-0005-0000-0000-0000A1330000}"/>
    <cellStyle name="Euro 5" xfId="10483" xr:uid="{00000000-0005-0000-0000-0000A2330000}"/>
    <cellStyle name="Euro 5 2" xfId="23862" xr:uid="{00000000-0005-0000-0000-0000A3330000}"/>
    <cellStyle name="Euro 5 2 2" xfId="45470" xr:uid="{00000000-0005-0000-0000-0000A4330000}"/>
    <cellStyle name="Euro 5 3" xfId="12463" xr:uid="{00000000-0005-0000-0000-0000A5330000}"/>
    <cellStyle name="Euro 6" xfId="12464" xr:uid="{00000000-0005-0000-0000-0000A6330000}"/>
    <cellStyle name="Euro 6 2" xfId="45854" xr:uid="{00000000-0005-0000-0000-0000A7330000}"/>
    <cellStyle name="Euro 7" xfId="12465" xr:uid="{00000000-0005-0000-0000-0000A8330000}"/>
    <cellStyle name="Euro 8" xfId="12466" xr:uid="{00000000-0005-0000-0000-0000A9330000}"/>
    <cellStyle name="Euro 9" xfId="12467" xr:uid="{00000000-0005-0000-0000-0000AA330000}"/>
    <cellStyle name="Euro_28+0300-4504" xfId="45856" xr:uid="{00000000-0005-0000-0000-0000AB330000}"/>
    <cellStyle name="Excel Built-in Currency [0]" xfId="35729" xr:uid="{00000000-0005-0000-0000-0000AC330000}"/>
    <cellStyle name="Explanatory Text" xfId="221" xr:uid="{00000000-0005-0000-0000-0000AD330000}"/>
    <cellStyle name="Explanatory Text 2" xfId="1400" xr:uid="{00000000-0005-0000-0000-0000AE330000}"/>
    <cellStyle name="Explanatory Text 2 2" xfId="45471" xr:uid="{00000000-0005-0000-0000-0000AF330000}"/>
    <cellStyle name="Explanatory Text 3" xfId="719" xr:uid="{00000000-0005-0000-0000-0000B0330000}"/>
    <cellStyle name="F2" xfId="12468" xr:uid="{00000000-0005-0000-0000-0000B1330000}"/>
    <cellStyle name="F2 2" xfId="12469" xr:uid="{00000000-0005-0000-0000-0000B2330000}"/>
    <cellStyle name="F2 3" xfId="12470" xr:uid="{00000000-0005-0000-0000-0000B3330000}"/>
    <cellStyle name="F2 4" xfId="45857" xr:uid="{00000000-0005-0000-0000-0000B4330000}"/>
    <cellStyle name="F3" xfId="12471" xr:uid="{00000000-0005-0000-0000-0000B5330000}"/>
    <cellStyle name="F3 2" xfId="12472" xr:uid="{00000000-0005-0000-0000-0000B6330000}"/>
    <cellStyle name="F3 3" xfId="12473" xr:uid="{00000000-0005-0000-0000-0000B7330000}"/>
    <cellStyle name="F3 4" xfId="45858" xr:uid="{00000000-0005-0000-0000-0000B8330000}"/>
    <cellStyle name="F4" xfId="12474" xr:uid="{00000000-0005-0000-0000-0000B9330000}"/>
    <cellStyle name="F4 2" xfId="12475" xr:uid="{00000000-0005-0000-0000-0000BA330000}"/>
    <cellStyle name="F4 3" xfId="12476" xr:uid="{00000000-0005-0000-0000-0000BB330000}"/>
    <cellStyle name="F4 4" xfId="45859" xr:uid="{00000000-0005-0000-0000-0000BC330000}"/>
    <cellStyle name="F5" xfId="12477" xr:uid="{00000000-0005-0000-0000-0000BD330000}"/>
    <cellStyle name="F5 2" xfId="12478" xr:uid="{00000000-0005-0000-0000-0000BE330000}"/>
    <cellStyle name="F5 3" xfId="12479" xr:uid="{00000000-0005-0000-0000-0000BF330000}"/>
    <cellStyle name="F5 4" xfId="45860" xr:uid="{00000000-0005-0000-0000-0000C0330000}"/>
    <cellStyle name="F6" xfId="12480" xr:uid="{00000000-0005-0000-0000-0000C1330000}"/>
    <cellStyle name="F6 2" xfId="12481" xr:uid="{00000000-0005-0000-0000-0000C2330000}"/>
    <cellStyle name="F6 3" xfId="12482" xr:uid="{00000000-0005-0000-0000-0000C3330000}"/>
    <cellStyle name="F6 4" xfId="45861" xr:uid="{00000000-0005-0000-0000-0000C4330000}"/>
    <cellStyle name="F7" xfId="12483" xr:uid="{00000000-0005-0000-0000-0000C5330000}"/>
    <cellStyle name="F7 2" xfId="12484" xr:uid="{00000000-0005-0000-0000-0000C6330000}"/>
    <cellStyle name="F7 3" xfId="12485" xr:uid="{00000000-0005-0000-0000-0000C7330000}"/>
    <cellStyle name="F7 4" xfId="45862" xr:uid="{00000000-0005-0000-0000-0000C8330000}"/>
    <cellStyle name="F8" xfId="12486" xr:uid="{00000000-0005-0000-0000-0000C9330000}"/>
    <cellStyle name="F8 2" xfId="12487" xr:uid="{00000000-0005-0000-0000-0000CA330000}"/>
    <cellStyle name="F8 3" xfId="12488" xr:uid="{00000000-0005-0000-0000-0000CB330000}"/>
    <cellStyle name="F8 4" xfId="45863" xr:uid="{00000000-0005-0000-0000-0000CC330000}"/>
    <cellStyle name="Fecha" xfId="4464" xr:uid="{00000000-0005-0000-0000-0000CD330000}"/>
    <cellStyle name="FIJO" xfId="4465" xr:uid="{00000000-0005-0000-0000-0000CE330000}"/>
    <cellStyle name="FIJO 2" xfId="18313" xr:uid="{00000000-0005-0000-0000-0000CF330000}"/>
    <cellStyle name="Fijo 2 2" xfId="35374" xr:uid="{00000000-0005-0000-0000-0000D0330000}"/>
    <cellStyle name="Fijo 3" xfId="12489" xr:uid="{00000000-0005-0000-0000-0000D1330000}"/>
    <cellStyle name="Fijo 4" xfId="31887" xr:uid="{00000000-0005-0000-0000-0000D2330000}"/>
    <cellStyle name="Fijo 5" xfId="31890" xr:uid="{00000000-0005-0000-0000-0000D3330000}"/>
    <cellStyle name="FINANCIERO" xfId="4466" xr:uid="{00000000-0005-0000-0000-0000D4330000}"/>
    <cellStyle name="FINANCIERO 2" xfId="18314" xr:uid="{00000000-0005-0000-0000-0000D5330000}"/>
    <cellStyle name="Financiero 2 2" xfId="35375" xr:uid="{00000000-0005-0000-0000-0000D6330000}"/>
    <cellStyle name="Financiero 3" xfId="12490" xr:uid="{00000000-0005-0000-0000-0000D7330000}"/>
    <cellStyle name="Financiero 4" xfId="31888" xr:uid="{00000000-0005-0000-0000-0000D8330000}"/>
    <cellStyle name="Financiero 5" xfId="31895" xr:uid="{00000000-0005-0000-0000-0000D9330000}"/>
    <cellStyle name="Fixed" xfId="222" xr:uid="{00000000-0005-0000-0000-0000DA330000}"/>
    <cellStyle name="Fixed 2" xfId="223" xr:uid="{00000000-0005-0000-0000-0000DB330000}"/>
    <cellStyle name="Fixed 2 2" xfId="224" xr:uid="{00000000-0005-0000-0000-0000DC330000}"/>
    <cellStyle name="Fixed 2 2 2" xfId="10487" xr:uid="{00000000-0005-0000-0000-0000DD330000}"/>
    <cellStyle name="Fixed 2 2 3" xfId="12491" xr:uid="{00000000-0005-0000-0000-0000DE330000}"/>
    <cellStyle name="Fixed 2 2 4" xfId="12492" xr:uid="{00000000-0005-0000-0000-0000DF330000}"/>
    <cellStyle name="Fixed 2 2 5" xfId="12493" xr:uid="{00000000-0005-0000-0000-0000E0330000}"/>
    <cellStyle name="Fixed 2 3" xfId="10486" xr:uid="{00000000-0005-0000-0000-0000E1330000}"/>
    <cellStyle name="Fixed 2 3 2" xfId="23863" xr:uid="{00000000-0005-0000-0000-0000E2330000}"/>
    <cellStyle name="Fixed 2 3 2 2" xfId="46009" xr:uid="{00000000-0005-0000-0000-0000E3330000}"/>
    <cellStyle name="Fixed 2 3 3" xfId="12494" xr:uid="{00000000-0005-0000-0000-0000E4330000}"/>
    <cellStyle name="Fixed 2 4" xfId="12495" xr:uid="{00000000-0005-0000-0000-0000E5330000}"/>
    <cellStyle name="Fixed 2 5" xfId="12496" xr:uid="{00000000-0005-0000-0000-0000E6330000}"/>
    <cellStyle name="Fixed 2 5 2" xfId="45472" xr:uid="{00000000-0005-0000-0000-0000E7330000}"/>
    <cellStyle name="Fixed 2 6" xfId="12497" xr:uid="{00000000-0005-0000-0000-0000E8330000}"/>
    <cellStyle name="Fixed 2 7" xfId="12498" xr:uid="{00000000-0005-0000-0000-0000E9330000}"/>
    <cellStyle name="Fixed 3" xfId="225" xr:uid="{00000000-0005-0000-0000-0000EA330000}"/>
    <cellStyle name="Fixed 3 2" xfId="10488" xr:uid="{00000000-0005-0000-0000-0000EB330000}"/>
    <cellStyle name="Fixed 3 3" xfId="12499" xr:uid="{00000000-0005-0000-0000-0000EC330000}"/>
    <cellStyle name="Fixed 3 3 2" xfId="45864" xr:uid="{00000000-0005-0000-0000-0000ED330000}"/>
    <cellStyle name="Fixed 3 4" xfId="12500" xr:uid="{00000000-0005-0000-0000-0000EE330000}"/>
    <cellStyle name="Fixed 3 5" xfId="12501" xr:uid="{00000000-0005-0000-0000-0000EF330000}"/>
    <cellStyle name="Fixed 4" xfId="10485" xr:uid="{00000000-0005-0000-0000-0000F0330000}"/>
    <cellStyle name="Fixed 5" xfId="12502" xr:uid="{00000000-0005-0000-0000-0000F1330000}"/>
    <cellStyle name="Fixed 6" xfId="12503" xr:uid="{00000000-0005-0000-0000-0000F2330000}"/>
    <cellStyle name="Fixed 7" xfId="12504" xr:uid="{00000000-0005-0000-0000-0000F3330000}"/>
    <cellStyle name="Footnote" xfId="45473" xr:uid="{00000000-0005-0000-0000-0000F4330000}"/>
    <cellStyle name="Good" xfId="226" xr:uid="{00000000-0005-0000-0000-0000F5330000}"/>
    <cellStyle name="Good 2" xfId="12505" xr:uid="{00000000-0005-0000-0000-0000F6330000}"/>
    <cellStyle name="Good 2 2" xfId="45474" xr:uid="{00000000-0005-0000-0000-0000F7330000}"/>
    <cellStyle name="GRADOSMINSEG" xfId="45865" xr:uid="{00000000-0005-0000-0000-0000F8330000}"/>
    <cellStyle name="Grey" xfId="45475" xr:uid="{00000000-0005-0000-0000-0000F9330000}"/>
    <cellStyle name="HEADER" xfId="45476" xr:uid="{00000000-0005-0000-0000-0000FA330000}"/>
    <cellStyle name="Header1" xfId="45477" xr:uid="{00000000-0005-0000-0000-0000FB330000}"/>
    <cellStyle name="Header2" xfId="45478" xr:uid="{00000000-0005-0000-0000-0000FC330000}"/>
    <cellStyle name="HeaderStyle" xfId="35721" xr:uid="{00000000-0005-0000-0000-0000FD330000}"/>
    <cellStyle name="Heading" xfId="45479" xr:uid="{00000000-0005-0000-0000-0000FE330000}"/>
    <cellStyle name="Heading 1" xfId="227" xr:uid="{00000000-0005-0000-0000-0000FF330000}"/>
    <cellStyle name="Heading 1 2" xfId="228" xr:uid="{00000000-0005-0000-0000-000000340000}"/>
    <cellStyle name="Heading 1 2 2" xfId="1402" xr:uid="{00000000-0005-0000-0000-000001340000}"/>
    <cellStyle name="Heading 1 2 2 2" xfId="46010" xr:uid="{00000000-0005-0000-0000-000002340000}"/>
    <cellStyle name="Heading 1 2 3" xfId="45480" xr:uid="{00000000-0005-0000-0000-000003340000}"/>
    <cellStyle name="Heading 1 3" xfId="229" xr:uid="{00000000-0005-0000-0000-000004340000}"/>
    <cellStyle name="Heading 1 3 2" xfId="12506" xr:uid="{00000000-0005-0000-0000-000005340000}"/>
    <cellStyle name="Heading 1 3 2 2" xfId="46011" xr:uid="{00000000-0005-0000-0000-000006340000}"/>
    <cellStyle name="Heading 1 3 3" xfId="45866" xr:uid="{00000000-0005-0000-0000-000007340000}"/>
    <cellStyle name="Heading 1 4" xfId="12507" xr:uid="{00000000-0005-0000-0000-000008340000}"/>
    <cellStyle name="Heading 2" xfId="230" xr:uid="{00000000-0005-0000-0000-000009340000}"/>
    <cellStyle name="Heading 2 2" xfId="231" xr:uid="{00000000-0005-0000-0000-00000A340000}"/>
    <cellStyle name="Heading 2 2 2" xfId="1403" xr:uid="{00000000-0005-0000-0000-00000B340000}"/>
    <cellStyle name="Heading 2 2 2 2" xfId="46012" xr:uid="{00000000-0005-0000-0000-00000C340000}"/>
    <cellStyle name="Heading 2 2 3" xfId="45481" xr:uid="{00000000-0005-0000-0000-00000D340000}"/>
    <cellStyle name="Heading 2 3" xfId="232" xr:uid="{00000000-0005-0000-0000-00000E340000}"/>
    <cellStyle name="Heading 2 3 2" xfId="12508" xr:uid="{00000000-0005-0000-0000-00000F340000}"/>
    <cellStyle name="Heading 2 3 2 2" xfId="46013" xr:uid="{00000000-0005-0000-0000-000010340000}"/>
    <cellStyle name="Heading 2 3 3" xfId="45867" xr:uid="{00000000-0005-0000-0000-000011340000}"/>
    <cellStyle name="Heading 2 4" xfId="714" xr:uid="{00000000-0005-0000-0000-000012340000}"/>
    <cellStyle name="Heading 3" xfId="233" xr:uid="{00000000-0005-0000-0000-000013340000}"/>
    <cellStyle name="Heading 3 2" xfId="1404" xr:uid="{00000000-0005-0000-0000-000014340000}"/>
    <cellStyle name="Heading 3 2 2" xfId="4467" xr:uid="{00000000-0005-0000-0000-000015340000}"/>
    <cellStyle name="Heading 3 2 3" xfId="4468" xr:uid="{00000000-0005-0000-0000-000016340000}"/>
    <cellStyle name="Heading 3 2 4" xfId="45482" xr:uid="{00000000-0005-0000-0000-000017340000}"/>
    <cellStyle name="Heading 3 3" xfId="715" xr:uid="{00000000-0005-0000-0000-000018340000}"/>
    <cellStyle name="Heading 4" xfId="234" xr:uid="{00000000-0005-0000-0000-000019340000}"/>
    <cellStyle name="Heading 4 2" xfId="12509" xr:uid="{00000000-0005-0000-0000-00001A340000}"/>
    <cellStyle name="Heading 4 2 2" xfId="45483" xr:uid="{00000000-0005-0000-0000-00001B340000}"/>
    <cellStyle name="Heading1" xfId="4469" xr:uid="{00000000-0005-0000-0000-00001C340000}"/>
    <cellStyle name="Heading1 2" xfId="12511" xr:uid="{00000000-0005-0000-0000-00001D340000}"/>
    <cellStyle name="Heading1 2 2" xfId="45485" xr:uid="{00000000-0005-0000-0000-00001E340000}"/>
    <cellStyle name="Heading1 3" xfId="12512" xr:uid="{00000000-0005-0000-0000-00001F340000}"/>
    <cellStyle name="Heading1 4" xfId="18315" xr:uid="{00000000-0005-0000-0000-000020340000}"/>
    <cellStyle name="Heading1 4 2" xfId="45484" xr:uid="{00000000-0005-0000-0000-000021340000}"/>
    <cellStyle name="Heading1 5" xfId="12510" xr:uid="{00000000-0005-0000-0000-000022340000}"/>
    <cellStyle name="Heading2" xfId="4470" xr:uid="{00000000-0005-0000-0000-000023340000}"/>
    <cellStyle name="Heading2 2" xfId="12514" xr:uid="{00000000-0005-0000-0000-000024340000}"/>
    <cellStyle name="Heading2 2 2" xfId="45487" xr:uid="{00000000-0005-0000-0000-000025340000}"/>
    <cellStyle name="Heading2 3" xfId="12515" xr:uid="{00000000-0005-0000-0000-000026340000}"/>
    <cellStyle name="Heading2 4" xfId="18316" xr:uid="{00000000-0005-0000-0000-000027340000}"/>
    <cellStyle name="Heading2 4 2" xfId="45486" xr:uid="{00000000-0005-0000-0000-000028340000}"/>
    <cellStyle name="Heading2 5" xfId="12513" xr:uid="{00000000-0005-0000-0000-000029340000}"/>
    <cellStyle name="HIGHLIGHT" xfId="45488" xr:uid="{00000000-0005-0000-0000-00002A340000}"/>
    <cellStyle name="Hipervínculo 2" xfId="235" xr:uid="{00000000-0005-0000-0000-00002B340000}"/>
    <cellStyle name="Hipervínculo 2 2" xfId="1301" xr:uid="{00000000-0005-0000-0000-00002C340000}"/>
    <cellStyle name="Hipervínculo 2 2 2" xfId="45869" xr:uid="{00000000-0005-0000-0000-00002D340000}"/>
    <cellStyle name="Hipervínculo 2 3" xfId="4471" xr:uid="{00000000-0005-0000-0000-00002E340000}"/>
    <cellStyle name="Hipervínculo 2 3 2" xfId="45868" xr:uid="{00000000-0005-0000-0000-00002F340000}"/>
    <cellStyle name="Hipervínculo 3" xfId="1487" xr:uid="{00000000-0005-0000-0000-000030340000}"/>
    <cellStyle name="Hipervínculo 3 2" xfId="45870" xr:uid="{00000000-0005-0000-0000-000031340000}"/>
    <cellStyle name="Hipervínculo 4" xfId="4472" xr:uid="{00000000-0005-0000-0000-000032340000}"/>
    <cellStyle name="Hipervínculo 4 2" xfId="45871" xr:uid="{00000000-0005-0000-0000-000033340000}"/>
    <cellStyle name="Hipervínculo 5" xfId="4473" xr:uid="{00000000-0005-0000-0000-000034340000}"/>
    <cellStyle name="Hipervínculo 5 2" xfId="45915" xr:uid="{00000000-0005-0000-0000-000035340000}"/>
    <cellStyle name="Hyperlink 2" xfId="45489" xr:uid="{00000000-0005-0000-0000-000036340000}"/>
    <cellStyle name="Incorrecto 2" xfId="236" xr:uid="{00000000-0005-0000-0000-000037340000}"/>
    <cellStyle name="Incorrecto 2 2" xfId="701" xr:uid="{00000000-0005-0000-0000-000038340000}"/>
    <cellStyle name="Incorrecto 2 2 2" xfId="12516" xr:uid="{00000000-0005-0000-0000-000039340000}"/>
    <cellStyle name="Incorrecto 2 2 3" xfId="12517" xr:uid="{00000000-0005-0000-0000-00003A340000}"/>
    <cellStyle name="Incorrecto 2 3" xfId="12518" xr:uid="{00000000-0005-0000-0000-00003B340000}"/>
    <cellStyle name="Incorrecto 2 3 2" xfId="46014" xr:uid="{00000000-0005-0000-0000-00003C340000}"/>
    <cellStyle name="Incorrecto 2 4" xfId="45490" xr:uid="{00000000-0005-0000-0000-00003D340000}"/>
    <cellStyle name="Incorrecto 3" xfId="1307" xr:uid="{00000000-0005-0000-0000-00003E340000}"/>
    <cellStyle name="Incorrecto 3 2" xfId="45491" xr:uid="{00000000-0005-0000-0000-00003F340000}"/>
    <cellStyle name="Incorrecto 4" xfId="1351" xr:uid="{00000000-0005-0000-0000-000040340000}"/>
    <cellStyle name="Incorrecto 4 2" xfId="45492" xr:uid="{00000000-0005-0000-0000-000041340000}"/>
    <cellStyle name="Input" xfId="237" xr:uid="{00000000-0005-0000-0000-000042340000}"/>
    <cellStyle name="Input [yellow]" xfId="45494" xr:uid="{00000000-0005-0000-0000-000043340000}"/>
    <cellStyle name="Input [yellow] 2" xfId="45495" xr:uid="{00000000-0005-0000-0000-000044340000}"/>
    <cellStyle name="Input [yellow] 2 2" xfId="45496" xr:uid="{00000000-0005-0000-0000-000045340000}"/>
    <cellStyle name="Input [yellow] 3" xfId="45497" xr:uid="{00000000-0005-0000-0000-000046340000}"/>
    <cellStyle name="Input [yellow] 3 2" xfId="45498" xr:uid="{00000000-0005-0000-0000-000047340000}"/>
    <cellStyle name="Input [yellow] 4" xfId="45499" xr:uid="{00000000-0005-0000-0000-000048340000}"/>
    <cellStyle name="Input 10" xfId="4474" xr:uid="{00000000-0005-0000-0000-000049340000}"/>
    <cellStyle name="Input 10 10" xfId="18317" xr:uid="{00000000-0005-0000-0000-00004A340000}"/>
    <cellStyle name="Input 10 11" xfId="39066" xr:uid="{00000000-0005-0000-0000-00004B340000}"/>
    <cellStyle name="Input 10 2" xfId="4475" xr:uid="{00000000-0005-0000-0000-00004C340000}"/>
    <cellStyle name="Input 10 2 2" xfId="4476" xr:uid="{00000000-0005-0000-0000-00004D340000}"/>
    <cellStyle name="Input 10 2 2 2" xfId="4477" xr:uid="{00000000-0005-0000-0000-00004E340000}"/>
    <cellStyle name="Input 10 2 2 2 2" xfId="26295" xr:uid="{00000000-0005-0000-0000-00004F340000}"/>
    <cellStyle name="Input 10 2 2 2 3" xfId="18320" xr:uid="{00000000-0005-0000-0000-000050340000}"/>
    <cellStyle name="Input 10 2 2 2 4" xfId="39069" xr:uid="{00000000-0005-0000-0000-000051340000}"/>
    <cellStyle name="Input 10 2 2 3" xfId="4478" xr:uid="{00000000-0005-0000-0000-000052340000}"/>
    <cellStyle name="Input 10 2 2 3 2" xfId="26296" xr:uid="{00000000-0005-0000-0000-000053340000}"/>
    <cellStyle name="Input 10 2 2 3 3" xfId="18321" xr:uid="{00000000-0005-0000-0000-000054340000}"/>
    <cellStyle name="Input 10 2 2 3 4" xfId="39070" xr:uid="{00000000-0005-0000-0000-000055340000}"/>
    <cellStyle name="Input 10 2 2 4" xfId="26294" xr:uid="{00000000-0005-0000-0000-000056340000}"/>
    <cellStyle name="Input 10 2 2 5" xfId="18319" xr:uid="{00000000-0005-0000-0000-000057340000}"/>
    <cellStyle name="Input 10 2 2 6" xfId="39068" xr:uid="{00000000-0005-0000-0000-000058340000}"/>
    <cellStyle name="Input 10 2 3" xfId="4479" xr:uid="{00000000-0005-0000-0000-000059340000}"/>
    <cellStyle name="Input 10 2 3 2" xfId="26297" xr:uid="{00000000-0005-0000-0000-00005A340000}"/>
    <cellStyle name="Input 10 2 3 3" xfId="18322" xr:uid="{00000000-0005-0000-0000-00005B340000}"/>
    <cellStyle name="Input 10 2 3 4" xfId="39071" xr:uid="{00000000-0005-0000-0000-00005C340000}"/>
    <cellStyle name="Input 10 2 4" xfId="4480" xr:uid="{00000000-0005-0000-0000-00005D340000}"/>
    <cellStyle name="Input 10 2 4 2" xfId="26298" xr:uid="{00000000-0005-0000-0000-00005E340000}"/>
    <cellStyle name="Input 10 2 4 3" xfId="18323" xr:uid="{00000000-0005-0000-0000-00005F340000}"/>
    <cellStyle name="Input 10 2 4 4" xfId="39072" xr:uid="{00000000-0005-0000-0000-000060340000}"/>
    <cellStyle name="Input 10 2 5" xfId="26293" xr:uid="{00000000-0005-0000-0000-000061340000}"/>
    <cellStyle name="Input 10 2 6" xfId="18318" xr:uid="{00000000-0005-0000-0000-000062340000}"/>
    <cellStyle name="Input 10 2 7" xfId="39067" xr:uid="{00000000-0005-0000-0000-000063340000}"/>
    <cellStyle name="Input 10 3" xfId="4481" xr:uid="{00000000-0005-0000-0000-000064340000}"/>
    <cellStyle name="Input 10 3 2" xfId="4482" xr:uid="{00000000-0005-0000-0000-000065340000}"/>
    <cellStyle name="Input 10 3 2 2" xfId="4483" xr:uid="{00000000-0005-0000-0000-000066340000}"/>
    <cellStyle name="Input 10 3 2 2 2" xfId="26301" xr:uid="{00000000-0005-0000-0000-000067340000}"/>
    <cellStyle name="Input 10 3 2 2 3" xfId="18326" xr:uid="{00000000-0005-0000-0000-000068340000}"/>
    <cellStyle name="Input 10 3 2 2 4" xfId="39075" xr:uid="{00000000-0005-0000-0000-000069340000}"/>
    <cellStyle name="Input 10 3 2 3" xfId="4484" xr:uid="{00000000-0005-0000-0000-00006A340000}"/>
    <cellStyle name="Input 10 3 2 3 2" xfId="26302" xr:uid="{00000000-0005-0000-0000-00006B340000}"/>
    <cellStyle name="Input 10 3 2 3 3" xfId="18327" xr:uid="{00000000-0005-0000-0000-00006C340000}"/>
    <cellStyle name="Input 10 3 2 3 4" xfId="39076" xr:uid="{00000000-0005-0000-0000-00006D340000}"/>
    <cellStyle name="Input 10 3 2 4" xfId="26300" xr:uid="{00000000-0005-0000-0000-00006E340000}"/>
    <cellStyle name="Input 10 3 2 5" xfId="18325" xr:uid="{00000000-0005-0000-0000-00006F340000}"/>
    <cellStyle name="Input 10 3 2 6" xfId="39074" xr:uid="{00000000-0005-0000-0000-000070340000}"/>
    <cellStyle name="Input 10 3 3" xfId="4485" xr:uid="{00000000-0005-0000-0000-000071340000}"/>
    <cellStyle name="Input 10 3 3 2" xfId="26303" xr:uid="{00000000-0005-0000-0000-000072340000}"/>
    <cellStyle name="Input 10 3 3 3" xfId="18328" xr:uid="{00000000-0005-0000-0000-000073340000}"/>
    <cellStyle name="Input 10 3 3 4" xfId="39077" xr:uid="{00000000-0005-0000-0000-000074340000}"/>
    <cellStyle name="Input 10 3 4" xfId="4486" xr:uid="{00000000-0005-0000-0000-000075340000}"/>
    <cellStyle name="Input 10 3 4 2" xfId="26304" xr:uid="{00000000-0005-0000-0000-000076340000}"/>
    <cellStyle name="Input 10 3 4 3" xfId="18329" xr:uid="{00000000-0005-0000-0000-000077340000}"/>
    <cellStyle name="Input 10 3 4 4" xfId="39078" xr:uid="{00000000-0005-0000-0000-000078340000}"/>
    <cellStyle name="Input 10 3 5" xfId="26299" xr:uid="{00000000-0005-0000-0000-000079340000}"/>
    <cellStyle name="Input 10 3 6" xfId="18324" xr:uid="{00000000-0005-0000-0000-00007A340000}"/>
    <cellStyle name="Input 10 3 7" xfId="39073" xr:uid="{00000000-0005-0000-0000-00007B340000}"/>
    <cellStyle name="Input 10 4" xfId="4487" xr:uid="{00000000-0005-0000-0000-00007C340000}"/>
    <cellStyle name="Input 10 4 2" xfId="26305" xr:uid="{00000000-0005-0000-0000-00007D340000}"/>
    <cellStyle name="Input 10 4 3" xfId="18330" xr:uid="{00000000-0005-0000-0000-00007E340000}"/>
    <cellStyle name="Input 10 4 4" xfId="39079" xr:uid="{00000000-0005-0000-0000-00007F340000}"/>
    <cellStyle name="Input 10 5" xfId="4488" xr:uid="{00000000-0005-0000-0000-000080340000}"/>
    <cellStyle name="Input 10 5 2" xfId="26306" xr:uid="{00000000-0005-0000-0000-000081340000}"/>
    <cellStyle name="Input 10 5 3" xfId="18331" xr:uid="{00000000-0005-0000-0000-000082340000}"/>
    <cellStyle name="Input 10 5 4" xfId="39080" xr:uid="{00000000-0005-0000-0000-000083340000}"/>
    <cellStyle name="Input 10 6" xfId="4489" xr:uid="{00000000-0005-0000-0000-000084340000}"/>
    <cellStyle name="Input 10 6 2" xfId="26307" xr:uid="{00000000-0005-0000-0000-000085340000}"/>
    <cellStyle name="Input 10 6 3" xfId="18332" xr:uid="{00000000-0005-0000-0000-000086340000}"/>
    <cellStyle name="Input 10 6 4" xfId="39081" xr:uid="{00000000-0005-0000-0000-000087340000}"/>
    <cellStyle name="Input 10 7" xfId="4490" xr:uid="{00000000-0005-0000-0000-000088340000}"/>
    <cellStyle name="Input 10 7 2" xfId="26308" xr:uid="{00000000-0005-0000-0000-000089340000}"/>
    <cellStyle name="Input 10 7 3" xfId="18333" xr:uid="{00000000-0005-0000-0000-00008A340000}"/>
    <cellStyle name="Input 10 7 4" xfId="39082" xr:uid="{00000000-0005-0000-0000-00008B340000}"/>
    <cellStyle name="Input 10 8" xfId="4491" xr:uid="{00000000-0005-0000-0000-00008C340000}"/>
    <cellStyle name="Input 10 8 2" xfId="26309" xr:uid="{00000000-0005-0000-0000-00008D340000}"/>
    <cellStyle name="Input 10 8 3" xfId="18334" xr:uid="{00000000-0005-0000-0000-00008E340000}"/>
    <cellStyle name="Input 10 8 4" xfId="39083" xr:uid="{00000000-0005-0000-0000-00008F340000}"/>
    <cellStyle name="Input 10 9" xfId="26292" xr:uid="{00000000-0005-0000-0000-000090340000}"/>
    <cellStyle name="Input 11" xfId="4492" xr:uid="{00000000-0005-0000-0000-000091340000}"/>
    <cellStyle name="Input 11 10" xfId="18335" xr:uid="{00000000-0005-0000-0000-000092340000}"/>
    <cellStyle name="Input 11 11" xfId="39084" xr:uid="{00000000-0005-0000-0000-000093340000}"/>
    <cellStyle name="Input 11 2" xfId="4493" xr:uid="{00000000-0005-0000-0000-000094340000}"/>
    <cellStyle name="Input 11 2 2" xfId="4494" xr:uid="{00000000-0005-0000-0000-000095340000}"/>
    <cellStyle name="Input 11 2 2 2" xfId="4495" xr:uid="{00000000-0005-0000-0000-000096340000}"/>
    <cellStyle name="Input 11 2 2 2 2" xfId="26313" xr:uid="{00000000-0005-0000-0000-000097340000}"/>
    <cellStyle name="Input 11 2 2 2 3" xfId="18338" xr:uid="{00000000-0005-0000-0000-000098340000}"/>
    <cellStyle name="Input 11 2 2 2 4" xfId="39087" xr:uid="{00000000-0005-0000-0000-000099340000}"/>
    <cellStyle name="Input 11 2 2 3" xfId="4496" xr:uid="{00000000-0005-0000-0000-00009A340000}"/>
    <cellStyle name="Input 11 2 2 3 2" xfId="26314" xr:uid="{00000000-0005-0000-0000-00009B340000}"/>
    <cellStyle name="Input 11 2 2 3 3" xfId="18339" xr:uid="{00000000-0005-0000-0000-00009C340000}"/>
    <cellStyle name="Input 11 2 2 3 4" xfId="39088" xr:uid="{00000000-0005-0000-0000-00009D340000}"/>
    <cellStyle name="Input 11 2 2 4" xfId="26312" xr:uid="{00000000-0005-0000-0000-00009E340000}"/>
    <cellStyle name="Input 11 2 2 5" xfId="18337" xr:uid="{00000000-0005-0000-0000-00009F340000}"/>
    <cellStyle name="Input 11 2 2 6" xfId="39086" xr:uid="{00000000-0005-0000-0000-0000A0340000}"/>
    <cellStyle name="Input 11 2 3" xfId="4497" xr:uid="{00000000-0005-0000-0000-0000A1340000}"/>
    <cellStyle name="Input 11 2 3 2" xfId="26315" xr:uid="{00000000-0005-0000-0000-0000A2340000}"/>
    <cellStyle name="Input 11 2 3 3" xfId="18340" xr:uid="{00000000-0005-0000-0000-0000A3340000}"/>
    <cellStyle name="Input 11 2 3 4" xfId="39089" xr:uid="{00000000-0005-0000-0000-0000A4340000}"/>
    <cellStyle name="Input 11 2 4" xfId="4498" xr:uid="{00000000-0005-0000-0000-0000A5340000}"/>
    <cellStyle name="Input 11 2 4 2" xfId="26316" xr:uid="{00000000-0005-0000-0000-0000A6340000}"/>
    <cellStyle name="Input 11 2 4 3" xfId="18341" xr:uid="{00000000-0005-0000-0000-0000A7340000}"/>
    <cellStyle name="Input 11 2 4 4" xfId="39090" xr:uid="{00000000-0005-0000-0000-0000A8340000}"/>
    <cellStyle name="Input 11 2 5" xfId="26311" xr:uid="{00000000-0005-0000-0000-0000A9340000}"/>
    <cellStyle name="Input 11 2 6" xfId="18336" xr:uid="{00000000-0005-0000-0000-0000AA340000}"/>
    <cellStyle name="Input 11 2 7" xfId="39085" xr:uid="{00000000-0005-0000-0000-0000AB340000}"/>
    <cellStyle name="Input 11 3" xfId="4499" xr:uid="{00000000-0005-0000-0000-0000AC340000}"/>
    <cellStyle name="Input 11 3 2" xfId="4500" xr:uid="{00000000-0005-0000-0000-0000AD340000}"/>
    <cellStyle name="Input 11 3 2 2" xfId="4501" xr:uid="{00000000-0005-0000-0000-0000AE340000}"/>
    <cellStyle name="Input 11 3 2 2 2" xfId="26319" xr:uid="{00000000-0005-0000-0000-0000AF340000}"/>
    <cellStyle name="Input 11 3 2 2 3" xfId="18344" xr:uid="{00000000-0005-0000-0000-0000B0340000}"/>
    <cellStyle name="Input 11 3 2 2 4" xfId="39093" xr:uid="{00000000-0005-0000-0000-0000B1340000}"/>
    <cellStyle name="Input 11 3 2 3" xfId="4502" xr:uid="{00000000-0005-0000-0000-0000B2340000}"/>
    <cellStyle name="Input 11 3 2 3 2" xfId="26320" xr:uid="{00000000-0005-0000-0000-0000B3340000}"/>
    <cellStyle name="Input 11 3 2 3 3" xfId="18345" xr:uid="{00000000-0005-0000-0000-0000B4340000}"/>
    <cellStyle name="Input 11 3 2 3 4" xfId="39094" xr:uid="{00000000-0005-0000-0000-0000B5340000}"/>
    <cellStyle name="Input 11 3 2 4" xfId="26318" xr:uid="{00000000-0005-0000-0000-0000B6340000}"/>
    <cellStyle name="Input 11 3 2 5" xfId="18343" xr:uid="{00000000-0005-0000-0000-0000B7340000}"/>
    <cellStyle name="Input 11 3 2 6" xfId="39092" xr:uid="{00000000-0005-0000-0000-0000B8340000}"/>
    <cellStyle name="Input 11 3 3" xfId="4503" xr:uid="{00000000-0005-0000-0000-0000B9340000}"/>
    <cellStyle name="Input 11 3 3 2" xfId="26321" xr:uid="{00000000-0005-0000-0000-0000BA340000}"/>
    <cellStyle name="Input 11 3 3 3" xfId="18346" xr:uid="{00000000-0005-0000-0000-0000BB340000}"/>
    <cellStyle name="Input 11 3 3 4" xfId="39095" xr:uid="{00000000-0005-0000-0000-0000BC340000}"/>
    <cellStyle name="Input 11 3 4" xfId="4504" xr:uid="{00000000-0005-0000-0000-0000BD340000}"/>
    <cellStyle name="Input 11 3 4 2" xfId="26322" xr:uid="{00000000-0005-0000-0000-0000BE340000}"/>
    <cellStyle name="Input 11 3 4 3" xfId="18347" xr:uid="{00000000-0005-0000-0000-0000BF340000}"/>
    <cellStyle name="Input 11 3 4 4" xfId="39096" xr:uid="{00000000-0005-0000-0000-0000C0340000}"/>
    <cellStyle name="Input 11 3 5" xfId="26317" xr:uid="{00000000-0005-0000-0000-0000C1340000}"/>
    <cellStyle name="Input 11 3 6" xfId="18342" xr:uid="{00000000-0005-0000-0000-0000C2340000}"/>
    <cellStyle name="Input 11 3 7" xfId="39091" xr:uid="{00000000-0005-0000-0000-0000C3340000}"/>
    <cellStyle name="Input 11 4" xfId="4505" xr:uid="{00000000-0005-0000-0000-0000C4340000}"/>
    <cellStyle name="Input 11 4 2" xfId="26323" xr:uid="{00000000-0005-0000-0000-0000C5340000}"/>
    <cellStyle name="Input 11 4 3" xfId="18348" xr:uid="{00000000-0005-0000-0000-0000C6340000}"/>
    <cellStyle name="Input 11 4 4" xfId="39097" xr:uid="{00000000-0005-0000-0000-0000C7340000}"/>
    <cellStyle name="Input 11 5" xfId="4506" xr:uid="{00000000-0005-0000-0000-0000C8340000}"/>
    <cellStyle name="Input 11 5 2" xfId="26324" xr:uid="{00000000-0005-0000-0000-0000C9340000}"/>
    <cellStyle name="Input 11 5 3" xfId="18349" xr:uid="{00000000-0005-0000-0000-0000CA340000}"/>
    <cellStyle name="Input 11 5 4" xfId="39098" xr:uid="{00000000-0005-0000-0000-0000CB340000}"/>
    <cellStyle name="Input 11 6" xfId="4507" xr:uid="{00000000-0005-0000-0000-0000CC340000}"/>
    <cellStyle name="Input 11 6 2" xfId="26325" xr:uid="{00000000-0005-0000-0000-0000CD340000}"/>
    <cellStyle name="Input 11 6 3" xfId="18350" xr:uid="{00000000-0005-0000-0000-0000CE340000}"/>
    <cellStyle name="Input 11 6 4" xfId="39099" xr:uid="{00000000-0005-0000-0000-0000CF340000}"/>
    <cellStyle name="Input 11 7" xfId="4508" xr:uid="{00000000-0005-0000-0000-0000D0340000}"/>
    <cellStyle name="Input 11 7 2" xfId="26326" xr:uid="{00000000-0005-0000-0000-0000D1340000}"/>
    <cellStyle name="Input 11 7 3" xfId="18351" xr:uid="{00000000-0005-0000-0000-0000D2340000}"/>
    <cellStyle name="Input 11 7 4" xfId="39100" xr:uid="{00000000-0005-0000-0000-0000D3340000}"/>
    <cellStyle name="Input 11 8" xfId="4509" xr:uid="{00000000-0005-0000-0000-0000D4340000}"/>
    <cellStyle name="Input 11 8 2" xfId="26327" xr:uid="{00000000-0005-0000-0000-0000D5340000}"/>
    <cellStyle name="Input 11 8 3" xfId="18352" xr:uid="{00000000-0005-0000-0000-0000D6340000}"/>
    <cellStyle name="Input 11 8 4" xfId="39101" xr:uid="{00000000-0005-0000-0000-0000D7340000}"/>
    <cellStyle name="Input 11 9" xfId="26310" xr:uid="{00000000-0005-0000-0000-0000D8340000}"/>
    <cellStyle name="Input 12" xfId="4510" xr:uid="{00000000-0005-0000-0000-0000D9340000}"/>
    <cellStyle name="Input 12 10" xfId="18353" xr:uid="{00000000-0005-0000-0000-0000DA340000}"/>
    <cellStyle name="Input 12 11" xfId="39102" xr:uid="{00000000-0005-0000-0000-0000DB340000}"/>
    <cellStyle name="Input 12 2" xfId="4511" xr:uid="{00000000-0005-0000-0000-0000DC340000}"/>
    <cellStyle name="Input 12 2 2" xfId="4512" xr:uid="{00000000-0005-0000-0000-0000DD340000}"/>
    <cellStyle name="Input 12 2 2 2" xfId="4513" xr:uid="{00000000-0005-0000-0000-0000DE340000}"/>
    <cellStyle name="Input 12 2 2 2 2" xfId="26331" xr:uid="{00000000-0005-0000-0000-0000DF340000}"/>
    <cellStyle name="Input 12 2 2 2 3" xfId="18356" xr:uid="{00000000-0005-0000-0000-0000E0340000}"/>
    <cellStyle name="Input 12 2 2 2 4" xfId="39105" xr:uid="{00000000-0005-0000-0000-0000E1340000}"/>
    <cellStyle name="Input 12 2 2 3" xfId="4514" xr:uid="{00000000-0005-0000-0000-0000E2340000}"/>
    <cellStyle name="Input 12 2 2 3 2" xfId="26332" xr:uid="{00000000-0005-0000-0000-0000E3340000}"/>
    <cellStyle name="Input 12 2 2 3 3" xfId="18357" xr:uid="{00000000-0005-0000-0000-0000E4340000}"/>
    <cellStyle name="Input 12 2 2 3 4" xfId="39106" xr:uid="{00000000-0005-0000-0000-0000E5340000}"/>
    <cellStyle name="Input 12 2 2 4" xfId="26330" xr:uid="{00000000-0005-0000-0000-0000E6340000}"/>
    <cellStyle name="Input 12 2 2 5" xfId="18355" xr:uid="{00000000-0005-0000-0000-0000E7340000}"/>
    <cellStyle name="Input 12 2 2 6" xfId="39104" xr:uid="{00000000-0005-0000-0000-0000E8340000}"/>
    <cellStyle name="Input 12 2 3" xfId="4515" xr:uid="{00000000-0005-0000-0000-0000E9340000}"/>
    <cellStyle name="Input 12 2 3 2" xfId="26333" xr:uid="{00000000-0005-0000-0000-0000EA340000}"/>
    <cellStyle name="Input 12 2 3 3" xfId="18358" xr:uid="{00000000-0005-0000-0000-0000EB340000}"/>
    <cellStyle name="Input 12 2 3 4" xfId="39107" xr:uid="{00000000-0005-0000-0000-0000EC340000}"/>
    <cellStyle name="Input 12 2 4" xfId="4516" xr:uid="{00000000-0005-0000-0000-0000ED340000}"/>
    <cellStyle name="Input 12 2 4 2" xfId="26334" xr:uid="{00000000-0005-0000-0000-0000EE340000}"/>
    <cellStyle name="Input 12 2 4 3" xfId="18359" xr:uid="{00000000-0005-0000-0000-0000EF340000}"/>
    <cellStyle name="Input 12 2 4 4" xfId="39108" xr:uid="{00000000-0005-0000-0000-0000F0340000}"/>
    <cellStyle name="Input 12 2 5" xfId="26329" xr:uid="{00000000-0005-0000-0000-0000F1340000}"/>
    <cellStyle name="Input 12 2 6" xfId="18354" xr:uid="{00000000-0005-0000-0000-0000F2340000}"/>
    <cellStyle name="Input 12 2 7" xfId="39103" xr:uid="{00000000-0005-0000-0000-0000F3340000}"/>
    <cellStyle name="Input 12 3" xfId="4517" xr:uid="{00000000-0005-0000-0000-0000F4340000}"/>
    <cellStyle name="Input 12 3 2" xfId="4518" xr:uid="{00000000-0005-0000-0000-0000F5340000}"/>
    <cellStyle name="Input 12 3 2 2" xfId="4519" xr:uid="{00000000-0005-0000-0000-0000F6340000}"/>
    <cellStyle name="Input 12 3 2 2 2" xfId="26337" xr:uid="{00000000-0005-0000-0000-0000F7340000}"/>
    <cellStyle name="Input 12 3 2 2 3" xfId="18362" xr:uid="{00000000-0005-0000-0000-0000F8340000}"/>
    <cellStyle name="Input 12 3 2 2 4" xfId="39111" xr:uid="{00000000-0005-0000-0000-0000F9340000}"/>
    <cellStyle name="Input 12 3 2 3" xfId="4520" xr:uid="{00000000-0005-0000-0000-0000FA340000}"/>
    <cellStyle name="Input 12 3 2 3 2" xfId="26338" xr:uid="{00000000-0005-0000-0000-0000FB340000}"/>
    <cellStyle name="Input 12 3 2 3 3" xfId="18363" xr:uid="{00000000-0005-0000-0000-0000FC340000}"/>
    <cellStyle name="Input 12 3 2 3 4" xfId="39112" xr:uid="{00000000-0005-0000-0000-0000FD340000}"/>
    <cellStyle name="Input 12 3 2 4" xfId="26336" xr:uid="{00000000-0005-0000-0000-0000FE340000}"/>
    <cellStyle name="Input 12 3 2 5" xfId="18361" xr:uid="{00000000-0005-0000-0000-0000FF340000}"/>
    <cellStyle name="Input 12 3 2 6" xfId="39110" xr:uid="{00000000-0005-0000-0000-000000350000}"/>
    <cellStyle name="Input 12 3 3" xfId="4521" xr:uid="{00000000-0005-0000-0000-000001350000}"/>
    <cellStyle name="Input 12 3 3 2" xfId="26339" xr:uid="{00000000-0005-0000-0000-000002350000}"/>
    <cellStyle name="Input 12 3 3 3" xfId="18364" xr:uid="{00000000-0005-0000-0000-000003350000}"/>
    <cellStyle name="Input 12 3 3 4" xfId="39113" xr:uid="{00000000-0005-0000-0000-000004350000}"/>
    <cellStyle name="Input 12 3 4" xfId="4522" xr:uid="{00000000-0005-0000-0000-000005350000}"/>
    <cellStyle name="Input 12 3 4 2" xfId="26340" xr:uid="{00000000-0005-0000-0000-000006350000}"/>
    <cellStyle name="Input 12 3 4 3" xfId="18365" xr:uid="{00000000-0005-0000-0000-000007350000}"/>
    <cellStyle name="Input 12 3 4 4" xfId="39114" xr:uid="{00000000-0005-0000-0000-000008350000}"/>
    <cellStyle name="Input 12 3 5" xfId="26335" xr:uid="{00000000-0005-0000-0000-000009350000}"/>
    <cellStyle name="Input 12 3 6" xfId="18360" xr:uid="{00000000-0005-0000-0000-00000A350000}"/>
    <cellStyle name="Input 12 3 7" xfId="39109" xr:uid="{00000000-0005-0000-0000-00000B350000}"/>
    <cellStyle name="Input 12 4" xfId="4523" xr:uid="{00000000-0005-0000-0000-00000C350000}"/>
    <cellStyle name="Input 12 4 2" xfId="26341" xr:uid="{00000000-0005-0000-0000-00000D350000}"/>
    <cellStyle name="Input 12 4 3" xfId="18366" xr:uid="{00000000-0005-0000-0000-00000E350000}"/>
    <cellStyle name="Input 12 4 4" xfId="39115" xr:uid="{00000000-0005-0000-0000-00000F350000}"/>
    <cellStyle name="Input 12 5" xfId="4524" xr:uid="{00000000-0005-0000-0000-000010350000}"/>
    <cellStyle name="Input 12 5 2" xfId="26342" xr:uid="{00000000-0005-0000-0000-000011350000}"/>
    <cellStyle name="Input 12 5 3" xfId="18367" xr:uid="{00000000-0005-0000-0000-000012350000}"/>
    <cellStyle name="Input 12 5 4" xfId="39116" xr:uid="{00000000-0005-0000-0000-000013350000}"/>
    <cellStyle name="Input 12 6" xfId="4525" xr:uid="{00000000-0005-0000-0000-000014350000}"/>
    <cellStyle name="Input 12 6 2" xfId="26343" xr:uid="{00000000-0005-0000-0000-000015350000}"/>
    <cellStyle name="Input 12 6 3" xfId="18368" xr:uid="{00000000-0005-0000-0000-000016350000}"/>
    <cellStyle name="Input 12 6 4" xfId="39117" xr:uid="{00000000-0005-0000-0000-000017350000}"/>
    <cellStyle name="Input 12 7" xfId="4526" xr:uid="{00000000-0005-0000-0000-000018350000}"/>
    <cellStyle name="Input 12 7 2" xfId="26344" xr:uid="{00000000-0005-0000-0000-000019350000}"/>
    <cellStyle name="Input 12 7 3" xfId="18369" xr:uid="{00000000-0005-0000-0000-00001A350000}"/>
    <cellStyle name="Input 12 7 4" xfId="39118" xr:uid="{00000000-0005-0000-0000-00001B350000}"/>
    <cellStyle name="Input 12 8" xfId="4527" xr:uid="{00000000-0005-0000-0000-00001C350000}"/>
    <cellStyle name="Input 12 8 2" xfId="26345" xr:uid="{00000000-0005-0000-0000-00001D350000}"/>
    <cellStyle name="Input 12 8 3" xfId="18370" xr:uid="{00000000-0005-0000-0000-00001E350000}"/>
    <cellStyle name="Input 12 8 4" xfId="39119" xr:uid="{00000000-0005-0000-0000-00001F350000}"/>
    <cellStyle name="Input 12 9" xfId="26328" xr:uid="{00000000-0005-0000-0000-000020350000}"/>
    <cellStyle name="Input 13" xfId="4528" xr:uid="{00000000-0005-0000-0000-000021350000}"/>
    <cellStyle name="Input 13 10" xfId="18371" xr:uid="{00000000-0005-0000-0000-000022350000}"/>
    <cellStyle name="Input 13 11" xfId="39120" xr:uid="{00000000-0005-0000-0000-000023350000}"/>
    <cellStyle name="Input 13 2" xfId="4529" xr:uid="{00000000-0005-0000-0000-000024350000}"/>
    <cellStyle name="Input 13 2 2" xfId="4530" xr:uid="{00000000-0005-0000-0000-000025350000}"/>
    <cellStyle name="Input 13 2 2 2" xfId="4531" xr:uid="{00000000-0005-0000-0000-000026350000}"/>
    <cellStyle name="Input 13 2 2 2 2" xfId="26349" xr:uid="{00000000-0005-0000-0000-000027350000}"/>
    <cellStyle name="Input 13 2 2 2 3" xfId="18374" xr:uid="{00000000-0005-0000-0000-000028350000}"/>
    <cellStyle name="Input 13 2 2 2 4" xfId="39123" xr:uid="{00000000-0005-0000-0000-000029350000}"/>
    <cellStyle name="Input 13 2 2 3" xfId="4532" xr:uid="{00000000-0005-0000-0000-00002A350000}"/>
    <cellStyle name="Input 13 2 2 3 2" xfId="26350" xr:uid="{00000000-0005-0000-0000-00002B350000}"/>
    <cellStyle name="Input 13 2 2 3 3" xfId="18375" xr:uid="{00000000-0005-0000-0000-00002C350000}"/>
    <cellStyle name="Input 13 2 2 3 4" xfId="39124" xr:uid="{00000000-0005-0000-0000-00002D350000}"/>
    <cellStyle name="Input 13 2 2 4" xfId="26348" xr:uid="{00000000-0005-0000-0000-00002E350000}"/>
    <cellStyle name="Input 13 2 2 5" xfId="18373" xr:uid="{00000000-0005-0000-0000-00002F350000}"/>
    <cellStyle name="Input 13 2 2 6" xfId="39122" xr:uid="{00000000-0005-0000-0000-000030350000}"/>
    <cellStyle name="Input 13 2 3" xfId="4533" xr:uid="{00000000-0005-0000-0000-000031350000}"/>
    <cellStyle name="Input 13 2 3 2" xfId="26351" xr:uid="{00000000-0005-0000-0000-000032350000}"/>
    <cellStyle name="Input 13 2 3 3" xfId="18376" xr:uid="{00000000-0005-0000-0000-000033350000}"/>
    <cellStyle name="Input 13 2 3 4" xfId="39125" xr:uid="{00000000-0005-0000-0000-000034350000}"/>
    <cellStyle name="Input 13 2 4" xfId="4534" xr:uid="{00000000-0005-0000-0000-000035350000}"/>
    <cellStyle name="Input 13 2 4 2" xfId="26352" xr:uid="{00000000-0005-0000-0000-000036350000}"/>
    <cellStyle name="Input 13 2 4 3" xfId="18377" xr:uid="{00000000-0005-0000-0000-000037350000}"/>
    <cellStyle name="Input 13 2 4 4" xfId="39126" xr:uid="{00000000-0005-0000-0000-000038350000}"/>
    <cellStyle name="Input 13 2 5" xfId="26347" xr:uid="{00000000-0005-0000-0000-000039350000}"/>
    <cellStyle name="Input 13 2 6" xfId="18372" xr:uid="{00000000-0005-0000-0000-00003A350000}"/>
    <cellStyle name="Input 13 2 7" xfId="39121" xr:uid="{00000000-0005-0000-0000-00003B350000}"/>
    <cellStyle name="Input 13 3" xfId="4535" xr:uid="{00000000-0005-0000-0000-00003C350000}"/>
    <cellStyle name="Input 13 3 2" xfId="4536" xr:uid="{00000000-0005-0000-0000-00003D350000}"/>
    <cellStyle name="Input 13 3 2 2" xfId="4537" xr:uid="{00000000-0005-0000-0000-00003E350000}"/>
    <cellStyle name="Input 13 3 2 2 2" xfId="26355" xr:uid="{00000000-0005-0000-0000-00003F350000}"/>
    <cellStyle name="Input 13 3 2 2 3" xfId="18380" xr:uid="{00000000-0005-0000-0000-000040350000}"/>
    <cellStyle name="Input 13 3 2 2 4" xfId="39129" xr:uid="{00000000-0005-0000-0000-000041350000}"/>
    <cellStyle name="Input 13 3 2 3" xfId="4538" xr:uid="{00000000-0005-0000-0000-000042350000}"/>
    <cellStyle name="Input 13 3 2 3 2" xfId="26356" xr:uid="{00000000-0005-0000-0000-000043350000}"/>
    <cellStyle name="Input 13 3 2 3 3" xfId="18381" xr:uid="{00000000-0005-0000-0000-000044350000}"/>
    <cellStyle name="Input 13 3 2 3 4" xfId="39130" xr:uid="{00000000-0005-0000-0000-000045350000}"/>
    <cellStyle name="Input 13 3 2 4" xfId="26354" xr:uid="{00000000-0005-0000-0000-000046350000}"/>
    <cellStyle name="Input 13 3 2 5" xfId="18379" xr:uid="{00000000-0005-0000-0000-000047350000}"/>
    <cellStyle name="Input 13 3 2 6" xfId="39128" xr:uid="{00000000-0005-0000-0000-000048350000}"/>
    <cellStyle name="Input 13 3 3" xfId="4539" xr:uid="{00000000-0005-0000-0000-000049350000}"/>
    <cellStyle name="Input 13 3 3 2" xfId="26357" xr:uid="{00000000-0005-0000-0000-00004A350000}"/>
    <cellStyle name="Input 13 3 3 3" xfId="18382" xr:uid="{00000000-0005-0000-0000-00004B350000}"/>
    <cellStyle name="Input 13 3 3 4" xfId="39131" xr:uid="{00000000-0005-0000-0000-00004C350000}"/>
    <cellStyle name="Input 13 3 4" xfId="4540" xr:uid="{00000000-0005-0000-0000-00004D350000}"/>
    <cellStyle name="Input 13 3 4 2" xfId="26358" xr:uid="{00000000-0005-0000-0000-00004E350000}"/>
    <cellStyle name="Input 13 3 4 3" xfId="18383" xr:uid="{00000000-0005-0000-0000-00004F350000}"/>
    <cellStyle name="Input 13 3 4 4" xfId="39132" xr:uid="{00000000-0005-0000-0000-000050350000}"/>
    <cellStyle name="Input 13 3 5" xfId="26353" xr:uid="{00000000-0005-0000-0000-000051350000}"/>
    <cellStyle name="Input 13 3 6" xfId="18378" xr:uid="{00000000-0005-0000-0000-000052350000}"/>
    <cellStyle name="Input 13 3 7" xfId="39127" xr:uid="{00000000-0005-0000-0000-000053350000}"/>
    <cellStyle name="Input 13 4" xfId="4541" xr:uid="{00000000-0005-0000-0000-000054350000}"/>
    <cellStyle name="Input 13 4 2" xfId="26359" xr:uid="{00000000-0005-0000-0000-000055350000}"/>
    <cellStyle name="Input 13 4 3" xfId="18384" xr:uid="{00000000-0005-0000-0000-000056350000}"/>
    <cellStyle name="Input 13 4 4" xfId="39133" xr:uid="{00000000-0005-0000-0000-000057350000}"/>
    <cellStyle name="Input 13 5" xfId="4542" xr:uid="{00000000-0005-0000-0000-000058350000}"/>
    <cellStyle name="Input 13 5 2" xfId="26360" xr:uid="{00000000-0005-0000-0000-000059350000}"/>
    <cellStyle name="Input 13 5 3" xfId="18385" xr:uid="{00000000-0005-0000-0000-00005A350000}"/>
    <cellStyle name="Input 13 5 4" xfId="39134" xr:uid="{00000000-0005-0000-0000-00005B350000}"/>
    <cellStyle name="Input 13 6" xfId="4543" xr:uid="{00000000-0005-0000-0000-00005C350000}"/>
    <cellStyle name="Input 13 6 2" xfId="26361" xr:uid="{00000000-0005-0000-0000-00005D350000}"/>
    <cellStyle name="Input 13 6 3" xfId="18386" xr:uid="{00000000-0005-0000-0000-00005E350000}"/>
    <cellStyle name="Input 13 6 4" xfId="39135" xr:uid="{00000000-0005-0000-0000-00005F350000}"/>
    <cellStyle name="Input 13 7" xfId="4544" xr:uid="{00000000-0005-0000-0000-000060350000}"/>
    <cellStyle name="Input 13 7 2" xfId="26362" xr:uid="{00000000-0005-0000-0000-000061350000}"/>
    <cellStyle name="Input 13 7 3" xfId="18387" xr:uid="{00000000-0005-0000-0000-000062350000}"/>
    <cellStyle name="Input 13 7 4" xfId="39136" xr:uid="{00000000-0005-0000-0000-000063350000}"/>
    <cellStyle name="Input 13 8" xfId="4545" xr:uid="{00000000-0005-0000-0000-000064350000}"/>
    <cellStyle name="Input 13 8 2" xfId="26363" xr:uid="{00000000-0005-0000-0000-000065350000}"/>
    <cellStyle name="Input 13 8 3" xfId="18388" xr:uid="{00000000-0005-0000-0000-000066350000}"/>
    <cellStyle name="Input 13 8 4" xfId="39137" xr:uid="{00000000-0005-0000-0000-000067350000}"/>
    <cellStyle name="Input 13 9" xfId="26346" xr:uid="{00000000-0005-0000-0000-000068350000}"/>
    <cellStyle name="Input 14" xfId="4546" xr:uid="{00000000-0005-0000-0000-000069350000}"/>
    <cellStyle name="Input 14 10" xfId="18389" xr:uid="{00000000-0005-0000-0000-00006A350000}"/>
    <cellStyle name="Input 14 11" xfId="39138" xr:uid="{00000000-0005-0000-0000-00006B350000}"/>
    <cellStyle name="Input 14 2" xfId="4547" xr:uid="{00000000-0005-0000-0000-00006C350000}"/>
    <cellStyle name="Input 14 2 2" xfId="4548" xr:uid="{00000000-0005-0000-0000-00006D350000}"/>
    <cellStyle name="Input 14 2 2 2" xfId="4549" xr:uid="{00000000-0005-0000-0000-00006E350000}"/>
    <cellStyle name="Input 14 2 2 2 2" xfId="26367" xr:uid="{00000000-0005-0000-0000-00006F350000}"/>
    <cellStyle name="Input 14 2 2 2 3" xfId="18392" xr:uid="{00000000-0005-0000-0000-000070350000}"/>
    <cellStyle name="Input 14 2 2 2 4" xfId="39141" xr:uid="{00000000-0005-0000-0000-000071350000}"/>
    <cellStyle name="Input 14 2 2 3" xfId="4550" xr:uid="{00000000-0005-0000-0000-000072350000}"/>
    <cellStyle name="Input 14 2 2 3 2" xfId="26368" xr:uid="{00000000-0005-0000-0000-000073350000}"/>
    <cellStyle name="Input 14 2 2 3 3" xfId="18393" xr:uid="{00000000-0005-0000-0000-000074350000}"/>
    <cellStyle name="Input 14 2 2 3 4" xfId="39142" xr:uid="{00000000-0005-0000-0000-000075350000}"/>
    <cellStyle name="Input 14 2 2 4" xfId="26366" xr:uid="{00000000-0005-0000-0000-000076350000}"/>
    <cellStyle name="Input 14 2 2 5" xfId="18391" xr:uid="{00000000-0005-0000-0000-000077350000}"/>
    <cellStyle name="Input 14 2 2 6" xfId="39140" xr:uid="{00000000-0005-0000-0000-000078350000}"/>
    <cellStyle name="Input 14 2 3" xfId="4551" xr:uid="{00000000-0005-0000-0000-000079350000}"/>
    <cellStyle name="Input 14 2 3 2" xfId="26369" xr:uid="{00000000-0005-0000-0000-00007A350000}"/>
    <cellStyle name="Input 14 2 3 3" xfId="18394" xr:uid="{00000000-0005-0000-0000-00007B350000}"/>
    <cellStyle name="Input 14 2 3 4" xfId="39143" xr:uid="{00000000-0005-0000-0000-00007C350000}"/>
    <cellStyle name="Input 14 2 4" xfId="4552" xr:uid="{00000000-0005-0000-0000-00007D350000}"/>
    <cellStyle name="Input 14 2 4 2" xfId="26370" xr:uid="{00000000-0005-0000-0000-00007E350000}"/>
    <cellStyle name="Input 14 2 4 3" xfId="18395" xr:uid="{00000000-0005-0000-0000-00007F350000}"/>
    <cellStyle name="Input 14 2 4 4" xfId="39144" xr:uid="{00000000-0005-0000-0000-000080350000}"/>
    <cellStyle name="Input 14 2 5" xfId="26365" xr:uid="{00000000-0005-0000-0000-000081350000}"/>
    <cellStyle name="Input 14 2 6" xfId="18390" xr:uid="{00000000-0005-0000-0000-000082350000}"/>
    <cellStyle name="Input 14 2 7" xfId="39139" xr:uid="{00000000-0005-0000-0000-000083350000}"/>
    <cellStyle name="Input 14 3" xfId="4553" xr:uid="{00000000-0005-0000-0000-000084350000}"/>
    <cellStyle name="Input 14 3 2" xfId="4554" xr:uid="{00000000-0005-0000-0000-000085350000}"/>
    <cellStyle name="Input 14 3 2 2" xfId="4555" xr:uid="{00000000-0005-0000-0000-000086350000}"/>
    <cellStyle name="Input 14 3 2 2 2" xfId="26373" xr:uid="{00000000-0005-0000-0000-000087350000}"/>
    <cellStyle name="Input 14 3 2 2 3" xfId="18398" xr:uid="{00000000-0005-0000-0000-000088350000}"/>
    <cellStyle name="Input 14 3 2 2 4" xfId="39147" xr:uid="{00000000-0005-0000-0000-000089350000}"/>
    <cellStyle name="Input 14 3 2 3" xfId="4556" xr:uid="{00000000-0005-0000-0000-00008A350000}"/>
    <cellStyle name="Input 14 3 2 3 2" xfId="26374" xr:uid="{00000000-0005-0000-0000-00008B350000}"/>
    <cellStyle name="Input 14 3 2 3 3" xfId="18399" xr:uid="{00000000-0005-0000-0000-00008C350000}"/>
    <cellStyle name="Input 14 3 2 3 4" xfId="39148" xr:uid="{00000000-0005-0000-0000-00008D350000}"/>
    <cellStyle name="Input 14 3 2 4" xfId="26372" xr:uid="{00000000-0005-0000-0000-00008E350000}"/>
    <cellStyle name="Input 14 3 2 5" xfId="18397" xr:uid="{00000000-0005-0000-0000-00008F350000}"/>
    <cellStyle name="Input 14 3 2 6" xfId="39146" xr:uid="{00000000-0005-0000-0000-000090350000}"/>
    <cellStyle name="Input 14 3 3" xfId="4557" xr:uid="{00000000-0005-0000-0000-000091350000}"/>
    <cellStyle name="Input 14 3 3 2" xfId="26375" xr:uid="{00000000-0005-0000-0000-000092350000}"/>
    <cellStyle name="Input 14 3 3 3" xfId="18400" xr:uid="{00000000-0005-0000-0000-000093350000}"/>
    <cellStyle name="Input 14 3 3 4" xfId="39149" xr:uid="{00000000-0005-0000-0000-000094350000}"/>
    <cellStyle name="Input 14 3 4" xfId="4558" xr:uid="{00000000-0005-0000-0000-000095350000}"/>
    <cellStyle name="Input 14 3 4 2" xfId="26376" xr:uid="{00000000-0005-0000-0000-000096350000}"/>
    <cellStyle name="Input 14 3 4 3" xfId="18401" xr:uid="{00000000-0005-0000-0000-000097350000}"/>
    <cellStyle name="Input 14 3 4 4" xfId="39150" xr:uid="{00000000-0005-0000-0000-000098350000}"/>
    <cellStyle name="Input 14 3 5" xfId="26371" xr:uid="{00000000-0005-0000-0000-000099350000}"/>
    <cellStyle name="Input 14 3 6" xfId="18396" xr:uid="{00000000-0005-0000-0000-00009A350000}"/>
    <cellStyle name="Input 14 3 7" xfId="39145" xr:uid="{00000000-0005-0000-0000-00009B350000}"/>
    <cellStyle name="Input 14 4" xfId="4559" xr:uid="{00000000-0005-0000-0000-00009C350000}"/>
    <cellStyle name="Input 14 4 2" xfId="26377" xr:uid="{00000000-0005-0000-0000-00009D350000}"/>
    <cellStyle name="Input 14 4 3" xfId="18402" xr:uid="{00000000-0005-0000-0000-00009E350000}"/>
    <cellStyle name="Input 14 4 4" xfId="39151" xr:uid="{00000000-0005-0000-0000-00009F350000}"/>
    <cellStyle name="Input 14 5" xfId="4560" xr:uid="{00000000-0005-0000-0000-0000A0350000}"/>
    <cellStyle name="Input 14 5 2" xfId="26378" xr:uid="{00000000-0005-0000-0000-0000A1350000}"/>
    <cellStyle name="Input 14 5 3" xfId="18403" xr:uid="{00000000-0005-0000-0000-0000A2350000}"/>
    <cellStyle name="Input 14 5 4" xfId="39152" xr:uid="{00000000-0005-0000-0000-0000A3350000}"/>
    <cellStyle name="Input 14 6" xfId="4561" xr:uid="{00000000-0005-0000-0000-0000A4350000}"/>
    <cellStyle name="Input 14 6 2" xfId="26379" xr:uid="{00000000-0005-0000-0000-0000A5350000}"/>
    <cellStyle name="Input 14 6 3" xfId="18404" xr:uid="{00000000-0005-0000-0000-0000A6350000}"/>
    <cellStyle name="Input 14 6 4" xfId="39153" xr:uid="{00000000-0005-0000-0000-0000A7350000}"/>
    <cellStyle name="Input 14 7" xfId="4562" xr:uid="{00000000-0005-0000-0000-0000A8350000}"/>
    <cellStyle name="Input 14 7 2" xfId="26380" xr:uid="{00000000-0005-0000-0000-0000A9350000}"/>
    <cellStyle name="Input 14 7 3" xfId="18405" xr:uid="{00000000-0005-0000-0000-0000AA350000}"/>
    <cellStyle name="Input 14 7 4" xfId="39154" xr:uid="{00000000-0005-0000-0000-0000AB350000}"/>
    <cellStyle name="Input 14 8" xfId="4563" xr:uid="{00000000-0005-0000-0000-0000AC350000}"/>
    <cellStyle name="Input 14 8 2" xfId="26381" xr:uid="{00000000-0005-0000-0000-0000AD350000}"/>
    <cellStyle name="Input 14 8 3" xfId="18406" xr:uid="{00000000-0005-0000-0000-0000AE350000}"/>
    <cellStyle name="Input 14 8 4" xfId="39155" xr:uid="{00000000-0005-0000-0000-0000AF350000}"/>
    <cellStyle name="Input 14 9" xfId="26364" xr:uid="{00000000-0005-0000-0000-0000B0350000}"/>
    <cellStyle name="Input 15" xfId="4564" xr:uid="{00000000-0005-0000-0000-0000B1350000}"/>
    <cellStyle name="Input 15 10" xfId="18407" xr:uid="{00000000-0005-0000-0000-0000B2350000}"/>
    <cellStyle name="Input 15 11" xfId="39156" xr:uid="{00000000-0005-0000-0000-0000B3350000}"/>
    <cellStyle name="Input 15 2" xfId="4565" xr:uid="{00000000-0005-0000-0000-0000B4350000}"/>
    <cellStyle name="Input 15 2 2" xfId="4566" xr:uid="{00000000-0005-0000-0000-0000B5350000}"/>
    <cellStyle name="Input 15 2 2 2" xfId="4567" xr:uid="{00000000-0005-0000-0000-0000B6350000}"/>
    <cellStyle name="Input 15 2 2 2 2" xfId="26385" xr:uid="{00000000-0005-0000-0000-0000B7350000}"/>
    <cellStyle name="Input 15 2 2 2 3" xfId="18410" xr:uid="{00000000-0005-0000-0000-0000B8350000}"/>
    <cellStyle name="Input 15 2 2 2 4" xfId="39159" xr:uid="{00000000-0005-0000-0000-0000B9350000}"/>
    <cellStyle name="Input 15 2 2 3" xfId="4568" xr:uid="{00000000-0005-0000-0000-0000BA350000}"/>
    <cellStyle name="Input 15 2 2 3 2" xfId="26386" xr:uid="{00000000-0005-0000-0000-0000BB350000}"/>
    <cellStyle name="Input 15 2 2 3 3" xfId="18411" xr:uid="{00000000-0005-0000-0000-0000BC350000}"/>
    <cellStyle name="Input 15 2 2 3 4" xfId="39160" xr:uid="{00000000-0005-0000-0000-0000BD350000}"/>
    <cellStyle name="Input 15 2 2 4" xfId="26384" xr:uid="{00000000-0005-0000-0000-0000BE350000}"/>
    <cellStyle name="Input 15 2 2 5" xfId="18409" xr:uid="{00000000-0005-0000-0000-0000BF350000}"/>
    <cellStyle name="Input 15 2 2 6" xfId="39158" xr:uid="{00000000-0005-0000-0000-0000C0350000}"/>
    <cellStyle name="Input 15 2 3" xfId="4569" xr:uid="{00000000-0005-0000-0000-0000C1350000}"/>
    <cellStyle name="Input 15 2 3 2" xfId="26387" xr:uid="{00000000-0005-0000-0000-0000C2350000}"/>
    <cellStyle name="Input 15 2 3 3" xfId="18412" xr:uid="{00000000-0005-0000-0000-0000C3350000}"/>
    <cellStyle name="Input 15 2 3 4" xfId="39161" xr:uid="{00000000-0005-0000-0000-0000C4350000}"/>
    <cellStyle name="Input 15 2 4" xfId="4570" xr:uid="{00000000-0005-0000-0000-0000C5350000}"/>
    <cellStyle name="Input 15 2 4 2" xfId="26388" xr:uid="{00000000-0005-0000-0000-0000C6350000}"/>
    <cellStyle name="Input 15 2 4 3" xfId="18413" xr:uid="{00000000-0005-0000-0000-0000C7350000}"/>
    <cellStyle name="Input 15 2 4 4" xfId="39162" xr:uid="{00000000-0005-0000-0000-0000C8350000}"/>
    <cellStyle name="Input 15 2 5" xfId="26383" xr:uid="{00000000-0005-0000-0000-0000C9350000}"/>
    <cellStyle name="Input 15 2 6" xfId="18408" xr:uid="{00000000-0005-0000-0000-0000CA350000}"/>
    <cellStyle name="Input 15 2 7" xfId="39157" xr:uid="{00000000-0005-0000-0000-0000CB350000}"/>
    <cellStyle name="Input 15 3" xfId="4571" xr:uid="{00000000-0005-0000-0000-0000CC350000}"/>
    <cellStyle name="Input 15 3 2" xfId="4572" xr:uid="{00000000-0005-0000-0000-0000CD350000}"/>
    <cellStyle name="Input 15 3 2 2" xfId="4573" xr:uid="{00000000-0005-0000-0000-0000CE350000}"/>
    <cellStyle name="Input 15 3 2 2 2" xfId="26391" xr:uid="{00000000-0005-0000-0000-0000CF350000}"/>
    <cellStyle name="Input 15 3 2 2 3" xfId="18416" xr:uid="{00000000-0005-0000-0000-0000D0350000}"/>
    <cellStyle name="Input 15 3 2 2 4" xfId="39165" xr:uid="{00000000-0005-0000-0000-0000D1350000}"/>
    <cellStyle name="Input 15 3 2 3" xfId="4574" xr:uid="{00000000-0005-0000-0000-0000D2350000}"/>
    <cellStyle name="Input 15 3 2 3 2" xfId="26392" xr:uid="{00000000-0005-0000-0000-0000D3350000}"/>
    <cellStyle name="Input 15 3 2 3 3" xfId="18417" xr:uid="{00000000-0005-0000-0000-0000D4350000}"/>
    <cellStyle name="Input 15 3 2 3 4" xfId="39166" xr:uid="{00000000-0005-0000-0000-0000D5350000}"/>
    <cellStyle name="Input 15 3 2 4" xfId="26390" xr:uid="{00000000-0005-0000-0000-0000D6350000}"/>
    <cellStyle name="Input 15 3 2 5" xfId="18415" xr:uid="{00000000-0005-0000-0000-0000D7350000}"/>
    <cellStyle name="Input 15 3 2 6" xfId="39164" xr:uid="{00000000-0005-0000-0000-0000D8350000}"/>
    <cellStyle name="Input 15 3 3" xfId="4575" xr:uid="{00000000-0005-0000-0000-0000D9350000}"/>
    <cellStyle name="Input 15 3 3 2" xfId="26393" xr:uid="{00000000-0005-0000-0000-0000DA350000}"/>
    <cellStyle name="Input 15 3 3 3" xfId="18418" xr:uid="{00000000-0005-0000-0000-0000DB350000}"/>
    <cellStyle name="Input 15 3 3 4" xfId="39167" xr:uid="{00000000-0005-0000-0000-0000DC350000}"/>
    <cellStyle name="Input 15 3 4" xfId="4576" xr:uid="{00000000-0005-0000-0000-0000DD350000}"/>
    <cellStyle name="Input 15 3 4 2" xfId="26394" xr:uid="{00000000-0005-0000-0000-0000DE350000}"/>
    <cellStyle name="Input 15 3 4 3" xfId="18419" xr:uid="{00000000-0005-0000-0000-0000DF350000}"/>
    <cellStyle name="Input 15 3 4 4" xfId="39168" xr:uid="{00000000-0005-0000-0000-0000E0350000}"/>
    <cellStyle name="Input 15 3 5" xfId="26389" xr:uid="{00000000-0005-0000-0000-0000E1350000}"/>
    <cellStyle name="Input 15 3 6" xfId="18414" xr:uid="{00000000-0005-0000-0000-0000E2350000}"/>
    <cellStyle name="Input 15 3 7" xfId="39163" xr:uid="{00000000-0005-0000-0000-0000E3350000}"/>
    <cellStyle name="Input 15 4" xfId="4577" xr:uid="{00000000-0005-0000-0000-0000E4350000}"/>
    <cellStyle name="Input 15 4 2" xfId="26395" xr:uid="{00000000-0005-0000-0000-0000E5350000}"/>
    <cellStyle name="Input 15 4 3" xfId="18420" xr:uid="{00000000-0005-0000-0000-0000E6350000}"/>
    <cellStyle name="Input 15 4 4" xfId="39169" xr:uid="{00000000-0005-0000-0000-0000E7350000}"/>
    <cellStyle name="Input 15 5" xfId="4578" xr:uid="{00000000-0005-0000-0000-0000E8350000}"/>
    <cellStyle name="Input 15 5 2" xfId="26396" xr:uid="{00000000-0005-0000-0000-0000E9350000}"/>
    <cellStyle name="Input 15 5 3" xfId="18421" xr:uid="{00000000-0005-0000-0000-0000EA350000}"/>
    <cellStyle name="Input 15 5 4" xfId="39170" xr:uid="{00000000-0005-0000-0000-0000EB350000}"/>
    <cellStyle name="Input 15 6" xfId="4579" xr:uid="{00000000-0005-0000-0000-0000EC350000}"/>
    <cellStyle name="Input 15 6 2" xfId="26397" xr:uid="{00000000-0005-0000-0000-0000ED350000}"/>
    <cellStyle name="Input 15 6 3" xfId="18422" xr:uid="{00000000-0005-0000-0000-0000EE350000}"/>
    <cellStyle name="Input 15 6 4" xfId="39171" xr:uid="{00000000-0005-0000-0000-0000EF350000}"/>
    <cellStyle name="Input 15 7" xfId="4580" xr:uid="{00000000-0005-0000-0000-0000F0350000}"/>
    <cellStyle name="Input 15 7 2" xfId="26398" xr:uid="{00000000-0005-0000-0000-0000F1350000}"/>
    <cellStyle name="Input 15 7 3" xfId="18423" xr:uid="{00000000-0005-0000-0000-0000F2350000}"/>
    <cellStyle name="Input 15 7 4" xfId="39172" xr:uid="{00000000-0005-0000-0000-0000F3350000}"/>
    <cellStyle name="Input 15 8" xfId="4581" xr:uid="{00000000-0005-0000-0000-0000F4350000}"/>
    <cellStyle name="Input 15 8 2" xfId="26399" xr:uid="{00000000-0005-0000-0000-0000F5350000}"/>
    <cellStyle name="Input 15 8 3" xfId="18424" xr:uid="{00000000-0005-0000-0000-0000F6350000}"/>
    <cellStyle name="Input 15 8 4" xfId="39173" xr:uid="{00000000-0005-0000-0000-0000F7350000}"/>
    <cellStyle name="Input 15 9" xfId="26382" xr:uid="{00000000-0005-0000-0000-0000F8350000}"/>
    <cellStyle name="Input 16" xfId="4582" xr:uid="{00000000-0005-0000-0000-0000F9350000}"/>
    <cellStyle name="Input 16 10" xfId="18425" xr:uid="{00000000-0005-0000-0000-0000FA350000}"/>
    <cellStyle name="Input 16 11" xfId="39174" xr:uid="{00000000-0005-0000-0000-0000FB350000}"/>
    <cellStyle name="Input 16 2" xfId="4583" xr:uid="{00000000-0005-0000-0000-0000FC350000}"/>
    <cellStyle name="Input 16 2 2" xfId="4584" xr:uid="{00000000-0005-0000-0000-0000FD350000}"/>
    <cellStyle name="Input 16 2 2 2" xfId="4585" xr:uid="{00000000-0005-0000-0000-0000FE350000}"/>
    <cellStyle name="Input 16 2 2 2 2" xfId="26403" xr:uid="{00000000-0005-0000-0000-0000FF350000}"/>
    <cellStyle name="Input 16 2 2 2 3" xfId="18428" xr:uid="{00000000-0005-0000-0000-000000360000}"/>
    <cellStyle name="Input 16 2 2 2 4" xfId="39177" xr:uid="{00000000-0005-0000-0000-000001360000}"/>
    <cellStyle name="Input 16 2 2 3" xfId="4586" xr:uid="{00000000-0005-0000-0000-000002360000}"/>
    <cellStyle name="Input 16 2 2 3 2" xfId="26404" xr:uid="{00000000-0005-0000-0000-000003360000}"/>
    <cellStyle name="Input 16 2 2 3 3" xfId="18429" xr:uid="{00000000-0005-0000-0000-000004360000}"/>
    <cellStyle name="Input 16 2 2 3 4" xfId="39178" xr:uid="{00000000-0005-0000-0000-000005360000}"/>
    <cellStyle name="Input 16 2 2 4" xfId="26402" xr:uid="{00000000-0005-0000-0000-000006360000}"/>
    <cellStyle name="Input 16 2 2 5" xfId="18427" xr:uid="{00000000-0005-0000-0000-000007360000}"/>
    <cellStyle name="Input 16 2 2 6" xfId="39176" xr:uid="{00000000-0005-0000-0000-000008360000}"/>
    <cellStyle name="Input 16 2 3" xfId="4587" xr:uid="{00000000-0005-0000-0000-000009360000}"/>
    <cellStyle name="Input 16 2 3 2" xfId="26405" xr:uid="{00000000-0005-0000-0000-00000A360000}"/>
    <cellStyle name="Input 16 2 3 3" xfId="18430" xr:uid="{00000000-0005-0000-0000-00000B360000}"/>
    <cellStyle name="Input 16 2 3 4" xfId="39179" xr:uid="{00000000-0005-0000-0000-00000C360000}"/>
    <cellStyle name="Input 16 2 4" xfId="4588" xr:uid="{00000000-0005-0000-0000-00000D360000}"/>
    <cellStyle name="Input 16 2 4 2" xfId="26406" xr:uid="{00000000-0005-0000-0000-00000E360000}"/>
    <cellStyle name="Input 16 2 4 3" xfId="18431" xr:uid="{00000000-0005-0000-0000-00000F360000}"/>
    <cellStyle name="Input 16 2 4 4" xfId="39180" xr:uid="{00000000-0005-0000-0000-000010360000}"/>
    <cellStyle name="Input 16 2 5" xfId="26401" xr:uid="{00000000-0005-0000-0000-000011360000}"/>
    <cellStyle name="Input 16 2 6" xfId="18426" xr:uid="{00000000-0005-0000-0000-000012360000}"/>
    <cellStyle name="Input 16 2 7" xfId="39175" xr:uid="{00000000-0005-0000-0000-000013360000}"/>
    <cellStyle name="Input 16 3" xfId="4589" xr:uid="{00000000-0005-0000-0000-000014360000}"/>
    <cellStyle name="Input 16 3 2" xfId="4590" xr:uid="{00000000-0005-0000-0000-000015360000}"/>
    <cellStyle name="Input 16 3 2 2" xfId="4591" xr:uid="{00000000-0005-0000-0000-000016360000}"/>
    <cellStyle name="Input 16 3 2 2 2" xfId="26409" xr:uid="{00000000-0005-0000-0000-000017360000}"/>
    <cellStyle name="Input 16 3 2 2 3" xfId="18434" xr:uid="{00000000-0005-0000-0000-000018360000}"/>
    <cellStyle name="Input 16 3 2 2 4" xfId="39183" xr:uid="{00000000-0005-0000-0000-000019360000}"/>
    <cellStyle name="Input 16 3 2 3" xfId="4592" xr:uid="{00000000-0005-0000-0000-00001A360000}"/>
    <cellStyle name="Input 16 3 2 3 2" xfId="26410" xr:uid="{00000000-0005-0000-0000-00001B360000}"/>
    <cellStyle name="Input 16 3 2 3 3" xfId="18435" xr:uid="{00000000-0005-0000-0000-00001C360000}"/>
    <cellStyle name="Input 16 3 2 3 4" xfId="39184" xr:uid="{00000000-0005-0000-0000-00001D360000}"/>
    <cellStyle name="Input 16 3 2 4" xfId="26408" xr:uid="{00000000-0005-0000-0000-00001E360000}"/>
    <cellStyle name="Input 16 3 2 5" xfId="18433" xr:uid="{00000000-0005-0000-0000-00001F360000}"/>
    <cellStyle name="Input 16 3 2 6" xfId="39182" xr:uid="{00000000-0005-0000-0000-000020360000}"/>
    <cellStyle name="Input 16 3 3" xfId="4593" xr:uid="{00000000-0005-0000-0000-000021360000}"/>
    <cellStyle name="Input 16 3 3 2" xfId="26411" xr:uid="{00000000-0005-0000-0000-000022360000}"/>
    <cellStyle name="Input 16 3 3 3" xfId="18436" xr:uid="{00000000-0005-0000-0000-000023360000}"/>
    <cellStyle name="Input 16 3 3 4" xfId="39185" xr:uid="{00000000-0005-0000-0000-000024360000}"/>
    <cellStyle name="Input 16 3 4" xfId="4594" xr:uid="{00000000-0005-0000-0000-000025360000}"/>
    <cellStyle name="Input 16 3 4 2" xfId="26412" xr:uid="{00000000-0005-0000-0000-000026360000}"/>
    <cellStyle name="Input 16 3 4 3" xfId="18437" xr:uid="{00000000-0005-0000-0000-000027360000}"/>
    <cellStyle name="Input 16 3 4 4" xfId="39186" xr:uid="{00000000-0005-0000-0000-000028360000}"/>
    <cellStyle name="Input 16 3 5" xfId="26407" xr:uid="{00000000-0005-0000-0000-000029360000}"/>
    <cellStyle name="Input 16 3 6" xfId="18432" xr:uid="{00000000-0005-0000-0000-00002A360000}"/>
    <cellStyle name="Input 16 3 7" xfId="39181" xr:uid="{00000000-0005-0000-0000-00002B360000}"/>
    <cellStyle name="Input 16 4" xfId="4595" xr:uid="{00000000-0005-0000-0000-00002C360000}"/>
    <cellStyle name="Input 16 4 2" xfId="26413" xr:uid="{00000000-0005-0000-0000-00002D360000}"/>
    <cellStyle name="Input 16 4 3" xfId="18438" xr:uid="{00000000-0005-0000-0000-00002E360000}"/>
    <cellStyle name="Input 16 4 4" xfId="39187" xr:uid="{00000000-0005-0000-0000-00002F360000}"/>
    <cellStyle name="Input 16 5" xfId="4596" xr:uid="{00000000-0005-0000-0000-000030360000}"/>
    <cellStyle name="Input 16 5 2" xfId="26414" xr:uid="{00000000-0005-0000-0000-000031360000}"/>
    <cellStyle name="Input 16 5 3" xfId="18439" xr:uid="{00000000-0005-0000-0000-000032360000}"/>
    <cellStyle name="Input 16 5 4" xfId="39188" xr:uid="{00000000-0005-0000-0000-000033360000}"/>
    <cellStyle name="Input 16 6" xfId="4597" xr:uid="{00000000-0005-0000-0000-000034360000}"/>
    <cellStyle name="Input 16 6 2" xfId="26415" xr:uid="{00000000-0005-0000-0000-000035360000}"/>
    <cellStyle name="Input 16 6 3" xfId="18440" xr:uid="{00000000-0005-0000-0000-000036360000}"/>
    <cellStyle name="Input 16 6 4" xfId="39189" xr:uid="{00000000-0005-0000-0000-000037360000}"/>
    <cellStyle name="Input 16 7" xfId="4598" xr:uid="{00000000-0005-0000-0000-000038360000}"/>
    <cellStyle name="Input 16 7 2" xfId="26416" xr:uid="{00000000-0005-0000-0000-000039360000}"/>
    <cellStyle name="Input 16 7 3" xfId="18441" xr:uid="{00000000-0005-0000-0000-00003A360000}"/>
    <cellStyle name="Input 16 7 4" xfId="39190" xr:uid="{00000000-0005-0000-0000-00003B360000}"/>
    <cellStyle name="Input 16 8" xfId="4599" xr:uid="{00000000-0005-0000-0000-00003C360000}"/>
    <cellStyle name="Input 16 8 2" xfId="26417" xr:uid="{00000000-0005-0000-0000-00003D360000}"/>
    <cellStyle name="Input 16 8 3" xfId="18442" xr:uid="{00000000-0005-0000-0000-00003E360000}"/>
    <cellStyle name="Input 16 8 4" xfId="39191" xr:uid="{00000000-0005-0000-0000-00003F360000}"/>
    <cellStyle name="Input 16 9" xfId="26400" xr:uid="{00000000-0005-0000-0000-000040360000}"/>
    <cellStyle name="Input 17" xfId="4600" xr:uid="{00000000-0005-0000-0000-000041360000}"/>
    <cellStyle name="Input 17 10" xfId="18443" xr:uid="{00000000-0005-0000-0000-000042360000}"/>
    <cellStyle name="Input 17 11" xfId="39192" xr:uid="{00000000-0005-0000-0000-000043360000}"/>
    <cellStyle name="Input 17 2" xfId="4601" xr:uid="{00000000-0005-0000-0000-000044360000}"/>
    <cellStyle name="Input 17 2 2" xfId="4602" xr:uid="{00000000-0005-0000-0000-000045360000}"/>
    <cellStyle name="Input 17 2 2 2" xfId="4603" xr:uid="{00000000-0005-0000-0000-000046360000}"/>
    <cellStyle name="Input 17 2 2 2 2" xfId="26421" xr:uid="{00000000-0005-0000-0000-000047360000}"/>
    <cellStyle name="Input 17 2 2 2 3" xfId="18446" xr:uid="{00000000-0005-0000-0000-000048360000}"/>
    <cellStyle name="Input 17 2 2 2 4" xfId="39195" xr:uid="{00000000-0005-0000-0000-000049360000}"/>
    <cellStyle name="Input 17 2 2 3" xfId="4604" xr:uid="{00000000-0005-0000-0000-00004A360000}"/>
    <cellStyle name="Input 17 2 2 3 2" xfId="26422" xr:uid="{00000000-0005-0000-0000-00004B360000}"/>
    <cellStyle name="Input 17 2 2 3 3" xfId="18447" xr:uid="{00000000-0005-0000-0000-00004C360000}"/>
    <cellStyle name="Input 17 2 2 3 4" xfId="39196" xr:uid="{00000000-0005-0000-0000-00004D360000}"/>
    <cellStyle name="Input 17 2 2 4" xfId="26420" xr:uid="{00000000-0005-0000-0000-00004E360000}"/>
    <cellStyle name="Input 17 2 2 5" xfId="18445" xr:uid="{00000000-0005-0000-0000-00004F360000}"/>
    <cellStyle name="Input 17 2 2 6" xfId="39194" xr:uid="{00000000-0005-0000-0000-000050360000}"/>
    <cellStyle name="Input 17 2 3" xfId="4605" xr:uid="{00000000-0005-0000-0000-000051360000}"/>
    <cellStyle name="Input 17 2 3 2" xfId="26423" xr:uid="{00000000-0005-0000-0000-000052360000}"/>
    <cellStyle name="Input 17 2 3 3" xfId="18448" xr:uid="{00000000-0005-0000-0000-000053360000}"/>
    <cellStyle name="Input 17 2 3 4" xfId="39197" xr:uid="{00000000-0005-0000-0000-000054360000}"/>
    <cellStyle name="Input 17 2 4" xfId="4606" xr:uid="{00000000-0005-0000-0000-000055360000}"/>
    <cellStyle name="Input 17 2 4 2" xfId="26424" xr:uid="{00000000-0005-0000-0000-000056360000}"/>
    <cellStyle name="Input 17 2 4 3" xfId="18449" xr:uid="{00000000-0005-0000-0000-000057360000}"/>
    <cellStyle name="Input 17 2 4 4" xfId="39198" xr:uid="{00000000-0005-0000-0000-000058360000}"/>
    <cellStyle name="Input 17 2 5" xfId="26419" xr:uid="{00000000-0005-0000-0000-000059360000}"/>
    <cellStyle name="Input 17 2 6" xfId="18444" xr:uid="{00000000-0005-0000-0000-00005A360000}"/>
    <cellStyle name="Input 17 2 7" xfId="39193" xr:uid="{00000000-0005-0000-0000-00005B360000}"/>
    <cellStyle name="Input 17 3" xfId="4607" xr:uid="{00000000-0005-0000-0000-00005C360000}"/>
    <cellStyle name="Input 17 3 2" xfId="4608" xr:uid="{00000000-0005-0000-0000-00005D360000}"/>
    <cellStyle name="Input 17 3 2 2" xfId="4609" xr:uid="{00000000-0005-0000-0000-00005E360000}"/>
    <cellStyle name="Input 17 3 2 2 2" xfId="26427" xr:uid="{00000000-0005-0000-0000-00005F360000}"/>
    <cellStyle name="Input 17 3 2 2 3" xfId="18452" xr:uid="{00000000-0005-0000-0000-000060360000}"/>
    <cellStyle name="Input 17 3 2 2 4" xfId="39201" xr:uid="{00000000-0005-0000-0000-000061360000}"/>
    <cellStyle name="Input 17 3 2 3" xfId="4610" xr:uid="{00000000-0005-0000-0000-000062360000}"/>
    <cellStyle name="Input 17 3 2 3 2" xfId="26428" xr:uid="{00000000-0005-0000-0000-000063360000}"/>
    <cellStyle name="Input 17 3 2 3 3" xfId="18453" xr:uid="{00000000-0005-0000-0000-000064360000}"/>
    <cellStyle name="Input 17 3 2 3 4" xfId="39202" xr:uid="{00000000-0005-0000-0000-000065360000}"/>
    <cellStyle name="Input 17 3 2 4" xfId="26426" xr:uid="{00000000-0005-0000-0000-000066360000}"/>
    <cellStyle name="Input 17 3 2 5" xfId="18451" xr:uid="{00000000-0005-0000-0000-000067360000}"/>
    <cellStyle name="Input 17 3 2 6" xfId="39200" xr:uid="{00000000-0005-0000-0000-000068360000}"/>
    <cellStyle name="Input 17 3 3" xfId="4611" xr:uid="{00000000-0005-0000-0000-000069360000}"/>
    <cellStyle name="Input 17 3 3 2" xfId="26429" xr:uid="{00000000-0005-0000-0000-00006A360000}"/>
    <cellStyle name="Input 17 3 3 3" xfId="18454" xr:uid="{00000000-0005-0000-0000-00006B360000}"/>
    <cellStyle name="Input 17 3 3 4" xfId="39203" xr:uid="{00000000-0005-0000-0000-00006C360000}"/>
    <cellStyle name="Input 17 3 4" xfId="4612" xr:uid="{00000000-0005-0000-0000-00006D360000}"/>
    <cellStyle name="Input 17 3 4 2" xfId="26430" xr:uid="{00000000-0005-0000-0000-00006E360000}"/>
    <cellStyle name="Input 17 3 4 3" xfId="18455" xr:uid="{00000000-0005-0000-0000-00006F360000}"/>
    <cellStyle name="Input 17 3 4 4" xfId="39204" xr:uid="{00000000-0005-0000-0000-000070360000}"/>
    <cellStyle name="Input 17 3 5" xfId="26425" xr:uid="{00000000-0005-0000-0000-000071360000}"/>
    <cellStyle name="Input 17 3 6" xfId="18450" xr:uid="{00000000-0005-0000-0000-000072360000}"/>
    <cellStyle name="Input 17 3 7" xfId="39199" xr:uid="{00000000-0005-0000-0000-000073360000}"/>
    <cellStyle name="Input 17 4" xfId="4613" xr:uid="{00000000-0005-0000-0000-000074360000}"/>
    <cellStyle name="Input 17 4 2" xfId="26431" xr:uid="{00000000-0005-0000-0000-000075360000}"/>
    <cellStyle name="Input 17 4 3" xfId="18456" xr:uid="{00000000-0005-0000-0000-000076360000}"/>
    <cellStyle name="Input 17 4 4" xfId="39205" xr:uid="{00000000-0005-0000-0000-000077360000}"/>
    <cellStyle name="Input 17 5" xfId="4614" xr:uid="{00000000-0005-0000-0000-000078360000}"/>
    <cellStyle name="Input 17 5 2" xfId="26432" xr:uid="{00000000-0005-0000-0000-000079360000}"/>
    <cellStyle name="Input 17 5 3" xfId="18457" xr:uid="{00000000-0005-0000-0000-00007A360000}"/>
    <cellStyle name="Input 17 5 4" xfId="39206" xr:uid="{00000000-0005-0000-0000-00007B360000}"/>
    <cellStyle name="Input 17 6" xfId="4615" xr:uid="{00000000-0005-0000-0000-00007C360000}"/>
    <cellStyle name="Input 17 6 2" xfId="26433" xr:uid="{00000000-0005-0000-0000-00007D360000}"/>
    <cellStyle name="Input 17 6 3" xfId="18458" xr:uid="{00000000-0005-0000-0000-00007E360000}"/>
    <cellStyle name="Input 17 6 4" xfId="39207" xr:uid="{00000000-0005-0000-0000-00007F360000}"/>
    <cellStyle name="Input 17 7" xfId="4616" xr:uid="{00000000-0005-0000-0000-000080360000}"/>
    <cellStyle name="Input 17 7 2" xfId="26434" xr:uid="{00000000-0005-0000-0000-000081360000}"/>
    <cellStyle name="Input 17 7 3" xfId="18459" xr:uid="{00000000-0005-0000-0000-000082360000}"/>
    <cellStyle name="Input 17 7 4" xfId="39208" xr:uid="{00000000-0005-0000-0000-000083360000}"/>
    <cellStyle name="Input 17 8" xfId="4617" xr:uid="{00000000-0005-0000-0000-000084360000}"/>
    <cellStyle name="Input 17 8 2" xfId="26435" xr:uid="{00000000-0005-0000-0000-000085360000}"/>
    <cellStyle name="Input 17 8 3" xfId="18460" xr:uid="{00000000-0005-0000-0000-000086360000}"/>
    <cellStyle name="Input 17 8 4" xfId="39209" xr:uid="{00000000-0005-0000-0000-000087360000}"/>
    <cellStyle name="Input 17 9" xfId="26418" xr:uid="{00000000-0005-0000-0000-000088360000}"/>
    <cellStyle name="Input 18" xfId="4618" xr:uid="{00000000-0005-0000-0000-000089360000}"/>
    <cellStyle name="Input 18 10" xfId="18461" xr:uid="{00000000-0005-0000-0000-00008A360000}"/>
    <cellStyle name="Input 18 11" xfId="39210" xr:uid="{00000000-0005-0000-0000-00008B360000}"/>
    <cellStyle name="Input 18 2" xfId="4619" xr:uid="{00000000-0005-0000-0000-00008C360000}"/>
    <cellStyle name="Input 18 2 2" xfId="4620" xr:uid="{00000000-0005-0000-0000-00008D360000}"/>
    <cellStyle name="Input 18 2 2 2" xfId="4621" xr:uid="{00000000-0005-0000-0000-00008E360000}"/>
    <cellStyle name="Input 18 2 2 2 2" xfId="26439" xr:uid="{00000000-0005-0000-0000-00008F360000}"/>
    <cellStyle name="Input 18 2 2 2 3" xfId="18464" xr:uid="{00000000-0005-0000-0000-000090360000}"/>
    <cellStyle name="Input 18 2 2 2 4" xfId="39213" xr:uid="{00000000-0005-0000-0000-000091360000}"/>
    <cellStyle name="Input 18 2 2 3" xfId="4622" xr:uid="{00000000-0005-0000-0000-000092360000}"/>
    <cellStyle name="Input 18 2 2 3 2" xfId="26440" xr:uid="{00000000-0005-0000-0000-000093360000}"/>
    <cellStyle name="Input 18 2 2 3 3" xfId="18465" xr:uid="{00000000-0005-0000-0000-000094360000}"/>
    <cellStyle name="Input 18 2 2 3 4" xfId="39214" xr:uid="{00000000-0005-0000-0000-000095360000}"/>
    <cellStyle name="Input 18 2 2 4" xfId="26438" xr:uid="{00000000-0005-0000-0000-000096360000}"/>
    <cellStyle name="Input 18 2 2 5" xfId="18463" xr:uid="{00000000-0005-0000-0000-000097360000}"/>
    <cellStyle name="Input 18 2 2 6" xfId="39212" xr:uid="{00000000-0005-0000-0000-000098360000}"/>
    <cellStyle name="Input 18 2 3" xfId="4623" xr:uid="{00000000-0005-0000-0000-000099360000}"/>
    <cellStyle name="Input 18 2 3 2" xfId="26441" xr:uid="{00000000-0005-0000-0000-00009A360000}"/>
    <cellStyle name="Input 18 2 3 3" xfId="18466" xr:uid="{00000000-0005-0000-0000-00009B360000}"/>
    <cellStyle name="Input 18 2 3 4" xfId="39215" xr:uid="{00000000-0005-0000-0000-00009C360000}"/>
    <cellStyle name="Input 18 2 4" xfId="4624" xr:uid="{00000000-0005-0000-0000-00009D360000}"/>
    <cellStyle name="Input 18 2 4 2" xfId="26442" xr:uid="{00000000-0005-0000-0000-00009E360000}"/>
    <cellStyle name="Input 18 2 4 3" xfId="18467" xr:uid="{00000000-0005-0000-0000-00009F360000}"/>
    <cellStyle name="Input 18 2 4 4" xfId="39216" xr:uid="{00000000-0005-0000-0000-0000A0360000}"/>
    <cellStyle name="Input 18 2 5" xfId="26437" xr:uid="{00000000-0005-0000-0000-0000A1360000}"/>
    <cellStyle name="Input 18 2 6" xfId="18462" xr:uid="{00000000-0005-0000-0000-0000A2360000}"/>
    <cellStyle name="Input 18 2 7" xfId="39211" xr:uid="{00000000-0005-0000-0000-0000A3360000}"/>
    <cellStyle name="Input 18 3" xfId="4625" xr:uid="{00000000-0005-0000-0000-0000A4360000}"/>
    <cellStyle name="Input 18 3 2" xfId="4626" xr:uid="{00000000-0005-0000-0000-0000A5360000}"/>
    <cellStyle name="Input 18 3 2 2" xfId="4627" xr:uid="{00000000-0005-0000-0000-0000A6360000}"/>
    <cellStyle name="Input 18 3 2 2 2" xfId="26445" xr:uid="{00000000-0005-0000-0000-0000A7360000}"/>
    <cellStyle name="Input 18 3 2 2 3" xfId="18470" xr:uid="{00000000-0005-0000-0000-0000A8360000}"/>
    <cellStyle name="Input 18 3 2 2 4" xfId="39219" xr:uid="{00000000-0005-0000-0000-0000A9360000}"/>
    <cellStyle name="Input 18 3 2 3" xfId="4628" xr:uid="{00000000-0005-0000-0000-0000AA360000}"/>
    <cellStyle name="Input 18 3 2 3 2" xfId="26446" xr:uid="{00000000-0005-0000-0000-0000AB360000}"/>
    <cellStyle name="Input 18 3 2 3 3" xfId="18471" xr:uid="{00000000-0005-0000-0000-0000AC360000}"/>
    <cellStyle name="Input 18 3 2 3 4" xfId="39220" xr:uid="{00000000-0005-0000-0000-0000AD360000}"/>
    <cellStyle name="Input 18 3 2 4" xfId="26444" xr:uid="{00000000-0005-0000-0000-0000AE360000}"/>
    <cellStyle name="Input 18 3 2 5" xfId="18469" xr:uid="{00000000-0005-0000-0000-0000AF360000}"/>
    <cellStyle name="Input 18 3 2 6" xfId="39218" xr:uid="{00000000-0005-0000-0000-0000B0360000}"/>
    <cellStyle name="Input 18 3 3" xfId="4629" xr:uid="{00000000-0005-0000-0000-0000B1360000}"/>
    <cellStyle name="Input 18 3 3 2" xfId="26447" xr:uid="{00000000-0005-0000-0000-0000B2360000}"/>
    <cellStyle name="Input 18 3 3 3" xfId="18472" xr:uid="{00000000-0005-0000-0000-0000B3360000}"/>
    <cellStyle name="Input 18 3 3 4" xfId="39221" xr:uid="{00000000-0005-0000-0000-0000B4360000}"/>
    <cellStyle name="Input 18 3 4" xfId="4630" xr:uid="{00000000-0005-0000-0000-0000B5360000}"/>
    <cellStyle name="Input 18 3 4 2" xfId="26448" xr:uid="{00000000-0005-0000-0000-0000B6360000}"/>
    <cellStyle name="Input 18 3 4 3" xfId="18473" xr:uid="{00000000-0005-0000-0000-0000B7360000}"/>
    <cellStyle name="Input 18 3 4 4" xfId="39222" xr:uid="{00000000-0005-0000-0000-0000B8360000}"/>
    <cellStyle name="Input 18 3 5" xfId="26443" xr:uid="{00000000-0005-0000-0000-0000B9360000}"/>
    <cellStyle name="Input 18 3 6" xfId="18468" xr:uid="{00000000-0005-0000-0000-0000BA360000}"/>
    <cellStyle name="Input 18 3 7" xfId="39217" xr:uid="{00000000-0005-0000-0000-0000BB360000}"/>
    <cellStyle name="Input 18 4" xfId="4631" xr:uid="{00000000-0005-0000-0000-0000BC360000}"/>
    <cellStyle name="Input 18 4 2" xfId="26449" xr:uid="{00000000-0005-0000-0000-0000BD360000}"/>
    <cellStyle name="Input 18 4 3" xfId="18474" xr:uid="{00000000-0005-0000-0000-0000BE360000}"/>
    <cellStyle name="Input 18 4 4" xfId="39223" xr:uid="{00000000-0005-0000-0000-0000BF360000}"/>
    <cellStyle name="Input 18 5" xfId="4632" xr:uid="{00000000-0005-0000-0000-0000C0360000}"/>
    <cellStyle name="Input 18 5 2" xfId="26450" xr:uid="{00000000-0005-0000-0000-0000C1360000}"/>
    <cellStyle name="Input 18 5 3" xfId="18475" xr:uid="{00000000-0005-0000-0000-0000C2360000}"/>
    <cellStyle name="Input 18 5 4" xfId="39224" xr:uid="{00000000-0005-0000-0000-0000C3360000}"/>
    <cellStyle name="Input 18 6" xfId="4633" xr:uid="{00000000-0005-0000-0000-0000C4360000}"/>
    <cellStyle name="Input 18 6 2" xfId="26451" xr:uid="{00000000-0005-0000-0000-0000C5360000}"/>
    <cellStyle name="Input 18 6 3" xfId="18476" xr:uid="{00000000-0005-0000-0000-0000C6360000}"/>
    <cellStyle name="Input 18 6 4" xfId="39225" xr:uid="{00000000-0005-0000-0000-0000C7360000}"/>
    <cellStyle name="Input 18 7" xfId="4634" xr:uid="{00000000-0005-0000-0000-0000C8360000}"/>
    <cellStyle name="Input 18 7 2" xfId="26452" xr:uid="{00000000-0005-0000-0000-0000C9360000}"/>
    <cellStyle name="Input 18 7 3" xfId="18477" xr:uid="{00000000-0005-0000-0000-0000CA360000}"/>
    <cellStyle name="Input 18 7 4" xfId="39226" xr:uid="{00000000-0005-0000-0000-0000CB360000}"/>
    <cellStyle name="Input 18 8" xfId="4635" xr:uid="{00000000-0005-0000-0000-0000CC360000}"/>
    <cellStyle name="Input 18 8 2" xfId="26453" xr:uid="{00000000-0005-0000-0000-0000CD360000}"/>
    <cellStyle name="Input 18 8 3" xfId="18478" xr:uid="{00000000-0005-0000-0000-0000CE360000}"/>
    <cellStyle name="Input 18 8 4" xfId="39227" xr:uid="{00000000-0005-0000-0000-0000CF360000}"/>
    <cellStyle name="Input 18 9" xfId="26436" xr:uid="{00000000-0005-0000-0000-0000D0360000}"/>
    <cellStyle name="Input 19" xfId="4636" xr:uid="{00000000-0005-0000-0000-0000D1360000}"/>
    <cellStyle name="Input 19 2" xfId="4637" xr:uid="{00000000-0005-0000-0000-0000D2360000}"/>
    <cellStyle name="Input 19 2 2" xfId="4638" xr:uid="{00000000-0005-0000-0000-0000D3360000}"/>
    <cellStyle name="Input 19 2 2 2" xfId="26456" xr:uid="{00000000-0005-0000-0000-0000D4360000}"/>
    <cellStyle name="Input 19 2 2 3" xfId="18481" xr:uid="{00000000-0005-0000-0000-0000D5360000}"/>
    <cellStyle name="Input 19 2 2 4" xfId="39230" xr:uid="{00000000-0005-0000-0000-0000D6360000}"/>
    <cellStyle name="Input 19 2 3" xfId="4639" xr:uid="{00000000-0005-0000-0000-0000D7360000}"/>
    <cellStyle name="Input 19 2 3 2" xfId="26457" xr:uid="{00000000-0005-0000-0000-0000D8360000}"/>
    <cellStyle name="Input 19 2 3 3" xfId="18482" xr:uid="{00000000-0005-0000-0000-0000D9360000}"/>
    <cellStyle name="Input 19 2 3 4" xfId="39231" xr:uid="{00000000-0005-0000-0000-0000DA360000}"/>
    <cellStyle name="Input 19 2 4" xfId="26455" xr:uid="{00000000-0005-0000-0000-0000DB360000}"/>
    <cellStyle name="Input 19 2 5" xfId="18480" xr:uid="{00000000-0005-0000-0000-0000DC360000}"/>
    <cellStyle name="Input 19 2 6" xfId="39229" xr:uid="{00000000-0005-0000-0000-0000DD360000}"/>
    <cellStyle name="Input 19 3" xfId="4640" xr:uid="{00000000-0005-0000-0000-0000DE360000}"/>
    <cellStyle name="Input 19 3 2" xfId="26458" xr:uid="{00000000-0005-0000-0000-0000DF360000}"/>
    <cellStyle name="Input 19 3 3" xfId="18483" xr:uid="{00000000-0005-0000-0000-0000E0360000}"/>
    <cellStyle name="Input 19 3 4" xfId="39232" xr:uid="{00000000-0005-0000-0000-0000E1360000}"/>
    <cellStyle name="Input 19 4" xfId="4641" xr:uid="{00000000-0005-0000-0000-0000E2360000}"/>
    <cellStyle name="Input 19 4 2" xfId="26459" xr:uid="{00000000-0005-0000-0000-0000E3360000}"/>
    <cellStyle name="Input 19 4 3" xfId="18484" xr:uid="{00000000-0005-0000-0000-0000E4360000}"/>
    <cellStyle name="Input 19 4 4" xfId="39233" xr:uid="{00000000-0005-0000-0000-0000E5360000}"/>
    <cellStyle name="Input 19 5" xfId="26454" xr:uid="{00000000-0005-0000-0000-0000E6360000}"/>
    <cellStyle name="Input 19 6" xfId="18479" xr:uid="{00000000-0005-0000-0000-0000E7360000}"/>
    <cellStyle name="Input 19 7" xfId="39228" xr:uid="{00000000-0005-0000-0000-0000E8360000}"/>
    <cellStyle name="Input 2" xfId="238" xr:uid="{00000000-0005-0000-0000-0000E9360000}"/>
    <cellStyle name="Input 2 10" xfId="4642" xr:uid="{00000000-0005-0000-0000-0000EA360000}"/>
    <cellStyle name="Input 2 10 10" xfId="18485" xr:uid="{00000000-0005-0000-0000-0000EB360000}"/>
    <cellStyle name="Input 2 10 11" xfId="39234" xr:uid="{00000000-0005-0000-0000-0000EC360000}"/>
    <cellStyle name="Input 2 10 2" xfId="4643" xr:uid="{00000000-0005-0000-0000-0000ED360000}"/>
    <cellStyle name="Input 2 10 2 2" xfId="4644" xr:uid="{00000000-0005-0000-0000-0000EE360000}"/>
    <cellStyle name="Input 2 10 2 2 2" xfId="4645" xr:uid="{00000000-0005-0000-0000-0000EF360000}"/>
    <cellStyle name="Input 2 10 2 2 2 2" xfId="26463" xr:uid="{00000000-0005-0000-0000-0000F0360000}"/>
    <cellStyle name="Input 2 10 2 2 2 3" xfId="18488" xr:uid="{00000000-0005-0000-0000-0000F1360000}"/>
    <cellStyle name="Input 2 10 2 2 2 4" xfId="39237" xr:uid="{00000000-0005-0000-0000-0000F2360000}"/>
    <cellStyle name="Input 2 10 2 2 3" xfId="4646" xr:uid="{00000000-0005-0000-0000-0000F3360000}"/>
    <cellStyle name="Input 2 10 2 2 3 2" xfId="26464" xr:uid="{00000000-0005-0000-0000-0000F4360000}"/>
    <cellStyle name="Input 2 10 2 2 3 3" xfId="18489" xr:uid="{00000000-0005-0000-0000-0000F5360000}"/>
    <cellStyle name="Input 2 10 2 2 3 4" xfId="39238" xr:uid="{00000000-0005-0000-0000-0000F6360000}"/>
    <cellStyle name="Input 2 10 2 2 4" xfId="26462" xr:uid="{00000000-0005-0000-0000-0000F7360000}"/>
    <cellStyle name="Input 2 10 2 2 5" xfId="18487" xr:uid="{00000000-0005-0000-0000-0000F8360000}"/>
    <cellStyle name="Input 2 10 2 2 6" xfId="39236" xr:uid="{00000000-0005-0000-0000-0000F9360000}"/>
    <cellStyle name="Input 2 10 2 3" xfId="4647" xr:uid="{00000000-0005-0000-0000-0000FA360000}"/>
    <cellStyle name="Input 2 10 2 3 2" xfId="26465" xr:uid="{00000000-0005-0000-0000-0000FB360000}"/>
    <cellStyle name="Input 2 10 2 3 3" xfId="18490" xr:uid="{00000000-0005-0000-0000-0000FC360000}"/>
    <cellStyle name="Input 2 10 2 3 4" xfId="39239" xr:uid="{00000000-0005-0000-0000-0000FD360000}"/>
    <cellStyle name="Input 2 10 2 4" xfId="4648" xr:uid="{00000000-0005-0000-0000-0000FE360000}"/>
    <cellStyle name="Input 2 10 2 4 2" xfId="26466" xr:uid="{00000000-0005-0000-0000-0000FF360000}"/>
    <cellStyle name="Input 2 10 2 4 3" xfId="18491" xr:uid="{00000000-0005-0000-0000-000000370000}"/>
    <cellStyle name="Input 2 10 2 4 4" xfId="39240" xr:uid="{00000000-0005-0000-0000-000001370000}"/>
    <cellStyle name="Input 2 10 2 5" xfId="26461" xr:uid="{00000000-0005-0000-0000-000002370000}"/>
    <cellStyle name="Input 2 10 2 6" xfId="18486" xr:uid="{00000000-0005-0000-0000-000003370000}"/>
    <cellStyle name="Input 2 10 2 7" xfId="39235" xr:uid="{00000000-0005-0000-0000-000004370000}"/>
    <cellStyle name="Input 2 10 3" xfId="4649" xr:uid="{00000000-0005-0000-0000-000005370000}"/>
    <cellStyle name="Input 2 10 3 2" xfId="4650" xr:uid="{00000000-0005-0000-0000-000006370000}"/>
    <cellStyle name="Input 2 10 3 2 2" xfId="4651" xr:uid="{00000000-0005-0000-0000-000007370000}"/>
    <cellStyle name="Input 2 10 3 2 2 2" xfId="26469" xr:uid="{00000000-0005-0000-0000-000008370000}"/>
    <cellStyle name="Input 2 10 3 2 2 3" xfId="18494" xr:uid="{00000000-0005-0000-0000-000009370000}"/>
    <cellStyle name="Input 2 10 3 2 2 4" xfId="39243" xr:uid="{00000000-0005-0000-0000-00000A370000}"/>
    <cellStyle name="Input 2 10 3 2 3" xfId="4652" xr:uid="{00000000-0005-0000-0000-00000B370000}"/>
    <cellStyle name="Input 2 10 3 2 3 2" xfId="26470" xr:uid="{00000000-0005-0000-0000-00000C370000}"/>
    <cellStyle name="Input 2 10 3 2 3 3" xfId="18495" xr:uid="{00000000-0005-0000-0000-00000D370000}"/>
    <cellStyle name="Input 2 10 3 2 3 4" xfId="39244" xr:uid="{00000000-0005-0000-0000-00000E370000}"/>
    <cellStyle name="Input 2 10 3 2 4" xfId="26468" xr:uid="{00000000-0005-0000-0000-00000F370000}"/>
    <cellStyle name="Input 2 10 3 2 5" xfId="18493" xr:uid="{00000000-0005-0000-0000-000010370000}"/>
    <cellStyle name="Input 2 10 3 2 6" xfId="39242" xr:uid="{00000000-0005-0000-0000-000011370000}"/>
    <cellStyle name="Input 2 10 3 3" xfId="4653" xr:uid="{00000000-0005-0000-0000-000012370000}"/>
    <cellStyle name="Input 2 10 3 3 2" xfId="26471" xr:uid="{00000000-0005-0000-0000-000013370000}"/>
    <cellStyle name="Input 2 10 3 3 3" xfId="18496" xr:uid="{00000000-0005-0000-0000-000014370000}"/>
    <cellStyle name="Input 2 10 3 3 4" xfId="39245" xr:uid="{00000000-0005-0000-0000-000015370000}"/>
    <cellStyle name="Input 2 10 3 4" xfId="4654" xr:uid="{00000000-0005-0000-0000-000016370000}"/>
    <cellStyle name="Input 2 10 3 4 2" xfId="26472" xr:uid="{00000000-0005-0000-0000-000017370000}"/>
    <cellStyle name="Input 2 10 3 4 3" xfId="18497" xr:uid="{00000000-0005-0000-0000-000018370000}"/>
    <cellStyle name="Input 2 10 3 4 4" xfId="39246" xr:uid="{00000000-0005-0000-0000-000019370000}"/>
    <cellStyle name="Input 2 10 3 5" xfId="26467" xr:uid="{00000000-0005-0000-0000-00001A370000}"/>
    <cellStyle name="Input 2 10 3 6" xfId="18492" xr:uid="{00000000-0005-0000-0000-00001B370000}"/>
    <cellStyle name="Input 2 10 3 7" xfId="39241" xr:uid="{00000000-0005-0000-0000-00001C370000}"/>
    <cellStyle name="Input 2 10 4" xfId="4655" xr:uid="{00000000-0005-0000-0000-00001D370000}"/>
    <cellStyle name="Input 2 10 4 2" xfId="26473" xr:uid="{00000000-0005-0000-0000-00001E370000}"/>
    <cellStyle name="Input 2 10 4 3" xfId="18498" xr:uid="{00000000-0005-0000-0000-00001F370000}"/>
    <cellStyle name="Input 2 10 4 4" xfId="39247" xr:uid="{00000000-0005-0000-0000-000020370000}"/>
    <cellStyle name="Input 2 10 5" xfId="4656" xr:uid="{00000000-0005-0000-0000-000021370000}"/>
    <cellStyle name="Input 2 10 5 2" xfId="26474" xr:uid="{00000000-0005-0000-0000-000022370000}"/>
    <cellStyle name="Input 2 10 5 3" xfId="18499" xr:uid="{00000000-0005-0000-0000-000023370000}"/>
    <cellStyle name="Input 2 10 5 4" xfId="39248" xr:uid="{00000000-0005-0000-0000-000024370000}"/>
    <cellStyle name="Input 2 10 6" xfId="4657" xr:uid="{00000000-0005-0000-0000-000025370000}"/>
    <cellStyle name="Input 2 10 6 2" xfId="26475" xr:uid="{00000000-0005-0000-0000-000026370000}"/>
    <cellStyle name="Input 2 10 6 3" xfId="18500" xr:uid="{00000000-0005-0000-0000-000027370000}"/>
    <cellStyle name="Input 2 10 6 4" xfId="39249" xr:uid="{00000000-0005-0000-0000-000028370000}"/>
    <cellStyle name="Input 2 10 7" xfId="4658" xr:uid="{00000000-0005-0000-0000-000029370000}"/>
    <cellStyle name="Input 2 10 7 2" xfId="26476" xr:uid="{00000000-0005-0000-0000-00002A370000}"/>
    <cellStyle name="Input 2 10 7 3" xfId="18501" xr:uid="{00000000-0005-0000-0000-00002B370000}"/>
    <cellStyle name="Input 2 10 7 4" xfId="39250" xr:uid="{00000000-0005-0000-0000-00002C370000}"/>
    <cellStyle name="Input 2 10 8" xfId="4659" xr:uid="{00000000-0005-0000-0000-00002D370000}"/>
    <cellStyle name="Input 2 10 8 2" xfId="26477" xr:uid="{00000000-0005-0000-0000-00002E370000}"/>
    <cellStyle name="Input 2 10 8 3" xfId="18502" xr:uid="{00000000-0005-0000-0000-00002F370000}"/>
    <cellStyle name="Input 2 10 8 4" xfId="39251" xr:uid="{00000000-0005-0000-0000-000030370000}"/>
    <cellStyle name="Input 2 10 9" xfId="26460" xr:uid="{00000000-0005-0000-0000-000031370000}"/>
    <cellStyle name="Input 2 11" xfId="4660" xr:uid="{00000000-0005-0000-0000-000032370000}"/>
    <cellStyle name="Input 2 11 10" xfId="18503" xr:uid="{00000000-0005-0000-0000-000033370000}"/>
    <cellStyle name="Input 2 11 11" xfId="39252" xr:uid="{00000000-0005-0000-0000-000034370000}"/>
    <cellStyle name="Input 2 11 2" xfId="4661" xr:uid="{00000000-0005-0000-0000-000035370000}"/>
    <cellStyle name="Input 2 11 2 2" xfId="4662" xr:uid="{00000000-0005-0000-0000-000036370000}"/>
    <cellStyle name="Input 2 11 2 2 2" xfId="4663" xr:uid="{00000000-0005-0000-0000-000037370000}"/>
    <cellStyle name="Input 2 11 2 2 2 2" xfId="26481" xr:uid="{00000000-0005-0000-0000-000038370000}"/>
    <cellStyle name="Input 2 11 2 2 2 3" xfId="18506" xr:uid="{00000000-0005-0000-0000-000039370000}"/>
    <cellStyle name="Input 2 11 2 2 2 4" xfId="39255" xr:uid="{00000000-0005-0000-0000-00003A370000}"/>
    <cellStyle name="Input 2 11 2 2 3" xfId="4664" xr:uid="{00000000-0005-0000-0000-00003B370000}"/>
    <cellStyle name="Input 2 11 2 2 3 2" xfId="26482" xr:uid="{00000000-0005-0000-0000-00003C370000}"/>
    <cellStyle name="Input 2 11 2 2 3 3" xfId="18507" xr:uid="{00000000-0005-0000-0000-00003D370000}"/>
    <cellStyle name="Input 2 11 2 2 3 4" xfId="39256" xr:uid="{00000000-0005-0000-0000-00003E370000}"/>
    <cellStyle name="Input 2 11 2 2 4" xfId="26480" xr:uid="{00000000-0005-0000-0000-00003F370000}"/>
    <cellStyle name="Input 2 11 2 2 5" xfId="18505" xr:uid="{00000000-0005-0000-0000-000040370000}"/>
    <cellStyle name="Input 2 11 2 2 6" xfId="39254" xr:uid="{00000000-0005-0000-0000-000041370000}"/>
    <cellStyle name="Input 2 11 2 3" xfId="4665" xr:uid="{00000000-0005-0000-0000-000042370000}"/>
    <cellStyle name="Input 2 11 2 3 2" xfId="26483" xr:uid="{00000000-0005-0000-0000-000043370000}"/>
    <cellStyle name="Input 2 11 2 3 3" xfId="18508" xr:uid="{00000000-0005-0000-0000-000044370000}"/>
    <cellStyle name="Input 2 11 2 3 4" xfId="39257" xr:uid="{00000000-0005-0000-0000-000045370000}"/>
    <cellStyle name="Input 2 11 2 4" xfId="4666" xr:uid="{00000000-0005-0000-0000-000046370000}"/>
    <cellStyle name="Input 2 11 2 4 2" xfId="26484" xr:uid="{00000000-0005-0000-0000-000047370000}"/>
    <cellStyle name="Input 2 11 2 4 3" xfId="18509" xr:uid="{00000000-0005-0000-0000-000048370000}"/>
    <cellStyle name="Input 2 11 2 4 4" xfId="39258" xr:uid="{00000000-0005-0000-0000-000049370000}"/>
    <cellStyle name="Input 2 11 2 5" xfId="26479" xr:uid="{00000000-0005-0000-0000-00004A370000}"/>
    <cellStyle name="Input 2 11 2 6" xfId="18504" xr:uid="{00000000-0005-0000-0000-00004B370000}"/>
    <cellStyle name="Input 2 11 2 7" xfId="39253" xr:uid="{00000000-0005-0000-0000-00004C370000}"/>
    <cellStyle name="Input 2 11 3" xfId="4667" xr:uid="{00000000-0005-0000-0000-00004D370000}"/>
    <cellStyle name="Input 2 11 3 2" xfId="4668" xr:uid="{00000000-0005-0000-0000-00004E370000}"/>
    <cellStyle name="Input 2 11 3 2 2" xfId="4669" xr:uid="{00000000-0005-0000-0000-00004F370000}"/>
    <cellStyle name="Input 2 11 3 2 2 2" xfId="26487" xr:uid="{00000000-0005-0000-0000-000050370000}"/>
    <cellStyle name="Input 2 11 3 2 2 3" xfId="18512" xr:uid="{00000000-0005-0000-0000-000051370000}"/>
    <cellStyle name="Input 2 11 3 2 2 4" xfId="39261" xr:uid="{00000000-0005-0000-0000-000052370000}"/>
    <cellStyle name="Input 2 11 3 2 3" xfId="4670" xr:uid="{00000000-0005-0000-0000-000053370000}"/>
    <cellStyle name="Input 2 11 3 2 3 2" xfId="26488" xr:uid="{00000000-0005-0000-0000-000054370000}"/>
    <cellStyle name="Input 2 11 3 2 3 3" xfId="18513" xr:uid="{00000000-0005-0000-0000-000055370000}"/>
    <cellStyle name="Input 2 11 3 2 3 4" xfId="39262" xr:uid="{00000000-0005-0000-0000-000056370000}"/>
    <cellStyle name="Input 2 11 3 2 4" xfId="26486" xr:uid="{00000000-0005-0000-0000-000057370000}"/>
    <cellStyle name="Input 2 11 3 2 5" xfId="18511" xr:uid="{00000000-0005-0000-0000-000058370000}"/>
    <cellStyle name="Input 2 11 3 2 6" xfId="39260" xr:uid="{00000000-0005-0000-0000-000059370000}"/>
    <cellStyle name="Input 2 11 3 3" xfId="4671" xr:uid="{00000000-0005-0000-0000-00005A370000}"/>
    <cellStyle name="Input 2 11 3 3 2" xfId="26489" xr:uid="{00000000-0005-0000-0000-00005B370000}"/>
    <cellStyle name="Input 2 11 3 3 3" xfId="18514" xr:uid="{00000000-0005-0000-0000-00005C370000}"/>
    <cellStyle name="Input 2 11 3 3 4" xfId="39263" xr:uid="{00000000-0005-0000-0000-00005D370000}"/>
    <cellStyle name="Input 2 11 3 4" xfId="4672" xr:uid="{00000000-0005-0000-0000-00005E370000}"/>
    <cellStyle name="Input 2 11 3 4 2" xfId="26490" xr:uid="{00000000-0005-0000-0000-00005F370000}"/>
    <cellStyle name="Input 2 11 3 4 3" xfId="18515" xr:uid="{00000000-0005-0000-0000-000060370000}"/>
    <cellStyle name="Input 2 11 3 4 4" xfId="39264" xr:uid="{00000000-0005-0000-0000-000061370000}"/>
    <cellStyle name="Input 2 11 3 5" xfId="26485" xr:uid="{00000000-0005-0000-0000-000062370000}"/>
    <cellStyle name="Input 2 11 3 6" xfId="18510" xr:uid="{00000000-0005-0000-0000-000063370000}"/>
    <cellStyle name="Input 2 11 3 7" xfId="39259" xr:uid="{00000000-0005-0000-0000-000064370000}"/>
    <cellStyle name="Input 2 11 4" xfId="4673" xr:uid="{00000000-0005-0000-0000-000065370000}"/>
    <cellStyle name="Input 2 11 4 2" xfId="26491" xr:uid="{00000000-0005-0000-0000-000066370000}"/>
    <cellStyle name="Input 2 11 4 3" xfId="18516" xr:uid="{00000000-0005-0000-0000-000067370000}"/>
    <cellStyle name="Input 2 11 4 4" xfId="39265" xr:uid="{00000000-0005-0000-0000-000068370000}"/>
    <cellStyle name="Input 2 11 5" xfId="4674" xr:uid="{00000000-0005-0000-0000-000069370000}"/>
    <cellStyle name="Input 2 11 5 2" xfId="26492" xr:uid="{00000000-0005-0000-0000-00006A370000}"/>
    <cellStyle name="Input 2 11 5 3" xfId="18517" xr:uid="{00000000-0005-0000-0000-00006B370000}"/>
    <cellStyle name="Input 2 11 5 4" xfId="39266" xr:uid="{00000000-0005-0000-0000-00006C370000}"/>
    <cellStyle name="Input 2 11 6" xfId="4675" xr:uid="{00000000-0005-0000-0000-00006D370000}"/>
    <cellStyle name="Input 2 11 6 2" xfId="26493" xr:uid="{00000000-0005-0000-0000-00006E370000}"/>
    <cellStyle name="Input 2 11 6 3" xfId="18518" xr:uid="{00000000-0005-0000-0000-00006F370000}"/>
    <cellStyle name="Input 2 11 6 4" xfId="39267" xr:uid="{00000000-0005-0000-0000-000070370000}"/>
    <cellStyle name="Input 2 11 7" xfId="4676" xr:uid="{00000000-0005-0000-0000-000071370000}"/>
    <cellStyle name="Input 2 11 7 2" xfId="26494" xr:uid="{00000000-0005-0000-0000-000072370000}"/>
    <cellStyle name="Input 2 11 7 3" xfId="18519" xr:uid="{00000000-0005-0000-0000-000073370000}"/>
    <cellStyle name="Input 2 11 7 4" xfId="39268" xr:uid="{00000000-0005-0000-0000-000074370000}"/>
    <cellStyle name="Input 2 11 8" xfId="4677" xr:uid="{00000000-0005-0000-0000-000075370000}"/>
    <cellStyle name="Input 2 11 8 2" xfId="26495" xr:uid="{00000000-0005-0000-0000-000076370000}"/>
    <cellStyle name="Input 2 11 8 3" xfId="18520" xr:uid="{00000000-0005-0000-0000-000077370000}"/>
    <cellStyle name="Input 2 11 8 4" xfId="39269" xr:uid="{00000000-0005-0000-0000-000078370000}"/>
    <cellStyle name="Input 2 11 9" xfId="26478" xr:uid="{00000000-0005-0000-0000-000079370000}"/>
    <cellStyle name="Input 2 12" xfId="4678" xr:uid="{00000000-0005-0000-0000-00007A370000}"/>
    <cellStyle name="Input 2 12 10" xfId="18521" xr:uid="{00000000-0005-0000-0000-00007B370000}"/>
    <cellStyle name="Input 2 12 11" xfId="39270" xr:uid="{00000000-0005-0000-0000-00007C370000}"/>
    <cellStyle name="Input 2 12 2" xfId="4679" xr:uid="{00000000-0005-0000-0000-00007D370000}"/>
    <cellStyle name="Input 2 12 2 2" xfId="4680" xr:uid="{00000000-0005-0000-0000-00007E370000}"/>
    <cellStyle name="Input 2 12 2 2 2" xfId="4681" xr:uid="{00000000-0005-0000-0000-00007F370000}"/>
    <cellStyle name="Input 2 12 2 2 2 2" xfId="26499" xr:uid="{00000000-0005-0000-0000-000080370000}"/>
    <cellStyle name="Input 2 12 2 2 2 3" xfId="18524" xr:uid="{00000000-0005-0000-0000-000081370000}"/>
    <cellStyle name="Input 2 12 2 2 2 4" xfId="39273" xr:uid="{00000000-0005-0000-0000-000082370000}"/>
    <cellStyle name="Input 2 12 2 2 3" xfId="4682" xr:uid="{00000000-0005-0000-0000-000083370000}"/>
    <cellStyle name="Input 2 12 2 2 3 2" xfId="26500" xr:uid="{00000000-0005-0000-0000-000084370000}"/>
    <cellStyle name="Input 2 12 2 2 3 3" xfId="18525" xr:uid="{00000000-0005-0000-0000-000085370000}"/>
    <cellStyle name="Input 2 12 2 2 3 4" xfId="39274" xr:uid="{00000000-0005-0000-0000-000086370000}"/>
    <cellStyle name="Input 2 12 2 2 4" xfId="26498" xr:uid="{00000000-0005-0000-0000-000087370000}"/>
    <cellStyle name="Input 2 12 2 2 5" xfId="18523" xr:uid="{00000000-0005-0000-0000-000088370000}"/>
    <cellStyle name="Input 2 12 2 2 6" xfId="39272" xr:uid="{00000000-0005-0000-0000-000089370000}"/>
    <cellStyle name="Input 2 12 2 3" xfId="4683" xr:uid="{00000000-0005-0000-0000-00008A370000}"/>
    <cellStyle name="Input 2 12 2 3 2" xfId="26501" xr:uid="{00000000-0005-0000-0000-00008B370000}"/>
    <cellStyle name="Input 2 12 2 3 3" xfId="18526" xr:uid="{00000000-0005-0000-0000-00008C370000}"/>
    <cellStyle name="Input 2 12 2 3 4" xfId="39275" xr:uid="{00000000-0005-0000-0000-00008D370000}"/>
    <cellStyle name="Input 2 12 2 4" xfId="4684" xr:uid="{00000000-0005-0000-0000-00008E370000}"/>
    <cellStyle name="Input 2 12 2 4 2" xfId="26502" xr:uid="{00000000-0005-0000-0000-00008F370000}"/>
    <cellStyle name="Input 2 12 2 4 3" xfId="18527" xr:uid="{00000000-0005-0000-0000-000090370000}"/>
    <cellStyle name="Input 2 12 2 4 4" xfId="39276" xr:uid="{00000000-0005-0000-0000-000091370000}"/>
    <cellStyle name="Input 2 12 2 5" xfId="26497" xr:uid="{00000000-0005-0000-0000-000092370000}"/>
    <cellStyle name="Input 2 12 2 6" xfId="18522" xr:uid="{00000000-0005-0000-0000-000093370000}"/>
    <cellStyle name="Input 2 12 2 7" xfId="39271" xr:uid="{00000000-0005-0000-0000-000094370000}"/>
    <cellStyle name="Input 2 12 3" xfId="4685" xr:uid="{00000000-0005-0000-0000-000095370000}"/>
    <cellStyle name="Input 2 12 3 2" xfId="4686" xr:uid="{00000000-0005-0000-0000-000096370000}"/>
    <cellStyle name="Input 2 12 3 2 2" xfId="4687" xr:uid="{00000000-0005-0000-0000-000097370000}"/>
    <cellStyle name="Input 2 12 3 2 2 2" xfId="26505" xr:uid="{00000000-0005-0000-0000-000098370000}"/>
    <cellStyle name="Input 2 12 3 2 2 3" xfId="18530" xr:uid="{00000000-0005-0000-0000-000099370000}"/>
    <cellStyle name="Input 2 12 3 2 2 4" xfId="39279" xr:uid="{00000000-0005-0000-0000-00009A370000}"/>
    <cellStyle name="Input 2 12 3 2 3" xfId="4688" xr:uid="{00000000-0005-0000-0000-00009B370000}"/>
    <cellStyle name="Input 2 12 3 2 3 2" xfId="26506" xr:uid="{00000000-0005-0000-0000-00009C370000}"/>
    <cellStyle name="Input 2 12 3 2 3 3" xfId="18531" xr:uid="{00000000-0005-0000-0000-00009D370000}"/>
    <cellStyle name="Input 2 12 3 2 3 4" xfId="39280" xr:uid="{00000000-0005-0000-0000-00009E370000}"/>
    <cellStyle name="Input 2 12 3 2 4" xfId="26504" xr:uid="{00000000-0005-0000-0000-00009F370000}"/>
    <cellStyle name="Input 2 12 3 2 5" xfId="18529" xr:uid="{00000000-0005-0000-0000-0000A0370000}"/>
    <cellStyle name="Input 2 12 3 2 6" xfId="39278" xr:uid="{00000000-0005-0000-0000-0000A1370000}"/>
    <cellStyle name="Input 2 12 3 3" xfId="4689" xr:uid="{00000000-0005-0000-0000-0000A2370000}"/>
    <cellStyle name="Input 2 12 3 3 2" xfId="26507" xr:uid="{00000000-0005-0000-0000-0000A3370000}"/>
    <cellStyle name="Input 2 12 3 3 3" xfId="18532" xr:uid="{00000000-0005-0000-0000-0000A4370000}"/>
    <cellStyle name="Input 2 12 3 3 4" xfId="39281" xr:uid="{00000000-0005-0000-0000-0000A5370000}"/>
    <cellStyle name="Input 2 12 3 4" xfId="4690" xr:uid="{00000000-0005-0000-0000-0000A6370000}"/>
    <cellStyle name="Input 2 12 3 4 2" xfId="26508" xr:uid="{00000000-0005-0000-0000-0000A7370000}"/>
    <cellStyle name="Input 2 12 3 4 3" xfId="18533" xr:uid="{00000000-0005-0000-0000-0000A8370000}"/>
    <cellStyle name="Input 2 12 3 4 4" xfId="39282" xr:uid="{00000000-0005-0000-0000-0000A9370000}"/>
    <cellStyle name="Input 2 12 3 5" xfId="26503" xr:uid="{00000000-0005-0000-0000-0000AA370000}"/>
    <cellStyle name="Input 2 12 3 6" xfId="18528" xr:uid="{00000000-0005-0000-0000-0000AB370000}"/>
    <cellStyle name="Input 2 12 3 7" xfId="39277" xr:uid="{00000000-0005-0000-0000-0000AC370000}"/>
    <cellStyle name="Input 2 12 4" xfId="4691" xr:uid="{00000000-0005-0000-0000-0000AD370000}"/>
    <cellStyle name="Input 2 12 4 2" xfId="26509" xr:uid="{00000000-0005-0000-0000-0000AE370000}"/>
    <cellStyle name="Input 2 12 4 3" xfId="18534" xr:uid="{00000000-0005-0000-0000-0000AF370000}"/>
    <cellStyle name="Input 2 12 4 4" xfId="39283" xr:uid="{00000000-0005-0000-0000-0000B0370000}"/>
    <cellStyle name="Input 2 12 5" xfId="4692" xr:uid="{00000000-0005-0000-0000-0000B1370000}"/>
    <cellStyle name="Input 2 12 5 2" xfId="26510" xr:uid="{00000000-0005-0000-0000-0000B2370000}"/>
    <cellStyle name="Input 2 12 5 3" xfId="18535" xr:uid="{00000000-0005-0000-0000-0000B3370000}"/>
    <cellStyle name="Input 2 12 5 4" xfId="39284" xr:uid="{00000000-0005-0000-0000-0000B4370000}"/>
    <cellStyle name="Input 2 12 6" xfId="4693" xr:uid="{00000000-0005-0000-0000-0000B5370000}"/>
    <cellStyle name="Input 2 12 6 2" xfId="26511" xr:uid="{00000000-0005-0000-0000-0000B6370000}"/>
    <cellStyle name="Input 2 12 6 3" xfId="18536" xr:uid="{00000000-0005-0000-0000-0000B7370000}"/>
    <cellStyle name="Input 2 12 6 4" xfId="39285" xr:uid="{00000000-0005-0000-0000-0000B8370000}"/>
    <cellStyle name="Input 2 12 7" xfId="4694" xr:uid="{00000000-0005-0000-0000-0000B9370000}"/>
    <cellStyle name="Input 2 12 7 2" xfId="26512" xr:uid="{00000000-0005-0000-0000-0000BA370000}"/>
    <cellStyle name="Input 2 12 7 3" xfId="18537" xr:uid="{00000000-0005-0000-0000-0000BB370000}"/>
    <cellStyle name="Input 2 12 7 4" xfId="39286" xr:uid="{00000000-0005-0000-0000-0000BC370000}"/>
    <cellStyle name="Input 2 12 8" xfId="4695" xr:uid="{00000000-0005-0000-0000-0000BD370000}"/>
    <cellStyle name="Input 2 12 8 2" xfId="26513" xr:uid="{00000000-0005-0000-0000-0000BE370000}"/>
    <cellStyle name="Input 2 12 8 3" xfId="18538" xr:uid="{00000000-0005-0000-0000-0000BF370000}"/>
    <cellStyle name="Input 2 12 8 4" xfId="39287" xr:uid="{00000000-0005-0000-0000-0000C0370000}"/>
    <cellStyle name="Input 2 12 9" xfId="26496" xr:uid="{00000000-0005-0000-0000-0000C1370000}"/>
    <cellStyle name="Input 2 13" xfId="4696" xr:uid="{00000000-0005-0000-0000-0000C2370000}"/>
    <cellStyle name="Input 2 13 10" xfId="18539" xr:uid="{00000000-0005-0000-0000-0000C3370000}"/>
    <cellStyle name="Input 2 13 11" xfId="39288" xr:uid="{00000000-0005-0000-0000-0000C4370000}"/>
    <cellStyle name="Input 2 13 2" xfId="4697" xr:uid="{00000000-0005-0000-0000-0000C5370000}"/>
    <cellStyle name="Input 2 13 2 2" xfId="4698" xr:uid="{00000000-0005-0000-0000-0000C6370000}"/>
    <cellStyle name="Input 2 13 2 2 2" xfId="4699" xr:uid="{00000000-0005-0000-0000-0000C7370000}"/>
    <cellStyle name="Input 2 13 2 2 2 2" xfId="26517" xr:uid="{00000000-0005-0000-0000-0000C8370000}"/>
    <cellStyle name="Input 2 13 2 2 2 3" xfId="18542" xr:uid="{00000000-0005-0000-0000-0000C9370000}"/>
    <cellStyle name="Input 2 13 2 2 2 4" xfId="39291" xr:uid="{00000000-0005-0000-0000-0000CA370000}"/>
    <cellStyle name="Input 2 13 2 2 3" xfId="4700" xr:uid="{00000000-0005-0000-0000-0000CB370000}"/>
    <cellStyle name="Input 2 13 2 2 3 2" xfId="26518" xr:uid="{00000000-0005-0000-0000-0000CC370000}"/>
    <cellStyle name="Input 2 13 2 2 3 3" xfId="18543" xr:uid="{00000000-0005-0000-0000-0000CD370000}"/>
    <cellStyle name="Input 2 13 2 2 3 4" xfId="39292" xr:uid="{00000000-0005-0000-0000-0000CE370000}"/>
    <cellStyle name="Input 2 13 2 2 4" xfId="26516" xr:uid="{00000000-0005-0000-0000-0000CF370000}"/>
    <cellStyle name="Input 2 13 2 2 5" xfId="18541" xr:uid="{00000000-0005-0000-0000-0000D0370000}"/>
    <cellStyle name="Input 2 13 2 2 6" xfId="39290" xr:uid="{00000000-0005-0000-0000-0000D1370000}"/>
    <cellStyle name="Input 2 13 2 3" xfId="4701" xr:uid="{00000000-0005-0000-0000-0000D2370000}"/>
    <cellStyle name="Input 2 13 2 3 2" xfId="26519" xr:uid="{00000000-0005-0000-0000-0000D3370000}"/>
    <cellStyle name="Input 2 13 2 3 3" xfId="18544" xr:uid="{00000000-0005-0000-0000-0000D4370000}"/>
    <cellStyle name="Input 2 13 2 3 4" xfId="39293" xr:uid="{00000000-0005-0000-0000-0000D5370000}"/>
    <cellStyle name="Input 2 13 2 4" xfId="4702" xr:uid="{00000000-0005-0000-0000-0000D6370000}"/>
    <cellStyle name="Input 2 13 2 4 2" xfId="26520" xr:uid="{00000000-0005-0000-0000-0000D7370000}"/>
    <cellStyle name="Input 2 13 2 4 3" xfId="18545" xr:uid="{00000000-0005-0000-0000-0000D8370000}"/>
    <cellStyle name="Input 2 13 2 4 4" xfId="39294" xr:uid="{00000000-0005-0000-0000-0000D9370000}"/>
    <cellStyle name="Input 2 13 2 5" xfId="26515" xr:uid="{00000000-0005-0000-0000-0000DA370000}"/>
    <cellStyle name="Input 2 13 2 6" xfId="18540" xr:uid="{00000000-0005-0000-0000-0000DB370000}"/>
    <cellStyle name="Input 2 13 2 7" xfId="39289" xr:uid="{00000000-0005-0000-0000-0000DC370000}"/>
    <cellStyle name="Input 2 13 3" xfId="4703" xr:uid="{00000000-0005-0000-0000-0000DD370000}"/>
    <cellStyle name="Input 2 13 3 2" xfId="4704" xr:uid="{00000000-0005-0000-0000-0000DE370000}"/>
    <cellStyle name="Input 2 13 3 2 2" xfId="4705" xr:uid="{00000000-0005-0000-0000-0000DF370000}"/>
    <cellStyle name="Input 2 13 3 2 2 2" xfId="26523" xr:uid="{00000000-0005-0000-0000-0000E0370000}"/>
    <cellStyle name="Input 2 13 3 2 2 3" xfId="18548" xr:uid="{00000000-0005-0000-0000-0000E1370000}"/>
    <cellStyle name="Input 2 13 3 2 2 4" xfId="39297" xr:uid="{00000000-0005-0000-0000-0000E2370000}"/>
    <cellStyle name="Input 2 13 3 2 3" xfId="4706" xr:uid="{00000000-0005-0000-0000-0000E3370000}"/>
    <cellStyle name="Input 2 13 3 2 3 2" xfId="26524" xr:uid="{00000000-0005-0000-0000-0000E4370000}"/>
    <cellStyle name="Input 2 13 3 2 3 3" xfId="18549" xr:uid="{00000000-0005-0000-0000-0000E5370000}"/>
    <cellStyle name="Input 2 13 3 2 3 4" xfId="39298" xr:uid="{00000000-0005-0000-0000-0000E6370000}"/>
    <cellStyle name="Input 2 13 3 2 4" xfId="26522" xr:uid="{00000000-0005-0000-0000-0000E7370000}"/>
    <cellStyle name="Input 2 13 3 2 5" xfId="18547" xr:uid="{00000000-0005-0000-0000-0000E8370000}"/>
    <cellStyle name="Input 2 13 3 2 6" xfId="39296" xr:uid="{00000000-0005-0000-0000-0000E9370000}"/>
    <cellStyle name="Input 2 13 3 3" xfId="4707" xr:uid="{00000000-0005-0000-0000-0000EA370000}"/>
    <cellStyle name="Input 2 13 3 3 2" xfId="26525" xr:uid="{00000000-0005-0000-0000-0000EB370000}"/>
    <cellStyle name="Input 2 13 3 3 3" xfId="18550" xr:uid="{00000000-0005-0000-0000-0000EC370000}"/>
    <cellStyle name="Input 2 13 3 3 4" xfId="39299" xr:uid="{00000000-0005-0000-0000-0000ED370000}"/>
    <cellStyle name="Input 2 13 3 4" xfId="4708" xr:uid="{00000000-0005-0000-0000-0000EE370000}"/>
    <cellStyle name="Input 2 13 3 4 2" xfId="26526" xr:uid="{00000000-0005-0000-0000-0000EF370000}"/>
    <cellStyle name="Input 2 13 3 4 3" xfId="18551" xr:uid="{00000000-0005-0000-0000-0000F0370000}"/>
    <cellStyle name="Input 2 13 3 4 4" xfId="39300" xr:uid="{00000000-0005-0000-0000-0000F1370000}"/>
    <cellStyle name="Input 2 13 3 5" xfId="26521" xr:uid="{00000000-0005-0000-0000-0000F2370000}"/>
    <cellStyle name="Input 2 13 3 6" xfId="18546" xr:uid="{00000000-0005-0000-0000-0000F3370000}"/>
    <cellStyle name="Input 2 13 3 7" xfId="39295" xr:uid="{00000000-0005-0000-0000-0000F4370000}"/>
    <cellStyle name="Input 2 13 4" xfId="4709" xr:uid="{00000000-0005-0000-0000-0000F5370000}"/>
    <cellStyle name="Input 2 13 4 2" xfId="26527" xr:uid="{00000000-0005-0000-0000-0000F6370000}"/>
    <cellStyle name="Input 2 13 4 3" xfId="18552" xr:uid="{00000000-0005-0000-0000-0000F7370000}"/>
    <cellStyle name="Input 2 13 4 4" xfId="39301" xr:uid="{00000000-0005-0000-0000-0000F8370000}"/>
    <cellStyle name="Input 2 13 5" xfId="4710" xr:uid="{00000000-0005-0000-0000-0000F9370000}"/>
    <cellStyle name="Input 2 13 5 2" xfId="26528" xr:uid="{00000000-0005-0000-0000-0000FA370000}"/>
    <cellStyle name="Input 2 13 5 3" xfId="18553" xr:uid="{00000000-0005-0000-0000-0000FB370000}"/>
    <cellStyle name="Input 2 13 5 4" xfId="39302" xr:uid="{00000000-0005-0000-0000-0000FC370000}"/>
    <cellStyle name="Input 2 13 6" xfId="4711" xr:uid="{00000000-0005-0000-0000-0000FD370000}"/>
    <cellStyle name="Input 2 13 6 2" xfId="26529" xr:uid="{00000000-0005-0000-0000-0000FE370000}"/>
    <cellStyle name="Input 2 13 6 3" xfId="18554" xr:uid="{00000000-0005-0000-0000-0000FF370000}"/>
    <cellStyle name="Input 2 13 6 4" xfId="39303" xr:uid="{00000000-0005-0000-0000-000000380000}"/>
    <cellStyle name="Input 2 13 7" xfId="4712" xr:uid="{00000000-0005-0000-0000-000001380000}"/>
    <cellStyle name="Input 2 13 7 2" xfId="26530" xr:uid="{00000000-0005-0000-0000-000002380000}"/>
    <cellStyle name="Input 2 13 7 3" xfId="18555" xr:uid="{00000000-0005-0000-0000-000003380000}"/>
    <cellStyle name="Input 2 13 7 4" xfId="39304" xr:uid="{00000000-0005-0000-0000-000004380000}"/>
    <cellStyle name="Input 2 13 8" xfId="4713" xr:uid="{00000000-0005-0000-0000-000005380000}"/>
    <cellStyle name="Input 2 13 8 2" xfId="26531" xr:uid="{00000000-0005-0000-0000-000006380000}"/>
    <cellStyle name="Input 2 13 8 3" xfId="18556" xr:uid="{00000000-0005-0000-0000-000007380000}"/>
    <cellStyle name="Input 2 13 8 4" xfId="39305" xr:uid="{00000000-0005-0000-0000-000008380000}"/>
    <cellStyle name="Input 2 13 9" xfId="26514" xr:uid="{00000000-0005-0000-0000-000009380000}"/>
    <cellStyle name="Input 2 14" xfId="4714" xr:uid="{00000000-0005-0000-0000-00000A380000}"/>
    <cellStyle name="Input 2 14 10" xfId="18557" xr:uid="{00000000-0005-0000-0000-00000B380000}"/>
    <cellStyle name="Input 2 14 11" xfId="39306" xr:uid="{00000000-0005-0000-0000-00000C380000}"/>
    <cellStyle name="Input 2 14 2" xfId="4715" xr:uid="{00000000-0005-0000-0000-00000D380000}"/>
    <cellStyle name="Input 2 14 2 2" xfId="4716" xr:uid="{00000000-0005-0000-0000-00000E380000}"/>
    <cellStyle name="Input 2 14 2 2 2" xfId="4717" xr:uid="{00000000-0005-0000-0000-00000F380000}"/>
    <cellStyle name="Input 2 14 2 2 2 2" xfId="26535" xr:uid="{00000000-0005-0000-0000-000010380000}"/>
    <cellStyle name="Input 2 14 2 2 2 3" xfId="18560" xr:uid="{00000000-0005-0000-0000-000011380000}"/>
    <cellStyle name="Input 2 14 2 2 2 4" xfId="39309" xr:uid="{00000000-0005-0000-0000-000012380000}"/>
    <cellStyle name="Input 2 14 2 2 3" xfId="4718" xr:uid="{00000000-0005-0000-0000-000013380000}"/>
    <cellStyle name="Input 2 14 2 2 3 2" xfId="26536" xr:uid="{00000000-0005-0000-0000-000014380000}"/>
    <cellStyle name="Input 2 14 2 2 3 3" xfId="18561" xr:uid="{00000000-0005-0000-0000-000015380000}"/>
    <cellStyle name="Input 2 14 2 2 3 4" xfId="39310" xr:uid="{00000000-0005-0000-0000-000016380000}"/>
    <cellStyle name="Input 2 14 2 2 4" xfId="26534" xr:uid="{00000000-0005-0000-0000-000017380000}"/>
    <cellStyle name="Input 2 14 2 2 5" xfId="18559" xr:uid="{00000000-0005-0000-0000-000018380000}"/>
    <cellStyle name="Input 2 14 2 2 6" xfId="39308" xr:uid="{00000000-0005-0000-0000-000019380000}"/>
    <cellStyle name="Input 2 14 2 3" xfId="4719" xr:uid="{00000000-0005-0000-0000-00001A380000}"/>
    <cellStyle name="Input 2 14 2 3 2" xfId="26537" xr:uid="{00000000-0005-0000-0000-00001B380000}"/>
    <cellStyle name="Input 2 14 2 3 3" xfId="18562" xr:uid="{00000000-0005-0000-0000-00001C380000}"/>
    <cellStyle name="Input 2 14 2 3 4" xfId="39311" xr:uid="{00000000-0005-0000-0000-00001D380000}"/>
    <cellStyle name="Input 2 14 2 4" xfId="4720" xr:uid="{00000000-0005-0000-0000-00001E380000}"/>
    <cellStyle name="Input 2 14 2 4 2" xfId="26538" xr:uid="{00000000-0005-0000-0000-00001F380000}"/>
    <cellStyle name="Input 2 14 2 4 3" xfId="18563" xr:uid="{00000000-0005-0000-0000-000020380000}"/>
    <cellStyle name="Input 2 14 2 4 4" xfId="39312" xr:uid="{00000000-0005-0000-0000-000021380000}"/>
    <cellStyle name="Input 2 14 2 5" xfId="26533" xr:uid="{00000000-0005-0000-0000-000022380000}"/>
    <cellStyle name="Input 2 14 2 6" xfId="18558" xr:uid="{00000000-0005-0000-0000-000023380000}"/>
    <cellStyle name="Input 2 14 2 7" xfId="39307" xr:uid="{00000000-0005-0000-0000-000024380000}"/>
    <cellStyle name="Input 2 14 3" xfId="4721" xr:uid="{00000000-0005-0000-0000-000025380000}"/>
    <cellStyle name="Input 2 14 3 2" xfId="4722" xr:uid="{00000000-0005-0000-0000-000026380000}"/>
    <cellStyle name="Input 2 14 3 2 2" xfId="4723" xr:uid="{00000000-0005-0000-0000-000027380000}"/>
    <cellStyle name="Input 2 14 3 2 2 2" xfId="26541" xr:uid="{00000000-0005-0000-0000-000028380000}"/>
    <cellStyle name="Input 2 14 3 2 2 3" xfId="18566" xr:uid="{00000000-0005-0000-0000-000029380000}"/>
    <cellStyle name="Input 2 14 3 2 2 4" xfId="39315" xr:uid="{00000000-0005-0000-0000-00002A380000}"/>
    <cellStyle name="Input 2 14 3 2 3" xfId="4724" xr:uid="{00000000-0005-0000-0000-00002B380000}"/>
    <cellStyle name="Input 2 14 3 2 3 2" xfId="26542" xr:uid="{00000000-0005-0000-0000-00002C380000}"/>
    <cellStyle name="Input 2 14 3 2 3 3" xfId="18567" xr:uid="{00000000-0005-0000-0000-00002D380000}"/>
    <cellStyle name="Input 2 14 3 2 3 4" xfId="39316" xr:uid="{00000000-0005-0000-0000-00002E380000}"/>
    <cellStyle name="Input 2 14 3 2 4" xfId="26540" xr:uid="{00000000-0005-0000-0000-00002F380000}"/>
    <cellStyle name="Input 2 14 3 2 5" xfId="18565" xr:uid="{00000000-0005-0000-0000-000030380000}"/>
    <cellStyle name="Input 2 14 3 2 6" xfId="39314" xr:uid="{00000000-0005-0000-0000-000031380000}"/>
    <cellStyle name="Input 2 14 3 3" xfId="4725" xr:uid="{00000000-0005-0000-0000-000032380000}"/>
    <cellStyle name="Input 2 14 3 3 2" xfId="26543" xr:uid="{00000000-0005-0000-0000-000033380000}"/>
    <cellStyle name="Input 2 14 3 3 3" xfId="18568" xr:uid="{00000000-0005-0000-0000-000034380000}"/>
    <cellStyle name="Input 2 14 3 3 4" xfId="39317" xr:uid="{00000000-0005-0000-0000-000035380000}"/>
    <cellStyle name="Input 2 14 3 4" xfId="4726" xr:uid="{00000000-0005-0000-0000-000036380000}"/>
    <cellStyle name="Input 2 14 3 4 2" xfId="26544" xr:uid="{00000000-0005-0000-0000-000037380000}"/>
    <cellStyle name="Input 2 14 3 4 3" xfId="18569" xr:uid="{00000000-0005-0000-0000-000038380000}"/>
    <cellStyle name="Input 2 14 3 4 4" xfId="39318" xr:uid="{00000000-0005-0000-0000-000039380000}"/>
    <cellStyle name="Input 2 14 3 5" xfId="26539" xr:uid="{00000000-0005-0000-0000-00003A380000}"/>
    <cellStyle name="Input 2 14 3 6" xfId="18564" xr:uid="{00000000-0005-0000-0000-00003B380000}"/>
    <cellStyle name="Input 2 14 3 7" xfId="39313" xr:uid="{00000000-0005-0000-0000-00003C380000}"/>
    <cellStyle name="Input 2 14 4" xfId="4727" xr:uid="{00000000-0005-0000-0000-00003D380000}"/>
    <cellStyle name="Input 2 14 4 2" xfId="26545" xr:uid="{00000000-0005-0000-0000-00003E380000}"/>
    <cellStyle name="Input 2 14 4 3" xfId="18570" xr:uid="{00000000-0005-0000-0000-00003F380000}"/>
    <cellStyle name="Input 2 14 4 4" xfId="39319" xr:uid="{00000000-0005-0000-0000-000040380000}"/>
    <cellStyle name="Input 2 14 5" xfId="4728" xr:uid="{00000000-0005-0000-0000-000041380000}"/>
    <cellStyle name="Input 2 14 5 2" xfId="26546" xr:uid="{00000000-0005-0000-0000-000042380000}"/>
    <cellStyle name="Input 2 14 5 3" xfId="18571" xr:uid="{00000000-0005-0000-0000-000043380000}"/>
    <cellStyle name="Input 2 14 5 4" xfId="39320" xr:uid="{00000000-0005-0000-0000-000044380000}"/>
    <cellStyle name="Input 2 14 6" xfId="4729" xr:uid="{00000000-0005-0000-0000-000045380000}"/>
    <cellStyle name="Input 2 14 6 2" xfId="26547" xr:uid="{00000000-0005-0000-0000-000046380000}"/>
    <cellStyle name="Input 2 14 6 3" xfId="18572" xr:uid="{00000000-0005-0000-0000-000047380000}"/>
    <cellStyle name="Input 2 14 6 4" xfId="39321" xr:uid="{00000000-0005-0000-0000-000048380000}"/>
    <cellStyle name="Input 2 14 7" xfId="4730" xr:uid="{00000000-0005-0000-0000-000049380000}"/>
    <cellStyle name="Input 2 14 7 2" xfId="26548" xr:uid="{00000000-0005-0000-0000-00004A380000}"/>
    <cellStyle name="Input 2 14 7 3" xfId="18573" xr:uid="{00000000-0005-0000-0000-00004B380000}"/>
    <cellStyle name="Input 2 14 7 4" xfId="39322" xr:uid="{00000000-0005-0000-0000-00004C380000}"/>
    <cellStyle name="Input 2 14 8" xfId="4731" xr:uid="{00000000-0005-0000-0000-00004D380000}"/>
    <cellStyle name="Input 2 14 8 2" xfId="26549" xr:uid="{00000000-0005-0000-0000-00004E380000}"/>
    <cellStyle name="Input 2 14 8 3" xfId="18574" xr:uid="{00000000-0005-0000-0000-00004F380000}"/>
    <cellStyle name="Input 2 14 8 4" xfId="39323" xr:uid="{00000000-0005-0000-0000-000050380000}"/>
    <cellStyle name="Input 2 14 9" xfId="26532" xr:uid="{00000000-0005-0000-0000-000051380000}"/>
    <cellStyle name="Input 2 15" xfId="4732" xr:uid="{00000000-0005-0000-0000-000052380000}"/>
    <cellStyle name="Input 2 15 10" xfId="18575" xr:uid="{00000000-0005-0000-0000-000053380000}"/>
    <cellStyle name="Input 2 15 11" xfId="39324" xr:uid="{00000000-0005-0000-0000-000054380000}"/>
    <cellStyle name="Input 2 15 2" xfId="4733" xr:uid="{00000000-0005-0000-0000-000055380000}"/>
    <cellStyle name="Input 2 15 2 2" xfId="4734" xr:uid="{00000000-0005-0000-0000-000056380000}"/>
    <cellStyle name="Input 2 15 2 2 2" xfId="4735" xr:uid="{00000000-0005-0000-0000-000057380000}"/>
    <cellStyle name="Input 2 15 2 2 2 2" xfId="26553" xr:uid="{00000000-0005-0000-0000-000058380000}"/>
    <cellStyle name="Input 2 15 2 2 2 3" xfId="18578" xr:uid="{00000000-0005-0000-0000-000059380000}"/>
    <cellStyle name="Input 2 15 2 2 2 4" xfId="39327" xr:uid="{00000000-0005-0000-0000-00005A380000}"/>
    <cellStyle name="Input 2 15 2 2 3" xfId="4736" xr:uid="{00000000-0005-0000-0000-00005B380000}"/>
    <cellStyle name="Input 2 15 2 2 3 2" xfId="26554" xr:uid="{00000000-0005-0000-0000-00005C380000}"/>
    <cellStyle name="Input 2 15 2 2 3 3" xfId="18579" xr:uid="{00000000-0005-0000-0000-00005D380000}"/>
    <cellStyle name="Input 2 15 2 2 3 4" xfId="39328" xr:uid="{00000000-0005-0000-0000-00005E380000}"/>
    <cellStyle name="Input 2 15 2 2 4" xfId="26552" xr:uid="{00000000-0005-0000-0000-00005F380000}"/>
    <cellStyle name="Input 2 15 2 2 5" xfId="18577" xr:uid="{00000000-0005-0000-0000-000060380000}"/>
    <cellStyle name="Input 2 15 2 2 6" xfId="39326" xr:uid="{00000000-0005-0000-0000-000061380000}"/>
    <cellStyle name="Input 2 15 2 3" xfId="4737" xr:uid="{00000000-0005-0000-0000-000062380000}"/>
    <cellStyle name="Input 2 15 2 3 2" xfId="26555" xr:uid="{00000000-0005-0000-0000-000063380000}"/>
    <cellStyle name="Input 2 15 2 3 3" xfId="18580" xr:uid="{00000000-0005-0000-0000-000064380000}"/>
    <cellStyle name="Input 2 15 2 3 4" xfId="39329" xr:uid="{00000000-0005-0000-0000-000065380000}"/>
    <cellStyle name="Input 2 15 2 4" xfId="4738" xr:uid="{00000000-0005-0000-0000-000066380000}"/>
    <cellStyle name="Input 2 15 2 4 2" xfId="26556" xr:uid="{00000000-0005-0000-0000-000067380000}"/>
    <cellStyle name="Input 2 15 2 4 3" xfId="18581" xr:uid="{00000000-0005-0000-0000-000068380000}"/>
    <cellStyle name="Input 2 15 2 4 4" xfId="39330" xr:uid="{00000000-0005-0000-0000-000069380000}"/>
    <cellStyle name="Input 2 15 2 5" xfId="26551" xr:uid="{00000000-0005-0000-0000-00006A380000}"/>
    <cellStyle name="Input 2 15 2 6" xfId="18576" xr:uid="{00000000-0005-0000-0000-00006B380000}"/>
    <cellStyle name="Input 2 15 2 7" xfId="39325" xr:uid="{00000000-0005-0000-0000-00006C380000}"/>
    <cellStyle name="Input 2 15 3" xfId="4739" xr:uid="{00000000-0005-0000-0000-00006D380000}"/>
    <cellStyle name="Input 2 15 3 2" xfId="4740" xr:uid="{00000000-0005-0000-0000-00006E380000}"/>
    <cellStyle name="Input 2 15 3 2 2" xfId="4741" xr:uid="{00000000-0005-0000-0000-00006F380000}"/>
    <cellStyle name="Input 2 15 3 2 2 2" xfId="26559" xr:uid="{00000000-0005-0000-0000-000070380000}"/>
    <cellStyle name="Input 2 15 3 2 2 3" xfId="18584" xr:uid="{00000000-0005-0000-0000-000071380000}"/>
    <cellStyle name="Input 2 15 3 2 2 4" xfId="39333" xr:uid="{00000000-0005-0000-0000-000072380000}"/>
    <cellStyle name="Input 2 15 3 2 3" xfId="4742" xr:uid="{00000000-0005-0000-0000-000073380000}"/>
    <cellStyle name="Input 2 15 3 2 3 2" xfId="26560" xr:uid="{00000000-0005-0000-0000-000074380000}"/>
    <cellStyle name="Input 2 15 3 2 3 3" xfId="18585" xr:uid="{00000000-0005-0000-0000-000075380000}"/>
    <cellStyle name="Input 2 15 3 2 3 4" xfId="39334" xr:uid="{00000000-0005-0000-0000-000076380000}"/>
    <cellStyle name="Input 2 15 3 2 4" xfId="26558" xr:uid="{00000000-0005-0000-0000-000077380000}"/>
    <cellStyle name="Input 2 15 3 2 5" xfId="18583" xr:uid="{00000000-0005-0000-0000-000078380000}"/>
    <cellStyle name="Input 2 15 3 2 6" xfId="39332" xr:uid="{00000000-0005-0000-0000-000079380000}"/>
    <cellStyle name="Input 2 15 3 3" xfId="4743" xr:uid="{00000000-0005-0000-0000-00007A380000}"/>
    <cellStyle name="Input 2 15 3 3 2" xfId="26561" xr:uid="{00000000-0005-0000-0000-00007B380000}"/>
    <cellStyle name="Input 2 15 3 3 3" xfId="18586" xr:uid="{00000000-0005-0000-0000-00007C380000}"/>
    <cellStyle name="Input 2 15 3 3 4" xfId="39335" xr:uid="{00000000-0005-0000-0000-00007D380000}"/>
    <cellStyle name="Input 2 15 3 4" xfId="4744" xr:uid="{00000000-0005-0000-0000-00007E380000}"/>
    <cellStyle name="Input 2 15 3 4 2" xfId="26562" xr:uid="{00000000-0005-0000-0000-00007F380000}"/>
    <cellStyle name="Input 2 15 3 4 3" xfId="18587" xr:uid="{00000000-0005-0000-0000-000080380000}"/>
    <cellStyle name="Input 2 15 3 4 4" xfId="39336" xr:uid="{00000000-0005-0000-0000-000081380000}"/>
    <cellStyle name="Input 2 15 3 5" xfId="26557" xr:uid="{00000000-0005-0000-0000-000082380000}"/>
    <cellStyle name="Input 2 15 3 6" xfId="18582" xr:uid="{00000000-0005-0000-0000-000083380000}"/>
    <cellStyle name="Input 2 15 3 7" xfId="39331" xr:uid="{00000000-0005-0000-0000-000084380000}"/>
    <cellStyle name="Input 2 15 4" xfId="4745" xr:uid="{00000000-0005-0000-0000-000085380000}"/>
    <cellStyle name="Input 2 15 4 2" xfId="26563" xr:uid="{00000000-0005-0000-0000-000086380000}"/>
    <cellStyle name="Input 2 15 4 3" xfId="18588" xr:uid="{00000000-0005-0000-0000-000087380000}"/>
    <cellStyle name="Input 2 15 4 4" xfId="39337" xr:uid="{00000000-0005-0000-0000-000088380000}"/>
    <cellStyle name="Input 2 15 5" xfId="4746" xr:uid="{00000000-0005-0000-0000-000089380000}"/>
    <cellStyle name="Input 2 15 5 2" xfId="26564" xr:uid="{00000000-0005-0000-0000-00008A380000}"/>
    <cellStyle name="Input 2 15 5 3" xfId="18589" xr:uid="{00000000-0005-0000-0000-00008B380000}"/>
    <cellStyle name="Input 2 15 5 4" xfId="39338" xr:uid="{00000000-0005-0000-0000-00008C380000}"/>
    <cellStyle name="Input 2 15 6" xfId="4747" xr:uid="{00000000-0005-0000-0000-00008D380000}"/>
    <cellStyle name="Input 2 15 6 2" xfId="26565" xr:uid="{00000000-0005-0000-0000-00008E380000}"/>
    <cellStyle name="Input 2 15 6 3" xfId="18590" xr:uid="{00000000-0005-0000-0000-00008F380000}"/>
    <cellStyle name="Input 2 15 6 4" xfId="39339" xr:uid="{00000000-0005-0000-0000-000090380000}"/>
    <cellStyle name="Input 2 15 7" xfId="4748" xr:uid="{00000000-0005-0000-0000-000091380000}"/>
    <cellStyle name="Input 2 15 7 2" xfId="26566" xr:uid="{00000000-0005-0000-0000-000092380000}"/>
    <cellStyle name="Input 2 15 7 3" xfId="18591" xr:uid="{00000000-0005-0000-0000-000093380000}"/>
    <cellStyle name="Input 2 15 7 4" xfId="39340" xr:uid="{00000000-0005-0000-0000-000094380000}"/>
    <cellStyle name="Input 2 15 8" xfId="4749" xr:uid="{00000000-0005-0000-0000-000095380000}"/>
    <cellStyle name="Input 2 15 8 2" xfId="26567" xr:uid="{00000000-0005-0000-0000-000096380000}"/>
    <cellStyle name="Input 2 15 8 3" xfId="18592" xr:uid="{00000000-0005-0000-0000-000097380000}"/>
    <cellStyle name="Input 2 15 8 4" xfId="39341" xr:uid="{00000000-0005-0000-0000-000098380000}"/>
    <cellStyle name="Input 2 15 9" xfId="26550" xr:uid="{00000000-0005-0000-0000-000099380000}"/>
    <cellStyle name="Input 2 16" xfId="4750" xr:uid="{00000000-0005-0000-0000-00009A380000}"/>
    <cellStyle name="Input 2 16 10" xfId="18593" xr:uid="{00000000-0005-0000-0000-00009B380000}"/>
    <cellStyle name="Input 2 16 11" xfId="39342" xr:uid="{00000000-0005-0000-0000-00009C380000}"/>
    <cellStyle name="Input 2 16 2" xfId="4751" xr:uid="{00000000-0005-0000-0000-00009D380000}"/>
    <cellStyle name="Input 2 16 2 2" xfId="4752" xr:uid="{00000000-0005-0000-0000-00009E380000}"/>
    <cellStyle name="Input 2 16 2 2 2" xfId="4753" xr:uid="{00000000-0005-0000-0000-00009F380000}"/>
    <cellStyle name="Input 2 16 2 2 2 2" xfId="26571" xr:uid="{00000000-0005-0000-0000-0000A0380000}"/>
    <cellStyle name="Input 2 16 2 2 2 3" xfId="18596" xr:uid="{00000000-0005-0000-0000-0000A1380000}"/>
    <cellStyle name="Input 2 16 2 2 2 4" xfId="39345" xr:uid="{00000000-0005-0000-0000-0000A2380000}"/>
    <cellStyle name="Input 2 16 2 2 3" xfId="4754" xr:uid="{00000000-0005-0000-0000-0000A3380000}"/>
    <cellStyle name="Input 2 16 2 2 3 2" xfId="26572" xr:uid="{00000000-0005-0000-0000-0000A4380000}"/>
    <cellStyle name="Input 2 16 2 2 3 3" xfId="18597" xr:uid="{00000000-0005-0000-0000-0000A5380000}"/>
    <cellStyle name="Input 2 16 2 2 3 4" xfId="39346" xr:uid="{00000000-0005-0000-0000-0000A6380000}"/>
    <cellStyle name="Input 2 16 2 2 4" xfId="26570" xr:uid="{00000000-0005-0000-0000-0000A7380000}"/>
    <cellStyle name="Input 2 16 2 2 5" xfId="18595" xr:uid="{00000000-0005-0000-0000-0000A8380000}"/>
    <cellStyle name="Input 2 16 2 2 6" xfId="39344" xr:uid="{00000000-0005-0000-0000-0000A9380000}"/>
    <cellStyle name="Input 2 16 2 3" xfId="4755" xr:uid="{00000000-0005-0000-0000-0000AA380000}"/>
    <cellStyle name="Input 2 16 2 3 2" xfId="26573" xr:uid="{00000000-0005-0000-0000-0000AB380000}"/>
    <cellStyle name="Input 2 16 2 3 3" xfId="18598" xr:uid="{00000000-0005-0000-0000-0000AC380000}"/>
    <cellStyle name="Input 2 16 2 3 4" xfId="39347" xr:uid="{00000000-0005-0000-0000-0000AD380000}"/>
    <cellStyle name="Input 2 16 2 4" xfId="4756" xr:uid="{00000000-0005-0000-0000-0000AE380000}"/>
    <cellStyle name="Input 2 16 2 4 2" xfId="26574" xr:uid="{00000000-0005-0000-0000-0000AF380000}"/>
    <cellStyle name="Input 2 16 2 4 3" xfId="18599" xr:uid="{00000000-0005-0000-0000-0000B0380000}"/>
    <cellStyle name="Input 2 16 2 4 4" xfId="39348" xr:uid="{00000000-0005-0000-0000-0000B1380000}"/>
    <cellStyle name="Input 2 16 2 5" xfId="26569" xr:uid="{00000000-0005-0000-0000-0000B2380000}"/>
    <cellStyle name="Input 2 16 2 6" xfId="18594" xr:uid="{00000000-0005-0000-0000-0000B3380000}"/>
    <cellStyle name="Input 2 16 2 7" xfId="39343" xr:uid="{00000000-0005-0000-0000-0000B4380000}"/>
    <cellStyle name="Input 2 16 3" xfId="4757" xr:uid="{00000000-0005-0000-0000-0000B5380000}"/>
    <cellStyle name="Input 2 16 3 2" xfId="4758" xr:uid="{00000000-0005-0000-0000-0000B6380000}"/>
    <cellStyle name="Input 2 16 3 2 2" xfId="4759" xr:uid="{00000000-0005-0000-0000-0000B7380000}"/>
    <cellStyle name="Input 2 16 3 2 2 2" xfId="26577" xr:uid="{00000000-0005-0000-0000-0000B8380000}"/>
    <cellStyle name="Input 2 16 3 2 2 3" xfId="18602" xr:uid="{00000000-0005-0000-0000-0000B9380000}"/>
    <cellStyle name="Input 2 16 3 2 2 4" xfId="39351" xr:uid="{00000000-0005-0000-0000-0000BA380000}"/>
    <cellStyle name="Input 2 16 3 2 3" xfId="4760" xr:uid="{00000000-0005-0000-0000-0000BB380000}"/>
    <cellStyle name="Input 2 16 3 2 3 2" xfId="26578" xr:uid="{00000000-0005-0000-0000-0000BC380000}"/>
    <cellStyle name="Input 2 16 3 2 3 3" xfId="18603" xr:uid="{00000000-0005-0000-0000-0000BD380000}"/>
    <cellStyle name="Input 2 16 3 2 3 4" xfId="39352" xr:uid="{00000000-0005-0000-0000-0000BE380000}"/>
    <cellStyle name="Input 2 16 3 2 4" xfId="26576" xr:uid="{00000000-0005-0000-0000-0000BF380000}"/>
    <cellStyle name="Input 2 16 3 2 5" xfId="18601" xr:uid="{00000000-0005-0000-0000-0000C0380000}"/>
    <cellStyle name="Input 2 16 3 2 6" xfId="39350" xr:uid="{00000000-0005-0000-0000-0000C1380000}"/>
    <cellStyle name="Input 2 16 3 3" xfId="4761" xr:uid="{00000000-0005-0000-0000-0000C2380000}"/>
    <cellStyle name="Input 2 16 3 3 2" xfId="26579" xr:uid="{00000000-0005-0000-0000-0000C3380000}"/>
    <cellStyle name="Input 2 16 3 3 3" xfId="18604" xr:uid="{00000000-0005-0000-0000-0000C4380000}"/>
    <cellStyle name="Input 2 16 3 3 4" xfId="39353" xr:uid="{00000000-0005-0000-0000-0000C5380000}"/>
    <cellStyle name="Input 2 16 3 4" xfId="4762" xr:uid="{00000000-0005-0000-0000-0000C6380000}"/>
    <cellStyle name="Input 2 16 3 4 2" xfId="26580" xr:uid="{00000000-0005-0000-0000-0000C7380000}"/>
    <cellStyle name="Input 2 16 3 4 3" xfId="18605" xr:uid="{00000000-0005-0000-0000-0000C8380000}"/>
    <cellStyle name="Input 2 16 3 4 4" xfId="39354" xr:uid="{00000000-0005-0000-0000-0000C9380000}"/>
    <cellStyle name="Input 2 16 3 5" xfId="26575" xr:uid="{00000000-0005-0000-0000-0000CA380000}"/>
    <cellStyle name="Input 2 16 3 6" xfId="18600" xr:uid="{00000000-0005-0000-0000-0000CB380000}"/>
    <cellStyle name="Input 2 16 3 7" xfId="39349" xr:uid="{00000000-0005-0000-0000-0000CC380000}"/>
    <cellStyle name="Input 2 16 4" xfId="4763" xr:uid="{00000000-0005-0000-0000-0000CD380000}"/>
    <cellStyle name="Input 2 16 4 2" xfId="26581" xr:uid="{00000000-0005-0000-0000-0000CE380000}"/>
    <cellStyle name="Input 2 16 4 3" xfId="18606" xr:uid="{00000000-0005-0000-0000-0000CF380000}"/>
    <cellStyle name="Input 2 16 4 4" xfId="39355" xr:uid="{00000000-0005-0000-0000-0000D0380000}"/>
    <cellStyle name="Input 2 16 5" xfId="4764" xr:uid="{00000000-0005-0000-0000-0000D1380000}"/>
    <cellStyle name="Input 2 16 5 2" xfId="26582" xr:uid="{00000000-0005-0000-0000-0000D2380000}"/>
    <cellStyle name="Input 2 16 5 3" xfId="18607" xr:uid="{00000000-0005-0000-0000-0000D3380000}"/>
    <cellStyle name="Input 2 16 5 4" xfId="39356" xr:uid="{00000000-0005-0000-0000-0000D4380000}"/>
    <cellStyle name="Input 2 16 6" xfId="4765" xr:uid="{00000000-0005-0000-0000-0000D5380000}"/>
    <cellStyle name="Input 2 16 6 2" xfId="26583" xr:uid="{00000000-0005-0000-0000-0000D6380000}"/>
    <cellStyle name="Input 2 16 6 3" xfId="18608" xr:uid="{00000000-0005-0000-0000-0000D7380000}"/>
    <cellStyle name="Input 2 16 6 4" xfId="39357" xr:uid="{00000000-0005-0000-0000-0000D8380000}"/>
    <cellStyle name="Input 2 16 7" xfId="4766" xr:uid="{00000000-0005-0000-0000-0000D9380000}"/>
    <cellStyle name="Input 2 16 7 2" xfId="26584" xr:uid="{00000000-0005-0000-0000-0000DA380000}"/>
    <cellStyle name="Input 2 16 7 3" xfId="18609" xr:uid="{00000000-0005-0000-0000-0000DB380000}"/>
    <cellStyle name="Input 2 16 7 4" xfId="39358" xr:uid="{00000000-0005-0000-0000-0000DC380000}"/>
    <cellStyle name="Input 2 16 8" xfId="4767" xr:uid="{00000000-0005-0000-0000-0000DD380000}"/>
    <cellStyle name="Input 2 16 8 2" xfId="26585" xr:uid="{00000000-0005-0000-0000-0000DE380000}"/>
    <cellStyle name="Input 2 16 8 3" xfId="18610" xr:uid="{00000000-0005-0000-0000-0000DF380000}"/>
    <cellStyle name="Input 2 16 8 4" xfId="39359" xr:uid="{00000000-0005-0000-0000-0000E0380000}"/>
    <cellStyle name="Input 2 16 9" xfId="26568" xr:uid="{00000000-0005-0000-0000-0000E1380000}"/>
    <cellStyle name="Input 2 17" xfId="4768" xr:uid="{00000000-0005-0000-0000-0000E2380000}"/>
    <cellStyle name="Input 2 17 10" xfId="18611" xr:uid="{00000000-0005-0000-0000-0000E3380000}"/>
    <cellStyle name="Input 2 17 11" xfId="39360" xr:uid="{00000000-0005-0000-0000-0000E4380000}"/>
    <cellStyle name="Input 2 17 2" xfId="4769" xr:uid="{00000000-0005-0000-0000-0000E5380000}"/>
    <cellStyle name="Input 2 17 2 2" xfId="4770" xr:uid="{00000000-0005-0000-0000-0000E6380000}"/>
    <cellStyle name="Input 2 17 2 2 2" xfId="4771" xr:uid="{00000000-0005-0000-0000-0000E7380000}"/>
    <cellStyle name="Input 2 17 2 2 2 2" xfId="26589" xr:uid="{00000000-0005-0000-0000-0000E8380000}"/>
    <cellStyle name="Input 2 17 2 2 2 3" xfId="18614" xr:uid="{00000000-0005-0000-0000-0000E9380000}"/>
    <cellStyle name="Input 2 17 2 2 2 4" xfId="39363" xr:uid="{00000000-0005-0000-0000-0000EA380000}"/>
    <cellStyle name="Input 2 17 2 2 3" xfId="4772" xr:uid="{00000000-0005-0000-0000-0000EB380000}"/>
    <cellStyle name="Input 2 17 2 2 3 2" xfId="26590" xr:uid="{00000000-0005-0000-0000-0000EC380000}"/>
    <cellStyle name="Input 2 17 2 2 3 3" xfId="18615" xr:uid="{00000000-0005-0000-0000-0000ED380000}"/>
    <cellStyle name="Input 2 17 2 2 3 4" xfId="39364" xr:uid="{00000000-0005-0000-0000-0000EE380000}"/>
    <cellStyle name="Input 2 17 2 2 4" xfId="26588" xr:uid="{00000000-0005-0000-0000-0000EF380000}"/>
    <cellStyle name="Input 2 17 2 2 5" xfId="18613" xr:uid="{00000000-0005-0000-0000-0000F0380000}"/>
    <cellStyle name="Input 2 17 2 2 6" xfId="39362" xr:uid="{00000000-0005-0000-0000-0000F1380000}"/>
    <cellStyle name="Input 2 17 2 3" xfId="4773" xr:uid="{00000000-0005-0000-0000-0000F2380000}"/>
    <cellStyle name="Input 2 17 2 3 2" xfId="26591" xr:uid="{00000000-0005-0000-0000-0000F3380000}"/>
    <cellStyle name="Input 2 17 2 3 3" xfId="18616" xr:uid="{00000000-0005-0000-0000-0000F4380000}"/>
    <cellStyle name="Input 2 17 2 3 4" xfId="39365" xr:uid="{00000000-0005-0000-0000-0000F5380000}"/>
    <cellStyle name="Input 2 17 2 4" xfId="4774" xr:uid="{00000000-0005-0000-0000-0000F6380000}"/>
    <cellStyle name="Input 2 17 2 4 2" xfId="26592" xr:uid="{00000000-0005-0000-0000-0000F7380000}"/>
    <cellStyle name="Input 2 17 2 4 3" xfId="18617" xr:uid="{00000000-0005-0000-0000-0000F8380000}"/>
    <cellStyle name="Input 2 17 2 4 4" xfId="39366" xr:uid="{00000000-0005-0000-0000-0000F9380000}"/>
    <cellStyle name="Input 2 17 2 5" xfId="26587" xr:uid="{00000000-0005-0000-0000-0000FA380000}"/>
    <cellStyle name="Input 2 17 2 6" xfId="18612" xr:uid="{00000000-0005-0000-0000-0000FB380000}"/>
    <cellStyle name="Input 2 17 2 7" xfId="39361" xr:uid="{00000000-0005-0000-0000-0000FC380000}"/>
    <cellStyle name="Input 2 17 3" xfId="4775" xr:uid="{00000000-0005-0000-0000-0000FD380000}"/>
    <cellStyle name="Input 2 17 3 2" xfId="4776" xr:uid="{00000000-0005-0000-0000-0000FE380000}"/>
    <cellStyle name="Input 2 17 3 2 2" xfId="4777" xr:uid="{00000000-0005-0000-0000-0000FF380000}"/>
    <cellStyle name="Input 2 17 3 2 2 2" xfId="26595" xr:uid="{00000000-0005-0000-0000-000000390000}"/>
    <cellStyle name="Input 2 17 3 2 2 3" xfId="18620" xr:uid="{00000000-0005-0000-0000-000001390000}"/>
    <cellStyle name="Input 2 17 3 2 2 4" xfId="39369" xr:uid="{00000000-0005-0000-0000-000002390000}"/>
    <cellStyle name="Input 2 17 3 2 3" xfId="4778" xr:uid="{00000000-0005-0000-0000-000003390000}"/>
    <cellStyle name="Input 2 17 3 2 3 2" xfId="26596" xr:uid="{00000000-0005-0000-0000-000004390000}"/>
    <cellStyle name="Input 2 17 3 2 3 3" xfId="18621" xr:uid="{00000000-0005-0000-0000-000005390000}"/>
    <cellStyle name="Input 2 17 3 2 3 4" xfId="39370" xr:uid="{00000000-0005-0000-0000-000006390000}"/>
    <cellStyle name="Input 2 17 3 2 4" xfId="26594" xr:uid="{00000000-0005-0000-0000-000007390000}"/>
    <cellStyle name="Input 2 17 3 2 5" xfId="18619" xr:uid="{00000000-0005-0000-0000-000008390000}"/>
    <cellStyle name="Input 2 17 3 2 6" xfId="39368" xr:uid="{00000000-0005-0000-0000-000009390000}"/>
    <cellStyle name="Input 2 17 3 3" xfId="4779" xr:uid="{00000000-0005-0000-0000-00000A390000}"/>
    <cellStyle name="Input 2 17 3 3 2" xfId="26597" xr:uid="{00000000-0005-0000-0000-00000B390000}"/>
    <cellStyle name="Input 2 17 3 3 3" xfId="18622" xr:uid="{00000000-0005-0000-0000-00000C390000}"/>
    <cellStyle name="Input 2 17 3 3 4" xfId="39371" xr:uid="{00000000-0005-0000-0000-00000D390000}"/>
    <cellStyle name="Input 2 17 3 4" xfId="4780" xr:uid="{00000000-0005-0000-0000-00000E390000}"/>
    <cellStyle name="Input 2 17 3 4 2" xfId="26598" xr:uid="{00000000-0005-0000-0000-00000F390000}"/>
    <cellStyle name="Input 2 17 3 4 3" xfId="18623" xr:uid="{00000000-0005-0000-0000-000010390000}"/>
    <cellStyle name="Input 2 17 3 4 4" xfId="39372" xr:uid="{00000000-0005-0000-0000-000011390000}"/>
    <cellStyle name="Input 2 17 3 5" xfId="26593" xr:uid="{00000000-0005-0000-0000-000012390000}"/>
    <cellStyle name="Input 2 17 3 6" xfId="18618" xr:uid="{00000000-0005-0000-0000-000013390000}"/>
    <cellStyle name="Input 2 17 3 7" xfId="39367" xr:uid="{00000000-0005-0000-0000-000014390000}"/>
    <cellStyle name="Input 2 17 4" xfId="4781" xr:uid="{00000000-0005-0000-0000-000015390000}"/>
    <cellStyle name="Input 2 17 4 2" xfId="26599" xr:uid="{00000000-0005-0000-0000-000016390000}"/>
    <cellStyle name="Input 2 17 4 3" xfId="18624" xr:uid="{00000000-0005-0000-0000-000017390000}"/>
    <cellStyle name="Input 2 17 4 4" xfId="39373" xr:uid="{00000000-0005-0000-0000-000018390000}"/>
    <cellStyle name="Input 2 17 5" xfId="4782" xr:uid="{00000000-0005-0000-0000-000019390000}"/>
    <cellStyle name="Input 2 17 5 2" xfId="26600" xr:uid="{00000000-0005-0000-0000-00001A390000}"/>
    <cellStyle name="Input 2 17 5 3" xfId="18625" xr:uid="{00000000-0005-0000-0000-00001B390000}"/>
    <cellStyle name="Input 2 17 5 4" xfId="39374" xr:uid="{00000000-0005-0000-0000-00001C390000}"/>
    <cellStyle name="Input 2 17 6" xfId="4783" xr:uid="{00000000-0005-0000-0000-00001D390000}"/>
    <cellStyle name="Input 2 17 6 2" xfId="26601" xr:uid="{00000000-0005-0000-0000-00001E390000}"/>
    <cellStyle name="Input 2 17 6 3" xfId="18626" xr:uid="{00000000-0005-0000-0000-00001F390000}"/>
    <cellStyle name="Input 2 17 6 4" xfId="39375" xr:uid="{00000000-0005-0000-0000-000020390000}"/>
    <cellStyle name="Input 2 17 7" xfId="4784" xr:uid="{00000000-0005-0000-0000-000021390000}"/>
    <cellStyle name="Input 2 17 7 2" xfId="26602" xr:uid="{00000000-0005-0000-0000-000022390000}"/>
    <cellStyle name="Input 2 17 7 3" xfId="18627" xr:uid="{00000000-0005-0000-0000-000023390000}"/>
    <cellStyle name="Input 2 17 7 4" xfId="39376" xr:uid="{00000000-0005-0000-0000-000024390000}"/>
    <cellStyle name="Input 2 17 8" xfId="4785" xr:uid="{00000000-0005-0000-0000-000025390000}"/>
    <cellStyle name="Input 2 17 8 2" xfId="26603" xr:uid="{00000000-0005-0000-0000-000026390000}"/>
    <cellStyle name="Input 2 17 8 3" xfId="18628" xr:uid="{00000000-0005-0000-0000-000027390000}"/>
    <cellStyle name="Input 2 17 8 4" xfId="39377" xr:uid="{00000000-0005-0000-0000-000028390000}"/>
    <cellStyle name="Input 2 17 9" xfId="26586" xr:uid="{00000000-0005-0000-0000-000029390000}"/>
    <cellStyle name="Input 2 18" xfId="4786" xr:uid="{00000000-0005-0000-0000-00002A390000}"/>
    <cellStyle name="Input 2 18 2" xfId="4787" xr:uid="{00000000-0005-0000-0000-00002B390000}"/>
    <cellStyle name="Input 2 18 2 2" xfId="4788" xr:uid="{00000000-0005-0000-0000-00002C390000}"/>
    <cellStyle name="Input 2 18 2 2 2" xfId="26606" xr:uid="{00000000-0005-0000-0000-00002D390000}"/>
    <cellStyle name="Input 2 18 2 2 3" xfId="18631" xr:uid="{00000000-0005-0000-0000-00002E390000}"/>
    <cellStyle name="Input 2 18 2 2 4" xfId="39380" xr:uid="{00000000-0005-0000-0000-00002F390000}"/>
    <cellStyle name="Input 2 18 2 3" xfId="4789" xr:uid="{00000000-0005-0000-0000-000030390000}"/>
    <cellStyle name="Input 2 18 2 3 2" xfId="26607" xr:uid="{00000000-0005-0000-0000-000031390000}"/>
    <cellStyle name="Input 2 18 2 3 3" xfId="18632" xr:uid="{00000000-0005-0000-0000-000032390000}"/>
    <cellStyle name="Input 2 18 2 3 4" xfId="39381" xr:uid="{00000000-0005-0000-0000-000033390000}"/>
    <cellStyle name="Input 2 18 2 4" xfId="26605" xr:uid="{00000000-0005-0000-0000-000034390000}"/>
    <cellStyle name="Input 2 18 2 5" xfId="18630" xr:uid="{00000000-0005-0000-0000-000035390000}"/>
    <cellStyle name="Input 2 18 2 6" xfId="39379" xr:uid="{00000000-0005-0000-0000-000036390000}"/>
    <cellStyle name="Input 2 18 3" xfId="4790" xr:uid="{00000000-0005-0000-0000-000037390000}"/>
    <cellStyle name="Input 2 18 3 2" xfId="26608" xr:uid="{00000000-0005-0000-0000-000038390000}"/>
    <cellStyle name="Input 2 18 3 3" xfId="18633" xr:uid="{00000000-0005-0000-0000-000039390000}"/>
    <cellStyle name="Input 2 18 3 4" xfId="39382" xr:uid="{00000000-0005-0000-0000-00003A390000}"/>
    <cellStyle name="Input 2 18 4" xfId="4791" xr:uid="{00000000-0005-0000-0000-00003B390000}"/>
    <cellStyle name="Input 2 18 4 2" xfId="26609" xr:uid="{00000000-0005-0000-0000-00003C390000}"/>
    <cellStyle name="Input 2 18 4 3" xfId="18634" xr:uid="{00000000-0005-0000-0000-00003D390000}"/>
    <cellStyle name="Input 2 18 4 4" xfId="39383" xr:uid="{00000000-0005-0000-0000-00003E390000}"/>
    <cellStyle name="Input 2 18 5" xfId="26604" xr:uid="{00000000-0005-0000-0000-00003F390000}"/>
    <cellStyle name="Input 2 18 6" xfId="18629" xr:uid="{00000000-0005-0000-0000-000040390000}"/>
    <cellStyle name="Input 2 18 7" xfId="39378" xr:uid="{00000000-0005-0000-0000-000041390000}"/>
    <cellStyle name="Input 2 19" xfId="4792" xr:uid="{00000000-0005-0000-0000-000042390000}"/>
    <cellStyle name="Input 2 19 2" xfId="4793" xr:uid="{00000000-0005-0000-0000-000043390000}"/>
    <cellStyle name="Input 2 19 2 2" xfId="4794" xr:uid="{00000000-0005-0000-0000-000044390000}"/>
    <cellStyle name="Input 2 19 2 2 2" xfId="26612" xr:uid="{00000000-0005-0000-0000-000045390000}"/>
    <cellStyle name="Input 2 19 2 2 3" xfId="18637" xr:uid="{00000000-0005-0000-0000-000046390000}"/>
    <cellStyle name="Input 2 19 2 2 4" xfId="39386" xr:uid="{00000000-0005-0000-0000-000047390000}"/>
    <cellStyle name="Input 2 19 2 3" xfId="4795" xr:uid="{00000000-0005-0000-0000-000048390000}"/>
    <cellStyle name="Input 2 19 2 3 2" xfId="26613" xr:uid="{00000000-0005-0000-0000-000049390000}"/>
    <cellStyle name="Input 2 19 2 3 3" xfId="18638" xr:uid="{00000000-0005-0000-0000-00004A390000}"/>
    <cellStyle name="Input 2 19 2 3 4" xfId="39387" xr:uid="{00000000-0005-0000-0000-00004B390000}"/>
    <cellStyle name="Input 2 19 2 4" xfId="26611" xr:uid="{00000000-0005-0000-0000-00004C390000}"/>
    <cellStyle name="Input 2 19 2 5" xfId="18636" xr:uid="{00000000-0005-0000-0000-00004D390000}"/>
    <cellStyle name="Input 2 19 2 6" xfId="39385" xr:uid="{00000000-0005-0000-0000-00004E390000}"/>
    <cellStyle name="Input 2 19 3" xfId="4796" xr:uid="{00000000-0005-0000-0000-00004F390000}"/>
    <cellStyle name="Input 2 19 3 2" xfId="26614" xr:uid="{00000000-0005-0000-0000-000050390000}"/>
    <cellStyle name="Input 2 19 3 3" xfId="18639" xr:uid="{00000000-0005-0000-0000-000051390000}"/>
    <cellStyle name="Input 2 19 3 4" xfId="39388" xr:uid="{00000000-0005-0000-0000-000052390000}"/>
    <cellStyle name="Input 2 19 4" xfId="4797" xr:uid="{00000000-0005-0000-0000-000053390000}"/>
    <cellStyle name="Input 2 19 4 2" xfId="26615" xr:uid="{00000000-0005-0000-0000-000054390000}"/>
    <cellStyle name="Input 2 19 4 3" xfId="18640" xr:uid="{00000000-0005-0000-0000-000055390000}"/>
    <cellStyle name="Input 2 19 4 4" xfId="39389" xr:uid="{00000000-0005-0000-0000-000056390000}"/>
    <cellStyle name="Input 2 19 5" xfId="26610" xr:uid="{00000000-0005-0000-0000-000057390000}"/>
    <cellStyle name="Input 2 19 6" xfId="18635" xr:uid="{00000000-0005-0000-0000-000058390000}"/>
    <cellStyle name="Input 2 19 7" xfId="39384" xr:uid="{00000000-0005-0000-0000-000059390000}"/>
    <cellStyle name="Input 2 2" xfId="239" xr:uid="{00000000-0005-0000-0000-00005A390000}"/>
    <cellStyle name="Input 2 2 10" xfId="14992" xr:uid="{00000000-0005-0000-0000-00005B390000}"/>
    <cellStyle name="Input 2 2 10 2" xfId="45501" xr:uid="{00000000-0005-0000-0000-00005C390000}"/>
    <cellStyle name="Input 2 2 11" xfId="11069" xr:uid="{00000000-0005-0000-0000-00005D390000}"/>
    <cellStyle name="Input 2 2 12" xfId="35378" xr:uid="{00000000-0005-0000-0000-00005E390000}"/>
    <cellStyle name="Input 2 2 2" xfId="240" xr:uid="{00000000-0005-0000-0000-00005F390000}"/>
    <cellStyle name="Input 2 2 2 10" xfId="35379" xr:uid="{00000000-0005-0000-0000-000060390000}"/>
    <cellStyle name="Input 2 2 2 2" xfId="4798" xr:uid="{00000000-0005-0000-0000-000061390000}"/>
    <cellStyle name="Input 2 2 2 2 2" xfId="4799" xr:uid="{00000000-0005-0000-0000-000062390000}"/>
    <cellStyle name="Input 2 2 2 2 2 2" xfId="4800" xr:uid="{00000000-0005-0000-0000-000063390000}"/>
    <cellStyle name="Input 2 2 2 2 2 2 2" xfId="26618" xr:uid="{00000000-0005-0000-0000-000064390000}"/>
    <cellStyle name="Input 2 2 2 2 2 2 3" xfId="18643" xr:uid="{00000000-0005-0000-0000-000065390000}"/>
    <cellStyle name="Input 2 2 2 2 2 2 4" xfId="39392" xr:uid="{00000000-0005-0000-0000-000066390000}"/>
    <cellStyle name="Input 2 2 2 2 2 3" xfId="4801" xr:uid="{00000000-0005-0000-0000-000067390000}"/>
    <cellStyle name="Input 2 2 2 2 2 3 2" xfId="26619" xr:uid="{00000000-0005-0000-0000-000068390000}"/>
    <cellStyle name="Input 2 2 2 2 2 3 3" xfId="18644" xr:uid="{00000000-0005-0000-0000-000069390000}"/>
    <cellStyle name="Input 2 2 2 2 2 3 4" xfId="39393" xr:uid="{00000000-0005-0000-0000-00006A390000}"/>
    <cellStyle name="Input 2 2 2 2 2 4" xfId="18642" xr:uid="{00000000-0005-0000-0000-00006B390000}"/>
    <cellStyle name="Input 2 2 2 2 2 5" xfId="26617" xr:uid="{00000000-0005-0000-0000-00006C390000}"/>
    <cellStyle name="Input 2 2 2 2 2 6" xfId="12520" xr:uid="{00000000-0005-0000-0000-00006D390000}"/>
    <cellStyle name="Input 2 2 2 2 2 7" xfId="39391" xr:uid="{00000000-0005-0000-0000-00006E390000}"/>
    <cellStyle name="Input 2 2 2 2 3" xfId="4802" xr:uid="{00000000-0005-0000-0000-00006F390000}"/>
    <cellStyle name="Input 2 2 2 2 3 2" xfId="18645" xr:uid="{00000000-0005-0000-0000-000070390000}"/>
    <cellStyle name="Input 2 2 2 2 3 3" xfId="26620" xr:uid="{00000000-0005-0000-0000-000071390000}"/>
    <cellStyle name="Input 2 2 2 2 3 4" xfId="12521" xr:uid="{00000000-0005-0000-0000-000072390000}"/>
    <cellStyle name="Input 2 2 2 2 3 5" xfId="39394" xr:uid="{00000000-0005-0000-0000-000073390000}"/>
    <cellStyle name="Input 2 2 2 2 4" xfId="4803" xr:uid="{00000000-0005-0000-0000-000074390000}"/>
    <cellStyle name="Input 2 2 2 2 4 2" xfId="18646" xr:uid="{00000000-0005-0000-0000-000075390000}"/>
    <cellStyle name="Input 2 2 2 2 4 3" xfId="26621" xr:uid="{00000000-0005-0000-0000-000076390000}"/>
    <cellStyle name="Input 2 2 2 2 4 4" xfId="12522" xr:uid="{00000000-0005-0000-0000-000077390000}"/>
    <cellStyle name="Input 2 2 2 2 4 5" xfId="39395" xr:uid="{00000000-0005-0000-0000-000078390000}"/>
    <cellStyle name="Input 2 2 2 2 5" xfId="18641" xr:uid="{00000000-0005-0000-0000-000079390000}"/>
    <cellStyle name="Input 2 2 2 2 5 2" xfId="46015" xr:uid="{00000000-0005-0000-0000-00007A390000}"/>
    <cellStyle name="Input 2 2 2 2 6" xfId="26616" xr:uid="{00000000-0005-0000-0000-00007B390000}"/>
    <cellStyle name="Input 2 2 2 2 7" xfId="12519" xr:uid="{00000000-0005-0000-0000-00007C390000}"/>
    <cellStyle name="Input 2 2 2 2 8" xfId="39390" xr:uid="{00000000-0005-0000-0000-00007D390000}"/>
    <cellStyle name="Input 2 2 2 3" xfId="4804" xr:uid="{00000000-0005-0000-0000-00007E390000}"/>
    <cellStyle name="Input 2 2 2 3 2" xfId="4805" xr:uid="{00000000-0005-0000-0000-00007F390000}"/>
    <cellStyle name="Input 2 2 2 3 2 2" xfId="4806" xr:uid="{00000000-0005-0000-0000-000080390000}"/>
    <cellStyle name="Input 2 2 2 3 2 2 2" xfId="26624" xr:uid="{00000000-0005-0000-0000-000081390000}"/>
    <cellStyle name="Input 2 2 2 3 2 2 3" xfId="18647" xr:uid="{00000000-0005-0000-0000-000082390000}"/>
    <cellStyle name="Input 2 2 2 3 2 2 4" xfId="39398" xr:uid="{00000000-0005-0000-0000-000083390000}"/>
    <cellStyle name="Input 2 2 2 3 2 3" xfId="4807" xr:uid="{00000000-0005-0000-0000-000084390000}"/>
    <cellStyle name="Input 2 2 2 3 2 3 2" xfId="26625" xr:uid="{00000000-0005-0000-0000-000085390000}"/>
    <cellStyle name="Input 2 2 2 3 2 3 3" xfId="18648" xr:uid="{00000000-0005-0000-0000-000086390000}"/>
    <cellStyle name="Input 2 2 2 3 2 3 4" xfId="39399" xr:uid="{00000000-0005-0000-0000-000087390000}"/>
    <cellStyle name="Input 2 2 2 3 2 4" xfId="26623" xr:uid="{00000000-0005-0000-0000-000088390000}"/>
    <cellStyle name="Input 2 2 2 3 2 5" xfId="12524" xr:uid="{00000000-0005-0000-0000-000089390000}"/>
    <cellStyle name="Input 2 2 2 3 2 6" xfId="39397" xr:uid="{00000000-0005-0000-0000-00008A390000}"/>
    <cellStyle name="Input 2 2 2 3 3" xfId="4808" xr:uid="{00000000-0005-0000-0000-00008B390000}"/>
    <cellStyle name="Input 2 2 2 3 3 2" xfId="26626" xr:uid="{00000000-0005-0000-0000-00008C390000}"/>
    <cellStyle name="Input 2 2 2 3 3 3" xfId="12525" xr:uid="{00000000-0005-0000-0000-00008D390000}"/>
    <cellStyle name="Input 2 2 2 3 3 4" xfId="39400" xr:uid="{00000000-0005-0000-0000-00008E390000}"/>
    <cellStyle name="Input 2 2 2 3 4" xfId="4809" xr:uid="{00000000-0005-0000-0000-00008F390000}"/>
    <cellStyle name="Input 2 2 2 3 4 2" xfId="26627" xr:uid="{00000000-0005-0000-0000-000090390000}"/>
    <cellStyle name="Input 2 2 2 3 4 3" xfId="12526" xr:uid="{00000000-0005-0000-0000-000091390000}"/>
    <cellStyle name="Input 2 2 2 3 4 4" xfId="39401" xr:uid="{00000000-0005-0000-0000-000092390000}"/>
    <cellStyle name="Input 2 2 2 3 5" xfId="26622" xr:uid="{00000000-0005-0000-0000-000093390000}"/>
    <cellStyle name="Input 2 2 2 3 5 2" xfId="46470" xr:uid="{00000000-0005-0000-0000-000094390000}"/>
    <cellStyle name="Input 2 2 2 3 6" xfId="12523" xr:uid="{00000000-0005-0000-0000-000095390000}"/>
    <cellStyle name="Input 2 2 2 3 7" xfId="39396" xr:uid="{00000000-0005-0000-0000-000096390000}"/>
    <cellStyle name="Input 2 2 2 4" xfId="4810" xr:uid="{00000000-0005-0000-0000-000097390000}"/>
    <cellStyle name="Input 2 2 2 4 2" xfId="4811" xr:uid="{00000000-0005-0000-0000-000098390000}"/>
    <cellStyle name="Input 2 2 2 4 2 2" xfId="26629" xr:uid="{00000000-0005-0000-0000-000099390000}"/>
    <cellStyle name="Input 2 2 2 4 2 3" xfId="18649" xr:uid="{00000000-0005-0000-0000-00009A390000}"/>
    <cellStyle name="Input 2 2 2 4 2 4" xfId="39403" xr:uid="{00000000-0005-0000-0000-00009B390000}"/>
    <cellStyle name="Input 2 2 2 4 3" xfId="4812" xr:uid="{00000000-0005-0000-0000-00009C390000}"/>
    <cellStyle name="Input 2 2 2 4 3 2" xfId="26630" xr:uid="{00000000-0005-0000-0000-00009D390000}"/>
    <cellStyle name="Input 2 2 2 4 3 3" xfId="18650" xr:uid="{00000000-0005-0000-0000-00009E390000}"/>
    <cellStyle name="Input 2 2 2 4 3 4" xfId="39404" xr:uid="{00000000-0005-0000-0000-00009F390000}"/>
    <cellStyle name="Input 2 2 2 4 4" xfId="26628" xr:uid="{00000000-0005-0000-0000-0000A0390000}"/>
    <cellStyle name="Input 2 2 2 4 5" xfId="12527" xr:uid="{00000000-0005-0000-0000-0000A1390000}"/>
    <cellStyle name="Input 2 2 2 4 6" xfId="39402" xr:uid="{00000000-0005-0000-0000-0000A2390000}"/>
    <cellStyle name="Input 2 2 2 5" xfId="4813" xr:uid="{00000000-0005-0000-0000-0000A3390000}"/>
    <cellStyle name="Input 2 2 2 5 2" xfId="4814" xr:uid="{00000000-0005-0000-0000-0000A4390000}"/>
    <cellStyle name="Input 2 2 2 5 2 2" xfId="26632" xr:uid="{00000000-0005-0000-0000-0000A5390000}"/>
    <cellStyle name="Input 2 2 2 5 2 3" xfId="18652" xr:uid="{00000000-0005-0000-0000-0000A6390000}"/>
    <cellStyle name="Input 2 2 2 5 2 4" xfId="39406" xr:uid="{00000000-0005-0000-0000-0000A7390000}"/>
    <cellStyle name="Input 2 2 2 5 3" xfId="4815" xr:uid="{00000000-0005-0000-0000-0000A8390000}"/>
    <cellStyle name="Input 2 2 2 5 3 2" xfId="26633" xr:uid="{00000000-0005-0000-0000-0000A9390000}"/>
    <cellStyle name="Input 2 2 2 5 3 3" xfId="18653" xr:uid="{00000000-0005-0000-0000-0000AA390000}"/>
    <cellStyle name="Input 2 2 2 5 3 4" xfId="39407" xr:uid="{00000000-0005-0000-0000-0000AB390000}"/>
    <cellStyle name="Input 2 2 2 5 4" xfId="26631" xr:uid="{00000000-0005-0000-0000-0000AC390000}"/>
    <cellStyle name="Input 2 2 2 5 5" xfId="18651" xr:uid="{00000000-0005-0000-0000-0000AD390000}"/>
    <cellStyle name="Input 2 2 2 5 6" xfId="39405" xr:uid="{00000000-0005-0000-0000-0000AE390000}"/>
    <cellStyle name="Input 2 2 2 6" xfId="4816" xr:uid="{00000000-0005-0000-0000-0000AF390000}"/>
    <cellStyle name="Input 2 2 2 6 2" xfId="26634" xr:uid="{00000000-0005-0000-0000-0000B0390000}"/>
    <cellStyle name="Input 2 2 2 6 3" xfId="18654" xr:uid="{00000000-0005-0000-0000-0000B1390000}"/>
    <cellStyle name="Input 2 2 2 6 4" xfId="39408" xr:uid="{00000000-0005-0000-0000-0000B2390000}"/>
    <cellStyle name="Input 2 2 2 7" xfId="4817" xr:uid="{00000000-0005-0000-0000-0000B3390000}"/>
    <cellStyle name="Input 2 2 2 7 2" xfId="26635" xr:uid="{00000000-0005-0000-0000-0000B4390000}"/>
    <cellStyle name="Input 2 2 2 7 3" xfId="18655" xr:uid="{00000000-0005-0000-0000-0000B5390000}"/>
    <cellStyle name="Input 2 2 2 7 4" xfId="39409" xr:uid="{00000000-0005-0000-0000-0000B6390000}"/>
    <cellStyle name="Input 2 2 2 8" xfId="15006" xr:uid="{00000000-0005-0000-0000-0000B7390000}"/>
    <cellStyle name="Input 2 2 2 8 2" xfId="45502" xr:uid="{00000000-0005-0000-0000-0000B8390000}"/>
    <cellStyle name="Input 2 2 2 9" xfId="11070" xr:uid="{00000000-0005-0000-0000-0000B9390000}"/>
    <cellStyle name="Input 2 2 3" xfId="4818" xr:uid="{00000000-0005-0000-0000-0000BA390000}"/>
    <cellStyle name="Input 2 2 3 2" xfId="4819" xr:uid="{00000000-0005-0000-0000-0000BB390000}"/>
    <cellStyle name="Input 2 2 3 2 2" xfId="4820" xr:uid="{00000000-0005-0000-0000-0000BC390000}"/>
    <cellStyle name="Input 2 2 3 2 2 2" xfId="26638" xr:uid="{00000000-0005-0000-0000-0000BD390000}"/>
    <cellStyle name="Input 2 2 3 2 2 3" xfId="18658" xr:uid="{00000000-0005-0000-0000-0000BE390000}"/>
    <cellStyle name="Input 2 2 3 2 2 4" xfId="39412" xr:uid="{00000000-0005-0000-0000-0000BF390000}"/>
    <cellStyle name="Input 2 2 3 2 3" xfId="4821" xr:uid="{00000000-0005-0000-0000-0000C0390000}"/>
    <cellStyle name="Input 2 2 3 2 3 2" xfId="26639" xr:uid="{00000000-0005-0000-0000-0000C1390000}"/>
    <cellStyle name="Input 2 2 3 2 3 3" xfId="18659" xr:uid="{00000000-0005-0000-0000-0000C2390000}"/>
    <cellStyle name="Input 2 2 3 2 3 4" xfId="39413" xr:uid="{00000000-0005-0000-0000-0000C3390000}"/>
    <cellStyle name="Input 2 2 3 2 4" xfId="18657" xr:uid="{00000000-0005-0000-0000-0000C4390000}"/>
    <cellStyle name="Input 2 2 3 2 5" xfId="26637" xr:uid="{00000000-0005-0000-0000-0000C5390000}"/>
    <cellStyle name="Input 2 2 3 2 6" xfId="12529" xr:uid="{00000000-0005-0000-0000-0000C6390000}"/>
    <cellStyle name="Input 2 2 3 2 7" xfId="39411" xr:uid="{00000000-0005-0000-0000-0000C7390000}"/>
    <cellStyle name="Input 2 2 3 3" xfId="4822" xr:uid="{00000000-0005-0000-0000-0000C8390000}"/>
    <cellStyle name="Input 2 2 3 3 2" xfId="18660" xr:uid="{00000000-0005-0000-0000-0000C9390000}"/>
    <cellStyle name="Input 2 2 3 3 3" xfId="26640" xr:uid="{00000000-0005-0000-0000-0000CA390000}"/>
    <cellStyle name="Input 2 2 3 3 4" xfId="12530" xr:uid="{00000000-0005-0000-0000-0000CB390000}"/>
    <cellStyle name="Input 2 2 3 3 5" xfId="39414" xr:uid="{00000000-0005-0000-0000-0000CC390000}"/>
    <cellStyle name="Input 2 2 3 4" xfId="4823" xr:uid="{00000000-0005-0000-0000-0000CD390000}"/>
    <cellStyle name="Input 2 2 3 4 2" xfId="18661" xr:uid="{00000000-0005-0000-0000-0000CE390000}"/>
    <cellStyle name="Input 2 2 3 4 3" xfId="26641" xr:uid="{00000000-0005-0000-0000-0000CF390000}"/>
    <cellStyle name="Input 2 2 3 4 4" xfId="12531" xr:uid="{00000000-0005-0000-0000-0000D0390000}"/>
    <cellStyle name="Input 2 2 3 4 5" xfId="39415" xr:uid="{00000000-0005-0000-0000-0000D1390000}"/>
    <cellStyle name="Input 2 2 3 5" xfId="18656" xr:uid="{00000000-0005-0000-0000-0000D2390000}"/>
    <cellStyle name="Input 2 2 3 5 2" xfId="46016" xr:uid="{00000000-0005-0000-0000-0000D3390000}"/>
    <cellStyle name="Input 2 2 3 6" xfId="26636" xr:uid="{00000000-0005-0000-0000-0000D4390000}"/>
    <cellStyle name="Input 2 2 3 7" xfId="12528" xr:uid="{00000000-0005-0000-0000-0000D5390000}"/>
    <cellStyle name="Input 2 2 3 8" xfId="39410" xr:uid="{00000000-0005-0000-0000-0000D6390000}"/>
    <cellStyle name="Input 2 2 4" xfId="4824" xr:uid="{00000000-0005-0000-0000-0000D7390000}"/>
    <cellStyle name="Input 2 2 4 2" xfId="4825" xr:uid="{00000000-0005-0000-0000-0000D8390000}"/>
    <cellStyle name="Input 2 2 4 2 2" xfId="4826" xr:uid="{00000000-0005-0000-0000-0000D9390000}"/>
    <cellStyle name="Input 2 2 4 2 2 2" xfId="26644" xr:uid="{00000000-0005-0000-0000-0000DA390000}"/>
    <cellStyle name="Input 2 2 4 2 2 3" xfId="18662" xr:uid="{00000000-0005-0000-0000-0000DB390000}"/>
    <cellStyle name="Input 2 2 4 2 2 4" xfId="39418" xr:uid="{00000000-0005-0000-0000-0000DC390000}"/>
    <cellStyle name="Input 2 2 4 2 3" xfId="4827" xr:uid="{00000000-0005-0000-0000-0000DD390000}"/>
    <cellStyle name="Input 2 2 4 2 3 2" xfId="26645" xr:uid="{00000000-0005-0000-0000-0000DE390000}"/>
    <cellStyle name="Input 2 2 4 2 3 3" xfId="18663" xr:uid="{00000000-0005-0000-0000-0000DF390000}"/>
    <cellStyle name="Input 2 2 4 2 3 4" xfId="39419" xr:uid="{00000000-0005-0000-0000-0000E0390000}"/>
    <cellStyle name="Input 2 2 4 2 4" xfId="26643" xr:uid="{00000000-0005-0000-0000-0000E1390000}"/>
    <cellStyle name="Input 2 2 4 2 5" xfId="12533" xr:uid="{00000000-0005-0000-0000-0000E2390000}"/>
    <cellStyle name="Input 2 2 4 2 6" xfId="39417" xr:uid="{00000000-0005-0000-0000-0000E3390000}"/>
    <cellStyle name="Input 2 2 4 3" xfId="4828" xr:uid="{00000000-0005-0000-0000-0000E4390000}"/>
    <cellStyle name="Input 2 2 4 3 2" xfId="26646" xr:uid="{00000000-0005-0000-0000-0000E5390000}"/>
    <cellStyle name="Input 2 2 4 3 3" xfId="12534" xr:uid="{00000000-0005-0000-0000-0000E6390000}"/>
    <cellStyle name="Input 2 2 4 3 4" xfId="39420" xr:uid="{00000000-0005-0000-0000-0000E7390000}"/>
    <cellStyle name="Input 2 2 4 4" xfId="4829" xr:uid="{00000000-0005-0000-0000-0000E8390000}"/>
    <cellStyle name="Input 2 2 4 4 2" xfId="26647" xr:uid="{00000000-0005-0000-0000-0000E9390000}"/>
    <cellStyle name="Input 2 2 4 4 3" xfId="12535" xr:uid="{00000000-0005-0000-0000-0000EA390000}"/>
    <cellStyle name="Input 2 2 4 4 4" xfId="39421" xr:uid="{00000000-0005-0000-0000-0000EB390000}"/>
    <cellStyle name="Input 2 2 4 5" xfId="26642" xr:uid="{00000000-0005-0000-0000-0000EC390000}"/>
    <cellStyle name="Input 2 2 4 5 2" xfId="46469" xr:uid="{00000000-0005-0000-0000-0000ED390000}"/>
    <cellStyle name="Input 2 2 4 6" xfId="12532" xr:uid="{00000000-0005-0000-0000-0000EE390000}"/>
    <cellStyle name="Input 2 2 4 7" xfId="39416" xr:uid="{00000000-0005-0000-0000-0000EF390000}"/>
    <cellStyle name="Input 2 2 5" xfId="4830" xr:uid="{00000000-0005-0000-0000-0000F0390000}"/>
    <cellStyle name="Input 2 2 5 2" xfId="4831" xr:uid="{00000000-0005-0000-0000-0000F1390000}"/>
    <cellStyle name="Input 2 2 5 2 2" xfId="26649" xr:uid="{00000000-0005-0000-0000-0000F2390000}"/>
    <cellStyle name="Input 2 2 5 2 3" xfId="18664" xr:uid="{00000000-0005-0000-0000-0000F3390000}"/>
    <cellStyle name="Input 2 2 5 2 4" xfId="39423" xr:uid="{00000000-0005-0000-0000-0000F4390000}"/>
    <cellStyle name="Input 2 2 5 3" xfId="4832" xr:uid="{00000000-0005-0000-0000-0000F5390000}"/>
    <cellStyle name="Input 2 2 5 3 2" xfId="26650" xr:uid="{00000000-0005-0000-0000-0000F6390000}"/>
    <cellStyle name="Input 2 2 5 3 3" xfId="18665" xr:uid="{00000000-0005-0000-0000-0000F7390000}"/>
    <cellStyle name="Input 2 2 5 3 4" xfId="39424" xr:uid="{00000000-0005-0000-0000-0000F8390000}"/>
    <cellStyle name="Input 2 2 5 4" xfId="26648" xr:uid="{00000000-0005-0000-0000-0000F9390000}"/>
    <cellStyle name="Input 2 2 5 5" xfId="12536" xr:uid="{00000000-0005-0000-0000-0000FA390000}"/>
    <cellStyle name="Input 2 2 5 6" xfId="39422" xr:uid="{00000000-0005-0000-0000-0000FB390000}"/>
    <cellStyle name="Input 2 2 6" xfId="4833" xr:uid="{00000000-0005-0000-0000-0000FC390000}"/>
    <cellStyle name="Input 2 2 6 2" xfId="26651" xr:uid="{00000000-0005-0000-0000-0000FD390000}"/>
    <cellStyle name="Input 2 2 6 3" xfId="18666" xr:uid="{00000000-0005-0000-0000-0000FE390000}"/>
    <cellStyle name="Input 2 2 6 4" xfId="39425" xr:uid="{00000000-0005-0000-0000-0000FF390000}"/>
    <cellStyle name="Input 2 2 7" xfId="4834" xr:uid="{00000000-0005-0000-0000-0000003A0000}"/>
    <cellStyle name="Input 2 2 7 2" xfId="26652" xr:uid="{00000000-0005-0000-0000-0000013A0000}"/>
    <cellStyle name="Input 2 2 7 3" xfId="18667" xr:uid="{00000000-0005-0000-0000-0000023A0000}"/>
    <cellStyle name="Input 2 2 7 4" xfId="39426" xr:uid="{00000000-0005-0000-0000-0000033A0000}"/>
    <cellStyle name="Input 2 2 8" xfId="4835" xr:uid="{00000000-0005-0000-0000-0000043A0000}"/>
    <cellStyle name="Input 2 2 8 2" xfId="26653" xr:uid="{00000000-0005-0000-0000-0000053A0000}"/>
    <cellStyle name="Input 2 2 8 3" xfId="18668" xr:uid="{00000000-0005-0000-0000-0000063A0000}"/>
    <cellStyle name="Input 2 2 8 4" xfId="39427" xr:uid="{00000000-0005-0000-0000-0000073A0000}"/>
    <cellStyle name="Input 2 2 9" xfId="4836" xr:uid="{00000000-0005-0000-0000-0000083A0000}"/>
    <cellStyle name="Input 2 2 9 2" xfId="26654" xr:uid="{00000000-0005-0000-0000-0000093A0000}"/>
    <cellStyle name="Input 2 2 9 3" xfId="18669" xr:uid="{00000000-0005-0000-0000-00000A3A0000}"/>
    <cellStyle name="Input 2 2 9 4" xfId="39428" xr:uid="{00000000-0005-0000-0000-00000B3A0000}"/>
    <cellStyle name="Input 2 20" xfId="4837" xr:uid="{00000000-0005-0000-0000-00000C3A0000}"/>
    <cellStyle name="Input 2 20 2" xfId="4838" xr:uid="{00000000-0005-0000-0000-00000D3A0000}"/>
    <cellStyle name="Input 2 20 2 2" xfId="26656" xr:uid="{00000000-0005-0000-0000-00000E3A0000}"/>
    <cellStyle name="Input 2 20 2 3" xfId="18671" xr:uid="{00000000-0005-0000-0000-00000F3A0000}"/>
    <cellStyle name="Input 2 20 2 4" xfId="39430" xr:uid="{00000000-0005-0000-0000-0000103A0000}"/>
    <cellStyle name="Input 2 20 3" xfId="4839" xr:uid="{00000000-0005-0000-0000-0000113A0000}"/>
    <cellStyle name="Input 2 20 3 2" xfId="26657" xr:uid="{00000000-0005-0000-0000-0000123A0000}"/>
    <cellStyle name="Input 2 20 3 3" xfId="18672" xr:uid="{00000000-0005-0000-0000-0000133A0000}"/>
    <cellStyle name="Input 2 20 3 4" xfId="39431" xr:uid="{00000000-0005-0000-0000-0000143A0000}"/>
    <cellStyle name="Input 2 20 4" xfId="26655" xr:uid="{00000000-0005-0000-0000-0000153A0000}"/>
    <cellStyle name="Input 2 20 5" xfId="18670" xr:uid="{00000000-0005-0000-0000-0000163A0000}"/>
    <cellStyle name="Input 2 20 6" xfId="39429" xr:uid="{00000000-0005-0000-0000-0000173A0000}"/>
    <cellStyle name="Input 2 21" xfId="4840" xr:uid="{00000000-0005-0000-0000-0000183A0000}"/>
    <cellStyle name="Input 2 21 2" xfId="4841" xr:uid="{00000000-0005-0000-0000-0000193A0000}"/>
    <cellStyle name="Input 2 21 2 2" xfId="26659" xr:uid="{00000000-0005-0000-0000-00001A3A0000}"/>
    <cellStyle name="Input 2 21 2 3" xfId="18674" xr:uid="{00000000-0005-0000-0000-00001B3A0000}"/>
    <cellStyle name="Input 2 21 2 4" xfId="39433" xr:uid="{00000000-0005-0000-0000-00001C3A0000}"/>
    <cellStyle name="Input 2 21 3" xfId="4842" xr:uid="{00000000-0005-0000-0000-00001D3A0000}"/>
    <cellStyle name="Input 2 21 3 2" xfId="26660" xr:uid="{00000000-0005-0000-0000-00001E3A0000}"/>
    <cellStyle name="Input 2 21 3 3" xfId="18675" xr:uid="{00000000-0005-0000-0000-00001F3A0000}"/>
    <cellStyle name="Input 2 21 3 4" xfId="39434" xr:uid="{00000000-0005-0000-0000-0000203A0000}"/>
    <cellStyle name="Input 2 21 4" xfId="26658" xr:uid="{00000000-0005-0000-0000-0000213A0000}"/>
    <cellStyle name="Input 2 21 5" xfId="18673" xr:uid="{00000000-0005-0000-0000-0000223A0000}"/>
    <cellStyle name="Input 2 21 6" xfId="39432" xr:uid="{00000000-0005-0000-0000-0000233A0000}"/>
    <cellStyle name="Input 2 22" xfId="4843" xr:uid="{00000000-0005-0000-0000-0000243A0000}"/>
    <cellStyle name="Input 2 22 2" xfId="26661" xr:uid="{00000000-0005-0000-0000-0000253A0000}"/>
    <cellStyle name="Input 2 22 3" xfId="18676" xr:uid="{00000000-0005-0000-0000-0000263A0000}"/>
    <cellStyle name="Input 2 22 4" xfId="39435" xr:uid="{00000000-0005-0000-0000-0000273A0000}"/>
    <cellStyle name="Input 2 23" xfId="4844" xr:uid="{00000000-0005-0000-0000-0000283A0000}"/>
    <cellStyle name="Input 2 23 2" xfId="26662" xr:uid="{00000000-0005-0000-0000-0000293A0000}"/>
    <cellStyle name="Input 2 23 3" xfId="18677" xr:uid="{00000000-0005-0000-0000-00002A3A0000}"/>
    <cellStyle name="Input 2 23 4" xfId="39436" xr:uid="{00000000-0005-0000-0000-00002B3A0000}"/>
    <cellStyle name="Input 2 24" xfId="14993" xr:uid="{00000000-0005-0000-0000-00002C3A0000}"/>
    <cellStyle name="Input 2 24 2" xfId="45500" xr:uid="{00000000-0005-0000-0000-00002D3A0000}"/>
    <cellStyle name="Input 2 25" xfId="11068" xr:uid="{00000000-0005-0000-0000-00002E3A0000}"/>
    <cellStyle name="Input 2 26" xfId="35377" xr:uid="{00000000-0005-0000-0000-00002F3A0000}"/>
    <cellStyle name="Input 2 3" xfId="241" xr:uid="{00000000-0005-0000-0000-0000303A0000}"/>
    <cellStyle name="Input 2 3 10" xfId="11071" xr:uid="{00000000-0005-0000-0000-0000313A0000}"/>
    <cellStyle name="Input 2 3 11" xfId="35380" xr:uid="{00000000-0005-0000-0000-0000323A0000}"/>
    <cellStyle name="Input 2 3 2" xfId="4845" xr:uid="{00000000-0005-0000-0000-0000333A0000}"/>
    <cellStyle name="Input 2 3 2 2" xfId="4846" xr:uid="{00000000-0005-0000-0000-0000343A0000}"/>
    <cellStyle name="Input 2 3 2 2 2" xfId="4847" xr:uid="{00000000-0005-0000-0000-0000353A0000}"/>
    <cellStyle name="Input 2 3 2 2 2 2" xfId="26665" xr:uid="{00000000-0005-0000-0000-0000363A0000}"/>
    <cellStyle name="Input 2 3 2 2 2 3" xfId="18680" xr:uid="{00000000-0005-0000-0000-0000373A0000}"/>
    <cellStyle name="Input 2 3 2 2 2 4" xfId="39439" xr:uid="{00000000-0005-0000-0000-0000383A0000}"/>
    <cellStyle name="Input 2 3 2 2 3" xfId="4848" xr:uid="{00000000-0005-0000-0000-0000393A0000}"/>
    <cellStyle name="Input 2 3 2 2 3 2" xfId="26666" xr:uid="{00000000-0005-0000-0000-00003A3A0000}"/>
    <cellStyle name="Input 2 3 2 2 3 3" xfId="18681" xr:uid="{00000000-0005-0000-0000-00003B3A0000}"/>
    <cellStyle name="Input 2 3 2 2 3 4" xfId="39440" xr:uid="{00000000-0005-0000-0000-00003C3A0000}"/>
    <cellStyle name="Input 2 3 2 2 4" xfId="18679" xr:uid="{00000000-0005-0000-0000-00003D3A0000}"/>
    <cellStyle name="Input 2 3 2 2 5" xfId="26664" xr:uid="{00000000-0005-0000-0000-00003E3A0000}"/>
    <cellStyle name="Input 2 3 2 2 6" xfId="12538" xr:uid="{00000000-0005-0000-0000-00003F3A0000}"/>
    <cellStyle name="Input 2 3 2 2 7" xfId="39438" xr:uid="{00000000-0005-0000-0000-0000403A0000}"/>
    <cellStyle name="Input 2 3 2 3" xfId="4849" xr:uid="{00000000-0005-0000-0000-0000413A0000}"/>
    <cellStyle name="Input 2 3 2 3 2" xfId="18682" xr:uid="{00000000-0005-0000-0000-0000423A0000}"/>
    <cellStyle name="Input 2 3 2 3 3" xfId="26667" xr:uid="{00000000-0005-0000-0000-0000433A0000}"/>
    <cellStyle name="Input 2 3 2 3 4" xfId="12539" xr:uid="{00000000-0005-0000-0000-0000443A0000}"/>
    <cellStyle name="Input 2 3 2 3 5" xfId="39441" xr:uid="{00000000-0005-0000-0000-0000453A0000}"/>
    <cellStyle name="Input 2 3 2 4" xfId="4850" xr:uid="{00000000-0005-0000-0000-0000463A0000}"/>
    <cellStyle name="Input 2 3 2 4 2" xfId="18683" xr:uid="{00000000-0005-0000-0000-0000473A0000}"/>
    <cellStyle name="Input 2 3 2 4 3" xfId="26668" xr:uid="{00000000-0005-0000-0000-0000483A0000}"/>
    <cellStyle name="Input 2 3 2 4 4" xfId="12540" xr:uid="{00000000-0005-0000-0000-0000493A0000}"/>
    <cellStyle name="Input 2 3 2 4 5" xfId="39442" xr:uid="{00000000-0005-0000-0000-00004A3A0000}"/>
    <cellStyle name="Input 2 3 2 5" xfId="18678" xr:uid="{00000000-0005-0000-0000-00004B3A0000}"/>
    <cellStyle name="Input 2 3 2 5 2" xfId="46017" xr:uid="{00000000-0005-0000-0000-00004C3A0000}"/>
    <cellStyle name="Input 2 3 2 6" xfId="26663" xr:uid="{00000000-0005-0000-0000-00004D3A0000}"/>
    <cellStyle name="Input 2 3 2 7" xfId="12537" xr:uid="{00000000-0005-0000-0000-00004E3A0000}"/>
    <cellStyle name="Input 2 3 2 8" xfId="39437" xr:uid="{00000000-0005-0000-0000-00004F3A0000}"/>
    <cellStyle name="Input 2 3 3" xfId="4851" xr:uid="{00000000-0005-0000-0000-0000503A0000}"/>
    <cellStyle name="Input 2 3 3 2" xfId="4852" xr:uid="{00000000-0005-0000-0000-0000513A0000}"/>
    <cellStyle name="Input 2 3 3 2 2" xfId="4853" xr:uid="{00000000-0005-0000-0000-0000523A0000}"/>
    <cellStyle name="Input 2 3 3 2 2 2" xfId="26671" xr:uid="{00000000-0005-0000-0000-0000533A0000}"/>
    <cellStyle name="Input 2 3 3 2 2 3" xfId="18684" xr:uid="{00000000-0005-0000-0000-0000543A0000}"/>
    <cellStyle name="Input 2 3 3 2 2 4" xfId="39445" xr:uid="{00000000-0005-0000-0000-0000553A0000}"/>
    <cellStyle name="Input 2 3 3 2 3" xfId="4854" xr:uid="{00000000-0005-0000-0000-0000563A0000}"/>
    <cellStyle name="Input 2 3 3 2 3 2" xfId="26672" xr:uid="{00000000-0005-0000-0000-0000573A0000}"/>
    <cellStyle name="Input 2 3 3 2 3 3" xfId="18685" xr:uid="{00000000-0005-0000-0000-0000583A0000}"/>
    <cellStyle name="Input 2 3 3 2 3 4" xfId="39446" xr:uid="{00000000-0005-0000-0000-0000593A0000}"/>
    <cellStyle name="Input 2 3 3 2 4" xfId="26670" xr:uid="{00000000-0005-0000-0000-00005A3A0000}"/>
    <cellStyle name="Input 2 3 3 2 5" xfId="12542" xr:uid="{00000000-0005-0000-0000-00005B3A0000}"/>
    <cellStyle name="Input 2 3 3 2 6" xfId="39444" xr:uid="{00000000-0005-0000-0000-00005C3A0000}"/>
    <cellStyle name="Input 2 3 3 3" xfId="4855" xr:uid="{00000000-0005-0000-0000-00005D3A0000}"/>
    <cellStyle name="Input 2 3 3 3 2" xfId="26673" xr:uid="{00000000-0005-0000-0000-00005E3A0000}"/>
    <cellStyle name="Input 2 3 3 3 3" xfId="12543" xr:uid="{00000000-0005-0000-0000-00005F3A0000}"/>
    <cellStyle name="Input 2 3 3 3 4" xfId="39447" xr:uid="{00000000-0005-0000-0000-0000603A0000}"/>
    <cellStyle name="Input 2 3 3 4" xfId="4856" xr:uid="{00000000-0005-0000-0000-0000613A0000}"/>
    <cellStyle name="Input 2 3 3 4 2" xfId="26674" xr:uid="{00000000-0005-0000-0000-0000623A0000}"/>
    <cellStyle name="Input 2 3 3 4 3" xfId="12544" xr:uid="{00000000-0005-0000-0000-0000633A0000}"/>
    <cellStyle name="Input 2 3 3 4 4" xfId="39448" xr:uid="{00000000-0005-0000-0000-0000643A0000}"/>
    <cellStyle name="Input 2 3 3 5" xfId="26669" xr:uid="{00000000-0005-0000-0000-0000653A0000}"/>
    <cellStyle name="Input 2 3 3 5 2" xfId="46471" xr:uid="{00000000-0005-0000-0000-0000663A0000}"/>
    <cellStyle name="Input 2 3 3 6" xfId="12541" xr:uid="{00000000-0005-0000-0000-0000673A0000}"/>
    <cellStyle name="Input 2 3 3 7" xfId="39443" xr:uid="{00000000-0005-0000-0000-0000683A0000}"/>
    <cellStyle name="Input 2 3 4" xfId="4857" xr:uid="{00000000-0005-0000-0000-0000693A0000}"/>
    <cellStyle name="Input 2 3 4 2" xfId="4858" xr:uid="{00000000-0005-0000-0000-00006A3A0000}"/>
    <cellStyle name="Input 2 3 4 2 2" xfId="26676" xr:uid="{00000000-0005-0000-0000-00006B3A0000}"/>
    <cellStyle name="Input 2 3 4 2 3" xfId="18686" xr:uid="{00000000-0005-0000-0000-00006C3A0000}"/>
    <cellStyle name="Input 2 3 4 2 4" xfId="39450" xr:uid="{00000000-0005-0000-0000-00006D3A0000}"/>
    <cellStyle name="Input 2 3 4 3" xfId="4859" xr:uid="{00000000-0005-0000-0000-00006E3A0000}"/>
    <cellStyle name="Input 2 3 4 3 2" xfId="26677" xr:uid="{00000000-0005-0000-0000-00006F3A0000}"/>
    <cellStyle name="Input 2 3 4 3 3" xfId="18687" xr:uid="{00000000-0005-0000-0000-0000703A0000}"/>
    <cellStyle name="Input 2 3 4 3 4" xfId="39451" xr:uid="{00000000-0005-0000-0000-0000713A0000}"/>
    <cellStyle name="Input 2 3 4 4" xfId="26675" xr:uid="{00000000-0005-0000-0000-0000723A0000}"/>
    <cellStyle name="Input 2 3 4 5" xfId="12545" xr:uid="{00000000-0005-0000-0000-0000733A0000}"/>
    <cellStyle name="Input 2 3 4 6" xfId="39449" xr:uid="{00000000-0005-0000-0000-0000743A0000}"/>
    <cellStyle name="Input 2 3 5" xfId="4860" xr:uid="{00000000-0005-0000-0000-0000753A0000}"/>
    <cellStyle name="Input 2 3 5 2" xfId="26678" xr:uid="{00000000-0005-0000-0000-0000763A0000}"/>
    <cellStyle name="Input 2 3 5 3" xfId="18688" xr:uid="{00000000-0005-0000-0000-0000773A0000}"/>
    <cellStyle name="Input 2 3 5 4" xfId="39452" xr:uid="{00000000-0005-0000-0000-0000783A0000}"/>
    <cellStyle name="Input 2 3 6" xfId="4861" xr:uid="{00000000-0005-0000-0000-0000793A0000}"/>
    <cellStyle name="Input 2 3 6 2" xfId="26679" xr:uid="{00000000-0005-0000-0000-00007A3A0000}"/>
    <cellStyle name="Input 2 3 6 3" xfId="18689" xr:uid="{00000000-0005-0000-0000-00007B3A0000}"/>
    <cellStyle name="Input 2 3 6 4" xfId="39453" xr:uid="{00000000-0005-0000-0000-00007C3A0000}"/>
    <cellStyle name="Input 2 3 7" xfId="4862" xr:uid="{00000000-0005-0000-0000-00007D3A0000}"/>
    <cellStyle name="Input 2 3 7 2" xfId="26680" xr:uid="{00000000-0005-0000-0000-00007E3A0000}"/>
    <cellStyle name="Input 2 3 7 3" xfId="18690" xr:uid="{00000000-0005-0000-0000-00007F3A0000}"/>
    <cellStyle name="Input 2 3 7 4" xfId="39454" xr:uid="{00000000-0005-0000-0000-0000803A0000}"/>
    <cellStyle name="Input 2 3 8" xfId="4863" xr:uid="{00000000-0005-0000-0000-0000813A0000}"/>
    <cellStyle name="Input 2 3 8 2" xfId="26681" xr:uid="{00000000-0005-0000-0000-0000823A0000}"/>
    <cellStyle name="Input 2 3 8 3" xfId="18691" xr:uid="{00000000-0005-0000-0000-0000833A0000}"/>
    <cellStyle name="Input 2 3 8 4" xfId="39455" xr:uid="{00000000-0005-0000-0000-0000843A0000}"/>
    <cellStyle name="Input 2 3 9" xfId="22609" xr:uid="{00000000-0005-0000-0000-0000853A0000}"/>
    <cellStyle name="Input 2 3 9 2" xfId="45503" xr:uid="{00000000-0005-0000-0000-0000863A0000}"/>
    <cellStyle name="Input 2 4" xfId="4864" xr:uid="{00000000-0005-0000-0000-0000873A0000}"/>
    <cellStyle name="Input 2 4 10" xfId="26682" xr:uid="{00000000-0005-0000-0000-0000883A0000}"/>
    <cellStyle name="Input 2 4 11" xfId="12546" xr:uid="{00000000-0005-0000-0000-0000893A0000}"/>
    <cellStyle name="Input 2 4 12" xfId="39456" xr:uid="{00000000-0005-0000-0000-00008A3A0000}"/>
    <cellStyle name="Input 2 4 2" xfId="4865" xr:uid="{00000000-0005-0000-0000-00008B3A0000}"/>
    <cellStyle name="Input 2 4 2 2" xfId="4866" xr:uid="{00000000-0005-0000-0000-00008C3A0000}"/>
    <cellStyle name="Input 2 4 2 2 2" xfId="4867" xr:uid="{00000000-0005-0000-0000-00008D3A0000}"/>
    <cellStyle name="Input 2 4 2 2 2 2" xfId="26685" xr:uid="{00000000-0005-0000-0000-00008E3A0000}"/>
    <cellStyle name="Input 2 4 2 2 2 3" xfId="18695" xr:uid="{00000000-0005-0000-0000-00008F3A0000}"/>
    <cellStyle name="Input 2 4 2 2 2 4" xfId="39459" xr:uid="{00000000-0005-0000-0000-0000903A0000}"/>
    <cellStyle name="Input 2 4 2 2 3" xfId="4868" xr:uid="{00000000-0005-0000-0000-0000913A0000}"/>
    <cellStyle name="Input 2 4 2 2 3 2" xfId="26686" xr:uid="{00000000-0005-0000-0000-0000923A0000}"/>
    <cellStyle name="Input 2 4 2 2 3 3" xfId="18696" xr:uid="{00000000-0005-0000-0000-0000933A0000}"/>
    <cellStyle name="Input 2 4 2 2 3 4" xfId="39460" xr:uid="{00000000-0005-0000-0000-0000943A0000}"/>
    <cellStyle name="Input 2 4 2 2 4" xfId="26684" xr:uid="{00000000-0005-0000-0000-0000953A0000}"/>
    <cellStyle name="Input 2 4 2 2 5" xfId="18694" xr:uid="{00000000-0005-0000-0000-0000963A0000}"/>
    <cellStyle name="Input 2 4 2 2 6" xfId="39458" xr:uid="{00000000-0005-0000-0000-0000973A0000}"/>
    <cellStyle name="Input 2 4 2 3" xfId="4869" xr:uid="{00000000-0005-0000-0000-0000983A0000}"/>
    <cellStyle name="Input 2 4 2 3 2" xfId="26687" xr:uid="{00000000-0005-0000-0000-0000993A0000}"/>
    <cellStyle name="Input 2 4 2 3 3" xfId="18697" xr:uid="{00000000-0005-0000-0000-00009A3A0000}"/>
    <cellStyle name="Input 2 4 2 3 4" xfId="39461" xr:uid="{00000000-0005-0000-0000-00009B3A0000}"/>
    <cellStyle name="Input 2 4 2 4" xfId="4870" xr:uid="{00000000-0005-0000-0000-00009C3A0000}"/>
    <cellStyle name="Input 2 4 2 4 2" xfId="26688" xr:uid="{00000000-0005-0000-0000-00009D3A0000}"/>
    <cellStyle name="Input 2 4 2 4 3" xfId="18698" xr:uid="{00000000-0005-0000-0000-00009E3A0000}"/>
    <cellStyle name="Input 2 4 2 4 4" xfId="39462" xr:uid="{00000000-0005-0000-0000-00009F3A0000}"/>
    <cellStyle name="Input 2 4 2 5" xfId="18693" xr:uid="{00000000-0005-0000-0000-0000A03A0000}"/>
    <cellStyle name="Input 2 4 2 6" xfId="26683" xr:uid="{00000000-0005-0000-0000-0000A13A0000}"/>
    <cellStyle name="Input 2 4 2 7" xfId="12547" xr:uid="{00000000-0005-0000-0000-0000A23A0000}"/>
    <cellStyle name="Input 2 4 2 8" xfId="39457" xr:uid="{00000000-0005-0000-0000-0000A33A0000}"/>
    <cellStyle name="Input 2 4 3" xfId="4871" xr:uid="{00000000-0005-0000-0000-0000A43A0000}"/>
    <cellStyle name="Input 2 4 3 2" xfId="4872" xr:uid="{00000000-0005-0000-0000-0000A53A0000}"/>
    <cellStyle name="Input 2 4 3 2 2" xfId="4873" xr:uid="{00000000-0005-0000-0000-0000A63A0000}"/>
    <cellStyle name="Input 2 4 3 2 2 2" xfId="26691" xr:uid="{00000000-0005-0000-0000-0000A73A0000}"/>
    <cellStyle name="Input 2 4 3 2 2 3" xfId="18701" xr:uid="{00000000-0005-0000-0000-0000A83A0000}"/>
    <cellStyle name="Input 2 4 3 2 2 4" xfId="39465" xr:uid="{00000000-0005-0000-0000-0000A93A0000}"/>
    <cellStyle name="Input 2 4 3 2 3" xfId="4874" xr:uid="{00000000-0005-0000-0000-0000AA3A0000}"/>
    <cellStyle name="Input 2 4 3 2 3 2" xfId="26692" xr:uid="{00000000-0005-0000-0000-0000AB3A0000}"/>
    <cellStyle name="Input 2 4 3 2 3 3" xfId="18702" xr:uid="{00000000-0005-0000-0000-0000AC3A0000}"/>
    <cellStyle name="Input 2 4 3 2 3 4" xfId="39466" xr:uid="{00000000-0005-0000-0000-0000AD3A0000}"/>
    <cellStyle name="Input 2 4 3 2 4" xfId="26690" xr:uid="{00000000-0005-0000-0000-0000AE3A0000}"/>
    <cellStyle name="Input 2 4 3 2 5" xfId="18700" xr:uid="{00000000-0005-0000-0000-0000AF3A0000}"/>
    <cellStyle name="Input 2 4 3 2 6" xfId="39464" xr:uid="{00000000-0005-0000-0000-0000B03A0000}"/>
    <cellStyle name="Input 2 4 3 3" xfId="4875" xr:uid="{00000000-0005-0000-0000-0000B13A0000}"/>
    <cellStyle name="Input 2 4 3 3 2" xfId="26693" xr:uid="{00000000-0005-0000-0000-0000B23A0000}"/>
    <cellStyle name="Input 2 4 3 3 3" xfId="18703" xr:uid="{00000000-0005-0000-0000-0000B33A0000}"/>
    <cellStyle name="Input 2 4 3 3 4" xfId="39467" xr:uid="{00000000-0005-0000-0000-0000B43A0000}"/>
    <cellStyle name="Input 2 4 3 4" xfId="4876" xr:uid="{00000000-0005-0000-0000-0000B53A0000}"/>
    <cellStyle name="Input 2 4 3 4 2" xfId="26694" xr:uid="{00000000-0005-0000-0000-0000B63A0000}"/>
    <cellStyle name="Input 2 4 3 4 3" xfId="18704" xr:uid="{00000000-0005-0000-0000-0000B73A0000}"/>
    <cellStyle name="Input 2 4 3 4 4" xfId="39468" xr:uid="{00000000-0005-0000-0000-0000B83A0000}"/>
    <cellStyle name="Input 2 4 3 5" xfId="18699" xr:uid="{00000000-0005-0000-0000-0000B93A0000}"/>
    <cellStyle name="Input 2 4 3 6" xfId="26689" xr:uid="{00000000-0005-0000-0000-0000BA3A0000}"/>
    <cellStyle name="Input 2 4 3 7" xfId="12548" xr:uid="{00000000-0005-0000-0000-0000BB3A0000}"/>
    <cellStyle name="Input 2 4 3 8" xfId="39463" xr:uid="{00000000-0005-0000-0000-0000BC3A0000}"/>
    <cellStyle name="Input 2 4 4" xfId="4877" xr:uid="{00000000-0005-0000-0000-0000BD3A0000}"/>
    <cellStyle name="Input 2 4 4 2" xfId="18705" xr:uid="{00000000-0005-0000-0000-0000BE3A0000}"/>
    <cellStyle name="Input 2 4 4 3" xfId="26695" xr:uid="{00000000-0005-0000-0000-0000BF3A0000}"/>
    <cellStyle name="Input 2 4 4 4" xfId="12549" xr:uid="{00000000-0005-0000-0000-0000C03A0000}"/>
    <cellStyle name="Input 2 4 4 5" xfId="39469" xr:uid="{00000000-0005-0000-0000-0000C13A0000}"/>
    <cellStyle name="Input 2 4 5" xfId="4878" xr:uid="{00000000-0005-0000-0000-0000C23A0000}"/>
    <cellStyle name="Input 2 4 5 2" xfId="26696" xr:uid="{00000000-0005-0000-0000-0000C33A0000}"/>
    <cellStyle name="Input 2 4 5 3" xfId="18706" xr:uid="{00000000-0005-0000-0000-0000C43A0000}"/>
    <cellStyle name="Input 2 4 5 4" xfId="39470" xr:uid="{00000000-0005-0000-0000-0000C53A0000}"/>
    <cellStyle name="Input 2 4 6" xfId="4879" xr:uid="{00000000-0005-0000-0000-0000C63A0000}"/>
    <cellStyle name="Input 2 4 6 2" xfId="26697" xr:uid="{00000000-0005-0000-0000-0000C73A0000}"/>
    <cellStyle name="Input 2 4 6 3" xfId="18707" xr:uid="{00000000-0005-0000-0000-0000C83A0000}"/>
    <cellStyle name="Input 2 4 6 4" xfId="39471" xr:uid="{00000000-0005-0000-0000-0000C93A0000}"/>
    <cellStyle name="Input 2 4 7" xfId="4880" xr:uid="{00000000-0005-0000-0000-0000CA3A0000}"/>
    <cellStyle name="Input 2 4 7 2" xfId="26698" xr:uid="{00000000-0005-0000-0000-0000CB3A0000}"/>
    <cellStyle name="Input 2 4 7 3" xfId="18708" xr:uid="{00000000-0005-0000-0000-0000CC3A0000}"/>
    <cellStyle name="Input 2 4 7 4" xfId="39472" xr:uid="{00000000-0005-0000-0000-0000CD3A0000}"/>
    <cellStyle name="Input 2 4 8" xfId="4881" xr:uid="{00000000-0005-0000-0000-0000CE3A0000}"/>
    <cellStyle name="Input 2 4 8 2" xfId="26699" xr:uid="{00000000-0005-0000-0000-0000CF3A0000}"/>
    <cellStyle name="Input 2 4 8 3" xfId="18709" xr:uid="{00000000-0005-0000-0000-0000D03A0000}"/>
    <cellStyle name="Input 2 4 8 4" xfId="39473" xr:uid="{00000000-0005-0000-0000-0000D13A0000}"/>
    <cellStyle name="Input 2 4 9" xfId="18692" xr:uid="{00000000-0005-0000-0000-0000D23A0000}"/>
    <cellStyle name="Input 2 4 9 2" xfId="46018" xr:uid="{00000000-0005-0000-0000-0000D33A0000}"/>
    <cellStyle name="Input 2 5" xfId="4882" xr:uid="{00000000-0005-0000-0000-0000D43A0000}"/>
    <cellStyle name="Input 2 5 10" xfId="12550" xr:uid="{00000000-0005-0000-0000-0000D53A0000}"/>
    <cellStyle name="Input 2 5 11" xfId="39474" xr:uid="{00000000-0005-0000-0000-0000D63A0000}"/>
    <cellStyle name="Input 2 5 2" xfId="4883" xr:uid="{00000000-0005-0000-0000-0000D73A0000}"/>
    <cellStyle name="Input 2 5 2 2" xfId="4884" xr:uid="{00000000-0005-0000-0000-0000D83A0000}"/>
    <cellStyle name="Input 2 5 2 2 2" xfId="4885" xr:uid="{00000000-0005-0000-0000-0000D93A0000}"/>
    <cellStyle name="Input 2 5 2 2 2 2" xfId="26703" xr:uid="{00000000-0005-0000-0000-0000DA3A0000}"/>
    <cellStyle name="Input 2 5 2 2 2 3" xfId="18711" xr:uid="{00000000-0005-0000-0000-0000DB3A0000}"/>
    <cellStyle name="Input 2 5 2 2 2 4" xfId="39477" xr:uid="{00000000-0005-0000-0000-0000DC3A0000}"/>
    <cellStyle name="Input 2 5 2 2 3" xfId="4886" xr:uid="{00000000-0005-0000-0000-0000DD3A0000}"/>
    <cellStyle name="Input 2 5 2 2 3 2" xfId="26704" xr:uid="{00000000-0005-0000-0000-0000DE3A0000}"/>
    <cellStyle name="Input 2 5 2 2 3 3" xfId="18712" xr:uid="{00000000-0005-0000-0000-0000DF3A0000}"/>
    <cellStyle name="Input 2 5 2 2 3 4" xfId="39478" xr:uid="{00000000-0005-0000-0000-0000E03A0000}"/>
    <cellStyle name="Input 2 5 2 2 4" xfId="26702" xr:uid="{00000000-0005-0000-0000-0000E13A0000}"/>
    <cellStyle name="Input 2 5 2 2 5" xfId="18710" xr:uid="{00000000-0005-0000-0000-0000E23A0000}"/>
    <cellStyle name="Input 2 5 2 2 6" xfId="39476" xr:uid="{00000000-0005-0000-0000-0000E33A0000}"/>
    <cellStyle name="Input 2 5 2 3" xfId="4887" xr:uid="{00000000-0005-0000-0000-0000E43A0000}"/>
    <cellStyle name="Input 2 5 2 3 2" xfId="26705" xr:uid="{00000000-0005-0000-0000-0000E53A0000}"/>
    <cellStyle name="Input 2 5 2 3 3" xfId="18713" xr:uid="{00000000-0005-0000-0000-0000E63A0000}"/>
    <cellStyle name="Input 2 5 2 3 4" xfId="39479" xr:uid="{00000000-0005-0000-0000-0000E73A0000}"/>
    <cellStyle name="Input 2 5 2 4" xfId="4888" xr:uid="{00000000-0005-0000-0000-0000E83A0000}"/>
    <cellStyle name="Input 2 5 2 4 2" xfId="26706" xr:uid="{00000000-0005-0000-0000-0000E93A0000}"/>
    <cellStyle name="Input 2 5 2 4 3" xfId="18714" xr:uid="{00000000-0005-0000-0000-0000EA3A0000}"/>
    <cellStyle name="Input 2 5 2 4 4" xfId="39480" xr:uid="{00000000-0005-0000-0000-0000EB3A0000}"/>
    <cellStyle name="Input 2 5 2 5" xfId="26701" xr:uid="{00000000-0005-0000-0000-0000EC3A0000}"/>
    <cellStyle name="Input 2 5 2 6" xfId="12551" xr:uid="{00000000-0005-0000-0000-0000ED3A0000}"/>
    <cellStyle name="Input 2 5 2 7" xfId="39475" xr:uid="{00000000-0005-0000-0000-0000EE3A0000}"/>
    <cellStyle name="Input 2 5 3" xfId="4889" xr:uid="{00000000-0005-0000-0000-0000EF3A0000}"/>
    <cellStyle name="Input 2 5 3 2" xfId="4890" xr:uid="{00000000-0005-0000-0000-0000F03A0000}"/>
    <cellStyle name="Input 2 5 3 2 2" xfId="4891" xr:uid="{00000000-0005-0000-0000-0000F13A0000}"/>
    <cellStyle name="Input 2 5 3 2 2 2" xfId="26709" xr:uid="{00000000-0005-0000-0000-0000F23A0000}"/>
    <cellStyle name="Input 2 5 3 2 2 3" xfId="18716" xr:uid="{00000000-0005-0000-0000-0000F33A0000}"/>
    <cellStyle name="Input 2 5 3 2 2 4" xfId="39483" xr:uid="{00000000-0005-0000-0000-0000F43A0000}"/>
    <cellStyle name="Input 2 5 3 2 3" xfId="4892" xr:uid="{00000000-0005-0000-0000-0000F53A0000}"/>
    <cellStyle name="Input 2 5 3 2 3 2" xfId="26710" xr:uid="{00000000-0005-0000-0000-0000F63A0000}"/>
    <cellStyle name="Input 2 5 3 2 3 3" xfId="18717" xr:uid="{00000000-0005-0000-0000-0000F73A0000}"/>
    <cellStyle name="Input 2 5 3 2 3 4" xfId="39484" xr:uid="{00000000-0005-0000-0000-0000F83A0000}"/>
    <cellStyle name="Input 2 5 3 2 4" xfId="26708" xr:uid="{00000000-0005-0000-0000-0000F93A0000}"/>
    <cellStyle name="Input 2 5 3 2 5" xfId="18715" xr:uid="{00000000-0005-0000-0000-0000FA3A0000}"/>
    <cellStyle name="Input 2 5 3 2 6" xfId="39482" xr:uid="{00000000-0005-0000-0000-0000FB3A0000}"/>
    <cellStyle name="Input 2 5 3 3" xfId="4893" xr:uid="{00000000-0005-0000-0000-0000FC3A0000}"/>
    <cellStyle name="Input 2 5 3 3 2" xfId="26711" xr:uid="{00000000-0005-0000-0000-0000FD3A0000}"/>
    <cellStyle name="Input 2 5 3 3 3" xfId="18718" xr:uid="{00000000-0005-0000-0000-0000FE3A0000}"/>
    <cellStyle name="Input 2 5 3 3 4" xfId="39485" xr:uid="{00000000-0005-0000-0000-0000FF3A0000}"/>
    <cellStyle name="Input 2 5 3 4" xfId="4894" xr:uid="{00000000-0005-0000-0000-0000003B0000}"/>
    <cellStyle name="Input 2 5 3 4 2" xfId="26712" xr:uid="{00000000-0005-0000-0000-0000013B0000}"/>
    <cellStyle name="Input 2 5 3 4 3" xfId="18719" xr:uid="{00000000-0005-0000-0000-0000023B0000}"/>
    <cellStyle name="Input 2 5 3 4 4" xfId="39486" xr:uid="{00000000-0005-0000-0000-0000033B0000}"/>
    <cellStyle name="Input 2 5 3 5" xfId="26707" xr:uid="{00000000-0005-0000-0000-0000043B0000}"/>
    <cellStyle name="Input 2 5 3 6" xfId="12552" xr:uid="{00000000-0005-0000-0000-0000053B0000}"/>
    <cellStyle name="Input 2 5 3 7" xfId="39481" xr:uid="{00000000-0005-0000-0000-0000063B0000}"/>
    <cellStyle name="Input 2 5 4" xfId="4895" xr:uid="{00000000-0005-0000-0000-0000073B0000}"/>
    <cellStyle name="Input 2 5 4 2" xfId="26713" xr:uid="{00000000-0005-0000-0000-0000083B0000}"/>
    <cellStyle name="Input 2 5 4 3" xfId="12553" xr:uid="{00000000-0005-0000-0000-0000093B0000}"/>
    <cellStyle name="Input 2 5 4 4" xfId="39487" xr:uid="{00000000-0005-0000-0000-00000A3B0000}"/>
    <cellStyle name="Input 2 5 5" xfId="4896" xr:uid="{00000000-0005-0000-0000-00000B3B0000}"/>
    <cellStyle name="Input 2 5 5 2" xfId="26714" xr:uid="{00000000-0005-0000-0000-00000C3B0000}"/>
    <cellStyle name="Input 2 5 5 3" xfId="18720" xr:uid="{00000000-0005-0000-0000-00000D3B0000}"/>
    <cellStyle name="Input 2 5 5 4" xfId="39488" xr:uid="{00000000-0005-0000-0000-00000E3B0000}"/>
    <cellStyle name="Input 2 5 6" xfId="4897" xr:uid="{00000000-0005-0000-0000-00000F3B0000}"/>
    <cellStyle name="Input 2 5 6 2" xfId="26715" xr:uid="{00000000-0005-0000-0000-0000103B0000}"/>
    <cellStyle name="Input 2 5 6 3" xfId="18721" xr:uid="{00000000-0005-0000-0000-0000113B0000}"/>
    <cellStyle name="Input 2 5 6 4" xfId="39489" xr:uid="{00000000-0005-0000-0000-0000123B0000}"/>
    <cellStyle name="Input 2 5 7" xfId="4898" xr:uid="{00000000-0005-0000-0000-0000133B0000}"/>
    <cellStyle name="Input 2 5 7 2" xfId="26716" xr:uid="{00000000-0005-0000-0000-0000143B0000}"/>
    <cellStyle name="Input 2 5 7 3" xfId="18722" xr:uid="{00000000-0005-0000-0000-0000153B0000}"/>
    <cellStyle name="Input 2 5 7 4" xfId="39490" xr:uid="{00000000-0005-0000-0000-0000163B0000}"/>
    <cellStyle name="Input 2 5 8" xfId="4899" xr:uid="{00000000-0005-0000-0000-0000173B0000}"/>
    <cellStyle name="Input 2 5 8 2" xfId="26717" xr:uid="{00000000-0005-0000-0000-0000183B0000}"/>
    <cellStyle name="Input 2 5 8 3" xfId="18723" xr:uid="{00000000-0005-0000-0000-0000193B0000}"/>
    <cellStyle name="Input 2 5 8 4" xfId="39491" xr:uid="{00000000-0005-0000-0000-00001A3B0000}"/>
    <cellStyle name="Input 2 5 9" xfId="26700" xr:uid="{00000000-0005-0000-0000-00001B3B0000}"/>
    <cellStyle name="Input 2 5 9 2" xfId="46468" xr:uid="{00000000-0005-0000-0000-00001C3B0000}"/>
    <cellStyle name="Input 2 6" xfId="4900" xr:uid="{00000000-0005-0000-0000-00001D3B0000}"/>
    <cellStyle name="Input 2 6 10" xfId="12554" xr:uid="{00000000-0005-0000-0000-00001E3B0000}"/>
    <cellStyle name="Input 2 6 11" xfId="39492" xr:uid="{00000000-0005-0000-0000-00001F3B0000}"/>
    <cellStyle name="Input 2 6 2" xfId="4901" xr:uid="{00000000-0005-0000-0000-0000203B0000}"/>
    <cellStyle name="Input 2 6 2 2" xfId="4902" xr:uid="{00000000-0005-0000-0000-0000213B0000}"/>
    <cellStyle name="Input 2 6 2 2 2" xfId="4903" xr:uid="{00000000-0005-0000-0000-0000223B0000}"/>
    <cellStyle name="Input 2 6 2 2 2 2" xfId="26721" xr:uid="{00000000-0005-0000-0000-0000233B0000}"/>
    <cellStyle name="Input 2 6 2 2 2 3" xfId="18726" xr:uid="{00000000-0005-0000-0000-0000243B0000}"/>
    <cellStyle name="Input 2 6 2 2 2 4" xfId="39495" xr:uid="{00000000-0005-0000-0000-0000253B0000}"/>
    <cellStyle name="Input 2 6 2 2 3" xfId="4904" xr:uid="{00000000-0005-0000-0000-0000263B0000}"/>
    <cellStyle name="Input 2 6 2 2 3 2" xfId="26722" xr:uid="{00000000-0005-0000-0000-0000273B0000}"/>
    <cellStyle name="Input 2 6 2 2 3 3" xfId="18727" xr:uid="{00000000-0005-0000-0000-0000283B0000}"/>
    <cellStyle name="Input 2 6 2 2 3 4" xfId="39496" xr:uid="{00000000-0005-0000-0000-0000293B0000}"/>
    <cellStyle name="Input 2 6 2 2 4" xfId="26720" xr:uid="{00000000-0005-0000-0000-00002A3B0000}"/>
    <cellStyle name="Input 2 6 2 2 5" xfId="18725" xr:uid="{00000000-0005-0000-0000-00002B3B0000}"/>
    <cellStyle name="Input 2 6 2 2 6" xfId="39494" xr:uid="{00000000-0005-0000-0000-00002C3B0000}"/>
    <cellStyle name="Input 2 6 2 3" xfId="4905" xr:uid="{00000000-0005-0000-0000-00002D3B0000}"/>
    <cellStyle name="Input 2 6 2 3 2" xfId="26723" xr:uid="{00000000-0005-0000-0000-00002E3B0000}"/>
    <cellStyle name="Input 2 6 2 3 3" xfId="18728" xr:uid="{00000000-0005-0000-0000-00002F3B0000}"/>
    <cellStyle name="Input 2 6 2 3 4" xfId="39497" xr:uid="{00000000-0005-0000-0000-0000303B0000}"/>
    <cellStyle name="Input 2 6 2 4" xfId="4906" xr:uid="{00000000-0005-0000-0000-0000313B0000}"/>
    <cellStyle name="Input 2 6 2 4 2" xfId="26724" xr:uid="{00000000-0005-0000-0000-0000323B0000}"/>
    <cellStyle name="Input 2 6 2 4 3" xfId="18729" xr:uid="{00000000-0005-0000-0000-0000333B0000}"/>
    <cellStyle name="Input 2 6 2 4 4" xfId="39498" xr:uid="{00000000-0005-0000-0000-0000343B0000}"/>
    <cellStyle name="Input 2 6 2 5" xfId="26719" xr:uid="{00000000-0005-0000-0000-0000353B0000}"/>
    <cellStyle name="Input 2 6 2 6" xfId="18724" xr:uid="{00000000-0005-0000-0000-0000363B0000}"/>
    <cellStyle name="Input 2 6 2 7" xfId="39493" xr:uid="{00000000-0005-0000-0000-0000373B0000}"/>
    <cellStyle name="Input 2 6 3" xfId="4907" xr:uid="{00000000-0005-0000-0000-0000383B0000}"/>
    <cellStyle name="Input 2 6 3 2" xfId="4908" xr:uid="{00000000-0005-0000-0000-0000393B0000}"/>
    <cellStyle name="Input 2 6 3 2 2" xfId="4909" xr:uid="{00000000-0005-0000-0000-00003A3B0000}"/>
    <cellStyle name="Input 2 6 3 2 2 2" xfId="26727" xr:uid="{00000000-0005-0000-0000-00003B3B0000}"/>
    <cellStyle name="Input 2 6 3 2 2 3" xfId="18732" xr:uid="{00000000-0005-0000-0000-00003C3B0000}"/>
    <cellStyle name="Input 2 6 3 2 2 4" xfId="39501" xr:uid="{00000000-0005-0000-0000-00003D3B0000}"/>
    <cellStyle name="Input 2 6 3 2 3" xfId="4910" xr:uid="{00000000-0005-0000-0000-00003E3B0000}"/>
    <cellStyle name="Input 2 6 3 2 3 2" xfId="26728" xr:uid="{00000000-0005-0000-0000-00003F3B0000}"/>
    <cellStyle name="Input 2 6 3 2 3 3" xfId="18733" xr:uid="{00000000-0005-0000-0000-0000403B0000}"/>
    <cellStyle name="Input 2 6 3 2 3 4" xfId="39502" xr:uid="{00000000-0005-0000-0000-0000413B0000}"/>
    <cellStyle name="Input 2 6 3 2 4" xfId="26726" xr:uid="{00000000-0005-0000-0000-0000423B0000}"/>
    <cellStyle name="Input 2 6 3 2 5" xfId="18731" xr:uid="{00000000-0005-0000-0000-0000433B0000}"/>
    <cellStyle name="Input 2 6 3 2 6" xfId="39500" xr:uid="{00000000-0005-0000-0000-0000443B0000}"/>
    <cellStyle name="Input 2 6 3 3" xfId="4911" xr:uid="{00000000-0005-0000-0000-0000453B0000}"/>
    <cellStyle name="Input 2 6 3 3 2" xfId="26729" xr:uid="{00000000-0005-0000-0000-0000463B0000}"/>
    <cellStyle name="Input 2 6 3 3 3" xfId="18734" xr:uid="{00000000-0005-0000-0000-0000473B0000}"/>
    <cellStyle name="Input 2 6 3 3 4" xfId="39503" xr:uid="{00000000-0005-0000-0000-0000483B0000}"/>
    <cellStyle name="Input 2 6 3 4" xfId="4912" xr:uid="{00000000-0005-0000-0000-0000493B0000}"/>
    <cellStyle name="Input 2 6 3 4 2" xfId="26730" xr:uid="{00000000-0005-0000-0000-00004A3B0000}"/>
    <cellStyle name="Input 2 6 3 4 3" xfId="18735" xr:uid="{00000000-0005-0000-0000-00004B3B0000}"/>
    <cellStyle name="Input 2 6 3 4 4" xfId="39504" xr:uid="{00000000-0005-0000-0000-00004C3B0000}"/>
    <cellStyle name="Input 2 6 3 5" xfId="26725" xr:uid="{00000000-0005-0000-0000-00004D3B0000}"/>
    <cellStyle name="Input 2 6 3 6" xfId="18730" xr:uid="{00000000-0005-0000-0000-00004E3B0000}"/>
    <cellStyle name="Input 2 6 3 7" xfId="39499" xr:uid="{00000000-0005-0000-0000-00004F3B0000}"/>
    <cellStyle name="Input 2 6 4" xfId="4913" xr:uid="{00000000-0005-0000-0000-0000503B0000}"/>
    <cellStyle name="Input 2 6 4 2" xfId="26731" xr:uid="{00000000-0005-0000-0000-0000513B0000}"/>
    <cellStyle name="Input 2 6 4 3" xfId="18736" xr:uid="{00000000-0005-0000-0000-0000523B0000}"/>
    <cellStyle name="Input 2 6 4 4" xfId="39505" xr:uid="{00000000-0005-0000-0000-0000533B0000}"/>
    <cellStyle name="Input 2 6 5" xfId="4914" xr:uid="{00000000-0005-0000-0000-0000543B0000}"/>
    <cellStyle name="Input 2 6 5 2" xfId="26732" xr:uid="{00000000-0005-0000-0000-0000553B0000}"/>
    <cellStyle name="Input 2 6 5 3" xfId="18737" xr:uid="{00000000-0005-0000-0000-0000563B0000}"/>
    <cellStyle name="Input 2 6 5 4" xfId="39506" xr:uid="{00000000-0005-0000-0000-0000573B0000}"/>
    <cellStyle name="Input 2 6 6" xfId="4915" xr:uid="{00000000-0005-0000-0000-0000583B0000}"/>
    <cellStyle name="Input 2 6 6 2" xfId="26733" xr:uid="{00000000-0005-0000-0000-0000593B0000}"/>
    <cellStyle name="Input 2 6 6 3" xfId="18738" xr:uid="{00000000-0005-0000-0000-00005A3B0000}"/>
    <cellStyle name="Input 2 6 6 4" xfId="39507" xr:uid="{00000000-0005-0000-0000-00005B3B0000}"/>
    <cellStyle name="Input 2 6 7" xfId="4916" xr:uid="{00000000-0005-0000-0000-00005C3B0000}"/>
    <cellStyle name="Input 2 6 7 2" xfId="26734" xr:uid="{00000000-0005-0000-0000-00005D3B0000}"/>
    <cellStyle name="Input 2 6 7 3" xfId="18739" xr:uid="{00000000-0005-0000-0000-00005E3B0000}"/>
    <cellStyle name="Input 2 6 7 4" xfId="39508" xr:uid="{00000000-0005-0000-0000-00005F3B0000}"/>
    <cellStyle name="Input 2 6 8" xfId="4917" xr:uid="{00000000-0005-0000-0000-0000603B0000}"/>
    <cellStyle name="Input 2 6 8 2" xfId="26735" xr:uid="{00000000-0005-0000-0000-0000613B0000}"/>
    <cellStyle name="Input 2 6 8 3" xfId="18740" xr:uid="{00000000-0005-0000-0000-0000623B0000}"/>
    <cellStyle name="Input 2 6 8 4" xfId="39509" xr:uid="{00000000-0005-0000-0000-0000633B0000}"/>
    <cellStyle name="Input 2 6 9" xfId="26718" xr:uid="{00000000-0005-0000-0000-0000643B0000}"/>
    <cellStyle name="Input 2 7" xfId="4918" xr:uid="{00000000-0005-0000-0000-0000653B0000}"/>
    <cellStyle name="Input 2 7 10" xfId="18741" xr:uid="{00000000-0005-0000-0000-0000663B0000}"/>
    <cellStyle name="Input 2 7 11" xfId="39510" xr:uid="{00000000-0005-0000-0000-0000673B0000}"/>
    <cellStyle name="Input 2 7 2" xfId="4919" xr:uid="{00000000-0005-0000-0000-0000683B0000}"/>
    <cellStyle name="Input 2 7 2 2" xfId="4920" xr:uid="{00000000-0005-0000-0000-0000693B0000}"/>
    <cellStyle name="Input 2 7 2 2 2" xfId="4921" xr:uid="{00000000-0005-0000-0000-00006A3B0000}"/>
    <cellStyle name="Input 2 7 2 2 2 2" xfId="26739" xr:uid="{00000000-0005-0000-0000-00006B3B0000}"/>
    <cellStyle name="Input 2 7 2 2 2 3" xfId="18744" xr:uid="{00000000-0005-0000-0000-00006C3B0000}"/>
    <cellStyle name="Input 2 7 2 2 2 4" xfId="39513" xr:uid="{00000000-0005-0000-0000-00006D3B0000}"/>
    <cellStyle name="Input 2 7 2 2 3" xfId="4922" xr:uid="{00000000-0005-0000-0000-00006E3B0000}"/>
    <cellStyle name="Input 2 7 2 2 3 2" xfId="26740" xr:uid="{00000000-0005-0000-0000-00006F3B0000}"/>
    <cellStyle name="Input 2 7 2 2 3 3" xfId="18745" xr:uid="{00000000-0005-0000-0000-0000703B0000}"/>
    <cellStyle name="Input 2 7 2 2 3 4" xfId="39514" xr:uid="{00000000-0005-0000-0000-0000713B0000}"/>
    <cellStyle name="Input 2 7 2 2 4" xfId="26738" xr:uid="{00000000-0005-0000-0000-0000723B0000}"/>
    <cellStyle name="Input 2 7 2 2 5" xfId="18743" xr:uid="{00000000-0005-0000-0000-0000733B0000}"/>
    <cellStyle name="Input 2 7 2 2 6" xfId="39512" xr:uid="{00000000-0005-0000-0000-0000743B0000}"/>
    <cellStyle name="Input 2 7 2 3" xfId="4923" xr:uid="{00000000-0005-0000-0000-0000753B0000}"/>
    <cellStyle name="Input 2 7 2 3 2" xfId="26741" xr:uid="{00000000-0005-0000-0000-0000763B0000}"/>
    <cellStyle name="Input 2 7 2 3 3" xfId="18746" xr:uid="{00000000-0005-0000-0000-0000773B0000}"/>
    <cellStyle name="Input 2 7 2 3 4" xfId="39515" xr:uid="{00000000-0005-0000-0000-0000783B0000}"/>
    <cellStyle name="Input 2 7 2 4" xfId="4924" xr:uid="{00000000-0005-0000-0000-0000793B0000}"/>
    <cellStyle name="Input 2 7 2 4 2" xfId="26742" xr:uid="{00000000-0005-0000-0000-00007A3B0000}"/>
    <cellStyle name="Input 2 7 2 4 3" xfId="18747" xr:uid="{00000000-0005-0000-0000-00007B3B0000}"/>
    <cellStyle name="Input 2 7 2 4 4" xfId="39516" xr:uid="{00000000-0005-0000-0000-00007C3B0000}"/>
    <cellStyle name="Input 2 7 2 5" xfId="26737" xr:uid="{00000000-0005-0000-0000-00007D3B0000}"/>
    <cellStyle name="Input 2 7 2 6" xfId="18742" xr:uid="{00000000-0005-0000-0000-00007E3B0000}"/>
    <cellStyle name="Input 2 7 2 7" xfId="39511" xr:uid="{00000000-0005-0000-0000-00007F3B0000}"/>
    <cellStyle name="Input 2 7 3" xfId="4925" xr:uid="{00000000-0005-0000-0000-0000803B0000}"/>
    <cellStyle name="Input 2 7 3 2" xfId="4926" xr:uid="{00000000-0005-0000-0000-0000813B0000}"/>
    <cellStyle name="Input 2 7 3 2 2" xfId="4927" xr:uid="{00000000-0005-0000-0000-0000823B0000}"/>
    <cellStyle name="Input 2 7 3 2 2 2" xfId="26745" xr:uid="{00000000-0005-0000-0000-0000833B0000}"/>
    <cellStyle name="Input 2 7 3 2 2 3" xfId="18750" xr:uid="{00000000-0005-0000-0000-0000843B0000}"/>
    <cellStyle name="Input 2 7 3 2 2 4" xfId="39519" xr:uid="{00000000-0005-0000-0000-0000853B0000}"/>
    <cellStyle name="Input 2 7 3 2 3" xfId="4928" xr:uid="{00000000-0005-0000-0000-0000863B0000}"/>
    <cellStyle name="Input 2 7 3 2 3 2" xfId="26746" xr:uid="{00000000-0005-0000-0000-0000873B0000}"/>
    <cellStyle name="Input 2 7 3 2 3 3" xfId="18751" xr:uid="{00000000-0005-0000-0000-0000883B0000}"/>
    <cellStyle name="Input 2 7 3 2 3 4" xfId="39520" xr:uid="{00000000-0005-0000-0000-0000893B0000}"/>
    <cellStyle name="Input 2 7 3 2 4" xfId="26744" xr:uid="{00000000-0005-0000-0000-00008A3B0000}"/>
    <cellStyle name="Input 2 7 3 2 5" xfId="18749" xr:uid="{00000000-0005-0000-0000-00008B3B0000}"/>
    <cellStyle name="Input 2 7 3 2 6" xfId="39518" xr:uid="{00000000-0005-0000-0000-00008C3B0000}"/>
    <cellStyle name="Input 2 7 3 3" xfId="4929" xr:uid="{00000000-0005-0000-0000-00008D3B0000}"/>
    <cellStyle name="Input 2 7 3 3 2" xfId="26747" xr:uid="{00000000-0005-0000-0000-00008E3B0000}"/>
    <cellStyle name="Input 2 7 3 3 3" xfId="18752" xr:uid="{00000000-0005-0000-0000-00008F3B0000}"/>
    <cellStyle name="Input 2 7 3 3 4" xfId="39521" xr:uid="{00000000-0005-0000-0000-0000903B0000}"/>
    <cellStyle name="Input 2 7 3 4" xfId="4930" xr:uid="{00000000-0005-0000-0000-0000913B0000}"/>
    <cellStyle name="Input 2 7 3 4 2" xfId="26748" xr:uid="{00000000-0005-0000-0000-0000923B0000}"/>
    <cellStyle name="Input 2 7 3 4 3" xfId="18753" xr:uid="{00000000-0005-0000-0000-0000933B0000}"/>
    <cellStyle name="Input 2 7 3 4 4" xfId="39522" xr:uid="{00000000-0005-0000-0000-0000943B0000}"/>
    <cellStyle name="Input 2 7 3 5" xfId="26743" xr:uid="{00000000-0005-0000-0000-0000953B0000}"/>
    <cellStyle name="Input 2 7 3 6" xfId="18748" xr:uid="{00000000-0005-0000-0000-0000963B0000}"/>
    <cellStyle name="Input 2 7 3 7" xfId="39517" xr:uid="{00000000-0005-0000-0000-0000973B0000}"/>
    <cellStyle name="Input 2 7 4" xfId="4931" xr:uid="{00000000-0005-0000-0000-0000983B0000}"/>
    <cellStyle name="Input 2 7 4 2" xfId="26749" xr:uid="{00000000-0005-0000-0000-0000993B0000}"/>
    <cellStyle name="Input 2 7 4 3" xfId="18754" xr:uid="{00000000-0005-0000-0000-00009A3B0000}"/>
    <cellStyle name="Input 2 7 4 4" xfId="39523" xr:uid="{00000000-0005-0000-0000-00009B3B0000}"/>
    <cellStyle name="Input 2 7 5" xfId="4932" xr:uid="{00000000-0005-0000-0000-00009C3B0000}"/>
    <cellStyle name="Input 2 7 5 2" xfId="26750" xr:uid="{00000000-0005-0000-0000-00009D3B0000}"/>
    <cellStyle name="Input 2 7 5 3" xfId="18755" xr:uid="{00000000-0005-0000-0000-00009E3B0000}"/>
    <cellStyle name="Input 2 7 5 4" xfId="39524" xr:uid="{00000000-0005-0000-0000-00009F3B0000}"/>
    <cellStyle name="Input 2 7 6" xfId="4933" xr:uid="{00000000-0005-0000-0000-0000A03B0000}"/>
    <cellStyle name="Input 2 7 6 2" xfId="26751" xr:uid="{00000000-0005-0000-0000-0000A13B0000}"/>
    <cellStyle name="Input 2 7 6 3" xfId="18756" xr:uid="{00000000-0005-0000-0000-0000A23B0000}"/>
    <cellStyle name="Input 2 7 6 4" xfId="39525" xr:uid="{00000000-0005-0000-0000-0000A33B0000}"/>
    <cellStyle name="Input 2 7 7" xfId="4934" xr:uid="{00000000-0005-0000-0000-0000A43B0000}"/>
    <cellStyle name="Input 2 7 7 2" xfId="26752" xr:uid="{00000000-0005-0000-0000-0000A53B0000}"/>
    <cellStyle name="Input 2 7 7 3" xfId="18757" xr:uid="{00000000-0005-0000-0000-0000A63B0000}"/>
    <cellStyle name="Input 2 7 7 4" xfId="39526" xr:uid="{00000000-0005-0000-0000-0000A73B0000}"/>
    <cellStyle name="Input 2 7 8" xfId="4935" xr:uid="{00000000-0005-0000-0000-0000A83B0000}"/>
    <cellStyle name="Input 2 7 8 2" xfId="26753" xr:uid="{00000000-0005-0000-0000-0000A93B0000}"/>
    <cellStyle name="Input 2 7 8 3" xfId="18758" xr:uid="{00000000-0005-0000-0000-0000AA3B0000}"/>
    <cellStyle name="Input 2 7 8 4" xfId="39527" xr:uid="{00000000-0005-0000-0000-0000AB3B0000}"/>
    <cellStyle name="Input 2 7 9" xfId="26736" xr:uid="{00000000-0005-0000-0000-0000AC3B0000}"/>
    <cellStyle name="Input 2 8" xfId="4936" xr:uid="{00000000-0005-0000-0000-0000AD3B0000}"/>
    <cellStyle name="Input 2 8 10" xfId="18759" xr:uid="{00000000-0005-0000-0000-0000AE3B0000}"/>
    <cellStyle name="Input 2 8 11" xfId="39528" xr:uid="{00000000-0005-0000-0000-0000AF3B0000}"/>
    <cellStyle name="Input 2 8 2" xfId="4937" xr:uid="{00000000-0005-0000-0000-0000B03B0000}"/>
    <cellStyle name="Input 2 8 2 2" xfId="4938" xr:uid="{00000000-0005-0000-0000-0000B13B0000}"/>
    <cellStyle name="Input 2 8 2 2 2" xfId="4939" xr:uid="{00000000-0005-0000-0000-0000B23B0000}"/>
    <cellStyle name="Input 2 8 2 2 2 2" xfId="26757" xr:uid="{00000000-0005-0000-0000-0000B33B0000}"/>
    <cellStyle name="Input 2 8 2 2 2 3" xfId="18762" xr:uid="{00000000-0005-0000-0000-0000B43B0000}"/>
    <cellStyle name="Input 2 8 2 2 2 4" xfId="39531" xr:uid="{00000000-0005-0000-0000-0000B53B0000}"/>
    <cellStyle name="Input 2 8 2 2 3" xfId="4940" xr:uid="{00000000-0005-0000-0000-0000B63B0000}"/>
    <cellStyle name="Input 2 8 2 2 3 2" xfId="26758" xr:uid="{00000000-0005-0000-0000-0000B73B0000}"/>
    <cellStyle name="Input 2 8 2 2 3 3" xfId="18763" xr:uid="{00000000-0005-0000-0000-0000B83B0000}"/>
    <cellStyle name="Input 2 8 2 2 3 4" xfId="39532" xr:uid="{00000000-0005-0000-0000-0000B93B0000}"/>
    <cellStyle name="Input 2 8 2 2 4" xfId="26756" xr:uid="{00000000-0005-0000-0000-0000BA3B0000}"/>
    <cellStyle name="Input 2 8 2 2 5" xfId="18761" xr:uid="{00000000-0005-0000-0000-0000BB3B0000}"/>
    <cellStyle name="Input 2 8 2 2 6" xfId="39530" xr:uid="{00000000-0005-0000-0000-0000BC3B0000}"/>
    <cellStyle name="Input 2 8 2 3" xfId="4941" xr:uid="{00000000-0005-0000-0000-0000BD3B0000}"/>
    <cellStyle name="Input 2 8 2 3 2" xfId="26759" xr:uid="{00000000-0005-0000-0000-0000BE3B0000}"/>
    <cellStyle name="Input 2 8 2 3 3" xfId="18764" xr:uid="{00000000-0005-0000-0000-0000BF3B0000}"/>
    <cellStyle name="Input 2 8 2 3 4" xfId="39533" xr:uid="{00000000-0005-0000-0000-0000C03B0000}"/>
    <cellStyle name="Input 2 8 2 4" xfId="4942" xr:uid="{00000000-0005-0000-0000-0000C13B0000}"/>
    <cellStyle name="Input 2 8 2 4 2" xfId="26760" xr:uid="{00000000-0005-0000-0000-0000C23B0000}"/>
    <cellStyle name="Input 2 8 2 4 3" xfId="18765" xr:uid="{00000000-0005-0000-0000-0000C33B0000}"/>
    <cellStyle name="Input 2 8 2 4 4" xfId="39534" xr:uid="{00000000-0005-0000-0000-0000C43B0000}"/>
    <cellStyle name="Input 2 8 2 5" xfId="26755" xr:uid="{00000000-0005-0000-0000-0000C53B0000}"/>
    <cellStyle name="Input 2 8 2 6" xfId="18760" xr:uid="{00000000-0005-0000-0000-0000C63B0000}"/>
    <cellStyle name="Input 2 8 2 7" xfId="39529" xr:uid="{00000000-0005-0000-0000-0000C73B0000}"/>
    <cellStyle name="Input 2 8 3" xfId="4943" xr:uid="{00000000-0005-0000-0000-0000C83B0000}"/>
    <cellStyle name="Input 2 8 3 2" xfId="4944" xr:uid="{00000000-0005-0000-0000-0000C93B0000}"/>
    <cellStyle name="Input 2 8 3 2 2" xfId="4945" xr:uid="{00000000-0005-0000-0000-0000CA3B0000}"/>
    <cellStyle name="Input 2 8 3 2 2 2" xfId="26763" xr:uid="{00000000-0005-0000-0000-0000CB3B0000}"/>
    <cellStyle name="Input 2 8 3 2 2 3" xfId="18768" xr:uid="{00000000-0005-0000-0000-0000CC3B0000}"/>
    <cellStyle name="Input 2 8 3 2 2 4" xfId="39537" xr:uid="{00000000-0005-0000-0000-0000CD3B0000}"/>
    <cellStyle name="Input 2 8 3 2 3" xfId="4946" xr:uid="{00000000-0005-0000-0000-0000CE3B0000}"/>
    <cellStyle name="Input 2 8 3 2 3 2" xfId="26764" xr:uid="{00000000-0005-0000-0000-0000CF3B0000}"/>
    <cellStyle name="Input 2 8 3 2 3 3" xfId="18769" xr:uid="{00000000-0005-0000-0000-0000D03B0000}"/>
    <cellStyle name="Input 2 8 3 2 3 4" xfId="39538" xr:uid="{00000000-0005-0000-0000-0000D13B0000}"/>
    <cellStyle name="Input 2 8 3 2 4" xfId="26762" xr:uid="{00000000-0005-0000-0000-0000D23B0000}"/>
    <cellStyle name="Input 2 8 3 2 5" xfId="18767" xr:uid="{00000000-0005-0000-0000-0000D33B0000}"/>
    <cellStyle name="Input 2 8 3 2 6" xfId="39536" xr:uid="{00000000-0005-0000-0000-0000D43B0000}"/>
    <cellStyle name="Input 2 8 3 3" xfId="4947" xr:uid="{00000000-0005-0000-0000-0000D53B0000}"/>
    <cellStyle name="Input 2 8 3 3 2" xfId="26765" xr:uid="{00000000-0005-0000-0000-0000D63B0000}"/>
    <cellStyle name="Input 2 8 3 3 3" xfId="18770" xr:uid="{00000000-0005-0000-0000-0000D73B0000}"/>
    <cellStyle name="Input 2 8 3 3 4" xfId="39539" xr:uid="{00000000-0005-0000-0000-0000D83B0000}"/>
    <cellStyle name="Input 2 8 3 4" xfId="4948" xr:uid="{00000000-0005-0000-0000-0000D93B0000}"/>
    <cellStyle name="Input 2 8 3 4 2" xfId="26766" xr:uid="{00000000-0005-0000-0000-0000DA3B0000}"/>
    <cellStyle name="Input 2 8 3 4 3" xfId="18771" xr:uid="{00000000-0005-0000-0000-0000DB3B0000}"/>
    <cellStyle name="Input 2 8 3 4 4" xfId="39540" xr:uid="{00000000-0005-0000-0000-0000DC3B0000}"/>
    <cellStyle name="Input 2 8 3 5" xfId="26761" xr:uid="{00000000-0005-0000-0000-0000DD3B0000}"/>
    <cellStyle name="Input 2 8 3 6" xfId="18766" xr:uid="{00000000-0005-0000-0000-0000DE3B0000}"/>
    <cellStyle name="Input 2 8 3 7" xfId="39535" xr:uid="{00000000-0005-0000-0000-0000DF3B0000}"/>
    <cellStyle name="Input 2 8 4" xfId="4949" xr:uid="{00000000-0005-0000-0000-0000E03B0000}"/>
    <cellStyle name="Input 2 8 4 2" xfId="26767" xr:uid="{00000000-0005-0000-0000-0000E13B0000}"/>
    <cellStyle name="Input 2 8 4 3" xfId="18772" xr:uid="{00000000-0005-0000-0000-0000E23B0000}"/>
    <cellStyle name="Input 2 8 4 4" xfId="39541" xr:uid="{00000000-0005-0000-0000-0000E33B0000}"/>
    <cellStyle name="Input 2 8 5" xfId="4950" xr:uid="{00000000-0005-0000-0000-0000E43B0000}"/>
    <cellStyle name="Input 2 8 5 2" xfId="26768" xr:uid="{00000000-0005-0000-0000-0000E53B0000}"/>
    <cellStyle name="Input 2 8 5 3" xfId="18773" xr:uid="{00000000-0005-0000-0000-0000E63B0000}"/>
    <cellStyle name="Input 2 8 5 4" xfId="39542" xr:uid="{00000000-0005-0000-0000-0000E73B0000}"/>
    <cellStyle name="Input 2 8 6" xfId="4951" xr:uid="{00000000-0005-0000-0000-0000E83B0000}"/>
    <cellStyle name="Input 2 8 6 2" xfId="26769" xr:uid="{00000000-0005-0000-0000-0000E93B0000}"/>
    <cellStyle name="Input 2 8 6 3" xfId="18774" xr:uid="{00000000-0005-0000-0000-0000EA3B0000}"/>
    <cellStyle name="Input 2 8 6 4" xfId="39543" xr:uid="{00000000-0005-0000-0000-0000EB3B0000}"/>
    <cellStyle name="Input 2 8 7" xfId="4952" xr:uid="{00000000-0005-0000-0000-0000EC3B0000}"/>
    <cellStyle name="Input 2 8 7 2" xfId="26770" xr:uid="{00000000-0005-0000-0000-0000ED3B0000}"/>
    <cellStyle name="Input 2 8 7 3" xfId="18775" xr:uid="{00000000-0005-0000-0000-0000EE3B0000}"/>
    <cellStyle name="Input 2 8 7 4" xfId="39544" xr:uid="{00000000-0005-0000-0000-0000EF3B0000}"/>
    <cellStyle name="Input 2 8 8" xfId="4953" xr:uid="{00000000-0005-0000-0000-0000F03B0000}"/>
    <cellStyle name="Input 2 8 8 2" xfId="26771" xr:uid="{00000000-0005-0000-0000-0000F13B0000}"/>
    <cellStyle name="Input 2 8 8 3" xfId="18776" xr:uid="{00000000-0005-0000-0000-0000F23B0000}"/>
    <cellStyle name="Input 2 8 8 4" xfId="39545" xr:uid="{00000000-0005-0000-0000-0000F33B0000}"/>
    <cellStyle name="Input 2 8 9" xfId="26754" xr:uid="{00000000-0005-0000-0000-0000F43B0000}"/>
    <cellStyle name="Input 2 9" xfId="4954" xr:uid="{00000000-0005-0000-0000-0000F53B0000}"/>
    <cellStyle name="Input 2 9 10" xfId="18777" xr:uid="{00000000-0005-0000-0000-0000F63B0000}"/>
    <cellStyle name="Input 2 9 11" xfId="39546" xr:uid="{00000000-0005-0000-0000-0000F73B0000}"/>
    <cellStyle name="Input 2 9 2" xfId="4955" xr:uid="{00000000-0005-0000-0000-0000F83B0000}"/>
    <cellStyle name="Input 2 9 2 2" xfId="4956" xr:uid="{00000000-0005-0000-0000-0000F93B0000}"/>
    <cellStyle name="Input 2 9 2 2 2" xfId="4957" xr:uid="{00000000-0005-0000-0000-0000FA3B0000}"/>
    <cellStyle name="Input 2 9 2 2 2 2" xfId="26775" xr:uid="{00000000-0005-0000-0000-0000FB3B0000}"/>
    <cellStyle name="Input 2 9 2 2 2 3" xfId="18780" xr:uid="{00000000-0005-0000-0000-0000FC3B0000}"/>
    <cellStyle name="Input 2 9 2 2 2 4" xfId="39549" xr:uid="{00000000-0005-0000-0000-0000FD3B0000}"/>
    <cellStyle name="Input 2 9 2 2 3" xfId="4958" xr:uid="{00000000-0005-0000-0000-0000FE3B0000}"/>
    <cellStyle name="Input 2 9 2 2 3 2" xfId="26776" xr:uid="{00000000-0005-0000-0000-0000FF3B0000}"/>
    <cellStyle name="Input 2 9 2 2 3 3" xfId="18781" xr:uid="{00000000-0005-0000-0000-0000003C0000}"/>
    <cellStyle name="Input 2 9 2 2 3 4" xfId="39550" xr:uid="{00000000-0005-0000-0000-0000013C0000}"/>
    <cellStyle name="Input 2 9 2 2 4" xfId="26774" xr:uid="{00000000-0005-0000-0000-0000023C0000}"/>
    <cellStyle name="Input 2 9 2 2 5" xfId="18779" xr:uid="{00000000-0005-0000-0000-0000033C0000}"/>
    <cellStyle name="Input 2 9 2 2 6" xfId="39548" xr:uid="{00000000-0005-0000-0000-0000043C0000}"/>
    <cellStyle name="Input 2 9 2 3" xfId="4959" xr:uid="{00000000-0005-0000-0000-0000053C0000}"/>
    <cellStyle name="Input 2 9 2 3 2" xfId="26777" xr:uid="{00000000-0005-0000-0000-0000063C0000}"/>
    <cellStyle name="Input 2 9 2 3 3" xfId="18782" xr:uid="{00000000-0005-0000-0000-0000073C0000}"/>
    <cellStyle name="Input 2 9 2 3 4" xfId="39551" xr:uid="{00000000-0005-0000-0000-0000083C0000}"/>
    <cellStyle name="Input 2 9 2 4" xfId="4960" xr:uid="{00000000-0005-0000-0000-0000093C0000}"/>
    <cellStyle name="Input 2 9 2 4 2" xfId="26778" xr:uid="{00000000-0005-0000-0000-00000A3C0000}"/>
    <cellStyle name="Input 2 9 2 4 3" xfId="18783" xr:uid="{00000000-0005-0000-0000-00000B3C0000}"/>
    <cellStyle name="Input 2 9 2 4 4" xfId="39552" xr:uid="{00000000-0005-0000-0000-00000C3C0000}"/>
    <cellStyle name="Input 2 9 2 5" xfId="26773" xr:uid="{00000000-0005-0000-0000-00000D3C0000}"/>
    <cellStyle name="Input 2 9 2 6" xfId="18778" xr:uid="{00000000-0005-0000-0000-00000E3C0000}"/>
    <cellStyle name="Input 2 9 2 7" xfId="39547" xr:uid="{00000000-0005-0000-0000-00000F3C0000}"/>
    <cellStyle name="Input 2 9 3" xfId="4961" xr:uid="{00000000-0005-0000-0000-0000103C0000}"/>
    <cellStyle name="Input 2 9 3 2" xfId="4962" xr:uid="{00000000-0005-0000-0000-0000113C0000}"/>
    <cellStyle name="Input 2 9 3 2 2" xfId="4963" xr:uid="{00000000-0005-0000-0000-0000123C0000}"/>
    <cellStyle name="Input 2 9 3 2 2 2" xfId="26781" xr:uid="{00000000-0005-0000-0000-0000133C0000}"/>
    <cellStyle name="Input 2 9 3 2 2 3" xfId="18786" xr:uid="{00000000-0005-0000-0000-0000143C0000}"/>
    <cellStyle name="Input 2 9 3 2 2 4" xfId="39555" xr:uid="{00000000-0005-0000-0000-0000153C0000}"/>
    <cellStyle name="Input 2 9 3 2 3" xfId="4964" xr:uid="{00000000-0005-0000-0000-0000163C0000}"/>
    <cellStyle name="Input 2 9 3 2 3 2" xfId="26782" xr:uid="{00000000-0005-0000-0000-0000173C0000}"/>
    <cellStyle name="Input 2 9 3 2 3 3" xfId="18787" xr:uid="{00000000-0005-0000-0000-0000183C0000}"/>
    <cellStyle name="Input 2 9 3 2 3 4" xfId="39556" xr:uid="{00000000-0005-0000-0000-0000193C0000}"/>
    <cellStyle name="Input 2 9 3 2 4" xfId="26780" xr:uid="{00000000-0005-0000-0000-00001A3C0000}"/>
    <cellStyle name="Input 2 9 3 2 5" xfId="18785" xr:uid="{00000000-0005-0000-0000-00001B3C0000}"/>
    <cellStyle name="Input 2 9 3 2 6" xfId="39554" xr:uid="{00000000-0005-0000-0000-00001C3C0000}"/>
    <cellStyle name="Input 2 9 3 3" xfId="4965" xr:uid="{00000000-0005-0000-0000-00001D3C0000}"/>
    <cellStyle name="Input 2 9 3 3 2" xfId="26783" xr:uid="{00000000-0005-0000-0000-00001E3C0000}"/>
    <cellStyle name="Input 2 9 3 3 3" xfId="18788" xr:uid="{00000000-0005-0000-0000-00001F3C0000}"/>
    <cellStyle name="Input 2 9 3 3 4" xfId="39557" xr:uid="{00000000-0005-0000-0000-0000203C0000}"/>
    <cellStyle name="Input 2 9 3 4" xfId="4966" xr:uid="{00000000-0005-0000-0000-0000213C0000}"/>
    <cellStyle name="Input 2 9 3 4 2" xfId="26784" xr:uid="{00000000-0005-0000-0000-0000223C0000}"/>
    <cellStyle name="Input 2 9 3 4 3" xfId="18789" xr:uid="{00000000-0005-0000-0000-0000233C0000}"/>
    <cellStyle name="Input 2 9 3 4 4" xfId="39558" xr:uid="{00000000-0005-0000-0000-0000243C0000}"/>
    <cellStyle name="Input 2 9 3 5" xfId="26779" xr:uid="{00000000-0005-0000-0000-0000253C0000}"/>
    <cellStyle name="Input 2 9 3 6" xfId="18784" xr:uid="{00000000-0005-0000-0000-0000263C0000}"/>
    <cellStyle name="Input 2 9 3 7" xfId="39553" xr:uid="{00000000-0005-0000-0000-0000273C0000}"/>
    <cellStyle name="Input 2 9 4" xfId="4967" xr:uid="{00000000-0005-0000-0000-0000283C0000}"/>
    <cellStyle name="Input 2 9 4 2" xfId="26785" xr:uid="{00000000-0005-0000-0000-0000293C0000}"/>
    <cellStyle name="Input 2 9 4 3" xfId="18790" xr:uid="{00000000-0005-0000-0000-00002A3C0000}"/>
    <cellStyle name="Input 2 9 4 4" xfId="39559" xr:uid="{00000000-0005-0000-0000-00002B3C0000}"/>
    <cellStyle name="Input 2 9 5" xfId="4968" xr:uid="{00000000-0005-0000-0000-00002C3C0000}"/>
    <cellStyle name="Input 2 9 5 2" xfId="26786" xr:uid="{00000000-0005-0000-0000-00002D3C0000}"/>
    <cellStyle name="Input 2 9 5 3" xfId="18791" xr:uid="{00000000-0005-0000-0000-00002E3C0000}"/>
    <cellStyle name="Input 2 9 5 4" xfId="39560" xr:uid="{00000000-0005-0000-0000-00002F3C0000}"/>
    <cellStyle name="Input 2 9 6" xfId="4969" xr:uid="{00000000-0005-0000-0000-0000303C0000}"/>
    <cellStyle name="Input 2 9 6 2" xfId="26787" xr:uid="{00000000-0005-0000-0000-0000313C0000}"/>
    <cellStyle name="Input 2 9 6 3" xfId="18792" xr:uid="{00000000-0005-0000-0000-0000323C0000}"/>
    <cellStyle name="Input 2 9 6 4" xfId="39561" xr:uid="{00000000-0005-0000-0000-0000333C0000}"/>
    <cellStyle name="Input 2 9 7" xfId="4970" xr:uid="{00000000-0005-0000-0000-0000343C0000}"/>
    <cellStyle name="Input 2 9 7 2" xfId="26788" xr:uid="{00000000-0005-0000-0000-0000353C0000}"/>
    <cellStyle name="Input 2 9 7 3" xfId="18793" xr:uid="{00000000-0005-0000-0000-0000363C0000}"/>
    <cellStyle name="Input 2 9 7 4" xfId="39562" xr:uid="{00000000-0005-0000-0000-0000373C0000}"/>
    <cellStyle name="Input 2 9 8" xfId="4971" xr:uid="{00000000-0005-0000-0000-0000383C0000}"/>
    <cellStyle name="Input 2 9 8 2" xfId="26789" xr:uid="{00000000-0005-0000-0000-0000393C0000}"/>
    <cellStyle name="Input 2 9 8 3" xfId="18794" xr:uid="{00000000-0005-0000-0000-00003A3C0000}"/>
    <cellStyle name="Input 2 9 8 4" xfId="39563" xr:uid="{00000000-0005-0000-0000-00003B3C0000}"/>
    <cellStyle name="Input 2 9 9" xfId="26772" xr:uid="{00000000-0005-0000-0000-00003C3C0000}"/>
    <cellStyle name="Input 20" xfId="4972" xr:uid="{00000000-0005-0000-0000-00003D3C0000}"/>
    <cellStyle name="Input 20 2" xfId="4973" xr:uid="{00000000-0005-0000-0000-00003E3C0000}"/>
    <cellStyle name="Input 20 2 2" xfId="4974" xr:uid="{00000000-0005-0000-0000-00003F3C0000}"/>
    <cellStyle name="Input 20 2 2 2" xfId="26792" xr:uid="{00000000-0005-0000-0000-0000403C0000}"/>
    <cellStyle name="Input 20 2 2 3" xfId="18797" xr:uid="{00000000-0005-0000-0000-0000413C0000}"/>
    <cellStyle name="Input 20 2 2 4" xfId="39566" xr:uid="{00000000-0005-0000-0000-0000423C0000}"/>
    <cellStyle name="Input 20 2 3" xfId="4975" xr:uid="{00000000-0005-0000-0000-0000433C0000}"/>
    <cellStyle name="Input 20 2 3 2" xfId="26793" xr:uid="{00000000-0005-0000-0000-0000443C0000}"/>
    <cellStyle name="Input 20 2 3 3" xfId="18798" xr:uid="{00000000-0005-0000-0000-0000453C0000}"/>
    <cellStyle name="Input 20 2 3 4" xfId="39567" xr:uid="{00000000-0005-0000-0000-0000463C0000}"/>
    <cellStyle name="Input 20 2 4" xfId="26791" xr:uid="{00000000-0005-0000-0000-0000473C0000}"/>
    <cellStyle name="Input 20 2 5" xfId="18796" xr:uid="{00000000-0005-0000-0000-0000483C0000}"/>
    <cellStyle name="Input 20 2 6" xfId="39565" xr:uid="{00000000-0005-0000-0000-0000493C0000}"/>
    <cellStyle name="Input 20 3" xfId="4976" xr:uid="{00000000-0005-0000-0000-00004A3C0000}"/>
    <cellStyle name="Input 20 3 2" xfId="26794" xr:uid="{00000000-0005-0000-0000-00004B3C0000}"/>
    <cellStyle name="Input 20 3 3" xfId="18799" xr:uid="{00000000-0005-0000-0000-00004C3C0000}"/>
    <cellStyle name="Input 20 3 4" xfId="39568" xr:uid="{00000000-0005-0000-0000-00004D3C0000}"/>
    <cellStyle name="Input 20 4" xfId="4977" xr:uid="{00000000-0005-0000-0000-00004E3C0000}"/>
    <cellStyle name="Input 20 4 2" xfId="26795" xr:uid="{00000000-0005-0000-0000-00004F3C0000}"/>
    <cellStyle name="Input 20 4 3" xfId="18800" xr:uid="{00000000-0005-0000-0000-0000503C0000}"/>
    <cellStyle name="Input 20 4 4" xfId="39569" xr:uid="{00000000-0005-0000-0000-0000513C0000}"/>
    <cellStyle name="Input 20 5" xfId="26790" xr:uid="{00000000-0005-0000-0000-0000523C0000}"/>
    <cellStyle name="Input 20 6" xfId="18795" xr:uid="{00000000-0005-0000-0000-0000533C0000}"/>
    <cellStyle name="Input 20 7" xfId="39564" xr:uid="{00000000-0005-0000-0000-0000543C0000}"/>
    <cellStyle name="Input 21" xfId="4978" xr:uid="{00000000-0005-0000-0000-0000553C0000}"/>
    <cellStyle name="Input 21 2" xfId="4979" xr:uid="{00000000-0005-0000-0000-0000563C0000}"/>
    <cellStyle name="Input 21 2 2" xfId="26797" xr:uid="{00000000-0005-0000-0000-0000573C0000}"/>
    <cellStyle name="Input 21 2 3" xfId="18802" xr:uid="{00000000-0005-0000-0000-0000583C0000}"/>
    <cellStyle name="Input 21 2 4" xfId="39571" xr:uid="{00000000-0005-0000-0000-0000593C0000}"/>
    <cellStyle name="Input 21 3" xfId="4980" xr:uid="{00000000-0005-0000-0000-00005A3C0000}"/>
    <cellStyle name="Input 21 3 2" xfId="26798" xr:uid="{00000000-0005-0000-0000-00005B3C0000}"/>
    <cellStyle name="Input 21 3 3" xfId="18803" xr:uid="{00000000-0005-0000-0000-00005C3C0000}"/>
    <cellStyle name="Input 21 3 4" xfId="39572" xr:uid="{00000000-0005-0000-0000-00005D3C0000}"/>
    <cellStyle name="Input 21 4" xfId="26796" xr:uid="{00000000-0005-0000-0000-00005E3C0000}"/>
    <cellStyle name="Input 21 5" xfId="18801" xr:uid="{00000000-0005-0000-0000-00005F3C0000}"/>
    <cellStyle name="Input 21 6" xfId="39570" xr:uid="{00000000-0005-0000-0000-0000603C0000}"/>
    <cellStyle name="Input 22" xfId="4981" xr:uid="{00000000-0005-0000-0000-0000613C0000}"/>
    <cellStyle name="Input 22 2" xfId="26799" xr:uid="{00000000-0005-0000-0000-0000623C0000}"/>
    <cellStyle name="Input 22 3" xfId="18804" xr:uid="{00000000-0005-0000-0000-0000633C0000}"/>
    <cellStyle name="Input 22 4" xfId="39573" xr:uid="{00000000-0005-0000-0000-0000643C0000}"/>
    <cellStyle name="Input 23" xfId="4982" xr:uid="{00000000-0005-0000-0000-0000653C0000}"/>
    <cellStyle name="Input 23 2" xfId="26800" xr:uid="{00000000-0005-0000-0000-0000663C0000}"/>
    <cellStyle name="Input 23 3" xfId="18805" xr:uid="{00000000-0005-0000-0000-0000673C0000}"/>
    <cellStyle name="Input 23 4" xfId="39574" xr:uid="{00000000-0005-0000-0000-0000683C0000}"/>
    <cellStyle name="Input 24" xfId="4983" xr:uid="{00000000-0005-0000-0000-0000693C0000}"/>
    <cellStyle name="Input 24 2" xfId="26801" xr:uid="{00000000-0005-0000-0000-00006A3C0000}"/>
    <cellStyle name="Input 24 3" xfId="18806" xr:uid="{00000000-0005-0000-0000-00006B3C0000}"/>
    <cellStyle name="Input 24 4" xfId="39575" xr:uid="{00000000-0005-0000-0000-00006C3C0000}"/>
    <cellStyle name="Input 25" xfId="23965" xr:uid="{00000000-0005-0000-0000-00006D3C0000}"/>
    <cellStyle name="Input 25 2" xfId="45493" xr:uid="{00000000-0005-0000-0000-00006E3C0000}"/>
    <cellStyle name="Input 26" xfId="11067" xr:uid="{00000000-0005-0000-0000-00006F3C0000}"/>
    <cellStyle name="Input 27" xfId="35376" xr:uid="{00000000-0005-0000-0000-0000703C0000}"/>
    <cellStyle name="Input 28" xfId="46545" xr:uid="{00000000-0005-0000-0000-0000713C0000}"/>
    <cellStyle name="Input 3" xfId="242" xr:uid="{00000000-0005-0000-0000-0000723C0000}"/>
    <cellStyle name="Input 3 10" xfId="22608" xr:uid="{00000000-0005-0000-0000-0000733C0000}"/>
    <cellStyle name="Input 3 10 2" xfId="45504" xr:uid="{00000000-0005-0000-0000-0000743C0000}"/>
    <cellStyle name="Input 3 11" xfId="11072" xr:uid="{00000000-0005-0000-0000-0000753C0000}"/>
    <cellStyle name="Input 3 12" xfId="35381" xr:uid="{00000000-0005-0000-0000-0000763C0000}"/>
    <cellStyle name="Input 3 2" xfId="243" xr:uid="{00000000-0005-0000-0000-0000773C0000}"/>
    <cellStyle name="Input 3 2 10" xfId="35382" xr:uid="{00000000-0005-0000-0000-0000783C0000}"/>
    <cellStyle name="Input 3 2 2" xfId="4984" xr:uid="{00000000-0005-0000-0000-0000793C0000}"/>
    <cellStyle name="Input 3 2 2 2" xfId="4985" xr:uid="{00000000-0005-0000-0000-00007A3C0000}"/>
    <cellStyle name="Input 3 2 2 2 2" xfId="4986" xr:uid="{00000000-0005-0000-0000-00007B3C0000}"/>
    <cellStyle name="Input 3 2 2 2 2 2" xfId="26804" xr:uid="{00000000-0005-0000-0000-00007C3C0000}"/>
    <cellStyle name="Input 3 2 2 2 2 3" xfId="18809" xr:uid="{00000000-0005-0000-0000-00007D3C0000}"/>
    <cellStyle name="Input 3 2 2 2 2 4" xfId="39578" xr:uid="{00000000-0005-0000-0000-00007E3C0000}"/>
    <cellStyle name="Input 3 2 2 2 3" xfId="4987" xr:uid="{00000000-0005-0000-0000-00007F3C0000}"/>
    <cellStyle name="Input 3 2 2 2 3 2" xfId="26805" xr:uid="{00000000-0005-0000-0000-0000803C0000}"/>
    <cellStyle name="Input 3 2 2 2 3 3" xfId="18810" xr:uid="{00000000-0005-0000-0000-0000813C0000}"/>
    <cellStyle name="Input 3 2 2 2 3 4" xfId="39579" xr:uid="{00000000-0005-0000-0000-0000823C0000}"/>
    <cellStyle name="Input 3 2 2 2 4" xfId="18808" xr:uid="{00000000-0005-0000-0000-0000833C0000}"/>
    <cellStyle name="Input 3 2 2 2 5" xfId="26803" xr:uid="{00000000-0005-0000-0000-0000843C0000}"/>
    <cellStyle name="Input 3 2 2 2 6" xfId="12556" xr:uid="{00000000-0005-0000-0000-0000853C0000}"/>
    <cellStyle name="Input 3 2 2 2 7" xfId="39577" xr:uid="{00000000-0005-0000-0000-0000863C0000}"/>
    <cellStyle name="Input 3 2 2 3" xfId="4988" xr:uid="{00000000-0005-0000-0000-0000873C0000}"/>
    <cellStyle name="Input 3 2 2 3 2" xfId="18811" xr:uid="{00000000-0005-0000-0000-0000883C0000}"/>
    <cellStyle name="Input 3 2 2 3 3" xfId="26806" xr:uid="{00000000-0005-0000-0000-0000893C0000}"/>
    <cellStyle name="Input 3 2 2 3 4" xfId="12557" xr:uid="{00000000-0005-0000-0000-00008A3C0000}"/>
    <cellStyle name="Input 3 2 2 3 5" xfId="39580" xr:uid="{00000000-0005-0000-0000-00008B3C0000}"/>
    <cellStyle name="Input 3 2 2 4" xfId="4989" xr:uid="{00000000-0005-0000-0000-00008C3C0000}"/>
    <cellStyle name="Input 3 2 2 4 2" xfId="18812" xr:uid="{00000000-0005-0000-0000-00008D3C0000}"/>
    <cellStyle name="Input 3 2 2 4 3" xfId="26807" xr:uid="{00000000-0005-0000-0000-00008E3C0000}"/>
    <cellStyle name="Input 3 2 2 4 4" xfId="12558" xr:uid="{00000000-0005-0000-0000-00008F3C0000}"/>
    <cellStyle name="Input 3 2 2 4 5" xfId="39581" xr:uid="{00000000-0005-0000-0000-0000903C0000}"/>
    <cellStyle name="Input 3 2 2 5" xfId="18807" xr:uid="{00000000-0005-0000-0000-0000913C0000}"/>
    <cellStyle name="Input 3 2 2 5 2" xfId="46019" xr:uid="{00000000-0005-0000-0000-0000923C0000}"/>
    <cellStyle name="Input 3 2 2 6" xfId="26802" xr:uid="{00000000-0005-0000-0000-0000933C0000}"/>
    <cellStyle name="Input 3 2 2 7" xfId="12555" xr:uid="{00000000-0005-0000-0000-0000943C0000}"/>
    <cellStyle name="Input 3 2 2 8" xfId="39576" xr:uid="{00000000-0005-0000-0000-0000953C0000}"/>
    <cellStyle name="Input 3 2 3" xfId="4990" xr:uid="{00000000-0005-0000-0000-0000963C0000}"/>
    <cellStyle name="Input 3 2 3 2" xfId="4991" xr:uid="{00000000-0005-0000-0000-0000973C0000}"/>
    <cellStyle name="Input 3 2 3 2 2" xfId="4992" xr:uid="{00000000-0005-0000-0000-0000983C0000}"/>
    <cellStyle name="Input 3 2 3 2 2 2" xfId="26810" xr:uid="{00000000-0005-0000-0000-0000993C0000}"/>
    <cellStyle name="Input 3 2 3 2 2 3" xfId="18813" xr:uid="{00000000-0005-0000-0000-00009A3C0000}"/>
    <cellStyle name="Input 3 2 3 2 2 4" xfId="39584" xr:uid="{00000000-0005-0000-0000-00009B3C0000}"/>
    <cellStyle name="Input 3 2 3 2 3" xfId="4993" xr:uid="{00000000-0005-0000-0000-00009C3C0000}"/>
    <cellStyle name="Input 3 2 3 2 3 2" xfId="26811" xr:uid="{00000000-0005-0000-0000-00009D3C0000}"/>
    <cellStyle name="Input 3 2 3 2 3 3" xfId="18814" xr:uid="{00000000-0005-0000-0000-00009E3C0000}"/>
    <cellStyle name="Input 3 2 3 2 3 4" xfId="39585" xr:uid="{00000000-0005-0000-0000-00009F3C0000}"/>
    <cellStyle name="Input 3 2 3 2 4" xfId="26809" xr:uid="{00000000-0005-0000-0000-0000A03C0000}"/>
    <cellStyle name="Input 3 2 3 2 5" xfId="12560" xr:uid="{00000000-0005-0000-0000-0000A13C0000}"/>
    <cellStyle name="Input 3 2 3 2 6" xfId="39583" xr:uid="{00000000-0005-0000-0000-0000A23C0000}"/>
    <cellStyle name="Input 3 2 3 3" xfId="4994" xr:uid="{00000000-0005-0000-0000-0000A33C0000}"/>
    <cellStyle name="Input 3 2 3 3 2" xfId="26812" xr:uid="{00000000-0005-0000-0000-0000A43C0000}"/>
    <cellStyle name="Input 3 2 3 3 3" xfId="12561" xr:uid="{00000000-0005-0000-0000-0000A53C0000}"/>
    <cellStyle name="Input 3 2 3 3 4" xfId="39586" xr:uid="{00000000-0005-0000-0000-0000A63C0000}"/>
    <cellStyle name="Input 3 2 3 4" xfId="4995" xr:uid="{00000000-0005-0000-0000-0000A73C0000}"/>
    <cellStyle name="Input 3 2 3 4 2" xfId="26813" xr:uid="{00000000-0005-0000-0000-0000A83C0000}"/>
    <cellStyle name="Input 3 2 3 4 3" xfId="12562" xr:uid="{00000000-0005-0000-0000-0000A93C0000}"/>
    <cellStyle name="Input 3 2 3 4 4" xfId="39587" xr:uid="{00000000-0005-0000-0000-0000AA3C0000}"/>
    <cellStyle name="Input 3 2 3 5" xfId="26808" xr:uid="{00000000-0005-0000-0000-0000AB3C0000}"/>
    <cellStyle name="Input 3 2 3 5 2" xfId="46473" xr:uid="{00000000-0005-0000-0000-0000AC3C0000}"/>
    <cellStyle name="Input 3 2 3 6" xfId="12559" xr:uid="{00000000-0005-0000-0000-0000AD3C0000}"/>
    <cellStyle name="Input 3 2 3 7" xfId="39582" xr:uid="{00000000-0005-0000-0000-0000AE3C0000}"/>
    <cellStyle name="Input 3 2 4" xfId="4996" xr:uid="{00000000-0005-0000-0000-0000AF3C0000}"/>
    <cellStyle name="Input 3 2 4 2" xfId="4997" xr:uid="{00000000-0005-0000-0000-0000B03C0000}"/>
    <cellStyle name="Input 3 2 4 2 2" xfId="26815" xr:uid="{00000000-0005-0000-0000-0000B13C0000}"/>
    <cellStyle name="Input 3 2 4 2 3" xfId="18815" xr:uid="{00000000-0005-0000-0000-0000B23C0000}"/>
    <cellStyle name="Input 3 2 4 2 4" xfId="39589" xr:uid="{00000000-0005-0000-0000-0000B33C0000}"/>
    <cellStyle name="Input 3 2 4 3" xfId="4998" xr:uid="{00000000-0005-0000-0000-0000B43C0000}"/>
    <cellStyle name="Input 3 2 4 3 2" xfId="26816" xr:uid="{00000000-0005-0000-0000-0000B53C0000}"/>
    <cellStyle name="Input 3 2 4 3 3" xfId="18816" xr:uid="{00000000-0005-0000-0000-0000B63C0000}"/>
    <cellStyle name="Input 3 2 4 3 4" xfId="39590" xr:uid="{00000000-0005-0000-0000-0000B73C0000}"/>
    <cellStyle name="Input 3 2 4 4" xfId="26814" xr:uid="{00000000-0005-0000-0000-0000B83C0000}"/>
    <cellStyle name="Input 3 2 4 5" xfId="12563" xr:uid="{00000000-0005-0000-0000-0000B93C0000}"/>
    <cellStyle name="Input 3 2 4 6" xfId="39588" xr:uid="{00000000-0005-0000-0000-0000BA3C0000}"/>
    <cellStyle name="Input 3 2 5" xfId="4999" xr:uid="{00000000-0005-0000-0000-0000BB3C0000}"/>
    <cellStyle name="Input 3 2 5 2" xfId="5000" xr:uid="{00000000-0005-0000-0000-0000BC3C0000}"/>
    <cellStyle name="Input 3 2 5 2 2" xfId="26818" xr:uid="{00000000-0005-0000-0000-0000BD3C0000}"/>
    <cellStyle name="Input 3 2 5 2 3" xfId="18818" xr:uid="{00000000-0005-0000-0000-0000BE3C0000}"/>
    <cellStyle name="Input 3 2 5 2 4" xfId="39592" xr:uid="{00000000-0005-0000-0000-0000BF3C0000}"/>
    <cellStyle name="Input 3 2 5 3" xfId="5001" xr:uid="{00000000-0005-0000-0000-0000C03C0000}"/>
    <cellStyle name="Input 3 2 5 3 2" xfId="26819" xr:uid="{00000000-0005-0000-0000-0000C13C0000}"/>
    <cellStyle name="Input 3 2 5 3 3" xfId="18819" xr:uid="{00000000-0005-0000-0000-0000C23C0000}"/>
    <cellStyle name="Input 3 2 5 3 4" xfId="39593" xr:uid="{00000000-0005-0000-0000-0000C33C0000}"/>
    <cellStyle name="Input 3 2 5 4" xfId="26817" xr:uid="{00000000-0005-0000-0000-0000C43C0000}"/>
    <cellStyle name="Input 3 2 5 5" xfId="18817" xr:uid="{00000000-0005-0000-0000-0000C53C0000}"/>
    <cellStyle name="Input 3 2 5 6" xfId="39591" xr:uid="{00000000-0005-0000-0000-0000C63C0000}"/>
    <cellStyle name="Input 3 2 6" xfId="5002" xr:uid="{00000000-0005-0000-0000-0000C73C0000}"/>
    <cellStyle name="Input 3 2 6 2" xfId="26820" xr:uid="{00000000-0005-0000-0000-0000C83C0000}"/>
    <cellStyle name="Input 3 2 6 3" xfId="18820" xr:uid="{00000000-0005-0000-0000-0000C93C0000}"/>
    <cellStyle name="Input 3 2 6 4" xfId="39594" xr:uid="{00000000-0005-0000-0000-0000CA3C0000}"/>
    <cellStyle name="Input 3 2 7" xfId="5003" xr:uid="{00000000-0005-0000-0000-0000CB3C0000}"/>
    <cellStyle name="Input 3 2 7 2" xfId="26821" xr:uid="{00000000-0005-0000-0000-0000CC3C0000}"/>
    <cellStyle name="Input 3 2 7 3" xfId="18821" xr:uid="{00000000-0005-0000-0000-0000CD3C0000}"/>
    <cellStyle name="Input 3 2 7 4" xfId="39595" xr:uid="{00000000-0005-0000-0000-0000CE3C0000}"/>
    <cellStyle name="Input 3 2 8" xfId="22607" xr:uid="{00000000-0005-0000-0000-0000CF3C0000}"/>
    <cellStyle name="Input 3 2 8 2" xfId="45505" xr:uid="{00000000-0005-0000-0000-0000D03C0000}"/>
    <cellStyle name="Input 3 2 9" xfId="11073" xr:uid="{00000000-0005-0000-0000-0000D13C0000}"/>
    <cellStyle name="Input 3 3" xfId="5004" xr:uid="{00000000-0005-0000-0000-0000D23C0000}"/>
    <cellStyle name="Input 3 3 2" xfId="5005" xr:uid="{00000000-0005-0000-0000-0000D33C0000}"/>
    <cellStyle name="Input 3 3 2 2" xfId="5006" xr:uid="{00000000-0005-0000-0000-0000D43C0000}"/>
    <cellStyle name="Input 3 3 2 2 2" xfId="26824" xr:uid="{00000000-0005-0000-0000-0000D53C0000}"/>
    <cellStyle name="Input 3 3 2 2 3" xfId="18824" xr:uid="{00000000-0005-0000-0000-0000D63C0000}"/>
    <cellStyle name="Input 3 3 2 2 4" xfId="39598" xr:uid="{00000000-0005-0000-0000-0000D73C0000}"/>
    <cellStyle name="Input 3 3 2 3" xfId="5007" xr:uid="{00000000-0005-0000-0000-0000D83C0000}"/>
    <cellStyle name="Input 3 3 2 3 2" xfId="26825" xr:uid="{00000000-0005-0000-0000-0000D93C0000}"/>
    <cellStyle name="Input 3 3 2 3 3" xfId="18825" xr:uid="{00000000-0005-0000-0000-0000DA3C0000}"/>
    <cellStyle name="Input 3 3 2 3 4" xfId="39599" xr:uid="{00000000-0005-0000-0000-0000DB3C0000}"/>
    <cellStyle name="Input 3 3 2 4" xfId="18823" xr:uid="{00000000-0005-0000-0000-0000DC3C0000}"/>
    <cellStyle name="Input 3 3 2 5" xfId="26823" xr:uid="{00000000-0005-0000-0000-0000DD3C0000}"/>
    <cellStyle name="Input 3 3 2 6" xfId="12565" xr:uid="{00000000-0005-0000-0000-0000DE3C0000}"/>
    <cellStyle name="Input 3 3 2 7" xfId="39597" xr:uid="{00000000-0005-0000-0000-0000DF3C0000}"/>
    <cellStyle name="Input 3 3 3" xfId="5008" xr:uid="{00000000-0005-0000-0000-0000E03C0000}"/>
    <cellStyle name="Input 3 3 3 2" xfId="18826" xr:uid="{00000000-0005-0000-0000-0000E13C0000}"/>
    <cellStyle name="Input 3 3 3 3" xfId="26826" xr:uid="{00000000-0005-0000-0000-0000E23C0000}"/>
    <cellStyle name="Input 3 3 3 4" xfId="12566" xr:uid="{00000000-0005-0000-0000-0000E33C0000}"/>
    <cellStyle name="Input 3 3 3 5" xfId="39600" xr:uid="{00000000-0005-0000-0000-0000E43C0000}"/>
    <cellStyle name="Input 3 3 4" xfId="5009" xr:uid="{00000000-0005-0000-0000-0000E53C0000}"/>
    <cellStyle name="Input 3 3 4 2" xfId="18827" xr:uid="{00000000-0005-0000-0000-0000E63C0000}"/>
    <cellStyle name="Input 3 3 4 3" xfId="26827" xr:uid="{00000000-0005-0000-0000-0000E73C0000}"/>
    <cellStyle name="Input 3 3 4 4" xfId="12567" xr:uid="{00000000-0005-0000-0000-0000E83C0000}"/>
    <cellStyle name="Input 3 3 4 5" xfId="39601" xr:uid="{00000000-0005-0000-0000-0000E93C0000}"/>
    <cellStyle name="Input 3 3 5" xfId="18822" xr:uid="{00000000-0005-0000-0000-0000EA3C0000}"/>
    <cellStyle name="Input 3 3 5 2" xfId="46020" xr:uid="{00000000-0005-0000-0000-0000EB3C0000}"/>
    <cellStyle name="Input 3 3 6" xfId="26822" xr:uid="{00000000-0005-0000-0000-0000EC3C0000}"/>
    <cellStyle name="Input 3 3 7" xfId="12564" xr:uid="{00000000-0005-0000-0000-0000ED3C0000}"/>
    <cellStyle name="Input 3 3 8" xfId="39596" xr:uid="{00000000-0005-0000-0000-0000EE3C0000}"/>
    <cellStyle name="Input 3 4" xfId="5010" xr:uid="{00000000-0005-0000-0000-0000EF3C0000}"/>
    <cellStyle name="Input 3 4 2" xfId="5011" xr:uid="{00000000-0005-0000-0000-0000F03C0000}"/>
    <cellStyle name="Input 3 4 2 2" xfId="5012" xr:uid="{00000000-0005-0000-0000-0000F13C0000}"/>
    <cellStyle name="Input 3 4 2 2 2" xfId="26830" xr:uid="{00000000-0005-0000-0000-0000F23C0000}"/>
    <cellStyle name="Input 3 4 2 2 3" xfId="18828" xr:uid="{00000000-0005-0000-0000-0000F33C0000}"/>
    <cellStyle name="Input 3 4 2 2 4" xfId="39604" xr:uid="{00000000-0005-0000-0000-0000F43C0000}"/>
    <cellStyle name="Input 3 4 2 3" xfId="5013" xr:uid="{00000000-0005-0000-0000-0000F53C0000}"/>
    <cellStyle name="Input 3 4 2 3 2" xfId="26831" xr:uid="{00000000-0005-0000-0000-0000F63C0000}"/>
    <cellStyle name="Input 3 4 2 3 3" xfId="18829" xr:uid="{00000000-0005-0000-0000-0000F73C0000}"/>
    <cellStyle name="Input 3 4 2 3 4" xfId="39605" xr:uid="{00000000-0005-0000-0000-0000F83C0000}"/>
    <cellStyle name="Input 3 4 2 4" xfId="26829" xr:uid="{00000000-0005-0000-0000-0000F93C0000}"/>
    <cellStyle name="Input 3 4 2 5" xfId="12569" xr:uid="{00000000-0005-0000-0000-0000FA3C0000}"/>
    <cellStyle name="Input 3 4 2 6" xfId="39603" xr:uid="{00000000-0005-0000-0000-0000FB3C0000}"/>
    <cellStyle name="Input 3 4 3" xfId="5014" xr:uid="{00000000-0005-0000-0000-0000FC3C0000}"/>
    <cellStyle name="Input 3 4 3 2" xfId="26832" xr:uid="{00000000-0005-0000-0000-0000FD3C0000}"/>
    <cellStyle name="Input 3 4 3 3" xfId="12570" xr:uid="{00000000-0005-0000-0000-0000FE3C0000}"/>
    <cellStyle name="Input 3 4 3 4" xfId="39606" xr:uid="{00000000-0005-0000-0000-0000FF3C0000}"/>
    <cellStyle name="Input 3 4 4" xfId="5015" xr:uid="{00000000-0005-0000-0000-0000003D0000}"/>
    <cellStyle name="Input 3 4 4 2" xfId="26833" xr:uid="{00000000-0005-0000-0000-0000013D0000}"/>
    <cellStyle name="Input 3 4 4 3" xfId="12571" xr:uid="{00000000-0005-0000-0000-0000023D0000}"/>
    <cellStyle name="Input 3 4 4 4" xfId="39607" xr:uid="{00000000-0005-0000-0000-0000033D0000}"/>
    <cellStyle name="Input 3 4 5" xfId="26828" xr:uid="{00000000-0005-0000-0000-0000043D0000}"/>
    <cellStyle name="Input 3 4 5 2" xfId="46472" xr:uid="{00000000-0005-0000-0000-0000053D0000}"/>
    <cellStyle name="Input 3 4 6" xfId="12568" xr:uid="{00000000-0005-0000-0000-0000063D0000}"/>
    <cellStyle name="Input 3 4 7" xfId="39602" xr:uid="{00000000-0005-0000-0000-0000073D0000}"/>
    <cellStyle name="Input 3 5" xfId="5016" xr:uid="{00000000-0005-0000-0000-0000083D0000}"/>
    <cellStyle name="Input 3 5 2" xfId="5017" xr:uid="{00000000-0005-0000-0000-0000093D0000}"/>
    <cellStyle name="Input 3 5 2 2" xfId="26835" xr:uid="{00000000-0005-0000-0000-00000A3D0000}"/>
    <cellStyle name="Input 3 5 2 3" xfId="18830" xr:uid="{00000000-0005-0000-0000-00000B3D0000}"/>
    <cellStyle name="Input 3 5 2 4" xfId="39609" xr:uid="{00000000-0005-0000-0000-00000C3D0000}"/>
    <cellStyle name="Input 3 5 3" xfId="5018" xr:uid="{00000000-0005-0000-0000-00000D3D0000}"/>
    <cellStyle name="Input 3 5 3 2" xfId="26836" xr:uid="{00000000-0005-0000-0000-00000E3D0000}"/>
    <cellStyle name="Input 3 5 3 3" xfId="18831" xr:uid="{00000000-0005-0000-0000-00000F3D0000}"/>
    <cellStyle name="Input 3 5 3 4" xfId="39610" xr:uid="{00000000-0005-0000-0000-0000103D0000}"/>
    <cellStyle name="Input 3 5 4" xfId="26834" xr:uid="{00000000-0005-0000-0000-0000113D0000}"/>
    <cellStyle name="Input 3 5 5" xfId="12572" xr:uid="{00000000-0005-0000-0000-0000123D0000}"/>
    <cellStyle name="Input 3 5 6" xfId="39608" xr:uid="{00000000-0005-0000-0000-0000133D0000}"/>
    <cellStyle name="Input 3 6" xfId="5019" xr:uid="{00000000-0005-0000-0000-0000143D0000}"/>
    <cellStyle name="Input 3 6 2" xfId="26837" xr:uid="{00000000-0005-0000-0000-0000153D0000}"/>
    <cellStyle name="Input 3 6 3" xfId="18832" xr:uid="{00000000-0005-0000-0000-0000163D0000}"/>
    <cellStyle name="Input 3 6 4" xfId="39611" xr:uid="{00000000-0005-0000-0000-0000173D0000}"/>
    <cellStyle name="Input 3 7" xfId="5020" xr:uid="{00000000-0005-0000-0000-0000183D0000}"/>
    <cellStyle name="Input 3 7 2" xfId="26838" xr:uid="{00000000-0005-0000-0000-0000193D0000}"/>
    <cellStyle name="Input 3 7 3" xfId="18833" xr:uid="{00000000-0005-0000-0000-00001A3D0000}"/>
    <cellStyle name="Input 3 7 4" xfId="39612" xr:uid="{00000000-0005-0000-0000-00001B3D0000}"/>
    <cellStyle name="Input 3 8" xfId="5021" xr:uid="{00000000-0005-0000-0000-00001C3D0000}"/>
    <cellStyle name="Input 3 8 2" xfId="26839" xr:uid="{00000000-0005-0000-0000-00001D3D0000}"/>
    <cellStyle name="Input 3 8 3" xfId="18834" xr:uid="{00000000-0005-0000-0000-00001E3D0000}"/>
    <cellStyle name="Input 3 8 4" xfId="39613" xr:uid="{00000000-0005-0000-0000-00001F3D0000}"/>
    <cellStyle name="Input 3 9" xfId="5022" xr:uid="{00000000-0005-0000-0000-0000203D0000}"/>
    <cellStyle name="Input 3 9 2" xfId="26840" xr:uid="{00000000-0005-0000-0000-0000213D0000}"/>
    <cellStyle name="Input 3 9 3" xfId="18835" xr:uid="{00000000-0005-0000-0000-0000223D0000}"/>
    <cellStyle name="Input 3 9 4" xfId="39614" xr:uid="{00000000-0005-0000-0000-0000233D0000}"/>
    <cellStyle name="Input 4" xfId="244" xr:uid="{00000000-0005-0000-0000-0000243D0000}"/>
    <cellStyle name="Input 4 10" xfId="22606" xr:uid="{00000000-0005-0000-0000-0000253D0000}"/>
    <cellStyle name="Input 4 10 2" xfId="45506" xr:uid="{00000000-0005-0000-0000-0000263D0000}"/>
    <cellStyle name="Input 4 11" xfId="11074" xr:uid="{00000000-0005-0000-0000-0000273D0000}"/>
    <cellStyle name="Input 4 12" xfId="35383" xr:uid="{00000000-0005-0000-0000-0000283D0000}"/>
    <cellStyle name="Input 4 2" xfId="245" xr:uid="{00000000-0005-0000-0000-0000293D0000}"/>
    <cellStyle name="Input 4 2 10" xfId="35384" xr:uid="{00000000-0005-0000-0000-00002A3D0000}"/>
    <cellStyle name="Input 4 2 2" xfId="5023" xr:uid="{00000000-0005-0000-0000-00002B3D0000}"/>
    <cellStyle name="Input 4 2 2 2" xfId="5024" xr:uid="{00000000-0005-0000-0000-00002C3D0000}"/>
    <cellStyle name="Input 4 2 2 2 2" xfId="5025" xr:uid="{00000000-0005-0000-0000-00002D3D0000}"/>
    <cellStyle name="Input 4 2 2 2 2 2" xfId="26843" xr:uid="{00000000-0005-0000-0000-00002E3D0000}"/>
    <cellStyle name="Input 4 2 2 2 2 3" xfId="18838" xr:uid="{00000000-0005-0000-0000-00002F3D0000}"/>
    <cellStyle name="Input 4 2 2 2 2 4" xfId="39617" xr:uid="{00000000-0005-0000-0000-0000303D0000}"/>
    <cellStyle name="Input 4 2 2 2 3" xfId="5026" xr:uid="{00000000-0005-0000-0000-0000313D0000}"/>
    <cellStyle name="Input 4 2 2 2 3 2" xfId="26844" xr:uid="{00000000-0005-0000-0000-0000323D0000}"/>
    <cellStyle name="Input 4 2 2 2 3 3" xfId="18839" xr:uid="{00000000-0005-0000-0000-0000333D0000}"/>
    <cellStyle name="Input 4 2 2 2 3 4" xfId="39618" xr:uid="{00000000-0005-0000-0000-0000343D0000}"/>
    <cellStyle name="Input 4 2 2 2 4" xfId="18837" xr:uid="{00000000-0005-0000-0000-0000353D0000}"/>
    <cellStyle name="Input 4 2 2 2 5" xfId="26842" xr:uid="{00000000-0005-0000-0000-0000363D0000}"/>
    <cellStyle name="Input 4 2 2 2 6" xfId="12574" xr:uid="{00000000-0005-0000-0000-0000373D0000}"/>
    <cellStyle name="Input 4 2 2 2 7" xfId="39616" xr:uid="{00000000-0005-0000-0000-0000383D0000}"/>
    <cellStyle name="Input 4 2 2 3" xfId="5027" xr:uid="{00000000-0005-0000-0000-0000393D0000}"/>
    <cellStyle name="Input 4 2 2 3 2" xfId="18840" xr:uid="{00000000-0005-0000-0000-00003A3D0000}"/>
    <cellStyle name="Input 4 2 2 3 3" xfId="26845" xr:uid="{00000000-0005-0000-0000-00003B3D0000}"/>
    <cellStyle name="Input 4 2 2 3 4" xfId="12575" xr:uid="{00000000-0005-0000-0000-00003C3D0000}"/>
    <cellStyle name="Input 4 2 2 3 5" xfId="39619" xr:uid="{00000000-0005-0000-0000-00003D3D0000}"/>
    <cellStyle name="Input 4 2 2 4" xfId="5028" xr:uid="{00000000-0005-0000-0000-00003E3D0000}"/>
    <cellStyle name="Input 4 2 2 4 2" xfId="18841" xr:uid="{00000000-0005-0000-0000-00003F3D0000}"/>
    <cellStyle name="Input 4 2 2 4 3" xfId="26846" xr:uid="{00000000-0005-0000-0000-0000403D0000}"/>
    <cellStyle name="Input 4 2 2 4 4" xfId="12576" xr:uid="{00000000-0005-0000-0000-0000413D0000}"/>
    <cellStyle name="Input 4 2 2 4 5" xfId="39620" xr:uid="{00000000-0005-0000-0000-0000423D0000}"/>
    <cellStyle name="Input 4 2 2 5" xfId="18836" xr:uid="{00000000-0005-0000-0000-0000433D0000}"/>
    <cellStyle name="Input 4 2 2 6" xfId="26841" xr:uid="{00000000-0005-0000-0000-0000443D0000}"/>
    <cellStyle name="Input 4 2 2 7" xfId="12573" xr:uid="{00000000-0005-0000-0000-0000453D0000}"/>
    <cellStyle name="Input 4 2 2 8" xfId="39615" xr:uid="{00000000-0005-0000-0000-0000463D0000}"/>
    <cellStyle name="Input 4 2 3" xfId="5029" xr:uid="{00000000-0005-0000-0000-0000473D0000}"/>
    <cellStyle name="Input 4 2 3 2" xfId="5030" xr:uid="{00000000-0005-0000-0000-0000483D0000}"/>
    <cellStyle name="Input 4 2 3 2 2" xfId="5031" xr:uid="{00000000-0005-0000-0000-0000493D0000}"/>
    <cellStyle name="Input 4 2 3 2 2 2" xfId="26849" xr:uid="{00000000-0005-0000-0000-00004A3D0000}"/>
    <cellStyle name="Input 4 2 3 2 2 3" xfId="18842" xr:uid="{00000000-0005-0000-0000-00004B3D0000}"/>
    <cellStyle name="Input 4 2 3 2 2 4" xfId="39623" xr:uid="{00000000-0005-0000-0000-00004C3D0000}"/>
    <cellStyle name="Input 4 2 3 2 3" xfId="5032" xr:uid="{00000000-0005-0000-0000-00004D3D0000}"/>
    <cellStyle name="Input 4 2 3 2 3 2" xfId="26850" xr:uid="{00000000-0005-0000-0000-00004E3D0000}"/>
    <cellStyle name="Input 4 2 3 2 3 3" xfId="18843" xr:uid="{00000000-0005-0000-0000-00004F3D0000}"/>
    <cellStyle name="Input 4 2 3 2 3 4" xfId="39624" xr:uid="{00000000-0005-0000-0000-0000503D0000}"/>
    <cellStyle name="Input 4 2 3 2 4" xfId="26848" xr:uid="{00000000-0005-0000-0000-0000513D0000}"/>
    <cellStyle name="Input 4 2 3 2 5" xfId="12578" xr:uid="{00000000-0005-0000-0000-0000523D0000}"/>
    <cellStyle name="Input 4 2 3 2 6" xfId="39622" xr:uid="{00000000-0005-0000-0000-0000533D0000}"/>
    <cellStyle name="Input 4 2 3 3" xfId="5033" xr:uid="{00000000-0005-0000-0000-0000543D0000}"/>
    <cellStyle name="Input 4 2 3 3 2" xfId="26851" xr:uid="{00000000-0005-0000-0000-0000553D0000}"/>
    <cellStyle name="Input 4 2 3 3 3" xfId="12579" xr:uid="{00000000-0005-0000-0000-0000563D0000}"/>
    <cellStyle name="Input 4 2 3 3 4" xfId="39625" xr:uid="{00000000-0005-0000-0000-0000573D0000}"/>
    <cellStyle name="Input 4 2 3 4" xfId="5034" xr:uid="{00000000-0005-0000-0000-0000583D0000}"/>
    <cellStyle name="Input 4 2 3 4 2" xfId="26852" xr:uid="{00000000-0005-0000-0000-0000593D0000}"/>
    <cellStyle name="Input 4 2 3 4 3" xfId="12580" xr:uid="{00000000-0005-0000-0000-00005A3D0000}"/>
    <cellStyle name="Input 4 2 3 4 4" xfId="39626" xr:uid="{00000000-0005-0000-0000-00005B3D0000}"/>
    <cellStyle name="Input 4 2 3 5" xfId="26847" xr:uid="{00000000-0005-0000-0000-00005C3D0000}"/>
    <cellStyle name="Input 4 2 3 6" xfId="12577" xr:uid="{00000000-0005-0000-0000-00005D3D0000}"/>
    <cellStyle name="Input 4 2 3 7" xfId="39621" xr:uid="{00000000-0005-0000-0000-00005E3D0000}"/>
    <cellStyle name="Input 4 2 4" xfId="5035" xr:uid="{00000000-0005-0000-0000-00005F3D0000}"/>
    <cellStyle name="Input 4 2 4 2" xfId="5036" xr:uid="{00000000-0005-0000-0000-0000603D0000}"/>
    <cellStyle name="Input 4 2 4 2 2" xfId="26854" xr:uid="{00000000-0005-0000-0000-0000613D0000}"/>
    <cellStyle name="Input 4 2 4 2 3" xfId="18844" xr:uid="{00000000-0005-0000-0000-0000623D0000}"/>
    <cellStyle name="Input 4 2 4 2 4" xfId="39628" xr:uid="{00000000-0005-0000-0000-0000633D0000}"/>
    <cellStyle name="Input 4 2 4 3" xfId="5037" xr:uid="{00000000-0005-0000-0000-0000643D0000}"/>
    <cellStyle name="Input 4 2 4 3 2" xfId="26855" xr:uid="{00000000-0005-0000-0000-0000653D0000}"/>
    <cellStyle name="Input 4 2 4 3 3" xfId="18845" xr:uid="{00000000-0005-0000-0000-0000663D0000}"/>
    <cellStyle name="Input 4 2 4 3 4" xfId="39629" xr:uid="{00000000-0005-0000-0000-0000673D0000}"/>
    <cellStyle name="Input 4 2 4 4" xfId="26853" xr:uid="{00000000-0005-0000-0000-0000683D0000}"/>
    <cellStyle name="Input 4 2 4 5" xfId="12581" xr:uid="{00000000-0005-0000-0000-0000693D0000}"/>
    <cellStyle name="Input 4 2 4 6" xfId="39627" xr:uid="{00000000-0005-0000-0000-00006A3D0000}"/>
    <cellStyle name="Input 4 2 5" xfId="5038" xr:uid="{00000000-0005-0000-0000-00006B3D0000}"/>
    <cellStyle name="Input 4 2 5 2" xfId="5039" xr:uid="{00000000-0005-0000-0000-00006C3D0000}"/>
    <cellStyle name="Input 4 2 5 2 2" xfId="26857" xr:uid="{00000000-0005-0000-0000-00006D3D0000}"/>
    <cellStyle name="Input 4 2 5 2 3" xfId="18847" xr:uid="{00000000-0005-0000-0000-00006E3D0000}"/>
    <cellStyle name="Input 4 2 5 2 4" xfId="39631" xr:uid="{00000000-0005-0000-0000-00006F3D0000}"/>
    <cellStyle name="Input 4 2 5 3" xfId="5040" xr:uid="{00000000-0005-0000-0000-0000703D0000}"/>
    <cellStyle name="Input 4 2 5 3 2" xfId="26858" xr:uid="{00000000-0005-0000-0000-0000713D0000}"/>
    <cellStyle name="Input 4 2 5 3 3" xfId="18848" xr:uid="{00000000-0005-0000-0000-0000723D0000}"/>
    <cellStyle name="Input 4 2 5 3 4" xfId="39632" xr:uid="{00000000-0005-0000-0000-0000733D0000}"/>
    <cellStyle name="Input 4 2 5 4" xfId="26856" xr:uid="{00000000-0005-0000-0000-0000743D0000}"/>
    <cellStyle name="Input 4 2 5 5" xfId="18846" xr:uid="{00000000-0005-0000-0000-0000753D0000}"/>
    <cellStyle name="Input 4 2 5 6" xfId="39630" xr:uid="{00000000-0005-0000-0000-0000763D0000}"/>
    <cellStyle name="Input 4 2 6" xfId="5041" xr:uid="{00000000-0005-0000-0000-0000773D0000}"/>
    <cellStyle name="Input 4 2 6 2" xfId="26859" xr:uid="{00000000-0005-0000-0000-0000783D0000}"/>
    <cellStyle name="Input 4 2 6 3" xfId="18849" xr:uid="{00000000-0005-0000-0000-0000793D0000}"/>
    <cellStyle name="Input 4 2 6 4" xfId="39633" xr:uid="{00000000-0005-0000-0000-00007A3D0000}"/>
    <cellStyle name="Input 4 2 7" xfId="5042" xr:uid="{00000000-0005-0000-0000-00007B3D0000}"/>
    <cellStyle name="Input 4 2 7 2" xfId="26860" xr:uid="{00000000-0005-0000-0000-00007C3D0000}"/>
    <cellStyle name="Input 4 2 7 3" xfId="18850" xr:uid="{00000000-0005-0000-0000-00007D3D0000}"/>
    <cellStyle name="Input 4 2 7 4" xfId="39634" xr:uid="{00000000-0005-0000-0000-00007E3D0000}"/>
    <cellStyle name="Input 4 2 8" xfId="22605" xr:uid="{00000000-0005-0000-0000-00007F3D0000}"/>
    <cellStyle name="Input 4 2 8 2" xfId="46021" xr:uid="{00000000-0005-0000-0000-0000803D0000}"/>
    <cellStyle name="Input 4 2 9" xfId="11075" xr:uid="{00000000-0005-0000-0000-0000813D0000}"/>
    <cellStyle name="Input 4 3" xfId="5043" xr:uid="{00000000-0005-0000-0000-0000823D0000}"/>
    <cellStyle name="Input 4 3 2" xfId="5044" xr:uid="{00000000-0005-0000-0000-0000833D0000}"/>
    <cellStyle name="Input 4 3 2 2" xfId="5045" xr:uid="{00000000-0005-0000-0000-0000843D0000}"/>
    <cellStyle name="Input 4 3 2 2 2" xfId="26863" xr:uid="{00000000-0005-0000-0000-0000853D0000}"/>
    <cellStyle name="Input 4 3 2 2 3" xfId="18853" xr:uid="{00000000-0005-0000-0000-0000863D0000}"/>
    <cellStyle name="Input 4 3 2 2 4" xfId="39637" xr:uid="{00000000-0005-0000-0000-0000873D0000}"/>
    <cellStyle name="Input 4 3 2 3" xfId="5046" xr:uid="{00000000-0005-0000-0000-0000883D0000}"/>
    <cellStyle name="Input 4 3 2 3 2" xfId="26864" xr:uid="{00000000-0005-0000-0000-0000893D0000}"/>
    <cellStyle name="Input 4 3 2 3 3" xfId="18854" xr:uid="{00000000-0005-0000-0000-00008A3D0000}"/>
    <cellStyle name="Input 4 3 2 3 4" xfId="39638" xr:uid="{00000000-0005-0000-0000-00008B3D0000}"/>
    <cellStyle name="Input 4 3 2 4" xfId="18852" xr:uid="{00000000-0005-0000-0000-00008C3D0000}"/>
    <cellStyle name="Input 4 3 2 5" xfId="26862" xr:uid="{00000000-0005-0000-0000-00008D3D0000}"/>
    <cellStyle name="Input 4 3 2 6" xfId="12583" xr:uid="{00000000-0005-0000-0000-00008E3D0000}"/>
    <cellStyle name="Input 4 3 2 7" xfId="39636" xr:uid="{00000000-0005-0000-0000-00008F3D0000}"/>
    <cellStyle name="Input 4 3 3" xfId="5047" xr:uid="{00000000-0005-0000-0000-0000903D0000}"/>
    <cellStyle name="Input 4 3 3 2" xfId="18855" xr:uid="{00000000-0005-0000-0000-0000913D0000}"/>
    <cellStyle name="Input 4 3 3 3" xfId="26865" xr:uid="{00000000-0005-0000-0000-0000923D0000}"/>
    <cellStyle name="Input 4 3 3 4" xfId="12584" xr:uid="{00000000-0005-0000-0000-0000933D0000}"/>
    <cellStyle name="Input 4 3 3 5" xfId="39639" xr:uid="{00000000-0005-0000-0000-0000943D0000}"/>
    <cellStyle name="Input 4 3 4" xfId="5048" xr:uid="{00000000-0005-0000-0000-0000953D0000}"/>
    <cellStyle name="Input 4 3 4 2" xfId="18856" xr:uid="{00000000-0005-0000-0000-0000963D0000}"/>
    <cellStyle name="Input 4 3 4 3" xfId="26866" xr:uid="{00000000-0005-0000-0000-0000973D0000}"/>
    <cellStyle name="Input 4 3 4 4" xfId="12585" xr:uid="{00000000-0005-0000-0000-0000983D0000}"/>
    <cellStyle name="Input 4 3 4 5" xfId="39640" xr:uid="{00000000-0005-0000-0000-0000993D0000}"/>
    <cellStyle name="Input 4 3 5" xfId="18851" xr:uid="{00000000-0005-0000-0000-00009A3D0000}"/>
    <cellStyle name="Input 4 3 5 2" xfId="46022" xr:uid="{00000000-0005-0000-0000-00009B3D0000}"/>
    <cellStyle name="Input 4 3 6" xfId="26861" xr:uid="{00000000-0005-0000-0000-00009C3D0000}"/>
    <cellStyle name="Input 4 3 7" xfId="12582" xr:uid="{00000000-0005-0000-0000-00009D3D0000}"/>
    <cellStyle name="Input 4 3 8" xfId="39635" xr:uid="{00000000-0005-0000-0000-00009E3D0000}"/>
    <cellStyle name="Input 4 4" xfId="5049" xr:uid="{00000000-0005-0000-0000-00009F3D0000}"/>
    <cellStyle name="Input 4 4 2" xfId="5050" xr:uid="{00000000-0005-0000-0000-0000A03D0000}"/>
    <cellStyle name="Input 4 4 2 2" xfId="5051" xr:uid="{00000000-0005-0000-0000-0000A13D0000}"/>
    <cellStyle name="Input 4 4 2 2 2" xfId="26869" xr:uid="{00000000-0005-0000-0000-0000A23D0000}"/>
    <cellStyle name="Input 4 4 2 2 3" xfId="18858" xr:uid="{00000000-0005-0000-0000-0000A33D0000}"/>
    <cellStyle name="Input 4 4 2 2 4" xfId="39643" xr:uid="{00000000-0005-0000-0000-0000A43D0000}"/>
    <cellStyle name="Input 4 4 2 3" xfId="5052" xr:uid="{00000000-0005-0000-0000-0000A53D0000}"/>
    <cellStyle name="Input 4 4 2 3 2" xfId="26870" xr:uid="{00000000-0005-0000-0000-0000A63D0000}"/>
    <cellStyle name="Input 4 4 2 3 3" xfId="18859" xr:uid="{00000000-0005-0000-0000-0000A73D0000}"/>
    <cellStyle name="Input 4 4 2 3 4" xfId="39644" xr:uid="{00000000-0005-0000-0000-0000A83D0000}"/>
    <cellStyle name="Input 4 4 2 4" xfId="26868" xr:uid="{00000000-0005-0000-0000-0000A93D0000}"/>
    <cellStyle name="Input 4 4 2 5" xfId="12587" xr:uid="{00000000-0005-0000-0000-0000AA3D0000}"/>
    <cellStyle name="Input 4 4 2 6" xfId="39642" xr:uid="{00000000-0005-0000-0000-0000AB3D0000}"/>
    <cellStyle name="Input 4 4 3" xfId="5053" xr:uid="{00000000-0005-0000-0000-0000AC3D0000}"/>
    <cellStyle name="Input 4 4 3 2" xfId="26871" xr:uid="{00000000-0005-0000-0000-0000AD3D0000}"/>
    <cellStyle name="Input 4 4 3 3" xfId="12588" xr:uid="{00000000-0005-0000-0000-0000AE3D0000}"/>
    <cellStyle name="Input 4 4 3 4" xfId="39645" xr:uid="{00000000-0005-0000-0000-0000AF3D0000}"/>
    <cellStyle name="Input 4 4 4" xfId="5054" xr:uid="{00000000-0005-0000-0000-0000B03D0000}"/>
    <cellStyle name="Input 4 4 4 2" xfId="26872" xr:uid="{00000000-0005-0000-0000-0000B13D0000}"/>
    <cellStyle name="Input 4 4 4 3" xfId="12589" xr:uid="{00000000-0005-0000-0000-0000B23D0000}"/>
    <cellStyle name="Input 4 4 4 4" xfId="39646" xr:uid="{00000000-0005-0000-0000-0000B33D0000}"/>
    <cellStyle name="Input 4 4 5" xfId="26867" xr:uid="{00000000-0005-0000-0000-0000B43D0000}"/>
    <cellStyle name="Input 4 4 5 2" xfId="46474" xr:uid="{00000000-0005-0000-0000-0000B53D0000}"/>
    <cellStyle name="Input 4 4 6" xfId="12586" xr:uid="{00000000-0005-0000-0000-0000B63D0000}"/>
    <cellStyle name="Input 4 4 7" xfId="39641" xr:uid="{00000000-0005-0000-0000-0000B73D0000}"/>
    <cellStyle name="Input 4 5" xfId="5055" xr:uid="{00000000-0005-0000-0000-0000B83D0000}"/>
    <cellStyle name="Input 4 5 2" xfId="5056" xr:uid="{00000000-0005-0000-0000-0000B93D0000}"/>
    <cellStyle name="Input 4 5 2 2" xfId="26874" xr:uid="{00000000-0005-0000-0000-0000BA3D0000}"/>
    <cellStyle name="Input 4 5 2 3" xfId="18861" xr:uid="{00000000-0005-0000-0000-0000BB3D0000}"/>
    <cellStyle name="Input 4 5 2 4" xfId="39648" xr:uid="{00000000-0005-0000-0000-0000BC3D0000}"/>
    <cellStyle name="Input 4 5 3" xfId="5057" xr:uid="{00000000-0005-0000-0000-0000BD3D0000}"/>
    <cellStyle name="Input 4 5 3 2" xfId="26875" xr:uid="{00000000-0005-0000-0000-0000BE3D0000}"/>
    <cellStyle name="Input 4 5 3 3" xfId="18862" xr:uid="{00000000-0005-0000-0000-0000BF3D0000}"/>
    <cellStyle name="Input 4 5 3 4" xfId="39649" xr:uid="{00000000-0005-0000-0000-0000C03D0000}"/>
    <cellStyle name="Input 4 5 4" xfId="26873" xr:uid="{00000000-0005-0000-0000-0000C13D0000}"/>
    <cellStyle name="Input 4 5 5" xfId="12590" xr:uid="{00000000-0005-0000-0000-0000C23D0000}"/>
    <cellStyle name="Input 4 5 6" xfId="39647" xr:uid="{00000000-0005-0000-0000-0000C33D0000}"/>
    <cellStyle name="Input 4 6" xfId="5058" xr:uid="{00000000-0005-0000-0000-0000C43D0000}"/>
    <cellStyle name="Input 4 6 2" xfId="26876" xr:uid="{00000000-0005-0000-0000-0000C53D0000}"/>
    <cellStyle name="Input 4 6 3" xfId="18863" xr:uid="{00000000-0005-0000-0000-0000C63D0000}"/>
    <cellStyle name="Input 4 6 4" xfId="39650" xr:uid="{00000000-0005-0000-0000-0000C73D0000}"/>
    <cellStyle name="Input 4 7" xfId="5059" xr:uid="{00000000-0005-0000-0000-0000C83D0000}"/>
    <cellStyle name="Input 4 7 2" xfId="26877" xr:uid="{00000000-0005-0000-0000-0000C93D0000}"/>
    <cellStyle name="Input 4 7 3" xfId="18864" xr:uid="{00000000-0005-0000-0000-0000CA3D0000}"/>
    <cellStyle name="Input 4 7 4" xfId="39651" xr:uid="{00000000-0005-0000-0000-0000CB3D0000}"/>
    <cellStyle name="Input 4 8" xfId="5060" xr:uid="{00000000-0005-0000-0000-0000CC3D0000}"/>
    <cellStyle name="Input 4 8 2" xfId="26878" xr:uid="{00000000-0005-0000-0000-0000CD3D0000}"/>
    <cellStyle name="Input 4 8 3" xfId="18865" xr:uid="{00000000-0005-0000-0000-0000CE3D0000}"/>
    <cellStyle name="Input 4 8 4" xfId="39652" xr:uid="{00000000-0005-0000-0000-0000CF3D0000}"/>
    <cellStyle name="Input 4 9" xfId="5061" xr:uid="{00000000-0005-0000-0000-0000D03D0000}"/>
    <cellStyle name="Input 4 9 2" xfId="26879" xr:uid="{00000000-0005-0000-0000-0000D13D0000}"/>
    <cellStyle name="Input 4 9 3" xfId="18866" xr:uid="{00000000-0005-0000-0000-0000D23D0000}"/>
    <cellStyle name="Input 4 9 4" xfId="39653" xr:uid="{00000000-0005-0000-0000-0000D33D0000}"/>
    <cellStyle name="Input 5" xfId="246" xr:uid="{00000000-0005-0000-0000-0000D43D0000}"/>
    <cellStyle name="Input 5 10" xfId="11076" xr:uid="{00000000-0005-0000-0000-0000D53D0000}"/>
    <cellStyle name="Input 5 11" xfId="35385" xr:uid="{00000000-0005-0000-0000-0000D63D0000}"/>
    <cellStyle name="Input 5 2" xfId="5062" xr:uid="{00000000-0005-0000-0000-0000D73D0000}"/>
    <cellStyle name="Input 5 2 2" xfId="5063" xr:uid="{00000000-0005-0000-0000-0000D83D0000}"/>
    <cellStyle name="Input 5 2 2 2" xfId="5064" xr:uid="{00000000-0005-0000-0000-0000D93D0000}"/>
    <cellStyle name="Input 5 2 2 2 2" xfId="26882" xr:uid="{00000000-0005-0000-0000-0000DA3D0000}"/>
    <cellStyle name="Input 5 2 2 2 3" xfId="18869" xr:uid="{00000000-0005-0000-0000-0000DB3D0000}"/>
    <cellStyle name="Input 5 2 2 2 4" xfId="39656" xr:uid="{00000000-0005-0000-0000-0000DC3D0000}"/>
    <cellStyle name="Input 5 2 2 3" xfId="5065" xr:uid="{00000000-0005-0000-0000-0000DD3D0000}"/>
    <cellStyle name="Input 5 2 2 3 2" xfId="26883" xr:uid="{00000000-0005-0000-0000-0000DE3D0000}"/>
    <cellStyle name="Input 5 2 2 3 3" xfId="18870" xr:uid="{00000000-0005-0000-0000-0000DF3D0000}"/>
    <cellStyle name="Input 5 2 2 3 4" xfId="39657" xr:uid="{00000000-0005-0000-0000-0000E03D0000}"/>
    <cellStyle name="Input 5 2 2 4" xfId="18868" xr:uid="{00000000-0005-0000-0000-0000E13D0000}"/>
    <cellStyle name="Input 5 2 2 5" xfId="26881" xr:uid="{00000000-0005-0000-0000-0000E23D0000}"/>
    <cellStyle name="Input 5 2 2 6" xfId="12592" xr:uid="{00000000-0005-0000-0000-0000E33D0000}"/>
    <cellStyle name="Input 5 2 2 7" xfId="39655" xr:uid="{00000000-0005-0000-0000-0000E43D0000}"/>
    <cellStyle name="Input 5 2 3" xfId="5066" xr:uid="{00000000-0005-0000-0000-0000E53D0000}"/>
    <cellStyle name="Input 5 2 3 2" xfId="18871" xr:uid="{00000000-0005-0000-0000-0000E63D0000}"/>
    <cellStyle name="Input 5 2 3 3" xfId="26884" xr:uid="{00000000-0005-0000-0000-0000E73D0000}"/>
    <cellStyle name="Input 5 2 3 4" xfId="12593" xr:uid="{00000000-0005-0000-0000-0000E83D0000}"/>
    <cellStyle name="Input 5 2 3 5" xfId="39658" xr:uid="{00000000-0005-0000-0000-0000E93D0000}"/>
    <cellStyle name="Input 5 2 4" xfId="5067" xr:uid="{00000000-0005-0000-0000-0000EA3D0000}"/>
    <cellStyle name="Input 5 2 4 2" xfId="18872" xr:uid="{00000000-0005-0000-0000-0000EB3D0000}"/>
    <cellStyle name="Input 5 2 4 3" xfId="26885" xr:uid="{00000000-0005-0000-0000-0000EC3D0000}"/>
    <cellStyle name="Input 5 2 4 4" xfId="12594" xr:uid="{00000000-0005-0000-0000-0000ED3D0000}"/>
    <cellStyle name="Input 5 2 4 5" xfId="39659" xr:uid="{00000000-0005-0000-0000-0000EE3D0000}"/>
    <cellStyle name="Input 5 2 5" xfId="18867" xr:uid="{00000000-0005-0000-0000-0000EF3D0000}"/>
    <cellStyle name="Input 5 2 6" xfId="26880" xr:uid="{00000000-0005-0000-0000-0000F03D0000}"/>
    <cellStyle name="Input 5 2 7" xfId="12591" xr:uid="{00000000-0005-0000-0000-0000F13D0000}"/>
    <cellStyle name="Input 5 2 8" xfId="39654" xr:uid="{00000000-0005-0000-0000-0000F23D0000}"/>
    <cellStyle name="Input 5 3" xfId="5068" xr:uid="{00000000-0005-0000-0000-0000F33D0000}"/>
    <cellStyle name="Input 5 3 2" xfId="5069" xr:uid="{00000000-0005-0000-0000-0000F43D0000}"/>
    <cellStyle name="Input 5 3 2 2" xfId="5070" xr:uid="{00000000-0005-0000-0000-0000F53D0000}"/>
    <cellStyle name="Input 5 3 2 2 2" xfId="26888" xr:uid="{00000000-0005-0000-0000-0000F63D0000}"/>
    <cellStyle name="Input 5 3 2 2 3" xfId="18873" xr:uid="{00000000-0005-0000-0000-0000F73D0000}"/>
    <cellStyle name="Input 5 3 2 2 4" xfId="39662" xr:uid="{00000000-0005-0000-0000-0000F83D0000}"/>
    <cellStyle name="Input 5 3 2 3" xfId="5071" xr:uid="{00000000-0005-0000-0000-0000F93D0000}"/>
    <cellStyle name="Input 5 3 2 3 2" xfId="26889" xr:uid="{00000000-0005-0000-0000-0000FA3D0000}"/>
    <cellStyle name="Input 5 3 2 3 3" xfId="18874" xr:uid="{00000000-0005-0000-0000-0000FB3D0000}"/>
    <cellStyle name="Input 5 3 2 3 4" xfId="39663" xr:uid="{00000000-0005-0000-0000-0000FC3D0000}"/>
    <cellStyle name="Input 5 3 2 4" xfId="26887" xr:uid="{00000000-0005-0000-0000-0000FD3D0000}"/>
    <cellStyle name="Input 5 3 2 5" xfId="12596" xr:uid="{00000000-0005-0000-0000-0000FE3D0000}"/>
    <cellStyle name="Input 5 3 2 6" xfId="39661" xr:uid="{00000000-0005-0000-0000-0000FF3D0000}"/>
    <cellStyle name="Input 5 3 3" xfId="5072" xr:uid="{00000000-0005-0000-0000-0000003E0000}"/>
    <cellStyle name="Input 5 3 3 2" xfId="26890" xr:uid="{00000000-0005-0000-0000-0000013E0000}"/>
    <cellStyle name="Input 5 3 3 3" xfId="12597" xr:uid="{00000000-0005-0000-0000-0000023E0000}"/>
    <cellStyle name="Input 5 3 3 4" xfId="39664" xr:uid="{00000000-0005-0000-0000-0000033E0000}"/>
    <cellStyle name="Input 5 3 4" xfId="5073" xr:uid="{00000000-0005-0000-0000-0000043E0000}"/>
    <cellStyle name="Input 5 3 4 2" xfId="26891" xr:uid="{00000000-0005-0000-0000-0000053E0000}"/>
    <cellStyle name="Input 5 3 4 3" xfId="12598" xr:uid="{00000000-0005-0000-0000-0000063E0000}"/>
    <cellStyle name="Input 5 3 4 4" xfId="39665" xr:uid="{00000000-0005-0000-0000-0000073E0000}"/>
    <cellStyle name="Input 5 3 5" xfId="26886" xr:uid="{00000000-0005-0000-0000-0000083E0000}"/>
    <cellStyle name="Input 5 3 6" xfId="12595" xr:uid="{00000000-0005-0000-0000-0000093E0000}"/>
    <cellStyle name="Input 5 3 7" xfId="39660" xr:uid="{00000000-0005-0000-0000-00000A3E0000}"/>
    <cellStyle name="Input 5 4" xfId="5074" xr:uid="{00000000-0005-0000-0000-00000B3E0000}"/>
    <cellStyle name="Input 5 4 2" xfId="5075" xr:uid="{00000000-0005-0000-0000-00000C3E0000}"/>
    <cellStyle name="Input 5 4 2 2" xfId="26893" xr:uid="{00000000-0005-0000-0000-00000D3E0000}"/>
    <cellStyle name="Input 5 4 2 3" xfId="18875" xr:uid="{00000000-0005-0000-0000-00000E3E0000}"/>
    <cellStyle name="Input 5 4 2 4" xfId="39667" xr:uid="{00000000-0005-0000-0000-00000F3E0000}"/>
    <cellStyle name="Input 5 4 3" xfId="5076" xr:uid="{00000000-0005-0000-0000-0000103E0000}"/>
    <cellStyle name="Input 5 4 3 2" xfId="26894" xr:uid="{00000000-0005-0000-0000-0000113E0000}"/>
    <cellStyle name="Input 5 4 3 3" xfId="18876" xr:uid="{00000000-0005-0000-0000-0000123E0000}"/>
    <cellStyle name="Input 5 4 3 4" xfId="39668" xr:uid="{00000000-0005-0000-0000-0000133E0000}"/>
    <cellStyle name="Input 5 4 4" xfId="26892" xr:uid="{00000000-0005-0000-0000-0000143E0000}"/>
    <cellStyle name="Input 5 4 5" xfId="12599" xr:uid="{00000000-0005-0000-0000-0000153E0000}"/>
    <cellStyle name="Input 5 4 6" xfId="39666" xr:uid="{00000000-0005-0000-0000-0000163E0000}"/>
    <cellStyle name="Input 5 5" xfId="5077" xr:uid="{00000000-0005-0000-0000-0000173E0000}"/>
    <cellStyle name="Input 5 5 2" xfId="26895" xr:uid="{00000000-0005-0000-0000-0000183E0000}"/>
    <cellStyle name="Input 5 5 3" xfId="18877" xr:uid="{00000000-0005-0000-0000-0000193E0000}"/>
    <cellStyle name="Input 5 5 4" xfId="39669" xr:uid="{00000000-0005-0000-0000-00001A3E0000}"/>
    <cellStyle name="Input 5 6" xfId="5078" xr:uid="{00000000-0005-0000-0000-00001B3E0000}"/>
    <cellStyle name="Input 5 6 2" xfId="26896" xr:uid="{00000000-0005-0000-0000-00001C3E0000}"/>
    <cellStyle name="Input 5 6 3" xfId="18878" xr:uid="{00000000-0005-0000-0000-00001D3E0000}"/>
    <cellStyle name="Input 5 6 4" xfId="39670" xr:uid="{00000000-0005-0000-0000-00001E3E0000}"/>
    <cellStyle name="Input 5 7" xfId="5079" xr:uid="{00000000-0005-0000-0000-00001F3E0000}"/>
    <cellStyle name="Input 5 7 2" xfId="26897" xr:uid="{00000000-0005-0000-0000-0000203E0000}"/>
    <cellStyle name="Input 5 7 3" xfId="18879" xr:uid="{00000000-0005-0000-0000-0000213E0000}"/>
    <cellStyle name="Input 5 7 4" xfId="39671" xr:uid="{00000000-0005-0000-0000-0000223E0000}"/>
    <cellStyle name="Input 5 8" xfId="5080" xr:uid="{00000000-0005-0000-0000-0000233E0000}"/>
    <cellStyle name="Input 5 8 2" xfId="26898" xr:uid="{00000000-0005-0000-0000-0000243E0000}"/>
    <cellStyle name="Input 5 8 3" xfId="18880" xr:uid="{00000000-0005-0000-0000-0000253E0000}"/>
    <cellStyle name="Input 5 8 4" xfId="39672" xr:uid="{00000000-0005-0000-0000-0000263E0000}"/>
    <cellStyle name="Input 5 9" xfId="22604" xr:uid="{00000000-0005-0000-0000-0000273E0000}"/>
    <cellStyle name="Input 5 9 2" xfId="46023" xr:uid="{00000000-0005-0000-0000-0000283E0000}"/>
    <cellStyle name="Input 6" xfId="5081" xr:uid="{00000000-0005-0000-0000-0000293E0000}"/>
    <cellStyle name="Input 6 10" xfId="26899" xr:uid="{00000000-0005-0000-0000-00002A3E0000}"/>
    <cellStyle name="Input 6 11" xfId="12600" xr:uid="{00000000-0005-0000-0000-00002B3E0000}"/>
    <cellStyle name="Input 6 12" xfId="39673" xr:uid="{00000000-0005-0000-0000-00002C3E0000}"/>
    <cellStyle name="Input 6 2" xfId="5082" xr:uid="{00000000-0005-0000-0000-00002D3E0000}"/>
    <cellStyle name="Input 6 2 2" xfId="5083" xr:uid="{00000000-0005-0000-0000-00002E3E0000}"/>
    <cellStyle name="Input 6 2 2 2" xfId="5084" xr:uid="{00000000-0005-0000-0000-00002F3E0000}"/>
    <cellStyle name="Input 6 2 2 2 2" xfId="26902" xr:uid="{00000000-0005-0000-0000-0000303E0000}"/>
    <cellStyle name="Input 6 2 2 2 3" xfId="18884" xr:uid="{00000000-0005-0000-0000-0000313E0000}"/>
    <cellStyle name="Input 6 2 2 2 4" xfId="39676" xr:uid="{00000000-0005-0000-0000-0000323E0000}"/>
    <cellStyle name="Input 6 2 2 3" xfId="5085" xr:uid="{00000000-0005-0000-0000-0000333E0000}"/>
    <cellStyle name="Input 6 2 2 3 2" xfId="26903" xr:uid="{00000000-0005-0000-0000-0000343E0000}"/>
    <cellStyle name="Input 6 2 2 3 3" xfId="18885" xr:uid="{00000000-0005-0000-0000-0000353E0000}"/>
    <cellStyle name="Input 6 2 2 3 4" xfId="39677" xr:uid="{00000000-0005-0000-0000-0000363E0000}"/>
    <cellStyle name="Input 6 2 2 4" xfId="26901" xr:uid="{00000000-0005-0000-0000-0000373E0000}"/>
    <cellStyle name="Input 6 2 2 5" xfId="18883" xr:uid="{00000000-0005-0000-0000-0000383E0000}"/>
    <cellStyle name="Input 6 2 2 6" xfId="39675" xr:uid="{00000000-0005-0000-0000-0000393E0000}"/>
    <cellStyle name="Input 6 2 3" xfId="5086" xr:uid="{00000000-0005-0000-0000-00003A3E0000}"/>
    <cellStyle name="Input 6 2 3 2" xfId="26904" xr:uid="{00000000-0005-0000-0000-00003B3E0000}"/>
    <cellStyle name="Input 6 2 3 3" xfId="18886" xr:uid="{00000000-0005-0000-0000-00003C3E0000}"/>
    <cellStyle name="Input 6 2 3 4" xfId="39678" xr:uid="{00000000-0005-0000-0000-00003D3E0000}"/>
    <cellStyle name="Input 6 2 4" xfId="5087" xr:uid="{00000000-0005-0000-0000-00003E3E0000}"/>
    <cellStyle name="Input 6 2 4 2" xfId="26905" xr:uid="{00000000-0005-0000-0000-00003F3E0000}"/>
    <cellStyle name="Input 6 2 4 3" xfId="18887" xr:uid="{00000000-0005-0000-0000-0000403E0000}"/>
    <cellStyle name="Input 6 2 4 4" xfId="39679" xr:uid="{00000000-0005-0000-0000-0000413E0000}"/>
    <cellStyle name="Input 6 2 5" xfId="18882" xr:uid="{00000000-0005-0000-0000-0000423E0000}"/>
    <cellStyle name="Input 6 2 6" xfId="26900" xr:uid="{00000000-0005-0000-0000-0000433E0000}"/>
    <cellStyle name="Input 6 2 7" xfId="12601" xr:uid="{00000000-0005-0000-0000-0000443E0000}"/>
    <cellStyle name="Input 6 2 8" xfId="39674" xr:uid="{00000000-0005-0000-0000-0000453E0000}"/>
    <cellStyle name="Input 6 3" xfId="5088" xr:uid="{00000000-0005-0000-0000-0000463E0000}"/>
    <cellStyle name="Input 6 3 2" xfId="5089" xr:uid="{00000000-0005-0000-0000-0000473E0000}"/>
    <cellStyle name="Input 6 3 2 2" xfId="5090" xr:uid="{00000000-0005-0000-0000-0000483E0000}"/>
    <cellStyle name="Input 6 3 2 2 2" xfId="26908" xr:uid="{00000000-0005-0000-0000-0000493E0000}"/>
    <cellStyle name="Input 6 3 2 2 3" xfId="18890" xr:uid="{00000000-0005-0000-0000-00004A3E0000}"/>
    <cellStyle name="Input 6 3 2 2 4" xfId="39682" xr:uid="{00000000-0005-0000-0000-00004B3E0000}"/>
    <cellStyle name="Input 6 3 2 3" xfId="5091" xr:uid="{00000000-0005-0000-0000-00004C3E0000}"/>
    <cellStyle name="Input 6 3 2 3 2" xfId="26909" xr:uid="{00000000-0005-0000-0000-00004D3E0000}"/>
    <cellStyle name="Input 6 3 2 3 3" xfId="18891" xr:uid="{00000000-0005-0000-0000-00004E3E0000}"/>
    <cellStyle name="Input 6 3 2 3 4" xfId="39683" xr:uid="{00000000-0005-0000-0000-00004F3E0000}"/>
    <cellStyle name="Input 6 3 2 4" xfId="26907" xr:uid="{00000000-0005-0000-0000-0000503E0000}"/>
    <cellStyle name="Input 6 3 2 5" xfId="18889" xr:uid="{00000000-0005-0000-0000-0000513E0000}"/>
    <cellStyle name="Input 6 3 2 6" xfId="39681" xr:uid="{00000000-0005-0000-0000-0000523E0000}"/>
    <cellStyle name="Input 6 3 3" xfId="5092" xr:uid="{00000000-0005-0000-0000-0000533E0000}"/>
    <cellStyle name="Input 6 3 3 2" xfId="26910" xr:uid="{00000000-0005-0000-0000-0000543E0000}"/>
    <cellStyle name="Input 6 3 3 3" xfId="18892" xr:uid="{00000000-0005-0000-0000-0000553E0000}"/>
    <cellStyle name="Input 6 3 3 4" xfId="39684" xr:uid="{00000000-0005-0000-0000-0000563E0000}"/>
    <cellStyle name="Input 6 3 4" xfId="5093" xr:uid="{00000000-0005-0000-0000-0000573E0000}"/>
    <cellStyle name="Input 6 3 4 2" xfId="26911" xr:uid="{00000000-0005-0000-0000-0000583E0000}"/>
    <cellStyle name="Input 6 3 4 3" xfId="18893" xr:uid="{00000000-0005-0000-0000-0000593E0000}"/>
    <cellStyle name="Input 6 3 4 4" xfId="39685" xr:uid="{00000000-0005-0000-0000-00005A3E0000}"/>
    <cellStyle name="Input 6 3 5" xfId="18888" xr:uid="{00000000-0005-0000-0000-00005B3E0000}"/>
    <cellStyle name="Input 6 3 6" xfId="26906" xr:uid="{00000000-0005-0000-0000-00005C3E0000}"/>
    <cellStyle name="Input 6 3 7" xfId="12602" xr:uid="{00000000-0005-0000-0000-00005D3E0000}"/>
    <cellStyle name="Input 6 3 8" xfId="39680" xr:uid="{00000000-0005-0000-0000-00005E3E0000}"/>
    <cellStyle name="Input 6 4" xfId="5094" xr:uid="{00000000-0005-0000-0000-00005F3E0000}"/>
    <cellStyle name="Input 6 4 2" xfId="18894" xr:uid="{00000000-0005-0000-0000-0000603E0000}"/>
    <cellStyle name="Input 6 4 3" xfId="26912" xr:uid="{00000000-0005-0000-0000-0000613E0000}"/>
    <cellStyle name="Input 6 4 4" xfId="12603" xr:uid="{00000000-0005-0000-0000-0000623E0000}"/>
    <cellStyle name="Input 6 4 5" xfId="39686" xr:uid="{00000000-0005-0000-0000-0000633E0000}"/>
    <cellStyle name="Input 6 5" xfId="5095" xr:uid="{00000000-0005-0000-0000-0000643E0000}"/>
    <cellStyle name="Input 6 5 2" xfId="26913" xr:uid="{00000000-0005-0000-0000-0000653E0000}"/>
    <cellStyle name="Input 6 5 3" xfId="18895" xr:uid="{00000000-0005-0000-0000-0000663E0000}"/>
    <cellStyle name="Input 6 5 4" xfId="39687" xr:uid="{00000000-0005-0000-0000-0000673E0000}"/>
    <cellStyle name="Input 6 6" xfId="5096" xr:uid="{00000000-0005-0000-0000-0000683E0000}"/>
    <cellStyle name="Input 6 6 2" xfId="26914" xr:uid="{00000000-0005-0000-0000-0000693E0000}"/>
    <cellStyle name="Input 6 6 3" xfId="18896" xr:uid="{00000000-0005-0000-0000-00006A3E0000}"/>
    <cellStyle name="Input 6 6 4" xfId="39688" xr:uid="{00000000-0005-0000-0000-00006B3E0000}"/>
    <cellStyle name="Input 6 7" xfId="5097" xr:uid="{00000000-0005-0000-0000-00006C3E0000}"/>
    <cellStyle name="Input 6 7 2" xfId="26915" xr:uid="{00000000-0005-0000-0000-00006D3E0000}"/>
    <cellStyle name="Input 6 7 3" xfId="18897" xr:uid="{00000000-0005-0000-0000-00006E3E0000}"/>
    <cellStyle name="Input 6 7 4" xfId="39689" xr:uid="{00000000-0005-0000-0000-00006F3E0000}"/>
    <cellStyle name="Input 6 8" xfId="5098" xr:uid="{00000000-0005-0000-0000-0000703E0000}"/>
    <cellStyle name="Input 6 8 2" xfId="26916" xr:uid="{00000000-0005-0000-0000-0000713E0000}"/>
    <cellStyle name="Input 6 8 3" xfId="18898" xr:uid="{00000000-0005-0000-0000-0000723E0000}"/>
    <cellStyle name="Input 6 8 4" xfId="39690" xr:uid="{00000000-0005-0000-0000-0000733E0000}"/>
    <cellStyle name="Input 6 9" xfId="18881" xr:uid="{00000000-0005-0000-0000-0000743E0000}"/>
    <cellStyle name="Input 6 9 2" xfId="46024" xr:uid="{00000000-0005-0000-0000-0000753E0000}"/>
    <cellStyle name="Input 7" xfId="5099" xr:uid="{00000000-0005-0000-0000-0000763E0000}"/>
    <cellStyle name="Input 7 10" xfId="12604" xr:uid="{00000000-0005-0000-0000-0000773E0000}"/>
    <cellStyle name="Input 7 11" xfId="39691" xr:uid="{00000000-0005-0000-0000-0000783E0000}"/>
    <cellStyle name="Input 7 2" xfId="5100" xr:uid="{00000000-0005-0000-0000-0000793E0000}"/>
    <cellStyle name="Input 7 2 2" xfId="5101" xr:uid="{00000000-0005-0000-0000-00007A3E0000}"/>
    <cellStyle name="Input 7 2 2 2" xfId="5102" xr:uid="{00000000-0005-0000-0000-00007B3E0000}"/>
    <cellStyle name="Input 7 2 2 2 2" xfId="26920" xr:uid="{00000000-0005-0000-0000-00007C3E0000}"/>
    <cellStyle name="Input 7 2 2 2 3" xfId="18900" xr:uid="{00000000-0005-0000-0000-00007D3E0000}"/>
    <cellStyle name="Input 7 2 2 2 4" xfId="39694" xr:uid="{00000000-0005-0000-0000-00007E3E0000}"/>
    <cellStyle name="Input 7 2 2 3" xfId="5103" xr:uid="{00000000-0005-0000-0000-00007F3E0000}"/>
    <cellStyle name="Input 7 2 2 3 2" xfId="26921" xr:uid="{00000000-0005-0000-0000-0000803E0000}"/>
    <cellStyle name="Input 7 2 2 3 3" xfId="18901" xr:uid="{00000000-0005-0000-0000-0000813E0000}"/>
    <cellStyle name="Input 7 2 2 3 4" xfId="39695" xr:uid="{00000000-0005-0000-0000-0000823E0000}"/>
    <cellStyle name="Input 7 2 2 4" xfId="26919" xr:uid="{00000000-0005-0000-0000-0000833E0000}"/>
    <cellStyle name="Input 7 2 2 5" xfId="18899" xr:uid="{00000000-0005-0000-0000-0000843E0000}"/>
    <cellStyle name="Input 7 2 2 6" xfId="39693" xr:uid="{00000000-0005-0000-0000-0000853E0000}"/>
    <cellStyle name="Input 7 2 3" xfId="5104" xr:uid="{00000000-0005-0000-0000-0000863E0000}"/>
    <cellStyle name="Input 7 2 3 2" xfId="26922" xr:uid="{00000000-0005-0000-0000-0000873E0000}"/>
    <cellStyle name="Input 7 2 3 3" xfId="18902" xr:uid="{00000000-0005-0000-0000-0000883E0000}"/>
    <cellStyle name="Input 7 2 3 4" xfId="39696" xr:uid="{00000000-0005-0000-0000-0000893E0000}"/>
    <cellStyle name="Input 7 2 4" xfId="5105" xr:uid="{00000000-0005-0000-0000-00008A3E0000}"/>
    <cellStyle name="Input 7 2 4 2" xfId="26923" xr:uid="{00000000-0005-0000-0000-00008B3E0000}"/>
    <cellStyle name="Input 7 2 4 3" xfId="18903" xr:uid="{00000000-0005-0000-0000-00008C3E0000}"/>
    <cellStyle name="Input 7 2 4 4" xfId="39697" xr:uid="{00000000-0005-0000-0000-00008D3E0000}"/>
    <cellStyle name="Input 7 2 5" xfId="26918" xr:uid="{00000000-0005-0000-0000-00008E3E0000}"/>
    <cellStyle name="Input 7 2 6" xfId="12605" xr:uid="{00000000-0005-0000-0000-00008F3E0000}"/>
    <cellStyle name="Input 7 2 7" xfId="39692" xr:uid="{00000000-0005-0000-0000-0000903E0000}"/>
    <cellStyle name="Input 7 3" xfId="5106" xr:uid="{00000000-0005-0000-0000-0000913E0000}"/>
    <cellStyle name="Input 7 3 2" xfId="5107" xr:uid="{00000000-0005-0000-0000-0000923E0000}"/>
    <cellStyle name="Input 7 3 2 2" xfId="5108" xr:uid="{00000000-0005-0000-0000-0000933E0000}"/>
    <cellStyle name="Input 7 3 2 2 2" xfId="26926" xr:uid="{00000000-0005-0000-0000-0000943E0000}"/>
    <cellStyle name="Input 7 3 2 2 3" xfId="18905" xr:uid="{00000000-0005-0000-0000-0000953E0000}"/>
    <cellStyle name="Input 7 3 2 2 4" xfId="39700" xr:uid="{00000000-0005-0000-0000-0000963E0000}"/>
    <cellStyle name="Input 7 3 2 3" xfId="5109" xr:uid="{00000000-0005-0000-0000-0000973E0000}"/>
    <cellStyle name="Input 7 3 2 3 2" xfId="26927" xr:uid="{00000000-0005-0000-0000-0000983E0000}"/>
    <cellStyle name="Input 7 3 2 3 3" xfId="18906" xr:uid="{00000000-0005-0000-0000-0000993E0000}"/>
    <cellStyle name="Input 7 3 2 3 4" xfId="39701" xr:uid="{00000000-0005-0000-0000-00009A3E0000}"/>
    <cellStyle name="Input 7 3 2 4" xfId="26925" xr:uid="{00000000-0005-0000-0000-00009B3E0000}"/>
    <cellStyle name="Input 7 3 2 5" xfId="18904" xr:uid="{00000000-0005-0000-0000-00009C3E0000}"/>
    <cellStyle name="Input 7 3 2 6" xfId="39699" xr:uid="{00000000-0005-0000-0000-00009D3E0000}"/>
    <cellStyle name="Input 7 3 3" xfId="5110" xr:uid="{00000000-0005-0000-0000-00009E3E0000}"/>
    <cellStyle name="Input 7 3 3 2" xfId="26928" xr:uid="{00000000-0005-0000-0000-00009F3E0000}"/>
    <cellStyle name="Input 7 3 3 3" xfId="18907" xr:uid="{00000000-0005-0000-0000-0000A03E0000}"/>
    <cellStyle name="Input 7 3 3 4" xfId="39702" xr:uid="{00000000-0005-0000-0000-0000A13E0000}"/>
    <cellStyle name="Input 7 3 4" xfId="5111" xr:uid="{00000000-0005-0000-0000-0000A23E0000}"/>
    <cellStyle name="Input 7 3 4 2" xfId="26929" xr:uid="{00000000-0005-0000-0000-0000A33E0000}"/>
    <cellStyle name="Input 7 3 4 3" xfId="18908" xr:uid="{00000000-0005-0000-0000-0000A43E0000}"/>
    <cellStyle name="Input 7 3 4 4" xfId="39703" xr:uid="{00000000-0005-0000-0000-0000A53E0000}"/>
    <cellStyle name="Input 7 3 5" xfId="26924" xr:uid="{00000000-0005-0000-0000-0000A63E0000}"/>
    <cellStyle name="Input 7 3 6" xfId="12606" xr:uid="{00000000-0005-0000-0000-0000A73E0000}"/>
    <cellStyle name="Input 7 3 7" xfId="39698" xr:uid="{00000000-0005-0000-0000-0000A83E0000}"/>
    <cellStyle name="Input 7 4" xfId="5112" xr:uid="{00000000-0005-0000-0000-0000A93E0000}"/>
    <cellStyle name="Input 7 4 2" xfId="26930" xr:uid="{00000000-0005-0000-0000-0000AA3E0000}"/>
    <cellStyle name="Input 7 4 3" xfId="12607" xr:uid="{00000000-0005-0000-0000-0000AB3E0000}"/>
    <cellStyle name="Input 7 4 4" xfId="39704" xr:uid="{00000000-0005-0000-0000-0000AC3E0000}"/>
    <cellStyle name="Input 7 5" xfId="5113" xr:uid="{00000000-0005-0000-0000-0000AD3E0000}"/>
    <cellStyle name="Input 7 5 2" xfId="26931" xr:uid="{00000000-0005-0000-0000-0000AE3E0000}"/>
    <cellStyle name="Input 7 5 3" xfId="18909" xr:uid="{00000000-0005-0000-0000-0000AF3E0000}"/>
    <cellStyle name="Input 7 5 4" xfId="39705" xr:uid="{00000000-0005-0000-0000-0000B03E0000}"/>
    <cellStyle name="Input 7 6" xfId="5114" xr:uid="{00000000-0005-0000-0000-0000B13E0000}"/>
    <cellStyle name="Input 7 6 2" xfId="26932" xr:uid="{00000000-0005-0000-0000-0000B23E0000}"/>
    <cellStyle name="Input 7 6 3" xfId="18910" xr:uid="{00000000-0005-0000-0000-0000B33E0000}"/>
    <cellStyle name="Input 7 6 4" xfId="39706" xr:uid="{00000000-0005-0000-0000-0000B43E0000}"/>
    <cellStyle name="Input 7 7" xfId="5115" xr:uid="{00000000-0005-0000-0000-0000B53E0000}"/>
    <cellStyle name="Input 7 7 2" xfId="26933" xr:uid="{00000000-0005-0000-0000-0000B63E0000}"/>
    <cellStyle name="Input 7 7 3" xfId="18911" xr:uid="{00000000-0005-0000-0000-0000B73E0000}"/>
    <cellStyle name="Input 7 7 4" xfId="39707" xr:uid="{00000000-0005-0000-0000-0000B83E0000}"/>
    <cellStyle name="Input 7 8" xfId="5116" xr:uid="{00000000-0005-0000-0000-0000B93E0000}"/>
    <cellStyle name="Input 7 8 2" xfId="26934" xr:uid="{00000000-0005-0000-0000-0000BA3E0000}"/>
    <cellStyle name="Input 7 8 3" xfId="18912" xr:uid="{00000000-0005-0000-0000-0000BB3E0000}"/>
    <cellStyle name="Input 7 8 4" xfId="39708" xr:uid="{00000000-0005-0000-0000-0000BC3E0000}"/>
    <cellStyle name="Input 7 9" xfId="26917" xr:uid="{00000000-0005-0000-0000-0000BD3E0000}"/>
    <cellStyle name="Input 7 9 2" xfId="46467" xr:uid="{00000000-0005-0000-0000-0000BE3E0000}"/>
    <cellStyle name="Input 8" xfId="5117" xr:uid="{00000000-0005-0000-0000-0000BF3E0000}"/>
    <cellStyle name="Input 8 10" xfId="12608" xr:uid="{00000000-0005-0000-0000-0000C03E0000}"/>
    <cellStyle name="Input 8 11" xfId="39709" xr:uid="{00000000-0005-0000-0000-0000C13E0000}"/>
    <cellStyle name="Input 8 2" xfId="5118" xr:uid="{00000000-0005-0000-0000-0000C23E0000}"/>
    <cellStyle name="Input 8 2 2" xfId="5119" xr:uid="{00000000-0005-0000-0000-0000C33E0000}"/>
    <cellStyle name="Input 8 2 2 2" xfId="5120" xr:uid="{00000000-0005-0000-0000-0000C43E0000}"/>
    <cellStyle name="Input 8 2 2 2 2" xfId="26938" xr:uid="{00000000-0005-0000-0000-0000C53E0000}"/>
    <cellStyle name="Input 8 2 2 2 3" xfId="18915" xr:uid="{00000000-0005-0000-0000-0000C63E0000}"/>
    <cellStyle name="Input 8 2 2 2 4" xfId="39712" xr:uid="{00000000-0005-0000-0000-0000C73E0000}"/>
    <cellStyle name="Input 8 2 2 3" xfId="5121" xr:uid="{00000000-0005-0000-0000-0000C83E0000}"/>
    <cellStyle name="Input 8 2 2 3 2" xfId="26939" xr:uid="{00000000-0005-0000-0000-0000C93E0000}"/>
    <cellStyle name="Input 8 2 2 3 3" xfId="18916" xr:uid="{00000000-0005-0000-0000-0000CA3E0000}"/>
    <cellStyle name="Input 8 2 2 3 4" xfId="39713" xr:uid="{00000000-0005-0000-0000-0000CB3E0000}"/>
    <cellStyle name="Input 8 2 2 4" xfId="26937" xr:uid="{00000000-0005-0000-0000-0000CC3E0000}"/>
    <cellStyle name="Input 8 2 2 5" xfId="18914" xr:uid="{00000000-0005-0000-0000-0000CD3E0000}"/>
    <cellStyle name="Input 8 2 2 6" xfId="39711" xr:uid="{00000000-0005-0000-0000-0000CE3E0000}"/>
    <cellStyle name="Input 8 2 3" xfId="5122" xr:uid="{00000000-0005-0000-0000-0000CF3E0000}"/>
    <cellStyle name="Input 8 2 3 2" xfId="26940" xr:uid="{00000000-0005-0000-0000-0000D03E0000}"/>
    <cellStyle name="Input 8 2 3 3" xfId="18917" xr:uid="{00000000-0005-0000-0000-0000D13E0000}"/>
    <cellStyle name="Input 8 2 3 4" xfId="39714" xr:uid="{00000000-0005-0000-0000-0000D23E0000}"/>
    <cellStyle name="Input 8 2 4" xfId="5123" xr:uid="{00000000-0005-0000-0000-0000D33E0000}"/>
    <cellStyle name="Input 8 2 4 2" xfId="26941" xr:uid="{00000000-0005-0000-0000-0000D43E0000}"/>
    <cellStyle name="Input 8 2 4 3" xfId="18918" xr:uid="{00000000-0005-0000-0000-0000D53E0000}"/>
    <cellStyle name="Input 8 2 4 4" xfId="39715" xr:uid="{00000000-0005-0000-0000-0000D63E0000}"/>
    <cellStyle name="Input 8 2 5" xfId="26936" xr:uid="{00000000-0005-0000-0000-0000D73E0000}"/>
    <cellStyle name="Input 8 2 6" xfId="18913" xr:uid="{00000000-0005-0000-0000-0000D83E0000}"/>
    <cellStyle name="Input 8 2 7" xfId="39710" xr:uid="{00000000-0005-0000-0000-0000D93E0000}"/>
    <cellStyle name="Input 8 3" xfId="5124" xr:uid="{00000000-0005-0000-0000-0000DA3E0000}"/>
    <cellStyle name="Input 8 3 2" xfId="5125" xr:uid="{00000000-0005-0000-0000-0000DB3E0000}"/>
    <cellStyle name="Input 8 3 2 2" xfId="5126" xr:uid="{00000000-0005-0000-0000-0000DC3E0000}"/>
    <cellStyle name="Input 8 3 2 2 2" xfId="26944" xr:uid="{00000000-0005-0000-0000-0000DD3E0000}"/>
    <cellStyle name="Input 8 3 2 2 3" xfId="18921" xr:uid="{00000000-0005-0000-0000-0000DE3E0000}"/>
    <cellStyle name="Input 8 3 2 2 4" xfId="39718" xr:uid="{00000000-0005-0000-0000-0000DF3E0000}"/>
    <cellStyle name="Input 8 3 2 3" xfId="5127" xr:uid="{00000000-0005-0000-0000-0000E03E0000}"/>
    <cellStyle name="Input 8 3 2 3 2" xfId="26945" xr:uid="{00000000-0005-0000-0000-0000E13E0000}"/>
    <cellStyle name="Input 8 3 2 3 3" xfId="18922" xr:uid="{00000000-0005-0000-0000-0000E23E0000}"/>
    <cellStyle name="Input 8 3 2 3 4" xfId="39719" xr:uid="{00000000-0005-0000-0000-0000E33E0000}"/>
    <cellStyle name="Input 8 3 2 4" xfId="26943" xr:uid="{00000000-0005-0000-0000-0000E43E0000}"/>
    <cellStyle name="Input 8 3 2 5" xfId="18920" xr:uid="{00000000-0005-0000-0000-0000E53E0000}"/>
    <cellStyle name="Input 8 3 2 6" xfId="39717" xr:uid="{00000000-0005-0000-0000-0000E63E0000}"/>
    <cellStyle name="Input 8 3 3" xfId="5128" xr:uid="{00000000-0005-0000-0000-0000E73E0000}"/>
    <cellStyle name="Input 8 3 3 2" xfId="26946" xr:uid="{00000000-0005-0000-0000-0000E83E0000}"/>
    <cellStyle name="Input 8 3 3 3" xfId="18923" xr:uid="{00000000-0005-0000-0000-0000E93E0000}"/>
    <cellStyle name="Input 8 3 3 4" xfId="39720" xr:uid="{00000000-0005-0000-0000-0000EA3E0000}"/>
    <cellStyle name="Input 8 3 4" xfId="5129" xr:uid="{00000000-0005-0000-0000-0000EB3E0000}"/>
    <cellStyle name="Input 8 3 4 2" xfId="26947" xr:uid="{00000000-0005-0000-0000-0000EC3E0000}"/>
    <cellStyle name="Input 8 3 4 3" xfId="18924" xr:uid="{00000000-0005-0000-0000-0000ED3E0000}"/>
    <cellStyle name="Input 8 3 4 4" xfId="39721" xr:uid="{00000000-0005-0000-0000-0000EE3E0000}"/>
    <cellStyle name="Input 8 3 5" xfId="26942" xr:uid="{00000000-0005-0000-0000-0000EF3E0000}"/>
    <cellStyle name="Input 8 3 6" xfId="18919" xr:uid="{00000000-0005-0000-0000-0000F03E0000}"/>
    <cellStyle name="Input 8 3 7" xfId="39716" xr:uid="{00000000-0005-0000-0000-0000F13E0000}"/>
    <cellStyle name="Input 8 4" xfId="5130" xr:uid="{00000000-0005-0000-0000-0000F23E0000}"/>
    <cellStyle name="Input 8 4 2" xfId="26948" xr:uid="{00000000-0005-0000-0000-0000F33E0000}"/>
    <cellStyle name="Input 8 4 3" xfId="18925" xr:uid="{00000000-0005-0000-0000-0000F43E0000}"/>
    <cellStyle name="Input 8 4 4" xfId="39722" xr:uid="{00000000-0005-0000-0000-0000F53E0000}"/>
    <cellStyle name="Input 8 5" xfId="5131" xr:uid="{00000000-0005-0000-0000-0000F63E0000}"/>
    <cellStyle name="Input 8 5 2" xfId="26949" xr:uid="{00000000-0005-0000-0000-0000F73E0000}"/>
    <cellStyle name="Input 8 5 3" xfId="18926" xr:uid="{00000000-0005-0000-0000-0000F83E0000}"/>
    <cellStyle name="Input 8 5 4" xfId="39723" xr:uid="{00000000-0005-0000-0000-0000F93E0000}"/>
    <cellStyle name="Input 8 6" xfId="5132" xr:uid="{00000000-0005-0000-0000-0000FA3E0000}"/>
    <cellStyle name="Input 8 6 2" xfId="26950" xr:uid="{00000000-0005-0000-0000-0000FB3E0000}"/>
    <cellStyle name="Input 8 6 3" xfId="18927" xr:uid="{00000000-0005-0000-0000-0000FC3E0000}"/>
    <cellStyle name="Input 8 6 4" xfId="39724" xr:uid="{00000000-0005-0000-0000-0000FD3E0000}"/>
    <cellStyle name="Input 8 7" xfId="5133" xr:uid="{00000000-0005-0000-0000-0000FE3E0000}"/>
    <cellStyle name="Input 8 7 2" xfId="26951" xr:uid="{00000000-0005-0000-0000-0000FF3E0000}"/>
    <cellStyle name="Input 8 7 3" xfId="18928" xr:uid="{00000000-0005-0000-0000-0000003F0000}"/>
    <cellStyle name="Input 8 7 4" xfId="39725" xr:uid="{00000000-0005-0000-0000-0000013F0000}"/>
    <cellStyle name="Input 8 8" xfId="5134" xr:uid="{00000000-0005-0000-0000-0000023F0000}"/>
    <cellStyle name="Input 8 8 2" xfId="26952" xr:uid="{00000000-0005-0000-0000-0000033F0000}"/>
    <cellStyle name="Input 8 8 3" xfId="18929" xr:uid="{00000000-0005-0000-0000-0000043F0000}"/>
    <cellStyle name="Input 8 8 4" xfId="39726" xr:uid="{00000000-0005-0000-0000-0000053F0000}"/>
    <cellStyle name="Input 8 9" xfId="26935" xr:uid="{00000000-0005-0000-0000-0000063F0000}"/>
    <cellStyle name="Input 8 9 2" xfId="46521" xr:uid="{00000000-0005-0000-0000-0000073F0000}"/>
    <cellStyle name="Input 9" xfId="5135" xr:uid="{00000000-0005-0000-0000-0000083F0000}"/>
    <cellStyle name="Input 9 10" xfId="18930" xr:uid="{00000000-0005-0000-0000-0000093F0000}"/>
    <cellStyle name="Input 9 11" xfId="39727" xr:uid="{00000000-0005-0000-0000-00000A3F0000}"/>
    <cellStyle name="Input 9 2" xfId="5136" xr:uid="{00000000-0005-0000-0000-00000B3F0000}"/>
    <cellStyle name="Input 9 2 2" xfId="5137" xr:uid="{00000000-0005-0000-0000-00000C3F0000}"/>
    <cellStyle name="Input 9 2 2 2" xfId="5138" xr:uid="{00000000-0005-0000-0000-00000D3F0000}"/>
    <cellStyle name="Input 9 2 2 2 2" xfId="26956" xr:uid="{00000000-0005-0000-0000-00000E3F0000}"/>
    <cellStyle name="Input 9 2 2 2 3" xfId="18933" xr:uid="{00000000-0005-0000-0000-00000F3F0000}"/>
    <cellStyle name="Input 9 2 2 2 4" xfId="39730" xr:uid="{00000000-0005-0000-0000-0000103F0000}"/>
    <cellStyle name="Input 9 2 2 3" xfId="5139" xr:uid="{00000000-0005-0000-0000-0000113F0000}"/>
    <cellStyle name="Input 9 2 2 3 2" xfId="26957" xr:uid="{00000000-0005-0000-0000-0000123F0000}"/>
    <cellStyle name="Input 9 2 2 3 3" xfId="18934" xr:uid="{00000000-0005-0000-0000-0000133F0000}"/>
    <cellStyle name="Input 9 2 2 3 4" xfId="39731" xr:uid="{00000000-0005-0000-0000-0000143F0000}"/>
    <cellStyle name="Input 9 2 2 4" xfId="26955" xr:uid="{00000000-0005-0000-0000-0000153F0000}"/>
    <cellStyle name="Input 9 2 2 5" xfId="18932" xr:uid="{00000000-0005-0000-0000-0000163F0000}"/>
    <cellStyle name="Input 9 2 2 6" xfId="39729" xr:uid="{00000000-0005-0000-0000-0000173F0000}"/>
    <cellStyle name="Input 9 2 3" xfId="5140" xr:uid="{00000000-0005-0000-0000-0000183F0000}"/>
    <cellStyle name="Input 9 2 3 2" xfId="26958" xr:uid="{00000000-0005-0000-0000-0000193F0000}"/>
    <cellStyle name="Input 9 2 3 3" xfId="18935" xr:uid="{00000000-0005-0000-0000-00001A3F0000}"/>
    <cellStyle name="Input 9 2 3 4" xfId="39732" xr:uid="{00000000-0005-0000-0000-00001B3F0000}"/>
    <cellStyle name="Input 9 2 4" xfId="5141" xr:uid="{00000000-0005-0000-0000-00001C3F0000}"/>
    <cellStyle name="Input 9 2 4 2" xfId="26959" xr:uid="{00000000-0005-0000-0000-00001D3F0000}"/>
    <cellStyle name="Input 9 2 4 3" xfId="18936" xr:uid="{00000000-0005-0000-0000-00001E3F0000}"/>
    <cellStyle name="Input 9 2 4 4" xfId="39733" xr:uid="{00000000-0005-0000-0000-00001F3F0000}"/>
    <cellStyle name="Input 9 2 5" xfId="26954" xr:uid="{00000000-0005-0000-0000-0000203F0000}"/>
    <cellStyle name="Input 9 2 6" xfId="18931" xr:uid="{00000000-0005-0000-0000-0000213F0000}"/>
    <cellStyle name="Input 9 2 7" xfId="39728" xr:uid="{00000000-0005-0000-0000-0000223F0000}"/>
    <cellStyle name="Input 9 3" xfId="5142" xr:uid="{00000000-0005-0000-0000-0000233F0000}"/>
    <cellStyle name="Input 9 3 2" xfId="5143" xr:uid="{00000000-0005-0000-0000-0000243F0000}"/>
    <cellStyle name="Input 9 3 2 2" xfId="5144" xr:uid="{00000000-0005-0000-0000-0000253F0000}"/>
    <cellStyle name="Input 9 3 2 2 2" xfId="26962" xr:uid="{00000000-0005-0000-0000-0000263F0000}"/>
    <cellStyle name="Input 9 3 2 2 3" xfId="18939" xr:uid="{00000000-0005-0000-0000-0000273F0000}"/>
    <cellStyle name="Input 9 3 2 2 4" xfId="39736" xr:uid="{00000000-0005-0000-0000-0000283F0000}"/>
    <cellStyle name="Input 9 3 2 3" xfId="5145" xr:uid="{00000000-0005-0000-0000-0000293F0000}"/>
    <cellStyle name="Input 9 3 2 3 2" xfId="26963" xr:uid="{00000000-0005-0000-0000-00002A3F0000}"/>
    <cellStyle name="Input 9 3 2 3 3" xfId="18940" xr:uid="{00000000-0005-0000-0000-00002B3F0000}"/>
    <cellStyle name="Input 9 3 2 3 4" xfId="39737" xr:uid="{00000000-0005-0000-0000-00002C3F0000}"/>
    <cellStyle name="Input 9 3 2 4" xfId="26961" xr:uid="{00000000-0005-0000-0000-00002D3F0000}"/>
    <cellStyle name="Input 9 3 2 5" xfId="18938" xr:uid="{00000000-0005-0000-0000-00002E3F0000}"/>
    <cellStyle name="Input 9 3 2 6" xfId="39735" xr:uid="{00000000-0005-0000-0000-00002F3F0000}"/>
    <cellStyle name="Input 9 3 3" xfId="5146" xr:uid="{00000000-0005-0000-0000-0000303F0000}"/>
    <cellStyle name="Input 9 3 3 2" xfId="26964" xr:uid="{00000000-0005-0000-0000-0000313F0000}"/>
    <cellStyle name="Input 9 3 3 3" xfId="18941" xr:uid="{00000000-0005-0000-0000-0000323F0000}"/>
    <cellStyle name="Input 9 3 3 4" xfId="39738" xr:uid="{00000000-0005-0000-0000-0000333F0000}"/>
    <cellStyle name="Input 9 3 4" xfId="5147" xr:uid="{00000000-0005-0000-0000-0000343F0000}"/>
    <cellStyle name="Input 9 3 4 2" xfId="26965" xr:uid="{00000000-0005-0000-0000-0000353F0000}"/>
    <cellStyle name="Input 9 3 4 3" xfId="18942" xr:uid="{00000000-0005-0000-0000-0000363F0000}"/>
    <cellStyle name="Input 9 3 4 4" xfId="39739" xr:uid="{00000000-0005-0000-0000-0000373F0000}"/>
    <cellStyle name="Input 9 3 5" xfId="26960" xr:uid="{00000000-0005-0000-0000-0000383F0000}"/>
    <cellStyle name="Input 9 3 6" xfId="18937" xr:uid="{00000000-0005-0000-0000-0000393F0000}"/>
    <cellStyle name="Input 9 3 7" xfId="39734" xr:uid="{00000000-0005-0000-0000-00003A3F0000}"/>
    <cellStyle name="Input 9 4" xfId="5148" xr:uid="{00000000-0005-0000-0000-00003B3F0000}"/>
    <cellStyle name="Input 9 4 2" xfId="26966" xr:uid="{00000000-0005-0000-0000-00003C3F0000}"/>
    <cellStyle name="Input 9 4 3" xfId="18943" xr:uid="{00000000-0005-0000-0000-00003D3F0000}"/>
    <cellStyle name="Input 9 4 4" xfId="39740" xr:uid="{00000000-0005-0000-0000-00003E3F0000}"/>
    <cellStyle name="Input 9 5" xfId="5149" xr:uid="{00000000-0005-0000-0000-00003F3F0000}"/>
    <cellStyle name="Input 9 5 2" xfId="26967" xr:uid="{00000000-0005-0000-0000-0000403F0000}"/>
    <cellStyle name="Input 9 5 3" xfId="18944" xr:uid="{00000000-0005-0000-0000-0000413F0000}"/>
    <cellStyle name="Input 9 5 4" xfId="39741" xr:uid="{00000000-0005-0000-0000-0000423F0000}"/>
    <cellStyle name="Input 9 6" xfId="5150" xr:uid="{00000000-0005-0000-0000-0000433F0000}"/>
    <cellStyle name="Input 9 6 2" xfId="26968" xr:uid="{00000000-0005-0000-0000-0000443F0000}"/>
    <cellStyle name="Input 9 6 3" xfId="18945" xr:uid="{00000000-0005-0000-0000-0000453F0000}"/>
    <cellStyle name="Input 9 6 4" xfId="39742" xr:uid="{00000000-0005-0000-0000-0000463F0000}"/>
    <cellStyle name="Input 9 7" xfId="5151" xr:uid="{00000000-0005-0000-0000-0000473F0000}"/>
    <cellStyle name="Input 9 7 2" xfId="26969" xr:uid="{00000000-0005-0000-0000-0000483F0000}"/>
    <cellStyle name="Input 9 7 3" xfId="18946" xr:uid="{00000000-0005-0000-0000-0000493F0000}"/>
    <cellStyle name="Input 9 7 4" xfId="39743" xr:uid="{00000000-0005-0000-0000-00004A3F0000}"/>
    <cellStyle name="Input 9 8" xfId="5152" xr:uid="{00000000-0005-0000-0000-00004B3F0000}"/>
    <cellStyle name="Input 9 8 2" xfId="26970" xr:uid="{00000000-0005-0000-0000-00004C3F0000}"/>
    <cellStyle name="Input 9 8 3" xfId="18947" xr:uid="{00000000-0005-0000-0000-00004D3F0000}"/>
    <cellStyle name="Input 9 8 4" xfId="39744" xr:uid="{00000000-0005-0000-0000-00004E3F0000}"/>
    <cellStyle name="Input 9 9" xfId="26953" xr:uid="{00000000-0005-0000-0000-00004F3F0000}"/>
    <cellStyle name="Kopf" xfId="946" xr:uid="{00000000-0005-0000-0000-0000503F0000}"/>
    <cellStyle name="Kopf - Formatvorlage1" xfId="947" xr:uid="{00000000-0005-0000-0000-0000513F0000}"/>
    <cellStyle name="Kopf - Formatvorlage1 10" xfId="948" xr:uid="{00000000-0005-0000-0000-0000523F0000}"/>
    <cellStyle name="Kopf - Formatvorlage1 10 2" xfId="15208" xr:uid="{00000000-0005-0000-0000-0000533F0000}"/>
    <cellStyle name="Kopf - Formatvorlage1 10 3" xfId="19166" xr:uid="{00000000-0005-0000-0000-0000543F0000}"/>
    <cellStyle name="Kopf - Formatvorlage1 10 4" xfId="11344" xr:uid="{00000000-0005-0000-0000-0000553F0000}"/>
    <cellStyle name="Kopf - Formatvorlage1 11" xfId="949" xr:uid="{00000000-0005-0000-0000-0000563F0000}"/>
    <cellStyle name="Kopf - Formatvorlage1 11 2" xfId="15209" xr:uid="{00000000-0005-0000-0000-0000573F0000}"/>
    <cellStyle name="Kopf - Formatvorlage1 11 3" xfId="19165" xr:uid="{00000000-0005-0000-0000-0000583F0000}"/>
    <cellStyle name="Kopf - Formatvorlage1 11 4" xfId="11345" xr:uid="{00000000-0005-0000-0000-0000593F0000}"/>
    <cellStyle name="Kopf - Formatvorlage1 12" xfId="950" xr:uid="{00000000-0005-0000-0000-00005A3F0000}"/>
    <cellStyle name="Kopf - Formatvorlage1 12 2" xfId="15210" xr:uid="{00000000-0005-0000-0000-00005B3F0000}"/>
    <cellStyle name="Kopf - Formatvorlage1 12 3" xfId="19164" xr:uid="{00000000-0005-0000-0000-00005C3F0000}"/>
    <cellStyle name="Kopf - Formatvorlage1 12 4" xfId="11346" xr:uid="{00000000-0005-0000-0000-00005D3F0000}"/>
    <cellStyle name="Kopf - Formatvorlage1 13" xfId="951" xr:uid="{00000000-0005-0000-0000-00005E3F0000}"/>
    <cellStyle name="Kopf - Formatvorlage1 13 2" xfId="15211" xr:uid="{00000000-0005-0000-0000-00005F3F0000}"/>
    <cellStyle name="Kopf - Formatvorlage1 13 3" xfId="19163" xr:uid="{00000000-0005-0000-0000-0000603F0000}"/>
    <cellStyle name="Kopf - Formatvorlage1 13 4" xfId="11347" xr:uid="{00000000-0005-0000-0000-0000613F0000}"/>
    <cellStyle name="Kopf - Formatvorlage1 14" xfId="952" xr:uid="{00000000-0005-0000-0000-0000623F0000}"/>
    <cellStyle name="Kopf - Formatvorlage1 14 2" xfId="15212" xr:uid="{00000000-0005-0000-0000-0000633F0000}"/>
    <cellStyle name="Kopf - Formatvorlage1 14 3" xfId="16476" xr:uid="{00000000-0005-0000-0000-0000643F0000}"/>
    <cellStyle name="Kopf - Formatvorlage1 14 4" xfId="11348" xr:uid="{00000000-0005-0000-0000-0000653F0000}"/>
    <cellStyle name="Kopf - Formatvorlage1 15" xfId="953" xr:uid="{00000000-0005-0000-0000-0000663F0000}"/>
    <cellStyle name="Kopf - Formatvorlage1 15 2" xfId="15213" xr:uid="{00000000-0005-0000-0000-0000673F0000}"/>
    <cellStyle name="Kopf - Formatvorlage1 15 3" xfId="15765" xr:uid="{00000000-0005-0000-0000-0000683F0000}"/>
    <cellStyle name="Kopf - Formatvorlage1 15 4" xfId="11349" xr:uid="{00000000-0005-0000-0000-0000693F0000}"/>
    <cellStyle name="Kopf - Formatvorlage1 16" xfId="954" xr:uid="{00000000-0005-0000-0000-00006A3F0000}"/>
    <cellStyle name="Kopf - Formatvorlage1 16 2" xfId="15214" xr:uid="{00000000-0005-0000-0000-00006B3F0000}"/>
    <cellStyle name="Kopf - Formatvorlage1 16 3" xfId="14937" xr:uid="{00000000-0005-0000-0000-00006C3F0000}"/>
    <cellStyle name="Kopf - Formatvorlage1 16 4" xfId="11350" xr:uid="{00000000-0005-0000-0000-00006D3F0000}"/>
    <cellStyle name="Kopf - Formatvorlage1 17" xfId="955" xr:uid="{00000000-0005-0000-0000-00006E3F0000}"/>
    <cellStyle name="Kopf - Formatvorlage1 17 2" xfId="15215" xr:uid="{00000000-0005-0000-0000-00006F3F0000}"/>
    <cellStyle name="Kopf - Formatvorlage1 17 3" xfId="23932" xr:uid="{00000000-0005-0000-0000-0000703F0000}"/>
    <cellStyle name="Kopf - Formatvorlage1 17 4" xfId="11351" xr:uid="{00000000-0005-0000-0000-0000713F0000}"/>
    <cellStyle name="Kopf - Formatvorlage1 18" xfId="956" xr:uid="{00000000-0005-0000-0000-0000723F0000}"/>
    <cellStyle name="Kopf - Formatvorlage1 18 2" xfId="15216" xr:uid="{00000000-0005-0000-0000-0000733F0000}"/>
    <cellStyle name="Kopf - Formatvorlage1 18 3" xfId="15719" xr:uid="{00000000-0005-0000-0000-0000743F0000}"/>
    <cellStyle name="Kopf - Formatvorlage1 18 4" xfId="11352" xr:uid="{00000000-0005-0000-0000-0000753F0000}"/>
    <cellStyle name="Kopf - Formatvorlage1 19" xfId="957" xr:uid="{00000000-0005-0000-0000-0000763F0000}"/>
    <cellStyle name="Kopf - Formatvorlage1 19 2" xfId="15217" xr:uid="{00000000-0005-0000-0000-0000773F0000}"/>
    <cellStyle name="Kopf - Formatvorlage1 19 3" xfId="14936" xr:uid="{00000000-0005-0000-0000-0000783F0000}"/>
    <cellStyle name="Kopf - Formatvorlage1 19 4" xfId="11353" xr:uid="{00000000-0005-0000-0000-0000793F0000}"/>
    <cellStyle name="Kopf - Formatvorlage1 2" xfId="958" xr:uid="{00000000-0005-0000-0000-00007A3F0000}"/>
    <cellStyle name="Kopf - Formatvorlage1 2 2" xfId="15218" xr:uid="{00000000-0005-0000-0000-00007B3F0000}"/>
    <cellStyle name="Kopf - Formatvorlage1 2 3" xfId="23931" xr:uid="{00000000-0005-0000-0000-00007C3F0000}"/>
    <cellStyle name="Kopf - Formatvorlage1 2 4" xfId="11354" xr:uid="{00000000-0005-0000-0000-00007D3F0000}"/>
    <cellStyle name="Kopf - Formatvorlage1 20" xfId="959" xr:uid="{00000000-0005-0000-0000-00007E3F0000}"/>
    <cellStyle name="Kopf - Formatvorlage1 20 2" xfId="15219" xr:uid="{00000000-0005-0000-0000-00007F3F0000}"/>
    <cellStyle name="Kopf - Formatvorlage1 20 3" xfId="15678" xr:uid="{00000000-0005-0000-0000-0000803F0000}"/>
    <cellStyle name="Kopf - Formatvorlage1 20 4" xfId="11355" xr:uid="{00000000-0005-0000-0000-0000813F0000}"/>
    <cellStyle name="Kopf - Formatvorlage1 21" xfId="960" xr:uid="{00000000-0005-0000-0000-0000823F0000}"/>
    <cellStyle name="Kopf - Formatvorlage1 21 2" xfId="15220" xr:uid="{00000000-0005-0000-0000-0000833F0000}"/>
    <cellStyle name="Kopf - Formatvorlage1 21 3" xfId="19162" xr:uid="{00000000-0005-0000-0000-0000843F0000}"/>
    <cellStyle name="Kopf - Formatvorlage1 21 4" xfId="11356" xr:uid="{00000000-0005-0000-0000-0000853F0000}"/>
    <cellStyle name="Kopf - Formatvorlage1 22" xfId="961" xr:uid="{00000000-0005-0000-0000-0000863F0000}"/>
    <cellStyle name="Kopf - Formatvorlage1 22 2" xfId="15221" xr:uid="{00000000-0005-0000-0000-0000873F0000}"/>
    <cellStyle name="Kopf - Formatvorlage1 22 3" xfId="19161" xr:uid="{00000000-0005-0000-0000-0000883F0000}"/>
    <cellStyle name="Kopf - Formatvorlage1 22 4" xfId="11357" xr:uid="{00000000-0005-0000-0000-0000893F0000}"/>
    <cellStyle name="Kopf - Formatvorlage1 23" xfId="962" xr:uid="{00000000-0005-0000-0000-00008A3F0000}"/>
    <cellStyle name="Kopf - Formatvorlage1 23 2" xfId="15222" xr:uid="{00000000-0005-0000-0000-00008B3F0000}"/>
    <cellStyle name="Kopf - Formatvorlage1 23 3" xfId="19160" xr:uid="{00000000-0005-0000-0000-00008C3F0000}"/>
    <cellStyle name="Kopf - Formatvorlage1 23 4" xfId="11358" xr:uid="{00000000-0005-0000-0000-00008D3F0000}"/>
    <cellStyle name="Kopf - Formatvorlage1 24" xfId="963" xr:uid="{00000000-0005-0000-0000-00008E3F0000}"/>
    <cellStyle name="Kopf - Formatvorlage1 24 2" xfId="15223" xr:uid="{00000000-0005-0000-0000-00008F3F0000}"/>
    <cellStyle name="Kopf - Formatvorlage1 24 3" xfId="14935" xr:uid="{00000000-0005-0000-0000-0000903F0000}"/>
    <cellStyle name="Kopf - Formatvorlage1 24 4" xfId="11359" xr:uid="{00000000-0005-0000-0000-0000913F0000}"/>
    <cellStyle name="Kopf - Formatvorlage1 25" xfId="964" xr:uid="{00000000-0005-0000-0000-0000923F0000}"/>
    <cellStyle name="Kopf - Formatvorlage1 25 2" xfId="15224" xr:uid="{00000000-0005-0000-0000-0000933F0000}"/>
    <cellStyle name="Kopf - Formatvorlage1 25 3" xfId="14934" xr:uid="{00000000-0005-0000-0000-0000943F0000}"/>
    <cellStyle name="Kopf - Formatvorlage1 25 4" xfId="11360" xr:uid="{00000000-0005-0000-0000-0000953F0000}"/>
    <cellStyle name="Kopf - Formatvorlage1 26" xfId="965" xr:uid="{00000000-0005-0000-0000-0000963F0000}"/>
    <cellStyle name="Kopf - Formatvorlage1 26 2" xfId="15225" xr:uid="{00000000-0005-0000-0000-0000973F0000}"/>
    <cellStyle name="Kopf - Formatvorlage1 26 3" xfId="15634" xr:uid="{00000000-0005-0000-0000-0000983F0000}"/>
    <cellStyle name="Kopf - Formatvorlage1 26 4" xfId="11361" xr:uid="{00000000-0005-0000-0000-0000993F0000}"/>
    <cellStyle name="Kopf - Formatvorlage1 27" xfId="966" xr:uid="{00000000-0005-0000-0000-00009A3F0000}"/>
    <cellStyle name="Kopf - Formatvorlage1 27 2" xfId="15226" xr:uid="{00000000-0005-0000-0000-00009B3F0000}"/>
    <cellStyle name="Kopf - Formatvorlage1 27 3" xfId="15784" xr:uid="{00000000-0005-0000-0000-00009C3F0000}"/>
    <cellStyle name="Kopf - Formatvorlage1 27 4" xfId="11362" xr:uid="{00000000-0005-0000-0000-00009D3F0000}"/>
    <cellStyle name="Kopf - Formatvorlage1 28" xfId="967" xr:uid="{00000000-0005-0000-0000-00009E3F0000}"/>
    <cellStyle name="Kopf - Formatvorlage1 28 2" xfId="15227" xr:uid="{00000000-0005-0000-0000-00009F3F0000}"/>
    <cellStyle name="Kopf - Formatvorlage1 28 3" xfId="19159" xr:uid="{00000000-0005-0000-0000-0000A03F0000}"/>
    <cellStyle name="Kopf - Formatvorlage1 28 4" xfId="11363" xr:uid="{00000000-0005-0000-0000-0000A13F0000}"/>
    <cellStyle name="Kopf - Formatvorlage1 29" xfId="968" xr:uid="{00000000-0005-0000-0000-0000A23F0000}"/>
    <cellStyle name="Kopf - Formatvorlage1 29 2" xfId="15228" xr:uid="{00000000-0005-0000-0000-0000A33F0000}"/>
    <cellStyle name="Kopf - Formatvorlage1 29 3" xfId="19158" xr:uid="{00000000-0005-0000-0000-0000A43F0000}"/>
    <cellStyle name="Kopf - Formatvorlage1 29 4" xfId="11364" xr:uid="{00000000-0005-0000-0000-0000A53F0000}"/>
    <cellStyle name="Kopf - Formatvorlage1 3" xfId="969" xr:uid="{00000000-0005-0000-0000-0000A63F0000}"/>
    <cellStyle name="Kopf - Formatvorlage1 3 2" xfId="15229" xr:uid="{00000000-0005-0000-0000-0000A73F0000}"/>
    <cellStyle name="Kopf - Formatvorlage1 3 3" xfId="19157" xr:uid="{00000000-0005-0000-0000-0000A83F0000}"/>
    <cellStyle name="Kopf - Formatvorlage1 3 4" xfId="11365" xr:uid="{00000000-0005-0000-0000-0000A93F0000}"/>
    <cellStyle name="Kopf - Formatvorlage1 30" xfId="970" xr:uid="{00000000-0005-0000-0000-0000AA3F0000}"/>
    <cellStyle name="Kopf - Formatvorlage1 30 2" xfId="15230" xr:uid="{00000000-0005-0000-0000-0000AB3F0000}"/>
    <cellStyle name="Kopf - Formatvorlage1 30 3" xfId="19156" xr:uid="{00000000-0005-0000-0000-0000AC3F0000}"/>
    <cellStyle name="Kopf - Formatvorlage1 30 4" xfId="11366" xr:uid="{00000000-0005-0000-0000-0000AD3F0000}"/>
    <cellStyle name="Kopf - Formatvorlage1 31" xfId="971" xr:uid="{00000000-0005-0000-0000-0000AE3F0000}"/>
    <cellStyle name="Kopf - Formatvorlage1 31 2" xfId="15231" xr:uid="{00000000-0005-0000-0000-0000AF3F0000}"/>
    <cellStyle name="Kopf - Formatvorlage1 31 3" xfId="16455" xr:uid="{00000000-0005-0000-0000-0000B03F0000}"/>
    <cellStyle name="Kopf - Formatvorlage1 31 4" xfId="11367" xr:uid="{00000000-0005-0000-0000-0000B13F0000}"/>
    <cellStyle name="Kopf - Formatvorlage1 32" xfId="972" xr:uid="{00000000-0005-0000-0000-0000B23F0000}"/>
    <cellStyle name="Kopf - Formatvorlage1 32 2" xfId="15232" xr:uid="{00000000-0005-0000-0000-0000B33F0000}"/>
    <cellStyle name="Kopf - Formatvorlage1 32 3" xfId="15738" xr:uid="{00000000-0005-0000-0000-0000B43F0000}"/>
    <cellStyle name="Kopf - Formatvorlage1 32 4" xfId="11368" xr:uid="{00000000-0005-0000-0000-0000B53F0000}"/>
    <cellStyle name="Kopf - Formatvorlage1 33" xfId="973" xr:uid="{00000000-0005-0000-0000-0000B63F0000}"/>
    <cellStyle name="Kopf - Formatvorlage1 33 2" xfId="15233" xr:uid="{00000000-0005-0000-0000-0000B73F0000}"/>
    <cellStyle name="Kopf - Formatvorlage1 33 3" xfId="14933" xr:uid="{00000000-0005-0000-0000-0000B83F0000}"/>
    <cellStyle name="Kopf - Formatvorlage1 33 4" xfId="11369" xr:uid="{00000000-0005-0000-0000-0000B93F0000}"/>
    <cellStyle name="Kopf - Formatvorlage1 34" xfId="974" xr:uid="{00000000-0005-0000-0000-0000BA3F0000}"/>
    <cellStyle name="Kopf - Formatvorlage1 34 2" xfId="15234" xr:uid="{00000000-0005-0000-0000-0000BB3F0000}"/>
    <cellStyle name="Kopf - Formatvorlage1 34 3" xfId="23930" xr:uid="{00000000-0005-0000-0000-0000BC3F0000}"/>
    <cellStyle name="Kopf - Formatvorlage1 34 4" xfId="11370" xr:uid="{00000000-0005-0000-0000-0000BD3F0000}"/>
    <cellStyle name="Kopf - Formatvorlage1 35" xfId="975" xr:uid="{00000000-0005-0000-0000-0000BE3F0000}"/>
    <cellStyle name="Kopf - Formatvorlage1 35 2" xfId="15235" xr:uid="{00000000-0005-0000-0000-0000BF3F0000}"/>
    <cellStyle name="Kopf - Formatvorlage1 35 3" xfId="15697" xr:uid="{00000000-0005-0000-0000-0000C03F0000}"/>
    <cellStyle name="Kopf - Formatvorlage1 35 4" xfId="11371" xr:uid="{00000000-0005-0000-0000-0000C13F0000}"/>
    <cellStyle name="Kopf - Formatvorlage1 36" xfId="976" xr:uid="{00000000-0005-0000-0000-0000C23F0000}"/>
    <cellStyle name="Kopf - Formatvorlage1 36 2" xfId="15236" xr:uid="{00000000-0005-0000-0000-0000C33F0000}"/>
    <cellStyle name="Kopf - Formatvorlage1 36 3" xfId="15003" xr:uid="{00000000-0005-0000-0000-0000C43F0000}"/>
    <cellStyle name="Kopf - Formatvorlage1 36 4" xfId="11372" xr:uid="{00000000-0005-0000-0000-0000C53F0000}"/>
    <cellStyle name="Kopf - Formatvorlage1 37" xfId="977" xr:uid="{00000000-0005-0000-0000-0000C63F0000}"/>
    <cellStyle name="Kopf - Formatvorlage1 37 2" xfId="15237" xr:uid="{00000000-0005-0000-0000-0000C73F0000}"/>
    <cellStyle name="Kopf - Formatvorlage1 37 3" xfId="14932" xr:uid="{00000000-0005-0000-0000-0000C83F0000}"/>
    <cellStyle name="Kopf - Formatvorlage1 37 4" xfId="11373" xr:uid="{00000000-0005-0000-0000-0000C93F0000}"/>
    <cellStyle name="Kopf - Formatvorlage1 38" xfId="978" xr:uid="{00000000-0005-0000-0000-0000CA3F0000}"/>
    <cellStyle name="Kopf - Formatvorlage1 38 2" xfId="15238" xr:uid="{00000000-0005-0000-0000-0000CB3F0000}"/>
    <cellStyle name="Kopf - Formatvorlage1 38 3" xfId="14931" xr:uid="{00000000-0005-0000-0000-0000CC3F0000}"/>
    <cellStyle name="Kopf - Formatvorlage1 38 4" xfId="11374" xr:uid="{00000000-0005-0000-0000-0000CD3F0000}"/>
    <cellStyle name="Kopf - Formatvorlage1 39" xfId="979" xr:uid="{00000000-0005-0000-0000-0000CE3F0000}"/>
    <cellStyle name="Kopf - Formatvorlage1 39 2" xfId="15239" xr:uid="{00000000-0005-0000-0000-0000CF3F0000}"/>
    <cellStyle name="Kopf - Formatvorlage1 39 3" xfId="19155" xr:uid="{00000000-0005-0000-0000-0000D03F0000}"/>
    <cellStyle name="Kopf - Formatvorlage1 39 4" xfId="11375" xr:uid="{00000000-0005-0000-0000-0000D13F0000}"/>
    <cellStyle name="Kopf - Formatvorlage1 4" xfId="980" xr:uid="{00000000-0005-0000-0000-0000D23F0000}"/>
    <cellStyle name="Kopf - Formatvorlage1 4 2" xfId="15240" xr:uid="{00000000-0005-0000-0000-0000D33F0000}"/>
    <cellStyle name="Kopf - Formatvorlage1 4 3" xfId="19154" xr:uid="{00000000-0005-0000-0000-0000D43F0000}"/>
    <cellStyle name="Kopf - Formatvorlage1 4 4" xfId="11376" xr:uid="{00000000-0005-0000-0000-0000D53F0000}"/>
    <cellStyle name="Kopf - Formatvorlage1 40" xfId="981" xr:uid="{00000000-0005-0000-0000-0000D63F0000}"/>
    <cellStyle name="Kopf - Formatvorlage1 40 2" xfId="15241" xr:uid="{00000000-0005-0000-0000-0000D73F0000}"/>
    <cellStyle name="Kopf - Formatvorlage1 40 3" xfId="19153" xr:uid="{00000000-0005-0000-0000-0000D83F0000}"/>
    <cellStyle name="Kopf - Formatvorlage1 40 4" xfId="11377" xr:uid="{00000000-0005-0000-0000-0000D93F0000}"/>
    <cellStyle name="Kopf - Formatvorlage1 41" xfId="982" xr:uid="{00000000-0005-0000-0000-0000DA3F0000}"/>
    <cellStyle name="Kopf - Formatvorlage1 41 2" xfId="15242" xr:uid="{00000000-0005-0000-0000-0000DB3F0000}"/>
    <cellStyle name="Kopf - Formatvorlage1 41 3" xfId="14930" xr:uid="{00000000-0005-0000-0000-0000DC3F0000}"/>
    <cellStyle name="Kopf - Formatvorlage1 41 4" xfId="11378" xr:uid="{00000000-0005-0000-0000-0000DD3F0000}"/>
    <cellStyle name="Kopf - Formatvorlage1 42" xfId="983" xr:uid="{00000000-0005-0000-0000-0000DE3F0000}"/>
    <cellStyle name="Kopf - Formatvorlage1 42 2" xfId="15243" xr:uid="{00000000-0005-0000-0000-0000DF3F0000}"/>
    <cellStyle name="Kopf - Formatvorlage1 42 3" xfId="14929" xr:uid="{00000000-0005-0000-0000-0000E03F0000}"/>
    <cellStyle name="Kopf - Formatvorlage1 42 4" xfId="11379" xr:uid="{00000000-0005-0000-0000-0000E13F0000}"/>
    <cellStyle name="Kopf - Formatvorlage1 43" xfId="984" xr:uid="{00000000-0005-0000-0000-0000E23F0000}"/>
    <cellStyle name="Kopf - Formatvorlage1 43 2" xfId="15244" xr:uid="{00000000-0005-0000-0000-0000E33F0000}"/>
    <cellStyle name="Kopf - Formatvorlage1 43 3" xfId="15803" xr:uid="{00000000-0005-0000-0000-0000E43F0000}"/>
    <cellStyle name="Kopf - Formatvorlage1 43 4" xfId="11380" xr:uid="{00000000-0005-0000-0000-0000E53F0000}"/>
    <cellStyle name="Kopf - Formatvorlage1 44" xfId="985" xr:uid="{00000000-0005-0000-0000-0000E63F0000}"/>
    <cellStyle name="Kopf - Formatvorlage1 44 2" xfId="15245" xr:uid="{00000000-0005-0000-0000-0000E73F0000}"/>
    <cellStyle name="Kopf - Formatvorlage1 44 3" xfId="15010" xr:uid="{00000000-0005-0000-0000-0000E83F0000}"/>
    <cellStyle name="Kopf - Formatvorlage1 44 4" xfId="11381" xr:uid="{00000000-0005-0000-0000-0000E93F0000}"/>
    <cellStyle name="Kopf - Formatvorlage1 45" xfId="986" xr:uid="{00000000-0005-0000-0000-0000EA3F0000}"/>
    <cellStyle name="Kopf - Formatvorlage1 45 2" xfId="15246" xr:uid="{00000000-0005-0000-0000-0000EB3F0000}"/>
    <cellStyle name="Kopf - Formatvorlage1 45 3" xfId="16343" xr:uid="{00000000-0005-0000-0000-0000EC3F0000}"/>
    <cellStyle name="Kopf - Formatvorlage1 45 4" xfId="11382" xr:uid="{00000000-0005-0000-0000-0000ED3F0000}"/>
    <cellStyle name="Kopf - Formatvorlage1 46" xfId="987" xr:uid="{00000000-0005-0000-0000-0000EE3F0000}"/>
    <cellStyle name="Kopf - Formatvorlage1 46 2" xfId="15247" xr:uid="{00000000-0005-0000-0000-0000EF3F0000}"/>
    <cellStyle name="Kopf - Formatvorlage1 46 3" xfId="14928" xr:uid="{00000000-0005-0000-0000-0000F03F0000}"/>
    <cellStyle name="Kopf - Formatvorlage1 46 4" xfId="11383" xr:uid="{00000000-0005-0000-0000-0000F13F0000}"/>
    <cellStyle name="Kopf - Formatvorlage1 47" xfId="988" xr:uid="{00000000-0005-0000-0000-0000F23F0000}"/>
    <cellStyle name="Kopf - Formatvorlage1 47 2" xfId="15248" xr:uid="{00000000-0005-0000-0000-0000F33F0000}"/>
    <cellStyle name="Kopf - Formatvorlage1 47 3" xfId="16506" xr:uid="{00000000-0005-0000-0000-0000F43F0000}"/>
    <cellStyle name="Kopf - Formatvorlage1 47 4" xfId="11384" xr:uid="{00000000-0005-0000-0000-0000F53F0000}"/>
    <cellStyle name="Kopf - Formatvorlage1 48" xfId="989" xr:uid="{00000000-0005-0000-0000-0000F63F0000}"/>
    <cellStyle name="Kopf - Formatvorlage1 48 2" xfId="15249" xr:uid="{00000000-0005-0000-0000-0000F73F0000}"/>
    <cellStyle name="Kopf - Formatvorlage1 48 3" xfId="15804" xr:uid="{00000000-0005-0000-0000-0000F83F0000}"/>
    <cellStyle name="Kopf - Formatvorlage1 48 4" xfId="11385" xr:uid="{00000000-0005-0000-0000-0000F93F0000}"/>
    <cellStyle name="Kopf - Formatvorlage1 49" xfId="990" xr:uid="{00000000-0005-0000-0000-0000FA3F0000}"/>
    <cellStyle name="Kopf - Formatvorlage1 49 2" xfId="15250" xr:uid="{00000000-0005-0000-0000-0000FB3F0000}"/>
    <cellStyle name="Kopf - Formatvorlage1 49 3" xfId="14927" xr:uid="{00000000-0005-0000-0000-0000FC3F0000}"/>
    <cellStyle name="Kopf - Formatvorlage1 49 4" xfId="11386" xr:uid="{00000000-0005-0000-0000-0000FD3F0000}"/>
    <cellStyle name="Kopf - Formatvorlage1 5" xfId="991" xr:uid="{00000000-0005-0000-0000-0000FE3F0000}"/>
    <cellStyle name="Kopf - Formatvorlage1 5 2" xfId="15251" xr:uid="{00000000-0005-0000-0000-0000FF3F0000}"/>
    <cellStyle name="Kopf - Formatvorlage1 5 3" xfId="14926" xr:uid="{00000000-0005-0000-0000-000000400000}"/>
    <cellStyle name="Kopf - Formatvorlage1 5 4" xfId="11387" xr:uid="{00000000-0005-0000-0000-000001400000}"/>
    <cellStyle name="Kopf - Formatvorlage1 50" xfId="992" xr:uid="{00000000-0005-0000-0000-000002400000}"/>
    <cellStyle name="Kopf - Formatvorlage1 50 2" xfId="15252" xr:uid="{00000000-0005-0000-0000-000003400000}"/>
    <cellStyle name="Kopf - Formatvorlage1 50 3" xfId="15014" xr:uid="{00000000-0005-0000-0000-000004400000}"/>
    <cellStyle name="Kopf - Formatvorlage1 50 4" xfId="11388" xr:uid="{00000000-0005-0000-0000-000005400000}"/>
    <cellStyle name="Kopf - Formatvorlage1 51" xfId="993" xr:uid="{00000000-0005-0000-0000-000006400000}"/>
    <cellStyle name="Kopf - Formatvorlage1 51 2" xfId="15253" xr:uid="{00000000-0005-0000-0000-000007400000}"/>
    <cellStyle name="Kopf - Formatvorlage1 51 3" xfId="19146" xr:uid="{00000000-0005-0000-0000-000008400000}"/>
    <cellStyle name="Kopf - Formatvorlage1 51 4" xfId="11389" xr:uid="{00000000-0005-0000-0000-000009400000}"/>
    <cellStyle name="Kopf - Formatvorlage1 52" xfId="994" xr:uid="{00000000-0005-0000-0000-00000A400000}"/>
    <cellStyle name="Kopf - Formatvorlage1 52 2" xfId="15254" xr:uid="{00000000-0005-0000-0000-00000B400000}"/>
    <cellStyle name="Kopf - Formatvorlage1 52 3" xfId="19145" xr:uid="{00000000-0005-0000-0000-00000C400000}"/>
    <cellStyle name="Kopf - Formatvorlage1 52 4" xfId="11390" xr:uid="{00000000-0005-0000-0000-00000D400000}"/>
    <cellStyle name="Kopf - Formatvorlage1 53" xfId="15207" xr:uid="{00000000-0005-0000-0000-00000E400000}"/>
    <cellStyle name="Kopf - Formatvorlage1 54" xfId="15524" xr:uid="{00000000-0005-0000-0000-00000F400000}"/>
    <cellStyle name="Kopf - Formatvorlage1 55" xfId="11343" xr:uid="{00000000-0005-0000-0000-000010400000}"/>
    <cellStyle name="Kopf - Formatvorlage1 6" xfId="995" xr:uid="{00000000-0005-0000-0000-000011400000}"/>
    <cellStyle name="Kopf - Formatvorlage1 6 2" xfId="15255" xr:uid="{00000000-0005-0000-0000-000012400000}"/>
    <cellStyle name="Kopf - Formatvorlage1 6 3" xfId="19144" xr:uid="{00000000-0005-0000-0000-000013400000}"/>
    <cellStyle name="Kopf - Formatvorlage1 6 4" xfId="11391" xr:uid="{00000000-0005-0000-0000-000014400000}"/>
    <cellStyle name="Kopf - Formatvorlage1 7" xfId="996" xr:uid="{00000000-0005-0000-0000-000015400000}"/>
    <cellStyle name="Kopf - Formatvorlage1 7 2" xfId="15256" xr:uid="{00000000-0005-0000-0000-000016400000}"/>
    <cellStyle name="Kopf - Formatvorlage1 7 3" xfId="15007" xr:uid="{00000000-0005-0000-0000-000017400000}"/>
    <cellStyle name="Kopf - Formatvorlage1 7 4" xfId="11392" xr:uid="{00000000-0005-0000-0000-000018400000}"/>
    <cellStyle name="Kopf - Formatvorlage1 8" xfId="997" xr:uid="{00000000-0005-0000-0000-000019400000}"/>
    <cellStyle name="Kopf - Formatvorlage1 8 2" xfId="15257" xr:uid="{00000000-0005-0000-0000-00001A400000}"/>
    <cellStyle name="Kopf - Formatvorlage1 8 3" xfId="15758" xr:uid="{00000000-0005-0000-0000-00001B400000}"/>
    <cellStyle name="Kopf - Formatvorlage1 8 4" xfId="11393" xr:uid="{00000000-0005-0000-0000-00001C400000}"/>
    <cellStyle name="Kopf - Formatvorlage1 9" xfId="998" xr:uid="{00000000-0005-0000-0000-00001D400000}"/>
    <cellStyle name="Kopf - Formatvorlage1 9 2" xfId="15258" xr:uid="{00000000-0005-0000-0000-00001E400000}"/>
    <cellStyle name="Kopf - Formatvorlage1 9 3" xfId="19142" xr:uid="{00000000-0005-0000-0000-00001F400000}"/>
    <cellStyle name="Kopf - Formatvorlage1 9 4" xfId="11394" xr:uid="{00000000-0005-0000-0000-000020400000}"/>
    <cellStyle name="Kopf 10" xfId="999" xr:uid="{00000000-0005-0000-0000-000021400000}"/>
    <cellStyle name="Kopf 10 2" xfId="14925" xr:uid="{00000000-0005-0000-0000-000022400000}"/>
    <cellStyle name="Kopf 10 3" xfId="11395" xr:uid="{00000000-0005-0000-0000-000023400000}"/>
    <cellStyle name="Kopf 10 4" xfId="33715" xr:uid="{00000000-0005-0000-0000-000024400000}"/>
    <cellStyle name="Kopf 10 5" xfId="35989" xr:uid="{00000000-0005-0000-0000-000025400000}"/>
    <cellStyle name="Kopf 11" xfId="1000" xr:uid="{00000000-0005-0000-0000-000026400000}"/>
    <cellStyle name="Kopf 11 2" xfId="14924" xr:uid="{00000000-0005-0000-0000-000027400000}"/>
    <cellStyle name="Kopf 11 3" xfId="11396" xr:uid="{00000000-0005-0000-0000-000028400000}"/>
    <cellStyle name="Kopf 11 4" xfId="33716" xr:uid="{00000000-0005-0000-0000-000029400000}"/>
    <cellStyle name="Kopf 11 5" xfId="35990" xr:uid="{00000000-0005-0000-0000-00002A400000}"/>
    <cellStyle name="Kopf 12" xfId="1001" xr:uid="{00000000-0005-0000-0000-00002B400000}"/>
    <cellStyle name="Kopf 12 2" xfId="19140" xr:uid="{00000000-0005-0000-0000-00002C400000}"/>
    <cellStyle name="Kopf 12 3" xfId="11397" xr:uid="{00000000-0005-0000-0000-00002D400000}"/>
    <cellStyle name="Kopf 12 4" xfId="33717" xr:uid="{00000000-0005-0000-0000-00002E400000}"/>
    <cellStyle name="Kopf 12 5" xfId="35991" xr:uid="{00000000-0005-0000-0000-00002F400000}"/>
    <cellStyle name="Kopf 13" xfId="1002" xr:uid="{00000000-0005-0000-0000-000030400000}"/>
    <cellStyle name="Kopf 13 2" xfId="19137" xr:uid="{00000000-0005-0000-0000-000031400000}"/>
    <cellStyle name="Kopf 13 3" xfId="11398" xr:uid="{00000000-0005-0000-0000-000032400000}"/>
    <cellStyle name="Kopf 13 4" xfId="33718" xr:uid="{00000000-0005-0000-0000-000033400000}"/>
    <cellStyle name="Kopf 13 5" xfId="35992" xr:uid="{00000000-0005-0000-0000-000034400000}"/>
    <cellStyle name="Kopf 14" xfId="1003" xr:uid="{00000000-0005-0000-0000-000035400000}"/>
    <cellStyle name="Kopf 14 2" xfId="19136" xr:uid="{00000000-0005-0000-0000-000036400000}"/>
    <cellStyle name="Kopf 14 3" xfId="11399" xr:uid="{00000000-0005-0000-0000-000037400000}"/>
    <cellStyle name="Kopf 14 4" xfId="33719" xr:uid="{00000000-0005-0000-0000-000038400000}"/>
    <cellStyle name="Kopf 14 5" xfId="35993" xr:uid="{00000000-0005-0000-0000-000039400000}"/>
    <cellStyle name="Kopf 15" xfId="1004" xr:uid="{00000000-0005-0000-0000-00003A400000}"/>
    <cellStyle name="Kopf 15 2" xfId="19135" xr:uid="{00000000-0005-0000-0000-00003B400000}"/>
    <cellStyle name="Kopf 15 3" xfId="11400" xr:uid="{00000000-0005-0000-0000-00003C400000}"/>
    <cellStyle name="Kopf 15 4" xfId="33720" xr:uid="{00000000-0005-0000-0000-00003D400000}"/>
    <cellStyle name="Kopf 15 5" xfId="35994" xr:uid="{00000000-0005-0000-0000-00003E400000}"/>
    <cellStyle name="Kopf 16" xfId="1005" xr:uid="{00000000-0005-0000-0000-00003F400000}"/>
    <cellStyle name="Kopf 16 2" xfId="19134" xr:uid="{00000000-0005-0000-0000-000040400000}"/>
    <cellStyle name="Kopf 16 3" xfId="11401" xr:uid="{00000000-0005-0000-0000-000041400000}"/>
    <cellStyle name="Kopf 16 4" xfId="33721" xr:uid="{00000000-0005-0000-0000-000042400000}"/>
    <cellStyle name="Kopf 16 5" xfId="35995" xr:uid="{00000000-0005-0000-0000-000043400000}"/>
    <cellStyle name="Kopf 17" xfId="1006" xr:uid="{00000000-0005-0000-0000-000044400000}"/>
    <cellStyle name="Kopf 17 2" xfId="15801" xr:uid="{00000000-0005-0000-0000-000045400000}"/>
    <cellStyle name="Kopf 17 3" xfId="11402" xr:uid="{00000000-0005-0000-0000-000046400000}"/>
    <cellStyle name="Kopf 17 4" xfId="33722" xr:uid="{00000000-0005-0000-0000-000047400000}"/>
    <cellStyle name="Kopf 17 5" xfId="35996" xr:uid="{00000000-0005-0000-0000-000048400000}"/>
    <cellStyle name="Kopf 18" xfId="1007" xr:uid="{00000000-0005-0000-0000-000049400000}"/>
    <cellStyle name="Kopf 18 2" xfId="19132" xr:uid="{00000000-0005-0000-0000-00004A400000}"/>
    <cellStyle name="Kopf 18 3" xfId="11403" xr:uid="{00000000-0005-0000-0000-00004B400000}"/>
    <cellStyle name="Kopf 18 4" xfId="33723" xr:uid="{00000000-0005-0000-0000-00004C400000}"/>
    <cellStyle name="Kopf 18 5" xfId="35997" xr:uid="{00000000-0005-0000-0000-00004D400000}"/>
    <cellStyle name="Kopf 19" xfId="1008" xr:uid="{00000000-0005-0000-0000-00004E400000}"/>
    <cellStyle name="Kopf 19 2" xfId="19131" xr:uid="{00000000-0005-0000-0000-00004F400000}"/>
    <cellStyle name="Kopf 19 3" xfId="11404" xr:uid="{00000000-0005-0000-0000-000050400000}"/>
    <cellStyle name="Kopf 19 4" xfId="33724" xr:uid="{00000000-0005-0000-0000-000051400000}"/>
    <cellStyle name="Kopf 19 5" xfId="35998" xr:uid="{00000000-0005-0000-0000-000052400000}"/>
    <cellStyle name="Kopf 2" xfId="1009" xr:uid="{00000000-0005-0000-0000-000053400000}"/>
    <cellStyle name="Kopf 2 2" xfId="19130" xr:uid="{00000000-0005-0000-0000-000054400000}"/>
    <cellStyle name="Kopf 2 3" xfId="11405" xr:uid="{00000000-0005-0000-0000-000055400000}"/>
    <cellStyle name="Kopf 2 4" xfId="33725" xr:uid="{00000000-0005-0000-0000-000056400000}"/>
    <cellStyle name="Kopf 2 5" xfId="35999" xr:uid="{00000000-0005-0000-0000-000057400000}"/>
    <cellStyle name="Kopf 20" xfId="1010" xr:uid="{00000000-0005-0000-0000-000058400000}"/>
    <cellStyle name="Kopf 20 2" xfId="19129" xr:uid="{00000000-0005-0000-0000-000059400000}"/>
    <cellStyle name="Kopf 20 3" xfId="11406" xr:uid="{00000000-0005-0000-0000-00005A400000}"/>
    <cellStyle name="Kopf 20 4" xfId="33726" xr:uid="{00000000-0005-0000-0000-00005B400000}"/>
    <cellStyle name="Kopf 20 5" xfId="36000" xr:uid="{00000000-0005-0000-0000-00005C400000}"/>
    <cellStyle name="Kopf 21" xfId="1011" xr:uid="{00000000-0005-0000-0000-00005D400000}"/>
    <cellStyle name="Kopf 21 2" xfId="24349" xr:uid="{00000000-0005-0000-0000-00005E400000}"/>
    <cellStyle name="Kopf 21 3" xfId="11407" xr:uid="{00000000-0005-0000-0000-00005F400000}"/>
    <cellStyle name="Kopf 21 4" xfId="33727" xr:uid="{00000000-0005-0000-0000-000060400000}"/>
    <cellStyle name="Kopf 21 5" xfId="36001" xr:uid="{00000000-0005-0000-0000-000061400000}"/>
    <cellStyle name="Kopf 22" xfId="1012" xr:uid="{00000000-0005-0000-0000-000062400000}"/>
    <cellStyle name="Kopf 22 2" xfId="15802" xr:uid="{00000000-0005-0000-0000-000063400000}"/>
    <cellStyle name="Kopf 22 3" xfId="11408" xr:uid="{00000000-0005-0000-0000-000064400000}"/>
    <cellStyle name="Kopf 22 4" xfId="33728" xr:uid="{00000000-0005-0000-0000-000065400000}"/>
    <cellStyle name="Kopf 22 5" xfId="36002" xr:uid="{00000000-0005-0000-0000-000066400000}"/>
    <cellStyle name="Kopf 23" xfId="1013" xr:uid="{00000000-0005-0000-0000-000067400000}"/>
    <cellStyle name="Kopf 23 2" xfId="14923" xr:uid="{00000000-0005-0000-0000-000068400000}"/>
    <cellStyle name="Kopf 23 3" xfId="11409" xr:uid="{00000000-0005-0000-0000-000069400000}"/>
    <cellStyle name="Kopf 23 4" xfId="33729" xr:uid="{00000000-0005-0000-0000-00006A400000}"/>
    <cellStyle name="Kopf 23 5" xfId="36003" xr:uid="{00000000-0005-0000-0000-00006B400000}"/>
    <cellStyle name="Kopf 24" xfId="1014" xr:uid="{00000000-0005-0000-0000-00006C400000}"/>
    <cellStyle name="Kopf 24 2" xfId="14922" xr:uid="{00000000-0005-0000-0000-00006D400000}"/>
    <cellStyle name="Kopf 24 3" xfId="11410" xr:uid="{00000000-0005-0000-0000-00006E400000}"/>
    <cellStyle name="Kopf 24 4" xfId="33730" xr:uid="{00000000-0005-0000-0000-00006F400000}"/>
    <cellStyle name="Kopf 24 5" xfId="36004" xr:uid="{00000000-0005-0000-0000-000070400000}"/>
    <cellStyle name="Kopf 25" xfId="1015" xr:uid="{00000000-0005-0000-0000-000071400000}"/>
    <cellStyle name="Kopf 25 2" xfId="14921" xr:uid="{00000000-0005-0000-0000-000072400000}"/>
    <cellStyle name="Kopf 25 3" xfId="11411" xr:uid="{00000000-0005-0000-0000-000073400000}"/>
    <cellStyle name="Kopf 25 4" xfId="33731" xr:uid="{00000000-0005-0000-0000-000074400000}"/>
    <cellStyle name="Kopf 25 5" xfId="36005" xr:uid="{00000000-0005-0000-0000-000075400000}"/>
    <cellStyle name="Kopf 26" xfId="1016" xr:uid="{00000000-0005-0000-0000-000076400000}"/>
    <cellStyle name="Kopf 26 2" xfId="23928" xr:uid="{00000000-0005-0000-0000-000077400000}"/>
    <cellStyle name="Kopf 26 3" xfId="11412" xr:uid="{00000000-0005-0000-0000-000078400000}"/>
    <cellStyle name="Kopf 26 4" xfId="33732" xr:uid="{00000000-0005-0000-0000-000079400000}"/>
    <cellStyle name="Kopf 26 5" xfId="36006" xr:uid="{00000000-0005-0000-0000-00007A400000}"/>
    <cellStyle name="Kopf 27" xfId="1017" xr:uid="{00000000-0005-0000-0000-00007B400000}"/>
    <cellStyle name="Kopf 27 2" xfId="15759" xr:uid="{00000000-0005-0000-0000-00007C400000}"/>
    <cellStyle name="Kopf 27 3" xfId="11413" xr:uid="{00000000-0005-0000-0000-00007D400000}"/>
    <cellStyle name="Kopf 27 4" xfId="33733" xr:uid="{00000000-0005-0000-0000-00007E400000}"/>
    <cellStyle name="Kopf 27 5" xfId="36007" xr:uid="{00000000-0005-0000-0000-00007F400000}"/>
    <cellStyle name="Kopf 28" xfId="1018" xr:uid="{00000000-0005-0000-0000-000080400000}"/>
    <cellStyle name="Kopf 28 2" xfId="14920" xr:uid="{00000000-0005-0000-0000-000081400000}"/>
    <cellStyle name="Kopf 28 3" xfId="11414" xr:uid="{00000000-0005-0000-0000-000082400000}"/>
    <cellStyle name="Kopf 28 4" xfId="33734" xr:uid="{00000000-0005-0000-0000-000083400000}"/>
    <cellStyle name="Kopf 28 5" xfId="36008" xr:uid="{00000000-0005-0000-0000-000084400000}"/>
    <cellStyle name="Kopf 29" xfId="1019" xr:uid="{00000000-0005-0000-0000-000085400000}"/>
    <cellStyle name="Kopf 29 2" xfId="23927" xr:uid="{00000000-0005-0000-0000-000086400000}"/>
    <cellStyle name="Kopf 29 3" xfId="11415" xr:uid="{00000000-0005-0000-0000-000087400000}"/>
    <cellStyle name="Kopf 29 4" xfId="33735" xr:uid="{00000000-0005-0000-0000-000088400000}"/>
    <cellStyle name="Kopf 29 5" xfId="36009" xr:uid="{00000000-0005-0000-0000-000089400000}"/>
    <cellStyle name="Kopf 3" xfId="1020" xr:uid="{00000000-0005-0000-0000-00008A400000}"/>
    <cellStyle name="Kopf 3 2" xfId="15749" xr:uid="{00000000-0005-0000-0000-00008B400000}"/>
    <cellStyle name="Kopf 3 3" xfId="11416" xr:uid="{00000000-0005-0000-0000-00008C400000}"/>
    <cellStyle name="Kopf 3 4" xfId="33736" xr:uid="{00000000-0005-0000-0000-00008D400000}"/>
    <cellStyle name="Kopf 3 5" xfId="36010" xr:uid="{00000000-0005-0000-0000-00008E400000}"/>
    <cellStyle name="Kopf 30" xfId="1021" xr:uid="{00000000-0005-0000-0000-00008F400000}"/>
    <cellStyle name="Kopf 30 2" xfId="14919" xr:uid="{00000000-0005-0000-0000-000090400000}"/>
    <cellStyle name="Kopf 30 3" xfId="11417" xr:uid="{00000000-0005-0000-0000-000091400000}"/>
    <cellStyle name="Kopf 30 4" xfId="33737" xr:uid="{00000000-0005-0000-0000-000092400000}"/>
    <cellStyle name="Kopf 30 5" xfId="36011" xr:uid="{00000000-0005-0000-0000-000093400000}"/>
    <cellStyle name="Kopf 31" xfId="1022" xr:uid="{00000000-0005-0000-0000-000094400000}"/>
    <cellStyle name="Kopf 31 2" xfId="15708" xr:uid="{00000000-0005-0000-0000-000095400000}"/>
    <cellStyle name="Kopf 31 3" xfId="11418" xr:uid="{00000000-0005-0000-0000-000096400000}"/>
    <cellStyle name="Kopf 31 4" xfId="33738" xr:uid="{00000000-0005-0000-0000-000097400000}"/>
    <cellStyle name="Kopf 31 5" xfId="36012" xr:uid="{00000000-0005-0000-0000-000098400000}"/>
    <cellStyle name="Kopf 32" xfId="1023" xr:uid="{00000000-0005-0000-0000-000099400000}"/>
    <cellStyle name="Kopf 32 2" xfId="14918" xr:uid="{00000000-0005-0000-0000-00009A400000}"/>
    <cellStyle name="Kopf 32 3" xfId="11419" xr:uid="{00000000-0005-0000-0000-00009B400000}"/>
    <cellStyle name="Kopf 32 4" xfId="33739" xr:uid="{00000000-0005-0000-0000-00009C400000}"/>
    <cellStyle name="Kopf 32 5" xfId="36013" xr:uid="{00000000-0005-0000-0000-00009D400000}"/>
    <cellStyle name="Kopf 33" xfId="1024" xr:uid="{00000000-0005-0000-0000-00009E400000}"/>
    <cellStyle name="Kopf 33 2" xfId="14917" xr:uid="{00000000-0005-0000-0000-00009F400000}"/>
    <cellStyle name="Kopf 33 3" xfId="11420" xr:uid="{00000000-0005-0000-0000-0000A0400000}"/>
    <cellStyle name="Kopf 33 4" xfId="33740" xr:uid="{00000000-0005-0000-0000-0000A1400000}"/>
    <cellStyle name="Kopf 33 5" xfId="36014" xr:uid="{00000000-0005-0000-0000-0000A2400000}"/>
    <cellStyle name="Kopf 34" xfId="1025" xr:uid="{00000000-0005-0000-0000-0000A3400000}"/>
    <cellStyle name="Kopf 34 2" xfId="23940" xr:uid="{00000000-0005-0000-0000-0000A4400000}"/>
    <cellStyle name="Kopf 34 3" xfId="11421" xr:uid="{00000000-0005-0000-0000-0000A5400000}"/>
    <cellStyle name="Kopf 34 4" xfId="33741" xr:uid="{00000000-0005-0000-0000-0000A6400000}"/>
    <cellStyle name="Kopf 34 5" xfId="36015" xr:uid="{00000000-0005-0000-0000-0000A7400000}"/>
    <cellStyle name="Kopf 35" xfId="1026" xr:uid="{00000000-0005-0000-0000-0000A8400000}"/>
    <cellStyle name="Kopf 35 2" xfId="19128" xr:uid="{00000000-0005-0000-0000-0000A9400000}"/>
    <cellStyle name="Kopf 35 3" xfId="11422" xr:uid="{00000000-0005-0000-0000-0000AA400000}"/>
    <cellStyle name="Kopf 35 4" xfId="33742" xr:uid="{00000000-0005-0000-0000-0000AB400000}"/>
    <cellStyle name="Kopf 35 5" xfId="36016" xr:uid="{00000000-0005-0000-0000-0000AC400000}"/>
    <cellStyle name="Kopf 36" xfId="1027" xr:uid="{00000000-0005-0000-0000-0000AD400000}"/>
    <cellStyle name="Kopf 36 2" xfId="14916" xr:uid="{00000000-0005-0000-0000-0000AE400000}"/>
    <cellStyle name="Kopf 36 3" xfId="11423" xr:uid="{00000000-0005-0000-0000-0000AF400000}"/>
    <cellStyle name="Kopf 36 4" xfId="33743" xr:uid="{00000000-0005-0000-0000-0000B0400000}"/>
    <cellStyle name="Kopf 36 5" xfId="36017" xr:uid="{00000000-0005-0000-0000-0000B1400000}"/>
    <cellStyle name="Kopf 37" xfId="1028" xr:uid="{00000000-0005-0000-0000-0000B2400000}"/>
    <cellStyle name="Kopf 37 2" xfId="16515" xr:uid="{00000000-0005-0000-0000-0000B3400000}"/>
    <cellStyle name="Kopf 37 3" xfId="11424" xr:uid="{00000000-0005-0000-0000-0000B4400000}"/>
    <cellStyle name="Kopf 37 4" xfId="33744" xr:uid="{00000000-0005-0000-0000-0000B5400000}"/>
    <cellStyle name="Kopf 37 5" xfId="36018" xr:uid="{00000000-0005-0000-0000-0000B6400000}"/>
    <cellStyle name="Kopf 38" xfId="1029" xr:uid="{00000000-0005-0000-0000-0000B7400000}"/>
    <cellStyle name="Kopf 38 2" xfId="14915" xr:uid="{00000000-0005-0000-0000-0000B8400000}"/>
    <cellStyle name="Kopf 38 3" xfId="11425" xr:uid="{00000000-0005-0000-0000-0000B9400000}"/>
    <cellStyle name="Kopf 38 4" xfId="33745" xr:uid="{00000000-0005-0000-0000-0000BA400000}"/>
    <cellStyle name="Kopf 38 5" xfId="36019" xr:uid="{00000000-0005-0000-0000-0000BB400000}"/>
    <cellStyle name="Kopf 39" xfId="1030" xr:uid="{00000000-0005-0000-0000-0000BC400000}"/>
    <cellStyle name="Kopf 39 2" xfId="16514" xr:uid="{00000000-0005-0000-0000-0000BD400000}"/>
    <cellStyle name="Kopf 39 3" xfId="11426" xr:uid="{00000000-0005-0000-0000-0000BE400000}"/>
    <cellStyle name="Kopf 39 4" xfId="33746" xr:uid="{00000000-0005-0000-0000-0000BF400000}"/>
    <cellStyle name="Kopf 39 5" xfId="36020" xr:uid="{00000000-0005-0000-0000-0000C0400000}"/>
    <cellStyle name="Kopf 4" xfId="1031" xr:uid="{00000000-0005-0000-0000-0000C1400000}"/>
    <cellStyle name="Kopf 4 2" xfId="14914" xr:uid="{00000000-0005-0000-0000-0000C2400000}"/>
    <cellStyle name="Kopf 4 3" xfId="11427" xr:uid="{00000000-0005-0000-0000-0000C3400000}"/>
    <cellStyle name="Kopf 4 4" xfId="33747" xr:uid="{00000000-0005-0000-0000-0000C4400000}"/>
    <cellStyle name="Kopf 4 5" xfId="36021" xr:uid="{00000000-0005-0000-0000-0000C5400000}"/>
    <cellStyle name="Kopf 40" xfId="1032" xr:uid="{00000000-0005-0000-0000-0000C6400000}"/>
    <cellStyle name="Kopf 40 2" xfId="23926" xr:uid="{00000000-0005-0000-0000-0000C7400000}"/>
    <cellStyle name="Kopf 40 3" xfId="11428" xr:uid="{00000000-0005-0000-0000-0000C8400000}"/>
    <cellStyle name="Kopf 40 4" xfId="33748" xr:uid="{00000000-0005-0000-0000-0000C9400000}"/>
    <cellStyle name="Kopf 40 5" xfId="36022" xr:uid="{00000000-0005-0000-0000-0000CA400000}"/>
    <cellStyle name="Kopf 41" xfId="1033" xr:uid="{00000000-0005-0000-0000-0000CB400000}"/>
    <cellStyle name="Kopf 41 2" xfId="14913" xr:uid="{00000000-0005-0000-0000-0000CC400000}"/>
    <cellStyle name="Kopf 41 3" xfId="11429" xr:uid="{00000000-0005-0000-0000-0000CD400000}"/>
    <cellStyle name="Kopf 41 4" xfId="33749" xr:uid="{00000000-0005-0000-0000-0000CE400000}"/>
    <cellStyle name="Kopf 41 5" xfId="36023" xr:uid="{00000000-0005-0000-0000-0000CF400000}"/>
    <cellStyle name="Kopf 42" xfId="1034" xr:uid="{00000000-0005-0000-0000-0000D0400000}"/>
    <cellStyle name="Kopf 42 2" xfId="15620" xr:uid="{00000000-0005-0000-0000-0000D1400000}"/>
    <cellStyle name="Kopf 42 3" xfId="11430" xr:uid="{00000000-0005-0000-0000-0000D2400000}"/>
    <cellStyle name="Kopf 42 4" xfId="33750" xr:uid="{00000000-0005-0000-0000-0000D3400000}"/>
    <cellStyle name="Kopf 42 5" xfId="36024" xr:uid="{00000000-0005-0000-0000-0000D4400000}"/>
    <cellStyle name="Kopf 43" xfId="1035" xr:uid="{00000000-0005-0000-0000-0000D5400000}"/>
    <cellStyle name="Kopf 43 2" xfId="15760" xr:uid="{00000000-0005-0000-0000-0000D6400000}"/>
    <cellStyle name="Kopf 43 3" xfId="11431" xr:uid="{00000000-0005-0000-0000-0000D7400000}"/>
    <cellStyle name="Kopf 43 4" xfId="33751" xr:uid="{00000000-0005-0000-0000-0000D8400000}"/>
    <cellStyle name="Kopf 43 5" xfId="36025" xr:uid="{00000000-0005-0000-0000-0000D9400000}"/>
    <cellStyle name="Kopf 44" xfId="1036" xr:uid="{00000000-0005-0000-0000-0000DA400000}"/>
    <cellStyle name="Kopf 44 2" xfId="14912" xr:uid="{00000000-0005-0000-0000-0000DB400000}"/>
    <cellStyle name="Kopf 44 3" xfId="11432" xr:uid="{00000000-0005-0000-0000-0000DC400000}"/>
    <cellStyle name="Kopf 44 4" xfId="33752" xr:uid="{00000000-0005-0000-0000-0000DD400000}"/>
    <cellStyle name="Kopf 44 5" xfId="36026" xr:uid="{00000000-0005-0000-0000-0000DE400000}"/>
    <cellStyle name="Kopf 45" xfId="1037" xr:uid="{00000000-0005-0000-0000-0000DF400000}"/>
    <cellStyle name="Kopf 45 2" xfId="23923" xr:uid="{00000000-0005-0000-0000-0000E0400000}"/>
    <cellStyle name="Kopf 45 3" xfId="11433" xr:uid="{00000000-0005-0000-0000-0000E1400000}"/>
    <cellStyle name="Kopf 45 4" xfId="33753" xr:uid="{00000000-0005-0000-0000-0000E2400000}"/>
    <cellStyle name="Kopf 45 5" xfId="36027" xr:uid="{00000000-0005-0000-0000-0000E3400000}"/>
    <cellStyle name="Kopf 46" xfId="1038" xr:uid="{00000000-0005-0000-0000-0000E4400000}"/>
    <cellStyle name="Kopf 46 2" xfId="23925" xr:uid="{00000000-0005-0000-0000-0000E5400000}"/>
    <cellStyle name="Kopf 46 3" xfId="11434" xr:uid="{00000000-0005-0000-0000-0000E6400000}"/>
    <cellStyle name="Kopf 46 4" xfId="33754" xr:uid="{00000000-0005-0000-0000-0000E7400000}"/>
    <cellStyle name="Kopf 46 5" xfId="36028" xr:uid="{00000000-0005-0000-0000-0000E8400000}"/>
    <cellStyle name="Kopf 47" xfId="1039" xr:uid="{00000000-0005-0000-0000-0000E9400000}"/>
    <cellStyle name="Kopf 47 2" xfId="14911" xr:uid="{00000000-0005-0000-0000-0000EA400000}"/>
    <cellStyle name="Kopf 47 3" xfId="11435" xr:uid="{00000000-0005-0000-0000-0000EB400000}"/>
    <cellStyle name="Kopf 47 4" xfId="33755" xr:uid="{00000000-0005-0000-0000-0000EC400000}"/>
    <cellStyle name="Kopf 47 5" xfId="36029" xr:uid="{00000000-0005-0000-0000-0000ED400000}"/>
    <cellStyle name="Kopf 48" xfId="1040" xr:uid="{00000000-0005-0000-0000-0000EE400000}"/>
    <cellStyle name="Kopf 48 2" xfId="23924" xr:uid="{00000000-0005-0000-0000-0000EF400000}"/>
    <cellStyle name="Kopf 48 3" xfId="11436" xr:uid="{00000000-0005-0000-0000-0000F0400000}"/>
    <cellStyle name="Kopf 48 4" xfId="33756" xr:uid="{00000000-0005-0000-0000-0000F1400000}"/>
    <cellStyle name="Kopf 48 5" xfId="36030" xr:uid="{00000000-0005-0000-0000-0000F2400000}"/>
    <cellStyle name="Kopf 49" xfId="1041" xr:uid="{00000000-0005-0000-0000-0000F3400000}"/>
    <cellStyle name="Kopf 49 2" xfId="14910" xr:uid="{00000000-0005-0000-0000-0000F4400000}"/>
    <cellStyle name="Kopf 49 3" xfId="11437" xr:uid="{00000000-0005-0000-0000-0000F5400000}"/>
    <cellStyle name="Kopf 49 4" xfId="33757" xr:uid="{00000000-0005-0000-0000-0000F6400000}"/>
    <cellStyle name="Kopf 49 5" xfId="36031" xr:uid="{00000000-0005-0000-0000-0000F7400000}"/>
    <cellStyle name="Kopf 5" xfId="1042" xr:uid="{00000000-0005-0000-0000-0000F8400000}"/>
    <cellStyle name="Kopf 5 2" xfId="14909" xr:uid="{00000000-0005-0000-0000-0000F9400000}"/>
    <cellStyle name="Kopf 5 3" xfId="11438" xr:uid="{00000000-0005-0000-0000-0000FA400000}"/>
    <cellStyle name="Kopf 5 4" xfId="33758" xr:uid="{00000000-0005-0000-0000-0000FB400000}"/>
    <cellStyle name="Kopf 5 5" xfId="36032" xr:uid="{00000000-0005-0000-0000-0000FC400000}"/>
    <cellStyle name="Kopf 50" xfId="1043" xr:uid="{00000000-0005-0000-0000-0000FD400000}"/>
    <cellStyle name="Kopf 50 2" xfId="15517" xr:uid="{00000000-0005-0000-0000-0000FE400000}"/>
    <cellStyle name="Kopf 50 3" xfId="11439" xr:uid="{00000000-0005-0000-0000-0000FF400000}"/>
    <cellStyle name="Kopf 50 4" xfId="33759" xr:uid="{00000000-0005-0000-0000-000000410000}"/>
    <cellStyle name="Kopf 50 5" xfId="36033" xr:uid="{00000000-0005-0000-0000-000001410000}"/>
    <cellStyle name="Kopf 51" xfId="1044" xr:uid="{00000000-0005-0000-0000-000002410000}"/>
    <cellStyle name="Kopf 51 2" xfId="14908" xr:uid="{00000000-0005-0000-0000-000003410000}"/>
    <cellStyle name="Kopf 51 3" xfId="11440" xr:uid="{00000000-0005-0000-0000-000004410000}"/>
    <cellStyle name="Kopf 51 4" xfId="33760" xr:uid="{00000000-0005-0000-0000-000005410000}"/>
    <cellStyle name="Kopf 51 5" xfId="36034" xr:uid="{00000000-0005-0000-0000-000006410000}"/>
    <cellStyle name="Kopf 52" xfId="1045" xr:uid="{00000000-0005-0000-0000-000007410000}"/>
    <cellStyle name="Kopf 52 2" xfId="19118" xr:uid="{00000000-0005-0000-0000-000008410000}"/>
    <cellStyle name="Kopf 52 3" xfId="11441" xr:uid="{00000000-0005-0000-0000-000009410000}"/>
    <cellStyle name="Kopf 52 4" xfId="33761" xr:uid="{00000000-0005-0000-0000-00000A410000}"/>
    <cellStyle name="Kopf 52 5" xfId="36035" xr:uid="{00000000-0005-0000-0000-00000B410000}"/>
    <cellStyle name="Kopf 53" xfId="1046" xr:uid="{00000000-0005-0000-0000-00000C410000}"/>
    <cellStyle name="Kopf 53 2" xfId="14907" xr:uid="{00000000-0005-0000-0000-00000D410000}"/>
    <cellStyle name="Kopf 53 3" xfId="11442" xr:uid="{00000000-0005-0000-0000-00000E410000}"/>
    <cellStyle name="Kopf 53 4" xfId="33762" xr:uid="{00000000-0005-0000-0000-00000F410000}"/>
    <cellStyle name="Kopf 53 5" xfId="36036" xr:uid="{00000000-0005-0000-0000-000010410000}"/>
    <cellStyle name="Kopf 54" xfId="1047" xr:uid="{00000000-0005-0000-0000-000011410000}"/>
    <cellStyle name="Kopf 54 2" xfId="19116" xr:uid="{00000000-0005-0000-0000-000012410000}"/>
    <cellStyle name="Kopf 54 3" xfId="11443" xr:uid="{00000000-0005-0000-0000-000013410000}"/>
    <cellStyle name="Kopf 54 4" xfId="33763" xr:uid="{00000000-0005-0000-0000-000014410000}"/>
    <cellStyle name="Kopf 54 5" xfId="36037" xr:uid="{00000000-0005-0000-0000-000015410000}"/>
    <cellStyle name="Kopf 55" xfId="1048" xr:uid="{00000000-0005-0000-0000-000016410000}"/>
    <cellStyle name="Kopf 55 2" xfId="14906" xr:uid="{00000000-0005-0000-0000-000017410000}"/>
    <cellStyle name="Kopf 55 3" xfId="11444" xr:uid="{00000000-0005-0000-0000-000018410000}"/>
    <cellStyle name="Kopf 55 4" xfId="33764" xr:uid="{00000000-0005-0000-0000-000019410000}"/>
    <cellStyle name="Kopf 55 5" xfId="36038" xr:uid="{00000000-0005-0000-0000-00001A410000}"/>
    <cellStyle name="Kopf 56" xfId="1049" xr:uid="{00000000-0005-0000-0000-00001B410000}"/>
    <cellStyle name="Kopf 56 2" xfId="23920" xr:uid="{00000000-0005-0000-0000-00001C410000}"/>
    <cellStyle name="Kopf 56 3" xfId="11445" xr:uid="{00000000-0005-0000-0000-00001D410000}"/>
    <cellStyle name="Kopf 56 4" xfId="33765" xr:uid="{00000000-0005-0000-0000-00001E410000}"/>
    <cellStyle name="Kopf 56 5" xfId="36039" xr:uid="{00000000-0005-0000-0000-00001F410000}"/>
    <cellStyle name="Kopf 57" xfId="1050" xr:uid="{00000000-0005-0000-0000-000020410000}"/>
    <cellStyle name="Kopf 57 2" xfId="14905" xr:uid="{00000000-0005-0000-0000-000021410000}"/>
    <cellStyle name="Kopf 57 3" xfId="11446" xr:uid="{00000000-0005-0000-0000-000022410000}"/>
    <cellStyle name="Kopf 57 4" xfId="33766" xr:uid="{00000000-0005-0000-0000-000023410000}"/>
    <cellStyle name="Kopf 57 5" xfId="36040" xr:uid="{00000000-0005-0000-0000-000024410000}"/>
    <cellStyle name="Kopf 58" xfId="1051" xr:uid="{00000000-0005-0000-0000-000025410000}"/>
    <cellStyle name="Kopf 58 2" xfId="14904" xr:uid="{00000000-0005-0000-0000-000026410000}"/>
    <cellStyle name="Kopf 58 3" xfId="11447" xr:uid="{00000000-0005-0000-0000-000027410000}"/>
    <cellStyle name="Kopf 58 4" xfId="33767" xr:uid="{00000000-0005-0000-0000-000028410000}"/>
    <cellStyle name="Kopf 58 5" xfId="36041" xr:uid="{00000000-0005-0000-0000-000029410000}"/>
    <cellStyle name="Kopf 59" xfId="1052" xr:uid="{00000000-0005-0000-0000-00002A410000}"/>
    <cellStyle name="Kopf 59 2" xfId="23916" xr:uid="{00000000-0005-0000-0000-00002B410000}"/>
    <cellStyle name="Kopf 59 3" xfId="11448" xr:uid="{00000000-0005-0000-0000-00002C410000}"/>
    <cellStyle name="Kopf 59 4" xfId="33768" xr:uid="{00000000-0005-0000-0000-00002D410000}"/>
    <cellStyle name="Kopf 59 5" xfId="36042" xr:uid="{00000000-0005-0000-0000-00002E410000}"/>
    <cellStyle name="Kopf 6" xfId="1053" xr:uid="{00000000-0005-0000-0000-00002F410000}"/>
    <cellStyle name="Kopf 6 2" xfId="15021" xr:uid="{00000000-0005-0000-0000-000030410000}"/>
    <cellStyle name="Kopf 6 3" xfId="11449" xr:uid="{00000000-0005-0000-0000-000031410000}"/>
    <cellStyle name="Kopf 6 4" xfId="33769" xr:uid="{00000000-0005-0000-0000-000032410000}"/>
    <cellStyle name="Kopf 6 5" xfId="36043" xr:uid="{00000000-0005-0000-0000-000033410000}"/>
    <cellStyle name="Kopf 60" xfId="1054" xr:uid="{00000000-0005-0000-0000-000034410000}"/>
    <cellStyle name="Kopf 60 2" xfId="19113" xr:uid="{00000000-0005-0000-0000-000035410000}"/>
    <cellStyle name="Kopf 60 3" xfId="11450" xr:uid="{00000000-0005-0000-0000-000036410000}"/>
    <cellStyle name="Kopf 60 4" xfId="33770" xr:uid="{00000000-0005-0000-0000-000037410000}"/>
    <cellStyle name="Kopf 60 5" xfId="36044" xr:uid="{00000000-0005-0000-0000-000038410000}"/>
    <cellStyle name="Kopf 61" xfId="14938" xr:uid="{00000000-0005-0000-0000-000039410000}"/>
    <cellStyle name="Kopf 62" xfId="11342" xr:uid="{00000000-0005-0000-0000-00003A410000}"/>
    <cellStyle name="Kopf 63" xfId="12656" xr:uid="{00000000-0005-0000-0000-00003B410000}"/>
    <cellStyle name="Kopf 64" xfId="31897" xr:uid="{00000000-0005-0000-0000-00003C410000}"/>
    <cellStyle name="Kopf 65" xfId="32013" xr:uid="{00000000-0005-0000-0000-00003D410000}"/>
    <cellStyle name="Kopf 66" xfId="33714" xr:uid="{00000000-0005-0000-0000-00003E410000}"/>
    <cellStyle name="Kopf 67" xfId="35988" xr:uid="{00000000-0005-0000-0000-00003F410000}"/>
    <cellStyle name="Kopf 7" xfId="1055" xr:uid="{00000000-0005-0000-0000-000040410000}"/>
    <cellStyle name="Kopf 7 2" xfId="14903" xr:uid="{00000000-0005-0000-0000-000041410000}"/>
    <cellStyle name="Kopf 7 3" xfId="11451" xr:uid="{00000000-0005-0000-0000-000042410000}"/>
    <cellStyle name="Kopf 7 4" xfId="33771" xr:uid="{00000000-0005-0000-0000-000043410000}"/>
    <cellStyle name="Kopf 7 5" xfId="36045" xr:uid="{00000000-0005-0000-0000-000044410000}"/>
    <cellStyle name="Kopf 8" xfId="1056" xr:uid="{00000000-0005-0000-0000-000045410000}"/>
    <cellStyle name="Kopf 8 2" xfId="23919" xr:uid="{00000000-0005-0000-0000-000046410000}"/>
    <cellStyle name="Kopf 8 3" xfId="11452" xr:uid="{00000000-0005-0000-0000-000047410000}"/>
    <cellStyle name="Kopf 8 4" xfId="33772" xr:uid="{00000000-0005-0000-0000-000048410000}"/>
    <cellStyle name="Kopf 8 5" xfId="36046" xr:uid="{00000000-0005-0000-0000-000049410000}"/>
    <cellStyle name="Kopf 9" xfId="1057" xr:uid="{00000000-0005-0000-0000-00004A410000}"/>
    <cellStyle name="Kopf 9 2" xfId="14902" xr:uid="{00000000-0005-0000-0000-00004B410000}"/>
    <cellStyle name="Kopf 9 3" xfId="11453" xr:uid="{00000000-0005-0000-0000-00004C410000}"/>
    <cellStyle name="Kopf 9 4" xfId="33773" xr:uid="{00000000-0005-0000-0000-00004D410000}"/>
    <cellStyle name="Kopf 9 5" xfId="36047" xr:uid="{00000000-0005-0000-0000-00004E410000}"/>
    <cellStyle name="Linked Cell" xfId="247" xr:uid="{00000000-0005-0000-0000-00004F410000}"/>
    <cellStyle name="Linked Cell 2" xfId="10489" xr:uid="{00000000-0005-0000-0000-000050410000}"/>
    <cellStyle name="Linked Cell 2 2" xfId="12610" xr:uid="{00000000-0005-0000-0000-000051410000}"/>
    <cellStyle name="Linked Cell 2 2 2" xfId="45507" xr:uid="{00000000-0005-0000-0000-000052410000}"/>
    <cellStyle name="Linked Cell 2 3" xfId="23864" xr:uid="{00000000-0005-0000-0000-000053410000}"/>
    <cellStyle name="Linked Cell 2 4" xfId="12609" xr:uid="{00000000-0005-0000-0000-000054410000}"/>
    <cellStyle name="Linked Cell 3" xfId="12611" xr:uid="{00000000-0005-0000-0000-000055410000}"/>
    <cellStyle name="Millares [0]" xfId="46611" builtinId="6"/>
    <cellStyle name="Millares [0] 2" xfId="249" xr:uid="{00000000-0005-0000-0000-000057410000}"/>
    <cellStyle name="Millares [0] 2 10" xfId="35706" xr:uid="{00000000-0005-0000-0000-000058410000}"/>
    <cellStyle name="Millares [0] 2 11" xfId="35752" xr:uid="{00000000-0005-0000-0000-000059410000}"/>
    <cellStyle name="Millares [0] 2 2" xfId="1491" xr:uid="{00000000-0005-0000-0000-00005A410000}"/>
    <cellStyle name="Millares [0] 2 2 2" xfId="12612" xr:uid="{00000000-0005-0000-0000-00005B410000}"/>
    <cellStyle name="Millares [0] 2 2 2 2" xfId="12613" xr:uid="{00000000-0005-0000-0000-00005C410000}"/>
    <cellStyle name="Millares [0] 2 2 2 3" xfId="12614" xr:uid="{00000000-0005-0000-0000-00005D410000}"/>
    <cellStyle name="Millares [0] 2 2 3" xfId="12615" xr:uid="{00000000-0005-0000-0000-00005E410000}"/>
    <cellStyle name="Millares [0] 2 2 3 2" xfId="46025" xr:uid="{00000000-0005-0000-0000-00005F410000}"/>
    <cellStyle name="Millares [0] 2 2 4" xfId="12616" xr:uid="{00000000-0005-0000-0000-000060410000}"/>
    <cellStyle name="Millares [0] 2 2 5" xfId="11765" xr:uid="{00000000-0005-0000-0000-000061410000}"/>
    <cellStyle name="Millares [0] 2 2 6" xfId="32114" xr:uid="{00000000-0005-0000-0000-000062410000}"/>
    <cellStyle name="Millares [0] 2 2 7" xfId="33874" xr:uid="{00000000-0005-0000-0000-000063410000}"/>
    <cellStyle name="Millares [0] 2 2 8" xfId="36305" xr:uid="{00000000-0005-0000-0000-000064410000}"/>
    <cellStyle name="Millares [0] 2 3" xfId="1944" xr:uid="{00000000-0005-0000-0000-000065410000}"/>
    <cellStyle name="Millares [0] 2 3 2" xfId="2511" xr:uid="{00000000-0005-0000-0000-000066410000}"/>
    <cellStyle name="Millares [0] 2 3 2 2" xfId="12618" xr:uid="{00000000-0005-0000-0000-000067410000}"/>
    <cellStyle name="Millares [0] 2 3 2 3" xfId="12619" xr:uid="{00000000-0005-0000-0000-000068410000}"/>
    <cellStyle name="Millares [0] 2 3 2 4" xfId="12620" xr:uid="{00000000-0005-0000-0000-000069410000}"/>
    <cellStyle name="Millares [0] 2 3 2 5" xfId="12617" xr:uid="{00000000-0005-0000-0000-00006A410000}"/>
    <cellStyle name="Millares [0] 2 3 2 6" xfId="32932" xr:uid="{00000000-0005-0000-0000-00006B410000}"/>
    <cellStyle name="Millares [0] 2 3 2 7" xfId="34692" xr:uid="{00000000-0005-0000-0000-00006C410000}"/>
    <cellStyle name="Millares [0] 2 3 2 8" xfId="37124" xr:uid="{00000000-0005-0000-0000-00006D410000}"/>
    <cellStyle name="Millares [0] 2 3 3" xfId="12621" xr:uid="{00000000-0005-0000-0000-00006E410000}"/>
    <cellStyle name="Millares [0] 2 3 3 2" xfId="46026" xr:uid="{00000000-0005-0000-0000-00006F410000}"/>
    <cellStyle name="Millares [0] 2 3 4" xfId="16016" xr:uid="{00000000-0005-0000-0000-000070410000}"/>
    <cellStyle name="Millares [0] 2 3 5" xfId="11942" xr:uid="{00000000-0005-0000-0000-000071410000}"/>
    <cellStyle name="Millares [0] 2 3 6" xfId="32469" xr:uid="{00000000-0005-0000-0000-000072410000}"/>
    <cellStyle name="Millares [0] 2 3 7" xfId="34229" xr:uid="{00000000-0005-0000-0000-000073410000}"/>
    <cellStyle name="Millares [0] 2 3 8" xfId="36661" xr:uid="{00000000-0005-0000-0000-000074410000}"/>
    <cellStyle name="Millares [0] 2 4" xfId="10491" xr:uid="{00000000-0005-0000-0000-000075410000}"/>
    <cellStyle name="Millares [0] 2 4 2" xfId="12623" xr:uid="{00000000-0005-0000-0000-000076410000}"/>
    <cellStyle name="Millares [0] 2 4 3" xfId="12624" xr:uid="{00000000-0005-0000-0000-000077410000}"/>
    <cellStyle name="Millares [0] 2 4 4" xfId="23866" xr:uid="{00000000-0005-0000-0000-000078410000}"/>
    <cellStyle name="Millares [0] 2 4 5" xfId="12622" xr:uid="{00000000-0005-0000-0000-000079410000}"/>
    <cellStyle name="Millares [0] 2 5" xfId="11015" xr:uid="{00000000-0005-0000-0000-00007A410000}"/>
    <cellStyle name="Millares [0] 2 5 2" xfId="12625" xr:uid="{00000000-0005-0000-0000-00007B410000}"/>
    <cellStyle name="Millares [0] 2 6" xfId="12626" xr:uid="{00000000-0005-0000-0000-00007C410000}"/>
    <cellStyle name="Millares [0] 2 6 2" xfId="45509" xr:uid="{00000000-0005-0000-0000-00007D410000}"/>
    <cellStyle name="Millares [0] 2 7" xfId="12627" xr:uid="{00000000-0005-0000-0000-00007E410000}"/>
    <cellStyle name="Millares [0] 2 8" xfId="12628" xr:uid="{00000000-0005-0000-0000-00007F410000}"/>
    <cellStyle name="Millares [0] 2 9" xfId="35308" xr:uid="{00000000-0005-0000-0000-000080410000}"/>
    <cellStyle name="Millares [0] 3" xfId="1744" xr:uid="{00000000-0005-0000-0000-000081410000}"/>
    <cellStyle name="Millares [0] 3 2" xfId="10998" xr:uid="{00000000-0005-0000-0000-000082410000}"/>
    <cellStyle name="Millares [0] 3 2 2" xfId="12630" xr:uid="{00000000-0005-0000-0000-000083410000}"/>
    <cellStyle name="Millares [0] 3 2 2 2" xfId="46028" xr:uid="{00000000-0005-0000-0000-000084410000}"/>
    <cellStyle name="Millares [0] 3 2 3" xfId="24337" xr:uid="{00000000-0005-0000-0000-000085410000}"/>
    <cellStyle name="Millares [0] 3 2 4" xfId="12629" xr:uid="{00000000-0005-0000-0000-000086410000}"/>
    <cellStyle name="Millares [0] 3 2 5" xfId="33520" xr:uid="{00000000-0005-0000-0000-000087410000}"/>
    <cellStyle name="Millares [0] 3 2 6" xfId="35280" xr:uid="{00000000-0005-0000-0000-000088410000}"/>
    <cellStyle name="Millares [0] 3 2 7" xfId="45243" xr:uid="{00000000-0005-0000-0000-000089410000}"/>
    <cellStyle name="Millares [0] 3 3" xfId="12631" xr:uid="{00000000-0005-0000-0000-00008A410000}"/>
    <cellStyle name="Millares [0] 3 3 2" xfId="46027" xr:uid="{00000000-0005-0000-0000-00008B410000}"/>
    <cellStyle name="Millares [0] 3 4" xfId="15820" xr:uid="{00000000-0005-0000-0000-00008C410000}"/>
    <cellStyle name="Millares [0] 3 5" xfId="11934" xr:uid="{00000000-0005-0000-0000-00008D410000}"/>
    <cellStyle name="Millares [0] 3 6" xfId="32283" xr:uid="{00000000-0005-0000-0000-00008E410000}"/>
    <cellStyle name="Millares [0] 3 7" xfId="34043" xr:uid="{00000000-0005-0000-0000-00008F410000}"/>
    <cellStyle name="Millares [0] 3 8" xfId="35387" xr:uid="{00000000-0005-0000-0000-000090410000}"/>
    <cellStyle name="Millares [0] 3 9" xfId="36475" xr:uid="{00000000-0005-0000-0000-000091410000}"/>
    <cellStyle name="Millares [0] 4" xfId="11030" xr:uid="{00000000-0005-0000-0000-000092410000}"/>
    <cellStyle name="Millares [0] 4 2" xfId="45912" xr:uid="{00000000-0005-0000-0000-000093410000}"/>
    <cellStyle name="Millares 10" xfId="250" xr:uid="{00000000-0005-0000-0000-000094410000}"/>
    <cellStyle name="Millares 10 2" xfId="251" xr:uid="{00000000-0005-0000-0000-000095410000}"/>
    <cellStyle name="Millares 10 2 2" xfId="10492" xr:uid="{00000000-0005-0000-0000-000096410000}"/>
    <cellStyle name="Millares 10 2 3" xfId="12632" xr:uid="{00000000-0005-0000-0000-000097410000}"/>
    <cellStyle name="Millares 10 2 4" xfId="12633" xr:uid="{00000000-0005-0000-0000-000098410000}"/>
    <cellStyle name="Millares 10 2 5" xfId="12634" xr:uid="{00000000-0005-0000-0000-000099410000}"/>
    <cellStyle name="Millares 10 3" xfId="631" xr:uid="{00000000-0005-0000-0000-00009A410000}"/>
    <cellStyle name="Millares 10 3 2" xfId="12635" xr:uid="{00000000-0005-0000-0000-00009B410000}"/>
    <cellStyle name="Millares 10 4" xfId="1526" xr:uid="{00000000-0005-0000-0000-00009C410000}"/>
    <cellStyle name="Millares 10 4 2" xfId="10855" xr:uid="{00000000-0005-0000-0000-00009D410000}"/>
    <cellStyle name="Millares 10 4 2 2" xfId="24194" xr:uid="{00000000-0005-0000-0000-00009E410000}"/>
    <cellStyle name="Millares 10 4 2 3" xfId="33377" xr:uid="{00000000-0005-0000-0000-00009F410000}"/>
    <cellStyle name="Millares 10 4 2 4" xfId="35137" xr:uid="{00000000-0005-0000-0000-0000A0410000}"/>
    <cellStyle name="Millares 10 4 2 5" xfId="45100" xr:uid="{00000000-0005-0000-0000-0000A1410000}"/>
    <cellStyle name="Millares 10 4 3" xfId="15648" xr:uid="{00000000-0005-0000-0000-0000A2410000}"/>
    <cellStyle name="Millares 10 4 4" xfId="11789" xr:uid="{00000000-0005-0000-0000-0000A3410000}"/>
    <cellStyle name="Millares 10 4 5" xfId="32138" xr:uid="{00000000-0005-0000-0000-0000A4410000}"/>
    <cellStyle name="Millares 10 4 6" xfId="33898" xr:uid="{00000000-0005-0000-0000-0000A5410000}"/>
    <cellStyle name="Millares 10 4 7" xfId="36329" xr:uid="{00000000-0005-0000-0000-0000A6410000}"/>
    <cellStyle name="Millares 10 5" xfId="1968" xr:uid="{00000000-0005-0000-0000-0000A7410000}"/>
    <cellStyle name="Millares 10 5 2" xfId="16040" xr:uid="{00000000-0005-0000-0000-0000A8410000}"/>
    <cellStyle name="Millares 10 5 3" xfId="12636" xr:uid="{00000000-0005-0000-0000-0000A9410000}"/>
    <cellStyle name="Millares 10 5 4" xfId="32493" xr:uid="{00000000-0005-0000-0000-0000AA410000}"/>
    <cellStyle name="Millares 10 5 5" xfId="34253" xr:uid="{00000000-0005-0000-0000-0000AB410000}"/>
    <cellStyle name="Millares 10 5 6" xfId="36685" xr:uid="{00000000-0005-0000-0000-0000AC410000}"/>
    <cellStyle name="Millares 10 6" xfId="45510" xr:uid="{00000000-0005-0000-0000-0000AD410000}"/>
    <cellStyle name="Millares 11" xfId="252" xr:uid="{00000000-0005-0000-0000-0000AE410000}"/>
    <cellStyle name="Millares 11 2" xfId="1542" xr:uid="{00000000-0005-0000-0000-0000AF410000}"/>
    <cellStyle name="Millares 11 2 2" xfId="10871" xr:uid="{00000000-0005-0000-0000-0000B0410000}"/>
    <cellStyle name="Millares 11 2 2 2" xfId="24210" xr:uid="{00000000-0005-0000-0000-0000B1410000}"/>
    <cellStyle name="Millares 11 2 2 3" xfId="33393" xr:uid="{00000000-0005-0000-0000-0000B2410000}"/>
    <cellStyle name="Millares 11 2 2 4" xfId="35153" xr:uid="{00000000-0005-0000-0000-0000B3410000}"/>
    <cellStyle name="Millares 11 2 2 5" xfId="45116" xr:uid="{00000000-0005-0000-0000-0000B4410000}"/>
    <cellStyle name="Millares 11 2 3" xfId="15664" xr:uid="{00000000-0005-0000-0000-0000B5410000}"/>
    <cellStyle name="Millares 11 2 3 2" xfId="46029" xr:uid="{00000000-0005-0000-0000-0000B6410000}"/>
    <cellStyle name="Millares 11 2 4" xfId="11805" xr:uid="{00000000-0005-0000-0000-0000B7410000}"/>
    <cellStyle name="Millares 11 2 5" xfId="32154" xr:uid="{00000000-0005-0000-0000-0000B8410000}"/>
    <cellStyle name="Millares 11 2 6" xfId="33914" xr:uid="{00000000-0005-0000-0000-0000B9410000}"/>
    <cellStyle name="Millares 11 2 7" xfId="36345" xr:uid="{00000000-0005-0000-0000-0000BA410000}"/>
    <cellStyle name="Millares 11 3" xfId="1984" xr:uid="{00000000-0005-0000-0000-0000BB410000}"/>
    <cellStyle name="Millares 11 3 2" xfId="16056" xr:uid="{00000000-0005-0000-0000-0000BC410000}"/>
    <cellStyle name="Millares 11 3 3" xfId="12637" xr:uid="{00000000-0005-0000-0000-0000BD410000}"/>
    <cellStyle name="Millares 11 3 4" xfId="32509" xr:uid="{00000000-0005-0000-0000-0000BE410000}"/>
    <cellStyle name="Millares 11 3 5" xfId="34269" xr:uid="{00000000-0005-0000-0000-0000BF410000}"/>
    <cellStyle name="Millares 11 3 6" xfId="36701" xr:uid="{00000000-0005-0000-0000-0000C0410000}"/>
    <cellStyle name="Millares 11 4" xfId="10493" xr:uid="{00000000-0005-0000-0000-0000C1410000}"/>
    <cellStyle name="Millares 11 5" xfId="12638" xr:uid="{00000000-0005-0000-0000-0000C2410000}"/>
    <cellStyle name="Millares 11 5 2" xfId="45511" xr:uid="{00000000-0005-0000-0000-0000C3410000}"/>
    <cellStyle name="Millares 12" xfId="253" xr:uid="{00000000-0005-0000-0000-0000C4410000}"/>
    <cellStyle name="Millares 12 2" xfId="1544" xr:uid="{00000000-0005-0000-0000-0000C5410000}"/>
    <cellStyle name="Millares 12 2 2" xfId="10873" xr:uid="{00000000-0005-0000-0000-0000C6410000}"/>
    <cellStyle name="Millares 12 2 2 2" xfId="24212" xr:uid="{00000000-0005-0000-0000-0000C7410000}"/>
    <cellStyle name="Millares 12 2 2 3" xfId="12639" xr:uid="{00000000-0005-0000-0000-0000C8410000}"/>
    <cellStyle name="Millares 12 2 2 4" xfId="33395" xr:uid="{00000000-0005-0000-0000-0000C9410000}"/>
    <cellStyle name="Millares 12 2 2 5" xfId="35155" xr:uid="{00000000-0005-0000-0000-0000CA410000}"/>
    <cellStyle name="Millares 12 2 2 6" xfId="45118" xr:uid="{00000000-0005-0000-0000-0000CB410000}"/>
    <cellStyle name="Millares 12 2 3" xfId="12640" xr:uid="{00000000-0005-0000-0000-0000CC410000}"/>
    <cellStyle name="Millares 12 2 3 2" xfId="46030" xr:uid="{00000000-0005-0000-0000-0000CD410000}"/>
    <cellStyle name="Millares 12 2 4" xfId="15666" xr:uid="{00000000-0005-0000-0000-0000CE410000}"/>
    <cellStyle name="Millares 12 2 5" xfId="11807" xr:uid="{00000000-0005-0000-0000-0000CF410000}"/>
    <cellStyle name="Millares 12 2 6" xfId="32156" xr:uid="{00000000-0005-0000-0000-0000D0410000}"/>
    <cellStyle name="Millares 12 2 7" xfId="33916" xr:uid="{00000000-0005-0000-0000-0000D1410000}"/>
    <cellStyle name="Millares 12 2 8" xfId="35388" xr:uid="{00000000-0005-0000-0000-0000D2410000}"/>
    <cellStyle name="Millares 12 2 9" xfId="36347" xr:uid="{00000000-0005-0000-0000-0000D3410000}"/>
    <cellStyle name="Millares 12 3" xfId="1986" xr:uid="{00000000-0005-0000-0000-0000D4410000}"/>
    <cellStyle name="Millares 12 3 2" xfId="12642" xr:uid="{00000000-0005-0000-0000-0000D5410000}"/>
    <cellStyle name="Millares 12 3 3" xfId="12643" xr:uid="{00000000-0005-0000-0000-0000D6410000}"/>
    <cellStyle name="Millares 12 3 4" xfId="16058" xr:uid="{00000000-0005-0000-0000-0000D7410000}"/>
    <cellStyle name="Millares 12 3 5" xfId="12641" xr:uid="{00000000-0005-0000-0000-0000D8410000}"/>
    <cellStyle name="Millares 12 3 6" xfId="32511" xr:uid="{00000000-0005-0000-0000-0000D9410000}"/>
    <cellStyle name="Millares 12 3 7" xfId="34271" xr:uid="{00000000-0005-0000-0000-0000DA410000}"/>
    <cellStyle name="Millares 12 3 8" xfId="36703" xr:uid="{00000000-0005-0000-0000-0000DB410000}"/>
    <cellStyle name="Millares 12 4" xfId="10494" xr:uid="{00000000-0005-0000-0000-0000DC410000}"/>
    <cellStyle name="Millares 12 5" xfId="12644" xr:uid="{00000000-0005-0000-0000-0000DD410000}"/>
    <cellStyle name="Millares 12 5 2" xfId="45833" xr:uid="{00000000-0005-0000-0000-0000DE410000}"/>
    <cellStyle name="Millares 12 6" xfId="12645" xr:uid="{00000000-0005-0000-0000-0000DF410000}"/>
    <cellStyle name="Millares 12 7" xfId="12646" xr:uid="{00000000-0005-0000-0000-0000E0410000}"/>
    <cellStyle name="Millares 13" xfId="254" xr:uid="{00000000-0005-0000-0000-0000E1410000}"/>
    <cellStyle name="Millares 13 10" xfId="5153" xr:uid="{00000000-0005-0000-0000-0000E2410000}"/>
    <cellStyle name="Millares 13 10 2" xfId="18948" xr:uid="{00000000-0005-0000-0000-0000E3410000}"/>
    <cellStyle name="Millares 13 10 3" xfId="32935" xr:uid="{00000000-0005-0000-0000-0000E4410000}"/>
    <cellStyle name="Millares 13 10 4" xfId="34695" xr:uid="{00000000-0005-0000-0000-0000E5410000}"/>
    <cellStyle name="Millares 13 10 5" xfId="39745" xr:uid="{00000000-0005-0000-0000-0000E6410000}"/>
    <cellStyle name="Millares 13 11" xfId="5154" xr:uid="{00000000-0005-0000-0000-0000E7410000}"/>
    <cellStyle name="Millares 13 11 2" xfId="18949" xr:uid="{00000000-0005-0000-0000-0000E8410000}"/>
    <cellStyle name="Millares 13 11 3" xfId="32936" xr:uid="{00000000-0005-0000-0000-0000E9410000}"/>
    <cellStyle name="Millares 13 11 4" xfId="34696" xr:uid="{00000000-0005-0000-0000-0000EA410000}"/>
    <cellStyle name="Millares 13 11 5" xfId="39746" xr:uid="{00000000-0005-0000-0000-0000EB410000}"/>
    <cellStyle name="Millares 13 12" xfId="5155" xr:uid="{00000000-0005-0000-0000-0000EC410000}"/>
    <cellStyle name="Millares 13 12 2" xfId="18950" xr:uid="{00000000-0005-0000-0000-0000ED410000}"/>
    <cellStyle name="Millares 13 12 3" xfId="32937" xr:uid="{00000000-0005-0000-0000-0000EE410000}"/>
    <cellStyle name="Millares 13 12 4" xfId="34697" xr:uid="{00000000-0005-0000-0000-0000EF410000}"/>
    <cellStyle name="Millares 13 12 5" xfId="39747" xr:uid="{00000000-0005-0000-0000-0000F0410000}"/>
    <cellStyle name="Millares 13 13" xfId="5156" xr:uid="{00000000-0005-0000-0000-0000F1410000}"/>
    <cellStyle name="Millares 13 13 2" xfId="18951" xr:uid="{00000000-0005-0000-0000-0000F2410000}"/>
    <cellStyle name="Millares 13 13 3" xfId="32938" xr:uid="{00000000-0005-0000-0000-0000F3410000}"/>
    <cellStyle name="Millares 13 13 4" xfId="34698" xr:uid="{00000000-0005-0000-0000-0000F4410000}"/>
    <cellStyle name="Millares 13 13 5" xfId="39748" xr:uid="{00000000-0005-0000-0000-0000F5410000}"/>
    <cellStyle name="Millares 13 14" xfId="5157" xr:uid="{00000000-0005-0000-0000-0000F6410000}"/>
    <cellStyle name="Millares 13 14 2" xfId="18952" xr:uid="{00000000-0005-0000-0000-0000F7410000}"/>
    <cellStyle name="Millares 13 14 3" xfId="32939" xr:uid="{00000000-0005-0000-0000-0000F8410000}"/>
    <cellStyle name="Millares 13 14 4" xfId="34699" xr:uid="{00000000-0005-0000-0000-0000F9410000}"/>
    <cellStyle name="Millares 13 14 5" xfId="39749" xr:uid="{00000000-0005-0000-0000-0000FA410000}"/>
    <cellStyle name="Millares 13 15" xfId="46031" xr:uid="{00000000-0005-0000-0000-0000FB410000}"/>
    <cellStyle name="Millares 13 2" xfId="255" xr:uid="{00000000-0005-0000-0000-0000FC410000}"/>
    <cellStyle name="Millares 13 2 10" xfId="5158" xr:uid="{00000000-0005-0000-0000-0000FD410000}"/>
    <cellStyle name="Millares 13 2 10 2" xfId="18953" xr:uid="{00000000-0005-0000-0000-0000FE410000}"/>
    <cellStyle name="Millares 13 2 10 3" xfId="32940" xr:uid="{00000000-0005-0000-0000-0000FF410000}"/>
    <cellStyle name="Millares 13 2 10 4" xfId="34700" xr:uid="{00000000-0005-0000-0000-000000420000}"/>
    <cellStyle name="Millares 13 2 10 5" xfId="39750" xr:uid="{00000000-0005-0000-0000-000001420000}"/>
    <cellStyle name="Millares 13 2 11" xfId="5159" xr:uid="{00000000-0005-0000-0000-000002420000}"/>
    <cellStyle name="Millares 13 2 11 2" xfId="18954" xr:uid="{00000000-0005-0000-0000-000003420000}"/>
    <cellStyle name="Millares 13 2 11 3" xfId="32941" xr:uid="{00000000-0005-0000-0000-000004420000}"/>
    <cellStyle name="Millares 13 2 11 4" xfId="34701" xr:uid="{00000000-0005-0000-0000-000005420000}"/>
    <cellStyle name="Millares 13 2 11 5" xfId="39751" xr:uid="{00000000-0005-0000-0000-000006420000}"/>
    <cellStyle name="Millares 13 2 12" xfId="46032" xr:uid="{00000000-0005-0000-0000-000007420000}"/>
    <cellStyle name="Millares 13 2 2" xfId="256" xr:uid="{00000000-0005-0000-0000-000008420000}"/>
    <cellStyle name="Millares 13 2 2 2" xfId="257" xr:uid="{00000000-0005-0000-0000-000009420000}"/>
    <cellStyle name="Millares 13 2 2 2 2" xfId="5160" xr:uid="{00000000-0005-0000-0000-00000A420000}"/>
    <cellStyle name="Millares 13 2 2 2 2 2" xfId="18955" xr:uid="{00000000-0005-0000-0000-00000B420000}"/>
    <cellStyle name="Millares 13 2 2 2 2 3" xfId="32942" xr:uid="{00000000-0005-0000-0000-00000C420000}"/>
    <cellStyle name="Millares 13 2 2 2 2 4" xfId="34702" xr:uid="{00000000-0005-0000-0000-00000D420000}"/>
    <cellStyle name="Millares 13 2 2 2 2 5" xfId="39752" xr:uid="{00000000-0005-0000-0000-00000E420000}"/>
    <cellStyle name="Millares 13 2 2 2 3" xfId="5161" xr:uid="{00000000-0005-0000-0000-00000F420000}"/>
    <cellStyle name="Millares 13 2 2 2 3 2" xfId="18956" xr:uid="{00000000-0005-0000-0000-000010420000}"/>
    <cellStyle name="Millares 13 2 2 2 3 3" xfId="32943" xr:uid="{00000000-0005-0000-0000-000011420000}"/>
    <cellStyle name="Millares 13 2 2 2 3 4" xfId="34703" xr:uid="{00000000-0005-0000-0000-000012420000}"/>
    <cellStyle name="Millares 13 2 2 2 3 5" xfId="39753" xr:uid="{00000000-0005-0000-0000-000013420000}"/>
    <cellStyle name="Millares 13 2 2 2 4" xfId="5162" xr:uid="{00000000-0005-0000-0000-000014420000}"/>
    <cellStyle name="Millares 13 2 2 2 4 2" xfId="18957" xr:uid="{00000000-0005-0000-0000-000015420000}"/>
    <cellStyle name="Millares 13 2 2 2 4 3" xfId="32944" xr:uid="{00000000-0005-0000-0000-000016420000}"/>
    <cellStyle name="Millares 13 2 2 2 4 4" xfId="34704" xr:uid="{00000000-0005-0000-0000-000017420000}"/>
    <cellStyle name="Millares 13 2 2 2 4 5" xfId="39754" xr:uid="{00000000-0005-0000-0000-000018420000}"/>
    <cellStyle name="Millares 13 2 2 2 5" xfId="5163" xr:uid="{00000000-0005-0000-0000-000019420000}"/>
    <cellStyle name="Millares 13 2 2 2 5 2" xfId="18958" xr:uid="{00000000-0005-0000-0000-00001A420000}"/>
    <cellStyle name="Millares 13 2 2 2 5 3" xfId="32945" xr:uid="{00000000-0005-0000-0000-00001B420000}"/>
    <cellStyle name="Millares 13 2 2 2 5 4" xfId="34705" xr:uid="{00000000-0005-0000-0000-00001C420000}"/>
    <cellStyle name="Millares 13 2 2 2 5 5" xfId="39755" xr:uid="{00000000-0005-0000-0000-00001D420000}"/>
    <cellStyle name="Millares 13 2 2 2 6" xfId="5164" xr:uid="{00000000-0005-0000-0000-00001E420000}"/>
    <cellStyle name="Millares 13 2 2 2 6 2" xfId="18959" xr:uid="{00000000-0005-0000-0000-00001F420000}"/>
    <cellStyle name="Millares 13 2 2 2 6 3" xfId="32946" xr:uid="{00000000-0005-0000-0000-000020420000}"/>
    <cellStyle name="Millares 13 2 2 2 6 4" xfId="34706" xr:uid="{00000000-0005-0000-0000-000021420000}"/>
    <cellStyle name="Millares 13 2 2 2 6 5" xfId="39756" xr:uid="{00000000-0005-0000-0000-000022420000}"/>
    <cellStyle name="Millares 13 2 2 2 7" xfId="10495" xr:uid="{00000000-0005-0000-0000-000023420000}"/>
    <cellStyle name="Millares 13 2 2 2 7 2" xfId="23870" xr:uid="{00000000-0005-0000-0000-000024420000}"/>
    <cellStyle name="Millares 13 2 2 2 7 3" xfId="12647" xr:uid="{00000000-0005-0000-0000-000025420000}"/>
    <cellStyle name="Millares 13 2 2 2 8" xfId="12648" xr:uid="{00000000-0005-0000-0000-000026420000}"/>
    <cellStyle name="Millares 13 2 2 3" xfId="5165" xr:uid="{00000000-0005-0000-0000-000027420000}"/>
    <cellStyle name="Millares 13 2 2 3 2" xfId="12649" xr:uid="{00000000-0005-0000-0000-000028420000}"/>
    <cellStyle name="Millares 13 2 2 3 3" xfId="32947" xr:uid="{00000000-0005-0000-0000-000029420000}"/>
    <cellStyle name="Millares 13 2 2 3 4" xfId="34707" xr:uid="{00000000-0005-0000-0000-00002A420000}"/>
    <cellStyle name="Millares 13 2 2 3 5" xfId="39757" xr:uid="{00000000-0005-0000-0000-00002B420000}"/>
    <cellStyle name="Millares 13 2 3" xfId="258" xr:uid="{00000000-0005-0000-0000-00002C420000}"/>
    <cellStyle name="Millares 13 2 3 2" xfId="5166" xr:uid="{00000000-0005-0000-0000-00002D420000}"/>
    <cellStyle name="Millares 13 2 3 2 2" xfId="18961" xr:uid="{00000000-0005-0000-0000-00002E420000}"/>
    <cellStyle name="Millares 13 2 3 2 3" xfId="32948" xr:uid="{00000000-0005-0000-0000-00002F420000}"/>
    <cellStyle name="Millares 13 2 3 2 4" xfId="34708" xr:uid="{00000000-0005-0000-0000-000030420000}"/>
    <cellStyle name="Millares 13 2 3 2 5" xfId="39758" xr:uid="{00000000-0005-0000-0000-000031420000}"/>
    <cellStyle name="Millares 13 2 3 3" xfId="5167" xr:uid="{00000000-0005-0000-0000-000032420000}"/>
    <cellStyle name="Millares 13 2 3 3 2" xfId="18962" xr:uid="{00000000-0005-0000-0000-000033420000}"/>
    <cellStyle name="Millares 13 2 3 3 3" xfId="32949" xr:uid="{00000000-0005-0000-0000-000034420000}"/>
    <cellStyle name="Millares 13 2 3 3 4" xfId="34709" xr:uid="{00000000-0005-0000-0000-000035420000}"/>
    <cellStyle name="Millares 13 2 3 3 5" xfId="39759" xr:uid="{00000000-0005-0000-0000-000036420000}"/>
    <cellStyle name="Millares 13 2 3 4" xfId="5168" xr:uid="{00000000-0005-0000-0000-000037420000}"/>
    <cellStyle name="Millares 13 2 3 4 2" xfId="18963" xr:uid="{00000000-0005-0000-0000-000038420000}"/>
    <cellStyle name="Millares 13 2 3 4 3" xfId="32950" xr:uid="{00000000-0005-0000-0000-000039420000}"/>
    <cellStyle name="Millares 13 2 3 4 4" xfId="34710" xr:uid="{00000000-0005-0000-0000-00003A420000}"/>
    <cellStyle name="Millares 13 2 3 4 5" xfId="39760" xr:uid="{00000000-0005-0000-0000-00003B420000}"/>
    <cellStyle name="Millares 13 2 3 5" xfId="5169" xr:uid="{00000000-0005-0000-0000-00003C420000}"/>
    <cellStyle name="Millares 13 2 3 5 2" xfId="18964" xr:uid="{00000000-0005-0000-0000-00003D420000}"/>
    <cellStyle name="Millares 13 2 3 5 3" xfId="32951" xr:uid="{00000000-0005-0000-0000-00003E420000}"/>
    <cellStyle name="Millares 13 2 3 5 4" xfId="34711" xr:uid="{00000000-0005-0000-0000-00003F420000}"/>
    <cellStyle name="Millares 13 2 3 5 5" xfId="39761" xr:uid="{00000000-0005-0000-0000-000040420000}"/>
    <cellStyle name="Millares 13 2 3 6" xfId="5170" xr:uid="{00000000-0005-0000-0000-000041420000}"/>
    <cellStyle name="Millares 13 2 3 6 2" xfId="18965" xr:uid="{00000000-0005-0000-0000-000042420000}"/>
    <cellStyle name="Millares 13 2 3 6 3" xfId="32952" xr:uid="{00000000-0005-0000-0000-000043420000}"/>
    <cellStyle name="Millares 13 2 3 6 4" xfId="34712" xr:uid="{00000000-0005-0000-0000-000044420000}"/>
    <cellStyle name="Millares 13 2 3 6 5" xfId="39762" xr:uid="{00000000-0005-0000-0000-000045420000}"/>
    <cellStyle name="Millares 13 2 3 7" xfId="10496" xr:uid="{00000000-0005-0000-0000-000046420000}"/>
    <cellStyle name="Millares 13 2 3 7 2" xfId="23871" xr:uid="{00000000-0005-0000-0000-000047420000}"/>
    <cellStyle name="Millares 13 2 3 7 3" xfId="12650" xr:uid="{00000000-0005-0000-0000-000048420000}"/>
    <cellStyle name="Millares 13 2 3 8" xfId="12651" xr:uid="{00000000-0005-0000-0000-000049420000}"/>
    <cellStyle name="Millares 13 2 4" xfId="5171" xr:uid="{00000000-0005-0000-0000-00004A420000}"/>
    <cellStyle name="Millares 13 2 4 2" xfId="12652" xr:uid="{00000000-0005-0000-0000-00004B420000}"/>
    <cellStyle name="Millares 13 2 4 3" xfId="32953" xr:uid="{00000000-0005-0000-0000-00004C420000}"/>
    <cellStyle name="Millares 13 2 4 4" xfId="34713" xr:uid="{00000000-0005-0000-0000-00004D420000}"/>
    <cellStyle name="Millares 13 2 4 5" xfId="39763" xr:uid="{00000000-0005-0000-0000-00004E420000}"/>
    <cellStyle name="Millares 13 2 5" xfId="259" xr:uid="{00000000-0005-0000-0000-00004F420000}"/>
    <cellStyle name="Millares 13 2 5 10" xfId="5172" xr:uid="{00000000-0005-0000-0000-000050420000}"/>
    <cellStyle name="Millares 13 2 5 10 2" xfId="18967" xr:uid="{00000000-0005-0000-0000-000051420000}"/>
    <cellStyle name="Millares 13 2 5 10 3" xfId="32954" xr:uid="{00000000-0005-0000-0000-000052420000}"/>
    <cellStyle name="Millares 13 2 5 10 4" xfId="34714" xr:uid="{00000000-0005-0000-0000-000053420000}"/>
    <cellStyle name="Millares 13 2 5 10 5" xfId="39764" xr:uid="{00000000-0005-0000-0000-000054420000}"/>
    <cellStyle name="Millares 13 2 5 11" xfId="5173" xr:uid="{00000000-0005-0000-0000-000055420000}"/>
    <cellStyle name="Millares 13 2 5 11 2" xfId="18968" xr:uid="{00000000-0005-0000-0000-000056420000}"/>
    <cellStyle name="Millares 13 2 5 11 3" xfId="32955" xr:uid="{00000000-0005-0000-0000-000057420000}"/>
    <cellStyle name="Millares 13 2 5 11 4" xfId="34715" xr:uid="{00000000-0005-0000-0000-000058420000}"/>
    <cellStyle name="Millares 13 2 5 11 5" xfId="39765" xr:uid="{00000000-0005-0000-0000-000059420000}"/>
    <cellStyle name="Millares 13 2 5 12" xfId="11028" xr:uid="{00000000-0005-0000-0000-00005A420000}"/>
    <cellStyle name="Millares 13 2 5 12 2" xfId="46033" xr:uid="{00000000-0005-0000-0000-00005B420000}"/>
    <cellStyle name="Millares 13 2 5 2" xfId="260" xr:uid="{00000000-0005-0000-0000-00005C420000}"/>
    <cellStyle name="Millares 13 2 5 2 2" xfId="1713" xr:uid="{00000000-0005-0000-0000-00005D420000}"/>
    <cellStyle name="Millares 13 2 5 2 2 2" xfId="10987" xr:uid="{00000000-0005-0000-0000-00005E420000}"/>
    <cellStyle name="Millares 13 2 5 2 2 2 2" xfId="24326" xr:uid="{00000000-0005-0000-0000-00005F420000}"/>
    <cellStyle name="Millares 13 2 5 2 2 2 3" xfId="12653" xr:uid="{00000000-0005-0000-0000-000060420000}"/>
    <cellStyle name="Millares 13 2 5 2 2 2 4" xfId="33509" xr:uid="{00000000-0005-0000-0000-000061420000}"/>
    <cellStyle name="Millares 13 2 5 2 2 2 5" xfId="35269" xr:uid="{00000000-0005-0000-0000-000062420000}"/>
    <cellStyle name="Millares 13 2 5 2 2 2 6" xfId="45232" xr:uid="{00000000-0005-0000-0000-000063420000}"/>
    <cellStyle name="Millares 13 2 5 2 2 3" xfId="15798" xr:uid="{00000000-0005-0000-0000-000064420000}"/>
    <cellStyle name="Millares 13 2 5 2 2 3 2" xfId="33535" xr:uid="{00000000-0005-0000-0000-000065420000}"/>
    <cellStyle name="Millares 13 2 5 2 2 4" xfId="11921" xr:uid="{00000000-0005-0000-0000-000066420000}"/>
    <cellStyle name="Millares 13 2 5 2 2 5" xfId="32270" xr:uid="{00000000-0005-0000-0000-000067420000}"/>
    <cellStyle name="Millares 13 2 5 2 2 6" xfId="34030" xr:uid="{00000000-0005-0000-0000-000068420000}"/>
    <cellStyle name="Millares 13 2 5 2 2 7" xfId="36461" xr:uid="{00000000-0005-0000-0000-000069420000}"/>
    <cellStyle name="Millares 13 2 5 2 3" xfId="2105" xr:uid="{00000000-0005-0000-0000-00006A420000}"/>
    <cellStyle name="Millares 13 2 5 2 3 2" xfId="12655" xr:uid="{00000000-0005-0000-0000-00006B420000}"/>
    <cellStyle name="Millares 13 2 5 2 3 2 2" xfId="33536" xr:uid="{00000000-0005-0000-0000-00006C420000}"/>
    <cellStyle name="Millares 13 2 5 2 3 3" xfId="16177" xr:uid="{00000000-0005-0000-0000-00006D420000}"/>
    <cellStyle name="Millares 13 2 5 2 3 4" xfId="12654" xr:uid="{00000000-0005-0000-0000-00006E420000}"/>
    <cellStyle name="Millares 13 2 5 2 3 5" xfId="32628" xr:uid="{00000000-0005-0000-0000-00006F420000}"/>
    <cellStyle name="Millares 13 2 5 2 3 6" xfId="34388" xr:uid="{00000000-0005-0000-0000-000070420000}"/>
    <cellStyle name="Millares 13 2 5 2 3 7" xfId="36820" xr:uid="{00000000-0005-0000-0000-000071420000}"/>
    <cellStyle name="Millares 13 2 5 2 4" xfId="5174" xr:uid="{00000000-0005-0000-0000-000072420000}"/>
    <cellStyle name="Millares 13 2 5 2 4 2" xfId="18969" xr:uid="{00000000-0005-0000-0000-000073420000}"/>
    <cellStyle name="Millares 13 2 5 2 4 3" xfId="32956" xr:uid="{00000000-0005-0000-0000-000074420000}"/>
    <cellStyle name="Millares 13 2 5 2 4 4" xfId="34716" xr:uid="{00000000-0005-0000-0000-000075420000}"/>
    <cellStyle name="Millares 13 2 5 2 4 5" xfId="39766" xr:uid="{00000000-0005-0000-0000-000076420000}"/>
    <cellStyle name="Millares 13 2 5 2 5" xfId="5175" xr:uid="{00000000-0005-0000-0000-000077420000}"/>
    <cellStyle name="Millares 13 2 5 2 5 2" xfId="18970" xr:uid="{00000000-0005-0000-0000-000078420000}"/>
    <cellStyle name="Millares 13 2 5 2 5 3" xfId="32957" xr:uid="{00000000-0005-0000-0000-000079420000}"/>
    <cellStyle name="Millares 13 2 5 2 5 4" xfId="34717" xr:uid="{00000000-0005-0000-0000-00007A420000}"/>
    <cellStyle name="Millares 13 2 5 2 5 5" xfId="39767" xr:uid="{00000000-0005-0000-0000-00007B420000}"/>
    <cellStyle name="Millares 13 2 5 2 6" xfId="5176" xr:uid="{00000000-0005-0000-0000-00007C420000}"/>
    <cellStyle name="Millares 13 2 5 2 6 2" xfId="18971" xr:uid="{00000000-0005-0000-0000-00007D420000}"/>
    <cellStyle name="Millares 13 2 5 2 6 3" xfId="32958" xr:uid="{00000000-0005-0000-0000-00007E420000}"/>
    <cellStyle name="Millares 13 2 5 2 6 4" xfId="34718" xr:uid="{00000000-0005-0000-0000-00007F420000}"/>
    <cellStyle name="Millares 13 2 5 2 6 5" xfId="39768" xr:uid="{00000000-0005-0000-0000-000080420000}"/>
    <cellStyle name="Millares 13 2 5 2 7" xfId="5177" xr:uid="{00000000-0005-0000-0000-000081420000}"/>
    <cellStyle name="Millares 13 2 5 2 7 2" xfId="18972" xr:uid="{00000000-0005-0000-0000-000082420000}"/>
    <cellStyle name="Millares 13 2 5 2 7 3" xfId="32959" xr:uid="{00000000-0005-0000-0000-000083420000}"/>
    <cellStyle name="Millares 13 2 5 2 7 4" xfId="34719" xr:uid="{00000000-0005-0000-0000-000084420000}"/>
    <cellStyle name="Millares 13 2 5 2 7 5" xfId="39769" xr:uid="{00000000-0005-0000-0000-000085420000}"/>
    <cellStyle name="Millares 13 2 5 2 8" xfId="10497" xr:uid="{00000000-0005-0000-0000-000086420000}"/>
    <cellStyle name="Millares 13 2 5 2 8 2" xfId="23872" xr:uid="{00000000-0005-0000-0000-000087420000}"/>
    <cellStyle name="Millares 13 2 5 2 9" xfId="46034" xr:uid="{00000000-0005-0000-0000-000088420000}"/>
    <cellStyle name="Millares 13 2 5 3" xfId="261" xr:uid="{00000000-0005-0000-0000-000089420000}"/>
    <cellStyle name="Millares 13 2 5 3 2" xfId="5178" xr:uid="{00000000-0005-0000-0000-00008A420000}"/>
    <cellStyle name="Millares 13 2 5 3 2 2" xfId="12658" xr:uid="{00000000-0005-0000-0000-00008B420000}"/>
    <cellStyle name="Millares 13 2 5 3 2 2 2" xfId="33537" xr:uid="{00000000-0005-0000-0000-00008C420000}"/>
    <cellStyle name="Millares 13 2 5 3 2 3" xfId="18973" xr:uid="{00000000-0005-0000-0000-00008D420000}"/>
    <cellStyle name="Millares 13 2 5 3 2 4" xfId="12657" xr:uid="{00000000-0005-0000-0000-00008E420000}"/>
    <cellStyle name="Millares 13 2 5 3 2 5" xfId="32960" xr:uid="{00000000-0005-0000-0000-00008F420000}"/>
    <cellStyle name="Millares 13 2 5 3 2 6" xfId="34720" xr:uid="{00000000-0005-0000-0000-000090420000}"/>
    <cellStyle name="Millares 13 2 5 3 2 7" xfId="39770" xr:uid="{00000000-0005-0000-0000-000091420000}"/>
    <cellStyle name="Millares 13 2 5 3 3" xfId="5179" xr:uid="{00000000-0005-0000-0000-000092420000}"/>
    <cellStyle name="Millares 13 2 5 3 3 2" xfId="12659" xr:uid="{00000000-0005-0000-0000-000093420000}"/>
    <cellStyle name="Millares 13 2 5 3 3 3" xfId="32961" xr:uid="{00000000-0005-0000-0000-000094420000}"/>
    <cellStyle name="Millares 13 2 5 3 3 4" xfId="34721" xr:uid="{00000000-0005-0000-0000-000095420000}"/>
    <cellStyle name="Millares 13 2 5 3 3 5" xfId="39771" xr:uid="{00000000-0005-0000-0000-000096420000}"/>
    <cellStyle name="Millares 13 2 5 3 4" xfId="5180" xr:uid="{00000000-0005-0000-0000-000097420000}"/>
    <cellStyle name="Millares 13 2 5 3 4 2" xfId="18975" xr:uid="{00000000-0005-0000-0000-000098420000}"/>
    <cellStyle name="Millares 13 2 5 3 4 3" xfId="32962" xr:uid="{00000000-0005-0000-0000-000099420000}"/>
    <cellStyle name="Millares 13 2 5 3 4 4" xfId="34722" xr:uid="{00000000-0005-0000-0000-00009A420000}"/>
    <cellStyle name="Millares 13 2 5 3 4 5" xfId="39772" xr:uid="{00000000-0005-0000-0000-00009B420000}"/>
    <cellStyle name="Millares 13 2 5 3 5" xfId="5181" xr:uid="{00000000-0005-0000-0000-00009C420000}"/>
    <cellStyle name="Millares 13 2 5 3 5 2" xfId="18976" xr:uid="{00000000-0005-0000-0000-00009D420000}"/>
    <cellStyle name="Millares 13 2 5 3 5 3" xfId="32963" xr:uid="{00000000-0005-0000-0000-00009E420000}"/>
    <cellStyle name="Millares 13 2 5 3 5 4" xfId="34723" xr:uid="{00000000-0005-0000-0000-00009F420000}"/>
    <cellStyle name="Millares 13 2 5 3 5 5" xfId="39773" xr:uid="{00000000-0005-0000-0000-0000A0420000}"/>
    <cellStyle name="Millares 13 2 5 3 6" xfId="5182" xr:uid="{00000000-0005-0000-0000-0000A1420000}"/>
    <cellStyle name="Millares 13 2 5 3 6 2" xfId="18977" xr:uid="{00000000-0005-0000-0000-0000A2420000}"/>
    <cellStyle name="Millares 13 2 5 3 6 3" xfId="32964" xr:uid="{00000000-0005-0000-0000-0000A3420000}"/>
    <cellStyle name="Millares 13 2 5 3 6 4" xfId="34724" xr:uid="{00000000-0005-0000-0000-0000A4420000}"/>
    <cellStyle name="Millares 13 2 5 3 6 5" xfId="39774" xr:uid="{00000000-0005-0000-0000-0000A5420000}"/>
    <cellStyle name="Millares 13 2 5 3 7" xfId="10498" xr:uid="{00000000-0005-0000-0000-0000A6420000}"/>
    <cellStyle name="Millares 13 2 5 3 7 2" xfId="12660" xr:uid="{00000000-0005-0000-0000-0000A7420000}"/>
    <cellStyle name="Millares 13 2 5 3 8" xfId="46035" xr:uid="{00000000-0005-0000-0000-0000A8420000}"/>
    <cellStyle name="Millares 13 2 5 4" xfId="2065" xr:uid="{00000000-0005-0000-0000-0000A9420000}"/>
    <cellStyle name="Millares 13 2 5 4 2" xfId="12661" xr:uid="{00000000-0005-0000-0000-0000AA420000}"/>
    <cellStyle name="Millares 13 2 5 4 2 2" xfId="12662" xr:uid="{00000000-0005-0000-0000-0000AB420000}"/>
    <cellStyle name="Millares 13 2 5 4 3" xfId="12663" xr:uid="{00000000-0005-0000-0000-0000AC420000}"/>
    <cellStyle name="Millares 13 2 5 4 4" xfId="32590" xr:uid="{00000000-0005-0000-0000-0000AD420000}"/>
    <cellStyle name="Millares 13 2 5 4 5" xfId="34350" xr:uid="{00000000-0005-0000-0000-0000AE420000}"/>
    <cellStyle name="Millares 13 2 5 4 6" xfId="36782" xr:uid="{00000000-0005-0000-0000-0000AF420000}"/>
    <cellStyle name="Millares 13 2 5 5" xfId="262" xr:uid="{00000000-0005-0000-0000-0000B0420000}"/>
    <cellStyle name="Millares 13 2 5 5 2" xfId="5183" xr:uid="{00000000-0005-0000-0000-0000B1420000}"/>
    <cellStyle name="Millares 13 2 5 5 2 2" xfId="12664" xr:uid="{00000000-0005-0000-0000-0000B2420000}"/>
    <cellStyle name="Millares 13 2 5 5 2 3" xfId="32965" xr:uid="{00000000-0005-0000-0000-0000B3420000}"/>
    <cellStyle name="Millares 13 2 5 5 2 4" xfId="34725" xr:uid="{00000000-0005-0000-0000-0000B4420000}"/>
    <cellStyle name="Millares 13 2 5 5 2 5" xfId="39775" xr:uid="{00000000-0005-0000-0000-0000B5420000}"/>
    <cellStyle name="Millares 13 2 5 6" xfId="5184" xr:uid="{00000000-0005-0000-0000-0000B6420000}"/>
    <cellStyle name="Millares 13 2 5 6 2" xfId="12665" xr:uid="{00000000-0005-0000-0000-0000B7420000}"/>
    <cellStyle name="Millares 13 2 5 6 3" xfId="32966" xr:uid="{00000000-0005-0000-0000-0000B8420000}"/>
    <cellStyle name="Millares 13 2 5 6 4" xfId="34726" xr:uid="{00000000-0005-0000-0000-0000B9420000}"/>
    <cellStyle name="Millares 13 2 5 6 5" xfId="39776" xr:uid="{00000000-0005-0000-0000-0000BA420000}"/>
    <cellStyle name="Millares 13 2 5 7" xfId="5185" xr:uid="{00000000-0005-0000-0000-0000BB420000}"/>
    <cellStyle name="Millares 13 2 5 7 2" xfId="18980" xr:uid="{00000000-0005-0000-0000-0000BC420000}"/>
    <cellStyle name="Millares 13 2 5 7 3" xfId="32967" xr:uid="{00000000-0005-0000-0000-0000BD420000}"/>
    <cellStyle name="Millares 13 2 5 7 4" xfId="34727" xr:uid="{00000000-0005-0000-0000-0000BE420000}"/>
    <cellStyle name="Millares 13 2 5 7 5" xfId="39777" xr:uid="{00000000-0005-0000-0000-0000BF420000}"/>
    <cellStyle name="Millares 13 2 5 8" xfId="5186" xr:uid="{00000000-0005-0000-0000-0000C0420000}"/>
    <cellStyle name="Millares 13 2 5 8 2" xfId="18981" xr:uid="{00000000-0005-0000-0000-0000C1420000}"/>
    <cellStyle name="Millares 13 2 5 8 3" xfId="32968" xr:uid="{00000000-0005-0000-0000-0000C2420000}"/>
    <cellStyle name="Millares 13 2 5 8 4" xfId="34728" xr:uid="{00000000-0005-0000-0000-0000C3420000}"/>
    <cellStyle name="Millares 13 2 5 8 5" xfId="39778" xr:uid="{00000000-0005-0000-0000-0000C4420000}"/>
    <cellStyle name="Millares 13 2 5 9" xfId="5187" xr:uid="{00000000-0005-0000-0000-0000C5420000}"/>
    <cellStyle name="Millares 13 2 5 9 2" xfId="18982" xr:uid="{00000000-0005-0000-0000-0000C6420000}"/>
    <cellStyle name="Millares 13 2 5 9 3" xfId="32969" xr:uid="{00000000-0005-0000-0000-0000C7420000}"/>
    <cellStyle name="Millares 13 2 5 9 4" xfId="34729" xr:uid="{00000000-0005-0000-0000-0000C8420000}"/>
    <cellStyle name="Millares 13 2 5 9 5" xfId="39779" xr:uid="{00000000-0005-0000-0000-0000C9420000}"/>
    <cellStyle name="Millares 13 2 6" xfId="5188" xr:uid="{00000000-0005-0000-0000-0000CA420000}"/>
    <cellStyle name="Millares 13 2 6 2" xfId="18983" xr:uid="{00000000-0005-0000-0000-0000CB420000}"/>
    <cellStyle name="Millares 13 2 6 3" xfId="32970" xr:uid="{00000000-0005-0000-0000-0000CC420000}"/>
    <cellStyle name="Millares 13 2 6 4" xfId="34730" xr:uid="{00000000-0005-0000-0000-0000CD420000}"/>
    <cellStyle name="Millares 13 2 6 5" xfId="39780" xr:uid="{00000000-0005-0000-0000-0000CE420000}"/>
    <cellStyle name="Millares 13 2 7" xfId="5189" xr:uid="{00000000-0005-0000-0000-0000CF420000}"/>
    <cellStyle name="Millares 13 2 7 2" xfId="18984" xr:uid="{00000000-0005-0000-0000-0000D0420000}"/>
    <cellStyle name="Millares 13 2 7 3" xfId="32971" xr:uid="{00000000-0005-0000-0000-0000D1420000}"/>
    <cellStyle name="Millares 13 2 7 4" xfId="34731" xr:uid="{00000000-0005-0000-0000-0000D2420000}"/>
    <cellStyle name="Millares 13 2 7 5" xfId="39781" xr:uid="{00000000-0005-0000-0000-0000D3420000}"/>
    <cellStyle name="Millares 13 2 8" xfId="5190" xr:uid="{00000000-0005-0000-0000-0000D4420000}"/>
    <cellStyle name="Millares 13 2 8 2" xfId="18985" xr:uid="{00000000-0005-0000-0000-0000D5420000}"/>
    <cellStyle name="Millares 13 2 8 3" xfId="32972" xr:uid="{00000000-0005-0000-0000-0000D6420000}"/>
    <cellStyle name="Millares 13 2 8 4" xfId="34732" xr:uid="{00000000-0005-0000-0000-0000D7420000}"/>
    <cellStyle name="Millares 13 2 8 5" xfId="39782" xr:uid="{00000000-0005-0000-0000-0000D8420000}"/>
    <cellStyle name="Millares 13 2 9" xfId="5191" xr:uid="{00000000-0005-0000-0000-0000D9420000}"/>
    <cellStyle name="Millares 13 2 9 2" xfId="18986" xr:uid="{00000000-0005-0000-0000-0000DA420000}"/>
    <cellStyle name="Millares 13 2 9 3" xfId="32973" xr:uid="{00000000-0005-0000-0000-0000DB420000}"/>
    <cellStyle name="Millares 13 2 9 4" xfId="34733" xr:uid="{00000000-0005-0000-0000-0000DC420000}"/>
    <cellStyle name="Millares 13 2 9 5" xfId="39783" xr:uid="{00000000-0005-0000-0000-0000DD420000}"/>
    <cellStyle name="Millares 13 3" xfId="263" xr:uid="{00000000-0005-0000-0000-0000DE420000}"/>
    <cellStyle name="Millares 13 3 10" xfId="5192" xr:uid="{00000000-0005-0000-0000-0000DF420000}"/>
    <cellStyle name="Millares 13 3 10 2" xfId="18987" xr:uid="{00000000-0005-0000-0000-0000E0420000}"/>
    <cellStyle name="Millares 13 3 10 3" xfId="32974" xr:uid="{00000000-0005-0000-0000-0000E1420000}"/>
    <cellStyle name="Millares 13 3 10 4" xfId="34734" xr:uid="{00000000-0005-0000-0000-0000E2420000}"/>
    <cellStyle name="Millares 13 3 10 5" xfId="39784" xr:uid="{00000000-0005-0000-0000-0000E3420000}"/>
    <cellStyle name="Millares 13 3 11" xfId="5193" xr:uid="{00000000-0005-0000-0000-0000E4420000}"/>
    <cellStyle name="Millares 13 3 11 2" xfId="18988" xr:uid="{00000000-0005-0000-0000-0000E5420000}"/>
    <cellStyle name="Millares 13 3 11 3" xfId="32975" xr:uid="{00000000-0005-0000-0000-0000E6420000}"/>
    <cellStyle name="Millares 13 3 11 4" xfId="34735" xr:uid="{00000000-0005-0000-0000-0000E7420000}"/>
    <cellStyle name="Millares 13 3 11 5" xfId="39785" xr:uid="{00000000-0005-0000-0000-0000E8420000}"/>
    <cellStyle name="Millares 13 3 12" xfId="10499" xr:uid="{00000000-0005-0000-0000-0000E9420000}"/>
    <cellStyle name="Millares 13 3 12 2" xfId="23874" xr:uid="{00000000-0005-0000-0000-0000EA420000}"/>
    <cellStyle name="Millares 13 3 13" xfId="46036" xr:uid="{00000000-0005-0000-0000-0000EB420000}"/>
    <cellStyle name="Millares 13 3 2" xfId="264" xr:uid="{00000000-0005-0000-0000-0000EC420000}"/>
    <cellStyle name="Millares 13 3 2 2" xfId="5194" xr:uid="{00000000-0005-0000-0000-0000ED420000}"/>
    <cellStyle name="Millares 13 3 2 2 2" xfId="18989" xr:uid="{00000000-0005-0000-0000-0000EE420000}"/>
    <cellStyle name="Millares 13 3 2 2 3" xfId="32976" xr:uid="{00000000-0005-0000-0000-0000EF420000}"/>
    <cellStyle name="Millares 13 3 2 2 4" xfId="34736" xr:uid="{00000000-0005-0000-0000-0000F0420000}"/>
    <cellStyle name="Millares 13 3 2 2 5" xfId="39786" xr:uid="{00000000-0005-0000-0000-0000F1420000}"/>
    <cellStyle name="Millares 13 3 2 3" xfId="5195" xr:uid="{00000000-0005-0000-0000-0000F2420000}"/>
    <cellStyle name="Millares 13 3 2 3 2" xfId="18990" xr:uid="{00000000-0005-0000-0000-0000F3420000}"/>
    <cellStyle name="Millares 13 3 2 3 3" xfId="32977" xr:uid="{00000000-0005-0000-0000-0000F4420000}"/>
    <cellStyle name="Millares 13 3 2 3 4" xfId="34737" xr:uid="{00000000-0005-0000-0000-0000F5420000}"/>
    <cellStyle name="Millares 13 3 2 3 5" xfId="39787" xr:uid="{00000000-0005-0000-0000-0000F6420000}"/>
    <cellStyle name="Millares 13 3 2 4" xfId="5196" xr:uid="{00000000-0005-0000-0000-0000F7420000}"/>
    <cellStyle name="Millares 13 3 2 4 2" xfId="18991" xr:uid="{00000000-0005-0000-0000-0000F8420000}"/>
    <cellStyle name="Millares 13 3 2 4 3" xfId="32978" xr:uid="{00000000-0005-0000-0000-0000F9420000}"/>
    <cellStyle name="Millares 13 3 2 4 4" xfId="34738" xr:uid="{00000000-0005-0000-0000-0000FA420000}"/>
    <cellStyle name="Millares 13 3 2 4 5" xfId="39788" xr:uid="{00000000-0005-0000-0000-0000FB420000}"/>
    <cellStyle name="Millares 13 3 2 5" xfId="5197" xr:uid="{00000000-0005-0000-0000-0000FC420000}"/>
    <cellStyle name="Millares 13 3 2 5 2" xfId="18992" xr:uid="{00000000-0005-0000-0000-0000FD420000}"/>
    <cellStyle name="Millares 13 3 2 5 3" xfId="32979" xr:uid="{00000000-0005-0000-0000-0000FE420000}"/>
    <cellStyle name="Millares 13 3 2 5 4" xfId="34739" xr:uid="{00000000-0005-0000-0000-0000FF420000}"/>
    <cellStyle name="Millares 13 3 2 5 5" xfId="39789" xr:uid="{00000000-0005-0000-0000-000000430000}"/>
    <cellStyle name="Millares 13 3 2 6" xfId="5198" xr:uid="{00000000-0005-0000-0000-000001430000}"/>
    <cellStyle name="Millares 13 3 2 6 2" xfId="18993" xr:uid="{00000000-0005-0000-0000-000002430000}"/>
    <cellStyle name="Millares 13 3 2 6 3" xfId="32980" xr:uid="{00000000-0005-0000-0000-000003430000}"/>
    <cellStyle name="Millares 13 3 2 6 4" xfId="34740" xr:uid="{00000000-0005-0000-0000-000004430000}"/>
    <cellStyle name="Millares 13 3 2 6 5" xfId="39790" xr:uid="{00000000-0005-0000-0000-000005430000}"/>
    <cellStyle name="Millares 13 3 2 7" xfId="10500" xr:uid="{00000000-0005-0000-0000-000006430000}"/>
    <cellStyle name="Millares 13 3 2 7 2" xfId="23875" xr:uid="{00000000-0005-0000-0000-000007430000}"/>
    <cellStyle name="Millares 13 3 2 7 3" xfId="12666" xr:uid="{00000000-0005-0000-0000-000008430000}"/>
    <cellStyle name="Millares 13 3 2 8" xfId="12667" xr:uid="{00000000-0005-0000-0000-000009430000}"/>
    <cellStyle name="Millares 13 3 3" xfId="265" xr:uid="{00000000-0005-0000-0000-00000A430000}"/>
    <cellStyle name="Millares 13 3 3 2" xfId="5199" xr:uid="{00000000-0005-0000-0000-00000B430000}"/>
    <cellStyle name="Millares 13 3 3 2 2" xfId="18994" xr:uid="{00000000-0005-0000-0000-00000C430000}"/>
    <cellStyle name="Millares 13 3 3 2 3" xfId="32981" xr:uid="{00000000-0005-0000-0000-00000D430000}"/>
    <cellStyle name="Millares 13 3 3 2 4" xfId="34741" xr:uid="{00000000-0005-0000-0000-00000E430000}"/>
    <cellStyle name="Millares 13 3 3 2 5" xfId="39791" xr:uid="{00000000-0005-0000-0000-00000F430000}"/>
    <cellStyle name="Millares 13 3 3 3" xfId="5200" xr:uid="{00000000-0005-0000-0000-000010430000}"/>
    <cellStyle name="Millares 13 3 3 3 2" xfId="18995" xr:uid="{00000000-0005-0000-0000-000011430000}"/>
    <cellStyle name="Millares 13 3 3 3 3" xfId="32982" xr:uid="{00000000-0005-0000-0000-000012430000}"/>
    <cellStyle name="Millares 13 3 3 3 4" xfId="34742" xr:uid="{00000000-0005-0000-0000-000013430000}"/>
    <cellStyle name="Millares 13 3 3 3 5" xfId="39792" xr:uid="{00000000-0005-0000-0000-000014430000}"/>
    <cellStyle name="Millares 13 3 3 4" xfId="5201" xr:uid="{00000000-0005-0000-0000-000015430000}"/>
    <cellStyle name="Millares 13 3 3 4 2" xfId="18996" xr:uid="{00000000-0005-0000-0000-000016430000}"/>
    <cellStyle name="Millares 13 3 3 4 3" xfId="32983" xr:uid="{00000000-0005-0000-0000-000017430000}"/>
    <cellStyle name="Millares 13 3 3 4 4" xfId="34743" xr:uid="{00000000-0005-0000-0000-000018430000}"/>
    <cellStyle name="Millares 13 3 3 4 5" xfId="39793" xr:uid="{00000000-0005-0000-0000-000019430000}"/>
    <cellStyle name="Millares 13 3 3 5" xfId="5202" xr:uid="{00000000-0005-0000-0000-00001A430000}"/>
    <cellStyle name="Millares 13 3 3 5 2" xfId="18997" xr:uid="{00000000-0005-0000-0000-00001B430000}"/>
    <cellStyle name="Millares 13 3 3 5 3" xfId="32984" xr:uid="{00000000-0005-0000-0000-00001C430000}"/>
    <cellStyle name="Millares 13 3 3 5 4" xfId="34744" xr:uid="{00000000-0005-0000-0000-00001D430000}"/>
    <cellStyle name="Millares 13 3 3 5 5" xfId="39794" xr:uid="{00000000-0005-0000-0000-00001E430000}"/>
    <cellStyle name="Millares 13 3 3 6" xfId="5203" xr:uid="{00000000-0005-0000-0000-00001F430000}"/>
    <cellStyle name="Millares 13 3 3 6 2" xfId="18998" xr:uid="{00000000-0005-0000-0000-000020430000}"/>
    <cellStyle name="Millares 13 3 3 6 3" xfId="32985" xr:uid="{00000000-0005-0000-0000-000021430000}"/>
    <cellStyle name="Millares 13 3 3 6 4" xfId="34745" xr:uid="{00000000-0005-0000-0000-000022430000}"/>
    <cellStyle name="Millares 13 3 3 6 5" xfId="39795" xr:uid="{00000000-0005-0000-0000-000023430000}"/>
    <cellStyle name="Millares 13 3 3 7" xfId="10501" xr:uid="{00000000-0005-0000-0000-000024430000}"/>
    <cellStyle name="Millares 13 3 3 7 2" xfId="23876" xr:uid="{00000000-0005-0000-0000-000025430000}"/>
    <cellStyle name="Millares 13 3 3 7 3" xfId="12668" xr:uid="{00000000-0005-0000-0000-000026430000}"/>
    <cellStyle name="Millares 13 3 3 8" xfId="12669" xr:uid="{00000000-0005-0000-0000-000027430000}"/>
    <cellStyle name="Millares 13 3 4" xfId="266" xr:uid="{00000000-0005-0000-0000-000028430000}"/>
    <cellStyle name="Millares 13 3 4 2" xfId="5204" xr:uid="{00000000-0005-0000-0000-000029430000}"/>
    <cellStyle name="Millares 13 3 4 2 2" xfId="18999" xr:uid="{00000000-0005-0000-0000-00002A430000}"/>
    <cellStyle name="Millares 13 3 4 2 3" xfId="32986" xr:uid="{00000000-0005-0000-0000-00002B430000}"/>
    <cellStyle name="Millares 13 3 4 2 4" xfId="34746" xr:uid="{00000000-0005-0000-0000-00002C430000}"/>
    <cellStyle name="Millares 13 3 4 2 5" xfId="39796" xr:uid="{00000000-0005-0000-0000-00002D430000}"/>
    <cellStyle name="Millares 13 3 4 3" xfId="5205" xr:uid="{00000000-0005-0000-0000-00002E430000}"/>
    <cellStyle name="Millares 13 3 4 3 2" xfId="19000" xr:uid="{00000000-0005-0000-0000-00002F430000}"/>
    <cellStyle name="Millares 13 3 4 3 3" xfId="32987" xr:uid="{00000000-0005-0000-0000-000030430000}"/>
    <cellStyle name="Millares 13 3 4 3 4" xfId="34747" xr:uid="{00000000-0005-0000-0000-000031430000}"/>
    <cellStyle name="Millares 13 3 4 3 5" xfId="39797" xr:uid="{00000000-0005-0000-0000-000032430000}"/>
    <cellStyle name="Millares 13 3 4 4" xfId="5206" xr:uid="{00000000-0005-0000-0000-000033430000}"/>
    <cellStyle name="Millares 13 3 4 4 2" xfId="19001" xr:uid="{00000000-0005-0000-0000-000034430000}"/>
    <cellStyle name="Millares 13 3 4 4 3" xfId="32988" xr:uid="{00000000-0005-0000-0000-000035430000}"/>
    <cellStyle name="Millares 13 3 4 4 4" xfId="34748" xr:uid="{00000000-0005-0000-0000-000036430000}"/>
    <cellStyle name="Millares 13 3 4 4 5" xfId="39798" xr:uid="{00000000-0005-0000-0000-000037430000}"/>
    <cellStyle name="Millares 13 3 4 5" xfId="5207" xr:uid="{00000000-0005-0000-0000-000038430000}"/>
    <cellStyle name="Millares 13 3 4 5 2" xfId="19002" xr:uid="{00000000-0005-0000-0000-000039430000}"/>
    <cellStyle name="Millares 13 3 4 5 3" xfId="32989" xr:uid="{00000000-0005-0000-0000-00003A430000}"/>
    <cellStyle name="Millares 13 3 4 5 4" xfId="34749" xr:uid="{00000000-0005-0000-0000-00003B430000}"/>
    <cellStyle name="Millares 13 3 4 5 5" xfId="39799" xr:uid="{00000000-0005-0000-0000-00003C430000}"/>
    <cellStyle name="Millares 13 3 4 6" xfId="5208" xr:uid="{00000000-0005-0000-0000-00003D430000}"/>
    <cellStyle name="Millares 13 3 4 6 2" xfId="19003" xr:uid="{00000000-0005-0000-0000-00003E430000}"/>
    <cellStyle name="Millares 13 3 4 6 3" xfId="32990" xr:uid="{00000000-0005-0000-0000-00003F430000}"/>
    <cellStyle name="Millares 13 3 4 6 4" xfId="34750" xr:uid="{00000000-0005-0000-0000-000040430000}"/>
    <cellStyle name="Millares 13 3 4 6 5" xfId="39800" xr:uid="{00000000-0005-0000-0000-000041430000}"/>
    <cellStyle name="Millares 13 3 4 7" xfId="10502" xr:uid="{00000000-0005-0000-0000-000042430000}"/>
    <cellStyle name="Millares 13 3 4 7 2" xfId="23877" xr:uid="{00000000-0005-0000-0000-000043430000}"/>
    <cellStyle name="Millares 13 3 4 7 3" xfId="12670" xr:uid="{00000000-0005-0000-0000-000044430000}"/>
    <cellStyle name="Millares 13 3 4 8" xfId="12671" xr:uid="{00000000-0005-0000-0000-000045430000}"/>
    <cellStyle name="Millares 13 3 5" xfId="267" xr:uid="{00000000-0005-0000-0000-000046430000}"/>
    <cellStyle name="Millares 13 3 6" xfId="5209" xr:uid="{00000000-0005-0000-0000-000047430000}"/>
    <cellStyle name="Millares 13 3 6 2" xfId="12672" xr:uid="{00000000-0005-0000-0000-000048430000}"/>
    <cellStyle name="Millares 13 3 6 3" xfId="32991" xr:uid="{00000000-0005-0000-0000-000049430000}"/>
    <cellStyle name="Millares 13 3 6 4" xfId="34751" xr:uid="{00000000-0005-0000-0000-00004A430000}"/>
    <cellStyle name="Millares 13 3 6 5" xfId="39801" xr:uid="{00000000-0005-0000-0000-00004B430000}"/>
    <cellStyle name="Millares 13 3 7" xfId="5210" xr:uid="{00000000-0005-0000-0000-00004C430000}"/>
    <cellStyle name="Millares 13 3 7 2" xfId="12673" xr:uid="{00000000-0005-0000-0000-00004D430000}"/>
    <cellStyle name="Millares 13 3 7 3" xfId="32992" xr:uid="{00000000-0005-0000-0000-00004E430000}"/>
    <cellStyle name="Millares 13 3 7 4" xfId="34752" xr:uid="{00000000-0005-0000-0000-00004F430000}"/>
    <cellStyle name="Millares 13 3 7 5" xfId="39802" xr:uid="{00000000-0005-0000-0000-000050430000}"/>
    <cellStyle name="Millares 13 3 8" xfId="5211" xr:uid="{00000000-0005-0000-0000-000051430000}"/>
    <cellStyle name="Millares 13 3 8 2" xfId="19006" xr:uid="{00000000-0005-0000-0000-000052430000}"/>
    <cellStyle name="Millares 13 3 8 3" xfId="32993" xr:uid="{00000000-0005-0000-0000-000053430000}"/>
    <cellStyle name="Millares 13 3 8 4" xfId="34753" xr:uid="{00000000-0005-0000-0000-000054430000}"/>
    <cellStyle name="Millares 13 3 8 5" xfId="39803" xr:uid="{00000000-0005-0000-0000-000055430000}"/>
    <cellStyle name="Millares 13 3 9" xfId="5212" xr:uid="{00000000-0005-0000-0000-000056430000}"/>
    <cellStyle name="Millares 13 3 9 2" xfId="19007" xr:uid="{00000000-0005-0000-0000-000057430000}"/>
    <cellStyle name="Millares 13 3 9 3" xfId="32994" xr:uid="{00000000-0005-0000-0000-000058430000}"/>
    <cellStyle name="Millares 13 3 9 4" xfId="34754" xr:uid="{00000000-0005-0000-0000-000059430000}"/>
    <cellStyle name="Millares 13 3 9 5" xfId="39804" xr:uid="{00000000-0005-0000-0000-00005A430000}"/>
    <cellStyle name="Millares 13 4" xfId="268" xr:uid="{00000000-0005-0000-0000-00005B430000}"/>
    <cellStyle name="Millares 13 4 2" xfId="269" xr:uid="{00000000-0005-0000-0000-00005C430000}"/>
    <cellStyle name="Millares 13 4 2 2" xfId="5213" xr:uid="{00000000-0005-0000-0000-00005D430000}"/>
    <cellStyle name="Millares 13 4 2 2 2" xfId="19008" xr:uid="{00000000-0005-0000-0000-00005E430000}"/>
    <cellStyle name="Millares 13 4 2 2 3" xfId="32995" xr:uid="{00000000-0005-0000-0000-00005F430000}"/>
    <cellStyle name="Millares 13 4 2 2 4" xfId="34755" xr:uid="{00000000-0005-0000-0000-000060430000}"/>
    <cellStyle name="Millares 13 4 2 2 5" xfId="39805" xr:uid="{00000000-0005-0000-0000-000061430000}"/>
    <cellStyle name="Millares 13 4 2 3" xfId="5214" xr:uid="{00000000-0005-0000-0000-000062430000}"/>
    <cellStyle name="Millares 13 4 2 3 2" xfId="19009" xr:uid="{00000000-0005-0000-0000-000063430000}"/>
    <cellStyle name="Millares 13 4 2 3 3" xfId="32996" xr:uid="{00000000-0005-0000-0000-000064430000}"/>
    <cellStyle name="Millares 13 4 2 3 4" xfId="34756" xr:uid="{00000000-0005-0000-0000-000065430000}"/>
    <cellStyle name="Millares 13 4 2 3 5" xfId="39806" xr:uid="{00000000-0005-0000-0000-000066430000}"/>
    <cellStyle name="Millares 13 4 2 4" xfId="5215" xr:uid="{00000000-0005-0000-0000-000067430000}"/>
    <cellStyle name="Millares 13 4 2 4 2" xfId="19010" xr:uid="{00000000-0005-0000-0000-000068430000}"/>
    <cellStyle name="Millares 13 4 2 4 3" xfId="32997" xr:uid="{00000000-0005-0000-0000-000069430000}"/>
    <cellStyle name="Millares 13 4 2 4 4" xfId="34757" xr:uid="{00000000-0005-0000-0000-00006A430000}"/>
    <cellStyle name="Millares 13 4 2 4 5" xfId="39807" xr:uid="{00000000-0005-0000-0000-00006B430000}"/>
    <cellStyle name="Millares 13 4 2 5" xfId="5216" xr:uid="{00000000-0005-0000-0000-00006C430000}"/>
    <cellStyle name="Millares 13 4 2 5 2" xfId="19011" xr:uid="{00000000-0005-0000-0000-00006D430000}"/>
    <cellStyle name="Millares 13 4 2 5 3" xfId="32998" xr:uid="{00000000-0005-0000-0000-00006E430000}"/>
    <cellStyle name="Millares 13 4 2 5 4" xfId="34758" xr:uid="{00000000-0005-0000-0000-00006F430000}"/>
    <cellStyle name="Millares 13 4 2 5 5" xfId="39808" xr:uid="{00000000-0005-0000-0000-000070430000}"/>
    <cellStyle name="Millares 13 4 2 6" xfId="5217" xr:uid="{00000000-0005-0000-0000-000071430000}"/>
    <cellStyle name="Millares 13 4 2 6 2" xfId="19012" xr:uid="{00000000-0005-0000-0000-000072430000}"/>
    <cellStyle name="Millares 13 4 2 6 3" xfId="32999" xr:uid="{00000000-0005-0000-0000-000073430000}"/>
    <cellStyle name="Millares 13 4 2 6 4" xfId="34759" xr:uid="{00000000-0005-0000-0000-000074430000}"/>
    <cellStyle name="Millares 13 4 2 6 5" xfId="39809" xr:uid="{00000000-0005-0000-0000-000075430000}"/>
    <cellStyle name="Millares 13 4 2 7" xfId="10503" xr:uid="{00000000-0005-0000-0000-000076430000}"/>
    <cellStyle name="Millares 13 4 2 7 2" xfId="23878" xr:uid="{00000000-0005-0000-0000-000077430000}"/>
    <cellStyle name="Millares 13 4 2 7 3" xfId="12674" xr:uid="{00000000-0005-0000-0000-000078430000}"/>
    <cellStyle name="Millares 13 4 2 8" xfId="12675" xr:uid="{00000000-0005-0000-0000-000079430000}"/>
    <cellStyle name="Millares 13 4 3" xfId="5218" xr:uid="{00000000-0005-0000-0000-00007A430000}"/>
    <cellStyle name="Millares 13 4 3 2" xfId="12676" xr:uid="{00000000-0005-0000-0000-00007B430000}"/>
    <cellStyle name="Millares 13 4 3 3" xfId="33000" xr:uid="{00000000-0005-0000-0000-00007C430000}"/>
    <cellStyle name="Millares 13 4 3 4" xfId="34760" xr:uid="{00000000-0005-0000-0000-00007D430000}"/>
    <cellStyle name="Millares 13 4 3 5" xfId="39810" xr:uid="{00000000-0005-0000-0000-00007E430000}"/>
    <cellStyle name="Millares 13 5" xfId="270" xr:uid="{00000000-0005-0000-0000-00007F430000}"/>
    <cellStyle name="Millares 13 5 2" xfId="5219" xr:uid="{00000000-0005-0000-0000-000080430000}"/>
    <cellStyle name="Millares 13 5 2 2" xfId="19014" xr:uid="{00000000-0005-0000-0000-000081430000}"/>
    <cellStyle name="Millares 13 5 2 3" xfId="33001" xr:uid="{00000000-0005-0000-0000-000082430000}"/>
    <cellStyle name="Millares 13 5 2 4" xfId="34761" xr:uid="{00000000-0005-0000-0000-000083430000}"/>
    <cellStyle name="Millares 13 5 2 5" xfId="39811" xr:uid="{00000000-0005-0000-0000-000084430000}"/>
    <cellStyle name="Millares 13 5 3" xfId="5220" xr:uid="{00000000-0005-0000-0000-000085430000}"/>
    <cellStyle name="Millares 13 5 3 2" xfId="19015" xr:uid="{00000000-0005-0000-0000-000086430000}"/>
    <cellStyle name="Millares 13 5 3 3" xfId="33002" xr:uid="{00000000-0005-0000-0000-000087430000}"/>
    <cellStyle name="Millares 13 5 3 4" xfId="34762" xr:uid="{00000000-0005-0000-0000-000088430000}"/>
    <cellStyle name="Millares 13 5 3 5" xfId="39812" xr:uid="{00000000-0005-0000-0000-000089430000}"/>
    <cellStyle name="Millares 13 5 4" xfId="5221" xr:uid="{00000000-0005-0000-0000-00008A430000}"/>
    <cellStyle name="Millares 13 5 4 2" xfId="19016" xr:uid="{00000000-0005-0000-0000-00008B430000}"/>
    <cellStyle name="Millares 13 5 4 3" xfId="33003" xr:uid="{00000000-0005-0000-0000-00008C430000}"/>
    <cellStyle name="Millares 13 5 4 4" xfId="34763" xr:uid="{00000000-0005-0000-0000-00008D430000}"/>
    <cellStyle name="Millares 13 5 4 5" xfId="39813" xr:uid="{00000000-0005-0000-0000-00008E430000}"/>
    <cellStyle name="Millares 13 5 5" xfId="5222" xr:uid="{00000000-0005-0000-0000-00008F430000}"/>
    <cellStyle name="Millares 13 5 5 2" xfId="19017" xr:uid="{00000000-0005-0000-0000-000090430000}"/>
    <cellStyle name="Millares 13 5 5 3" xfId="33004" xr:uid="{00000000-0005-0000-0000-000091430000}"/>
    <cellStyle name="Millares 13 5 5 4" xfId="34764" xr:uid="{00000000-0005-0000-0000-000092430000}"/>
    <cellStyle name="Millares 13 5 5 5" xfId="39814" xr:uid="{00000000-0005-0000-0000-000093430000}"/>
    <cellStyle name="Millares 13 5 6" xfId="5223" xr:uid="{00000000-0005-0000-0000-000094430000}"/>
    <cellStyle name="Millares 13 5 6 2" xfId="19018" xr:uid="{00000000-0005-0000-0000-000095430000}"/>
    <cellStyle name="Millares 13 5 6 3" xfId="33005" xr:uid="{00000000-0005-0000-0000-000096430000}"/>
    <cellStyle name="Millares 13 5 6 4" xfId="34765" xr:uid="{00000000-0005-0000-0000-000097430000}"/>
    <cellStyle name="Millares 13 5 6 5" xfId="39815" xr:uid="{00000000-0005-0000-0000-000098430000}"/>
    <cellStyle name="Millares 13 5 7" xfId="10504" xr:uid="{00000000-0005-0000-0000-000099430000}"/>
    <cellStyle name="Millares 13 5 7 2" xfId="23879" xr:uid="{00000000-0005-0000-0000-00009A430000}"/>
    <cellStyle name="Millares 13 5 7 3" xfId="12677" xr:uid="{00000000-0005-0000-0000-00009B430000}"/>
    <cellStyle name="Millares 13 5 8" xfId="12678" xr:uid="{00000000-0005-0000-0000-00009C430000}"/>
    <cellStyle name="Millares 13 6" xfId="271" xr:uid="{00000000-0005-0000-0000-00009D430000}"/>
    <cellStyle name="Millares 13 6 2" xfId="5224" xr:uid="{00000000-0005-0000-0000-00009E430000}"/>
    <cellStyle name="Millares 13 6 2 2" xfId="19019" xr:uid="{00000000-0005-0000-0000-00009F430000}"/>
    <cellStyle name="Millares 13 6 2 3" xfId="33006" xr:uid="{00000000-0005-0000-0000-0000A0430000}"/>
    <cellStyle name="Millares 13 6 2 4" xfId="34766" xr:uid="{00000000-0005-0000-0000-0000A1430000}"/>
    <cellStyle name="Millares 13 6 2 5" xfId="39816" xr:uid="{00000000-0005-0000-0000-0000A2430000}"/>
    <cellStyle name="Millares 13 6 3" xfId="5225" xr:uid="{00000000-0005-0000-0000-0000A3430000}"/>
    <cellStyle name="Millares 13 6 3 2" xfId="19020" xr:uid="{00000000-0005-0000-0000-0000A4430000}"/>
    <cellStyle name="Millares 13 6 3 3" xfId="33007" xr:uid="{00000000-0005-0000-0000-0000A5430000}"/>
    <cellStyle name="Millares 13 6 3 4" xfId="34767" xr:uid="{00000000-0005-0000-0000-0000A6430000}"/>
    <cellStyle name="Millares 13 6 3 5" xfId="39817" xr:uid="{00000000-0005-0000-0000-0000A7430000}"/>
    <cellStyle name="Millares 13 6 4" xfId="5226" xr:uid="{00000000-0005-0000-0000-0000A8430000}"/>
    <cellStyle name="Millares 13 6 4 2" xfId="19021" xr:uid="{00000000-0005-0000-0000-0000A9430000}"/>
    <cellStyle name="Millares 13 6 4 3" xfId="33008" xr:uid="{00000000-0005-0000-0000-0000AA430000}"/>
    <cellStyle name="Millares 13 6 4 4" xfId="34768" xr:uid="{00000000-0005-0000-0000-0000AB430000}"/>
    <cellStyle name="Millares 13 6 4 5" xfId="39818" xr:uid="{00000000-0005-0000-0000-0000AC430000}"/>
    <cellStyle name="Millares 13 6 5" xfId="5227" xr:uid="{00000000-0005-0000-0000-0000AD430000}"/>
    <cellStyle name="Millares 13 6 5 2" xfId="19022" xr:uid="{00000000-0005-0000-0000-0000AE430000}"/>
    <cellStyle name="Millares 13 6 5 3" xfId="33009" xr:uid="{00000000-0005-0000-0000-0000AF430000}"/>
    <cellStyle name="Millares 13 6 5 4" xfId="34769" xr:uid="{00000000-0005-0000-0000-0000B0430000}"/>
    <cellStyle name="Millares 13 6 5 5" xfId="39819" xr:uid="{00000000-0005-0000-0000-0000B1430000}"/>
    <cellStyle name="Millares 13 6 6" xfId="5228" xr:uid="{00000000-0005-0000-0000-0000B2430000}"/>
    <cellStyle name="Millares 13 6 6 2" xfId="19023" xr:uid="{00000000-0005-0000-0000-0000B3430000}"/>
    <cellStyle name="Millares 13 6 6 3" xfId="33010" xr:uid="{00000000-0005-0000-0000-0000B4430000}"/>
    <cellStyle name="Millares 13 6 6 4" xfId="34770" xr:uid="{00000000-0005-0000-0000-0000B5430000}"/>
    <cellStyle name="Millares 13 6 6 5" xfId="39820" xr:uid="{00000000-0005-0000-0000-0000B6430000}"/>
    <cellStyle name="Millares 13 6 7" xfId="10505" xr:uid="{00000000-0005-0000-0000-0000B7430000}"/>
    <cellStyle name="Millares 13 6 7 2" xfId="23880" xr:uid="{00000000-0005-0000-0000-0000B8430000}"/>
    <cellStyle name="Millares 13 6 7 3" xfId="12679" xr:uid="{00000000-0005-0000-0000-0000B9430000}"/>
    <cellStyle name="Millares 13 6 8" xfId="12680" xr:uid="{00000000-0005-0000-0000-0000BA430000}"/>
    <cellStyle name="Millares 13 7" xfId="272" xr:uid="{00000000-0005-0000-0000-0000BB430000}"/>
    <cellStyle name="Millares 13 7 10" xfId="11078" xr:uid="{00000000-0005-0000-0000-0000BC430000}"/>
    <cellStyle name="Millares 13 7 11" xfId="31903" xr:uid="{00000000-0005-0000-0000-0000BD430000}"/>
    <cellStyle name="Millares 13 7 12" xfId="33604" xr:uid="{00000000-0005-0000-0000-0000BE430000}"/>
    <cellStyle name="Millares 13 7 13" xfId="35389" xr:uid="{00000000-0005-0000-0000-0000BF430000}"/>
    <cellStyle name="Millares 13 7 14" xfId="35773" xr:uid="{00000000-0005-0000-0000-0000C0430000}"/>
    <cellStyle name="Millares 13 7 15" xfId="46547" xr:uid="{00000000-0005-0000-0000-0000C1430000}"/>
    <cellStyle name="Millares 13 7 2" xfId="5229" xr:uid="{00000000-0005-0000-0000-0000C2430000}"/>
    <cellStyle name="Millares 13 7 2 2" xfId="12681" xr:uid="{00000000-0005-0000-0000-0000C3430000}"/>
    <cellStyle name="Millares 13 7 2 2 2" xfId="33539" xr:uid="{00000000-0005-0000-0000-0000C4430000}"/>
    <cellStyle name="Millares 13 7 2 3" xfId="33011" xr:uid="{00000000-0005-0000-0000-0000C5430000}"/>
    <cellStyle name="Millares 13 7 2 4" xfId="34771" xr:uid="{00000000-0005-0000-0000-0000C6430000}"/>
    <cellStyle name="Millares 13 7 2 5" xfId="39821" xr:uid="{00000000-0005-0000-0000-0000C7430000}"/>
    <cellStyle name="Millares 13 7 2 6" xfId="46548" xr:uid="{00000000-0005-0000-0000-0000C8430000}"/>
    <cellStyle name="Millares 13 7 3" xfId="5230" xr:uid="{00000000-0005-0000-0000-0000C9430000}"/>
    <cellStyle name="Millares 13 7 3 2" xfId="12682" xr:uid="{00000000-0005-0000-0000-0000CA430000}"/>
    <cellStyle name="Millares 13 7 3 2 2" xfId="33540" xr:uid="{00000000-0005-0000-0000-0000CB430000}"/>
    <cellStyle name="Millares 13 7 3 3" xfId="33012" xr:uid="{00000000-0005-0000-0000-0000CC430000}"/>
    <cellStyle name="Millares 13 7 3 4" xfId="34772" xr:uid="{00000000-0005-0000-0000-0000CD430000}"/>
    <cellStyle name="Millares 13 7 3 5" xfId="39822" xr:uid="{00000000-0005-0000-0000-0000CE430000}"/>
    <cellStyle name="Millares 13 7 3 6" xfId="46549" xr:uid="{00000000-0005-0000-0000-0000CF430000}"/>
    <cellStyle name="Millares 13 7 4" xfId="10506" xr:uid="{00000000-0005-0000-0000-0000D0430000}"/>
    <cellStyle name="Millares 13 7 4 2" xfId="23881" xr:uid="{00000000-0005-0000-0000-0000D1430000}"/>
    <cellStyle name="Millares 13 7 4 3" xfId="12683" xr:uid="{00000000-0005-0000-0000-0000D2430000}"/>
    <cellStyle name="Millares 13 7 4 4" xfId="33132" xr:uid="{00000000-0005-0000-0000-0000D3430000}"/>
    <cellStyle name="Millares 13 7 4 5" xfId="34892" xr:uid="{00000000-0005-0000-0000-0000D4430000}"/>
    <cellStyle name="Millares 13 7 4 6" xfId="44855" xr:uid="{00000000-0005-0000-0000-0000D5430000}"/>
    <cellStyle name="Millares 13 7 5" xfId="12684" xr:uid="{00000000-0005-0000-0000-0000D6430000}"/>
    <cellStyle name="Millares 13 7 5 2" xfId="33538" xr:uid="{00000000-0005-0000-0000-0000D7430000}"/>
    <cellStyle name="Millares 13 7 6" xfId="12685" xr:uid="{00000000-0005-0000-0000-0000D8430000}"/>
    <cellStyle name="Millares 13 7 7" xfId="12686" xr:uid="{00000000-0005-0000-0000-0000D9430000}"/>
    <cellStyle name="Millares 13 7 8" xfId="12687" xr:uid="{00000000-0005-0000-0000-0000DA430000}"/>
    <cellStyle name="Millares 13 7 9" xfId="14847" xr:uid="{00000000-0005-0000-0000-0000DB430000}"/>
    <cellStyle name="Millares 13 8" xfId="1545" xr:uid="{00000000-0005-0000-0000-0000DC430000}"/>
    <cellStyle name="Millares 13 8 2" xfId="10874" xr:uid="{00000000-0005-0000-0000-0000DD430000}"/>
    <cellStyle name="Millares 13 8 2 2" xfId="24213" xr:uid="{00000000-0005-0000-0000-0000DE430000}"/>
    <cellStyle name="Millares 13 8 2 3" xfId="12688" xr:uid="{00000000-0005-0000-0000-0000DF430000}"/>
    <cellStyle name="Millares 13 8 2 4" xfId="33396" xr:uid="{00000000-0005-0000-0000-0000E0430000}"/>
    <cellStyle name="Millares 13 8 2 5" xfId="35156" xr:uid="{00000000-0005-0000-0000-0000E1430000}"/>
    <cellStyle name="Millares 13 8 2 6" xfId="45119" xr:uid="{00000000-0005-0000-0000-0000E2430000}"/>
    <cellStyle name="Millares 13 8 3" xfId="15667" xr:uid="{00000000-0005-0000-0000-0000E3430000}"/>
    <cellStyle name="Millares 13 8 3 2" xfId="33541" xr:uid="{00000000-0005-0000-0000-0000E4430000}"/>
    <cellStyle name="Millares 13 8 4" xfId="11808" xr:uid="{00000000-0005-0000-0000-0000E5430000}"/>
    <cellStyle name="Millares 13 8 5" xfId="32157" xr:uid="{00000000-0005-0000-0000-0000E6430000}"/>
    <cellStyle name="Millares 13 8 6" xfId="33917" xr:uid="{00000000-0005-0000-0000-0000E7430000}"/>
    <cellStyle name="Millares 13 8 7" xfId="36348" xr:uid="{00000000-0005-0000-0000-0000E8430000}"/>
    <cellStyle name="Millares 13 9" xfId="1987" xr:uid="{00000000-0005-0000-0000-0000E9430000}"/>
    <cellStyle name="Millares 13 9 2" xfId="16059" xr:uid="{00000000-0005-0000-0000-0000EA430000}"/>
    <cellStyle name="Millares 13 9 2 2" xfId="33542" xr:uid="{00000000-0005-0000-0000-0000EB430000}"/>
    <cellStyle name="Millares 13 9 3" xfId="12689" xr:uid="{00000000-0005-0000-0000-0000EC430000}"/>
    <cellStyle name="Millares 13 9 4" xfId="32512" xr:uid="{00000000-0005-0000-0000-0000ED430000}"/>
    <cellStyle name="Millares 13 9 5" xfId="34272" xr:uid="{00000000-0005-0000-0000-0000EE430000}"/>
    <cellStyle name="Millares 13 9 6" xfId="36704" xr:uid="{00000000-0005-0000-0000-0000EF430000}"/>
    <cellStyle name="Millares 14" xfId="273" xr:uid="{00000000-0005-0000-0000-0000F0430000}"/>
    <cellStyle name="Millares 14 2" xfId="274" xr:uid="{00000000-0005-0000-0000-0000F1430000}"/>
    <cellStyle name="Millares 14 3" xfId="1712" xr:uid="{00000000-0005-0000-0000-0000F2430000}"/>
    <cellStyle name="Millares 14 3 2" xfId="11012" xr:uid="{00000000-0005-0000-0000-0000F3430000}"/>
    <cellStyle name="Millares 14 3 2 2" xfId="24351" xr:uid="{00000000-0005-0000-0000-0000F4430000}"/>
    <cellStyle name="Millares 14 3 2 3" xfId="33532" xr:uid="{00000000-0005-0000-0000-0000F5430000}"/>
    <cellStyle name="Millares 14 3 2 4" xfId="35292" xr:uid="{00000000-0005-0000-0000-0000F6430000}"/>
    <cellStyle name="Millares 14 3 2 5" xfId="45255" xr:uid="{00000000-0005-0000-0000-0000F7430000}"/>
    <cellStyle name="Millares 14 3 3" xfId="11920" xr:uid="{00000000-0005-0000-0000-0000F8430000}"/>
    <cellStyle name="Millares 14 3 4" xfId="32269" xr:uid="{00000000-0005-0000-0000-0000F9430000}"/>
    <cellStyle name="Millares 14 3 5" xfId="34029" xr:uid="{00000000-0005-0000-0000-0000FA430000}"/>
    <cellStyle name="Millares 14 3 6" xfId="36460" xr:uid="{00000000-0005-0000-0000-0000FB430000}"/>
    <cellStyle name="Millares 14 4" xfId="2104" xr:uid="{00000000-0005-0000-0000-0000FC430000}"/>
    <cellStyle name="Millares 14 4 2" xfId="16176" xr:uid="{00000000-0005-0000-0000-0000FD430000}"/>
    <cellStyle name="Millares 14 4 3" xfId="12690" xr:uid="{00000000-0005-0000-0000-0000FE430000}"/>
    <cellStyle name="Millares 14 4 4" xfId="32627" xr:uid="{00000000-0005-0000-0000-0000FF430000}"/>
    <cellStyle name="Millares 14 4 5" xfId="34387" xr:uid="{00000000-0005-0000-0000-000000440000}"/>
    <cellStyle name="Millares 14 4 6" xfId="36819" xr:uid="{00000000-0005-0000-0000-000001440000}"/>
    <cellStyle name="Millares 14 5" xfId="10507" xr:uid="{00000000-0005-0000-0000-000002440000}"/>
    <cellStyle name="Millares 14 6" xfId="12691" xr:uid="{00000000-0005-0000-0000-000003440000}"/>
    <cellStyle name="Millares 15" xfId="275" xr:uid="{00000000-0005-0000-0000-000004440000}"/>
    <cellStyle name="Millares 15 2" xfId="276" xr:uid="{00000000-0005-0000-0000-000005440000}"/>
    <cellStyle name="Millares 15 2 2" xfId="5231" xr:uid="{00000000-0005-0000-0000-000006440000}"/>
    <cellStyle name="Millares 15 2 2 2" xfId="12692" xr:uid="{00000000-0005-0000-0000-000007440000}"/>
    <cellStyle name="Millares 15 2 2 3" xfId="33013" xr:uid="{00000000-0005-0000-0000-000008440000}"/>
    <cellStyle name="Millares 15 2 2 4" xfId="34773" xr:uid="{00000000-0005-0000-0000-000009440000}"/>
    <cellStyle name="Millares 15 2 2 5" xfId="39823" xr:uid="{00000000-0005-0000-0000-00000A440000}"/>
    <cellStyle name="Millares 15 3" xfId="5232" xr:uid="{00000000-0005-0000-0000-00000B440000}"/>
    <cellStyle name="Millares 15 3 2" xfId="12694" xr:uid="{00000000-0005-0000-0000-00000C440000}"/>
    <cellStyle name="Millares 15 3 2 2" xfId="46037" xr:uid="{00000000-0005-0000-0000-00000D440000}"/>
    <cellStyle name="Millares 15 3 3" xfId="12695" xr:uid="{00000000-0005-0000-0000-00000E440000}"/>
    <cellStyle name="Millares 15 3 4" xfId="19027" xr:uid="{00000000-0005-0000-0000-00000F440000}"/>
    <cellStyle name="Millares 15 3 5" xfId="12693" xr:uid="{00000000-0005-0000-0000-000010440000}"/>
    <cellStyle name="Millares 15 4" xfId="5233" xr:uid="{00000000-0005-0000-0000-000011440000}"/>
    <cellStyle name="Millares 15 4 2" xfId="19028" xr:uid="{00000000-0005-0000-0000-000012440000}"/>
    <cellStyle name="Millares 15 4 3" xfId="12696" xr:uid="{00000000-0005-0000-0000-000013440000}"/>
    <cellStyle name="Millares 15 4 4" xfId="33014" xr:uid="{00000000-0005-0000-0000-000014440000}"/>
    <cellStyle name="Millares 15 4 5" xfId="34774" xr:uid="{00000000-0005-0000-0000-000015440000}"/>
    <cellStyle name="Millares 15 4 6" xfId="39824" xr:uid="{00000000-0005-0000-0000-000016440000}"/>
    <cellStyle name="Millares 15 5" xfId="12697" xr:uid="{00000000-0005-0000-0000-000017440000}"/>
    <cellStyle name="Millares 15 6" xfId="12698" xr:uid="{00000000-0005-0000-0000-000018440000}"/>
    <cellStyle name="Millares 15 7" xfId="12699" xr:uid="{00000000-0005-0000-0000-000019440000}"/>
    <cellStyle name="Millares 16" xfId="277" xr:uid="{00000000-0005-0000-0000-00001A440000}"/>
    <cellStyle name="Millares 16 2" xfId="278" xr:uid="{00000000-0005-0000-0000-00001B440000}"/>
    <cellStyle name="Millares 16 2 2" xfId="10508" xr:uid="{00000000-0005-0000-0000-00001C440000}"/>
    <cellStyle name="Millares 16 2 3" xfId="12700" xr:uid="{00000000-0005-0000-0000-00001D440000}"/>
    <cellStyle name="Millares 16 2 4" xfId="12701" xr:uid="{00000000-0005-0000-0000-00001E440000}"/>
    <cellStyle name="Millares 16 2 5" xfId="12702" xr:uid="{00000000-0005-0000-0000-00001F440000}"/>
    <cellStyle name="Millares 16 3" xfId="279" xr:uid="{00000000-0005-0000-0000-000020440000}"/>
    <cellStyle name="Millares 16 4" xfId="642" xr:uid="{00000000-0005-0000-0000-000021440000}"/>
    <cellStyle name="Millares 16 5" xfId="12703" xr:uid="{00000000-0005-0000-0000-000022440000}"/>
    <cellStyle name="Millares 16 6" xfId="12704" xr:uid="{00000000-0005-0000-0000-000023440000}"/>
    <cellStyle name="Millares 17" xfId="280" xr:uid="{00000000-0005-0000-0000-000024440000}"/>
    <cellStyle name="Millares 17 2" xfId="12705" xr:uid="{00000000-0005-0000-0000-000025440000}"/>
    <cellStyle name="Millares 17 2 2" xfId="12706" xr:uid="{00000000-0005-0000-0000-000026440000}"/>
    <cellStyle name="Millares 17 2 3" xfId="12707" xr:uid="{00000000-0005-0000-0000-000027440000}"/>
    <cellStyle name="Millares 17 2 4" xfId="46038" xr:uid="{00000000-0005-0000-0000-000028440000}"/>
    <cellStyle name="Millares 18" xfId="281" xr:uid="{00000000-0005-0000-0000-000029440000}"/>
    <cellStyle name="Millares 18 2" xfId="12708" xr:uid="{00000000-0005-0000-0000-00002A440000}"/>
    <cellStyle name="Millares 18 2 2" xfId="12709" xr:uid="{00000000-0005-0000-0000-00002B440000}"/>
    <cellStyle name="Millares 18 2 3" xfId="12710" xr:uid="{00000000-0005-0000-0000-00002C440000}"/>
    <cellStyle name="Millares 18 2 4" xfId="46039" xr:uid="{00000000-0005-0000-0000-00002D440000}"/>
    <cellStyle name="Millares 19" xfId="282" xr:uid="{00000000-0005-0000-0000-00002E440000}"/>
    <cellStyle name="Millares 19 2" xfId="12711" xr:uid="{00000000-0005-0000-0000-00002F440000}"/>
    <cellStyle name="Millares 19 2 2" xfId="12712" xr:uid="{00000000-0005-0000-0000-000030440000}"/>
    <cellStyle name="Millares 19 2 3" xfId="12713" xr:uid="{00000000-0005-0000-0000-000031440000}"/>
    <cellStyle name="Millares 19 2 4" xfId="46040" xr:uid="{00000000-0005-0000-0000-000032440000}"/>
    <cellStyle name="Millares 2" xfId="283" xr:uid="{00000000-0005-0000-0000-000033440000}"/>
    <cellStyle name="Millares 2 10" xfId="11024" xr:uid="{00000000-0005-0000-0000-000034440000}"/>
    <cellStyle name="Millares 2 10 2" xfId="12714" xr:uid="{00000000-0005-0000-0000-000035440000}"/>
    <cellStyle name="Millares 2 10 3" xfId="45512" xr:uid="{00000000-0005-0000-0000-000036440000}"/>
    <cellStyle name="Millares 2 11" xfId="12715" xr:uid="{00000000-0005-0000-0000-000037440000}"/>
    <cellStyle name="Millares 2 12" xfId="12716" xr:uid="{00000000-0005-0000-0000-000038440000}"/>
    <cellStyle name="Millares 2 13" xfId="12717" xr:uid="{00000000-0005-0000-0000-000039440000}"/>
    <cellStyle name="Millares 2 14" xfId="35309" xr:uid="{00000000-0005-0000-0000-00003A440000}"/>
    <cellStyle name="Millares 2 15" xfId="35753" xr:uid="{00000000-0005-0000-0000-00003B440000}"/>
    <cellStyle name="Millares 2 2" xfId="284" xr:uid="{00000000-0005-0000-0000-00003C440000}"/>
    <cellStyle name="Millares 2 2 10" xfId="5234" xr:uid="{00000000-0005-0000-0000-00003D440000}"/>
    <cellStyle name="Millares 2 2 10 2" xfId="19029" xr:uid="{00000000-0005-0000-0000-00003E440000}"/>
    <cellStyle name="Millares 2 2 10 3" xfId="33015" xr:uid="{00000000-0005-0000-0000-00003F440000}"/>
    <cellStyle name="Millares 2 2 10 4" xfId="34775" xr:uid="{00000000-0005-0000-0000-000040440000}"/>
    <cellStyle name="Millares 2 2 10 5" xfId="39825" xr:uid="{00000000-0005-0000-0000-000041440000}"/>
    <cellStyle name="Millares 2 2 11" xfId="5235" xr:uid="{00000000-0005-0000-0000-000042440000}"/>
    <cellStyle name="Millares 2 2 12" xfId="10510" xr:uid="{00000000-0005-0000-0000-000043440000}"/>
    <cellStyle name="Millares 2 2 12 2" xfId="23885" xr:uid="{00000000-0005-0000-0000-000044440000}"/>
    <cellStyle name="Millares 2 2 2" xfId="285" xr:uid="{00000000-0005-0000-0000-000045440000}"/>
    <cellStyle name="Millares 2 2 2 10" xfId="12718" xr:uid="{00000000-0005-0000-0000-000046440000}"/>
    <cellStyle name="Millares 2 2 2 11" xfId="12719" xr:uid="{00000000-0005-0000-0000-000047440000}"/>
    <cellStyle name="Millares 2 2 2 12" xfId="12720" xr:uid="{00000000-0005-0000-0000-000048440000}"/>
    <cellStyle name="Millares 2 2 2 13" xfId="12721" xr:uid="{00000000-0005-0000-0000-000049440000}"/>
    <cellStyle name="Millares 2 2 2 2" xfId="286" xr:uid="{00000000-0005-0000-0000-00004A440000}"/>
    <cellStyle name="Millares 2 2 2 2 2" xfId="10512" xr:uid="{00000000-0005-0000-0000-00004B440000}"/>
    <cellStyle name="Millares 2 2 2 2 3" xfId="12722" xr:uid="{00000000-0005-0000-0000-00004C440000}"/>
    <cellStyle name="Millares 2 2 2 2 4" xfId="12723" xr:uid="{00000000-0005-0000-0000-00004D440000}"/>
    <cellStyle name="Millares 2 2 2 2 5" xfId="12724" xr:uid="{00000000-0005-0000-0000-00004E440000}"/>
    <cellStyle name="Millares 2 2 2 3" xfId="287" xr:uid="{00000000-0005-0000-0000-00004F440000}"/>
    <cellStyle name="Millares 2 2 2 3 10" xfId="46041" xr:uid="{00000000-0005-0000-0000-000050440000}"/>
    <cellStyle name="Millares 2 2 2 3 2" xfId="5236" xr:uid="{00000000-0005-0000-0000-000051440000}"/>
    <cellStyle name="Millares 2 2 2 3 2 2" xfId="12725" xr:uid="{00000000-0005-0000-0000-000052440000}"/>
    <cellStyle name="Millares 2 2 2 3 2 3" xfId="33016" xr:uid="{00000000-0005-0000-0000-000053440000}"/>
    <cellStyle name="Millares 2 2 2 3 2 4" xfId="34776" xr:uid="{00000000-0005-0000-0000-000054440000}"/>
    <cellStyle name="Millares 2 2 2 3 2 5" xfId="39826" xr:uid="{00000000-0005-0000-0000-000055440000}"/>
    <cellStyle name="Millares 2 2 2 3 3" xfId="5237" xr:uid="{00000000-0005-0000-0000-000056440000}"/>
    <cellStyle name="Millares 2 2 2 3 3 2" xfId="12726" xr:uid="{00000000-0005-0000-0000-000057440000}"/>
    <cellStyle name="Millares 2 2 2 3 3 3" xfId="19031" xr:uid="{00000000-0005-0000-0000-000058440000}"/>
    <cellStyle name="Millares 2 2 2 3 3 4" xfId="33017" xr:uid="{00000000-0005-0000-0000-000059440000}"/>
    <cellStyle name="Millares 2 2 2 3 3 5" xfId="34777" xr:uid="{00000000-0005-0000-0000-00005A440000}"/>
    <cellStyle name="Millares 2 2 2 3 3 6" xfId="39827" xr:uid="{00000000-0005-0000-0000-00005B440000}"/>
    <cellStyle name="Millares 2 2 2 3 4" xfId="5238" xr:uid="{00000000-0005-0000-0000-00005C440000}"/>
    <cellStyle name="Millares 2 2 2 3 4 2" xfId="12727" xr:uid="{00000000-0005-0000-0000-00005D440000}"/>
    <cellStyle name="Millares 2 2 2 3 4 3" xfId="19032" xr:uid="{00000000-0005-0000-0000-00005E440000}"/>
    <cellStyle name="Millares 2 2 2 3 4 4" xfId="33018" xr:uid="{00000000-0005-0000-0000-00005F440000}"/>
    <cellStyle name="Millares 2 2 2 3 4 5" xfId="34778" xr:uid="{00000000-0005-0000-0000-000060440000}"/>
    <cellStyle name="Millares 2 2 2 3 4 6" xfId="39828" xr:uid="{00000000-0005-0000-0000-000061440000}"/>
    <cellStyle name="Millares 2 2 2 3 5" xfId="5239" xr:uid="{00000000-0005-0000-0000-000062440000}"/>
    <cellStyle name="Millares 2 2 2 3 5 2" xfId="19033" xr:uid="{00000000-0005-0000-0000-000063440000}"/>
    <cellStyle name="Millares 2 2 2 3 5 3" xfId="33019" xr:uid="{00000000-0005-0000-0000-000064440000}"/>
    <cellStyle name="Millares 2 2 2 3 5 4" xfId="34779" xr:uid="{00000000-0005-0000-0000-000065440000}"/>
    <cellStyle name="Millares 2 2 2 3 5 5" xfId="39829" xr:uid="{00000000-0005-0000-0000-000066440000}"/>
    <cellStyle name="Millares 2 2 2 3 6" xfId="5240" xr:uid="{00000000-0005-0000-0000-000067440000}"/>
    <cellStyle name="Millares 2 2 2 3 6 2" xfId="19034" xr:uid="{00000000-0005-0000-0000-000068440000}"/>
    <cellStyle name="Millares 2 2 2 3 6 3" xfId="33020" xr:uid="{00000000-0005-0000-0000-000069440000}"/>
    <cellStyle name="Millares 2 2 2 3 6 4" xfId="34780" xr:uid="{00000000-0005-0000-0000-00006A440000}"/>
    <cellStyle name="Millares 2 2 2 3 6 5" xfId="39830" xr:uid="{00000000-0005-0000-0000-00006B440000}"/>
    <cellStyle name="Millares 2 2 2 3 7" xfId="5241" xr:uid="{00000000-0005-0000-0000-00006C440000}"/>
    <cellStyle name="Millares 2 2 2 3 7 2" xfId="19035" xr:uid="{00000000-0005-0000-0000-00006D440000}"/>
    <cellStyle name="Millares 2 2 2 3 7 3" xfId="12728" xr:uid="{00000000-0005-0000-0000-00006E440000}"/>
    <cellStyle name="Millares 2 2 2 3 7 4" xfId="33021" xr:uid="{00000000-0005-0000-0000-00006F440000}"/>
    <cellStyle name="Millares 2 2 2 3 7 5" xfId="34781" xr:uid="{00000000-0005-0000-0000-000070440000}"/>
    <cellStyle name="Millares 2 2 2 3 7 6" xfId="39831" xr:uid="{00000000-0005-0000-0000-000071440000}"/>
    <cellStyle name="Millares 2 2 2 3 8" xfId="5242" xr:uid="{00000000-0005-0000-0000-000072440000}"/>
    <cellStyle name="Millares 2 2 2 3 8 2" xfId="19036" xr:uid="{00000000-0005-0000-0000-000073440000}"/>
    <cellStyle name="Millares 2 2 2 3 8 3" xfId="12729" xr:uid="{00000000-0005-0000-0000-000074440000}"/>
    <cellStyle name="Millares 2 2 2 3 8 4" xfId="33022" xr:uid="{00000000-0005-0000-0000-000075440000}"/>
    <cellStyle name="Millares 2 2 2 3 8 5" xfId="34782" xr:uid="{00000000-0005-0000-0000-000076440000}"/>
    <cellStyle name="Millares 2 2 2 3 8 6" xfId="39832" xr:uid="{00000000-0005-0000-0000-000077440000}"/>
    <cellStyle name="Millares 2 2 2 3 9" xfId="10513" xr:uid="{00000000-0005-0000-0000-000078440000}"/>
    <cellStyle name="Millares 2 2 2 3 9 2" xfId="23887" xr:uid="{00000000-0005-0000-0000-000079440000}"/>
    <cellStyle name="Millares 2 2 2 3_Hoja1" xfId="12730" xr:uid="{00000000-0005-0000-0000-00007A440000}"/>
    <cellStyle name="Millares 2 2 2 4" xfId="1276" xr:uid="{00000000-0005-0000-0000-00007B440000}"/>
    <cellStyle name="Millares 2 2 2 4 2" xfId="11661" xr:uid="{00000000-0005-0000-0000-00007C440000}"/>
    <cellStyle name="Millares 2 2 2 4 3" xfId="35391" xr:uid="{00000000-0005-0000-0000-00007D440000}"/>
    <cellStyle name="Millares 2 2 2 5" xfId="1844" xr:uid="{00000000-0005-0000-0000-00007E440000}"/>
    <cellStyle name="Millares 2 2 2 5 2" xfId="15916" xr:uid="{00000000-0005-0000-0000-00007F440000}"/>
    <cellStyle name="Millares 2 2 2 5 3" xfId="12731" xr:uid="{00000000-0005-0000-0000-000080440000}"/>
    <cellStyle name="Millares 2 2 2 5 4" xfId="32369" xr:uid="{00000000-0005-0000-0000-000081440000}"/>
    <cellStyle name="Millares 2 2 2 5 5" xfId="34129" xr:uid="{00000000-0005-0000-0000-000082440000}"/>
    <cellStyle name="Millares 2 2 2 5 6" xfId="36561" xr:uid="{00000000-0005-0000-0000-000083440000}"/>
    <cellStyle name="Millares 2 2 2 6" xfId="5243" xr:uid="{00000000-0005-0000-0000-000084440000}"/>
    <cellStyle name="Millares 2 2 2 6 2" xfId="19037" xr:uid="{00000000-0005-0000-0000-000085440000}"/>
    <cellStyle name="Millares 2 2 2 6 3" xfId="12732" xr:uid="{00000000-0005-0000-0000-000086440000}"/>
    <cellStyle name="Millares 2 2 2 7" xfId="10511" xr:uid="{00000000-0005-0000-0000-000087440000}"/>
    <cellStyle name="Millares 2 2 2 8" xfId="12733" xr:uid="{00000000-0005-0000-0000-000088440000}"/>
    <cellStyle name="Millares 2 2 2 9" xfId="12734" xr:uid="{00000000-0005-0000-0000-000089440000}"/>
    <cellStyle name="Millares 2 2 3" xfId="288" xr:uid="{00000000-0005-0000-0000-00008A440000}"/>
    <cellStyle name="Millares 2 2 3 10" xfId="12735" xr:uid="{00000000-0005-0000-0000-00008B440000}"/>
    <cellStyle name="Millares 2 2 3 11" xfId="12736" xr:uid="{00000000-0005-0000-0000-00008C440000}"/>
    <cellStyle name="Millares 2 2 3 12" xfId="12737" xr:uid="{00000000-0005-0000-0000-00008D440000}"/>
    <cellStyle name="Millares 2 2 3 2" xfId="289" xr:uid="{00000000-0005-0000-0000-00008E440000}"/>
    <cellStyle name="Millares 2 2 3 2 2" xfId="5244" xr:uid="{00000000-0005-0000-0000-00008F440000}"/>
    <cellStyle name="Millares 2 2 3 2 2 2" xfId="12738" xr:uid="{00000000-0005-0000-0000-000090440000}"/>
    <cellStyle name="Millares 2 2 3 2 2 3" xfId="33023" xr:uid="{00000000-0005-0000-0000-000091440000}"/>
    <cellStyle name="Millares 2 2 3 2 2 4" xfId="34783" xr:uid="{00000000-0005-0000-0000-000092440000}"/>
    <cellStyle name="Millares 2 2 3 2 2 5" xfId="39833" xr:uid="{00000000-0005-0000-0000-000093440000}"/>
    <cellStyle name="Millares 2 2 3 2 3" xfId="5245" xr:uid="{00000000-0005-0000-0000-000094440000}"/>
    <cellStyle name="Millares 2 2 3 2 3 2" xfId="12739" xr:uid="{00000000-0005-0000-0000-000095440000}"/>
    <cellStyle name="Millares 2 2 3 2 3 3" xfId="19039" xr:uid="{00000000-0005-0000-0000-000096440000}"/>
    <cellStyle name="Millares 2 2 3 2 3 4" xfId="33024" xr:uid="{00000000-0005-0000-0000-000097440000}"/>
    <cellStyle name="Millares 2 2 3 2 3 5" xfId="34784" xr:uid="{00000000-0005-0000-0000-000098440000}"/>
    <cellStyle name="Millares 2 2 3 2 3 6" xfId="39834" xr:uid="{00000000-0005-0000-0000-000099440000}"/>
    <cellStyle name="Millares 2 2 3 2 4" xfId="5246" xr:uid="{00000000-0005-0000-0000-00009A440000}"/>
    <cellStyle name="Millares 2 2 3 2 4 2" xfId="12740" xr:uid="{00000000-0005-0000-0000-00009B440000}"/>
    <cellStyle name="Millares 2 2 3 2 4 3" xfId="19040" xr:uid="{00000000-0005-0000-0000-00009C440000}"/>
    <cellStyle name="Millares 2 2 3 2 4 4" xfId="33025" xr:uid="{00000000-0005-0000-0000-00009D440000}"/>
    <cellStyle name="Millares 2 2 3 2 4 5" xfId="34785" xr:uid="{00000000-0005-0000-0000-00009E440000}"/>
    <cellStyle name="Millares 2 2 3 2 4 6" xfId="39835" xr:uid="{00000000-0005-0000-0000-00009F440000}"/>
    <cellStyle name="Millares 2 2 3 2 5" xfId="5247" xr:uid="{00000000-0005-0000-0000-0000A0440000}"/>
    <cellStyle name="Millares 2 2 3 2 5 2" xfId="19041" xr:uid="{00000000-0005-0000-0000-0000A1440000}"/>
    <cellStyle name="Millares 2 2 3 2 5 3" xfId="33026" xr:uid="{00000000-0005-0000-0000-0000A2440000}"/>
    <cellStyle name="Millares 2 2 3 2 5 4" xfId="34786" xr:uid="{00000000-0005-0000-0000-0000A3440000}"/>
    <cellStyle name="Millares 2 2 3 2 5 5" xfId="39836" xr:uid="{00000000-0005-0000-0000-0000A4440000}"/>
    <cellStyle name="Millares 2 2 3 2 6" xfId="5248" xr:uid="{00000000-0005-0000-0000-0000A5440000}"/>
    <cellStyle name="Millares 2 2 3 2 6 2" xfId="19042" xr:uid="{00000000-0005-0000-0000-0000A6440000}"/>
    <cellStyle name="Millares 2 2 3 2 6 3" xfId="33027" xr:uid="{00000000-0005-0000-0000-0000A7440000}"/>
    <cellStyle name="Millares 2 2 3 2 6 4" xfId="34787" xr:uid="{00000000-0005-0000-0000-0000A8440000}"/>
    <cellStyle name="Millares 2 2 3 2 6 5" xfId="39837" xr:uid="{00000000-0005-0000-0000-0000A9440000}"/>
    <cellStyle name="Millares 2 2 3 2 7" xfId="10515" xr:uid="{00000000-0005-0000-0000-0000AA440000}"/>
    <cellStyle name="Millares 2 2 3 2 7 2" xfId="23889" xr:uid="{00000000-0005-0000-0000-0000AB440000}"/>
    <cellStyle name="Millares 2 2 3 2 7 3" xfId="12741" xr:uid="{00000000-0005-0000-0000-0000AC440000}"/>
    <cellStyle name="Millares 2 2 3 2 8" xfId="12742" xr:uid="{00000000-0005-0000-0000-0000AD440000}"/>
    <cellStyle name="Millares 2 2 3 2 8 2" xfId="46042" xr:uid="{00000000-0005-0000-0000-0000AE440000}"/>
    <cellStyle name="Millares 2 2 3 2_Hoja1" xfId="12743" xr:uid="{00000000-0005-0000-0000-0000AF440000}"/>
    <cellStyle name="Millares 2 2 3 3" xfId="1290" xr:uid="{00000000-0005-0000-0000-0000B0440000}"/>
    <cellStyle name="Millares 2 2 3 3 2" xfId="10737" xr:uid="{00000000-0005-0000-0000-0000B1440000}"/>
    <cellStyle name="Millares 2 2 3 3 2 2" xfId="24077" xr:uid="{00000000-0005-0000-0000-0000B2440000}"/>
    <cellStyle name="Millares 2 2 3 3 2 3" xfId="33260" xr:uid="{00000000-0005-0000-0000-0000B3440000}"/>
    <cellStyle name="Millares 2 2 3 3 2 4" xfId="35020" xr:uid="{00000000-0005-0000-0000-0000B4440000}"/>
    <cellStyle name="Millares 2 2 3 3 2 5" xfId="44983" xr:uid="{00000000-0005-0000-0000-0000B5440000}"/>
    <cellStyle name="Millares 2 2 3 3 3" xfId="15519" xr:uid="{00000000-0005-0000-0000-0000B6440000}"/>
    <cellStyle name="Millares 2 2 3 3 4" xfId="11666" xr:uid="{00000000-0005-0000-0000-0000B7440000}"/>
    <cellStyle name="Millares 2 2 3 3 5" xfId="32021" xr:uid="{00000000-0005-0000-0000-0000B8440000}"/>
    <cellStyle name="Millares 2 2 3 3 6" xfId="33781" xr:uid="{00000000-0005-0000-0000-0000B9440000}"/>
    <cellStyle name="Millares 2 2 3 3 7" xfId="35392" xr:uid="{00000000-0005-0000-0000-0000BA440000}"/>
    <cellStyle name="Millares 2 2 3 3 8" xfId="36207" xr:uid="{00000000-0005-0000-0000-0000BB440000}"/>
    <cellStyle name="Millares 2 2 3 4" xfId="1849" xr:uid="{00000000-0005-0000-0000-0000BC440000}"/>
    <cellStyle name="Millares 2 2 3 4 2" xfId="15921" xr:uid="{00000000-0005-0000-0000-0000BD440000}"/>
    <cellStyle name="Millares 2 2 3 4 3" xfId="12744" xr:uid="{00000000-0005-0000-0000-0000BE440000}"/>
    <cellStyle name="Millares 2 2 3 4 4" xfId="32374" xr:uid="{00000000-0005-0000-0000-0000BF440000}"/>
    <cellStyle name="Millares 2 2 3 4 5" xfId="34134" xr:uid="{00000000-0005-0000-0000-0000C0440000}"/>
    <cellStyle name="Millares 2 2 3 4 6" xfId="36566" xr:uid="{00000000-0005-0000-0000-0000C1440000}"/>
    <cellStyle name="Millares 2 2 3 5" xfId="10514" xr:uid="{00000000-0005-0000-0000-0000C2440000}"/>
    <cellStyle name="Millares 2 2 3 6" xfId="12745" xr:uid="{00000000-0005-0000-0000-0000C3440000}"/>
    <cellStyle name="Millares 2 2 3 7" xfId="12746" xr:uid="{00000000-0005-0000-0000-0000C4440000}"/>
    <cellStyle name="Millares 2 2 3 8" xfId="12747" xr:uid="{00000000-0005-0000-0000-0000C5440000}"/>
    <cellStyle name="Millares 2 2 3 9" xfId="12748" xr:uid="{00000000-0005-0000-0000-0000C6440000}"/>
    <cellStyle name="Millares 2 2 4" xfId="290" xr:uid="{00000000-0005-0000-0000-0000C7440000}"/>
    <cellStyle name="Millares 2 2 4 2" xfId="5249" xr:uid="{00000000-0005-0000-0000-0000C8440000}"/>
    <cellStyle name="Millares 2 2 4 3" xfId="12749" xr:uid="{00000000-0005-0000-0000-0000C9440000}"/>
    <cellStyle name="Millares 2 2 4 4" xfId="12750" xr:uid="{00000000-0005-0000-0000-0000CA440000}"/>
    <cellStyle name="Millares 2 2 4 5" xfId="12751" xr:uid="{00000000-0005-0000-0000-0000CB440000}"/>
    <cellStyle name="Millares 2 2 5" xfId="658" xr:uid="{00000000-0005-0000-0000-0000CC440000}"/>
    <cellStyle name="Millares 2 2 5 10" xfId="35806" xr:uid="{00000000-0005-0000-0000-0000CD440000}"/>
    <cellStyle name="Millares 2 2 5 2" xfId="5250" xr:uid="{00000000-0005-0000-0000-0000CE440000}"/>
    <cellStyle name="Millares 2 2 5 2 2" xfId="19044" xr:uid="{00000000-0005-0000-0000-0000CF440000}"/>
    <cellStyle name="Millares 2 2 5 2 3" xfId="12752" xr:uid="{00000000-0005-0000-0000-0000D0440000}"/>
    <cellStyle name="Millares 2 2 5 2 4" xfId="33028" xr:uid="{00000000-0005-0000-0000-0000D1440000}"/>
    <cellStyle name="Millares 2 2 5 2 5" xfId="34788" xr:uid="{00000000-0005-0000-0000-0000D2440000}"/>
    <cellStyle name="Millares 2 2 5 2 6" xfId="39838" xr:uid="{00000000-0005-0000-0000-0000D3440000}"/>
    <cellStyle name="Millares 2 2 5 3" xfId="10637" xr:uid="{00000000-0005-0000-0000-0000D4440000}"/>
    <cellStyle name="Millares 2 2 5 3 2" xfId="23977" xr:uid="{00000000-0005-0000-0000-0000D5440000}"/>
    <cellStyle name="Millares 2 2 5 3 3" xfId="12753" xr:uid="{00000000-0005-0000-0000-0000D6440000}"/>
    <cellStyle name="Millares 2 2 5 3 4" xfId="33162" xr:uid="{00000000-0005-0000-0000-0000D7440000}"/>
    <cellStyle name="Millares 2 2 5 3 5" xfId="34922" xr:uid="{00000000-0005-0000-0000-0000D8440000}"/>
    <cellStyle name="Millares 2 2 5 3 6" xfId="44885" xr:uid="{00000000-0005-0000-0000-0000D9440000}"/>
    <cellStyle name="Millares 2 2 5 4" xfId="12754" xr:uid="{00000000-0005-0000-0000-0000DA440000}"/>
    <cellStyle name="Millares 2 2 5 4 2" xfId="46043" xr:uid="{00000000-0005-0000-0000-0000DB440000}"/>
    <cellStyle name="Millares 2 2 5 5" xfId="15018" xr:uid="{00000000-0005-0000-0000-0000DC440000}"/>
    <cellStyle name="Millares 2 2 5 6" xfId="11160" xr:uid="{00000000-0005-0000-0000-0000DD440000}"/>
    <cellStyle name="Millares 2 2 5 7" xfId="31936" xr:uid="{00000000-0005-0000-0000-0000DE440000}"/>
    <cellStyle name="Millares 2 2 5 8" xfId="33637" xr:uid="{00000000-0005-0000-0000-0000DF440000}"/>
    <cellStyle name="Millares 2 2 5 9" xfId="35393" xr:uid="{00000000-0005-0000-0000-0000E0440000}"/>
    <cellStyle name="Millares 2 2 6" xfId="1756" xr:uid="{00000000-0005-0000-0000-0000E1440000}"/>
    <cellStyle name="Millares 2 2 6 2" xfId="12756" xr:uid="{00000000-0005-0000-0000-0000E2440000}"/>
    <cellStyle name="Millares 2 2 6 2 2" xfId="33543" xr:uid="{00000000-0005-0000-0000-0000E3440000}"/>
    <cellStyle name="Millares 2 2 6 2 3" xfId="46044" xr:uid="{00000000-0005-0000-0000-0000E4440000}"/>
    <cellStyle name="Millares 2 2 6 3" xfId="15829" xr:uid="{00000000-0005-0000-0000-0000E5440000}"/>
    <cellStyle name="Millares 2 2 6 4" xfId="12755" xr:uid="{00000000-0005-0000-0000-0000E6440000}"/>
    <cellStyle name="Millares 2 2 6 5" xfId="32285" xr:uid="{00000000-0005-0000-0000-0000E7440000}"/>
    <cellStyle name="Millares 2 2 6 6" xfId="34045" xr:uid="{00000000-0005-0000-0000-0000E8440000}"/>
    <cellStyle name="Millares 2 2 6 7" xfId="35394" xr:uid="{00000000-0005-0000-0000-0000E9440000}"/>
    <cellStyle name="Millares 2 2 6 8" xfId="36477" xr:uid="{00000000-0005-0000-0000-0000EA440000}"/>
    <cellStyle name="Millares 2 2 7" xfId="1762" xr:uid="{00000000-0005-0000-0000-0000EB440000}"/>
    <cellStyle name="Millares 2 2 7 2" xfId="12758" xr:uid="{00000000-0005-0000-0000-0000EC440000}"/>
    <cellStyle name="Millares 2 2 7 2 2" xfId="33544" xr:uid="{00000000-0005-0000-0000-0000ED440000}"/>
    <cellStyle name="Millares 2 2 7 3" xfId="15834" xr:uid="{00000000-0005-0000-0000-0000EE440000}"/>
    <cellStyle name="Millares 2 2 7 4" xfId="12757" xr:uid="{00000000-0005-0000-0000-0000EF440000}"/>
    <cellStyle name="Millares 2 2 7 5" xfId="32289" xr:uid="{00000000-0005-0000-0000-0000F0440000}"/>
    <cellStyle name="Millares 2 2 7 6" xfId="34049" xr:uid="{00000000-0005-0000-0000-0000F1440000}"/>
    <cellStyle name="Millares 2 2 7 7" xfId="36481" xr:uid="{00000000-0005-0000-0000-0000F2440000}"/>
    <cellStyle name="Millares 2 2 8" xfId="5251" xr:uid="{00000000-0005-0000-0000-0000F3440000}"/>
    <cellStyle name="Millares 2 2 8 2" xfId="19045" xr:uid="{00000000-0005-0000-0000-0000F4440000}"/>
    <cellStyle name="Millares 2 2 8 3" xfId="33029" xr:uid="{00000000-0005-0000-0000-0000F5440000}"/>
    <cellStyle name="Millares 2 2 8 4" xfId="34789" xr:uid="{00000000-0005-0000-0000-0000F6440000}"/>
    <cellStyle name="Millares 2 2 8 5" xfId="39839" xr:uid="{00000000-0005-0000-0000-0000F7440000}"/>
    <cellStyle name="Millares 2 2 9" xfId="5252" xr:uid="{00000000-0005-0000-0000-0000F8440000}"/>
    <cellStyle name="Millares 2 2 9 2" xfId="19046" xr:uid="{00000000-0005-0000-0000-0000F9440000}"/>
    <cellStyle name="Millares 2 2 9 3" xfId="33030" xr:uid="{00000000-0005-0000-0000-0000FA440000}"/>
    <cellStyle name="Millares 2 2 9 4" xfId="34790" xr:uid="{00000000-0005-0000-0000-0000FB440000}"/>
    <cellStyle name="Millares 2 2 9 5" xfId="39840" xr:uid="{00000000-0005-0000-0000-0000FC440000}"/>
    <cellStyle name="Millares 2 3" xfId="291" xr:uid="{00000000-0005-0000-0000-0000FD440000}"/>
    <cellStyle name="Millares 2 3 10" xfId="10516" xr:uid="{00000000-0005-0000-0000-0000FE440000}"/>
    <cellStyle name="Millares 2 3 10 2" xfId="23890" xr:uid="{00000000-0005-0000-0000-0000FF440000}"/>
    <cellStyle name="Millares 2 3 11" xfId="45513" xr:uid="{00000000-0005-0000-0000-000000450000}"/>
    <cellStyle name="Millares 2 3 2" xfId="292" xr:uid="{00000000-0005-0000-0000-000001450000}"/>
    <cellStyle name="Millares 2 3 2 10" xfId="12759" xr:uid="{00000000-0005-0000-0000-000002450000}"/>
    <cellStyle name="Millares 2 3 2 11" xfId="12760" xr:uid="{00000000-0005-0000-0000-000003450000}"/>
    <cellStyle name="Millares 2 3 2 2" xfId="293" xr:uid="{00000000-0005-0000-0000-000004450000}"/>
    <cellStyle name="Millares 2 3 2 2 2" xfId="5253" xr:uid="{00000000-0005-0000-0000-000005450000}"/>
    <cellStyle name="Millares 2 3 2 2 2 2" xfId="12761" xr:uid="{00000000-0005-0000-0000-000006450000}"/>
    <cellStyle name="Millares 2 3 2 2 2 3" xfId="33031" xr:uid="{00000000-0005-0000-0000-000007450000}"/>
    <cellStyle name="Millares 2 3 2 2 2 4" xfId="34791" xr:uid="{00000000-0005-0000-0000-000008450000}"/>
    <cellStyle name="Millares 2 3 2 2 2 5" xfId="39841" xr:uid="{00000000-0005-0000-0000-000009450000}"/>
    <cellStyle name="Millares 2 3 2 2 3" xfId="5254" xr:uid="{00000000-0005-0000-0000-00000A450000}"/>
    <cellStyle name="Millares 2 3 2 2 3 2" xfId="12762" xr:uid="{00000000-0005-0000-0000-00000B450000}"/>
    <cellStyle name="Millares 2 3 2 2 3 3" xfId="19048" xr:uid="{00000000-0005-0000-0000-00000C450000}"/>
    <cellStyle name="Millares 2 3 2 2 3 4" xfId="33032" xr:uid="{00000000-0005-0000-0000-00000D450000}"/>
    <cellStyle name="Millares 2 3 2 2 3 5" xfId="34792" xr:uid="{00000000-0005-0000-0000-00000E450000}"/>
    <cellStyle name="Millares 2 3 2 2 3 6" xfId="39842" xr:uid="{00000000-0005-0000-0000-00000F450000}"/>
    <cellStyle name="Millares 2 3 2 2 4" xfId="5255" xr:uid="{00000000-0005-0000-0000-000010450000}"/>
    <cellStyle name="Millares 2 3 2 2 4 2" xfId="12763" xr:uid="{00000000-0005-0000-0000-000011450000}"/>
    <cellStyle name="Millares 2 3 2 2 4 3" xfId="19049" xr:uid="{00000000-0005-0000-0000-000012450000}"/>
    <cellStyle name="Millares 2 3 2 2 4 4" xfId="33033" xr:uid="{00000000-0005-0000-0000-000013450000}"/>
    <cellStyle name="Millares 2 3 2 2 4 5" xfId="34793" xr:uid="{00000000-0005-0000-0000-000014450000}"/>
    <cellStyle name="Millares 2 3 2 2 4 6" xfId="39843" xr:uid="{00000000-0005-0000-0000-000015450000}"/>
    <cellStyle name="Millares 2 3 2 2 5" xfId="5256" xr:uid="{00000000-0005-0000-0000-000016450000}"/>
    <cellStyle name="Millares 2 3 2 2 5 2" xfId="19050" xr:uid="{00000000-0005-0000-0000-000017450000}"/>
    <cellStyle name="Millares 2 3 2 2 5 3" xfId="33034" xr:uid="{00000000-0005-0000-0000-000018450000}"/>
    <cellStyle name="Millares 2 3 2 2 5 4" xfId="34794" xr:uid="{00000000-0005-0000-0000-000019450000}"/>
    <cellStyle name="Millares 2 3 2 2 5 5" xfId="39844" xr:uid="{00000000-0005-0000-0000-00001A450000}"/>
    <cellStyle name="Millares 2 3 2 2 6" xfId="5257" xr:uid="{00000000-0005-0000-0000-00001B450000}"/>
    <cellStyle name="Millares 2 3 2 2 6 2" xfId="19051" xr:uid="{00000000-0005-0000-0000-00001C450000}"/>
    <cellStyle name="Millares 2 3 2 2 6 3" xfId="33035" xr:uid="{00000000-0005-0000-0000-00001D450000}"/>
    <cellStyle name="Millares 2 3 2 2 6 4" xfId="34795" xr:uid="{00000000-0005-0000-0000-00001E450000}"/>
    <cellStyle name="Millares 2 3 2 2 6 5" xfId="39845" xr:uid="{00000000-0005-0000-0000-00001F450000}"/>
    <cellStyle name="Millares 2 3 2 2 7" xfId="10517" xr:uid="{00000000-0005-0000-0000-000020450000}"/>
    <cellStyle name="Millares 2 3 2 2 7 2" xfId="23891" xr:uid="{00000000-0005-0000-0000-000021450000}"/>
    <cellStyle name="Millares 2 3 2 2 7 3" xfId="12764" xr:uid="{00000000-0005-0000-0000-000022450000}"/>
    <cellStyle name="Millares 2 3 2 2 8" xfId="12765" xr:uid="{00000000-0005-0000-0000-000023450000}"/>
    <cellStyle name="Millares 2 3 2 2 8 2" xfId="46045" xr:uid="{00000000-0005-0000-0000-000024450000}"/>
    <cellStyle name="Millares 2 3 2 2_Hoja1" xfId="12766" xr:uid="{00000000-0005-0000-0000-000025450000}"/>
    <cellStyle name="Millares 2 3 2 3" xfId="626" xr:uid="{00000000-0005-0000-0000-000026450000}"/>
    <cellStyle name="Millares 2 3 2 3 2" xfId="12767" xr:uid="{00000000-0005-0000-0000-000027450000}"/>
    <cellStyle name="Millares 2 3 2 3 3" xfId="35396" xr:uid="{00000000-0005-0000-0000-000028450000}"/>
    <cellStyle name="Millares 2 3 2 4" xfId="12768" xr:uid="{00000000-0005-0000-0000-000029450000}"/>
    <cellStyle name="Millares 2 3 2 4 2" xfId="45872" xr:uid="{00000000-0005-0000-0000-00002A450000}"/>
    <cellStyle name="Millares 2 3 2 5" xfId="12769" xr:uid="{00000000-0005-0000-0000-00002B450000}"/>
    <cellStyle name="Millares 2 3 2 6" xfId="12770" xr:uid="{00000000-0005-0000-0000-00002C450000}"/>
    <cellStyle name="Millares 2 3 2 7" xfId="12771" xr:uid="{00000000-0005-0000-0000-00002D450000}"/>
    <cellStyle name="Millares 2 3 2 8" xfId="12772" xr:uid="{00000000-0005-0000-0000-00002E450000}"/>
    <cellStyle name="Millares 2 3 2 9" xfId="12773" xr:uid="{00000000-0005-0000-0000-00002F450000}"/>
    <cellStyle name="Millares 2 3 3" xfId="294" xr:uid="{00000000-0005-0000-0000-000030450000}"/>
    <cellStyle name="Millares 2 3 3 2" xfId="5258" xr:uid="{00000000-0005-0000-0000-000031450000}"/>
    <cellStyle name="Millares 2 3 3 2 2" xfId="12774" xr:uid="{00000000-0005-0000-0000-000032450000}"/>
    <cellStyle name="Millares 2 3 3 2 3" xfId="33036" xr:uid="{00000000-0005-0000-0000-000033450000}"/>
    <cellStyle name="Millares 2 3 3 2 4" xfId="34796" xr:uid="{00000000-0005-0000-0000-000034450000}"/>
    <cellStyle name="Millares 2 3 3 2 5" xfId="39846" xr:uid="{00000000-0005-0000-0000-000035450000}"/>
    <cellStyle name="Millares 2 3 3 3" xfId="5259" xr:uid="{00000000-0005-0000-0000-000036450000}"/>
    <cellStyle name="Millares 2 3 3 3 2" xfId="12775" xr:uid="{00000000-0005-0000-0000-000037450000}"/>
    <cellStyle name="Millares 2 3 3 3 3" xfId="19053" xr:uid="{00000000-0005-0000-0000-000038450000}"/>
    <cellStyle name="Millares 2 3 3 3 4" xfId="33037" xr:uid="{00000000-0005-0000-0000-000039450000}"/>
    <cellStyle name="Millares 2 3 3 3 5" xfId="34797" xr:uid="{00000000-0005-0000-0000-00003A450000}"/>
    <cellStyle name="Millares 2 3 3 3 6" xfId="39847" xr:uid="{00000000-0005-0000-0000-00003B450000}"/>
    <cellStyle name="Millares 2 3 3 4" xfId="5260" xr:uid="{00000000-0005-0000-0000-00003C450000}"/>
    <cellStyle name="Millares 2 3 3 4 2" xfId="12776" xr:uid="{00000000-0005-0000-0000-00003D450000}"/>
    <cellStyle name="Millares 2 3 3 4 3" xfId="19054" xr:uid="{00000000-0005-0000-0000-00003E450000}"/>
    <cellStyle name="Millares 2 3 3 4 4" xfId="33038" xr:uid="{00000000-0005-0000-0000-00003F450000}"/>
    <cellStyle name="Millares 2 3 3 4 5" xfId="34798" xr:uid="{00000000-0005-0000-0000-000040450000}"/>
    <cellStyle name="Millares 2 3 3 4 6" xfId="39848" xr:uid="{00000000-0005-0000-0000-000041450000}"/>
    <cellStyle name="Millares 2 3 3 5" xfId="5261" xr:uid="{00000000-0005-0000-0000-000042450000}"/>
    <cellStyle name="Millares 2 3 3 5 2" xfId="19055" xr:uid="{00000000-0005-0000-0000-000043450000}"/>
    <cellStyle name="Millares 2 3 3 5 3" xfId="33039" xr:uid="{00000000-0005-0000-0000-000044450000}"/>
    <cellStyle name="Millares 2 3 3 5 4" xfId="34799" xr:uid="{00000000-0005-0000-0000-000045450000}"/>
    <cellStyle name="Millares 2 3 3 5 5" xfId="39849" xr:uid="{00000000-0005-0000-0000-000046450000}"/>
    <cellStyle name="Millares 2 3 3 6" xfId="5262" xr:uid="{00000000-0005-0000-0000-000047450000}"/>
    <cellStyle name="Millares 2 3 3 6 2" xfId="19056" xr:uid="{00000000-0005-0000-0000-000048450000}"/>
    <cellStyle name="Millares 2 3 3 6 3" xfId="33040" xr:uid="{00000000-0005-0000-0000-000049450000}"/>
    <cellStyle name="Millares 2 3 3 6 4" xfId="34800" xr:uid="{00000000-0005-0000-0000-00004A450000}"/>
    <cellStyle name="Millares 2 3 3 6 5" xfId="39850" xr:uid="{00000000-0005-0000-0000-00004B450000}"/>
    <cellStyle name="Millares 2 3 3 7" xfId="10518" xr:uid="{00000000-0005-0000-0000-00004C450000}"/>
    <cellStyle name="Millares 2 3 3 7 2" xfId="23892" xr:uid="{00000000-0005-0000-0000-00004D450000}"/>
    <cellStyle name="Millares 2 3 3 7 3" xfId="12777" xr:uid="{00000000-0005-0000-0000-00004E450000}"/>
    <cellStyle name="Millares 2 3 3 8" xfId="12778" xr:uid="{00000000-0005-0000-0000-00004F450000}"/>
    <cellStyle name="Millares 2 3 3 8 2" xfId="46046" xr:uid="{00000000-0005-0000-0000-000050450000}"/>
    <cellStyle name="Millares 2 3 3_Hoja1" xfId="12779" xr:uid="{00000000-0005-0000-0000-000051450000}"/>
    <cellStyle name="Millares 2 3 4" xfId="1287" xr:uid="{00000000-0005-0000-0000-000052450000}"/>
    <cellStyle name="Millares 2 3 4 2" xfId="12780" xr:uid="{00000000-0005-0000-0000-000053450000}"/>
    <cellStyle name="Millares 2 3 4 2 2" xfId="33545" xr:uid="{00000000-0005-0000-0000-000054450000}"/>
    <cellStyle name="Millares 2 3 4 2 3" xfId="46047" xr:uid="{00000000-0005-0000-0000-000055450000}"/>
    <cellStyle name="Millares 2 3 4 3" xfId="35397" xr:uid="{00000000-0005-0000-0000-000056450000}"/>
    <cellStyle name="Millares 2 3 5" xfId="5263" xr:uid="{00000000-0005-0000-0000-000057450000}"/>
    <cellStyle name="Millares 2 3 5 2" xfId="12781" xr:uid="{00000000-0005-0000-0000-000058450000}"/>
    <cellStyle name="Millares 2 3 5 3" xfId="33041" xr:uid="{00000000-0005-0000-0000-000059450000}"/>
    <cellStyle name="Millares 2 3 5 4" xfId="34801" xr:uid="{00000000-0005-0000-0000-00005A450000}"/>
    <cellStyle name="Millares 2 3 5 5" xfId="35398" xr:uid="{00000000-0005-0000-0000-00005B450000}"/>
    <cellStyle name="Millares 2 3 5 6" xfId="39851" xr:uid="{00000000-0005-0000-0000-00005C450000}"/>
    <cellStyle name="Millares 2 3 6" xfId="5264" xr:uid="{00000000-0005-0000-0000-00005D450000}"/>
    <cellStyle name="Millares 2 3 6 2" xfId="19058" xr:uid="{00000000-0005-0000-0000-00005E450000}"/>
    <cellStyle name="Millares 2 3 6 3" xfId="33042" xr:uid="{00000000-0005-0000-0000-00005F450000}"/>
    <cellStyle name="Millares 2 3 6 4" xfId="34802" xr:uid="{00000000-0005-0000-0000-000060450000}"/>
    <cellStyle name="Millares 2 3 6 5" xfId="39852" xr:uid="{00000000-0005-0000-0000-000061450000}"/>
    <cellStyle name="Millares 2 3 7" xfId="5265" xr:uid="{00000000-0005-0000-0000-000062450000}"/>
    <cellStyle name="Millares 2 3 7 2" xfId="19059" xr:uid="{00000000-0005-0000-0000-000063450000}"/>
    <cellStyle name="Millares 2 3 7 3" xfId="33043" xr:uid="{00000000-0005-0000-0000-000064450000}"/>
    <cellStyle name="Millares 2 3 7 4" xfId="34803" xr:uid="{00000000-0005-0000-0000-000065450000}"/>
    <cellStyle name="Millares 2 3 7 5" xfId="39853" xr:uid="{00000000-0005-0000-0000-000066450000}"/>
    <cellStyle name="Millares 2 3 8" xfId="5266" xr:uid="{00000000-0005-0000-0000-000067450000}"/>
    <cellStyle name="Millares 2 3 8 2" xfId="19060" xr:uid="{00000000-0005-0000-0000-000068450000}"/>
    <cellStyle name="Millares 2 3 8 3" xfId="33044" xr:uid="{00000000-0005-0000-0000-000069450000}"/>
    <cellStyle name="Millares 2 3 8 4" xfId="34804" xr:uid="{00000000-0005-0000-0000-00006A450000}"/>
    <cellStyle name="Millares 2 3 8 5" xfId="39854" xr:uid="{00000000-0005-0000-0000-00006B450000}"/>
    <cellStyle name="Millares 2 3 9" xfId="5267" xr:uid="{00000000-0005-0000-0000-00006C450000}"/>
    <cellStyle name="Millares 2 3 9 2" xfId="19061" xr:uid="{00000000-0005-0000-0000-00006D450000}"/>
    <cellStyle name="Millares 2 3 9 3" xfId="33045" xr:uid="{00000000-0005-0000-0000-00006E450000}"/>
    <cellStyle name="Millares 2 3 9 4" xfId="34805" xr:uid="{00000000-0005-0000-0000-00006F450000}"/>
    <cellStyle name="Millares 2 3 9 5" xfId="39855" xr:uid="{00000000-0005-0000-0000-000070450000}"/>
    <cellStyle name="Millares 2 4" xfId="295" xr:uid="{00000000-0005-0000-0000-000071450000}"/>
    <cellStyle name="Millares 2 4 2" xfId="296" xr:uid="{00000000-0005-0000-0000-000072450000}"/>
    <cellStyle name="Millares 2 4 2 2" xfId="10520" xr:uid="{00000000-0005-0000-0000-000073450000}"/>
    <cellStyle name="Millares 2 4 2 2 2" xfId="12783" xr:uid="{00000000-0005-0000-0000-000074450000}"/>
    <cellStyle name="Millares 2 4 2 2 2 2" xfId="46048" xr:uid="{00000000-0005-0000-0000-000075450000}"/>
    <cellStyle name="Millares 2 4 2 2 3" xfId="12784" xr:uid="{00000000-0005-0000-0000-000076450000}"/>
    <cellStyle name="Millares 2 4 2 2 4" xfId="23894" xr:uid="{00000000-0005-0000-0000-000077450000}"/>
    <cellStyle name="Millares 2 4 2 2 5" xfId="12782" xr:uid="{00000000-0005-0000-0000-000078450000}"/>
    <cellStyle name="Millares 2 4 2 2 6" xfId="35399" xr:uid="{00000000-0005-0000-0000-000079450000}"/>
    <cellStyle name="Millares 2 4 2 3" xfId="12785" xr:uid="{00000000-0005-0000-0000-00007A450000}"/>
    <cellStyle name="Millares 2 4 2 4" xfId="12786" xr:uid="{00000000-0005-0000-0000-00007B450000}"/>
    <cellStyle name="Millares 2 4 2 5" xfId="12787" xr:uid="{00000000-0005-0000-0000-00007C450000}"/>
    <cellStyle name="Millares 2 4 2 6" xfId="12788" xr:uid="{00000000-0005-0000-0000-00007D450000}"/>
    <cellStyle name="Millares 2 4 3" xfId="297" xr:uid="{00000000-0005-0000-0000-00007E450000}"/>
    <cellStyle name="Millares 2 4 3 2" xfId="10521" xr:uid="{00000000-0005-0000-0000-00007F450000}"/>
    <cellStyle name="Millares 2 4 3 3" xfId="12789" xr:uid="{00000000-0005-0000-0000-000080450000}"/>
    <cellStyle name="Millares 2 4 3 4" xfId="12790" xr:uid="{00000000-0005-0000-0000-000081450000}"/>
    <cellStyle name="Millares 2 4 3 5" xfId="12791" xr:uid="{00000000-0005-0000-0000-000082450000}"/>
    <cellStyle name="Millares 2 4 3_Hoja1" xfId="12792" xr:uid="{00000000-0005-0000-0000-000083450000}"/>
    <cellStyle name="Millares 2 4 4" xfId="298" xr:uid="{00000000-0005-0000-0000-000084450000}"/>
    <cellStyle name="Millares 2 4 4 2" xfId="5268" xr:uid="{00000000-0005-0000-0000-000085450000}"/>
    <cellStyle name="Millares 2 4 4 2 2" xfId="12793" xr:uid="{00000000-0005-0000-0000-000086450000}"/>
    <cellStyle name="Millares 2 4 4 2 3" xfId="33046" xr:uid="{00000000-0005-0000-0000-000087450000}"/>
    <cellStyle name="Millares 2 4 4 2 4" xfId="34806" xr:uid="{00000000-0005-0000-0000-000088450000}"/>
    <cellStyle name="Millares 2 4 4 2 5" xfId="39856" xr:uid="{00000000-0005-0000-0000-000089450000}"/>
    <cellStyle name="Millares 2 4 4 3" xfId="5269" xr:uid="{00000000-0005-0000-0000-00008A450000}"/>
    <cellStyle name="Millares 2 4 4 3 2" xfId="12794" xr:uid="{00000000-0005-0000-0000-00008B450000}"/>
    <cellStyle name="Millares 2 4 4 3 3" xfId="19063" xr:uid="{00000000-0005-0000-0000-00008C450000}"/>
    <cellStyle name="Millares 2 4 4 3 4" xfId="33047" xr:uid="{00000000-0005-0000-0000-00008D450000}"/>
    <cellStyle name="Millares 2 4 4 3 5" xfId="34807" xr:uid="{00000000-0005-0000-0000-00008E450000}"/>
    <cellStyle name="Millares 2 4 4 3 6" xfId="39857" xr:uid="{00000000-0005-0000-0000-00008F450000}"/>
    <cellStyle name="Millares 2 4 4 4" xfId="5270" xr:uid="{00000000-0005-0000-0000-000090450000}"/>
    <cellStyle name="Millares 2 4 4 4 2" xfId="12795" xr:uid="{00000000-0005-0000-0000-000091450000}"/>
    <cellStyle name="Millares 2 4 4 4 3" xfId="19064" xr:uid="{00000000-0005-0000-0000-000092450000}"/>
    <cellStyle name="Millares 2 4 4 4 4" xfId="33048" xr:uid="{00000000-0005-0000-0000-000093450000}"/>
    <cellStyle name="Millares 2 4 4 4 5" xfId="34808" xr:uid="{00000000-0005-0000-0000-000094450000}"/>
    <cellStyle name="Millares 2 4 4 4 6" xfId="39858" xr:uid="{00000000-0005-0000-0000-000095450000}"/>
    <cellStyle name="Millares 2 4 4 5" xfId="5271" xr:uid="{00000000-0005-0000-0000-000096450000}"/>
    <cellStyle name="Millares 2 4 4 5 2" xfId="19065" xr:uid="{00000000-0005-0000-0000-000097450000}"/>
    <cellStyle name="Millares 2 4 4 5 3" xfId="33049" xr:uid="{00000000-0005-0000-0000-000098450000}"/>
    <cellStyle name="Millares 2 4 4 5 4" xfId="34809" xr:uid="{00000000-0005-0000-0000-000099450000}"/>
    <cellStyle name="Millares 2 4 4 5 5" xfId="39859" xr:uid="{00000000-0005-0000-0000-00009A450000}"/>
    <cellStyle name="Millares 2 4 4 6" xfId="5272" xr:uid="{00000000-0005-0000-0000-00009B450000}"/>
    <cellStyle name="Millares 2 4 4 6 2" xfId="19066" xr:uid="{00000000-0005-0000-0000-00009C450000}"/>
    <cellStyle name="Millares 2 4 4 6 3" xfId="33050" xr:uid="{00000000-0005-0000-0000-00009D450000}"/>
    <cellStyle name="Millares 2 4 4 6 4" xfId="34810" xr:uid="{00000000-0005-0000-0000-00009E450000}"/>
    <cellStyle name="Millares 2 4 4 6 5" xfId="39860" xr:uid="{00000000-0005-0000-0000-00009F450000}"/>
    <cellStyle name="Millares 2 4 4 7" xfId="10522" xr:uid="{00000000-0005-0000-0000-0000A0450000}"/>
    <cellStyle name="Millares 2 4 4 7 2" xfId="23896" xr:uid="{00000000-0005-0000-0000-0000A1450000}"/>
    <cellStyle name="Millares 2 4 4 7 3" xfId="12796" xr:uid="{00000000-0005-0000-0000-0000A2450000}"/>
    <cellStyle name="Millares 2 4 4 8" xfId="12797" xr:uid="{00000000-0005-0000-0000-0000A3450000}"/>
    <cellStyle name="Millares 2 4 4 8 2" xfId="46049" xr:uid="{00000000-0005-0000-0000-0000A4450000}"/>
    <cellStyle name="Millares 2 4 4_Hoja1" xfId="12798" xr:uid="{00000000-0005-0000-0000-0000A5450000}"/>
    <cellStyle name="Millares 2 4 5" xfId="10519" xr:uid="{00000000-0005-0000-0000-0000A6450000}"/>
    <cellStyle name="Millares 2 4 5 2" xfId="35400" xr:uid="{00000000-0005-0000-0000-0000A7450000}"/>
    <cellStyle name="Millares 2 4 6" xfId="12799" xr:uid="{00000000-0005-0000-0000-0000A8450000}"/>
    <cellStyle name="Millares 2 4 7" xfId="12800" xr:uid="{00000000-0005-0000-0000-0000A9450000}"/>
    <cellStyle name="Millares 2 4 8" xfId="12801" xr:uid="{00000000-0005-0000-0000-0000AA450000}"/>
    <cellStyle name="Millares 2 5" xfId="299" xr:uid="{00000000-0005-0000-0000-0000AB450000}"/>
    <cellStyle name="Millares 2 5 2" xfId="5273" xr:uid="{00000000-0005-0000-0000-0000AC450000}"/>
    <cellStyle name="Millares 2 5 2 2" xfId="12802" xr:uid="{00000000-0005-0000-0000-0000AD450000}"/>
    <cellStyle name="Millares 2 5 2 3" xfId="33051" xr:uid="{00000000-0005-0000-0000-0000AE450000}"/>
    <cellStyle name="Millares 2 5 2 4" xfId="34811" xr:uid="{00000000-0005-0000-0000-0000AF450000}"/>
    <cellStyle name="Millares 2 5 2 5" xfId="35402" xr:uid="{00000000-0005-0000-0000-0000B0450000}"/>
    <cellStyle name="Millares 2 5 2 6" xfId="39861" xr:uid="{00000000-0005-0000-0000-0000B1450000}"/>
    <cellStyle name="Millares 2 5 3" xfId="5274" xr:uid="{00000000-0005-0000-0000-0000B2450000}"/>
    <cellStyle name="Millares 2 5 3 2" xfId="12803" xr:uid="{00000000-0005-0000-0000-0000B3450000}"/>
    <cellStyle name="Millares 2 5 3 3" xfId="19068" xr:uid="{00000000-0005-0000-0000-0000B4450000}"/>
    <cellStyle name="Millares 2 5 3 4" xfId="33052" xr:uid="{00000000-0005-0000-0000-0000B5450000}"/>
    <cellStyle name="Millares 2 5 3 5" xfId="34812" xr:uid="{00000000-0005-0000-0000-0000B6450000}"/>
    <cellStyle name="Millares 2 5 3 6" xfId="39862" xr:uid="{00000000-0005-0000-0000-0000B7450000}"/>
    <cellStyle name="Millares 2 5 4" xfId="5275" xr:uid="{00000000-0005-0000-0000-0000B8450000}"/>
    <cellStyle name="Millares 2 5 4 2" xfId="12804" xr:uid="{00000000-0005-0000-0000-0000B9450000}"/>
    <cellStyle name="Millares 2 5 4 3" xfId="19069" xr:uid="{00000000-0005-0000-0000-0000BA450000}"/>
    <cellStyle name="Millares 2 5 4 4" xfId="33053" xr:uid="{00000000-0005-0000-0000-0000BB450000}"/>
    <cellStyle name="Millares 2 5 4 5" xfId="34813" xr:uid="{00000000-0005-0000-0000-0000BC450000}"/>
    <cellStyle name="Millares 2 5 4 6" xfId="39863" xr:uid="{00000000-0005-0000-0000-0000BD450000}"/>
    <cellStyle name="Millares 2 5 5" xfId="5276" xr:uid="{00000000-0005-0000-0000-0000BE450000}"/>
    <cellStyle name="Millares 2 5 5 2" xfId="19070" xr:uid="{00000000-0005-0000-0000-0000BF450000}"/>
    <cellStyle name="Millares 2 5 5 3" xfId="33054" xr:uid="{00000000-0005-0000-0000-0000C0450000}"/>
    <cellStyle name="Millares 2 5 5 4" xfId="34814" xr:uid="{00000000-0005-0000-0000-0000C1450000}"/>
    <cellStyle name="Millares 2 5 5 5" xfId="39864" xr:uid="{00000000-0005-0000-0000-0000C2450000}"/>
    <cellStyle name="Millares 2 5 6" xfId="5277" xr:uid="{00000000-0005-0000-0000-0000C3450000}"/>
    <cellStyle name="Millares 2 5 6 2" xfId="19071" xr:uid="{00000000-0005-0000-0000-0000C4450000}"/>
    <cellStyle name="Millares 2 5 6 3" xfId="33055" xr:uid="{00000000-0005-0000-0000-0000C5450000}"/>
    <cellStyle name="Millares 2 5 6 4" xfId="34815" xr:uid="{00000000-0005-0000-0000-0000C6450000}"/>
    <cellStyle name="Millares 2 5 6 5" xfId="39865" xr:uid="{00000000-0005-0000-0000-0000C7450000}"/>
    <cellStyle name="Millares 2 5 7" xfId="5278" xr:uid="{00000000-0005-0000-0000-0000C8450000}"/>
    <cellStyle name="Millares 2 5 7 2" xfId="19072" xr:uid="{00000000-0005-0000-0000-0000C9450000}"/>
    <cellStyle name="Millares 2 5 7 3" xfId="12805" xr:uid="{00000000-0005-0000-0000-0000CA450000}"/>
    <cellStyle name="Millares 2 5 7 4" xfId="33056" xr:uid="{00000000-0005-0000-0000-0000CB450000}"/>
    <cellStyle name="Millares 2 5 7 5" xfId="34816" xr:uid="{00000000-0005-0000-0000-0000CC450000}"/>
    <cellStyle name="Millares 2 5 7 6" xfId="39866" xr:uid="{00000000-0005-0000-0000-0000CD450000}"/>
    <cellStyle name="Millares 2 5 8" xfId="10523" xr:uid="{00000000-0005-0000-0000-0000CE450000}"/>
    <cellStyle name="Millares 2 5 8 2" xfId="12806" xr:uid="{00000000-0005-0000-0000-0000CF450000}"/>
    <cellStyle name="Millares 2 5 9" xfId="46050" xr:uid="{00000000-0005-0000-0000-0000D0450000}"/>
    <cellStyle name="Millares 2 5_Hoja1" xfId="12807" xr:uid="{00000000-0005-0000-0000-0000D1450000}"/>
    <cellStyle name="Millares 2 6" xfId="300" xr:uid="{00000000-0005-0000-0000-0000D2450000}"/>
    <cellStyle name="Millares 2 6 10" xfId="46051" xr:uid="{00000000-0005-0000-0000-0000D3450000}"/>
    <cellStyle name="Millares 2 6 2" xfId="5279" xr:uid="{00000000-0005-0000-0000-0000D4450000}"/>
    <cellStyle name="Millares 2 6 2 2" xfId="12808" xr:uid="{00000000-0005-0000-0000-0000D5450000}"/>
    <cellStyle name="Millares 2 6 2 3" xfId="33057" xr:uid="{00000000-0005-0000-0000-0000D6450000}"/>
    <cellStyle name="Millares 2 6 2 4" xfId="34817" xr:uid="{00000000-0005-0000-0000-0000D7450000}"/>
    <cellStyle name="Millares 2 6 2 5" xfId="35404" xr:uid="{00000000-0005-0000-0000-0000D8450000}"/>
    <cellStyle name="Millares 2 6 2 6" xfId="39867" xr:uid="{00000000-0005-0000-0000-0000D9450000}"/>
    <cellStyle name="Millares 2 6 3" xfId="5280" xr:uid="{00000000-0005-0000-0000-0000DA450000}"/>
    <cellStyle name="Millares 2 6 3 2" xfId="12809" xr:uid="{00000000-0005-0000-0000-0000DB450000}"/>
    <cellStyle name="Millares 2 6 3 3" xfId="19074" xr:uid="{00000000-0005-0000-0000-0000DC450000}"/>
    <cellStyle name="Millares 2 6 3 4" xfId="33058" xr:uid="{00000000-0005-0000-0000-0000DD450000}"/>
    <cellStyle name="Millares 2 6 3 5" xfId="34818" xr:uid="{00000000-0005-0000-0000-0000DE450000}"/>
    <cellStyle name="Millares 2 6 3 6" xfId="39868" xr:uid="{00000000-0005-0000-0000-0000DF450000}"/>
    <cellStyle name="Millares 2 6 4" xfId="5281" xr:uid="{00000000-0005-0000-0000-0000E0450000}"/>
    <cellStyle name="Millares 2 6 4 2" xfId="12810" xr:uid="{00000000-0005-0000-0000-0000E1450000}"/>
    <cellStyle name="Millares 2 6 4 3" xfId="19075" xr:uid="{00000000-0005-0000-0000-0000E2450000}"/>
    <cellStyle name="Millares 2 6 4 4" xfId="33059" xr:uid="{00000000-0005-0000-0000-0000E3450000}"/>
    <cellStyle name="Millares 2 6 4 5" xfId="34819" xr:uid="{00000000-0005-0000-0000-0000E4450000}"/>
    <cellStyle name="Millares 2 6 4 6" xfId="39869" xr:uid="{00000000-0005-0000-0000-0000E5450000}"/>
    <cellStyle name="Millares 2 6 5" xfId="5282" xr:uid="{00000000-0005-0000-0000-0000E6450000}"/>
    <cellStyle name="Millares 2 6 5 2" xfId="19076" xr:uid="{00000000-0005-0000-0000-0000E7450000}"/>
    <cellStyle name="Millares 2 6 5 3" xfId="33060" xr:uid="{00000000-0005-0000-0000-0000E8450000}"/>
    <cellStyle name="Millares 2 6 5 4" xfId="34820" xr:uid="{00000000-0005-0000-0000-0000E9450000}"/>
    <cellStyle name="Millares 2 6 5 5" xfId="39870" xr:uid="{00000000-0005-0000-0000-0000EA450000}"/>
    <cellStyle name="Millares 2 6 6" xfId="5283" xr:uid="{00000000-0005-0000-0000-0000EB450000}"/>
    <cellStyle name="Millares 2 6 6 2" xfId="19077" xr:uid="{00000000-0005-0000-0000-0000EC450000}"/>
    <cellStyle name="Millares 2 6 6 3" xfId="33061" xr:uid="{00000000-0005-0000-0000-0000ED450000}"/>
    <cellStyle name="Millares 2 6 6 4" xfId="34821" xr:uid="{00000000-0005-0000-0000-0000EE450000}"/>
    <cellStyle name="Millares 2 6 6 5" xfId="39871" xr:uid="{00000000-0005-0000-0000-0000EF450000}"/>
    <cellStyle name="Millares 2 6 7" xfId="5284" xr:uid="{00000000-0005-0000-0000-0000F0450000}"/>
    <cellStyle name="Millares 2 6 7 2" xfId="19078" xr:uid="{00000000-0005-0000-0000-0000F1450000}"/>
    <cellStyle name="Millares 2 6 7 3" xfId="12811" xr:uid="{00000000-0005-0000-0000-0000F2450000}"/>
    <cellStyle name="Millares 2 6 7 4" xfId="33062" xr:uid="{00000000-0005-0000-0000-0000F3450000}"/>
    <cellStyle name="Millares 2 6 7 5" xfId="34822" xr:uid="{00000000-0005-0000-0000-0000F4450000}"/>
    <cellStyle name="Millares 2 6 7 6" xfId="39872" xr:uid="{00000000-0005-0000-0000-0000F5450000}"/>
    <cellStyle name="Millares 2 6 8" xfId="5285" xr:uid="{00000000-0005-0000-0000-0000F6450000}"/>
    <cellStyle name="Millares 2 6 8 2" xfId="19079" xr:uid="{00000000-0005-0000-0000-0000F7450000}"/>
    <cellStyle name="Millares 2 6 8 3" xfId="12812" xr:uid="{00000000-0005-0000-0000-0000F8450000}"/>
    <cellStyle name="Millares 2 6 8 4" xfId="33063" xr:uid="{00000000-0005-0000-0000-0000F9450000}"/>
    <cellStyle name="Millares 2 6 8 5" xfId="34823" xr:uid="{00000000-0005-0000-0000-0000FA450000}"/>
    <cellStyle name="Millares 2 6 8 6" xfId="39873" xr:uid="{00000000-0005-0000-0000-0000FB450000}"/>
    <cellStyle name="Millares 2 6 9" xfId="10524" xr:uid="{00000000-0005-0000-0000-0000FC450000}"/>
    <cellStyle name="Millares 2 6 9 2" xfId="23898" xr:uid="{00000000-0005-0000-0000-0000FD450000}"/>
    <cellStyle name="Millares 2 6_Hoja1" xfId="12813" xr:uid="{00000000-0005-0000-0000-0000FE450000}"/>
    <cellStyle name="Millares 2 7" xfId="301" xr:uid="{00000000-0005-0000-0000-0000FF450000}"/>
    <cellStyle name="Millares 2 7 2" xfId="5286" xr:uid="{00000000-0005-0000-0000-000000460000}"/>
    <cellStyle name="Millares 2 7 2 2" xfId="12814" xr:uid="{00000000-0005-0000-0000-000001460000}"/>
    <cellStyle name="Millares 2 7 2 3" xfId="33064" xr:uid="{00000000-0005-0000-0000-000002460000}"/>
    <cellStyle name="Millares 2 7 2 4" xfId="34824" xr:uid="{00000000-0005-0000-0000-000003460000}"/>
    <cellStyle name="Millares 2 7 2 5" xfId="39874" xr:uid="{00000000-0005-0000-0000-000004460000}"/>
    <cellStyle name="Millares 2 7 3" xfId="5287" xr:uid="{00000000-0005-0000-0000-000005460000}"/>
    <cellStyle name="Millares 2 7 3 2" xfId="12815" xr:uid="{00000000-0005-0000-0000-000006460000}"/>
    <cellStyle name="Millares 2 7 3 3" xfId="19081" xr:uid="{00000000-0005-0000-0000-000007460000}"/>
    <cellStyle name="Millares 2 7 3 4" xfId="33065" xr:uid="{00000000-0005-0000-0000-000008460000}"/>
    <cellStyle name="Millares 2 7 3 5" xfId="34825" xr:uid="{00000000-0005-0000-0000-000009460000}"/>
    <cellStyle name="Millares 2 7 3 6" xfId="39875" xr:uid="{00000000-0005-0000-0000-00000A460000}"/>
    <cellStyle name="Millares 2 7 4" xfId="5288" xr:uid="{00000000-0005-0000-0000-00000B460000}"/>
    <cellStyle name="Millares 2 7 4 2" xfId="12816" xr:uid="{00000000-0005-0000-0000-00000C460000}"/>
    <cellStyle name="Millares 2 7 4 3" xfId="19082" xr:uid="{00000000-0005-0000-0000-00000D460000}"/>
    <cellStyle name="Millares 2 7 4 4" xfId="33066" xr:uid="{00000000-0005-0000-0000-00000E460000}"/>
    <cellStyle name="Millares 2 7 4 5" xfId="34826" xr:uid="{00000000-0005-0000-0000-00000F460000}"/>
    <cellStyle name="Millares 2 7 4 6" xfId="39876" xr:uid="{00000000-0005-0000-0000-000010460000}"/>
    <cellStyle name="Millares 2 7 5" xfId="5289" xr:uid="{00000000-0005-0000-0000-000011460000}"/>
    <cellStyle name="Millares 2 7 5 2" xfId="19083" xr:uid="{00000000-0005-0000-0000-000012460000}"/>
    <cellStyle name="Millares 2 7 5 3" xfId="33067" xr:uid="{00000000-0005-0000-0000-000013460000}"/>
    <cellStyle name="Millares 2 7 5 4" xfId="34827" xr:uid="{00000000-0005-0000-0000-000014460000}"/>
    <cellStyle name="Millares 2 7 5 5" xfId="39877" xr:uid="{00000000-0005-0000-0000-000015460000}"/>
    <cellStyle name="Millares 2 7 6" xfId="5290" xr:uid="{00000000-0005-0000-0000-000016460000}"/>
    <cellStyle name="Millares 2 7 6 2" xfId="19084" xr:uid="{00000000-0005-0000-0000-000017460000}"/>
    <cellStyle name="Millares 2 7 6 3" xfId="33068" xr:uid="{00000000-0005-0000-0000-000018460000}"/>
    <cellStyle name="Millares 2 7 6 4" xfId="34828" xr:uid="{00000000-0005-0000-0000-000019460000}"/>
    <cellStyle name="Millares 2 7 6 5" xfId="39878" xr:uid="{00000000-0005-0000-0000-00001A460000}"/>
    <cellStyle name="Millares 2 7 7" xfId="10525" xr:uid="{00000000-0005-0000-0000-00001B460000}"/>
    <cellStyle name="Millares 2 7 7 2" xfId="23899" xr:uid="{00000000-0005-0000-0000-00001C460000}"/>
    <cellStyle name="Millares 2 7 7 3" xfId="12817" xr:uid="{00000000-0005-0000-0000-00001D460000}"/>
    <cellStyle name="Millares 2 7 8" xfId="12818" xr:uid="{00000000-0005-0000-0000-00001E460000}"/>
    <cellStyle name="Millares 2 7 8 2" xfId="46052" xr:uid="{00000000-0005-0000-0000-00001F460000}"/>
    <cellStyle name="Millares 2 7_Hoja1" xfId="12819" xr:uid="{00000000-0005-0000-0000-000020460000}"/>
    <cellStyle name="Millares 2 8" xfId="302" xr:uid="{00000000-0005-0000-0000-000021460000}"/>
    <cellStyle name="Millares 2 8 10" xfId="11079" xr:uid="{00000000-0005-0000-0000-000022460000}"/>
    <cellStyle name="Millares 2 8 11" xfId="31904" xr:uid="{00000000-0005-0000-0000-000023460000}"/>
    <cellStyle name="Millares 2 8 12" xfId="33605" xr:uid="{00000000-0005-0000-0000-000024460000}"/>
    <cellStyle name="Millares 2 8 13" xfId="35405" xr:uid="{00000000-0005-0000-0000-000025460000}"/>
    <cellStyle name="Millares 2 8 14" xfId="35774" xr:uid="{00000000-0005-0000-0000-000026460000}"/>
    <cellStyle name="Millares 2 8 15" xfId="46550" xr:uid="{00000000-0005-0000-0000-000027460000}"/>
    <cellStyle name="Millares 2 8 2" xfId="5291" xr:uid="{00000000-0005-0000-0000-000028460000}"/>
    <cellStyle name="Millares 2 8 2 2" xfId="12820" xr:uid="{00000000-0005-0000-0000-000029460000}"/>
    <cellStyle name="Millares 2 8 2 2 2" xfId="33547" xr:uid="{00000000-0005-0000-0000-00002A460000}"/>
    <cellStyle name="Millares 2 8 2 3" xfId="33069" xr:uid="{00000000-0005-0000-0000-00002B460000}"/>
    <cellStyle name="Millares 2 8 2 4" xfId="34829" xr:uid="{00000000-0005-0000-0000-00002C460000}"/>
    <cellStyle name="Millares 2 8 2 5" xfId="39879" xr:uid="{00000000-0005-0000-0000-00002D460000}"/>
    <cellStyle name="Millares 2 8 2 6" xfId="46551" xr:uid="{00000000-0005-0000-0000-00002E460000}"/>
    <cellStyle name="Millares 2 8 3" xfId="5292" xr:uid="{00000000-0005-0000-0000-00002F460000}"/>
    <cellStyle name="Millares 2 8 3 2" xfId="12821" xr:uid="{00000000-0005-0000-0000-000030460000}"/>
    <cellStyle name="Millares 2 8 3 2 2" xfId="33548" xr:uid="{00000000-0005-0000-0000-000031460000}"/>
    <cellStyle name="Millares 2 8 3 3" xfId="33070" xr:uid="{00000000-0005-0000-0000-000032460000}"/>
    <cellStyle name="Millares 2 8 3 4" xfId="34830" xr:uid="{00000000-0005-0000-0000-000033460000}"/>
    <cellStyle name="Millares 2 8 3 5" xfId="39880" xr:uid="{00000000-0005-0000-0000-000034460000}"/>
    <cellStyle name="Millares 2 8 3 6" xfId="46552" xr:uid="{00000000-0005-0000-0000-000035460000}"/>
    <cellStyle name="Millares 2 8 4" xfId="10526" xr:uid="{00000000-0005-0000-0000-000036460000}"/>
    <cellStyle name="Millares 2 8 4 2" xfId="23900" xr:uid="{00000000-0005-0000-0000-000037460000}"/>
    <cellStyle name="Millares 2 8 4 3" xfId="12822" xr:uid="{00000000-0005-0000-0000-000038460000}"/>
    <cellStyle name="Millares 2 8 4 4" xfId="33134" xr:uid="{00000000-0005-0000-0000-000039460000}"/>
    <cellStyle name="Millares 2 8 4 5" xfId="34894" xr:uid="{00000000-0005-0000-0000-00003A460000}"/>
    <cellStyle name="Millares 2 8 4 6" xfId="44857" xr:uid="{00000000-0005-0000-0000-00003B460000}"/>
    <cellStyle name="Millares 2 8 5" xfId="12823" xr:uid="{00000000-0005-0000-0000-00003C460000}"/>
    <cellStyle name="Millares 2 8 5 2" xfId="33546" xr:uid="{00000000-0005-0000-0000-00003D460000}"/>
    <cellStyle name="Millares 2 8 5 3" xfId="46053" xr:uid="{00000000-0005-0000-0000-00003E460000}"/>
    <cellStyle name="Millares 2 8 6" xfId="12824" xr:uid="{00000000-0005-0000-0000-00003F460000}"/>
    <cellStyle name="Millares 2 8 7" xfId="12825" xr:uid="{00000000-0005-0000-0000-000040460000}"/>
    <cellStyle name="Millares 2 8 8" xfId="12826" xr:uid="{00000000-0005-0000-0000-000041460000}"/>
    <cellStyle name="Millares 2 8 9" xfId="14872" xr:uid="{00000000-0005-0000-0000-000042460000}"/>
    <cellStyle name="Millares 2 9" xfId="653" xr:uid="{00000000-0005-0000-0000-000043460000}"/>
    <cellStyle name="Millares 2 9 2" xfId="35406" xr:uid="{00000000-0005-0000-0000-000044460000}"/>
    <cellStyle name="Millares 2_AMPLIACION ESTACIONES-TM-27-NOVIEMBRE-2012" xfId="303" xr:uid="{00000000-0005-0000-0000-000045460000}"/>
    <cellStyle name="Millares 20" xfId="304" xr:uid="{00000000-0005-0000-0000-000046460000}"/>
    <cellStyle name="Millares 20 2" xfId="12827" xr:uid="{00000000-0005-0000-0000-000047460000}"/>
    <cellStyle name="Millares 20 2 2" xfId="12828" xr:uid="{00000000-0005-0000-0000-000048460000}"/>
    <cellStyle name="Millares 20 2 3" xfId="12829" xr:uid="{00000000-0005-0000-0000-000049460000}"/>
    <cellStyle name="Millares 20 2 4" xfId="46054" xr:uid="{00000000-0005-0000-0000-00004A460000}"/>
    <cellStyle name="Millares 21" xfId="305" xr:uid="{00000000-0005-0000-0000-00004B460000}"/>
    <cellStyle name="Millares 21 2" xfId="10527" xr:uid="{00000000-0005-0000-0000-00004C460000}"/>
    <cellStyle name="Millares 21 2 2" xfId="12831" xr:uid="{00000000-0005-0000-0000-00004D460000}"/>
    <cellStyle name="Millares 21 2 2 2" xfId="46055" xr:uid="{00000000-0005-0000-0000-00004E460000}"/>
    <cellStyle name="Millares 21 2 3" xfId="12832" xr:uid="{00000000-0005-0000-0000-00004F460000}"/>
    <cellStyle name="Millares 21 2 4" xfId="23901" xr:uid="{00000000-0005-0000-0000-000050460000}"/>
    <cellStyle name="Millares 21 2 5" xfId="12830" xr:uid="{00000000-0005-0000-0000-000051460000}"/>
    <cellStyle name="Millares 21 3" xfId="12833" xr:uid="{00000000-0005-0000-0000-000052460000}"/>
    <cellStyle name="Millares 21 4" xfId="12834" xr:uid="{00000000-0005-0000-0000-000053460000}"/>
    <cellStyle name="Millares 21 5" xfId="12835" xr:uid="{00000000-0005-0000-0000-000054460000}"/>
    <cellStyle name="Millares 21 6" xfId="12836" xr:uid="{00000000-0005-0000-0000-000055460000}"/>
    <cellStyle name="Millares 22" xfId="306" xr:uid="{00000000-0005-0000-0000-000056460000}"/>
    <cellStyle name="Millares 22 2" xfId="12837" xr:uid="{00000000-0005-0000-0000-000057460000}"/>
    <cellStyle name="Millares 22 2 2" xfId="12838" xr:uid="{00000000-0005-0000-0000-000058460000}"/>
    <cellStyle name="Millares 22 2 3" xfId="12839" xr:uid="{00000000-0005-0000-0000-000059460000}"/>
    <cellStyle name="Millares 22 2 4" xfId="46056" xr:uid="{00000000-0005-0000-0000-00005A460000}"/>
    <cellStyle name="Millares 23" xfId="307" xr:uid="{00000000-0005-0000-0000-00005B460000}"/>
    <cellStyle name="Millares 23 2" xfId="10528" xr:uid="{00000000-0005-0000-0000-00005C460000}"/>
    <cellStyle name="Millares 23 2 2" xfId="12841" xr:uid="{00000000-0005-0000-0000-00005D460000}"/>
    <cellStyle name="Millares 23 2 2 2" xfId="46057" xr:uid="{00000000-0005-0000-0000-00005E460000}"/>
    <cellStyle name="Millares 23 2 3" xfId="12842" xr:uid="{00000000-0005-0000-0000-00005F460000}"/>
    <cellStyle name="Millares 23 2 4" xfId="23902" xr:uid="{00000000-0005-0000-0000-000060460000}"/>
    <cellStyle name="Millares 23 2 5" xfId="12840" xr:uid="{00000000-0005-0000-0000-000061460000}"/>
    <cellStyle name="Millares 23 3" xfId="12843" xr:uid="{00000000-0005-0000-0000-000062460000}"/>
    <cellStyle name="Millares 23 4" xfId="12844" xr:uid="{00000000-0005-0000-0000-000063460000}"/>
    <cellStyle name="Millares 23 5" xfId="12845" xr:uid="{00000000-0005-0000-0000-000064460000}"/>
    <cellStyle name="Millares 23 6" xfId="12846" xr:uid="{00000000-0005-0000-0000-000065460000}"/>
    <cellStyle name="Millares 24" xfId="308" xr:uid="{00000000-0005-0000-0000-000066460000}"/>
    <cellStyle name="Millares 24 2" xfId="10529" xr:uid="{00000000-0005-0000-0000-000067460000}"/>
    <cellStyle name="Millares 24 3" xfId="12847" xr:uid="{00000000-0005-0000-0000-000068460000}"/>
    <cellStyle name="Millares 24 4" xfId="12848" xr:uid="{00000000-0005-0000-0000-000069460000}"/>
    <cellStyle name="Millares 24 5" xfId="12849" xr:uid="{00000000-0005-0000-0000-00006A460000}"/>
    <cellStyle name="Millares 25" xfId="309" xr:uid="{00000000-0005-0000-0000-00006B460000}"/>
    <cellStyle name="Millares 25 2" xfId="10530" xr:uid="{00000000-0005-0000-0000-00006C460000}"/>
    <cellStyle name="Millares 25 3" xfId="12850" xr:uid="{00000000-0005-0000-0000-00006D460000}"/>
    <cellStyle name="Millares 25 4" xfId="12851" xr:uid="{00000000-0005-0000-0000-00006E460000}"/>
    <cellStyle name="Millares 25 5" xfId="12852" xr:uid="{00000000-0005-0000-0000-00006F460000}"/>
    <cellStyle name="Millares 26" xfId="310" xr:uid="{00000000-0005-0000-0000-000070460000}"/>
    <cellStyle name="Millares 26 2" xfId="10531" xr:uid="{00000000-0005-0000-0000-000071460000}"/>
    <cellStyle name="Millares 26 2 2" xfId="12854" xr:uid="{00000000-0005-0000-0000-000072460000}"/>
    <cellStyle name="Millares 26 2 2 2" xfId="46058" xr:uid="{00000000-0005-0000-0000-000073460000}"/>
    <cellStyle name="Millares 26 2 3" xfId="12855" xr:uid="{00000000-0005-0000-0000-000074460000}"/>
    <cellStyle name="Millares 26 2 4" xfId="23905" xr:uid="{00000000-0005-0000-0000-000075460000}"/>
    <cellStyle name="Millares 26 2 5" xfId="12853" xr:uid="{00000000-0005-0000-0000-000076460000}"/>
    <cellStyle name="Millares 26 3" xfId="12856" xr:uid="{00000000-0005-0000-0000-000077460000}"/>
    <cellStyle name="Millares 26 4" xfId="12857" xr:uid="{00000000-0005-0000-0000-000078460000}"/>
    <cellStyle name="Millares 26 5" xfId="12858" xr:uid="{00000000-0005-0000-0000-000079460000}"/>
    <cellStyle name="Millares 26 6" xfId="12859" xr:uid="{00000000-0005-0000-0000-00007A460000}"/>
    <cellStyle name="Millares 27" xfId="311" xr:uid="{00000000-0005-0000-0000-00007B460000}"/>
    <cellStyle name="Millares 27 2" xfId="5293" xr:uid="{00000000-0005-0000-0000-00007C460000}"/>
    <cellStyle name="Millares 27 2 2" xfId="5294" xr:uid="{00000000-0005-0000-0000-00007D460000}"/>
    <cellStyle name="Millares 27 2 2 2" xfId="19088" xr:uid="{00000000-0005-0000-0000-00007E460000}"/>
    <cellStyle name="Millares 27 2 2 3" xfId="12861" xr:uid="{00000000-0005-0000-0000-00007F460000}"/>
    <cellStyle name="Millares 27 2 2 4" xfId="33071" xr:uid="{00000000-0005-0000-0000-000080460000}"/>
    <cellStyle name="Millares 27 2 2 5" xfId="34831" xr:uid="{00000000-0005-0000-0000-000081460000}"/>
    <cellStyle name="Millares 27 2 2 6" xfId="39881" xr:uid="{00000000-0005-0000-0000-000082460000}"/>
    <cellStyle name="Millares 27 2 3" xfId="12862" xr:uid="{00000000-0005-0000-0000-000083460000}"/>
    <cellStyle name="Millares 27 2 3 2" xfId="46059" xr:uid="{00000000-0005-0000-0000-000084460000}"/>
    <cellStyle name="Millares 27 2 4" xfId="19087" xr:uid="{00000000-0005-0000-0000-000085460000}"/>
    <cellStyle name="Millares 27 2 5" xfId="12860" xr:uid="{00000000-0005-0000-0000-000086460000}"/>
    <cellStyle name="Millares 27 3" xfId="5295" xr:uid="{00000000-0005-0000-0000-000087460000}"/>
    <cellStyle name="Millares 27 3 2" xfId="19089" xr:uid="{00000000-0005-0000-0000-000088460000}"/>
    <cellStyle name="Millares 27 3 3" xfId="12863" xr:uid="{00000000-0005-0000-0000-000089460000}"/>
    <cellStyle name="Millares 27 3 4" xfId="33072" xr:uid="{00000000-0005-0000-0000-00008A460000}"/>
    <cellStyle name="Millares 27 3 5" xfId="34832" xr:uid="{00000000-0005-0000-0000-00008B460000}"/>
    <cellStyle name="Millares 27 3 6" xfId="39882" xr:uid="{00000000-0005-0000-0000-00008C460000}"/>
    <cellStyle name="Millares 27 4" xfId="5296" xr:uid="{00000000-0005-0000-0000-00008D460000}"/>
    <cellStyle name="Millares 27 4 2" xfId="19090" xr:uid="{00000000-0005-0000-0000-00008E460000}"/>
    <cellStyle name="Millares 27 4 3" xfId="33073" xr:uid="{00000000-0005-0000-0000-00008F460000}"/>
    <cellStyle name="Millares 27 4 4" xfId="34833" xr:uid="{00000000-0005-0000-0000-000090460000}"/>
    <cellStyle name="Millares 27 4 5" xfId="39883" xr:uid="{00000000-0005-0000-0000-000091460000}"/>
    <cellStyle name="Millares 28" xfId="312" xr:uid="{00000000-0005-0000-0000-000092460000}"/>
    <cellStyle name="Millares 28 10" xfId="35408" xr:uid="{00000000-0005-0000-0000-000093460000}"/>
    <cellStyle name="Millares 28 11" xfId="35775" xr:uid="{00000000-0005-0000-0000-000094460000}"/>
    <cellStyle name="Millares 28 12" xfId="46553" xr:uid="{00000000-0005-0000-0000-000095460000}"/>
    <cellStyle name="Millares 28 2" xfId="634" xr:uid="{00000000-0005-0000-0000-000096460000}"/>
    <cellStyle name="Millares 28 2 2" xfId="12864" xr:uid="{00000000-0005-0000-0000-000097460000}"/>
    <cellStyle name="Millares 28 2 2 2" xfId="33550" xr:uid="{00000000-0005-0000-0000-000098460000}"/>
    <cellStyle name="Millares 28 2 2 3" xfId="46060" xr:uid="{00000000-0005-0000-0000-000099460000}"/>
    <cellStyle name="Millares 28 2 2 4" xfId="46591" xr:uid="{00000000-0005-0000-0000-00009A460000}"/>
    <cellStyle name="Millares 28 2 3" xfId="12865" xr:uid="{00000000-0005-0000-0000-00009B460000}"/>
    <cellStyle name="Millares 28 2 4" xfId="12866" xr:uid="{00000000-0005-0000-0000-00009C460000}"/>
    <cellStyle name="Millares 28 2 5" xfId="11156" xr:uid="{00000000-0005-0000-0000-00009D460000}"/>
    <cellStyle name="Millares 28 2 6" xfId="31932" xr:uid="{00000000-0005-0000-0000-00009E460000}"/>
    <cellStyle name="Millares 28 2 7" xfId="33633" xr:uid="{00000000-0005-0000-0000-00009F460000}"/>
    <cellStyle name="Millares 28 2 8" xfId="35802" xr:uid="{00000000-0005-0000-0000-0000A0460000}"/>
    <cellStyle name="Millares 28 2 9" xfId="46554" xr:uid="{00000000-0005-0000-0000-0000A1460000}"/>
    <cellStyle name="Millares 28 3" xfId="2068" xr:uid="{00000000-0005-0000-0000-0000A2460000}"/>
    <cellStyle name="Millares 28 3 2" xfId="12867" xr:uid="{00000000-0005-0000-0000-0000A3460000}"/>
    <cellStyle name="Millares 28 3 3" xfId="32593" xr:uid="{00000000-0005-0000-0000-0000A4460000}"/>
    <cellStyle name="Millares 28 3 4" xfId="34353" xr:uid="{00000000-0005-0000-0000-0000A5460000}"/>
    <cellStyle name="Millares 28 3 5" xfId="36785" xr:uid="{00000000-0005-0000-0000-0000A6460000}"/>
    <cellStyle name="Millares 28 4" xfId="11026" xr:uid="{00000000-0005-0000-0000-0000A7460000}"/>
    <cellStyle name="Millares 28 4 2" xfId="12868" xr:uid="{00000000-0005-0000-0000-0000A8460000}"/>
    <cellStyle name="Millares 28 4 3" xfId="33549" xr:uid="{00000000-0005-0000-0000-0000A9460000}"/>
    <cellStyle name="Millares 28 5" xfId="12869" xr:uid="{00000000-0005-0000-0000-0000AA460000}"/>
    <cellStyle name="Millares 28 6" xfId="12870" xr:uid="{00000000-0005-0000-0000-0000AB460000}"/>
    <cellStyle name="Millares 28 7" xfId="11080" xr:uid="{00000000-0005-0000-0000-0000AC460000}"/>
    <cellStyle name="Millares 28 8" xfId="31905" xr:uid="{00000000-0005-0000-0000-0000AD460000}"/>
    <cellStyle name="Millares 28 9" xfId="33606" xr:uid="{00000000-0005-0000-0000-0000AE460000}"/>
    <cellStyle name="Millares 28_Hoja1" xfId="12871" xr:uid="{00000000-0005-0000-0000-0000AF460000}"/>
    <cellStyle name="Millares 29" xfId="313" xr:uid="{00000000-0005-0000-0000-0000B0460000}"/>
    <cellStyle name="Millares 29 10" xfId="33607" xr:uid="{00000000-0005-0000-0000-0000B1460000}"/>
    <cellStyle name="Millares 29 11" xfId="35409" xr:uid="{00000000-0005-0000-0000-0000B2460000}"/>
    <cellStyle name="Millares 29 12" xfId="35776" xr:uid="{00000000-0005-0000-0000-0000B3460000}"/>
    <cellStyle name="Millares 29 13" xfId="46555" xr:uid="{00000000-0005-0000-0000-0000B4460000}"/>
    <cellStyle name="Millares 29 2" xfId="5297" xr:uid="{00000000-0005-0000-0000-0000B5460000}"/>
    <cellStyle name="Millares 29 2 2" xfId="12873" xr:uid="{00000000-0005-0000-0000-0000B6460000}"/>
    <cellStyle name="Millares 29 2 2 2" xfId="46062" xr:uid="{00000000-0005-0000-0000-0000B7460000}"/>
    <cellStyle name="Millares 29 2 3" xfId="12874" xr:uid="{00000000-0005-0000-0000-0000B8460000}"/>
    <cellStyle name="Millares 29 2 4" xfId="12872" xr:uid="{00000000-0005-0000-0000-0000B9460000}"/>
    <cellStyle name="Millares 29 2 5" xfId="33074" xr:uid="{00000000-0005-0000-0000-0000BA460000}"/>
    <cellStyle name="Millares 29 2 6" xfId="34834" xr:uid="{00000000-0005-0000-0000-0000BB460000}"/>
    <cellStyle name="Millares 29 2 7" xfId="39884" xr:uid="{00000000-0005-0000-0000-0000BC460000}"/>
    <cellStyle name="Millares 29 3" xfId="12875" xr:uid="{00000000-0005-0000-0000-0000BD460000}"/>
    <cellStyle name="Millares 29 3 2" xfId="33551" xr:uid="{00000000-0005-0000-0000-0000BE460000}"/>
    <cellStyle name="Millares 29 3 3" xfId="46061" xr:uid="{00000000-0005-0000-0000-0000BF460000}"/>
    <cellStyle name="Millares 29 4" xfId="12876" xr:uid="{00000000-0005-0000-0000-0000C0460000}"/>
    <cellStyle name="Millares 29 5" xfId="12877" xr:uid="{00000000-0005-0000-0000-0000C1460000}"/>
    <cellStyle name="Millares 29 6" xfId="12878" xr:uid="{00000000-0005-0000-0000-0000C2460000}"/>
    <cellStyle name="Millares 29 6 2" xfId="35295" xr:uid="{00000000-0005-0000-0000-0000C3460000}"/>
    <cellStyle name="Millares 29 6 3" xfId="45258" xr:uid="{00000000-0005-0000-0000-0000C4460000}"/>
    <cellStyle name="Millares 29 6 4" xfId="46544" xr:uid="{00000000-0005-0000-0000-0000C5460000}"/>
    <cellStyle name="Millares 29 7" xfId="12879" xr:uid="{00000000-0005-0000-0000-0000C6460000}"/>
    <cellStyle name="Millares 29 8" xfId="11081" xr:uid="{00000000-0005-0000-0000-0000C7460000}"/>
    <cellStyle name="Millares 29 9" xfId="31906" xr:uid="{00000000-0005-0000-0000-0000C8460000}"/>
    <cellStyle name="Millares 29_Hoja1" xfId="12880" xr:uid="{00000000-0005-0000-0000-0000C9460000}"/>
    <cellStyle name="Millares 3" xfId="314" xr:uid="{00000000-0005-0000-0000-0000CA460000}"/>
    <cellStyle name="Millares 3 2" xfId="315" xr:uid="{00000000-0005-0000-0000-0000CB460000}"/>
    <cellStyle name="Millares 3 2 2" xfId="316" xr:uid="{00000000-0005-0000-0000-0000CC460000}"/>
    <cellStyle name="Millares 3 2 2 2" xfId="10532" xr:uid="{00000000-0005-0000-0000-0000CD460000}"/>
    <cellStyle name="Millares 3 2 2 3" xfId="12881" xr:uid="{00000000-0005-0000-0000-0000CE460000}"/>
    <cellStyle name="Millares 3 2 2 4" xfId="12882" xr:uid="{00000000-0005-0000-0000-0000CF460000}"/>
    <cellStyle name="Millares 3 2 2 5" xfId="12883" xr:uid="{00000000-0005-0000-0000-0000D0460000}"/>
    <cellStyle name="Millares 3 2 3" xfId="1942" xr:uid="{00000000-0005-0000-0000-0000D1460000}"/>
    <cellStyle name="Millares 3 2 3 2" xfId="12885" xr:uid="{00000000-0005-0000-0000-0000D2460000}"/>
    <cellStyle name="Millares 3 2 3 2 2" xfId="46063" xr:uid="{00000000-0005-0000-0000-0000D3460000}"/>
    <cellStyle name="Millares 3 2 3 3" xfId="12884" xr:uid="{00000000-0005-0000-0000-0000D4460000}"/>
    <cellStyle name="Millares 3 2 3 3 2" xfId="45873" xr:uid="{00000000-0005-0000-0000-0000D5460000}"/>
    <cellStyle name="Millares 3 2 3 4" xfId="32467" xr:uid="{00000000-0005-0000-0000-0000D6460000}"/>
    <cellStyle name="Millares 3 2 3 5" xfId="34227" xr:uid="{00000000-0005-0000-0000-0000D7460000}"/>
    <cellStyle name="Millares 3 2 3 6" xfId="35410" xr:uid="{00000000-0005-0000-0000-0000D8460000}"/>
    <cellStyle name="Millares 3 2 3 7" xfId="36659" xr:uid="{00000000-0005-0000-0000-0000D9460000}"/>
    <cellStyle name="Millares 3 3" xfId="317" xr:uid="{00000000-0005-0000-0000-0000DA460000}"/>
    <cellStyle name="Millares 3 3 2" xfId="1714" xr:uid="{00000000-0005-0000-0000-0000DB460000}"/>
    <cellStyle name="Millares 3 3 2 2" xfId="11922" xr:uid="{00000000-0005-0000-0000-0000DC460000}"/>
    <cellStyle name="Millares 3 3 2 2 2" xfId="46064" xr:uid="{00000000-0005-0000-0000-0000DD460000}"/>
    <cellStyle name="Millares 3 3 2 3" xfId="32271" xr:uid="{00000000-0005-0000-0000-0000DE460000}"/>
    <cellStyle name="Millares 3 3 2 4" xfId="34031" xr:uid="{00000000-0005-0000-0000-0000DF460000}"/>
    <cellStyle name="Millares 3 3 2 5" xfId="36462" xr:uid="{00000000-0005-0000-0000-0000E0460000}"/>
    <cellStyle name="Millares 3 3 3" xfId="2106" xr:uid="{00000000-0005-0000-0000-0000E1460000}"/>
    <cellStyle name="Millares 3 3 3 2" xfId="5298" xr:uid="{00000000-0005-0000-0000-0000E2460000}"/>
    <cellStyle name="Millares 3 3 3 2 2" xfId="19092" xr:uid="{00000000-0005-0000-0000-0000E3460000}"/>
    <cellStyle name="Millares 3 3 3 2 3" xfId="33075" xr:uid="{00000000-0005-0000-0000-0000E4460000}"/>
    <cellStyle name="Millares 3 3 3 2 4" xfId="34835" xr:uid="{00000000-0005-0000-0000-0000E5460000}"/>
    <cellStyle name="Millares 3 3 3 2 5" xfId="39885" xr:uid="{00000000-0005-0000-0000-0000E6460000}"/>
    <cellStyle name="Millares 3 3 3 3" xfId="16178" xr:uid="{00000000-0005-0000-0000-0000E7460000}"/>
    <cellStyle name="Millares 3 3 3 4" xfId="32629" xr:uid="{00000000-0005-0000-0000-0000E8460000}"/>
    <cellStyle name="Millares 3 3 3 5" xfId="34389" xr:uid="{00000000-0005-0000-0000-0000E9460000}"/>
    <cellStyle name="Millares 3 3 3 6" xfId="36821" xr:uid="{00000000-0005-0000-0000-0000EA460000}"/>
    <cellStyle name="Millares 3 3 4" xfId="5299" xr:uid="{00000000-0005-0000-0000-0000EB460000}"/>
    <cellStyle name="Millares 3 3 4 2" xfId="19093" xr:uid="{00000000-0005-0000-0000-0000EC460000}"/>
    <cellStyle name="Millares 3 3 4 3" xfId="33076" xr:uid="{00000000-0005-0000-0000-0000ED460000}"/>
    <cellStyle name="Millares 3 3 4 4" xfId="34836" xr:uid="{00000000-0005-0000-0000-0000EE460000}"/>
    <cellStyle name="Millares 3 3 4 5" xfId="39886" xr:uid="{00000000-0005-0000-0000-0000EF460000}"/>
    <cellStyle name="Millares 3 3 5" xfId="45515" xr:uid="{00000000-0005-0000-0000-0000F0460000}"/>
    <cellStyle name="Millares 3 4" xfId="318" xr:uid="{00000000-0005-0000-0000-0000F1460000}"/>
    <cellStyle name="Millares 3 4 2" xfId="10533" xr:uid="{00000000-0005-0000-0000-0000F2460000}"/>
    <cellStyle name="Millares 3 4 3" xfId="12886" xr:uid="{00000000-0005-0000-0000-0000F3460000}"/>
    <cellStyle name="Millares 3 4 4" xfId="12887" xr:uid="{00000000-0005-0000-0000-0000F4460000}"/>
    <cellStyle name="Millares 3 4 5" xfId="12888" xr:uid="{00000000-0005-0000-0000-0000F5460000}"/>
    <cellStyle name="Millares 3 5" xfId="656" xr:uid="{00000000-0005-0000-0000-0000F6460000}"/>
    <cellStyle name="Millares 3 5 2" xfId="5300" xr:uid="{00000000-0005-0000-0000-0000F7460000}"/>
    <cellStyle name="Millares 3 5 2 2" xfId="19094" xr:uid="{00000000-0005-0000-0000-0000F8460000}"/>
    <cellStyle name="Millares 3 5 2 3" xfId="12889" xr:uid="{00000000-0005-0000-0000-0000F9460000}"/>
    <cellStyle name="Millares 3 5 3" xfId="5301" xr:uid="{00000000-0005-0000-0000-0000FA460000}"/>
    <cellStyle name="Millares 3 5 3 2" xfId="19095" xr:uid="{00000000-0005-0000-0000-0000FB460000}"/>
    <cellStyle name="Millares 3 5 3 3" xfId="33077" xr:uid="{00000000-0005-0000-0000-0000FC460000}"/>
    <cellStyle name="Millares 3 5 3 4" xfId="34837" xr:uid="{00000000-0005-0000-0000-0000FD460000}"/>
    <cellStyle name="Millares 3 5 3 5" xfId="39887" xr:uid="{00000000-0005-0000-0000-0000FE460000}"/>
    <cellStyle name="Millares 3 5 4" xfId="10636" xr:uid="{00000000-0005-0000-0000-0000FF460000}"/>
    <cellStyle name="Millares 3 5 4 2" xfId="23976" xr:uid="{00000000-0005-0000-0000-000000470000}"/>
    <cellStyle name="Millares 3 5 4 3" xfId="33161" xr:uid="{00000000-0005-0000-0000-000001470000}"/>
    <cellStyle name="Millares 3 5 4 4" xfId="34921" xr:uid="{00000000-0005-0000-0000-000002470000}"/>
    <cellStyle name="Millares 3 5 4 5" xfId="44884" xr:uid="{00000000-0005-0000-0000-000003470000}"/>
    <cellStyle name="Millares 3 5 5" xfId="15017" xr:uid="{00000000-0005-0000-0000-000004470000}"/>
    <cellStyle name="Millares 3 5 6" xfId="11159" xr:uid="{00000000-0005-0000-0000-000005470000}"/>
    <cellStyle name="Millares 3 5 7" xfId="31935" xr:uid="{00000000-0005-0000-0000-000006470000}"/>
    <cellStyle name="Millares 3 5 8" xfId="33636" xr:uid="{00000000-0005-0000-0000-000007470000}"/>
    <cellStyle name="Millares 3 5 9" xfId="35805" xr:uid="{00000000-0005-0000-0000-000008470000}"/>
    <cellStyle name="Millares 3 6" xfId="1760" xr:uid="{00000000-0005-0000-0000-000009470000}"/>
    <cellStyle name="Millares 3 6 2" xfId="15832" xr:uid="{00000000-0005-0000-0000-00000A470000}"/>
    <cellStyle name="Millares 3 6 3" xfId="12890" xr:uid="{00000000-0005-0000-0000-00000B470000}"/>
    <cellStyle name="Millares 3 6 4" xfId="32287" xr:uid="{00000000-0005-0000-0000-00000C470000}"/>
    <cellStyle name="Millares 3 6 5" xfId="34047" xr:uid="{00000000-0005-0000-0000-00000D470000}"/>
    <cellStyle name="Millares 3 6 6" xfId="36479" xr:uid="{00000000-0005-0000-0000-00000E470000}"/>
    <cellStyle name="Millares 3 7" xfId="12891" xr:uid="{00000000-0005-0000-0000-00000F470000}"/>
    <cellStyle name="Millares 3 7 2" xfId="45514" xr:uid="{00000000-0005-0000-0000-000010470000}"/>
    <cellStyle name="Millares 3 8" xfId="12892" xr:uid="{00000000-0005-0000-0000-000011470000}"/>
    <cellStyle name="Millares 30" xfId="319" xr:uid="{00000000-0005-0000-0000-000012470000}"/>
    <cellStyle name="Millares 30 10" xfId="35777" xr:uid="{00000000-0005-0000-0000-000013470000}"/>
    <cellStyle name="Millares 30 11" xfId="46556" xr:uid="{00000000-0005-0000-0000-000014470000}"/>
    <cellStyle name="Millares 30 2" xfId="10534" xr:uid="{00000000-0005-0000-0000-000015470000}"/>
    <cellStyle name="Millares 30 2 2" xfId="12893" xr:uid="{00000000-0005-0000-0000-000016470000}"/>
    <cellStyle name="Millares 30 2 3" xfId="33135" xr:uid="{00000000-0005-0000-0000-000017470000}"/>
    <cellStyle name="Millares 30 2 4" xfId="34895" xr:uid="{00000000-0005-0000-0000-000018470000}"/>
    <cellStyle name="Millares 30 2 5" xfId="44858" xr:uid="{00000000-0005-0000-0000-000019470000}"/>
    <cellStyle name="Millares 30 3" xfId="12894" xr:uid="{00000000-0005-0000-0000-00001A470000}"/>
    <cellStyle name="Millares 30 3 2" xfId="33552" xr:uid="{00000000-0005-0000-0000-00001B470000}"/>
    <cellStyle name="Millares 30 3 3" xfId="46065" xr:uid="{00000000-0005-0000-0000-00001C470000}"/>
    <cellStyle name="Millares 30 4" xfId="12895" xr:uid="{00000000-0005-0000-0000-00001D470000}"/>
    <cellStyle name="Millares 30 5" xfId="12896" xr:uid="{00000000-0005-0000-0000-00001E470000}"/>
    <cellStyle name="Millares 30 6" xfId="11082" xr:uid="{00000000-0005-0000-0000-00001F470000}"/>
    <cellStyle name="Millares 30 7" xfId="31907" xr:uid="{00000000-0005-0000-0000-000020470000}"/>
    <cellStyle name="Millares 30 8" xfId="33608" xr:uid="{00000000-0005-0000-0000-000021470000}"/>
    <cellStyle name="Millares 30 9" xfId="35411" xr:uid="{00000000-0005-0000-0000-000022470000}"/>
    <cellStyle name="Millares 31" xfId="320" xr:uid="{00000000-0005-0000-0000-000023470000}"/>
    <cellStyle name="Millares 31 10" xfId="35778" xr:uid="{00000000-0005-0000-0000-000024470000}"/>
    <cellStyle name="Millares 31 11" xfId="46557" xr:uid="{00000000-0005-0000-0000-000025470000}"/>
    <cellStyle name="Millares 31 2" xfId="10535" xr:uid="{00000000-0005-0000-0000-000026470000}"/>
    <cellStyle name="Millares 31 2 2" xfId="12897" xr:uid="{00000000-0005-0000-0000-000027470000}"/>
    <cellStyle name="Millares 31 2 3" xfId="33136" xr:uid="{00000000-0005-0000-0000-000028470000}"/>
    <cellStyle name="Millares 31 2 4" xfId="34896" xr:uid="{00000000-0005-0000-0000-000029470000}"/>
    <cellStyle name="Millares 31 2 5" xfId="44859" xr:uid="{00000000-0005-0000-0000-00002A470000}"/>
    <cellStyle name="Millares 31 3" xfId="12898" xr:uid="{00000000-0005-0000-0000-00002B470000}"/>
    <cellStyle name="Millares 31 3 2" xfId="33553" xr:uid="{00000000-0005-0000-0000-00002C470000}"/>
    <cellStyle name="Millares 31 3 3" xfId="46066" xr:uid="{00000000-0005-0000-0000-00002D470000}"/>
    <cellStyle name="Millares 31 4" xfId="12899" xr:uid="{00000000-0005-0000-0000-00002E470000}"/>
    <cellStyle name="Millares 31 5" xfId="12900" xr:uid="{00000000-0005-0000-0000-00002F470000}"/>
    <cellStyle name="Millares 31 6" xfId="11083" xr:uid="{00000000-0005-0000-0000-000030470000}"/>
    <cellStyle name="Millares 31 7" xfId="31908" xr:uid="{00000000-0005-0000-0000-000031470000}"/>
    <cellStyle name="Millares 31 8" xfId="33609" xr:uid="{00000000-0005-0000-0000-000032470000}"/>
    <cellStyle name="Millares 31 9" xfId="35412" xr:uid="{00000000-0005-0000-0000-000033470000}"/>
    <cellStyle name="Millares 32" xfId="321" xr:uid="{00000000-0005-0000-0000-000034470000}"/>
    <cellStyle name="Millares 32 2" xfId="10536" xr:uid="{00000000-0005-0000-0000-000035470000}"/>
    <cellStyle name="Millares 32 3" xfId="12901" xr:uid="{00000000-0005-0000-0000-000036470000}"/>
    <cellStyle name="Millares 32 3 2" xfId="46067" xr:uid="{00000000-0005-0000-0000-000037470000}"/>
    <cellStyle name="Millares 32 4" xfId="12902" xr:uid="{00000000-0005-0000-0000-000038470000}"/>
    <cellStyle name="Millares 32 5" xfId="12903" xr:uid="{00000000-0005-0000-0000-000039470000}"/>
    <cellStyle name="Millares 32 6" xfId="12904" xr:uid="{00000000-0005-0000-0000-00003A470000}"/>
    <cellStyle name="Millares 32_Hoja1" xfId="12905" xr:uid="{00000000-0005-0000-0000-00003B470000}"/>
    <cellStyle name="Millares 33" xfId="322" xr:uid="{00000000-0005-0000-0000-00003C470000}"/>
    <cellStyle name="Millares 33 2" xfId="10537" xr:uid="{00000000-0005-0000-0000-00003D470000}"/>
    <cellStyle name="Millares 33 3" xfId="12906" xr:uid="{00000000-0005-0000-0000-00003E470000}"/>
    <cellStyle name="Millares 33 3 2" xfId="46068" xr:uid="{00000000-0005-0000-0000-00003F470000}"/>
    <cellStyle name="Millares 33 4" xfId="12907" xr:uid="{00000000-0005-0000-0000-000040470000}"/>
    <cellStyle name="Millares 33 5" xfId="12908" xr:uid="{00000000-0005-0000-0000-000041470000}"/>
    <cellStyle name="Millares 33 6" xfId="12909" xr:uid="{00000000-0005-0000-0000-000042470000}"/>
    <cellStyle name="Millares 33_Hoja1" xfId="12910" xr:uid="{00000000-0005-0000-0000-000043470000}"/>
    <cellStyle name="Millares 34" xfId="323" xr:uid="{00000000-0005-0000-0000-000044470000}"/>
    <cellStyle name="Millares 34 2" xfId="10538" xr:uid="{00000000-0005-0000-0000-000045470000}"/>
    <cellStyle name="Millares 34 3" xfId="12911" xr:uid="{00000000-0005-0000-0000-000046470000}"/>
    <cellStyle name="Millares 34 3 2" xfId="46069" xr:uid="{00000000-0005-0000-0000-000047470000}"/>
    <cellStyle name="Millares 34 4" xfId="12912" xr:uid="{00000000-0005-0000-0000-000048470000}"/>
    <cellStyle name="Millares 34 5" xfId="12913" xr:uid="{00000000-0005-0000-0000-000049470000}"/>
    <cellStyle name="Millares 34 6" xfId="12914" xr:uid="{00000000-0005-0000-0000-00004A470000}"/>
    <cellStyle name="Millares 34_Hoja1" xfId="12915" xr:uid="{00000000-0005-0000-0000-00004B470000}"/>
    <cellStyle name="Millares 35" xfId="647" xr:uid="{00000000-0005-0000-0000-00004C470000}"/>
    <cellStyle name="Millares 35 2" xfId="5302" xr:uid="{00000000-0005-0000-0000-00004D470000}"/>
    <cellStyle name="Millares 35 2 2" xfId="12916" xr:uid="{00000000-0005-0000-0000-00004E470000}"/>
    <cellStyle name="Millares 35 2 2 2" xfId="33554" xr:uid="{00000000-0005-0000-0000-00004F470000}"/>
    <cellStyle name="Millares 35 2 3" xfId="11938" xr:uid="{00000000-0005-0000-0000-000050470000}"/>
    <cellStyle name="Millares 35 2 4" xfId="33078" xr:uid="{00000000-0005-0000-0000-000051470000}"/>
    <cellStyle name="Millares 35 2 5" xfId="34838" xr:uid="{00000000-0005-0000-0000-000052470000}"/>
    <cellStyle name="Millares 35 2 6" xfId="39888" xr:uid="{00000000-0005-0000-0000-000053470000}"/>
    <cellStyle name="Millares 35 2 7" xfId="46558" xr:uid="{00000000-0005-0000-0000-000054470000}"/>
    <cellStyle name="Millares 35 3" xfId="5303" xr:uid="{00000000-0005-0000-0000-000055470000}"/>
    <cellStyle name="Millares 35 3 2" xfId="12918" xr:uid="{00000000-0005-0000-0000-000056470000}"/>
    <cellStyle name="Millares 35 3 2 2" xfId="33555" xr:uid="{00000000-0005-0000-0000-000057470000}"/>
    <cellStyle name="Millares 35 3 3" xfId="12917" xr:uid="{00000000-0005-0000-0000-000058470000}"/>
    <cellStyle name="Millares 35 3 4" xfId="33079" xr:uid="{00000000-0005-0000-0000-000059470000}"/>
    <cellStyle name="Millares 35 3 5" xfId="34839" xr:uid="{00000000-0005-0000-0000-00005A470000}"/>
    <cellStyle name="Millares 35 3 6" xfId="39889" xr:uid="{00000000-0005-0000-0000-00005B470000}"/>
    <cellStyle name="Millares 35 3 7" xfId="46559" xr:uid="{00000000-0005-0000-0000-00005C470000}"/>
    <cellStyle name="Millares 35 4" xfId="5304" xr:uid="{00000000-0005-0000-0000-00005D470000}"/>
    <cellStyle name="Millares 35 4 2" xfId="12919" xr:uid="{00000000-0005-0000-0000-00005E470000}"/>
    <cellStyle name="Millares 35 4 2 2" xfId="33556" xr:uid="{00000000-0005-0000-0000-00005F470000}"/>
    <cellStyle name="Millares 35 4 3" xfId="33080" xr:uid="{00000000-0005-0000-0000-000060470000}"/>
    <cellStyle name="Millares 35 4 4" xfId="34840" xr:uid="{00000000-0005-0000-0000-000061470000}"/>
    <cellStyle name="Millares 35 4 5" xfId="39890" xr:uid="{00000000-0005-0000-0000-000062470000}"/>
    <cellStyle name="Millares 35 4 6" xfId="46560" xr:uid="{00000000-0005-0000-0000-000063470000}"/>
    <cellStyle name="Millares 35 5" xfId="5305" xr:uid="{00000000-0005-0000-0000-000064470000}"/>
    <cellStyle name="Millares 35 5 2" xfId="12920" xr:uid="{00000000-0005-0000-0000-000065470000}"/>
    <cellStyle name="Millares 35 5 2 2" xfId="33557" xr:uid="{00000000-0005-0000-0000-000066470000}"/>
    <cellStyle name="Millares 35 5 3" xfId="33081" xr:uid="{00000000-0005-0000-0000-000067470000}"/>
    <cellStyle name="Millares 35 5 4" xfId="34841" xr:uid="{00000000-0005-0000-0000-000068470000}"/>
    <cellStyle name="Millares 35 5 5" xfId="39891" xr:uid="{00000000-0005-0000-0000-000069470000}"/>
    <cellStyle name="Millares 35 5 6" xfId="46561" xr:uid="{00000000-0005-0000-0000-00006A470000}"/>
    <cellStyle name="Millares 35 6" xfId="12921" xr:uid="{00000000-0005-0000-0000-00006B470000}"/>
    <cellStyle name="Millares 35 6 2" xfId="46070" xr:uid="{00000000-0005-0000-0000-00006C470000}"/>
    <cellStyle name="Millares 36" xfId="1220" xr:uid="{00000000-0005-0000-0000-00006D470000}"/>
    <cellStyle name="Millares 36 2" xfId="12922" xr:uid="{00000000-0005-0000-0000-00006E470000}"/>
    <cellStyle name="Millares 36 3" xfId="12923" xr:uid="{00000000-0005-0000-0000-00006F470000}"/>
    <cellStyle name="Millares 36 4" xfId="12924" xr:uid="{00000000-0005-0000-0000-000070470000}"/>
    <cellStyle name="Millares 37" xfId="1748" xr:uid="{00000000-0005-0000-0000-000071470000}"/>
    <cellStyle name="Millares 37 2" xfId="12925" xr:uid="{00000000-0005-0000-0000-000072470000}"/>
    <cellStyle name="Millares 37 2 2" xfId="46071" xr:uid="{00000000-0005-0000-0000-000073470000}"/>
    <cellStyle name="Millares 37 3" xfId="12926" xr:uid="{00000000-0005-0000-0000-000074470000}"/>
    <cellStyle name="Millares 37 4" xfId="12927" xr:uid="{00000000-0005-0000-0000-000075470000}"/>
    <cellStyle name="Millares 38" xfId="1753" xr:uid="{00000000-0005-0000-0000-000076470000}"/>
    <cellStyle name="Millares 38 2" xfId="12928" xr:uid="{00000000-0005-0000-0000-000077470000}"/>
    <cellStyle name="Millares 38 2 2" xfId="46072" xr:uid="{00000000-0005-0000-0000-000078470000}"/>
    <cellStyle name="Millares 38 3" xfId="12929" xr:uid="{00000000-0005-0000-0000-000079470000}"/>
    <cellStyle name="Millares 38 4" xfId="12930" xr:uid="{00000000-0005-0000-0000-00007A470000}"/>
    <cellStyle name="Millares 39" xfId="1746" xr:uid="{00000000-0005-0000-0000-00007B470000}"/>
    <cellStyle name="Millares 39 2" xfId="12931" xr:uid="{00000000-0005-0000-0000-00007C470000}"/>
    <cellStyle name="Millares 39 2 2" xfId="46073" xr:uid="{00000000-0005-0000-0000-00007D470000}"/>
    <cellStyle name="Millares 39 3" xfId="12932" xr:uid="{00000000-0005-0000-0000-00007E470000}"/>
    <cellStyle name="Millares 39 4" xfId="12933" xr:uid="{00000000-0005-0000-0000-00007F470000}"/>
    <cellStyle name="Millares 4" xfId="324" xr:uid="{00000000-0005-0000-0000-000080470000}"/>
    <cellStyle name="Millares 4 2" xfId="325" xr:uid="{00000000-0005-0000-0000-000081470000}"/>
    <cellStyle name="Millares 4 2 2" xfId="5306" xr:uid="{00000000-0005-0000-0000-000082470000}"/>
    <cellStyle name="Millares 4 2 2 10" xfId="39892" xr:uid="{00000000-0005-0000-0000-000083470000}"/>
    <cellStyle name="Millares 4 2 2 2" xfId="326" xr:uid="{00000000-0005-0000-0000-000084470000}"/>
    <cellStyle name="Millares 4 2 2 2 2" xfId="5307" xr:uid="{00000000-0005-0000-0000-000085470000}"/>
    <cellStyle name="Millares 4 2 2 2 2 2" xfId="12935" xr:uid="{00000000-0005-0000-0000-000086470000}"/>
    <cellStyle name="Millares 4 2 2 2 2 3" xfId="33083" xr:uid="{00000000-0005-0000-0000-000087470000}"/>
    <cellStyle name="Millares 4 2 2 2 2 4" xfId="34843" xr:uid="{00000000-0005-0000-0000-000088470000}"/>
    <cellStyle name="Millares 4 2 2 2 2 5" xfId="39893" xr:uid="{00000000-0005-0000-0000-000089470000}"/>
    <cellStyle name="Millares 4 2 2 2 3" xfId="5308" xr:uid="{00000000-0005-0000-0000-00008A470000}"/>
    <cellStyle name="Millares 4 2 2 2 3 2" xfId="12936" xr:uid="{00000000-0005-0000-0000-00008B470000}"/>
    <cellStyle name="Millares 4 2 2 2 3 3" xfId="33084" xr:uid="{00000000-0005-0000-0000-00008C470000}"/>
    <cellStyle name="Millares 4 2 2 2 3 4" xfId="34844" xr:uid="{00000000-0005-0000-0000-00008D470000}"/>
    <cellStyle name="Millares 4 2 2 2 3 5" xfId="39894" xr:uid="{00000000-0005-0000-0000-00008E470000}"/>
    <cellStyle name="Millares 4 2 2 2 4" xfId="5309" xr:uid="{00000000-0005-0000-0000-00008F470000}"/>
    <cellStyle name="Millares 4 2 2 2 4 2" xfId="19103" xr:uid="{00000000-0005-0000-0000-000090470000}"/>
    <cellStyle name="Millares 4 2 2 2 4 3" xfId="33085" xr:uid="{00000000-0005-0000-0000-000091470000}"/>
    <cellStyle name="Millares 4 2 2 2 4 4" xfId="34845" xr:uid="{00000000-0005-0000-0000-000092470000}"/>
    <cellStyle name="Millares 4 2 2 2 4 5" xfId="39895" xr:uid="{00000000-0005-0000-0000-000093470000}"/>
    <cellStyle name="Millares 4 2 2 2 5" xfId="5310" xr:uid="{00000000-0005-0000-0000-000094470000}"/>
    <cellStyle name="Millares 4 2 2 2 5 2" xfId="19104" xr:uid="{00000000-0005-0000-0000-000095470000}"/>
    <cellStyle name="Millares 4 2 2 2 5 3" xfId="33086" xr:uid="{00000000-0005-0000-0000-000096470000}"/>
    <cellStyle name="Millares 4 2 2 2 5 4" xfId="34846" xr:uid="{00000000-0005-0000-0000-000097470000}"/>
    <cellStyle name="Millares 4 2 2 2 5 5" xfId="39896" xr:uid="{00000000-0005-0000-0000-000098470000}"/>
    <cellStyle name="Millares 4 2 2 2 6" xfId="5311" xr:uid="{00000000-0005-0000-0000-000099470000}"/>
    <cellStyle name="Millares 4 2 2 2 6 2" xfId="19105" xr:uid="{00000000-0005-0000-0000-00009A470000}"/>
    <cellStyle name="Millares 4 2 2 2 6 3" xfId="33087" xr:uid="{00000000-0005-0000-0000-00009B470000}"/>
    <cellStyle name="Millares 4 2 2 2 6 4" xfId="34847" xr:uid="{00000000-0005-0000-0000-00009C470000}"/>
    <cellStyle name="Millares 4 2 2 2 6 5" xfId="39897" xr:uid="{00000000-0005-0000-0000-00009D470000}"/>
    <cellStyle name="Millares 4 2 2 2 7" xfId="5312" xr:uid="{00000000-0005-0000-0000-00009E470000}"/>
    <cellStyle name="Millares 4 2 2 2 7 2" xfId="19106" xr:uid="{00000000-0005-0000-0000-00009F470000}"/>
    <cellStyle name="Millares 4 2 2 2 7 3" xfId="33088" xr:uid="{00000000-0005-0000-0000-0000A0470000}"/>
    <cellStyle name="Millares 4 2 2 2 7 4" xfId="34848" xr:uid="{00000000-0005-0000-0000-0000A1470000}"/>
    <cellStyle name="Millares 4 2 2 2 7 5" xfId="39898" xr:uid="{00000000-0005-0000-0000-0000A2470000}"/>
    <cellStyle name="Millares 4 2 2 2 8" xfId="10541" xr:uid="{00000000-0005-0000-0000-0000A3470000}"/>
    <cellStyle name="Millares 4 2 2 2 8 2" xfId="23915" xr:uid="{00000000-0005-0000-0000-0000A4470000}"/>
    <cellStyle name="Millares 4 2 2 2 9" xfId="46075" xr:uid="{00000000-0005-0000-0000-0000A5470000}"/>
    <cellStyle name="Millares 4 2 2 3" xfId="5313" xr:uid="{00000000-0005-0000-0000-0000A6470000}"/>
    <cellStyle name="Millares 4 2 2 3 2" xfId="19107" xr:uid="{00000000-0005-0000-0000-0000A7470000}"/>
    <cellStyle name="Millares 4 2 2 3 3" xfId="12937" xr:uid="{00000000-0005-0000-0000-0000A8470000}"/>
    <cellStyle name="Millares 4 2 2 3 4" xfId="33089" xr:uid="{00000000-0005-0000-0000-0000A9470000}"/>
    <cellStyle name="Millares 4 2 2 3 5" xfId="34849" xr:uid="{00000000-0005-0000-0000-0000AA470000}"/>
    <cellStyle name="Millares 4 2 2 3 6" xfId="39899" xr:uid="{00000000-0005-0000-0000-0000AB470000}"/>
    <cellStyle name="Millares 4 2 2 4" xfId="12938" xr:uid="{00000000-0005-0000-0000-0000AC470000}"/>
    <cellStyle name="Millares 4 2 2 4 2" xfId="46074" xr:uid="{00000000-0005-0000-0000-0000AD470000}"/>
    <cellStyle name="Millares 4 2 2 5" xfId="19100" xr:uid="{00000000-0005-0000-0000-0000AE470000}"/>
    <cellStyle name="Millares 4 2 2 6" xfId="12934" xr:uid="{00000000-0005-0000-0000-0000AF470000}"/>
    <cellStyle name="Millares 4 2 2 7" xfId="33082" xr:uid="{00000000-0005-0000-0000-0000B0470000}"/>
    <cellStyle name="Millares 4 2 2 8" xfId="34842" xr:uid="{00000000-0005-0000-0000-0000B1470000}"/>
    <cellStyle name="Millares 4 2 2 9" xfId="35413" xr:uid="{00000000-0005-0000-0000-0000B2470000}"/>
    <cellStyle name="Millares 4 2 3" xfId="5314" xr:uid="{00000000-0005-0000-0000-0000B3470000}"/>
    <cellStyle name="Millares 4 2 3 2" xfId="19108" xr:uid="{00000000-0005-0000-0000-0000B4470000}"/>
    <cellStyle name="Millares 4 2 3 2 2" xfId="46076" xr:uid="{00000000-0005-0000-0000-0000B5470000}"/>
    <cellStyle name="Millares 4 2 3 3" xfId="12939" xr:uid="{00000000-0005-0000-0000-0000B6470000}"/>
    <cellStyle name="Millares 4 2 4" xfId="10540" xr:uid="{00000000-0005-0000-0000-0000B7470000}"/>
    <cellStyle name="Millares 4 2 5" xfId="12940" xr:uid="{00000000-0005-0000-0000-0000B8470000}"/>
    <cellStyle name="Millares 4 2 5 2" xfId="45875" xr:uid="{00000000-0005-0000-0000-0000B9470000}"/>
    <cellStyle name="Millares 4 2 6" xfId="12941" xr:uid="{00000000-0005-0000-0000-0000BA470000}"/>
    <cellStyle name="Millares 4 3" xfId="327" xr:uid="{00000000-0005-0000-0000-0000BB470000}"/>
    <cellStyle name="Millares 4 3 2" xfId="5315" xr:uid="{00000000-0005-0000-0000-0000BC470000}"/>
    <cellStyle name="Millares 4 3 2 2" xfId="12943" xr:uid="{00000000-0005-0000-0000-0000BD470000}"/>
    <cellStyle name="Millares 4 3 2 2 2" xfId="46077" xr:uid="{00000000-0005-0000-0000-0000BE470000}"/>
    <cellStyle name="Millares 4 3 2 3" xfId="12944" xr:uid="{00000000-0005-0000-0000-0000BF470000}"/>
    <cellStyle name="Millares 4 3 2 4" xfId="12942" xr:uid="{00000000-0005-0000-0000-0000C0470000}"/>
    <cellStyle name="Millares 4 3 2 5" xfId="33090" xr:uid="{00000000-0005-0000-0000-0000C1470000}"/>
    <cellStyle name="Millares 4 3 2 6" xfId="34850" xr:uid="{00000000-0005-0000-0000-0000C2470000}"/>
    <cellStyle name="Millares 4 3 2 7" xfId="39900" xr:uid="{00000000-0005-0000-0000-0000C3470000}"/>
    <cellStyle name="Millares 4 3 3" xfId="12945" xr:uid="{00000000-0005-0000-0000-0000C4470000}"/>
    <cellStyle name="Millares 4 3 3 2" xfId="46078" xr:uid="{00000000-0005-0000-0000-0000C5470000}"/>
    <cellStyle name="Millares 4 3 4" xfId="45874" xr:uid="{00000000-0005-0000-0000-0000C6470000}"/>
    <cellStyle name="Millares 4 4" xfId="328" xr:uid="{00000000-0005-0000-0000-0000C7470000}"/>
    <cellStyle name="Millares 4 4 2" xfId="5316" xr:uid="{00000000-0005-0000-0000-0000C8470000}"/>
    <cellStyle name="Millares 4 4 2 2" xfId="12946" xr:uid="{00000000-0005-0000-0000-0000C9470000}"/>
    <cellStyle name="Millares 4 4 2 3" xfId="33091" xr:uid="{00000000-0005-0000-0000-0000CA470000}"/>
    <cellStyle name="Millares 4 4 2 4" xfId="34851" xr:uid="{00000000-0005-0000-0000-0000CB470000}"/>
    <cellStyle name="Millares 4 4 2 5" xfId="39901" xr:uid="{00000000-0005-0000-0000-0000CC470000}"/>
    <cellStyle name="Millares 4 5" xfId="712" xr:uid="{00000000-0005-0000-0000-0000CD470000}"/>
    <cellStyle name="Millares 4 5 2" xfId="12947" xr:uid="{00000000-0005-0000-0000-0000CE470000}"/>
    <cellStyle name="Millares 4 5 2 2" xfId="46079" xr:uid="{00000000-0005-0000-0000-0000CF470000}"/>
    <cellStyle name="Millares 4 5 3" xfId="35414" xr:uid="{00000000-0005-0000-0000-0000D0470000}"/>
    <cellStyle name="Millares 4 6" xfId="5317" xr:uid="{00000000-0005-0000-0000-0000D1470000}"/>
    <cellStyle name="Millares 4 6 2" xfId="19111" xr:uid="{00000000-0005-0000-0000-0000D2470000}"/>
    <cellStyle name="Millares 4 6 2 2" xfId="46080" xr:uid="{00000000-0005-0000-0000-0000D3470000}"/>
    <cellStyle name="Millares 4 6 3" xfId="12948" xr:uid="{00000000-0005-0000-0000-0000D4470000}"/>
    <cellStyle name="Millares 4 6 4" xfId="33092" xr:uid="{00000000-0005-0000-0000-0000D5470000}"/>
    <cellStyle name="Millares 4 6 5" xfId="34852" xr:uid="{00000000-0005-0000-0000-0000D6470000}"/>
    <cellStyle name="Millares 4 6 6" xfId="39902" xr:uid="{00000000-0005-0000-0000-0000D7470000}"/>
    <cellStyle name="Millares 4 7" xfId="10539" xr:uid="{00000000-0005-0000-0000-0000D8470000}"/>
    <cellStyle name="Millares 4 8" xfId="12949" xr:uid="{00000000-0005-0000-0000-0000D9470000}"/>
    <cellStyle name="Millares 4 8 2" xfId="45516" xr:uid="{00000000-0005-0000-0000-0000DA470000}"/>
    <cellStyle name="Millares 4 9" xfId="12950" xr:uid="{00000000-0005-0000-0000-0000DB470000}"/>
    <cellStyle name="Millares 40" xfId="1728" xr:uid="{00000000-0005-0000-0000-0000DC470000}"/>
    <cellStyle name="Millares 40 2" xfId="12951" xr:uid="{00000000-0005-0000-0000-0000DD470000}"/>
    <cellStyle name="Millares 40 2 2" xfId="46081" xr:uid="{00000000-0005-0000-0000-0000DE470000}"/>
    <cellStyle name="Millares 40 3" xfId="12952" xr:uid="{00000000-0005-0000-0000-0000DF470000}"/>
    <cellStyle name="Millares 40 4" xfId="12953" xr:uid="{00000000-0005-0000-0000-0000E0470000}"/>
    <cellStyle name="Millares 41" xfId="1751" xr:uid="{00000000-0005-0000-0000-0000E1470000}"/>
    <cellStyle name="Millares 41 2" xfId="12954" xr:uid="{00000000-0005-0000-0000-0000E2470000}"/>
    <cellStyle name="Millares 41 2 2" xfId="46082" xr:uid="{00000000-0005-0000-0000-0000E3470000}"/>
    <cellStyle name="Millares 41 3" xfId="12955" xr:uid="{00000000-0005-0000-0000-0000E4470000}"/>
    <cellStyle name="Millares 41 4" xfId="12956" xr:uid="{00000000-0005-0000-0000-0000E5470000}"/>
    <cellStyle name="Millares 42" xfId="1747" xr:uid="{00000000-0005-0000-0000-0000E6470000}"/>
    <cellStyle name="Millares 42 2" xfId="12957" xr:uid="{00000000-0005-0000-0000-0000E7470000}"/>
    <cellStyle name="Millares 42 2 2" xfId="46083" xr:uid="{00000000-0005-0000-0000-0000E8470000}"/>
    <cellStyle name="Millares 42 3" xfId="12958" xr:uid="{00000000-0005-0000-0000-0000E9470000}"/>
    <cellStyle name="Millares 42 4" xfId="12959" xr:uid="{00000000-0005-0000-0000-0000EA470000}"/>
    <cellStyle name="Millares 43" xfId="1749" xr:uid="{00000000-0005-0000-0000-0000EB470000}"/>
    <cellStyle name="Millares 43 2" xfId="12960" xr:uid="{00000000-0005-0000-0000-0000EC470000}"/>
    <cellStyle name="Millares 43 2 2" xfId="46084" xr:uid="{00000000-0005-0000-0000-0000ED470000}"/>
    <cellStyle name="Millares 43 3" xfId="12961" xr:uid="{00000000-0005-0000-0000-0000EE470000}"/>
    <cellStyle name="Millares 44" xfId="1752" xr:uid="{00000000-0005-0000-0000-0000EF470000}"/>
    <cellStyle name="Millares 44 2" xfId="12962" xr:uid="{00000000-0005-0000-0000-0000F0470000}"/>
    <cellStyle name="Millares 44 2 2" xfId="46085" xr:uid="{00000000-0005-0000-0000-0000F1470000}"/>
    <cellStyle name="Millares 44 3" xfId="12963" xr:uid="{00000000-0005-0000-0000-0000F2470000}"/>
    <cellStyle name="Millares 45" xfId="1759" xr:uid="{00000000-0005-0000-0000-0000F3470000}"/>
    <cellStyle name="Millares 45 2" xfId="12965" xr:uid="{00000000-0005-0000-0000-0000F4470000}"/>
    <cellStyle name="Millares 45 2 2" xfId="46539" xr:uid="{00000000-0005-0000-0000-0000F5470000}"/>
    <cellStyle name="Millares 45 3" xfId="15831" xr:uid="{00000000-0005-0000-0000-0000F6470000}"/>
    <cellStyle name="Millares 45 4" xfId="12964" xr:uid="{00000000-0005-0000-0000-0000F7470000}"/>
    <cellStyle name="Millares 46" xfId="1840" xr:uid="{00000000-0005-0000-0000-0000F8470000}"/>
    <cellStyle name="Millares 46 2" xfId="12967" xr:uid="{00000000-0005-0000-0000-0000F9470000}"/>
    <cellStyle name="Millares 46 3" xfId="15912" xr:uid="{00000000-0005-0000-0000-0000FA470000}"/>
    <cellStyle name="Millares 46 4" xfId="12966" xr:uid="{00000000-0005-0000-0000-0000FB470000}"/>
    <cellStyle name="Millares 47" xfId="1839" xr:uid="{00000000-0005-0000-0000-0000FC470000}"/>
    <cellStyle name="Millares 47 2" xfId="12969" xr:uid="{00000000-0005-0000-0000-0000FD470000}"/>
    <cellStyle name="Millares 47 3" xfId="15911" xr:uid="{00000000-0005-0000-0000-0000FE470000}"/>
    <cellStyle name="Millares 47 4" xfId="12968" xr:uid="{00000000-0005-0000-0000-0000FF470000}"/>
    <cellStyle name="Millares 48" xfId="10723" xr:uid="{00000000-0005-0000-0000-000000480000}"/>
    <cellStyle name="Millares 48 2" xfId="12971" xr:uid="{00000000-0005-0000-0000-000001480000}"/>
    <cellStyle name="Millares 48 3" xfId="24063" xr:uid="{00000000-0005-0000-0000-000002480000}"/>
    <cellStyle name="Millares 48 4" xfId="12970" xr:uid="{00000000-0005-0000-0000-000003480000}"/>
    <cellStyle name="Millares 49" xfId="10616" xr:uid="{00000000-0005-0000-0000-000004480000}"/>
    <cellStyle name="Millares 49 2" xfId="23966" xr:uid="{00000000-0005-0000-0000-000005480000}"/>
    <cellStyle name="Millares 49 3" xfId="12972" xr:uid="{00000000-0005-0000-0000-000006480000}"/>
    <cellStyle name="Millares 5" xfId="329" xr:uid="{00000000-0005-0000-0000-000007480000}"/>
    <cellStyle name="Millares 5 10" xfId="12973" xr:uid="{00000000-0005-0000-0000-000008480000}"/>
    <cellStyle name="Millares 5 11" xfId="12974" xr:uid="{00000000-0005-0000-0000-000009480000}"/>
    <cellStyle name="Millares 5 12" xfId="12975" xr:uid="{00000000-0005-0000-0000-00000A480000}"/>
    <cellStyle name="Millares 5 13" xfId="12976" xr:uid="{00000000-0005-0000-0000-00000B480000}"/>
    <cellStyle name="Millares 5 2" xfId="330" xr:uid="{00000000-0005-0000-0000-00000C480000}"/>
    <cellStyle name="Millares 5 2 2" xfId="331" xr:uid="{00000000-0005-0000-0000-00000D480000}"/>
    <cellStyle name="Millares 5 2 2 2" xfId="10544" xr:uid="{00000000-0005-0000-0000-00000E480000}"/>
    <cellStyle name="Millares 5 2 2 3" xfId="12977" xr:uid="{00000000-0005-0000-0000-00000F480000}"/>
    <cellStyle name="Millares 5 2 2 4" xfId="12978" xr:uid="{00000000-0005-0000-0000-000010480000}"/>
    <cellStyle name="Millares 5 2 2 5" xfId="12979" xr:uid="{00000000-0005-0000-0000-000011480000}"/>
    <cellStyle name="Millares 5 2 3" xfId="10543" xr:uid="{00000000-0005-0000-0000-000012480000}"/>
    <cellStyle name="Millares 5 2 3 2" xfId="12981" xr:uid="{00000000-0005-0000-0000-000013480000}"/>
    <cellStyle name="Millares 5 2 3 3" xfId="12982" xr:uid="{00000000-0005-0000-0000-000014480000}"/>
    <cellStyle name="Millares 5 2 3 4" xfId="23917" xr:uid="{00000000-0005-0000-0000-000015480000}"/>
    <cellStyle name="Millares 5 2 3 5" xfId="12980" xr:uid="{00000000-0005-0000-0000-000016480000}"/>
    <cellStyle name="Millares 5 2 4" xfId="12983" xr:uid="{00000000-0005-0000-0000-000017480000}"/>
    <cellStyle name="Millares 5 2 5" xfId="12984" xr:uid="{00000000-0005-0000-0000-000018480000}"/>
    <cellStyle name="Millares 5 2 5 2" xfId="45876" xr:uid="{00000000-0005-0000-0000-000019480000}"/>
    <cellStyle name="Millares 5 2 6" xfId="12985" xr:uid="{00000000-0005-0000-0000-00001A480000}"/>
    <cellStyle name="Millares 5 2 7" xfId="12986" xr:uid="{00000000-0005-0000-0000-00001B480000}"/>
    <cellStyle name="Millares 5 2 8" xfId="35310" xr:uid="{00000000-0005-0000-0000-00001C480000}"/>
    <cellStyle name="Millares 5 2 9" xfId="35754" xr:uid="{00000000-0005-0000-0000-00001D480000}"/>
    <cellStyle name="Millares 5 3" xfId="332" xr:uid="{00000000-0005-0000-0000-00001E480000}"/>
    <cellStyle name="Millares 5 3 10" xfId="35779" xr:uid="{00000000-0005-0000-0000-00001F480000}"/>
    <cellStyle name="Millares 5 3 11" xfId="46562" xr:uid="{00000000-0005-0000-0000-000020480000}"/>
    <cellStyle name="Millares 5 3 2" xfId="1715" xr:uid="{00000000-0005-0000-0000-000021480000}"/>
    <cellStyle name="Millares 5 3 2 2" xfId="5318" xr:uid="{00000000-0005-0000-0000-000022480000}"/>
    <cellStyle name="Millares 5 3 2 2 2" xfId="19112" xr:uid="{00000000-0005-0000-0000-000023480000}"/>
    <cellStyle name="Millares 5 3 2 2 3" xfId="33093" xr:uid="{00000000-0005-0000-0000-000024480000}"/>
    <cellStyle name="Millares 5 3 2 2 4" xfId="34853" xr:uid="{00000000-0005-0000-0000-000025480000}"/>
    <cellStyle name="Millares 5 3 2 2 5" xfId="35418" xr:uid="{00000000-0005-0000-0000-000026480000}"/>
    <cellStyle name="Millares 5 3 2 2 6" xfId="39903" xr:uid="{00000000-0005-0000-0000-000027480000}"/>
    <cellStyle name="Millares 5 3 2 2 7" xfId="46597" xr:uid="{00000000-0005-0000-0000-000028480000}"/>
    <cellStyle name="Millares 5 3 2 3" xfId="11923" xr:uid="{00000000-0005-0000-0000-000029480000}"/>
    <cellStyle name="Millares 5 3 2 4" xfId="32272" xr:uid="{00000000-0005-0000-0000-00002A480000}"/>
    <cellStyle name="Millares 5 3 2 5" xfId="34032" xr:uid="{00000000-0005-0000-0000-00002B480000}"/>
    <cellStyle name="Millares 5 3 2 6" xfId="35722" xr:uid="{00000000-0005-0000-0000-00002C480000}"/>
    <cellStyle name="Millares 5 3 2 7" xfId="36463" xr:uid="{00000000-0005-0000-0000-00002D480000}"/>
    <cellStyle name="Millares 5 3 3" xfId="2107" xr:uid="{00000000-0005-0000-0000-00002E480000}"/>
    <cellStyle name="Millares 5 3 3 2" xfId="12987" xr:uid="{00000000-0005-0000-0000-00002F480000}"/>
    <cellStyle name="Millares 5 3 3 3" xfId="32630" xr:uid="{00000000-0005-0000-0000-000030480000}"/>
    <cellStyle name="Millares 5 3 3 4" xfId="34390" xr:uid="{00000000-0005-0000-0000-000031480000}"/>
    <cellStyle name="Millares 5 3 3 5" xfId="36822" xr:uid="{00000000-0005-0000-0000-000032480000}"/>
    <cellStyle name="Millares 5 3 4" xfId="5319" xr:uid="{00000000-0005-0000-0000-000033480000}"/>
    <cellStyle name="Millares 5 3 4 2" xfId="12988" xr:uid="{00000000-0005-0000-0000-000034480000}"/>
    <cellStyle name="Millares 5 3 4 3" xfId="33094" xr:uid="{00000000-0005-0000-0000-000035480000}"/>
    <cellStyle name="Millares 5 3 4 4" xfId="34854" xr:uid="{00000000-0005-0000-0000-000036480000}"/>
    <cellStyle name="Millares 5 3 4 5" xfId="39904" xr:uid="{00000000-0005-0000-0000-000037480000}"/>
    <cellStyle name="Millares 5 3 5" xfId="12989" xr:uid="{00000000-0005-0000-0000-000038480000}"/>
    <cellStyle name="Millares 5 3 5 2" xfId="33558" xr:uid="{00000000-0005-0000-0000-000039480000}"/>
    <cellStyle name="Millares 5 3 5 3" xfId="46086" xr:uid="{00000000-0005-0000-0000-00003A480000}"/>
    <cellStyle name="Millares 5 3 6" xfId="11084" xr:uid="{00000000-0005-0000-0000-00003B480000}"/>
    <cellStyle name="Millares 5 3 7" xfId="31909" xr:uid="{00000000-0005-0000-0000-00003C480000}"/>
    <cellStyle name="Millares 5 3 8" xfId="33610" xr:uid="{00000000-0005-0000-0000-00003D480000}"/>
    <cellStyle name="Millares 5 3 9" xfId="35417" xr:uid="{00000000-0005-0000-0000-00003E480000}"/>
    <cellStyle name="Millares 5 4" xfId="333" xr:uid="{00000000-0005-0000-0000-00003F480000}"/>
    <cellStyle name="Millares 5 4 2" xfId="10545" xr:uid="{00000000-0005-0000-0000-000040480000}"/>
    <cellStyle name="Millares 5 4 3" xfId="12990" xr:uid="{00000000-0005-0000-0000-000041480000}"/>
    <cellStyle name="Millares 5 4 4" xfId="12991" xr:uid="{00000000-0005-0000-0000-000042480000}"/>
    <cellStyle name="Millares 5 4 5" xfId="12992" xr:uid="{00000000-0005-0000-0000-000043480000}"/>
    <cellStyle name="Millares 5 4_Hoja1" xfId="12993" xr:uid="{00000000-0005-0000-0000-000044480000}"/>
    <cellStyle name="Millares 5 5" xfId="334" xr:uid="{00000000-0005-0000-0000-000045480000}"/>
    <cellStyle name="Millares 5 5 10" xfId="35780" xr:uid="{00000000-0005-0000-0000-000046480000}"/>
    <cellStyle name="Millares 5 5 11" xfId="46563" xr:uid="{00000000-0005-0000-0000-000047480000}"/>
    <cellStyle name="Millares 5 5 2" xfId="5320" xr:uid="{00000000-0005-0000-0000-000048480000}"/>
    <cellStyle name="Millares 5 5 2 2" xfId="12994" xr:uid="{00000000-0005-0000-0000-000049480000}"/>
    <cellStyle name="Millares 5 5 2 3" xfId="33095" xr:uid="{00000000-0005-0000-0000-00004A480000}"/>
    <cellStyle name="Millares 5 5 2 4" xfId="34855" xr:uid="{00000000-0005-0000-0000-00004B480000}"/>
    <cellStyle name="Millares 5 5 2 5" xfId="39905" xr:uid="{00000000-0005-0000-0000-00004C480000}"/>
    <cellStyle name="Millares 5 5 3" xfId="12995" xr:uid="{00000000-0005-0000-0000-00004D480000}"/>
    <cellStyle name="Millares 5 5 3 2" xfId="33559" xr:uid="{00000000-0005-0000-0000-00004E480000}"/>
    <cellStyle name="Millares 5 5 3 3" xfId="46087" xr:uid="{00000000-0005-0000-0000-00004F480000}"/>
    <cellStyle name="Millares 5 5 4" xfId="12996" xr:uid="{00000000-0005-0000-0000-000050480000}"/>
    <cellStyle name="Millares 5 5 5" xfId="12997" xr:uid="{00000000-0005-0000-0000-000051480000}"/>
    <cellStyle name="Millares 5 5 6" xfId="11085" xr:uid="{00000000-0005-0000-0000-000052480000}"/>
    <cellStyle name="Millares 5 5 7" xfId="31910" xr:uid="{00000000-0005-0000-0000-000053480000}"/>
    <cellStyle name="Millares 5 5 8" xfId="33611" xr:uid="{00000000-0005-0000-0000-000054480000}"/>
    <cellStyle name="Millares 5 5 9" xfId="35420" xr:uid="{00000000-0005-0000-0000-000055480000}"/>
    <cellStyle name="Millares 5 6" xfId="669" xr:uid="{00000000-0005-0000-0000-000056480000}"/>
    <cellStyle name="Millares 5 6 2" xfId="12998" xr:uid="{00000000-0005-0000-0000-000057480000}"/>
    <cellStyle name="Millares 5 6 3" xfId="12999" xr:uid="{00000000-0005-0000-0000-000058480000}"/>
    <cellStyle name="Millares 5 6 4" xfId="35421" xr:uid="{00000000-0005-0000-0000-000059480000}"/>
    <cellStyle name="Millares 5 7" xfId="5321" xr:uid="{00000000-0005-0000-0000-00005A480000}"/>
    <cellStyle name="Millares 5 7 2" xfId="13001" xr:uid="{00000000-0005-0000-0000-00005B480000}"/>
    <cellStyle name="Millares 5 7 2 2" xfId="46088" xr:uid="{00000000-0005-0000-0000-00005C480000}"/>
    <cellStyle name="Millares 5 7 3" xfId="13002" xr:uid="{00000000-0005-0000-0000-00005D480000}"/>
    <cellStyle name="Millares 5 7 4" xfId="19114" xr:uid="{00000000-0005-0000-0000-00005E480000}"/>
    <cellStyle name="Millares 5 7 5" xfId="13000" xr:uid="{00000000-0005-0000-0000-00005F480000}"/>
    <cellStyle name="Millares 5 7 6" xfId="33096" xr:uid="{00000000-0005-0000-0000-000060480000}"/>
    <cellStyle name="Millares 5 7 7" xfId="34856" xr:uid="{00000000-0005-0000-0000-000061480000}"/>
    <cellStyle name="Millares 5 7 8" xfId="35422" xr:uid="{00000000-0005-0000-0000-000062480000}"/>
    <cellStyle name="Millares 5 7 9" xfId="39906" xr:uid="{00000000-0005-0000-0000-000063480000}"/>
    <cellStyle name="Millares 5 8" xfId="10542" xr:uid="{00000000-0005-0000-0000-000064480000}"/>
    <cellStyle name="Millares 5 9" xfId="13003" xr:uid="{00000000-0005-0000-0000-000065480000}"/>
    <cellStyle name="Millares 50" xfId="13004" xr:uid="{00000000-0005-0000-0000-000066480000}"/>
    <cellStyle name="Millares 50 2" xfId="33534" xr:uid="{00000000-0005-0000-0000-000067480000}"/>
    <cellStyle name="Millares 50 3" xfId="35297" xr:uid="{00000000-0005-0000-0000-000068480000}"/>
    <cellStyle name="Millares 50 4" xfId="45259" xr:uid="{00000000-0005-0000-0000-000069480000}"/>
    <cellStyle name="Millares 51" xfId="13005" xr:uid="{00000000-0005-0000-0000-00006A480000}"/>
    <cellStyle name="Millares 51 2" xfId="33568" xr:uid="{00000000-0005-0000-0000-00006B480000}"/>
    <cellStyle name="Millares 52" xfId="13006" xr:uid="{00000000-0005-0000-0000-00006C480000}"/>
    <cellStyle name="Millares 53" xfId="13007" xr:uid="{00000000-0005-0000-0000-00006D480000}"/>
    <cellStyle name="Millares 54" xfId="13008" xr:uid="{00000000-0005-0000-0000-00006E480000}"/>
    <cellStyle name="Millares 55" xfId="13009" xr:uid="{00000000-0005-0000-0000-00006F480000}"/>
    <cellStyle name="Millares 56" xfId="13010" xr:uid="{00000000-0005-0000-0000-000070480000}"/>
    <cellStyle name="Millares 57" xfId="13011" xr:uid="{00000000-0005-0000-0000-000071480000}"/>
    <cellStyle name="Millares 58" xfId="13012" xr:uid="{00000000-0005-0000-0000-000072480000}"/>
    <cellStyle name="Millares 59" xfId="13013" xr:uid="{00000000-0005-0000-0000-000073480000}"/>
    <cellStyle name="Millares 6" xfId="335" xr:uid="{00000000-0005-0000-0000-000074480000}"/>
    <cellStyle name="Millares 6 10" xfId="13014" xr:uid="{00000000-0005-0000-0000-000075480000}"/>
    <cellStyle name="Millares 6 11" xfId="13015" xr:uid="{00000000-0005-0000-0000-000076480000}"/>
    <cellStyle name="Millares 6 12" xfId="13016" xr:uid="{00000000-0005-0000-0000-000077480000}"/>
    <cellStyle name="Millares 6 13" xfId="13017" xr:uid="{00000000-0005-0000-0000-000078480000}"/>
    <cellStyle name="Millares 6 14" xfId="11086" xr:uid="{00000000-0005-0000-0000-000079480000}"/>
    <cellStyle name="Millares 6 15" xfId="31911" xr:uid="{00000000-0005-0000-0000-00007A480000}"/>
    <cellStyle name="Millares 6 16" xfId="33612" xr:uid="{00000000-0005-0000-0000-00007B480000}"/>
    <cellStyle name="Millares 6 17" xfId="35311" xr:uid="{00000000-0005-0000-0000-00007C480000}"/>
    <cellStyle name="Millares 6 18" xfId="35423" xr:uid="{00000000-0005-0000-0000-00007D480000}"/>
    <cellStyle name="Millares 6 19" xfId="35755" xr:uid="{00000000-0005-0000-0000-00007E480000}"/>
    <cellStyle name="Millares 6 2" xfId="336" xr:uid="{00000000-0005-0000-0000-00007F480000}"/>
    <cellStyle name="Millares 6 2 2" xfId="5322" xr:uid="{00000000-0005-0000-0000-000080480000}"/>
    <cellStyle name="Millares 6 2 2 2" xfId="13019" xr:uid="{00000000-0005-0000-0000-000081480000}"/>
    <cellStyle name="Millares 6 2 2 3" xfId="13020" xr:uid="{00000000-0005-0000-0000-000082480000}"/>
    <cellStyle name="Millares 6 2 2 4" xfId="19115" xr:uid="{00000000-0005-0000-0000-000083480000}"/>
    <cellStyle name="Millares 6 2 2 5" xfId="13018" xr:uid="{00000000-0005-0000-0000-000084480000}"/>
    <cellStyle name="Millares 6 2 2 6" xfId="33097" xr:uid="{00000000-0005-0000-0000-000085480000}"/>
    <cellStyle name="Millares 6 2 2 7" xfId="34857" xr:uid="{00000000-0005-0000-0000-000086480000}"/>
    <cellStyle name="Millares 6 2 2 8" xfId="39907" xr:uid="{00000000-0005-0000-0000-000087480000}"/>
    <cellStyle name="Millares 6 2 3" xfId="10546" xr:uid="{00000000-0005-0000-0000-000088480000}"/>
    <cellStyle name="Millares 6 2 4" xfId="13021" xr:uid="{00000000-0005-0000-0000-000089480000}"/>
    <cellStyle name="Millares 6 2 5" xfId="13022" xr:uid="{00000000-0005-0000-0000-00008A480000}"/>
    <cellStyle name="Millares 6 2 6" xfId="13023" xr:uid="{00000000-0005-0000-0000-00008B480000}"/>
    <cellStyle name="Millares 6 20" xfId="35781" xr:uid="{00000000-0005-0000-0000-00008C480000}"/>
    <cellStyle name="Millares 6 21" xfId="46564" xr:uid="{00000000-0005-0000-0000-00008D480000}"/>
    <cellStyle name="Millares 6 3" xfId="337" xr:uid="{00000000-0005-0000-0000-00008E480000}"/>
    <cellStyle name="Millares 6 3 2" xfId="5323" xr:uid="{00000000-0005-0000-0000-00008F480000}"/>
    <cellStyle name="Millares 6 3 3" xfId="5324" xr:uid="{00000000-0005-0000-0000-000090480000}"/>
    <cellStyle name="Millares 6 3 3 2" xfId="19117" xr:uid="{00000000-0005-0000-0000-000091480000}"/>
    <cellStyle name="Millares 6 3 3 3" xfId="13024" xr:uid="{00000000-0005-0000-0000-000092480000}"/>
    <cellStyle name="Millares 6 3 3 4" xfId="33098" xr:uid="{00000000-0005-0000-0000-000093480000}"/>
    <cellStyle name="Millares 6 3 3 5" xfId="34858" xr:uid="{00000000-0005-0000-0000-000094480000}"/>
    <cellStyle name="Millares 6 3 3 6" xfId="39908" xr:uid="{00000000-0005-0000-0000-000095480000}"/>
    <cellStyle name="Millares 6 3 4" xfId="13025" xr:uid="{00000000-0005-0000-0000-000096480000}"/>
    <cellStyle name="Millares 6 3 5" xfId="13026" xr:uid="{00000000-0005-0000-0000-000097480000}"/>
    <cellStyle name="Millares 6 3_Hoja1" xfId="13027" xr:uid="{00000000-0005-0000-0000-000098480000}"/>
    <cellStyle name="Millares 6 4" xfId="338" xr:uid="{00000000-0005-0000-0000-000099480000}"/>
    <cellStyle name="Millares 6 4 2" xfId="5325" xr:uid="{00000000-0005-0000-0000-00009A480000}"/>
    <cellStyle name="Millares 6 4 2 2" xfId="13028" xr:uid="{00000000-0005-0000-0000-00009B480000}"/>
    <cellStyle name="Millares 6 4 2 3" xfId="33099" xr:uid="{00000000-0005-0000-0000-00009C480000}"/>
    <cellStyle name="Millares 6 4 2 4" xfId="34859" xr:uid="{00000000-0005-0000-0000-00009D480000}"/>
    <cellStyle name="Millares 6 4 2 5" xfId="39909" xr:uid="{00000000-0005-0000-0000-00009E480000}"/>
    <cellStyle name="Millares 6 4 3" xfId="10547" xr:uid="{00000000-0005-0000-0000-00009F480000}"/>
    <cellStyle name="Millares 6 4 3 2" xfId="23921" xr:uid="{00000000-0005-0000-0000-0000A0480000}"/>
    <cellStyle name="Millares 6 4 3 3" xfId="13029" xr:uid="{00000000-0005-0000-0000-0000A1480000}"/>
    <cellStyle name="Millares 6 4 4" xfId="13030" xr:uid="{00000000-0005-0000-0000-0000A2480000}"/>
    <cellStyle name="Millares 6 4 5" xfId="13031" xr:uid="{00000000-0005-0000-0000-0000A3480000}"/>
    <cellStyle name="Millares 6 5" xfId="339" xr:uid="{00000000-0005-0000-0000-0000A4480000}"/>
    <cellStyle name="Millares 6 5 2" xfId="10548" xr:uid="{00000000-0005-0000-0000-0000A5480000}"/>
    <cellStyle name="Millares 6 5 2 2" xfId="23922" xr:uid="{00000000-0005-0000-0000-0000A6480000}"/>
    <cellStyle name="Millares 6 5 2 3" xfId="13032" xr:uid="{00000000-0005-0000-0000-0000A7480000}"/>
    <cellStyle name="Millares 6 5 3" xfId="13033" xr:uid="{00000000-0005-0000-0000-0000A8480000}"/>
    <cellStyle name="Millares 6 5 3 2" xfId="33561" xr:uid="{00000000-0005-0000-0000-0000A9480000}"/>
    <cellStyle name="Millares 6 5 3 3" xfId="46089" xr:uid="{00000000-0005-0000-0000-0000AA480000}"/>
    <cellStyle name="Millares 6 5 4" xfId="13034" xr:uid="{00000000-0005-0000-0000-0000AB480000}"/>
    <cellStyle name="Millares 6 5 5" xfId="13035" xr:uid="{00000000-0005-0000-0000-0000AC480000}"/>
    <cellStyle name="Millares 6 5 6" xfId="11087" xr:uid="{00000000-0005-0000-0000-0000AD480000}"/>
    <cellStyle name="Millares 6 6" xfId="1281" xr:uid="{00000000-0005-0000-0000-0000AE480000}"/>
    <cellStyle name="Millares 6 6 2" xfId="5326" xr:uid="{00000000-0005-0000-0000-0000AF480000}"/>
    <cellStyle name="Millares 6 6 2 2" xfId="19119" xr:uid="{00000000-0005-0000-0000-0000B0480000}"/>
    <cellStyle name="Millares 6 6 2 3" xfId="13036" xr:uid="{00000000-0005-0000-0000-0000B1480000}"/>
    <cellStyle name="Millares 6 6 2 4" xfId="33100" xr:uid="{00000000-0005-0000-0000-0000B2480000}"/>
    <cellStyle name="Millares 6 6 2 5" xfId="34860" xr:uid="{00000000-0005-0000-0000-0000B3480000}"/>
    <cellStyle name="Millares 6 6 2 6" xfId="39910" xr:uid="{00000000-0005-0000-0000-0000B4480000}"/>
    <cellStyle name="Millares 6 6 3" xfId="13037" xr:uid="{00000000-0005-0000-0000-0000B5480000}"/>
    <cellStyle name="Millares 6 7" xfId="11025" xr:uid="{00000000-0005-0000-0000-0000B6480000}"/>
    <cellStyle name="Millares 6 7 2" xfId="13039" xr:uid="{00000000-0005-0000-0000-0000B7480000}"/>
    <cellStyle name="Millares 6 7 3" xfId="13038" xr:uid="{00000000-0005-0000-0000-0000B8480000}"/>
    <cellStyle name="Millares 6 7 4" xfId="33560" xr:uid="{00000000-0005-0000-0000-0000B9480000}"/>
    <cellStyle name="Millares 6 7 5" xfId="46090" xr:uid="{00000000-0005-0000-0000-0000BA480000}"/>
    <cellStyle name="Millares 6 8" xfId="13040" xr:uid="{00000000-0005-0000-0000-0000BB480000}"/>
    <cellStyle name="Millares 6 8 2" xfId="45517" xr:uid="{00000000-0005-0000-0000-0000BC480000}"/>
    <cellStyle name="Millares 6 9" xfId="13041" xr:uid="{00000000-0005-0000-0000-0000BD480000}"/>
    <cellStyle name="Millares 60" xfId="13042" xr:uid="{00000000-0005-0000-0000-0000BE480000}"/>
    <cellStyle name="Millares 61" xfId="13043" xr:uid="{00000000-0005-0000-0000-0000BF480000}"/>
    <cellStyle name="Millares 62" xfId="13044" xr:uid="{00000000-0005-0000-0000-0000C0480000}"/>
    <cellStyle name="Millares 63" xfId="13045" xr:uid="{00000000-0005-0000-0000-0000C1480000}"/>
    <cellStyle name="Millares 64" xfId="13046" xr:uid="{00000000-0005-0000-0000-0000C2480000}"/>
    <cellStyle name="Millares 65" xfId="13047" xr:uid="{00000000-0005-0000-0000-0000C3480000}"/>
    <cellStyle name="Millares 66" xfId="13048" xr:uid="{00000000-0005-0000-0000-0000C4480000}"/>
    <cellStyle name="Millares 67" xfId="13049" xr:uid="{00000000-0005-0000-0000-0000C5480000}"/>
    <cellStyle name="Millares 68" xfId="13050" xr:uid="{00000000-0005-0000-0000-0000C6480000}"/>
    <cellStyle name="Millares 69" xfId="13051" xr:uid="{00000000-0005-0000-0000-0000C7480000}"/>
    <cellStyle name="Millares 7" xfId="340" xr:uid="{00000000-0005-0000-0000-0000C8480000}"/>
    <cellStyle name="Millares 7 2" xfId="341" xr:uid="{00000000-0005-0000-0000-0000C9480000}"/>
    <cellStyle name="Millares 7 2 2" xfId="10550" xr:uid="{00000000-0005-0000-0000-0000CA480000}"/>
    <cellStyle name="Millares 7 2 3" xfId="13052" xr:uid="{00000000-0005-0000-0000-0000CB480000}"/>
    <cellStyle name="Millares 7 2 4" xfId="13053" xr:uid="{00000000-0005-0000-0000-0000CC480000}"/>
    <cellStyle name="Millares 7 2 5" xfId="13054" xr:uid="{00000000-0005-0000-0000-0000CD480000}"/>
    <cellStyle name="Millares 7 2_Hoja1" xfId="13055" xr:uid="{00000000-0005-0000-0000-0000CE480000}"/>
    <cellStyle name="Millares 7 3" xfId="342" xr:uid="{00000000-0005-0000-0000-0000CF480000}"/>
    <cellStyle name="Millares 7 3 2" xfId="10551" xr:uid="{00000000-0005-0000-0000-0000D0480000}"/>
    <cellStyle name="Millares 7 3 3" xfId="13056" xr:uid="{00000000-0005-0000-0000-0000D1480000}"/>
    <cellStyle name="Millares 7 3 4" xfId="13057" xr:uid="{00000000-0005-0000-0000-0000D2480000}"/>
    <cellStyle name="Millares 7 3 5" xfId="13058" xr:uid="{00000000-0005-0000-0000-0000D3480000}"/>
    <cellStyle name="Millares 7 4" xfId="1522" xr:uid="{00000000-0005-0000-0000-0000D4480000}"/>
    <cellStyle name="Millares 7 4 10" xfId="35428" xr:uid="{00000000-0005-0000-0000-0000D5480000}"/>
    <cellStyle name="Millares 7 4 11" xfId="36325" xr:uid="{00000000-0005-0000-0000-0000D6480000}"/>
    <cellStyle name="Millares 7 4 2" xfId="5327" xr:uid="{00000000-0005-0000-0000-0000D7480000}"/>
    <cellStyle name="Millares 7 4 2 2" xfId="5328" xr:uid="{00000000-0005-0000-0000-0000D8480000}"/>
    <cellStyle name="Millares 7 4 2 2 2" xfId="19121" xr:uid="{00000000-0005-0000-0000-0000D9480000}"/>
    <cellStyle name="Millares 7 4 2 2 3" xfId="33101" xr:uid="{00000000-0005-0000-0000-0000DA480000}"/>
    <cellStyle name="Millares 7 4 2 2 4" xfId="34861" xr:uid="{00000000-0005-0000-0000-0000DB480000}"/>
    <cellStyle name="Millares 7 4 2 2 5" xfId="39911" xr:uid="{00000000-0005-0000-0000-0000DC480000}"/>
    <cellStyle name="Millares 7 4 2 3" xfId="19120" xr:uid="{00000000-0005-0000-0000-0000DD480000}"/>
    <cellStyle name="Millares 7 4 2 4" xfId="13059" xr:uid="{00000000-0005-0000-0000-0000DE480000}"/>
    <cellStyle name="Millares 7 4 3" xfId="5329" xr:uid="{00000000-0005-0000-0000-0000DF480000}"/>
    <cellStyle name="Millares 7 4 3 2" xfId="5330" xr:uid="{00000000-0005-0000-0000-0000E0480000}"/>
    <cellStyle name="Millares 7 4 3 2 2" xfId="19123" xr:uid="{00000000-0005-0000-0000-0000E1480000}"/>
    <cellStyle name="Millares 7 4 3 2 3" xfId="33102" xr:uid="{00000000-0005-0000-0000-0000E2480000}"/>
    <cellStyle name="Millares 7 4 3 2 4" xfId="34862" xr:uid="{00000000-0005-0000-0000-0000E3480000}"/>
    <cellStyle name="Millares 7 4 3 2 5" xfId="39912" xr:uid="{00000000-0005-0000-0000-0000E4480000}"/>
    <cellStyle name="Millares 7 4 3 3" xfId="19122" xr:uid="{00000000-0005-0000-0000-0000E5480000}"/>
    <cellStyle name="Millares 7 4 3 4" xfId="13060" xr:uid="{00000000-0005-0000-0000-0000E6480000}"/>
    <cellStyle name="Millares 7 4 4" xfId="5331" xr:uid="{00000000-0005-0000-0000-0000E7480000}"/>
    <cellStyle name="Millares 7 4 4 2" xfId="19124" xr:uid="{00000000-0005-0000-0000-0000E8480000}"/>
    <cellStyle name="Millares 7 4 4 3" xfId="33103" xr:uid="{00000000-0005-0000-0000-0000E9480000}"/>
    <cellStyle name="Millares 7 4 4 4" xfId="34863" xr:uid="{00000000-0005-0000-0000-0000EA480000}"/>
    <cellStyle name="Millares 7 4 4 5" xfId="39913" xr:uid="{00000000-0005-0000-0000-0000EB480000}"/>
    <cellStyle name="Millares 7 4 5" xfId="10851" xr:uid="{00000000-0005-0000-0000-0000EC480000}"/>
    <cellStyle name="Millares 7 4 5 2" xfId="24190" xr:uid="{00000000-0005-0000-0000-0000ED480000}"/>
    <cellStyle name="Millares 7 4 5 3" xfId="33373" xr:uid="{00000000-0005-0000-0000-0000EE480000}"/>
    <cellStyle name="Millares 7 4 5 4" xfId="35133" xr:uid="{00000000-0005-0000-0000-0000EF480000}"/>
    <cellStyle name="Millares 7 4 5 5" xfId="45096" xr:uid="{00000000-0005-0000-0000-0000F0480000}"/>
    <cellStyle name="Millares 7 4 6" xfId="15644" xr:uid="{00000000-0005-0000-0000-0000F1480000}"/>
    <cellStyle name="Millares 7 4 6 2" xfId="46091" xr:uid="{00000000-0005-0000-0000-0000F2480000}"/>
    <cellStyle name="Millares 7 4 7" xfId="11785" xr:uid="{00000000-0005-0000-0000-0000F3480000}"/>
    <cellStyle name="Millares 7 4 8" xfId="32134" xr:uid="{00000000-0005-0000-0000-0000F4480000}"/>
    <cellStyle name="Millares 7 4 9" xfId="33894" xr:uid="{00000000-0005-0000-0000-0000F5480000}"/>
    <cellStyle name="Millares 7 5" xfId="1964" xr:uid="{00000000-0005-0000-0000-0000F6480000}"/>
    <cellStyle name="Millares 7 5 2" xfId="16036" xr:uid="{00000000-0005-0000-0000-0000F7480000}"/>
    <cellStyle name="Millares 7 5 2 2" xfId="46092" xr:uid="{00000000-0005-0000-0000-0000F8480000}"/>
    <cellStyle name="Millares 7 5 3" xfId="13061" xr:uid="{00000000-0005-0000-0000-0000F9480000}"/>
    <cellStyle name="Millares 7 5 4" xfId="32489" xr:uid="{00000000-0005-0000-0000-0000FA480000}"/>
    <cellStyle name="Millares 7 5 5" xfId="34249" xr:uid="{00000000-0005-0000-0000-0000FB480000}"/>
    <cellStyle name="Millares 7 5 6" xfId="36681" xr:uid="{00000000-0005-0000-0000-0000FC480000}"/>
    <cellStyle name="Millares 7 6" xfId="5332" xr:uid="{00000000-0005-0000-0000-0000FD480000}"/>
    <cellStyle name="Millares 7 6 2" xfId="19125" xr:uid="{00000000-0005-0000-0000-0000FE480000}"/>
    <cellStyle name="Millares 7 6 3" xfId="13062" xr:uid="{00000000-0005-0000-0000-0000FF480000}"/>
    <cellStyle name="Millares 7 6 4" xfId="33104" xr:uid="{00000000-0005-0000-0000-000000490000}"/>
    <cellStyle name="Millares 7 6 5" xfId="34864" xr:uid="{00000000-0005-0000-0000-000001490000}"/>
    <cellStyle name="Millares 7 6 6" xfId="39914" xr:uid="{00000000-0005-0000-0000-000002490000}"/>
    <cellStyle name="Millares 7 7" xfId="10549" xr:uid="{00000000-0005-0000-0000-000003490000}"/>
    <cellStyle name="Millares 7 8" xfId="13063" xr:uid="{00000000-0005-0000-0000-000004490000}"/>
    <cellStyle name="Millares 7_Hoja1" xfId="13064" xr:uid="{00000000-0005-0000-0000-000005490000}"/>
    <cellStyle name="Millares 70" xfId="13065" xr:uid="{00000000-0005-0000-0000-000006490000}"/>
    <cellStyle name="Millares 71" xfId="13066" xr:uid="{00000000-0005-0000-0000-000007490000}"/>
    <cellStyle name="Millares 72" xfId="13067" xr:uid="{00000000-0005-0000-0000-000008490000}"/>
    <cellStyle name="Millares 73" xfId="13068" xr:uid="{00000000-0005-0000-0000-000009490000}"/>
    <cellStyle name="Millares 74" xfId="13069" xr:uid="{00000000-0005-0000-0000-00000A490000}"/>
    <cellStyle name="Millares 75" xfId="13070" xr:uid="{00000000-0005-0000-0000-00000B490000}"/>
    <cellStyle name="Millares 76" xfId="13071" xr:uid="{00000000-0005-0000-0000-00000C490000}"/>
    <cellStyle name="Millares 77" xfId="13072" xr:uid="{00000000-0005-0000-0000-00000D490000}"/>
    <cellStyle name="Millares 78" xfId="13073" xr:uid="{00000000-0005-0000-0000-00000E490000}"/>
    <cellStyle name="Millares 79" xfId="13074" xr:uid="{00000000-0005-0000-0000-00000F490000}"/>
    <cellStyle name="Millares 8" xfId="343" xr:uid="{00000000-0005-0000-0000-000010490000}"/>
    <cellStyle name="Millares 8 2" xfId="1663" xr:uid="{00000000-0005-0000-0000-000011490000}"/>
    <cellStyle name="Millares 8 2 2" xfId="5333" xr:uid="{00000000-0005-0000-0000-000012490000}"/>
    <cellStyle name="Millares 8 2 2 2" xfId="19126" xr:uid="{00000000-0005-0000-0000-000013490000}"/>
    <cellStyle name="Millares 8 2 2 3" xfId="13075" xr:uid="{00000000-0005-0000-0000-000014490000}"/>
    <cellStyle name="Millares 8 2 2 4" xfId="33105" xr:uid="{00000000-0005-0000-0000-000015490000}"/>
    <cellStyle name="Millares 8 2 2 5" xfId="34865" xr:uid="{00000000-0005-0000-0000-000016490000}"/>
    <cellStyle name="Millares 8 2 2 6" xfId="39915" xr:uid="{00000000-0005-0000-0000-000017490000}"/>
    <cellStyle name="Millares 8 2 3" xfId="13076" xr:uid="{00000000-0005-0000-0000-000018490000}"/>
    <cellStyle name="Millares 8 2 3 2" xfId="45837" xr:uid="{00000000-0005-0000-0000-000019490000}"/>
    <cellStyle name="Millares 8 2 4" xfId="13077" xr:uid="{00000000-0005-0000-0000-00001A490000}"/>
    <cellStyle name="Millares 8 2 5" xfId="35429" xr:uid="{00000000-0005-0000-0000-00001B490000}"/>
    <cellStyle name="Millares 8 3" xfId="1488" xr:uid="{00000000-0005-0000-0000-00001C490000}"/>
    <cellStyle name="Millares 8 3 2" xfId="11034" xr:uid="{00000000-0005-0000-0000-00001D490000}"/>
    <cellStyle name="Millares 8 3 3" xfId="11764" xr:uid="{00000000-0005-0000-0000-00001E490000}"/>
    <cellStyle name="Millares 8 4" xfId="1943" xr:uid="{00000000-0005-0000-0000-00001F490000}"/>
    <cellStyle name="Millares 8 4 2" xfId="16015" xr:uid="{00000000-0005-0000-0000-000020490000}"/>
    <cellStyle name="Millares 8 4 3" xfId="32468" xr:uid="{00000000-0005-0000-0000-000021490000}"/>
    <cellStyle name="Millares 8 4 4" xfId="34228" xr:uid="{00000000-0005-0000-0000-000022490000}"/>
    <cellStyle name="Millares 8 4 5" xfId="36660" xr:uid="{00000000-0005-0000-0000-000023490000}"/>
    <cellStyle name="Millares 8 5" xfId="5334" xr:uid="{00000000-0005-0000-0000-000024490000}"/>
    <cellStyle name="Millares 8 5 2" xfId="19127" xr:uid="{00000000-0005-0000-0000-000025490000}"/>
    <cellStyle name="Millares 8 5 3" xfId="33106" xr:uid="{00000000-0005-0000-0000-000026490000}"/>
    <cellStyle name="Millares 8 5 4" xfId="34866" xr:uid="{00000000-0005-0000-0000-000027490000}"/>
    <cellStyle name="Millares 8 5 5" xfId="39916" xr:uid="{00000000-0005-0000-0000-000028490000}"/>
    <cellStyle name="Millares 8 6" xfId="45518" xr:uid="{00000000-0005-0000-0000-000029490000}"/>
    <cellStyle name="Millares 80" xfId="13078" xr:uid="{00000000-0005-0000-0000-00002A490000}"/>
    <cellStyle name="Millares 81" xfId="11077" xr:uid="{00000000-0005-0000-0000-00002B490000}"/>
    <cellStyle name="Millares 82" xfId="19247" xr:uid="{00000000-0005-0000-0000-00002C490000}"/>
    <cellStyle name="Millares 83" xfId="31898" xr:uid="{00000000-0005-0000-0000-00002D490000}"/>
    <cellStyle name="Millares 84" xfId="31902" xr:uid="{00000000-0005-0000-0000-00002E490000}"/>
    <cellStyle name="Millares 85" xfId="33603" xr:uid="{00000000-0005-0000-0000-00002F490000}"/>
    <cellStyle name="Millares 86" xfId="35386" xr:uid="{00000000-0005-0000-0000-000030490000}"/>
    <cellStyle name="Millares 87" xfId="35401" xr:uid="{00000000-0005-0000-0000-000031490000}"/>
    <cellStyle name="Millares 88" xfId="35681" xr:uid="{00000000-0005-0000-0000-000032490000}"/>
    <cellStyle name="Millares 89" xfId="35403" xr:uid="{00000000-0005-0000-0000-000033490000}"/>
    <cellStyle name="Millares 9" xfId="344" xr:uid="{00000000-0005-0000-0000-000034490000}"/>
    <cellStyle name="Millares 9 2" xfId="1524" xr:uid="{00000000-0005-0000-0000-000035490000}"/>
    <cellStyle name="Millares 9 2 2" xfId="10853" xr:uid="{00000000-0005-0000-0000-000036490000}"/>
    <cellStyle name="Millares 9 2 2 2" xfId="24192" xr:uid="{00000000-0005-0000-0000-000037490000}"/>
    <cellStyle name="Millares 9 2 2 3" xfId="13079" xr:uid="{00000000-0005-0000-0000-000038490000}"/>
    <cellStyle name="Millares 9 2 2 4" xfId="33375" xr:uid="{00000000-0005-0000-0000-000039490000}"/>
    <cellStyle name="Millares 9 2 2 5" xfId="35135" xr:uid="{00000000-0005-0000-0000-00003A490000}"/>
    <cellStyle name="Millares 9 2 2 6" xfId="45098" xr:uid="{00000000-0005-0000-0000-00003B490000}"/>
    <cellStyle name="Millares 9 2 3" xfId="13080" xr:uid="{00000000-0005-0000-0000-00003C490000}"/>
    <cellStyle name="Millares 9 2 3 2" xfId="46093" xr:uid="{00000000-0005-0000-0000-00003D490000}"/>
    <cellStyle name="Millares 9 2 4" xfId="15646" xr:uid="{00000000-0005-0000-0000-00003E490000}"/>
    <cellStyle name="Millares 9 2 5" xfId="11787" xr:uid="{00000000-0005-0000-0000-00003F490000}"/>
    <cellStyle name="Millares 9 2 6" xfId="32136" xr:uid="{00000000-0005-0000-0000-000040490000}"/>
    <cellStyle name="Millares 9 2 7" xfId="33896" xr:uid="{00000000-0005-0000-0000-000041490000}"/>
    <cellStyle name="Millares 9 2 8" xfId="36327" xr:uid="{00000000-0005-0000-0000-000042490000}"/>
    <cellStyle name="Millares 9 3" xfId="1966" xr:uid="{00000000-0005-0000-0000-000043490000}"/>
    <cellStyle name="Millares 9 3 2" xfId="16038" xr:uid="{00000000-0005-0000-0000-000044490000}"/>
    <cellStyle name="Millares 9 3 2 2" xfId="46094" xr:uid="{00000000-0005-0000-0000-000045490000}"/>
    <cellStyle name="Millares 9 3 3" xfId="13081" xr:uid="{00000000-0005-0000-0000-000046490000}"/>
    <cellStyle name="Millares 9 3 4" xfId="32491" xr:uid="{00000000-0005-0000-0000-000047490000}"/>
    <cellStyle name="Millares 9 3 5" xfId="34251" xr:uid="{00000000-0005-0000-0000-000048490000}"/>
    <cellStyle name="Millares 9 3 6" xfId="36683" xr:uid="{00000000-0005-0000-0000-000049490000}"/>
    <cellStyle name="Millares 9 4" xfId="10552" xr:uid="{00000000-0005-0000-0000-00004A490000}"/>
    <cellStyle name="Millares 9 5" xfId="13082" xr:uid="{00000000-0005-0000-0000-00004B490000}"/>
    <cellStyle name="Millares 9 5 2" xfId="45519" xr:uid="{00000000-0005-0000-0000-00004C490000}"/>
    <cellStyle name="Millares 9 6" xfId="13083" xr:uid="{00000000-0005-0000-0000-00004D490000}"/>
    <cellStyle name="Millares 90" xfId="35682" xr:uid="{00000000-0005-0000-0000-00004E490000}"/>
    <cellStyle name="Millares 91" xfId="35390" xr:uid="{00000000-0005-0000-0000-00004F490000}"/>
    <cellStyle name="Millares 92" xfId="35684" xr:uid="{00000000-0005-0000-0000-000050490000}"/>
    <cellStyle name="Millares 93" xfId="35395" xr:uid="{00000000-0005-0000-0000-000051490000}"/>
    <cellStyle name="Millares 94" xfId="35683" xr:uid="{00000000-0005-0000-0000-000052490000}"/>
    <cellStyle name="Millares 95" xfId="35407" xr:uid="{00000000-0005-0000-0000-000053490000}"/>
    <cellStyle name="Millares 96" xfId="35772" xr:uid="{00000000-0005-0000-0000-000054490000}"/>
    <cellStyle name="Millares 97" xfId="46546" xr:uid="{00000000-0005-0000-0000-000055490000}"/>
    <cellStyle name="Millares 98" xfId="46610" xr:uid="{00000000-0005-0000-0000-000056490000}"/>
    <cellStyle name="Millares_CALCULO DEL AIU-2012" xfId="345" xr:uid="{00000000-0005-0000-0000-000057490000}"/>
    <cellStyle name="Millares_FORMULARIO 4 - M-OFERENTE PPTA ECONOMICA" xfId="629" xr:uid="{00000000-0005-0000-0000-000058490000}"/>
    <cellStyle name="Millares_PRESUPUESTO  AMBIENTAL Y SOCIAL anexo 8A 2" xfId="346" xr:uid="{00000000-0005-0000-0000-000059490000}"/>
    <cellStyle name="Millares_PRESUPUESTO  AMBIENTAL Y SOCIAL anexo 8A 2 2" xfId="46602" xr:uid="{00000000-0005-0000-0000-00005A490000}"/>
    <cellStyle name="Millares_PRESUPUESTOS Preliminares 2" xfId="347" xr:uid="{00000000-0005-0000-0000-00005B490000}"/>
    <cellStyle name="Millares_PRESUPUESTOS Preliminares 2 2" xfId="2516" xr:uid="{00000000-0005-0000-0000-00005C490000}"/>
    <cellStyle name="Moneda [0] 10" xfId="13084" xr:uid="{00000000-0005-0000-0000-00005E490000}"/>
    <cellStyle name="Moneda [0] 10 2" xfId="13085" xr:uid="{00000000-0005-0000-0000-00005F490000}"/>
    <cellStyle name="Moneda [0] 10 3" xfId="13086" xr:uid="{00000000-0005-0000-0000-000060490000}"/>
    <cellStyle name="Moneda [0] 11" xfId="13087" xr:uid="{00000000-0005-0000-0000-000061490000}"/>
    <cellStyle name="Moneda [0] 11 2" xfId="13088" xr:uid="{00000000-0005-0000-0000-000062490000}"/>
    <cellStyle name="Moneda [0] 11 3" xfId="13089" xr:uid="{00000000-0005-0000-0000-000063490000}"/>
    <cellStyle name="Moneda [0] 12" xfId="13090" xr:uid="{00000000-0005-0000-0000-000064490000}"/>
    <cellStyle name="Moneda [0] 12 2" xfId="13091" xr:uid="{00000000-0005-0000-0000-000065490000}"/>
    <cellStyle name="Moneda [0] 12 3" xfId="13092" xr:uid="{00000000-0005-0000-0000-000066490000}"/>
    <cellStyle name="Moneda [0] 13" xfId="13093" xr:uid="{00000000-0005-0000-0000-000067490000}"/>
    <cellStyle name="Moneda [0] 13 2" xfId="13094" xr:uid="{00000000-0005-0000-0000-000068490000}"/>
    <cellStyle name="Moneda [0] 14" xfId="13095" xr:uid="{00000000-0005-0000-0000-000069490000}"/>
    <cellStyle name="Moneda [0] 14 2" xfId="13096" xr:uid="{00000000-0005-0000-0000-00006A490000}"/>
    <cellStyle name="Moneda [0] 14 3" xfId="13097" xr:uid="{00000000-0005-0000-0000-00006B490000}"/>
    <cellStyle name="Moneda [0] 14 4" xfId="45520" xr:uid="{00000000-0005-0000-0000-00006C490000}"/>
    <cellStyle name="Moneda [0] 15" xfId="13098" xr:uid="{00000000-0005-0000-0000-00006D490000}"/>
    <cellStyle name="Moneda [0] 16" xfId="35432" xr:uid="{00000000-0005-0000-0000-00006E490000}"/>
    <cellStyle name="Moneda [0] 2" xfId="5335" xr:uid="{00000000-0005-0000-0000-00006F490000}"/>
    <cellStyle name="Moneda [0] 2 10" xfId="34867" xr:uid="{00000000-0005-0000-0000-000070490000}"/>
    <cellStyle name="Moneda [0] 2 11" xfId="35433" xr:uid="{00000000-0005-0000-0000-000071490000}"/>
    <cellStyle name="Moneda [0] 2 12" xfId="39917" xr:uid="{00000000-0005-0000-0000-000072490000}"/>
    <cellStyle name="Moneda [0] 2 2" xfId="11002" xr:uid="{00000000-0005-0000-0000-000073490000}"/>
    <cellStyle name="Moneda [0] 2 2 2" xfId="13101" xr:uid="{00000000-0005-0000-0000-000074490000}"/>
    <cellStyle name="Moneda [0] 2 2 2 2" xfId="46095" xr:uid="{00000000-0005-0000-0000-000075490000}"/>
    <cellStyle name="Moneda [0] 2 2 3" xfId="13102" xr:uid="{00000000-0005-0000-0000-000076490000}"/>
    <cellStyle name="Moneda [0] 2 2 4" xfId="24341" xr:uid="{00000000-0005-0000-0000-000077490000}"/>
    <cellStyle name="Moneda [0] 2 2 5" xfId="13100" xr:uid="{00000000-0005-0000-0000-000078490000}"/>
    <cellStyle name="Moneda [0] 2 2 6" xfId="33524" xr:uid="{00000000-0005-0000-0000-000079490000}"/>
    <cellStyle name="Moneda [0] 2 2 7" xfId="35284" xr:uid="{00000000-0005-0000-0000-00007A490000}"/>
    <cellStyle name="Moneda [0] 2 2 8" xfId="35434" xr:uid="{00000000-0005-0000-0000-00007B490000}"/>
    <cellStyle name="Moneda [0] 2 2 9" xfId="45247" xr:uid="{00000000-0005-0000-0000-00007C490000}"/>
    <cellStyle name="Moneda [0] 2 3" xfId="13103" xr:uid="{00000000-0005-0000-0000-00007D490000}"/>
    <cellStyle name="Moneda [0] 2 3 2" xfId="13104" xr:uid="{00000000-0005-0000-0000-00007E490000}"/>
    <cellStyle name="Moneda [0] 2 3 3" xfId="13105" xr:uid="{00000000-0005-0000-0000-00007F490000}"/>
    <cellStyle name="Moneda [0] 2 3 4" xfId="35435" xr:uid="{00000000-0005-0000-0000-000080490000}"/>
    <cellStyle name="Moneda [0] 2 3 5" xfId="46096" xr:uid="{00000000-0005-0000-0000-000081490000}"/>
    <cellStyle name="Moneda [0] 2 4" xfId="13106" xr:uid="{00000000-0005-0000-0000-000082490000}"/>
    <cellStyle name="Moneda [0] 2 4 2" xfId="13107" xr:uid="{00000000-0005-0000-0000-000083490000}"/>
    <cellStyle name="Moneda [0] 2 4 3" xfId="13108" xr:uid="{00000000-0005-0000-0000-000084490000}"/>
    <cellStyle name="Moneda [0] 2 4 4" xfId="46097" xr:uid="{00000000-0005-0000-0000-000085490000}"/>
    <cellStyle name="Moneda [0] 2 5" xfId="13109" xr:uid="{00000000-0005-0000-0000-000086490000}"/>
    <cellStyle name="Moneda [0] 2 5 2" xfId="46098" xr:uid="{00000000-0005-0000-0000-000087490000}"/>
    <cellStyle name="Moneda [0] 2 6" xfId="13110" xr:uid="{00000000-0005-0000-0000-000088490000}"/>
    <cellStyle name="Moneda [0] 2 6 2" xfId="45521" xr:uid="{00000000-0005-0000-0000-000089490000}"/>
    <cellStyle name="Moneda [0] 2 7" xfId="14819" xr:uid="{00000000-0005-0000-0000-00008A490000}"/>
    <cellStyle name="Moneda [0] 2 8" xfId="13099" xr:uid="{00000000-0005-0000-0000-00008B490000}"/>
    <cellStyle name="Moneda [0] 2 9" xfId="33107" xr:uid="{00000000-0005-0000-0000-00008C490000}"/>
    <cellStyle name="Moneda [0] 3" xfId="10581" xr:uid="{00000000-0005-0000-0000-00008D490000}"/>
    <cellStyle name="Moneda [0] 3 2" xfId="13112" xr:uid="{00000000-0005-0000-0000-00008E490000}"/>
    <cellStyle name="Moneda [0] 3 2 2" xfId="13113" xr:uid="{00000000-0005-0000-0000-00008F490000}"/>
    <cellStyle name="Moneda [0] 3 2 3" xfId="13114" xr:uid="{00000000-0005-0000-0000-000090490000}"/>
    <cellStyle name="Moneda [0] 3 2 4" xfId="45763" xr:uid="{00000000-0005-0000-0000-000091490000}"/>
    <cellStyle name="Moneda [0] 3 3" xfId="13115" xr:uid="{00000000-0005-0000-0000-000092490000}"/>
    <cellStyle name="Moneda [0] 3 3 2" xfId="46099" xr:uid="{00000000-0005-0000-0000-000093490000}"/>
    <cellStyle name="Moneda [0] 3 4" xfId="13116" xr:uid="{00000000-0005-0000-0000-000094490000}"/>
    <cellStyle name="Moneda [0] 3 4 2" xfId="45522" xr:uid="{00000000-0005-0000-0000-000095490000}"/>
    <cellStyle name="Moneda [0] 3 5" xfId="13111" xr:uid="{00000000-0005-0000-0000-000096490000}"/>
    <cellStyle name="Moneda [0] 3 6" xfId="33139" xr:uid="{00000000-0005-0000-0000-000097490000}"/>
    <cellStyle name="Moneda [0] 3 7" xfId="34899" xr:uid="{00000000-0005-0000-0000-000098490000}"/>
    <cellStyle name="Moneda [0] 3 8" xfId="44862" xr:uid="{00000000-0005-0000-0000-000099490000}"/>
    <cellStyle name="Moneda [0] 4" xfId="11011" xr:uid="{00000000-0005-0000-0000-00009A490000}"/>
    <cellStyle name="Moneda [0] 4 2" xfId="13118" xr:uid="{00000000-0005-0000-0000-00009B490000}"/>
    <cellStyle name="Moneda [0] 4 2 2" xfId="13119" xr:uid="{00000000-0005-0000-0000-00009C490000}"/>
    <cellStyle name="Moneda [0] 4 2 3" xfId="13120" xr:uid="{00000000-0005-0000-0000-00009D490000}"/>
    <cellStyle name="Moneda [0] 4 3" xfId="13121" xr:uid="{00000000-0005-0000-0000-00009E490000}"/>
    <cellStyle name="Moneda [0] 4 3 2" xfId="46100" xr:uid="{00000000-0005-0000-0000-00009F490000}"/>
    <cellStyle name="Moneda [0] 4 4" xfId="13122" xr:uid="{00000000-0005-0000-0000-0000A0490000}"/>
    <cellStyle name="Moneda [0] 4 4 2" xfId="45523" xr:uid="{00000000-0005-0000-0000-0000A1490000}"/>
    <cellStyle name="Moneda [0] 4 5" xfId="24350" xr:uid="{00000000-0005-0000-0000-0000A2490000}"/>
    <cellStyle name="Moneda [0] 4 6" xfId="13117" xr:uid="{00000000-0005-0000-0000-0000A3490000}"/>
    <cellStyle name="Moneda [0] 4 7" xfId="33531" xr:uid="{00000000-0005-0000-0000-0000A4490000}"/>
    <cellStyle name="Moneda [0] 4 8" xfId="35291" xr:uid="{00000000-0005-0000-0000-0000A5490000}"/>
    <cellStyle name="Moneda [0] 4 9" xfId="45254" xr:uid="{00000000-0005-0000-0000-0000A6490000}"/>
    <cellStyle name="Moneda [0] 5" xfId="11019" xr:uid="{00000000-0005-0000-0000-0000A7490000}"/>
    <cellStyle name="Moneda [0] 5 2" xfId="13124" xr:uid="{00000000-0005-0000-0000-0000A8490000}"/>
    <cellStyle name="Moneda [0] 5 3" xfId="13125" xr:uid="{00000000-0005-0000-0000-0000A9490000}"/>
    <cellStyle name="Moneda [0] 5 4" xfId="13123" xr:uid="{00000000-0005-0000-0000-0000AA490000}"/>
    <cellStyle name="Moneda [0] 6" xfId="13126" xr:uid="{00000000-0005-0000-0000-0000AB490000}"/>
    <cellStyle name="Moneda [0] 6 2" xfId="13127" xr:uid="{00000000-0005-0000-0000-0000AC490000}"/>
    <cellStyle name="Moneda [0] 6 3" xfId="13128" xr:uid="{00000000-0005-0000-0000-0000AD490000}"/>
    <cellStyle name="Moneda [0] 7" xfId="13129" xr:uid="{00000000-0005-0000-0000-0000AE490000}"/>
    <cellStyle name="Moneda [0] 7 2" xfId="13130" xr:uid="{00000000-0005-0000-0000-0000AF490000}"/>
    <cellStyle name="Moneda [0] 7 3" xfId="13131" xr:uid="{00000000-0005-0000-0000-0000B0490000}"/>
    <cellStyle name="Moneda [0] 8" xfId="13132" xr:uid="{00000000-0005-0000-0000-0000B1490000}"/>
    <cellStyle name="Moneda [0] 8 2" xfId="13133" xr:uid="{00000000-0005-0000-0000-0000B2490000}"/>
    <cellStyle name="Moneda [0] 8 3" xfId="13134" xr:uid="{00000000-0005-0000-0000-0000B3490000}"/>
    <cellStyle name="Moneda [0] 9" xfId="13135" xr:uid="{00000000-0005-0000-0000-0000B4490000}"/>
    <cellStyle name="Moneda [0] 9 2" xfId="13136" xr:uid="{00000000-0005-0000-0000-0000B5490000}"/>
    <cellStyle name="Moneda [0] 9 3" xfId="13137" xr:uid="{00000000-0005-0000-0000-0000B6490000}"/>
    <cellStyle name="Moneda [2]" xfId="45877" xr:uid="{00000000-0005-0000-0000-0000B7490000}"/>
    <cellStyle name="Moneda 10" xfId="349" xr:uid="{00000000-0005-0000-0000-0000B8490000}"/>
    <cellStyle name="Moneda 10 2" xfId="350" xr:uid="{00000000-0005-0000-0000-0000B9490000}"/>
    <cellStyle name="Moneda 10 2 2" xfId="2208" xr:uid="{00000000-0005-0000-0000-0000BA490000}"/>
    <cellStyle name="Moneda 10 3" xfId="1598" xr:uid="{00000000-0005-0000-0000-0000BB490000}"/>
    <cellStyle name="Moneda 10 3 2" xfId="2307" xr:uid="{00000000-0005-0000-0000-0000BC490000}"/>
    <cellStyle name="Moneda 10 3 2 2" xfId="16347" xr:uid="{00000000-0005-0000-0000-0000BD490000}"/>
    <cellStyle name="Moneda 10 3 2 3" xfId="32786" xr:uid="{00000000-0005-0000-0000-0000BE490000}"/>
    <cellStyle name="Moneda 10 3 2 4" xfId="34546" xr:uid="{00000000-0005-0000-0000-0000BF490000}"/>
    <cellStyle name="Moneda 10 3 2 5" xfId="36978" xr:uid="{00000000-0005-0000-0000-0000C0490000}"/>
    <cellStyle name="Moneda 10 3 3" xfId="2508" xr:uid="{00000000-0005-0000-0000-0000C1490000}"/>
    <cellStyle name="Moneda 10 3 3 2" xfId="16510" xr:uid="{00000000-0005-0000-0000-0000C2490000}"/>
    <cellStyle name="Moneda 10 3 3 3" xfId="32930" xr:uid="{00000000-0005-0000-0000-0000C3490000}"/>
    <cellStyle name="Moneda 10 3 3 4" xfId="34690" xr:uid="{00000000-0005-0000-0000-0000C4490000}"/>
    <cellStyle name="Moneda 10 3 3 5" xfId="37122" xr:uid="{00000000-0005-0000-0000-0000C5490000}"/>
    <cellStyle name="Moneda 10 3 4" xfId="2123" xr:uid="{00000000-0005-0000-0000-0000C6490000}"/>
    <cellStyle name="Moneda 10 3 4 2" xfId="16191" xr:uid="{00000000-0005-0000-0000-0000C7490000}"/>
    <cellStyle name="Moneda 10 3 4 3" xfId="32642" xr:uid="{00000000-0005-0000-0000-0000C8490000}"/>
    <cellStyle name="Moneda 10 3 4 4" xfId="34402" xr:uid="{00000000-0005-0000-0000-0000C9490000}"/>
    <cellStyle name="Moneda 10 3 4 5" xfId="36834" xr:uid="{00000000-0005-0000-0000-0000CA490000}"/>
    <cellStyle name="Moneda 10 3 5" xfId="46101" xr:uid="{00000000-0005-0000-0000-0000CB490000}"/>
    <cellStyle name="Moneda 10 4" xfId="2403" xr:uid="{00000000-0005-0000-0000-0000CC490000}"/>
    <cellStyle name="Moneda 10 5" xfId="11036" xr:uid="{00000000-0005-0000-0000-0000CD490000}"/>
    <cellStyle name="Moneda 10 5 2" xfId="45761" xr:uid="{00000000-0005-0000-0000-0000CE490000}"/>
    <cellStyle name="Moneda 11" xfId="351" xr:uid="{00000000-0005-0000-0000-0000CF490000}"/>
    <cellStyle name="Moneda 11 2" xfId="1650" xr:uid="{00000000-0005-0000-0000-0000D0490000}"/>
    <cellStyle name="Moneda 11 3" xfId="2452" xr:uid="{00000000-0005-0000-0000-0000D1490000}"/>
    <cellStyle name="Moneda 11 3 2" xfId="16465" xr:uid="{00000000-0005-0000-0000-0000D2490000}"/>
    <cellStyle name="Moneda 11 3 3" xfId="13138" xr:uid="{00000000-0005-0000-0000-0000D3490000}"/>
    <cellStyle name="Moneda 11 4" xfId="10553" xr:uid="{00000000-0005-0000-0000-0000D4490000}"/>
    <cellStyle name="Moneda 11 5" xfId="13139" xr:uid="{00000000-0005-0000-0000-0000D5490000}"/>
    <cellStyle name="Moneda 12" xfId="352" xr:uid="{00000000-0005-0000-0000-0000D6490000}"/>
    <cellStyle name="Moneda 12 2" xfId="1662" xr:uid="{00000000-0005-0000-0000-0000D7490000}"/>
    <cellStyle name="Moneda 12 3" xfId="2070" xr:uid="{00000000-0005-0000-0000-0000D8490000}"/>
    <cellStyle name="Moneda 12 3 2" xfId="16142" xr:uid="{00000000-0005-0000-0000-0000D9490000}"/>
    <cellStyle name="Moneda 12 3 3" xfId="13140" xr:uid="{00000000-0005-0000-0000-0000DA490000}"/>
    <cellStyle name="Moneda 12 4" xfId="10554" xr:uid="{00000000-0005-0000-0000-0000DB490000}"/>
    <cellStyle name="Moneda 12 5" xfId="13141" xr:uid="{00000000-0005-0000-0000-0000DC490000}"/>
    <cellStyle name="Moneda 13" xfId="353" xr:uid="{00000000-0005-0000-0000-0000DD490000}"/>
    <cellStyle name="Moneda 13 2" xfId="354" xr:uid="{00000000-0005-0000-0000-0000DE490000}"/>
    <cellStyle name="Moneda 13 2 10" xfId="13142" xr:uid="{00000000-0005-0000-0000-0000DF490000}"/>
    <cellStyle name="Moneda 13 2 11" xfId="13143" xr:uid="{00000000-0005-0000-0000-0000E0490000}"/>
    <cellStyle name="Moneda 13 2 12" xfId="13144" xr:uid="{00000000-0005-0000-0000-0000E1490000}"/>
    <cellStyle name="Moneda 13 2 2" xfId="355" xr:uid="{00000000-0005-0000-0000-0000E2490000}"/>
    <cellStyle name="Moneda 13 2 2 10" xfId="13145" xr:uid="{00000000-0005-0000-0000-0000E3490000}"/>
    <cellStyle name="Moneda 13 2 2 11" xfId="13146" xr:uid="{00000000-0005-0000-0000-0000E4490000}"/>
    <cellStyle name="Moneda 13 2 2 2" xfId="1718" xr:uid="{00000000-0005-0000-0000-0000E5490000}"/>
    <cellStyle name="Moneda 13 2 2 2 2" xfId="11010" xr:uid="{00000000-0005-0000-0000-0000E6490000}"/>
    <cellStyle name="Moneda 13 2 2 3" xfId="2503" xr:uid="{00000000-0005-0000-0000-0000E7490000}"/>
    <cellStyle name="Moneda 13 2 2 3 2" xfId="16505" xr:uid="{00000000-0005-0000-0000-0000E8490000}"/>
    <cellStyle name="Moneda 13 2 2 3 2 2" xfId="33562" xr:uid="{00000000-0005-0000-0000-0000E9490000}"/>
    <cellStyle name="Moneda 13 2 2 3 3" xfId="13147" xr:uid="{00000000-0005-0000-0000-0000EA490000}"/>
    <cellStyle name="Moneda 13 2 2 4" xfId="5336" xr:uid="{00000000-0005-0000-0000-0000EB490000}"/>
    <cellStyle name="Moneda 13 2 2 5" xfId="5337" xr:uid="{00000000-0005-0000-0000-0000EC490000}"/>
    <cellStyle name="Moneda 13 2 2 6" xfId="5338" xr:uid="{00000000-0005-0000-0000-0000ED490000}"/>
    <cellStyle name="Moneda 13 2 2 7" xfId="5339" xr:uid="{00000000-0005-0000-0000-0000EE490000}"/>
    <cellStyle name="Moneda 13 2 2 8" xfId="5340" xr:uid="{00000000-0005-0000-0000-0000EF490000}"/>
    <cellStyle name="Moneda 13 2 2 8 2" xfId="19133" xr:uid="{00000000-0005-0000-0000-0000F0490000}"/>
    <cellStyle name="Moneda 13 2 2 8 3" xfId="13148" xr:uid="{00000000-0005-0000-0000-0000F1490000}"/>
    <cellStyle name="Moneda 13 2 2 9" xfId="13149" xr:uid="{00000000-0005-0000-0000-0000F2490000}"/>
    <cellStyle name="Moneda 13 2 3" xfId="1717" xr:uid="{00000000-0005-0000-0000-0000F3490000}"/>
    <cellStyle name="Moneda 13 2 3 2" xfId="13150" xr:uid="{00000000-0005-0000-0000-0000F4490000}"/>
    <cellStyle name="Moneda 13 2 3 3" xfId="13151" xr:uid="{00000000-0005-0000-0000-0000F5490000}"/>
    <cellStyle name="Moneda 13 2 4" xfId="2502" xr:uid="{00000000-0005-0000-0000-0000F6490000}"/>
    <cellStyle name="Moneda 13 2 4 2" xfId="13153" xr:uid="{00000000-0005-0000-0000-0000F7490000}"/>
    <cellStyle name="Moneda 13 2 4 3" xfId="16504" xr:uid="{00000000-0005-0000-0000-0000F8490000}"/>
    <cellStyle name="Moneda 13 2 4 4" xfId="13152" xr:uid="{00000000-0005-0000-0000-0000F9490000}"/>
    <cellStyle name="Moneda 13 2 5" xfId="5341" xr:uid="{00000000-0005-0000-0000-0000FA490000}"/>
    <cellStyle name="Moneda 13 2 5 2" xfId="13154" xr:uid="{00000000-0005-0000-0000-0000FB490000}"/>
    <cellStyle name="Moneda 13 2 6" xfId="5342" xr:uid="{00000000-0005-0000-0000-0000FC490000}"/>
    <cellStyle name="Moneda 13 2 7" xfId="5343" xr:uid="{00000000-0005-0000-0000-0000FD490000}"/>
    <cellStyle name="Moneda 13 2 8" xfId="5344" xr:uid="{00000000-0005-0000-0000-0000FE490000}"/>
    <cellStyle name="Moneda 13 2 9" xfId="5345" xr:uid="{00000000-0005-0000-0000-0000FF490000}"/>
    <cellStyle name="Moneda 13 2 9 2" xfId="19138" xr:uid="{00000000-0005-0000-0000-0000004A0000}"/>
    <cellStyle name="Moneda 13 2 9 3" xfId="13155" xr:uid="{00000000-0005-0000-0000-0000014A0000}"/>
    <cellStyle name="Moneda 13 3" xfId="5346" xr:uid="{00000000-0005-0000-0000-0000024A0000}"/>
    <cellStyle name="Moneda 13 3 2" xfId="5347" xr:uid="{00000000-0005-0000-0000-0000034A0000}"/>
    <cellStyle name="Moneda 13 3 3" xfId="19139" xr:uid="{00000000-0005-0000-0000-0000044A0000}"/>
    <cellStyle name="Moneda 13 3 4" xfId="33108" xr:uid="{00000000-0005-0000-0000-0000054A0000}"/>
    <cellStyle name="Moneda 13 3 5" xfId="34868" xr:uid="{00000000-0005-0000-0000-0000064A0000}"/>
    <cellStyle name="Moneda 13 3 6" xfId="39918" xr:uid="{00000000-0005-0000-0000-0000074A0000}"/>
    <cellStyle name="Moneda 13 4" xfId="5348" xr:uid="{00000000-0005-0000-0000-0000084A0000}"/>
    <cellStyle name="Moneda 13 4 2" xfId="13157" xr:uid="{00000000-0005-0000-0000-0000094A0000}"/>
    <cellStyle name="Moneda 13 4 3" xfId="19141" xr:uid="{00000000-0005-0000-0000-00000A4A0000}"/>
    <cellStyle name="Moneda 13 4 4" xfId="13156" xr:uid="{00000000-0005-0000-0000-00000B4A0000}"/>
    <cellStyle name="Moneda 13 4 5" xfId="33109" xr:uid="{00000000-0005-0000-0000-00000C4A0000}"/>
    <cellStyle name="Moneda 13 4 6" xfId="34869" xr:uid="{00000000-0005-0000-0000-00000D4A0000}"/>
    <cellStyle name="Moneda 13 4 7" xfId="39919" xr:uid="{00000000-0005-0000-0000-00000E4A0000}"/>
    <cellStyle name="Moneda 13 5" xfId="13158" xr:uid="{00000000-0005-0000-0000-00000F4A0000}"/>
    <cellStyle name="Moneda 13 6" xfId="13159" xr:uid="{00000000-0005-0000-0000-0000104A0000}"/>
    <cellStyle name="Moneda 13 7" xfId="13160" xr:uid="{00000000-0005-0000-0000-0000114A0000}"/>
    <cellStyle name="Moneda 13 8" xfId="13161" xr:uid="{00000000-0005-0000-0000-0000124A0000}"/>
    <cellStyle name="Moneda 14" xfId="356" xr:uid="{00000000-0005-0000-0000-0000134A0000}"/>
    <cellStyle name="Moneda 14 2" xfId="357" xr:uid="{00000000-0005-0000-0000-0000144A0000}"/>
    <cellStyle name="Moneda 14 2 2" xfId="5349" xr:uid="{00000000-0005-0000-0000-0000154A0000}"/>
    <cellStyle name="Moneda 14 2 2 2" xfId="13162" xr:uid="{00000000-0005-0000-0000-0000164A0000}"/>
    <cellStyle name="Moneda 14 2 3" xfId="13163" xr:uid="{00000000-0005-0000-0000-0000174A0000}"/>
    <cellStyle name="Moneda 14 2 3 2" xfId="13164" xr:uid="{00000000-0005-0000-0000-0000184A0000}"/>
    <cellStyle name="Moneda 14 2 3 3" xfId="46103" xr:uid="{00000000-0005-0000-0000-0000194A0000}"/>
    <cellStyle name="Moneda 14 2 4" xfId="13165" xr:uid="{00000000-0005-0000-0000-00001A4A0000}"/>
    <cellStyle name="Moneda 14 2 4 2" xfId="13166" xr:uid="{00000000-0005-0000-0000-00001B4A0000}"/>
    <cellStyle name="Moneda 14 2 5" xfId="13167" xr:uid="{00000000-0005-0000-0000-00001C4A0000}"/>
    <cellStyle name="Moneda 14 2 6" xfId="13168" xr:uid="{00000000-0005-0000-0000-00001D4A0000}"/>
    <cellStyle name="Moneda 14 2 7" xfId="13169" xr:uid="{00000000-0005-0000-0000-00001E4A0000}"/>
    <cellStyle name="Moneda 14 3" xfId="1661" xr:uid="{00000000-0005-0000-0000-00001F4A0000}"/>
    <cellStyle name="Moneda 14 3 2" xfId="35436" xr:uid="{00000000-0005-0000-0000-0000204A0000}"/>
    <cellStyle name="Moneda 14 4" xfId="2069" xr:uid="{00000000-0005-0000-0000-0000214A0000}"/>
    <cellStyle name="Moneda 14 4 2" xfId="16141" xr:uid="{00000000-0005-0000-0000-0000224A0000}"/>
    <cellStyle name="Moneda 14 4 3" xfId="13170" xr:uid="{00000000-0005-0000-0000-0000234A0000}"/>
    <cellStyle name="Moneda 14 5" xfId="13171" xr:uid="{00000000-0005-0000-0000-0000244A0000}"/>
    <cellStyle name="Moneda 14 5 2" xfId="46102" xr:uid="{00000000-0005-0000-0000-0000254A0000}"/>
    <cellStyle name="Moneda 14 6" xfId="13172" xr:uid="{00000000-0005-0000-0000-0000264A0000}"/>
    <cellStyle name="Moneda 14 7" xfId="13173" xr:uid="{00000000-0005-0000-0000-0000274A0000}"/>
    <cellStyle name="Moneda 15" xfId="639" xr:uid="{00000000-0005-0000-0000-0000284A0000}"/>
    <cellStyle name="Moneda 15 2" xfId="2308" xr:uid="{00000000-0005-0000-0000-0000294A0000}"/>
    <cellStyle name="Moneda 15 2 2" xfId="5350" xr:uid="{00000000-0005-0000-0000-00002A4A0000}"/>
    <cellStyle name="Moneda 15 2 2 2" xfId="19143" xr:uid="{00000000-0005-0000-0000-00002B4A0000}"/>
    <cellStyle name="Moneda 15 2 2 3" xfId="13174" xr:uid="{00000000-0005-0000-0000-00002C4A0000}"/>
    <cellStyle name="Moneda 15 2 3" xfId="16348" xr:uid="{00000000-0005-0000-0000-00002D4A0000}"/>
    <cellStyle name="Moneda 15 3" xfId="5351" xr:uid="{00000000-0005-0000-0000-00002E4A0000}"/>
    <cellStyle name="Moneda 15 3 2" xfId="13175" xr:uid="{00000000-0005-0000-0000-00002F4A0000}"/>
    <cellStyle name="Moneda 15 4" xfId="5352" xr:uid="{00000000-0005-0000-0000-0000304A0000}"/>
    <cellStyle name="Moneda 15 5" xfId="5353" xr:uid="{00000000-0005-0000-0000-0000314A0000}"/>
    <cellStyle name="Moneda 15 6" xfId="5354" xr:uid="{00000000-0005-0000-0000-0000324A0000}"/>
    <cellStyle name="Moneda 15 6 2" xfId="19147" xr:uid="{00000000-0005-0000-0000-0000334A0000}"/>
    <cellStyle name="Moneda 15 6 3" xfId="13176" xr:uid="{00000000-0005-0000-0000-0000344A0000}"/>
    <cellStyle name="Moneda 15 6 4" xfId="33110" xr:uid="{00000000-0005-0000-0000-0000354A0000}"/>
    <cellStyle name="Moneda 15 6 5" xfId="34870" xr:uid="{00000000-0005-0000-0000-0000364A0000}"/>
    <cellStyle name="Moneda 15 6 6" xfId="39920" xr:uid="{00000000-0005-0000-0000-0000374A0000}"/>
    <cellStyle name="Moneda 15 7" xfId="13177" xr:uid="{00000000-0005-0000-0000-0000384A0000}"/>
    <cellStyle name="Moneda 15 7 2" xfId="46104" xr:uid="{00000000-0005-0000-0000-0000394A0000}"/>
    <cellStyle name="Moneda 15 8" xfId="13178" xr:uid="{00000000-0005-0000-0000-00003A4A0000}"/>
    <cellStyle name="Moneda 15 9" xfId="13179" xr:uid="{00000000-0005-0000-0000-00003B4A0000}"/>
    <cellStyle name="Moneda 16" xfId="648" xr:uid="{00000000-0005-0000-0000-00003C4A0000}"/>
    <cellStyle name="Moneda 16 2" xfId="5355" xr:uid="{00000000-0005-0000-0000-00003D4A0000}"/>
    <cellStyle name="Moneda 16 2 2" xfId="19148" xr:uid="{00000000-0005-0000-0000-00003E4A0000}"/>
    <cellStyle name="Moneda 16 2 3" xfId="13180" xr:uid="{00000000-0005-0000-0000-00003F4A0000}"/>
    <cellStyle name="Moneda 16 3" xfId="13181" xr:uid="{00000000-0005-0000-0000-0000404A0000}"/>
    <cellStyle name="Moneda 16 3 2" xfId="46105" xr:uid="{00000000-0005-0000-0000-0000414A0000}"/>
    <cellStyle name="Moneda 16 4" xfId="13182" xr:uid="{00000000-0005-0000-0000-0000424A0000}"/>
    <cellStyle name="Moneda 16 5" xfId="13183" xr:uid="{00000000-0005-0000-0000-0000434A0000}"/>
    <cellStyle name="Moneda 17" xfId="358" xr:uid="{00000000-0005-0000-0000-0000444A0000}"/>
    <cellStyle name="Moneda 17 2" xfId="359" xr:uid="{00000000-0005-0000-0000-0000454A0000}"/>
    <cellStyle name="Moneda 17 2 2" xfId="1720" xr:uid="{00000000-0005-0000-0000-0000464A0000}"/>
    <cellStyle name="Moneda 17 2 2 2" xfId="13184" xr:uid="{00000000-0005-0000-0000-0000474A0000}"/>
    <cellStyle name="Moneda 17 2 3" xfId="2504" xr:uid="{00000000-0005-0000-0000-0000484A0000}"/>
    <cellStyle name="Moneda 17 2 3 2" xfId="13185" xr:uid="{00000000-0005-0000-0000-0000494A0000}"/>
    <cellStyle name="Moneda 17 2 4" xfId="13186" xr:uid="{00000000-0005-0000-0000-00004A4A0000}"/>
    <cellStyle name="Moneda 17 2 4 2" xfId="13187" xr:uid="{00000000-0005-0000-0000-00004B4A0000}"/>
    <cellStyle name="Moneda 17 2 5" xfId="13188" xr:uid="{00000000-0005-0000-0000-00004C4A0000}"/>
    <cellStyle name="Moneda 17 2 6" xfId="13189" xr:uid="{00000000-0005-0000-0000-00004D4A0000}"/>
    <cellStyle name="Moneda 17 2 7" xfId="13190" xr:uid="{00000000-0005-0000-0000-00004E4A0000}"/>
    <cellStyle name="Moneda 17 3" xfId="360" xr:uid="{00000000-0005-0000-0000-00004F4A0000}"/>
    <cellStyle name="Moneda 17 3 2" xfId="2302" xr:uid="{00000000-0005-0000-0000-0000504A0000}"/>
    <cellStyle name="Moneda 17 3 3" xfId="13191" xr:uid="{00000000-0005-0000-0000-0000514A0000}"/>
    <cellStyle name="Moneda 17 3 4" xfId="13192" xr:uid="{00000000-0005-0000-0000-0000524A0000}"/>
    <cellStyle name="Moneda 17 3 5" xfId="13193" xr:uid="{00000000-0005-0000-0000-0000534A0000}"/>
    <cellStyle name="Moneda 17 3 6" xfId="13194" xr:uid="{00000000-0005-0000-0000-0000544A0000}"/>
    <cellStyle name="Moneda 17 3 7" xfId="13195" xr:uid="{00000000-0005-0000-0000-0000554A0000}"/>
    <cellStyle name="Moneda 17 4" xfId="643" xr:uid="{00000000-0005-0000-0000-0000564A0000}"/>
    <cellStyle name="Moneda 17 4 2" xfId="13196" xr:uid="{00000000-0005-0000-0000-0000574A0000}"/>
    <cellStyle name="Moneda 17 4 3" xfId="13197" xr:uid="{00000000-0005-0000-0000-0000584A0000}"/>
    <cellStyle name="Moneda 17 5" xfId="1719" xr:uid="{00000000-0005-0000-0000-0000594A0000}"/>
    <cellStyle name="Moneda 17 5 2" xfId="13198" xr:uid="{00000000-0005-0000-0000-00005A4A0000}"/>
    <cellStyle name="Moneda 17 6" xfId="13199" xr:uid="{00000000-0005-0000-0000-00005B4A0000}"/>
    <cellStyle name="Moneda 17 6 2" xfId="13200" xr:uid="{00000000-0005-0000-0000-00005C4A0000}"/>
    <cellStyle name="Moneda 17 7" xfId="13201" xr:uid="{00000000-0005-0000-0000-00005D4A0000}"/>
    <cellStyle name="Moneda 17 8" xfId="13202" xr:uid="{00000000-0005-0000-0000-00005E4A0000}"/>
    <cellStyle name="Moneda 17 9" xfId="13203" xr:uid="{00000000-0005-0000-0000-00005F4A0000}"/>
    <cellStyle name="Moneda 18" xfId="5356" xr:uid="{00000000-0005-0000-0000-0000604A0000}"/>
    <cellStyle name="Moneda 18 2" xfId="5357" xr:uid="{00000000-0005-0000-0000-0000614A0000}"/>
    <cellStyle name="Moneda 18 2 2" xfId="19150" xr:uid="{00000000-0005-0000-0000-0000624A0000}"/>
    <cellStyle name="Moneda 18 2 3" xfId="13204" xr:uid="{00000000-0005-0000-0000-0000634A0000}"/>
    <cellStyle name="Moneda 18 3" xfId="13205" xr:uid="{00000000-0005-0000-0000-0000644A0000}"/>
    <cellStyle name="Moneda 18 4" xfId="13206" xr:uid="{00000000-0005-0000-0000-0000654A0000}"/>
    <cellStyle name="Moneda 18 5" xfId="19149" xr:uid="{00000000-0005-0000-0000-0000664A0000}"/>
    <cellStyle name="Moneda 18 6" xfId="33111" xr:uid="{00000000-0005-0000-0000-0000674A0000}"/>
    <cellStyle name="Moneda 18 7" xfId="34871" xr:uid="{00000000-0005-0000-0000-0000684A0000}"/>
    <cellStyle name="Moneda 18 8" xfId="39921" xr:uid="{00000000-0005-0000-0000-0000694A0000}"/>
    <cellStyle name="Moneda 19" xfId="5358" xr:uid="{00000000-0005-0000-0000-00006A4A0000}"/>
    <cellStyle name="Moneda 19 2" xfId="5359" xr:uid="{00000000-0005-0000-0000-00006B4A0000}"/>
    <cellStyle name="Moneda 19 2 2" xfId="19152" xr:uid="{00000000-0005-0000-0000-00006C4A0000}"/>
    <cellStyle name="Moneda 19 2 3" xfId="13208" xr:uid="{00000000-0005-0000-0000-00006D4A0000}"/>
    <cellStyle name="Moneda 19 2 4" xfId="33112" xr:uid="{00000000-0005-0000-0000-00006E4A0000}"/>
    <cellStyle name="Moneda 19 2 5" xfId="34872" xr:uid="{00000000-0005-0000-0000-00006F4A0000}"/>
    <cellStyle name="Moneda 19 2 6" xfId="39922" xr:uid="{00000000-0005-0000-0000-0000704A0000}"/>
    <cellStyle name="Moneda 19 3" xfId="13209" xr:uid="{00000000-0005-0000-0000-0000714A0000}"/>
    <cellStyle name="Moneda 19 3 2" xfId="46106" xr:uid="{00000000-0005-0000-0000-0000724A0000}"/>
    <cellStyle name="Moneda 19 4" xfId="13210" xr:uid="{00000000-0005-0000-0000-0000734A0000}"/>
    <cellStyle name="Moneda 19 5" xfId="19151" xr:uid="{00000000-0005-0000-0000-0000744A0000}"/>
    <cellStyle name="Moneda 19 6" xfId="13207" xr:uid="{00000000-0005-0000-0000-0000754A0000}"/>
    <cellStyle name="Moneda 2" xfId="361" xr:uid="{00000000-0005-0000-0000-0000764A0000}"/>
    <cellStyle name="Moneda 2 10" xfId="11023" xr:uid="{00000000-0005-0000-0000-0000774A0000}"/>
    <cellStyle name="Moneda 2 10 2" xfId="13211" xr:uid="{00000000-0005-0000-0000-0000784A0000}"/>
    <cellStyle name="Moneda 2 11" xfId="13212" xr:uid="{00000000-0005-0000-0000-0000794A0000}"/>
    <cellStyle name="Moneda 2 12" xfId="13213" xr:uid="{00000000-0005-0000-0000-00007A4A0000}"/>
    <cellStyle name="Moneda 2 13" xfId="35723" xr:uid="{00000000-0005-0000-0000-00007B4A0000}"/>
    <cellStyle name="Moneda 2 2" xfId="362" xr:uid="{00000000-0005-0000-0000-00007C4A0000}"/>
    <cellStyle name="Moneda 2 2 10" xfId="5360" xr:uid="{00000000-0005-0000-0000-00007D4A0000}"/>
    <cellStyle name="Moneda 2 2 10 2" xfId="13214" xr:uid="{00000000-0005-0000-0000-00007E4A0000}"/>
    <cellStyle name="Moneda 2 2 10 3" xfId="13215" xr:uid="{00000000-0005-0000-0000-00007F4A0000}"/>
    <cellStyle name="Moneda 2 2 10 4" xfId="13216" xr:uid="{00000000-0005-0000-0000-0000804A0000}"/>
    <cellStyle name="Moneda 2 2 11" xfId="5361" xr:uid="{00000000-0005-0000-0000-0000814A0000}"/>
    <cellStyle name="Moneda 2 2 11 2" xfId="13217" xr:uid="{00000000-0005-0000-0000-0000824A0000}"/>
    <cellStyle name="Moneda 2 2 11 3" xfId="13218" xr:uid="{00000000-0005-0000-0000-0000834A0000}"/>
    <cellStyle name="Moneda 2 2 11 4" xfId="13219" xr:uid="{00000000-0005-0000-0000-0000844A0000}"/>
    <cellStyle name="Moneda 2 2 12" xfId="5362" xr:uid="{00000000-0005-0000-0000-0000854A0000}"/>
    <cellStyle name="Moneda 2 2 12 2" xfId="13220" xr:uid="{00000000-0005-0000-0000-0000864A0000}"/>
    <cellStyle name="Moneda 2 2 12 3" xfId="13221" xr:uid="{00000000-0005-0000-0000-0000874A0000}"/>
    <cellStyle name="Moneda 2 2 12 4" xfId="13222" xr:uid="{00000000-0005-0000-0000-0000884A0000}"/>
    <cellStyle name="Moneda 2 2 13" xfId="13223" xr:uid="{00000000-0005-0000-0000-0000894A0000}"/>
    <cellStyle name="Moneda 2 2 13 2" xfId="13224" xr:uid="{00000000-0005-0000-0000-00008A4A0000}"/>
    <cellStyle name="Moneda 2 2 13 3" xfId="13225" xr:uid="{00000000-0005-0000-0000-00008B4A0000}"/>
    <cellStyle name="Moneda 2 2 13 4" xfId="13226" xr:uid="{00000000-0005-0000-0000-00008C4A0000}"/>
    <cellStyle name="Moneda 2 2 14" xfId="13227" xr:uid="{00000000-0005-0000-0000-00008D4A0000}"/>
    <cellStyle name="Moneda 2 2 14 2" xfId="13228" xr:uid="{00000000-0005-0000-0000-00008E4A0000}"/>
    <cellStyle name="Moneda 2 2 14 3" xfId="13229" xr:uid="{00000000-0005-0000-0000-00008F4A0000}"/>
    <cellStyle name="Moneda 2 2 15" xfId="13230" xr:uid="{00000000-0005-0000-0000-0000904A0000}"/>
    <cellStyle name="Moneda 2 2 15 2" xfId="13231" xr:uid="{00000000-0005-0000-0000-0000914A0000}"/>
    <cellStyle name="Moneda 2 2 15 3" xfId="13232" xr:uid="{00000000-0005-0000-0000-0000924A0000}"/>
    <cellStyle name="Moneda 2 2 16" xfId="13233" xr:uid="{00000000-0005-0000-0000-0000934A0000}"/>
    <cellStyle name="Moneda 2 2 16 2" xfId="13234" xr:uid="{00000000-0005-0000-0000-0000944A0000}"/>
    <cellStyle name="Moneda 2 2 16 3" xfId="13235" xr:uid="{00000000-0005-0000-0000-0000954A0000}"/>
    <cellStyle name="Moneda 2 2 17" xfId="13236" xr:uid="{00000000-0005-0000-0000-0000964A0000}"/>
    <cellStyle name="Moneda 2 2 17 2" xfId="46107" xr:uid="{00000000-0005-0000-0000-0000974A0000}"/>
    <cellStyle name="Moneda 2 2 18" xfId="13237" xr:uid="{00000000-0005-0000-0000-0000984A0000}"/>
    <cellStyle name="Moneda 2 2 19" xfId="13238" xr:uid="{00000000-0005-0000-0000-0000994A0000}"/>
    <cellStyle name="Moneda 2 2 2" xfId="363" xr:uid="{00000000-0005-0000-0000-00009A4A0000}"/>
    <cellStyle name="Moneda 2 2 2 10" xfId="13239" xr:uid="{00000000-0005-0000-0000-00009B4A0000}"/>
    <cellStyle name="Moneda 2 2 2 11" xfId="13240" xr:uid="{00000000-0005-0000-0000-00009C4A0000}"/>
    <cellStyle name="Moneda 2 2 2 12" xfId="13241" xr:uid="{00000000-0005-0000-0000-00009D4A0000}"/>
    <cellStyle name="Moneda 2 2 2 13" xfId="13242" xr:uid="{00000000-0005-0000-0000-00009E4A0000}"/>
    <cellStyle name="Moneda 2 2 2 2" xfId="364" xr:uid="{00000000-0005-0000-0000-00009F4A0000}"/>
    <cellStyle name="Moneda 2 2 2 2 2" xfId="628" xr:uid="{00000000-0005-0000-0000-0000A04A0000}"/>
    <cellStyle name="Moneda 2 2 2 2 2 2" xfId="2198" xr:uid="{00000000-0005-0000-0000-0000A14A0000}"/>
    <cellStyle name="Moneda 2 2 2 2 2 2 2" xfId="13243" xr:uid="{00000000-0005-0000-0000-0000A24A0000}"/>
    <cellStyle name="Moneda 2 2 2 2 2 2 3" xfId="16258" xr:uid="{00000000-0005-0000-0000-0000A34A0000}"/>
    <cellStyle name="Moneda 2 2 2 2 2 2 4" xfId="11937" xr:uid="{00000000-0005-0000-0000-0000A44A0000}"/>
    <cellStyle name="Moneda 2 2 2 2 2 3" xfId="13244" xr:uid="{00000000-0005-0000-0000-0000A54A0000}"/>
    <cellStyle name="Moneda 2 2 2 2 2 4" xfId="13245" xr:uid="{00000000-0005-0000-0000-0000A64A0000}"/>
    <cellStyle name="Moneda 2 2 2 2 3" xfId="1587" xr:uid="{00000000-0005-0000-0000-0000A74A0000}"/>
    <cellStyle name="Moneda 2 2 2 2 3 2" xfId="46108" xr:uid="{00000000-0005-0000-0000-0000A84A0000}"/>
    <cellStyle name="Moneda 2 2 2 2 4" xfId="10556" xr:uid="{00000000-0005-0000-0000-0000A94A0000}"/>
    <cellStyle name="Moneda 2 2 2 2 5" xfId="13246" xr:uid="{00000000-0005-0000-0000-0000AA4A0000}"/>
    <cellStyle name="Moneda 2 2 2 2 5 2" xfId="45880" xr:uid="{00000000-0005-0000-0000-0000AB4A0000}"/>
    <cellStyle name="Moneda 2 2 2 2 6" xfId="13247" xr:uid="{00000000-0005-0000-0000-0000AC4A0000}"/>
    <cellStyle name="Moneda 2 2 2 3" xfId="365" xr:uid="{00000000-0005-0000-0000-0000AD4A0000}"/>
    <cellStyle name="Moneda 2 2 2 3 10" xfId="13248" xr:uid="{00000000-0005-0000-0000-0000AE4A0000}"/>
    <cellStyle name="Moneda 2 2 2 3 11" xfId="13249" xr:uid="{00000000-0005-0000-0000-0000AF4A0000}"/>
    <cellStyle name="Moneda 2 2 2 3 2" xfId="1639" xr:uid="{00000000-0005-0000-0000-0000B04A0000}"/>
    <cellStyle name="Moneda 2 2 2 3 2 2" xfId="13250" xr:uid="{00000000-0005-0000-0000-0000B14A0000}"/>
    <cellStyle name="Moneda 2 2 2 3 2 3" xfId="13251" xr:uid="{00000000-0005-0000-0000-0000B24A0000}"/>
    <cellStyle name="Moneda 2 2 2 3 3" xfId="2442" xr:uid="{00000000-0005-0000-0000-0000B34A0000}"/>
    <cellStyle name="Moneda 2 2 2 3 3 2" xfId="13252" xr:uid="{00000000-0005-0000-0000-0000B44A0000}"/>
    <cellStyle name="Moneda 2 2 2 3 4" xfId="5363" xr:uid="{00000000-0005-0000-0000-0000B54A0000}"/>
    <cellStyle name="Moneda 2 2 2 3 4 2" xfId="13253" xr:uid="{00000000-0005-0000-0000-0000B64A0000}"/>
    <cellStyle name="Moneda 2 2 2 3 5" xfId="5364" xr:uid="{00000000-0005-0000-0000-0000B74A0000}"/>
    <cellStyle name="Moneda 2 2 2 3 6" xfId="5365" xr:uid="{00000000-0005-0000-0000-0000B84A0000}"/>
    <cellStyle name="Moneda 2 2 2 3 7" xfId="5366" xr:uid="{00000000-0005-0000-0000-0000B94A0000}"/>
    <cellStyle name="Moneda 2 2 2 3 8" xfId="13254" xr:uid="{00000000-0005-0000-0000-0000BA4A0000}"/>
    <cellStyle name="Moneda 2 2 2 3 8 2" xfId="46109" xr:uid="{00000000-0005-0000-0000-0000BB4A0000}"/>
    <cellStyle name="Moneda 2 2 2 3 9" xfId="13255" xr:uid="{00000000-0005-0000-0000-0000BC4A0000}"/>
    <cellStyle name="Moneda 2 2 2 3_Hoja1" xfId="13256" xr:uid="{00000000-0005-0000-0000-0000BD4A0000}"/>
    <cellStyle name="Moneda 2 2 2 4" xfId="1696" xr:uid="{00000000-0005-0000-0000-0000BE4A0000}"/>
    <cellStyle name="Moneda 2 2 2 4 2" xfId="2292" xr:uid="{00000000-0005-0000-0000-0000BF4A0000}"/>
    <cellStyle name="Moneda 2 2 2 4 3" xfId="2492" xr:uid="{00000000-0005-0000-0000-0000C04A0000}"/>
    <cellStyle name="Moneda 2 2 2 4 4" xfId="35437" xr:uid="{00000000-0005-0000-0000-0000C14A0000}"/>
    <cellStyle name="Moneda 2 2 2 4 4 2" xfId="46110" xr:uid="{00000000-0005-0000-0000-0000C24A0000}"/>
    <cellStyle name="Moneda 2 2 2 5" xfId="1512" xr:uid="{00000000-0005-0000-0000-0000C34A0000}"/>
    <cellStyle name="Moneda 2 2 2 6" xfId="2346" xr:uid="{00000000-0005-0000-0000-0000C44A0000}"/>
    <cellStyle name="Moneda 2 2 2 6 2" xfId="16378" xr:uid="{00000000-0005-0000-0000-0000C54A0000}"/>
    <cellStyle name="Moneda 2 2 2 6 3" xfId="13257" xr:uid="{00000000-0005-0000-0000-0000C64A0000}"/>
    <cellStyle name="Moneda 2 2 2 7" xfId="10555" xr:uid="{00000000-0005-0000-0000-0000C74A0000}"/>
    <cellStyle name="Moneda 2 2 2 7 2" xfId="23929" xr:uid="{00000000-0005-0000-0000-0000C84A0000}"/>
    <cellStyle name="Moneda 2 2 2 7 3" xfId="13258" xr:uid="{00000000-0005-0000-0000-0000C94A0000}"/>
    <cellStyle name="Moneda 2 2 2 8" xfId="13259" xr:uid="{00000000-0005-0000-0000-0000CA4A0000}"/>
    <cellStyle name="Moneda 2 2 2 8 2" xfId="45524" xr:uid="{00000000-0005-0000-0000-0000CB4A0000}"/>
    <cellStyle name="Moneda 2 2 2 9" xfId="13260" xr:uid="{00000000-0005-0000-0000-0000CC4A0000}"/>
    <cellStyle name="Moneda 2 2 2_Hoja1" xfId="13261" xr:uid="{00000000-0005-0000-0000-0000CD4A0000}"/>
    <cellStyle name="Moneda 2 2 20" xfId="13262" xr:uid="{00000000-0005-0000-0000-0000CE4A0000}"/>
    <cellStyle name="Moneda 2 2 21" xfId="13263" xr:uid="{00000000-0005-0000-0000-0000CF4A0000}"/>
    <cellStyle name="Moneda 2 2 22" xfId="13264" xr:uid="{00000000-0005-0000-0000-0000D04A0000}"/>
    <cellStyle name="Moneda 2 2 3" xfId="366" xr:uid="{00000000-0005-0000-0000-0000D14A0000}"/>
    <cellStyle name="Moneda 2 2 3 10" xfId="13265" xr:uid="{00000000-0005-0000-0000-0000D24A0000}"/>
    <cellStyle name="Moneda 2 2 3 10 2" xfId="13266" xr:uid="{00000000-0005-0000-0000-0000D34A0000}"/>
    <cellStyle name="Moneda 2 2 3 10 3" xfId="13267" xr:uid="{00000000-0005-0000-0000-0000D44A0000}"/>
    <cellStyle name="Moneda 2 2 3 11" xfId="13268" xr:uid="{00000000-0005-0000-0000-0000D54A0000}"/>
    <cellStyle name="Moneda 2 2 3 11 2" xfId="13269" xr:uid="{00000000-0005-0000-0000-0000D64A0000}"/>
    <cellStyle name="Moneda 2 2 3 11 3" xfId="13270" xr:uid="{00000000-0005-0000-0000-0000D74A0000}"/>
    <cellStyle name="Moneda 2 2 3 12" xfId="13271" xr:uid="{00000000-0005-0000-0000-0000D84A0000}"/>
    <cellStyle name="Moneda 2 2 3 12 2" xfId="13272" xr:uid="{00000000-0005-0000-0000-0000D94A0000}"/>
    <cellStyle name="Moneda 2 2 3 12 3" xfId="13273" xr:uid="{00000000-0005-0000-0000-0000DA4A0000}"/>
    <cellStyle name="Moneda 2 2 3 13" xfId="13274" xr:uid="{00000000-0005-0000-0000-0000DB4A0000}"/>
    <cellStyle name="Moneda 2 2 3 13 2" xfId="13275" xr:uid="{00000000-0005-0000-0000-0000DC4A0000}"/>
    <cellStyle name="Moneda 2 2 3 13 3" xfId="13276" xr:uid="{00000000-0005-0000-0000-0000DD4A0000}"/>
    <cellStyle name="Moneda 2 2 3 14" xfId="13277" xr:uid="{00000000-0005-0000-0000-0000DE4A0000}"/>
    <cellStyle name="Moneda 2 2 3 14 2" xfId="13278" xr:uid="{00000000-0005-0000-0000-0000DF4A0000}"/>
    <cellStyle name="Moneda 2 2 3 14 3" xfId="13279" xr:uid="{00000000-0005-0000-0000-0000E04A0000}"/>
    <cellStyle name="Moneda 2 2 3 15" xfId="13280" xr:uid="{00000000-0005-0000-0000-0000E14A0000}"/>
    <cellStyle name="Moneda 2 2 3 16" xfId="13281" xr:uid="{00000000-0005-0000-0000-0000E24A0000}"/>
    <cellStyle name="Moneda 2 2 3 16 2" xfId="45525" xr:uid="{00000000-0005-0000-0000-0000E34A0000}"/>
    <cellStyle name="Moneda 2 2 3 17" xfId="13282" xr:uid="{00000000-0005-0000-0000-0000E44A0000}"/>
    <cellStyle name="Moneda 2 2 3 18" xfId="13283" xr:uid="{00000000-0005-0000-0000-0000E54A0000}"/>
    <cellStyle name="Moneda 2 2 3 2" xfId="367" xr:uid="{00000000-0005-0000-0000-0000E64A0000}"/>
    <cellStyle name="Moneda 2 2 3 2 10" xfId="13284" xr:uid="{00000000-0005-0000-0000-0000E74A0000}"/>
    <cellStyle name="Moneda 2 2 3 2 11" xfId="13285" xr:uid="{00000000-0005-0000-0000-0000E84A0000}"/>
    <cellStyle name="Moneda 2 2 3 2 2" xfId="1722" xr:uid="{00000000-0005-0000-0000-0000E94A0000}"/>
    <cellStyle name="Moneda 2 2 3 2 2 2" xfId="2303" xr:uid="{00000000-0005-0000-0000-0000EA4A0000}"/>
    <cellStyle name="Moneda 2 2 3 2 2 2 2" xfId="16344" xr:uid="{00000000-0005-0000-0000-0000EB4A0000}"/>
    <cellStyle name="Moneda 2 2 3 2 2 2 3" xfId="13286" xr:uid="{00000000-0005-0000-0000-0000EC4A0000}"/>
    <cellStyle name="Moneda 2 2 3 2 2 2 4" xfId="32783" xr:uid="{00000000-0005-0000-0000-0000ED4A0000}"/>
    <cellStyle name="Moneda 2 2 3 2 2 2 5" xfId="34543" xr:uid="{00000000-0005-0000-0000-0000EE4A0000}"/>
    <cellStyle name="Moneda 2 2 3 2 2 2 6" xfId="36975" xr:uid="{00000000-0005-0000-0000-0000EF4A0000}"/>
    <cellStyle name="Moneda 2 2 3 2 2 3" xfId="10988" xr:uid="{00000000-0005-0000-0000-0000F04A0000}"/>
    <cellStyle name="Moneda 2 2 3 2 2 3 2" xfId="24327" xr:uid="{00000000-0005-0000-0000-0000F14A0000}"/>
    <cellStyle name="Moneda 2 2 3 2 2 3 3" xfId="13287" xr:uid="{00000000-0005-0000-0000-0000F24A0000}"/>
    <cellStyle name="Moneda 2 2 3 2 2 3 4" xfId="33510" xr:uid="{00000000-0005-0000-0000-0000F34A0000}"/>
    <cellStyle name="Moneda 2 2 3 2 2 3 5" xfId="35270" xr:uid="{00000000-0005-0000-0000-0000F44A0000}"/>
    <cellStyle name="Moneda 2 2 3 2 2 3 6" xfId="45233" xr:uid="{00000000-0005-0000-0000-0000F54A0000}"/>
    <cellStyle name="Moneda 2 2 3 2 2 4" xfId="15806" xr:uid="{00000000-0005-0000-0000-0000F64A0000}"/>
    <cellStyle name="Moneda 2 2 3 2 2 4 2" xfId="33563" xr:uid="{00000000-0005-0000-0000-0000F74A0000}"/>
    <cellStyle name="Moneda 2 2 3 2 2 5" xfId="11924" xr:uid="{00000000-0005-0000-0000-0000F84A0000}"/>
    <cellStyle name="Moneda 2 2 3 2 2 6" xfId="32273" xr:uid="{00000000-0005-0000-0000-0000F94A0000}"/>
    <cellStyle name="Moneda 2 2 3 2 2 7" xfId="34033" xr:uid="{00000000-0005-0000-0000-0000FA4A0000}"/>
    <cellStyle name="Moneda 2 2 3 2 2 8" xfId="35438" xr:uid="{00000000-0005-0000-0000-0000FB4A0000}"/>
    <cellStyle name="Moneda 2 2 3 2 2 9" xfId="36464" xr:uid="{00000000-0005-0000-0000-0000FC4A0000}"/>
    <cellStyle name="Moneda 2 2 3 2 3" xfId="2505" xr:uid="{00000000-0005-0000-0000-0000FD4A0000}"/>
    <cellStyle name="Moneda 2 2 3 2 3 2" xfId="13289" xr:uid="{00000000-0005-0000-0000-0000FE4A0000}"/>
    <cellStyle name="Moneda 2 2 3 2 3 2 2" xfId="33564" xr:uid="{00000000-0005-0000-0000-0000FF4A0000}"/>
    <cellStyle name="Moneda 2 2 3 2 3 3" xfId="16507" xr:uid="{00000000-0005-0000-0000-0000004B0000}"/>
    <cellStyle name="Moneda 2 2 3 2 3 4" xfId="13288" xr:uid="{00000000-0005-0000-0000-0000014B0000}"/>
    <cellStyle name="Moneda 2 2 3 2 3 5" xfId="32927" xr:uid="{00000000-0005-0000-0000-0000024B0000}"/>
    <cellStyle name="Moneda 2 2 3 2 3 6" xfId="34687" xr:uid="{00000000-0005-0000-0000-0000034B0000}"/>
    <cellStyle name="Moneda 2 2 3 2 3 7" xfId="37119" xr:uid="{00000000-0005-0000-0000-0000044B0000}"/>
    <cellStyle name="Moneda 2 2 3 2 4" xfId="2109" xr:uid="{00000000-0005-0000-0000-0000054B0000}"/>
    <cellStyle name="Moneda 2 2 3 2 4 2" xfId="13291" xr:uid="{00000000-0005-0000-0000-0000064B0000}"/>
    <cellStyle name="Moneda 2 2 3 2 4 2 2" xfId="33565" xr:uid="{00000000-0005-0000-0000-0000074B0000}"/>
    <cellStyle name="Moneda 2 2 3 2 4 3" xfId="16179" xr:uid="{00000000-0005-0000-0000-0000084B0000}"/>
    <cellStyle name="Moneda 2 2 3 2 4 4" xfId="13290" xr:uid="{00000000-0005-0000-0000-0000094B0000}"/>
    <cellStyle name="Moneda 2 2 3 2 4 5" xfId="32631" xr:uid="{00000000-0005-0000-0000-00000A4B0000}"/>
    <cellStyle name="Moneda 2 2 3 2 4 6" xfId="34391" xr:uid="{00000000-0005-0000-0000-00000B4B0000}"/>
    <cellStyle name="Moneda 2 2 3 2 4 7" xfId="36823" xr:uid="{00000000-0005-0000-0000-00000C4B0000}"/>
    <cellStyle name="Moneda 2 2 3 2 5" xfId="5367" xr:uid="{00000000-0005-0000-0000-00000D4B0000}"/>
    <cellStyle name="Moneda 2 2 3 2 6" xfId="5368" xr:uid="{00000000-0005-0000-0000-00000E4B0000}"/>
    <cellStyle name="Moneda 2 2 3 2 7" xfId="5369" xr:uid="{00000000-0005-0000-0000-00000F4B0000}"/>
    <cellStyle name="Moneda 2 2 3 2 8" xfId="13292" xr:uid="{00000000-0005-0000-0000-0000104B0000}"/>
    <cellStyle name="Moneda 2 2 3 2 8 2" xfId="46111" xr:uid="{00000000-0005-0000-0000-0000114B0000}"/>
    <cellStyle name="Moneda 2 2 3 2 9" xfId="13293" xr:uid="{00000000-0005-0000-0000-0000124B0000}"/>
    <cellStyle name="Moneda 2 2 3 2_Hoja1" xfId="13294" xr:uid="{00000000-0005-0000-0000-0000134B0000}"/>
    <cellStyle name="Moneda 2 2 3 3" xfId="1562" xr:uid="{00000000-0005-0000-0000-0000144B0000}"/>
    <cellStyle name="Moneda 2 2 3 3 2" xfId="13295" xr:uid="{00000000-0005-0000-0000-0000154B0000}"/>
    <cellStyle name="Moneda 2 2 3 3 3" xfId="13296" xr:uid="{00000000-0005-0000-0000-0000164B0000}"/>
    <cellStyle name="Moneda 2 2 3 4" xfId="2370" xr:uid="{00000000-0005-0000-0000-0000174B0000}"/>
    <cellStyle name="Moneda 2 2 3 4 2" xfId="13298" xr:uid="{00000000-0005-0000-0000-0000184B0000}"/>
    <cellStyle name="Moneda 2 2 3 4 3" xfId="13299" xr:uid="{00000000-0005-0000-0000-0000194B0000}"/>
    <cellStyle name="Moneda 2 2 3 4 4" xfId="16399" xr:uid="{00000000-0005-0000-0000-00001A4B0000}"/>
    <cellStyle name="Moneda 2 2 3 4 5" xfId="13297" xr:uid="{00000000-0005-0000-0000-00001B4B0000}"/>
    <cellStyle name="Moneda 2 2 3 5" xfId="10557" xr:uid="{00000000-0005-0000-0000-00001C4B0000}"/>
    <cellStyle name="Moneda 2 2 3 5 2" xfId="13300" xr:uid="{00000000-0005-0000-0000-00001D4B0000}"/>
    <cellStyle name="Moneda 2 2 3 5 3" xfId="13301" xr:uid="{00000000-0005-0000-0000-00001E4B0000}"/>
    <cellStyle name="Moneda 2 2 3 6" xfId="13302" xr:uid="{00000000-0005-0000-0000-00001F4B0000}"/>
    <cellStyle name="Moneda 2 2 3 6 2" xfId="13303" xr:uid="{00000000-0005-0000-0000-0000204B0000}"/>
    <cellStyle name="Moneda 2 2 3 6 3" xfId="13304" xr:uid="{00000000-0005-0000-0000-0000214B0000}"/>
    <cellStyle name="Moneda 2 2 3 7" xfId="13305" xr:uid="{00000000-0005-0000-0000-0000224B0000}"/>
    <cellStyle name="Moneda 2 2 3 7 2" xfId="13306" xr:uid="{00000000-0005-0000-0000-0000234B0000}"/>
    <cellStyle name="Moneda 2 2 3 7 3" xfId="13307" xr:uid="{00000000-0005-0000-0000-0000244B0000}"/>
    <cellStyle name="Moneda 2 2 3 8" xfId="13308" xr:uid="{00000000-0005-0000-0000-0000254B0000}"/>
    <cellStyle name="Moneda 2 2 3 8 2" xfId="13309" xr:uid="{00000000-0005-0000-0000-0000264B0000}"/>
    <cellStyle name="Moneda 2 2 3 8 3" xfId="13310" xr:uid="{00000000-0005-0000-0000-0000274B0000}"/>
    <cellStyle name="Moneda 2 2 3 9" xfId="13311" xr:uid="{00000000-0005-0000-0000-0000284B0000}"/>
    <cellStyle name="Moneda 2 2 3 9 2" xfId="13312" xr:uid="{00000000-0005-0000-0000-0000294B0000}"/>
    <cellStyle name="Moneda 2 2 3 9 3" xfId="13313" xr:uid="{00000000-0005-0000-0000-00002A4B0000}"/>
    <cellStyle name="Moneda 2 2 4" xfId="368" xr:uid="{00000000-0005-0000-0000-00002B4B0000}"/>
    <cellStyle name="Moneda 2 2 4 2" xfId="1614" xr:uid="{00000000-0005-0000-0000-00002C4B0000}"/>
    <cellStyle name="Moneda 2 2 4 2 2" xfId="46112" xr:uid="{00000000-0005-0000-0000-00002D4B0000}"/>
    <cellStyle name="Moneda 2 2 4 3" xfId="2418" xr:uid="{00000000-0005-0000-0000-00002E4B0000}"/>
    <cellStyle name="Moneda 2 2 4 3 2" xfId="16436" xr:uid="{00000000-0005-0000-0000-00002F4B0000}"/>
    <cellStyle name="Moneda 2 2 4 3 3" xfId="13314" xr:uid="{00000000-0005-0000-0000-0000304B0000}"/>
    <cellStyle name="Moneda 2 2 4 4" xfId="10558" xr:uid="{00000000-0005-0000-0000-0000314B0000}"/>
    <cellStyle name="Moneda 2 2 4 5" xfId="13315" xr:uid="{00000000-0005-0000-0000-0000324B0000}"/>
    <cellStyle name="Moneda 2 2 4 5 2" xfId="45879" xr:uid="{00000000-0005-0000-0000-0000334B0000}"/>
    <cellStyle name="Moneda 2 2 5" xfId="369" xr:uid="{00000000-0005-0000-0000-0000344B0000}"/>
    <cellStyle name="Moneda 2 2 5 10" xfId="13316" xr:uid="{00000000-0005-0000-0000-0000354B0000}"/>
    <cellStyle name="Moneda 2 2 5 11" xfId="13317" xr:uid="{00000000-0005-0000-0000-0000364B0000}"/>
    <cellStyle name="Moneda 2 2 5 2" xfId="1671" xr:uid="{00000000-0005-0000-0000-0000374B0000}"/>
    <cellStyle name="Moneda 2 2 5 2 2" xfId="13318" xr:uid="{00000000-0005-0000-0000-0000384B0000}"/>
    <cellStyle name="Moneda 2 2 5 2 3" xfId="13319" xr:uid="{00000000-0005-0000-0000-0000394B0000}"/>
    <cellStyle name="Moneda 2 2 5 2 4" xfId="35441" xr:uid="{00000000-0005-0000-0000-00003A4B0000}"/>
    <cellStyle name="Moneda 2 2 5 3" xfId="2467" xr:uid="{00000000-0005-0000-0000-00003B4B0000}"/>
    <cellStyle name="Moneda 2 2 5 3 2" xfId="13320" xr:uid="{00000000-0005-0000-0000-00003C4B0000}"/>
    <cellStyle name="Moneda 2 2 5 4" xfId="5370" xr:uid="{00000000-0005-0000-0000-00003D4B0000}"/>
    <cellStyle name="Moneda 2 2 5 4 2" xfId="13321" xr:uid="{00000000-0005-0000-0000-00003E4B0000}"/>
    <cellStyle name="Moneda 2 2 5 5" xfId="5371" xr:uid="{00000000-0005-0000-0000-00003F4B0000}"/>
    <cellStyle name="Moneda 2 2 5 6" xfId="5372" xr:uid="{00000000-0005-0000-0000-0000404B0000}"/>
    <cellStyle name="Moneda 2 2 5 7" xfId="5373" xr:uid="{00000000-0005-0000-0000-0000414B0000}"/>
    <cellStyle name="Moneda 2 2 5 8" xfId="5374" xr:uid="{00000000-0005-0000-0000-0000424B0000}"/>
    <cellStyle name="Moneda 2 2 5 8 2" xfId="19167" xr:uid="{00000000-0005-0000-0000-0000434B0000}"/>
    <cellStyle name="Moneda 2 2 5 8 3" xfId="13322" xr:uid="{00000000-0005-0000-0000-0000444B0000}"/>
    <cellStyle name="Moneda 2 2 5 8 4" xfId="33113" xr:uid="{00000000-0005-0000-0000-0000454B0000}"/>
    <cellStyle name="Moneda 2 2 5 8 5" xfId="34873" xr:uid="{00000000-0005-0000-0000-0000464B0000}"/>
    <cellStyle name="Moneda 2 2 5 8 6" xfId="39923" xr:uid="{00000000-0005-0000-0000-0000474B0000}"/>
    <cellStyle name="Moneda 2 2 5 9" xfId="13323" xr:uid="{00000000-0005-0000-0000-0000484B0000}"/>
    <cellStyle name="Moneda 2 2 5_Hoja1" xfId="13324" xr:uid="{00000000-0005-0000-0000-0000494B0000}"/>
    <cellStyle name="Moneda 2 2 6" xfId="1300" xr:uid="{00000000-0005-0000-0000-00004A4B0000}"/>
    <cellStyle name="Moneda 2 2 6 2" xfId="13325" xr:uid="{00000000-0005-0000-0000-00004B4B0000}"/>
    <cellStyle name="Moneda 2 2 6 2 2" xfId="13326" xr:uid="{00000000-0005-0000-0000-00004C4B0000}"/>
    <cellStyle name="Moneda 2 2 6 3" xfId="13327" xr:uid="{00000000-0005-0000-0000-00004D4B0000}"/>
    <cellStyle name="Moneda 2 2 6 4" xfId="13328" xr:uid="{00000000-0005-0000-0000-00004E4B0000}"/>
    <cellStyle name="Moneda 2 2 7" xfId="370" xr:uid="{00000000-0005-0000-0000-00004F4B0000}"/>
    <cellStyle name="Moneda 2 2 7 2" xfId="13329" xr:uid="{00000000-0005-0000-0000-0000504B0000}"/>
    <cellStyle name="Moneda 2 2 7 2 2" xfId="13330" xr:uid="{00000000-0005-0000-0000-0000514B0000}"/>
    <cellStyle name="Moneda 2 2 7 2 3" xfId="35442" xr:uid="{00000000-0005-0000-0000-0000524B0000}"/>
    <cellStyle name="Moneda 2 2 7 3" xfId="13331" xr:uid="{00000000-0005-0000-0000-0000534B0000}"/>
    <cellStyle name="Moneda 2 2 7 3 2" xfId="13332" xr:uid="{00000000-0005-0000-0000-0000544B0000}"/>
    <cellStyle name="Moneda 2 2 7 4" xfId="13333" xr:uid="{00000000-0005-0000-0000-0000554B0000}"/>
    <cellStyle name="Moneda 2 2 7 4 2" xfId="13334" xr:uid="{00000000-0005-0000-0000-0000564B0000}"/>
    <cellStyle name="Moneda 2 2 7 5" xfId="13335" xr:uid="{00000000-0005-0000-0000-0000574B0000}"/>
    <cellStyle name="Moneda 2 2 7 6" xfId="13336" xr:uid="{00000000-0005-0000-0000-0000584B0000}"/>
    <cellStyle name="Moneda 2 2 7 7" xfId="13337" xr:uid="{00000000-0005-0000-0000-0000594B0000}"/>
    <cellStyle name="Moneda 2 2 7_Hoja1" xfId="13338" xr:uid="{00000000-0005-0000-0000-00005A4B0000}"/>
    <cellStyle name="Moneda 2 2 8" xfId="5375" xr:uid="{00000000-0005-0000-0000-00005B4B0000}"/>
    <cellStyle name="Moneda 2 2 8 2" xfId="13339" xr:uid="{00000000-0005-0000-0000-00005C4B0000}"/>
    <cellStyle name="Moneda 2 2 8 3" xfId="13340" xr:uid="{00000000-0005-0000-0000-00005D4B0000}"/>
    <cellStyle name="Moneda 2 2 8 4" xfId="13341" xr:uid="{00000000-0005-0000-0000-00005E4B0000}"/>
    <cellStyle name="Moneda 2 2 9" xfId="5376" xr:uid="{00000000-0005-0000-0000-00005F4B0000}"/>
    <cellStyle name="Moneda 2 2 9 2" xfId="13342" xr:uid="{00000000-0005-0000-0000-0000604B0000}"/>
    <cellStyle name="Moneda 2 2 9 3" xfId="13343" xr:uid="{00000000-0005-0000-0000-0000614B0000}"/>
    <cellStyle name="Moneda 2 2 9 4" xfId="13344" xr:uid="{00000000-0005-0000-0000-0000624B0000}"/>
    <cellStyle name="Moneda 2 3" xfId="371" xr:uid="{00000000-0005-0000-0000-0000634B0000}"/>
    <cellStyle name="Moneda 2 3 10" xfId="5377" xr:uid="{00000000-0005-0000-0000-0000644B0000}"/>
    <cellStyle name="Moneda 2 3 11" xfId="5378" xr:uid="{00000000-0005-0000-0000-0000654B0000}"/>
    <cellStyle name="Moneda 2 3 12" xfId="5379" xr:uid="{00000000-0005-0000-0000-0000664B0000}"/>
    <cellStyle name="Moneda 2 3 13" xfId="13345" xr:uid="{00000000-0005-0000-0000-0000674B0000}"/>
    <cellStyle name="Moneda 2 3 13 2" xfId="45526" xr:uid="{00000000-0005-0000-0000-0000684B0000}"/>
    <cellStyle name="Moneda 2 3 14" xfId="13346" xr:uid="{00000000-0005-0000-0000-0000694B0000}"/>
    <cellStyle name="Moneda 2 3 15" xfId="13347" xr:uid="{00000000-0005-0000-0000-00006A4B0000}"/>
    <cellStyle name="Moneda 2 3 2" xfId="372" xr:uid="{00000000-0005-0000-0000-00006B4B0000}"/>
    <cellStyle name="Moneda 2 3 2 10" xfId="13348" xr:uid="{00000000-0005-0000-0000-00006C4B0000}"/>
    <cellStyle name="Moneda 2 3 2 2" xfId="373" xr:uid="{00000000-0005-0000-0000-00006D4B0000}"/>
    <cellStyle name="Moneda 2 3 2 2 10" xfId="13349" xr:uid="{00000000-0005-0000-0000-00006E4B0000}"/>
    <cellStyle name="Moneda 2 3 2 2 11" xfId="13350" xr:uid="{00000000-0005-0000-0000-00006F4B0000}"/>
    <cellStyle name="Moneda 2 3 2 2 2" xfId="2187" xr:uid="{00000000-0005-0000-0000-0000704B0000}"/>
    <cellStyle name="Moneda 2 3 2 2 2 2" xfId="5380" xr:uid="{00000000-0005-0000-0000-0000714B0000}"/>
    <cellStyle name="Moneda 2 3 2 2 2 3" xfId="5381" xr:uid="{00000000-0005-0000-0000-0000724B0000}"/>
    <cellStyle name="Moneda 2 3 2 2 3" xfId="5382" xr:uid="{00000000-0005-0000-0000-0000734B0000}"/>
    <cellStyle name="Moneda 2 3 2 2 3 2" xfId="5383" xr:uid="{00000000-0005-0000-0000-0000744B0000}"/>
    <cellStyle name="Moneda 2 3 2 2 3 3" xfId="5384" xr:uid="{00000000-0005-0000-0000-0000754B0000}"/>
    <cellStyle name="Moneda 2 3 2 2 4" xfId="5385" xr:uid="{00000000-0005-0000-0000-0000764B0000}"/>
    <cellStyle name="Moneda 2 3 2 2 5" xfId="5386" xr:uid="{00000000-0005-0000-0000-0000774B0000}"/>
    <cellStyle name="Moneda 2 3 2 2 6" xfId="5387" xr:uid="{00000000-0005-0000-0000-0000784B0000}"/>
    <cellStyle name="Moneda 2 3 2 2 7" xfId="5388" xr:uid="{00000000-0005-0000-0000-0000794B0000}"/>
    <cellStyle name="Moneda 2 3 2 2 8" xfId="5389" xr:uid="{00000000-0005-0000-0000-00007A4B0000}"/>
    <cellStyle name="Moneda 2 3 2 2 9" xfId="13351" xr:uid="{00000000-0005-0000-0000-00007B4B0000}"/>
    <cellStyle name="Moneda 2 3 2 2 9 2" xfId="46113" xr:uid="{00000000-0005-0000-0000-00007C4B0000}"/>
    <cellStyle name="Moneda 2 3 2 3" xfId="1575" xr:uid="{00000000-0005-0000-0000-00007D4B0000}"/>
    <cellStyle name="Moneda 2 3 2 4" xfId="5390" xr:uid="{00000000-0005-0000-0000-00007E4B0000}"/>
    <cellStyle name="Moneda 2 3 2 4 2" xfId="5391" xr:uid="{00000000-0005-0000-0000-00007F4B0000}"/>
    <cellStyle name="Moneda 2 3 2 4 2 2" xfId="5392" xr:uid="{00000000-0005-0000-0000-0000804B0000}"/>
    <cellStyle name="Moneda 2 3 2 4 3" xfId="5393" xr:uid="{00000000-0005-0000-0000-0000814B0000}"/>
    <cellStyle name="Moneda 2 3 2 4 3 2" xfId="5394" xr:uid="{00000000-0005-0000-0000-0000824B0000}"/>
    <cellStyle name="Moneda 2 3 2 4 4" xfId="5395" xr:uid="{00000000-0005-0000-0000-0000834B0000}"/>
    <cellStyle name="Moneda 2 3 2 4 5" xfId="19178" xr:uid="{00000000-0005-0000-0000-0000844B0000}"/>
    <cellStyle name="Moneda 2 3 2 4 6" xfId="13352" xr:uid="{00000000-0005-0000-0000-0000854B0000}"/>
    <cellStyle name="Moneda 2 3 2 5" xfId="10559" xr:uid="{00000000-0005-0000-0000-0000864B0000}"/>
    <cellStyle name="Moneda 2 3 2 6" xfId="13353" xr:uid="{00000000-0005-0000-0000-0000874B0000}"/>
    <cellStyle name="Moneda 2 3 2 6 2" xfId="45881" xr:uid="{00000000-0005-0000-0000-0000884B0000}"/>
    <cellStyle name="Moneda 2 3 2 7" xfId="13354" xr:uid="{00000000-0005-0000-0000-0000894B0000}"/>
    <cellStyle name="Moneda 2 3 2 8" xfId="13355" xr:uid="{00000000-0005-0000-0000-00008A4B0000}"/>
    <cellStyle name="Moneda 2 3 2 9" xfId="13356" xr:uid="{00000000-0005-0000-0000-00008B4B0000}"/>
    <cellStyle name="Moneda 2 3 3" xfId="374" xr:uid="{00000000-0005-0000-0000-00008C4B0000}"/>
    <cellStyle name="Moneda 2 3 3 2" xfId="375" xr:uid="{00000000-0005-0000-0000-00008D4B0000}"/>
    <cellStyle name="Moneda 2 3 3 2 10" xfId="13357" xr:uid="{00000000-0005-0000-0000-00008E4B0000}"/>
    <cellStyle name="Moneda 2 3 3 2 11" xfId="13358" xr:uid="{00000000-0005-0000-0000-00008F4B0000}"/>
    <cellStyle name="Moneda 2 3 3 2 2" xfId="2234" xr:uid="{00000000-0005-0000-0000-0000904B0000}"/>
    <cellStyle name="Moneda 2 3 3 2 2 2" xfId="13359" xr:uid="{00000000-0005-0000-0000-0000914B0000}"/>
    <cellStyle name="Moneda 2 3 3 2 3" xfId="5396" xr:uid="{00000000-0005-0000-0000-0000924B0000}"/>
    <cellStyle name="Moneda 2 3 3 2 4" xfId="5397" xr:uid="{00000000-0005-0000-0000-0000934B0000}"/>
    <cellStyle name="Moneda 2 3 3 2 5" xfId="5398" xr:uid="{00000000-0005-0000-0000-0000944B0000}"/>
    <cellStyle name="Moneda 2 3 3 2 6" xfId="5399" xr:uid="{00000000-0005-0000-0000-0000954B0000}"/>
    <cellStyle name="Moneda 2 3 3 2 7" xfId="5400" xr:uid="{00000000-0005-0000-0000-0000964B0000}"/>
    <cellStyle name="Moneda 2 3 3 2 8" xfId="5401" xr:uid="{00000000-0005-0000-0000-0000974B0000}"/>
    <cellStyle name="Moneda 2 3 3 2 9" xfId="13360" xr:uid="{00000000-0005-0000-0000-0000984B0000}"/>
    <cellStyle name="Moneda 2 3 3 3" xfId="1627" xr:uid="{00000000-0005-0000-0000-0000994B0000}"/>
    <cellStyle name="Moneda 2 3 3 3 2" xfId="5402" xr:uid="{00000000-0005-0000-0000-00009A4B0000}"/>
    <cellStyle name="Moneda 2 3 3 4" xfId="5403" xr:uid="{00000000-0005-0000-0000-00009B4B0000}"/>
    <cellStyle name="Moneda 2 3 3 4 2" xfId="13361" xr:uid="{00000000-0005-0000-0000-00009C4B0000}"/>
    <cellStyle name="Moneda 2 3 3 5" xfId="5404" xr:uid="{00000000-0005-0000-0000-00009D4B0000}"/>
    <cellStyle name="Moneda 2 3 3 6" xfId="13362" xr:uid="{00000000-0005-0000-0000-00009E4B0000}"/>
    <cellStyle name="Moneda 2 3 3 7" xfId="13363" xr:uid="{00000000-0005-0000-0000-00009F4B0000}"/>
    <cellStyle name="Moneda 2 3 3 8" xfId="13364" xr:uid="{00000000-0005-0000-0000-0000A04B0000}"/>
    <cellStyle name="Moneda 2 3 4" xfId="376" xr:uid="{00000000-0005-0000-0000-0000A14B0000}"/>
    <cellStyle name="Moneda 2 3 4 2" xfId="1684" xr:uid="{00000000-0005-0000-0000-0000A24B0000}"/>
    <cellStyle name="Moneda 2 3 4 2 2" xfId="5405" xr:uid="{00000000-0005-0000-0000-0000A34B0000}"/>
    <cellStyle name="Moneda 2 3 4 3" xfId="2480" xr:uid="{00000000-0005-0000-0000-0000A44B0000}"/>
    <cellStyle name="Moneda 2 3 4 3 2" xfId="16486" xr:uid="{00000000-0005-0000-0000-0000A54B0000}"/>
    <cellStyle name="Moneda 2 3 4 3 3" xfId="13365" xr:uid="{00000000-0005-0000-0000-0000A64B0000}"/>
    <cellStyle name="Moneda 2 3 4 4" xfId="13366" xr:uid="{00000000-0005-0000-0000-0000A74B0000}"/>
    <cellStyle name="Moneda 2 3 4 5" xfId="13367" xr:uid="{00000000-0005-0000-0000-0000A84B0000}"/>
    <cellStyle name="Moneda 2 3 5" xfId="377" xr:uid="{00000000-0005-0000-0000-0000A94B0000}"/>
    <cellStyle name="Moneda 2 3 5 10" xfId="13368" xr:uid="{00000000-0005-0000-0000-0000AA4B0000}"/>
    <cellStyle name="Moneda 2 3 5 11" xfId="13369" xr:uid="{00000000-0005-0000-0000-0000AB4B0000}"/>
    <cellStyle name="Moneda 2 3 5 2" xfId="2144" xr:uid="{00000000-0005-0000-0000-0000AC4B0000}"/>
    <cellStyle name="Moneda 2 3 5 2 2" xfId="13370" xr:uid="{00000000-0005-0000-0000-0000AD4B0000}"/>
    <cellStyle name="Moneda 2 3 5 2 3" xfId="13371" xr:uid="{00000000-0005-0000-0000-0000AE4B0000}"/>
    <cellStyle name="Moneda 2 3 5 3" xfId="5406" xr:uid="{00000000-0005-0000-0000-0000AF4B0000}"/>
    <cellStyle name="Moneda 2 3 5 3 2" xfId="13372" xr:uid="{00000000-0005-0000-0000-0000B04B0000}"/>
    <cellStyle name="Moneda 2 3 5 4" xfId="5407" xr:uid="{00000000-0005-0000-0000-0000B14B0000}"/>
    <cellStyle name="Moneda 2 3 5 4 2" xfId="13373" xr:uid="{00000000-0005-0000-0000-0000B24B0000}"/>
    <cellStyle name="Moneda 2 3 5 5" xfId="5408" xr:uid="{00000000-0005-0000-0000-0000B34B0000}"/>
    <cellStyle name="Moneda 2 3 5 6" xfId="5409" xr:uid="{00000000-0005-0000-0000-0000B44B0000}"/>
    <cellStyle name="Moneda 2 3 5 7" xfId="5410" xr:uid="{00000000-0005-0000-0000-0000B54B0000}"/>
    <cellStyle name="Moneda 2 3 5 8" xfId="5411" xr:uid="{00000000-0005-0000-0000-0000B64B0000}"/>
    <cellStyle name="Moneda 2 3 5 9" xfId="13374" xr:uid="{00000000-0005-0000-0000-0000B74B0000}"/>
    <cellStyle name="Moneda 2 3 5_Hoja1" xfId="13375" xr:uid="{00000000-0005-0000-0000-0000B84B0000}"/>
    <cellStyle name="Moneda 2 3 6" xfId="1500" xr:uid="{00000000-0005-0000-0000-0000B94B0000}"/>
    <cellStyle name="Moneda 2 3 6 2" xfId="13376" xr:uid="{00000000-0005-0000-0000-0000BA4B0000}"/>
    <cellStyle name="Moneda 2 3 6 2 2" xfId="46114" xr:uid="{00000000-0005-0000-0000-0000BB4B0000}"/>
    <cellStyle name="Moneda 2 3 6 3" xfId="13377" xr:uid="{00000000-0005-0000-0000-0000BC4B0000}"/>
    <cellStyle name="Moneda 2 3 6 4" xfId="35445" xr:uid="{00000000-0005-0000-0000-0000BD4B0000}"/>
    <cellStyle name="Moneda 2 3 7" xfId="5412" xr:uid="{00000000-0005-0000-0000-0000BE4B0000}"/>
    <cellStyle name="Moneda 2 3 7 2" xfId="13378" xr:uid="{00000000-0005-0000-0000-0000BF4B0000}"/>
    <cellStyle name="Moneda 2 3 8" xfId="5413" xr:uid="{00000000-0005-0000-0000-0000C04B0000}"/>
    <cellStyle name="Moneda 2 3 9" xfId="5414" xr:uid="{00000000-0005-0000-0000-0000C14B0000}"/>
    <cellStyle name="Moneda 2 4" xfId="378" xr:uid="{00000000-0005-0000-0000-0000C24B0000}"/>
    <cellStyle name="Moneda 2 4 10" xfId="5415" xr:uid="{00000000-0005-0000-0000-0000C34B0000}"/>
    <cellStyle name="Moneda 2 4 10 2" xfId="19197" xr:uid="{00000000-0005-0000-0000-0000C44B0000}"/>
    <cellStyle name="Moneda 2 4 10 3" xfId="13379" xr:uid="{00000000-0005-0000-0000-0000C54B0000}"/>
    <cellStyle name="Moneda 2 4 10 4" xfId="33114" xr:uid="{00000000-0005-0000-0000-0000C64B0000}"/>
    <cellStyle name="Moneda 2 4 10 5" xfId="34874" xr:uid="{00000000-0005-0000-0000-0000C74B0000}"/>
    <cellStyle name="Moneda 2 4 10 6" xfId="39924" xr:uid="{00000000-0005-0000-0000-0000C84B0000}"/>
    <cellStyle name="Moneda 2 4 11" xfId="13380" xr:uid="{00000000-0005-0000-0000-0000C94B0000}"/>
    <cellStyle name="Moneda 2 4 11 2" xfId="45527" xr:uid="{00000000-0005-0000-0000-0000CA4B0000}"/>
    <cellStyle name="Moneda 2 4 12" xfId="13381" xr:uid="{00000000-0005-0000-0000-0000CB4B0000}"/>
    <cellStyle name="Moneda 2 4 13" xfId="13382" xr:uid="{00000000-0005-0000-0000-0000CC4B0000}"/>
    <cellStyle name="Moneda 2 4 2" xfId="379" xr:uid="{00000000-0005-0000-0000-0000CD4B0000}"/>
    <cellStyle name="Moneda 2 4 2 2" xfId="1721" xr:uid="{00000000-0005-0000-0000-0000CE4B0000}"/>
    <cellStyle name="Moneda 2 4 2 2 2" xfId="5416" xr:uid="{00000000-0005-0000-0000-0000CF4B0000}"/>
    <cellStyle name="Moneda 2 4 2 3" xfId="5417" xr:uid="{00000000-0005-0000-0000-0000D04B0000}"/>
    <cellStyle name="Moneda 2 4 2 3 2" xfId="13384" xr:uid="{00000000-0005-0000-0000-0000D14B0000}"/>
    <cellStyle name="Moneda 2 4 2 3 3" xfId="19199" xr:uid="{00000000-0005-0000-0000-0000D24B0000}"/>
    <cellStyle name="Moneda 2 4 2 3 4" xfId="13383" xr:uid="{00000000-0005-0000-0000-0000D34B0000}"/>
    <cellStyle name="Moneda 2 4 2 3 5" xfId="33115" xr:uid="{00000000-0005-0000-0000-0000D44B0000}"/>
    <cellStyle name="Moneda 2 4 2 3 6" xfId="34875" xr:uid="{00000000-0005-0000-0000-0000D54B0000}"/>
    <cellStyle name="Moneda 2 4 2 3 7" xfId="39925" xr:uid="{00000000-0005-0000-0000-0000D64B0000}"/>
    <cellStyle name="Moneda 2 4 2 4" xfId="13385" xr:uid="{00000000-0005-0000-0000-0000D74B0000}"/>
    <cellStyle name="Moneda 2 4 2 4 2" xfId="45882" xr:uid="{00000000-0005-0000-0000-0000D84B0000}"/>
    <cellStyle name="Moneda 2 4 2 5" xfId="13386" xr:uid="{00000000-0005-0000-0000-0000D94B0000}"/>
    <cellStyle name="Moneda 2 4 2 6" xfId="13387" xr:uid="{00000000-0005-0000-0000-0000DA4B0000}"/>
    <cellStyle name="Moneda 2 4 2 7" xfId="13388" xr:uid="{00000000-0005-0000-0000-0000DB4B0000}"/>
    <cellStyle name="Moneda 2 4 3" xfId="380" xr:uid="{00000000-0005-0000-0000-0000DC4B0000}"/>
    <cellStyle name="Moneda 2 4 3 10" xfId="13389" xr:uid="{00000000-0005-0000-0000-0000DD4B0000}"/>
    <cellStyle name="Moneda 2 4 3 11" xfId="13390" xr:uid="{00000000-0005-0000-0000-0000DE4B0000}"/>
    <cellStyle name="Moneda 2 4 3 2" xfId="2164" xr:uid="{00000000-0005-0000-0000-0000DF4B0000}"/>
    <cellStyle name="Moneda 2 4 3 2 2" xfId="5418" xr:uid="{00000000-0005-0000-0000-0000E04B0000}"/>
    <cellStyle name="Moneda 2 4 3 2 3" xfId="13391" xr:uid="{00000000-0005-0000-0000-0000E14B0000}"/>
    <cellStyle name="Moneda 2 4 3 3" xfId="5419" xr:uid="{00000000-0005-0000-0000-0000E24B0000}"/>
    <cellStyle name="Moneda 2 4 3 3 2" xfId="13392" xr:uid="{00000000-0005-0000-0000-0000E34B0000}"/>
    <cellStyle name="Moneda 2 4 3 4" xfId="5420" xr:uid="{00000000-0005-0000-0000-0000E44B0000}"/>
    <cellStyle name="Moneda 2 4 3 4 2" xfId="13393" xr:uid="{00000000-0005-0000-0000-0000E54B0000}"/>
    <cellStyle name="Moneda 2 4 3 5" xfId="5421" xr:uid="{00000000-0005-0000-0000-0000E64B0000}"/>
    <cellStyle name="Moneda 2 4 3 6" xfId="5422" xr:uid="{00000000-0005-0000-0000-0000E74B0000}"/>
    <cellStyle name="Moneda 2 4 3 7" xfId="5423" xr:uid="{00000000-0005-0000-0000-0000E84B0000}"/>
    <cellStyle name="Moneda 2 4 3 8" xfId="5424" xr:uid="{00000000-0005-0000-0000-0000E94B0000}"/>
    <cellStyle name="Moneda 2 4 3 8 2" xfId="19206" xr:uid="{00000000-0005-0000-0000-0000EA4B0000}"/>
    <cellStyle name="Moneda 2 4 3 8 3" xfId="13394" xr:uid="{00000000-0005-0000-0000-0000EB4B0000}"/>
    <cellStyle name="Moneda 2 4 3 8 4" xfId="33116" xr:uid="{00000000-0005-0000-0000-0000EC4B0000}"/>
    <cellStyle name="Moneda 2 4 3 8 5" xfId="34876" xr:uid="{00000000-0005-0000-0000-0000ED4B0000}"/>
    <cellStyle name="Moneda 2 4 3 8 6" xfId="39926" xr:uid="{00000000-0005-0000-0000-0000EE4B0000}"/>
    <cellStyle name="Moneda 2 4 3 9" xfId="13395" xr:uid="{00000000-0005-0000-0000-0000EF4B0000}"/>
    <cellStyle name="Moneda 2 4 3_Hoja1" xfId="13396" xr:uid="{00000000-0005-0000-0000-0000F04B0000}"/>
    <cellStyle name="Moneda 2 4 4" xfId="1550" xr:uid="{00000000-0005-0000-0000-0000F14B0000}"/>
    <cellStyle name="Moneda 2 4 4 2" xfId="5425" xr:uid="{00000000-0005-0000-0000-0000F24B0000}"/>
    <cellStyle name="Moneda 2 4 4 3" xfId="13397" xr:uid="{00000000-0005-0000-0000-0000F34B0000}"/>
    <cellStyle name="Moneda 2 4 4 3 2" xfId="46115" xr:uid="{00000000-0005-0000-0000-0000F44B0000}"/>
    <cellStyle name="Moneda 2 4 4 4" xfId="35446" xr:uid="{00000000-0005-0000-0000-0000F54B0000}"/>
    <cellStyle name="Moneda 2 4 5" xfId="5426" xr:uid="{00000000-0005-0000-0000-0000F64B0000}"/>
    <cellStyle name="Moneda 2 4 5 2" xfId="13398" xr:uid="{00000000-0005-0000-0000-0000F74B0000}"/>
    <cellStyle name="Moneda 2 4 6" xfId="5427" xr:uid="{00000000-0005-0000-0000-0000F84B0000}"/>
    <cellStyle name="Moneda 2 4 7" xfId="5428" xr:uid="{00000000-0005-0000-0000-0000F94B0000}"/>
    <cellStyle name="Moneda 2 4 8" xfId="5429" xr:uid="{00000000-0005-0000-0000-0000FA4B0000}"/>
    <cellStyle name="Moneda 2 4 9" xfId="5430" xr:uid="{00000000-0005-0000-0000-0000FB4B0000}"/>
    <cellStyle name="Moneda 2 5" xfId="381" xr:uid="{00000000-0005-0000-0000-0000FC4B0000}"/>
    <cellStyle name="Moneda 2 5 10" xfId="13399" xr:uid="{00000000-0005-0000-0000-0000FD4B0000}"/>
    <cellStyle name="Moneda 2 5 11" xfId="13400" xr:uid="{00000000-0005-0000-0000-0000FE4B0000}"/>
    <cellStyle name="Moneda 2 5 12" xfId="13401" xr:uid="{00000000-0005-0000-0000-0000FF4B0000}"/>
    <cellStyle name="Moneda 2 5 2" xfId="382" xr:uid="{00000000-0005-0000-0000-0000004C0000}"/>
    <cellStyle name="Moneda 2 5 2 10" xfId="13402" xr:uid="{00000000-0005-0000-0000-0000014C0000}"/>
    <cellStyle name="Moneda 2 5 2 11" xfId="13403" xr:uid="{00000000-0005-0000-0000-0000024C0000}"/>
    <cellStyle name="Moneda 2 5 2 2" xfId="2212" xr:uid="{00000000-0005-0000-0000-0000034C0000}"/>
    <cellStyle name="Moneda 2 5 2 2 2" xfId="13404" xr:uid="{00000000-0005-0000-0000-0000044C0000}"/>
    <cellStyle name="Moneda 2 5 2 2 3" xfId="13405" xr:uid="{00000000-0005-0000-0000-0000054C0000}"/>
    <cellStyle name="Moneda 2 5 2 3" xfId="5431" xr:uid="{00000000-0005-0000-0000-0000064C0000}"/>
    <cellStyle name="Moneda 2 5 2 3 2" xfId="13406" xr:uid="{00000000-0005-0000-0000-0000074C0000}"/>
    <cellStyle name="Moneda 2 5 2 4" xfId="5432" xr:uid="{00000000-0005-0000-0000-0000084C0000}"/>
    <cellStyle name="Moneda 2 5 2 4 2" xfId="13407" xr:uid="{00000000-0005-0000-0000-0000094C0000}"/>
    <cellStyle name="Moneda 2 5 2 5" xfId="5433" xr:uid="{00000000-0005-0000-0000-00000A4C0000}"/>
    <cellStyle name="Moneda 2 5 2 6" xfId="5434" xr:uid="{00000000-0005-0000-0000-00000B4C0000}"/>
    <cellStyle name="Moneda 2 5 2 7" xfId="13408" xr:uid="{00000000-0005-0000-0000-00000C4C0000}"/>
    <cellStyle name="Moneda 2 5 2 7 2" xfId="46116" xr:uid="{00000000-0005-0000-0000-00000D4C0000}"/>
    <cellStyle name="Moneda 2 5 2 8" xfId="13409" xr:uid="{00000000-0005-0000-0000-00000E4C0000}"/>
    <cellStyle name="Moneda 2 5 2 9" xfId="13410" xr:uid="{00000000-0005-0000-0000-00000F4C0000}"/>
    <cellStyle name="Moneda 2 5 2_Hoja1" xfId="13411" xr:uid="{00000000-0005-0000-0000-0000104C0000}"/>
    <cellStyle name="Moneda 2 5 3" xfId="1602" xr:uid="{00000000-0005-0000-0000-0000114C0000}"/>
    <cellStyle name="Moneda 2 5 3 2" xfId="35447" xr:uid="{00000000-0005-0000-0000-0000124C0000}"/>
    <cellStyle name="Moneda 2 5 3 2 2" xfId="46117" xr:uid="{00000000-0005-0000-0000-0000134C0000}"/>
    <cellStyle name="Moneda 2 5 4" xfId="10560" xr:uid="{00000000-0005-0000-0000-0000144C0000}"/>
    <cellStyle name="Moneda 2 5 5" xfId="13412" xr:uid="{00000000-0005-0000-0000-0000154C0000}"/>
    <cellStyle name="Moneda 2 5 5 2" xfId="45843" xr:uid="{00000000-0005-0000-0000-0000164C0000}"/>
    <cellStyle name="Moneda 2 5 6" xfId="13413" xr:uid="{00000000-0005-0000-0000-0000174C0000}"/>
    <cellStyle name="Moneda 2 5 7" xfId="13414" xr:uid="{00000000-0005-0000-0000-0000184C0000}"/>
    <cellStyle name="Moneda 2 5 8" xfId="13415" xr:uid="{00000000-0005-0000-0000-0000194C0000}"/>
    <cellStyle name="Moneda 2 5 9" xfId="13416" xr:uid="{00000000-0005-0000-0000-00001A4C0000}"/>
    <cellStyle name="Moneda 2 6" xfId="383" xr:uid="{00000000-0005-0000-0000-00001B4C0000}"/>
    <cellStyle name="Moneda 2 6 10" xfId="13417" xr:uid="{00000000-0005-0000-0000-00001C4C0000}"/>
    <cellStyle name="Moneda 2 6 11" xfId="13418" xr:uid="{00000000-0005-0000-0000-00001D4C0000}"/>
    <cellStyle name="Moneda 2 6 2" xfId="1654" xr:uid="{00000000-0005-0000-0000-00001E4C0000}"/>
    <cellStyle name="Moneda 2 6 2 2" xfId="13419" xr:uid="{00000000-0005-0000-0000-00001F4C0000}"/>
    <cellStyle name="Moneda 2 6 2 2 2" xfId="13420" xr:uid="{00000000-0005-0000-0000-0000204C0000}"/>
    <cellStyle name="Moneda 2 6 2 3" xfId="13421" xr:uid="{00000000-0005-0000-0000-0000214C0000}"/>
    <cellStyle name="Moneda 2 6 2 4" xfId="13422" xr:uid="{00000000-0005-0000-0000-0000224C0000}"/>
    <cellStyle name="Moneda 2 6 3" xfId="2456" xr:uid="{00000000-0005-0000-0000-0000234C0000}"/>
    <cellStyle name="Moneda 2 6 3 2" xfId="13423" xr:uid="{00000000-0005-0000-0000-0000244C0000}"/>
    <cellStyle name="Moneda 2 6 3 2 2" xfId="46118" xr:uid="{00000000-0005-0000-0000-0000254C0000}"/>
    <cellStyle name="Moneda 2 6 4" xfId="5435" xr:uid="{00000000-0005-0000-0000-0000264C0000}"/>
    <cellStyle name="Moneda 2 6 4 2" xfId="13424" xr:uid="{00000000-0005-0000-0000-0000274C0000}"/>
    <cellStyle name="Moneda 2 6 5" xfId="5436" xr:uid="{00000000-0005-0000-0000-0000284C0000}"/>
    <cellStyle name="Moneda 2 6 5 2" xfId="13425" xr:uid="{00000000-0005-0000-0000-0000294C0000}"/>
    <cellStyle name="Moneda 2 6 6" xfId="5437" xr:uid="{00000000-0005-0000-0000-00002A4C0000}"/>
    <cellStyle name="Moneda 2 6 7" xfId="13426" xr:uid="{00000000-0005-0000-0000-00002B4C0000}"/>
    <cellStyle name="Moneda 2 6 7 2" xfId="45878" xr:uid="{00000000-0005-0000-0000-00002C4C0000}"/>
    <cellStyle name="Moneda 2 6 8" xfId="13427" xr:uid="{00000000-0005-0000-0000-00002D4C0000}"/>
    <cellStyle name="Moneda 2 6 9" xfId="13428" xr:uid="{00000000-0005-0000-0000-00002E4C0000}"/>
    <cellStyle name="Moneda 2 6_Hoja1" xfId="13429" xr:uid="{00000000-0005-0000-0000-00002F4C0000}"/>
    <cellStyle name="Moneda 2 7" xfId="384" xr:uid="{00000000-0005-0000-0000-0000304C0000}"/>
    <cellStyle name="Moneda 2 7 10" xfId="14952" xr:uid="{00000000-0005-0000-0000-0000314C0000}"/>
    <cellStyle name="Moneda 2 7 11" xfId="11088" xr:uid="{00000000-0005-0000-0000-0000324C0000}"/>
    <cellStyle name="Moneda 2 7 12" xfId="31912" xr:uid="{00000000-0005-0000-0000-0000334C0000}"/>
    <cellStyle name="Moneda 2 7 13" xfId="33613" xr:uid="{00000000-0005-0000-0000-0000344C0000}"/>
    <cellStyle name="Moneda 2 7 14" xfId="35448" xr:uid="{00000000-0005-0000-0000-0000354C0000}"/>
    <cellStyle name="Moneda 2 7 15" xfId="35782" xr:uid="{00000000-0005-0000-0000-0000364C0000}"/>
    <cellStyle name="Moneda 2 7 2" xfId="385" xr:uid="{00000000-0005-0000-0000-0000374C0000}"/>
    <cellStyle name="Moneda 2 7 2 10" xfId="5438" xr:uid="{00000000-0005-0000-0000-0000384C0000}"/>
    <cellStyle name="Moneda 2 7 2 10 2" xfId="19220" xr:uid="{00000000-0005-0000-0000-0000394C0000}"/>
    <cellStyle name="Moneda 2 7 2 10 3" xfId="13430" xr:uid="{00000000-0005-0000-0000-00003A4C0000}"/>
    <cellStyle name="Moneda 2 7 2 10 4" xfId="33117" xr:uid="{00000000-0005-0000-0000-00003B4C0000}"/>
    <cellStyle name="Moneda 2 7 2 10 5" xfId="34877" xr:uid="{00000000-0005-0000-0000-00003C4C0000}"/>
    <cellStyle name="Moneda 2 7 2 10 6" xfId="39927" xr:uid="{00000000-0005-0000-0000-00003D4C0000}"/>
    <cellStyle name="Moneda 2 7 2 11" xfId="13431" xr:uid="{00000000-0005-0000-0000-00003E4C0000}"/>
    <cellStyle name="Moneda 2 7 2 11 2" xfId="46119" xr:uid="{00000000-0005-0000-0000-00003F4C0000}"/>
    <cellStyle name="Moneda 2 7 2 12" xfId="13432" xr:uid="{00000000-0005-0000-0000-0000404C0000}"/>
    <cellStyle name="Moneda 2 7 2 13" xfId="13433" xr:uid="{00000000-0005-0000-0000-0000414C0000}"/>
    <cellStyle name="Moneda 2 7 2 2" xfId="386" xr:uid="{00000000-0005-0000-0000-0000424C0000}"/>
    <cellStyle name="Moneda 2 7 2 2 10" xfId="13434" xr:uid="{00000000-0005-0000-0000-0000434C0000}"/>
    <cellStyle name="Moneda 2 7 2 2 11" xfId="13435" xr:uid="{00000000-0005-0000-0000-0000444C0000}"/>
    <cellStyle name="Moneda 2 7 2 2 2" xfId="1724" xr:uid="{00000000-0005-0000-0000-0000454C0000}"/>
    <cellStyle name="Moneda 2 7 2 2 2 2" xfId="387" xr:uid="{00000000-0005-0000-0000-0000464C0000}"/>
    <cellStyle name="Moneda 2 7 2 2 2 2 2" xfId="13436" xr:uid="{00000000-0005-0000-0000-0000474C0000}"/>
    <cellStyle name="Moneda 2 7 2 2 2 2 3" xfId="13437" xr:uid="{00000000-0005-0000-0000-0000484C0000}"/>
    <cellStyle name="Moneda 2 7 2 2 2 2 4" xfId="13438" xr:uid="{00000000-0005-0000-0000-0000494C0000}"/>
    <cellStyle name="Moneda 2 7 2 2 2 2 5" xfId="13439" xr:uid="{00000000-0005-0000-0000-00004A4C0000}"/>
    <cellStyle name="Moneda 2 7 2 2 2 2 6" xfId="13440" xr:uid="{00000000-0005-0000-0000-00004B4C0000}"/>
    <cellStyle name="Moneda 2 7 2 2 2 2 7" xfId="13441" xr:uid="{00000000-0005-0000-0000-00004C4C0000}"/>
    <cellStyle name="Moneda 2 7 2 2 2 3" xfId="2305" xr:uid="{00000000-0005-0000-0000-00004D4C0000}"/>
    <cellStyle name="Moneda 2 7 2 2 2 3 2" xfId="16346" xr:uid="{00000000-0005-0000-0000-00004E4C0000}"/>
    <cellStyle name="Moneda 2 7 2 2 2 3 3" xfId="13442" xr:uid="{00000000-0005-0000-0000-00004F4C0000}"/>
    <cellStyle name="Moneda 2 7 2 2 2 3 4" xfId="32785" xr:uid="{00000000-0005-0000-0000-0000504C0000}"/>
    <cellStyle name="Moneda 2 7 2 2 2 3 5" xfId="34545" xr:uid="{00000000-0005-0000-0000-0000514C0000}"/>
    <cellStyle name="Moneda 2 7 2 2 2 3 6" xfId="36977" xr:uid="{00000000-0005-0000-0000-0000524C0000}"/>
    <cellStyle name="Moneda 2 7 2 2 2 4" xfId="10990" xr:uid="{00000000-0005-0000-0000-0000534C0000}"/>
    <cellStyle name="Moneda 2 7 2 2 2 4 2" xfId="24329" xr:uid="{00000000-0005-0000-0000-0000544C0000}"/>
    <cellStyle name="Moneda 2 7 2 2 2 4 3" xfId="13443" xr:uid="{00000000-0005-0000-0000-0000554C0000}"/>
    <cellStyle name="Moneda 2 7 2 2 2 4 4" xfId="33512" xr:uid="{00000000-0005-0000-0000-0000564C0000}"/>
    <cellStyle name="Moneda 2 7 2 2 2 4 5" xfId="35272" xr:uid="{00000000-0005-0000-0000-0000574C0000}"/>
    <cellStyle name="Moneda 2 7 2 2 2 4 6" xfId="45235" xr:uid="{00000000-0005-0000-0000-0000584C0000}"/>
    <cellStyle name="Moneda 2 7 2 2 2 5" xfId="15808" xr:uid="{00000000-0005-0000-0000-0000594C0000}"/>
    <cellStyle name="Moneda 2 7 2 2 2 6" xfId="11926" xr:uid="{00000000-0005-0000-0000-00005A4C0000}"/>
    <cellStyle name="Moneda 2 7 2 2 2 7" xfId="32275" xr:uid="{00000000-0005-0000-0000-00005B4C0000}"/>
    <cellStyle name="Moneda 2 7 2 2 2 8" xfId="34035" xr:uid="{00000000-0005-0000-0000-00005C4C0000}"/>
    <cellStyle name="Moneda 2 7 2 2 2 9" xfId="36466" xr:uid="{00000000-0005-0000-0000-00005D4C0000}"/>
    <cellStyle name="Moneda 2 7 2 2 3" xfId="2507" xr:uid="{00000000-0005-0000-0000-00005E4C0000}"/>
    <cellStyle name="Moneda 2 7 2 2 3 2" xfId="13445" xr:uid="{00000000-0005-0000-0000-00005F4C0000}"/>
    <cellStyle name="Moneda 2 7 2 2 3 3" xfId="16509" xr:uid="{00000000-0005-0000-0000-0000604C0000}"/>
    <cellStyle name="Moneda 2 7 2 2 3 4" xfId="13444" xr:uid="{00000000-0005-0000-0000-0000614C0000}"/>
    <cellStyle name="Moneda 2 7 2 2 3 5" xfId="32929" xr:uid="{00000000-0005-0000-0000-0000624C0000}"/>
    <cellStyle name="Moneda 2 7 2 2 3 6" xfId="34689" xr:uid="{00000000-0005-0000-0000-0000634C0000}"/>
    <cellStyle name="Moneda 2 7 2 2 3 7" xfId="37121" xr:uid="{00000000-0005-0000-0000-0000644C0000}"/>
    <cellStyle name="Moneda 2 7 2 2 4" xfId="2111" xr:uid="{00000000-0005-0000-0000-0000654C0000}"/>
    <cellStyle name="Moneda 2 7 2 2 4 2" xfId="13447" xr:uid="{00000000-0005-0000-0000-0000664C0000}"/>
    <cellStyle name="Moneda 2 7 2 2 4 3" xfId="16181" xr:uid="{00000000-0005-0000-0000-0000674C0000}"/>
    <cellStyle name="Moneda 2 7 2 2 4 4" xfId="13446" xr:uid="{00000000-0005-0000-0000-0000684C0000}"/>
    <cellStyle name="Moneda 2 7 2 2 4 5" xfId="32633" xr:uid="{00000000-0005-0000-0000-0000694C0000}"/>
    <cellStyle name="Moneda 2 7 2 2 4 6" xfId="34393" xr:uid="{00000000-0005-0000-0000-00006A4C0000}"/>
    <cellStyle name="Moneda 2 7 2 2 4 7" xfId="36825" xr:uid="{00000000-0005-0000-0000-00006B4C0000}"/>
    <cellStyle name="Moneda 2 7 2 2 5" xfId="5439" xr:uid="{00000000-0005-0000-0000-00006C4C0000}"/>
    <cellStyle name="Moneda 2 7 2 2 6" xfId="5440" xr:uid="{00000000-0005-0000-0000-00006D4C0000}"/>
    <cellStyle name="Moneda 2 7 2 2 7" xfId="5441" xr:uid="{00000000-0005-0000-0000-00006E4C0000}"/>
    <cellStyle name="Moneda 2 7 2 2 8" xfId="5442" xr:uid="{00000000-0005-0000-0000-00006F4C0000}"/>
    <cellStyle name="Moneda 2 7 2 2 8 2" xfId="19224" xr:uid="{00000000-0005-0000-0000-0000704C0000}"/>
    <cellStyle name="Moneda 2 7 2 2 8 3" xfId="13448" xr:uid="{00000000-0005-0000-0000-0000714C0000}"/>
    <cellStyle name="Moneda 2 7 2 2 8 4" xfId="33118" xr:uid="{00000000-0005-0000-0000-0000724C0000}"/>
    <cellStyle name="Moneda 2 7 2 2 8 5" xfId="34878" xr:uid="{00000000-0005-0000-0000-0000734C0000}"/>
    <cellStyle name="Moneda 2 7 2 2 8 6" xfId="39928" xr:uid="{00000000-0005-0000-0000-0000744C0000}"/>
    <cellStyle name="Moneda 2 7 2 2 9" xfId="13449" xr:uid="{00000000-0005-0000-0000-0000754C0000}"/>
    <cellStyle name="Moneda 2 7 2 2 9 2" xfId="46120" xr:uid="{00000000-0005-0000-0000-0000764C0000}"/>
    <cellStyle name="Moneda 2 7 2 3" xfId="388" xr:uid="{00000000-0005-0000-0000-0000774C0000}"/>
    <cellStyle name="Moneda 2 7 2 3 10" xfId="13450" xr:uid="{00000000-0005-0000-0000-0000784C0000}"/>
    <cellStyle name="Moneda 2 7 2 3 11" xfId="13451" xr:uid="{00000000-0005-0000-0000-0000794C0000}"/>
    <cellStyle name="Moneda 2 7 2 3 2" xfId="2304" xr:uid="{00000000-0005-0000-0000-00007A4C0000}"/>
    <cellStyle name="Moneda 2 7 2 3 2 2" xfId="13453" xr:uid="{00000000-0005-0000-0000-00007B4C0000}"/>
    <cellStyle name="Moneda 2 7 2 3 2 3" xfId="13454" xr:uid="{00000000-0005-0000-0000-00007C4C0000}"/>
    <cellStyle name="Moneda 2 7 2 3 2 4" xfId="16345" xr:uid="{00000000-0005-0000-0000-00007D4C0000}"/>
    <cellStyle name="Moneda 2 7 2 3 2 5" xfId="13452" xr:uid="{00000000-0005-0000-0000-00007E4C0000}"/>
    <cellStyle name="Moneda 2 7 2 3 2 6" xfId="32784" xr:uid="{00000000-0005-0000-0000-00007F4C0000}"/>
    <cellStyle name="Moneda 2 7 2 3 2 7" xfId="34544" xr:uid="{00000000-0005-0000-0000-0000804C0000}"/>
    <cellStyle name="Moneda 2 7 2 3 2 8" xfId="36976" xr:uid="{00000000-0005-0000-0000-0000814C0000}"/>
    <cellStyle name="Moneda 2 7 2 3 3" xfId="5443" xr:uid="{00000000-0005-0000-0000-0000824C0000}"/>
    <cellStyle name="Moneda 2 7 2 3 3 2" xfId="13455" xr:uid="{00000000-0005-0000-0000-0000834C0000}"/>
    <cellStyle name="Moneda 2 7 2 3 4" xfId="5444" xr:uid="{00000000-0005-0000-0000-0000844C0000}"/>
    <cellStyle name="Moneda 2 7 2 3 5" xfId="5445" xr:uid="{00000000-0005-0000-0000-0000854C0000}"/>
    <cellStyle name="Moneda 2 7 2 3 6" xfId="5446" xr:uid="{00000000-0005-0000-0000-0000864C0000}"/>
    <cellStyle name="Moneda 2 7 2 3 7" xfId="5447" xr:uid="{00000000-0005-0000-0000-0000874C0000}"/>
    <cellStyle name="Moneda 2 7 2 3 8" xfId="5448" xr:uid="{00000000-0005-0000-0000-0000884C0000}"/>
    <cellStyle name="Moneda 2 7 2 3 8 2" xfId="19230" xr:uid="{00000000-0005-0000-0000-0000894C0000}"/>
    <cellStyle name="Moneda 2 7 2 3 8 3" xfId="13456" xr:uid="{00000000-0005-0000-0000-00008A4C0000}"/>
    <cellStyle name="Moneda 2 7 2 3 8 4" xfId="33119" xr:uid="{00000000-0005-0000-0000-00008B4C0000}"/>
    <cellStyle name="Moneda 2 7 2 3 8 5" xfId="34879" xr:uid="{00000000-0005-0000-0000-00008C4C0000}"/>
    <cellStyle name="Moneda 2 7 2 3 8 6" xfId="39929" xr:uid="{00000000-0005-0000-0000-00008D4C0000}"/>
    <cellStyle name="Moneda 2 7 2 3 9" xfId="13457" xr:uid="{00000000-0005-0000-0000-00008E4C0000}"/>
    <cellStyle name="Moneda 2 7 2 4" xfId="1723" xr:uid="{00000000-0005-0000-0000-00008F4C0000}"/>
    <cellStyle name="Moneda 2 7 2 4 2" xfId="2506" xr:uid="{00000000-0005-0000-0000-0000904C0000}"/>
    <cellStyle name="Moneda 2 7 2 4 2 2" xfId="16508" xr:uid="{00000000-0005-0000-0000-0000914C0000}"/>
    <cellStyle name="Moneda 2 7 2 4 2 3" xfId="13458" xr:uid="{00000000-0005-0000-0000-0000924C0000}"/>
    <cellStyle name="Moneda 2 7 2 4 2 4" xfId="32928" xr:uid="{00000000-0005-0000-0000-0000934C0000}"/>
    <cellStyle name="Moneda 2 7 2 4 2 5" xfId="34688" xr:uid="{00000000-0005-0000-0000-0000944C0000}"/>
    <cellStyle name="Moneda 2 7 2 4 2 6" xfId="37120" xr:uid="{00000000-0005-0000-0000-0000954C0000}"/>
    <cellStyle name="Moneda 2 7 2 4 3" xfId="10989" xr:uid="{00000000-0005-0000-0000-0000964C0000}"/>
    <cellStyle name="Moneda 2 7 2 4 3 2" xfId="24328" xr:uid="{00000000-0005-0000-0000-0000974C0000}"/>
    <cellStyle name="Moneda 2 7 2 4 3 3" xfId="13459" xr:uid="{00000000-0005-0000-0000-0000984C0000}"/>
    <cellStyle name="Moneda 2 7 2 4 3 4" xfId="33511" xr:uid="{00000000-0005-0000-0000-0000994C0000}"/>
    <cellStyle name="Moneda 2 7 2 4 3 5" xfId="35271" xr:uid="{00000000-0005-0000-0000-00009A4C0000}"/>
    <cellStyle name="Moneda 2 7 2 4 3 6" xfId="45234" xr:uid="{00000000-0005-0000-0000-00009B4C0000}"/>
    <cellStyle name="Moneda 2 7 2 4 4" xfId="15807" xr:uid="{00000000-0005-0000-0000-00009C4C0000}"/>
    <cellStyle name="Moneda 2 7 2 4 4 2" xfId="33566" xr:uid="{00000000-0005-0000-0000-00009D4C0000}"/>
    <cellStyle name="Moneda 2 7 2 4 5" xfId="11925" xr:uid="{00000000-0005-0000-0000-00009E4C0000}"/>
    <cellStyle name="Moneda 2 7 2 4 6" xfId="32274" xr:uid="{00000000-0005-0000-0000-00009F4C0000}"/>
    <cellStyle name="Moneda 2 7 2 4 7" xfId="34034" xr:uid="{00000000-0005-0000-0000-0000A04C0000}"/>
    <cellStyle name="Moneda 2 7 2 4 8" xfId="36465" xr:uid="{00000000-0005-0000-0000-0000A14C0000}"/>
    <cellStyle name="Moneda 2 7 2 5" xfId="2110" xr:uid="{00000000-0005-0000-0000-0000A24C0000}"/>
    <cellStyle name="Moneda 2 7 2 5 2" xfId="13461" xr:uid="{00000000-0005-0000-0000-0000A34C0000}"/>
    <cellStyle name="Moneda 2 7 2 5 3" xfId="16180" xr:uid="{00000000-0005-0000-0000-0000A44C0000}"/>
    <cellStyle name="Moneda 2 7 2 5 4" xfId="13460" xr:uid="{00000000-0005-0000-0000-0000A54C0000}"/>
    <cellStyle name="Moneda 2 7 2 5 5" xfId="32632" xr:uid="{00000000-0005-0000-0000-0000A64C0000}"/>
    <cellStyle name="Moneda 2 7 2 5 6" xfId="34392" xr:uid="{00000000-0005-0000-0000-0000A74C0000}"/>
    <cellStyle name="Moneda 2 7 2 5 7" xfId="36824" xr:uid="{00000000-0005-0000-0000-0000A84C0000}"/>
    <cellStyle name="Moneda 2 7 2 6" xfId="5449" xr:uid="{00000000-0005-0000-0000-0000A94C0000}"/>
    <cellStyle name="Moneda 2 7 2 7" xfId="5450" xr:uid="{00000000-0005-0000-0000-0000AA4C0000}"/>
    <cellStyle name="Moneda 2 7 2 8" xfId="5451" xr:uid="{00000000-0005-0000-0000-0000AB4C0000}"/>
    <cellStyle name="Moneda 2 7 2 9" xfId="5452" xr:uid="{00000000-0005-0000-0000-0000AC4C0000}"/>
    <cellStyle name="Moneda 2 7 3" xfId="5453" xr:uid="{00000000-0005-0000-0000-0000AD4C0000}"/>
    <cellStyle name="Moneda 2 7 3 2" xfId="13462" xr:uid="{00000000-0005-0000-0000-0000AE4C0000}"/>
    <cellStyle name="Moneda 2 7 4" xfId="5454" xr:uid="{00000000-0005-0000-0000-0000AF4C0000}"/>
    <cellStyle name="Moneda 2 7 5" xfId="10561" xr:uid="{00000000-0005-0000-0000-0000B04C0000}"/>
    <cellStyle name="Moneda 2 7 5 2" xfId="23935" xr:uid="{00000000-0005-0000-0000-0000B14C0000}"/>
    <cellStyle name="Moneda 2 7 5 3" xfId="13463" xr:uid="{00000000-0005-0000-0000-0000B24C0000}"/>
    <cellStyle name="Moneda 2 7 5 4" xfId="33137" xr:uid="{00000000-0005-0000-0000-0000B34C0000}"/>
    <cellStyle name="Moneda 2 7 5 5" xfId="34897" xr:uid="{00000000-0005-0000-0000-0000B44C0000}"/>
    <cellStyle name="Moneda 2 7 5 6" xfId="44860" xr:uid="{00000000-0005-0000-0000-0000B54C0000}"/>
    <cellStyle name="Moneda 2 7 6" xfId="13464" xr:uid="{00000000-0005-0000-0000-0000B64C0000}"/>
    <cellStyle name="Moneda 2 7 7" xfId="13465" xr:uid="{00000000-0005-0000-0000-0000B74C0000}"/>
    <cellStyle name="Moneda 2 7 8" xfId="13466" xr:uid="{00000000-0005-0000-0000-0000B84C0000}"/>
    <cellStyle name="Moneda 2 7 9" xfId="13467" xr:uid="{00000000-0005-0000-0000-0000B94C0000}"/>
    <cellStyle name="Moneda 2 7_Hoja1" xfId="13468" xr:uid="{00000000-0005-0000-0000-0000BA4C0000}"/>
    <cellStyle name="Moneda 2 8" xfId="624" xr:uid="{00000000-0005-0000-0000-0000BB4C0000}"/>
    <cellStyle name="Moneda 2 8 2" xfId="2312" xr:uid="{00000000-0005-0000-0000-0000BC4C0000}"/>
    <cellStyle name="Moneda 2 8 2 2" xfId="16351" xr:uid="{00000000-0005-0000-0000-0000BD4C0000}"/>
    <cellStyle name="Moneda 2 8 2 3" xfId="13469" xr:uid="{00000000-0005-0000-0000-0000BE4C0000}"/>
    <cellStyle name="Moneda 2 8 3" xfId="46588" xr:uid="{00000000-0005-0000-0000-0000BF4C0000}"/>
    <cellStyle name="Moneda 2 9" xfId="713" xr:uid="{00000000-0005-0000-0000-0000C04C0000}"/>
    <cellStyle name="Moneda 2_28+0300-4504" xfId="45883" xr:uid="{00000000-0005-0000-0000-0000C14C0000}"/>
    <cellStyle name="Moneda 20" xfId="10612" xr:uid="{00000000-0005-0000-0000-0000C24C0000}"/>
    <cellStyle name="Moneda 20 2" xfId="13470" xr:uid="{00000000-0005-0000-0000-0000C34C0000}"/>
    <cellStyle name="Moneda 20 3" xfId="13471" xr:uid="{00000000-0005-0000-0000-0000C44C0000}"/>
    <cellStyle name="Moneda 20 4" xfId="13472" xr:uid="{00000000-0005-0000-0000-0000C54C0000}"/>
    <cellStyle name="Moneda 21" xfId="11006" xr:uid="{00000000-0005-0000-0000-0000C64C0000}"/>
    <cellStyle name="Moneda 21 2" xfId="13473" xr:uid="{00000000-0005-0000-0000-0000C74C0000}"/>
    <cellStyle name="Moneda 21 3" xfId="13474" xr:uid="{00000000-0005-0000-0000-0000C84C0000}"/>
    <cellStyle name="Moneda 22" xfId="11017" xr:uid="{00000000-0005-0000-0000-0000C94C0000}"/>
    <cellStyle name="Moneda 22 2" xfId="13476" xr:uid="{00000000-0005-0000-0000-0000CA4C0000}"/>
    <cellStyle name="Moneda 22 3" xfId="13477" xr:uid="{00000000-0005-0000-0000-0000CB4C0000}"/>
    <cellStyle name="Moneda 22 4" xfId="13475" xr:uid="{00000000-0005-0000-0000-0000CC4C0000}"/>
    <cellStyle name="Moneda 23" xfId="13478" xr:uid="{00000000-0005-0000-0000-0000CD4C0000}"/>
    <cellStyle name="Moneda 23 2" xfId="13479" xr:uid="{00000000-0005-0000-0000-0000CE4C0000}"/>
    <cellStyle name="Moneda 23 3" xfId="13480" xr:uid="{00000000-0005-0000-0000-0000CF4C0000}"/>
    <cellStyle name="Moneda 24" xfId="13481" xr:uid="{00000000-0005-0000-0000-0000D04C0000}"/>
    <cellStyle name="Moneda 24 2" xfId="13482" xr:uid="{00000000-0005-0000-0000-0000D14C0000}"/>
    <cellStyle name="Moneda 25" xfId="13483" xr:uid="{00000000-0005-0000-0000-0000D24C0000}"/>
    <cellStyle name="Moneda 25 2" xfId="13484" xr:uid="{00000000-0005-0000-0000-0000D34C0000}"/>
    <cellStyle name="Moneda 26" xfId="13485" xr:uid="{00000000-0005-0000-0000-0000D44C0000}"/>
    <cellStyle name="Moneda 27" xfId="13486" xr:uid="{00000000-0005-0000-0000-0000D54C0000}"/>
    <cellStyle name="Moneda 28" xfId="13487" xr:uid="{00000000-0005-0000-0000-0000D64C0000}"/>
    <cellStyle name="Moneda 29" xfId="13488" xr:uid="{00000000-0005-0000-0000-0000D74C0000}"/>
    <cellStyle name="Moneda 3" xfId="389" xr:uid="{00000000-0005-0000-0000-0000D84C0000}"/>
    <cellStyle name="Moneda 3 10" xfId="1834" xr:uid="{00000000-0005-0000-0000-0000D94C0000}"/>
    <cellStyle name="Moneda 3 10 2" xfId="15906" xr:uid="{00000000-0005-0000-0000-0000DA4C0000}"/>
    <cellStyle name="Moneda 3 10 2 2" xfId="33567" xr:uid="{00000000-0005-0000-0000-0000DB4C0000}"/>
    <cellStyle name="Moneda 3 10 3" xfId="11940" xr:uid="{00000000-0005-0000-0000-0000DC4C0000}"/>
    <cellStyle name="Moneda 3 10 4" xfId="32361" xr:uid="{00000000-0005-0000-0000-0000DD4C0000}"/>
    <cellStyle name="Moneda 3 10 5" xfId="34121" xr:uid="{00000000-0005-0000-0000-0000DE4C0000}"/>
    <cellStyle name="Moneda 3 10 6" xfId="36553" xr:uid="{00000000-0005-0000-0000-0000DF4C0000}"/>
    <cellStyle name="Moneda 3 11" xfId="13489" xr:uid="{00000000-0005-0000-0000-0000E04C0000}"/>
    <cellStyle name="Moneda 3 11 2" xfId="45528" xr:uid="{00000000-0005-0000-0000-0000E14C0000}"/>
    <cellStyle name="Moneda 3 12" xfId="35312" xr:uid="{00000000-0005-0000-0000-0000E24C0000}"/>
    <cellStyle name="Moneda 3 13" xfId="35724" xr:uid="{00000000-0005-0000-0000-0000E34C0000}"/>
    <cellStyle name="Moneda 3 14" xfId="35756" xr:uid="{00000000-0005-0000-0000-0000E44C0000}"/>
    <cellStyle name="Moneda 3 2" xfId="390" xr:uid="{00000000-0005-0000-0000-0000E54C0000}"/>
    <cellStyle name="Moneda 3 2 10" xfId="13490" xr:uid="{00000000-0005-0000-0000-0000E64C0000}"/>
    <cellStyle name="Moneda 3 2 11" xfId="13491" xr:uid="{00000000-0005-0000-0000-0000E74C0000}"/>
    <cellStyle name="Moneda 3 2 2" xfId="391" xr:uid="{00000000-0005-0000-0000-0000E84C0000}"/>
    <cellStyle name="Moneda 3 2 2 2" xfId="392" xr:uid="{00000000-0005-0000-0000-0000E94C0000}"/>
    <cellStyle name="Moneda 3 2 2 2 2" xfId="1584" xr:uid="{00000000-0005-0000-0000-0000EA4C0000}"/>
    <cellStyle name="Moneda 3 2 2 2 2 2" xfId="2195" xr:uid="{00000000-0005-0000-0000-0000EB4C0000}"/>
    <cellStyle name="Moneda 3 2 2 2 2 3" xfId="2391" xr:uid="{00000000-0005-0000-0000-0000EC4C0000}"/>
    <cellStyle name="Moneda 3 2 2 2 3" xfId="1636" xr:uid="{00000000-0005-0000-0000-0000ED4C0000}"/>
    <cellStyle name="Moneda 3 2 2 2 3 2" xfId="2243" xr:uid="{00000000-0005-0000-0000-0000EE4C0000}"/>
    <cellStyle name="Moneda 3 2 2 2 3 3" xfId="2439" xr:uid="{00000000-0005-0000-0000-0000EF4C0000}"/>
    <cellStyle name="Moneda 3 2 2 2 4" xfId="1693" xr:uid="{00000000-0005-0000-0000-0000F04C0000}"/>
    <cellStyle name="Moneda 3 2 2 2 4 2" xfId="2289" xr:uid="{00000000-0005-0000-0000-0000F14C0000}"/>
    <cellStyle name="Moneda 3 2 2 2 4 3" xfId="2489" xr:uid="{00000000-0005-0000-0000-0000F24C0000}"/>
    <cellStyle name="Moneda 3 2 2 2 5" xfId="1509" xr:uid="{00000000-0005-0000-0000-0000F34C0000}"/>
    <cellStyle name="Moneda 3 2 2 2 6" xfId="2343" xr:uid="{00000000-0005-0000-0000-0000F44C0000}"/>
    <cellStyle name="Moneda 3 2 2 2 7" xfId="13492" xr:uid="{00000000-0005-0000-0000-0000F54C0000}"/>
    <cellStyle name="Moneda 3 2 2 3" xfId="1559" xr:uid="{00000000-0005-0000-0000-0000F64C0000}"/>
    <cellStyle name="Moneda 3 2 2 3 2" xfId="2173" xr:uid="{00000000-0005-0000-0000-0000F74C0000}"/>
    <cellStyle name="Moneda 3 2 2 3 3" xfId="2367" xr:uid="{00000000-0005-0000-0000-0000F84C0000}"/>
    <cellStyle name="Moneda 3 2 2 4" xfId="1611" xr:uid="{00000000-0005-0000-0000-0000F94C0000}"/>
    <cellStyle name="Moneda 3 2 2 4 2" xfId="2220" xr:uid="{00000000-0005-0000-0000-0000FA4C0000}"/>
    <cellStyle name="Moneda 3 2 2 4 3" xfId="2415" xr:uid="{00000000-0005-0000-0000-0000FB4C0000}"/>
    <cellStyle name="Moneda 3 2 2 5" xfId="1668" xr:uid="{00000000-0005-0000-0000-0000FC4C0000}"/>
    <cellStyle name="Moneda 3 2 2 5 2" xfId="2266" xr:uid="{00000000-0005-0000-0000-0000FD4C0000}"/>
    <cellStyle name="Moneda 3 2 2 5 3" xfId="2464" xr:uid="{00000000-0005-0000-0000-0000FE4C0000}"/>
    <cellStyle name="Moneda 3 2 2 6" xfId="1283" xr:uid="{00000000-0005-0000-0000-0000FF4C0000}"/>
    <cellStyle name="Moneda 3 2 2 7" xfId="2320" xr:uid="{00000000-0005-0000-0000-0000004D0000}"/>
    <cellStyle name="Moneda 3 2 2 8" xfId="13493" xr:uid="{00000000-0005-0000-0000-0000014D0000}"/>
    <cellStyle name="Moneda 3 2 2 8 2" xfId="45886" xr:uid="{00000000-0005-0000-0000-0000024D0000}"/>
    <cellStyle name="Moneda 3 2 3" xfId="393" xr:uid="{00000000-0005-0000-0000-0000034D0000}"/>
    <cellStyle name="Moneda 3 2 3 2" xfId="1572" xr:uid="{00000000-0005-0000-0000-0000044D0000}"/>
    <cellStyle name="Moneda 3 2 3 2 2" xfId="2184" xr:uid="{00000000-0005-0000-0000-0000054D0000}"/>
    <cellStyle name="Moneda 3 2 3 2 3" xfId="2380" xr:uid="{00000000-0005-0000-0000-0000064D0000}"/>
    <cellStyle name="Moneda 3 2 3 3" xfId="1624" xr:uid="{00000000-0005-0000-0000-0000074D0000}"/>
    <cellStyle name="Moneda 3 2 3 3 2" xfId="2231" xr:uid="{00000000-0005-0000-0000-0000084D0000}"/>
    <cellStyle name="Moneda 3 2 3 3 3" xfId="2428" xr:uid="{00000000-0005-0000-0000-0000094D0000}"/>
    <cellStyle name="Moneda 3 2 3 4" xfId="1681" xr:uid="{00000000-0005-0000-0000-00000A4D0000}"/>
    <cellStyle name="Moneda 3 2 3 4 2" xfId="2278" xr:uid="{00000000-0005-0000-0000-00000B4D0000}"/>
    <cellStyle name="Moneda 3 2 3 4 3" xfId="2477" xr:uid="{00000000-0005-0000-0000-00000C4D0000}"/>
    <cellStyle name="Moneda 3 2 3 5" xfId="1497" xr:uid="{00000000-0005-0000-0000-00000D4D0000}"/>
    <cellStyle name="Moneda 3 2 3 6" xfId="2332" xr:uid="{00000000-0005-0000-0000-00000E4D0000}"/>
    <cellStyle name="Moneda 3 2 3 7" xfId="13494" xr:uid="{00000000-0005-0000-0000-00000F4D0000}"/>
    <cellStyle name="Moneda 3 2 4" xfId="394" xr:uid="{00000000-0005-0000-0000-0000104D0000}"/>
    <cellStyle name="Moneda 3 2 4 2" xfId="1547" xr:uid="{00000000-0005-0000-0000-0000114D0000}"/>
    <cellStyle name="Moneda 3 2 4 2 2" xfId="5455" xr:uid="{00000000-0005-0000-0000-0000124D0000}"/>
    <cellStyle name="Moneda 3 2 4 3" xfId="2357" xr:uid="{00000000-0005-0000-0000-0000134D0000}"/>
    <cellStyle name="Moneda 3 2 4 3 2" xfId="13496" xr:uid="{00000000-0005-0000-0000-0000144D0000}"/>
    <cellStyle name="Moneda 3 2 4 3 3" xfId="16388" xr:uid="{00000000-0005-0000-0000-0000154D0000}"/>
    <cellStyle name="Moneda 3 2 4 3 4" xfId="13495" xr:uid="{00000000-0005-0000-0000-0000164D0000}"/>
    <cellStyle name="Moneda 3 2 4 4" xfId="13497" xr:uid="{00000000-0005-0000-0000-0000174D0000}"/>
    <cellStyle name="Moneda 3 2 4 4 2" xfId="13498" xr:uid="{00000000-0005-0000-0000-0000184D0000}"/>
    <cellStyle name="Moneda 3 2 4 5" xfId="13499" xr:uid="{00000000-0005-0000-0000-0000194D0000}"/>
    <cellStyle name="Moneda 3 2 4 6" xfId="13500" xr:uid="{00000000-0005-0000-0000-00001A4D0000}"/>
    <cellStyle name="Moneda 3 2 4 7" xfId="13501" xr:uid="{00000000-0005-0000-0000-00001B4D0000}"/>
    <cellStyle name="Moneda 3 2 4_Hoja1" xfId="13502" xr:uid="{00000000-0005-0000-0000-00001C4D0000}"/>
    <cellStyle name="Moneda 3 2 5" xfId="1599" xr:uid="{00000000-0005-0000-0000-00001D4D0000}"/>
    <cellStyle name="Moneda 3 2 5 2" xfId="2209" xr:uid="{00000000-0005-0000-0000-00001E4D0000}"/>
    <cellStyle name="Moneda 3 2 5 2 2" xfId="16268" xr:uid="{00000000-0005-0000-0000-00001F4D0000}"/>
    <cellStyle name="Moneda 3 2 5 2 3" xfId="13503" xr:uid="{00000000-0005-0000-0000-0000204D0000}"/>
    <cellStyle name="Moneda 3 2 5 3" xfId="2404" xr:uid="{00000000-0005-0000-0000-0000214D0000}"/>
    <cellStyle name="Moneda 3 2 5 4" xfId="35449" xr:uid="{00000000-0005-0000-0000-0000224D0000}"/>
    <cellStyle name="Moneda 3 2 5 4 2" xfId="46121" xr:uid="{00000000-0005-0000-0000-0000234D0000}"/>
    <cellStyle name="Moneda 3 2 6" xfId="1651" xr:uid="{00000000-0005-0000-0000-0000244D0000}"/>
    <cellStyle name="Moneda 3 2 6 2" xfId="2255" xr:uid="{00000000-0005-0000-0000-0000254D0000}"/>
    <cellStyle name="Moneda 3 2 6 2 2" xfId="16306" xr:uid="{00000000-0005-0000-0000-0000264D0000}"/>
    <cellStyle name="Moneda 3 2 6 2 3" xfId="13504" xr:uid="{00000000-0005-0000-0000-0000274D0000}"/>
    <cellStyle name="Moneda 3 2 6 3" xfId="2453" xr:uid="{00000000-0005-0000-0000-0000284D0000}"/>
    <cellStyle name="Moneda 3 2 7" xfId="649" xr:uid="{00000000-0005-0000-0000-0000294D0000}"/>
    <cellStyle name="Moneda 3 2 7 2" xfId="13505" xr:uid="{00000000-0005-0000-0000-00002A4D0000}"/>
    <cellStyle name="Moneda 3 2 8" xfId="2309" xr:uid="{00000000-0005-0000-0000-00002B4D0000}"/>
    <cellStyle name="Moneda 3 2 8 2" xfId="16349" xr:uid="{00000000-0005-0000-0000-00002C4D0000}"/>
    <cellStyle name="Moneda 3 2 8 3" xfId="13506" xr:uid="{00000000-0005-0000-0000-00002D4D0000}"/>
    <cellStyle name="Moneda 3 2 9" xfId="13507" xr:uid="{00000000-0005-0000-0000-00002E4D0000}"/>
    <cellStyle name="Moneda 3 2 9 2" xfId="45885" xr:uid="{00000000-0005-0000-0000-00002F4D0000}"/>
    <cellStyle name="Moneda 3 3" xfId="395" xr:uid="{00000000-0005-0000-0000-0000304D0000}"/>
    <cellStyle name="Moneda 3 3 10" xfId="13508" xr:uid="{00000000-0005-0000-0000-0000314D0000}"/>
    <cellStyle name="Moneda 3 3 10 2" xfId="45887" xr:uid="{00000000-0005-0000-0000-0000324D0000}"/>
    <cellStyle name="Moneda 3 3 11" xfId="13509" xr:uid="{00000000-0005-0000-0000-0000334D0000}"/>
    <cellStyle name="Moneda 3 3 12" xfId="13510" xr:uid="{00000000-0005-0000-0000-0000344D0000}"/>
    <cellStyle name="Moneda 3 3 13" xfId="13511" xr:uid="{00000000-0005-0000-0000-0000354D0000}"/>
    <cellStyle name="Moneda 3 3 2" xfId="396" xr:uid="{00000000-0005-0000-0000-0000364D0000}"/>
    <cellStyle name="Moneda 3 3 2 2" xfId="397" xr:uid="{00000000-0005-0000-0000-0000374D0000}"/>
    <cellStyle name="Moneda 3 3 2 2 2" xfId="1592" xr:uid="{00000000-0005-0000-0000-0000384D0000}"/>
    <cellStyle name="Moneda 3 3 2 2 2 2" xfId="2203" xr:uid="{00000000-0005-0000-0000-0000394D0000}"/>
    <cellStyle name="Moneda 3 3 2 2 2 2 2" xfId="16263" xr:uid="{00000000-0005-0000-0000-00003A4D0000}"/>
    <cellStyle name="Moneda 3 3 2 2 2 2 3" xfId="13512" xr:uid="{00000000-0005-0000-0000-00003B4D0000}"/>
    <cellStyle name="Moneda 3 3 2 2 2 2 4" xfId="32708" xr:uid="{00000000-0005-0000-0000-00003C4D0000}"/>
    <cellStyle name="Moneda 3 3 2 2 2 2 5" xfId="34468" xr:uid="{00000000-0005-0000-0000-00003D4D0000}"/>
    <cellStyle name="Moneda 3 3 2 2 2 2 6" xfId="36900" xr:uid="{00000000-0005-0000-0000-00003E4D0000}"/>
    <cellStyle name="Moneda 3 3 2 2 2 3" xfId="10905" xr:uid="{00000000-0005-0000-0000-00003F4D0000}"/>
    <cellStyle name="Moneda 3 3 2 2 2 3 2" xfId="24244" xr:uid="{00000000-0005-0000-0000-0000404D0000}"/>
    <cellStyle name="Moneda 3 3 2 2 2 3 3" xfId="33427" xr:uid="{00000000-0005-0000-0000-0000414D0000}"/>
    <cellStyle name="Moneda 3 3 2 2 2 3 4" xfId="35187" xr:uid="{00000000-0005-0000-0000-0000424D0000}"/>
    <cellStyle name="Moneda 3 3 2 2 2 3 5" xfId="45150" xr:uid="{00000000-0005-0000-0000-0000434D0000}"/>
    <cellStyle name="Moneda 3 3 2 2 2 4" xfId="15702" xr:uid="{00000000-0005-0000-0000-0000444D0000}"/>
    <cellStyle name="Moneda 3 3 2 2 2 5" xfId="11839" xr:uid="{00000000-0005-0000-0000-0000454D0000}"/>
    <cellStyle name="Moneda 3 3 2 2 2 6" xfId="32188" xr:uid="{00000000-0005-0000-0000-0000464D0000}"/>
    <cellStyle name="Moneda 3 3 2 2 2 7" xfId="33948" xr:uid="{00000000-0005-0000-0000-0000474D0000}"/>
    <cellStyle name="Moneda 3 3 2 2 2 8" xfId="36379" xr:uid="{00000000-0005-0000-0000-0000484D0000}"/>
    <cellStyle name="Moneda 3 3 2 2 3" xfId="2398" xr:uid="{00000000-0005-0000-0000-0000494D0000}"/>
    <cellStyle name="Moneda 3 3 2 2 3 2" xfId="5456" xr:uid="{00000000-0005-0000-0000-00004A4D0000}"/>
    <cellStyle name="Moneda 3 3 2 2 3 3" xfId="16421" xr:uid="{00000000-0005-0000-0000-00004B4D0000}"/>
    <cellStyle name="Moneda 3 3 2 2 3 4" xfId="32852" xr:uid="{00000000-0005-0000-0000-00004C4D0000}"/>
    <cellStyle name="Moneda 3 3 2 2 3 5" xfId="34612" xr:uid="{00000000-0005-0000-0000-00004D4D0000}"/>
    <cellStyle name="Moneda 3 3 2 2 3 6" xfId="37044" xr:uid="{00000000-0005-0000-0000-00004E4D0000}"/>
    <cellStyle name="Moneda 3 3 2 2 4" xfId="2018" xr:uid="{00000000-0005-0000-0000-00004F4D0000}"/>
    <cellStyle name="Moneda 3 3 2 2 4 2" xfId="16090" xr:uid="{00000000-0005-0000-0000-0000504D0000}"/>
    <cellStyle name="Moneda 3 3 2 2 4 3" xfId="13513" xr:uid="{00000000-0005-0000-0000-0000514D0000}"/>
    <cellStyle name="Moneda 3 3 2 2 4 4" xfId="32543" xr:uid="{00000000-0005-0000-0000-0000524D0000}"/>
    <cellStyle name="Moneda 3 3 2 2 4 5" xfId="34303" xr:uid="{00000000-0005-0000-0000-0000534D0000}"/>
    <cellStyle name="Moneda 3 3 2 2 4 6" xfId="36735" xr:uid="{00000000-0005-0000-0000-0000544D0000}"/>
    <cellStyle name="Moneda 3 3 2 2 5" xfId="5457" xr:uid="{00000000-0005-0000-0000-0000554D0000}"/>
    <cellStyle name="Moneda 3 3 2 2 6" xfId="13514" xr:uid="{00000000-0005-0000-0000-0000564D0000}"/>
    <cellStyle name="Moneda 3 3 2 2 7" xfId="13515" xr:uid="{00000000-0005-0000-0000-0000574D0000}"/>
    <cellStyle name="Moneda 3 3 2 3" xfId="1644" xr:uid="{00000000-0005-0000-0000-0000584D0000}"/>
    <cellStyle name="Moneda 3 3 2 3 10" xfId="36415" xr:uid="{00000000-0005-0000-0000-0000594D0000}"/>
    <cellStyle name="Moneda 3 3 2 3 2" xfId="2250" xr:uid="{00000000-0005-0000-0000-00005A4D0000}"/>
    <cellStyle name="Moneda 3 3 2 3 2 2" xfId="16301" xr:uid="{00000000-0005-0000-0000-00005B4D0000}"/>
    <cellStyle name="Moneda 3 3 2 3 2 3" xfId="13516" xr:uid="{00000000-0005-0000-0000-00005C4D0000}"/>
    <cellStyle name="Moneda 3 3 2 3 2 4" xfId="32743" xr:uid="{00000000-0005-0000-0000-00005D4D0000}"/>
    <cellStyle name="Moneda 3 3 2 3 2 5" xfId="34503" xr:uid="{00000000-0005-0000-0000-00005E4D0000}"/>
    <cellStyle name="Moneda 3 3 2 3 2 6" xfId="36935" xr:uid="{00000000-0005-0000-0000-00005F4D0000}"/>
    <cellStyle name="Moneda 3 3 2 3 3" xfId="2447" xr:uid="{00000000-0005-0000-0000-0000604D0000}"/>
    <cellStyle name="Moneda 3 3 2 3 3 2" xfId="16460" xr:uid="{00000000-0005-0000-0000-0000614D0000}"/>
    <cellStyle name="Moneda 3 3 2 3 3 3" xfId="32887" xr:uid="{00000000-0005-0000-0000-0000624D0000}"/>
    <cellStyle name="Moneda 3 3 2 3 3 4" xfId="34647" xr:uid="{00000000-0005-0000-0000-0000634D0000}"/>
    <cellStyle name="Moneda 3 3 2 3 3 5" xfId="37079" xr:uid="{00000000-0005-0000-0000-0000644D0000}"/>
    <cellStyle name="Moneda 3 3 2 3 4" xfId="2054" xr:uid="{00000000-0005-0000-0000-0000654D0000}"/>
    <cellStyle name="Moneda 3 3 2 3 4 2" xfId="16126" xr:uid="{00000000-0005-0000-0000-0000664D0000}"/>
    <cellStyle name="Moneda 3 3 2 3 4 3" xfId="32579" xr:uid="{00000000-0005-0000-0000-0000674D0000}"/>
    <cellStyle name="Moneda 3 3 2 3 4 4" xfId="34339" xr:uid="{00000000-0005-0000-0000-0000684D0000}"/>
    <cellStyle name="Moneda 3 3 2 3 4 5" xfId="36771" xr:uid="{00000000-0005-0000-0000-0000694D0000}"/>
    <cellStyle name="Moneda 3 3 2 3 5" xfId="10941" xr:uid="{00000000-0005-0000-0000-00006A4D0000}"/>
    <cellStyle name="Moneda 3 3 2 3 5 2" xfId="24280" xr:uid="{00000000-0005-0000-0000-00006B4D0000}"/>
    <cellStyle name="Moneda 3 3 2 3 5 3" xfId="33463" xr:uid="{00000000-0005-0000-0000-00006C4D0000}"/>
    <cellStyle name="Moneda 3 3 2 3 5 4" xfId="35223" xr:uid="{00000000-0005-0000-0000-00006D4D0000}"/>
    <cellStyle name="Moneda 3 3 2 3 5 5" xfId="45186" xr:uid="{00000000-0005-0000-0000-00006E4D0000}"/>
    <cellStyle name="Moneda 3 3 2 3 6" xfId="15743" xr:uid="{00000000-0005-0000-0000-00006F4D0000}"/>
    <cellStyle name="Moneda 3 3 2 3 7" xfId="11875" xr:uid="{00000000-0005-0000-0000-0000704D0000}"/>
    <cellStyle name="Moneda 3 3 2 3 8" xfId="32224" xr:uid="{00000000-0005-0000-0000-0000714D0000}"/>
    <cellStyle name="Moneda 3 3 2 3 9" xfId="33984" xr:uid="{00000000-0005-0000-0000-0000724D0000}"/>
    <cellStyle name="Moneda 3 3 2 4" xfId="1701" xr:uid="{00000000-0005-0000-0000-0000734D0000}"/>
    <cellStyle name="Moneda 3 3 2 4 10" xfId="36452" xr:uid="{00000000-0005-0000-0000-0000744D0000}"/>
    <cellStyle name="Moneda 3 3 2 4 2" xfId="2297" xr:uid="{00000000-0005-0000-0000-0000754D0000}"/>
    <cellStyle name="Moneda 3 3 2 4 2 2" xfId="16338" xr:uid="{00000000-0005-0000-0000-0000764D0000}"/>
    <cellStyle name="Moneda 3 3 2 4 2 3" xfId="13517" xr:uid="{00000000-0005-0000-0000-0000774D0000}"/>
    <cellStyle name="Moneda 3 3 2 4 2 4" xfId="32778" xr:uid="{00000000-0005-0000-0000-0000784D0000}"/>
    <cellStyle name="Moneda 3 3 2 4 2 5" xfId="34538" xr:uid="{00000000-0005-0000-0000-0000794D0000}"/>
    <cellStyle name="Moneda 3 3 2 4 2 6" xfId="36970" xr:uid="{00000000-0005-0000-0000-00007A4D0000}"/>
    <cellStyle name="Moneda 3 3 2 4 3" xfId="2497" xr:uid="{00000000-0005-0000-0000-00007B4D0000}"/>
    <cellStyle name="Moneda 3 3 2 4 3 2" xfId="16499" xr:uid="{00000000-0005-0000-0000-00007C4D0000}"/>
    <cellStyle name="Moneda 3 3 2 4 3 3" xfId="32922" xr:uid="{00000000-0005-0000-0000-00007D4D0000}"/>
    <cellStyle name="Moneda 3 3 2 4 3 4" xfId="34682" xr:uid="{00000000-0005-0000-0000-00007E4D0000}"/>
    <cellStyle name="Moneda 3 3 2 4 3 5" xfId="37114" xr:uid="{00000000-0005-0000-0000-00007F4D0000}"/>
    <cellStyle name="Moneda 3 3 2 4 4" xfId="2095" xr:uid="{00000000-0005-0000-0000-0000804D0000}"/>
    <cellStyle name="Moneda 3 3 2 4 4 2" xfId="16167" xr:uid="{00000000-0005-0000-0000-0000814D0000}"/>
    <cellStyle name="Moneda 3 3 2 4 4 3" xfId="32618" xr:uid="{00000000-0005-0000-0000-0000824D0000}"/>
    <cellStyle name="Moneda 3 3 2 4 4 4" xfId="34378" xr:uid="{00000000-0005-0000-0000-0000834D0000}"/>
    <cellStyle name="Moneda 3 3 2 4 4 5" xfId="36810" xr:uid="{00000000-0005-0000-0000-0000844D0000}"/>
    <cellStyle name="Moneda 3 3 2 4 5" xfId="10979" xr:uid="{00000000-0005-0000-0000-0000854D0000}"/>
    <cellStyle name="Moneda 3 3 2 4 5 2" xfId="24318" xr:uid="{00000000-0005-0000-0000-0000864D0000}"/>
    <cellStyle name="Moneda 3 3 2 4 5 3" xfId="33501" xr:uid="{00000000-0005-0000-0000-0000874D0000}"/>
    <cellStyle name="Moneda 3 3 2 4 5 4" xfId="35261" xr:uid="{00000000-0005-0000-0000-0000884D0000}"/>
    <cellStyle name="Moneda 3 3 2 4 5 5" xfId="45224" xr:uid="{00000000-0005-0000-0000-0000894D0000}"/>
    <cellStyle name="Moneda 3 3 2 4 6" xfId="15789" xr:uid="{00000000-0005-0000-0000-00008A4D0000}"/>
    <cellStyle name="Moneda 3 3 2 4 7" xfId="11912" xr:uid="{00000000-0005-0000-0000-00008B4D0000}"/>
    <cellStyle name="Moneda 3 3 2 4 8" xfId="32261" xr:uid="{00000000-0005-0000-0000-00008C4D0000}"/>
    <cellStyle name="Moneda 3 3 2 4 9" xfId="34021" xr:uid="{00000000-0005-0000-0000-00008D4D0000}"/>
    <cellStyle name="Moneda 3 3 2 5" xfId="1517" xr:uid="{00000000-0005-0000-0000-00008E4D0000}"/>
    <cellStyle name="Moneda 3 3 2 5 2" xfId="2158" xr:uid="{00000000-0005-0000-0000-00008F4D0000}"/>
    <cellStyle name="Moneda 3 3 2 5 2 2" xfId="16224" xr:uid="{00000000-0005-0000-0000-0000904D0000}"/>
    <cellStyle name="Moneda 3 3 2 5 2 3" xfId="32673" xr:uid="{00000000-0005-0000-0000-0000914D0000}"/>
    <cellStyle name="Moneda 3 3 2 5 2 4" xfId="34433" xr:uid="{00000000-0005-0000-0000-0000924D0000}"/>
    <cellStyle name="Moneda 3 3 2 5 2 5" xfId="36865" xr:uid="{00000000-0005-0000-0000-0000934D0000}"/>
    <cellStyle name="Moneda 3 3 2 5 3" xfId="10846" xr:uid="{00000000-0005-0000-0000-0000944D0000}"/>
    <cellStyle name="Moneda 3 3 2 5 3 2" xfId="24185" xr:uid="{00000000-0005-0000-0000-0000954D0000}"/>
    <cellStyle name="Moneda 3 3 2 5 3 3" xfId="33368" xr:uid="{00000000-0005-0000-0000-0000964D0000}"/>
    <cellStyle name="Moneda 3 3 2 5 3 4" xfId="35128" xr:uid="{00000000-0005-0000-0000-0000974D0000}"/>
    <cellStyle name="Moneda 3 3 2 5 3 5" xfId="45091" xr:uid="{00000000-0005-0000-0000-0000984D0000}"/>
    <cellStyle name="Moneda 3 3 2 5 4" xfId="15639" xr:uid="{00000000-0005-0000-0000-0000994D0000}"/>
    <cellStyle name="Moneda 3 3 2 5 5" xfId="11780" xr:uid="{00000000-0005-0000-0000-00009A4D0000}"/>
    <cellStyle name="Moneda 3 3 2 5 6" xfId="32129" xr:uid="{00000000-0005-0000-0000-00009B4D0000}"/>
    <cellStyle name="Moneda 3 3 2 5 7" xfId="33889" xr:uid="{00000000-0005-0000-0000-00009C4D0000}"/>
    <cellStyle name="Moneda 3 3 2 5 8" xfId="36320" xr:uid="{00000000-0005-0000-0000-00009D4D0000}"/>
    <cellStyle name="Moneda 3 3 2 6" xfId="2351" xr:uid="{00000000-0005-0000-0000-00009E4D0000}"/>
    <cellStyle name="Moneda 3 3 2 6 2" xfId="16383" xr:uid="{00000000-0005-0000-0000-00009F4D0000}"/>
    <cellStyle name="Moneda 3 3 2 6 3" xfId="13518" xr:uid="{00000000-0005-0000-0000-0000A04D0000}"/>
    <cellStyle name="Moneda 3 3 2 6 4" xfId="32817" xr:uid="{00000000-0005-0000-0000-0000A14D0000}"/>
    <cellStyle name="Moneda 3 3 2 6 5" xfId="34577" xr:uid="{00000000-0005-0000-0000-0000A24D0000}"/>
    <cellStyle name="Moneda 3 3 2 6 6" xfId="37009" xr:uid="{00000000-0005-0000-0000-0000A34D0000}"/>
    <cellStyle name="Moneda 3 3 2 7" xfId="1959" xr:uid="{00000000-0005-0000-0000-0000A44D0000}"/>
    <cellStyle name="Moneda 3 3 2 7 2" xfId="16031" xr:uid="{00000000-0005-0000-0000-0000A54D0000}"/>
    <cellStyle name="Moneda 3 3 2 7 3" xfId="13519" xr:uid="{00000000-0005-0000-0000-0000A64D0000}"/>
    <cellStyle name="Moneda 3 3 2 7 4" xfId="32484" xr:uid="{00000000-0005-0000-0000-0000A74D0000}"/>
    <cellStyle name="Moneda 3 3 2 7 5" xfId="34244" xr:uid="{00000000-0005-0000-0000-0000A84D0000}"/>
    <cellStyle name="Moneda 3 3 2 7 6" xfId="36676" xr:uid="{00000000-0005-0000-0000-0000A94D0000}"/>
    <cellStyle name="Moneda 3 3 2 8" xfId="13520" xr:uid="{00000000-0005-0000-0000-0000AA4D0000}"/>
    <cellStyle name="Moneda 3 3 3" xfId="398" xr:uid="{00000000-0005-0000-0000-0000AB4D0000}"/>
    <cellStyle name="Moneda 3 3 3 2" xfId="1567" xr:uid="{00000000-0005-0000-0000-0000AC4D0000}"/>
    <cellStyle name="Moneda 3 3 3 2 2" xfId="2180" xr:uid="{00000000-0005-0000-0000-0000AD4D0000}"/>
    <cellStyle name="Moneda 3 3 3 2 2 2" xfId="16244" xr:uid="{00000000-0005-0000-0000-0000AE4D0000}"/>
    <cellStyle name="Moneda 3 3 3 2 2 3" xfId="13521" xr:uid="{00000000-0005-0000-0000-0000AF4D0000}"/>
    <cellStyle name="Moneda 3 3 3 2 2 4" xfId="32691" xr:uid="{00000000-0005-0000-0000-0000B04D0000}"/>
    <cellStyle name="Moneda 3 3 3 2 2 5" xfId="34451" xr:uid="{00000000-0005-0000-0000-0000B14D0000}"/>
    <cellStyle name="Moneda 3 3 3 2 2 6" xfId="36883" xr:uid="{00000000-0005-0000-0000-0000B24D0000}"/>
    <cellStyle name="Moneda 3 3 3 2 3" xfId="10888" xr:uid="{00000000-0005-0000-0000-0000B34D0000}"/>
    <cellStyle name="Moneda 3 3 3 2 3 2" xfId="24227" xr:uid="{00000000-0005-0000-0000-0000B44D0000}"/>
    <cellStyle name="Moneda 3 3 3 2 3 3" xfId="33410" xr:uid="{00000000-0005-0000-0000-0000B54D0000}"/>
    <cellStyle name="Moneda 3 3 3 2 3 4" xfId="35170" xr:uid="{00000000-0005-0000-0000-0000B64D0000}"/>
    <cellStyle name="Moneda 3 3 3 2 3 5" xfId="45133" xr:uid="{00000000-0005-0000-0000-0000B74D0000}"/>
    <cellStyle name="Moneda 3 3 3 2 4" xfId="15683" xr:uid="{00000000-0005-0000-0000-0000B84D0000}"/>
    <cellStyle name="Moneda 3 3 3 2 5" xfId="11822" xr:uid="{00000000-0005-0000-0000-0000B94D0000}"/>
    <cellStyle name="Moneda 3 3 3 2 6" xfId="32171" xr:uid="{00000000-0005-0000-0000-0000BA4D0000}"/>
    <cellStyle name="Moneda 3 3 3 2 7" xfId="33931" xr:uid="{00000000-0005-0000-0000-0000BB4D0000}"/>
    <cellStyle name="Moneda 3 3 3 2 8" xfId="36362" xr:uid="{00000000-0005-0000-0000-0000BC4D0000}"/>
    <cellStyle name="Moneda 3 3 3 3" xfId="2375" xr:uid="{00000000-0005-0000-0000-0000BD4D0000}"/>
    <cellStyle name="Moneda 3 3 3 3 2" xfId="5458" xr:uid="{00000000-0005-0000-0000-0000BE4D0000}"/>
    <cellStyle name="Moneda 3 3 3 3 3" xfId="16404" xr:uid="{00000000-0005-0000-0000-0000BF4D0000}"/>
    <cellStyle name="Moneda 3 3 3 3 4" xfId="32835" xr:uid="{00000000-0005-0000-0000-0000C04D0000}"/>
    <cellStyle name="Moneda 3 3 3 3 5" xfId="34595" xr:uid="{00000000-0005-0000-0000-0000C14D0000}"/>
    <cellStyle name="Moneda 3 3 3 3 6" xfId="37027" xr:uid="{00000000-0005-0000-0000-0000C24D0000}"/>
    <cellStyle name="Moneda 3 3 3 4" xfId="2001" xr:uid="{00000000-0005-0000-0000-0000C34D0000}"/>
    <cellStyle name="Moneda 3 3 3 4 2" xfId="16073" xr:uid="{00000000-0005-0000-0000-0000C44D0000}"/>
    <cellStyle name="Moneda 3 3 3 4 3" xfId="13522" xr:uid="{00000000-0005-0000-0000-0000C54D0000}"/>
    <cellStyle name="Moneda 3 3 3 4 4" xfId="32526" xr:uid="{00000000-0005-0000-0000-0000C64D0000}"/>
    <cellStyle name="Moneda 3 3 3 4 5" xfId="34286" xr:uid="{00000000-0005-0000-0000-0000C74D0000}"/>
    <cellStyle name="Moneda 3 3 3 4 6" xfId="36718" xr:uid="{00000000-0005-0000-0000-0000C84D0000}"/>
    <cellStyle name="Moneda 3 3 3 5" xfId="5459" xr:uid="{00000000-0005-0000-0000-0000C94D0000}"/>
    <cellStyle name="Moneda 3 3 3 6" xfId="13523" xr:uid="{00000000-0005-0000-0000-0000CA4D0000}"/>
    <cellStyle name="Moneda 3 3 3 7" xfId="13524" xr:uid="{00000000-0005-0000-0000-0000CB4D0000}"/>
    <cellStyle name="Moneda 3 3 4" xfId="399" xr:uid="{00000000-0005-0000-0000-0000CC4D0000}"/>
    <cellStyle name="Moneda 3 3 4 2" xfId="1619" xr:uid="{00000000-0005-0000-0000-0000CD4D0000}"/>
    <cellStyle name="Moneda 3 3 4 2 2" xfId="2227" xr:uid="{00000000-0005-0000-0000-0000CE4D0000}"/>
    <cellStyle name="Moneda 3 3 4 2 2 2" xfId="16283" xr:uid="{00000000-0005-0000-0000-0000CF4D0000}"/>
    <cellStyle name="Moneda 3 3 4 2 2 3" xfId="13525" xr:uid="{00000000-0005-0000-0000-0000D04D0000}"/>
    <cellStyle name="Moneda 3 3 4 2 2 4" xfId="32726" xr:uid="{00000000-0005-0000-0000-0000D14D0000}"/>
    <cellStyle name="Moneda 3 3 4 2 2 5" xfId="34486" xr:uid="{00000000-0005-0000-0000-0000D24D0000}"/>
    <cellStyle name="Moneda 3 3 4 2 2 6" xfId="36918" xr:uid="{00000000-0005-0000-0000-0000D34D0000}"/>
    <cellStyle name="Moneda 3 3 4 2 3" xfId="10924" xr:uid="{00000000-0005-0000-0000-0000D44D0000}"/>
    <cellStyle name="Moneda 3 3 4 2 3 2" xfId="24263" xr:uid="{00000000-0005-0000-0000-0000D54D0000}"/>
    <cellStyle name="Moneda 3 3 4 2 3 3" xfId="33446" xr:uid="{00000000-0005-0000-0000-0000D64D0000}"/>
    <cellStyle name="Moneda 3 3 4 2 3 4" xfId="35206" xr:uid="{00000000-0005-0000-0000-0000D74D0000}"/>
    <cellStyle name="Moneda 3 3 4 2 3 5" xfId="45169" xr:uid="{00000000-0005-0000-0000-0000D84D0000}"/>
    <cellStyle name="Moneda 3 3 4 2 4" xfId="15724" xr:uid="{00000000-0005-0000-0000-0000D94D0000}"/>
    <cellStyle name="Moneda 3 3 4 2 5" xfId="11858" xr:uid="{00000000-0005-0000-0000-0000DA4D0000}"/>
    <cellStyle name="Moneda 3 3 4 2 6" xfId="32207" xr:uid="{00000000-0005-0000-0000-0000DB4D0000}"/>
    <cellStyle name="Moneda 3 3 4 2 7" xfId="33967" xr:uid="{00000000-0005-0000-0000-0000DC4D0000}"/>
    <cellStyle name="Moneda 3 3 4 2 8" xfId="36398" xr:uid="{00000000-0005-0000-0000-0000DD4D0000}"/>
    <cellStyle name="Moneda 3 3 4 3" xfId="2423" xr:uid="{00000000-0005-0000-0000-0000DE4D0000}"/>
    <cellStyle name="Moneda 3 3 4 3 2" xfId="13527" xr:uid="{00000000-0005-0000-0000-0000DF4D0000}"/>
    <cellStyle name="Moneda 3 3 4 3 3" xfId="16441" xr:uid="{00000000-0005-0000-0000-0000E04D0000}"/>
    <cellStyle name="Moneda 3 3 4 3 4" xfId="13526" xr:uid="{00000000-0005-0000-0000-0000E14D0000}"/>
    <cellStyle name="Moneda 3 3 4 3 5" xfId="32870" xr:uid="{00000000-0005-0000-0000-0000E24D0000}"/>
    <cellStyle name="Moneda 3 3 4 3 6" xfId="34630" xr:uid="{00000000-0005-0000-0000-0000E34D0000}"/>
    <cellStyle name="Moneda 3 3 4 3 7" xfId="37062" xr:uid="{00000000-0005-0000-0000-0000E44D0000}"/>
    <cellStyle name="Moneda 3 3 4 4" xfId="2037" xr:uid="{00000000-0005-0000-0000-0000E54D0000}"/>
    <cellStyle name="Moneda 3 3 4 4 2" xfId="16109" xr:uid="{00000000-0005-0000-0000-0000E64D0000}"/>
    <cellStyle name="Moneda 3 3 4 4 3" xfId="13528" xr:uid="{00000000-0005-0000-0000-0000E74D0000}"/>
    <cellStyle name="Moneda 3 3 4 4 4" xfId="32562" xr:uid="{00000000-0005-0000-0000-0000E84D0000}"/>
    <cellStyle name="Moneda 3 3 4 4 5" xfId="34322" xr:uid="{00000000-0005-0000-0000-0000E94D0000}"/>
    <cellStyle name="Moneda 3 3 4 4 6" xfId="36754" xr:uid="{00000000-0005-0000-0000-0000EA4D0000}"/>
    <cellStyle name="Moneda 3 3 4 5" xfId="13529" xr:uid="{00000000-0005-0000-0000-0000EB4D0000}"/>
    <cellStyle name="Moneda 3 3 4 6" xfId="13530" xr:uid="{00000000-0005-0000-0000-0000EC4D0000}"/>
    <cellStyle name="Moneda 3 3 4 7" xfId="13531" xr:uid="{00000000-0005-0000-0000-0000ED4D0000}"/>
    <cellStyle name="Moneda 3 3 5" xfId="400" xr:uid="{00000000-0005-0000-0000-0000EE4D0000}"/>
    <cellStyle name="Moneda 3 3 5 2" xfId="1676" xr:uid="{00000000-0005-0000-0000-0000EF4D0000}"/>
    <cellStyle name="Moneda 3 3 5 2 2" xfId="2273" xr:uid="{00000000-0005-0000-0000-0000F04D0000}"/>
    <cellStyle name="Moneda 3 3 5 2 2 2" xfId="16321" xr:uid="{00000000-0005-0000-0000-0000F14D0000}"/>
    <cellStyle name="Moneda 3 3 5 2 2 3" xfId="32761" xr:uid="{00000000-0005-0000-0000-0000F24D0000}"/>
    <cellStyle name="Moneda 3 3 5 2 2 4" xfId="34521" xr:uid="{00000000-0005-0000-0000-0000F34D0000}"/>
    <cellStyle name="Moneda 3 3 5 2 2 5" xfId="36953" xr:uid="{00000000-0005-0000-0000-0000F44D0000}"/>
    <cellStyle name="Moneda 3 3 5 2 3" xfId="10962" xr:uid="{00000000-0005-0000-0000-0000F54D0000}"/>
    <cellStyle name="Moneda 3 3 5 2 3 2" xfId="24301" xr:uid="{00000000-0005-0000-0000-0000F64D0000}"/>
    <cellStyle name="Moneda 3 3 5 2 3 3" xfId="33484" xr:uid="{00000000-0005-0000-0000-0000F74D0000}"/>
    <cellStyle name="Moneda 3 3 5 2 3 4" xfId="35244" xr:uid="{00000000-0005-0000-0000-0000F84D0000}"/>
    <cellStyle name="Moneda 3 3 5 2 3 5" xfId="45207" xr:uid="{00000000-0005-0000-0000-0000F94D0000}"/>
    <cellStyle name="Moneda 3 3 5 2 4" xfId="15770" xr:uid="{00000000-0005-0000-0000-0000FA4D0000}"/>
    <cellStyle name="Moneda 3 3 5 2 5" xfId="11895" xr:uid="{00000000-0005-0000-0000-0000FB4D0000}"/>
    <cellStyle name="Moneda 3 3 5 2 6" xfId="32244" xr:uid="{00000000-0005-0000-0000-0000FC4D0000}"/>
    <cellStyle name="Moneda 3 3 5 2 7" xfId="34004" xr:uid="{00000000-0005-0000-0000-0000FD4D0000}"/>
    <cellStyle name="Moneda 3 3 5 2 8" xfId="36435" xr:uid="{00000000-0005-0000-0000-0000FE4D0000}"/>
    <cellStyle name="Moneda 3 3 5 3" xfId="2472" xr:uid="{00000000-0005-0000-0000-0000FF4D0000}"/>
    <cellStyle name="Moneda 3 3 5 3 2" xfId="16481" xr:uid="{00000000-0005-0000-0000-0000004E0000}"/>
    <cellStyle name="Moneda 3 3 5 3 3" xfId="13532" xr:uid="{00000000-0005-0000-0000-0000014E0000}"/>
    <cellStyle name="Moneda 3 3 5 3 4" xfId="32905" xr:uid="{00000000-0005-0000-0000-0000024E0000}"/>
    <cellStyle name="Moneda 3 3 5 3 5" xfId="34665" xr:uid="{00000000-0005-0000-0000-0000034E0000}"/>
    <cellStyle name="Moneda 3 3 5 3 6" xfId="37097" xr:uid="{00000000-0005-0000-0000-0000044E0000}"/>
    <cellStyle name="Moneda 3 3 5 4" xfId="2078" xr:uid="{00000000-0005-0000-0000-0000054E0000}"/>
    <cellStyle name="Moneda 3 3 5 4 2" xfId="16150" xr:uid="{00000000-0005-0000-0000-0000064E0000}"/>
    <cellStyle name="Moneda 3 3 5 4 3" xfId="13533" xr:uid="{00000000-0005-0000-0000-0000074E0000}"/>
    <cellStyle name="Moneda 3 3 5 4 4" xfId="32601" xr:uid="{00000000-0005-0000-0000-0000084E0000}"/>
    <cellStyle name="Moneda 3 3 5 4 5" xfId="34361" xr:uid="{00000000-0005-0000-0000-0000094E0000}"/>
    <cellStyle name="Moneda 3 3 5 4 6" xfId="36793" xr:uid="{00000000-0005-0000-0000-00000A4E0000}"/>
    <cellStyle name="Moneda 3 3 5 5" xfId="10563" xr:uid="{00000000-0005-0000-0000-00000B4E0000}"/>
    <cellStyle name="Moneda 3 3 5 6" xfId="13534" xr:uid="{00000000-0005-0000-0000-00000C4E0000}"/>
    <cellStyle name="Moneda 3 3 5 7" xfId="13535" xr:uid="{00000000-0005-0000-0000-00000D4E0000}"/>
    <cellStyle name="Moneda 3 3 5 7 2" xfId="35299" xr:uid="{00000000-0005-0000-0000-00000E4E0000}"/>
    <cellStyle name="Moneda 3 3 6" xfId="1342" xr:uid="{00000000-0005-0000-0000-00000F4E0000}"/>
    <cellStyle name="Moneda 3 3 6 2" xfId="2139" xr:uid="{00000000-0005-0000-0000-0000104E0000}"/>
    <cellStyle name="Moneda 3 3 6 2 2" xfId="16206" xr:uid="{00000000-0005-0000-0000-0000114E0000}"/>
    <cellStyle name="Moneda 3 3 6 2 3" xfId="32656" xr:uid="{00000000-0005-0000-0000-0000124E0000}"/>
    <cellStyle name="Moneda 3 3 6 2 4" xfId="34416" xr:uid="{00000000-0005-0000-0000-0000134E0000}"/>
    <cellStyle name="Moneda 3 3 6 2 5" xfId="36848" xr:uid="{00000000-0005-0000-0000-0000144E0000}"/>
    <cellStyle name="Moneda 3 3 6 3" xfId="10758" xr:uid="{00000000-0005-0000-0000-0000154E0000}"/>
    <cellStyle name="Moneda 3 3 6 3 2" xfId="24097" xr:uid="{00000000-0005-0000-0000-0000164E0000}"/>
    <cellStyle name="Moneda 3 3 6 3 3" xfId="33280" xr:uid="{00000000-0005-0000-0000-0000174E0000}"/>
    <cellStyle name="Moneda 3 3 6 3 4" xfId="35040" xr:uid="{00000000-0005-0000-0000-0000184E0000}"/>
    <cellStyle name="Moneda 3 3 6 3 5" xfId="45003" xr:uid="{00000000-0005-0000-0000-0000194E0000}"/>
    <cellStyle name="Moneda 3 3 6 4" xfId="15542" xr:uid="{00000000-0005-0000-0000-00001A4E0000}"/>
    <cellStyle name="Moneda 3 3 6 5" xfId="11688" xr:uid="{00000000-0005-0000-0000-00001B4E0000}"/>
    <cellStyle name="Moneda 3 3 6 6" xfId="32041" xr:uid="{00000000-0005-0000-0000-00001C4E0000}"/>
    <cellStyle name="Moneda 3 3 6 7" xfId="33801" xr:uid="{00000000-0005-0000-0000-00001D4E0000}"/>
    <cellStyle name="Moneda 3 3 6 8" xfId="35450" xr:uid="{00000000-0005-0000-0000-00001E4E0000}"/>
    <cellStyle name="Moneda 3 3 6 9" xfId="36229" xr:uid="{00000000-0005-0000-0000-00001F4E0000}"/>
    <cellStyle name="Moneda 3 3 7" xfId="2327" xr:uid="{00000000-0005-0000-0000-0000204E0000}"/>
    <cellStyle name="Moneda 3 3 7 2" xfId="16364" xr:uid="{00000000-0005-0000-0000-0000214E0000}"/>
    <cellStyle name="Moneda 3 3 7 3" xfId="13536" xr:uid="{00000000-0005-0000-0000-0000224E0000}"/>
    <cellStyle name="Moneda 3 3 7 4" xfId="32800" xr:uid="{00000000-0005-0000-0000-0000234E0000}"/>
    <cellStyle name="Moneda 3 3 7 5" xfId="34560" xr:uid="{00000000-0005-0000-0000-0000244E0000}"/>
    <cellStyle name="Moneda 3 3 7 6" xfId="36992" xr:uid="{00000000-0005-0000-0000-0000254E0000}"/>
    <cellStyle name="Moneda 3 3 8" xfId="1869" xr:uid="{00000000-0005-0000-0000-0000264E0000}"/>
    <cellStyle name="Moneda 3 3 8 2" xfId="15941" xr:uid="{00000000-0005-0000-0000-0000274E0000}"/>
    <cellStyle name="Moneda 3 3 8 3" xfId="13537" xr:uid="{00000000-0005-0000-0000-0000284E0000}"/>
    <cellStyle name="Moneda 3 3 8 4" xfId="32394" xr:uid="{00000000-0005-0000-0000-0000294E0000}"/>
    <cellStyle name="Moneda 3 3 8 5" xfId="34154" xr:uid="{00000000-0005-0000-0000-00002A4E0000}"/>
    <cellStyle name="Moneda 3 3 8 6" xfId="36586" xr:uid="{00000000-0005-0000-0000-00002B4E0000}"/>
    <cellStyle name="Moneda 3 3 9" xfId="10562" xr:uid="{00000000-0005-0000-0000-00002C4E0000}"/>
    <cellStyle name="Moneda 3 4" xfId="401" xr:uid="{00000000-0005-0000-0000-00002D4E0000}"/>
    <cellStyle name="Moneda 3 4 2" xfId="402" xr:uid="{00000000-0005-0000-0000-00002E4E0000}"/>
    <cellStyle name="Moneda 3 4 2 2" xfId="1580" xr:uid="{00000000-0005-0000-0000-00002F4E0000}"/>
    <cellStyle name="Moneda 3 4 2 2 2" xfId="2192" xr:uid="{00000000-0005-0000-0000-0000304E0000}"/>
    <cellStyle name="Moneda 3 4 2 2 2 2" xfId="16254" xr:uid="{00000000-0005-0000-0000-0000314E0000}"/>
    <cellStyle name="Moneda 3 4 2 2 2 3" xfId="13538" xr:uid="{00000000-0005-0000-0000-0000324E0000}"/>
    <cellStyle name="Moneda 3 4 2 2 2 4" xfId="32700" xr:uid="{00000000-0005-0000-0000-0000334E0000}"/>
    <cellStyle name="Moneda 3 4 2 2 2 5" xfId="34460" xr:uid="{00000000-0005-0000-0000-0000344E0000}"/>
    <cellStyle name="Moneda 3 4 2 2 2 6" xfId="36892" xr:uid="{00000000-0005-0000-0000-0000354E0000}"/>
    <cellStyle name="Moneda 3 4 2 2 3" xfId="10897" xr:uid="{00000000-0005-0000-0000-0000364E0000}"/>
    <cellStyle name="Moneda 3 4 2 2 3 2" xfId="24236" xr:uid="{00000000-0005-0000-0000-0000374E0000}"/>
    <cellStyle name="Moneda 3 4 2 2 3 3" xfId="33419" xr:uid="{00000000-0005-0000-0000-0000384E0000}"/>
    <cellStyle name="Moneda 3 4 2 2 3 4" xfId="35179" xr:uid="{00000000-0005-0000-0000-0000394E0000}"/>
    <cellStyle name="Moneda 3 4 2 2 3 5" xfId="45142" xr:uid="{00000000-0005-0000-0000-00003A4E0000}"/>
    <cellStyle name="Moneda 3 4 2 2 4" xfId="15693" xr:uid="{00000000-0005-0000-0000-00003B4E0000}"/>
    <cellStyle name="Moneda 3 4 2 2 5" xfId="11831" xr:uid="{00000000-0005-0000-0000-00003C4E0000}"/>
    <cellStyle name="Moneda 3 4 2 2 6" xfId="32180" xr:uid="{00000000-0005-0000-0000-00003D4E0000}"/>
    <cellStyle name="Moneda 3 4 2 2 7" xfId="33940" xr:uid="{00000000-0005-0000-0000-00003E4E0000}"/>
    <cellStyle name="Moneda 3 4 2 2 8" xfId="36371" xr:uid="{00000000-0005-0000-0000-00003F4E0000}"/>
    <cellStyle name="Moneda 3 4 2 3" xfId="2387" xr:uid="{00000000-0005-0000-0000-0000404E0000}"/>
    <cellStyle name="Moneda 3 4 2 3 2" xfId="5460" xr:uid="{00000000-0005-0000-0000-0000414E0000}"/>
    <cellStyle name="Moneda 3 4 2 3 3" xfId="16413" xr:uid="{00000000-0005-0000-0000-0000424E0000}"/>
    <cellStyle name="Moneda 3 4 2 3 4" xfId="32844" xr:uid="{00000000-0005-0000-0000-0000434E0000}"/>
    <cellStyle name="Moneda 3 4 2 3 5" xfId="34604" xr:uid="{00000000-0005-0000-0000-0000444E0000}"/>
    <cellStyle name="Moneda 3 4 2 3 6" xfId="37036" xr:uid="{00000000-0005-0000-0000-0000454E0000}"/>
    <cellStyle name="Moneda 3 4 2 4" xfId="2010" xr:uid="{00000000-0005-0000-0000-0000464E0000}"/>
    <cellStyle name="Moneda 3 4 2 4 2" xfId="16082" xr:uid="{00000000-0005-0000-0000-0000474E0000}"/>
    <cellStyle name="Moneda 3 4 2 4 3" xfId="13539" xr:uid="{00000000-0005-0000-0000-0000484E0000}"/>
    <cellStyle name="Moneda 3 4 2 4 4" xfId="32535" xr:uid="{00000000-0005-0000-0000-0000494E0000}"/>
    <cellStyle name="Moneda 3 4 2 4 5" xfId="34295" xr:uid="{00000000-0005-0000-0000-00004A4E0000}"/>
    <cellStyle name="Moneda 3 4 2 4 6" xfId="36727" xr:uid="{00000000-0005-0000-0000-00004B4E0000}"/>
    <cellStyle name="Moneda 3 4 2 5" xfId="5461" xr:uid="{00000000-0005-0000-0000-00004C4E0000}"/>
    <cellStyle name="Moneda 3 4 2 6" xfId="13540" xr:uid="{00000000-0005-0000-0000-00004D4E0000}"/>
    <cellStyle name="Moneda 3 4 2 7" xfId="13541" xr:uid="{00000000-0005-0000-0000-00004E4E0000}"/>
    <cellStyle name="Moneda 3 4 3" xfId="1632" xr:uid="{00000000-0005-0000-0000-00004F4E0000}"/>
    <cellStyle name="Moneda 3 4 3 10" xfId="36407" xr:uid="{00000000-0005-0000-0000-0000504E0000}"/>
    <cellStyle name="Moneda 3 4 3 2" xfId="2239" xr:uid="{00000000-0005-0000-0000-0000514E0000}"/>
    <cellStyle name="Moneda 3 4 3 2 2" xfId="16293" xr:uid="{00000000-0005-0000-0000-0000524E0000}"/>
    <cellStyle name="Moneda 3 4 3 2 3" xfId="13542" xr:uid="{00000000-0005-0000-0000-0000534E0000}"/>
    <cellStyle name="Moneda 3 4 3 2 4" xfId="32735" xr:uid="{00000000-0005-0000-0000-0000544E0000}"/>
    <cellStyle name="Moneda 3 4 3 2 5" xfId="34495" xr:uid="{00000000-0005-0000-0000-0000554E0000}"/>
    <cellStyle name="Moneda 3 4 3 2 6" xfId="36927" xr:uid="{00000000-0005-0000-0000-0000564E0000}"/>
    <cellStyle name="Moneda 3 4 3 3" xfId="2435" xr:uid="{00000000-0005-0000-0000-0000574E0000}"/>
    <cellStyle name="Moneda 3 4 3 3 2" xfId="16451" xr:uid="{00000000-0005-0000-0000-0000584E0000}"/>
    <cellStyle name="Moneda 3 4 3 3 3" xfId="32879" xr:uid="{00000000-0005-0000-0000-0000594E0000}"/>
    <cellStyle name="Moneda 3 4 3 3 4" xfId="34639" xr:uid="{00000000-0005-0000-0000-00005A4E0000}"/>
    <cellStyle name="Moneda 3 4 3 3 5" xfId="37071" xr:uid="{00000000-0005-0000-0000-00005B4E0000}"/>
    <cellStyle name="Moneda 3 4 3 4" xfId="2046" xr:uid="{00000000-0005-0000-0000-00005C4E0000}"/>
    <cellStyle name="Moneda 3 4 3 4 2" xfId="16118" xr:uid="{00000000-0005-0000-0000-00005D4E0000}"/>
    <cellStyle name="Moneda 3 4 3 4 3" xfId="32571" xr:uid="{00000000-0005-0000-0000-00005E4E0000}"/>
    <cellStyle name="Moneda 3 4 3 4 4" xfId="34331" xr:uid="{00000000-0005-0000-0000-00005F4E0000}"/>
    <cellStyle name="Moneda 3 4 3 4 5" xfId="36763" xr:uid="{00000000-0005-0000-0000-0000604E0000}"/>
    <cellStyle name="Moneda 3 4 3 5" xfId="10933" xr:uid="{00000000-0005-0000-0000-0000614E0000}"/>
    <cellStyle name="Moneda 3 4 3 5 2" xfId="24272" xr:uid="{00000000-0005-0000-0000-0000624E0000}"/>
    <cellStyle name="Moneda 3 4 3 5 3" xfId="33455" xr:uid="{00000000-0005-0000-0000-0000634E0000}"/>
    <cellStyle name="Moneda 3 4 3 5 4" xfId="35215" xr:uid="{00000000-0005-0000-0000-0000644E0000}"/>
    <cellStyle name="Moneda 3 4 3 5 5" xfId="45178" xr:uid="{00000000-0005-0000-0000-0000654E0000}"/>
    <cellStyle name="Moneda 3 4 3 6" xfId="15734" xr:uid="{00000000-0005-0000-0000-0000664E0000}"/>
    <cellStyle name="Moneda 3 4 3 6 2" xfId="46122" xr:uid="{00000000-0005-0000-0000-0000674E0000}"/>
    <cellStyle name="Moneda 3 4 3 7" xfId="11867" xr:uid="{00000000-0005-0000-0000-0000684E0000}"/>
    <cellStyle name="Moneda 3 4 3 8" xfId="32216" xr:uid="{00000000-0005-0000-0000-0000694E0000}"/>
    <cellStyle name="Moneda 3 4 3 9" xfId="33976" xr:uid="{00000000-0005-0000-0000-00006A4E0000}"/>
    <cellStyle name="Moneda 3 4 4" xfId="1689" xr:uid="{00000000-0005-0000-0000-00006B4E0000}"/>
    <cellStyle name="Moneda 3 4 4 10" xfId="36444" xr:uid="{00000000-0005-0000-0000-00006C4E0000}"/>
    <cellStyle name="Moneda 3 4 4 2" xfId="2285" xr:uid="{00000000-0005-0000-0000-00006D4E0000}"/>
    <cellStyle name="Moneda 3 4 4 2 2" xfId="16330" xr:uid="{00000000-0005-0000-0000-00006E4E0000}"/>
    <cellStyle name="Moneda 3 4 4 2 3" xfId="13543" xr:uid="{00000000-0005-0000-0000-00006F4E0000}"/>
    <cellStyle name="Moneda 3 4 4 2 4" xfId="32770" xr:uid="{00000000-0005-0000-0000-0000704E0000}"/>
    <cellStyle name="Moneda 3 4 4 2 5" xfId="34530" xr:uid="{00000000-0005-0000-0000-0000714E0000}"/>
    <cellStyle name="Moneda 3 4 4 2 6" xfId="36962" xr:uid="{00000000-0005-0000-0000-0000724E0000}"/>
    <cellStyle name="Moneda 3 4 4 3" xfId="2485" xr:uid="{00000000-0005-0000-0000-0000734E0000}"/>
    <cellStyle name="Moneda 3 4 4 3 2" xfId="16491" xr:uid="{00000000-0005-0000-0000-0000744E0000}"/>
    <cellStyle name="Moneda 3 4 4 3 3" xfId="32914" xr:uid="{00000000-0005-0000-0000-0000754E0000}"/>
    <cellStyle name="Moneda 3 4 4 3 4" xfId="34674" xr:uid="{00000000-0005-0000-0000-0000764E0000}"/>
    <cellStyle name="Moneda 3 4 4 3 5" xfId="37106" xr:uid="{00000000-0005-0000-0000-0000774E0000}"/>
    <cellStyle name="Moneda 3 4 4 4" xfId="2087" xr:uid="{00000000-0005-0000-0000-0000784E0000}"/>
    <cellStyle name="Moneda 3 4 4 4 2" xfId="16159" xr:uid="{00000000-0005-0000-0000-0000794E0000}"/>
    <cellStyle name="Moneda 3 4 4 4 3" xfId="32610" xr:uid="{00000000-0005-0000-0000-00007A4E0000}"/>
    <cellStyle name="Moneda 3 4 4 4 4" xfId="34370" xr:uid="{00000000-0005-0000-0000-00007B4E0000}"/>
    <cellStyle name="Moneda 3 4 4 4 5" xfId="36802" xr:uid="{00000000-0005-0000-0000-00007C4E0000}"/>
    <cellStyle name="Moneda 3 4 4 5" xfId="10971" xr:uid="{00000000-0005-0000-0000-00007D4E0000}"/>
    <cellStyle name="Moneda 3 4 4 5 2" xfId="24310" xr:uid="{00000000-0005-0000-0000-00007E4E0000}"/>
    <cellStyle name="Moneda 3 4 4 5 3" xfId="33493" xr:uid="{00000000-0005-0000-0000-00007F4E0000}"/>
    <cellStyle name="Moneda 3 4 4 5 4" xfId="35253" xr:uid="{00000000-0005-0000-0000-0000804E0000}"/>
    <cellStyle name="Moneda 3 4 4 5 5" xfId="45216" xr:uid="{00000000-0005-0000-0000-0000814E0000}"/>
    <cellStyle name="Moneda 3 4 4 6" xfId="15780" xr:uid="{00000000-0005-0000-0000-0000824E0000}"/>
    <cellStyle name="Moneda 3 4 4 7" xfId="11904" xr:uid="{00000000-0005-0000-0000-0000834E0000}"/>
    <cellStyle name="Moneda 3 4 4 8" xfId="32253" xr:uid="{00000000-0005-0000-0000-0000844E0000}"/>
    <cellStyle name="Moneda 3 4 4 9" xfId="34013" xr:uid="{00000000-0005-0000-0000-0000854E0000}"/>
    <cellStyle name="Moneda 3 4 5" xfId="1505" xr:uid="{00000000-0005-0000-0000-0000864E0000}"/>
    <cellStyle name="Moneda 3 4 5 2" xfId="2149" xr:uid="{00000000-0005-0000-0000-0000874E0000}"/>
    <cellStyle name="Moneda 3 4 5 2 2" xfId="16216" xr:uid="{00000000-0005-0000-0000-0000884E0000}"/>
    <cellStyle name="Moneda 3 4 5 2 3" xfId="32665" xr:uid="{00000000-0005-0000-0000-0000894E0000}"/>
    <cellStyle name="Moneda 3 4 5 2 4" xfId="34425" xr:uid="{00000000-0005-0000-0000-00008A4E0000}"/>
    <cellStyle name="Moneda 3 4 5 2 5" xfId="36857" xr:uid="{00000000-0005-0000-0000-00008B4E0000}"/>
    <cellStyle name="Moneda 3 4 5 3" xfId="10838" xr:uid="{00000000-0005-0000-0000-00008C4E0000}"/>
    <cellStyle name="Moneda 3 4 5 3 2" xfId="24177" xr:uid="{00000000-0005-0000-0000-00008D4E0000}"/>
    <cellStyle name="Moneda 3 4 5 3 3" xfId="33360" xr:uid="{00000000-0005-0000-0000-00008E4E0000}"/>
    <cellStyle name="Moneda 3 4 5 3 4" xfId="35120" xr:uid="{00000000-0005-0000-0000-00008F4E0000}"/>
    <cellStyle name="Moneda 3 4 5 3 5" xfId="45083" xr:uid="{00000000-0005-0000-0000-0000904E0000}"/>
    <cellStyle name="Moneda 3 4 5 4" xfId="15630" xr:uid="{00000000-0005-0000-0000-0000914E0000}"/>
    <cellStyle name="Moneda 3 4 5 5" xfId="11772" xr:uid="{00000000-0005-0000-0000-0000924E0000}"/>
    <cellStyle name="Moneda 3 4 5 6" xfId="32121" xr:uid="{00000000-0005-0000-0000-0000934E0000}"/>
    <cellStyle name="Moneda 3 4 5 7" xfId="33881" xr:uid="{00000000-0005-0000-0000-0000944E0000}"/>
    <cellStyle name="Moneda 3 4 5 8" xfId="36312" xr:uid="{00000000-0005-0000-0000-0000954E0000}"/>
    <cellStyle name="Moneda 3 4 6" xfId="2339" xr:uid="{00000000-0005-0000-0000-0000964E0000}"/>
    <cellStyle name="Moneda 3 4 6 2" xfId="16374" xr:uid="{00000000-0005-0000-0000-0000974E0000}"/>
    <cellStyle name="Moneda 3 4 6 3" xfId="13544" xr:uid="{00000000-0005-0000-0000-0000984E0000}"/>
    <cellStyle name="Moneda 3 4 6 4" xfId="32809" xr:uid="{00000000-0005-0000-0000-0000994E0000}"/>
    <cellStyle name="Moneda 3 4 6 5" xfId="34569" xr:uid="{00000000-0005-0000-0000-00009A4E0000}"/>
    <cellStyle name="Moneda 3 4 6 6" xfId="37001" xr:uid="{00000000-0005-0000-0000-00009B4E0000}"/>
    <cellStyle name="Moneda 3 4 7" xfId="1951" xr:uid="{00000000-0005-0000-0000-00009C4E0000}"/>
    <cellStyle name="Moneda 3 4 7 2" xfId="16023" xr:uid="{00000000-0005-0000-0000-00009D4E0000}"/>
    <cellStyle name="Moneda 3 4 7 3" xfId="13545" xr:uid="{00000000-0005-0000-0000-00009E4E0000}"/>
    <cellStyle name="Moneda 3 4 7 4" xfId="32476" xr:uid="{00000000-0005-0000-0000-00009F4E0000}"/>
    <cellStyle name="Moneda 3 4 7 5" xfId="34236" xr:uid="{00000000-0005-0000-0000-0000A04E0000}"/>
    <cellStyle name="Moneda 3 4 7 6" xfId="36668" xr:uid="{00000000-0005-0000-0000-0000A14E0000}"/>
    <cellStyle name="Moneda 3 4 8" xfId="13546" xr:uid="{00000000-0005-0000-0000-0000A24E0000}"/>
    <cellStyle name="Moneda 3 4 8 2" xfId="45884" xr:uid="{00000000-0005-0000-0000-0000A34E0000}"/>
    <cellStyle name="Moneda 3 5" xfId="403" xr:uid="{00000000-0005-0000-0000-0000A44E0000}"/>
    <cellStyle name="Moneda 3 5 2" xfId="1725" xr:uid="{00000000-0005-0000-0000-0000A54E0000}"/>
    <cellStyle name="Moneda 3 5 2 2" xfId="2112" xr:uid="{00000000-0005-0000-0000-0000A64E0000}"/>
    <cellStyle name="Moneda 3 5 3" xfId="1555" xr:uid="{00000000-0005-0000-0000-0000A74E0000}"/>
    <cellStyle name="Moneda 3 5 3 2" xfId="2169" xr:uid="{00000000-0005-0000-0000-0000A84E0000}"/>
    <cellStyle name="Moneda 3 5 3 2 2" xfId="16235" xr:uid="{00000000-0005-0000-0000-0000A94E0000}"/>
    <cellStyle name="Moneda 3 5 3 2 3" xfId="32683" xr:uid="{00000000-0005-0000-0000-0000AA4E0000}"/>
    <cellStyle name="Moneda 3 5 3 2 4" xfId="34443" xr:uid="{00000000-0005-0000-0000-0000AB4E0000}"/>
    <cellStyle name="Moneda 3 5 3 2 5" xfId="36875" xr:uid="{00000000-0005-0000-0000-0000AC4E0000}"/>
    <cellStyle name="Moneda 3 5 3 3" xfId="10880" xr:uid="{00000000-0005-0000-0000-0000AD4E0000}"/>
    <cellStyle name="Moneda 3 5 3 3 2" xfId="24219" xr:uid="{00000000-0005-0000-0000-0000AE4E0000}"/>
    <cellStyle name="Moneda 3 5 3 3 3" xfId="33402" xr:uid="{00000000-0005-0000-0000-0000AF4E0000}"/>
    <cellStyle name="Moneda 3 5 3 3 4" xfId="35162" xr:uid="{00000000-0005-0000-0000-0000B04E0000}"/>
    <cellStyle name="Moneda 3 5 3 3 5" xfId="45125" xr:uid="{00000000-0005-0000-0000-0000B14E0000}"/>
    <cellStyle name="Moneda 3 5 3 4" xfId="15674" xr:uid="{00000000-0005-0000-0000-0000B24E0000}"/>
    <cellStyle name="Moneda 3 5 3 5" xfId="11814" xr:uid="{00000000-0005-0000-0000-0000B34E0000}"/>
    <cellStyle name="Moneda 3 5 3 6" xfId="32163" xr:uid="{00000000-0005-0000-0000-0000B44E0000}"/>
    <cellStyle name="Moneda 3 5 3 7" xfId="33923" xr:uid="{00000000-0005-0000-0000-0000B54E0000}"/>
    <cellStyle name="Moneda 3 5 3 8" xfId="36354" xr:uid="{00000000-0005-0000-0000-0000B64E0000}"/>
    <cellStyle name="Moneda 3 5 4" xfId="2364" xr:uid="{00000000-0005-0000-0000-0000B74E0000}"/>
    <cellStyle name="Moneda 3 5 4 2" xfId="16395" xr:uid="{00000000-0005-0000-0000-0000B84E0000}"/>
    <cellStyle name="Moneda 3 5 4 3" xfId="13547" xr:uid="{00000000-0005-0000-0000-0000B94E0000}"/>
    <cellStyle name="Moneda 3 5 4 4" xfId="32827" xr:uid="{00000000-0005-0000-0000-0000BA4E0000}"/>
    <cellStyle name="Moneda 3 5 4 5" xfId="34587" xr:uid="{00000000-0005-0000-0000-0000BB4E0000}"/>
    <cellStyle name="Moneda 3 5 4 6" xfId="37019" xr:uid="{00000000-0005-0000-0000-0000BC4E0000}"/>
    <cellStyle name="Moneda 3 5 5" xfId="1993" xr:uid="{00000000-0005-0000-0000-0000BD4E0000}"/>
    <cellStyle name="Moneda 3 5 5 2" xfId="16065" xr:uid="{00000000-0005-0000-0000-0000BE4E0000}"/>
    <cellStyle name="Moneda 3 5 5 3" xfId="13548" xr:uid="{00000000-0005-0000-0000-0000BF4E0000}"/>
    <cellStyle name="Moneda 3 5 5 4" xfId="32518" xr:uid="{00000000-0005-0000-0000-0000C04E0000}"/>
    <cellStyle name="Moneda 3 5 5 5" xfId="34278" xr:uid="{00000000-0005-0000-0000-0000C14E0000}"/>
    <cellStyle name="Moneda 3 5 5 6" xfId="36710" xr:uid="{00000000-0005-0000-0000-0000C24E0000}"/>
    <cellStyle name="Moneda 3 5 6" xfId="10564" xr:uid="{00000000-0005-0000-0000-0000C34E0000}"/>
    <cellStyle name="Moneda 3 6" xfId="404" xr:uid="{00000000-0005-0000-0000-0000C44E0000}"/>
    <cellStyle name="Moneda 3 6 2" xfId="1607" xr:uid="{00000000-0005-0000-0000-0000C54E0000}"/>
    <cellStyle name="Moneda 3 6 2 2" xfId="2217" xr:uid="{00000000-0005-0000-0000-0000C64E0000}"/>
    <cellStyle name="Moneda 3 6 2 2 2" xfId="16275" xr:uid="{00000000-0005-0000-0000-0000C74E0000}"/>
    <cellStyle name="Moneda 3 6 2 2 3" xfId="32718" xr:uid="{00000000-0005-0000-0000-0000C84E0000}"/>
    <cellStyle name="Moneda 3 6 2 2 4" xfId="34478" xr:uid="{00000000-0005-0000-0000-0000C94E0000}"/>
    <cellStyle name="Moneda 3 6 2 2 5" xfId="36910" xr:uid="{00000000-0005-0000-0000-0000CA4E0000}"/>
    <cellStyle name="Moneda 3 6 2 3" xfId="10916" xr:uid="{00000000-0005-0000-0000-0000CB4E0000}"/>
    <cellStyle name="Moneda 3 6 2 3 2" xfId="24255" xr:uid="{00000000-0005-0000-0000-0000CC4E0000}"/>
    <cellStyle name="Moneda 3 6 2 3 3" xfId="33438" xr:uid="{00000000-0005-0000-0000-0000CD4E0000}"/>
    <cellStyle name="Moneda 3 6 2 3 4" xfId="35198" xr:uid="{00000000-0005-0000-0000-0000CE4E0000}"/>
    <cellStyle name="Moneda 3 6 2 3 5" xfId="45161" xr:uid="{00000000-0005-0000-0000-0000CF4E0000}"/>
    <cellStyle name="Moneda 3 6 2 4" xfId="15715" xr:uid="{00000000-0005-0000-0000-0000D04E0000}"/>
    <cellStyle name="Moneda 3 6 2 5" xfId="11850" xr:uid="{00000000-0005-0000-0000-0000D14E0000}"/>
    <cellStyle name="Moneda 3 6 2 6" xfId="32199" xr:uid="{00000000-0005-0000-0000-0000D24E0000}"/>
    <cellStyle name="Moneda 3 6 2 7" xfId="33959" xr:uid="{00000000-0005-0000-0000-0000D34E0000}"/>
    <cellStyle name="Moneda 3 6 2 8" xfId="36390" xr:uid="{00000000-0005-0000-0000-0000D44E0000}"/>
    <cellStyle name="Moneda 3 6 3" xfId="2411" xr:uid="{00000000-0005-0000-0000-0000D54E0000}"/>
    <cellStyle name="Moneda 3 6 3 2" xfId="16431" xr:uid="{00000000-0005-0000-0000-0000D64E0000}"/>
    <cellStyle name="Moneda 3 6 3 3" xfId="13549" xr:uid="{00000000-0005-0000-0000-0000D74E0000}"/>
    <cellStyle name="Moneda 3 6 3 4" xfId="32862" xr:uid="{00000000-0005-0000-0000-0000D84E0000}"/>
    <cellStyle name="Moneda 3 6 3 5" xfId="34622" xr:uid="{00000000-0005-0000-0000-0000D94E0000}"/>
    <cellStyle name="Moneda 3 6 3 6" xfId="37054" xr:uid="{00000000-0005-0000-0000-0000DA4E0000}"/>
    <cellStyle name="Moneda 3 6 4" xfId="2029" xr:uid="{00000000-0005-0000-0000-0000DB4E0000}"/>
    <cellStyle name="Moneda 3 6 4 2" xfId="16101" xr:uid="{00000000-0005-0000-0000-0000DC4E0000}"/>
    <cellStyle name="Moneda 3 6 4 3" xfId="13550" xr:uid="{00000000-0005-0000-0000-0000DD4E0000}"/>
    <cellStyle name="Moneda 3 6 4 4" xfId="32554" xr:uid="{00000000-0005-0000-0000-0000DE4E0000}"/>
    <cellStyle name="Moneda 3 6 4 5" xfId="34314" xr:uid="{00000000-0005-0000-0000-0000DF4E0000}"/>
    <cellStyle name="Moneda 3 6 4 6" xfId="36746" xr:uid="{00000000-0005-0000-0000-0000E04E0000}"/>
    <cellStyle name="Moneda 3 6 5" xfId="10565" xr:uid="{00000000-0005-0000-0000-0000E14E0000}"/>
    <cellStyle name="Moneda 3 7" xfId="405" xr:uid="{00000000-0005-0000-0000-0000E24E0000}"/>
    <cellStyle name="Moneda 3 7 2" xfId="1659" xr:uid="{00000000-0005-0000-0000-0000E34E0000}"/>
    <cellStyle name="Moneda 3 7 2 2" xfId="2262" xr:uid="{00000000-0005-0000-0000-0000E44E0000}"/>
    <cellStyle name="Moneda 3 7 2 2 2" xfId="16312" xr:uid="{00000000-0005-0000-0000-0000E54E0000}"/>
    <cellStyle name="Moneda 3 7 2 2 3" xfId="13551" xr:uid="{00000000-0005-0000-0000-0000E64E0000}"/>
    <cellStyle name="Moneda 3 7 2 2 4" xfId="32753" xr:uid="{00000000-0005-0000-0000-0000E74E0000}"/>
    <cellStyle name="Moneda 3 7 2 2 5" xfId="34513" xr:uid="{00000000-0005-0000-0000-0000E84E0000}"/>
    <cellStyle name="Moneda 3 7 2 2 6" xfId="36945" xr:uid="{00000000-0005-0000-0000-0000E94E0000}"/>
    <cellStyle name="Moneda 3 7 2 3" xfId="10952" xr:uid="{00000000-0005-0000-0000-0000EA4E0000}"/>
    <cellStyle name="Moneda 3 7 2 3 2" xfId="24291" xr:uid="{00000000-0005-0000-0000-0000EB4E0000}"/>
    <cellStyle name="Moneda 3 7 2 3 3" xfId="33474" xr:uid="{00000000-0005-0000-0000-0000EC4E0000}"/>
    <cellStyle name="Moneda 3 7 2 3 4" xfId="35234" xr:uid="{00000000-0005-0000-0000-0000ED4E0000}"/>
    <cellStyle name="Moneda 3 7 2 3 5" xfId="45197" xr:uid="{00000000-0005-0000-0000-0000EE4E0000}"/>
    <cellStyle name="Moneda 3 7 2 4" xfId="15756" xr:uid="{00000000-0005-0000-0000-0000EF4E0000}"/>
    <cellStyle name="Moneda 3 7 2 5" xfId="11886" xr:uid="{00000000-0005-0000-0000-0000F04E0000}"/>
    <cellStyle name="Moneda 3 7 2 6" xfId="32235" xr:uid="{00000000-0005-0000-0000-0000F14E0000}"/>
    <cellStyle name="Moneda 3 7 2 7" xfId="33995" xr:uid="{00000000-0005-0000-0000-0000F24E0000}"/>
    <cellStyle name="Moneda 3 7 2 8" xfId="36426" xr:uid="{00000000-0005-0000-0000-0000F34E0000}"/>
    <cellStyle name="Moneda 3 7 3" xfId="2461" xr:uid="{00000000-0005-0000-0000-0000F44E0000}"/>
    <cellStyle name="Moneda 3 7 3 2" xfId="16472" xr:uid="{00000000-0005-0000-0000-0000F54E0000}"/>
    <cellStyle name="Moneda 3 7 3 3" xfId="13552" xr:uid="{00000000-0005-0000-0000-0000F64E0000}"/>
    <cellStyle name="Moneda 3 7 3 4" xfId="32897" xr:uid="{00000000-0005-0000-0000-0000F74E0000}"/>
    <cellStyle name="Moneda 3 7 3 5" xfId="34657" xr:uid="{00000000-0005-0000-0000-0000F84E0000}"/>
    <cellStyle name="Moneda 3 7 3 6" xfId="37089" xr:uid="{00000000-0005-0000-0000-0000F94E0000}"/>
    <cellStyle name="Moneda 3 7 4" xfId="2066" xr:uid="{00000000-0005-0000-0000-0000FA4E0000}"/>
    <cellStyle name="Moneda 3 7 4 2" xfId="16138" xr:uid="{00000000-0005-0000-0000-0000FB4E0000}"/>
    <cellStyle name="Moneda 3 7 4 3" xfId="13553" xr:uid="{00000000-0005-0000-0000-0000FC4E0000}"/>
    <cellStyle name="Moneda 3 7 4 4" xfId="32591" xr:uid="{00000000-0005-0000-0000-0000FD4E0000}"/>
    <cellStyle name="Moneda 3 7 4 5" xfId="34351" xr:uid="{00000000-0005-0000-0000-0000FE4E0000}"/>
    <cellStyle name="Moneda 3 7 4 6" xfId="36783" xr:uid="{00000000-0005-0000-0000-0000FF4E0000}"/>
    <cellStyle name="Moneda 3 7 5" xfId="10566" xr:uid="{00000000-0005-0000-0000-0000004F0000}"/>
    <cellStyle name="Moneda 3 7 5 2" xfId="23936" xr:uid="{00000000-0005-0000-0000-0000014F0000}"/>
    <cellStyle name="Moneda 3 7 5 3" xfId="13554" xr:uid="{00000000-0005-0000-0000-0000024F0000}"/>
    <cellStyle name="Moneda 3 7 6" xfId="13555" xr:uid="{00000000-0005-0000-0000-0000034F0000}"/>
    <cellStyle name="Moneda 3 7 7" xfId="13556" xr:uid="{00000000-0005-0000-0000-0000044F0000}"/>
    <cellStyle name="Moneda 3 7 7 2" xfId="35300" xr:uid="{00000000-0005-0000-0000-0000054F0000}"/>
    <cellStyle name="Moneda 3 8" xfId="641" xr:uid="{00000000-0005-0000-0000-0000064F0000}"/>
    <cellStyle name="Moneda 3 8 2" xfId="2130" xr:uid="{00000000-0005-0000-0000-0000074F0000}"/>
    <cellStyle name="Moneda 3 8 2 2" xfId="16197" xr:uid="{00000000-0005-0000-0000-0000084F0000}"/>
    <cellStyle name="Moneda 3 8 2 3" xfId="32648" xr:uid="{00000000-0005-0000-0000-0000094F0000}"/>
    <cellStyle name="Moneda 3 8 2 4" xfId="34408" xr:uid="{00000000-0005-0000-0000-00000A4F0000}"/>
    <cellStyle name="Moneda 3 8 2 5" xfId="36840" xr:uid="{00000000-0005-0000-0000-00000B4F0000}"/>
    <cellStyle name="Moneda 3 8 3" xfId="10999" xr:uid="{00000000-0005-0000-0000-00000C4F0000}"/>
    <cellStyle name="Moneda 3 8 3 2" xfId="24338" xr:uid="{00000000-0005-0000-0000-00000D4F0000}"/>
    <cellStyle name="Moneda 3 8 3 3" xfId="33521" xr:uid="{00000000-0005-0000-0000-00000E4F0000}"/>
    <cellStyle name="Moneda 3 8 3 4" xfId="35281" xr:uid="{00000000-0005-0000-0000-00000F4F0000}"/>
    <cellStyle name="Moneda 3 8 3 5" xfId="45244" xr:uid="{00000000-0005-0000-0000-0000104F0000}"/>
    <cellStyle name="Moneda 3 9" xfId="812" xr:uid="{00000000-0005-0000-0000-0000114F0000}"/>
    <cellStyle name="Moneda 3 9 2" xfId="2317" xr:uid="{00000000-0005-0000-0000-0000124F0000}"/>
    <cellStyle name="Moneda 3 9 2 2" xfId="16356" xr:uid="{00000000-0005-0000-0000-0000134F0000}"/>
    <cellStyle name="Moneda 3 9 2 3" xfId="32792" xr:uid="{00000000-0005-0000-0000-0000144F0000}"/>
    <cellStyle name="Moneda 3 9 2 4" xfId="34552" xr:uid="{00000000-0005-0000-0000-0000154F0000}"/>
    <cellStyle name="Moneda 3 9 2 5" xfId="36984" xr:uid="{00000000-0005-0000-0000-0000164F0000}"/>
    <cellStyle name="Moneda 3 9 3" xfId="10713" xr:uid="{00000000-0005-0000-0000-0000174F0000}"/>
    <cellStyle name="Moneda 3 9 3 2" xfId="24053" xr:uid="{00000000-0005-0000-0000-0000184F0000}"/>
    <cellStyle name="Moneda 3 9 3 3" xfId="33237" xr:uid="{00000000-0005-0000-0000-0000194F0000}"/>
    <cellStyle name="Moneda 3 9 3 4" xfId="34997" xr:uid="{00000000-0005-0000-0000-00001A4F0000}"/>
    <cellStyle name="Moneda 3 9 3 5" xfId="44960" xr:uid="{00000000-0005-0000-0000-00001B4F0000}"/>
    <cellStyle name="Moneda 3 9 4" xfId="15100" xr:uid="{00000000-0005-0000-0000-00001C4F0000}"/>
    <cellStyle name="Moneda 3 9 5" xfId="11236" xr:uid="{00000000-0005-0000-0000-00001D4F0000}"/>
    <cellStyle name="Moneda 3 9 6" xfId="32008" xr:uid="{00000000-0005-0000-0000-00001E4F0000}"/>
    <cellStyle name="Moneda 3 9 7" xfId="33709" xr:uid="{00000000-0005-0000-0000-00001F4F0000}"/>
    <cellStyle name="Moneda 3 9 8" xfId="35882" xr:uid="{00000000-0005-0000-0000-0000204F0000}"/>
    <cellStyle name="Moneda 3_ANEXO-2" xfId="406" xr:uid="{00000000-0005-0000-0000-0000214F0000}"/>
    <cellStyle name="Moneda 30" xfId="13557" xr:uid="{00000000-0005-0000-0000-0000224F0000}"/>
    <cellStyle name="Moneda 31" xfId="13558" xr:uid="{00000000-0005-0000-0000-0000234F0000}"/>
    <cellStyle name="Moneda 32" xfId="13559" xr:uid="{00000000-0005-0000-0000-0000244F0000}"/>
    <cellStyle name="Moneda 33" xfId="13560" xr:uid="{00000000-0005-0000-0000-0000254F0000}"/>
    <cellStyle name="Moneda 34" xfId="35431" xr:uid="{00000000-0005-0000-0000-0000264F0000}"/>
    <cellStyle name="Moneda 35" xfId="35361" xr:uid="{00000000-0005-0000-0000-0000274F0000}"/>
    <cellStyle name="Moneda 36" xfId="35333" xr:uid="{00000000-0005-0000-0000-0000284F0000}"/>
    <cellStyle name="Moneda 37" xfId="35362" xr:uid="{00000000-0005-0000-0000-0000294F0000}"/>
    <cellStyle name="Moneda 38" xfId="35332" xr:uid="{00000000-0005-0000-0000-00002A4F0000}"/>
    <cellStyle name="Moneda 39" xfId="35359" xr:uid="{00000000-0005-0000-0000-00002B4F0000}"/>
    <cellStyle name="Moneda 4" xfId="407" xr:uid="{00000000-0005-0000-0000-00002C4F0000}"/>
    <cellStyle name="Moneda 4 10" xfId="13561" xr:uid="{00000000-0005-0000-0000-00002D4F0000}"/>
    <cellStyle name="Moneda 4 11" xfId="13562" xr:uid="{00000000-0005-0000-0000-00002E4F0000}"/>
    <cellStyle name="Moneda 4 12" xfId="13563" xr:uid="{00000000-0005-0000-0000-00002F4F0000}"/>
    <cellStyle name="Moneda 4 13" xfId="13564" xr:uid="{00000000-0005-0000-0000-0000304F0000}"/>
    <cellStyle name="Moneda 4 2" xfId="408" xr:uid="{00000000-0005-0000-0000-0000314F0000}"/>
    <cellStyle name="Moneda 4 2 2" xfId="409" xr:uid="{00000000-0005-0000-0000-0000324F0000}"/>
    <cellStyle name="Moneda 4 2 2 2" xfId="1583" xr:uid="{00000000-0005-0000-0000-0000334F0000}"/>
    <cellStyle name="Moneda 4 2 2 2 2" xfId="5462" xr:uid="{00000000-0005-0000-0000-0000344F0000}"/>
    <cellStyle name="Moneda 4 2 2 2 2 2" xfId="19237" xr:uid="{00000000-0005-0000-0000-0000354F0000}"/>
    <cellStyle name="Moneda 4 2 2 2 2 3" xfId="13565" xr:uid="{00000000-0005-0000-0000-0000364F0000}"/>
    <cellStyle name="Moneda 4 2 2 2 3" xfId="46123" xr:uid="{00000000-0005-0000-0000-0000374F0000}"/>
    <cellStyle name="Moneda 4 2 2 3" xfId="2390" xr:uid="{00000000-0005-0000-0000-0000384F0000}"/>
    <cellStyle name="Moneda 4 2 2 3 2" xfId="5463" xr:uid="{00000000-0005-0000-0000-0000394F0000}"/>
    <cellStyle name="Moneda 4 2 2 3 3" xfId="13566" xr:uid="{00000000-0005-0000-0000-00003A4F0000}"/>
    <cellStyle name="Moneda 4 2 2 4" xfId="5464" xr:uid="{00000000-0005-0000-0000-00003B4F0000}"/>
    <cellStyle name="Moneda 4 2 2 4 2" xfId="5465" xr:uid="{00000000-0005-0000-0000-00003C4F0000}"/>
    <cellStyle name="Moneda 4 2 2 4 2 2" xfId="19238" xr:uid="{00000000-0005-0000-0000-00003D4F0000}"/>
    <cellStyle name="Moneda 4 2 2 4 2 3" xfId="13567" xr:uid="{00000000-0005-0000-0000-00003E4F0000}"/>
    <cellStyle name="Moneda 4 2 2 5" xfId="5466" xr:uid="{00000000-0005-0000-0000-00003F4F0000}"/>
    <cellStyle name="Moneda 4 2 2 6" xfId="13568" xr:uid="{00000000-0005-0000-0000-0000404F0000}"/>
    <cellStyle name="Moneda 4 2 2 6 2" xfId="45890" xr:uid="{00000000-0005-0000-0000-0000414F0000}"/>
    <cellStyle name="Moneda 4 2 2 7" xfId="13569" xr:uid="{00000000-0005-0000-0000-0000424F0000}"/>
    <cellStyle name="Moneda 4 2 3" xfId="1635" xr:uid="{00000000-0005-0000-0000-0000434F0000}"/>
    <cellStyle name="Moneda 4 2 3 2" xfId="2242" xr:uid="{00000000-0005-0000-0000-0000444F0000}"/>
    <cellStyle name="Moneda 4 2 3 3" xfId="2438" xr:uid="{00000000-0005-0000-0000-0000454F0000}"/>
    <cellStyle name="Moneda 4 2 4" xfId="1692" xr:uid="{00000000-0005-0000-0000-0000464F0000}"/>
    <cellStyle name="Moneda 4 2 4 2" xfId="2288" xr:uid="{00000000-0005-0000-0000-0000474F0000}"/>
    <cellStyle name="Moneda 4 2 4 3" xfId="2488" xr:uid="{00000000-0005-0000-0000-0000484F0000}"/>
    <cellStyle name="Moneda 4 2 5" xfId="1508" xr:uid="{00000000-0005-0000-0000-0000494F0000}"/>
    <cellStyle name="Moneda 4 2 6" xfId="2342" xr:uid="{00000000-0005-0000-0000-00004A4F0000}"/>
    <cellStyle name="Moneda 4 2 7" xfId="13570" xr:uid="{00000000-0005-0000-0000-00004B4F0000}"/>
    <cellStyle name="Moneda 4 2 7 2" xfId="45889" xr:uid="{00000000-0005-0000-0000-00004C4F0000}"/>
    <cellStyle name="Moneda 4 2 8" xfId="13571" xr:uid="{00000000-0005-0000-0000-00004D4F0000}"/>
    <cellStyle name="Moneda 4 3" xfId="410" xr:uid="{00000000-0005-0000-0000-00004E4F0000}"/>
    <cellStyle name="Moneda 4 3 10" xfId="13572" xr:uid="{00000000-0005-0000-0000-00004F4F0000}"/>
    <cellStyle name="Moneda 4 3 2" xfId="411" xr:uid="{00000000-0005-0000-0000-0000504F0000}"/>
    <cellStyle name="Moneda 4 3 2 2" xfId="2172" xr:uid="{00000000-0005-0000-0000-0000514F0000}"/>
    <cellStyle name="Moneda 4 3 2 2 2" xfId="16238" xr:uid="{00000000-0005-0000-0000-0000524F0000}"/>
    <cellStyle name="Moneda 4 3 2 2 3" xfId="13573" xr:uid="{00000000-0005-0000-0000-0000534F0000}"/>
    <cellStyle name="Moneda 4 3 2 3" xfId="10568" xr:uid="{00000000-0005-0000-0000-0000544F0000}"/>
    <cellStyle name="Moneda 4 3 2 4" xfId="13574" xr:uid="{00000000-0005-0000-0000-0000554F0000}"/>
    <cellStyle name="Moneda 4 3 2 4 2" xfId="46124" xr:uid="{00000000-0005-0000-0000-0000564F0000}"/>
    <cellStyle name="Moneda 4 3 2 5" xfId="13575" xr:uid="{00000000-0005-0000-0000-0000574F0000}"/>
    <cellStyle name="Moneda 4 3 2 6" xfId="13576" xr:uid="{00000000-0005-0000-0000-0000584F0000}"/>
    <cellStyle name="Moneda 4 3 2 7" xfId="13577" xr:uid="{00000000-0005-0000-0000-0000594F0000}"/>
    <cellStyle name="Moneda 4 3 3" xfId="1558" xr:uid="{00000000-0005-0000-0000-00005A4F0000}"/>
    <cellStyle name="Moneda 4 3 4" xfId="10567" xr:uid="{00000000-0005-0000-0000-00005B4F0000}"/>
    <cellStyle name="Moneda 4 3 5" xfId="13578" xr:uid="{00000000-0005-0000-0000-00005C4F0000}"/>
    <cellStyle name="Moneda 4 3 5 2" xfId="45891" xr:uid="{00000000-0005-0000-0000-00005D4F0000}"/>
    <cellStyle name="Moneda 4 3 6" xfId="13579" xr:uid="{00000000-0005-0000-0000-00005E4F0000}"/>
    <cellStyle name="Moneda 4 3 7" xfId="13580" xr:uid="{00000000-0005-0000-0000-00005F4F0000}"/>
    <cellStyle name="Moneda 4 3 8" xfId="13581" xr:uid="{00000000-0005-0000-0000-0000604F0000}"/>
    <cellStyle name="Moneda 4 3 9" xfId="13582" xr:uid="{00000000-0005-0000-0000-0000614F0000}"/>
    <cellStyle name="Moneda 4 4" xfId="412" xr:uid="{00000000-0005-0000-0000-0000624F0000}"/>
    <cellStyle name="Moneda 4 4 2" xfId="1610" xr:uid="{00000000-0005-0000-0000-0000634F0000}"/>
    <cellStyle name="Moneda 4 4 2 2" xfId="46125" xr:uid="{00000000-0005-0000-0000-0000644F0000}"/>
    <cellStyle name="Moneda 4 4 3" xfId="2414" xr:uid="{00000000-0005-0000-0000-0000654F0000}"/>
    <cellStyle name="Moneda 4 4 3 2" xfId="16434" xr:uid="{00000000-0005-0000-0000-0000664F0000}"/>
    <cellStyle name="Moneda 4 4 3 3" xfId="13583" xr:uid="{00000000-0005-0000-0000-0000674F0000}"/>
    <cellStyle name="Moneda 4 4 4" xfId="10569" xr:uid="{00000000-0005-0000-0000-0000684F0000}"/>
    <cellStyle name="Moneda 4 4 5" xfId="13584" xr:uid="{00000000-0005-0000-0000-0000694F0000}"/>
    <cellStyle name="Moneda 4 4 5 2" xfId="45835" xr:uid="{00000000-0005-0000-0000-00006A4F0000}"/>
    <cellStyle name="Moneda 4 5" xfId="413" xr:uid="{00000000-0005-0000-0000-00006B4F0000}"/>
    <cellStyle name="Moneda 4 5 2" xfId="638" xr:uid="{00000000-0005-0000-0000-00006C4F0000}"/>
    <cellStyle name="Moneda 4 5 2 2" xfId="2265" xr:uid="{00000000-0005-0000-0000-00006D4F0000}"/>
    <cellStyle name="Moneda 4 5 2 2 2" xfId="16315" xr:uid="{00000000-0005-0000-0000-00006E4F0000}"/>
    <cellStyle name="Moneda 4 5 2 2 3" xfId="13585" xr:uid="{00000000-0005-0000-0000-00006F4F0000}"/>
    <cellStyle name="Moneda 4 5 3" xfId="1667" xr:uid="{00000000-0005-0000-0000-0000704F0000}"/>
    <cellStyle name="Moneda 4 5 4" xfId="13586" xr:uid="{00000000-0005-0000-0000-0000714F0000}"/>
    <cellStyle name="Moneda 4 5 4 2" xfId="45888" xr:uid="{00000000-0005-0000-0000-0000724F0000}"/>
    <cellStyle name="Moneda 4 6" xfId="414" xr:uid="{00000000-0005-0000-0000-0000734F0000}"/>
    <cellStyle name="Moneda 4 6 2" xfId="2133" xr:uid="{00000000-0005-0000-0000-0000744F0000}"/>
    <cellStyle name="Moneda 4 6 2 2" xfId="13588" xr:uid="{00000000-0005-0000-0000-0000754F0000}"/>
    <cellStyle name="Moneda 4 6 2 3" xfId="16200" xr:uid="{00000000-0005-0000-0000-0000764F0000}"/>
    <cellStyle name="Moneda 4 6 2 4" xfId="13587" xr:uid="{00000000-0005-0000-0000-0000774F0000}"/>
    <cellStyle name="Moneda 4 6 3" xfId="10570" xr:uid="{00000000-0005-0000-0000-0000784F0000}"/>
    <cellStyle name="Moneda 4 6 3 2" xfId="13589" xr:uid="{00000000-0005-0000-0000-0000794F0000}"/>
    <cellStyle name="Moneda 4 6 4" xfId="13590" xr:uid="{00000000-0005-0000-0000-00007A4F0000}"/>
    <cellStyle name="Moneda 4 6 4 2" xfId="13591" xr:uid="{00000000-0005-0000-0000-00007B4F0000}"/>
    <cellStyle name="Moneda 4 6 5" xfId="13592" xr:uid="{00000000-0005-0000-0000-00007C4F0000}"/>
    <cellStyle name="Moneda 4 6 6" xfId="13593" xr:uid="{00000000-0005-0000-0000-00007D4F0000}"/>
    <cellStyle name="Moneda 4 6 7" xfId="13594" xr:uid="{00000000-0005-0000-0000-00007E4F0000}"/>
    <cellStyle name="Moneda 4 6_Hoja1" xfId="13595" xr:uid="{00000000-0005-0000-0000-00007F4F0000}"/>
    <cellStyle name="Moneda 4 7" xfId="1282" xr:uid="{00000000-0005-0000-0000-0000804F0000}"/>
    <cellStyle name="Moneda 4 7 2" xfId="13596" xr:uid="{00000000-0005-0000-0000-0000814F0000}"/>
    <cellStyle name="Moneda 4 7 3" xfId="35451" xr:uid="{00000000-0005-0000-0000-0000824F0000}"/>
    <cellStyle name="Moneda 4 8" xfId="13597" xr:uid="{00000000-0005-0000-0000-0000834F0000}"/>
    <cellStyle name="Moneda 4 8 2" xfId="13598" xr:uid="{00000000-0005-0000-0000-0000844F0000}"/>
    <cellStyle name="Moneda 4 8 3" xfId="46538" xr:uid="{00000000-0005-0000-0000-0000854F0000}"/>
    <cellStyle name="Moneda 4 9" xfId="13599" xr:uid="{00000000-0005-0000-0000-0000864F0000}"/>
    <cellStyle name="Moneda 4 9 2" xfId="13600" xr:uid="{00000000-0005-0000-0000-0000874F0000}"/>
    <cellStyle name="Moneda 4 9 3" xfId="45529" xr:uid="{00000000-0005-0000-0000-0000884F0000}"/>
    <cellStyle name="Moneda 40" xfId="35330" xr:uid="{00000000-0005-0000-0000-0000894F0000}"/>
    <cellStyle name="Moneda 41" xfId="35360" xr:uid="{00000000-0005-0000-0000-00008A4F0000}"/>
    <cellStyle name="Moneda 42" xfId="35331" xr:uid="{00000000-0005-0000-0000-00008B4F0000}"/>
    <cellStyle name="Moneda 43" xfId="35363" xr:uid="{00000000-0005-0000-0000-00008C4F0000}"/>
    <cellStyle name="Moneda 44" xfId="35708" xr:uid="{00000000-0005-0000-0000-00008D4F0000}"/>
    <cellStyle name="Moneda 45" xfId="35715" xr:uid="{00000000-0005-0000-0000-00008E4F0000}"/>
    <cellStyle name="Moneda 5" xfId="415" xr:uid="{00000000-0005-0000-0000-00008F4F0000}"/>
    <cellStyle name="Moneda 5 10" xfId="5467" xr:uid="{00000000-0005-0000-0000-0000904F0000}"/>
    <cellStyle name="Moneda 5 10 2" xfId="13601" xr:uid="{00000000-0005-0000-0000-0000914F0000}"/>
    <cellStyle name="Moneda 5 11" xfId="13602" xr:uid="{00000000-0005-0000-0000-0000924F0000}"/>
    <cellStyle name="Moneda 5 11 2" xfId="13603" xr:uid="{00000000-0005-0000-0000-0000934F0000}"/>
    <cellStyle name="Moneda 5 11 3" xfId="45530" xr:uid="{00000000-0005-0000-0000-0000944F0000}"/>
    <cellStyle name="Moneda 5 12" xfId="13604" xr:uid="{00000000-0005-0000-0000-0000954F0000}"/>
    <cellStyle name="Moneda 5 13" xfId="13605" xr:uid="{00000000-0005-0000-0000-0000964F0000}"/>
    <cellStyle name="Moneda 5 14" xfId="13606" xr:uid="{00000000-0005-0000-0000-0000974F0000}"/>
    <cellStyle name="Moneda 5 2" xfId="416" xr:uid="{00000000-0005-0000-0000-0000984F0000}"/>
    <cellStyle name="Moneda 5 2 2" xfId="1510" xr:uid="{00000000-0005-0000-0000-0000994F0000}"/>
    <cellStyle name="Moneda 5 2 2 2" xfId="1585" xr:uid="{00000000-0005-0000-0000-00009A4F0000}"/>
    <cellStyle name="Moneda 5 2 2 2 2" xfId="2196" xr:uid="{00000000-0005-0000-0000-00009B4F0000}"/>
    <cellStyle name="Moneda 5 2 2 2 3" xfId="2392" xr:uid="{00000000-0005-0000-0000-00009C4F0000}"/>
    <cellStyle name="Moneda 5 2 2 3" xfId="1637" xr:uid="{00000000-0005-0000-0000-00009D4F0000}"/>
    <cellStyle name="Moneda 5 2 2 3 2" xfId="2244" xr:uid="{00000000-0005-0000-0000-00009E4F0000}"/>
    <cellStyle name="Moneda 5 2 2 3 3" xfId="2440" xr:uid="{00000000-0005-0000-0000-00009F4F0000}"/>
    <cellStyle name="Moneda 5 2 2 4" xfId="1694" xr:uid="{00000000-0005-0000-0000-0000A04F0000}"/>
    <cellStyle name="Moneda 5 2 2 4 2" xfId="2290" xr:uid="{00000000-0005-0000-0000-0000A14F0000}"/>
    <cellStyle name="Moneda 5 2 2 4 3" xfId="2490" xr:uid="{00000000-0005-0000-0000-0000A24F0000}"/>
    <cellStyle name="Moneda 5 2 2 5" xfId="2152" xr:uid="{00000000-0005-0000-0000-0000A34F0000}"/>
    <cellStyle name="Moneda 5 2 2 6" xfId="2344" xr:uid="{00000000-0005-0000-0000-0000A44F0000}"/>
    <cellStyle name="Moneda 5 2 2 7" xfId="46126" xr:uid="{00000000-0005-0000-0000-0000A54F0000}"/>
    <cellStyle name="Moneda 5 2 3" xfId="1560" xr:uid="{00000000-0005-0000-0000-0000A64F0000}"/>
    <cellStyle name="Moneda 5 2 3 2" xfId="2174" xr:uid="{00000000-0005-0000-0000-0000A74F0000}"/>
    <cellStyle name="Moneda 5 2 3 3" xfId="2368" xr:uid="{00000000-0005-0000-0000-0000A84F0000}"/>
    <cellStyle name="Moneda 5 2 4" xfId="1612" xr:uid="{00000000-0005-0000-0000-0000A94F0000}"/>
    <cellStyle name="Moneda 5 2 4 2" xfId="2221" xr:uid="{00000000-0005-0000-0000-0000AA4F0000}"/>
    <cellStyle name="Moneda 5 2 4 3" xfId="2416" xr:uid="{00000000-0005-0000-0000-0000AB4F0000}"/>
    <cellStyle name="Moneda 5 2 5" xfId="1669" xr:uid="{00000000-0005-0000-0000-0000AC4F0000}"/>
    <cellStyle name="Moneda 5 2 5 2" xfId="2267" xr:uid="{00000000-0005-0000-0000-0000AD4F0000}"/>
    <cellStyle name="Moneda 5 2 5 3" xfId="2465" xr:uid="{00000000-0005-0000-0000-0000AE4F0000}"/>
    <cellStyle name="Moneda 5 2 6" xfId="1285" xr:uid="{00000000-0005-0000-0000-0000AF4F0000}"/>
    <cellStyle name="Moneda 5 2 7" xfId="2321" xr:uid="{00000000-0005-0000-0000-0000B04F0000}"/>
    <cellStyle name="Moneda 5 2 8" xfId="10571" xr:uid="{00000000-0005-0000-0000-0000B14F0000}"/>
    <cellStyle name="Moneda 5 2 9" xfId="14959" xr:uid="{00000000-0005-0000-0000-0000B24F0000}"/>
    <cellStyle name="Moneda 5 2 9 2" xfId="45893" xr:uid="{00000000-0005-0000-0000-0000B34F0000}"/>
    <cellStyle name="Moneda 5 2_Hoja1" xfId="13607" xr:uid="{00000000-0005-0000-0000-0000B44F0000}"/>
    <cellStyle name="Moneda 5 3" xfId="417" xr:uid="{00000000-0005-0000-0000-0000B54F0000}"/>
    <cellStyle name="Moneda 5 3 2" xfId="1573" xr:uid="{00000000-0005-0000-0000-0000B64F0000}"/>
    <cellStyle name="Moneda 5 3 2 2" xfId="2185" xr:uid="{00000000-0005-0000-0000-0000B74F0000}"/>
    <cellStyle name="Moneda 5 3 2 3" xfId="2381" xr:uid="{00000000-0005-0000-0000-0000B84F0000}"/>
    <cellStyle name="Moneda 5 3 2 4" xfId="46127" xr:uid="{00000000-0005-0000-0000-0000B94F0000}"/>
    <cellStyle name="Moneda 5 3 3" xfId="1625" xr:uid="{00000000-0005-0000-0000-0000BA4F0000}"/>
    <cellStyle name="Moneda 5 3 3 2" xfId="2232" xr:uid="{00000000-0005-0000-0000-0000BB4F0000}"/>
    <cellStyle name="Moneda 5 3 3 3" xfId="2429" xr:uid="{00000000-0005-0000-0000-0000BC4F0000}"/>
    <cellStyle name="Moneda 5 3 4" xfId="1682" xr:uid="{00000000-0005-0000-0000-0000BD4F0000}"/>
    <cellStyle name="Moneda 5 3 4 2" xfId="2279" xr:uid="{00000000-0005-0000-0000-0000BE4F0000}"/>
    <cellStyle name="Moneda 5 3 4 3" xfId="2478" xr:uid="{00000000-0005-0000-0000-0000BF4F0000}"/>
    <cellStyle name="Moneda 5 3 5" xfId="1498" xr:uid="{00000000-0005-0000-0000-0000C04F0000}"/>
    <cellStyle name="Moneda 5 3 6" xfId="2333" xr:uid="{00000000-0005-0000-0000-0000C14F0000}"/>
    <cellStyle name="Moneda 5 3 7" xfId="10572" xr:uid="{00000000-0005-0000-0000-0000C24F0000}"/>
    <cellStyle name="Moneda 5 3 8" xfId="14960" xr:uid="{00000000-0005-0000-0000-0000C34F0000}"/>
    <cellStyle name="Moneda 5 3 8 2" xfId="45892" xr:uid="{00000000-0005-0000-0000-0000C44F0000}"/>
    <cellStyle name="Moneda 5 4" xfId="418" xr:uid="{00000000-0005-0000-0000-0000C54F0000}"/>
    <cellStyle name="Moneda 5 4 2" xfId="1548" xr:uid="{00000000-0005-0000-0000-0000C64F0000}"/>
    <cellStyle name="Moneda 5 4 2 2" xfId="13608" xr:uid="{00000000-0005-0000-0000-0000C74F0000}"/>
    <cellStyle name="Moneda 5 4 3" xfId="2358" xr:uid="{00000000-0005-0000-0000-0000C84F0000}"/>
    <cellStyle name="Moneda 5 4 3 2" xfId="13610" xr:uid="{00000000-0005-0000-0000-0000C94F0000}"/>
    <cellStyle name="Moneda 5 4 3 3" xfId="16389" xr:uid="{00000000-0005-0000-0000-0000CA4F0000}"/>
    <cellStyle name="Moneda 5 4 3 4" xfId="13609" xr:uid="{00000000-0005-0000-0000-0000CB4F0000}"/>
    <cellStyle name="Moneda 5 4 4" xfId="10573" xr:uid="{00000000-0005-0000-0000-0000CC4F0000}"/>
    <cellStyle name="Moneda 5 4 4 2" xfId="13611" xr:uid="{00000000-0005-0000-0000-0000CD4F0000}"/>
    <cellStyle name="Moneda 5 4 5" xfId="13612" xr:uid="{00000000-0005-0000-0000-0000CE4F0000}"/>
    <cellStyle name="Moneda 5 4 6" xfId="13613" xr:uid="{00000000-0005-0000-0000-0000CF4F0000}"/>
    <cellStyle name="Moneda 5 4 7" xfId="13614" xr:uid="{00000000-0005-0000-0000-0000D04F0000}"/>
    <cellStyle name="Moneda 5 5" xfId="1600" xr:uid="{00000000-0005-0000-0000-0000D14F0000}"/>
    <cellStyle name="Moneda 5 5 2" xfId="2210" xr:uid="{00000000-0005-0000-0000-0000D24F0000}"/>
    <cellStyle name="Moneda 5 5 2 2" xfId="13615" xr:uid="{00000000-0005-0000-0000-0000D34F0000}"/>
    <cellStyle name="Moneda 5 5 3" xfId="2405" xr:uid="{00000000-0005-0000-0000-0000D44F0000}"/>
    <cellStyle name="Moneda 5 5 4" xfId="46128" xr:uid="{00000000-0005-0000-0000-0000D54F0000}"/>
    <cellStyle name="Moneda 5 6" xfId="1652" xr:uid="{00000000-0005-0000-0000-0000D64F0000}"/>
    <cellStyle name="Moneda 5 6 2" xfId="2256" xr:uid="{00000000-0005-0000-0000-0000D74F0000}"/>
    <cellStyle name="Moneda 5 6 3" xfId="2454" xr:uid="{00000000-0005-0000-0000-0000D84F0000}"/>
    <cellStyle name="Moneda 5 7" xfId="1710" xr:uid="{00000000-0005-0000-0000-0000D94F0000}"/>
    <cellStyle name="Moneda 5 7 2" xfId="2102" xr:uid="{00000000-0005-0000-0000-0000DA4F0000}"/>
    <cellStyle name="Moneda 5 7 2 2" xfId="16174" xr:uid="{00000000-0005-0000-0000-0000DB4F0000}"/>
    <cellStyle name="Moneda 5 7 2 3" xfId="13616" xr:uid="{00000000-0005-0000-0000-0000DC4F0000}"/>
    <cellStyle name="Moneda 5 7 2 4" xfId="32625" xr:uid="{00000000-0005-0000-0000-0000DD4F0000}"/>
    <cellStyle name="Moneda 5 7 2 5" xfId="34385" xr:uid="{00000000-0005-0000-0000-0000DE4F0000}"/>
    <cellStyle name="Moneda 5 7 2 6" xfId="36817" xr:uid="{00000000-0005-0000-0000-0000DF4F0000}"/>
    <cellStyle name="Moneda 5 7 3" xfId="33569" xr:uid="{00000000-0005-0000-0000-0000E04F0000}"/>
    <cellStyle name="Moneda 5 8" xfId="651" xr:uid="{00000000-0005-0000-0000-0000E14F0000}"/>
    <cellStyle name="Moneda 5 8 2" xfId="13617" xr:uid="{00000000-0005-0000-0000-0000E24F0000}"/>
    <cellStyle name="Moneda 5 9" xfId="2310" xr:uid="{00000000-0005-0000-0000-0000E34F0000}"/>
    <cellStyle name="Moneda 5 9 2" xfId="13618" xr:uid="{00000000-0005-0000-0000-0000E44F0000}"/>
    <cellStyle name="Moneda 6" xfId="419" xr:uid="{00000000-0005-0000-0000-0000E54F0000}"/>
    <cellStyle name="Moneda 6 10" xfId="13619" xr:uid="{00000000-0005-0000-0000-0000E64F0000}"/>
    <cellStyle name="Moneda 6 10 2" xfId="45531" xr:uid="{00000000-0005-0000-0000-0000E74F0000}"/>
    <cellStyle name="Moneda 6 11" xfId="13620" xr:uid="{00000000-0005-0000-0000-0000E84F0000}"/>
    <cellStyle name="Moneda 6 12" xfId="13621" xr:uid="{00000000-0005-0000-0000-0000E94F0000}"/>
    <cellStyle name="Moneda 6 13" xfId="13622" xr:uid="{00000000-0005-0000-0000-0000EA4F0000}"/>
    <cellStyle name="Moneda 6 2" xfId="420" xr:uid="{00000000-0005-0000-0000-0000EB4F0000}"/>
    <cellStyle name="Moneda 6 2 2" xfId="1595" xr:uid="{00000000-0005-0000-0000-0000EC4F0000}"/>
    <cellStyle name="Moneda 6 2 2 10" xfId="36382" xr:uid="{00000000-0005-0000-0000-0000ED4F0000}"/>
    <cellStyle name="Moneda 6 2 2 2" xfId="2206" xr:uid="{00000000-0005-0000-0000-0000EE4F0000}"/>
    <cellStyle name="Moneda 6 2 2 2 2" xfId="16266" xr:uid="{00000000-0005-0000-0000-0000EF4F0000}"/>
    <cellStyle name="Moneda 6 2 2 2 3" xfId="32711" xr:uid="{00000000-0005-0000-0000-0000F04F0000}"/>
    <cellStyle name="Moneda 6 2 2 2 4" xfId="34471" xr:uid="{00000000-0005-0000-0000-0000F14F0000}"/>
    <cellStyle name="Moneda 6 2 2 2 5" xfId="36903" xr:uid="{00000000-0005-0000-0000-0000F24F0000}"/>
    <cellStyle name="Moneda 6 2 2 3" xfId="2401" xr:uid="{00000000-0005-0000-0000-0000F34F0000}"/>
    <cellStyle name="Moneda 6 2 2 3 2" xfId="16424" xr:uid="{00000000-0005-0000-0000-0000F44F0000}"/>
    <cellStyle name="Moneda 6 2 2 3 3" xfId="32855" xr:uid="{00000000-0005-0000-0000-0000F54F0000}"/>
    <cellStyle name="Moneda 6 2 2 3 4" xfId="34615" xr:uid="{00000000-0005-0000-0000-0000F64F0000}"/>
    <cellStyle name="Moneda 6 2 2 3 5" xfId="37047" xr:uid="{00000000-0005-0000-0000-0000F74F0000}"/>
    <cellStyle name="Moneda 6 2 2 4" xfId="2021" xr:uid="{00000000-0005-0000-0000-0000F84F0000}"/>
    <cellStyle name="Moneda 6 2 2 4 2" xfId="16093" xr:uid="{00000000-0005-0000-0000-0000F94F0000}"/>
    <cellStyle name="Moneda 6 2 2 4 3" xfId="32546" xr:uid="{00000000-0005-0000-0000-0000FA4F0000}"/>
    <cellStyle name="Moneda 6 2 2 4 4" xfId="34306" xr:uid="{00000000-0005-0000-0000-0000FB4F0000}"/>
    <cellStyle name="Moneda 6 2 2 4 5" xfId="36738" xr:uid="{00000000-0005-0000-0000-0000FC4F0000}"/>
    <cellStyle name="Moneda 6 2 2 5" xfId="10908" xr:uid="{00000000-0005-0000-0000-0000FD4F0000}"/>
    <cellStyle name="Moneda 6 2 2 5 2" xfId="24247" xr:uid="{00000000-0005-0000-0000-0000FE4F0000}"/>
    <cellStyle name="Moneda 6 2 2 5 3" xfId="33430" xr:uid="{00000000-0005-0000-0000-0000FF4F0000}"/>
    <cellStyle name="Moneda 6 2 2 5 4" xfId="35190" xr:uid="{00000000-0005-0000-0000-000000500000}"/>
    <cellStyle name="Moneda 6 2 2 5 5" xfId="45153" xr:uid="{00000000-0005-0000-0000-000001500000}"/>
    <cellStyle name="Moneda 6 2 2 6" xfId="15705" xr:uid="{00000000-0005-0000-0000-000002500000}"/>
    <cellStyle name="Moneda 6 2 2 6 2" xfId="46129" xr:uid="{00000000-0005-0000-0000-000003500000}"/>
    <cellStyle name="Moneda 6 2 2 7" xfId="11842" xr:uid="{00000000-0005-0000-0000-000004500000}"/>
    <cellStyle name="Moneda 6 2 2 8" xfId="32191" xr:uid="{00000000-0005-0000-0000-000005500000}"/>
    <cellStyle name="Moneda 6 2 2 9" xfId="33951" xr:uid="{00000000-0005-0000-0000-000006500000}"/>
    <cellStyle name="Moneda 6 2 3" xfId="1647" xr:uid="{00000000-0005-0000-0000-000007500000}"/>
    <cellStyle name="Moneda 6 2 3 10" xfId="36418" xr:uid="{00000000-0005-0000-0000-000008500000}"/>
    <cellStyle name="Moneda 6 2 3 2" xfId="2253" xr:uid="{00000000-0005-0000-0000-000009500000}"/>
    <cellStyle name="Moneda 6 2 3 2 2" xfId="16304" xr:uid="{00000000-0005-0000-0000-00000A500000}"/>
    <cellStyle name="Moneda 6 2 3 2 3" xfId="32746" xr:uid="{00000000-0005-0000-0000-00000B500000}"/>
    <cellStyle name="Moneda 6 2 3 2 4" xfId="34506" xr:uid="{00000000-0005-0000-0000-00000C500000}"/>
    <cellStyle name="Moneda 6 2 3 2 5" xfId="36938" xr:uid="{00000000-0005-0000-0000-00000D500000}"/>
    <cellStyle name="Moneda 6 2 3 3" xfId="2450" xr:uid="{00000000-0005-0000-0000-00000E500000}"/>
    <cellStyle name="Moneda 6 2 3 3 2" xfId="16463" xr:uid="{00000000-0005-0000-0000-00000F500000}"/>
    <cellStyle name="Moneda 6 2 3 3 3" xfId="32890" xr:uid="{00000000-0005-0000-0000-000010500000}"/>
    <cellStyle name="Moneda 6 2 3 3 4" xfId="34650" xr:uid="{00000000-0005-0000-0000-000011500000}"/>
    <cellStyle name="Moneda 6 2 3 3 5" xfId="37082" xr:uid="{00000000-0005-0000-0000-000012500000}"/>
    <cellStyle name="Moneda 6 2 3 4" xfId="2057" xr:uid="{00000000-0005-0000-0000-000013500000}"/>
    <cellStyle name="Moneda 6 2 3 4 2" xfId="16129" xr:uid="{00000000-0005-0000-0000-000014500000}"/>
    <cellStyle name="Moneda 6 2 3 4 3" xfId="32582" xr:uid="{00000000-0005-0000-0000-000015500000}"/>
    <cellStyle name="Moneda 6 2 3 4 4" xfId="34342" xr:uid="{00000000-0005-0000-0000-000016500000}"/>
    <cellStyle name="Moneda 6 2 3 4 5" xfId="36774" xr:uid="{00000000-0005-0000-0000-000017500000}"/>
    <cellStyle name="Moneda 6 2 3 5" xfId="10944" xr:uid="{00000000-0005-0000-0000-000018500000}"/>
    <cellStyle name="Moneda 6 2 3 5 2" xfId="24283" xr:uid="{00000000-0005-0000-0000-000019500000}"/>
    <cellStyle name="Moneda 6 2 3 5 3" xfId="33466" xr:uid="{00000000-0005-0000-0000-00001A500000}"/>
    <cellStyle name="Moneda 6 2 3 5 4" xfId="35226" xr:uid="{00000000-0005-0000-0000-00001B500000}"/>
    <cellStyle name="Moneda 6 2 3 5 5" xfId="45189" xr:uid="{00000000-0005-0000-0000-00001C500000}"/>
    <cellStyle name="Moneda 6 2 3 6" xfId="15746" xr:uid="{00000000-0005-0000-0000-00001D500000}"/>
    <cellStyle name="Moneda 6 2 3 7" xfId="11878" xr:uid="{00000000-0005-0000-0000-00001E500000}"/>
    <cellStyle name="Moneda 6 2 3 8" xfId="32227" xr:uid="{00000000-0005-0000-0000-00001F500000}"/>
    <cellStyle name="Moneda 6 2 3 9" xfId="33987" xr:uid="{00000000-0005-0000-0000-000020500000}"/>
    <cellStyle name="Moneda 6 2 4" xfId="1704" xr:uid="{00000000-0005-0000-0000-000021500000}"/>
    <cellStyle name="Moneda 6 2 4 10" xfId="36455" xr:uid="{00000000-0005-0000-0000-000022500000}"/>
    <cellStyle name="Moneda 6 2 4 2" xfId="2300" xr:uid="{00000000-0005-0000-0000-000023500000}"/>
    <cellStyle name="Moneda 6 2 4 2 2" xfId="16341" xr:uid="{00000000-0005-0000-0000-000024500000}"/>
    <cellStyle name="Moneda 6 2 4 2 3" xfId="32781" xr:uid="{00000000-0005-0000-0000-000025500000}"/>
    <cellStyle name="Moneda 6 2 4 2 4" xfId="34541" xr:uid="{00000000-0005-0000-0000-000026500000}"/>
    <cellStyle name="Moneda 6 2 4 2 5" xfId="36973" xr:uid="{00000000-0005-0000-0000-000027500000}"/>
    <cellStyle name="Moneda 6 2 4 3" xfId="2500" xr:uid="{00000000-0005-0000-0000-000028500000}"/>
    <cellStyle name="Moneda 6 2 4 3 2" xfId="16502" xr:uid="{00000000-0005-0000-0000-000029500000}"/>
    <cellStyle name="Moneda 6 2 4 3 3" xfId="32925" xr:uid="{00000000-0005-0000-0000-00002A500000}"/>
    <cellStyle name="Moneda 6 2 4 3 4" xfId="34685" xr:uid="{00000000-0005-0000-0000-00002B500000}"/>
    <cellStyle name="Moneda 6 2 4 3 5" xfId="37117" xr:uid="{00000000-0005-0000-0000-00002C500000}"/>
    <cellStyle name="Moneda 6 2 4 4" xfId="2098" xr:uid="{00000000-0005-0000-0000-00002D500000}"/>
    <cellStyle name="Moneda 6 2 4 4 2" xfId="16170" xr:uid="{00000000-0005-0000-0000-00002E500000}"/>
    <cellStyle name="Moneda 6 2 4 4 3" xfId="32621" xr:uid="{00000000-0005-0000-0000-00002F500000}"/>
    <cellStyle name="Moneda 6 2 4 4 4" xfId="34381" xr:uid="{00000000-0005-0000-0000-000030500000}"/>
    <cellStyle name="Moneda 6 2 4 4 5" xfId="36813" xr:uid="{00000000-0005-0000-0000-000031500000}"/>
    <cellStyle name="Moneda 6 2 4 5" xfId="10982" xr:uid="{00000000-0005-0000-0000-000032500000}"/>
    <cellStyle name="Moneda 6 2 4 5 2" xfId="24321" xr:uid="{00000000-0005-0000-0000-000033500000}"/>
    <cellStyle name="Moneda 6 2 4 5 3" xfId="33504" xr:uid="{00000000-0005-0000-0000-000034500000}"/>
    <cellStyle name="Moneda 6 2 4 5 4" xfId="35264" xr:uid="{00000000-0005-0000-0000-000035500000}"/>
    <cellStyle name="Moneda 6 2 4 5 5" xfId="45227" xr:uid="{00000000-0005-0000-0000-000036500000}"/>
    <cellStyle name="Moneda 6 2 4 6" xfId="15792" xr:uid="{00000000-0005-0000-0000-000037500000}"/>
    <cellStyle name="Moneda 6 2 4 7" xfId="11915" xr:uid="{00000000-0005-0000-0000-000038500000}"/>
    <cellStyle name="Moneda 6 2 4 8" xfId="32264" xr:uid="{00000000-0005-0000-0000-000039500000}"/>
    <cellStyle name="Moneda 6 2 4 9" xfId="34024" xr:uid="{00000000-0005-0000-0000-00003A500000}"/>
    <cellStyle name="Moneda 6 2 5" xfId="1520" xr:uid="{00000000-0005-0000-0000-00003B500000}"/>
    <cellStyle name="Moneda 6 2 5 2" xfId="2161" xr:uid="{00000000-0005-0000-0000-00003C500000}"/>
    <cellStyle name="Moneda 6 2 5 2 2" xfId="16227" xr:uid="{00000000-0005-0000-0000-00003D500000}"/>
    <cellStyle name="Moneda 6 2 5 2 3" xfId="32676" xr:uid="{00000000-0005-0000-0000-00003E500000}"/>
    <cellStyle name="Moneda 6 2 5 2 4" xfId="34436" xr:uid="{00000000-0005-0000-0000-00003F500000}"/>
    <cellStyle name="Moneda 6 2 5 2 5" xfId="36868" xr:uid="{00000000-0005-0000-0000-000040500000}"/>
    <cellStyle name="Moneda 6 2 5 3" xfId="10849" xr:uid="{00000000-0005-0000-0000-000041500000}"/>
    <cellStyle name="Moneda 6 2 5 3 2" xfId="24188" xr:uid="{00000000-0005-0000-0000-000042500000}"/>
    <cellStyle name="Moneda 6 2 5 3 3" xfId="33371" xr:uid="{00000000-0005-0000-0000-000043500000}"/>
    <cellStyle name="Moneda 6 2 5 3 4" xfId="35131" xr:uid="{00000000-0005-0000-0000-000044500000}"/>
    <cellStyle name="Moneda 6 2 5 3 5" xfId="45094" xr:uid="{00000000-0005-0000-0000-000045500000}"/>
    <cellStyle name="Moneda 6 2 5 4" xfId="15642" xr:uid="{00000000-0005-0000-0000-000046500000}"/>
    <cellStyle name="Moneda 6 2 5 5" xfId="11783" xr:uid="{00000000-0005-0000-0000-000047500000}"/>
    <cellStyle name="Moneda 6 2 5 6" xfId="32132" xr:uid="{00000000-0005-0000-0000-000048500000}"/>
    <cellStyle name="Moneda 6 2 5 7" xfId="33892" xr:uid="{00000000-0005-0000-0000-000049500000}"/>
    <cellStyle name="Moneda 6 2 5 8" xfId="36323" xr:uid="{00000000-0005-0000-0000-00004A500000}"/>
    <cellStyle name="Moneda 6 2 6" xfId="2354" xr:uid="{00000000-0005-0000-0000-00004B500000}"/>
    <cellStyle name="Moneda 6 2 6 2" xfId="16386" xr:uid="{00000000-0005-0000-0000-00004C500000}"/>
    <cellStyle name="Moneda 6 2 6 3" xfId="32820" xr:uid="{00000000-0005-0000-0000-00004D500000}"/>
    <cellStyle name="Moneda 6 2 6 4" xfId="34580" xr:uid="{00000000-0005-0000-0000-00004E500000}"/>
    <cellStyle name="Moneda 6 2 6 5" xfId="37012" xr:uid="{00000000-0005-0000-0000-00004F500000}"/>
    <cellStyle name="Moneda 6 2 7" xfId="1962" xr:uid="{00000000-0005-0000-0000-000050500000}"/>
    <cellStyle name="Moneda 6 2 7 2" xfId="16034" xr:uid="{00000000-0005-0000-0000-000051500000}"/>
    <cellStyle name="Moneda 6 2 7 3" xfId="32487" xr:uid="{00000000-0005-0000-0000-000052500000}"/>
    <cellStyle name="Moneda 6 2 7 4" xfId="34247" xr:uid="{00000000-0005-0000-0000-000053500000}"/>
    <cellStyle name="Moneda 6 2 7 5" xfId="36679" xr:uid="{00000000-0005-0000-0000-000054500000}"/>
    <cellStyle name="Moneda 6 2 8" xfId="10575" xr:uid="{00000000-0005-0000-0000-000055500000}"/>
    <cellStyle name="Moneda 6 2 9" xfId="14961" xr:uid="{00000000-0005-0000-0000-000056500000}"/>
    <cellStyle name="Moneda 6 2 9 2" xfId="45894" xr:uid="{00000000-0005-0000-0000-000057500000}"/>
    <cellStyle name="Moneda 6 2_Hoja1" xfId="13623" xr:uid="{00000000-0005-0000-0000-000058500000}"/>
    <cellStyle name="Moneda 6 3" xfId="421" xr:uid="{00000000-0005-0000-0000-000059500000}"/>
    <cellStyle name="Moneda 6 3 2" xfId="1570" xr:uid="{00000000-0005-0000-0000-00005A500000}"/>
    <cellStyle name="Moneda 6 3 2 2" xfId="2183" xr:uid="{00000000-0005-0000-0000-00005B500000}"/>
    <cellStyle name="Moneda 6 3 2 2 2" xfId="16247" xr:uid="{00000000-0005-0000-0000-00005C500000}"/>
    <cellStyle name="Moneda 6 3 2 2 3" xfId="32694" xr:uid="{00000000-0005-0000-0000-00005D500000}"/>
    <cellStyle name="Moneda 6 3 2 2 4" xfId="34454" xr:uid="{00000000-0005-0000-0000-00005E500000}"/>
    <cellStyle name="Moneda 6 3 2 2 5" xfId="36886" xr:uid="{00000000-0005-0000-0000-00005F500000}"/>
    <cellStyle name="Moneda 6 3 2 3" xfId="10891" xr:uid="{00000000-0005-0000-0000-000060500000}"/>
    <cellStyle name="Moneda 6 3 2 3 2" xfId="24230" xr:uid="{00000000-0005-0000-0000-000061500000}"/>
    <cellStyle name="Moneda 6 3 2 3 3" xfId="33413" xr:uid="{00000000-0005-0000-0000-000062500000}"/>
    <cellStyle name="Moneda 6 3 2 3 4" xfId="35173" xr:uid="{00000000-0005-0000-0000-000063500000}"/>
    <cellStyle name="Moneda 6 3 2 3 5" xfId="45136" xr:uid="{00000000-0005-0000-0000-000064500000}"/>
    <cellStyle name="Moneda 6 3 2 4" xfId="15686" xr:uid="{00000000-0005-0000-0000-000065500000}"/>
    <cellStyle name="Moneda 6 3 2 5" xfId="11825" xr:uid="{00000000-0005-0000-0000-000066500000}"/>
    <cellStyle name="Moneda 6 3 2 6" xfId="32174" xr:uid="{00000000-0005-0000-0000-000067500000}"/>
    <cellStyle name="Moneda 6 3 2 7" xfId="33934" xr:uid="{00000000-0005-0000-0000-000068500000}"/>
    <cellStyle name="Moneda 6 3 2 8" xfId="36365" xr:uid="{00000000-0005-0000-0000-000069500000}"/>
    <cellStyle name="Moneda 6 3 3" xfId="2378" xr:uid="{00000000-0005-0000-0000-00006A500000}"/>
    <cellStyle name="Moneda 6 3 3 2" xfId="16407" xr:uid="{00000000-0005-0000-0000-00006B500000}"/>
    <cellStyle name="Moneda 6 3 3 3" xfId="32838" xr:uid="{00000000-0005-0000-0000-00006C500000}"/>
    <cellStyle name="Moneda 6 3 3 4" xfId="34598" xr:uid="{00000000-0005-0000-0000-00006D500000}"/>
    <cellStyle name="Moneda 6 3 3 5" xfId="37030" xr:uid="{00000000-0005-0000-0000-00006E500000}"/>
    <cellStyle name="Moneda 6 3 4" xfId="2004" xr:uid="{00000000-0005-0000-0000-00006F500000}"/>
    <cellStyle name="Moneda 6 3 4 2" xfId="16076" xr:uid="{00000000-0005-0000-0000-000070500000}"/>
    <cellStyle name="Moneda 6 3 4 3" xfId="32529" xr:uid="{00000000-0005-0000-0000-000071500000}"/>
    <cellStyle name="Moneda 6 3 4 4" xfId="34289" xr:uid="{00000000-0005-0000-0000-000072500000}"/>
    <cellStyle name="Moneda 6 3 4 5" xfId="36721" xr:uid="{00000000-0005-0000-0000-000073500000}"/>
    <cellStyle name="Moneda 6 4" xfId="422" xr:uid="{00000000-0005-0000-0000-000074500000}"/>
    <cellStyle name="Moneda 6 4 2" xfId="1622" xr:uid="{00000000-0005-0000-0000-000075500000}"/>
    <cellStyle name="Moneda 6 4 2 2" xfId="2230" xr:uid="{00000000-0005-0000-0000-000076500000}"/>
    <cellStyle name="Moneda 6 4 2 2 2" xfId="16286" xr:uid="{00000000-0005-0000-0000-000077500000}"/>
    <cellStyle name="Moneda 6 4 2 2 3" xfId="32729" xr:uid="{00000000-0005-0000-0000-000078500000}"/>
    <cellStyle name="Moneda 6 4 2 2 4" xfId="34489" xr:uid="{00000000-0005-0000-0000-000079500000}"/>
    <cellStyle name="Moneda 6 4 2 2 5" xfId="36921" xr:uid="{00000000-0005-0000-0000-00007A500000}"/>
    <cellStyle name="Moneda 6 4 2 3" xfId="10927" xr:uid="{00000000-0005-0000-0000-00007B500000}"/>
    <cellStyle name="Moneda 6 4 2 3 2" xfId="24266" xr:uid="{00000000-0005-0000-0000-00007C500000}"/>
    <cellStyle name="Moneda 6 4 2 3 3" xfId="33449" xr:uid="{00000000-0005-0000-0000-00007D500000}"/>
    <cellStyle name="Moneda 6 4 2 3 4" xfId="35209" xr:uid="{00000000-0005-0000-0000-00007E500000}"/>
    <cellStyle name="Moneda 6 4 2 3 5" xfId="45172" xr:uid="{00000000-0005-0000-0000-00007F500000}"/>
    <cellStyle name="Moneda 6 4 2 4" xfId="15727" xr:uid="{00000000-0005-0000-0000-000080500000}"/>
    <cellStyle name="Moneda 6 4 2 5" xfId="11861" xr:uid="{00000000-0005-0000-0000-000081500000}"/>
    <cellStyle name="Moneda 6 4 2 6" xfId="32210" xr:uid="{00000000-0005-0000-0000-000082500000}"/>
    <cellStyle name="Moneda 6 4 2 7" xfId="33970" xr:uid="{00000000-0005-0000-0000-000083500000}"/>
    <cellStyle name="Moneda 6 4 2 8" xfId="36401" xr:uid="{00000000-0005-0000-0000-000084500000}"/>
    <cellStyle name="Moneda 6 4 3" xfId="2426" xr:uid="{00000000-0005-0000-0000-000085500000}"/>
    <cellStyle name="Moneda 6 4 3 2" xfId="16444" xr:uid="{00000000-0005-0000-0000-000086500000}"/>
    <cellStyle name="Moneda 6 4 3 3" xfId="13624" xr:uid="{00000000-0005-0000-0000-000087500000}"/>
    <cellStyle name="Moneda 6 4 3 4" xfId="32873" xr:uid="{00000000-0005-0000-0000-000088500000}"/>
    <cellStyle name="Moneda 6 4 3 5" xfId="34633" xr:uid="{00000000-0005-0000-0000-000089500000}"/>
    <cellStyle name="Moneda 6 4 3 6" xfId="37065" xr:uid="{00000000-0005-0000-0000-00008A500000}"/>
    <cellStyle name="Moneda 6 4 4" xfId="2040" xr:uid="{00000000-0005-0000-0000-00008B500000}"/>
    <cellStyle name="Moneda 6 4 4 2" xfId="16112" xr:uid="{00000000-0005-0000-0000-00008C500000}"/>
    <cellStyle name="Moneda 6 4 4 3" xfId="13625" xr:uid="{00000000-0005-0000-0000-00008D500000}"/>
    <cellStyle name="Moneda 6 4 4 4" xfId="32565" xr:uid="{00000000-0005-0000-0000-00008E500000}"/>
    <cellStyle name="Moneda 6 4 4 5" xfId="34325" xr:uid="{00000000-0005-0000-0000-00008F500000}"/>
    <cellStyle name="Moneda 6 4 4 6" xfId="36757" xr:uid="{00000000-0005-0000-0000-000090500000}"/>
    <cellStyle name="Moneda 6 4 5" xfId="10576" xr:uid="{00000000-0005-0000-0000-000091500000}"/>
    <cellStyle name="Moneda 6 4 6" xfId="13626" xr:uid="{00000000-0005-0000-0000-000092500000}"/>
    <cellStyle name="Moneda 6 4 6 2" xfId="46130" xr:uid="{00000000-0005-0000-0000-000093500000}"/>
    <cellStyle name="Moneda 6 4 7" xfId="13627" xr:uid="{00000000-0005-0000-0000-000094500000}"/>
    <cellStyle name="Moneda 6 5" xfId="1679" xr:uid="{00000000-0005-0000-0000-000095500000}"/>
    <cellStyle name="Moneda 6 5 10" xfId="36438" xr:uid="{00000000-0005-0000-0000-000096500000}"/>
    <cellStyle name="Moneda 6 5 2" xfId="2276" xr:uid="{00000000-0005-0000-0000-000097500000}"/>
    <cellStyle name="Moneda 6 5 2 2" xfId="16324" xr:uid="{00000000-0005-0000-0000-000098500000}"/>
    <cellStyle name="Moneda 6 5 2 3" xfId="32764" xr:uid="{00000000-0005-0000-0000-000099500000}"/>
    <cellStyle name="Moneda 6 5 2 4" xfId="34524" xr:uid="{00000000-0005-0000-0000-00009A500000}"/>
    <cellStyle name="Moneda 6 5 2 5" xfId="36956" xr:uid="{00000000-0005-0000-0000-00009B500000}"/>
    <cellStyle name="Moneda 6 5 3" xfId="2475" xr:uid="{00000000-0005-0000-0000-00009C500000}"/>
    <cellStyle name="Moneda 6 5 3 2" xfId="16484" xr:uid="{00000000-0005-0000-0000-00009D500000}"/>
    <cellStyle name="Moneda 6 5 3 3" xfId="32908" xr:uid="{00000000-0005-0000-0000-00009E500000}"/>
    <cellStyle name="Moneda 6 5 3 4" xfId="34668" xr:uid="{00000000-0005-0000-0000-00009F500000}"/>
    <cellStyle name="Moneda 6 5 3 5" xfId="37100" xr:uid="{00000000-0005-0000-0000-0000A0500000}"/>
    <cellStyle name="Moneda 6 5 4" xfId="2081" xr:uid="{00000000-0005-0000-0000-0000A1500000}"/>
    <cellStyle name="Moneda 6 5 4 2" xfId="16153" xr:uid="{00000000-0005-0000-0000-0000A2500000}"/>
    <cellStyle name="Moneda 6 5 4 3" xfId="32604" xr:uid="{00000000-0005-0000-0000-0000A3500000}"/>
    <cellStyle name="Moneda 6 5 4 4" xfId="34364" xr:uid="{00000000-0005-0000-0000-0000A4500000}"/>
    <cellStyle name="Moneda 6 5 4 5" xfId="36796" xr:uid="{00000000-0005-0000-0000-0000A5500000}"/>
    <cellStyle name="Moneda 6 5 5" xfId="10965" xr:uid="{00000000-0005-0000-0000-0000A6500000}"/>
    <cellStyle name="Moneda 6 5 5 2" xfId="24304" xr:uid="{00000000-0005-0000-0000-0000A7500000}"/>
    <cellStyle name="Moneda 6 5 5 3" xfId="33487" xr:uid="{00000000-0005-0000-0000-0000A8500000}"/>
    <cellStyle name="Moneda 6 5 5 4" xfId="35247" xr:uid="{00000000-0005-0000-0000-0000A9500000}"/>
    <cellStyle name="Moneda 6 5 5 5" xfId="45210" xr:uid="{00000000-0005-0000-0000-0000AA500000}"/>
    <cellStyle name="Moneda 6 5 6" xfId="15773" xr:uid="{00000000-0005-0000-0000-0000AB500000}"/>
    <cellStyle name="Moneda 6 5 7" xfId="11898" xr:uid="{00000000-0005-0000-0000-0000AC500000}"/>
    <cellStyle name="Moneda 6 5 8" xfId="32247" xr:uid="{00000000-0005-0000-0000-0000AD500000}"/>
    <cellStyle name="Moneda 6 5 9" xfId="34007" xr:uid="{00000000-0005-0000-0000-0000AE500000}"/>
    <cellStyle name="Moneda 6 6" xfId="1494" xr:uid="{00000000-0005-0000-0000-0000AF500000}"/>
    <cellStyle name="Moneda 6 6 2" xfId="2142" xr:uid="{00000000-0005-0000-0000-0000B0500000}"/>
    <cellStyle name="Moneda 6 6 2 2" xfId="16209" xr:uid="{00000000-0005-0000-0000-0000B1500000}"/>
    <cellStyle name="Moneda 6 6 2 3" xfId="32659" xr:uid="{00000000-0005-0000-0000-0000B2500000}"/>
    <cellStyle name="Moneda 6 6 2 4" xfId="34419" xr:uid="{00000000-0005-0000-0000-0000B3500000}"/>
    <cellStyle name="Moneda 6 6 2 5" xfId="36851" xr:uid="{00000000-0005-0000-0000-0000B4500000}"/>
    <cellStyle name="Moneda 6 6 3" xfId="10832" xr:uid="{00000000-0005-0000-0000-0000B5500000}"/>
    <cellStyle name="Moneda 6 6 3 2" xfId="24171" xr:uid="{00000000-0005-0000-0000-0000B6500000}"/>
    <cellStyle name="Moneda 6 6 3 3" xfId="33354" xr:uid="{00000000-0005-0000-0000-0000B7500000}"/>
    <cellStyle name="Moneda 6 6 3 4" xfId="35114" xr:uid="{00000000-0005-0000-0000-0000B8500000}"/>
    <cellStyle name="Moneda 6 6 3 5" xfId="45077" xr:uid="{00000000-0005-0000-0000-0000B9500000}"/>
    <cellStyle name="Moneda 6 6 4" xfId="15622" xr:uid="{00000000-0005-0000-0000-0000BA500000}"/>
    <cellStyle name="Moneda 6 6 5" xfId="11766" xr:uid="{00000000-0005-0000-0000-0000BB500000}"/>
    <cellStyle name="Moneda 6 6 6" xfId="32115" xr:uid="{00000000-0005-0000-0000-0000BC500000}"/>
    <cellStyle name="Moneda 6 6 7" xfId="33875" xr:uid="{00000000-0005-0000-0000-0000BD500000}"/>
    <cellStyle name="Moneda 6 6 8" xfId="36306" xr:uid="{00000000-0005-0000-0000-0000BE500000}"/>
    <cellStyle name="Moneda 6 7" xfId="2330" xr:uid="{00000000-0005-0000-0000-0000BF500000}"/>
    <cellStyle name="Moneda 6 7 2" xfId="16367" xr:uid="{00000000-0005-0000-0000-0000C0500000}"/>
    <cellStyle name="Moneda 6 7 3" xfId="13628" xr:uid="{00000000-0005-0000-0000-0000C1500000}"/>
    <cellStyle name="Moneda 6 7 4" xfId="32803" xr:uid="{00000000-0005-0000-0000-0000C2500000}"/>
    <cellStyle name="Moneda 6 7 5" xfId="34563" xr:uid="{00000000-0005-0000-0000-0000C3500000}"/>
    <cellStyle name="Moneda 6 7 6" xfId="36995" xr:uid="{00000000-0005-0000-0000-0000C4500000}"/>
    <cellStyle name="Moneda 6 8" xfId="1945" xr:uid="{00000000-0005-0000-0000-0000C5500000}"/>
    <cellStyle name="Moneda 6 8 2" xfId="16017" xr:uid="{00000000-0005-0000-0000-0000C6500000}"/>
    <cellStyle name="Moneda 6 8 3" xfId="13629" xr:uid="{00000000-0005-0000-0000-0000C7500000}"/>
    <cellStyle name="Moneda 6 8 4" xfId="32470" xr:uid="{00000000-0005-0000-0000-0000C8500000}"/>
    <cellStyle name="Moneda 6 8 5" xfId="34230" xr:uid="{00000000-0005-0000-0000-0000C9500000}"/>
    <cellStyle name="Moneda 6 8 6" xfId="36662" xr:uid="{00000000-0005-0000-0000-0000CA500000}"/>
    <cellStyle name="Moneda 6 9" xfId="10574" xr:uid="{00000000-0005-0000-0000-0000CB500000}"/>
    <cellStyle name="Moneda 7" xfId="423" xr:uid="{00000000-0005-0000-0000-0000CC500000}"/>
    <cellStyle name="Moneda 7 10" xfId="13630" xr:uid="{00000000-0005-0000-0000-0000CD500000}"/>
    <cellStyle name="Moneda 7 11" xfId="13631" xr:uid="{00000000-0005-0000-0000-0000CE500000}"/>
    <cellStyle name="Moneda 7 2" xfId="424" xr:uid="{00000000-0005-0000-0000-0000CF500000}"/>
    <cellStyle name="Moneda 7 2 2" xfId="1726" xr:uid="{00000000-0005-0000-0000-0000D0500000}"/>
    <cellStyle name="Moneda 7 2 2 2" xfId="2113" xr:uid="{00000000-0005-0000-0000-0000D1500000}"/>
    <cellStyle name="Moneda 7 2 2 2 2" xfId="16182" xr:uid="{00000000-0005-0000-0000-0000D2500000}"/>
    <cellStyle name="Moneda 7 2 2 2 3" xfId="13632" xr:uid="{00000000-0005-0000-0000-0000D3500000}"/>
    <cellStyle name="Moneda 7 2 2 3" xfId="13633" xr:uid="{00000000-0005-0000-0000-0000D4500000}"/>
    <cellStyle name="Moneda 7 2 2 3 2" xfId="46131" xr:uid="{00000000-0005-0000-0000-0000D5500000}"/>
    <cellStyle name="Moneda 7 2 2 4" xfId="35453" xr:uid="{00000000-0005-0000-0000-0000D6500000}"/>
    <cellStyle name="Moneda 7 2 3" xfId="1571" xr:uid="{00000000-0005-0000-0000-0000D7500000}"/>
    <cellStyle name="Moneda 7 2 4" xfId="2379" xr:uid="{00000000-0005-0000-0000-0000D8500000}"/>
    <cellStyle name="Moneda 7 3" xfId="425" xr:uid="{00000000-0005-0000-0000-0000D9500000}"/>
    <cellStyle name="Moneda 7 3 2" xfId="1623" xr:uid="{00000000-0005-0000-0000-0000DA500000}"/>
    <cellStyle name="Moneda 7 3 3" xfId="2427" xr:uid="{00000000-0005-0000-0000-0000DB500000}"/>
    <cellStyle name="Moneda 7 3 3 2" xfId="16445" xr:uid="{00000000-0005-0000-0000-0000DC500000}"/>
    <cellStyle name="Moneda 7 3 3 3" xfId="13634" xr:uid="{00000000-0005-0000-0000-0000DD500000}"/>
    <cellStyle name="Moneda 7 3 4" xfId="10577" xr:uid="{00000000-0005-0000-0000-0000DE500000}"/>
    <cellStyle name="Moneda 7 3 5" xfId="13635" xr:uid="{00000000-0005-0000-0000-0000DF500000}"/>
    <cellStyle name="Moneda 7 3 5 2" xfId="46132" xr:uid="{00000000-0005-0000-0000-0000E0500000}"/>
    <cellStyle name="Moneda 7 3 6" xfId="13636" xr:uid="{00000000-0005-0000-0000-0000E1500000}"/>
    <cellStyle name="Moneda 7 3 7" xfId="13637" xr:uid="{00000000-0005-0000-0000-0000E2500000}"/>
    <cellStyle name="Moneda 7 4" xfId="1680" xr:uid="{00000000-0005-0000-0000-0000E3500000}"/>
    <cellStyle name="Moneda 7 4 2" xfId="2277" xr:uid="{00000000-0005-0000-0000-0000E4500000}"/>
    <cellStyle name="Moneda 7 4 3" xfId="2476" xr:uid="{00000000-0005-0000-0000-0000E5500000}"/>
    <cellStyle name="Moneda 7 5" xfId="1496" xr:uid="{00000000-0005-0000-0000-0000E6500000}"/>
    <cellStyle name="Moneda 7 6" xfId="2331" xr:uid="{00000000-0005-0000-0000-0000E7500000}"/>
    <cellStyle name="Moneda 7 6 2" xfId="16368" xr:uid="{00000000-0005-0000-0000-0000E8500000}"/>
    <cellStyle name="Moneda 7 6 3" xfId="13638" xr:uid="{00000000-0005-0000-0000-0000E9500000}"/>
    <cellStyle name="Moneda 7 7" xfId="13639" xr:uid="{00000000-0005-0000-0000-0000EA500000}"/>
    <cellStyle name="Moneda 7 7 2" xfId="45532" xr:uid="{00000000-0005-0000-0000-0000EB500000}"/>
    <cellStyle name="Moneda 7 8" xfId="13640" xr:uid="{00000000-0005-0000-0000-0000EC500000}"/>
    <cellStyle name="Moneda 7 9" xfId="13641" xr:uid="{00000000-0005-0000-0000-0000ED500000}"/>
    <cellStyle name="Moneda 8" xfId="426" xr:uid="{00000000-0005-0000-0000-0000EE500000}"/>
    <cellStyle name="Moneda 8 2" xfId="427" xr:uid="{00000000-0005-0000-0000-0000EF500000}"/>
    <cellStyle name="Moneda 8 2 2" xfId="636" xr:uid="{00000000-0005-0000-0000-0000F0500000}"/>
    <cellStyle name="Moneda 8 2 2 2" xfId="2114" xr:uid="{00000000-0005-0000-0000-0000F1500000}"/>
    <cellStyle name="Moneda 8 2 2 3" xfId="13642" xr:uid="{00000000-0005-0000-0000-0000F2500000}"/>
    <cellStyle name="Moneda 8 2 2 4" xfId="13643" xr:uid="{00000000-0005-0000-0000-0000F3500000}"/>
    <cellStyle name="Moneda 8 2 3" xfId="1596" xr:uid="{00000000-0005-0000-0000-0000F4500000}"/>
    <cellStyle name="Moneda 8 2 3 2" xfId="2207" xr:uid="{00000000-0005-0000-0000-0000F5500000}"/>
    <cellStyle name="Moneda 8 2 3 2 2" xfId="16267" xr:uid="{00000000-0005-0000-0000-0000F6500000}"/>
    <cellStyle name="Moneda 8 2 3 2 3" xfId="32712" xr:uid="{00000000-0005-0000-0000-0000F7500000}"/>
    <cellStyle name="Moneda 8 2 3 2 4" xfId="34472" xr:uid="{00000000-0005-0000-0000-0000F8500000}"/>
    <cellStyle name="Moneda 8 2 3 2 5" xfId="36904" xr:uid="{00000000-0005-0000-0000-0000F9500000}"/>
    <cellStyle name="Moneda 8 2 3 3" xfId="10909" xr:uid="{00000000-0005-0000-0000-0000FA500000}"/>
    <cellStyle name="Moneda 8 2 3 3 2" xfId="24248" xr:uid="{00000000-0005-0000-0000-0000FB500000}"/>
    <cellStyle name="Moneda 8 2 3 3 3" xfId="33431" xr:uid="{00000000-0005-0000-0000-0000FC500000}"/>
    <cellStyle name="Moneda 8 2 3 3 4" xfId="35191" xr:uid="{00000000-0005-0000-0000-0000FD500000}"/>
    <cellStyle name="Moneda 8 2 3 3 5" xfId="45154" xr:uid="{00000000-0005-0000-0000-0000FE500000}"/>
    <cellStyle name="Moneda 8 2 3 4" xfId="15706" xr:uid="{00000000-0005-0000-0000-0000FF500000}"/>
    <cellStyle name="Moneda 8 2 3 5" xfId="11843" xr:uid="{00000000-0005-0000-0000-000000510000}"/>
    <cellStyle name="Moneda 8 2 3 6" xfId="32192" xr:uid="{00000000-0005-0000-0000-000001510000}"/>
    <cellStyle name="Moneda 8 2 3 7" xfId="33952" xr:uid="{00000000-0005-0000-0000-000002510000}"/>
    <cellStyle name="Moneda 8 2 3 8" xfId="36383" xr:uid="{00000000-0005-0000-0000-000003510000}"/>
    <cellStyle name="Moneda 8 2 4" xfId="2402" xr:uid="{00000000-0005-0000-0000-000004510000}"/>
    <cellStyle name="Moneda 8 2 4 2" xfId="5468" xr:uid="{00000000-0005-0000-0000-000005510000}"/>
    <cellStyle name="Moneda 8 2 4 3" xfId="16425" xr:uid="{00000000-0005-0000-0000-000006510000}"/>
    <cellStyle name="Moneda 8 2 4 4" xfId="32856" xr:uid="{00000000-0005-0000-0000-000007510000}"/>
    <cellStyle name="Moneda 8 2 4 5" xfId="34616" xr:uid="{00000000-0005-0000-0000-000008510000}"/>
    <cellStyle name="Moneda 8 2 4 6" xfId="37048" xr:uid="{00000000-0005-0000-0000-000009510000}"/>
    <cellStyle name="Moneda 8 2 5" xfId="2022" xr:uid="{00000000-0005-0000-0000-00000A510000}"/>
    <cellStyle name="Moneda 8 2 5 2" xfId="16094" xr:uid="{00000000-0005-0000-0000-00000B510000}"/>
    <cellStyle name="Moneda 8 2 5 3" xfId="13644" xr:uid="{00000000-0005-0000-0000-00000C510000}"/>
    <cellStyle name="Moneda 8 2 5 4" xfId="32547" xr:uid="{00000000-0005-0000-0000-00000D510000}"/>
    <cellStyle name="Moneda 8 2 5 5" xfId="34307" xr:uid="{00000000-0005-0000-0000-00000E510000}"/>
    <cellStyle name="Moneda 8 2 5 6" xfId="36739" xr:uid="{00000000-0005-0000-0000-00000F510000}"/>
    <cellStyle name="Moneda 8 3" xfId="1648" xr:uid="{00000000-0005-0000-0000-000010510000}"/>
    <cellStyle name="Moneda 8 3 10" xfId="36419" xr:uid="{00000000-0005-0000-0000-000011510000}"/>
    <cellStyle name="Moneda 8 3 2" xfId="2254" xr:uid="{00000000-0005-0000-0000-000012510000}"/>
    <cellStyle name="Moneda 8 3 2 2" xfId="16305" xr:uid="{00000000-0005-0000-0000-000013510000}"/>
    <cellStyle name="Moneda 8 3 2 3" xfId="32747" xr:uid="{00000000-0005-0000-0000-000014510000}"/>
    <cellStyle name="Moneda 8 3 2 4" xfId="34507" xr:uid="{00000000-0005-0000-0000-000015510000}"/>
    <cellStyle name="Moneda 8 3 2 5" xfId="36939" xr:uid="{00000000-0005-0000-0000-000016510000}"/>
    <cellStyle name="Moneda 8 3 3" xfId="2451" xr:uid="{00000000-0005-0000-0000-000017510000}"/>
    <cellStyle name="Moneda 8 3 3 2" xfId="16464" xr:uid="{00000000-0005-0000-0000-000018510000}"/>
    <cellStyle name="Moneda 8 3 3 3" xfId="32891" xr:uid="{00000000-0005-0000-0000-000019510000}"/>
    <cellStyle name="Moneda 8 3 3 4" xfId="34651" xr:uid="{00000000-0005-0000-0000-00001A510000}"/>
    <cellStyle name="Moneda 8 3 3 5" xfId="37083" xr:uid="{00000000-0005-0000-0000-00001B510000}"/>
    <cellStyle name="Moneda 8 3 4" xfId="2058" xr:uid="{00000000-0005-0000-0000-00001C510000}"/>
    <cellStyle name="Moneda 8 3 4 2" xfId="16130" xr:uid="{00000000-0005-0000-0000-00001D510000}"/>
    <cellStyle name="Moneda 8 3 4 3" xfId="32583" xr:uid="{00000000-0005-0000-0000-00001E510000}"/>
    <cellStyle name="Moneda 8 3 4 4" xfId="34343" xr:uid="{00000000-0005-0000-0000-00001F510000}"/>
    <cellStyle name="Moneda 8 3 4 5" xfId="36775" xr:uid="{00000000-0005-0000-0000-000020510000}"/>
    <cellStyle name="Moneda 8 3 5" xfId="10945" xr:uid="{00000000-0005-0000-0000-000021510000}"/>
    <cellStyle name="Moneda 8 3 5 2" xfId="24284" xr:uid="{00000000-0005-0000-0000-000022510000}"/>
    <cellStyle name="Moneda 8 3 5 3" xfId="33467" xr:uid="{00000000-0005-0000-0000-000023510000}"/>
    <cellStyle name="Moneda 8 3 5 4" xfId="35227" xr:uid="{00000000-0005-0000-0000-000024510000}"/>
    <cellStyle name="Moneda 8 3 5 5" xfId="45190" xr:uid="{00000000-0005-0000-0000-000025510000}"/>
    <cellStyle name="Moneda 8 3 6" xfId="15747" xr:uid="{00000000-0005-0000-0000-000026510000}"/>
    <cellStyle name="Moneda 8 3 6 2" xfId="46133" xr:uid="{00000000-0005-0000-0000-000027510000}"/>
    <cellStyle name="Moneda 8 3 7" xfId="11879" xr:uid="{00000000-0005-0000-0000-000028510000}"/>
    <cellStyle name="Moneda 8 3 8" xfId="32228" xr:uid="{00000000-0005-0000-0000-000029510000}"/>
    <cellStyle name="Moneda 8 3 9" xfId="33988" xr:uid="{00000000-0005-0000-0000-00002A510000}"/>
    <cellStyle name="Moneda 8 4" xfId="1705" xr:uid="{00000000-0005-0000-0000-00002B510000}"/>
    <cellStyle name="Moneda 8 4 10" xfId="36456" xr:uid="{00000000-0005-0000-0000-00002C510000}"/>
    <cellStyle name="Moneda 8 4 2" xfId="2301" xr:uid="{00000000-0005-0000-0000-00002D510000}"/>
    <cellStyle name="Moneda 8 4 2 2" xfId="16342" xr:uid="{00000000-0005-0000-0000-00002E510000}"/>
    <cellStyle name="Moneda 8 4 2 3" xfId="32782" xr:uid="{00000000-0005-0000-0000-00002F510000}"/>
    <cellStyle name="Moneda 8 4 2 4" xfId="34542" xr:uid="{00000000-0005-0000-0000-000030510000}"/>
    <cellStyle name="Moneda 8 4 2 5" xfId="36974" xr:uid="{00000000-0005-0000-0000-000031510000}"/>
    <cellStyle name="Moneda 8 4 3" xfId="2501" xr:uid="{00000000-0005-0000-0000-000032510000}"/>
    <cellStyle name="Moneda 8 4 3 2" xfId="16503" xr:uid="{00000000-0005-0000-0000-000033510000}"/>
    <cellStyle name="Moneda 8 4 3 3" xfId="32926" xr:uid="{00000000-0005-0000-0000-000034510000}"/>
    <cellStyle name="Moneda 8 4 3 4" xfId="34686" xr:uid="{00000000-0005-0000-0000-000035510000}"/>
    <cellStyle name="Moneda 8 4 3 5" xfId="37118" xr:uid="{00000000-0005-0000-0000-000036510000}"/>
    <cellStyle name="Moneda 8 4 4" xfId="2099" xr:uid="{00000000-0005-0000-0000-000037510000}"/>
    <cellStyle name="Moneda 8 4 4 2" xfId="16171" xr:uid="{00000000-0005-0000-0000-000038510000}"/>
    <cellStyle name="Moneda 8 4 4 3" xfId="32622" xr:uid="{00000000-0005-0000-0000-000039510000}"/>
    <cellStyle name="Moneda 8 4 4 4" xfId="34382" xr:uid="{00000000-0005-0000-0000-00003A510000}"/>
    <cellStyle name="Moneda 8 4 4 5" xfId="36814" xr:uid="{00000000-0005-0000-0000-00003B510000}"/>
    <cellStyle name="Moneda 8 4 5" xfId="10983" xr:uid="{00000000-0005-0000-0000-00003C510000}"/>
    <cellStyle name="Moneda 8 4 5 2" xfId="24322" xr:uid="{00000000-0005-0000-0000-00003D510000}"/>
    <cellStyle name="Moneda 8 4 5 3" xfId="33505" xr:uid="{00000000-0005-0000-0000-00003E510000}"/>
    <cellStyle name="Moneda 8 4 5 4" xfId="35265" xr:uid="{00000000-0005-0000-0000-00003F510000}"/>
    <cellStyle name="Moneda 8 4 5 5" xfId="45228" xr:uid="{00000000-0005-0000-0000-000040510000}"/>
    <cellStyle name="Moneda 8 4 6" xfId="15793" xr:uid="{00000000-0005-0000-0000-000041510000}"/>
    <cellStyle name="Moneda 8 4 7" xfId="11916" xr:uid="{00000000-0005-0000-0000-000042510000}"/>
    <cellStyle name="Moneda 8 4 8" xfId="32265" xr:uid="{00000000-0005-0000-0000-000043510000}"/>
    <cellStyle name="Moneda 8 4 9" xfId="34025" xr:uid="{00000000-0005-0000-0000-000044510000}"/>
    <cellStyle name="Moneda 8 5" xfId="1532" xr:uid="{00000000-0005-0000-0000-000045510000}"/>
    <cellStyle name="Moneda 8 5 2" xfId="2162" xr:uid="{00000000-0005-0000-0000-000046510000}"/>
    <cellStyle name="Moneda 8 5 2 2" xfId="16228" xr:uid="{00000000-0005-0000-0000-000047510000}"/>
    <cellStyle name="Moneda 8 5 2 3" xfId="32677" xr:uid="{00000000-0005-0000-0000-000048510000}"/>
    <cellStyle name="Moneda 8 5 2 4" xfId="34437" xr:uid="{00000000-0005-0000-0000-000049510000}"/>
    <cellStyle name="Moneda 8 5 2 5" xfId="36869" xr:uid="{00000000-0005-0000-0000-00004A510000}"/>
    <cellStyle name="Moneda 8 5 3" xfId="10861" xr:uid="{00000000-0005-0000-0000-00004B510000}"/>
    <cellStyle name="Moneda 8 5 3 2" xfId="24200" xr:uid="{00000000-0005-0000-0000-00004C510000}"/>
    <cellStyle name="Moneda 8 5 3 3" xfId="33383" xr:uid="{00000000-0005-0000-0000-00004D510000}"/>
    <cellStyle name="Moneda 8 5 3 4" xfId="35143" xr:uid="{00000000-0005-0000-0000-00004E510000}"/>
    <cellStyle name="Moneda 8 5 3 5" xfId="45106" xr:uid="{00000000-0005-0000-0000-00004F510000}"/>
    <cellStyle name="Moneda 8 5 4" xfId="15654" xr:uid="{00000000-0005-0000-0000-000050510000}"/>
    <cellStyle name="Moneda 8 5 5" xfId="11795" xr:uid="{00000000-0005-0000-0000-000051510000}"/>
    <cellStyle name="Moneda 8 5 6" xfId="32144" xr:uid="{00000000-0005-0000-0000-000052510000}"/>
    <cellStyle name="Moneda 8 5 7" xfId="33904" xr:uid="{00000000-0005-0000-0000-000053510000}"/>
    <cellStyle name="Moneda 8 5 8" xfId="36335" xr:uid="{00000000-0005-0000-0000-000054510000}"/>
    <cellStyle name="Moneda 8 6" xfId="2355" xr:uid="{00000000-0005-0000-0000-000055510000}"/>
    <cellStyle name="Moneda 8 6 2" xfId="16387" xr:uid="{00000000-0005-0000-0000-000056510000}"/>
    <cellStyle name="Moneda 8 6 3" xfId="32821" xr:uid="{00000000-0005-0000-0000-000057510000}"/>
    <cellStyle name="Moneda 8 6 4" xfId="34581" xr:uid="{00000000-0005-0000-0000-000058510000}"/>
    <cellStyle name="Moneda 8 6 5" xfId="37013" xr:uid="{00000000-0005-0000-0000-000059510000}"/>
    <cellStyle name="Moneda 8 7" xfId="1974" xr:uid="{00000000-0005-0000-0000-00005A510000}"/>
    <cellStyle name="Moneda 8 7 2" xfId="16046" xr:uid="{00000000-0005-0000-0000-00005B510000}"/>
    <cellStyle name="Moneda 8 7 3" xfId="32499" xr:uid="{00000000-0005-0000-0000-00005C510000}"/>
    <cellStyle name="Moneda 8 7 4" xfId="34259" xr:uid="{00000000-0005-0000-0000-00005D510000}"/>
    <cellStyle name="Moneda 8 7 5" xfId="36691" xr:uid="{00000000-0005-0000-0000-00005E510000}"/>
    <cellStyle name="Moneda 8 8" xfId="45533" xr:uid="{00000000-0005-0000-0000-00005F510000}"/>
    <cellStyle name="Moneda 9" xfId="428" xr:uid="{00000000-0005-0000-0000-000060510000}"/>
    <cellStyle name="Moneda 9 2" xfId="1716" xr:uid="{00000000-0005-0000-0000-000061510000}"/>
    <cellStyle name="Moneda 9 2 2" xfId="2108" xr:uid="{00000000-0005-0000-0000-000062510000}"/>
    <cellStyle name="Moneda 9 2 3" xfId="45834" xr:uid="{00000000-0005-0000-0000-000063510000}"/>
    <cellStyle name="Moneda 9 3" xfId="1546" xr:uid="{00000000-0005-0000-0000-000064510000}"/>
    <cellStyle name="Moneda 9 3 2" xfId="46134" xr:uid="{00000000-0005-0000-0000-000065510000}"/>
    <cellStyle name="Moneda 9 4" xfId="2356" xr:uid="{00000000-0005-0000-0000-000066510000}"/>
    <cellStyle name="Moneda 9 5" xfId="45534" xr:uid="{00000000-0005-0000-0000-000067510000}"/>
    <cellStyle name="Moneda_PPTO TOTAL-VERSION-15-OCT-2009" xfId="429" xr:uid="{00000000-0005-0000-0000-000068510000}"/>
    <cellStyle name="Moneda0" xfId="5469" xr:uid="{00000000-0005-0000-0000-000069510000}"/>
    <cellStyle name="MONETARIO" xfId="5470" xr:uid="{00000000-0005-0000-0000-00006A510000}"/>
    <cellStyle name="MONETARIO 2" xfId="19239" xr:uid="{00000000-0005-0000-0000-00006B510000}"/>
    <cellStyle name="Monetario 2 2" xfId="35454" xr:uid="{00000000-0005-0000-0000-00006C510000}"/>
    <cellStyle name="Monetario 3" xfId="13645" xr:uid="{00000000-0005-0000-0000-00006D510000}"/>
    <cellStyle name="Monetario 4" xfId="31889" xr:uid="{00000000-0005-0000-0000-00006E510000}"/>
    <cellStyle name="Monetario 5" xfId="31894" xr:uid="{00000000-0005-0000-0000-00006F510000}"/>
    <cellStyle name="Neutral 2" xfId="430" xr:uid="{00000000-0005-0000-0000-000070510000}"/>
    <cellStyle name="Neutral 2 2" xfId="1405" xr:uid="{00000000-0005-0000-0000-000071510000}"/>
    <cellStyle name="Neutral 2 2 2" xfId="13646" xr:uid="{00000000-0005-0000-0000-000072510000}"/>
    <cellStyle name="Neutral 2 2 3" xfId="13647" xr:uid="{00000000-0005-0000-0000-000073510000}"/>
    <cellStyle name="Neutral 2 3" xfId="741" xr:uid="{00000000-0005-0000-0000-000074510000}"/>
    <cellStyle name="Neutral 2 3 2" xfId="46135" xr:uid="{00000000-0005-0000-0000-000075510000}"/>
    <cellStyle name="Neutral 2 4" xfId="45535" xr:uid="{00000000-0005-0000-0000-000076510000}"/>
    <cellStyle name="Neutral 3" xfId="1406" xr:uid="{00000000-0005-0000-0000-000077510000}"/>
    <cellStyle name="Neutral 3 2" xfId="45536" xr:uid="{00000000-0005-0000-0000-000078510000}"/>
    <cellStyle name="Neutral 4" xfId="1352" xr:uid="{00000000-0005-0000-0000-000079510000}"/>
    <cellStyle name="Neutral 4 2" xfId="45537" xr:uid="{00000000-0005-0000-0000-00007A510000}"/>
    <cellStyle name="Nïrmal_PROINVER" xfId="5471" xr:uid="{00000000-0005-0000-0000-00007B510000}"/>
    <cellStyle name="no dec" xfId="45538" xr:uid="{00000000-0005-0000-0000-00007C510000}"/>
    <cellStyle name="Normal" xfId="0" builtinId="0"/>
    <cellStyle name="Normal - Modelo1" xfId="13648" xr:uid="{00000000-0005-0000-0000-00007E510000}"/>
    <cellStyle name="Normal - Modelo2" xfId="13649" xr:uid="{00000000-0005-0000-0000-00007F510000}"/>
    <cellStyle name="Normal - Modelo3" xfId="13650" xr:uid="{00000000-0005-0000-0000-000080510000}"/>
    <cellStyle name="Normal - Modelo4" xfId="13651" xr:uid="{00000000-0005-0000-0000-000081510000}"/>
    <cellStyle name="Normal - Modelo5" xfId="13652" xr:uid="{00000000-0005-0000-0000-000082510000}"/>
    <cellStyle name="Normal - Modelo6" xfId="13653" xr:uid="{00000000-0005-0000-0000-000083510000}"/>
    <cellStyle name="Normal - Modelo7" xfId="13654" xr:uid="{00000000-0005-0000-0000-000084510000}"/>
    <cellStyle name="Normal - Modelo8" xfId="13655" xr:uid="{00000000-0005-0000-0000-000085510000}"/>
    <cellStyle name="Normal - Style1" xfId="45539" xr:uid="{00000000-0005-0000-0000-000086510000}"/>
    <cellStyle name="Normal - Style1 2" xfId="45540" xr:uid="{00000000-0005-0000-0000-000087510000}"/>
    <cellStyle name="Normal 10" xfId="431" xr:uid="{00000000-0005-0000-0000-000088510000}"/>
    <cellStyle name="Normal 10 2" xfId="1385" xr:uid="{00000000-0005-0000-0000-000089510000}"/>
    <cellStyle name="Normal 10 2 2" xfId="5472" xr:uid="{00000000-0005-0000-0000-00008A510000}"/>
    <cellStyle name="Normal 10 2 2 2" xfId="46136" xr:uid="{00000000-0005-0000-0000-00008B510000}"/>
    <cellStyle name="Normal 10 2 3" xfId="5473" xr:uid="{00000000-0005-0000-0000-00008C510000}"/>
    <cellStyle name="Normal 10 2 4" xfId="35458" xr:uid="{00000000-0005-0000-0000-00008D510000}"/>
    <cellStyle name="Normal 10 2 4 2" xfId="45542" xr:uid="{00000000-0005-0000-0000-00008E510000}"/>
    <cellStyle name="Normal 10 3" xfId="1664" xr:uid="{00000000-0005-0000-0000-00008F510000}"/>
    <cellStyle name="Normal 10 3 2" xfId="35459" xr:uid="{00000000-0005-0000-0000-000090510000}"/>
    <cellStyle name="Normal 10 4" xfId="753" xr:uid="{00000000-0005-0000-0000-000091510000}"/>
    <cellStyle name="Normal 10 4 2" xfId="10662" xr:uid="{00000000-0005-0000-0000-000092510000}"/>
    <cellStyle name="Normal 10 4 2 2" xfId="24002" xr:uid="{00000000-0005-0000-0000-000093510000}"/>
    <cellStyle name="Normal 10 4 2 3" xfId="33186" xr:uid="{00000000-0005-0000-0000-000094510000}"/>
    <cellStyle name="Normal 10 4 2 4" xfId="34946" xr:uid="{00000000-0005-0000-0000-000095510000}"/>
    <cellStyle name="Normal 10 4 2 5" xfId="44909" xr:uid="{00000000-0005-0000-0000-000096510000}"/>
    <cellStyle name="Normal 10 4 3" xfId="11032" xr:uid="{00000000-0005-0000-0000-000097510000}"/>
    <cellStyle name="Normal 10 4 3 2" xfId="15048" xr:uid="{00000000-0005-0000-0000-000098510000}"/>
    <cellStyle name="Normal 10 4 4" xfId="11185" xr:uid="{00000000-0005-0000-0000-000099510000}"/>
    <cellStyle name="Normal 10 4 5" xfId="31957" xr:uid="{00000000-0005-0000-0000-00009A510000}"/>
    <cellStyle name="Normal 10 4 6" xfId="33658" xr:uid="{00000000-0005-0000-0000-00009B510000}"/>
    <cellStyle name="Normal 10 4 7" xfId="35831" xr:uid="{00000000-0005-0000-0000-00009C510000}"/>
    <cellStyle name="Normal 10 5" xfId="1783" xr:uid="{00000000-0005-0000-0000-00009D510000}"/>
    <cellStyle name="Normal 10 5 2" xfId="15855" xr:uid="{00000000-0005-0000-0000-00009E510000}"/>
    <cellStyle name="Normal 10 5 3" xfId="32310" xr:uid="{00000000-0005-0000-0000-00009F510000}"/>
    <cellStyle name="Normal 10 5 4" xfId="34070" xr:uid="{00000000-0005-0000-0000-0000A0510000}"/>
    <cellStyle name="Normal 10 5 5" xfId="36502" xr:uid="{00000000-0005-0000-0000-0000A1510000}"/>
    <cellStyle name="Normal 10 6" xfId="35713" xr:uid="{00000000-0005-0000-0000-0000A2510000}"/>
    <cellStyle name="Normal 10 6 2" xfId="45541" xr:uid="{00000000-0005-0000-0000-0000A3510000}"/>
    <cellStyle name="Normal 100" xfId="1456" xr:uid="{00000000-0005-0000-0000-0000A4510000}"/>
    <cellStyle name="Normal 100 2" xfId="1917" xr:uid="{00000000-0005-0000-0000-0000A5510000}"/>
    <cellStyle name="Normal 100 2 2" xfId="15989" xr:uid="{00000000-0005-0000-0000-0000A6510000}"/>
    <cellStyle name="Normal 100 2 3" xfId="32442" xr:uid="{00000000-0005-0000-0000-0000A7510000}"/>
    <cellStyle name="Normal 100 2 4" xfId="34202" xr:uid="{00000000-0005-0000-0000-0000A8510000}"/>
    <cellStyle name="Normal 100 2 5" xfId="36634" xr:uid="{00000000-0005-0000-0000-0000A9510000}"/>
    <cellStyle name="Normal 100 3" xfId="10807" xr:uid="{00000000-0005-0000-0000-0000AA510000}"/>
    <cellStyle name="Normal 100 3 2" xfId="24146" xr:uid="{00000000-0005-0000-0000-0000AB510000}"/>
    <cellStyle name="Normal 100 3 3" xfId="33329" xr:uid="{00000000-0005-0000-0000-0000AC510000}"/>
    <cellStyle name="Normal 100 3 4" xfId="35089" xr:uid="{00000000-0005-0000-0000-0000AD510000}"/>
    <cellStyle name="Normal 100 3 5" xfId="45052" xr:uid="{00000000-0005-0000-0000-0000AE510000}"/>
    <cellStyle name="Normal 100 4" xfId="15594" xr:uid="{00000000-0005-0000-0000-0000AF510000}"/>
    <cellStyle name="Normal 100 4 2" xfId="46137" xr:uid="{00000000-0005-0000-0000-0000B0510000}"/>
    <cellStyle name="Normal 100 5" xfId="11739" xr:uid="{00000000-0005-0000-0000-0000B1510000}"/>
    <cellStyle name="Normal 100 6" xfId="32089" xr:uid="{00000000-0005-0000-0000-0000B2510000}"/>
    <cellStyle name="Normal 100 7" xfId="33849" xr:uid="{00000000-0005-0000-0000-0000B3510000}"/>
    <cellStyle name="Normal 100 8" xfId="35460" xr:uid="{00000000-0005-0000-0000-0000B4510000}"/>
    <cellStyle name="Normal 100 9" xfId="36280" xr:uid="{00000000-0005-0000-0000-0000B5510000}"/>
    <cellStyle name="Normal 101" xfId="1457" xr:uid="{00000000-0005-0000-0000-0000B6510000}"/>
    <cellStyle name="Normal 101 2" xfId="1918" xr:uid="{00000000-0005-0000-0000-0000B7510000}"/>
    <cellStyle name="Normal 101 2 2" xfId="15990" xr:uid="{00000000-0005-0000-0000-0000B8510000}"/>
    <cellStyle name="Normal 101 2 3" xfId="32443" xr:uid="{00000000-0005-0000-0000-0000B9510000}"/>
    <cellStyle name="Normal 101 2 4" xfId="34203" xr:uid="{00000000-0005-0000-0000-0000BA510000}"/>
    <cellStyle name="Normal 101 2 5" xfId="36635" xr:uid="{00000000-0005-0000-0000-0000BB510000}"/>
    <cellStyle name="Normal 101 3" xfId="10808" xr:uid="{00000000-0005-0000-0000-0000BC510000}"/>
    <cellStyle name="Normal 101 3 2" xfId="24147" xr:uid="{00000000-0005-0000-0000-0000BD510000}"/>
    <cellStyle name="Normal 101 3 3" xfId="33330" xr:uid="{00000000-0005-0000-0000-0000BE510000}"/>
    <cellStyle name="Normal 101 3 4" xfId="35090" xr:uid="{00000000-0005-0000-0000-0000BF510000}"/>
    <cellStyle name="Normal 101 3 5" xfId="45053" xr:uid="{00000000-0005-0000-0000-0000C0510000}"/>
    <cellStyle name="Normal 101 4" xfId="15595" xr:uid="{00000000-0005-0000-0000-0000C1510000}"/>
    <cellStyle name="Normal 101 4 2" xfId="46138" xr:uid="{00000000-0005-0000-0000-0000C2510000}"/>
    <cellStyle name="Normal 101 5" xfId="11740" xr:uid="{00000000-0005-0000-0000-0000C3510000}"/>
    <cellStyle name="Normal 101 6" xfId="32090" xr:uid="{00000000-0005-0000-0000-0000C4510000}"/>
    <cellStyle name="Normal 101 7" xfId="33850" xr:uid="{00000000-0005-0000-0000-0000C5510000}"/>
    <cellStyle name="Normal 101 8" xfId="35461" xr:uid="{00000000-0005-0000-0000-0000C6510000}"/>
    <cellStyle name="Normal 101 9" xfId="36281" xr:uid="{00000000-0005-0000-0000-0000C7510000}"/>
    <cellStyle name="Normal 102" xfId="1458" xr:uid="{00000000-0005-0000-0000-0000C8510000}"/>
    <cellStyle name="Normal 102 2" xfId="1919" xr:uid="{00000000-0005-0000-0000-0000C9510000}"/>
    <cellStyle name="Normal 102 2 2" xfId="15991" xr:uid="{00000000-0005-0000-0000-0000CA510000}"/>
    <cellStyle name="Normal 102 2 3" xfId="32444" xr:uid="{00000000-0005-0000-0000-0000CB510000}"/>
    <cellStyle name="Normal 102 2 4" xfId="34204" xr:uid="{00000000-0005-0000-0000-0000CC510000}"/>
    <cellStyle name="Normal 102 2 5" xfId="36636" xr:uid="{00000000-0005-0000-0000-0000CD510000}"/>
    <cellStyle name="Normal 102 3" xfId="10809" xr:uid="{00000000-0005-0000-0000-0000CE510000}"/>
    <cellStyle name="Normal 102 3 2" xfId="24148" xr:uid="{00000000-0005-0000-0000-0000CF510000}"/>
    <cellStyle name="Normal 102 3 3" xfId="33331" xr:uid="{00000000-0005-0000-0000-0000D0510000}"/>
    <cellStyle name="Normal 102 3 4" xfId="35091" xr:uid="{00000000-0005-0000-0000-0000D1510000}"/>
    <cellStyle name="Normal 102 3 5" xfId="45054" xr:uid="{00000000-0005-0000-0000-0000D2510000}"/>
    <cellStyle name="Normal 102 4" xfId="15596" xr:uid="{00000000-0005-0000-0000-0000D3510000}"/>
    <cellStyle name="Normal 102 4 2" xfId="46139" xr:uid="{00000000-0005-0000-0000-0000D4510000}"/>
    <cellStyle name="Normal 102 5" xfId="11741" xr:uid="{00000000-0005-0000-0000-0000D5510000}"/>
    <cellStyle name="Normal 102 6" xfId="32091" xr:uid="{00000000-0005-0000-0000-0000D6510000}"/>
    <cellStyle name="Normal 102 7" xfId="33851" xr:uid="{00000000-0005-0000-0000-0000D7510000}"/>
    <cellStyle name="Normal 102 8" xfId="35462" xr:uid="{00000000-0005-0000-0000-0000D8510000}"/>
    <cellStyle name="Normal 102 9" xfId="36282" xr:uid="{00000000-0005-0000-0000-0000D9510000}"/>
    <cellStyle name="Normal 103" xfId="1465" xr:uid="{00000000-0005-0000-0000-0000DA510000}"/>
    <cellStyle name="Normal 103 2" xfId="1920" xr:uid="{00000000-0005-0000-0000-0000DB510000}"/>
    <cellStyle name="Normal 103 2 2" xfId="15992" xr:uid="{00000000-0005-0000-0000-0000DC510000}"/>
    <cellStyle name="Normal 103 2 3" xfId="32445" xr:uid="{00000000-0005-0000-0000-0000DD510000}"/>
    <cellStyle name="Normal 103 2 4" xfId="34205" xr:uid="{00000000-0005-0000-0000-0000DE510000}"/>
    <cellStyle name="Normal 103 2 5" xfId="36637" xr:uid="{00000000-0005-0000-0000-0000DF510000}"/>
    <cellStyle name="Normal 103 3" xfId="10810" xr:uid="{00000000-0005-0000-0000-0000E0510000}"/>
    <cellStyle name="Normal 103 3 2" xfId="24149" xr:uid="{00000000-0005-0000-0000-0000E1510000}"/>
    <cellStyle name="Normal 103 3 3" xfId="33332" xr:uid="{00000000-0005-0000-0000-0000E2510000}"/>
    <cellStyle name="Normal 103 3 4" xfId="35092" xr:uid="{00000000-0005-0000-0000-0000E3510000}"/>
    <cellStyle name="Normal 103 3 5" xfId="45055" xr:uid="{00000000-0005-0000-0000-0000E4510000}"/>
    <cellStyle name="Normal 103 4" xfId="15598" xr:uid="{00000000-0005-0000-0000-0000E5510000}"/>
    <cellStyle name="Normal 103 4 2" xfId="46140" xr:uid="{00000000-0005-0000-0000-0000E6510000}"/>
    <cellStyle name="Normal 103 5" xfId="11742" xr:uid="{00000000-0005-0000-0000-0000E7510000}"/>
    <cellStyle name="Normal 103 6" xfId="32092" xr:uid="{00000000-0005-0000-0000-0000E8510000}"/>
    <cellStyle name="Normal 103 7" xfId="33852" xr:uid="{00000000-0005-0000-0000-0000E9510000}"/>
    <cellStyle name="Normal 103 8" xfId="35463" xr:uid="{00000000-0005-0000-0000-0000EA510000}"/>
    <cellStyle name="Normal 103 9" xfId="36283" xr:uid="{00000000-0005-0000-0000-0000EB510000}"/>
    <cellStyle name="Normal 104" xfId="1469" xr:uid="{00000000-0005-0000-0000-0000EC510000}"/>
    <cellStyle name="Normal 104 2" xfId="1924" xr:uid="{00000000-0005-0000-0000-0000ED510000}"/>
    <cellStyle name="Normal 104 2 2" xfId="15996" xr:uid="{00000000-0005-0000-0000-0000EE510000}"/>
    <cellStyle name="Normal 104 2 3" xfId="32449" xr:uid="{00000000-0005-0000-0000-0000EF510000}"/>
    <cellStyle name="Normal 104 2 4" xfId="34209" xr:uid="{00000000-0005-0000-0000-0000F0510000}"/>
    <cellStyle name="Normal 104 2 5" xfId="36641" xr:uid="{00000000-0005-0000-0000-0000F1510000}"/>
    <cellStyle name="Normal 104 3" xfId="10814" xr:uid="{00000000-0005-0000-0000-0000F2510000}"/>
    <cellStyle name="Normal 104 3 2" xfId="24153" xr:uid="{00000000-0005-0000-0000-0000F3510000}"/>
    <cellStyle name="Normal 104 3 3" xfId="33336" xr:uid="{00000000-0005-0000-0000-0000F4510000}"/>
    <cellStyle name="Normal 104 3 4" xfId="35096" xr:uid="{00000000-0005-0000-0000-0000F5510000}"/>
    <cellStyle name="Normal 104 3 5" xfId="45059" xr:uid="{00000000-0005-0000-0000-0000F6510000}"/>
    <cellStyle name="Normal 104 4" xfId="15602" xr:uid="{00000000-0005-0000-0000-0000F7510000}"/>
    <cellStyle name="Normal 104 4 2" xfId="46141" xr:uid="{00000000-0005-0000-0000-0000F8510000}"/>
    <cellStyle name="Normal 104 5" xfId="11746" xr:uid="{00000000-0005-0000-0000-0000F9510000}"/>
    <cellStyle name="Normal 104 6" xfId="32096" xr:uid="{00000000-0005-0000-0000-0000FA510000}"/>
    <cellStyle name="Normal 104 7" xfId="33856" xr:uid="{00000000-0005-0000-0000-0000FB510000}"/>
    <cellStyle name="Normal 104 8" xfId="35464" xr:uid="{00000000-0005-0000-0000-0000FC510000}"/>
    <cellStyle name="Normal 104 9" xfId="36287" xr:uid="{00000000-0005-0000-0000-0000FD510000}"/>
    <cellStyle name="Normal 105" xfId="1466" xr:uid="{00000000-0005-0000-0000-0000FE510000}"/>
    <cellStyle name="Normal 105 2" xfId="1921" xr:uid="{00000000-0005-0000-0000-0000FF510000}"/>
    <cellStyle name="Normal 105 2 2" xfId="15993" xr:uid="{00000000-0005-0000-0000-000000520000}"/>
    <cellStyle name="Normal 105 2 3" xfId="32446" xr:uid="{00000000-0005-0000-0000-000001520000}"/>
    <cellStyle name="Normal 105 2 4" xfId="34206" xr:uid="{00000000-0005-0000-0000-000002520000}"/>
    <cellStyle name="Normal 105 2 5" xfId="36638" xr:uid="{00000000-0005-0000-0000-000003520000}"/>
    <cellStyle name="Normal 105 3" xfId="10811" xr:uid="{00000000-0005-0000-0000-000004520000}"/>
    <cellStyle name="Normal 105 3 2" xfId="24150" xr:uid="{00000000-0005-0000-0000-000005520000}"/>
    <cellStyle name="Normal 105 3 3" xfId="33333" xr:uid="{00000000-0005-0000-0000-000006520000}"/>
    <cellStyle name="Normal 105 3 4" xfId="35093" xr:uid="{00000000-0005-0000-0000-000007520000}"/>
    <cellStyle name="Normal 105 3 5" xfId="45056" xr:uid="{00000000-0005-0000-0000-000008520000}"/>
    <cellStyle name="Normal 105 4" xfId="15599" xr:uid="{00000000-0005-0000-0000-000009520000}"/>
    <cellStyle name="Normal 105 4 2" xfId="46142" xr:uid="{00000000-0005-0000-0000-00000A520000}"/>
    <cellStyle name="Normal 105 5" xfId="11743" xr:uid="{00000000-0005-0000-0000-00000B520000}"/>
    <cellStyle name="Normal 105 6" xfId="32093" xr:uid="{00000000-0005-0000-0000-00000C520000}"/>
    <cellStyle name="Normal 105 7" xfId="33853" xr:uid="{00000000-0005-0000-0000-00000D520000}"/>
    <cellStyle name="Normal 105 8" xfId="35465" xr:uid="{00000000-0005-0000-0000-00000E520000}"/>
    <cellStyle name="Normal 105 9" xfId="36284" xr:uid="{00000000-0005-0000-0000-00000F520000}"/>
    <cellStyle name="Normal 106" xfId="1468" xr:uid="{00000000-0005-0000-0000-000010520000}"/>
    <cellStyle name="Normal 106 2" xfId="1923" xr:uid="{00000000-0005-0000-0000-000011520000}"/>
    <cellStyle name="Normal 106 2 2" xfId="15995" xr:uid="{00000000-0005-0000-0000-000012520000}"/>
    <cellStyle name="Normal 106 2 3" xfId="32448" xr:uid="{00000000-0005-0000-0000-000013520000}"/>
    <cellStyle name="Normal 106 2 4" xfId="34208" xr:uid="{00000000-0005-0000-0000-000014520000}"/>
    <cellStyle name="Normal 106 2 5" xfId="36640" xr:uid="{00000000-0005-0000-0000-000015520000}"/>
    <cellStyle name="Normal 106 3" xfId="10813" xr:uid="{00000000-0005-0000-0000-000016520000}"/>
    <cellStyle name="Normal 106 3 2" xfId="24152" xr:uid="{00000000-0005-0000-0000-000017520000}"/>
    <cellStyle name="Normal 106 3 3" xfId="33335" xr:uid="{00000000-0005-0000-0000-000018520000}"/>
    <cellStyle name="Normal 106 3 4" xfId="35095" xr:uid="{00000000-0005-0000-0000-000019520000}"/>
    <cellStyle name="Normal 106 3 5" xfId="45058" xr:uid="{00000000-0005-0000-0000-00001A520000}"/>
    <cellStyle name="Normal 106 4" xfId="15601" xr:uid="{00000000-0005-0000-0000-00001B520000}"/>
    <cellStyle name="Normal 106 4 2" xfId="46143" xr:uid="{00000000-0005-0000-0000-00001C520000}"/>
    <cellStyle name="Normal 106 5" xfId="11745" xr:uid="{00000000-0005-0000-0000-00001D520000}"/>
    <cellStyle name="Normal 106 6" xfId="32095" xr:uid="{00000000-0005-0000-0000-00001E520000}"/>
    <cellStyle name="Normal 106 7" xfId="33855" xr:uid="{00000000-0005-0000-0000-00001F520000}"/>
    <cellStyle name="Normal 106 8" xfId="35466" xr:uid="{00000000-0005-0000-0000-000020520000}"/>
    <cellStyle name="Normal 106 9" xfId="36286" xr:uid="{00000000-0005-0000-0000-000021520000}"/>
    <cellStyle name="Normal 107" xfId="1467" xr:uid="{00000000-0005-0000-0000-000022520000}"/>
    <cellStyle name="Normal 107 2" xfId="1922" xr:uid="{00000000-0005-0000-0000-000023520000}"/>
    <cellStyle name="Normal 107 2 2" xfId="15994" xr:uid="{00000000-0005-0000-0000-000024520000}"/>
    <cellStyle name="Normal 107 2 3" xfId="32447" xr:uid="{00000000-0005-0000-0000-000025520000}"/>
    <cellStyle name="Normal 107 2 4" xfId="34207" xr:uid="{00000000-0005-0000-0000-000026520000}"/>
    <cellStyle name="Normal 107 2 5" xfId="36639" xr:uid="{00000000-0005-0000-0000-000027520000}"/>
    <cellStyle name="Normal 107 3" xfId="10812" xr:uid="{00000000-0005-0000-0000-000028520000}"/>
    <cellStyle name="Normal 107 3 2" xfId="24151" xr:uid="{00000000-0005-0000-0000-000029520000}"/>
    <cellStyle name="Normal 107 3 3" xfId="33334" xr:uid="{00000000-0005-0000-0000-00002A520000}"/>
    <cellStyle name="Normal 107 3 4" xfId="35094" xr:uid="{00000000-0005-0000-0000-00002B520000}"/>
    <cellStyle name="Normal 107 3 5" xfId="45057" xr:uid="{00000000-0005-0000-0000-00002C520000}"/>
    <cellStyle name="Normal 107 4" xfId="15600" xr:uid="{00000000-0005-0000-0000-00002D520000}"/>
    <cellStyle name="Normal 107 4 2" xfId="46144" xr:uid="{00000000-0005-0000-0000-00002E520000}"/>
    <cellStyle name="Normal 107 5" xfId="11744" xr:uid="{00000000-0005-0000-0000-00002F520000}"/>
    <cellStyle name="Normal 107 6" xfId="32094" xr:uid="{00000000-0005-0000-0000-000030520000}"/>
    <cellStyle name="Normal 107 7" xfId="33854" xr:uid="{00000000-0005-0000-0000-000031520000}"/>
    <cellStyle name="Normal 107 8" xfId="35467" xr:uid="{00000000-0005-0000-0000-000032520000}"/>
    <cellStyle name="Normal 107 9" xfId="36285" xr:uid="{00000000-0005-0000-0000-000033520000}"/>
    <cellStyle name="Normal 108" xfId="1471" xr:uid="{00000000-0005-0000-0000-000034520000}"/>
    <cellStyle name="Normal 108 2" xfId="1926" xr:uid="{00000000-0005-0000-0000-000035520000}"/>
    <cellStyle name="Normal 108 2 2" xfId="15998" xr:uid="{00000000-0005-0000-0000-000036520000}"/>
    <cellStyle name="Normal 108 2 3" xfId="32451" xr:uid="{00000000-0005-0000-0000-000037520000}"/>
    <cellStyle name="Normal 108 2 4" xfId="34211" xr:uid="{00000000-0005-0000-0000-000038520000}"/>
    <cellStyle name="Normal 108 2 5" xfId="36643" xr:uid="{00000000-0005-0000-0000-000039520000}"/>
    <cellStyle name="Normal 108 3" xfId="10816" xr:uid="{00000000-0005-0000-0000-00003A520000}"/>
    <cellStyle name="Normal 108 3 2" xfId="24155" xr:uid="{00000000-0005-0000-0000-00003B520000}"/>
    <cellStyle name="Normal 108 3 3" xfId="33338" xr:uid="{00000000-0005-0000-0000-00003C520000}"/>
    <cellStyle name="Normal 108 3 4" xfId="35098" xr:uid="{00000000-0005-0000-0000-00003D520000}"/>
    <cellStyle name="Normal 108 3 5" xfId="45061" xr:uid="{00000000-0005-0000-0000-00003E520000}"/>
    <cellStyle name="Normal 108 4" xfId="15604" xr:uid="{00000000-0005-0000-0000-00003F520000}"/>
    <cellStyle name="Normal 108 4 2" xfId="46145" xr:uid="{00000000-0005-0000-0000-000040520000}"/>
    <cellStyle name="Normal 108 5" xfId="11748" xr:uid="{00000000-0005-0000-0000-000041520000}"/>
    <cellStyle name="Normal 108 6" xfId="32098" xr:uid="{00000000-0005-0000-0000-000042520000}"/>
    <cellStyle name="Normal 108 7" xfId="33858" xr:uid="{00000000-0005-0000-0000-000043520000}"/>
    <cellStyle name="Normal 108 8" xfId="35468" xr:uid="{00000000-0005-0000-0000-000044520000}"/>
    <cellStyle name="Normal 108 9" xfId="36289" xr:uid="{00000000-0005-0000-0000-000045520000}"/>
    <cellStyle name="Normal 109" xfId="1472" xr:uid="{00000000-0005-0000-0000-000046520000}"/>
    <cellStyle name="Normal 109 2" xfId="1927" xr:uid="{00000000-0005-0000-0000-000047520000}"/>
    <cellStyle name="Normal 109 2 2" xfId="15999" xr:uid="{00000000-0005-0000-0000-000048520000}"/>
    <cellStyle name="Normal 109 2 3" xfId="32452" xr:uid="{00000000-0005-0000-0000-000049520000}"/>
    <cellStyle name="Normal 109 2 4" xfId="34212" xr:uid="{00000000-0005-0000-0000-00004A520000}"/>
    <cellStyle name="Normal 109 2 5" xfId="36644" xr:uid="{00000000-0005-0000-0000-00004B520000}"/>
    <cellStyle name="Normal 109 3" xfId="10817" xr:uid="{00000000-0005-0000-0000-00004C520000}"/>
    <cellStyle name="Normal 109 3 2" xfId="24156" xr:uid="{00000000-0005-0000-0000-00004D520000}"/>
    <cellStyle name="Normal 109 3 3" xfId="33339" xr:uid="{00000000-0005-0000-0000-00004E520000}"/>
    <cellStyle name="Normal 109 3 4" xfId="35099" xr:uid="{00000000-0005-0000-0000-00004F520000}"/>
    <cellStyle name="Normal 109 3 5" xfId="45062" xr:uid="{00000000-0005-0000-0000-000050520000}"/>
    <cellStyle name="Normal 109 4" xfId="15605" xr:uid="{00000000-0005-0000-0000-000051520000}"/>
    <cellStyle name="Normal 109 4 2" xfId="46146" xr:uid="{00000000-0005-0000-0000-000052520000}"/>
    <cellStyle name="Normal 109 5" xfId="11749" xr:uid="{00000000-0005-0000-0000-000053520000}"/>
    <cellStyle name="Normal 109 6" xfId="32099" xr:uid="{00000000-0005-0000-0000-000054520000}"/>
    <cellStyle name="Normal 109 7" xfId="33859" xr:uid="{00000000-0005-0000-0000-000055520000}"/>
    <cellStyle name="Normal 109 8" xfId="35469" xr:uid="{00000000-0005-0000-0000-000056520000}"/>
    <cellStyle name="Normal 109 9" xfId="36290" xr:uid="{00000000-0005-0000-0000-000057520000}"/>
    <cellStyle name="Normal 11" xfId="432" xr:uid="{00000000-0005-0000-0000-000058520000}"/>
    <cellStyle name="Normal 11 2" xfId="433" xr:uid="{00000000-0005-0000-0000-000059520000}"/>
    <cellStyle name="Normal 11 2 2" xfId="763" xr:uid="{00000000-0005-0000-0000-00005A520000}"/>
    <cellStyle name="Normal 11 2 2 2" xfId="10664" xr:uid="{00000000-0005-0000-0000-00005B520000}"/>
    <cellStyle name="Normal 11 2 2 2 2" xfId="24004" xr:uid="{00000000-0005-0000-0000-00005C520000}"/>
    <cellStyle name="Normal 11 2 2 2 3" xfId="33188" xr:uid="{00000000-0005-0000-0000-00005D520000}"/>
    <cellStyle name="Normal 11 2 2 2 4" xfId="34948" xr:uid="{00000000-0005-0000-0000-00005E520000}"/>
    <cellStyle name="Normal 11 2 2 2 5" xfId="44911" xr:uid="{00000000-0005-0000-0000-00005F520000}"/>
    <cellStyle name="Normal 11 2 2 3" xfId="15051" xr:uid="{00000000-0005-0000-0000-000060520000}"/>
    <cellStyle name="Normal 11 2 2 3 2" xfId="46147" xr:uid="{00000000-0005-0000-0000-000061520000}"/>
    <cellStyle name="Normal 11 2 2 4" xfId="11187" xr:uid="{00000000-0005-0000-0000-000062520000}"/>
    <cellStyle name="Normal 11 2 2 5" xfId="31959" xr:uid="{00000000-0005-0000-0000-000063520000}"/>
    <cellStyle name="Normal 11 2 2 6" xfId="33660" xr:uid="{00000000-0005-0000-0000-000064520000}"/>
    <cellStyle name="Normal 11 2 2 7" xfId="35470" xr:uid="{00000000-0005-0000-0000-000065520000}"/>
    <cellStyle name="Normal 11 2 2 8" xfId="35833" xr:uid="{00000000-0005-0000-0000-000066520000}"/>
    <cellStyle name="Normal 11 2 3" xfId="1785" xr:uid="{00000000-0005-0000-0000-000067520000}"/>
    <cellStyle name="Normal 11 2 3 2" xfId="15857" xr:uid="{00000000-0005-0000-0000-000068520000}"/>
    <cellStyle name="Normal 11 2 3 2 2" xfId="46148" xr:uid="{00000000-0005-0000-0000-000069520000}"/>
    <cellStyle name="Normal 11 2 3 3" xfId="13656" xr:uid="{00000000-0005-0000-0000-00006A520000}"/>
    <cellStyle name="Normal 11 2 3 4" xfId="32312" xr:uid="{00000000-0005-0000-0000-00006B520000}"/>
    <cellStyle name="Normal 11 2 3 5" xfId="34072" xr:uid="{00000000-0005-0000-0000-00006C520000}"/>
    <cellStyle name="Normal 11 2 3 6" xfId="36504" xr:uid="{00000000-0005-0000-0000-00006D520000}"/>
    <cellStyle name="Normal 11 2 4" xfId="10580" xr:uid="{00000000-0005-0000-0000-00006E520000}"/>
    <cellStyle name="Normal 11 2 4 2" xfId="23939" xr:uid="{00000000-0005-0000-0000-00006F520000}"/>
    <cellStyle name="Normal 11 2 4 3" xfId="13657" xr:uid="{00000000-0005-0000-0000-000070520000}"/>
    <cellStyle name="Normal 11 2 5" xfId="13658" xr:uid="{00000000-0005-0000-0000-000071520000}"/>
    <cellStyle name="Normal 11 2 5 2" xfId="45544" xr:uid="{00000000-0005-0000-0000-000072520000}"/>
    <cellStyle name="Normal 11 2 6" xfId="13659" xr:uid="{00000000-0005-0000-0000-000073520000}"/>
    <cellStyle name="Normal 11 2 7" xfId="13660" xr:uid="{00000000-0005-0000-0000-000074520000}"/>
    <cellStyle name="Normal 11 2_Hoja1" xfId="13661" xr:uid="{00000000-0005-0000-0000-000075520000}"/>
    <cellStyle name="Normal 11 3" xfId="1297" xr:uid="{00000000-0005-0000-0000-000076520000}"/>
    <cellStyle name="Normal 11 3 2" xfId="1851" xr:uid="{00000000-0005-0000-0000-000077520000}"/>
    <cellStyle name="Normal 11 3 2 2" xfId="15923" xr:uid="{00000000-0005-0000-0000-000078520000}"/>
    <cellStyle name="Normal 11 3 2 3" xfId="32376" xr:uid="{00000000-0005-0000-0000-000079520000}"/>
    <cellStyle name="Normal 11 3 2 4" xfId="34136" xr:uid="{00000000-0005-0000-0000-00007A520000}"/>
    <cellStyle name="Normal 11 3 2 5" xfId="36568" xr:uid="{00000000-0005-0000-0000-00007B520000}"/>
    <cellStyle name="Normal 11 3 3" xfId="10739" xr:uid="{00000000-0005-0000-0000-00007C520000}"/>
    <cellStyle name="Normal 11 3 3 2" xfId="24079" xr:uid="{00000000-0005-0000-0000-00007D520000}"/>
    <cellStyle name="Normal 11 3 3 3" xfId="31900" xr:uid="{00000000-0005-0000-0000-00007E520000}"/>
    <cellStyle name="Normal 11 3 3 4" xfId="33262" xr:uid="{00000000-0005-0000-0000-00007F520000}"/>
    <cellStyle name="Normal 11 3 3 5" xfId="35022" xr:uid="{00000000-0005-0000-0000-000080520000}"/>
    <cellStyle name="Normal 11 3 3 6" xfId="35472" xr:uid="{00000000-0005-0000-0000-000081520000}"/>
    <cellStyle name="Normal 11 3 3 7" xfId="44985" xr:uid="{00000000-0005-0000-0000-000082520000}"/>
    <cellStyle name="Normal 11 3 4" xfId="15521" xr:uid="{00000000-0005-0000-0000-000083520000}"/>
    <cellStyle name="Normal 11 3 4 2" xfId="46149" xr:uid="{00000000-0005-0000-0000-000084520000}"/>
    <cellStyle name="Normal 11 3 5" xfId="11668" xr:uid="{00000000-0005-0000-0000-000085520000}"/>
    <cellStyle name="Normal 11 3 6" xfId="32023" xr:uid="{00000000-0005-0000-0000-000086520000}"/>
    <cellStyle name="Normal 11 3 7" xfId="33783" xr:uid="{00000000-0005-0000-0000-000087520000}"/>
    <cellStyle name="Normal 11 3 8" xfId="35471" xr:uid="{00000000-0005-0000-0000-000088520000}"/>
    <cellStyle name="Normal 11 3 9" xfId="36209" xr:uid="{00000000-0005-0000-0000-000089520000}"/>
    <cellStyle name="Normal 11 4" xfId="667" xr:uid="{00000000-0005-0000-0000-00008A520000}"/>
    <cellStyle name="Normal 11 4 2" xfId="644" xr:uid="{00000000-0005-0000-0000-00008B520000}"/>
    <cellStyle name="Normal 11 4 2 2" xfId="46589" xr:uid="{00000000-0005-0000-0000-00008C520000}"/>
    <cellStyle name="Normal 11 4 3" xfId="10639" xr:uid="{00000000-0005-0000-0000-00008D520000}"/>
    <cellStyle name="Normal 11 4 3 2" xfId="23979" xr:uid="{00000000-0005-0000-0000-00008E520000}"/>
    <cellStyle name="Normal 11 4 3 3" xfId="13662" xr:uid="{00000000-0005-0000-0000-00008F520000}"/>
    <cellStyle name="Normal 11 4 3 4" xfId="33164" xr:uid="{00000000-0005-0000-0000-000090520000}"/>
    <cellStyle name="Normal 11 4 3 5" xfId="34924" xr:uid="{00000000-0005-0000-0000-000091520000}"/>
    <cellStyle name="Normal 11 4 3 6" xfId="44887" xr:uid="{00000000-0005-0000-0000-000092520000}"/>
    <cellStyle name="Normal 11 4 4" xfId="15020" xr:uid="{00000000-0005-0000-0000-000093520000}"/>
    <cellStyle name="Normal 11 4 4 2" xfId="46150" xr:uid="{00000000-0005-0000-0000-000094520000}"/>
    <cellStyle name="Normal 11 4 5" xfId="11162" xr:uid="{00000000-0005-0000-0000-000095520000}"/>
    <cellStyle name="Normal 11 4 6" xfId="31938" xr:uid="{00000000-0005-0000-0000-000096520000}"/>
    <cellStyle name="Normal 11 4 7" xfId="33639" xr:uid="{00000000-0005-0000-0000-000097520000}"/>
    <cellStyle name="Normal 11 4 8" xfId="35473" xr:uid="{00000000-0005-0000-0000-000098520000}"/>
    <cellStyle name="Normal 11 4 9" xfId="35808" xr:uid="{00000000-0005-0000-0000-000099520000}"/>
    <cellStyle name="Normal 11 5" xfId="1764" xr:uid="{00000000-0005-0000-0000-00009A520000}"/>
    <cellStyle name="Normal 11 5 2" xfId="15836" xr:uid="{00000000-0005-0000-0000-00009B520000}"/>
    <cellStyle name="Normal 11 5 3" xfId="13663" xr:uid="{00000000-0005-0000-0000-00009C520000}"/>
    <cellStyle name="Normal 11 5 4" xfId="32291" xr:uid="{00000000-0005-0000-0000-00009D520000}"/>
    <cellStyle name="Normal 11 5 5" xfId="34051" xr:uid="{00000000-0005-0000-0000-00009E520000}"/>
    <cellStyle name="Normal 11 5 6" xfId="35474" xr:uid="{00000000-0005-0000-0000-00009F520000}"/>
    <cellStyle name="Normal 11 5 7" xfId="36483" xr:uid="{00000000-0005-0000-0000-0000A0520000}"/>
    <cellStyle name="Normal 11 6" xfId="10579" xr:uid="{00000000-0005-0000-0000-0000A1520000}"/>
    <cellStyle name="Normal 11 6 2" xfId="23938" xr:uid="{00000000-0005-0000-0000-0000A2520000}"/>
    <cellStyle name="Normal 11 6 3" xfId="13664" xr:uid="{00000000-0005-0000-0000-0000A3520000}"/>
    <cellStyle name="Normal 11 7" xfId="13665" xr:uid="{00000000-0005-0000-0000-0000A4520000}"/>
    <cellStyle name="Normal 11 7 2" xfId="45543" xr:uid="{00000000-0005-0000-0000-0000A5520000}"/>
    <cellStyle name="Normal 11 8" xfId="13666" xr:uid="{00000000-0005-0000-0000-0000A6520000}"/>
    <cellStyle name="Normal 11 9" xfId="13667" xr:uid="{00000000-0005-0000-0000-0000A7520000}"/>
    <cellStyle name="Normal 11_Hoja1" xfId="13668" xr:uid="{00000000-0005-0000-0000-0000A8520000}"/>
    <cellStyle name="Normal 110" xfId="1473" xr:uid="{00000000-0005-0000-0000-0000A9520000}"/>
    <cellStyle name="Normal 110 2" xfId="1928" xr:uid="{00000000-0005-0000-0000-0000AA520000}"/>
    <cellStyle name="Normal 110 2 2" xfId="16000" xr:uid="{00000000-0005-0000-0000-0000AB520000}"/>
    <cellStyle name="Normal 110 2 3" xfId="32453" xr:uid="{00000000-0005-0000-0000-0000AC520000}"/>
    <cellStyle name="Normal 110 2 4" xfId="34213" xr:uid="{00000000-0005-0000-0000-0000AD520000}"/>
    <cellStyle name="Normal 110 2 5" xfId="36645" xr:uid="{00000000-0005-0000-0000-0000AE520000}"/>
    <cellStyle name="Normal 110 3" xfId="10818" xr:uid="{00000000-0005-0000-0000-0000AF520000}"/>
    <cellStyle name="Normal 110 3 2" xfId="24157" xr:uid="{00000000-0005-0000-0000-0000B0520000}"/>
    <cellStyle name="Normal 110 3 3" xfId="33340" xr:uid="{00000000-0005-0000-0000-0000B1520000}"/>
    <cellStyle name="Normal 110 3 4" xfId="35100" xr:uid="{00000000-0005-0000-0000-0000B2520000}"/>
    <cellStyle name="Normal 110 3 5" xfId="45063" xr:uid="{00000000-0005-0000-0000-0000B3520000}"/>
    <cellStyle name="Normal 110 4" xfId="15606" xr:uid="{00000000-0005-0000-0000-0000B4520000}"/>
    <cellStyle name="Normal 110 4 2" xfId="46151" xr:uid="{00000000-0005-0000-0000-0000B5520000}"/>
    <cellStyle name="Normal 110 5" xfId="11750" xr:uid="{00000000-0005-0000-0000-0000B6520000}"/>
    <cellStyle name="Normal 110 6" xfId="32100" xr:uid="{00000000-0005-0000-0000-0000B7520000}"/>
    <cellStyle name="Normal 110 7" xfId="33860" xr:uid="{00000000-0005-0000-0000-0000B8520000}"/>
    <cellStyle name="Normal 110 8" xfId="35475" xr:uid="{00000000-0005-0000-0000-0000B9520000}"/>
    <cellStyle name="Normal 110 9" xfId="36291" xr:uid="{00000000-0005-0000-0000-0000BA520000}"/>
    <cellStyle name="Normal 111" xfId="1474" xr:uid="{00000000-0005-0000-0000-0000BB520000}"/>
    <cellStyle name="Normal 111 2" xfId="1929" xr:uid="{00000000-0005-0000-0000-0000BC520000}"/>
    <cellStyle name="Normal 111 2 2" xfId="16001" xr:uid="{00000000-0005-0000-0000-0000BD520000}"/>
    <cellStyle name="Normal 111 2 3" xfId="32454" xr:uid="{00000000-0005-0000-0000-0000BE520000}"/>
    <cellStyle name="Normal 111 2 4" xfId="34214" xr:uid="{00000000-0005-0000-0000-0000BF520000}"/>
    <cellStyle name="Normal 111 2 5" xfId="36646" xr:uid="{00000000-0005-0000-0000-0000C0520000}"/>
    <cellStyle name="Normal 111 3" xfId="10819" xr:uid="{00000000-0005-0000-0000-0000C1520000}"/>
    <cellStyle name="Normal 111 3 2" xfId="24158" xr:uid="{00000000-0005-0000-0000-0000C2520000}"/>
    <cellStyle name="Normal 111 3 3" xfId="33341" xr:uid="{00000000-0005-0000-0000-0000C3520000}"/>
    <cellStyle name="Normal 111 3 4" xfId="35101" xr:uid="{00000000-0005-0000-0000-0000C4520000}"/>
    <cellStyle name="Normal 111 3 5" xfId="45064" xr:uid="{00000000-0005-0000-0000-0000C5520000}"/>
    <cellStyle name="Normal 111 4" xfId="15607" xr:uid="{00000000-0005-0000-0000-0000C6520000}"/>
    <cellStyle name="Normal 111 4 2" xfId="46152" xr:uid="{00000000-0005-0000-0000-0000C7520000}"/>
    <cellStyle name="Normal 111 5" xfId="11751" xr:uid="{00000000-0005-0000-0000-0000C8520000}"/>
    <cellStyle name="Normal 111 6" xfId="32101" xr:uid="{00000000-0005-0000-0000-0000C9520000}"/>
    <cellStyle name="Normal 111 7" xfId="33861" xr:uid="{00000000-0005-0000-0000-0000CA520000}"/>
    <cellStyle name="Normal 111 8" xfId="35476" xr:uid="{00000000-0005-0000-0000-0000CB520000}"/>
    <cellStyle name="Normal 111 9" xfId="36292" xr:uid="{00000000-0005-0000-0000-0000CC520000}"/>
    <cellStyle name="Normal 112" xfId="1475" xr:uid="{00000000-0005-0000-0000-0000CD520000}"/>
    <cellStyle name="Normal 112 2" xfId="1930" xr:uid="{00000000-0005-0000-0000-0000CE520000}"/>
    <cellStyle name="Normal 112 2 2" xfId="16002" xr:uid="{00000000-0005-0000-0000-0000CF520000}"/>
    <cellStyle name="Normal 112 2 3" xfId="32455" xr:uid="{00000000-0005-0000-0000-0000D0520000}"/>
    <cellStyle name="Normal 112 2 4" xfId="34215" xr:uid="{00000000-0005-0000-0000-0000D1520000}"/>
    <cellStyle name="Normal 112 2 5" xfId="36647" xr:uid="{00000000-0005-0000-0000-0000D2520000}"/>
    <cellStyle name="Normal 112 3" xfId="10820" xr:uid="{00000000-0005-0000-0000-0000D3520000}"/>
    <cellStyle name="Normal 112 3 2" xfId="24159" xr:uid="{00000000-0005-0000-0000-0000D4520000}"/>
    <cellStyle name="Normal 112 3 3" xfId="33342" xr:uid="{00000000-0005-0000-0000-0000D5520000}"/>
    <cellStyle name="Normal 112 3 4" xfId="35102" xr:uid="{00000000-0005-0000-0000-0000D6520000}"/>
    <cellStyle name="Normal 112 3 5" xfId="45065" xr:uid="{00000000-0005-0000-0000-0000D7520000}"/>
    <cellStyle name="Normal 112 4" xfId="15608" xr:uid="{00000000-0005-0000-0000-0000D8520000}"/>
    <cellStyle name="Normal 112 4 2" xfId="46153" xr:uid="{00000000-0005-0000-0000-0000D9520000}"/>
    <cellStyle name="Normal 112 5" xfId="11752" xr:uid="{00000000-0005-0000-0000-0000DA520000}"/>
    <cellStyle name="Normal 112 6" xfId="32102" xr:uid="{00000000-0005-0000-0000-0000DB520000}"/>
    <cellStyle name="Normal 112 7" xfId="33862" xr:uid="{00000000-0005-0000-0000-0000DC520000}"/>
    <cellStyle name="Normal 112 8" xfId="35477" xr:uid="{00000000-0005-0000-0000-0000DD520000}"/>
    <cellStyle name="Normal 112 9" xfId="36293" xr:uid="{00000000-0005-0000-0000-0000DE520000}"/>
    <cellStyle name="Normal 113" xfId="1476" xr:uid="{00000000-0005-0000-0000-0000DF520000}"/>
    <cellStyle name="Normal 113 2" xfId="1931" xr:uid="{00000000-0005-0000-0000-0000E0520000}"/>
    <cellStyle name="Normal 113 2 2" xfId="16003" xr:uid="{00000000-0005-0000-0000-0000E1520000}"/>
    <cellStyle name="Normal 113 2 3" xfId="32456" xr:uid="{00000000-0005-0000-0000-0000E2520000}"/>
    <cellStyle name="Normal 113 2 4" xfId="34216" xr:uid="{00000000-0005-0000-0000-0000E3520000}"/>
    <cellStyle name="Normal 113 2 5" xfId="36648" xr:uid="{00000000-0005-0000-0000-0000E4520000}"/>
    <cellStyle name="Normal 113 3" xfId="10821" xr:uid="{00000000-0005-0000-0000-0000E5520000}"/>
    <cellStyle name="Normal 113 3 2" xfId="24160" xr:uid="{00000000-0005-0000-0000-0000E6520000}"/>
    <cellStyle name="Normal 113 3 3" xfId="33343" xr:uid="{00000000-0005-0000-0000-0000E7520000}"/>
    <cellStyle name="Normal 113 3 4" xfId="35103" xr:uid="{00000000-0005-0000-0000-0000E8520000}"/>
    <cellStyle name="Normal 113 3 5" xfId="45066" xr:uid="{00000000-0005-0000-0000-0000E9520000}"/>
    <cellStyle name="Normal 113 4" xfId="15609" xr:uid="{00000000-0005-0000-0000-0000EA520000}"/>
    <cellStyle name="Normal 113 4 2" xfId="46154" xr:uid="{00000000-0005-0000-0000-0000EB520000}"/>
    <cellStyle name="Normal 113 5" xfId="11753" xr:uid="{00000000-0005-0000-0000-0000EC520000}"/>
    <cellStyle name="Normal 113 6" xfId="32103" xr:uid="{00000000-0005-0000-0000-0000ED520000}"/>
    <cellStyle name="Normal 113 7" xfId="33863" xr:uid="{00000000-0005-0000-0000-0000EE520000}"/>
    <cellStyle name="Normal 113 8" xfId="35478" xr:uid="{00000000-0005-0000-0000-0000EF520000}"/>
    <cellStyle name="Normal 113 9" xfId="36294" xr:uid="{00000000-0005-0000-0000-0000F0520000}"/>
    <cellStyle name="Normal 114" xfId="1480" xr:uid="{00000000-0005-0000-0000-0000F1520000}"/>
    <cellStyle name="Normal 114 2" xfId="1935" xr:uid="{00000000-0005-0000-0000-0000F2520000}"/>
    <cellStyle name="Normal 114 2 2" xfId="16007" xr:uid="{00000000-0005-0000-0000-0000F3520000}"/>
    <cellStyle name="Normal 114 2 3" xfId="32460" xr:uid="{00000000-0005-0000-0000-0000F4520000}"/>
    <cellStyle name="Normal 114 2 4" xfId="34220" xr:uid="{00000000-0005-0000-0000-0000F5520000}"/>
    <cellStyle name="Normal 114 2 5" xfId="36652" xr:uid="{00000000-0005-0000-0000-0000F6520000}"/>
    <cellStyle name="Normal 114 3" xfId="10825" xr:uid="{00000000-0005-0000-0000-0000F7520000}"/>
    <cellStyle name="Normal 114 3 2" xfId="24164" xr:uid="{00000000-0005-0000-0000-0000F8520000}"/>
    <cellStyle name="Normal 114 3 3" xfId="33347" xr:uid="{00000000-0005-0000-0000-0000F9520000}"/>
    <cellStyle name="Normal 114 3 4" xfId="35107" xr:uid="{00000000-0005-0000-0000-0000FA520000}"/>
    <cellStyle name="Normal 114 3 5" xfId="45070" xr:uid="{00000000-0005-0000-0000-0000FB520000}"/>
    <cellStyle name="Normal 114 4" xfId="15613" xr:uid="{00000000-0005-0000-0000-0000FC520000}"/>
    <cellStyle name="Normal 114 4 2" xfId="46155" xr:uid="{00000000-0005-0000-0000-0000FD520000}"/>
    <cellStyle name="Normal 114 5" xfId="11757" xr:uid="{00000000-0005-0000-0000-0000FE520000}"/>
    <cellStyle name="Normal 114 6" xfId="32107" xr:uid="{00000000-0005-0000-0000-0000FF520000}"/>
    <cellStyle name="Normal 114 7" xfId="33867" xr:uid="{00000000-0005-0000-0000-000000530000}"/>
    <cellStyle name="Normal 114 8" xfId="35479" xr:uid="{00000000-0005-0000-0000-000001530000}"/>
    <cellStyle name="Normal 114 9" xfId="36298" xr:uid="{00000000-0005-0000-0000-000002530000}"/>
    <cellStyle name="Normal 115" xfId="1477" xr:uid="{00000000-0005-0000-0000-000003530000}"/>
    <cellStyle name="Normal 115 2" xfId="1932" xr:uid="{00000000-0005-0000-0000-000004530000}"/>
    <cellStyle name="Normal 115 2 2" xfId="16004" xr:uid="{00000000-0005-0000-0000-000005530000}"/>
    <cellStyle name="Normal 115 2 3" xfId="32457" xr:uid="{00000000-0005-0000-0000-000006530000}"/>
    <cellStyle name="Normal 115 2 4" xfId="34217" xr:uid="{00000000-0005-0000-0000-000007530000}"/>
    <cellStyle name="Normal 115 2 5" xfId="36649" xr:uid="{00000000-0005-0000-0000-000008530000}"/>
    <cellStyle name="Normal 115 3" xfId="10822" xr:uid="{00000000-0005-0000-0000-000009530000}"/>
    <cellStyle name="Normal 115 3 2" xfId="24161" xr:uid="{00000000-0005-0000-0000-00000A530000}"/>
    <cellStyle name="Normal 115 3 3" xfId="33344" xr:uid="{00000000-0005-0000-0000-00000B530000}"/>
    <cellStyle name="Normal 115 3 4" xfId="35104" xr:uid="{00000000-0005-0000-0000-00000C530000}"/>
    <cellStyle name="Normal 115 3 5" xfId="45067" xr:uid="{00000000-0005-0000-0000-00000D530000}"/>
    <cellStyle name="Normal 115 4" xfId="15610" xr:uid="{00000000-0005-0000-0000-00000E530000}"/>
    <cellStyle name="Normal 115 4 2" xfId="46156" xr:uid="{00000000-0005-0000-0000-00000F530000}"/>
    <cellStyle name="Normal 115 5" xfId="11754" xr:uid="{00000000-0005-0000-0000-000010530000}"/>
    <cellStyle name="Normal 115 6" xfId="32104" xr:uid="{00000000-0005-0000-0000-000011530000}"/>
    <cellStyle name="Normal 115 7" xfId="33864" xr:uid="{00000000-0005-0000-0000-000012530000}"/>
    <cellStyle name="Normal 115 8" xfId="35480" xr:uid="{00000000-0005-0000-0000-000013530000}"/>
    <cellStyle name="Normal 115 9" xfId="36295" xr:uid="{00000000-0005-0000-0000-000014530000}"/>
    <cellStyle name="Normal 116" xfId="1479" xr:uid="{00000000-0005-0000-0000-000015530000}"/>
    <cellStyle name="Normal 116 2" xfId="1934" xr:uid="{00000000-0005-0000-0000-000016530000}"/>
    <cellStyle name="Normal 116 2 2" xfId="16006" xr:uid="{00000000-0005-0000-0000-000017530000}"/>
    <cellStyle name="Normal 116 2 3" xfId="32459" xr:uid="{00000000-0005-0000-0000-000018530000}"/>
    <cellStyle name="Normal 116 2 4" xfId="34219" xr:uid="{00000000-0005-0000-0000-000019530000}"/>
    <cellStyle name="Normal 116 2 5" xfId="36651" xr:uid="{00000000-0005-0000-0000-00001A530000}"/>
    <cellStyle name="Normal 116 3" xfId="10824" xr:uid="{00000000-0005-0000-0000-00001B530000}"/>
    <cellStyle name="Normal 116 3 2" xfId="24163" xr:uid="{00000000-0005-0000-0000-00001C530000}"/>
    <cellStyle name="Normal 116 3 3" xfId="33346" xr:uid="{00000000-0005-0000-0000-00001D530000}"/>
    <cellStyle name="Normal 116 3 4" xfId="35106" xr:uid="{00000000-0005-0000-0000-00001E530000}"/>
    <cellStyle name="Normal 116 3 5" xfId="45069" xr:uid="{00000000-0005-0000-0000-00001F530000}"/>
    <cellStyle name="Normal 116 4" xfId="15612" xr:uid="{00000000-0005-0000-0000-000020530000}"/>
    <cellStyle name="Normal 116 4 2" xfId="46157" xr:uid="{00000000-0005-0000-0000-000021530000}"/>
    <cellStyle name="Normal 116 5" xfId="11756" xr:uid="{00000000-0005-0000-0000-000022530000}"/>
    <cellStyle name="Normal 116 6" xfId="32106" xr:uid="{00000000-0005-0000-0000-000023530000}"/>
    <cellStyle name="Normal 116 7" xfId="33866" xr:uid="{00000000-0005-0000-0000-000024530000}"/>
    <cellStyle name="Normal 116 8" xfId="35481" xr:uid="{00000000-0005-0000-0000-000025530000}"/>
    <cellStyle name="Normal 116 9" xfId="36297" xr:uid="{00000000-0005-0000-0000-000026530000}"/>
    <cellStyle name="Normal 117" xfId="1478" xr:uid="{00000000-0005-0000-0000-000027530000}"/>
    <cellStyle name="Normal 117 2" xfId="1933" xr:uid="{00000000-0005-0000-0000-000028530000}"/>
    <cellStyle name="Normal 117 2 2" xfId="16005" xr:uid="{00000000-0005-0000-0000-000029530000}"/>
    <cellStyle name="Normal 117 2 3" xfId="32458" xr:uid="{00000000-0005-0000-0000-00002A530000}"/>
    <cellStyle name="Normal 117 2 4" xfId="34218" xr:uid="{00000000-0005-0000-0000-00002B530000}"/>
    <cellStyle name="Normal 117 2 5" xfId="36650" xr:uid="{00000000-0005-0000-0000-00002C530000}"/>
    <cellStyle name="Normal 117 3" xfId="10823" xr:uid="{00000000-0005-0000-0000-00002D530000}"/>
    <cellStyle name="Normal 117 3 2" xfId="24162" xr:uid="{00000000-0005-0000-0000-00002E530000}"/>
    <cellStyle name="Normal 117 3 3" xfId="33345" xr:uid="{00000000-0005-0000-0000-00002F530000}"/>
    <cellStyle name="Normal 117 3 4" xfId="35105" xr:uid="{00000000-0005-0000-0000-000030530000}"/>
    <cellStyle name="Normal 117 3 5" xfId="45068" xr:uid="{00000000-0005-0000-0000-000031530000}"/>
    <cellStyle name="Normal 117 4" xfId="15611" xr:uid="{00000000-0005-0000-0000-000032530000}"/>
    <cellStyle name="Normal 117 4 2" xfId="46158" xr:uid="{00000000-0005-0000-0000-000033530000}"/>
    <cellStyle name="Normal 117 5" xfId="11755" xr:uid="{00000000-0005-0000-0000-000034530000}"/>
    <cellStyle name="Normal 117 6" xfId="32105" xr:uid="{00000000-0005-0000-0000-000035530000}"/>
    <cellStyle name="Normal 117 7" xfId="33865" xr:uid="{00000000-0005-0000-0000-000036530000}"/>
    <cellStyle name="Normal 117 8" xfId="35482" xr:uid="{00000000-0005-0000-0000-000037530000}"/>
    <cellStyle name="Normal 117 9" xfId="36296" xr:uid="{00000000-0005-0000-0000-000038530000}"/>
    <cellStyle name="Normal 118" xfId="1483" xr:uid="{00000000-0005-0000-0000-000039530000}"/>
    <cellStyle name="Normal 118 2" xfId="1938" xr:uid="{00000000-0005-0000-0000-00003A530000}"/>
    <cellStyle name="Normal 118 2 2" xfId="16010" xr:uid="{00000000-0005-0000-0000-00003B530000}"/>
    <cellStyle name="Normal 118 2 3" xfId="32463" xr:uid="{00000000-0005-0000-0000-00003C530000}"/>
    <cellStyle name="Normal 118 2 4" xfId="34223" xr:uid="{00000000-0005-0000-0000-00003D530000}"/>
    <cellStyle name="Normal 118 2 5" xfId="36655" xr:uid="{00000000-0005-0000-0000-00003E530000}"/>
    <cellStyle name="Normal 118 3" xfId="10828" xr:uid="{00000000-0005-0000-0000-00003F530000}"/>
    <cellStyle name="Normal 118 3 2" xfId="24167" xr:uid="{00000000-0005-0000-0000-000040530000}"/>
    <cellStyle name="Normal 118 3 3" xfId="33350" xr:uid="{00000000-0005-0000-0000-000041530000}"/>
    <cellStyle name="Normal 118 3 4" xfId="35110" xr:uid="{00000000-0005-0000-0000-000042530000}"/>
    <cellStyle name="Normal 118 3 5" xfId="45073" xr:uid="{00000000-0005-0000-0000-000043530000}"/>
    <cellStyle name="Normal 118 4" xfId="15616" xr:uid="{00000000-0005-0000-0000-000044530000}"/>
    <cellStyle name="Normal 118 4 2" xfId="46159" xr:uid="{00000000-0005-0000-0000-000045530000}"/>
    <cellStyle name="Normal 118 5" xfId="11760" xr:uid="{00000000-0005-0000-0000-000046530000}"/>
    <cellStyle name="Normal 118 6" xfId="32110" xr:uid="{00000000-0005-0000-0000-000047530000}"/>
    <cellStyle name="Normal 118 7" xfId="33870" xr:uid="{00000000-0005-0000-0000-000048530000}"/>
    <cellStyle name="Normal 118 8" xfId="35483" xr:uid="{00000000-0005-0000-0000-000049530000}"/>
    <cellStyle name="Normal 118 9" xfId="36301" xr:uid="{00000000-0005-0000-0000-00004A530000}"/>
    <cellStyle name="Normal 119" xfId="1484" xr:uid="{00000000-0005-0000-0000-00004B530000}"/>
    <cellStyle name="Normal 119 2" xfId="1939" xr:uid="{00000000-0005-0000-0000-00004C530000}"/>
    <cellStyle name="Normal 119 2 2" xfId="16011" xr:uid="{00000000-0005-0000-0000-00004D530000}"/>
    <cellStyle name="Normal 119 2 3" xfId="32464" xr:uid="{00000000-0005-0000-0000-00004E530000}"/>
    <cellStyle name="Normal 119 2 4" xfId="34224" xr:uid="{00000000-0005-0000-0000-00004F530000}"/>
    <cellStyle name="Normal 119 2 5" xfId="36656" xr:uid="{00000000-0005-0000-0000-000050530000}"/>
    <cellStyle name="Normal 119 3" xfId="10829" xr:uid="{00000000-0005-0000-0000-000051530000}"/>
    <cellStyle name="Normal 119 3 2" xfId="24168" xr:uid="{00000000-0005-0000-0000-000052530000}"/>
    <cellStyle name="Normal 119 3 3" xfId="33351" xr:uid="{00000000-0005-0000-0000-000053530000}"/>
    <cellStyle name="Normal 119 3 4" xfId="35111" xr:uid="{00000000-0005-0000-0000-000054530000}"/>
    <cellStyle name="Normal 119 3 5" xfId="45074" xr:uid="{00000000-0005-0000-0000-000055530000}"/>
    <cellStyle name="Normal 119 4" xfId="15617" xr:uid="{00000000-0005-0000-0000-000056530000}"/>
    <cellStyle name="Normal 119 4 2" xfId="46160" xr:uid="{00000000-0005-0000-0000-000057530000}"/>
    <cellStyle name="Normal 119 5" xfId="11761" xr:uid="{00000000-0005-0000-0000-000058530000}"/>
    <cellStyle name="Normal 119 6" xfId="32111" xr:uid="{00000000-0005-0000-0000-000059530000}"/>
    <cellStyle name="Normal 119 7" xfId="33871" xr:uid="{00000000-0005-0000-0000-00005A530000}"/>
    <cellStyle name="Normal 119 8" xfId="35484" xr:uid="{00000000-0005-0000-0000-00005B530000}"/>
    <cellStyle name="Normal 119 9" xfId="36302" xr:uid="{00000000-0005-0000-0000-00005C530000}"/>
    <cellStyle name="Normal 12" xfId="434" xr:uid="{00000000-0005-0000-0000-00005D530000}"/>
    <cellStyle name="Normal 12 10" xfId="35731" xr:uid="{00000000-0005-0000-0000-00005E530000}"/>
    <cellStyle name="Normal 12 2" xfId="435" xr:uid="{00000000-0005-0000-0000-00005F530000}"/>
    <cellStyle name="Normal 12 2 2" xfId="436" xr:uid="{00000000-0005-0000-0000-000060530000}"/>
    <cellStyle name="Normal 12 2 2 2" xfId="633" xr:uid="{00000000-0005-0000-0000-000061530000}"/>
    <cellStyle name="Normal 12 2 2 2 2" xfId="11939" xr:uid="{00000000-0005-0000-0000-000062530000}"/>
    <cellStyle name="Normal 12 2 2 3" xfId="5474" xr:uid="{00000000-0005-0000-0000-000063530000}"/>
    <cellStyle name="Normal 12 2 2 4" xfId="13669" xr:uid="{00000000-0005-0000-0000-000064530000}"/>
    <cellStyle name="Normal 12 2 2 5" xfId="13670" xr:uid="{00000000-0005-0000-0000-000065530000}"/>
    <cellStyle name="Normal 12 2 2_Hoja1" xfId="13671" xr:uid="{00000000-0005-0000-0000-000066530000}"/>
    <cellStyle name="Normal 12 2 3" xfId="623" xr:uid="{00000000-0005-0000-0000-000067530000}"/>
    <cellStyle name="Normal 12 2 3 2" xfId="13672" xr:uid="{00000000-0005-0000-0000-000068530000}"/>
    <cellStyle name="Normal 12 2 3 3" xfId="13673" xr:uid="{00000000-0005-0000-0000-000069530000}"/>
    <cellStyle name="Normal 12 2 3 4" xfId="13674" xr:uid="{00000000-0005-0000-0000-00006A530000}"/>
    <cellStyle name="Normal 12 2 4" xfId="13675" xr:uid="{00000000-0005-0000-0000-00006B530000}"/>
    <cellStyle name="Normal 12 2 5" xfId="13676" xr:uid="{00000000-0005-0000-0000-00006C530000}"/>
    <cellStyle name="Normal 12 2 6" xfId="13677" xr:uid="{00000000-0005-0000-0000-00006D530000}"/>
    <cellStyle name="Normal 12 2 7" xfId="13678" xr:uid="{00000000-0005-0000-0000-00006E530000}"/>
    <cellStyle name="Normal 12 2_Hoja1" xfId="13679" xr:uid="{00000000-0005-0000-0000-00006F530000}"/>
    <cellStyle name="Normal 12 3" xfId="615" xr:uid="{00000000-0005-0000-0000-000070530000}"/>
    <cellStyle name="Normal 12 3 2" xfId="13680" xr:uid="{00000000-0005-0000-0000-000071530000}"/>
    <cellStyle name="Normal 12 3 3" xfId="13681" xr:uid="{00000000-0005-0000-0000-000072530000}"/>
    <cellStyle name="Normal 12 4" xfId="769" xr:uid="{00000000-0005-0000-0000-000073530000}"/>
    <cellStyle name="Normal 12 4 2" xfId="10670" xr:uid="{00000000-0005-0000-0000-000074530000}"/>
    <cellStyle name="Normal 12 4 2 2" xfId="24010" xr:uid="{00000000-0005-0000-0000-000075530000}"/>
    <cellStyle name="Normal 12 4 2 3" xfId="33194" xr:uid="{00000000-0005-0000-0000-000076530000}"/>
    <cellStyle name="Normal 12 4 2 4" xfId="34954" xr:uid="{00000000-0005-0000-0000-000077530000}"/>
    <cellStyle name="Normal 12 4 2 5" xfId="44917" xr:uid="{00000000-0005-0000-0000-000078530000}"/>
    <cellStyle name="Normal 12 4 3" xfId="15057" xr:uid="{00000000-0005-0000-0000-000079530000}"/>
    <cellStyle name="Normal 12 4 4" xfId="11193" xr:uid="{00000000-0005-0000-0000-00007A530000}"/>
    <cellStyle name="Normal 12 4 5" xfId="31965" xr:uid="{00000000-0005-0000-0000-00007B530000}"/>
    <cellStyle name="Normal 12 4 6" xfId="33666" xr:uid="{00000000-0005-0000-0000-00007C530000}"/>
    <cellStyle name="Normal 12 4 7" xfId="35839" xr:uid="{00000000-0005-0000-0000-00007D530000}"/>
    <cellStyle name="Normal 12 5" xfId="1791" xr:uid="{00000000-0005-0000-0000-00007E530000}"/>
    <cellStyle name="Normal 12 5 2" xfId="15863" xr:uid="{00000000-0005-0000-0000-00007F530000}"/>
    <cellStyle name="Normal 12 5 3" xfId="13682" xr:uid="{00000000-0005-0000-0000-000080530000}"/>
    <cellStyle name="Normal 12 5 4" xfId="32318" xr:uid="{00000000-0005-0000-0000-000081530000}"/>
    <cellStyle name="Normal 12 5 5" xfId="34078" xr:uid="{00000000-0005-0000-0000-000082530000}"/>
    <cellStyle name="Normal 12 5 6" xfId="36510" xr:uid="{00000000-0005-0000-0000-000083530000}"/>
    <cellStyle name="Normal 12 6" xfId="13683" xr:uid="{00000000-0005-0000-0000-000084530000}"/>
    <cellStyle name="Normal 12 6 2" xfId="45545" xr:uid="{00000000-0005-0000-0000-000085530000}"/>
    <cellStyle name="Normal 12 7" xfId="13684" xr:uid="{00000000-0005-0000-0000-000086530000}"/>
    <cellStyle name="Normal 12 8" xfId="35725" xr:uid="{00000000-0005-0000-0000-000087530000}"/>
    <cellStyle name="Normal 12 9" xfId="35733" xr:uid="{00000000-0005-0000-0000-000088530000}"/>
    <cellStyle name="Normal 12_Hoja1" xfId="13685" xr:uid="{00000000-0005-0000-0000-000089530000}"/>
    <cellStyle name="Normal 120" xfId="1482" xr:uid="{00000000-0005-0000-0000-00008A530000}"/>
    <cellStyle name="Normal 120 2" xfId="1937" xr:uid="{00000000-0005-0000-0000-00008B530000}"/>
    <cellStyle name="Normal 120 2 2" xfId="16009" xr:uid="{00000000-0005-0000-0000-00008C530000}"/>
    <cellStyle name="Normal 120 2 3" xfId="32462" xr:uid="{00000000-0005-0000-0000-00008D530000}"/>
    <cellStyle name="Normal 120 2 4" xfId="34222" xr:uid="{00000000-0005-0000-0000-00008E530000}"/>
    <cellStyle name="Normal 120 2 5" xfId="36654" xr:uid="{00000000-0005-0000-0000-00008F530000}"/>
    <cellStyle name="Normal 120 3" xfId="10827" xr:uid="{00000000-0005-0000-0000-000090530000}"/>
    <cellStyle name="Normal 120 3 2" xfId="24166" xr:uid="{00000000-0005-0000-0000-000091530000}"/>
    <cellStyle name="Normal 120 3 3" xfId="33349" xr:uid="{00000000-0005-0000-0000-000092530000}"/>
    <cellStyle name="Normal 120 3 4" xfId="35109" xr:uid="{00000000-0005-0000-0000-000093530000}"/>
    <cellStyle name="Normal 120 3 5" xfId="45072" xr:uid="{00000000-0005-0000-0000-000094530000}"/>
    <cellStyle name="Normal 120 4" xfId="15615" xr:uid="{00000000-0005-0000-0000-000095530000}"/>
    <cellStyle name="Normal 120 4 2" xfId="46161" xr:uid="{00000000-0005-0000-0000-000096530000}"/>
    <cellStyle name="Normal 120 5" xfId="11759" xr:uid="{00000000-0005-0000-0000-000097530000}"/>
    <cellStyle name="Normal 120 6" xfId="32109" xr:uid="{00000000-0005-0000-0000-000098530000}"/>
    <cellStyle name="Normal 120 7" xfId="33869" xr:uid="{00000000-0005-0000-0000-000099530000}"/>
    <cellStyle name="Normal 120 8" xfId="35485" xr:uid="{00000000-0005-0000-0000-00009A530000}"/>
    <cellStyle name="Normal 120 9" xfId="36300" xr:uid="{00000000-0005-0000-0000-00009B530000}"/>
    <cellStyle name="Normal 121" xfId="1481" xr:uid="{00000000-0005-0000-0000-00009C530000}"/>
    <cellStyle name="Normal 121 2" xfId="1936" xr:uid="{00000000-0005-0000-0000-00009D530000}"/>
    <cellStyle name="Normal 121 2 2" xfId="16008" xr:uid="{00000000-0005-0000-0000-00009E530000}"/>
    <cellStyle name="Normal 121 2 3" xfId="32461" xr:uid="{00000000-0005-0000-0000-00009F530000}"/>
    <cellStyle name="Normal 121 2 4" xfId="34221" xr:uid="{00000000-0005-0000-0000-0000A0530000}"/>
    <cellStyle name="Normal 121 2 5" xfId="36653" xr:uid="{00000000-0005-0000-0000-0000A1530000}"/>
    <cellStyle name="Normal 121 3" xfId="10826" xr:uid="{00000000-0005-0000-0000-0000A2530000}"/>
    <cellStyle name="Normal 121 3 2" xfId="24165" xr:uid="{00000000-0005-0000-0000-0000A3530000}"/>
    <cellStyle name="Normal 121 3 3" xfId="33348" xr:uid="{00000000-0005-0000-0000-0000A4530000}"/>
    <cellStyle name="Normal 121 3 4" xfId="35108" xr:uid="{00000000-0005-0000-0000-0000A5530000}"/>
    <cellStyle name="Normal 121 3 5" xfId="45071" xr:uid="{00000000-0005-0000-0000-0000A6530000}"/>
    <cellStyle name="Normal 121 4" xfId="15614" xr:uid="{00000000-0005-0000-0000-0000A7530000}"/>
    <cellStyle name="Normal 121 4 2" xfId="46162" xr:uid="{00000000-0005-0000-0000-0000A8530000}"/>
    <cellStyle name="Normal 121 5" xfId="11758" xr:uid="{00000000-0005-0000-0000-0000A9530000}"/>
    <cellStyle name="Normal 121 6" xfId="32108" xr:uid="{00000000-0005-0000-0000-0000AA530000}"/>
    <cellStyle name="Normal 121 7" xfId="33868" xr:uid="{00000000-0005-0000-0000-0000AB530000}"/>
    <cellStyle name="Normal 121 8" xfId="35486" xr:uid="{00000000-0005-0000-0000-0000AC530000}"/>
    <cellStyle name="Normal 121 9" xfId="36299" xr:uid="{00000000-0005-0000-0000-0000AD530000}"/>
    <cellStyle name="Normal 122" xfId="1485" xr:uid="{00000000-0005-0000-0000-0000AE530000}"/>
    <cellStyle name="Normal 122 2" xfId="1940" xr:uid="{00000000-0005-0000-0000-0000AF530000}"/>
    <cellStyle name="Normal 122 2 2" xfId="16012" xr:uid="{00000000-0005-0000-0000-0000B0530000}"/>
    <cellStyle name="Normal 122 2 3" xfId="32465" xr:uid="{00000000-0005-0000-0000-0000B1530000}"/>
    <cellStyle name="Normal 122 2 4" xfId="34225" xr:uid="{00000000-0005-0000-0000-0000B2530000}"/>
    <cellStyle name="Normal 122 2 5" xfId="36657" xr:uid="{00000000-0005-0000-0000-0000B3530000}"/>
    <cellStyle name="Normal 122 3" xfId="10830" xr:uid="{00000000-0005-0000-0000-0000B4530000}"/>
    <cellStyle name="Normal 122 3 2" xfId="24169" xr:uid="{00000000-0005-0000-0000-0000B5530000}"/>
    <cellStyle name="Normal 122 3 3" xfId="33352" xr:uid="{00000000-0005-0000-0000-0000B6530000}"/>
    <cellStyle name="Normal 122 3 4" xfId="35112" xr:uid="{00000000-0005-0000-0000-0000B7530000}"/>
    <cellStyle name="Normal 122 3 5" xfId="45075" xr:uid="{00000000-0005-0000-0000-0000B8530000}"/>
    <cellStyle name="Normal 122 4" xfId="15618" xr:uid="{00000000-0005-0000-0000-0000B9530000}"/>
    <cellStyle name="Normal 122 4 2" xfId="46163" xr:uid="{00000000-0005-0000-0000-0000BA530000}"/>
    <cellStyle name="Normal 122 5" xfId="11762" xr:uid="{00000000-0005-0000-0000-0000BB530000}"/>
    <cellStyle name="Normal 122 6" xfId="32112" xr:uid="{00000000-0005-0000-0000-0000BC530000}"/>
    <cellStyle name="Normal 122 7" xfId="33872" xr:uid="{00000000-0005-0000-0000-0000BD530000}"/>
    <cellStyle name="Normal 122 8" xfId="35487" xr:uid="{00000000-0005-0000-0000-0000BE530000}"/>
    <cellStyle name="Normal 122 9" xfId="36303" xr:uid="{00000000-0005-0000-0000-0000BF530000}"/>
    <cellStyle name="Normal 123" xfId="1486" xr:uid="{00000000-0005-0000-0000-0000C0530000}"/>
    <cellStyle name="Normal 123 2" xfId="1941" xr:uid="{00000000-0005-0000-0000-0000C1530000}"/>
    <cellStyle name="Normal 123 2 2" xfId="16013" xr:uid="{00000000-0005-0000-0000-0000C2530000}"/>
    <cellStyle name="Normal 123 2 3" xfId="32466" xr:uid="{00000000-0005-0000-0000-0000C3530000}"/>
    <cellStyle name="Normal 123 2 4" xfId="34226" xr:uid="{00000000-0005-0000-0000-0000C4530000}"/>
    <cellStyle name="Normal 123 2 5" xfId="36658" xr:uid="{00000000-0005-0000-0000-0000C5530000}"/>
    <cellStyle name="Normal 123 3" xfId="10831" xr:uid="{00000000-0005-0000-0000-0000C6530000}"/>
    <cellStyle name="Normal 123 3 2" xfId="24170" xr:uid="{00000000-0005-0000-0000-0000C7530000}"/>
    <cellStyle name="Normal 123 3 3" xfId="33353" xr:uid="{00000000-0005-0000-0000-0000C8530000}"/>
    <cellStyle name="Normal 123 3 4" xfId="35113" xr:uid="{00000000-0005-0000-0000-0000C9530000}"/>
    <cellStyle name="Normal 123 3 5" xfId="45076" xr:uid="{00000000-0005-0000-0000-0000CA530000}"/>
    <cellStyle name="Normal 123 4" xfId="15619" xr:uid="{00000000-0005-0000-0000-0000CB530000}"/>
    <cellStyle name="Normal 123 4 2" xfId="46164" xr:uid="{00000000-0005-0000-0000-0000CC530000}"/>
    <cellStyle name="Normal 123 5" xfId="11763" xr:uid="{00000000-0005-0000-0000-0000CD530000}"/>
    <cellStyle name="Normal 123 6" xfId="32113" xr:uid="{00000000-0005-0000-0000-0000CE530000}"/>
    <cellStyle name="Normal 123 7" xfId="33873" xr:uid="{00000000-0005-0000-0000-0000CF530000}"/>
    <cellStyle name="Normal 123 8" xfId="35488" xr:uid="{00000000-0005-0000-0000-0000D0530000}"/>
    <cellStyle name="Normal 123 9" xfId="36304" xr:uid="{00000000-0005-0000-0000-0000D1530000}"/>
    <cellStyle name="Normal 124" xfId="1521" xr:uid="{00000000-0005-0000-0000-0000D2530000}"/>
    <cellStyle name="Normal 124 2" xfId="1963" xr:uid="{00000000-0005-0000-0000-0000D3530000}"/>
    <cellStyle name="Normal 124 2 2" xfId="16035" xr:uid="{00000000-0005-0000-0000-0000D4530000}"/>
    <cellStyle name="Normal 124 2 3" xfId="32488" xr:uid="{00000000-0005-0000-0000-0000D5530000}"/>
    <cellStyle name="Normal 124 2 4" xfId="34248" xr:uid="{00000000-0005-0000-0000-0000D6530000}"/>
    <cellStyle name="Normal 124 2 5" xfId="36680" xr:uid="{00000000-0005-0000-0000-0000D7530000}"/>
    <cellStyle name="Normal 124 3" xfId="10850" xr:uid="{00000000-0005-0000-0000-0000D8530000}"/>
    <cellStyle name="Normal 124 3 2" xfId="24189" xr:uid="{00000000-0005-0000-0000-0000D9530000}"/>
    <cellStyle name="Normal 124 3 3" xfId="33372" xr:uid="{00000000-0005-0000-0000-0000DA530000}"/>
    <cellStyle name="Normal 124 3 4" xfId="35132" xr:uid="{00000000-0005-0000-0000-0000DB530000}"/>
    <cellStyle name="Normal 124 3 5" xfId="45095" xr:uid="{00000000-0005-0000-0000-0000DC530000}"/>
    <cellStyle name="Normal 124 4" xfId="15643" xr:uid="{00000000-0005-0000-0000-0000DD530000}"/>
    <cellStyle name="Normal 124 4 2" xfId="46165" xr:uid="{00000000-0005-0000-0000-0000DE530000}"/>
    <cellStyle name="Normal 124 5" xfId="11784" xr:uid="{00000000-0005-0000-0000-0000DF530000}"/>
    <cellStyle name="Normal 124 6" xfId="32133" xr:uid="{00000000-0005-0000-0000-0000E0530000}"/>
    <cellStyle name="Normal 124 7" xfId="33893" xr:uid="{00000000-0005-0000-0000-0000E1530000}"/>
    <cellStyle name="Normal 124 8" xfId="35489" xr:uid="{00000000-0005-0000-0000-0000E2530000}"/>
    <cellStyle name="Normal 124 9" xfId="36324" xr:uid="{00000000-0005-0000-0000-0000E3530000}"/>
    <cellStyle name="Normal 125" xfId="1523" xr:uid="{00000000-0005-0000-0000-0000E4530000}"/>
    <cellStyle name="Normal 125 2" xfId="1965" xr:uid="{00000000-0005-0000-0000-0000E5530000}"/>
    <cellStyle name="Normal 125 2 2" xfId="16037" xr:uid="{00000000-0005-0000-0000-0000E6530000}"/>
    <cellStyle name="Normal 125 2 3" xfId="32490" xr:uid="{00000000-0005-0000-0000-0000E7530000}"/>
    <cellStyle name="Normal 125 2 4" xfId="34250" xr:uid="{00000000-0005-0000-0000-0000E8530000}"/>
    <cellStyle name="Normal 125 2 5" xfId="36682" xr:uid="{00000000-0005-0000-0000-0000E9530000}"/>
    <cellStyle name="Normal 125 3" xfId="10852" xr:uid="{00000000-0005-0000-0000-0000EA530000}"/>
    <cellStyle name="Normal 125 3 2" xfId="24191" xr:uid="{00000000-0005-0000-0000-0000EB530000}"/>
    <cellStyle name="Normal 125 3 3" xfId="33374" xr:uid="{00000000-0005-0000-0000-0000EC530000}"/>
    <cellStyle name="Normal 125 3 4" xfId="35134" xr:uid="{00000000-0005-0000-0000-0000ED530000}"/>
    <cellStyle name="Normal 125 3 5" xfId="45097" xr:uid="{00000000-0005-0000-0000-0000EE530000}"/>
    <cellStyle name="Normal 125 4" xfId="15645" xr:uid="{00000000-0005-0000-0000-0000EF530000}"/>
    <cellStyle name="Normal 125 4 2" xfId="46166" xr:uid="{00000000-0005-0000-0000-0000F0530000}"/>
    <cellStyle name="Normal 125 5" xfId="11786" xr:uid="{00000000-0005-0000-0000-0000F1530000}"/>
    <cellStyle name="Normal 125 6" xfId="32135" xr:uid="{00000000-0005-0000-0000-0000F2530000}"/>
    <cellStyle name="Normal 125 7" xfId="33895" xr:uid="{00000000-0005-0000-0000-0000F3530000}"/>
    <cellStyle name="Normal 125 8" xfId="35490" xr:uid="{00000000-0005-0000-0000-0000F4530000}"/>
    <cellStyle name="Normal 125 9" xfId="36326" xr:uid="{00000000-0005-0000-0000-0000F5530000}"/>
    <cellStyle name="Normal 126" xfId="1525" xr:uid="{00000000-0005-0000-0000-0000F6530000}"/>
    <cellStyle name="Normal 126 2" xfId="1967" xr:uid="{00000000-0005-0000-0000-0000F7530000}"/>
    <cellStyle name="Normal 126 2 2" xfId="16039" xr:uid="{00000000-0005-0000-0000-0000F8530000}"/>
    <cellStyle name="Normal 126 2 3" xfId="32492" xr:uid="{00000000-0005-0000-0000-0000F9530000}"/>
    <cellStyle name="Normal 126 2 4" xfId="34252" xr:uid="{00000000-0005-0000-0000-0000FA530000}"/>
    <cellStyle name="Normal 126 2 5" xfId="36684" xr:uid="{00000000-0005-0000-0000-0000FB530000}"/>
    <cellStyle name="Normal 126 3" xfId="10854" xr:uid="{00000000-0005-0000-0000-0000FC530000}"/>
    <cellStyle name="Normal 126 3 2" xfId="24193" xr:uid="{00000000-0005-0000-0000-0000FD530000}"/>
    <cellStyle name="Normal 126 3 3" xfId="33376" xr:uid="{00000000-0005-0000-0000-0000FE530000}"/>
    <cellStyle name="Normal 126 3 4" xfId="35136" xr:uid="{00000000-0005-0000-0000-0000FF530000}"/>
    <cellStyle name="Normal 126 3 5" xfId="45099" xr:uid="{00000000-0005-0000-0000-000000540000}"/>
    <cellStyle name="Normal 126 4" xfId="15647" xr:uid="{00000000-0005-0000-0000-000001540000}"/>
    <cellStyle name="Normal 126 4 2" xfId="46167" xr:uid="{00000000-0005-0000-0000-000002540000}"/>
    <cellStyle name="Normal 126 5" xfId="11788" xr:uid="{00000000-0005-0000-0000-000003540000}"/>
    <cellStyle name="Normal 126 6" xfId="32137" xr:uid="{00000000-0005-0000-0000-000004540000}"/>
    <cellStyle name="Normal 126 7" xfId="33897" xr:uid="{00000000-0005-0000-0000-000005540000}"/>
    <cellStyle name="Normal 126 8" xfId="35491" xr:uid="{00000000-0005-0000-0000-000006540000}"/>
    <cellStyle name="Normal 126 9" xfId="36328" xr:uid="{00000000-0005-0000-0000-000007540000}"/>
    <cellStyle name="Normal 127" xfId="1527" xr:uid="{00000000-0005-0000-0000-000008540000}"/>
    <cellStyle name="Normal 127 2" xfId="1969" xr:uid="{00000000-0005-0000-0000-000009540000}"/>
    <cellStyle name="Normal 127 2 2" xfId="16041" xr:uid="{00000000-0005-0000-0000-00000A540000}"/>
    <cellStyle name="Normal 127 2 3" xfId="32494" xr:uid="{00000000-0005-0000-0000-00000B540000}"/>
    <cellStyle name="Normal 127 2 4" xfId="34254" xr:uid="{00000000-0005-0000-0000-00000C540000}"/>
    <cellStyle name="Normal 127 2 5" xfId="36686" xr:uid="{00000000-0005-0000-0000-00000D540000}"/>
    <cellStyle name="Normal 127 3" xfId="10856" xr:uid="{00000000-0005-0000-0000-00000E540000}"/>
    <cellStyle name="Normal 127 3 2" xfId="24195" xr:uid="{00000000-0005-0000-0000-00000F540000}"/>
    <cellStyle name="Normal 127 3 3" xfId="33378" xr:uid="{00000000-0005-0000-0000-000010540000}"/>
    <cellStyle name="Normal 127 3 4" xfId="35138" xr:uid="{00000000-0005-0000-0000-000011540000}"/>
    <cellStyle name="Normal 127 3 5" xfId="45101" xr:uid="{00000000-0005-0000-0000-000012540000}"/>
    <cellStyle name="Normal 127 4" xfId="15649" xr:uid="{00000000-0005-0000-0000-000013540000}"/>
    <cellStyle name="Normal 127 4 2" xfId="46168" xr:uid="{00000000-0005-0000-0000-000014540000}"/>
    <cellStyle name="Normal 127 5" xfId="11790" xr:uid="{00000000-0005-0000-0000-000015540000}"/>
    <cellStyle name="Normal 127 6" xfId="32139" xr:uid="{00000000-0005-0000-0000-000016540000}"/>
    <cellStyle name="Normal 127 7" xfId="33899" xr:uid="{00000000-0005-0000-0000-000017540000}"/>
    <cellStyle name="Normal 127 8" xfId="35492" xr:uid="{00000000-0005-0000-0000-000018540000}"/>
    <cellStyle name="Normal 127 9" xfId="36330" xr:uid="{00000000-0005-0000-0000-000019540000}"/>
    <cellStyle name="Normal 128" xfId="1529" xr:uid="{00000000-0005-0000-0000-00001A540000}"/>
    <cellStyle name="Normal 128 2" xfId="1971" xr:uid="{00000000-0005-0000-0000-00001B540000}"/>
    <cellStyle name="Normal 128 2 2" xfId="16043" xr:uid="{00000000-0005-0000-0000-00001C540000}"/>
    <cellStyle name="Normal 128 2 3" xfId="32496" xr:uid="{00000000-0005-0000-0000-00001D540000}"/>
    <cellStyle name="Normal 128 2 4" xfId="34256" xr:uid="{00000000-0005-0000-0000-00001E540000}"/>
    <cellStyle name="Normal 128 2 5" xfId="36688" xr:uid="{00000000-0005-0000-0000-00001F540000}"/>
    <cellStyle name="Normal 128 3" xfId="10858" xr:uid="{00000000-0005-0000-0000-000020540000}"/>
    <cellStyle name="Normal 128 3 2" xfId="24197" xr:uid="{00000000-0005-0000-0000-000021540000}"/>
    <cellStyle name="Normal 128 3 3" xfId="33380" xr:uid="{00000000-0005-0000-0000-000022540000}"/>
    <cellStyle name="Normal 128 3 4" xfId="35140" xr:uid="{00000000-0005-0000-0000-000023540000}"/>
    <cellStyle name="Normal 128 3 5" xfId="45103" xr:uid="{00000000-0005-0000-0000-000024540000}"/>
    <cellStyle name="Normal 128 4" xfId="15651" xr:uid="{00000000-0005-0000-0000-000025540000}"/>
    <cellStyle name="Normal 128 4 2" xfId="46169" xr:uid="{00000000-0005-0000-0000-000026540000}"/>
    <cellStyle name="Normal 128 5" xfId="11792" xr:uid="{00000000-0005-0000-0000-000027540000}"/>
    <cellStyle name="Normal 128 6" xfId="32141" xr:uid="{00000000-0005-0000-0000-000028540000}"/>
    <cellStyle name="Normal 128 7" xfId="33901" xr:uid="{00000000-0005-0000-0000-000029540000}"/>
    <cellStyle name="Normal 128 8" xfId="35493" xr:uid="{00000000-0005-0000-0000-00002A540000}"/>
    <cellStyle name="Normal 128 9" xfId="36332" xr:uid="{00000000-0005-0000-0000-00002B540000}"/>
    <cellStyle name="Normal 129" xfId="1528" xr:uid="{00000000-0005-0000-0000-00002C540000}"/>
    <cellStyle name="Normal 129 2" xfId="1970" xr:uid="{00000000-0005-0000-0000-00002D540000}"/>
    <cellStyle name="Normal 129 2 2" xfId="16042" xr:uid="{00000000-0005-0000-0000-00002E540000}"/>
    <cellStyle name="Normal 129 2 3" xfId="32495" xr:uid="{00000000-0005-0000-0000-00002F540000}"/>
    <cellStyle name="Normal 129 2 4" xfId="34255" xr:uid="{00000000-0005-0000-0000-000030540000}"/>
    <cellStyle name="Normal 129 2 5" xfId="36687" xr:uid="{00000000-0005-0000-0000-000031540000}"/>
    <cellStyle name="Normal 129 3" xfId="10857" xr:uid="{00000000-0005-0000-0000-000032540000}"/>
    <cellStyle name="Normal 129 3 2" xfId="24196" xr:uid="{00000000-0005-0000-0000-000033540000}"/>
    <cellStyle name="Normal 129 3 3" xfId="33379" xr:uid="{00000000-0005-0000-0000-000034540000}"/>
    <cellStyle name="Normal 129 3 4" xfId="35139" xr:uid="{00000000-0005-0000-0000-000035540000}"/>
    <cellStyle name="Normal 129 3 5" xfId="45102" xr:uid="{00000000-0005-0000-0000-000036540000}"/>
    <cellStyle name="Normal 129 4" xfId="15650" xr:uid="{00000000-0005-0000-0000-000037540000}"/>
    <cellStyle name="Normal 129 4 2" xfId="46170" xr:uid="{00000000-0005-0000-0000-000038540000}"/>
    <cellStyle name="Normal 129 5" xfId="11791" xr:uid="{00000000-0005-0000-0000-000039540000}"/>
    <cellStyle name="Normal 129 6" xfId="32140" xr:uid="{00000000-0005-0000-0000-00003A540000}"/>
    <cellStyle name="Normal 129 7" xfId="33900" xr:uid="{00000000-0005-0000-0000-00003B540000}"/>
    <cellStyle name="Normal 129 8" xfId="35494" xr:uid="{00000000-0005-0000-0000-00003C540000}"/>
    <cellStyle name="Normal 129 9" xfId="36331" xr:uid="{00000000-0005-0000-0000-00003D540000}"/>
    <cellStyle name="Normal 13" xfId="437" xr:uid="{00000000-0005-0000-0000-00003E540000}"/>
    <cellStyle name="Normal 13 2" xfId="751" xr:uid="{00000000-0005-0000-0000-00003F540000}"/>
    <cellStyle name="Normal 13 2 2" xfId="10660" xr:uid="{00000000-0005-0000-0000-000040540000}"/>
    <cellStyle name="Normal 13 2 2 2" xfId="24000" xr:uid="{00000000-0005-0000-0000-000041540000}"/>
    <cellStyle name="Normal 13 2 2 2 2" xfId="46171" xr:uid="{00000000-0005-0000-0000-000042540000}"/>
    <cellStyle name="Normal 13 2 2 3" xfId="33184" xr:uid="{00000000-0005-0000-0000-000043540000}"/>
    <cellStyle name="Normal 13 2 2 4" xfId="34944" xr:uid="{00000000-0005-0000-0000-000044540000}"/>
    <cellStyle name="Normal 13 2 2 5" xfId="44907" xr:uid="{00000000-0005-0000-0000-000045540000}"/>
    <cellStyle name="Normal 13 2 3" xfId="11029" xr:uid="{00000000-0005-0000-0000-000046540000}"/>
    <cellStyle name="Normal 13 2 3 2" xfId="15046" xr:uid="{00000000-0005-0000-0000-000047540000}"/>
    <cellStyle name="Normal 13 2 4" xfId="11183" xr:uid="{00000000-0005-0000-0000-000048540000}"/>
    <cellStyle name="Normal 13 2 5" xfId="31955" xr:uid="{00000000-0005-0000-0000-000049540000}"/>
    <cellStyle name="Normal 13 2 6" xfId="33656" xr:uid="{00000000-0005-0000-0000-00004A540000}"/>
    <cellStyle name="Normal 13 2 7" xfId="35495" xr:uid="{00000000-0005-0000-0000-00004B540000}"/>
    <cellStyle name="Normal 13 2 8" xfId="35829" xr:uid="{00000000-0005-0000-0000-00004C540000}"/>
    <cellStyle name="Normal 13 3" xfId="1781" xr:uid="{00000000-0005-0000-0000-00004D540000}"/>
    <cellStyle name="Normal 13 3 2" xfId="15853" xr:uid="{00000000-0005-0000-0000-00004E540000}"/>
    <cellStyle name="Normal 13 3 3" xfId="13686" xr:uid="{00000000-0005-0000-0000-00004F540000}"/>
    <cellStyle name="Normal 13 3 4" xfId="32308" xr:uid="{00000000-0005-0000-0000-000050540000}"/>
    <cellStyle name="Normal 13 3 5" xfId="34068" xr:uid="{00000000-0005-0000-0000-000051540000}"/>
    <cellStyle name="Normal 13 3 6" xfId="36500" xr:uid="{00000000-0005-0000-0000-000052540000}"/>
    <cellStyle name="Normal 13 4" xfId="10582" xr:uid="{00000000-0005-0000-0000-000053540000}"/>
    <cellStyle name="Normal 13 4 2" xfId="23941" xr:uid="{00000000-0005-0000-0000-000054540000}"/>
    <cellStyle name="Normal 13 4 3" xfId="13687" xr:uid="{00000000-0005-0000-0000-000055540000}"/>
    <cellStyle name="Normal 13 5" xfId="13688" xr:uid="{00000000-0005-0000-0000-000056540000}"/>
    <cellStyle name="Normal 13 5 2" xfId="45546" xr:uid="{00000000-0005-0000-0000-000057540000}"/>
    <cellStyle name="Normal 13 6" xfId="13689" xr:uid="{00000000-0005-0000-0000-000058540000}"/>
    <cellStyle name="Normal 13 7" xfId="13690" xr:uid="{00000000-0005-0000-0000-000059540000}"/>
    <cellStyle name="Normal 13_Hoja1" xfId="13691" xr:uid="{00000000-0005-0000-0000-00005A540000}"/>
    <cellStyle name="Normal 130" xfId="1534" xr:uid="{00000000-0005-0000-0000-00005B540000}"/>
    <cellStyle name="Normal 130 2" xfId="1976" xr:uid="{00000000-0005-0000-0000-00005C540000}"/>
    <cellStyle name="Normal 130 2 2" xfId="16048" xr:uid="{00000000-0005-0000-0000-00005D540000}"/>
    <cellStyle name="Normal 130 2 3" xfId="32501" xr:uid="{00000000-0005-0000-0000-00005E540000}"/>
    <cellStyle name="Normal 130 2 4" xfId="34261" xr:uid="{00000000-0005-0000-0000-00005F540000}"/>
    <cellStyle name="Normal 130 2 5" xfId="36693" xr:uid="{00000000-0005-0000-0000-000060540000}"/>
    <cellStyle name="Normal 130 3" xfId="10863" xr:uid="{00000000-0005-0000-0000-000061540000}"/>
    <cellStyle name="Normal 130 3 2" xfId="24202" xr:uid="{00000000-0005-0000-0000-000062540000}"/>
    <cellStyle name="Normal 130 3 3" xfId="33385" xr:uid="{00000000-0005-0000-0000-000063540000}"/>
    <cellStyle name="Normal 130 3 4" xfId="35145" xr:uid="{00000000-0005-0000-0000-000064540000}"/>
    <cellStyle name="Normal 130 3 5" xfId="45108" xr:uid="{00000000-0005-0000-0000-000065540000}"/>
    <cellStyle name="Normal 130 4" xfId="15656" xr:uid="{00000000-0005-0000-0000-000066540000}"/>
    <cellStyle name="Normal 130 4 2" xfId="46172" xr:uid="{00000000-0005-0000-0000-000067540000}"/>
    <cellStyle name="Normal 130 5" xfId="11797" xr:uid="{00000000-0005-0000-0000-000068540000}"/>
    <cellStyle name="Normal 130 6" xfId="32146" xr:uid="{00000000-0005-0000-0000-000069540000}"/>
    <cellStyle name="Normal 130 7" xfId="33906" xr:uid="{00000000-0005-0000-0000-00006A540000}"/>
    <cellStyle name="Normal 130 8" xfId="35496" xr:uid="{00000000-0005-0000-0000-00006B540000}"/>
    <cellStyle name="Normal 130 9" xfId="36337" xr:uid="{00000000-0005-0000-0000-00006C540000}"/>
    <cellStyle name="Normal 131" xfId="1533" xr:uid="{00000000-0005-0000-0000-00006D540000}"/>
    <cellStyle name="Normal 131 2" xfId="1975" xr:uid="{00000000-0005-0000-0000-00006E540000}"/>
    <cellStyle name="Normal 131 2 2" xfId="16047" xr:uid="{00000000-0005-0000-0000-00006F540000}"/>
    <cellStyle name="Normal 131 2 3" xfId="32500" xr:uid="{00000000-0005-0000-0000-000070540000}"/>
    <cellStyle name="Normal 131 2 4" xfId="34260" xr:uid="{00000000-0005-0000-0000-000071540000}"/>
    <cellStyle name="Normal 131 2 5" xfId="36692" xr:uid="{00000000-0005-0000-0000-000072540000}"/>
    <cellStyle name="Normal 131 3" xfId="10862" xr:uid="{00000000-0005-0000-0000-000073540000}"/>
    <cellStyle name="Normal 131 3 2" xfId="24201" xr:uid="{00000000-0005-0000-0000-000074540000}"/>
    <cellStyle name="Normal 131 3 3" xfId="33384" xr:uid="{00000000-0005-0000-0000-000075540000}"/>
    <cellStyle name="Normal 131 3 4" xfId="35144" xr:uid="{00000000-0005-0000-0000-000076540000}"/>
    <cellStyle name="Normal 131 3 5" xfId="45107" xr:uid="{00000000-0005-0000-0000-000077540000}"/>
    <cellStyle name="Normal 131 4" xfId="15655" xr:uid="{00000000-0005-0000-0000-000078540000}"/>
    <cellStyle name="Normal 131 4 2" xfId="46173" xr:uid="{00000000-0005-0000-0000-000079540000}"/>
    <cellStyle name="Normal 131 5" xfId="11796" xr:uid="{00000000-0005-0000-0000-00007A540000}"/>
    <cellStyle name="Normal 131 6" xfId="32145" xr:uid="{00000000-0005-0000-0000-00007B540000}"/>
    <cellStyle name="Normal 131 7" xfId="33905" xr:uid="{00000000-0005-0000-0000-00007C540000}"/>
    <cellStyle name="Normal 131 8" xfId="35497" xr:uid="{00000000-0005-0000-0000-00007D540000}"/>
    <cellStyle name="Normal 131 9" xfId="36336" xr:uid="{00000000-0005-0000-0000-00007E540000}"/>
    <cellStyle name="Normal 132" xfId="1535" xr:uid="{00000000-0005-0000-0000-00007F540000}"/>
    <cellStyle name="Normal 132 2" xfId="1977" xr:uid="{00000000-0005-0000-0000-000080540000}"/>
    <cellStyle name="Normal 132 2 2" xfId="16049" xr:uid="{00000000-0005-0000-0000-000081540000}"/>
    <cellStyle name="Normal 132 2 3" xfId="32502" xr:uid="{00000000-0005-0000-0000-000082540000}"/>
    <cellStyle name="Normal 132 2 4" xfId="34262" xr:uid="{00000000-0005-0000-0000-000083540000}"/>
    <cellStyle name="Normal 132 2 5" xfId="36694" xr:uid="{00000000-0005-0000-0000-000084540000}"/>
    <cellStyle name="Normal 132 3" xfId="10864" xr:uid="{00000000-0005-0000-0000-000085540000}"/>
    <cellStyle name="Normal 132 3 2" xfId="24203" xr:uid="{00000000-0005-0000-0000-000086540000}"/>
    <cellStyle name="Normal 132 3 3" xfId="33386" xr:uid="{00000000-0005-0000-0000-000087540000}"/>
    <cellStyle name="Normal 132 3 4" xfId="35146" xr:uid="{00000000-0005-0000-0000-000088540000}"/>
    <cellStyle name="Normal 132 3 5" xfId="45109" xr:uid="{00000000-0005-0000-0000-000089540000}"/>
    <cellStyle name="Normal 132 4" xfId="15657" xr:uid="{00000000-0005-0000-0000-00008A540000}"/>
    <cellStyle name="Normal 132 4 2" xfId="46174" xr:uid="{00000000-0005-0000-0000-00008B540000}"/>
    <cellStyle name="Normal 132 5" xfId="11798" xr:uid="{00000000-0005-0000-0000-00008C540000}"/>
    <cellStyle name="Normal 132 6" xfId="32147" xr:uid="{00000000-0005-0000-0000-00008D540000}"/>
    <cellStyle name="Normal 132 7" xfId="33907" xr:uid="{00000000-0005-0000-0000-00008E540000}"/>
    <cellStyle name="Normal 132 8" xfId="35498" xr:uid="{00000000-0005-0000-0000-00008F540000}"/>
    <cellStyle name="Normal 132 9" xfId="36338" xr:uid="{00000000-0005-0000-0000-000090540000}"/>
    <cellStyle name="Normal 133" xfId="1536" xr:uid="{00000000-0005-0000-0000-000091540000}"/>
    <cellStyle name="Normal 133 2" xfId="1978" xr:uid="{00000000-0005-0000-0000-000092540000}"/>
    <cellStyle name="Normal 133 2 2" xfId="16050" xr:uid="{00000000-0005-0000-0000-000093540000}"/>
    <cellStyle name="Normal 133 2 3" xfId="32503" xr:uid="{00000000-0005-0000-0000-000094540000}"/>
    <cellStyle name="Normal 133 2 4" xfId="34263" xr:uid="{00000000-0005-0000-0000-000095540000}"/>
    <cellStyle name="Normal 133 2 5" xfId="36695" xr:uid="{00000000-0005-0000-0000-000096540000}"/>
    <cellStyle name="Normal 133 3" xfId="10865" xr:uid="{00000000-0005-0000-0000-000097540000}"/>
    <cellStyle name="Normal 133 3 2" xfId="24204" xr:uid="{00000000-0005-0000-0000-000098540000}"/>
    <cellStyle name="Normal 133 3 3" xfId="33387" xr:uid="{00000000-0005-0000-0000-000099540000}"/>
    <cellStyle name="Normal 133 3 4" xfId="35147" xr:uid="{00000000-0005-0000-0000-00009A540000}"/>
    <cellStyle name="Normal 133 3 5" xfId="45110" xr:uid="{00000000-0005-0000-0000-00009B540000}"/>
    <cellStyle name="Normal 133 4" xfId="15658" xr:uid="{00000000-0005-0000-0000-00009C540000}"/>
    <cellStyle name="Normal 133 4 2" xfId="46175" xr:uid="{00000000-0005-0000-0000-00009D540000}"/>
    <cellStyle name="Normal 133 5" xfId="11799" xr:uid="{00000000-0005-0000-0000-00009E540000}"/>
    <cellStyle name="Normal 133 6" xfId="32148" xr:uid="{00000000-0005-0000-0000-00009F540000}"/>
    <cellStyle name="Normal 133 7" xfId="33908" xr:uid="{00000000-0005-0000-0000-0000A0540000}"/>
    <cellStyle name="Normal 133 8" xfId="35499" xr:uid="{00000000-0005-0000-0000-0000A1540000}"/>
    <cellStyle name="Normal 133 9" xfId="36339" xr:uid="{00000000-0005-0000-0000-0000A2540000}"/>
    <cellStyle name="Normal 134" xfId="1537" xr:uid="{00000000-0005-0000-0000-0000A3540000}"/>
    <cellStyle name="Normal 134 2" xfId="1979" xr:uid="{00000000-0005-0000-0000-0000A4540000}"/>
    <cellStyle name="Normal 134 2 2" xfId="16051" xr:uid="{00000000-0005-0000-0000-0000A5540000}"/>
    <cellStyle name="Normal 134 2 3" xfId="32504" xr:uid="{00000000-0005-0000-0000-0000A6540000}"/>
    <cellStyle name="Normal 134 2 4" xfId="34264" xr:uid="{00000000-0005-0000-0000-0000A7540000}"/>
    <cellStyle name="Normal 134 2 5" xfId="36696" xr:uid="{00000000-0005-0000-0000-0000A8540000}"/>
    <cellStyle name="Normal 134 3" xfId="10866" xr:uid="{00000000-0005-0000-0000-0000A9540000}"/>
    <cellStyle name="Normal 134 3 2" xfId="24205" xr:uid="{00000000-0005-0000-0000-0000AA540000}"/>
    <cellStyle name="Normal 134 3 3" xfId="33388" xr:uid="{00000000-0005-0000-0000-0000AB540000}"/>
    <cellStyle name="Normal 134 3 4" xfId="35148" xr:uid="{00000000-0005-0000-0000-0000AC540000}"/>
    <cellStyle name="Normal 134 3 5" xfId="45111" xr:uid="{00000000-0005-0000-0000-0000AD540000}"/>
    <cellStyle name="Normal 134 4" xfId="15659" xr:uid="{00000000-0005-0000-0000-0000AE540000}"/>
    <cellStyle name="Normal 134 4 2" xfId="46176" xr:uid="{00000000-0005-0000-0000-0000AF540000}"/>
    <cellStyle name="Normal 134 5" xfId="11800" xr:uid="{00000000-0005-0000-0000-0000B0540000}"/>
    <cellStyle name="Normal 134 6" xfId="32149" xr:uid="{00000000-0005-0000-0000-0000B1540000}"/>
    <cellStyle name="Normal 134 7" xfId="33909" xr:uid="{00000000-0005-0000-0000-0000B2540000}"/>
    <cellStyle name="Normal 134 8" xfId="35500" xr:uid="{00000000-0005-0000-0000-0000B3540000}"/>
    <cellStyle name="Normal 134 9" xfId="36340" xr:uid="{00000000-0005-0000-0000-0000B4540000}"/>
    <cellStyle name="Normal 135" xfId="1531" xr:uid="{00000000-0005-0000-0000-0000B5540000}"/>
    <cellStyle name="Normal 135 2" xfId="1973" xr:uid="{00000000-0005-0000-0000-0000B6540000}"/>
    <cellStyle name="Normal 135 2 2" xfId="16045" xr:uid="{00000000-0005-0000-0000-0000B7540000}"/>
    <cellStyle name="Normal 135 2 3" xfId="32498" xr:uid="{00000000-0005-0000-0000-0000B8540000}"/>
    <cellStyle name="Normal 135 2 4" xfId="34258" xr:uid="{00000000-0005-0000-0000-0000B9540000}"/>
    <cellStyle name="Normal 135 2 5" xfId="36690" xr:uid="{00000000-0005-0000-0000-0000BA540000}"/>
    <cellStyle name="Normal 135 3" xfId="10860" xr:uid="{00000000-0005-0000-0000-0000BB540000}"/>
    <cellStyle name="Normal 135 3 2" xfId="24199" xr:uid="{00000000-0005-0000-0000-0000BC540000}"/>
    <cellStyle name="Normal 135 3 3" xfId="33382" xr:uid="{00000000-0005-0000-0000-0000BD540000}"/>
    <cellStyle name="Normal 135 3 4" xfId="35142" xr:uid="{00000000-0005-0000-0000-0000BE540000}"/>
    <cellStyle name="Normal 135 3 5" xfId="45105" xr:uid="{00000000-0005-0000-0000-0000BF540000}"/>
    <cellStyle name="Normal 135 4" xfId="15653" xr:uid="{00000000-0005-0000-0000-0000C0540000}"/>
    <cellStyle name="Normal 135 4 2" xfId="46177" xr:uid="{00000000-0005-0000-0000-0000C1540000}"/>
    <cellStyle name="Normal 135 5" xfId="11794" xr:uid="{00000000-0005-0000-0000-0000C2540000}"/>
    <cellStyle name="Normal 135 6" xfId="32143" xr:uid="{00000000-0005-0000-0000-0000C3540000}"/>
    <cellStyle name="Normal 135 7" xfId="33903" xr:uid="{00000000-0005-0000-0000-0000C4540000}"/>
    <cellStyle name="Normal 135 8" xfId="35501" xr:uid="{00000000-0005-0000-0000-0000C5540000}"/>
    <cellStyle name="Normal 135 9" xfId="36334" xr:uid="{00000000-0005-0000-0000-0000C6540000}"/>
    <cellStyle name="Normal 136" xfId="1538" xr:uid="{00000000-0005-0000-0000-0000C7540000}"/>
    <cellStyle name="Normal 136 2" xfId="1980" xr:uid="{00000000-0005-0000-0000-0000C8540000}"/>
    <cellStyle name="Normal 136 2 2" xfId="16052" xr:uid="{00000000-0005-0000-0000-0000C9540000}"/>
    <cellStyle name="Normal 136 2 3" xfId="32505" xr:uid="{00000000-0005-0000-0000-0000CA540000}"/>
    <cellStyle name="Normal 136 2 4" xfId="34265" xr:uid="{00000000-0005-0000-0000-0000CB540000}"/>
    <cellStyle name="Normal 136 2 5" xfId="36697" xr:uid="{00000000-0005-0000-0000-0000CC540000}"/>
    <cellStyle name="Normal 136 3" xfId="10867" xr:uid="{00000000-0005-0000-0000-0000CD540000}"/>
    <cellStyle name="Normal 136 3 2" xfId="24206" xr:uid="{00000000-0005-0000-0000-0000CE540000}"/>
    <cellStyle name="Normal 136 3 3" xfId="33389" xr:uid="{00000000-0005-0000-0000-0000CF540000}"/>
    <cellStyle name="Normal 136 3 4" xfId="35149" xr:uid="{00000000-0005-0000-0000-0000D0540000}"/>
    <cellStyle name="Normal 136 3 5" xfId="45112" xr:uid="{00000000-0005-0000-0000-0000D1540000}"/>
    <cellStyle name="Normal 136 4" xfId="15660" xr:uid="{00000000-0005-0000-0000-0000D2540000}"/>
    <cellStyle name="Normal 136 4 2" xfId="46178" xr:uid="{00000000-0005-0000-0000-0000D3540000}"/>
    <cellStyle name="Normal 136 5" xfId="11801" xr:uid="{00000000-0005-0000-0000-0000D4540000}"/>
    <cellStyle name="Normal 136 6" xfId="32150" xr:uid="{00000000-0005-0000-0000-0000D5540000}"/>
    <cellStyle name="Normal 136 7" xfId="33910" xr:uid="{00000000-0005-0000-0000-0000D6540000}"/>
    <cellStyle name="Normal 136 8" xfId="35502" xr:uid="{00000000-0005-0000-0000-0000D7540000}"/>
    <cellStyle name="Normal 136 9" xfId="36341" xr:uid="{00000000-0005-0000-0000-0000D8540000}"/>
    <cellStyle name="Normal 137" xfId="1530" xr:uid="{00000000-0005-0000-0000-0000D9540000}"/>
    <cellStyle name="Normal 137 2" xfId="1972" xr:uid="{00000000-0005-0000-0000-0000DA540000}"/>
    <cellStyle name="Normal 137 2 2" xfId="16044" xr:uid="{00000000-0005-0000-0000-0000DB540000}"/>
    <cellStyle name="Normal 137 2 3" xfId="32497" xr:uid="{00000000-0005-0000-0000-0000DC540000}"/>
    <cellStyle name="Normal 137 2 4" xfId="34257" xr:uid="{00000000-0005-0000-0000-0000DD540000}"/>
    <cellStyle name="Normal 137 2 5" xfId="36689" xr:uid="{00000000-0005-0000-0000-0000DE540000}"/>
    <cellStyle name="Normal 137 3" xfId="10859" xr:uid="{00000000-0005-0000-0000-0000DF540000}"/>
    <cellStyle name="Normal 137 3 2" xfId="24198" xr:uid="{00000000-0005-0000-0000-0000E0540000}"/>
    <cellStyle name="Normal 137 3 3" xfId="33381" xr:uid="{00000000-0005-0000-0000-0000E1540000}"/>
    <cellStyle name="Normal 137 3 4" xfId="35141" xr:uid="{00000000-0005-0000-0000-0000E2540000}"/>
    <cellStyle name="Normal 137 3 5" xfId="45104" xr:uid="{00000000-0005-0000-0000-0000E3540000}"/>
    <cellStyle name="Normal 137 4" xfId="15652" xr:uid="{00000000-0005-0000-0000-0000E4540000}"/>
    <cellStyle name="Normal 137 4 2" xfId="46179" xr:uid="{00000000-0005-0000-0000-0000E5540000}"/>
    <cellStyle name="Normal 137 5" xfId="11793" xr:uid="{00000000-0005-0000-0000-0000E6540000}"/>
    <cellStyle name="Normal 137 6" xfId="32142" xr:uid="{00000000-0005-0000-0000-0000E7540000}"/>
    <cellStyle name="Normal 137 7" xfId="33902" xr:uid="{00000000-0005-0000-0000-0000E8540000}"/>
    <cellStyle name="Normal 137 8" xfId="35503" xr:uid="{00000000-0005-0000-0000-0000E9540000}"/>
    <cellStyle name="Normal 137 9" xfId="36333" xr:uid="{00000000-0005-0000-0000-0000EA540000}"/>
    <cellStyle name="Normal 138" xfId="1539" xr:uid="{00000000-0005-0000-0000-0000EB540000}"/>
    <cellStyle name="Normal 138 2" xfId="1981" xr:uid="{00000000-0005-0000-0000-0000EC540000}"/>
    <cellStyle name="Normal 138 2 2" xfId="16053" xr:uid="{00000000-0005-0000-0000-0000ED540000}"/>
    <cellStyle name="Normal 138 2 3" xfId="32506" xr:uid="{00000000-0005-0000-0000-0000EE540000}"/>
    <cellStyle name="Normal 138 2 4" xfId="34266" xr:uid="{00000000-0005-0000-0000-0000EF540000}"/>
    <cellStyle name="Normal 138 2 5" xfId="36698" xr:uid="{00000000-0005-0000-0000-0000F0540000}"/>
    <cellStyle name="Normal 138 3" xfId="10868" xr:uid="{00000000-0005-0000-0000-0000F1540000}"/>
    <cellStyle name="Normal 138 3 2" xfId="24207" xr:uid="{00000000-0005-0000-0000-0000F2540000}"/>
    <cellStyle name="Normal 138 3 3" xfId="33390" xr:uid="{00000000-0005-0000-0000-0000F3540000}"/>
    <cellStyle name="Normal 138 3 4" xfId="35150" xr:uid="{00000000-0005-0000-0000-0000F4540000}"/>
    <cellStyle name="Normal 138 3 5" xfId="45113" xr:uid="{00000000-0005-0000-0000-0000F5540000}"/>
    <cellStyle name="Normal 138 4" xfId="15661" xr:uid="{00000000-0005-0000-0000-0000F6540000}"/>
    <cellStyle name="Normal 138 4 2" xfId="46180" xr:uid="{00000000-0005-0000-0000-0000F7540000}"/>
    <cellStyle name="Normal 138 5" xfId="11802" xr:uid="{00000000-0005-0000-0000-0000F8540000}"/>
    <cellStyle name="Normal 138 6" xfId="32151" xr:uid="{00000000-0005-0000-0000-0000F9540000}"/>
    <cellStyle name="Normal 138 7" xfId="33911" xr:uid="{00000000-0005-0000-0000-0000FA540000}"/>
    <cellStyle name="Normal 138 8" xfId="35504" xr:uid="{00000000-0005-0000-0000-0000FB540000}"/>
    <cellStyle name="Normal 138 9" xfId="36342" xr:uid="{00000000-0005-0000-0000-0000FC540000}"/>
    <cellStyle name="Normal 139" xfId="1540" xr:uid="{00000000-0005-0000-0000-0000FD540000}"/>
    <cellStyle name="Normal 139 2" xfId="1982" xr:uid="{00000000-0005-0000-0000-0000FE540000}"/>
    <cellStyle name="Normal 139 2 2" xfId="16054" xr:uid="{00000000-0005-0000-0000-0000FF540000}"/>
    <cellStyle name="Normal 139 2 3" xfId="32507" xr:uid="{00000000-0005-0000-0000-000000550000}"/>
    <cellStyle name="Normal 139 2 4" xfId="34267" xr:uid="{00000000-0005-0000-0000-000001550000}"/>
    <cellStyle name="Normal 139 2 5" xfId="36699" xr:uid="{00000000-0005-0000-0000-000002550000}"/>
    <cellStyle name="Normal 139 3" xfId="10869" xr:uid="{00000000-0005-0000-0000-000003550000}"/>
    <cellStyle name="Normal 139 3 2" xfId="24208" xr:uid="{00000000-0005-0000-0000-000004550000}"/>
    <cellStyle name="Normal 139 3 3" xfId="33391" xr:uid="{00000000-0005-0000-0000-000005550000}"/>
    <cellStyle name="Normal 139 3 4" xfId="35151" xr:uid="{00000000-0005-0000-0000-000006550000}"/>
    <cellStyle name="Normal 139 3 5" xfId="45114" xr:uid="{00000000-0005-0000-0000-000007550000}"/>
    <cellStyle name="Normal 139 4" xfId="15662" xr:uid="{00000000-0005-0000-0000-000008550000}"/>
    <cellStyle name="Normal 139 4 2" xfId="46181" xr:uid="{00000000-0005-0000-0000-000009550000}"/>
    <cellStyle name="Normal 139 5" xfId="11803" xr:uid="{00000000-0005-0000-0000-00000A550000}"/>
    <cellStyle name="Normal 139 6" xfId="32152" xr:uid="{00000000-0005-0000-0000-00000B550000}"/>
    <cellStyle name="Normal 139 7" xfId="33912" xr:uid="{00000000-0005-0000-0000-00000C550000}"/>
    <cellStyle name="Normal 139 8" xfId="35505" xr:uid="{00000000-0005-0000-0000-00000D550000}"/>
    <cellStyle name="Normal 139 9" xfId="36343" xr:uid="{00000000-0005-0000-0000-00000E550000}"/>
    <cellStyle name="Normal 14" xfId="438" xr:uid="{00000000-0005-0000-0000-00000F550000}"/>
    <cellStyle name="Normal 14 2" xfId="1727" xr:uid="{00000000-0005-0000-0000-000010550000}"/>
    <cellStyle name="Normal 14 2 2" xfId="35507" xr:uid="{00000000-0005-0000-0000-000011550000}"/>
    <cellStyle name="Normal 14 3" xfId="768" xr:uid="{00000000-0005-0000-0000-000012550000}"/>
    <cellStyle name="Normal 14 3 2" xfId="10669" xr:uid="{00000000-0005-0000-0000-000013550000}"/>
    <cellStyle name="Normal 14 3 2 2" xfId="24009" xr:uid="{00000000-0005-0000-0000-000014550000}"/>
    <cellStyle name="Normal 14 3 2 3" xfId="33193" xr:uid="{00000000-0005-0000-0000-000015550000}"/>
    <cellStyle name="Normal 14 3 2 4" xfId="34953" xr:uid="{00000000-0005-0000-0000-000016550000}"/>
    <cellStyle name="Normal 14 3 2 5" xfId="44916" xr:uid="{00000000-0005-0000-0000-000017550000}"/>
    <cellStyle name="Normal 14 3 3" xfId="15056" xr:uid="{00000000-0005-0000-0000-000018550000}"/>
    <cellStyle name="Normal 14 3 3 2" xfId="46182" xr:uid="{00000000-0005-0000-0000-000019550000}"/>
    <cellStyle name="Normal 14 3 4" xfId="11192" xr:uid="{00000000-0005-0000-0000-00001A550000}"/>
    <cellStyle name="Normal 14 3 5" xfId="31964" xr:uid="{00000000-0005-0000-0000-00001B550000}"/>
    <cellStyle name="Normal 14 3 6" xfId="33665" xr:uid="{00000000-0005-0000-0000-00001C550000}"/>
    <cellStyle name="Normal 14 3 7" xfId="35838" xr:uid="{00000000-0005-0000-0000-00001D550000}"/>
    <cellStyle name="Normal 14 4" xfId="1790" xr:uid="{00000000-0005-0000-0000-00001E550000}"/>
    <cellStyle name="Normal 14 4 2" xfId="11035" xr:uid="{00000000-0005-0000-0000-00001F550000}"/>
    <cellStyle name="Normal 14 4 3" xfId="15862" xr:uid="{00000000-0005-0000-0000-000020550000}"/>
    <cellStyle name="Normal 14 4 4" xfId="32317" xr:uid="{00000000-0005-0000-0000-000021550000}"/>
    <cellStyle name="Normal 14 4 5" xfId="34077" xr:uid="{00000000-0005-0000-0000-000022550000}"/>
    <cellStyle name="Normal 14 4 6" xfId="36509" xr:uid="{00000000-0005-0000-0000-000023550000}"/>
    <cellStyle name="Normal 14 5" xfId="45547" xr:uid="{00000000-0005-0000-0000-000024550000}"/>
    <cellStyle name="Normal 14_Hoja1" xfId="13692" xr:uid="{00000000-0005-0000-0000-000025550000}"/>
    <cellStyle name="Normal 140" xfId="1541" xr:uid="{00000000-0005-0000-0000-000026550000}"/>
    <cellStyle name="Normal 140 2" xfId="1983" xr:uid="{00000000-0005-0000-0000-000027550000}"/>
    <cellStyle name="Normal 140 2 2" xfId="16055" xr:uid="{00000000-0005-0000-0000-000028550000}"/>
    <cellStyle name="Normal 140 2 3" xfId="32508" xr:uid="{00000000-0005-0000-0000-000029550000}"/>
    <cellStyle name="Normal 140 2 4" xfId="34268" xr:uid="{00000000-0005-0000-0000-00002A550000}"/>
    <cellStyle name="Normal 140 2 5" xfId="36700" xr:uid="{00000000-0005-0000-0000-00002B550000}"/>
    <cellStyle name="Normal 140 3" xfId="10870" xr:uid="{00000000-0005-0000-0000-00002C550000}"/>
    <cellStyle name="Normal 140 3 2" xfId="24209" xr:uid="{00000000-0005-0000-0000-00002D550000}"/>
    <cellStyle name="Normal 140 3 3" xfId="33392" xr:uid="{00000000-0005-0000-0000-00002E550000}"/>
    <cellStyle name="Normal 140 3 4" xfId="35152" xr:uid="{00000000-0005-0000-0000-00002F550000}"/>
    <cellStyle name="Normal 140 3 5" xfId="45115" xr:uid="{00000000-0005-0000-0000-000030550000}"/>
    <cellStyle name="Normal 140 4" xfId="15663" xr:uid="{00000000-0005-0000-0000-000031550000}"/>
    <cellStyle name="Normal 140 4 2" xfId="46183" xr:uid="{00000000-0005-0000-0000-000032550000}"/>
    <cellStyle name="Normal 140 5" xfId="11804" xr:uid="{00000000-0005-0000-0000-000033550000}"/>
    <cellStyle name="Normal 140 6" xfId="32153" xr:uid="{00000000-0005-0000-0000-000034550000}"/>
    <cellStyle name="Normal 140 7" xfId="33913" xr:uid="{00000000-0005-0000-0000-000035550000}"/>
    <cellStyle name="Normal 140 8" xfId="35508" xr:uid="{00000000-0005-0000-0000-000036550000}"/>
    <cellStyle name="Normal 140 9" xfId="36344" xr:uid="{00000000-0005-0000-0000-000037550000}"/>
    <cellStyle name="Normal 141" xfId="1543" xr:uid="{00000000-0005-0000-0000-000038550000}"/>
    <cellStyle name="Normal 141 2" xfId="1985" xr:uid="{00000000-0005-0000-0000-000039550000}"/>
    <cellStyle name="Normal 141 2 2" xfId="16057" xr:uid="{00000000-0005-0000-0000-00003A550000}"/>
    <cellStyle name="Normal 141 2 3" xfId="32510" xr:uid="{00000000-0005-0000-0000-00003B550000}"/>
    <cellStyle name="Normal 141 2 4" xfId="34270" xr:uid="{00000000-0005-0000-0000-00003C550000}"/>
    <cellStyle name="Normal 141 2 5" xfId="36702" xr:uid="{00000000-0005-0000-0000-00003D550000}"/>
    <cellStyle name="Normal 141 3" xfId="10872" xr:uid="{00000000-0005-0000-0000-00003E550000}"/>
    <cellStyle name="Normal 141 3 2" xfId="24211" xr:uid="{00000000-0005-0000-0000-00003F550000}"/>
    <cellStyle name="Normal 141 3 3" xfId="33394" xr:uid="{00000000-0005-0000-0000-000040550000}"/>
    <cellStyle name="Normal 141 3 4" xfId="35154" xr:uid="{00000000-0005-0000-0000-000041550000}"/>
    <cellStyle name="Normal 141 3 5" xfId="45117" xr:uid="{00000000-0005-0000-0000-000042550000}"/>
    <cellStyle name="Normal 141 4" xfId="15665" xr:uid="{00000000-0005-0000-0000-000043550000}"/>
    <cellStyle name="Normal 141 4 2" xfId="46184" xr:uid="{00000000-0005-0000-0000-000044550000}"/>
    <cellStyle name="Normal 141 5" xfId="11806" xr:uid="{00000000-0005-0000-0000-000045550000}"/>
    <cellStyle name="Normal 141 6" xfId="32155" xr:uid="{00000000-0005-0000-0000-000046550000}"/>
    <cellStyle name="Normal 141 7" xfId="33915" xr:uid="{00000000-0005-0000-0000-000047550000}"/>
    <cellStyle name="Normal 141 8" xfId="35509" xr:uid="{00000000-0005-0000-0000-000048550000}"/>
    <cellStyle name="Normal 141 9" xfId="36346" xr:uid="{00000000-0005-0000-0000-000049550000}"/>
    <cellStyle name="Normal 142" xfId="1597" xr:uid="{00000000-0005-0000-0000-00004A550000}"/>
    <cellStyle name="Normal 142 10" xfId="36384" xr:uid="{00000000-0005-0000-0000-00004B550000}"/>
    <cellStyle name="Normal 142 2" xfId="1711" xr:uid="{00000000-0005-0000-0000-00004C550000}"/>
    <cellStyle name="Normal 142 3" xfId="2023" xr:uid="{00000000-0005-0000-0000-00004D550000}"/>
    <cellStyle name="Normal 142 3 2" xfId="16095" xr:uid="{00000000-0005-0000-0000-00004E550000}"/>
    <cellStyle name="Normal 142 3 3" xfId="32548" xr:uid="{00000000-0005-0000-0000-00004F550000}"/>
    <cellStyle name="Normal 142 3 4" xfId="34308" xr:uid="{00000000-0005-0000-0000-000050550000}"/>
    <cellStyle name="Normal 142 3 5" xfId="36740" xr:uid="{00000000-0005-0000-0000-000051550000}"/>
    <cellStyle name="Normal 142 4" xfId="10910" xr:uid="{00000000-0005-0000-0000-000052550000}"/>
    <cellStyle name="Normal 142 4 2" xfId="24249" xr:uid="{00000000-0005-0000-0000-000053550000}"/>
    <cellStyle name="Normal 142 4 3" xfId="33432" xr:uid="{00000000-0005-0000-0000-000054550000}"/>
    <cellStyle name="Normal 142 4 4" xfId="35192" xr:uid="{00000000-0005-0000-0000-000055550000}"/>
    <cellStyle name="Normal 142 4 5" xfId="45155" xr:uid="{00000000-0005-0000-0000-000056550000}"/>
    <cellStyle name="Normal 142 5" xfId="15707" xr:uid="{00000000-0005-0000-0000-000057550000}"/>
    <cellStyle name="Normal 142 5 2" xfId="46185" xr:uid="{00000000-0005-0000-0000-000058550000}"/>
    <cellStyle name="Normal 142 6" xfId="11844" xr:uid="{00000000-0005-0000-0000-000059550000}"/>
    <cellStyle name="Normal 142 7" xfId="32193" xr:uid="{00000000-0005-0000-0000-00005A550000}"/>
    <cellStyle name="Normal 142 8" xfId="33953" xr:uid="{00000000-0005-0000-0000-00005B550000}"/>
    <cellStyle name="Normal 142 9" xfId="35510" xr:uid="{00000000-0005-0000-0000-00005C550000}"/>
    <cellStyle name="Normal 143" xfId="1707" xr:uid="{00000000-0005-0000-0000-00005D550000}"/>
    <cellStyle name="Normal 143 2" xfId="2100" xr:uid="{00000000-0005-0000-0000-00005E550000}"/>
    <cellStyle name="Normal 143 2 2" xfId="16172" xr:uid="{00000000-0005-0000-0000-00005F550000}"/>
    <cellStyle name="Normal 143 2 3" xfId="32623" xr:uid="{00000000-0005-0000-0000-000060550000}"/>
    <cellStyle name="Normal 143 2 4" xfId="34383" xr:uid="{00000000-0005-0000-0000-000061550000}"/>
    <cellStyle name="Normal 143 2 5" xfId="36815" xr:uid="{00000000-0005-0000-0000-000062550000}"/>
    <cellStyle name="Normal 143 3" xfId="10984" xr:uid="{00000000-0005-0000-0000-000063550000}"/>
    <cellStyle name="Normal 143 3 2" xfId="24323" xr:uid="{00000000-0005-0000-0000-000064550000}"/>
    <cellStyle name="Normal 143 3 3" xfId="33506" xr:uid="{00000000-0005-0000-0000-000065550000}"/>
    <cellStyle name="Normal 143 3 4" xfId="35266" xr:uid="{00000000-0005-0000-0000-000066550000}"/>
    <cellStyle name="Normal 143 3 5" xfId="45229" xr:uid="{00000000-0005-0000-0000-000067550000}"/>
    <cellStyle name="Normal 143 4" xfId="15794" xr:uid="{00000000-0005-0000-0000-000068550000}"/>
    <cellStyle name="Normal 143 4 2" xfId="46186" xr:uid="{00000000-0005-0000-0000-000069550000}"/>
    <cellStyle name="Normal 143 5" xfId="11917" xr:uid="{00000000-0005-0000-0000-00006A550000}"/>
    <cellStyle name="Normal 143 6" xfId="32266" xr:uid="{00000000-0005-0000-0000-00006B550000}"/>
    <cellStyle name="Normal 143 7" xfId="34026" xr:uid="{00000000-0005-0000-0000-00006C550000}"/>
    <cellStyle name="Normal 143 8" xfId="35511" xr:uid="{00000000-0005-0000-0000-00006D550000}"/>
    <cellStyle name="Normal 143 9" xfId="36457" xr:uid="{00000000-0005-0000-0000-00006E550000}"/>
    <cellStyle name="Normal 144" xfId="1709" xr:uid="{00000000-0005-0000-0000-00006F550000}"/>
    <cellStyle name="Normal 144 2" xfId="2101" xr:uid="{00000000-0005-0000-0000-000070550000}"/>
    <cellStyle name="Normal 144 2 2" xfId="16173" xr:uid="{00000000-0005-0000-0000-000071550000}"/>
    <cellStyle name="Normal 144 2 3" xfId="32624" xr:uid="{00000000-0005-0000-0000-000072550000}"/>
    <cellStyle name="Normal 144 2 4" xfId="34384" xr:uid="{00000000-0005-0000-0000-000073550000}"/>
    <cellStyle name="Normal 144 2 5" xfId="36816" xr:uid="{00000000-0005-0000-0000-000074550000}"/>
    <cellStyle name="Normal 144 3" xfId="10985" xr:uid="{00000000-0005-0000-0000-000075550000}"/>
    <cellStyle name="Normal 144 3 2" xfId="24324" xr:uid="{00000000-0005-0000-0000-000076550000}"/>
    <cellStyle name="Normal 144 3 3" xfId="33507" xr:uid="{00000000-0005-0000-0000-000077550000}"/>
    <cellStyle name="Normal 144 3 4" xfId="35267" xr:uid="{00000000-0005-0000-0000-000078550000}"/>
    <cellStyle name="Normal 144 3 5" xfId="45230" xr:uid="{00000000-0005-0000-0000-000079550000}"/>
    <cellStyle name="Normal 144 4" xfId="15795" xr:uid="{00000000-0005-0000-0000-00007A550000}"/>
    <cellStyle name="Normal 144 4 2" xfId="46187" xr:uid="{00000000-0005-0000-0000-00007B550000}"/>
    <cellStyle name="Normal 144 5" xfId="11918" xr:uid="{00000000-0005-0000-0000-00007C550000}"/>
    <cellStyle name="Normal 144 6" xfId="32267" xr:uid="{00000000-0005-0000-0000-00007D550000}"/>
    <cellStyle name="Normal 144 7" xfId="34027" xr:uid="{00000000-0005-0000-0000-00007E550000}"/>
    <cellStyle name="Normal 144 8" xfId="35512" xr:uid="{00000000-0005-0000-0000-00007F550000}"/>
    <cellStyle name="Normal 144 9" xfId="36458" xr:uid="{00000000-0005-0000-0000-000080550000}"/>
    <cellStyle name="Normal 145" xfId="1741" xr:uid="{00000000-0005-0000-0000-000081550000}"/>
    <cellStyle name="Normal 145 2" xfId="2306" xr:uid="{00000000-0005-0000-0000-000082550000}"/>
    <cellStyle name="Normal 145 3" xfId="10718" xr:uid="{00000000-0005-0000-0000-000083550000}"/>
    <cellStyle name="Normal 145 3 2" xfId="24058" xr:uid="{00000000-0005-0000-0000-000084550000}"/>
    <cellStyle name="Normal 145 3 3" xfId="33242" xr:uid="{00000000-0005-0000-0000-000085550000}"/>
    <cellStyle name="Normal 145 3 4" xfId="35002" xr:uid="{00000000-0005-0000-0000-000086550000}"/>
    <cellStyle name="Normal 145 3 5" xfId="44965" xr:uid="{00000000-0005-0000-0000-000087550000}"/>
    <cellStyle name="Normal 145 4" xfId="35513" xr:uid="{00000000-0005-0000-0000-000088550000}"/>
    <cellStyle name="Normal 146" xfId="1743" xr:uid="{00000000-0005-0000-0000-000089550000}"/>
    <cellStyle name="Normal 146 10" xfId="46565" xr:uid="{00000000-0005-0000-0000-00008A550000}"/>
    <cellStyle name="Normal 146 2" xfId="2121" xr:uid="{00000000-0005-0000-0000-00008B550000}"/>
    <cellStyle name="Normal 146 2 2" xfId="16189" xr:uid="{00000000-0005-0000-0000-00008C550000}"/>
    <cellStyle name="Normal 146 2 3" xfId="32640" xr:uid="{00000000-0005-0000-0000-00008D550000}"/>
    <cellStyle name="Normal 146 2 4" xfId="34400" xr:uid="{00000000-0005-0000-0000-00008E550000}"/>
    <cellStyle name="Normal 146 2 5" xfId="36832" xr:uid="{00000000-0005-0000-0000-00008F550000}"/>
    <cellStyle name="Normal 146 3" xfId="10997" xr:uid="{00000000-0005-0000-0000-000090550000}"/>
    <cellStyle name="Normal 146 3 2" xfId="24336" xr:uid="{00000000-0005-0000-0000-000091550000}"/>
    <cellStyle name="Normal 146 3 3" xfId="33519" xr:uid="{00000000-0005-0000-0000-000092550000}"/>
    <cellStyle name="Normal 146 3 4" xfId="35279" xr:uid="{00000000-0005-0000-0000-000093550000}"/>
    <cellStyle name="Normal 146 3 5" xfId="45242" xr:uid="{00000000-0005-0000-0000-000094550000}"/>
    <cellStyle name="Normal 146 4" xfId="15819" xr:uid="{00000000-0005-0000-0000-000095550000}"/>
    <cellStyle name="Normal 146 4 2" xfId="33570" xr:uid="{00000000-0005-0000-0000-000096550000}"/>
    <cellStyle name="Normal 146 4 3" xfId="46188" xr:uid="{00000000-0005-0000-0000-000097550000}"/>
    <cellStyle name="Normal 146 5" xfId="11933" xr:uid="{00000000-0005-0000-0000-000098550000}"/>
    <cellStyle name="Normal 146 6" xfId="32282" xr:uid="{00000000-0005-0000-0000-000099550000}"/>
    <cellStyle name="Normal 146 7" xfId="34042" xr:uid="{00000000-0005-0000-0000-00009A550000}"/>
    <cellStyle name="Normal 146 8" xfId="35514" xr:uid="{00000000-0005-0000-0000-00009B550000}"/>
    <cellStyle name="Normal 146 9" xfId="36474" xr:uid="{00000000-0005-0000-0000-00009C550000}"/>
    <cellStyle name="Normal 147" xfId="646" xr:uid="{00000000-0005-0000-0000-00009D550000}"/>
    <cellStyle name="Normal 147 2" xfId="2122" xr:uid="{00000000-0005-0000-0000-00009E550000}"/>
    <cellStyle name="Normal 147 2 2" xfId="16190" xr:uid="{00000000-0005-0000-0000-00009F550000}"/>
    <cellStyle name="Normal 147 2 3" xfId="32641" xr:uid="{00000000-0005-0000-0000-0000A0550000}"/>
    <cellStyle name="Normal 147 2 4" xfId="34401" xr:uid="{00000000-0005-0000-0000-0000A1550000}"/>
    <cellStyle name="Normal 147 2 5" xfId="36833" xr:uid="{00000000-0005-0000-0000-0000A2550000}"/>
    <cellStyle name="Normal 147 3" xfId="10635" xr:uid="{00000000-0005-0000-0000-0000A3550000}"/>
    <cellStyle name="Normal 147 3 2" xfId="23975" xr:uid="{00000000-0005-0000-0000-0000A4550000}"/>
    <cellStyle name="Normal 147 3 3" xfId="33160" xr:uid="{00000000-0005-0000-0000-0000A5550000}"/>
    <cellStyle name="Normal 147 3 4" xfId="34920" xr:uid="{00000000-0005-0000-0000-0000A6550000}"/>
    <cellStyle name="Normal 147 3 5" xfId="44883" xr:uid="{00000000-0005-0000-0000-0000A7550000}"/>
    <cellStyle name="Normal 147 4" xfId="15012" xr:uid="{00000000-0005-0000-0000-0000A8550000}"/>
    <cellStyle name="Normal 147 4 2" xfId="46189" xr:uid="{00000000-0005-0000-0000-0000A9550000}"/>
    <cellStyle name="Normal 147 5" xfId="11158" xr:uid="{00000000-0005-0000-0000-0000AA550000}"/>
    <cellStyle name="Normal 147 6" xfId="31934" xr:uid="{00000000-0005-0000-0000-0000AB550000}"/>
    <cellStyle name="Normal 147 7" xfId="33635" xr:uid="{00000000-0005-0000-0000-0000AC550000}"/>
    <cellStyle name="Normal 147 8" xfId="35515" xr:uid="{00000000-0005-0000-0000-0000AD550000}"/>
    <cellStyle name="Normal 147 9" xfId="35804" xr:uid="{00000000-0005-0000-0000-0000AE550000}"/>
    <cellStyle name="Normal 148" xfId="1754" xr:uid="{00000000-0005-0000-0000-0000AF550000}"/>
    <cellStyle name="Normal 148 10" xfId="46598" xr:uid="{00000000-0005-0000-0000-0000B0550000}"/>
    <cellStyle name="Normal 148 2" xfId="2509" xr:uid="{00000000-0005-0000-0000-0000B1550000}"/>
    <cellStyle name="Normal 148 2 2" xfId="16511" xr:uid="{00000000-0005-0000-0000-0000B2550000}"/>
    <cellStyle name="Normal 148 2 3" xfId="32931" xr:uid="{00000000-0005-0000-0000-0000B3550000}"/>
    <cellStyle name="Normal 148 2 4" xfId="34691" xr:uid="{00000000-0005-0000-0000-0000B4550000}"/>
    <cellStyle name="Normal 148 2 5" xfId="37123" xr:uid="{00000000-0005-0000-0000-0000B5550000}"/>
    <cellStyle name="Normal 148 3" xfId="15828" xr:uid="{00000000-0005-0000-0000-0000B6550000}"/>
    <cellStyle name="Normal 148 3 2" xfId="33571" xr:uid="{00000000-0005-0000-0000-0000B7550000}"/>
    <cellStyle name="Normal 148 3 3" xfId="46190" xr:uid="{00000000-0005-0000-0000-0000B8550000}"/>
    <cellStyle name="Normal 148 4" xfId="13693" xr:uid="{00000000-0005-0000-0000-0000B9550000}"/>
    <cellStyle name="Normal 148 5" xfId="31901" xr:uid="{00000000-0005-0000-0000-0000BA550000}"/>
    <cellStyle name="Normal 148 6" xfId="32284" xr:uid="{00000000-0005-0000-0000-0000BB550000}"/>
    <cellStyle name="Normal 148 7" xfId="34044" xr:uid="{00000000-0005-0000-0000-0000BC550000}"/>
    <cellStyle name="Normal 148 8" xfId="36476" xr:uid="{00000000-0005-0000-0000-0000BD550000}"/>
    <cellStyle name="Normal 148 9" xfId="46566" xr:uid="{00000000-0005-0000-0000-0000BE550000}"/>
    <cellStyle name="Normal 149" xfId="1758" xr:uid="{00000000-0005-0000-0000-0000BF550000}"/>
    <cellStyle name="Normal 149 2" xfId="15830" xr:uid="{00000000-0005-0000-0000-0000C0550000}"/>
    <cellStyle name="Normal 149 2 2" xfId="46191" xr:uid="{00000000-0005-0000-0000-0000C1550000}"/>
    <cellStyle name="Normal 149 3" xfId="13694" xr:uid="{00000000-0005-0000-0000-0000C2550000}"/>
    <cellStyle name="Normal 149 4" xfId="32286" xr:uid="{00000000-0005-0000-0000-0000C3550000}"/>
    <cellStyle name="Normal 149 5" xfId="34046" xr:uid="{00000000-0005-0000-0000-0000C4550000}"/>
    <cellStyle name="Normal 149 6" xfId="36478" xr:uid="{00000000-0005-0000-0000-0000C5550000}"/>
    <cellStyle name="Normal 15" xfId="645" xr:uid="{00000000-0005-0000-0000-0000C6550000}"/>
    <cellStyle name="Normal 15 10" xfId="35726" xr:uid="{00000000-0005-0000-0000-0000C7550000}"/>
    <cellStyle name="Normal 15 11" xfId="35757" xr:uid="{00000000-0005-0000-0000-0000C8550000}"/>
    <cellStyle name="Normal 15 2" xfId="764" xr:uid="{00000000-0005-0000-0000-0000C9550000}"/>
    <cellStyle name="Normal 15 2 2" xfId="10665" xr:uid="{00000000-0005-0000-0000-0000CA550000}"/>
    <cellStyle name="Normal 15 2 2 2" xfId="24005" xr:uid="{00000000-0005-0000-0000-0000CB550000}"/>
    <cellStyle name="Normal 15 2 2 3" xfId="33189" xr:uid="{00000000-0005-0000-0000-0000CC550000}"/>
    <cellStyle name="Normal 15 2 2 4" xfId="34949" xr:uid="{00000000-0005-0000-0000-0000CD550000}"/>
    <cellStyle name="Normal 15 2 2 5" xfId="44912" xr:uid="{00000000-0005-0000-0000-0000CE550000}"/>
    <cellStyle name="Normal 15 2 3" xfId="15052" xr:uid="{00000000-0005-0000-0000-0000CF550000}"/>
    <cellStyle name="Normal 15 2 3 2" xfId="46192" xr:uid="{00000000-0005-0000-0000-0000D0550000}"/>
    <cellStyle name="Normal 15 2 4" xfId="11188" xr:uid="{00000000-0005-0000-0000-0000D1550000}"/>
    <cellStyle name="Normal 15 2 5" xfId="31960" xr:uid="{00000000-0005-0000-0000-0000D2550000}"/>
    <cellStyle name="Normal 15 2 6" xfId="33661" xr:uid="{00000000-0005-0000-0000-0000D3550000}"/>
    <cellStyle name="Normal 15 2 7" xfId="35834" xr:uid="{00000000-0005-0000-0000-0000D4550000}"/>
    <cellStyle name="Normal 15 3" xfId="1786" xr:uid="{00000000-0005-0000-0000-0000D5550000}"/>
    <cellStyle name="Normal 15 3 2" xfId="15858" xr:uid="{00000000-0005-0000-0000-0000D6550000}"/>
    <cellStyle name="Normal 15 3 3" xfId="13695" xr:uid="{00000000-0005-0000-0000-0000D7550000}"/>
    <cellStyle name="Normal 15 3 4" xfId="32313" xr:uid="{00000000-0005-0000-0000-0000D8550000}"/>
    <cellStyle name="Normal 15 3 5" xfId="34073" xr:uid="{00000000-0005-0000-0000-0000D9550000}"/>
    <cellStyle name="Normal 15 3 6" xfId="36505" xr:uid="{00000000-0005-0000-0000-0000DA550000}"/>
    <cellStyle name="Normal 15 4" xfId="10634" xr:uid="{00000000-0005-0000-0000-0000DB550000}"/>
    <cellStyle name="Normal 15 4 2" xfId="23974" xr:uid="{00000000-0005-0000-0000-0000DC550000}"/>
    <cellStyle name="Normal 15 4 3" xfId="13696" xr:uid="{00000000-0005-0000-0000-0000DD550000}"/>
    <cellStyle name="Normal 15 5" xfId="11021" xr:uid="{00000000-0005-0000-0000-0000DE550000}"/>
    <cellStyle name="Normal 15 5 2" xfId="13697" xr:uid="{00000000-0005-0000-0000-0000DF550000}"/>
    <cellStyle name="Normal 15 5 3" xfId="33572" xr:uid="{00000000-0005-0000-0000-0000E0550000}"/>
    <cellStyle name="Normal 15 5 4" xfId="45548" xr:uid="{00000000-0005-0000-0000-0000E1550000}"/>
    <cellStyle name="Normal 15 6" xfId="13698" xr:uid="{00000000-0005-0000-0000-0000E2550000}"/>
    <cellStyle name="Normal 15 7" xfId="15011" xr:uid="{00000000-0005-0000-0000-0000E3550000}"/>
    <cellStyle name="Normal 15 8" xfId="35314" xr:uid="{00000000-0005-0000-0000-0000E4550000}"/>
    <cellStyle name="Normal 15 9" xfId="35516" xr:uid="{00000000-0005-0000-0000-0000E5550000}"/>
    <cellStyle name="Normal 150" xfId="2514" xr:uid="{00000000-0005-0000-0000-0000E6550000}"/>
    <cellStyle name="Normal 150 2" xfId="10466" xr:uid="{00000000-0005-0000-0000-0000E7550000}"/>
    <cellStyle name="Normal 150 2 2" xfId="23855" xr:uid="{00000000-0005-0000-0000-0000E8550000}"/>
    <cellStyle name="Normal 150 2 2 2" xfId="33573" xr:uid="{00000000-0005-0000-0000-0000E9550000}"/>
    <cellStyle name="Normal 150 2 3" xfId="33127" xr:uid="{00000000-0005-0000-0000-0000EA550000}"/>
    <cellStyle name="Normal 150 2 4" xfId="34887" xr:uid="{00000000-0005-0000-0000-0000EB550000}"/>
    <cellStyle name="Normal 150 2 5" xfId="44850" xr:uid="{00000000-0005-0000-0000-0000EC550000}"/>
    <cellStyle name="Normal 150 2 6" xfId="46567" xr:uid="{00000000-0005-0000-0000-0000ED550000}"/>
    <cellStyle name="Normal 150 3" xfId="16513" xr:uid="{00000000-0005-0000-0000-0000EE550000}"/>
    <cellStyle name="Normal 150 3 2" xfId="46193" xr:uid="{00000000-0005-0000-0000-0000EF550000}"/>
    <cellStyle name="Normal 150 4" xfId="13699" xr:uid="{00000000-0005-0000-0000-0000F0550000}"/>
    <cellStyle name="Normal 150 5" xfId="32933" xr:uid="{00000000-0005-0000-0000-0000F1550000}"/>
    <cellStyle name="Normal 150 6" xfId="34693" xr:uid="{00000000-0005-0000-0000-0000F2550000}"/>
    <cellStyle name="Normal 150 7" xfId="37125" xr:uid="{00000000-0005-0000-0000-0000F3550000}"/>
    <cellStyle name="Normal 151" xfId="11014" xr:uid="{00000000-0005-0000-0000-0000F4550000}"/>
    <cellStyle name="Normal 151 2" xfId="13700" xr:uid="{00000000-0005-0000-0000-0000F5550000}"/>
    <cellStyle name="Normal 151 3" xfId="35296" xr:uid="{00000000-0005-0000-0000-0000F6550000}"/>
    <cellStyle name="Normal 152" xfId="11018" xr:uid="{00000000-0005-0000-0000-0000F7550000}"/>
    <cellStyle name="Normal 152 2" xfId="13702" xr:uid="{00000000-0005-0000-0000-0000F8550000}"/>
    <cellStyle name="Normal 152 3" xfId="13703" xr:uid="{00000000-0005-0000-0000-0000F9550000}"/>
    <cellStyle name="Normal 152 4" xfId="13701" xr:uid="{00000000-0005-0000-0000-0000FA550000}"/>
    <cellStyle name="Normal 153" xfId="13704" xr:uid="{00000000-0005-0000-0000-0000FB550000}"/>
    <cellStyle name="Normal 153 2" xfId="13705" xr:uid="{00000000-0005-0000-0000-0000FC550000}"/>
    <cellStyle name="Normal 153 3" xfId="13706" xr:uid="{00000000-0005-0000-0000-0000FD550000}"/>
    <cellStyle name="Normal 153 4" xfId="35517" xr:uid="{00000000-0005-0000-0000-0000FE550000}"/>
    <cellStyle name="Normal 153 5" xfId="46194" xr:uid="{00000000-0005-0000-0000-0000FF550000}"/>
    <cellStyle name="Normal 154" xfId="13707" xr:uid="{00000000-0005-0000-0000-000000560000}"/>
    <cellStyle name="Normal 154 2" xfId="13708" xr:uid="{00000000-0005-0000-0000-000001560000}"/>
    <cellStyle name="Normal 154 3" xfId="13709" xr:uid="{00000000-0005-0000-0000-000002560000}"/>
    <cellStyle name="Normal 154 4" xfId="35518" xr:uid="{00000000-0005-0000-0000-000003560000}"/>
    <cellStyle name="Normal 154 5" xfId="46195" xr:uid="{00000000-0005-0000-0000-000004560000}"/>
    <cellStyle name="Normal 155" xfId="11031" xr:uid="{00000000-0005-0000-0000-000005560000}"/>
    <cellStyle name="Normal 155 2" xfId="13710" xr:uid="{00000000-0005-0000-0000-000006560000}"/>
    <cellStyle name="Normal 156" xfId="13711" xr:uid="{00000000-0005-0000-0000-000007560000}"/>
    <cellStyle name="Normal 156 2" xfId="35519" xr:uid="{00000000-0005-0000-0000-000008560000}"/>
    <cellStyle name="Normal 156 3" xfId="46540" xr:uid="{00000000-0005-0000-0000-000009560000}"/>
    <cellStyle name="Normal 157" xfId="13712" xr:uid="{00000000-0005-0000-0000-00000A560000}"/>
    <cellStyle name="Normal 157 2" xfId="13713" xr:uid="{00000000-0005-0000-0000-00000B560000}"/>
    <cellStyle name="Normal 157 3" xfId="13714" xr:uid="{00000000-0005-0000-0000-00000C560000}"/>
    <cellStyle name="Normal 157 4" xfId="35520" xr:uid="{00000000-0005-0000-0000-00000D560000}"/>
    <cellStyle name="Normal 157 5" xfId="46541" xr:uid="{00000000-0005-0000-0000-00000E560000}"/>
    <cellStyle name="Normal 158" xfId="13715" xr:uid="{00000000-0005-0000-0000-00000F560000}"/>
    <cellStyle name="Normal 158 2" xfId="13716" xr:uid="{00000000-0005-0000-0000-000010560000}"/>
    <cellStyle name="Normal 158 3" xfId="46542" xr:uid="{00000000-0005-0000-0000-000011560000}"/>
    <cellStyle name="Normal 159" xfId="13717" xr:uid="{00000000-0005-0000-0000-000012560000}"/>
    <cellStyle name="Normal 159 2" xfId="13718" xr:uid="{00000000-0005-0000-0000-000013560000}"/>
    <cellStyle name="Normal 159 3" xfId="45260" xr:uid="{00000000-0005-0000-0000-000014560000}"/>
    <cellStyle name="Normal 16" xfId="767" xr:uid="{00000000-0005-0000-0000-000015560000}"/>
    <cellStyle name="Normal 16 10" xfId="46587" xr:uid="{00000000-0005-0000-0000-000016560000}"/>
    <cellStyle name="Normal 16 2" xfId="1789" xr:uid="{00000000-0005-0000-0000-000017560000}"/>
    <cellStyle name="Normal 16 2 2" xfId="15861" xr:uid="{00000000-0005-0000-0000-000018560000}"/>
    <cellStyle name="Normal 16 2 2 2" xfId="46196" xr:uid="{00000000-0005-0000-0000-000019560000}"/>
    <cellStyle name="Normal 16 2 3" xfId="11944" xr:uid="{00000000-0005-0000-0000-00001A560000}"/>
    <cellStyle name="Normal 16 2 4" xfId="32316" xr:uid="{00000000-0005-0000-0000-00001B560000}"/>
    <cellStyle name="Normal 16 2 5" xfId="34076" xr:uid="{00000000-0005-0000-0000-00001C560000}"/>
    <cellStyle name="Normal 16 2 6" xfId="36508" xr:uid="{00000000-0005-0000-0000-00001D560000}"/>
    <cellStyle name="Normal 16 2 7" xfId="46592" xr:uid="{00000000-0005-0000-0000-00001E560000}"/>
    <cellStyle name="Normal 16 3" xfId="10668" xr:uid="{00000000-0005-0000-0000-00001F560000}"/>
    <cellStyle name="Normal 16 3 2" xfId="24008" xr:uid="{00000000-0005-0000-0000-000020560000}"/>
    <cellStyle name="Normal 16 3 3" xfId="33192" xr:uid="{00000000-0005-0000-0000-000021560000}"/>
    <cellStyle name="Normal 16 3 4" xfId="34952" xr:uid="{00000000-0005-0000-0000-000022560000}"/>
    <cellStyle name="Normal 16 3 5" xfId="44915" xr:uid="{00000000-0005-0000-0000-000023560000}"/>
    <cellStyle name="Normal 16 4" xfId="15055" xr:uid="{00000000-0005-0000-0000-000024560000}"/>
    <cellStyle name="Normal 16 4 2" xfId="45549" xr:uid="{00000000-0005-0000-0000-000025560000}"/>
    <cellStyle name="Normal 16 5" xfId="11191" xr:uid="{00000000-0005-0000-0000-000026560000}"/>
    <cellStyle name="Normal 16 6" xfId="31963" xr:uid="{00000000-0005-0000-0000-000027560000}"/>
    <cellStyle name="Normal 16 7" xfId="33664" xr:uid="{00000000-0005-0000-0000-000028560000}"/>
    <cellStyle name="Normal 16 8" xfId="35521" xr:uid="{00000000-0005-0000-0000-000029560000}"/>
    <cellStyle name="Normal 16 9" xfId="35837" xr:uid="{00000000-0005-0000-0000-00002A560000}"/>
    <cellStyle name="Normal 160" xfId="13719" xr:uid="{00000000-0005-0000-0000-00002B560000}"/>
    <cellStyle name="Normal 160 2" xfId="13720" xr:uid="{00000000-0005-0000-0000-00002C560000}"/>
    <cellStyle name="Normal 161" xfId="13721" xr:uid="{00000000-0005-0000-0000-00002D560000}"/>
    <cellStyle name="Normal 161 2" xfId="13722" xr:uid="{00000000-0005-0000-0000-00002E560000}"/>
    <cellStyle name="Normal 162" xfId="13723" xr:uid="{00000000-0005-0000-0000-00002F560000}"/>
    <cellStyle name="Normal 163" xfId="13724" xr:uid="{00000000-0005-0000-0000-000030560000}"/>
    <cellStyle name="Normal 164" xfId="13725" xr:uid="{00000000-0005-0000-0000-000031560000}"/>
    <cellStyle name="Normal 165" xfId="13726" xr:uid="{00000000-0005-0000-0000-000032560000}"/>
    <cellStyle name="Normal 166" xfId="13727" xr:uid="{00000000-0005-0000-0000-000033560000}"/>
    <cellStyle name="Normal 167" xfId="13728" xr:uid="{00000000-0005-0000-0000-000034560000}"/>
    <cellStyle name="Normal 168" xfId="13729" xr:uid="{00000000-0005-0000-0000-000035560000}"/>
    <cellStyle name="Normal 169" xfId="13730" xr:uid="{00000000-0005-0000-0000-000036560000}"/>
    <cellStyle name="Normal 17" xfId="752" xr:uid="{00000000-0005-0000-0000-000037560000}"/>
    <cellStyle name="Normal 17 10" xfId="35830" xr:uid="{00000000-0005-0000-0000-000038560000}"/>
    <cellStyle name="Normal 17 2" xfId="1493" xr:uid="{00000000-0005-0000-0000-000039560000}"/>
    <cellStyle name="Normal 17 2 2" xfId="46197" xr:uid="{00000000-0005-0000-0000-00003A560000}"/>
    <cellStyle name="Normal 17 3" xfId="1782" xr:uid="{00000000-0005-0000-0000-00003B560000}"/>
    <cellStyle name="Normal 17 3 2" xfId="15854" xr:uid="{00000000-0005-0000-0000-00003C560000}"/>
    <cellStyle name="Normal 17 3 3" xfId="13731" xr:uid="{00000000-0005-0000-0000-00003D560000}"/>
    <cellStyle name="Normal 17 3 4" xfId="32309" xr:uid="{00000000-0005-0000-0000-00003E560000}"/>
    <cellStyle name="Normal 17 3 5" xfId="34069" xr:uid="{00000000-0005-0000-0000-00003F560000}"/>
    <cellStyle name="Normal 17 3 6" xfId="36501" xr:uid="{00000000-0005-0000-0000-000040560000}"/>
    <cellStyle name="Normal 17 4" xfId="10661" xr:uid="{00000000-0005-0000-0000-000041560000}"/>
    <cellStyle name="Normal 17 4 2" xfId="24001" xr:uid="{00000000-0005-0000-0000-000042560000}"/>
    <cellStyle name="Normal 17 4 3" xfId="13732" xr:uid="{00000000-0005-0000-0000-000043560000}"/>
    <cellStyle name="Normal 17 4 4" xfId="33185" xr:uid="{00000000-0005-0000-0000-000044560000}"/>
    <cellStyle name="Normal 17 4 5" xfId="34945" xr:uid="{00000000-0005-0000-0000-000045560000}"/>
    <cellStyle name="Normal 17 4 6" xfId="44908" xr:uid="{00000000-0005-0000-0000-000046560000}"/>
    <cellStyle name="Normal 17 5" xfId="15047" xr:uid="{00000000-0005-0000-0000-000047560000}"/>
    <cellStyle name="Normal 17 6" xfId="11184" xr:uid="{00000000-0005-0000-0000-000048560000}"/>
    <cellStyle name="Normal 17 7" xfId="31956" xr:uid="{00000000-0005-0000-0000-000049560000}"/>
    <cellStyle name="Normal 17 8" xfId="33657" xr:uid="{00000000-0005-0000-0000-00004A560000}"/>
    <cellStyle name="Normal 17 9" xfId="35522" xr:uid="{00000000-0005-0000-0000-00004B560000}"/>
    <cellStyle name="Normal 170" xfId="13733" xr:uid="{00000000-0005-0000-0000-00004C560000}"/>
    <cellStyle name="Normal 171" xfId="13734" xr:uid="{00000000-0005-0000-0000-00004D560000}"/>
    <cellStyle name="Normal 172" xfId="13735" xr:uid="{00000000-0005-0000-0000-00004E560000}"/>
    <cellStyle name="Normal 173" xfId="13736" xr:uid="{00000000-0005-0000-0000-00004F560000}"/>
    <cellStyle name="Normal 174" xfId="13737" xr:uid="{00000000-0005-0000-0000-000050560000}"/>
    <cellStyle name="Normal 175" xfId="13738" xr:uid="{00000000-0005-0000-0000-000051560000}"/>
    <cellStyle name="Normal 176" xfId="13739" xr:uid="{00000000-0005-0000-0000-000052560000}"/>
    <cellStyle name="Normal 177" xfId="13740" xr:uid="{00000000-0005-0000-0000-000053560000}"/>
    <cellStyle name="Normal 178" xfId="13741" xr:uid="{00000000-0005-0000-0000-000054560000}"/>
    <cellStyle name="Normal 179" xfId="13742" xr:uid="{00000000-0005-0000-0000-000055560000}"/>
    <cellStyle name="Normal 18" xfId="772" xr:uid="{00000000-0005-0000-0000-000056560000}"/>
    <cellStyle name="Normal 18 2" xfId="1794" xr:uid="{00000000-0005-0000-0000-000057560000}"/>
    <cellStyle name="Normal 18 2 2" xfId="15866" xr:uid="{00000000-0005-0000-0000-000058560000}"/>
    <cellStyle name="Normal 18 2 2 2" xfId="46198" xr:uid="{00000000-0005-0000-0000-000059560000}"/>
    <cellStyle name="Normal 18 2 3" xfId="13743" xr:uid="{00000000-0005-0000-0000-00005A560000}"/>
    <cellStyle name="Normal 18 2 4" xfId="32321" xr:uid="{00000000-0005-0000-0000-00005B560000}"/>
    <cellStyle name="Normal 18 2 5" xfId="34081" xr:uid="{00000000-0005-0000-0000-00005C560000}"/>
    <cellStyle name="Normal 18 2 6" xfId="36513" xr:uid="{00000000-0005-0000-0000-00005D560000}"/>
    <cellStyle name="Normal 18 3" xfId="10673" xr:uid="{00000000-0005-0000-0000-00005E560000}"/>
    <cellStyle name="Normal 18 3 2" xfId="24013" xr:uid="{00000000-0005-0000-0000-00005F560000}"/>
    <cellStyle name="Normal 18 3 3" xfId="33197" xr:uid="{00000000-0005-0000-0000-000060560000}"/>
    <cellStyle name="Normal 18 3 4" xfId="34957" xr:uid="{00000000-0005-0000-0000-000061560000}"/>
    <cellStyle name="Normal 18 3 5" xfId="44920" xr:uid="{00000000-0005-0000-0000-000062560000}"/>
    <cellStyle name="Normal 18 4" xfId="15060" xr:uid="{00000000-0005-0000-0000-000063560000}"/>
    <cellStyle name="Normal 18 4 2" xfId="33574" xr:uid="{00000000-0005-0000-0000-000064560000}"/>
    <cellStyle name="Normal 18 4 3" xfId="45550" xr:uid="{00000000-0005-0000-0000-000065560000}"/>
    <cellStyle name="Normal 18 5" xfId="11196" xr:uid="{00000000-0005-0000-0000-000066560000}"/>
    <cellStyle name="Normal 18 6" xfId="31968" xr:uid="{00000000-0005-0000-0000-000067560000}"/>
    <cellStyle name="Normal 18 7" xfId="33669" xr:uid="{00000000-0005-0000-0000-000068560000}"/>
    <cellStyle name="Normal 18 8" xfId="35842" xr:uid="{00000000-0005-0000-0000-000069560000}"/>
    <cellStyle name="Normal 180" xfId="13744" xr:uid="{00000000-0005-0000-0000-00006A560000}"/>
    <cellStyle name="Normal 181" xfId="13745" xr:uid="{00000000-0005-0000-0000-00006B560000}"/>
    <cellStyle name="Normal 182" xfId="31899" xr:uid="{00000000-0005-0000-0000-00006C560000}"/>
    <cellStyle name="Normal 183" xfId="33599" xr:uid="{00000000-0005-0000-0000-00006D560000}"/>
    <cellStyle name="Normal 184" xfId="33600" xr:uid="{00000000-0005-0000-0000-00006E560000}"/>
    <cellStyle name="Normal 185" xfId="33601" xr:uid="{00000000-0005-0000-0000-00006F560000}"/>
    <cellStyle name="Normal 186" xfId="33602" xr:uid="{00000000-0005-0000-0000-000070560000}"/>
    <cellStyle name="Normal 187" xfId="35301" xr:uid="{00000000-0005-0000-0000-000071560000}"/>
    <cellStyle name="Normal 188" xfId="35313" xr:uid="{00000000-0005-0000-0000-000072560000}"/>
    <cellStyle name="Normal 189" xfId="35704" xr:uid="{00000000-0005-0000-0000-000073560000}"/>
    <cellStyle name="Normal 19" xfId="766" xr:uid="{00000000-0005-0000-0000-000074560000}"/>
    <cellStyle name="Normal 19 2" xfId="1788" xr:uid="{00000000-0005-0000-0000-000075560000}"/>
    <cellStyle name="Normal 19 2 2" xfId="15860" xr:uid="{00000000-0005-0000-0000-000076560000}"/>
    <cellStyle name="Normal 19 2 2 2" xfId="46199" xr:uid="{00000000-0005-0000-0000-000077560000}"/>
    <cellStyle name="Normal 19 2 3" xfId="32315" xr:uid="{00000000-0005-0000-0000-000078560000}"/>
    <cellStyle name="Normal 19 2 4" xfId="34075" xr:uid="{00000000-0005-0000-0000-000079560000}"/>
    <cellStyle name="Normal 19 2 5" xfId="36507" xr:uid="{00000000-0005-0000-0000-00007A560000}"/>
    <cellStyle name="Normal 19 3" xfId="10667" xr:uid="{00000000-0005-0000-0000-00007B560000}"/>
    <cellStyle name="Normal 19 3 2" xfId="24007" xr:uid="{00000000-0005-0000-0000-00007C560000}"/>
    <cellStyle name="Normal 19 3 3" xfId="33191" xr:uid="{00000000-0005-0000-0000-00007D560000}"/>
    <cellStyle name="Normal 19 3 4" xfId="34951" xr:uid="{00000000-0005-0000-0000-00007E560000}"/>
    <cellStyle name="Normal 19 3 5" xfId="44914" xr:uid="{00000000-0005-0000-0000-00007F560000}"/>
    <cellStyle name="Normal 19 4" xfId="15054" xr:uid="{00000000-0005-0000-0000-000080560000}"/>
    <cellStyle name="Normal 19 4 2" xfId="45551" xr:uid="{00000000-0005-0000-0000-000081560000}"/>
    <cellStyle name="Normal 19 5" xfId="11190" xr:uid="{00000000-0005-0000-0000-000082560000}"/>
    <cellStyle name="Normal 19 6" xfId="31962" xr:uid="{00000000-0005-0000-0000-000083560000}"/>
    <cellStyle name="Normal 19 7" xfId="33663" xr:uid="{00000000-0005-0000-0000-000084560000}"/>
    <cellStyle name="Normal 19 8" xfId="35523" xr:uid="{00000000-0005-0000-0000-000085560000}"/>
    <cellStyle name="Normal 19 9" xfId="35836" xr:uid="{00000000-0005-0000-0000-000086560000}"/>
    <cellStyle name="Normal 190" xfId="35705" xr:uid="{00000000-0005-0000-0000-000087560000}"/>
    <cellStyle name="Normal 191" xfId="35719" xr:uid="{00000000-0005-0000-0000-000088560000}"/>
    <cellStyle name="Normal 192" xfId="35730" xr:uid="{00000000-0005-0000-0000-000089560000}"/>
    <cellStyle name="Normal 193" xfId="35734" xr:uid="{00000000-0005-0000-0000-00008A560000}"/>
    <cellStyle name="Normal 194" xfId="35739" xr:uid="{00000000-0005-0000-0000-00008B560000}"/>
    <cellStyle name="Normal 195" xfId="35741" xr:uid="{00000000-0005-0000-0000-00008C560000}"/>
    <cellStyle name="Normal 196" xfId="35743" xr:uid="{00000000-0005-0000-0000-00008D560000}"/>
    <cellStyle name="Normal 197" xfId="35744" xr:uid="{00000000-0005-0000-0000-00008E560000}"/>
    <cellStyle name="Normal 198" xfId="35745" xr:uid="{00000000-0005-0000-0000-00008F560000}"/>
    <cellStyle name="Normal 199" xfId="35763" xr:uid="{00000000-0005-0000-0000-000090560000}"/>
    <cellStyle name="Normal 2" xfId="439" xr:uid="{00000000-0005-0000-0000-000091560000}"/>
    <cellStyle name="Normal 2 10" xfId="440" xr:uid="{00000000-0005-0000-0000-000092560000}"/>
    <cellStyle name="Normal 2 10 2" xfId="13746" xr:uid="{00000000-0005-0000-0000-000093560000}"/>
    <cellStyle name="Normal 2 10 2 2" xfId="625" xr:uid="{00000000-0005-0000-0000-000094560000}"/>
    <cellStyle name="Normal 2 10 2 2 2" xfId="13747" xr:uid="{00000000-0005-0000-0000-000095560000}"/>
    <cellStyle name="Normal 2 10 2 3" xfId="46200" xr:uid="{00000000-0005-0000-0000-000096560000}"/>
    <cellStyle name="Normal 2 10 3" xfId="622" xr:uid="{00000000-0005-0000-0000-000097560000}"/>
    <cellStyle name="Normal 2 10 3 2" xfId="13748" xr:uid="{00000000-0005-0000-0000-000098560000}"/>
    <cellStyle name="Normal 2 11" xfId="1742" xr:uid="{00000000-0005-0000-0000-000099560000}"/>
    <cellStyle name="Normal 2 11 10" xfId="36473" xr:uid="{00000000-0005-0000-0000-00009A560000}"/>
    <cellStyle name="Normal 2 11 2" xfId="2120" xr:uid="{00000000-0005-0000-0000-00009B560000}"/>
    <cellStyle name="Normal 2 11 2 2" xfId="16188" xr:uid="{00000000-0005-0000-0000-00009C560000}"/>
    <cellStyle name="Normal 2 11 2 3" xfId="11941" xr:uid="{00000000-0005-0000-0000-00009D560000}"/>
    <cellStyle name="Normal 2 11 2 4" xfId="32639" xr:uid="{00000000-0005-0000-0000-00009E560000}"/>
    <cellStyle name="Normal 2 11 2 5" xfId="34399" xr:uid="{00000000-0005-0000-0000-00009F560000}"/>
    <cellStyle name="Normal 2 11 2 6" xfId="36831" xr:uid="{00000000-0005-0000-0000-0000A0560000}"/>
    <cellStyle name="Normal 2 11 3" xfId="2510" xr:uid="{00000000-0005-0000-0000-0000A1560000}"/>
    <cellStyle name="Normal 2 11 4" xfId="10996" xr:uid="{00000000-0005-0000-0000-0000A2560000}"/>
    <cellStyle name="Normal 2 11 4 2" xfId="24335" xr:uid="{00000000-0005-0000-0000-0000A3560000}"/>
    <cellStyle name="Normal 2 11 4 3" xfId="33518" xr:uid="{00000000-0005-0000-0000-0000A4560000}"/>
    <cellStyle name="Normal 2 11 4 4" xfId="35278" xr:uid="{00000000-0005-0000-0000-0000A5560000}"/>
    <cellStyle name="Normal 2 11 4 5" xfId="45241" xr:uid="{00000000-0005-0000-0000-0000A6560000}"/>
    <cellStyle name="Normal 2 11 5" xfId="10641" xr:uid="{00000000-0005-0000-0000-0000A7560000}"/>
    <cellStyle name="Normal 2 11 5 2" xfId="23981" xr:uid="{00000000-0005-0000-0000-0000A8560000}"/>
    <cellStyle name="Normal 2 11 5 3" xfId="33165" xr:uid="{00000000-0005-0000-0000-0000A9560000}"/>
    <cellStyle name="Normal 2 11 5 4" xfId="34925" xr:uid="{00000000-0005-0000-0000-0000AA560000}"/>
    <cellStyle name="Normal 2 11 5 5" xfId="44888" xr:uid="{00000000-0005-0000-0000-0000AB560000}"/>
    <cellStyle name="Normal 2 11 6" xfId="15818" xr:uid="{00000000-0005-0000-0000-0000AC560000}"/>
    <cellStyle name="Normal 2 11 7" xfId="11932" xr:uid="{00000000-0005-0000-0000-0000AD560000}"/>
    <cellStyle name="Normal 2 11 8" xfId="32281" xr:uid="{00000000-0005-0000-0000-0000AE560000}"/>
    <cellStyle name="Normal 2 11 9" xfId="34041" xr:uid="{00000000-0005-0000-0000-0000AF560000}"/>
    <cellStyle name="Normal 2 12" xfId="652" xr:uid="{00000000-0005-0000-0000-0000B0560000}"/>
    <cellStyle name="Normal 2 13" xfId="10583" xr:uid="{00000000-0005-0000-0000-0000B1560000}"/>
    <cellStyle name="Normal 2 13 2" xfId="23942" xr:uid="{00000000-0005-0000-0000-0000B2560000}"/>
    <cellStyle name="Normal 2 13 3" xfId="13749" xr:uid="{00000000-0005-0000-0000-0000B3560000}"/>
    <cellStyle name="Normal 2 13 4" xfId="33140" xr:uid="{00000000-0005-0000-0000-0000B4560000}"/>
    <cellStyle name="Normal 2 13 5" xfId="34900" xr:uid="{00000000-0005-0000-0000-0000B5560000}"/>
    <cellStyle name="Normal 2 13 6" xfId="44863" xr:uid="{00000000-0005-0000-0000-0000B6560000}"/>
    <cellStyle name="Normal 2 14" xfId="11013" xr:uid="{00000000-0005-0000-0000-0000B7560000}"/>
    <cellStyle name="Normal 2 14 2" xfId="24352" xr:uid="{00000000-0005-0000-0000-0000B8560000}"/>
    <cellStyle name="Normal 2 14 3" xfId="13750" xr:uid="{00000000-0005-0000-0000-0000B9560000}"/>
    <cellStyle name="Normal 2 14 4" xfId="33533" xr:uid="{00000000-0005-0000-0000-0000BA560000}"/>
    <cellStyle name="Normal 2 14 5" xfId="35293" xr:uid="{00000000-0005-0000-0000-0000BB560000}"/>
    <cellStyle name="Normal 2 14 6" xfId="45256" xr:uid="{00000000-0005-0000-0000-0000BC560000}"/>
    <cellStyle name="Normal 2 15" xfId="13751" xr:uid="{00000000-0005-0000-0000-0000BD560000}"/>
    <cellStyle name="Normal 2 15 2" xfId="33575" xr:uid="{00000000-0005-0000-0000-0000BE560000}"/>
    <cellStyle name="Normal 2 16" xfId="13752" xr:uid="{00000000-0005-0000-0000-0000BF560000}"/>
    <cellStyle name="Normal 2 17" xfId="14964" xr:uid="{00000000-0005-0000-0000-0000C0560000}"/>
    <cellStyle name="Normal 2 18" xfId="11090" xr:uid="{00000000-0005-0000-0000-0000C1560000}"/>
    <cellStyle name="Normal 2 19" xfId="31913" xr:uid="{00000000-0005-0000-0000-0000C2560000}"/>
    <cellStyle name="Normal 2 2" xfId="441" xr:uid="{00000000-0005-0000-0000-0000C3560000}"/>
    <cellStyle name="Normal 2 2 10" xfId="13753" xr:uid="{00000000-0005-0000-0000-0000C4560000}"/>
    <cellStyle name="Normal 2 2 11" xfId="13754" xr:uid="{00000000-0005-0000-0000-0000C5560000}"/>
    <cellStyle name="Normal 2 2 12" xfId="13755" xr:uid="{00000000-0005-0000-0000-0000C6560000}"/>
    <cellStyle name="Normal 2 2 13" xfId="13756" xr:uid="{00000000-0005-0000-0000-0000C7560000}"/>
    <cellStyle name="Normal 2 2 14" xfId="13757" xr:uid="{00000000-0005-0000-0000-0000C8560000}"/>
    <cellStyle name="Normal 2 2 15" xfId="13758" xr:uid="{00000000-0005-0000-0000-0000C9560000}"/>
    <cellStyle name="Normal 2 2 16" xfId="14965" xr:uid="{00000000-0005-0000-0000-0000CA560000}"/>
    <cellStyle name="Normal 2 2 17" xfId="11091" xr:uid="{00000000-0005-0000-0000-0000CB560000}"/>
    <cellStyle name="Normal 2 2 18" xfId="31914" xr:uid="{00000000-0005-0000-0000-0000CC560000}"/>
    <cellStyle name="Normal 2 2 19" xfId="33615" xr:uid="{00000000-0005-0000-0000-0000CD560000}"/>
    <cellStyle name="Normal 2 2 2" xfId="442" xr:uid="{00000000-0005-0000-0000-0000CE560000}"/>
    <cellStyle name="Normal 2 2 2 10" xfId="35760" xr:uid="{00000000-0005-0000-0000-0000CF560000}"/>
    <cellStyle name="Normal 2 2 2 2" xfId="443" xr:uid="{00000000-0005-0000-0000-0000D0560000}"/>
    <cellStyle name="Normal 2 2 2 2 2" xfId="444" xr:uid="{00000000-0005-0000-0000-0000D1560000}"/>
    <cellStyle name="Normal 2 2 2 2 2 2" xfId="1461" xr:uid="{00000000-0005-0000-0000-0000D2560000}"/>
    <cellStyle name="Normal 2 2 2 2 2 2 2" xfId="46596" xr:uid="{00000000-0005-0000-0000-0000D3560000}"/>
    <cellStyle name="Normal 2 2 2 2 2 3" xfId="10585" xr:uid="{00000000-0005-0000-0000-0000D4560000}"/>
    <cellStyle name="Normal 2 2 2 2 2 3 2" xfId="23944" xr:uid="{00000000-0005-0000-0000-0000D5560000}"/>
    <cellStyle name="Normal 2 2 2 2 2 3 3" xfId="13759" xr:uid="{00000000-0005-0000-0000-0000D6560000}"/>
    <cellStyle name="Normal 2 2 2 2 2 4" xfId="13760" xr:uid="{00000000-0005-0000-0000-0000D7560000}"/>
    <cellStyle name="Normal 2 2 2 2 2 5" xfId="13761" xr:uid="{00000000-0005-0000-0000-0000D8560000}"/>
    <cellStyle name="Normal 2 2 2 2 2 6" xfId="13762" xr:uid="{00000000-0005-0000-0000-0000D9560000}"/>
    <cellStyle name="Normal 2 2 2 2 2_Hoja1" xfId="13763" xr:uid="{00000000-0005-0000-0000-0000DA560000}"/>
    <cellStyle name="Normal 2 2 2 2 3" xfId="818" xr:uid="{00000000-0005-0000-0000-0000DB560000}"/>
    <cellStyle name="Normal 2 2 2 2 4" xfId="13764" xr:uid="{00000000-0005-0000-0000-0000DC560000}"/>
    <cellStyle name="Normal 2 2 2 2 5" xfId="13765" xr:uid="{00000000-0005-0000-0000-0000DD560000}"/>
    <cellStyle name="Normal 2 2 2 2 6" xfId="13766" xr:uid="{00000000-0005-0000-0000-0000DE560000}"/>
    <cellStyle name="Normal 2 2 2 2 7" xfId="13767" xr:uid="{00000000-0005-0000-0000-0000DF560000}"/>
    <cellStyle name="Normal 2 2 2 2_Hoja1" xfId="13768" xr:uid="{00000000-0005-0000-0000-0000E0560000}"/>
    <cellStyle name="Normal 2 2 2 3" xfId="445" xr:uid="{00000000-0005-0000-0000-0000E1560000}"/>
    <cellStyle name="Normal 2 2 2 3 10" xfId="35526" xr:uid="{00000000-0005-0000-0000-0000E2560000}"/>
    <cellStyle name="Normal 2 2 2 3 11" xfId="35785" xr:uid="{00000000-0005-0000-0000-0000E3560000}"/>
    <cellStyle name="Normal 2 2 2 3 12" xfId="46570" xr:uid="{00000000-0005-0000-0000-0000E4560000}"/>
    <cellStyle name="Normal 2 2 2 3 2" xfId="1340" xr:uid="{00000000-0005-0000-0000-0000E5560000}"/>
    <cellStyle name="Normal 2 2 2 3 3" xfId="10586" xr:uid="{00000000-0005-0000-0000-0000E6560000}"/>
    <cellStyle name="Normal 2 2 2 3 3 2" xfId="23945" xr:uid="{00000000-0005-0000-0000-0000E7560000}"/>
    <cellStyle name="Normal 2 2 2 3 3 3" xfId="13769" xr:uid="{00000000-0005-0000-0000-0000E8560000}"/>
    <cellStyle name="Normal 2 2 2 3 3 4" xfId="33142" xr:uid="{00000000-0005-0000-0000-0000E9560000}"/>
    <cellStyle name="Normal 2 2 2 3 3 5" xfId="34902" xr:uid="{00000000-0005-0000-0000-0000EA560000}"/>
    <cellStyle name="Normal 2 2 2 3 3 6" xfId="44865" xr:uid="{00000000-0005-0000-0000-0000EB560000}"/>
    <cellStyle name="Normal 2 2 2 3 4" xfId="13770" xr:uid="{00000000-0005-0000-0000-0000EC560000}"/>
    <cellStyle name="Normal 2 2 2 3 4 2" xfId="33577" xr:uid="{00000000-0005-0000-0000-0000ED560000}"/>
    <cellStyle name="Normal 2 2 2 3 4 3" xfId="45553" xr:uid="{00000000-0005-0000-0000-0000EE560000}"/>
    <cellStyle name="Normal 2 2 2 3 5" xfId="13771" xr:uid="{00000000-0005-0000-0000-0000EF560000}"/>
    <cellStyle name="Normal 2 2 2 3 6" xfId="14966" xr:uid="{00000000-0005-0000-0000-0000F0560000}"/>
    <cellStyle name="Normal 2 2 2 3 7" xfId="11092" xr:uid="{00000000-0005-0000-0000-0000F1560000}"/>
    <cellStyle name="Normal 2 2 2 3 8" xfId="31915" xr:uid="{00000000-0005-0000-0000-0000F2560000}"/>
    <cellStyle name="Normal 2 2 2 3 9" xfId="33616" xr:uid="{00000000-0005-0000-0000-0000F3560000}"/>
    <cellStyle name="Normal 2 2 2 3_Hoja1" xfId="13772" xr:uid="{00000000-0005-0000-0000-0000F4560000}"/>
    <cellStyle name="Normal 2 2 2 4" xfId="621" xr:uid="{00000000-0005-0000-0000-0000F5560000}"/>
    <cellStyle name="Normal 2 2 2 4 2" xfId="1409" xr:uid="{00000000-0005-0000-0000-0000F6560000}"/>
    <cellStyle name="Normal 2 2 2 5" xfId="761" xr:uid="{00000000-0005-0000-0000-0000F7560000}"/>
    <cellStyle name="Normal 2 2 2 6" xfId="13773" xr:uid="{00000000-0005-0000-0000-0000F8560000}"/>
    <cellStyle name="Normal 2 2 2 7" xfId="13774" xr:uid="{00000000-0005-0000-0000-0000F9560000}"/>
    <cellStyle name="Normal 2 2 2 8" xfId="35317" xr:uid="{00000000-0005-0000-0000-0000FA560000}"/>
    <cellStyle name="Normal 2 2 2 9" xfId="35327" xr:uid="{00000000-0005-0000-0000-0000FB560000}"/>
    <cellStyle name="Normal 2 2 2_Hoja1" xfId="13775" xr:uid="{00000000-0005-0000-0000-0000FC560000}"/>
    <cellStyle name="Normal 2 2 20" xfId="35316" xr:uid="{00000000-0005-0000-0000-0000FD560000}"/>
    <cellStyle name="Normal 2 2 21" xfId="35326" xr:uid="{00000000-0005-0000-0000-0000FE560000}"/>
    <cellStyle name="Normal 2 2 22" xfId="35525" xr:uid="{00000000-0005-0000-0000-0000FF560000}"/>
    <cellStyle name="Normal 2 2 23" xfId="35686" xr:uid="{00000000-0005-0000-0000-000000570000}"/>
    <cellStyle name="Normal 2 2 24" xfId="35424" xr:uid="{00000000-0005-0000-0000-000001570000}"/>
    <cellStyle name="Normal 2 2 25" xfId="35688" xr:uid="{00000000-0005-0000-0000-000002570000}"/>
    <cellStyle name="Normal 2 2 26" xfId="35426" xr:uid="{00000000-0005-0000-0000-000003570000}"/>
    <cellStyle name="Normal 2 2 27" xfId="35694" xr:uid="{00000000-0005-0000-0000-000004570000}"/>
    <cellStyle name="Normal 2 2 28" xfId="35416" xr:uid="{00000000-0005-0000-0000-000005570000}"/>
    <cellStyle name="Normal 2 2 29" xfId="35692" xr:uid="{00000000-0005-0000-0000-000006570000}"/>
    <cellStyle name="Normal 2 2 3" xfId="446" xr:uid="{00000000-0005-0000-0000-000007570000}"/>
    <cellStyle name="Normal 2 2 3 2" xfId="447" xr:uid="{00000000-0005-0000-0000-000008570000}"/>
    <cellStyle name="Normal 2 2 3 2 2" xfId="1460" xr:uid="{00000000-0005-0000-0000-000009570000}"/>
    <cellStyle name="Normal 2 2 3 2 3" xfId="10588" xr:uid="{00000000-0005-0000-0000-00000A570000}"/>
    <cellStyle name="Normal 2 2 3 2 3 2" xfId="23947" xr:uid="{00000000-0005-0000-0000-00000B570000}"/>
    <cellStyle name="Normal 2 2 3 2 3 3" xfId="13776" xr:uid="{00000000-0005-0000-0000-00000C570000}"/>
    <cellStyle name="Normal 2 2 3 2 4" xfId="13777" xr:uid="{00000000-0005-0000-0000-00000D570000}"/>
    <cellStyle name="Normal 2 2 3 2 5" xfId="13778" xr:uid="{00000000-0005-0000-0000-00000E570000}"/>
    <cellStyle name="Normal 2 2 3 2 6" xfId="13779" xr:uid="{00000000-0005-0000-0000-00000F570000}"/>
    <cellStyle name="Normal 2 2 3 2_Hoja1" xfId="13780" xr:uid="{00000000-0005-0000-0000-000010570000}"/>
    <cellStyle name="Normal 2 2 3 3" xfId="448" xr:uid="{00000000-0005-0000-0000-000011570000}"/>
    <cellStyle name="Normal 2 2 3 3 10" xfId="35527" xr:uid="{00000000-0005-0000-0000-000012570000}"/>
    <cellStyle name="Normal 2 2 3 3 11" xfId="35786" xr:uid="{00000000-0005-0000-0000-000013570000}"/>
    <cellStyle name="Normal 2 2 3 3 12" xfId="46571" xr:uid="{00000000-0005-0000-0000-000014570000}"/>
    <cellStyle name="Normal 2 2 3 3 2" xfId="10589" xr:uid="{00000000-0005-0000-0000-000015570000}"/>
    <cellStyle name="Normal 2 2 3 3 2 2" xfId="23948" xr:uid="{00000000-0005-0000-0000-000016570000}"/>
    <cellStyle name="Normal 2 2 3 3 2 3" xfId="13781" xr:uid="{00000000-0005-0000-0000-000017570000}"/>
    <cellStyle name="Normal 2 2 3 3 2 4" xfId="33143" xr:uid="{00000000-0005-0000-0000-000018570000}"/>
    <cellStyle name="Normal 2 2 3 3 2 5" xfId="34903" xr:uid="{00000000-0005-0000-0000-000019570000}"/>
    <cellStyle name="Normal 2 2 3 3 2 6" xfId="44866" xr:uid="{00000000-0005-0000-0000-00001A570000}"/>
    <cellStyle name="Normal 2 2 3 3 3" xfId="13782" xr:uid="{00000000-0005-0000-0000-00001B570000}"/>
    <cellStyle name="Normal 2 2 3 3 3 2" xfId="33578" xr:uid="{00000000-0005-0000-0000-00001C570000}"/>
    <cellStyle name="Normal 2 2 3 3 3 3" xfId="46201" xr:uid="{00000000-0005-0000-0000-00001D570000}"/>
    <cellStyle name="Normal 2 2 3 3 4" xfId="13783" xr:uid="{00000000-0005-0000-0000-00001E570000}"/>
    <cellStyle name="Normal 2 2 3 3 5" xfId="13784" xr:uid="{00000000-0005-0000-0000-00001F570000}"/>
    <cellStyle name="Normal 2 2 3 3 6" xfId="14967" xr:uid="{00000000-0005-0000-0000-000020570000}"/>
    <cellStyle name="Normal 2 2 3 3 7" xfId="11093" xr:uid="{00000000-0005-0000-0000-000021570000}"/>
    <cellStyle name="Normal 2 2 3 3 8" xfId="31916" xr:uid="{00000000-0005-0000-0000-000022570000}"/>
    <cellStyle name="Normal 2 2 3 3 9" xfId="33617" xr:uid="{00000000-0005-0000-0000-000023570000}"/>
    <cellStyle name="Normal 2 2 3 3_Hoja1" xfId="13785" xr:uid="{00000000-0005-0000-0000-000024570000}"/>
    <cellStyle name="Normal 2 2 3 4" xfId="1295" xr:uid="{00000000-0005-0000-0000-000025570000}"/>
    <cellStyle name="Normal 2 2 3 5" xfId="10587" xr:uid="{00000000-0005-0000-0000-000026570000}"/>
    <cellStyle name="Normal 2 2 3 5 2" xfId="23946" xr:uid="{00000000-0005-0000-0000-000027570000}"/>
    <cellStyle name="Normal 2 2 3 5 3" xfId="13786" xr:uid="{00000000-0005-0000-0000-000028570000}"/>
    <cellStyle name="Normal 2 2 3 6" xfId="13787" xr:uid="{00000000-0005-0000-0000-000029570000}"/>
    <cellStyle name="Normal 2 2 3 6 2" xfId="45554" xr:uid="{00000000-0005-0000-0000-00002A570000}"/>
    <cellStyle name="Normal 2 2 3 7" xfId="13788" xr:uid="{00000000-0005-0000-0000-00002B570000}"/>
    <cellStyle name="Normal 2 2 3 8" xfId="13789" xr:uid="{00000000-0005-0000-0000-00002C570000}"/>
    <cellStyle name="Normal 2 2 3_Hoja1" xfId="13790" xr:uid="{00000000-0005-0000-0000-00002D570000}"/>
    <cellStyle name="Normal 2 2 30" xfId="35430" xr:uid="{00000000-0005-0000-0000-00002E570000}"/>
    <cellStyle name="Normal 2 2 31" xfId="35690" xr:uid="{00000000-0005-0000-0000-00002F570000}"/>
    <cellStyle name="Normal 2 2 32" xfId="35711" xr:uid="{00000000-0005-0000-0000-000030570000}"/>
    <cellStyle name="Normal 2 2 33" xfId="35717" xr:uid="{00000000-0005-0000-0000-000031570000}"/>
    <cellStyle name="Normal 2 2 34" xfId="35759" xr:uid="{00000000-0005-0000-0000-000032570000}"/>
    <cellStyle name="Normal 2 2 35" xfId="35768" xr:uid="{00000000-0005-0000-0000-000033570000}"/>
    <cellStyle name="Normal 2 2 36" xfId="35784" xr:uid="{00000000-0005-0000-0000-000034570000}"/>
    <cellStyle name="Normal 2 2 37" xfId="46569" xr:uid="{00000000-0005-0000-0000-000035570000}"/>
    <cellStyle name="Normal 2 2 4" xfId="449" xr:uid="{00000000-0005-0000-0000-000036570000}"/>
    <cellStyle name="Normal 2 2 4 2" xfId="450" xr:uid="{00000000-0005-0000-0000-000037570000}"/>
    <cellStyle name="Normal 2 2 4 2 2" xfId="10591" xr:uid="{00000000-0005-0000-0000-000038570000}"/>
    <cellStyle name="Normal 2 2 4 2 3" xfId="13791" xr:uid="{00000000-0005-0000-0000-000039570000}"/>
    <cellStyle name="Normal 2 2 4 2 4" xfId="13792" xr:uid="{00000000-0005-0000-0000-00003A570000}"/>
    <cellStyle name="Normal 2 2 4 2 5" xfId="13793" xr:uid="{00000000-0005-0000-0000-00003B570000}"/>
    <cellStyle name="Normal 2 2 4 2 6" xfId="13794" xr:uid="{00000000-0005-0000-0000-00003C570000}"/>
    <cellStyle name="Normal 2 2 4 2_Hoja1" xfId="13795" xr:uid="{00000000-0005-0000-0000-00003D570000}"/>
    <cellStyle name="Normal 2 2 4 3" xfId="1408" xr:uid="{00000000-0005-0000-0000-00003E570000}"/>
    <cellStyle name="Normal 2 2 4 3 2" xfId="46202" xr:uid="{00000000-0005-0000-0000-00003F570000}"/>
    <cellStyle name="Normal 2 2 4 4" xfId="10590" xr:uid="{00000000-0005-0000-0000-000040570000}"/>
    <cellStyle name="Normal 2 2 4 4 2" xfId="23949" xr:uid="{00000000-0005-0000-0000-000041570000}"/>
    <cellStyle name="Normal 2 2 4 4 3" xfId="13796" xr:uid="{00000000-0005-0000-0000-000042570000}"/>
    <cellStyle name="Normal 2 2 4 5" xfId="13797" xr:uid="{00000000-0005-0000-0000-000043570000}"/>
    <cellStyle name="Normal 2 2 4 5 2" xfId="45913" xr:uid="{00000000-0005-0000-0000-000044570000}"/>
    <cellStyle name="Normal 2 2 4 6" xfId="13798" xr:uid="{00000000-0005-0000-0000-000045570000}"/>
    <cellStyle name="Normal 2 2 4 7" xfId="13799" xr:uid="{00000000-0005-0000-0000-000046570000}"/>
    <cellStyle name="Normal 2 2 4_Hoja1" xfId="13800" xr:uid="{00000000-0005-0000-0000-000047570000}"/>
    <cellStyle name="Normal 2 2 5" xfId="451" xr:uid="{00000000-0005-0000-0000-000048570000}"/>
    <cellStyle name="Normal 2 2 5 10" xfId="35769" xr:uid="{00000000-0005-0000-0000-000049570000}"/>
    <cellStyle name="Normal 2 2 5 2" xfId="452" xr:uid="{00000000-0005-0000-0000-00004A570000}"/>
    <cellStyle name="Normal 2 2 5 2 2" xfId="10592" xr:uid="{00000000-0005-0000-0000-00004B570000}"/>
    <cellStyle name="Normal 2 2 5 2 3" xfId="13801" xr:uid="{00000000-0005-0000-0000-00004C570000}"/>
    <cellStyle name="Normal 2 2 5 2 4" xfId="13802" xr:uid="{00000000-0005-0000-0000-00004D570000}"/>
    <cellStyle name="Normal 2 2 5 2 5" xfId="13803" xr:uid="{00000000-0005-0000-0000-00004E570000}"/>
    <cellStyle name="Normal 2 2 5 2 6" xfId="13804" xr:uid="{00000000-0005-0000-0000-00004F570000}"/>
    <cellStyle name="Normal 2 2 5 2_Hoja1" xfId="13805" xr:uid="{00000000-0005-0000-0000-000050570000}"/>
    <cellStyle name="Normal 2 2 5 3" xfId="1729" xr:uid="{00000000-0005-0000-0000-000051570000}"/>
    <cellStyle name="Normal 2 2 5 4" xfId="13806" xr:uid="{00000000-0005-0000-0000-000052570000}"/>
    <cellStyle name="Normal 2 2 5 5" xfId="13807" xr:uid="{00000000-0005-0000-0000-000053570000}"/>
    <cellStyle name="Normal 2 2 5 6" xfId="13808" xr:uid="{00000000-0005-0000-0000-000054570000}"/>
    <cellStyle name="Normal 2 2 5 7" xfId="35318" xr:uid="{00000000-0005-0000-0000-000055570000}"/>
    <cellStyle name="Normal 2 2 5 8" xfId="35328" xr:uid="{00000000-0005-0000-0000-000056570000}"/>
    <cellStyle name="Normal 2 2 5 9" xfId="35761" xr:uid="{00000000-0005-0000-0000-000057570000}"/>
    <cellStyle name="Normal 2 2 5_Hoja1" xfId="13809" xr:uid="{00000000-0005-0000-0000-000058570000}"/>
    <cellStyle name="Normal 2 2 6" xfId="665" xr:uid="{00000000-0005-0000-0000-000059570000}"/>
    <cellStyle name="Normal 2 2 6 2" xfId="13810" xr:uid="{00000000-0005-0000-0000-00005A570000}"/>
    <cellStyle name="Normal 2 2 6 2 2" xfId="13811" xr:uid="{00000000-0005-0000-0000-00005B570000}"/>
    <cellStyle name="Normal 2 2 6 2 3" xfId="13812" xr:uid="{00000000-0005-0000-0000-00005C570000}"/>
    <cellStyle name="Normal 2 2 6 2 4" xfId="46203" xr:uid="{00000000-0005-0000-0000-00005D570000}"/>
    <cellStyle name="Normal 2 2 7" xfId="5475" xr:uid="{00000000-0005-0000-0000-00005E570000}"/>
    <cellStyle name="Normal 2 2 7 2" xfId="13814" xr:uid="{00000000-0005-0000-0000-00005F570000}"/>
    <cellStyle name="Normal 2 2 7 2 2" xfId="46204" xr:uid="{00000000-0005-0000-0000-000060570000}"/>
    <cellStyle name="Normal 2 2 7 3" xfId="19240" xr:uid="{00000000-0005-0000-0000-000061570000}"/>
    <cellStyle name="Normal 2 2 7 4" xfId="13813" xr:uid="{00000000-0005-0000-0000-000062570000}"/>
    <cellStyle name="Normal 2 2 7 5" xfId="35528" xr:uid="{00000000-0005-0000-0000-000063570000}"/>
    <cellStyle name="Normal 2 2 8" xfId="10584" xr:uid="{00000000-0005-0000-0000-000064570000}"/>
    <cellStyle name="Normal 2 2 8 2" xfId="23943" xr:uid="{00000000-0005-0000-0000-000065570000}"/>
    <cellStyle name="Normal 2 2 8 3" xfId="13815" xr:uid="{00000000-0005-0000-0000-000066570000}"/>
    <cellStyle name="Normal 2 2 8 4" xfId="33141" xr:uid="{00000000-0005-0000-0000-000067570000}"/>
    <cellStyle name="Normal 2 2 8 5" xfId="34901" xr:uid="{00000000-0005-0000-0000-000068570000}"/>
    <cellStyle name="Normal 2 2 8 6" xfId="44864" xr:uid="{00000000-0005-0000-0000-000069570000}"/>
    <cellStyle name="Normal 2 2 9" xfId="11027" xr:uid="{00000000-0005-0000-0000-00006A570000}"/>
    <cellStyle name="Normal 2 2 9 2" xfId="13816" xr:uid="{00000000-0005-0000-0000-00006B570000}"/>
    <cellStyle name="Normal 2 2 9 3" xfId="33576" xr:uid="{00000000-0005-0000-0000-00006C570000}"/>
    <cellStyle name="Normal 2 2 9 4" xfId="45552" xr:uid="{00000000-0005-0000-0000-00006D570000}"/>
    <cellStyle name="Normal 2 2_Copia de PRESUPUESTO POR CAPITULOS MARZO-25-11-ULTIMO" xfId="453" xr:uid="{00000000-0005-0000-0000-00006E570000}"/>
    <cellStyle name="Normal 2 20" xfId="33614" xr:uid="{00000000-0005-0000-0000-00006F570000}"/>
    <cellStyle name="Normal 2 21" xfId="35315" xr:uid="{00000000-0005-0000-0000-000070570000}"/>
    <cellStyle name="Normal 2 22" xfId="35325" xr:uid="{00000000-0005-0000-0000-000071570000}"/>
    <cellStyle name="Normal 2 23" xfId="35524" xr:uid="{00000000-0005-0000-0000-000072570000}"/>
    <cellStyle name="Normal 2 24" xfId="35685" xr:uid="{00000000-0005-0000-0000-000073570000}"/>
    <cellStyle name="Normal 2 25" xfId="35419" xr:uid="{00000000-0005-0000-0000-000074570000}"/>
    <cellStyle name="Normal 2 26" xfId="35687" xr:uid="{00000000-0005-0000-0000-000075570000}"/>
    <cellStyle name="Normal 2 27" xfId="35425" xr:uid="{00000000-0005-0000-0000-000076570000}"/>
    <cellStyle name="Normal 2 28" xfId="35693" xr:uid="{00000000-0005-0000-0000-000077570000}"/>
    <cellStyle name="Normal 2 29" xfId="35415" xr:uid="{00000000-0005-0000-0000-000078570000}"/>
    <cellStyle name="Normal 2 3" xfId="454" xr:uid="{00000000-0005-0000-0000-000079570000}"/>
    <cellStyle name="Normal 2 3 10" xfId="13817" xr:uid="{00000000-0005-0000-0000-00007A570000}"/>
    <cellStyle name="Normal 2 3 11" xfId="14968" xr:uid="{00000000-0005-0000-0000-00007B570000}"/>
    <cellStyle name="Normal 2 3 12" xfId="11094" xr:uid="{00000000-0005-0000-0000-00007C570000}"/>
    <cellStyle name="Normal 2 3 13" xfId="31917" xr:uid="{00000000-0005-0000-0000-00007D570000}"/>
    <cellStyle name="Normal 2 3 14" xfId="33618" xr:uid="{00000000-0005-0000-0000-00007E570000}"/>
    <cellStyle name="Normal 2 3 15" xfId="35529" xr:uid="{00000000-0005-0000-0000-00007F570000}"/>
    <cellStyle name="Normal 2 3 16" xfId="35787" xr:uid="{00000000-0005-0000-0000-000080570000}"/>
    <cellStyle name="Normal 2 3 17" xfId="46572" xr:uid="{00000000-0005-0000-0000-000081570000}"/>
    <cellStyle name="Normal 2 3 2" xfId="455" xr:uid="{00000000-0005-0000-0000-000082570000}"/>
    <cellStyle name="Normal 2 3 2 2" xfId="456" xr:uid="{00000000-0005-0000-0000-000083570000}"/>
    <cellStyle name="Normal 2 3 2 2 10" xfId="11095" xr:uid="{00000000-0005-0000-0000-000084570000}"/>
    <cellStyle name="Normal 2 3 2 2 11" xfId="31918" xr:uid="{00000000-0005-0000-0000-000085570000}"/>
    <cellStyle name="Normal 2 3 2 2 12" xfId="33619" xr:uid="{00000000-0005-0000-0000-000086570000}"/>
    <cellStyle name="Normal 2 3 2 2 13" xfId="35530" xr:uid="{00000000-0005-0000-0000-000087570000}"/>
    <cellStyle name="Normal 2 3 2 2 14" xfId="35788" xr:uid="{00000000-0005-0000-0000-000088570000}"/>
    <cellStyle name="Normal 2 3 2 2 15" xfId="46573" xr:uid="{00000000-0005-0000-0000-000089570000}"/>
    <cellStyle name="Normal 2 3 2 2 2" xfId="5476" xr:uid="{00000000-0005-0000-0000-00008A570000}"/>
    <cellStyle name="Normal 2 3 2 2 2 2" xfId="19241" xr:uid="{00000000-0005-0000-0000-00008B570000}"/>
    <cellStyle name="Normal 2 3 2 2 2 2 2" xfId="46205" xr:uid="{00000000-0005-0000-0000-00008C570000}"/>
    <cellStyle name="Normal 2 3 2 2 2 3" xfId="13818" xr:uid="{00000000-0005-0000-0000-00008D570000}"/>
    <cellStyle name="Normal 2 3 2 2 2 4" xfId="33120" xr:uid="{00000000-0005-0000-0000-00008E570000}"/>
    <cellStyle name="Normal 2 3 2 2 2 5" xfId="34880" xr:uid="{00000000-0005-0000-0000-00008F570000}"/>
    <cellStyle name="Normal 2 3 2 2 2 6" xfId="39930" xr:uid="{00000000-0005-0000-0000-000090570000}"/>
    <cellStyle name="Normal 2 3 2 2 3" xfId="10594" xr:uid="{00000000-0005-0000-0000-000091570000}"/>
    <cellStyle name="Normal 2 3 2 2 3 2" xfId="23951" xr:uid="{00000000-0005-0000-0000-000092570000}"/>
    <cellStyle name="Normal 2 3 2 2 3 3" xfId="13819" xr:uid="{00000000-0005-0000-0000-000093570000}"/>
    <cellStyle name="Normal 2 3 2 2 3 4" xfId="33145" xr:uid="{00000000-0005-0000-0000-000094570000}"/>
    <cellStyle name="Normal 2 3 2 2 3 5" xfId="34905" xr:uid="{00000000-0005-0000-0000-000095570000}"/>
    <cellStyle name="Normal 2 3 2 2 3 6" xfId="44868" xr:uid="{00000000-0005-0000-0000-000096570000}"/>
    <cellStyle name="Normal 2 3 2 2 4" xfId="13820" xr:uid="{00000000-0005-0000-0000-000097570000}"/>
    <cellStyle name="Normal 2 3 2 2 4 2" xfId="33580" xr:uid="{00000000-0005-0000-0000-000098570000}"/>
    <cellStyle name="Normal 2 3 2 2 4 3" xfId="45896" xr:uid="{00000000-0005-0000-0000-000099570000}"/>
    <cellStyle name="Normal 2 3 2 2 5" xfId="13821" xr:uid="{00000000-0005-0000-0000-00009A570000}"/>
    <cellStyle name="Normal 2 3 2 2 6" xfId="13822" xr:uid="{00000000-0005-0000-0000-00009B570000}"/>
    <cellStyle name="Normal 2 3 2 2 7" xfId="13823" xr:uid="{00000000-0005-0000-0000-00009C570000}"/>
    <cellStyle name="Normal 2 3 2 2 8" xfId="13824" xr:uid="{00000000-0005-0000-0000-00009D570000}"/>
    <cellStyle name="Normal 2 3 2 2 9" xfId="14969" xr:uid="{00000000-0005-0000-0000-00009E570000}"/>
    <cellStyle name="Normal 2 3 2 2_Hoja1" xfId="13825" xr:uid="{00000000-0005-0000-0000-00009F570000}"/>
    <cellStyle name="Normal 2 3 2 3" xfId="1410" xr:uid="{00000000-0005-0000-0000-0000A0570000}"/>
    <cellStyle name="Normal 2 3 2 3 2" xfId="46206" xr:uid="{00000000-0005-0000-0000-0000A1570000}"/>
    <cellStyle name="Normal 2 3 2 4" xfId="5477" xr:uid="{00000000-0005-0000-0000-0000A2570000}"/>
    <cellStyle name="Normal 2 3 2 4 2" xfId="19242" xr:uid="{00000000-0005-0000-0000-0000A3570000}"/>
    <cellStyle name="Normal 2 3 2 4 3" xfId="13826" xr:uid="{00000000-0005-0000-0000-0000A4570000}"/>
    <cellStyle name="Normal 2 3 2 5" xfId="11022" xr:uid="{00000000-0005-0000-0000-0000A5570000}"/>
    <cellStyle name="Normal 2 3 2 5 2" xfId="13827" xr:uid="{00000000-0005-0000-0000-0000A6570000}"/>
    <cellStyle name="Normal 2 3 2 6" xfId="13828" xr:uid="{00000000-0005-0000-0000-0000A7570000}"/>
    <cellStyle name="Normal 2 3 3" xfId="457" xr:uid="{00000000-0005-0000-0000-0000A8570000}"/>
    <cellStyle name="Normal 2 3 3 10" xfId="33620" xr:uid="{00000000-0005-0000-0000-0000A9570000}"/>
    <cellStyle name="Normal 2 3 3 11" xfId="35531" xr:uid="{00000000-0005-0000-0000-0000AA570000}"/>
    <cellStyle name="Normal 2 3 3 12" xfId="35789" xr:uid="{00000000-0005-0000-0000-0000AB570000}"/>
    <cellStyle name="Normal 2 3 3 13" xfId="46574" xr:uid="{00000000-0005-0000-0000-0000AC570000}"/>
    <cellStyle name="Normal 2 3 3 2" xfId="5478" xr:uid="{00000000-0005-0000-0000-0000AD570000}"/>
    <cellStyle name="Normal 2 3 3 2 2" xfId="19243" xr:uid="{00000000-0005-0000-0000-0000AE570000}"/>
    <cellStyle name="Normal 2 3 3 2 2 2" xfId="46207" xr:uid="{00000000-0005-0000-0000-0000AF570000}"/>
    <cellStyle name="Normal 2 3 3 2 3" xfId="13829" xr:uid="{00000000-0005-0000-0000-0000B0570000}"/>
    <cellStyle name="Normal 2 3 3 2 4" xfId="33121" xr:uid="{00000000-0005-0000-0000-0000B1570000}"/>
    <cellStyle name="Normal 2 3 3 2 5" xfId="34881" xr:uid="{00000000-0005-0000-0000-0000B2570000}"/>
    <cellStyle name="Normal 2 3 3 2 6" xfId="39931" xr:uid="{00000000-0005-0000-0000-0000B3570000}"/>
    <cellStyle name="Normal 2 3 3 3" xfId="10595" xr:uid="{00000000-0005-0000-0000-0000B4570000}"/>
    <cellStyle name="Normal 2 3 3 3 2" xfId="23952" xr:uid="{00000000-0005-0000-0000-0000B5570000}"/>
    <cellStyle name="Normal 2 3 3 3 3" xfId="13830" xr:uid="{00000000-0005-0000-0000-0000B6570000}"/>
    <cellStyle name="Normal 2 3 3 3 4" xfId="33146" xr:uid="{00000000-0005-0000-0000-0000B7570000}"/>
    <cellStyle name="Normal 2 3 3 3 5" xfId="34906" xr:uid="{00000000-0005-0000-0000-0000B8570000}"/>
    <cellStyle name="Normal 2 3 3 3 6" xfId="44869" xr:uid="{00000000-0005-0000-0000-0000B9570000}"/>
    <cellStyle name="Normal 2 3 3 4" xfId="13831" xr:uid="{00000000-0005-0000-0000-0000BA570000}"/>
    <cellStyle name="Normal 2 3 3 4 2" xfId="33581" xr:uid="{00000000-0005-0000-0000-0000BB570000}"/>
    <cellStyle name="Normal 2 3 3 4 3" xfId="45895" xr:uid="{00000000-0005-0000-0000-0000BC570000}"/>
    <cellStyle name="Normal 2 3 3 5" xfId="13832" xr:uid="{00000000-0005-0000-0000-0000BD570000}"/>
    <cellStyle name="Normal 2 3 3 6" xfId="13833" xr:uid="{00000000-0005-0000-0000-0000BE570000}"/>
    <cellStyle name="Normal 2 3 3 7" xfId="14970" xr:uid="{00000000-0005-0000-0000-0000BF570000}"/>
    <cellStyle name="Normal 2 3 3 8" xfId="11096" xr:uid="{00000000-0005-0000-0000-0000C0570000}"/>
    <cellStyle name="Normal 2 3 3 9" xfId="31919" xr:uid="{00000000-0005-0000-0000-0000C1570000}"/>
    <cellStyle name="Normal 2 3 3_Hoja1" xfId="13834" xr:uid="{00000000-0005-0000-0000-0000C2570000}"/>
    <cellStyle name="Normal 2 3 4" xfId="659" xr:uid="{00000000-0005-0000-0000-0000C3570000}"/>
    <cellStyle name="Normal 2 3 4 2" xfId="35532" xr:uid="{00000000-0005-0000-0000-0000C4570000}"/>
    <cellStyle name="Normal 2 3 4 2 2" xfId="46208" xr:uid="{00000000-0005-0000-0000-0000C5570000}"/>
    <cellStyle name="Normal 2 3 5" xfId="10593" xr:uid="{00000000-0005-0000-0000-0000C6570000}"/>
    <cellStyle name="Normal 2 3 5 2" xfId="23950" xr:uid="{00000000-0005-0000-0000-0000C7570000}"/>
    <cellStyle name="Normal 2 3 5 3" xfId="13835" xr:uid="{00000000-0005-0000-0000-0000C8570000}"/>
    <cellStyle name="Normal 2 3 5 4" xfId="33144" xr:uid="{00000000-0005-0000-0000-0000C9570000}"/>
    <cellStyle name="Normal 2 3 5 5" xfId="34904" xr:uid="{00000000-0005-0000-0000-0000CA570000}"/>
    <cellStyle name="Normal 2 3 5 6" xfId="44867" xr:uid="{00000000-0005-0000-0000-0000CB570000}"/>
    <cellStyle name="Normal 2 3 6" xfId="13836" xr:uid="{00000000-0005-0000-0000-0000CC570000}"/>
    <cellStyle name="Normal 2 3 6 2" xfId="33579" xr:uid="{00000000-0005-0000-0000-0000CD570000}"/>
    <cellStyle name="Normal 2 3 7" xfId="13837" xr:uid="{00000000-0005-0000-0000-0000CE570000}"/>
    <cellStyle name="Normal 2 3 8" xfId="13838" xr:uid="{00000000-0005-0000-0000-0000CF570000}"/>
    <cellStyle name="Normal 2 3 9" xfId="13839" xr:uid="{00000000-0005-0000-0000-0000D0570000}"/>
    <cellStyle name="Normal 2 3_2010 APU GRUPO No. 4 OK" xfId="45897" xr:uid="{00000000-0005-0000-0000-0000D1570000}"/>
    <cellStyle name="Normal 2 30" xfId="35691" xr:uid="{00000000-0005-0000-0000-0000D2570000}"/>
    <cellStyle name="Normal 2 31" xfId="35427" xr:uid="{00000000-0005-0000-0000-0000D3570000}"/>
    <cellStyle name="Normal 2 32" xfId="35689" xr:uid="{00000000-0005-0000-0000-0000D4570000}"/>
    <cellStyle name="Normal 2 33" xfId="35727" xr:uid="{00000000-0005-0000-0000-0000D5570000}"/>
    <cellStyle name="Normal 2 34" xfId="35735" xr:uid="{00000000-0005-0000-0000-0000D6570000}"/>
    <cellStyle name="Normal 2 35" xfId="35738" xr:uid="{00000000-0005-0000-0000-0000D7570000}"/>
    <cellStyle name="Normal 2 36" xfId="35740" xr:uid="{00000000-0005-0000-0000-0000D8570000}"/>
    <cellStyle name="Normal 2 37" xfId="35737" xr:uid="{00000000-0005-0000-0000-0000D9570000}"/>
    <cellStyle name="Normal 2 38" xfId="35732" xr:uid="{00000000-0005-0000-0000-0000DA570000}"/>
    <cellStyle name="Normal 2 39" xfId="35742" xr:uid="{00000000-0005-0000-0000-0000DB570000}"/>
    <cellStyle name="Normal 2 4" xfId="458" xr:uid="{00000000-0005-0000-0000-0000DC570000}"/>
    <cellStyle name="Normal 2 4 2" xfId="459" xr:uid="{00000000-0005-0000-0000-0000DD570000}"/>
    <cellStyle name="Normal 2 4 2 2" xfId="1459" xr:uid="{00000000-0005-0000-0000-0000DE570000}"/>
    <cellStyle name="Normal 2 4 2 3" xfId="10596" xr:uid="{00000000-0005-0000-0000-0000DF570000}"/>
    <cellStyle name="Normal 2 4 2 3 2" xfId="23953" xr:uid="{00000000-0005-0000-0000-0000E0570000}"/>
    <cellStyle name="Normal 2 4 2 3 3" xfId="13840" xr:uid="{00000000-0005-0000-0000-0000E1570000}"/>
    <cellStyle name="Normal 2 4 2 4" xfId="13841" xr:uid="{00000000-0005-0000-0000-0000E2570000}"/>
    <cellStyle name="Normal 2 4 2 5" xfId="13842" xr:uid="{00000000-0005-0000-0000-0000E3570000}"/>
    <cellStyle name="Normal 2 4 2 6" xfId="13843" xr:uid="{00000000-0005-0000-0000-0000E4570000}"/>
    <cellStyle name="Normal 2 4 2_Hoja1" xfId="13844" xr:uid="{00000000-0005-0000-0000-0000E5570000}"/>
    <cellStyle name="Normal 2 4 3" xfId="460" xr:uid="{00000000-0005-0000-0000-0000E6570000}"/>
    <cellStyle name="Normal 2 4 3 10" xfId="11097" xr:uid="{00000000-0005-0000-0000-0000E7570000}"/>
    <cellStyle name="Normal 2 4 3 11" xfId="31920" xr:uid="{00000000-0005-0000-0000-0000E8570000}"/>
    <cellStyle name="Normal 2 4 3 12" xfId="33621" xr:uid="{00000000-0005-0000-0000-0000E9570000}"/>
    <cellStyle name="Normal 2 4 3 13" xfId="35533" xr:uid="{00000000-0005-0000-0000-0000EA570000}"/>
    <cellStyle name="Normal 2 4 3 14" xfId="35790" xr:uid="{00000000-0005-0000-0000-0000EB570000}"/>
    <cellStyle name="Normal 2 4 3 15" xfId="46575" xr:uid="{00000000-0005-0000-0000-0000EC570000}"/>
    <cellStyle name="Normal 2 4 3 2" xfId="10597" xr:uid="{00000000-0005-0000-0000-0000ED570000}"/>
    <cellStyle name="Normal 2 4 3 2 2" xfId="23954" xr:uid="{00000000-0005-0000-0000-0000EE570000}"/>
    <cellStyle name="Normal 2 4 3 2 3" xfId="13845" xr:uid="{00000000-0005-0000-0000-0000EF570000}"/>
    <cellStyle name="Normal 2 4 3 2 4" xfId="33147" xr:uid="{00000000-0005-0000-0000-0000F0570000}"/>
    <cellStyle name="Normal 2 4 3 2 5" xfId="34907" xr:uid="{00000000-0005-0000-0000-0000F1570000}"/>
    <cellStyle name="Normal 2 4 3 2 6" xfId="44870" xr:uid="{00000000-0005-0000-0000-0000F2570000}"/>
    <cellStyle name="Normal 2 4 3 3" xfId="13846" xr:uid="{00000000-0005-0000-0000-0000F3570000}"/>
    <cellStyle name="Normal 2 4 3 3 2" xfId="33582" xr:uid="{00000000-0005-0000-0000-0000F4570000}"/>
    <cellStyle name="Normal 2 4 3 3 3" xfId="46209" xr:uid="{00000000-0005-0000-0000-0000F5570000}"/>
    <cellStyle name="Normal 2 4 3 4" xfId="13847" xr:uid="{00000000-0005-0000-0000-0000F6570000}"/>
    <cellStyle name="Normal 2 4 3 5" xfId="13848" xr:uid="{00000000-0005-0000-0000-0000F7570000}"/>
    <cellStyle name="Normal 2 4 3 6" xfId="13849" xr:uid="{00000000-0005-0000-0000-0000F8570000}"/>
    <cellStyle name="Normal 2 4 3 7" xfId="13850" xr:uid="{00000000-0005-0000-0000-0000F9570000}"/>
    <cellStyle name="Normal 2 4 3 8" xfId="13851" xr:uid="{00000000-0005-0000-0000-0000FA570000}"/>
    <cellStyle name="Normal 2 4 3 9" xfId="14971" xr:uid="{00000000-0005-0000-0000-0000FB570000}"/>
    <cellStyle name="Normal 2 4 3_Hoja1" xfId="13852" xr:uid="{00000000-0005-0000-0000-0000FC570000}"/>
    <cellStyle name="Normal 2 4 4" xfId="668" xr:uid="{00000000-0005-0000-0000-0000FD570000}"/>
    <cellStyle name="Normal 2 4 4 2" xfId="46210" xr:uid="{00000000-0005-0000-0000-0000FE570000}"/>
    <cellStyle name="Normal 2 4 5" xfId="45555" xr:uid="{00000000-0005-0000-0000-0000FF570000}"/>
    <cellStyle name="Normal 2 40" xfId="35758" xr:uid="{00000000-0005-0000-0000-000000580000}"/>
    <cellStyle name="Normal 2 41" xfId="35767" xr:uid="{00000000-0005-0000-0000-000001580000}"/>
    <cellStyle name="Normal 2 42" xfId="35783" xr:uid="{00000000-0005-0000-0000-000002580000}"/>
    <cellStyle name="Normal 2 43" xfId="46568" xr:uid="{00000000-0005-0000-0000-000003580000}"/>
    <cellStyle name="Normal 2 5" xfId="461" xr:uid="{00000000-0005-0000-0000-000004580000}"/>
    <cellStyle name="Normal 2 5 10" xfId="31921" xr:uid="{00000000-0005-0000-0000-000005580000}"/>
    <cellStyle name="Normal 2 5 11" xfId="33622" xr:uid="{00000000-0005-0000-0000-000006580000}"/>
    <cellStyle name="Normal 2 5 12" xfId="35319" xr:uid="{00000000-0005-0000-0000-000007580000}"/>
    <cellStyle name="Normal 2 5 13" xfId="35534" xr:uid="{00000000-0005-0000-0000-000008580000}"/>
    <cellStyle name="Normal 2 5 14" xfId="35762" xr:uid="{00000000-0005-0000-0000-000009580000}"/>
    <cellStyle name="Normal 2 5 15" xfId="35791" xr:uid="{00000000-0005-0000-0000-00000A580000}"/>
    <cellStyle name="Normal 2 5 16" xfId="46576" xr:uid="{00000000-0005-0000-0000-00000B580000}"/>
    <cellStyle name="Normal 2 5 2" xfId="640" xr:uid="{00000000-0005-0000-0000-00000C580000}"/>
    <cellStyle name="Normal 2 5 2 10" xfId="35803" xr:uid="{00000000-0005-0000-0000-00000D580000}"/>
    <cellStyle name="Normal 2 5 2 2" xfId="10633" xr:uid="{00000000-0005-0000-0000-00000E580000}"/>
    <cellStyle name="Normal 2 5 2 2 2" xfId="23973" xr:uid="{00000000-0005-0000-0000-00000F580000}"/>
    <cellStyle name="Normal 2 5 2 2 3" xfId="13853" xr:uid="{00000000-0005-0000-0000-000010580000}"/>
    <cellStyle name="Normal 2 5 2 2 4" xfId="33159" xr:uid="{00000000-0005-0000-0000-000011580000}"/>
    <cellStyle name="Normal 2 5 2 2 5" xfId="34919" xr:uid="{00000000-0005-0000-0000-000012580000}"/>
    <cellStyle name="Normal 2 5 2 2 6" xfId="44882" xr:uid="{00000000-0005-0000-0000-000013580000}"/>
    <cellStyle name="Normal 2 5 2 3" xfId="13854" xr:uid="{00000000-0005-0000-0000-000014580000}"/>
    <cellStyle name="Normal 2 5 2 3 2" xfId="46211" xr:uid="{00000000-0005-0000-0000-000015580000}"/>
    <cellStyle name="Normal 2 5 2 4" xfId="13855" xr:uid="{00000000-0005-0000-0000-000016580000}"/>
    <cellStyle name="Normal 2 5 2 5" xfId="13856" xr:uid="{00000000-0005-0000-0000-000017580000}"/>
    <cellStyle name="Normal 2 5 2 6" xfId="15008" xr:uid="{00000000-0005-0000-0000-000018580000}"/>
    <cellStyle name="Normal 2 5 2 7" xfId="11157" xr:uid="{00000000-0005-0000-0000-000019580000}"/>
    <cellStyle name="Normal 2 5 2 8" xfId="31933" xr:uid="{00000000-0005-0000-0000-00001A580000}"/>
    <cellStyle name="Normal 2 5 2 9" xfId="33634" xr:uid="{00000000-0005-0000-0000-00001B580000}"/>
    <cellStyle name="Normal 2 5 3" xfId="702" xr:uid="{00000000-0005-0000-0000-00001C580000}"/>
    <cellStyle name="Normal 2 5 3 2" xfId="46212" xr:uid="{00000000-0005-0000-0000-00001D580000}"/>
    <cellStyle name="Normal 2 5 4" xfId="5479" xr:uid="{00000000-0005-0000-0000-00001E580000}"/>
    <cellStyle name="Normal 2 5 4 2" xfId="19244" xr:uid="{00000000-0005-0000-0000-00001F580000}"/>
    <cellStyle name="Normal 2 5 4 3" xfId="13857" xr:uid="{00000000-0005-0000-0000-000020580000}"/>
    <cellStyle name="Normal 2 5 4 4" xfId="33122" xr:uid="{00000000-0005-0000-0000-000021580000}"/>
    <cellStyle name="Normal 2 5 4 5" xfId="34882" xr:uid="{00000000-0005-0000-0000-000022580000}"/>
    <cellStyle name="Normal 2 5 4 6" xfId="39932" xr:uid="{00000000-0005-0000-0000-000023580000}"/>
    <cellStyle name="Normal 2 5 5" xfId="10598" xr:uid="{00000000-0005-0000-0000-000024580000}"/>
    <cellStyle name="Normal 2 5 5 2" xfId="23955" xr:uid="{00000000-0005-0000-0000-000025580000}"/>
    <cellStyle name="Normal 2 5 5 3" xfId="13858" xr:uid="{00000000-0005-0000-0000-000026580000}"/>
    <cellStyle name="Normal 2 5 5 4" xfId="33148" xr:uid="{00000000-0005-0000-0000-000027580000}"/>
    <cellStyle name="Normal 2 5 5 5" xfId="34908" xr:uid="{00000000-0005-0000-0000-000028580000}"/>
    <cellStyle name="Normal 2 5 5 6" xfId="44871" xr:uid="{00000000-0005-0000-0000-000029580000}"/>
    <cellStyle name="Normal 2 5 6" xfId="13859" xr:uid="{00000000-0005-0000-0000-00002A580000}"/>
    <cellStyle name="Normal 2 5 6 2" xfId="33583" xr:uid="{00000000-0005-0000-0000-00002B580000}"/>
    <cellStyle name="Normal 2 5 6 3" xfId="45556" xr:uid="{00000000-0005-0000-0000-00002C580000}"/>
    <cellStyle name="Normal 2 5 7" xfId="13860" xr:uid="{00000000-0005-0000-0000-00002D580000}"/>
    <cellStyle name="Normal 2 5 8" xfId="14972" xr:uid="{00000000-0005-0000-0000-00002E580000}"/>
    <cellStyle name="Normal 2 5 9" xfId="11098" xr:uid="{00000000-0005-0000-0000-00002F580000}"/>
    <cellStyle name="Normal 2 5_Hoja1" xfId="13861" xr:uid="{00000000-0005-0000-0000-000030580000}"/>
    <cellStyle name="Normal 2 6" xfId="462" xr:uid="{00000000-0005-0000-0000-000031580000}"/>
    <cellStyle name="Normal 2 6 10" xfId="31922" xr:uid="{00000000-0005-0000-0000-000032580000}"/>
    <cellStyle name="Normal 2 6 11" xfId="33623" xr:uid="{00000000-0005-0000-0000-000033580000}"/>
    <cellStyle name="Normal 2 6 12" xfId="35535" xr:uid="{00000000-0005-0000-0000-000034580000}"/>
    <cellStyle name="Normal 2 6 13" xfId="35792" xr:uid="{00000000-0005-0000-0000-000035580000}"/>
    <cellStyle name="Normal 2 6 14" xfId="46577" xr:uid="{00000000-0005-0000-0000-000036580000}"/>
    <cellStyle name="Normal 2 6 2" xfId="754" xr:uid="{00000000-0005-0000-0000-000037580000}"/>
    <cellStyle name="Normal 2 6 2 2" xfId="13862" xr:uid="{00000000-0005-0000-0000-000038580000}"/>
    <cellStyle name="Normal 2 6 2 3" xfId="13863" xr:uid="{00000000-0005-0000-0000-000039580000}"/>
    <cellStyle name="Normal 2 6 3" xfId="10599" xr:uid="{00000000-0005-0000-0000-00003A580000}"/>
    <cellStyle name="Normal 2 6 3 2" xfId="23956" xr:uid="{00000000-0005-0000-0000-00003B580000}"/>
    <cellStyle name="Normal 2 6 3 3" xfId="13864" xr:uid="{00000000-0005-0000-0000-00003C580000}"/>
    <cellStyle name="Normal 2 6 3 4" xfId="33149" xr:uid="{00000000-0005-0000-0000-00003D580000}"/>
    <cellStyle name="Normal 2 6 3 5" xfId="34909" xr:uid="{00000000-0005-0000-0000-00003E580000}"/>
    <cellStyle name="Normal 2 6 3 6" xfId="44872" xr:uid="{00000000-0005-0000-0000-00003F580000}"/>
    <cellStyle name="Normal 2 6 4" xfId="13865" xr:uid="{00000000-0005-0000-0000-000040580000}"/>
    <cellStyle name="Normal 2 6 4 2" xfId="33584" xr:uid="{00000000-0005-0000-0000-000041580000}"/>
    <cellStyle name="Normal 2 6 4 3" xfId="46213" xr:uid="{00000000-0005-0000-0000-000042580000}"/>
    <cellStyle name="Normal 2 6 5" xfId="13866" xr:uid="{00000000-0005-0000-0000-000043580000}"/>
    <cellStyle name="Normal 2 6 6" xfId="13867" xr:uid="{00000000-0005-0000-0000-000044580000}"/>
    <cellStyle name="Normal 2 6 7" xfId="13868" xr:uid="{00000000-0005-0000-0000-000045580000}"/>
    <cellStyle name="Normal 2 6 8" xfId="14973" xr:uid="{00000000-0005-0000-0000-000046580000}"/>
    <cellStyle name="Normal 2 6 9" xfId="11099" xr:uid="{00000000-0005-0000-0000-000047580000}"/>
    <cellStyle name="Normal 2 6_Hoja1" xfId="13869" xr:uid="{00000000-0005-0000-0000-000048580000}"/>
    <cellStyle name="Normal 2 7" xfId="463" xr:uid="{00000000-0005-0000-0000-000049580000}"/>
    <cellStyle name="Normal 2 7 2" xfId="1730" xr:uid="{00000000-0005-0000-0000-00004A580000}"/>
    <cellStyle name="Normal 2 7 3" xfId="1286" xr:uid="{00000000-0005-0000-0000-00004B580000}"/>
    <cellStyle name="Normal 2 7_Hoja1" xfId="13870" xr:uid="{00000000-0005-0000-0000-00004C580000}"/>
    <cellStyle name="Normal 2 8" xfId="1407" xr:uid="{00000000-0005-0000-0000-00004D580000}"/>
    <cellStyle name="Normal 2 8 2" xfId="13871" xr:uid="{00000000-0005-0000-0000-00004E580000}"/>
    <cellStyle name="Normal 2 8 3" xfId="13872" xr:uid="{00000000-0005-0000-0000-00004F580000}"/>
    <cellStyle name="Normal 2 9" xfId="1489" xr:uid="{00000000-0005-0000-0000-000050580000}"/>
    <cellStyle name="Normal 2 9 2" xfId="46214" xr:uid="{00000000-0005-0000-0000-000051580000}"/>
    <cellStyle name="Normal 2_2010 APU GRUPO No. 4 OK" xfId="45898" xr:uid="{00000000-0005-0000-0000-000052580000}"/>
    <cellStyle name="Normal 20" xfId="778" xr:uid="{00000000-0005-0000-0000-000053580000}"/>
    <cellStyle name="Normal 20 10" xfId="35848" xr:uid="{00000000-0005-0000-0000-000054580000}"/>
    <cellStyle name="Normal 20 2" xfId="1800" xr:uid="{00000000-0005-0000-0000-000055580000}"/>
    <cellStyle name="Normal 20 2 2" xfId="2513" xr:uid="{00000000-0005-0000-0000-000056580000}"/>
    <cellStyle name="Normal 20 2 3" xfId="15872" xr:uid="{00000000-0005-0000-0000-000057580000}"/>
    <cellStyle name="Normal 20 2 3 2" xfId="46215" xr:uid="{00000000-0005-0000-0000-000058580000}"/>
    <cellStyle name="Normal 20 2 4" xfId="32327" xr:uid="{00000000-0005-0000-0000-000059580000}"/>
    <cellStyle name="Normal 20 2 5" xfId="34087" xr:uid="{00000000-0005-0000-0000-00005A580000}"/>
    <cellStyle name="Normal 20 2 6" xfId="36519" xr:uid="{00000000-0005-0000-0000-00005B580000}"/>
    <cellStyle name="Normal 20 3" xfId="10465" xr:uid="{00000000-0005-0000-0000-00005C580000}"/>
    <cellStyle name="Normal 20 4" xfId="10679" xr:uid="{00000000-0005-0000-0000-00005D580000}"/>
    <cellStyle name="Normal 20 4 2" xfId="24019" xr:uid="{00000000-0005-0000-0000-00005E580000}"/>
    <cellStyle name="Normal 20 4 3" xfId="33203" xr:uid="{00000000-0005-0000-0000-00005F580000}"/>
    <cellStyle name="Normal 20 4 4" xfId="34963" xr:uid="{00000000-0005-0000-0000-000060580000}"/>
    <cellStyle name="Normal 20 4 5" xfId="44926" xr:uid="{00000000-0005-0000-0000-000061580000}"/>
    <cellStyle name="Normal 20 5" xfId="15066" xr:uid="{00000000-0005-0000-0000-000062580000}"/>
    <cellStyle name="Normal 20 5 2" xfId="45557" xr:uid="{00000000-0005-0000-0000-000063580000}"/>
    <cellStyle name="Normal 20 6" xfId="11202" xr:uid="{00000000-0005-0000-0000-000064580000}"/>
    <cellStyle name="Normal 20 7" xfId="31974" xr:uid="{00000000-0005-0000-0000-000065580000}"/>
    <cellStyle name="Normal 20 7 2" xfId="35294" xr:uid="{00000000-0005-0000-0000-000066580000}"/>
    <cellStyle name="Normal 20 7 3" xfId="45257" xr:uid="{00000000-0005-0000-0000-000067580000}"/>
    <cellStyle name="Normal 20 7 4" xfId="46543" xr:uid="{00000000-0005-0000-0000-000068580000}"/>
    <cellStyle name="Normal 20 8" xfId="33675" xr:uid="{00000000-0005-0000-0000-000069580000}"/>
    <cellStyle name="Normal 20 9" xfId="35536" xr:uid="{00000000-0005-0000-0000-00006A580000}"/>
    <cellStyle name="Normal 200" xfId="46603" xr:uid="{00000000-0005-0000-0000-00006B580000}"/>
    <cellStyle name="Normal 201" xfId="46604" xr:uid="{00000000-0005-0000-0000-00006C580000}"/>
    <cellStyle name="Normal 202" xfId="46607" xr:uid="{00000000-0005-0000-0000-00006D580000}"/>
    <cellStyle name="Normal 203" xfId="46612" xr:uid="{64B70019-11ED-4A7F-BE08-2808BF4B21AE}"/>
    <cellStyle name="Normal 204" xfId="46606" xr:uid="{00000000-0005-0000-0000-00006E580000}"/>
    <cellStyle name="Normal 21" xfId="771" xr:uid="{00000000-0005-0000-0000-00006F580000}"/>
    <cellStyle name="Normal 21 2" xfId="1793" xr:uid="{00000000-0005-0000-0000-000070580000}"/>
    <cellStyle name="Normal 21 2 2" xfId="15865" xr:uid="{00000000-0005-0000-0000-000071580000}"/>
    <cellStyle name="Normal 21 2 2 2" xfId="46216" xr:uid="{00000000-0005-0000-0000-000072580000}"/>
    <cellStyle name="Normal 21 2 3" xfId="32320" xr:uid="{00000000-0005-0000-0000-000073580000}"/>
    <cellStyle name="Normal 21 2 4" xfId="34080" xr:uid="{00000000-0005-0000-0000-000074580000}"/>
    <cellStyle name="Normal 21 2 5" xfId="36512" xr:uid="{00000000-0005-0000-0000-000075580000}"/>
    <cellStyle name="Normal 21 3" xfId="10672" xr:uid="{00000000-0005-0000-0000-000076580000}"/>
    <cellStyle name="Normal 21 3 2" xfId="24012" xr:uid="{00000000-0005-0000-0000-000077580000}"/>
    <cellStyle name="Normal 21 3 3" xfId="33196" xr:uid="{00000000-0005-0000-0000-000078580000}"/>
    <cellStyle name="Normal 21 3 4" xfId="34956" xr:uid="{00000000-0005-0000-0000-000079580000}"/>
    <cellStyle name="Normal 21 3 5" xfId="44919" xr:uid="{00000000-0005-0000-0000-00007A580000}"/>
    <cellStyle name="Normal 21 4" xfId="15059" xr:uid="{00000000-0005-0000-0000-00007B580000}"/>
    <cellStyle name="Normal 21 4 2" xfId="45558" xr:uid="{00000000-0005-0000-0000-00007C580000}"/>
    <cellStyle name="Normal 21 5" xfId="11195" xr:uid="{00000000-0005-0000-0000-00007D580000}"/>
    <cellStyle name="Normal 21 6" xfId="31967" xr:uid="{00000000-0005-0000-0000-00007E580000}"/>
    <cellStyle name="Normal 21 7" xfId="33668" xr:uid="{00000000-0005-0000-0000-00007F580000}"/>
    <cellStyle name="Normal 21 8" xfId="35537" xr:uid="{00000000-0005-0000-0000-000080580000}"/>
    <cellStyle name="Normal 21 9" xfId="35841" xr:uid="{00000000-0005-0000-0000-000081580000}"/>
    <cellStyle name="Normal 22" xfId="777" xr:uid="{00000000-0005-0000-0000-000082580000}"/>
    <cellStyle name="Normal 22 2" xfId="1799" xr:uid="{00000000-0005-0000-0000-000083580000}"/>
    <cellStyle name="Normal 22 2 2" xfId="15871" xr:uid="{00000000-0005-0000-0000-000084580000}"/>
    <cellStyle name="Normal 22 2 2 2" xfId="46217" xr:uid="{00000000-0005-0000-0000-000085580000}"/>
    <cellStyle name="Normal 22 2 3" xfId="32326" xr:uid="{00000000-0005-0000-0000-000086580000}"/>
    <cellStyle name="Normal 22 2 4" xfId="34086" xr:uid="{00000000-0005-0000-0000-000087580000}"/>
    <cellStyle name="Normal 22 2 5" xfId="36518" xr:uid="{00000000-0005-0000-0000-000088580000}"/>
    <cellStyle name="Normal 22 3" xfId="10678" xr:uid="{00000000-0005-0000-0000-000089580000}"/>
    <cellStyle name="Normal 22 3 2" xfId="24018" xr:uid="{00000000-0005-0000-0000-00008A580000}"/>
    <cellStyle name="Normal 22 3 3" xfId="33202" xr:uid="{00000000-0005-0000-0000-00008B580000}"/>
    <cellStyle name="Normal 22 3 4" xfId="34962" xr:uid="{00000000-0005-0000-0000-00008C580000}"/>
    <cellStyle name="Normal 22 3 5" xfId="44925" xr:uid="{00000000-0005-0000-0000-00008D580000}"/>
    <cellStyle name="Normal 22 4" xfId="15065" xr:uid="{00000000-0005-0000-0000-00008E580000}"/>
    <cellStyle name="Normal 22 4 2" xfId="45559" xr:uid="{00000000-0005-0000-0000-00008F580000}"/>
    <cellStyle name="Normal 22 5" xfId="11201" xr:uid="{00000000-0005-0000-0000-000090580000}"/>
    <cellStyle name="Normal 22 6" xfId="31973" xr:uid="{00000000-0005-0000-0000-000091580000}"/>
    <cellStyle name="Normal 22 7" xfId="33674" xr:uid="{00000000-0005-0000-0000-000092580000}"/>
    <cellStyle name="Normal 22 8" xfId="35538" xr:uid="{00000000-0005-0000-0000-000093580000}"/>
    <cellStyle name="Normal 22 9" xfId="35847" xr:uid="{00000000-0005-0000-0000-000094580000}"/>
    <cellStyle name="Normal 23" xfId="770" xr:uid="{00000000-0005-0000-0000-000095580000}"/>
    <cellStyle name="Normal 23 2" xfId="1792" xr:uid="{00000000-0005-0000-0000-000096580000}"/>
    <cellStyle name="Normal 23 2 2" xfId="15864" xr:uid="{00000000-0005-0000-0000-000097580000}"/>
    <cellStyle name="Normal 23 2 2 2" xfId="46218" xr:uid="{00000000-0005-0000-0000-000098580000}"/>
    <cellStyle name="Normal 23 2 3" xfId="32319" xr:uid="{00000000-0005-0000-0000-000099580000}"/>
    <cellStyle name="Normal 23 2 4" xfId="34079" xr:uid="{00000000-0005-0000-0000-00009A580000}"/>
    <cellStyle name="Normal 23 2 5" xfId="36511" xr:uid="{00000000-0005-0000-0000-00009B580000}"/>
    <cellStyle name="Normal 23 3" xfId="10671" xr:uid="{00000000-0005-0000-0000-00009C580000}"/>
    <cellStyle name="Normal 23 3 2" xfId="24011" xr:uid="{00000000-0005-0000-0000-00009D580000}"/>
    <cellStyle name="Normal 23 3 3" xfId="33195" xr:uid="{00000000-0005-0000-0000-00009E580000}"/>
    <cellStyle name="Normal 23 3 4" xfId="34955" xr:uid="{00000000-0005-0000-0000-00009F580000}"/>
    <cellStyle name="Normal 23 3 5" xfId="44918" xr:uid="{00000000-0005-0000-0000-0000A0580000}"/>
    <cellStyle name="Normal 23 4" xfId="15058" xr:uid="{00000000-0005-0000-0000-0000A1580000}"/>
    <cellStyle name="Normal 23 4 2" xfId="45560" xr:uid="{00000000-0005-0000-0000-0000A2580000}"/>
    <cellStyle name="Normal 23 5" xfId="11194" xr:uid="{00000000-0005-0000-0000-0000A3580000}"/>
    <cellStyle name="Normal 23 6" xfId="31966" xr:uid="{00000000-0005-0000-0000-0000A4580000}"/>
    <cellStyle name="Normal 23 7" xfId="33667" xr:uid="{00000000-0005-0000-0000-0000A5580000}"/>
    <cellStyle name="Normal 23 8" xfId="35539" xr:uid="{00000000-0005-0000-0000-0000A6580000}"/>
    <cellStyle name="Normal 23 9" xfId="35840" xr:uid="{00000000-0005-0000-0000-0000A7580000}"/>
    <cellStyle name="Normal 24" xfId="775" xr:uid="{00000000-0005-0000-0000-0000A8580000}"/>
    <cellStyle name="Normal 24 2" xfId="1797" xr:uid="{00000000-0005-0000-0000-0000A9580000}"/>
    <cellStyle name="Normal 24 2 2" xfId="15869" xr:uid="{00000000-0005-0000-0000-0000AA580000}"/>
    <cellStyle name="Normal 24 2 2 2" xfId="46219" xr:uid="{00000000-0005-0000-0000-0000AB580000}"/>
    <cellStyle name="Normal 24 2 3" xfId="32324" xr:uid="{00000000-0005-0000-0000-0000AC580000}"/>
    <cellStyle name="Normal 24 2 4" xfId="34084" xr:uid="{00000000-0005-0000-0000-0000AD580000}"/>
    <cellStyle name="Normal 24 2 5" xfId="36516" xr:uid="{00000000-0005-0000-0000-0000AE580000}"/>
    <cellStyle name="Normal 24 3" xfId="10676" xr:uid="{00000000-0005-0000-0000-0000AF580000}"/>
    <cellStyle name="Normal 24 3 2" xfId="24016" xr:uid="{00000000-0005-0000-0000-0000B0580000}"/>
    <cellStyle name="Normal 24 3 3" xfId="33200" xr:uid="{00000000-0005-0000-0000-0000B1580000}"/>
    <cellStyle name="Normal 24 3 4" xfId="34960" xr:uid="{00000000-0005-0000-0000-0000B2580000}"/>
    <cellStyle name="Normal 24 3 5" xfId="44923" xr:uid="{00000000-0005-0000-0000-0000B3580000}"/>
    <cellStyle name="Normal 24 4" xfId="15063" xr:uid="{00000000-0005-0000-0000-0000B4580000}"/>
    <cellStyle name="Normal 24 4 2" xfId="45561" xr:uid="{00000000-0005-0000-0000-0000B5580000}"/>
    <cellStyle name="Normal 24 5" xfId="11199" xr:uid="{00000000-0005-0000-0000-0000B6580000}"/>
    <cellStyle name="Normal 24 6" xfId="31971" xr:uid="{00000000-0005-0000-0000-0000B7580000}"/>
    <cellStyle name="Normal 24 7" xfId="33672" xr:uid="{00000000-0005-0000-0000-0000B8580000}"/>
    <cellStyle name="Normal 24 8" xfId="35540" xr:uid="{00000000-0005-0000-0000-0000B9580000}"/>
    <cellStyle name="Normal 24 9" xfId="35845" xr:uid="{00000000-0005-0000-0000-0000BA580000}"/>
    <cellStyle name="Normal 25" xfId="773" xr:uid="{00000000-0005-0000-0000-0000BB580000}"/>
    <cellStyle name="Normal 25 2" xfId="1795" xr:uid="{00000000-0005-0000-0000-0000BC580000}"/>
    <cellStyle name="Normal 25 2 2" xfId="15867" xr:uid="{00000000-0005-0000-0000-0000BD580000}"/>
    <cellStyle name="Normal 25 2 2 2" xfId="46220" xr:uid="{00000000-0005-0000-0000-0000BE580000}"/>
    <cellStyle name="Normal 25 2 3" xfId="32322" xr:uid="{00000000-0005-0000-0000-0000BF580000}"/>
    <cellStyle name="Normal 25 2 4" xfId="34082" xr:uid="{00000000-0005-0000-0000-0000C0580000}"/>
    <cellStyle name="Normal 25 2 5" xfId="36514" xr:uid="{00000000-0005-0000-0000-0000C1580000}"/>
    <cellStyle name="Normal 25 3" xfId="10674" xr:uid="{00000000-0005-0000-0000-0000C2580000}"/>
    <cellStyle name="Normal 25 3 2" xfId="24014" xr:uid="{00000000-0005-0000-0000-0000C3580000}"/>
    <cellStyle name="Normal 25 3 3" xfId="33198" xr:uid="{00000000-0005-0000-0000-0000C4580000}"/>
    <cellStyle name="Normal 25 3 4" xfId="34958" xr:uid="{00000000-0005-0000-0000-0000C5580000}"/>
    <cellStyle name="Normal 25 3 5" xfId="44921" xr:uid="{00000000-0005-0000-0000-0000C6580000}"/>
    <cellStyle name="Normal 25 4" xfId="15061" xr:uid="{00000000-0005-0000-0000-0000C7580000}"/>
    <cellStyle name="Normal 25 4 2" xfId="45562" xr:uid="{00000000-0005-0000-0000-0000C8580000}"/>
    <cellStyle name="Normal 25 5" xfId="11197" xr:uid="{00000000-0005-0000-0000-0000C9580000}"/>
    <cellStyle name="Normal 25 6" xfId="31969" xr:uid="{00000000-0005-0000-0000-0000CA580000}"/>
    <cellStyle name="Normal 25 7" xfId="33670" xr:uid="{00000000-0005-0000-0000-0000CB580000}"/>
    <cellStyle name="Normal 25 8" xfId="35541" xr:uid="{00000000-0005-0000-0000-0000CC580000}"/>
    <cellStyle name="Normal 25 9" xfId="35843" xr:uid="{00000000-0005-0000-0000-0000CD580000}"/>
    <cellStyle name="Normal 26" xfId="774" xr:uid="{00000000-0005-0000-0000-0000CE580000}"/>
    <cellStyle name="Normal 26 2" xfId="1796" xr:uid="{00000000-0005-0000-0000-0000CF580000}"/>
    <cellStyle name="Normal 26 2 2" xfId="15868" xr:uid="{00000000-0005-0000-0000-0000D0580000}"/>
    <cellStyle name="Normal 26 2 2 2" xfId="46221" xr:uid="{00000000-0005-0000-0000-0000D1580000}"/>
    <cellStyle name="Normal 26 2 3" xfId="32323" xr:uid="{00000000-0005-0000-0000-0000D2580000}"/>
    <cellStyle name="Normal 26 2 4" xfId="34083" xr:uid="{00000000-0005-0000-0000-0000D3580000}"/>
    <cellStyle name="Normal 26 2 5" xfId="36515" xr:uid="{00000000-0005-0000-0000-0000D4580000}"/>
    <cellStyle name="Normal 26 3" xfId="10675" xr:uid="{00000000-0005-0000-0000-0000D5580000}"/>
    <cellStyle name="Normal 26 3 2" xfId="24015" xr:uid="{00000000-0005-0000-0000-0000D6580000}"/>
    <cellStyle name="Normal 26 3 3" xfId="33199" xr:uid="{00000000-0005-0000-0000-0000D7580000}"/>
    <cellStyle name="Normal 26 3 4" xfId="34959" xr:uid="{00000000-0005-0000-0000-0000D8580000}"/>
    <cellStyle name="Normal 26 3 5" xfId="44922" xr:uid="{00000000-0005-0000-0000-0000D9580000}"/>
    <cellStyle name="Normal 26 4" xfId="15062" xr:uid="{00000000-0005-0000-0000-0000DA580000}"/>
    <cellStyle name="Normal 26 4 2" xfId="45563" xr:uid="{00000000-0005-0000-0000-0000DB580000}"/>
    <cellStyle name="Normal 26 5" xfId="11198" xr:uid="{00000000-0005-0000-0000-0000DC580000}"/>
    <cellStyle name="Normal 26 6" xfId="31970" xr:uid="{00000000-0005-0000-0000-0000DD580000}"/>
    <cellStyle name="Normal 26 7" xfId="33671" xr:uid="{00000000-0005-0000-0000-0000DE580000}"/>
    <cellStyle name="Normal 26 8" xfId="35542" xr:uid="{00000000-0005-0000-0000-0000DF580000}"/>
    <cellStyle name="Normal 26 9" xfId="35844" xr:uid="{00000000-0005-0000-0000-0000E0580000}"/>
    <cellStyle name="Normal 27" xfId="779" xr:uid="{00000000-0005-0000-0000-0000E1580000}"/>
    <cellStyle name="Normal 27 2" xfId="1801" xr:uid="{00000000-0005-0000-0000-0000E2580000}"/>
    <cellStyle name="Normal 27 2 2" xfId="15873" xr:uid="{00000000-0005-0000-0000-0000E3580000}"/>
    <cellStyle name="Normal 27 2 2 2" xfId="46222" xr:uid="{00000000-0005-0000-0000-0000E4580000}"/>
    <cellStyle name="Normal 27 2 3" xfId="32328" xr:uid="{00000000-0005-0000-0000-0000E5580000}"/>
    <cellStyle name="Normal 27 2 4" xfId="34088" xr:uid="{00000000-0005-0000-0000-0000E6580000}"/>
    <cellStyle name="Normal 27 2 5" xfId="36520" xr:uid="{00000000-0005-0000-0000-0000E7580000}"/>
    <cellStyle name="Normal 27 3" xfId="10680" xr:uid="{00000000-0005-0000-0000-0000E8580000}"/>
    <cellStyle name="Normal 27 3 2" xfId="24020" xr:uid="{00000000-0005-0000-0000-0000E9580000}"/>
    <cellStyle name="Normal 27 3 3" xfId="33204" xr:uid="{00000000-0005-0000-0000-0000EA580000}"/>
    <cellStyle name="Normal 27 3 4" xfId="34964" xr:uid="{00000000-0005-0000-0000-0000EB580000}"/>
    <cellStyle name="Normal 27 3 5" xfId="44927" xr:uid="{00000000-0005-0000-0000-0000EC580000}"/>
    <cellStyle name="Normal 27 4" xfId="15067" xr:uid="{00000000-0005-0000-0000-0000ED580000}"/>
    <cellStyle name="Normal 27 4 2" xfId="45564" xr:uid="{00000000-0005-0000-0000-0000EE580000}"/>
    <cellStyle name="Normal 27 5" xfId="11203" xr:uid="{00000000-0005-0000-0000-0000EF580000}"/>
    <cellStyle name="Normal 27 6" xfId="31975" xr:uid="{00000000-0005-0000-0000-0000F0580000}"/>
    <cellStyle name="Normal 27 7" xfId="33676" xr:uid="{00000000-0005-0000-0000-0000F1580000}"/>
    <cellStyle name="Normal 27 8" xfId="35543" xr:uid="{00000000-0005-0000-0000-0000F2580000}"/>
    <cellStyle name="Normal 27 9" xfId="35849" xr:uid="{00000000-0005-0000-0000-0000F3580000}"/>
    <cellStyle name="Normal 28" xfId="780" xr:uid="{00000000-0005-0000-0000-0000F4580000}"/>
    <cellStyle name="Normal 28 2" xfId="1802" xr:uid="{00000000-0005-0000-0000-0000F5580000}"/>
    <cellStyle name="Normal 28 2 2" xfId="15874" xr:uid="{00000000-0005-0000-0000-0000F6580000}"/>
    <cellStyle name="Normal 28 2 2 2" xfId="46223" xr:uid="{00000000-0005-0000-0000-0000F7580000}"/>
    <cellStyle name="Normal 28 2 3" xfId="32329" xr:uid="{00000000-0005-0000-0000-0000F8580000}"/>
    <cellStyle name="Normal 28 2 4" xfId="34089" xr:uid="{00000000-0005-0000-0000-0000F9580000}"/>
    <cellStyle name="Normal 28 2 5" xfId="36521" xr:uid="{00000000-0005-0000-0000-0000FA580000}"/>
    <cellStyle name="Normal 28 3" xfId="10681" xr:uid="{00000000-0005-0000-0000-0000FB580000}"/>
    <cellStyle name="Normal 28 3 2" xfId="24021" xr:uid="{00000000-0005-0000-0000-0000FC580000}"/>
    <cellStyle name="Normal 28 3 3" xfId="33205" xr:uid="{00000000-0005-0000-0000-0000FD580000}"/>
    <cellStyle name="Normal 28 3 4" xfId="34965" xr:uid="{00000000-0005-0000-0000-0000FE580000}"/>
    <cellStyle name="Normal 28 3 5" xfId="44928" xr:uid="{00000000-0005-0000-0000-0000FF580000}"/>
    <cellStyle name="Normal 28 4" xfId="15068" xr:uid="{00000000-0005-0000-0000-000000590000}"/>
    <cellStyle name="Normal 28 4 2" xfId="45838" xr:uid="{00000000-0005-0000-0000-000001590000}"/>
    <cellStyle name="Normal 28 5" xfId="11204" xr:uid="{00000000-0005-0000-0000-000002590000}"/>
    <cellStyle name="Normal 28 6" xfId="31976" xr:uid="{00000000-0005-0000-0000-000003590000}"/>
    <cellStyle name="Normal 28 7" xfId="33677" xr:uid="{00000000-0005-0000-0000-000004590000}"/>
    <cellStyle name="Normal 28 8" xfId="35544" xr:uid="{00000000-0005-0000-0000-000005590000}"/>
    <cellStyle name="Normal 28 9" xfId="35850" xr:uid="{00000000-0005-0000-0000-000006590000}"/>
    <cellStyle name="Normal 29" xfId="765" xr:uid="{00000000-0005-0000-0000-000007590000}"/>
    <cellStyle name="Normal 29 2" xfId="1787" xr:uid="{00000000-0005-0000-0000-000008590000}"/>
    <cellStyle name="Normal 29 2 2" xfId="15859" xr:uid="{00000000-0005-0000-0000-000009590000}"/>
    <cellStyle name="Normal 29 2 2 2" xfId="46224" xr:uid="{00000000-0005-0000-0000-00000A590000}"/>
    <cellStyle name="Normal 29 2 3" xfId="32314" xr:uid="{00000000-0005-0000-0000-00000B590000}"/>
    <cellStyle name="Normal 29 2 4" xfId="34074" xr:uid="{00000000-0005-0000-0000-00000C590000}"/>
    <cellStyle name="Normal 29 2 5" xfId="36506" xr:uid="{00000000-0005-0000-0000-00000D590000}"/>
    <cellStyle name="Normal 29 3" xfId="10666" xr:uid="{00000000-0005-0000-0000-00000E590000}"/>
    <cellStyle name="Normal 29 3 2" xfId="24006" xr:uid="{00000000-0005-0000-0000-00000F590000}"/>
    <cellStyle name="Normal 29 3 3" xfId="33190" xr:uid="{00000000-0005-0000-0000-000010590000}"/>
    <cellStyle name="Normal 29 3 4" xfId="34950" xr:uid="{00000000-0005-0000-0000-000011590000}"/>
    <cellStyle name="Normal 29 3 5" xfId="44913" xr:uid="{00000000-0005-0000-0000-000012590000}"/>
    <cellStyle name="Normal 29 4" xfId="15053" xr:uid="{00000000-0005-0000-0000-000013590000}"/>
    <cellStyle name="Normal 29 4 2" xfId="45839" xr:uid="{00000000-0005-0000-0000-000014590000}"/>
    <cellStyle name="Normal 29 5" xfId="11189" xr:uid="{00000000-0005-0000-0000-000015590000}"/>
    <cellStyle name="Normal 29 6" xfId="31961" xr:uid="{00000000-0005-0000-0000-000016590000}"/>
    <cellStyle name="Normal 29 7" xfId="33662" xr:uid="{00000000-0005-0000-0000-000017590000}"/>
    <cellStyle name="Normal 29 8" xfId="35545" xr:uid="{00000000-0005-0000-0000-000018590000}"/>
    <cellStyle name="Normal 29 9" xfId="35835" xr:uid="{00000000-0005-0000-0000-000019590000}"/>
    <cellStyle name="Normal 3" xfId="464" xr:uid="{00000000-0005-0000-0000-00001A590000}"/>
    <cellStyle name="Normal 3 10" xfId="13873" xr:uid="{00000000-0005-0000-0000-00001B590000}"/>
    <cellStyle name="Normal 3 11" xfId="620" xr:uid="{00000000-0005-0000-0000-00001C590000}"/>
    <cellStyle name="Normal 3 11 10" xfId="46578" xr:uid="{00000000-0005-0000-0000-00001D590000}"/>
    <cellStyle name="Normal 3 11 2" xfId="10632" xr:uid="{00000000-0005-0000-0000-00001E590000}"/>
    <cellStyle name="Normal 3 11 2 2" xfId="23972" xr:uid="{00000000-0005-0000-0000-00001F590000}"/>
    <cellStyle name="Normal 3 11 2 3" xfId="11936" xr:uid="{00000000-0005-0000-0000-000020590000}"/>
    <cellStyle name="Normal 3 11 2 4" xfId="33158" xr:uid="{00000000-0005-0000-0000-000021590000}"/>
    <cellStyle name="Normal 3 11 2 5" xfId="34918" xr:uid="{00000000-0005-0000-0000-000022590000}"/>
    <cellStyle name="Normal 3 11 2 6" xfId="44881" xr:uid="{00000000-0005-0000-0000-000023590000}"/>
    <cellStyle name="Normal 3 11 2 7" xfId="46595" xr:uid="{00000000-0005-0000-0000-000024590000}"/>
    <cellStyle name="Normal 3 11 3" xfId="13874" xr:uid="{00000000-0005-0000-0000-000025590000}"/>
    <cellStyle name="Normal 3 11 3 2" xfId="33585" xr:uid="{00000000-0005-0000-0000-000026590000}"/>
    <cellStyle name="Normal 3 11 4" xfId="13875" xr:uid="{00000000-0005-0000-0000-000027590000}"/>
    <cellStyle name="Normal 3 11 5" xfId="15000" xr:uid="{00000000-0005-0000-0000-000028590000}"/>
    <cellStyle name="Normal 3 11 6" xfId="11155" xr:uid="{00000000-0005-0000-0000-000029590000}"/>
    <cellStyle name="Normal 3 11 7" xfId="31931" xr:uid="{00000000-0005-0000-0000-00002A590000}"/>
    <cellStyle name="Normal 3 11 8" xfId="33632" xr:uid="{00000000-0005-0000-0000-00002B590000}"/>
    <cellStyle name="Normal 3 11 9" xfId="35801" xr:uid="{00000000-0005-0000-0000-00002C590000}"/>
    <cellStyle name="Normal 3 12" xfId="13876" xr:uid="{00000000-0005-0000-0000-00002D590000}"/>
    <cellStyle name="Normal 3 13" xfId="13877" xr:uid="{00000000-0005-0000-0000-00002E590000}"/>
    <cellStyle name="Normal 3 14" xfId="13878" xr:uid="{00000000-0005-0000-0000-00002F590000}"/>
    <cellStyle name="Normal 3 15" xfId="35320" xr:uid="{00000000-0005-0000-0000-000030590000}"/>
    <cellStyle name="Normal 3 2" xfId="465" xr:uid="{00000000-0005-0000-0000-000031590000}"/>
    <cellStyle name="Normal 3 2 10" xfId="13879" xr:uid="{00000000-0005-0000-0000-000032590000}"/>
    <cellStyle name="Normal 3 2 11" xfId="14974" xr:uid="{00000000-0005-0000-0000-000033590000}"/>
    <cellStyle name="Normal 3 2 12" xfId="11100" xr:uid="{00000000-0005-0000-0000-000034590000}"/>
    <cellStyle name="Normal 3 2 13" xfId="31923" xr:uid="{00000000-0005-0000-0000-000035590000}"/>
    <cellStyle name="Normal 3 2 14" xfId="33624" xr:uid="{00000000-0005-0000-0000-000036590000}"/>
    <cellStyle name="Normal 3 2 15" xfId="35321" xr:uid="{00000000-0005-0000-0000-000037590000}"/>
    <cellStyle name="Normal 3 2 16" xfId="35546" xr:uid="{00000000-0005-0000-0000-000038590000}"/>
    <cellStyle name="Normal 3 2 17" xfId="35793" xr:uid="{00000000-0005-0000-0000-000039590000}"/>
    <cellStyle name="Normal 3 2 18" xfId="46579" xr:uid="{00000000-0005-0000-0000-00003A590000}"/>
    <cellStyle name="Normal 3 2 2" xfId="466" xr:uid="{00000000-0005-0000-0000-00003B590000}"/>
    <cellStyle name="Normal 3 2 2 2" xfId="1273" xr:uid="{00000000-0005-0000-0000-00003C590000}"/>
    <cellStyle name="Normal 3 2 2 2 2" xfId="10730" xr:uid="{00000000-0005-0000-0000-00003D590000}"/>
    <cellStyle name="Normal 3 2 2 2 2 2" xfId="24070" xr:uid="{00000000-0005-0000-0000-00003E590000}"/>
    <cellStyle name="Normal 3 2 2 2 2 2 2" xfId="46225" xr:uid="{00000000-0005-0000-0000-00003F590000}"/>
    <cellStyle name="Normal 3 2 2 2 2 3" xfId="13880" xr:uid="{00000000-0005-0000-0000-000040590000}"/>
    <cellStyle name="Normal 3 2 2 2 2 4" xfId="33253" xr:uid="{00000000-0005-0000-0000-000041590000}"/>
    <cellStyle name="Normal 3 2 2 2 2 5" xfId="35013" xr:uid="{00000000-0005-0000-0000-000042590000}"/>
    <cellStyle name="Normal 3 2 2 2 2 6" xfId="44976" xr:uid="{00000000-0005-0000-0000-000043590000}"/>
    <cellStyle name="Normal 3 2 2 2 3" xfId="13881" xr:uid="{00000000-0005-0000-0000-000044590000}"/>
    <cellStyle name="Normal 3 2 2 2 4" xfId="15509" xr:uid="{00000000-0005-0000-0000-000045590000}"/>
    <cellStyle name="Normal 3 2 2 2 4 2" xfId="45800" xr:uid="{00000000-0005-0000-0000-000046590000}"/>
    <cellStyle name="Normal 3 2 2 2 5" xfId="11658" xr:uid="{00000000-0005-0000-0000-000047590000}"/>
    <cellStyle name="Normal 3 2 2 2 6" xfId="32014" xr:uid="{00000000-0005-0000-0000-000048590000}"/>
    <cellStyle name="Normal 3 2 2 2 7" xfId="33774" xr:uid="{00000000-0005-0000-0000-000049590000}"/>
    <cellStyle name="Normal 3 2 2 2 8" xfId="36200" xr:uid="{00000000-0005-0000-0000-00004A590000}"/>
    <cellStyle name="Normal 3 2 2 3" xfId="1841" xr:uid="{00000000-0005-0000-0000-00004B590000}"/>
    <cellStyle name="Normal 3 2 2 3 2" xfId="13883" xr:uid="{00000000-0005-0000-0000-00004C590000}"/>
    <cellStyle name="Normal 3 2 2 3 3" xfId="13884" xr:uid="{00000000-0005-0000-0000-00004D590000}"/>
    <cellStyle name="Normal 3 2 2 3 4" xfId="15913" xr:uid="{00000000-0005-0000-0000-00004E590000}"/>
    <cellStyle name="Normal 3 2 2 3 5" xfId="13882" xr:uid="{00000000-0005-0000-0000-00004F590000}"/>
    <cellStyle name="Normal 3 2 2 3 6" xfId="32366" xr:uid="{00000000-0005-0000-0000-000050590000}"/>
    <cellStyle name="Normal 3 2 2 3 7" xfId="34126" xr:uid="{00000000-0005-0000-0000-000051590000}"/>
    <cellStyle name="Normal 3 2 2 3 8" xfId="36558" xr:uid="{00000000-0005-0000-0000-000052590000}"/>
    <cellStyle name="Normal 3 2 2 4" xfId="5480" xr:uid="{00000000-0005-0000-0000-000053590000}"/>
    <cellStyle name="Normal 3 2 2 4 2" xfId="19245" xr:uid="{00000000-0005-0000-0000-000054590000}"/>
    <cellStyle name="Normal 3 2 2 4 3" xfId="13885" xr:uid="{00000000-0005-0000-0000-000055590000}"/>
    <cellStyle name="Normal 3 2 2 5" xfId="45566" xr:uid="{00000000-0005-0000-0000-000056590000}"/>
    <cellStyle name="Normal 3 2 3" xfId="619" xr:uid="{00000000-0005-0000-0000-000057590000}"/>
    <cellStyle name="Normal 3 2 3 10" xfId="33631" xr:uid="{00000000-0005-0000-0000-000058590000}"/>
    <cellStyle name="Normal 3 2 3 11" xfId="35800" xr:uid="{00000000-0005-0000-0000-000059590000}"/>
    <cellStyle name="Normal 3 2 3 2" xfId="1338" xr:uid="{00000000-0005-0000-0000-00005A590000}"/>
    <cellStyle name="Normal 3 2 3 3" xfId="10631" xr:uid="{00000000-0005-0000-0000-00005B590000}"/>
    <cellStyle name="Normal 3 2 3 3 2" xfId="23971" xr:uid="{00000000-0005-0000-0000-00005C590000}"/>
    <cellStyle name="Normal 3 2 3 3 3" xfId="13886" xr:uid="{00000000-0005-0000-0000-00005D590000}"/>
    <cellStyle name="Normal 3 2 3 3 4" xfId="33157" xr:uid="{00000000-0005-0000-0000-00005E590000}"/>
    <cellStyle name="Normal 3 2 3 3 5" xfId="34917" xr:uid="{00000000-0005-0000-0000-00005F590000}"/>
    <cellStyle name="Normal 3 2 3 3 6" xfId="44880" xr:uid="{00000000-0005-0000-0000-000060590000}"/>
    <cellStyle name="Normal 3 2 3 4" xfId="13887" xr:uid="{00000000-0005-0000-0000-000061590000}"/>
    <cellStyle name="Normal 3 2 3 4 2" xfId="45567" xr:uid="{00000000-0005-0000-0000-000062590000}"/>
    <cellStyle name="Normal 3 2 3 5" xfId="13888" xr:uid="{00000000-0005-0000-0000-000063590000}"/>
    <cellStyle name="Normal 3 2 3 6" xfId="13889" xr:uid="{00000000-0005-0000-0000-000064590000}"/>
    <cellStyle name="Normal 3 2 3 7" xfId="14999" xr:uid="{00000000-0005-0000-0000-000065590000}"/>
    <cellStyle name="Normal 3 2 3 8" xfId="11154" xr:uid="{00000000-0005-0000-0000-000066590000}"/>
    <cellStyle name="Normal 3 2 3 9" xfId="31930" xr:uid="{00000000-0005-0000-0000-000067590000}"/>
    <cellStyle name="Normal 3 2 4" xfId="755" xr:uid="{00000000-0005-0000-0000-000068590000}"/>
    <cellStyle name="Normal 3 2 4 2" xfId="45801" xr:uid="{00000000-0005-0000-0000-000069590000}"/>
    <cellStyle name="Normal 3 2 4 3" xfId="45568" xr:uid="{00000000-0005-0000-0000-00006A590000}"/>
    <cellStyle name="Normal 3 2 5" xfId="10600" xr:uid="{00000000-0005-0000-0000-00006B590000}"/>
    <cellStyle name="Normal 3 2 5 2" xfId="23957" xr:uid="{00000000-0005-0000-0000-00006C590000}"/>
    <cellStyle name="Normal 3 2 5 2 2" xfId="45569" xr:uid="{00000000-0005-0000-0000-00006D590000}"/>
    <cellStyle name="Normal 3 2 5 3" xfId="11935" xr:uid="{00000000-0005-0000-0000-00006E590000}"/>
    <cellStyle name="Normal 3 2 5 4" xfId="33150" xr:uid="{00000000-0005-0000-0000-00006F590000}"/>
    <cellStyle name="Normal 3 2 5 5" xfId="34910" xr:uid="{00000000-0005-0000-0000-000070590000}"/>
    <cellStyle name="Normal 3 2 5 6" xfId="44873" xr:uid="{00000000-0005-0000-0000-000071590000}"/>
    <cellStyle name="Normal 3 2 6" xfId="13890" xr:uid="{00000000-0005-0000-0000-000072590000}"/>
    <cellStyle name="Normal 3 2 6 2" xfId="33586" xr:uid="{00000000-0005-0000-0000-000073590000}"/>
    <cellStyle name="Normal 3 2 6 2 2" xfId="45802" xr:uid="{00000000-0005-0000-0000-000074590000}"/>
    <cellStyle name="Normal 3 2 6 3" xfId="45570" xr:uid="{00000000-0005-0000-0000-000075590000}"/>
    <cellStyle name="Normal 3 2 7" xfId="13891" xr:uid="{00000000-0005-0000-0000-000076590000}"/>
    <cellStyle name="Normal 3 2 7 2" xfId="46226" xr:uid="{00000000-0005-0000-0000-000077590000}"/>
    <cellStyle name="Normal 3 2 7 3" xfId="46594" xr:uid="{00000000-0005-0000-0000-000078590000}"/>
    <cellStyle name="Normal 3 2 8" xfId="13892" xr:uid="{00000000-0005-0000-0000-000079590000}"/>
    <cellStyle name="Normal 3 2 9" xfId="13893" xr:uid="{00000000-0005-0000-0000-00007A590000}"/>
    <cellStyle name="Normal 3 2_Hoja1" xfId="13894" xr:uid="{00000000-0005-0000-0000-00007B590000}"/>
    <cellStyle name="Normal 3 20" xfId="45571" xr:uid="{00000000-0005-0000-0000-00007C590000}"/>
    <cellStyle name="Normal 3 3" xfId="467" xr:uid="{00000000-0005-0000-0000-00007D590000}"/>
    <cellStyle name="Normal 3 3 2" xfId="1289" xr:uid="{00000000-0005-0000-0000-00007E590000}"/>
    <cellStyle name="Normal 3 3 2 2" xfId="35547" xr:uid="{00000000-0005-0000-0000-00007F590000}"/>
    <cellStyle name="Normal 3 3 3" xfId="10601" xr:uid="{00000000-0005-0000-0000-000080590000}"/>
    <cellStyle name="Normal 3 3 4" xfId="13895" xr:uid="{00000000-0005-0000-0000-000081590000}"/>
    <cellStyle name="Normal 3 3 4 2" xfId="45572" xr:uid="{00000000-0005-0000-0000-000082590000}"/>
    <cellStyle name="Normal 3 3 5" xfId="13896" xr:uid="{00000000-0005-0000-0000-000083590000}"/>
    <cellStyle name="Normal 3 3 6" xfId="13897" xr:uid="{00000000-0005-0000-0000-000084590000}"/>
    <cellStyle name="Normal 3 3 7" xfId="13898" xr:uid="{00000000-0005-0000-0000-000085590000}"/>
    <cellStyle name="Normal 3 3_Hoja1" xfId="13899" xr:uid="{00000000-0005-0000-0000-000086590000}"/>
    <cellStyle name="Normal 3 4" xfId="468" xr:uid="{00000000-0005-0000-0000-000087590000}"/>
    <cellStyle name="Normal 3 4 2" xfId="10602" xr:uid="{00000000-0005-0000-0000-000088590000}"/>
    <cellStyle name="Normal 3 4 3" xfId="13900" xr:uid="{00000000-0005-0000-0000-000089590000}"/>
    <cellStyle name="Normal 3 4 4" xfId="13901" xr:uid="{00000000-0005-0000-0000-00008A590000}"/>
    <cellStyle name="Normal 3 4 5" xfId="13902" xr:uid="{00000000-0005-0000-0000-00008B590000}"/>
    <cellStyle name="Normal 3 4 6" xfId="13903" xr:uid="{00000000-0005-0000-0000-00008C590000}"/>
    <cellStyle name="Normal 3 4_Hoja1" xfId="13904" xr:uid="{00000000-0005-0000-0000-00008D590000}"/>
    <cellStyle name="Normal 3 5" xfId="469" xr:uid="{00000000-0005-0000-0000-00008E590000}"/>
    <cellStyle name="Normal 3 5 2" xfId="5481" xr:uid="{00000000-0005-0000-0000-00008F590000}"/>
    <cellStyle name="Normal 3 5 2 2" xfId="19246" xr:uid="{00000000-0005-0000-0000-000090590000}"/>
    <cellStyle name="Normal 3 5 2 2 2" xfId="46227" xr:uid="{00000000-0005-0000-0000-000091590000}"/>
    <cellStyle name="Normal 3 5 2 3" xfId="13905" xr:uid="{00000000-0005-0000-0000-000092590000}"/>
    <cellStyle name="Normal 3 5 3" xfId="5482" xr:uid="{00000000-0005-0000-0000-000093590000}"/>
    <cellStyle name="Normal 3 5 4" xfId="45573" xr:uid="{00000000-0005-0000-0000-000094590000}"/>
    <cellStyle name="Normal 3 6" xfId="470" xr:uid="{00000000-0005-0000-0000-000095590000}"/>
    <cellStyle name="Normal 3 6 10" xfId="14975" xr:uid="{00000000-0005-0000-0000-000096590000}"/>
    <cellStyle name="Normal 3 6 11" xfId="11101" xr:uid="{00000000-0005-0000-0000-000097590000}"/>
    <cellStyle name="Normal 3 6 12" xfId="31924" xr:uid="{00000000-0005-0000-0000-000098590000}"/>
    <cellStyle name="Normal 3 6 13" xfId="33625" xr:uid="{00000000-0005-0000-0000-000099590000}"/>
    <cellStyle name="Normal 3 6 14" xfId="35548" xr:uid="{00000000-0005-0000-0000-00009A590000}"/>
    <cellStyle name="Normal 3 6 15" xfId="35794" xr:uid="{00000000-0005-0000-0000-00009B590000}"/>
    <cellStyle name="Normal 3 6 16" xfId="46580" xr:uid="{00000000-0005-0000-0000-00009C590000}"/>
    <cellStyle name="Normal 3 6 2" xfId="471" xr:uid="{00000000-0005-0000-0000-00009D590000}"/>
    <cellStyle name="Normal 3 6 2 10" xfId="11102" xr:uid="{00000000-0005-0000-0000-00009E590000}"/>
    <cellStyle name="Normal 3 6 2 11" xfId="31925" xr:uid="{00000000-0005-0000-0000-00009F590000}"/>
    <cellStyle name="Normal 3 6 2 12" xfId="33626" xr:uid="{00000000-0005-0000-0000-0000A0590000}"/>
    <cellStyle name="Normal 3 6 2 13" xfId="35549" xr:uid="{00000000-0005-0000-0000-0000A1590000}"/>
    <cellStyle name="Normal 3 6 2 14" xfId="35795" xr:uid="{00000000-0005-0000-0000-0000A2590000}"/>
    <cellStyle name="Normal 3 6 2 15" xfId="46581" xr:uid="{00000000-0005-0000-0000-0000A3590000}"/>
    <cellStyle name="Normal 3 6 2 2" xfId="10604" xr:uid="{00000000-0005-0000-0000-0000A4590000}"/>
    <cellStyle name="Normal 3 6 2 2 2" xfId="23959" xr:uid="{00000000-0005-0000-0000-0000A5590000}"/>
    <cellStyle name="Normal 3 6 2 2 3" xfId="13906" xr:uid="{00000000-0005-0000-0000-0000A6590000}"/>
    <cellStyle name="Normal 3 6 2 2 4" xfId="33152" xr:uid="{00000000-0005-0000-0000-0000A7590000}"/>
    <cellStyle name="Normal 3 6 2 2 5" xfId="34912" xr:uid="{00000000-0005-0000-0000-0000A8590000}"/>
    <cellStyle name="Normal 3 6 2 2 6" xfId="44875" xr:uid="{00000000-0005-0000-0000-0000A9590000}"/>
    <cellStyle name="Normal 3 6 2 3" xfId="13907" xr:uid="{00000000-0005-0000-0000-0000AA590000}"/>
    <cellStyle name="Normal 3 6 2 3 2" xfId="33588" xr:uid="{00000000-0005-0000-0000-0000AB590000}"/>
    <cellStyle name="Normal 3 6 2 3 3" xfId="46229" xr:uid="{00000000-0005-0000-0000-0000AC590000}"/>
    <cellStyle name="Normal 3 6 2 4" xfId="13908" xr:uid="{00000000-0005-0000-0000-0000AD590000}"/>
    <cellStyle name="Normal 3 6 2 5" xfId="13909" xr:uid="{00000000-0005-0000-0000-0000AE590000}"/>
    <cellStyle name="Normal 3 6 2 6" xfId="13910" xr:uid="{00000000-0005-0000-0000-0000AF590000}"/>
    <cellStyle name="Normal 3 6 2 7" xfId="13911" xr:uid="{00000000-0005-0000-0000-0000B0590000}"/>
    <cellStyle name="Normal 3 6 2 8" xfId="13912" xr:uid="{00000000-0005-0000-0000-0000B1590000}"/>
    <cellStyle name="Normal 3 6 2 9" xfId="14976" xr:uid="{00000000-0005-0000-0000-0000B2590000}"/>
    <cellStyle name="Normal 3 6 2_Hoja1" xfId="13913" xr:uid="{00000000-0005-0000-0000-0000B3590000}"/>
    <cellStyle name="Normal 3 6 3" xfId="1732" xr:uid="{00000000-0005-0000-0000-0000B4590000}"/>
    <cellStyle name="Normal 3 6 3 2" xfId="2116" xr:uid="{00000000-0005-0000-0000-0000B5590000}"/>
    <cellStyle name="Normal 3 6 3 2 2" xfId="16184" xr:uid="{00000000-0005-0000-0000-0000B6590000}"/>
    <cellStyle name="Normal 3 6 3 2 3" xfId="13914" xr:uid="{00000000-0005-0000-0000-0000B7590000}"/>
    <cellStyle name="Normal 3 6 3 2 4" xfId="32635" xr:uid="{00000000-0005-0000-0000-0000B8590000}"/>
    <cellStyle name="Normal 3 6 3 2 5" xfId="34395" xr:uid="{00000000-0005-0000-0000-0000B9590000}"/>
    <cellStyle name="Normal 3 6 3 2 6" xfId="36827" xr:uid="{00000000-0005-0000-0000-0000BA590000}"/>
    <cellStyle name="Normal 3 6 3 3" xfId="10992" xr:uid="{00000000-0005-0000-0000-0000BB590000}"/>
    <cellStyle name="Normal 3 6 3 3 2" xfId="24331" xr:uid="{00000000-0005-0000-0000-0000BC590000}"/>
    <cellStyle name="Normal 3 6 3 3 3" xfId="33514" xr:uid="{00000000-0005-0000-0000-0000BD590000}"/>
    <cellStyle name="Normal 3 6 3 3 4" xfId="35274" xr:uid="{00000000-0005-0000-0000-0000BE590000}"/>
    <cellStyle name="Normal 3 6 3 3 5" xfId="45237" xr:uid="{00000000-0005-0000-0000-0000BF590000}"/>
    <cellStyle name="Normal 3 6 3 4" xfId="15811" xr:uid="{00000000-0005-0000-0000-0000C0590000}"/>
    <cellStyle name="Normal 3 6 3 5" xfId="11928" xr:uid="{00000000-0005-0000-0000-0000C1590000}"/>
    <cellStyle name="Normal 3 6 3 6" xfId="32277" xr:uid="{00000000-0005-0000-0000-0000C2590000}"/>
    <cellStyle name="Normal 3 6 3 7" xfId="34037" xr:uid="{00000000-0005-0000-0000-0000C3590000}"/>
    <cellStyle name="Normal 3 6 3 8" xfId="35550" xr:uid="{00000000-0005-0000-0000-0000C4590000}"/>
    <cellStyle name="Normal 3 6 3 9" xfId="36468" xr:uid="{00000000-0005-0000-0000-0000C5590000}"/>
    <cellStyle name="Normal 3 6 4" xfId="1731" xr:uid="{00000000-0005-0000-0000-0000C6590000}"/>
    <cellStyle name="Normal 3 6 4 2" xfId="10991" xr:uid="{00000000-0005-0000-0000-0000C7590000}"/>
    <cellStyle name="Normal 3 6 4 2 2" xfId="24330" xr:uid="{00000000-0005-0000-0000-0000C8590000}"/>
    <cellStyle name="Normal 3 6 4 2 3" xfId="33513" xr:uid="{00000000-0005-0000-0000-0000C9590000}"/>
    <cellStyle name="Normal 3 6 4 2 4" xfId="35273" xr:uid="{00000000-0005-0000-0000-0000CA590000}"/>
    <cellStyle name="Normal 3 6 4 2 5" xfId="45236" xr:uid="{00000000-0005-0000-0000-0000CB590000}"/>
    <cellStyle name="Normal 3 6 4 3" xfId="15810" xr:uid="{00000000-0005-0000-0000-0000CC590000}"/>
    <cellStyle name="Normal 3 6 4 4" xfId="11927" xr:uid="{00000000-0005-0000-0000-0000CD590000}"/>
    <cellStyle name="Normal 3 6 4 5" xfId="32276" xr:uid="{00000000-0005-0000-0000-0000CE590000}"/>
    <cellStyle name="Normal 3 6 4 6" xfId="34036" xr:uid="{00000000-0005-0000-0000-0000CF590000}"/>
    <cellStyle name="Normal 3 6 4 7" xfId="36467" xr:uid="{00000000-0005-0000-0000-0000D0590000}"/>
    <cellStyle name="Normal 3 6 5" xfId="2115" xr:uid="{00000000-0005-0000-0000-0000D1590000}"/>
    <cellStyle name="Normal 3 6 5 2" xfId="16183" xr:uid="{00000000-0005-0000-0000-0000D2590000}"/>
    <cellStyle name="Normal 3 6 5 3" xfId="13915" xr:uid="{00000000-0005-0000-0000-0000D3590000}"/>
    <cellStyle name="Normal 3 6 5 4" xfId="32634" xr:uid="{00000000-0005-0000-0000-0000D4590000}"/>
    <cellStyle name="Normal 3 6 5 5" xfId="34394" xr:uid="{00000000-0005-0000-0000-0000D5590000}"/>
    <cellStyle name="Normal 3 6 5 6" xfId="36826" xr:uid="{00000000-0005-0000-0000-0000D6590000}"/>
    <cellStyle name="Normal 3 6 6" xfId="10603" xr:uid="{00000000-0005-0000-0000-0000D7590000}"/>
    <cellStyle name="Normal 3 6 6 2" xfId="23958" xr:uid="{00000000-0005-0000-0000-0000D8590000}"/>
    <cellStyle name="Normal 3 6 6 3" xfId="13916" xr:uid="{00000000-0005-0000-0000-0000D9590000}"/>
    <cellStyle name="Normal 3 6 6 4" xfId="33151" xr:uid="{00000000-0005-0000-0000-0000DA590000}"/>
    <cellStyle name="Normal 3 6 6 5" xfId="34911" xr:uid="{00000000-0005-0000-0000-0000DB590000}"/>
    <cellStyle name="Normal 3 6 6 6" xfId="44874" xr:uid="{00000000-0005-0000-0000-0000DC590000}"/>
    <cellStyle name="Normal 3 6 7" xfId="13917" xr:uid="{00000000-0005-0000-0000-0000DD590000}"/>
    <cellStyle name="Normal 3 6 7 2" xfId="33587" xr:uid="{00000000-0005-0000-0000-0000DE590000}"/>
    <cellStyle name="Normal 3 6 7 3" xfId="46228" xr:uid="{00000000-0005-0000-0000-0000DF590000}"/>
    <cellStyle name="Normal 3 6 8" xfId="13918" xr:uid="{00000000-0005-0000-0000-0000E0590000}"/>
    <cellStyle name="Normal 3 6 9" xfId="13919" xr:uid="{00000000-0005-0000-0000-0000E1590000}"/>
    <cellStyle name="Normal 3 6_Hoja1" xfId="13920" xr:uid="{00000000-0005-0000-0000-0000E2590000}"/>
    <cellStyle name="Normal 3 7" xfId="655" xr:uid="{00000000-0005-0000-0000-0000E3590000}"/>
    <cellStyle name="Normal 3 7 11" xfId="45574" xr:uid="{00000000-0005-0000-0000-0000E4590000}"/>
    <cellStyle name="Normal 3 7 2" xfId="13921" xr:uid="{00000000-0005-0000-0000-0000E5590000}"/>
    <cellStyle name="Normal 3 7 2 2" xfId="46230" xr:uid="{00000000-0005-0000-0000-0000E6590000}"/>
    <cellStyle name="Normal 3 7 3" xfId="35551" xr:uid="{00000000-0005-0000-0000-0000E7590000}"/>
    <cellStyle name="Normal 3 8" xfId="13922" xr:uid="{00000000-0005-0000-0000-0000E8590000}"/>
    <cellStyle name="Normal 3 8 2" xfId="45565" xr:uid="{00000000-0005-0000-0000-0000E9590000}"/>
    <cellStyle name="Normal 3 9" xfId="13923" xr:uid="{00000000-0005-0000-0000-0000EA590000}"/>
    <cellStyle name="Normal 3_Hoja1" xfId="13924" xr:uid="{00000000-0005-0000-0000-0000EB590000}"/>
    <cellStyle name="Normal 30" xfId="776" xr:uid="{00000000-0005-0000-0000-0000EC590000}"/>
    <cellStyle name="Normal 30 2" xfId="1798" xr:uid="{00000000-0005-0000-0000-0000ED590000}"/>
    <cellStyle name="Normal 30 2 2" xfId="15870" xr:uid="{00000000-0005-0000-0000-0000EE590000}"/>
    <cellStyle name="Normal 30 2 2 2" xfId="46231" xr:uid="{00000000-0005-0000-0000-0000EF590000}"/>
    <cellStyle name="Normal 30 2 3" xfId="32325" xr:uid="{00000000-0005-0000-0000-0000F0590000}"/>
    <cellStyle name="Normal 30 2 4" xfId="34085" xr:uid="{00000000-0005-0000-0000-0000F1590000}"/>
    <cellStyle name="Normal 30 2 5" xfId="36517" xr:uid="{00000000-0005-0000-0000-0000F2590000}"/>
    <cellStyle name="Normal 30 3" xfId="10677" xr:uid="{00000000-0005-0000-0000-0000F3590000}"/>
    <cellStyle name="Normal 30 3 2" xfId="24017" xr:uid="{00000000-0005-0000-0000-0000F4590000}"/>
    <cellStyle name="Normal 30 3 3" xfId="33201" xr:uid="{00000000-0005-0000-0000-0000F5590000}"/>
    <cellStyle name="Normal 30 3 4" xfId="34961" xr:uid="{00000000-0005-0000-0000-0000F6590000}"/>
    <cellStyle name="Normal 30 3 5" xfId="44924" xr:uid="{00000000-0005-0000-0000-0000F7590000}"/>
    <cellStyle name="Normal 30 4" xfId="15064" xr:uid="{00000000-0005-0000-0000-0000F8590000}"/>
    <cellStyle name="Normal 30 4 2" xfId="45840" xr:uid="{00000000-0005-0000-0000-0000F9590000}"/>
    <cellStyle name="Normal 30 5" xfId="11200" xr:uid="{00000000-0005-0000-0000-0000FA590000}"/>
    <cellStyle name="Normal 30 6" xfId="31972" xr:uid="{00000000-0005-0000-0000-0000FB590000}"/>
    <cellStyle name="Normal 30 7" xfId="33673" xr:uid="{00000000-0005-0000-0000-0000FC590000}"/>
    <cellStyle name="Normal 30 8" xfId="35552" xr:uid="{00000000-0005-0000-0000-0000FD590000}"/>
    <cellStyle name="Normal 30 9" xfId="35846" xr:uid="{00000000-0005-0000-0000-0000FE590000}"/>
    <cellStyle name="Normal 31" xfId="781" xr:uid="{00000000-0005-0000-0000-0000FF590000}"/>
    <cellStyle name="Normal 31 2" xfId="1803" xr:uid="{00000000-0005-0000-0000-0000005A0000}"/>
    <cellStyle name="Normal 31 2 2" xfId="15875" xr:uid="{00000000-0005-0000-0000-0000015A0000}"/>
    <cellStyle name="Normal 31 2 2 2" xfId="46232" xr:uid="{00000000-0005-0000-0000-0000025A0000}"/>
    <cellStyle name="Normal 31 2 3" xfId="32330" xr:uid="{00000000-0005-0000-0000-0000035A0000}"/>
    <cellStyle name="Normal 31 2 4" xfId="34090" xr:uid="{00000000-0005-0000-0000-0000045A0000}"/>
    <cellStyle name="Normal 31 2 5" xfId="36522" xr:uid="{00000000-0005-0000-0000-0000055A0000}"/>
    <cellStyle name="Normal 31 3" xfId="10682" xr:uid="{00000000-0005-0000-0000-0000065A0000}"/>
    <cellStyle name="Normal 31 3 2" xfId="24022" xr:uid="{00000000-0005-0000-0000-0000075A0000}"/>
    <cellStyle name="Normal 31 3 3" xfId="33206" xr:uid="{00000000-0005-0000-0000-0000085A0000}"/>
    <cellStyle name="Normal 31 3 4" xfId="34966" xr:uid="{00000000-0005-0000-0000-0000095A0000}"/>
    <cellStyle name="Normal 31 3 5" xfId="44929" xr:uid="{00000000-0005-0000-0000-00000A5A0000}"/>
    <cellStyle name="Normal 31 4" xfId="15069" xr:uid="{00000000-0005-0000-0000-00000B5A0000}"/>
    <cellStyle name="Normal 31 4 2" xfId="45842" xr:uid="{00000000-0005-0000-0000-00000C5A0000}"/>
    <cellStyle name="Normal 31 5" xfId="11205" xr:uid="{00000000-0005-0000-0000-00000D5A0000}"/>
    <cellStyle name="Normal 31 6" xfId="31977" xr:uid="{00000000-0005-0000-0000-00000E5A0000}"/>
    <cellStyle name="Normal 31 7" xfId="33678" xr:uid="{00000000-0005-0000-0000-00000F5A0000}"/>
    <cellStyle name="Normal 31 8" xfId="35553" xr:uid="{00000000-0005-0000-0000-0000105A0000}"/>
    <cellStyle name="Normal 31 9" xfId="35851" xr:uid="{00000000-0005-0000-0000-0000115A0000}"/>
    <cellStyle name="Normal 32" xfId="782" xr:uid="{00000000-0005-0000-0000-0000125A0000}"/>
    <cellStyle name="Normal 32 2" xfId="1804" xr:uid="{00000000-0005-0000-0000-0000135A0000}"/>
    <cellStyle name="Normal 32 2 2" xfId="15876" xr:uid="{00000000-0005-0000-0000-0000145A0000}"/>
    <cellStyle name="Normal 32 2 2 2" xfId="46233" xr:uid="{00000000-0005-0000-0000-0000155A0000}"/>
    <cellStyle name="Normal 32 2 3" xfId="32331" xr:uid="{00000000-0005-0000-0000-0000165A0000}"/>
    <cellStyle name="Normal 32 2 4" xfId="34091" xr:uid="{00000000-0005-0000-0000-0000175A0000}"/>
    <cellStyle name="Normal 32 2 5" xfId="36523" xr:uid="{00000000-0005-0000-0000-0000185A0000}"/>
    <cellStyle name="Normal 32 3" xfId="10683" xr:uid="{00000000-0005-0000-0000-0000195A0000}"/>
    <cellStyle name="Normal 32 3 2" xfId="24023" xr:uid="{00000000-0005-0000-0000-00001A5A0000}"/>
    <cellStyle name="Normal 32 3 3" xfId="33207" xr:uid="{00000000-0005-0000-0000-00001B5A0000}"/>
    <cellStyle name="Normal 32 3 4" xfId="34967" xr:uid="{00000000-0005-0000-0000-00001C5A0000}"/>
    <cellStyle name="Normal 32 3 5" xfId="44930" xr:uid="{00000000-0005-0000-0000-00001D5A0000}"/>
    <cellStyle name="Normal 32 4" xfId="15070" xr:uid="{00000000-0005-0000-0000-00001E5A0000}"/>
    <cellStyle name="Normal 32 4 2" xfId="45845" xr:uid="{00000000-0005-0000-0000-00001F5A0000}"/>
    <cellStyle name="Normal 32 5" xfId="11206" xr:uid="{00000000-0005-0000-0000-0000205A0000}"/>
    <cellStyle name="Normal 32 6" xfId="31978" xr:uid="{00000000-0005-0000-0000-0000215A0000}"/>
    <cellStyle name="Normal 32 7" xfId="33679" xr:uid="{00000000-0005-0000-0000-0000225A0000}"/>
    <cellStyle name="Normal 32 8" xfId="35554" xr:uid="{00000000-0005-0000-0000-0000235A0000}"/>
    <cellStyle name="Normal 32 9" xfId="35852" xr:uid="{00000000-0005-0000-0000-0000245A0000}"/>
    <cellStyle name="Normal 33" xfId="785" xr:uid="{00000000-0005-0000-0000-0000255A0000}"/>
    <cellStyle name="Normal 33 2" xfId="1807" xr:uid="{00000000-0005-0000-0000-0000265A0000}"/>
    <cellStyle name="Normal 33 2 2" xfId="15879" xr:uid="{00000000-0005-0000-0000-0000275A0000}"/>
    <cellStyle name="Normal 33 2 2 2" xfId="46234" xr:uid="{00000000-0005-0000-0000-0000285A0000}"/>
    <cellStyle name="Normal 33 2 3" xfId="32334" xr:uid="{00000000-0005-0000-0000-0000295A0000}"/>
    <cellStyle name="Normal 33 2 4" xfId="34094" xr:uid="{00000000-0005-0000-0000-00002A5A0000}"/>
    <cellStyle name="Normal 33 2 5" xfId="36526" xr:uid="{00000000-0005-0000-0000-00002B5A0000}"/>
    <cellStyle name="Normal 33 3" xfId="10686" xr:uid="{00000000-0005-0000-0000-00002C5A0000}"/>
    <cellStyle name="Normal 33 3 2" xfId="24026" xr:uid="{00000000-0005-0000-0000-00002D5A0000}"/>
    <cellStyle name="Normal 33 3 3" xfId="33210" xr:uid="{00000000-0005-0000-0000-00002E5A0000}"/>
    <cellStyle name="Normal 33 3 4" xfId="34970" xr:uid="{00000000-0005-0000-0000-00002F5A0000}"/>
    <cellStyle name="Normal 33 3 5" xfId="44933" xr:uid="{00000000-0005-0000-0000-0000305A0000}"/>
    <cellStyle name="Normal 33 4" xfId="15073" xr:uid="{00000000-0005-0000-0000-0000315A0000}"/>
    <cellStyle name="Normal 33 4 2" xfId="45846" xr:uid="{00000000-0005-0000-0000-0000325A0000}"/>
    <cellStyle name="Normal 33 5" xfId="11209" xr:uid="{00000000-0005-0000-0000-0000335A0000}"/>
    <cellStyle name="Normal 33 6" xfId="31981" xr:uid="{00000000-0005-0000-0000-0000345A0000}"/>
    <cellStyle name="Normal 33 7" xfId="33682" xr:uid="{00000000-0005-0000-0000-0000355A0000}"/>
    <cellStyle name="Normal 33 8" xfId="35555" xr:uid="{00000000-0005-0000-0000-0000365A0000}"/>
    <cellStyle name="Normal 33 9" xfId="35855" xr:uid="{00000000-0005-0000-0000-0000375A0000}"/>
    <cellStyle name="Normal 34" xfId="784" xr:uid="{00000000-0005-0000-0000-0000385A0000}"/>
    <cellStyle name="Normal 34 2" xfId="1806" xr:uid="{00000000-0005-0000-0000-0000395A0000}"/>
    <cellStyle name="Normal 34 2 2" xfId="15878" xr:uid="{00000000-0005-0000-0000-00003A5A0000}"/>
    <cellStyle name="Normal 34 2 2 2" xfId="46235" xr:uid="{00000000-0005-0000-0000-00003B5A0000}"/>
    <cellStyle name="Normal 34 2 3" xfId="32333" xr:uid="{00000000-0005-0000-0000-00003C5A0000}"/>
    <cellStyle name="Normal 34 2 4" xfId="34093" xr:uid="{00000000-0005-0000-0000-00003D5A0000}"/>
    <cellStyle name="Normal 34 2 5" xfId="36525" xr:uid="{00000000-0005-0000-0000-00003E5A0000}"/>
    <cellStyle name="Normal 34 3" xfId="10685" xr:uid="{00000000-0005-0000-0000-00003F5A0000}"/>
    <cellStyle name="Normal 34 3 2" xfId="24025" xr:uid="{00000000-0005-0000-0000-0000405A0000}"/>
    <cellStyle name="Normal 34 3 3" xfId="33209" xr:uid="{00000000-0005-0000-0000-0000415A0000}"/>
    <cellStyle name="Normal 34 3 4" xfId="34969" xr:uid="{00000000-0005-0000-0000-0000425A0000}"/>
    <cellStyle name="Normal 34 3 5" xfId="44932" xr:uid="{00000000-0005-0000-0000-0000435A0000}"/>
    <cellStyle name="Normal 34 4" xfId="15072" xr:uid="{00000000-0005-0000-0000-0000445A0000}"/>
    <cellStyle name="Normal 34 4 2" xfId="45847" xr:uid="{00000000-0005-0000-0000-0000455A0000}"/>
    <cellStyle name="Normal 34 5" xfId="11208" xr:uid="{00000000-0005-0000-0000-0000465A0000}"/>
    <cellStyle name="Normal 34 6" xfId="31980" xr:uid="{00000000-0005-0000-0000-0000475A0000}"/>
    <cellStyle name="Normal 34 7" xfId="33681" xr:uid="{00000000-0005-0000-0000-0000485A0000}"/>
    <cellStyle name="Normal 34 8" xfId="35556" xr:uid="{00000000-0005-0000-0000-0000495A0000}"/>
    <cellStyle name="Normal 34 9" xfId="35854" xr:uid="{00000000-0005-0000-0000-00004A5A0000}"/>
    <cellStyle name="Normal 35" xfId="783" xr:uid="{00000000-0005-0000-0000-00004B5A0000}"/>
    <cellStyle name="Normal 35 2" xfId="1805" xr:uid="{00000000-0005-0000-0000-00004C5A0000}"/>
    <cellStyle name="Normal 35 2 2" xfId="15877" xr:uid="{00000000-0005-0000-0000-00004D5A0000}"/>
    <cellStyle name="Normal 35 2 2 2" xfId="46236" xr:uid="{00000000-0005-0000-0000-00004E5A0000}"/>
    <cellStyle name="Normal 35 2 3" xfId="32332" xr:uid="{00000000-0005-0000-0000-00004F5A0000}"/>
    <cellStyle name="Normal 35 2 4" xfId="34092" xr:uid="{00000000-0005-0000-0000-0000505A0000}"/>
    <cellStyle name="Normal 35 2 5" xfId="36524" xr:uid="{00000000-0005-0000-0000-0000515A0000}"/>
    <cellStyle name="Normal 35 3" xfId="10684" xr:uid="{00000000-0005-0000-0000-0000525A0000}"/>
    <cellStyle name="Normal 35 3 2" xfId="24024" xr:uid="{00000000-0005-0000-0000-0000535A0000}"/>
    <cellStyle name="Normal 35 3 3" xfId="33208" xr:uid="{00000000-0005-0000-0000-0000545A0000}"/>
    <cellStyle name="Normal 35 3 4" xfId="34968" xr:uid="{00000000-0005-0000-0000-0000555A0000}"/>
    <cellStyle name="Normal 35 3 5" xfId="44931" xr:uid="{00000000-0005-0000-0000-0000565A0000}"/>
    <cellStyle name="Normal 35 4" xfId="15071" xr:uid="{00000000-0005-0000-0000-0000575A0000}"/>
    <cellStyle name="Normal 35 4 2" xfId="45848" xr:uid="{00000000-0005-0000-0000-0000585A0000}"/>
    <cellStyle name="Normal 35 5" xfId="11207" xr:uid="{00000000-0005-0000-0000-0000595A0000}"/>
    <cellStyle name="Normal 35 6" xfId="31979" xr:uid="{00000000-0005-0000-0000-00005A5A0000}"/>
    <cellStyle name="Normal 35 7" xfId="33680" xr:uid="{00000000-0005-0000-0000-00005B5A0000}"/>
    <cellStyle name="Normal 35 8" xfId="35557" xr:uid="{00000000-0005-0000-0000-00005C5A0000}"/>
    <cellStyle name="Normal 35 9" xfId="35853" xr:uid="{00000000-0005-0000-0000-00005D5A0000}"/>
    <cellStyle name="Normal 36" xfId="786" xr:uid="{00000000-0005-0000-0000-00005E5A0000}"/>
    <cellStyle name="Normal 36 2" xfId="1808" xr:uid="{00000000-0005-0000-0000-00005F5A0000}"/>
    <cellStyle name="Normal 36 2 2" xfId="15880" xr:uid="{00000000-0005-0000-0000-0000605A0000}"/>
    <cellStyle name="Normal 36 2 3" xfId="32335" xr:uid="{00000000-0005-0000-0000-0000615A0000}"/>
    <cellStyle name="Normal 36 2 4" xfId="34095" xr:uid="{00000000-0005-0000-0000-0000625A0000}"/>
    <cellStyle name="Normal 36 2 5" xfId="36527" xr:uid="{00000000-0005-0000-0000-0000635A0000}"/>
    <cellStyle name="Normal 36 3" xfId="10687" xr:uid="{00000000-0005-0000-0000-0000645A0000}"/>
    <cellStyle name="Normal 36 3 2" xfId="24027" xr:uid="{00000000-0005-0000-0000-0000655A0000}"/>
    <cellStyle name="Normal 36 3 3" xfId="33211" xr:uid="{00000000-0005-0000-0000-0000665A0000}"/>
    <cellStyle name="Normal 36 3 4" xfId="34971" xr:uid="{00000000-0005-0000-0000-0000675A0000}"/>
    <cellStyle name="Normal 36 3 5" xfId="44934" xr:uid="{00000000-0005-0000-0000-0000685A0000}"/>
    <cellStyle name="Normal 36 4" xfId="15074" xr:uid="{00000000-0005-0000-0000-0000695A0000}"/>
    <cellStyle name="Normal 36 4 2" xfId="46237" xr:uid="{00000000-0005-0000-0000-00006A5A0000}"/>
    <cellStyle name="Normal 36 5" xfId="11210" xr:uid="{00000000-0005-0000-0000-00006B5A0000}"/>
    <cellStyle name="Normal 36 6" xfId="31982" xr:uid="{00000000-0005-0000-0000-00006C5A0000}"/>
    <cellStyle name="Normal 36 7" xfId="33683" xr:uid="{00000000-0005-0000-0000-00006D5A0000}"/>
    <cellStyle name="Normal 36 8" xfId="35558" xr:uid="{00000000-0005-0000-0000-00006E5A0000}"/>
    <cellStyle name="Normal 36 9" xfId="35856" xr:uid="{00000000-0005-0000-0000-00006F5A0000}"/>
    <cellStyle name="Normal 37" xfId="794" xr:uid="{00000000-0005-0000-0000-0000705A0000}"/>
    <cellStyle name="Normal 37 2" xfId="1816" xr:uid="{00000000-0005-0000-0000-0000715A0000}"/>
    <cellStyle name="Normal 37 2 2" xfId="15888" xr:uid="{00000000-0005-0000-0000-0000725A0000}"/>
    <cellStyle name="Normal 37 2 3" xfId="32343" xr:uid="{00000000-0005-0000-0000-0000735A0000}"/>
    <cellStyle name="Normal 37 2 4" xfId="34103" xr:uid="{00000000-0005-0000-0000-0000745A0000}"/>
    <cellStyle name="Normal 37 2 5" xfId="36535" xr:uid="{00000000-0005-0000-0000-0000755A0000}"/>
    <cellStyle name="Normal 37 3" xfId="10695" xr:uid="{00000000-0005-0000-0000-0000765A0000}"/>
    <cellStyle name="Normal 37 3 2" xfId="24035" xr:uid="{00000000-0005-0000-0000-0000775A0000}"/>
    <cellStyle name="Normal 37 3 3" xfId="33219" xr:uid="{00000000-0005-0000-0000-0000785A0000}"/>
    <cellStyle name="Normal 37 3 4" xfId="34979" xr:uid="{00000000-0005-0000-0000-0000795A0000}"/>
    <cellStyle name="Normal 37 3 5" xfId="44942" xr:uid="{00000000-0005-0000-0000-00007A5A0000}"/>
    <cellStyle name="Normal 37 4" xfId="15082" xr:uid="{00000000-0005-0000-0000-00007B5A0000}"/>
    <cellStyle name="Normal 37 4 2" xfId="46238" xr:uid="{00000000-0005-0000-0000-00007C5A0000}"/>
    <cellStyle name="Normal 37 5" xfId="11218" xr:uid="{00000000-0005-0000-0000-00007D5A0000}"/>
    <cellStyle name="Normal 37 6" xfId="31990" xr:uid="{00000000-0005-0000-0000-00007E5A0000}"/>
    <cellStyle name="Normal 37 7" xfId="33691" xr:uid="{00000000-0005-0000-0000-00007F5A0000}"/>
    <cellStyle name="Normal 37 8" xfId="35559" xr:uid="{00000000-0005-0000-0000-0000805A0000}"/>
    <cellStyle name="Normal 37 9" xfId="35864" xr:uid="{00000000-0005-0000-0000-0000815A0000}"/>
    <cellStyle name="Normal 38" xfId="787" xr:uid="{00000000-0005-0000-0000-0000825A0000}"/>
    <cellStyle name="Normal 38 2" xfId="1809" xr:uid="{00000000-0005-0000-0000-0000835A0000}"/>
    <cellStyle name="Normal 38 2 2" xfId="15881" xr:uid="{00000000-0005-0000-0000-0000845A0000}"/>
    <cellStyle name="Normal 38 2 3" xfId="32336" xr:uid="{00000000-0005-0000-0000-0000855A0000}"/>
    <cellStyle name="Normal 38 2 4" xfId="34096" xr:uid="{00000000-0005-0000-0000-0000865A0000}"/>
    <cellStyle name="Normal 38 2 5" xfId="36528" xr:uid="{00000000-0005-0000-0000-0000875A0000}"/>
    <cellStyle name="Normal 38 3" xfId="10688" xr:uid="{00000000-0005-0000-0000-0000885A0000}"/>
    <cellStyle name="Normal 38 3 2" xfId="24028" xr:uid="{00000000-0005-0000-0000-0000895A0000}"/>
    <cellStyle name="Normal 38 3 3" xfId="33212" xr:uid="{00000000-0005-0000-0000-00008A5A0000}"/>
    <cellStyle name="Normal 38 3 4" xfId="34972" xr:uid="{00000000-0005-0000-0000-00008B5A0000}"/>
    <cellStyle name="Normal 38 3 5" xfId="44935" xr:uid="{00000000-0005-0000-0000-00008C5A0000}"/>
    <cellStyle name="Normal 38 4" xfId="15075" xr:uid="{00000000-0005-0000-0000-00008D5A0000}"/>
    <cellStyle name="Normal 38 4 2" xfId="46239" xr:uid="{00000000-0005-0000-0000-00008E5A0000}"/>
    <cellStyle name="Normal 38 5" xfId="11211" xr:uid="{00000000-0005-0000-0000-00008F5A0000}"/>
    <cellStyle name="Normal 38 6" xfId="31983" xr:uid="{00000000-0005-0000-0000-0000905A0000}"/>
    <cellStyle name="Normal 38 7" xfId="33684" xr:uid="{00000000-0005-0000-0000-0000915A0000}"/>
    <cellStyle name="Normal 38 8" xfId="35560" xr:uid="{00000000-0005-0000-0000-0000925A0000}"/>
    <cellStyle name="Normal 38 9" xfId="35857" xr:uid="{00000000-0005-0000-0000-0000935A0000}"/>
    <cellStyle name="Normal 39" xfId="793" xr:uid="{00000000-0005-0000-0000-0000945A0000}"/>
    <cellStyle name="Normal 39 2" xfId="1815" xr:uid="{00000000-0005-0000-0000-0000955A0000}"/>
    <cellStyle name="Normal 39 2 2" xfId="15887" xr:uid="{00000000-0005-0000-0000-0000965A0000}"/>
    <cellStyle name="Normal 39 2 3" xfId="32342" xr:uid="{00000000-0005-0000-0000-0000975A0000}"/>
    <cellStyle name="Normal 39 2 4" xfId="34102" xr:uid="{00000000-0005-0000-0000-0000985A0000}"/>
    <cellStyle name="Normal 39 2 5" xfId="36534" xr:uid="{00000000-0005-0000-0000-0000995A0000}"/>
    <cellStyle name="Normal 39 3" xfId="10694" xr:uid="{00000000-0005-0000-0000-00009A5A0000}"/>
    <cellStyle name="Normal 39 3 2" xfId="24034" xr:uid="{00000000-0005-0000-0000-00009B5A0000}"/>
    <cellStyle name="Normal 39 3 3" xfId="33218" xr:uid="{00000000-0005-0000-0000-00009C5A0000}"/>
    <cellStyle name="Normal 39 3 4" xfId="34978" xr:uid="{00000000-0005-0000-0000-00009D5A0000}"/>
    <cellStyle name="Normal 39 3 5" xfId="44941" xr:uid="{00000000-0005-0000-0000-00009E5A0000}"/>
    <cellStyle name="Normal 39 4" xfId="15081" xr:uid="{00000000-0005-0000-0000-00009F5A0000}"/>
    <cellStyle name="Normal 39 4 2" xfId="46240" xr:uid="{00000000-0005-0000-0000-0000A05A0000}"/>
    <cellStyle name="Normal 39 5" xfId="11217" xr:uid="{00000000-0005-0000-0000-0000A15A0000}"/>
    <cellStyle name="Normal 39 6" xfId="31989" xr:uid="{00000000-0005-0000-0000-0000A25A0000}"/>
    <cellStyle name="Normal 39 7" xfId="33690" xr:uid="{00000000-0005-0000-0000-0000A35A0000}"/>
    <cellStyle name="Normal 39 8" xfId="35561" xr:uid="{00000000-0005-0000-0000-0000A45A0000}"/>
    <cellStyle name="Normal 39 9" xfId="35863" xr:uid="{00000000-0005-0000-0000-0000A55A0000}"/>
    <cellStyle name="Normal 4" xfId="472" xr:uid="{00000000-0005-0000-0000-0000A65A0000}"/>
    <cellStyle name="Normal 4 10" xfId="473" xr:uid="{00000000-0005-0000-0000-0000A75A0000}"/>
    <cellStyle name="Normal 4 10 2" xfId="13925" xr:uid="{00000000-0005-0000-0000-0000A85A0000}"/>
    <cellStyle name="Normal 4 10_Hoja1" xfId="13926" xr:uid="{00000000-0005-0000-0000-0000A95A0000}"/>
    <cellStyle name="Normal 4 11" xfId="660" xr:uid="{00000000-0005-0000-0000-0000AA5A0000}"/>
    <cellStyle name="Normal 4 11 2" xfId="13927" xr:uid="{00000000-0005-0000-0000-0000AB5A0000}"/>
    <cellStyle name="Normal 4 11 3" xfId="35563" xr:uid="{00000000-0005-0000-0000-0000AC5A0000}"/>
    <cellStyle name="Normal 4 12" xfId="11016" xr:uid="{00000000-0005-0000-0000-0000AD5A0000}"/>
    <cellStyle name="Normal 4 12 2" xfId="13928" xr:uid="{00000000-0005-0000-0000-0000AE5A0000}"/>
    <cellStyle name="Normal 4 12 3" xfId="45575" xr:uid="{00000000-0005-0000-0000-0000AF5A0000}"/>
    <cellStyle name="Normal 4 13" xfId="13929" xr:uid="{00000000-0005-0000-0000-0000B05A0000}"/>
    <cellStyle name="Normal 4 14" xfId="13930" xr:uid="{00000000-0005-0000-0000-0000B15A0000}"/>
    <cellStyle name="Normal 4 15" xfId="13931" xr:uid="{00000000-0005-0000-0000-0000B25A0000}"/>
    <cellStyle name="Normal 4 16" xfId="13932" xr:uid="{00000000-0005-0000-0000-0000B35A0000}"/>
    <cellStyle name="Normal 4 17" xfId="13933" xr:uid="{00000000-0005-0000-0000-0000B45A0000}"/>
    <cellStyle name="Normal 4 18" xfId="13934" xr:uid="{00000000-0005-0000-0000-0000B55A0000}"/>
    <cellStyle name="Normal 4 19" xfId="13935" xr:uid="{00000000-0005-0000-0000-0000B65A0000}"/>
    <cellStyle name="Normal 4 2" xfId="474" xr:uid="{00000000-0005-0000-0000-0000B75A0000}"/>
    <cellStyle name="Normal 4 2 2" xfId="475" xr:uid="{00000000-0005-0000-0000-0000B85A0000}"/>
    <cellStyle name="Normal 4 2 2 2" xfId="476" xr:uid="{00000000-0005-0000-0000-0000B95A0000}"/>
    <cellStyle name="Normal 4 2 2 2 2" xfId="477" xr:uid="{00000000-0005-0000-0000-0000BA5A0000}"/>
    <cellStyle name="Normal 4 2 2 2 2 10" xfId="14978" xr:uid="{00000000-0005-0000-0000-0000BB5A0000}"/>
    <cellStyle name="Normal 4 2 2 2 2 11" xfId="11103" xr:uid="{00000000-0005-0000-0000-0000BC5A0000}"/>
    <cellStyle name="Normal 4 2 2 2 2 12" xfId="31927" xr:uid="{00000000-0005-0000-0000-0000BD5A0000}"/>
    <cellStyle name="Normal 4 2 2 2 2 13" xfId="33628" xr:uid="{00000000-0005-0000-0000-0000BE5A0000}"/>
    <cellStyle name="Normal 4 2 2 2 2 14" xfId="35564" xr:uid="{00000000-0005-0000-0000-0000BF5A0000}"/>
    <cellStyle name="Normal 4 2 2 2 2 15" xfId="35797" xr:uid="{00000000-0005-0000-0000-0000C05A0000}"/>
    <cellStyle name="Normal 4 2 2 2 2 16" xfId="46583" xr:uid="{00000000-0005-0000-0000-0000C15A0000}"/>
    <cellStyle name="Normal 4 2 2 2 2 2" xfId="1665" xr:uid="{00000000-0005-0000-0000-0000C25A0000}"/>
    <cellStyle name="Normal 4 2 2 2 2 2 2" xfId="10955" xr:uid="{00000000-0005-0000-0000-0000C35A0000}"/>
    <cellStyle name="Normal 4 2 2 2 2 2 2 2" xfId="24294" xr:uid="{00000000-0005-0000-0000-0000C45A0000}"/>
    <cellStyle name="Normal 4 2 2 2 2 2 2 3" xfId="33477" xr:uid="{00000000-0005-0000-0000-0000C55A0000}"/>
    <cellStyle name="Normal 4 2 2 2 2 2 2 4" xfId="35237" xr:uid="{00000000-0005-0000-0000-0000C65A0000}"/>
    <cellStyle name="Normal 4 2 2 2 2 2 2 5" xfId="45200" xr:uid="{00000000-0005-0000-0000-0000C75A0000}"/>
    <cellStyle name="Normal 4 2 2 2 2 2 3" xfId="15762" xr:uid="{00000000-0005-0000-0000-0000C85A0000}"/>
    <cellStyle name="Normal 4 2 2 2 2 2 4" xfId="11888" xr:uid="{00000000-0005-0000-0000-0000C95A0000}"/>
    <cellStyle name="Normal 4 2 2 2 2 2 5" xfId="32237" xr:uid="{00000000-0005-0000-0000-0000CA5A0000}"/>
    <cellStyle name="Normal 4 2 2 2 2 2 6" xfId="33997" xr:uid="{00000000-0005-0000-0000-0000CB5A0000}"/>
    <cellStyle name="Normal 4 2 2 2 2 2 7" xfId="36428" xr:uid="{00000000-0005-0000-0000-0000CC5A0000}"/>
    <cellStyle name="Normal 4 2 2 2 2 3" xfId="2071" xr:uid="{00000000-0005-0000-0000-0000CD5A0000}"/>
    <cellStyle name="Normal 4 2 2 2 2 3 2" xfId="16143" xr:uid="{00000000-0005-0000-0000-0000CE5A0000}"/>
    <cellStyle name="Normal 4 2 2 2 2 3 3" xfId="13936" xr:uid="{00000000-0005-0000-0000-0000CF5A0000}"/>
    <cellStyle name="Normal 4 2 2 2 2 3 4" xfId="32594" xr:uid="{00000000-0005-0000-0000-0000D05A0000}"/>
    <cellStyle name="Normal 4 2 2 2 2 3 5" xfId="34354" xr:uid="{00000000-0005-0000-0000-0000D15A0000}"/>
    <cellStyle name="Normal 4 2 2 2 2 3 6" xfId="36786" xr:uid="{00000000-0005-0000-0000-0000D25A0000}"/>
    <cellStyle name="Normal 4 2 2 2 2 4" xfId="10605" xr:uid="{00000000-0005-0000-0000-0000D35A0000}"/>
    <cellStyle name="Normal 4 2 2 2 2 4 2" xfId="23960" xr:uid="{00000000-0005-0000-0000-0000D45A0000}"/>
    <cellStyle name="Normal 4 2 2 2 2 4 3" xfId="13937" xr:uid="{00000000-0005-0000-0000-0000D55A0000}"/>
    <cellStyle name="Normal 4 2 2 2 2 4 4" xfId="33153" xr:uid="{00000000-0005-0000-0000-0000D65A0000}"/>
    <cellStyle name="Normal 4 2 2 2 2 4 5" xfId="34913" xr:uid="{00000000-0005-0000-0000-0000D75A0000}"/>
    <cellStyle name="Normal 4 2 2 2 2 4 6" xfId="44876" xr:uid="{00000000-0005-0000-0000-0000D85A0000}"/>
    <cellStyle name="Normal 4 2 2 2 2 5" xfId="11033" xr:uid="{00000000-0005-0000-0000-0000D95A0000}"/>
    <cellStyle name="Normal 4 2 2 2 2 5 2" xfId="13938" xr:uid="{00000000-0005-0000-0000-0000DA5A0000}"/>
    <cellStyle name="Normal 4 2 2 2 2 5 3" xfId="33589" xr:uid="{00000000-0005-0000-0000-0000DB5A0000}"/>
    <cellStyle name="Normal 4 2 2 2 2 5 4" xfId="45916" xr:uid="{00000000-0005-0000-0000-0000DC5A0000}"/>
    <cellStyle name="Normal 4 2 2 2 2 6" xfId="13939" xr:uid="{00000000-0005-0000-0000-0000DD5A0000}"/>
    <cellStyle name="Normal 4 2 2 2 2 7" xfId="13940" xr:uid="{00000000-0005-0000-0000-0000DE5A0000}"/>
    <cellStyle name="Normal 4 2 2 2 2 8" xfId="13941" xr:uid="{00000000-0005-0000-0000-0000DF5A0000}"/>
    <cellStyle name="Normal 4 2 2 2 2 9" xfId="13942" xr:uid="{00000000-0005-0000-0000-0000E05A0000}"/>
    <cellStyle name="Normal 4 2 2 2 2_Hoja1" xfId="13943" xr:uid="{00000000-0005-0000-0000-0000E15A0000}"/>
    <cellStyle name="Normal 4 2 2 2 3" xfId="5483" xr:uid="{00000000-0005-0000-0000-0000E25A0000}"/>
    <cellStyle name="Normal 4 2 2 2 3 2" xfId="5484" xr:uid="{00000000-0005-0000-0000-0000E35A0000}"/>
    <cellStyle name="Normal 4 2 2 2 3 3" xfId="19248" xr:uid="{00000000-0005-0000-0000-0000E45A0000}"/>
    <cellStyle name="Normal 4 2 2 2 3 4" xfId="13944" xr:uid="{00000000-0005-0000-0000-0000E55A0000}"/>
    <cellStyle name="Normal 4 2 2 2 3 5" xfId="33123" xr:uid="{00000000-0005-0000-0000-0000E65A0000}"/>
    <cellStyle name="Normal 4 2 2 2 3 6" xfId="34883" xr:uid="{00000000-0005-0000-0000-0000E75A0000}"/>
    <cellStyle name="Normal 4 2 2 2 3 7" xfId="39933" xr:uid="{00000000-0005-0000-0000-0000E85A0000}"/>
    <cellStyle name="Normal 4 2 2 2 4" xfId="13945" xr:uid="{00000000-0005-0000-0000-0000E95A0000}"/>
    <cellStyle name="Normal 4 2 2 2 4 2" xfId="45803" xr:uid="{00000000-0005-0000-0000-0000EA5A0000}"/>
    <cellStyle name="Normal 4 2 2 2 5" xfId="13946" xr:uid="{00000000-0005-0000-0000-0000EB5A0000}"/>
    <cellStyle name="Normal 4 2 2 2 6" xfId="13947" xr:uid="{00000000-0005-0000-0000-0000EC5A0000}"/>
    <cellStyle name="Normal 4 2 2 3" xfId="1274" xr:uid="{00000000-0005-0000-0000-0000ED5A0000}"/>
    <cellStyle name="Normal 4 2 2 3 2" xfId="10731" xr:uid="{00000000-0005-0000-0000-0000EE5A0000}"/>
    <cellStyle name="Normal 4 2 2 3 2 2" xfId="24071" xr:uid="{00000000-0005-0000-0000-0000EF5A0000}"/>
    <cellStyle name="Normal 4 2 2 3 2 3" xfId="13948" xr:uid="{00000000-0005-0000-0000-0000F05A0000}"/>
    <cellStyle name="Normal 4 2 2 3 2 4" xfId="33254" xr:uid="{00000000-0005-0000-0000-0000F15A0000}"/>
    <cellStyle name="Normal 4 2 2 3 2 5" xfId="35014" xr:uid="{00000000-0005-0000-0000-0000F25A0000}"/>
    <cellStyle name="Normal 4 2 2 3 2 6" xfId="44977" xr:uid="{00000000-0005-0000-0000-0000F35A0000}"/>
    <cellStyle name="Normal 4 2 2 3 3" xfId="13949" xr:uid="{00000000-0005-0000-0000-0000F45A0000}"/>
    <cellStyle name="Normal 4 2 2 3 4" xfId="15510" xr:uid="{00000000-0005-0000-0000-0000F55A0000}"/>
    <cellStyle name="Normal 4 2 2 3 5" xfId="11659" xr:uid="{00000000-0005-0000-0000-0000F65A0000}"/>
    <cellStyle name="Normal 4 2 2 3 6" xfId="32015" xr:uid="{00000000-0005-0000-0000-0000F75A0000}"/>
    <cellStyle name="Normal 4 2 2 3 7" xfId="33775" xr:uid="{00000000-0005-0000-0000-0000F85A0000}"/>
    <cellStyle name="Normal 4 2 2 3 8" xfId="36201" xr:uid="{00000000-0005-0000-0000-0000F95A0000}"/>
    <cellStyle name="Normal 4 2 2 4" xfId="1842" xr:uid="{00000000-0005-0000-0000-0000FA5A0000}"/>
    <cellStyle name="Normal 4 2 2 4 2" xfId="15914" xr:uid="{00000000-0005-0000-0000-0000FB5A0000}"/>
    <cellStyle name="Normal 4 2 2 4 2 2" xfId="46241" xr:uid="{00000000-0005-0000-0000-0000FC5A0000}"/>
    <cellStyle name="Normal 4 2 2 4 3" xfId="13950" xr:uid="{00000000-0005-0000-0000-0000FD5A0000}"/>
    <cellStyle name="Normal 4 2 2 4 4" xfId="32367" xr:uid="{00000000-0005-0000-0000-0000FE5A0000}"/>
    <cellStyle name="Normal 4 2 2 4 5" xfId="34127" xr:uid="{00000000-0005-0000-0000-0000FF5A0000}"/>
    <cellStyle name="Normal 4 2 2 4 6" xfId="36559" xr:uid="{00000000-0005-0000-0000-0000005B0000}"/>
    <cellStyle name="Normal 4 2 2 5" xfId="13951" xr:uid="{00000000-0005-0000-0000-0000015B0000}"/>
    <cellStyle name="Normal 4 2 2 5 2" xfId="45577" xr:uid="{00000000-0005-0000-0000-0000025B0000}"/>
    <cellStyle name="Normal 4 2 2 6" xfId="13952" xr:uid="{00000000-0005-0000-0000-0000035B0000}"/>
    <cellStyle name="Normal 4 2 2 7" xfId="13953" xr:uid="{00000000-0005-0000-0000-0000045B0000}"/>
    <cellStyle name="Normal 4 2 3" xfId="478" xr:uid="{00000000-0005-0000-0000-0000055B0000}"/>
    <cellStyle name="Normal 4 2 3 2" xfId="1339" xr:uid="{00000000-0005-0000-0000-0000065B0000}"/>
    <cellStyle name="Normal 4 2 3 2 2" xfId="46242" xr:uid="{00000000-0005-0000-0000-0000075B0000}"/>
    <cellStyle name="Normal 4 2 3 3" xfId="45578" xr:uid="{00000000-0005-0000-0000-0000085B0000}"/>
    <cellStyle name="Normal 4 2 4" xfId="479" xr:uid="{00000000-0005-0000-0000-0000095B0000}"/>
    <cellStyle name="Normal 4 2 4 2" xfId="10606" xr:uid="{00000000-0005-0000-0000-00000A5B0000}"/>
    <cellStyle name="Normal 4 2 4 2 2" xfId="45804" xr:uid="{00000000-0005-0000-0000-00000B5B0000}"/>
    <cellStyle name="Normal 4 2 4 3" xfId="13954" xr:uid="{00000000-0005-0000-0000-00000C5B0000}"/>
    <cellStyle name="Normal 4 2 4 3 2" xfId="46243" xr:uid="{00000000-0005-0000-0000-00000D5B0000}"/>
    <cellStyle name="Normal 4 2 4 4" xfId="13955" xr:uid="{00000000-0005-0000-0000-00000E5B0000}"/>
    <cellStyle name="Normal 4 2 4 4 2" xfId="45579" xr:uid="{00000000-0005-0000-0000-00000F5B0000}"/>
    <cellStyle name="Normal 4 2 4 5" xfId="13956" xr:uid="{00000000-0005-0000-0000-0000105B0000}"/>
    <cellStyle name="Normal 4 2 4 6" xfId="13957" xr:uid="{00000000-0005-0000-0000-0000115B0000}"/>
    <cellStyle name="Normal 4 2 4_Hoja1" xfId="13958" xr:uid="{00000000-0005-0000-0000-0000125B0000}"/>
    <cellStyle name="Normal 4 2 5" xfId="480" xr:uid="{00000000-0005-0000-0000-0000135B0000}"/>
    <cellStyle name="Normal 4 2 5 10" xfId="11104" xr:uid="{00000000-0005-0000-0000-0000145B0000}"/>
    <cellStyle name="Normal 4 2 5 11" xfId="31928" xr:uid="{00000000-0005-0000-0000-0000155B0000}"/>
    <cellStyle name="Normal 4 2 5 12" xfId="33629" xr:uid="{00000000-0005-0000-0000-0000165B0000}"/>
    <cellStyle name="Normal 4 2 5 13" xfId="35565" xr:uid="{00000000-0005-0000-0000-0000175B0000}"/>
    <cellStyle name="Normal 4 2 5 14" xfId="35798" xr:uid="{00000000-0005-0000-0000-0000185B0000}"/>
    <cellStyle name="Normal 4 2 5 15" xfId="46584" xr:uid="{00000000-0005-0000-0000-0000195B0000}"/>
    <cellStyle name="Normal 4 2 5 2" xfId="10607" xr:uid="{00000000-0005-0000-0000-00001A5B0000}"/>
    <cellStyle name="Normal 4 2 5 2 2" xfId="23961" xr:uid="{00000000-0005-0000-0000-00001B5B0000}"/>
    <cellStyle name="Normal 4 2 5 2 2 2" xfId="46244" xr:uid="{00000000-0005-0000-0000-00001C5B0000}"/>
    <cellStyle name="Normal 4 2 5 2 3" xfId="13959" xr:uid="{00000000-0005-0000-0000-00001D5B0000}"/>
    <cellStyle name="Normal 4 2 5 2 4" xfId="33154" xr:uid="{00000000-0005-0000-0000-00001E5B0000}"/>
    <cellStyle name="Normal 4 2 5 2 5" xfId="34914" xr:uid="{00000000-0005-0000-0000-00001F5B0000}"/>
    <cellStyle name="Normal 4 2 5 2 6" xfId="44877" xr:uid="{00000000-0005-0000-0000-0000205B0000}"/>
    <cellStyle name="Normal 4 2 5 3" xfId="13960" xr:uid="{00000000-0005-0000-0000-0000215B0000}"/>
    <cellStyle name="Normal 4 2 5 3 2" xfId="33590" xr:uid="{00000000-0005-0000-0000-0000225B0000}"/>
    <cellStyle name="Normal 4 2 5 3 3" xfId="45580" xr:uid="{00000000-0005-0000-0000-0000235B0000}"/>
    <cellStyle name="Normal 4 2 5 4" xfId="13961" xr:uid="{00000000-0005-0000-0000-0000245B0000}"/>
    <cellStyle name="Normal 4 2 5 5" xfId="13962" xr:uid="{00000000-0005-0000-0000-0000255B0000}"/>
    <cellStyle name="Normal 4 2 5 6" xfId="13963" xr:uid="{00000000-0005-0000-0000-0000265B0000}"/>
    <cellStyle name="Normal 4 2 5 7" xfId="13964" xr:uid="{00000000-0005-0000-0000-0000275B0000}"/>
    <cellStyle name="Normal 4 2 5 8" xfId="13965" xr:uid="{00000000-0005-0000-0000-0000285B0000}"/>
    <cellStyle name="Normal 4 2 5 9" xfId="14979" xr:uid="{00000000-0005-0000-0000-0000295B0000}"/>
    <cellStyle name="Normal 4 2 5_Hoja1" xfId="13966" xr:uid="{00000000-0005-0000-0000-00002A5B0000}"/>
    <cellStyle name="Normal 4 2 6" xfId="756" xr:uid="{00000000-0005-0000-0000-00002B5B0000}"/>
    <cellStyle name="Normal 4 2 6 2" xfId="46245" xr:uid="{00000000-0005-0000-0000-00002C5B0000}"/>
    <cellStyle name="Normal 4 2 7" xfId="13967" xr:uid="{00000000-0005-0000-0000-00002D5B0000}"/>
    <cellStyle name="Normal 4 2 7 2" xfId="45576" xr:uid="{00000000-0005-0000-0000-00002E5B0000}"/>
    <cellStyle name="Normal 4 2 8" xfId="13968" xr:uid="{00000000-0005-0000-0000-00002F5B0000}"/>
    <cellStyle name="Normal 4 2 9" xfId="13969" xr:uid="{00000000-0005-0000-0000-0000305B0000}"/>
    <cellStyle name="Normal 4 2_ESTADISTICA" xfId="481" xr:uid="{00000000-0005-0000-0000-0000315B0000}"/>
    <cellStyle name="Normal 4 20" xfId="13970" xr:uid="{00000000-0005-0000-0000-0000325B0000}"/>
    <cellStyle name="Normal 4 21" xfId="13971" xr:uid="{00000000-0005-0000-0000-0000335B0000}"/>
    <cellStyle name="Normal 4 22" xfId="13972" xr:uid="{00000000-0005-0000-0000-0000345B0000}"/>
    <cellStyle name="Normal 4 23" xfId="13973" xr:uid="{00000000-0005-0000-0000-0000355B0000}"/>
    <cellStyle name="Normal 4 24" xfId="13974" xr:uid="{00000000-0005-0000-0000-0000365B0000}"/>
    <cellStyle name="Normal 4 25" xfId="13975" xr:uid="{00000000-0005-0000-0000-0000375B0000}"/>
    <cellStyle name="Normal 4 26" xfId="13976" xr:uid="{00000000-0005-0000-0000-0000385B0000}"/>
    <cellStyle name="Normal 4 27" xfId="13977" xr:uid="{00000000-0005-0000-0000-0000395B0000}"/>
    <cellStyle name="Normal 4 28" xfId="13978" xr:uid="{00000000-0005-0000-0000-00003A5B0000}"/>
    <cellStyle name="Normal 4 29" xfId="13979" xr:uid="{00000000-0005-0000-0000-00003B5B0000}"/>
    <cellStyle name="Normal 4 3" xfId="482" xr:uid="{00000000-0005-0000-0000-00003C5B0000}"/>
    <cellStyle name="Normal 4 3 2" xfId="483" xr:uid="{00000000-0005-0000-0000-00003D5B0000}"/>
    <cellStyle name="Normal 4 3 2 2" xfId="484" xr:uid="{00000000-0005-0000-0000-00003E5B0000}"/>
    <cellStyle name="Normal 4 3 2 2 2" xfId="13980" xr:uid="{00000000-0005-0000-0000-00003F5B0000}"/>
    <cellStyle name="Normal 4 3 2 3" xfId="13981" xr:uid="{00000000-0005-0000-0000-0000405B0000}"/>
    <cellStyle name="Normal 4 3 3" xfId="485" xr:uid="{00000000-0005-0000-0000-0000415B0000}"/>
    <cellStyle name="Normal 4 3 3 2" xfId="13982" xr:uid="{00000000-0005-0000-0000-0000425B0000}"/>
    <cellStyle name="Normal 4 3 4" xfId="1291" xr:uid="{00000000-0005-0000-0000-0000435B0000}"/>
    <cellStyle name="Normal 4 3 4 2" xfId="46246" xr:uid="{00000000-0005-0000-0000-0000445B0000}"/>
    <cellStyle name="Normal 4 3 5" xfId="45581" xr:uid="{00000000-0005-0000-0000-0000455B0000}"/>
    <cellStyle name="Normal 4 3_ESTADISTICA" xfId="486" xr:uid="{00000000-0005-0000-0000-0000465B0000}"/>
    <cellStyle name="Normal 4 30" xfId="13983" xr:uid="{00000000-0005-0000-0000-0000475B0000}"/>
    <cellStyle name="Normal 4 31" xfId="13984" xr:uid="{00000000-0005-0000-0000-0000485B0000}"/>
    <cellStyle name="Normal 4 32" xfId="13985" xr:uid="{00000000-0005-0000-0000-0000495B0000}"/>
    <cellStyle name="Normal 4 33" xfId="13986" xr:uid="{00000000-0005-0000-0000-00004A5B0000}"/>
    <cellStyle name="Normal 4 34" xfId="13987" xr:uid="{00000000-0005-0000-0000-00004B5B0000}"/>
    <cellStyle name="Normal 4 35" xfId="13988" xr:uid="{00000000-0005-0000-0000-00004C5B0000}"/>
    <cellStyle name="Normal 4 36" xfId="13989" xr:uid="{00000000-0005-0000-0000-00004D5B0000}"/>
    <cellStyle name="Normal 4 37" xfId="13990" xr:uid="{00000000-0005-0000-0000-00004E5B0000}"/>
    <cellStyle name="Normal 4 38" xfId="13991" xr:uid="{00000000-0005-0000-0000-00004F5B0000}"/>
    <cellStyle name="Normal 4 39" xfId="14977" xr:uid="{00000000-0005-0000-0000-0000505B0000}"/>
    <cellStyle name="Normal 4 4" xfId="487" xr:uid="{00000000-0005-0000-0000-0000515B0000}"/>
    <cellStyle name="Normal 4 4 2" xfId="488" xr:uid="{00000000-0005-0000-0000-0000525B0000}"/>
    <cellStyle name="Normal 4 4 2 2" xfId="13992" xr:uid="{00000000-0005-0000-0000-0000535B0000}"/>
    <cellStyle name="Normal 4 4 3" xfId="13993" xr:uid="{00000000-0005-0000-0000-0000545B0000}"/>
    <cellStyle name="Normal 4 4 3 2" xfId="46247" xr:uid="{00000000-0005-0000-0000-0000555B0000}"/>
    <cellStyle name="Normal 4 4 4" xfId="45582" xr:uid="{00000000-0005-0000-0000-0000565B0000}"/>
    <cellStyle name="Normal 4 40" xfId="20155" xr:uid="{00000000-0005-0000-0000-0000575B0000}"/>
    <cellStyle name="Normal 4 41" xfId="11089" xr:uid="{00000000-0005-0000-0000-0000585B0000}"/>
    <cellStyle name="Normal 4 42" xfId="31893" xr:uid="{00000000-0005-0000-0000-0000595B0000}"/>
    <cellStyle name="Normal 4 43" xfId="31926" xr:uid="{00000000-0005-0000-0000-00005A5B0000}"/>
    <cellStyle name="Normal 4 44" xfId="33627" xr:uid="{00000000-0005-0000-0000-00005B5B0000}"/>
    <cellStyle name="Normal 4 45" xfId="35322" xr:uid="{00000000-0005-0000-0000-00005C5B0000}"/>
    <cellStyle name="Normal 4 46" xfId="35329" xr:uid="{00000000-0005-0000-0000-00005D5B0000}"/>
    <cellStyle name="Normal 4 47" xfId="35562" xr:uid="{00000000-0005-0000-0000-00005E5B0000}"/>
    <cellStyle name="Normal 4 48" xfId="35695" xr:uid="{00000000-0005-0000-0000-00005F5B0000}"/>
    <cellStyle name="Normal 4 49" xfId="35440" xr:uid="{00000000-0005-0000-0000-0000605B0000}"/>
    <cellStyle name="Normal 4 5" xfId="489" xr:uid="{00000000-0005-0000-0000-0000615B0000}"/>
    <cellStyle name="Normal 4 5 2" xfId="1492" xr:uid="{00000000-0005-0000-0000-0000625B0000}"/>
    <cellStyle name="Normal 4 5 2 2" xfId="46248" xr:uid="{00000000-0005-0000-0000-0000635B0000}"/>
    <cellStyle name="Normal 4 5 3" xfId="45583" xr:uid="{00000000-0005-0000-0000-0000645B0000}"/>
    <cellStyle name="Normal 4 50" xfId="35696" xr:uid="{00000000-0005-0000-0000-0000655B0000}"/>
    <cellStyle name="Normal 4 51" xfId="35443" xr:uid="{00000000-0005-0000-0000-0000665B0000}"/>
    <cellStyle name="Normal 4 52" xfId="35699" xr:uid="{00000000-0005-0000-0000-0000675B0000}"/>
    <cellStyle name="Normal 4 53" xfId="35439" xr:uid="{00000000-0005-0000-0000-0000685B0000}"/>
    <cellStyle name="Normal 4 54" xfId="35698" xr:uid="{00000000-0005-0000-0000-0000695B0000}"/>
    <cellStyle name="Normal 4 55" xfId="35444" xr:uid="{00000000-0005-0000-0000-00006A5B0000}"/>
    <cellStyle name="Normal 4 56" xfId="35697" xr:uid="{00000000-0005-0000-0000-00006B5B0000}"/>
    <cellStyle name="Normal 4 57" xfId="35707" xr:uid="{00000000-0005-0000-0000-00006C5B0000}"/>
    <cellStyle name="Normal 4 58" xfId="35714" xr:uid="{00000000-0005-0000-0000-00006D5B0000}"/>
    <cellStyle name="Normal 4 59" xfId="35764" xr:uid="{00000000-0005-0000-0000-00006E5B0000}"/>
    <cellStyle name="Normal 4 6" xfId="490" xr:uid="{00000000-0005-0000-0000-00006F5B0000}"/>
    <cellStyle name="Normal 4 6 2" xfId="10608" xr:uid="{00000000-0005-0000-0000-0000705B0000}"/>
    <cellStyle name="Normal 4 6 3" xfId="13994" xr:uid="{00000000-0005-0000-0000-0000715B0000}"/>
    <cellStyle name="Normal 4 6 4" xfId="13995" xr:uid="{00000000-0005-0000-0000-0000725B0000}"/>
    <cellStyle name="Normal 4 6 5" xfId="13996" xr:uid="{00000000-0005-0000-0000-0000735B0000}"/>
    <cellStyle name="Normal 4 6 6" xfId="13997" xr:uid="{00000000-0005-0000-0000-0000745B0000}"/>
    <cellStyle name="Normal 4 6_Hoja1" xfId="13998" xr:uid="{00000000-0005-0000-0000-0000755B0000}"/>
    <cellStyle name="Normal 4 60" xfId="35770" xr:uid="{00000000-0005-0000-0000-0000765B0000}"/>
    <cellStyle name="Normal 4 61" xfId="35796" xr:uid="{00000000-0005-0000-0000-0000775B0000}"/>
    <cellStyle name="Normal 4 62" xfId="46582" xr:uid="{00000000-0005-0000-0000-0000785B0000}"/>
    <cellStyle name="Normal 4 64" xfId="46605" xr:uid="{00000000-0005-0000-0000-0000795B0000}"/>
    <cellStyle name="Normal 4 7" xfId="491" xr:uid="{00000000-0005-0000-0000-00007A5B0000}"/>
    <cellStyle name="Normal 4 7 2" xfId="5485" xr:uid="{00000000-0005-0000-0000-00007B5B0000}"/>
    <cellStyle name="Normal 4 7 3" xfId="13999" xr:uid="{00000000-0005-0000-0000-00007C5B0000}"/>
    <cellStyle name="Normal 4 7 3 2" xfId="46249" xr:uid="{00000000-0005-0000-0000-00007D5B0000}"/>
    <cellStyle name="Normal 4 7 4" xfId="14000" xr:uid="{00000000-0005-0000-0000-00007E5B0000}"/>
    <cellStyle name="Normal 4 7_Hoja1" xfId="14001" xr:uid="{00000000-0005-0000-0000-00007F5B0000}"/>
    <cellStyle name="Normal 4 8" xfId="492" xr:uid="{00000000-0005-0000-0000-0000805B0000}"/>
    <cellStyle name="Normal 4 8 2" xfId="5486" xr:uid="{00000000-0005-0000-0000-0000815B0000}"/>
    <cellStyle name="Normal 4 8 3" xfId="14002" xr:uid="{00000000-0005-0000-0000-0000825B0000}"/>
    <cellStyle name="Normal 4 8 3 2" xfId="46250" xr:uid="{00000000-0005-0000-0000-0000835B0000}"/>
    <cellStyle name="Normal 4 8 4" xfId="14003" xr:uid="{00000000-0005-0000-0000-0000845B0000}"/>
    <cellStyle name="Normal 4 8 5" xfId="14004" xr:uid="{00000000-0005-0000-0000-0000855B0000}"/>
    <cellStyle name="Normal 4 8 6" xfId="14005" xr:uid="{00000000-0005-0000-0000-0000865B0000}"/>
    <cellStyle name="Normal 4 8_Hoja1" xfId="14006" xr:uid="{00000000-0005-0000-0000-0000875B0000}"/>
    <cellStyle name="Normal 4 9" xfId="493" xr:uid="{00000000-0005-0000-0000-0000885B0000}"/>
    <cellStyle name="Normal 4 9 2" xfId="14007" xr:uid="{00000000-0005-0000-0000-0000895B0000}"/>
    <cellStyle name="Normal 4 9_Hoja1" xfId="14008" xr:uid="{00000000-0005-0000-0000-00008A5B0000}"/>
    <cellStyle name="Normal 4_2010 APU GRUPO No. 4 OK" xfId="45899" xr:uid="{00000000-0005-0000-0000-00008B5B0000}"/>
    <cellStyle name="Normal 40" xfId="788" xr:uid="{00000000-0005-0000-0000-00008C5B0000}"/>
    <cellStyle name="Normal 40 2" xfId="1810" xr:uid="{00000000-0005-0000-0000-00008D5B0000}"/>
    <cellStyle name="Normal 40 2 2" xfId="15882" xr:uid="{00000000-0005-0000-0000-00008E5B0000}"/>
    <cellStyle name="Normal 40 2 3" xfId="32337" xr:uid="{00000000-0005-0000-0000-00008F5B0000}"/>
    <cellStyle name="Normal 40 2 4" xfId="34097" xr:uid="{00000000-0005-0000-0000-0000905B0000}"/>
    <cellStyle name="Normal 40 2 5" xfId="36529" xr:uid="{00000000-0005-0000-0000-0000915B0000}"/>
    <cellStyle name="Normal 40 3" xfId="10689" xr:uid="{00000000-0005-0000-0000-0000925B0000}"/>
    <cellStyle name="Normal 40 3 2" xfId="24029" xr:uid="{00000000-0005-0000-0000-0000935B0000}"/>
    <cellStyle name="Normal 40 3 3" xfId="33213" xr:uid="{00000000-0005-0000-0000-0000945B0000}"/>
    <cellStyle name="Normal 40 3 4" xfId="34973" xr:uid="{00000000-0005-0000-0000-0000955B0000}"/>
    <cellStyle name="Normal 40 3 5" xfId="44936" xr:uid="{00000000-0005-0000-0000-0000965B0000}"/>
    <cellStyle name="Normal 40 4" xfId="15076" xr:uid="{00000000-0005-0000-0000-0000975B0000}"/>
    <cellStyle name="Normal 40 4 2" xfId="46251" xr:uid="{00000000-0005-0000-0000-0000985B0000}"/>
    <cellStyle name="Normal 40 5" xfId="11212" xr:uid="{00000000-0005-0000-0000-0000995B0000}"/>
    <cellStyle name="Normal 40 6" xfId="31984" xr:uid="{00000000-0005-0000-0000-00009A5B0000}"/>
    <cellStyle name="Normal 40 7" xfId="33685" xr:uid="{00000000-0005-0000-0000-00009B5B0000}"/>
    <cellStyle name="Normal 40 8" xfId="35566" xr:uid="{00000000-0005-0000-0000-00009C5B0000}"/>
    <cellStyle name="Normal 40 9" xfId="35858" xr:uid="{00000000-0005-0000-0000-00009D5B0000}"/>
    <cellStyle name="Normal 41" xfId="791" xr:uid="{00000000-0005-0000-0000-00009E5B0000}"/>
    <cellStyle name="Normal 41 2" xfId="1813" xr:uid="{00000000-0005-0000-0000-00009F5B0000}"/>
    <cellStyle name="Normal 41 2 2" xfId="15885" xr:uid="{00000000-0005-0000-0000-0000A05B0000}"/>
    <cellStyle name="Normal 41 2 3" xfId="32340" xr:uid="{00000000-0005-0000-0000-0000A15B0000}"/>
    <cellStyle name="Normal 41 2 4" xfId="34100" xr:uid="{00000000-0005-0000-0000-0000A25B0000}"/>
    <cellStyle name="Normal 41 2 5" xfId="36532" xr:uid="{00000000-0005-0000-0000-0000A35B0000}"/>
    <cellStyle name="Normal 41 3" xfId="10692" xr:uid="{00000000-0005-0000-0000-0000A45B0000}"/>
    <cellStyle name="Normal 41 3 2" xfId="24032" xr:uid="{00000000-0005-0000-0000-0000A55B0000}"/>
    <cellStyle name="Normal 41 3 3" xfId="33216" xr:uid="{00000000-0005-0000-0000-0000A65B0000}"/>
    <cellStyle name="Normal 41 3 4" xfId="34976" xr:uid="{00000000-0005-0000-0000-0000A75B0000}"/>
    <cellStyle name="Normal 41 3 5" xfId="44939" xr:uid="{00000000-0005-0000-0000-0000A85B0000}"/>
    <cellStyle name="Normal 41 4" xfId="15079" xr:uid="{00000000-0005-0000-0000-0000A95B0000}"/>
    <cellStyle name="Normal 41 4 2" xfId="46252" xr:uid="{00000000-0005-0000-0000-0000AA5B0000}"/>
    <cellStyle name="Normal 41 5" xfId="11215" xr:uid="{00000000-0005-0000-0000-0000AB5B0000}"/>
    <cellStyle name="Normal 41 6" xfId="31987" xr:uid="{00000000-0005-0000-0000-0000AC5B0000}"/>
    <cellStyle name="Normal 41 7" xfId="33688" xr:uid="{00000000-0005-0000-0000-0000AD5B0000}"/>
    <cellStyle name="Normal 41 8" xfId="35567" xr:uid="{00000000-0005-0000-0000-0000AE5B0000}"/>
    <cellStyle name="Normal 41 9" xfId="35861" xr:uid="{00000000-0005-0000-0000-0000AF5B0000}"/>
    <cellStyle name="Normal 42" xfId="795" xr:uid="{00000000-0005-0000-0000-0000B05B0000}"/>
    <cellStyle name="Normal 42 2" xfId="1817" xr:uid="{00000000-0005-0000-0000-0000B15B0000}"/>
    <cellStyle name="Normal 42 2 2" xfId="15889" xr:uid="{00000000-0005-0000-0000-0000B25B0000}"/>
    <cellStyle name="Normal 42 2 3" xfId="32344" xr:uid="{00000000-0005-0000-0000-0000B35B0000}"/>
    <cellStyle name="Normal 42 2 4" xfId="34104" xr:uid="{00000000-0005-0000-0000-0000B45B0000}"/>
    <cellStyle name="Normal 42 2 5" xfId="36536" xr:uid="{00000000-0005-0000-0000-0000B55B0000}"/>
    <cellStyle name="Normal 42 3" xfId="10696" xr:uid="{00000000-0005-0000-0000-0000B65B0000}"/>
    <cellStyle name="Normal 42 3 2" xfId="24036" xr:uid="{00000000-0005-0000-0000-0000B75B0000}"/>
    <cellStyle name="Normal 42 3 3" xfId="33220" xr:uid="{00000000-0005-0000-0000-0000B85B0000}"/>
    <cellStyle name="Normal 42 3 4" xfId="34980" xr:uid="{00000000-0005-0000-0000-0000B95B0000}"/>
    <cellStyle name="Normal 42 3 5" xfId="44943" xr:uid="{00000000-0005-0000-0000-0000BA5B0000}"/>
    <cellStyle name="Normal 42 4" xfId="15083" xr:uid="{00000000-0005-0000-0000-0000BB5B0000}"/>
    <cellStyle name="Normal 42 4 2" xfId="46253" xr:uid="{00000000-0005-0000-0000-0000BC5B0000}"/>
    <cellStyle name="Normal 42 5" xfId="11219" xr:uid="{00000000-0005-0000-0000-0000BD5B0000}"/>
    <cellStyle name="Normal 42 6" xfId="31991" xr:uid="{00000000-0005-0000-0000-0000BE5B0000}"/>
    <cellStyle name="Normal 42 7" xfId="33692" xr:uid="{00000000-0005-0000-0000-0000BF5B0000}"/>
    <cellStyle name="Normal 42 8" xfId="35568" xr:uid="{00000000-0005-0000-0000-0000C05B0000}"/>
    <cellStyle name="Normal 42 9" xfId="35865" xr:uid="{00000000-0005-0000-0000-0000C15B0000}"/>
    <cellStyle name="Normal 43" xfId="796" xr:uid="{00000000-0005-0000-0000-0000C25B0000}"/>
    <cellStyle name="Normal 43 2" xfId="1818" xr:uid="{00000000-0005-0000-0000-0000C35B0000}"/>
    <cellStyle name="Normal 43 2 2" xfId="15890" xr:uid="{00000000-0005-0000-0000-0000C45B0000}"/>
    <cellStyle name="Normal 43 2 3" xfId="32345" xr:uid="{00000000-0005-0000-0000-0000C55B0000}"/>
    <cellStyle name="Normal 43 2 4" xfId="34105" xr:uid="{00000000-0005-0000-0000-0000C65B0000}"/>
    <cellStyle name="Normal 43 2 5" xfId="36537" xr:uid="{00000000-0005-0000-0000-0000C75B0000}"/>
    <cellStyle name="Normal 43 3" xfId="10697" xr:uid="{00000000-0005-0000-0000-0000C85B0000}"/>
    <cellStyle name="Normal 43 3 2" xfId="24037" xr:uid="{00000000-0005-0000-0000-0000C95B0000}"/>
    <cellStyle name="Normal 43 3 3" xfId="33221" xr:uid="{00000000-0005-0000-0000-0000CA5B0000}"/>
    <cellStyle name="Normal 43 3 4" xfId="34981" xr:uid="{00000000-0005-0000-0000-0000CB5B0000}"/>
    <cellStyle name="Normal 43 3 5" xfId="44944" xr:uid="{00000000-0005-0000-0000-0000CC5B0000}"/>
    <cellStyle name="Normal 43 4" xfId="15084" xr:uid="{00000000-0005-0000-0000-0000CD5B0000}"/>
    <cellStyle name="Normal 43 4 2" xfId="46254" xr:uid="{00000000-0005-0000-0000-0000CE5B0000}"/>
    <cellStyle name="Normal 43 5" xfId="11220" xr:uid="{00000000-0005-0000-0000-0000CF5B0000}"/>
    <cellStyle name="Normal 43 6" xfId="31992" xr:uid="{00000000-0005-0000-0000-0000D05B0000}"/>
    <cellStyle name="Normal 43 7" xfId="33693" xr:uid="{00000000-0005-0000-0000-0000D15B0000}"/>
    <cellStyle name="Normal 43 8" xfId="35569" xr:uid="{00000000-0005-0000-0000-0000D25B0000}"/>
    <cellStyle name="Normal 43 9" xfId="35866" xr:uid="{00000000-0005-0000-0000-0000D35B0000}"/>
    <cellStyle name="Normal 44" xfId="789" xr:uid="{00000000-0005-0000-0000-0000D45B0000}"/>
    <cellStyle name="Normal 44 2" xfId="1811" xr:uid="{00000000-0005-0000-0000-0000D55B0000}"/>
    <cellStyle name="Normal 44 2 2" xfId="15883" xr:uid="{00000000-0005-0000-0000-0000D65B0000}"/>
    <cellStyle name="Normal 44 2 3" xfId="32338" xr:uid="{00000000-0005-0000-0000-0000D75B0000}"/>
    <cellStyle name="Normal 44 2 4" xfId="34098" xr:uid="{00000000-0005-0000-0000-0000D85B0000}"/>
    <cellStyle name="Normal 44 2 5" xfId="36530" xr:uid="{00000000-0005-0000-0000-0000D95B0000}"/>
    <cellStyle name="Normal 44 3" xfId="10690" xr:uid="{00000000-0005-0000-0000-0000DA5B0000}"/>
    <cellStyle name="Normal 44 3 2" xfId="24030" xr:uid="{00000000-0005-0000-0000-0000DB5B0000}"/>
    <cellStyle name="Normal 44 3 3" xfId="33214" xr:uid="{00000000-0005-0000-0000-0000DC5B0000}"/>
    <cellStyle name="Normal 44 3 4" xfId="34974" xr:uid="{00000000-0005-0000-0000-0000DD5B0000}"/>
    <cellStyle name="Normal 44 3 5" xfId="44937" xr:uid="{00000000-0005-0000-0000-0000DE5B0000}"/>
    <cellStyle name="Normal 44 4" xfId="15077" xr:uid="{00000000-0005-0000-0000-0000DF5B0000}"/>
    <cellStyle name="Normal 44 4 2" xfId="46255" xr:uid="{00000000-0005-0000-0000-0000E05B0000}"/>
    <cellStyle name="Normal 44 5" xfId="11213" xr:uid="{00000000-0005-0000-0000-0000E15B0000}"/>
    <cellStyle name="Normal 44 6" xfId="31985" xr:uid="{00000000-0005-0000-0000-0000E25B0000}"/>
    <cellStyle name="Normal 44 7" xfId="33686" xr:uid="{00000000-0005-0000-0000-0000E35B0000}"/>
    <cellStyle name="Normal 44 8" xfId="35570" xr:uid="{00000000-0005-0000-0000-0000E45B0000}"/>
    <cellStyle name="Normal 44 9" xfId="35859" xr:uid="{00000000-0005-0000-0000-0000E55B0000}"/>
    <cellStyle name="Normal 45" xfId="792" xr:uid="{00000000-0005-0000-0000-0000E65B0000}"/>
    <cellStyle name="Normal 45 2" xfId="1814" xr:uid="{00000000-0005-0000-0000-0000E75B0000}"/>
    <cellStyle name="Normal 45 2 2" xfId="15886" xr:uid="{00000000-0005-0000-0000-0000E85B0000}"/>
    <cellStyle name="Normal 45 2 3" xfId="32341" xr:uid="{00000000-0005-0000-0000-0000E95B0000}"/>
    <cellStyle name="Normal 45 2 4" xfId="34101" xr:uid="{00000000-0005-0000-0000-0000EA5B0000}"/>
    <cellStyle name="Normal 45 2 5" xfId="36533" xr:uid="{00000000-0005-0000-0000-0000EB5B0000}"/>
    <cellStyle name="Normal 45 3" xfId="10693" xr:uid="{00000000-0005-0000-0000-0000EC5B0000}"/>
    <cellStyle name="Normal 45 3 2" xfId="24033" xr:uid="{00000000-0005-0000-0000-0000ED5B0000}"/>
    <cellStyle name="Normal 45 3 3" xfId="33217" xr:uid="{00000000-0005-0000-0000-0000EE5B0000}"/>
    <cellStyle name="Normal 45 3 4" xfId="34977" xr:uid="{00000000-0005-0000-0000-0000EF5B0000}"/>
    <cellStyle name="Normal 45 3 5" xfId="44940" xr:uid="{00000000-0005-0000-0000-0000F05B0000}"/>
    <cellStyle name="Normal 45 4" xfId="15080" xr:uid="{00000000-0005-0000-0000-0000F15B0000}"/>
    <cellStyle name="Normal 45 4 2" xfId="46256" xr:uid="{00000000-0005-0000-0000-0000F25B0000}"/>
    <cellStyle name="Normal 45 5" xfId="11216" xr:uid="{00000000-0005-0000-0000-0000F35B0000}"/>
    <cellStyle name="Normal 45 6" xfId="31988" xr:uid="{00000000-0005-0000-0000-0000F45B0000}"/>
    <cellStyle name="Normal 45 7" xfId="33689" xr:uid="{00000000-0005-0000-0000-0000F55B0000}"/>
    <cellStyle name="Normal 45 8" xfId="35571" xr:uid="{00000000-0005-0000-0000-0000F65B0000}"/>
    <cellStyle name="Normal 45 9" xfId="35862" xr:uid="{00000000-0005-0000-0000-0000F75B0000}"/>
    <cellStyle name="Normal 46" xfId="797" xr:uid="{00000000-0005-0000-0000-0000F85B0000}"/>
    <cellStyle name="Normal 46 2" xfId="1819" xr:uid="{00000000-0005-0000-0000-0000F95B0000}"/>
    <cellStyle name="Normal 46 2 2" xfId="15891" xr:uid="{00000000-0005-0000-0000-0000FA5B0000}"/>
    <cellStyle name="Normal 46 2 3" xfId="32346" xr:uid="{00000000-0005-0000-0000-0000FB5B0000}"/>
    <cellStyle name="Normal 46 2 4" xfId="34106" xr:uid="{00000000-0005-0000-0000-0000FC5B0000}"/>
    <cellStyle name="Normal 46 2 5" xfId="36538" xr:uid="{00000000-0005-0000-0000-0000FD5B0000}"/>
    <cellStyle name="Normal 46 3" xfId="10698" xr:uid="{00000000-0005-0000-0000-0000FE5B0000}"/>
    <cellStyle name="Normal 46 3 2" xfId="24038" xr:uid="{00000000-0005-0000-0000-0000FF5B0000}"/>
    <cellStyle name="Normal 46 3 3" xfId="33222" xr:uid="{00000000-0005-0000-0000-0000005C0000}"/>
    <cellStyle name="Normal 46 3 4" xfId="34982" xr:uid="{00000000-0005-0000-0000-0000015C0000}"/>
    <cellStyle name="Normal 46 3 5" xfId="44945" xr:uid="{00000000-0005-0000-0000-0000025C0000}"/>
    <cellStyle name="Normal 46 4" xfId="15085" xr:uid="{00000000-0005-0000-0000-0000035C0000}"/>
    <cellStyle name="Normal 46 4 2" xfId="46257" xr:uid="{00000000-0005-0000-0000-0000045C0000}"/>
    <cellStyle name="Normal 46 5" xfId="11221" xr:uid="{00000000-0005-0000-0000-0000055C0000}"/>
    <cellStyle name="Normal 46 6" xfId="31993" xr:uid="{00000000-0005-0000-0000-0000065C0000}"/>
    <cellStyle name="Normal 46 7" xfId="33694" xr:uid="{00000000-0005-0000-0000-0000075C0000}"/>
    <cellStyle name="Normal 46 8" xfId="35572" xr:uid="{00000000-0005-0000-0000-0000085C0000}"/>
    <cellStyle name="Normal 46 9" xfId="35867" xr:uid="{00000000-0005-0000-0000-0000095C0000}"/>
    <cellStyle name="Normal 47" xfId="790" xr:uid="{00000000-0005-0000-0000-00000A5C0000}"/>
    <cellStyle name="Normal 47 2" xfId="1812" xr:uid="{00000000-0005-0000-0000-00000B5C0000}"/>
    <cellStyle name="Normal 47 2 2" xfId="15884" xr:uid="{00000000-0005-0000-0000-00000C5C0000}"/>
    <cellStyle name="Normal 47 2 3" xfId="32339" xr:uid="{00000000-0005-0000-0000-00000D5C0000}"/>
    <cellStyle name="Normal 47 2 4" xfId="34099" xr:uid="{00000000-0005-0000-0000-00000E5C0000}"/>
    <cellStyle name="Normal 47 2 5" xfId="36531" xr:uid="{00000000-0005-0000-0000-00000F5C0000}"/>
    <cellStyle name="Normal 47 3" xfId="10691" xr:uid="{00000000-0005-0000-0000-0000105C0000}"/>
    <cellStyle name="Normal 47 3 2" xfId="24031" xr:uid="{00000000-0005-0000-0000-0000115C0000}"/>
    <cellStyle name="Normal 47 3 3" xfId="33215" xr:uid="{00000000-0005-0000-0000-0000125C0000}"/>
    <cellStyle name="Normal 47 3 4" xfId="34975" xr:uid="{00000000-0005-0000-0000-0000135C0000}"/>
    <cellStyle name="Normal 47 3 5" xfId="44938" xr:uid="{00000000-0005-0000-0000-0000145C0000}"/>
    <cellStyle name="Normal 47 4" xfId="15078" xr:uid="{00000000-0005-0000-0000-0000155C0000}"/>
    <cellStyle name="Normal 47 4 2" xfId="46258" xr:uid="{00000000-0005-0000-0000-0000165C0000}"/>
    <cellStyle name="Normal 47 5" xfId="11214" xr:uid="{00000000-0005-0000-0000-0000175C0000}"/>
    <cellStyle name="Normal 47 6" xfId="31986" xr:uid="{00000000-0005-0000-0000-0000185C0000}"/>
    <cellStyle name="Normal 47 7" xfId="33687" xr:uid="{00000000-0005-0000-0000-0000195C0000}"/>
    <cellStyle name="Normal 47 8" xfId="35573" xr:uid="{00000000-0005-0000-0000-00001A5C0000}"/>
    <cellStyle name="Normal 47 9" xfId="35860" xr:uid="{00000000-0005-0000-0000-00001B5C0000}"/>
    <cellStyle name="Normal 48" xfId="799" xr:uid="{00000000-0005-0000-0000-00001C5C0000}"/>
    <cellStyle name="Normal 48 2" xfId="1821" xr:uid="{00000000-0005-0000-0000-00001D5C0000}"/>
    <cellStyle name="Normal 48 2 2" xfId="15893" xr:uid="{00000000-0005-0000-0000-00001E5C0000}"/>
    <cellStyle name="Normal 48 2 3" xfId="32348" xr:uid="{00000000-0005-0000-0000-00001F5C0000}"/>
    <cellStyle name="Normal 48 2 4" xfId="34108" xr:uid="{00000000-0005-0000-0000-0000205C0000}"/>
    <cellStyle name="Normal 48 2 5" xfId="36540" xr:uid="{00000000-0005-0000-0000-0000215C0000}"/>
    <cellStyle name="Normal 48 3" xfId="10700" xr:uid="{00000000-0005-0000-0000-0000225C0000}"/>
    <cellStyle name="Normal 48 3 2" xfId="24040" xr:uid="{00000000-0005-0000-0000-0000235C0000}"/>
    <cellStyle name="Normal 48 3 3" xfId="33224" xr:uid="{00000000-0005-0000-0000-0000245C0000}"/>
    <cellStyle name="Normal 48 3 4" xfId="34984" xr:uid="{00000000-0005-0000-0000-0000255C0000}"/>
    <cellStyle name="Normal 48 3 5" xfId="44947" xr:uid="{00000000-0005-0000-0000-0000265C0000}"/>
    <cellStyle name="Normal 48 4" xfId="15087" xr:uid="{00000000-0005-0000-0000-0000275C0000}"/>
    <cellStyle name="Normal 48 4 2" xfId="46259" xr:uid="{00000000-0005-0000-0000-0000285C0000}"/>
    <cellStyle name="Normal 48 5" xfId="11223" xr:uid="{00000000-0005-0000-0000-0000295C0000}"/>
    <cellStyle name="Normal 48 6" xfId="31995" xr:uid="{00000000-0005-0000-0000-00002A5C0000}"/>
    <cellStyle name="Normal 48 7" xfId="33696" xr:uid="{00000000-0005-0000-0000-00002B5C0000}"/>
    <cellStyle name="Normal 48 8" xfId="35574" xr:uid="{00000000-0005-0000-0000-00002C5C0000}"/>
    <cellStyle name="Normal 48 9" xfId="35869" xr:uid="{00000000-0005-0000-0000-00002D5C0000}"/>
    <cellStyle name="Normal 49" xfId="802" xr:uid="{00000000-0005-0000-0000-00002E5C0000}"/>
    <cellStyle name="Normal 49 2" xfId="1824" xr:uid="{00000000-0005-0000-0000-00002F5C0000}"/>
    <cellStyle name="Normal 49 2 2" xfId="15896" xr:uid="{00000000-0005-0000-0000-0000305C0000}"/>
    <cellStyle name="Normal 49 2 3" xfId="32351" xr:uid="{00000000-0005-0000-0000-0000315C0000}"/>
    <cellStyle name="Normal 49 2 4" xfId="34111" xr:uid="{00000000-0005-0000-0000-0000325C0000}"/>
    <cellStyle name="Normal 49 2 5" xfId="36543" xr:uid="{00000000-0005-0000-0000-0000335C0000}"/>
    <cellStyle name="Normal 49 3" xfId="10703" xr:uid="{00000000-0005-0000-0000-0000345C0000}"/>
    <cellStyle name="Normal 49 3 2" xfId="24043" xr:uid="{00000000-0005-0000-0000-0000355C0000}"/>
    <cellStyle name="Normal 49 3 3" xfId="33227" xr:uid="{00000000-0005-0000-0000-0000365C0000}"/>
    <cellStyle name="Normal 49 3 4" xfId="34987" xr:uid="{00000000-0005-0000-0000-0000375C0000}"/>
    <cellStyle name="Normal 49 3 5" xfId="44950" xr:uid="{00000000-0005-0000-0000-0000385C0000}"/>
    <cellStyle name="Normal 49 4" xfId="15090" xr:uid="{00000000-0005-0000-0000-0000395C0000}"/>
    <cellStyle name="Normal 49 4 2" xfId="46260" xr:uid="{00000000-0005-0000-0000-00003A5C0000}"/>
    <cellStyle name="Normal 49 5" xfId="11226" xr:uid="{00000000-0005-0000-0000-00003B5C0000}"/>
    <cellStyle name="Normal 49 6" xfId="31998" xr:uid="{00000000-0005-0000-0000-00003C5C0000}"/>
    <cellStyle name="Normal 49 7" xfId="33699" xr:uid="{00000000-0005-0000-0000-00003D5C0000}"/>
    <cellStyle name="Normal 49 8" xfId="35575" xr:uid="{00000000-0005-0000-0000-00003E5C0000}"/>
    <cellStyle name="Normal 49 9" xfId="35872" xr:uid="{00000000-0005-0000-0000-00003F5C0000}"/>
    <cellStyle name="Normal 5" xfId="494" xr:uid="{00000000-0005-0000-0000-0000405C0000}"/>
    <cellStyle name="Normal 5 10" xfId="14009" xr:uid="{00000000-0005-0000-0000-0000415C0000}"/>
    <cellStyle name="Normal 5 2" xfId="495" xr:uid="{00000000-0005-0000-0000-0000425C0000}"/>
    <cellStyle name="Normal 5 2 10" xfId="14010" xr:uid="{00000000-0005-0000-0000-0000435C0000}"/>
    <cellStyle name="Normal 5 2 11" xfId="14011" xr:uid="{00000000-0005-0000-0000-0000445C0000}"/>
    <cellStyle name="Normal 5 2 12" xfId="14012" xr:uid="{00000000-0005-0000-0000-0000455C0000}"/>
    <cellStyle name="Normal 5 2 13" xfId="14013" xr:uid="{00000000-0005-0000-0000-0000465C0000}"/>
    <cellStyle name="Normal 5 2 2" xfId="496" xr:uid="{00000000-0005-0000-0000-0000475C0000}"/>
    <cellStyle name="Normal 5 2 2 2" xfId="1462" xr:uid="{00000000-0005-0000-0000-0000485C0000}"/>
    <cellStyle name="Normal 5 2 2 2 2" xfId="46261" xr:uid="{00000000-0005-0000-0000-0000495C0000}"/>
    <cellStyle name="Normal 5 2 2 3" xfId="817" xr:uid="{00000000-0005-0000-0000-00004A5C0000}"/>
    <cellStyle name="Normal 5 2 2 4" xfId="10609" xr:uid="{00000000-0005-0000-0000-00004B5C0000}"/>
    <cellStyle name="Normal 5 2 2 5" xfId="14014" xr:uid="{00000000-0005-0000-0000-00004C5C0000}"/>
    <cellStyle name="Normal 5 2 2 5 2" xfId="45585" xr:uid="{00000000-0005-0000-0000-00004D5C0000}"/>
    <cellStyle name="Normal 5 2 2 6" xfId="14015" xr:uid="{00000000-0005-0000-0000-00004E5C0000}"/>
    <cellStyle name="Normal 5 2 2_Hoja1" xfId="14016" xr:uid="{00000000-0005-0000-0000-00004F5C0000}"/>
    <cellStyle name="Normal 5 2 3" xfId="1288" xr:uid="{00000000-0005-0000-0000-0000505C0000}"/>
    <cellStyle name="Normal 5 2 3 2" xfId="35576" xr:uid="{00000000-0005-0000-0000-0000515C0000}"/>
    <cellStyle name="Normal 5 2 3 3" xfId="45586" xr:uid="{00000000-0005-0000-0000-0000525C0000}"/>
    <cellStyle name="Normal 5 2 4" xfId="1412" xr:uid="{00000000-0005-0000-0000-0000535C0000}"/>
    <cellStyle name="Normal 5 2 4 2" xfId="46262" xr:uid="{00000000-0005-0000-0000-0000545C0000}"/>
    <cellStyle name="Normal 5 2 5" xfId="654" xr:uid="{00000000-0005-0000-0000-0000555C0000}"/>
    <cellStyle name="Normal 5 2 6" xfId="14017" xr:uid="{00000000-0005-0000-0000-0000565C0000}"/>
    <cellStyle name="Normal 5 2 6 2" xfId="45584" xr:uid="{00000000-0005-0000-0000-0000575C0000}"/>
    <cellStyle name="Normal 5 2 7" xfId="14018" xr:uid="{00000000-0005-0000-0000-0000585C0000}"/>
    <cellStyle name="Normal 5 2 8" xfId="14019" xr:uid="{00000000-0005-0000-0000-0000595C0000}"/>
    <cellStyle name="Normal 5 2 9" xfId="14020" xr:uid="{00000000-0005-0000-0000-00005A5C0000}"/>
    <cellStyle name="Normal 5 2_Hoja1" xfId="14021" xr:uid="{00000000-0005-0000-0000-00005B5C0000}"/>
    <cellStyle name="Normal 5 3" xfId="661" xr:uid="{00000000-0005-0000-0000-00005C5C0000}"/>
    <cellStyle name="Normal 5 3 2" xfId="1427" xr:uid="{00000000-0005-0000-0000-00005D5C0000}"/>
    <cellStyle name="Normal 5 3 2 2" xfId="46263" xr:uid="{00000000-0005-0000-0000-00005E5C0000}"/>
    <cellStyle name="Normal 5 3 3" xfId="14022" xr:uid="{00000000-0005-0000-0000-00005F5C0000}"/>
    <cellStyle name="Normal 5 3 3 2" xfId="45587" xr:uid="{00000000-0005-0000-0000-0000605C0000}"/>
    <cellStyle name="Normal 5 3 4" xfId="14023" xr:uid="{00000000-0005-0000-0000-0000615C0000}"/>
    <cellStyle name="Normal 5 4" xfId="757" xr:uid="{00000000-0005-0000-0000-0000625C0000}"/>
    <cellStyle name="Normal 5 4 2" xfId="45588" xr:uid="{00000000-0005-0000-0000-0000635C0000}"/>
    <cellStyle name="Normal 5 5" xfId="1284" xr:uid="{00000000-0005-0000-0000-0000645C0000}"/>
    <cellStyle name="Normal 5 5 2" xfId="45589" xr:uid="{00000000-0005-0000-0000-0000655C0000}"/>
    <cellStyle name="Normal 5 6" xfId="1411" xr:uid="{00000000-0005-0000-0000-0000665C0000}"/>
    <cellStyle name="Normal 5 6 2" xfId="45762" xr:uid="{00000000-0005-0000-0000-0000675C0000}"/>
    <cellStyle name="Normal 5 7" xfId="1495" xr:uid="{00000000-0005-0000-0000-0000685C0000}"/>
    <cellStyle name="Normal 5 7 2" xfId="45900" xr:uid="{00000000-0005-0000-0000-0000695C0000}"/>
    <cellStyle name="Normal 5 8" xfId="1733" xr:uid="{00000000-0005-0000-0000-00006A5C0000}"/>
    <cellStyle name="Normal 5 9" xfId="650" xr:uid="{00000000-0005-0000-0000-00006B5C0000}"/>
    <cellStyle name="Normal 50" xfId="798" xr:uid="{00000000-0005-0000-0000-00006C5C0000}"/>
    <cellStyle name="Normal 50 2" xfId="1820" xr:uid="{00000000-0005-0000-0000-00006D5C0000}"/>
    <cellStyle name="Normal 50 2 2" xfId="15892" xr:uid="{00000000-0005-0000-0000-00006E5C0000}"/>
    <cellStyle name="Normal 50 2 3" xfId="32347" xr:uid="{00000000-0005-0000-0000-00006F5C0000}"/>
    <cellStyle name="Normal 50 2 4" xfId="34107" xr:uid="{00000000-0005-0000-0000-0000705C0000}"/>
    <cellStyle name="Normal 50 2 5" xfId="36539" xr:uid="{00000000-0005-0000-0000-0000715C0000}"/>
    <cellStyle name="Normal 50 3" xfId="10699" xr:uid="{00000000-0005-0000-0000-0000725C0000}"/>
    <cellStyle name="Normal 50 3 2" xfId="24039" xr:uid="{00000000-0005-0000-0000-0000735C0000}"/>
    <cellStyle name="Normal 50 3 3" xfId="33223" xr:uid="{00000000-0005-0000-0000-0000745C0000}"/>
    <cellStyle name="Normal 50 3 4" xfId="34983" xr:uid="{00000000-0005-0000-0000-0000755C0000}"/>
    <cellStyle name="Normal 50 3 5" xfId="44946" xr:uid="{00000000-0005-0000-0000-0000765C0000}"/>
    <cellStyle name="Normal 50 4" xfId="15086" xr:uid="{00000000-0005-0000-0000-0000775C0000}"/>
    <cellStyle name="Normal 50 4 2" xfId="46264" xr:uid="{00000000-0005-0000-0000-0000785C0000}"/>
    <cellStyle name="Normal 50 5" xfId="11222" xr:uid="{00000000-0005-0000-0000-0000795C0000}"/>
    <cellStyle name="Normal 50 6" xfId="31994" xr:uid="{00000000-0005-0000-0000-00007A5C0000}"/>
    <cellStyle name="Normal 50 7" xfId="33695" xr:uid="{00000000-0005-0000-0000-00007B5C0000}"/>
    <cellStyle name="Normal 50 8" xfId="35577" xr:uid="{00000000-0005-0000-0000-00007C5C0000}"/>
    <cellStyle name="Normal 50 9" xfId="35868" xr:uid="{00000000-0005-0000-0000-00007D5C0000}"/>
    <cellStyle name="Normal 51" xfId="801" xr:uid="{00000000-0005-0000-0000-00007E5C0000}"/>
    <cellStyle name="Normal 51 2" xfId="1823" xr:uid="{00000000-0005-0000-0000-00007F5C0000}"/>
    <cellStyle name="Normal 51 2 2" xfId="15895" xr:uid="{00000000-0005-0000-0000-0000805C0000}"/>
    <cellStyle name="Normal 51 2 3" xfId="32350" xr:uid="{00000000-0005-0000-0000-0000815C0000}"/>
    <cellStyle name="Normal 51 2 4" xfId="34110" xr:uid="{00000000-0005-0000-0000-0000825C0000}"/>
    <cellStyle name="Normal 51 2 5" xfId="36542" xr:uid="{00000000-0005-0000-0000-0000835C0000}"/>
    <cellStyle name="Normal 51 3" xfId="10702" xr:uid="{00000000-0005-0000-0000-0000845C0000}"/>
    <cellStyle name="Normal 51 3 2" xfId="24042" xr:uid="{00000000-0005-0000-0000-0000855C0000}"/>
    <cellStyle name="Normal 51 3 3" xfId="33226" xr:uid="{00000000-0005-0000-0000-0000865C0000}"/>
    <cellStyle name="Normal 51 3 4" xfId="34986" xr:uid="{00000000-0005-0000-0000-0000875C0000}"/>
    <cellStyle name="Normal 51 3 5" xfId="44949" xr:uid="{00000000-0005-0000-0000-0000885C0000}"/>
    <cellStyle name="Normal 51 4" xfId="15089" xr:uid="{00000000-0005-0000-0000-0000895C0000}"/>
    <cellStyle name="Normal 51 4 2" xfId="46265" xr:uid="{00000000-0005-0000-0000-00008A5C0000}"/>
    <cellStyle name="Normal 51 5" xfId="11225" xr:uid="{00000000-0005-0000-0000-00008B5C0000}"/>
    <cellStyle name="Normal 51 6" xfId="31997" xr:uid="{00000000-0005-0000-0000-00008C5C0000}"/>
    <cellStyle name="Normal 51 7" xfId="33698" xr:uid="{00000000-0005-0000-0000-00008D5C0000}"/>
    <cellStyle name="Normal 51 8" xfId="35578" xr:uid="{00000000-0005-0000-0000-00008E5C0000}"/>
    <cellStyle name="Normal 51 9" xfId="35871" xr:uid="{00000000-0005-0000-0000-00008F5C0000}"/>
    <cellStyle name="Normal 52" xfId="800" xr:uid="{00000000-0005-0000-0000-0000905C0000}"/>
    <cellStyle name="Normal 52 2" xfId="1822" xr:uid="{00000000-0005-0000-0000-0000915C0000}"/>
    <cellStyle name="Normal 52 2 2" xfId="15894" xr:uid="{00000000-0005-0000-0000-0000925C0000}"/>
    <cellStyle name="Normal 52 2 3" xfId="32349" xr:uid="{00000000-0005-0000-0000-0000935C0000}"/>
    <cellStyle name="Normal 52 2 4" xfId="34109" xr:uid="{00000000-0005-0000-0000-0000945C0000}"/>
    <cellStyle name="Normal 52 2 5" xfId="36541" xr:uid="{00000000-0005-0000-0000-0000955C0000}"/>
    <cellStyle name="Normal 52 3" xfId="10701" xr:uid="{00000000-0005-0000-0000-0000965C0000}"/>
    <cellStyle name="Normal 52 3 2" xfId="24041" xr:uid="{00000000-0005-0000-0000-0000975C0000}"/>
    <cellStyle name="Normal 52 3 3" xfId="33225" xr:uid="{00000000-0005-0000-0000-0000985C0000}"/>
    <cellStyle name="Normal 52 3 4" xfId="34985" xr:uid="{00000000-0005-0000-0000-0000995C0000}"/>
    <cellStyle name="Normal 52 3 5" xfId="44948" xr:uid="{00000000-0005-0000-0000-00009A5C0000}"/>
    <cellStyle name="Normal 52 4" xfId="15088" xr:uid="{00000000-0005-0000-0000-00009B5C0000}"/>
    <cellStyle name="Normal 52 4 2" xfId="46266" xr:uid="{00000000-0005-0000-0000-00009C5C0000}"/>
    <cellStyle name="Normal 52 5" xfId="11224" xr:uid="{00000000-0005-0000-0000-00009D5C0000}"/>
    <cellStyle name="Normal 52 6" xfId="31996" xr:uid="{00000000-0005-0000-0000-00009E5C0000}"/>
    <cellStyle name="Normal 52 7" xfId="33697" xr:uid="{00000000-0005-0000-0000-00009F5C0000}"/>
    <cellStyle name="Normal 52 8" xfId="35579" xr:uid="{00000000-0005-0000-0000-0000A05C0000}"/>
    <cellStyle name="Normal 52 9" xfId="35870" xr:uid="{00000000-0005-0000-0000-0000A15C0000}"/>
    <cellStyle name="Normal 53" xfId="806" xr:uid="{00000000-0005-0000-0000-0000A25C0000}"/>
    <cellStyle name="Normal 53 2" xfId="1828" xr:uid="{00000000-0005-0000-0000-0000A35C0000}"/>
    <cellStyle name="Normal 53 2 2" xfId="15900" xr:uid="{00000000-0005-0000-0000-0000A45C0000}"/>
    <cellStyle name="Normal 53 2 3" xfId="32355" xr:uid="{00000000-0005-0000-0000-0000A55C0000}"/>
    <cellStyle name="Normal 53 2 4" xfId="34115" xr:uid="{00000000-0005-0000-0000-0000A65C0000}"/>
    <cellStyle name="Normal 53 2 5" xfId="36547" xr:uid="{00000000-0005-0000-0000-0000A75C0000}"/>
    <cellStyle name="Normal 53 3" xfId="10707" xr:uid="{00000000-0005-0000-0000-0000A85C0000}"/>
    <cellStyle name="Normal 53 3 2" xfId="24047" xr:uid="{00000000-0005-0000-0000-0000A95C0000}"/>
    <cellStyle name="Normal 53 3 3" xfId="33231" xr:uid="{00000000-0005-0000-0000-0000AA5C0000}"/>
    <cellStyle name="Normal 53 3 4" xfId="34991" xr:uid="{00000000-0005-0000-0000-0000AB5C0000}"/>
    <cellStyle name="Normal 53 3 5" xfId="44954" xr:uid="{00000000-0005-0000-0000-0000AC5C0000}"/>
    <cellStyle name="Normal 53 4" xfId="15094" xr:uid="{00000000-0005-0000-0000-0000AD5C0000}"/>
    <cellStyle name="Normal 53 4 2" xfId="46267" xr:uid="{00000000-0005-0000-0000-0000AE5C0000}"/>
    <cellStyle name="Normal 53 5" xfId="11230" xr:uid="{00000000-0005-0000-0000-0000AF5C0000}"/>
    <cellStyle name="Normal 53 6" xfId="32002" xr:uid="{00000000-0005-0000-0000-0000B05C0000}"/>
    <cellStyle name="Normal 53 7" xfId="33703" xr:uid="{00000000-0005-0000-0000-0000B15C0000}"/>
    <cellStyle name="Normal 53 8" xfId="35580" xr:uid="{00000000-0005-0000-0000-0000B25C0000}"/>
    <cellStyle name="Normal 53 9" xfId="35876" xr:uid="{00000000-0005-0000-0000-0000B35C0000}"/>
    <cellStyle name="Normal 54" xfId="803" xr:uid="{00000000-0005-0000-0000-0000B45C0000}"/>
    <cellStyle name="Normal 54 2" xfId="1825" xr:uid="{00000000-0005-0000-0000-0000B55C0000}"/>
    <cellStyle name="Normal 54 2 2" xfId="14025" xr:uid="{00000000-0005-0000-0000-0000B65C0000}"/>
    <cellStyle name="Normal 54 2 3" xfId="14026" xr:uid="{00000000-0005-0000-0000-0000B75C0000}"/>
    <cellStyle name="Normal 54 2 4" xfId="15897" xr:uid="{00000000-0005-0000-0000-0000B85C0000}"/>
    <cellStyle name="Normal 54 2 5" xfId="14024" xr:uid="{00000000-0005-0000-0000-0000B95C0000}"/>
    <cellStyle name="Normal 54 2 6" xfId="32352" xr:uid="{00000000-0005-0000-0000-0000BA5C0000}"/>
    <cellStyle name="Normal 54 2 7" xfId="34112" xr:uid="{00000000-0005-0000-0000-0000BB5C0000}"/>
    <cellStyle name="Normal 54 2 8" xfId="36544" xr:uid="{00000000-0005-0000-0000-0000BC5C0000}"/>
    <cellStyle name="Normal 54 3" xfId="10704" xr:uid="{00000000-0005-0000-0000-0000BD5C0000}"/>
    <cellStyle name="Normal 54 3 2" xfId="24044" xr:uid="{00000000-0005-0000-0000-0000BE5C0000}"/>
    <cellStyle name="Normal 54 3 3" xfId="14027" xr:uid="{00000000-0005-0000-0000-0000BF5C0000}"/>
    <cellStyle name="Normal 54 3 4" xfId="33228" xr:uid="{00000000-0005-0000-0000-0000C05C0000}"/>
    <cellStyle name="Normal 54 3 5" xfId="34988" xr:uid="{00000000-0005-0000-0000-0000C15C0000}"/>
    <cellStyle name="Normal 54 3 6" xfId="44951" xr:uid="{00000000-0005-0000-0000-0000C25C0000}"/>
    <cellStyle name="Normal 54 4" xfId="14028" xr:uid="{00000000-0005-0000-0000-0000C35C0000}"/>
    <cellStyle name="Normal 54 5" xfId="15091" xr:uid="{00000000-0005-0000-0000-0000C45C0000}"/>
    <cellStyle name="Normal 54 6" xfId="11227" xr:uid="{00000000-0005-0000-0000-0000C55C0000}"/>
    <cellStyle name="Normal 54 7" xfId="31999" xr:uid="{00000000-0005-0000-0000-0000C65C0000}"/>
    <cellStyle name="Normal 54 8" xfId="33700" xr:uid="{00000000-0005-0000-0000-0000C75C0000}"/>
    <cellStyle name="Normal 54 9" xfId="35873" xr:uid="{00000000-0005-0000-0000-0000C85C0000}"/>
    <cellStyle name="Normal 55" xfId="807" xr:uid="{00000000-0005-0000-0000-0000C95C0000}"/>
    <cellStyle name="Normal 55 2" xfId="1829" xr:uid="{00000000-0005-0000-0000-0000CA5C0000}"/>
    <cellStyle name="Normal 55 2 2" xfId="15901" xr:uid="{00000000-0005-0000-0000-0000CB5C0000}"/>
    <cellStyle name="Normal 55 2 3" xfId="32356" xr:uid="{00000000-0005-0000-0000-0000CC5C0000}"/>
    <cellStyle name="Normal 55 2 4" xfId="34116" xr:uid="{00000000-0005-0000-0000-0000CD5C0000}"/>
    <cellStyle name="Normal 55 2 5" xfId="36548" xr:uid="{00000000-0005-0000-0000-0000CE5C0000}"/>
    <cellStyle name="Normal 55 3" xfId="10708" xr:uid="{00000000-0005-0000-0000-0000CF5C0000}"/>
    <cellStyle name="Normal 55 3 2" xfId="24048" xr:uid="{00000000-0005-0000-0000-0000D05C0000}"/>
    <cellStyle name="Normal 55 3 3" xfId="33232" xr:uid="{00000000-0005-0000-0000-0000D15C0000}"/>
    <cellStyle name="Normal 55 3 4" xfId="34992" xr:uid="{00000000-0005-0000-0000-0000D25C0000}"/>
    <cellStyle name="Normal 55 3 5" xfId="44955" xr:uid="{00000000-0005-0000-0000-0000D35C0000}"/>
    <cellStyle name="Normal 55 4" xfId="15095" xr:uid="{00000000-0005-0000-0000-0000D45C0000}"/>
    <cellStyle name="Normal 55 4 2" xfId="46268" xr:uid="{00000000-0005-0000-0000-0000D55C0000}"/>
    <cellStyle name="Normal 55 5" xfId="11231" xr:uid="{00000000-0005-0000-0000-0000D65C0000}"/>
    <cellStyle name="Normal 55 6" xfId="32003" xr:uid="{00000000-0005-0000-0000-0000D75C0000}"/>
    <cellStyle name="Normal 55 7" xfId="33704" xr:uid="{00000000-0005-0000-0000-0000D85C0000}"/>
    <cellStyle name="Normal 55 8" xfId="35581" xr:uid="{00000000-0005-0000-0000-0000D95C0000}"/>
    <cellStyle name="Normal 55 9" xfId="35877" xr:uid="{00000000-0005-0000-0000-0000DA5C0000}"/>
    <cellStyle name="Normal 56" xfId="810" xr:uid="{00000000-0005-0000-0000-0000DB5C0000}"/>
    <cellStyle name="Normal 56 2" xfId="1832" xr:uid="{00000000-0005-0000-0000-0000DC5C0000}"/>
    <cellStyle name="Normal 56 2 2" xfId="14030" xr:uid="{00000000-0005-0000-0000-0000DD5C0000}"/>
    <cellStyle name="Normal 56 2 3" xfId="14031" xr:uid="{00000000-0005-0000-0000-0000DE5C0000}"/>
    <cellStyle name="Normal 56 2 4" xfId="15904" xr:uid="{00000000-0005-0000-0000-0000DF5C0000}"/>
    <cellStyle name="Normal 56 2 5" xfId="14029" xr:uid="{00000000-0005-0000-0000-0000E05C0000}"/>
    <cellStyle name="Normal 56 2 6" xfId="32359" xr:uid="{00000000-0005-0000-0000-0000E15C0000}"/>
    <cellStyle name="Normal 56 2 7" xfId="34119" xr:uid="{00000000-0005-0000-0000-0000E25C0000}"/>
    <cellStyle name="Normal 56 2 8" xfId="36551" xr:uid="{00000000-0005-0000-0000-0000E35C0000}"/>
    <cellStyle name="Normal 56 3" xfId="10711" xr:uid="{00000000-0005-0000-0000-0000E45C0000}"/>
    <cellStyle name="Normal 56 3 2" xfId="24051" xr:uid="{00000000-0005-0000-0000-0000E55C0000}"/>
    <cellStyle name="Normal 56 3 3" xfId="14032" xr:uid="{00000000-0005-0000-0000-0000E65C0000}"/>
    <cellStyle name="Normal 56 3 4" xfId="33235" xr:uid="{00000000-0005-0000-0000-0000E75C0000}"/>
    <cellStyle name="Normal 56 3 5" xfId="34995" xr:uid="{00000000-0005-0000-0000-0000E85C0000}"/>
    <cellStyle name="Normal 56 3 6" xfId="44958" xr:uid="{00000000-0005-0000-0000-0000E95C0000}"/>
    <cellStyle name="Normal 56 4" xfId="14033" xr:uid="{00000000-0005-0000-0000-0000EA5C0000}"/>
    <cellStyle name="Normal 56 5" xfId="15098" xr:uid="{00000000-0005-0000-0000-0000EB5C0000}"/>
    <cellStyle name="Normal 56 6" xfId="11234" xr:uid="{00000000-0005-0000-0000-0000EC5C0000}"/>
    <cellStyle name="Normal 56 7" xfId="32006" xr:uid="{00000000-0005-0000-0000-0000ED5C0000}"/>
    <cellStyle name="Normal 56 8" xfId="33707" xr:uid="{00000000-0005-0000-0000-0000EE5C0000}"/>
    <cellStyle name="Normal 56 9" xfId="35880" xr:uid="{00000000-0005-0000-0000-0000EF5C0000}"/>
    <cellStyle name="Normal 57" xfId="804" xr:uid="{00000000-0005-0000-0000-0000F05C0000}"/>
    <cellStyle name="Normal 57 2" xfId="1826" xr:uid="{00000000-0005-0000-0000-0000F15C0000}"/>
    <cellStyle name="Normal 57 2 2" xfId="14035" xr:uid="{00000000-0005-0000-0000-0000F25C0000}"/>
    <cellStyle name="Normal 57 2 3" xfId="14036" xr:uid="{00000000-0005-0000-0000-0000F35C0000}"/>
    <cellStyle name="Normal 57 2 4" xfId="15898" xr:uid="{00000000-0005-0000-0000-0000F45C0000}"/>
    <cellStyle name="Normal 57 2 5" xfId="14034" xr:uid="{00000000-0005-0000-0000-0000F55C0000}"/>
    <cellStyle name="Normal 57 2 6" xfId="32353" xr:uid="{00000000-0005-0000-0000-0000F65C0000}"/>
    <cellStyle name="Normal 57 2 7" xfId="34113" xr:uid="{00000000-0005-0000-0000-0000F75C0000}"/>
    <cellStyle name="Normal 57 2 8" xfId="36545" xr:uid="{00000000-0005-0000-0000-0000F85C0000}"/>
    <cellStyle name="Normal 57 3" xfId="10705" xr:uid="{00000000-0005-0000-0000-0000F95C0000}"/>
    <cellStyle name="Normal 57 3 2" xfId="24045" xr:uid="{00000000-0005-0000-0000-0000FA5C0000}"/>
    <cellStyle name="Normal 57 3 3" xfId="14037" xr:uid="{00000000-0005-0000-0000-0000FB5C0000}"/>
    <cellStyle name="Normal 57 3 4" xfId="33229" xr:uid="{00000000-0005-0000-0000-0000FC5C0000}"/>
    <cellStyle name="Normal 57 3 5" xfId="34989" xr:uid="{00000000-0005-0000-0000-0000FD5C0000}"/>
    <cellStyle name="Normal 57 3 6" xfId="44952" xr:uid="{00000000-0005-0000-0000-0000FE5C0000}"/>
    <cellStyle name="Normal 57 4" xfId="14038" xr:uid="{00000000-0005-0000-0000-0000FF5C0000}"/>
    <cellStyle name="Normal 57 5" xfId="15092" xr:uid="{00000000-0005-0000-0000-0000005D0000}"/>
    <cellStyle name="Normal 57 6" xfId="11228" xr:uid="{00000000-0005-0000-0000-0000015D0000}"/>
    <cellStyle name="Normal 57 7" xfId="32000" xr:uid="{00000000-0005-0000-0000-0000025D0000}"/>
    <cellStyle name="Normal 57 8" xfId="33701" xr:uid="{00000000-0005-0000-0000-0000035D0000}"/>
    <cellStyle name="Normal 57 9" xfId="35874" xr:uid="{00000000-0005-0000-0000-0000045D0000}"/>
    <cellStyle name="Normal 58" xfId="809" xr:uid="{00000000-0005-0000-0000-0000055D0000}"/>
    <cellStyle name="Normal 58 2" xfId="1831" xr:uid="{00000000-0005-0000-0000-0000065D0000}"/>
    <cellStyle name="Normal 58 2 2" xfId="15903" xr:uid="{00000000-0005-0000-0000-0000075D0000}"/>
    <cellStyle name="Normal 58 2 3" xfId="32358" xr:uid="{00000000-0005-0000-0000-0000085D0000}"/>
    <cellStyle name="Normal 58 2 4" xfId="34118" xr:uid="{00000000-0005-0000-0000-0000095D0000}"/>
    <cellStyle name="Normal 58 2 5" xfId="36550" xr:uid="{00000000-0005-0000-0000-00000A5D0000}"/>
    <cellStyle name="Normal 58 3" xfId="10710" xr:uid="{00000000-0005-0000-0000-00000B5D0000}"/>
    <cellStyle name="Normal 58 3 2" xfId="24050" xr:uid="{00000000-0005-0000-0000-00000C5D0000}"/>
    <cellStyle name="Normal 58 3 3" xfId="33234" xr:uid="{00000000-0005-0000-0000-00000D5D0000}"/>
    <cellStyle name="Normal 58 3 4" xfId="34994" xr:uid="{00000000-0005-0000-0000-00000E5D0000}"/>
    <cellStyle name="Normal 58 3 5" xfId="44957" xr:uid="{00000000-0005-0000-0000-00000F5D0000}"/>
    <cellStyle name="Normal 58 4" xfId="15097" xr:uid="{00000000-0005-0000-0000-0000105D0000}"/>
    <cellStyle name="Normal 58 4 2" xfId="46269" xr:uid="{00000000-0005-0000-0000-0000115D0000}"/>
    <cellStyle name="Normal 58 5" xfId="11233" xr:uid="{00000000-0005-0000-0000-0000125D0000}"/>
    <cellStyle name="Normal 58 6" xfId="32005" xr:uid="{00000000-0005-0000-0000-0000135D0000}"/>
    <cellStyle name="Normal 58 7" xfId="33706" xr:uid="{00000000-0005-0000-0000-0000145D0000}"/>
    <cellStyle name="Normal 58 8" xfId="35582" xr:uid="{00000000-0005-0000-0000-0000155D0000}"/>
    <cellStyle name="Normal 58 9" xfId="35879" xr:uid="{00000000-0005-0000-0000-0000165D0000}"/>
    <cellStyle name="Normal 59" xfId="805" xr:uid="{00000000-0005-0000-0000-0000175D0000}"/>
    <cellStyle name="Normal 59 2" xfId="1827" xr:uid="{00000000-0005-0000-0000-0000185D0000}"/>
    <cellStyle name="Normal 59 2 2" xfId="15899" xr:uid="{00000000-0005-0000-0000-0000195D0000}"/>
    <cellStyle name="Normal 59 2 3" xfId="32354" xr:uid="{00000000-0005-0000-0000-00001A5D0000}"/>
    <cellStyle name="Normal 59 2 4" xfId="34114" xr:uid="{00000000-0005-0000-0000-00001B5D0000}"/>
    <cellStyle name="Normal 59 2 5" xfId="36546" xr:uid="{00000000-0005-0000-0000-00001C5D0000}"/>
    <cellStyle name="Normal 59 3" xfId="10706" xr:uid="{00000000-0005-0000-0000-00001D5D0000}"/>
    <cellStyle name="Normal 59 3 2" xfId="24046" xr:uid="{00000000-0005-0000-0000-00001E5D0000}"/>
    <cellStyle name="Normal 59 3 3" xfId="33230" xr:uid="{00000000-0005-0000-0000-00001F5D0000}"/>
    <cellStyle name="Normal 59 3 4" xfId="34990" xr:uid="{00000000-0005-0000-0000-0000205D0000}"/>
    <cellStyle name="Normal 59 3 5" xfId="44953" xr:uid="{00000000-0005-0000-0000-0000215D0000}"/>
    <cellStyle name="Normal 59 4" xfId="15093" xr:uid="{00000000-0005-0000-0000-0000225D0000}"/>
    <cellStyle name="Normal 59 4 2" xfId="46270" xr:uid="{00000000-0005-0000-0000-0000235D0000}"/>
    <cellStyle name="Normal 59 5" xfId="11229" xr:uid="{00000000-0005-0000-0000-0000245D0000}"/>
    <cellStyle name="Normal 59 6" xfId="32001" xr:uid="{00000000-0005-0000-0000-0000255D0000}"/>
    <cellStyle name="Normal 59 7" xfId="33702" xr:uid="{00000000-0005-0000-0000-0000265D0000}"/>
    <cellStyle name="Normal 59 8" xfId="35583" xr:uid="{00000000-0005-0000-0000-0000275D0000}"/>
    <cellStyle name="Normal 59 9" xfId="35875" xr:uid="{00000000-0005-0000-0000-0000285D0000}"/>
    <cellStyle name="Normal 6" xfId="497" xr:uid="{00000000-0005-0000-0000-0000295D0000}"/>
    <cellStyle name="Normal 6 10" xfId="35736" xr:uid="{00000000-0005-0000-0000-00002A5D0000}"/>
    <cellStyle name="Normal 6 2" xfId="498" xr:uid="{00000000-0005-0000-0000-00002B5D0000}"/>
    <cellStyle name="Normal 6 2 2" xfId="1735" xr:uid="{00000000-0005-0000-0000-00002C5D0000}"/>
    <cellStyle name="Normal 6 2 2 2" xfId="14039" xr:uid="{00000000-0005-0000-0000-00002D5D0000}"/>
    <cellStyle name="Normal 6 2 2 2 2" xfId="45805" xr:uid="{00000000-0005-0000-0000-00002E5D0000}"/>
    <cellStyle name="Normal 6 2 2 3" xfId="14040" xr:uid="{00000000-0005-0000-0000-00002F5D0000}"/>
    <cellStyle name="Normal 6 2 2 3 2" xfId="46271" xr:uid="{00000000-0005-0000-0000-0000305D0000}"/>
    <cellStyle name="Normal 6 2 2 4" xfId="35584" xr:uid="{00000000-0005-0000-0000-0000315D0000}"/>
    <cellStyle name="Normal 6 2 2 4 2" xfId="45590" xr:uid="{00000000-0005-0000-0000-0000325D0000}"/>
    <cellStyle name="Normal 6 2 3" xfId="703" xr:uid="{00000000-0005-0000-0000-0000335D0000}"/>
    <cellStyle name="Normal 6 2 3 2" xfId="45591" xr:uid="{00000000-0005-0000-0000-0000345D0000}"/>
    <cellStyle name="Normal 6 2 4" xfId="35323" xr:uid="{00000000-0005-0000-0000-0000355D0000}"/>
    <cellStyle name="Normal 6 2 4 2" xfId="45806" xr:uid="{00000000-0005-0000-0000-0000365D0000}"/>
    <cellStyle name="Normal 6 2 4 3" xfId="45592" xr:uid="{00000000-0005-0000-0000-0000375D0000}"/>
    <cellStyle name="Normal 6 2 5" xfId="35765" xr:uid="{00000000-0005-0000-0000-0000385D0000}"/>
    <cellStyle name="Normal 6 2 5 2" xfId="45902" xr:uid="{00000000-0005-0000-0000-0000395D0000}"/>
    <cellStyle name="Normal 6 3" xfId="499" xr:uid="{00000000-0005-0000-0000-00003A5D0000}"/>
    <cellStyle name="Normal 6 3 2" xfId="758" xr:uid="{00000000-0005-0000-0000-00003B5D0000}"/>
    <cellStyle name="Normal 6 3 2 2" xfId="14041" xr:uid="{00000000-0005-0000-0000-00003C5D0000}"/>
    <cellStyle name="Normal 6 3 2 2 2" xfId="45594" xr:uid="{00000000-0005-0000-0000-00003D5D0000}"/>
    <cellStyle name="Normal 6 3 2 3" xfId="14042" xr:uid="{00000000-0005-0000-0000-00003E5D0000}"/>
    <cellStyle name="Normal 6 3 3" xfId="14043" xr:uid="{00000000-0005-0000-0000-00003F5D0000}"/>
    <cellStyle name="Normal 6 3 3 2" xfId="45595" xr:uid="{00000000-0005-0000-0000-0000405D0000}"/>
    <cellStyle name="Normal 6 3 4" xfId="14044" xr:uid="{00000000-0005-0000-0000-0000415D0000}"/>
    <cellStyle name="Normal 6 3 4 2" xfId="45903" xr:uid="{00000000-0005-0000-0000-0000425D0000}"/>
    <cellStyle name="Normal 6 3 5" xfId="14045" xr:uid="{00000000-0005-0000-0000-0000435D0000}"/>
    <cellStyle name="Normal 6 3 6" xfId="14046" xr:uid="{00000000-0005-0000-0000-0000445D0000}"/>
    <cellStyle name="Normal 6 3 6 2" xfId="45593" xr:uid="{00000000-0005-0000-0000-0000455D0000}"/>
    <cellStyle name="Normal 6 3 7" xfId="14047" xr:uid="{00000000-0005-0000-0000-0000465D0000}"/>
    <cellStyle name="Normal 6 3_Hoja1" xfId="14048" xr:uid="{00000000-0005-0000-0000-0000475D0000}"/>
    <cellStyle name="Normal 6 4" xfId="1292" xr:uid="{00000000-0005-0000-0000-0000485D0000}"/>
    <cellStyle name="Normal 6 4 2" xfId="45901" xr:uid="{00000000-0005-0000-0000-0000495D0000}"/>
    <cellStyle name="Normal 6 5" xfId="1413" xr:uid="{00000000-0005-0000-0000-00004A5D0000}"/>
    <cellStyle name="Normal 6 6" xfId="1490" xr:uid="{00000000-0005-0000-0000-00004B5D0000}"/>
    <cellStyle name="Normal 6 7" xfId="1734" xr:uid="{00000000-0005-0000-0000-00004C5D0000}"/>
    <cellStyle name="Normal 6 7 2" xfId="2117" xr:uid="{00000000-0005-0000-0000-00004D5D0000}"/>
    <cellStyle name="Normal 6 7 2 2" xfId="16185" xr:uid="{00000000-0005-0000-0000-00004E5D0000}"/>
    <cellStyle name="Normal 6 7 2 3" xfId="32636" xr:uid="{00000000-0005-0000-0000-00004F5D0000}"/>
    <cellStyle name="Normal 6 7 2 4" xfId="34396" xr:uid="{00000000-0005-0000-0000-0000505D0000}"/>
    <cellStyle name="Normal 6 7 2 5" xfId="36828" xr:uid="{00000000-0005-0000-0000-0000515D0000}"/>
    <cellStyle name="Normal 6 7 3" xfId="10993" xr:uid="{00000000-0005-0000-0000-0000525D0000}"/>
    <cellStyle name="Normal 6 7 3 2" xfId="24332" xr:uid="{00000000-0005-0000-0000-0000535D0000}"/>
    <cellStyle name="Normal 6 7 3 3" xfId="33515" xr:uid="{00000000-0005-0000-0000-0000545D0000}"/>
    <cellStyle name="Normal 6 7 3 4" xfId="35275" xr:uid="{00000000-0005-0000-0000-0000555D0000}"/>
    <cellStyle name="Normal 6 7 3 5" xfId="45238" xr:uid="{00000000-0005-0000-0000-0000565D0000}"/>
    <cellStyle name="Normal 6 7 4" xfId="15813" xr:uid="{00000000-0005-0000-0000-0000575D0000}"/>
    <cellStyle name="Normal 6 7 5" xfId="11929" xr:uid="{00000000-0005-0000-0000-0000585D0000}"/>
    <cellStyle name="Normal 6 7 6" xfId="32278" xr:uid="{00000000-0005-0000-0000-0000595D0000}"/>
    <cellStyle name="Normal 6 7 7" xfId="34038" xr:uid="{00000000-0005-0000-0000-00005A5D0000}"/>
    <cellStyle name="Normal 6 7 8" xfId="36469" xr:uid="{00000000-0005-0000-0000-00005B5D0000}"/>
    <cellStyle name="Normal 6 8" xfId="662" xr:uid="{00000000-0005-0000-0000-00005C5D0000}"/>
    <cellStyle name="Normal 6 9" xfId="35728" xr:uid="{00000000-0005-0000-0000-00005D5D0000}"/>
    <cellStyle name="Normal 6_APU+SE%c3%91AL..(1)" xfId="45904" xr:uid="{00000000-0005-0000-0000-00005E5D0000}"/>
    <cellStyle name="Normal 60" xfId="808" xr:uid="{00000000-0005-0000-0000-00005F5D0000}"/>
    <cellStyle name="Normal 60 2" xfId="1830" xr:uid="{00000000-0005-0000-0000-0000605D0000}"/>
    <cellStyle name="Normal 60 2 2" xfId="15902" xr:uid="{00000000-0005-0000-0000-0000615D0000}"/>
    <cellStyle name="Normal 60 2 3" xfId="32357" xr:uid="{00000000-0005-0000-0000-0000625D0000}"/>
    <cellStyle name="Normal 60 2 4" xfId="34117" xr:uid="{00000000-0005-0000-0000-0000635D0000}"/>
    <cellStyle name="Normal 60 2 5" xfId="36549" xr:uid="{00000000-0005-0000-0000-0000645D0000}"/>
    <cellStyle name="Normal 60 3" xfId="10709" xr:uid="{00000000-0005-0000-0000-0000655D0000}"/>
    <cellStyle name="Normal 60 3 2" xfId="24049" xr:uid="{00000000-0005-0000-0000-0000665D0000}"/>
    <cellStyle name="Normal 60 3 3" xfId="33233" xr:uid="{00000000-0005-0000-0000-0000675D0000}"/>
    <cellStyle name="Normal 60 3 4" xfId="34993" xr:uid="{00000000-0005-0000-0000-0000685D0000}"/>
    <cellStyle name="Normal 60 3 5" xfId="44956" xr:uid="{00000000-0005-0000-0000-0000695D0000}"/>
    <cellStyle name="Normal 60 4" xfId="15096" xr:uid="{00000000-0005-0000-0000-00006A5D0000}"/>
    <cellStyle name="Normal 60 4 2" xfId="46272" xr:uid="{00000000-0005-0000-0000-00006B5D0000}"/>
    <cellStyle name="Normal 60 5" xfId="11232" xr:uid="{00000000-0005-0000-0000-00006C5D0000}"/>
    <cellStyle name="Normal 60 6" xfId="32004" xr:uid="{00000000-0005-0000-0000-00006D5D0000}"/>
    <cellStyle name="Normal 60 7" xfId="33705" xr:uid="{00000000-0005-0000-0000-00006E5D0000}"/>
    <cellStyle name="Normal 60 8" xfId="35585" xr:uid="{00000000-0005-0000-0000-00006F5D0000}"/>
    <cellStyle name="Normal 60 9" xfId="35878" xr:uid="{00000000-0005-0000-0000-0000705D0000}"/>
    <cellStyle name="Normal 61" xfId="811" xr:uid="{00000000-0005-0000-0000-0000715D0000}"/>
    <cellStyle name="Normal 61 2" xfId="1833" xr:uid="{00000000-0005-0000-0000-0000725D0000}"/>
    <cellStyle name="Normal 61 2 2" xfId="15905" xr:uid="{00000000-0005-0000-0000-0000735D0000}"/>
    <cellStyle name="Normal 61 2 3" xfId="32360" xr:uid="{00000000-0005-0000-0000-0000745D0000}"/>
    <cellStyle name="Normal 61 2 4" xfId="34120" xr:uid="{00000000-0005-0000-0000-0000755D0000}"/>
    <cellStyle name="Normal 61 2 5" xfId="36552" xr:uid="{00000000-0005-0000-0000-0000765D0000}"/>
    <cellStyle name="Normal 61 3" xfId="10712" xr:uid="{00000000-0005-0000-0000-0000775D0000}"/>
    <cellStyle name="Normal 61 3 2" xfId="24052" xr:uid="{00000000-0005-0000-0000-0000785D0000}"/>
    <cellStyle name="Normal 61 3 3" xfId="33236" xr:uid="{00000000-0005-0000-0000-0000795D0000}"/>
    <cellStyle name="Normal 61 3 4" xfId="34996" xr:uid="{00000000-0005-0000-0000-00007A5D0000}"/>
    <cellStyle name="Normal 61 3 5" xfId="44959" xr:uid="{00000000-0005-0000-0000-00007B5D0000}"/>
    <cellStyle name="Normal 61 4" xfId="15099" xr:uid="{00000000-0005-0000-0000-00007C5D0000}"/>
    <cellStyle name="Normal 61 4 2" xfId="46273" xr:uid="{00000000-0005-0000-0000-00007D5D0000}"/>
    <cellStyle name="Normal 61 5" xfId="11235" xr:uid="{00000000-0005-0000-0000-00007E5D0000}"/>
    <cellStyle name="Normal 61 6" xfId="32007" xr:uid="{00000000-0005-0000-0000-00007F5D0000}"/>
    <cellStyle name="Normal 61 7" xfId="33708" xr:uid="{00000000-0005-0000-0000-0000805D0000}"/>
    <cellStyle name="Normal 61 8" xfId="35586" xr:uid="{00000000-0005-0000-0000-0000815D0000}"/>
    <cellStyle name="Normal 61 9" xfId="35881" xr:uid="{00000000-0005-0000-0000-0000825D0000}"/>
    <cellStyle name="Normal 62" xfId="813" xr:uid="{00000000-0005-0000-0000-0000835D0000}"/>
    <cellStyle name="Normal 62 2" xfId="1835" xr:uid="{00000000-0005-0000-0000-0000845D0000}"/>
    <cellStyle name="Normal 62 2 2" xfId="15907" xr:uid="{00000000-0005-0000-0000-0000855D0000}"/>
    <cellStyle name="Normal 62 2 3" xfId="32362" xr:uid="{00000000-0005-0000-0000-0000865D0000}"/>
    <cellStyle name="Normal 62 2 4" xfId="34122" xr:uid="{00000000-0005-0000-0000-0000875D0000}"/>
    <cellStyle name="Normal 62 2 5" xfId="36554" xr:uid="{00000000-0005-0000-0000-0000885D0000}"/>
    <cellStyle name="Normal 62 3" xfId="10714" xr:uid="{00000000-0005-0000-0000-0000895D0000}"/>
    <cellStyle name="Normal 62 3 2" xfId="24054" xr:uid="{00000000-0005-0000-0000-00008A5D0000}"/>
    <cellStyle name="Normal 62 3 3" xfId="33238" xr:uid="{00000000-0005-0000-0000-00008B5D0000}"/>
    <cellStyle name="Normal 62 3 4" xfId="34998" xr:uid="{00000000-0005-0000-0000-00008C5D0000}"/>
    <cellStyle name="Normal 62 3 5" xfId="44961" xr:uid="{00000000-0005-0000-0000-00008D5D0000}"/>
    <cellStyle name="Normal 62 4" xfId="15101" xr:uid="{00000000-0005-0000-0000-00008E5D0000}"/>
    <cellStyle name="Normal 62 4 2" xfId="46274" xr:uid="{00000000-0005-0000-0000-00008F5D0000}"/>
    <cellStyle name="Normal 62 5" xfId="11237" xr:uid="{00000000-0005-0000-0000-0000905D0000}"/>
    <cellStyle name="Normal 62 6" xfId="32009" xr:uid="{00000000-0005-0000-0000-0000915D0000}"/>
    <cellStyle name="Normal 62 7" xfId="33710" xr:uid="{00000000-0005-0000-0000-0000925D0000}"/>
    <cellStyle name="Normal 62 8" xfId="35587" xr:uid="{00000000-0005-0000-0000-0000935D0000}"/>
    <cellStyle name="Normal 62 9" xfId="35883" xr:uid="{00000000-0005-0000-0000-0000945D0000}"/>
    <cellStyle name="Normal 63" xfId="814" xr:uid="{00000000-0005-0000-0000-0000955D0000}"/>
    <cellStyle name="Normal 63 2" xfId="1836" xr:uid="{00000000-0005-0000-0000-0000965D0000}"/>
    <cellStyle name="Normal 63 2 2" xfId="15908" xr:uid="{00000000-0005-0000-0000-0000975D0000}"/>
    <cellStyle name="Normal 63 2 3" xfId="32363" xr:uid="{00000000-0005-0000-0000-0000985D0000}"/>
    <cellStyle name="Normal 63 2 4" xfId="34123" xr:uid="{00000000-0005-0000-0000-0000995D0000}"/>
    <cellStyle name="Normal 63 2 5" xfId="36555" xr:uid="{00000000-0005-0000-0000-00009A5D0000}"/>
    <cellStyle name="Normal 63 3" xfId="10715" xr:uid="{00000000-0005-0000-0000-00009B5D0000}"/>
    <cellStyle name="Normal 63 3 2" xfId="24055" xr:uid="{00000000-0005-0000-0000-00009C5D0000}"/>
    <cellStyle name="Normal 63 3 3" xfId="33239" xr:uid="{00000000-0005-0000-0000-00009D5D0000}"/>
    <cellStyle name="Normal 63 3 4" xfId="34999" xr:uid="{00000000-0005-0000-0000-00009E5D0000}"/>
    <cellStyle name="Normal 63 3 5" xfId="44962" xr:uid="{00000000-0005-0000-0000-00009F5D0000}"/>
    <cellStyle name="Normal 63 4" xfId="15102" xr:uid="{00000000-0005-0000-0000-0000A05D0000}"/>
    <cellStyle name="Normal 63 4 2" xfId="46275" xr:uid="{00000000-0005-0000-0000-0000A15D0000}"/>
    <cellStyle name="Normal 63 5" xfId="11238" xr:uid="{00000000-0005-0000-0000-0000A25D0000}"/>
    <cellStyle name="Normal 63 6" xfId="32010" xr:uid="{00000000-0005-0000-0000-0000A35D0000}"/>
    <cellStyle name="Normal 63 7" xfId="33711" xr:uid="{00000000-0005-0000-0000-0000A45D0000}"/>
    <cellStyle name="Normal 63 8" xfId="35588" xr:uid="{00000000-0005-0000-0000-0000A55D0000}"/>
    <cellStyle name="Normal 63 9" xfId="35884" xr:uid="{00000000-0005-0000-0000-0000A65D0000}"/>
    <cellStyle name="Normal 64" xfId="815" xr:uid="{00000000-0005-0000-0000-0000A75D0000}"/>
    <cellStyle name="Normal 64 2" xfId="1837" xr:uid="{00000000-0005-0000-0000-0000A85D0000}"/>
    <cellStyle name="Normal 64 2 2" xfId="15909" xr:uid="{00000000-0005-0000-0000-0000A95D0000}"/>
    <cellStyle name="Normal 64 2 3" xfId="32364" xr:uid="{00000000-0005-0000-0000-0000AA5D0000}"/>
    <cellStyle name="Normal 64 2 4" xfId="34124" xr:uid="{00000000-0005-0000-0000-0000AB5D0000}"/>
    <cellStyle name="Normal 64 2 5" xfId="36556" xr:uid="{00000000-0005-0000-0000-0000AC5D0000}"/>
    <cellStyle name="Normal 64 3" xfId="10716" xr:uid="{00000000-0005-0000-0000-0000AD5D0000}"/>
    <cellStyle name="Normal 64 3 2" xfId="24056" xr:uid="{00000000-0005-0000-0000-0000AE5D0000}"/>
    <cellStyle name="Normal 64 3 3" xfId="33240" xr:uid="{00000000-0005-0000-0000-0000AF5D0000}"/>
    <cellStyle name="Normal 64 3 4" xfId="35000" xr:uid="{00000000-0005-0000-0000-0000B05D0000}"/>
    <cellStyle name="Normal 64 3 5" xfId="44963" xr:uid="{00000000-0005-0000-0000-0000B15D0000}"/>
    <cellStyle name="Normal 64 4" xfId="15103" xr:uid="{00000000-0005-0000-0000-0000B25D0000}"/>
    <cellStyle name="Normal 64 4 2" xfId="46276" xr:uid="{00000000-0005-0000-0000-0000B35D0000}"/>
    <cellStyle name="Normal 64 5" xfId="11239" xr:uid="{00000000-0005-0000-0000-0000B45D0000}"/>
    <cellStyle name="Normal 64 6" xfId="32011" xr:uid="{00000000-0005-0000-0000-0000B55D0000}"/>
    <cellStyle name="Normal 64 7" xfId="33712" xr:uid="{00000000-0005-0000-0000-0000B65D0000}"/>
    <cellStyle name="Normal 64 8" xfId="35589" xr:uid="{00000000-0005-0000-0000-0000B75D0000}"/>
    <cellStyle name="Normal 64 9" xfId="35885" xr:uid="{00000000-0005-0000-0000-0000B85D0000}"/>
    <cellStyle name="Normal 65" xfId="1280" xr:uid="{00000000-0005-0000-0000-0000B95D0000}"/>
    <cellStyle name="Normal 65 2" xfId="1848" xr:uid="{00000000-0005-0000-0000-0000BA5D0000}"/>
    <cellStyle name="Normal 65 2 2" xfId="15920" xr:uid="{00000000-0005-0000-0000-0000BB5D0000}"/>
    <cellStyle name="Normal 65 2 3" xfId="32373" xr:uid="{00000000-0005-0000-0000-0000BC5D0000}"/>
    <cellStyle name="Normal 65 2 4" xfId="34133" xr:uid="{00000000-0005-0000-0000-0000BD5D0000}"/>
    <cellStyle name="Normal 65 2 5" xfId="36565" xr:uid="{00000000-0005-0000-0000-0000BE5D0000}"/>
    <cellStyle name="Normal 65 3" xfId="10736" xr:uid="{00000000-0005-0000-0000-0000BF5D0000}"/>
    <cellStyle name="Normal 65 3 2" xfId="24076" xr:uid="{00000000-0005-0000-0000-0000C05D0000}"/>
    <cellStyle name="Normal 65 3 3" xfId="33259" xr:uid="{00000000-0005-0000-0000-0000C15D0000}"/>
    <cellStyle name="Normal 65 3 4" xfId="35019" xr:uid="{00000000-0005-0000-0000-0000C25D0000}"/>
    <cellStyle name="Normal 65 3 5" xfId="44982" xr:uid="{00000000-0005-0000-0000-0000C35D0000}"/>
    <cellStyle name="Normal 65 4" xfId="15516" xr:uid="{00000000-0005-0000-0000-0000C45D0000}"/>
    <cellStyle name="Normal 65 4 2" xfId="46277" xr:uid="{00000000-0005-0000-0000-0000C55D0000}"/>
    <cellStyle name="Normal 65 5" xfId="11665" xr:uid="{00000000-0005-0000-0000-0000C65D0000}"/>
    <cellStyle name="Normal 65 6" xfId="32020" xr:uid="{00000000-0005-0000-0000-0000C75D0000}"/>
    <cellStyle name="Normal 65 7" xfId="33780" xr:uid="{00000000-0005-0000-0000-0000C85D0000}"/>
    <cellStyle name="Normal 65 8" xfId="35590" xr:uid="{00000000-0005-0000-0000-0000C95D0000}"/>
    <cellStyle name="Normal 65 9" xfId="36206" xr:uid="{00000000-0005-0000-0000-0000CA5D0000}"/>
    <cellStyle name="Normal 66" xfId="1344" xr:uid="{00000000-0005-0000-0000-0000CB5D0000}"/>
    <cellStyle name="Normal 66 2" xfId="1871" xr:uid="{00000000-0005-0000-0000-0000CC5D0000}"/>
    <cellStyle name="Normal 66 2 2" xfId="15943" xr:uid="{00000000-0005-0000-0000-0000CD5D0000}"/>
    <cellStyle name="Normal 66 2 3" xfId="32396" xr:uid="{00000000-0005-0000-0000-0000CE5D0000}"/>
    <cellStyle name="Normal 66 2 4" xfId="34156" xr:uid="{00000000-0005-0000-0000-0000CF5D0000}"/>
    <cellStyle name="Normal 66 2 5" xfId="36588" xr:uid="{00000000-0005-0000-0000-0000D05D0000}"/>
    <cellStyle name="Normal 66 3" xfId="10760" xr:uid="{00000000-0005-0000-0000-0000D15D0000}"/>
    <cellStyle name="Normal 66 3 2" xfId="24099" xr:uid="{00000000-0005-0000-0000-0000D25D0000}"/>
    <cellStyle name="Normal 66 3 3" xfId="33282" xr:uid="{00000000-0005-0000-0000-0000D35D0000}"/>
    <cellStyle name="Normal 66 3 4" xfId="35042" xr:uid="{00000000-0005-0000-0000-0000D45D0000}"/>
    <cellStyle name="Normal 66 3 5" xfId="45005" xr:uid="{00000000-0005-0000-0000-0000D55D0000}"/>
    <cellStyle name="Normal 66 4" xfId="15544" xr:uid="{00000000-0005-0000-0000-0000D65D0000}"/>
    <cellStyle name="Normal 66 4 2" xfId="46278" xr:uid="{00000000-0005-0000-0000-0000D75D0000}"/>
    <cellStyle name="Normal 66 5" xfId="11690" xr:uid="{00000000-0005-0000-0000-0000D85D0000}"/>
    <cellStyle name="Normal 66 6" xfId="32043" xr:uid="{00000000-0005-0000-0000-0000D95D0000}"/>
    <cellStyle name="Normal 66 7" xfId="33803" xr:uid="{00000000-0005-0000-0000-0000DA5D0000}"/>
    <cellStyle name="Normal 66 8" xfId="35591" xr:uid="{00000000-0005-0000-0000-0000DB5D0000}"/>
    <cellStyle name="Normal 66 9" xfId="36231" xr:uid="{00000000-0005-0000-0000-0000DC5D0000}"/>
    <cellStyle name="Normal 67" xfId="1277" xr:uid="{00000000-0005-0000-0000-0000DD5D0000}"/>
    <cellStyle name="Normal 67 2" xfId="1845" xr:uid="{00000000-0005-0000-0000-0000DE5D0000}"/>
    <cellStyle name="Normal 67 2 2" xfId="15917" xr:uid="{00000000-0005-0000-0000-0000DF5D0000}"/>
    <cellStyle name="Normal 67 2 3" xfId="32370" xr:uid="{00000000-0005-0000-0000-0000E05D0000}"/>
    <cellStyle name="Normal 67 2 4" xfId="34130" xr:uid="{00000000-0005-0000-0000-0000E15D0000}"/>
    <cellStyle name="Normal 67 2 5" xfId="36562" xr:uid="{00000000-0005-0000-0000-0000E25D0000}"/>
    <cellStyle name="Normal 67 3" xfId="10733" xr:uid="{00000000-0005-0000-0000-0000E35D0000}"/>
    <cellStyle name="Normal 67 3 2" xfId="24073" xr:uid="{00000000-0005-0000-0000-0000E45D0000}"/>
    <cellStyle name="Normal 67 3 3" xfId="33256" xr:uid="{00000000-0005-0000-0000-0000E55D0000}"/>
    <cellStyle name="Normal 67 3 4" xfId="35016" xr:uid="{00000000-0005-0000-0000-0000E65D0000}"/>
    <cellStyle name="Normal 67 3 5" xfId="44979" xr:uid="{00000000-0005-0000-0000-0000E75D0000}"/>
    <cellStyle name="Normal 67 4" xfId="15513" xr:uid="{00000000-0005-0000-0000-0000E85D0000}"/>
    <cellStyle name="Normal 67 4 2" xfId="46279" xr:uid="{00000000-0005-0000-0000-0000E95D0000}"/>
    <cellStyle name="Normal 67 5" xfId="11662" xr:uid="{00000000-0005-0000-0000-0000EA5D0000}"/>
    <cellStyle name="Normal 67 6" xfId="32017" xr:uid="{00000000-0005-0000-0000-0000EB5D0000}"/>
    <cellStyle name="Normal 67 7" xfId="33777" xr:uid="{00000000-0005-0000-0000-0000EC5D0000}"/>
    <cellStyle name="Normal 67 8" xfId="35592" xr:uid="{00000000-0005-0000-0000-0000ED5D0000}"/>
    <cellStyle name="Normal 67 9" xfId="36203" xr:uid="{00000000-0005-0000-0000-0000EE5D0000}"/>
    <cellStyle name="Normal 68" xfId="1279" xr:uid="{00000000-0005-0000-0000-0000EF5D0000}"/>
    <cellStyle name="Normal 68 2" xfId="1847" xr:uid="{00000000-0005-0000-0000-0000F05D0000}"/>
    <cellStyle name="Normal 68 2 2" xfId="15919" xr:uid="{00000000-0005-0000-0000-0000F15D0000}"/>
    <cellStyle name="Normal 68 2 3" xfId="32372" xr:uid="{00000000-0005-0000-0000-0000F25D0000}"/>
    <cellStyle name="Normal 68 2 4" xfId="34132" xr:uid="{00000000-0005-0000-0000-0000F35D0000}"/>
    <cellStyle name="Normal 68 2 5" xfId="36564" xr:uid="{00000000-0005-0000-0000-0000F45D0000}"/>
    <cellStyle name="Normal 68 3" xfId="10735" xr:uid="{00000000-0005-0000-0000-0000F55D0000}"/>
    <cellStyle name="Normal 68 3 2" xfId="24075" xr:uid="{00000000-0005-0000-0000-0000F65D0000}"/>
    <cellStyle name="Normal 68 3 3" xfId="33258" xr:uid="{00000000-0005-0000-0000-0000F75D0000}"/>
    <cellStyle name="Normal 68 3 4" xfId="35018" xr:uid="{00000000-0005-0000-0000-0000F85D0000}"/>
    <cellStyle name="Normal 68 3 5" xfId="44981" xr:uid="{00000000-0005-0000-0000-0000F95D0000}"/>
    <cellStyle name="Normal 68 4" xfId="15515" xr:uid="{00000000-0005-0000-0000-0000FA5D0000}"/>
    <cellStyle name="Normal 68 4 2" xfId="46280" xr:uid="{00000000-0005-0000-0000-0000FB5D0000}"/>
    <cellStyle name="Normal 68 5" xfId="11664" xr:uid="{00000000-0005-0000-0000-0000FC5D0000}"/>
    <cellStyle name="Normal 68 6" xfId="32019" xr:uid="{00000000-0005-0000-0000-0000FD5D0000}"/>
    <cellStyle name="Normal 68 7" xfId="33779" xr:uid="{00000000-0005-0000-0000-0000FE5D0000}"/>
    <cellStyle name="Normal 68 8" xfId="35593" xr:uid="{00000000-0005-0000-0000-0000FF5D0000}"/>
    <cellStyle name="Normal 68 9" xfId="36205" xr:uid="{00000000-0005-0000-0000-0000005E0000}"/>
    <cellStyle name="Normal 69" xfId="1345" xr:uid="{00000000-0005-0000-0000-0000015E0000}"/>
    <cellStyle name="Normal 69 2" xfId="1872" xr:uid="{00000000-0005-0000-0000-0000025E0000}"/>
    <cellStyle name="Normal 69 2 2" xfId="15944" xr:uid="{00000000-0005-0000-0000-0000035E0000}"/>
    <cellStyle name="Normal 69 2 3" xfId="32397" xr:uid="{00000000-0005-0000-0000-0000045E0000}"/>
    <cellStyle name="Normal 69 2 4" xfId="34157" xr:uid="{00000000-0005-0000-0000-0000055E0000}"/>
    <cellStyle name="Normal 69 2 5" xfId="36589" xr:uid="{00000000-0005-0000-0000-0000065E0000}"/>
    <cellStyle name="Normal 69 3" xfId="10761" xr:uid="{00000000-0005-0000-0000-0000075E0000}"/>
    <cellStyle name="Normal 69 3 2" xfId="24100" xr:uid="{00000000-0005-0000-0000-0000085E0000}"/>
    <cellStyle name="Normal 69 3 3" xfId="33283" xr:uid="{00000000-0005-0000-0000-0000095E0000}"/>
    <cellStyle name="Normal 69 3 4" xfId="35043" xr:uid="{00000000-0005-0000-0000-00000A5E0000}"/>
    <cellStyle name="Normal 69 3 5" xfId="45006" xr:uid="{00000000-0005-0000-0000-00000B5E0000}"/>
    <cellStyle name="Normal 69 4" xfId="15545" xr:uid="{00000000-0005-0000-0000-00000C5E0000}"/>
    <cellStyle name="Normal 69 4 2" xfId="46281" xr:uid="{00000000-0005-0000-0000-00000D5E0000}"/>
    <cellStyle name="Normal 69 5" xfId="11691" xr:uid="{00000000-0005-0000-0000-00000E5E0000}"/>
    <cellStyle name="Normal 69 6" xfId="32044" xr:uid="{00000000-0005-0000-0000-00000F5E0000}"/>
    <cellStyle name="Normal 69 7" xfId="33804" xr:uid="{00000000-0005-0000-0000-0000105E0000}"/>
    <cellStyle name="Normal 69 8" xfId="35594" xr:uid="{00000000-0005-0000-0000-0000115E0000}"/>
    <cellStyle name="Normal 69 9" xfId="36232" xr:uid="{00000000-0005-0000-0000-0000125E0000}"/>
    <cellStyle name="Normal 7" xfId="500" xr:uid="{00000000-0005-0000-0000-0000135E0000}"/>
    <cellStyle name="Normal 7 2" xfId="759" xr:uid="{00000000-0005-0000-0000-0000145E0000}"/>
    <cellStyle name="Normal 7 2 2" xfId="35595" xr:uid="{00000000-0005-0000-0000-0000155E0000}"/>
    <cellStyle name="Normal 7 2 2 2" xfId="45906" xr:uid="{00000000-0005-0000-0000-0000165E0000}"/>
    <cellStyle name="Normal 7 2 3" xfId="45905" xr:uid="{00000000-0005-0000-0000-0000175E0000}"/>
    <cellStyle name="Normal 7 2 4" xfId="46282" xr:uid="{00000000-0005-0000-0000-0000185E0000}"/>
    <cellStyle name="Normal 7 2 5" xfId="45596" xr:uid="{00000000-0005-0000-0000-0000195E0000}"/>
    <cellStyle name="Normal 7 3" xfId="1293" xr:uid="{00000000-0005-0000-0000-00001A5E0000}"/>
    <cellStyle name="Normal 7 3 2" xfId="45844" xr:uid="{00000000-0005-0000-0000-00001B5E0000}"/>
    <cellStyle name="Normal 7 4" xfId="1414" xr:uid="{00000000-0005-0000-0000-00001C5E0000}"/>
    <cellStyle name="Normal 7 5" xfId="663" xr:uid="{00000000-0005-0000-0000-00001D5E0000}"/>
    <cellStyle name="Normal 7 6" xfId="35709" xr:uid="{00000000-0005-0000-0000-00001E5E0000}"/>
    <cellStyle name="Normal 70" xfId="1425" xr:uid="{00000000-0005-0000-0000-00001F5E0000}"/>
    <cellStyle name="Normal 70 2" xfId="1887" xr:uid="{00000000-0005-0000-0000-0000205E0000}"/>
    <cellStyle name="Normal 70 2 2" xfId="15959" xr:uid="{00000000-0005-0000-0000-0000215E0000}"/>
    <cellStyle name="Normal 70 2 3" xfId="32412" xr:uid="{00000000-0005-0000-0000-0000225E0000}"/>
    <cellStyle name="Normal 70 2 4" xfId="34172" xr:uid="{00000000-0005-0000-0000-0000235E0000}"/>
    <cellStyle name="Normal 70 2 5" xfId="36604" xr:uid="{00000000-0005-0000-0000-0000245E0000}"/>
    <cellStyle name="Normal 70 3" xfId="10777" xr:uid="{00000000-0005-0000-0000-0000255E0000}"/>
    <cellStyle name="Normal 70 3 2" xfId="24116" xr:uid="{00000000-0005-0000-0000-0000265E0000}"/>
    <cellStyle name="Normal 70 3 3" xfId="33299" xr:uid="{00000000-0005-0000-0000-0000275E0000}"/>
    <cellStyle name="Normal 70 3 4" xfId="35059" xr:uid="{00000000-0005-0000-0000-0000285E0000}"/>
    <cellStyle name="Normal 70 3 5" xfId="45022" xr:uid="{00000000-0005-0000-0000-0000295E0000}"/>
    <cellStyle name="Normal 70 4" xfId="15564" xr:uid="{00000000-0005-0000-0000-00002A5E0000}"/>
    <cellStyle name="Normal 70 4 2" xfId="46283" xr:uid="{00000000-0005-0000-0000-00002B5E0000}"/>
    <cellStyle name="Normal 70 5" xfId="11709" xr:uid="{00000000-0005-0000-0000-00002C5E0000}"/>
    <cellStyle name="Normal 70 6" xfId="32059" xr:uid="{00000000-0005-0000-0000-00002D5E0000}"/>
    <cellStyle name="Normal 70 7" xfId="33819" xr:uid="{00000000-0005-0000-0000-00002E5E0000}"/>
    <cellStyle name="Normal 70 8" xfId="35596" xr:uid="{00000000-0005-0000-0000-00002F5E0000}"/>
    <cellStyle name="Normal 70 9" xfId="36250" xr:uid="{00000000-0005-0000-0000-0000305E0000}"/>
    <cellStyle name="Normal 71" xfId="1440" xr:uid="{00000000-0005-0000-0000-0000315E0000}"/>
    <cellStyle name="Normal 71 2" xfId="1901" xr:uid="{00000000-0005-0000-0000-0000325E0000}"/>
    <cellStyle name="Normal 71 2 2" xfId="15973" xr:uid="{00000000-0005-0000-0000-0000335E0000}"/>
    <cellStyle name="Normal 71 2 3" xfId="32426" xr:uid="{00000000-0005-0000-0000-0000345E0000}"/>
    <cellStyle name="Normal 71 2 4" xfId="34186" xr:uid="{00000000-0005-0000-0000-0000355E0000}"/>
    <cellStyle name="Normal 71 2 5" xfId="36618" xr:uid="{00000000-0005-0000-0000-0000365E0000}"/>
    <cellStyle name="Normal 71 3" xfId="10791" xr:uid="{00000000-0005-0000-0000-0000375E0000}"/>
    <cellStyle name="Normal 71 3 2" xfId="24130" xr:uid="{00000000-0005-0000-0000-0000385E0000}"/>
    <cellStyle name="Normal 71 3 3" xfId="33313" xr:uid="{00000000-0005-0000-0000-0000395E0000}"/>
    <cellStyle name="Normal 71 3 4" xfId="35073" xr:uid="{00000000-0005-0000-0000-00003A5E0000}"/>
    <cellStyle name="Normal 71 3 5" xfId="45036" xr:uid="{00000000-0005-0000-0000-00003B5E0000}"/>
    <cellStyle name="Normal 71 4" xfId="15578" xr:uid="{00000000-0005-0000-0000-00003C5E0000}"/>
    <cellStyle name="Normal 71 4 2" xfId="46284" xr:uid="{00000000-0005-0000-0000-00003D5E0000}"/>
    <cellStyle name="Normal 71 5" xfId="11723" xr:uid="{00000000-0005-0000-0000-00003E5E0000}"/>
    <cellStyle name="Normal 71 6" xfId="32073" xr:uid="{00000000-0005-0000-0000-00003F5E0000}"/>
    <cellStyle name="Normal 71 7" xfId="33833" xr:uid="{00000000-0005-0000-0000-0000405E0000}"/>
    <cellStyle name="Normal 71 8" xfId="35597" xr:uid="{00000000-0005-0000-0000-0000415E0000}"/>
    <cellStyle name="Normal 71 9" xfId="36264" xr:uid="{00000000-0005-0000-0000-0000425E0000}"/>
    <cellStyle name="Normal 72" xfId="1435" xr:uid="{00000000-0005-0000-0000-0000435E0000}"/>
    <cellStyle name="Normal 72 2" xfId="1896" xr:uid="{00000000-0005-0000-0000-0000445E0000}"/>
    <cellStyle name="Normal 72 2 2" xfId="15968" xr:uid="{00000000-0005-0000-0000-0000455E0000}"/>
    <cellStyle name="Normal 72 2 3" xfId="32421" xr:uid="{00000000-0005-0000-0000-0000465E0000}"/>
    <cellStyle name="Normal 72 2 4" xfId="34181" xr:uid="{00000000-0005-0000-0000-0000475E0000}"/>
    <cellStyle name="Normal 72 2 5" xfId="36613" xr:uid="{00000000-0005-0000-0000-0000485E0000}"/>
    <cellStyle name="Normal 72 3" xfId="10786" xr:uid="{00000000-0005-0000-0000-0000495E0000}"/>
    <cellStyle name="Normal 72 3 2" xfId="24125" xr:uid="{00000000-0005-0000-0000-00004A5E0000}"/>
    <cellStyle name="Normal 72 3 3" xfId="33308" xr:uid="{00000000-0005-0000-0000-00004B5E0000}"/>
    <cellStyle name="Normal 72 3 4" xfId="35068" xr:uid="{00000000-0005-0000-0000-00004C5E0000}"/>
    <cellStyle name="Normal 72 3 5" xfId="45031" xr:uid="{00000000-0005-0000-0000-00004D5E0000}"/>
    <cellStyle name="Normal 72 4" xfId="15573" xr:uid="{00000000-0005-0000-0000-00004E5E0000}"/>
    <cellStyle name="Normal 72 4 2" xfId="46285" xr:uid="{00000000-0005-0000-0000-00004F5E0000}"/>
    <cellStyle name="Normal 72 5" xfId="11718" xr:uid="{00000000-0005-0000-0000-0000505E0000}"/>
    <cellStyle name="Normal 72 6" xfId="32068" xr:uid="{00000000-0005-0000-0000-0000515E0000}"/>
    <cellStyle name="Normal 72 7" xfId="33828" xr:uid="{00000000-0005-0000-0000-0000525E0000}"/>
    <cellStyle name="Normal 72 8" xfId="35598" xr:uid="{00000000-0005-0000-0000-0000535E0000}"/>
    <cellStyle name="Normal 72 9" xfId="36259" xr:uid="{00000000-0005-0000-0000-0000545E0000}"/>
    <cellStyle name="Normal 73" xfId="1437" xr:uid="{00000000-0005-0000-0000-0000555E0000}"/>
    <cellStyle name="Normal 73 2" xfId="1898" xr:uid="{00000000-0005-0000-0000-0000565E0000}"/>
    <cellStyle name="Normal 73 2 2" xfId="15970" xr:uid="{00000000-0005-0000-0000-0000575E0000}"/>
    <cellStyle name="Normal 73 2 3" xfId="32423" xr:uid="{00000000-0005-0000-0000-0000585E0000}"/>
    <cellStyle name="Normal 73 2 4" xfId="34183" xr:uid="{00000000-0005-0000-0000-0000595E0000}"/>
    <cellStyle name="Normal 73 2 5" xfId="36615" xr:uid="{00000000-0005-0000-0000-00005A5E0000}"/>
    <cellStyle name="Normal 73 3" xfId="10788" xr:uid="{00000000-0005-0000-0000-00005B5E0000}"/>
    <cellStyle name="Normal 73 3 2" xfId="24127" xr:uid="{00000000-0005-0000-0000-00005C5E0000}"/>
    <cellStyle name="Normal 73 3 3" xfId="33310" xr:uid="{00000000-0005-0000-0000-00005D5E0000}"/>
    <cellStyle name="Normal 73 3 4" xfId="35070" xr:uid="{00000000-0005-0000-0000-00005E5E0000}"/>
    <cellStyle name="Normal 73 3 5" xfId="45033" xr:uid="{00000000-0005-0000-0000-00005F5E0000}"/>
    <cellStyle name="Normal 73 4" xfId="15575" xr:uid="{00000000-0005-0000-0000-0000605E0000}"/>
    <cellStyle name="Normal 73 4 2" xfId="46286" xr:uid="{00000000-0005-0000-0000-0000615E0000}"/>
    <cellStyle name="Normal 73 5" xfId="11720" xr:uid="{00000000-0005-0000-0000-0000625E0000}"/>
    <cellStyle name="Normal 73 6" xfId="32070" xr:uid="{00000000-0005-0000-0000-0000635E0000}"/>
    <cellStyle name="Normal 73 7" xfId="33830" xr:uid="{00000000-0005-0000-0000-0000645E0000}"/>
    <cellStyle name="Normal 73 8" xfId="35599" xr:uid="{00000000-0005-0000-0000-0000655E0000}"/>
    <cellStyle name="Normal 73 9" xfId="36261" xr:uid="{00000000-0005-0000-0000-0000665E0000}"/>
    <cellStyle name="Normal 74" xfId="1431" xr:uid="{00000000-0005-0000-0000-0000675E0000}"/>
    <cellStyle name="Normal 74 2" xfId="1892" xr:uid="{00000000-0005-0000-0000-0000685E0000}"/>
    <cellStyle name="Normal 74 2 2" xfId="15964" xr:uid="{00000000-0005-0000-0000-0000695E0000}"/>
    <cellStyle name="Normal 74 2 3" xfId="32417" xr:uid="{00000000-0005-0000-0000-00006A5E0000}"/>
    <cellStyle name="Normal 74 2 4" xfId="34177" xr:uid="{00000000-0005-0000-0000-00006B5E0000}"/>
    <cellStyle name="Normal 74 2 5" xfId="36609" xr:uid="{00000000-0005-0000-0000-00006C5E0000}"/>
    <cellStyle name="Normal 74 3" xfId="10782" xr:uid="{00000000-0005-0000-0000-00006D5E0000}"/>
    <cellStyle name="Normal 74 3 2" xfId="24121" xr:uid="{00000000-0005-0000-0000-00006E5E0000}"/>
    <cellStyle name="Normal 74 3 3" xfId="33304" xr:uid="{00000000-0005-0000-0000-00006F5E0000}"/>
    <cellStyle name="Normal 74 3 4" xfId="35064" xr:uid="{00000000-0005-0000-0000-0000705E0000}"/>
    <cellStyle name="Normal 74 3 5" xfId="45027" xr:uid="{00000000-0005-0000-0000-0000715E0000}"/>
    <cellStyle name="Normal 74 4" xfId="15569" xr:uid="{00000000-0005-0000-0000-0000725E0000}"/>
    <cellStyle name="Normal 74 4 2" xfId="46287" xr:uid="{00000000-0005-0000-0000-0000735E0000}"/>
    <cellStyle name="Normal 74 5" xfId="11714" xr:uid="{00000000-0005-0000-0000-0000745E0000}"/>
    <cellStyle name="Normal 74 6" xfId="32064" xr:uid="{00000000-0005-0000-0000-0000755E0000}"/>
    <cellStyle name="Normal 74 7" xfId="33824" xr:uid="{00000000-0005-0000-0000-0000765E0000}"/>
    <cellStyle name="Normal 74 8" xfId="35600" xr:uid="{00000000-0005-0000-0000-0000775E0000}"/>
    <cellStyle name="Normal 74 9" xfId="36255" xr:uid="{00000000-0005-0000-0000-0000785E0000}"/>
    <cellStyle name="Normal 75" xfId="1439" xr:uid="{00000000-0005-0000-0000-0000795E0000}"/>
    <cellStyle name="Normal 75 2" xfId="1900" xr:uid="{00000000-0005-0000-0000-00007A5E0000}"/>
    <cellStyle name="Normal 75 2 2" xfId="15972" xr:uid="{00000000-0005-0000-0000-00007B5E0000}"/>
    <cellStyle name="Normal 75 2 3" xfId="32425" xr:uid="{00000000-0005-0000-0000-00007C5E0000}"/>
    <cellStyle name="Normal 75 2 4" xfId="34185" xr:uid="{00000000-0005-0000-0000-00007D5E0000}"/>
    <cellStyle name="Normal 75 2 5" xfId="36617" xr:uid="{00000000-0005-0000-0000-00007E5E0000}"/>
    <cellStyle name="Normal 75 3" xfId="10790" xr:uid="{00000000-0005-0000-0000-00007F5E0000}"/>
    <cellStyle name="Normal 75 3 2" xfId="24129" xr:uid="{00000000-0005-0000-0000-0000805E0000}"/>
    <cellStyle name="Normal 75 3 3" xfId="33312" xr:uid="{00000000-0005-0000-0000-0000815E0000}"/>
    <cellStyle name="Normal 75 3 4" xfId="35072" xr:uid="{00000000-0005-0000-0000-0000825E0000}"/>
    <cellStyle name="Normal 75 3 5" xfId="45035" xr:uid="{00000000-0005-0000-0000-0000835E0000}"/>
    <cellStyle name="Normal 75 4" xfId="15577" xr:uid="{00000000-0005-0000-0000-0000845E0000}"/>
    <cellStyle name="Normal 75 4 2" xfId="46288" xr:uid="{00000000-0005-0000-0000-0000855E0000}"/>
    <cellStyle name="Normal 75 5" xfId="11722" xr:uid="{00000000-0005-0000-0000-0000865E0000}"/>
    <cellStyle name="Normal 75 6" xfId="32072" xr:uid="{00000000-0005-0000-0000-0000875E0000}"/>
    <cellStyle name="Normal 75 7" xfId="33832" xr:uid="{00000000-0005-0000-0000-0000885E0000}"/>
    <cellStyle name="Normal 75 8" xfId="35601" xr:uid="{00000000-0005-0000-0000-0000895E0000}"/>
    <cellStyle name="Normal 75 9" xfId="36263" xr:uid="{00000000-0005-0000-0000-00008A5E0000}"/>
    <cellStyle name="Normal 76" xfId="1430" xr:uid="{00000000-0005-0000-0000-00008B5E0000}"/>
    <cellStyle name="Normal 76 2" xfId="1891" xr:uid="{00000000-0005-0000-0000-00008C5E0000}"/>
    <cellStyle name="Normal 76 2 2" xfId="15963" xr:uid="{00000000-0005-0000-0000-00008D5E0000}"/>
    <cellStyle name="Normal 76 2 3" xfId="32416" xr:uid="{00000000-0005-0000-0000-00008E5E0000}"/>
    <cellStyle name="Normal 76 2 4" xfId="34176" xr:uid="{00000000-0005-0000-0000-00008F5E0000}"/>
    <cellStyle name="Normal 76 2 5" xfId="36608" xr:uid="{00000000-0005-0000-0000-0000905E0000}"/>
    <cellStyle name="Normal 76 3" xfId="10781" xr:uid="{00000000-0005-0000-0000-0000915E0000}"/>
    <cellStyle name="Normal 76 3 2" xfId="24120" xr:uid="{00000000-0005-0000-0000-0000925E0000}"/>
    <cellStyle name="Normal 76 3 3" xfId="33303" xr:uid="{00000000-0005-0000-0000-0000935E0000}"/>
    <cellStyle name="Normal 76 3 4" xfId="35063" xr:uid="{00000000-0005-0000-0000-0000945E0000}"/>
    <cellStyle name="Normal 76 3 5" xfId="45026" xr:uid="{00000000-0005-0000-0000-0000955E0000}"/>
    <cellStyle name="Normal 76 4" xfId="15568" xr:uid="{00000000-0005-0000-0000-0000965E0000}"/>
    <cellStyle name="Normal 76 4 2" xfId="46289" xr:uid="{00000000-0005-0000-0000-0000975E0000}"/>
    <cellStyle name="Normal 76 5" xfId="11713" xr:uid="{00000000-0005-0000-0000-0000985E0000}"/>
    <cellStyle name="Normal 76 6" xfId="32063" xr:uid="{00000000-0005-0000-0000-0000995E0000}"/>
    <cellStyle name="Normal 76 7" xfId="33823" xr:uid="{00000000-0005-0000-0000-00009A5E0000}"/>
    <cellStyle name="Normal 76 8" xfId="35602" xr:uid="{00000000-0005-0000-0000-00009B5E0000}"/>
    <cellStyle name="Normal 76 9" xfId="36254" xr:uid="{00000000-0005-0000-0000-00009C5E0000}"/>
    <cellStyle name="Normal 77" xfId="1428" xr:uid="{00000000-0005-0000-0000-00009D5E0000}"/>
    <cellStyle name="Normal 77 2" xfId="1889" xr:uid="{00000000-0005-0000-0000-00009E5E0000}"/>
    <cellStyle name="Normal 77 2 2" xfId="15961" xr:uid="{00000000-0005-0000-0000-00009F5E0000}"/>
    <cellStyle name="Normal 77 2 3" xfId="32414" xr:uid="{00000000-0005-0000-0000-0000A05E0000}"/>
    <cellStyle name="Normal 77 2 4" xfId="34174" xr:uid="{00000000-0005-0000-0000-0000A15E0000}"/>
    <cellStyle name="Normal 77 2 5" xfId="36606" xr:uid="{00000000-0005-0000-0000-0000A25E0000}"/>
    <cellStyle name="Normal 77 3" xfId="10779" xr:uid="{00000000-0005-0000-0000-0000A35E0000}"/>
    <cellStyle name="Normal 77 3 2" xfId="24118" xr:uid="{00000000-0005-0000-0000-0000A45E0000}"/>
    <cellStyle name="Normal 77 3 3" xfId="33301" xr:uid="{00000000-0005-0000-0000-0000A55E0000}"/>
    <cellStyle name="Normal 77 3 4" xfId="35061" xr:uid="{00000000-0005-0000-0000-0000A65E0000}"/>
    <cellStyle name="Normal 77 3 5" xfId="45024" xr:uid="{00000000-0005-0000-0000-0000A75E0000}"/>
    <cellStyle name="Normal 77 4" xfId="15566" xr:uid="{00000000-0005-0000-0000-0000A85E0000}"/>
    <cellStyle name="Normal 77 4 2" xfId="46290" xr:uid="{00000000-0005-0000-0000-0000A95E0000}"/>
    <cellStyle name="Normal 77 5" xfId="11711" xr:uid="{00000000-0005-0000-0000-0000AA5E0000}"/>
    <cellStyle name="Normal 77 6" xfId="32061" xr:uid="{00000000-0005-0000-0000-0000AB5E0000}"/>
    <cellStyle name="Normal 77 7" xfId="33821" xr:uid="{00000000-0005-0000-0000-0000AC5E0000}"/>
    <cellStyle name="Normal 77 8" xfId="35603" xr:uid="{00000000-0005-0000-0000-0000AD5E0000}"/>
    <cellStyle name="Normal 77 9" xfId="36252" xr:uid="{00000000-0005-0000-0000-0000AE5E0000}"/>
    <cellStyle name="Normal 78" xfId="1441" xr:uid="{00000000-0005-0000-0000-0000AF5E0000}"/>
    <cellStyle name="Normal 78 2" xfId="1902" xr:uid="{00000000-0005-0000-0000-0000B05E0000}"/>
    <cellStyle name="Normal 78 2 2" xfId="15974" xr:uid="{00000000-0005-0000-0000-0000B15E0000}"/>
    <cellStyle name="Normal 78 2 3" xfId="32427" xr:uid="{00000000-0005-0000-0000-0000B25E0000}"/>
    <cellStyle name="Normal 78 2 4" xfId="34187" xr:uid="{00000000-0005-0000-0000-0000B35E0000}"/>
    <cellStyle name="Normal 78 2 5" xfId="36619" xr:uid="{00000000-0005-0000-0000-0000B45E0000}"/>
    <cellStyle name="Normal 78 3" xfId="10792" xr:uid="{00000000-0005-0000-0000-0000B55E0000}"/>
    <cellStyle name="Normal 78 3 2" xfId="24131" xr:uid="{00000000-0005-0000-0000-0000B65E0000}"/>
    <cellStyle name="Normal 78 3 3" xfId="33314" xr:uid="{00000000-0005-0000-0000-0000B75E0000}"/>
    <cellStyle name="Normal 78 3 4" xfId="35074" xr:uid="{00000000-0005-0000-0000-0000B85E0000}"/>
    <cellStyle name="Normal 78 3 5" xfId="45037" xr:uid="{00000000-0005-0000-0000-0000B95E0000}"/>
    <cellStyle name="Normal 78 4" xfId="15579" xr:uid="{00000000-0005-0000-0000-0000BA5E0000}"/>
    <cellStyle name="Normal 78 4 2" xfId="46291" xr:uid="{00000000-0005-0000-0000-0000BB5E0000}"/>
    <cellStyle name="Normal 78 5" xfId="11724" xr:uid="{00000000-0005-0000-0000-0000BC5E0000}"/>
    <cellStyle name="Normal 78 6" xfId="32074" xr:uid="{00000000-0005-0000-0000-0000BD5E0000}"/>
    <cellStyle name="Normal 78 7" xfId="33834" xr:uid="{00000000-0005-0000-0000-0000BE5E0000}"/>
    <cellStyle name="Normal 78 8" xfId="35604" xr:uid="{00000000-0005-0000-0000-0000BF5E0000}"/>
    <cellStyle name="Normal 78 9" xfId="36265" xr:uid="{00000000-0005-0000-0000-0000C05E0000}"/>
    <cellStyle name="Normal 79" xfId="1433" xr:uid="{00000000-0005-0000-0000-0000C15E0000}"/>
    <cellStyle name="Normal 79 2" xfId="1894" xr:uid="{00000000-0005-0000-0000-0000C25E0000}"/>
    <cellStyle name="Normal 79 2 2" xfId="15966" xr:uid="{00000000-0005-0000-0000-0000C35E0000}"/>
    <cellStyle name="Normal 79 2 3" xfId="32419" xr:uid="{00000000-0005-0000-0000-0000C45E0000}"/>
    <cellStyle name="Normal 79 2 4" xfId="34179" xr:uid="{00000000-0005-0000-0000-0000C55E0000}"/>
    <cellStyle name="Normal 79 2 5" xfId="36611" xr:uid="{00000000-0005-0000-0000-0000C65E0000}"/>
    <cellStyle name="Normal 79 3" xfId="10784" xr:uid="{00000000-0005-0000-0000-0000C75E0000}"/>
    <cellStyle name="Normal 79 3 2" xfId="24123" xr:uid="{00000000-0005-0000-0000-0000C85E0000}"/>
    <cellStyle name="Normal 79 3 3" xfId="33306" xr:uid="{00000000-0005-0000-0000-0000C95E0000}"/>
    <cellStyle name="Normal 79 3 4" xfId="35066" xr:uid="{00000000-0005-0000-0000-0000CA5E0000}"/>
    <cellStyle name="Normal 79 3 5" xfId="45029" xr:uid="{00000000-0005-0000-0000-0000CB5E0000}"/>
    <cellStyle name="Normal 79 4" xfId="15571" xr:uid="{00000000-0005-0000-0000-0000CC5E0000}"/>
    <cellStyle name="Normal 79 4 2" xfId="46292" xr:uid="{00000000-0005-0000-0000-0000CD5E0000}"/>
    <cellStyle name="Normal 79 5" xfId="11716" xr:uid="{00000000-0005-0000-0000-0000CE5E0000}"/>
    <cellStyle name="Normal 79 6" xfId="32066" xr:uid="{00000000-0005-0000-0000-0000CF5E0000}"/>
    <cellStyle name="Normal 79 7" xfId="33826" xr:uid="{00000000-0005-0000-0000-0000D05E0000}"/>
    <cellStyle name="Normal 79 8" xfId="35605" xr:uid="{00000000-0005-0000-0000-0000D15E0000}"/>
    <cellStyle name="Normal 79 9" xfId="36257" xr:uid="{00000000-0005-0000-0000-0000D25E0000}"/>
    <cellStyle name="Normal 8" xfId="501" xr:uid="{00000000-0005-0000-0000-0000D35E0000}"/>
    <cellStyle name="Normal 8 10" xfId="35716" xr:uid="{00000000-0005-0000-0000-0000D45E0000}"/>
    <cellStyle name="Normal 8 2" xfId="502" xr:uid="{00000000-0005-0000-0000-0000D55E0000}"/>
    <cellStyle name="Normal 8 2 2" xfId="1416" xr:uid="{00000000-0005-0000-0000-0000D65E0000}"/>
    <cellStyle name="Normal 8 2 2 2" xfId="14049" xr:uid="{00000000-0005-0000-0000-0000D75E0000}"/>
    <cellStyle name="Normal 8 2 2 2 2" xfId="46293" xr:uid="{00000000-0005-0000-0000-0000D85E0000}"/>
    <cellStyle name="Normal 8 2 2 3" xfId="14050" xr:uid="{00000000-0005-0000-0000-0000D95E0000}"/>
    <cellStyle name="Normal 8 2 2 3 2" xfId="45598" xr:uid="{00000000-0005-0000-0000-0000DA5E0000}"/>
    <cellStyle name="Normal 8 2 3" xfId="760" xr:uid="{00000000-0005-0000-0000-0000DB5E0000}"/>
    <cellStyle name="Normal 8 2 3 2" xfId="2124" xr:uid="{00000000-0005-0000-0000-0000DC5E0000}"/>
    <cellStyle name="Normal 8 2 3 3" xfId="45599" xr:uid="{00000000-0005-0000-0000-0000DD5E0000}"/>
    <cellStyle name="Normal 8 2 4" xfId="14051" xr:uid="{00000000-0005-0000-0000-0000DE5E0000}"/>
    <cellStyle name="Normal 8 2 4 2" xfId="46294" xr:uid="{00000000-0005-0000-0000-0000DF5E0000}"/>
    <cellStyle name="Normal 8 2 5" xfId="14052" xr:uid="{00000000-0005-0000-0000-0000E05E0000}"/>
    <cellStyle name="Normal 8 2 5 2" xfId="45597" xr:uid="{00000000-0005-0000-0000-0000E15E0000}"/>
    <cellStyle name="Normal 8 2 6" xfId="14053" xr:uid="{00000000-0005-0000-0000-0000E25E0000}"/>
    <cellStyle name="Normal 8 2 7" xfId="14054" xr:uid="{00000000-0005-0000-0000-0000E35E0000}"/>
    <cellStyle name="Normal 8 2_Hoja1" xfId="14055" xr:uid="{00000000-0005-0000-0000-0000E45E0000}"/>
    <cellStyle name="Normal 8 3" xfId="1294" xr:uid="{00000000-0005-0000-0000-0000E55E0000}"/>
    <cellStyle name="Normal 8 3 2" xfId="1463" xr:uid="{00000000-0005-0000-0000-0000E65E0000}"/>
    <cellStyle name="Normal 8 3 2 2" xfId="46295" xr:uid="{00000000-0005-0000-0000-0000E75E0000}"/>
    <cellStyle name="Normal 8 3 3" xfId="35606" xr:uid="{00000000-0005-0000-0000-0000E85E0000}"/>
    <cellStyle name="Normal 8 3 3 2" xfId="45600" xr:uid="{00000000-0005-0000-0000-0000E95E0000}"/>
    <cellStyle name="Normal 8 4" xfId="1415" xr:uid="{00000000-0005-0000-0000-0000EA5E0000}"/>
    <cellStyle name="Normal 8 4 2" xfId="35607" xr:uid="{00000000-0005-0000-0000-0000EB5E0000}"/>
    <cellStyle name="Normal 8 5" xfId="664" xr:uid="{00000000-0005-0000-0000-0000EC5E0000}"/>
    <cellStyle name="Normal 8 5 2" xfId="46296" xr:uid="{00000000-0005-0000-0000-0000ED5E0000}"/>
    <cellStyle name="Normal 8 6" xfId="14056" xr:uid="{00000000-0005-0000-0000-0000EE5E0000}"/>
    <cellStyle name="Normal 8 7" xfId="14057" xr:uid="{00000000-0005-0000-0000-0000EF5E0000}"/>
    <cellStyle name="Normal 8 8" xfId="14058" xr:uid="{00000000-0005-0000-0000-0000F05E0000}"/>
    <cellStyle name="Normal 8 9" xfId="35710" xr:uid="{00000000-0005-0000-0000-0000F15E0000}"/>
    <cellStyle name="Normal 80" xfId="1434" xr:uid="{00000000-0005-0000-0000-0000F25E0000}"/>
    <cellStyle name="Normal 80 2" xfId="1895" xr:uid="{00000000-0005-0000-0000-0000F35E0000}"/>
    <cellStyle name="Normal 80 2 2" xfId="15967" xr:uid="{00000000-0005-0000-0000-0000F45E0000}"/>
    <cellStyle name="Normal 80 2 3" xfId="32420" xr:uid="{00000000-0005-0000-0000-0000F55E0000}"/>
    <cellStyle name="Normal 80 2 4" xfId="34180" xr:uid="{00000000-0005-0000-0000-0000F65E0000}"/>
    <cellStyle name="Normal 80 2 5" xfId="36612" xr:uid="{00000000-0005-0000-0000-0000F75E0000}"/>
    <cellStyle name="Normal 80 3" xfId="10785" xr:uid="{00000000-0005-0000-0000-0000F85E0000}"/>
    <cellStyle name="Normal 80 3 2" xfId="24124" xr:uid="{00000000-0005-0000-0000-0000F95E0000}"/>
    <cellStyle name="Normal 80 3 3" xfId="33307" xr:uid="{00000000-0005-0000-0000-0000FA5E0000}"/>
    <cellStyle name="Normal 80 3 4" xfId="35067" xr:uid="{00000000-0005-0000-0000-0000FB5E0000}"/>
    <cellStyle name="Normal 80 3 5" xfId="45030" xr:uid="{00000000-0005-0000-0000-0000FC5E0000}"/>
    <cellStyle name="Normal 80 4" xfId="15572" xr:uid="{00000000-0005-0000-0000-0000FD5E0000}"/>
    <cellStyle name="Normal 80 4 2" xfId="46297" xr:uid="{00000000-0005-0000-0000-0000FE5E0000}"/>
    <cellStyle name="Normal 80 5" xfId="11717" xr:uid="{00000000-0005-0000-0000-0000FF5E0000}"/>
    <cellStyle name="Normal 80 6" xfId="32067" xr:uid="{00000000-0005-0000-0000-0000005F0000}"/>
    <cellStyle name="Normal 80 7" xfId="33827" xr:uid="{00000000-0005-0000-0000-0000015F0000}"/>
    <cellStyle name="Normal 80 8" xfId="35608" xr:uid="{00000000-0005-0000-0000-0000025F0000}"/>
    <cellStyle name="Normal 80 9" xfId="36258" xr:uid="{00000000-0005-0000-0000-0000035F0000}"/>
    <cellStyle name="Normal 81" xfId="1432" xr:uid="{00000000-0005-0000-0000-0000045F0000}"/>
    <cellStyle name="Normal 81 2" xfId="1893" xr:uid="{00000000-0005-0000-0000-0000055F0000}"/>
    <cellStyle name="Normal 81 2 2" xfId="15965" xr:uid="{00000000-0005-0000-0000-0000065F0000}"/>
    <cellStyle name="Normal 81 2 3" xfId="32418" xr:uid="{00000000-0005-0000-0000-0000075F0000}"/>
    <cellStyle name="Normal 81 2 4" xfId="34178" xr:uid="{00000000-0005-0000-0000-0000085F0000}"/>
    <cellStyle name="Normal 81 2 5" xfId="36610" xr:uid="{00000000-0005-0000-0000-0000095F0000}"/>
    <cellStyle name="Normal 81 3" xfId="10783" xr:uid="{00000000-0005-0000-0000-00000A5F0000}"/>
    <cellStyle name="Normal 81 3 2" xfId="24122" xr:uid="{00000000-0005-0000-0000-00000B5F0000}"/>
    <cellStyle name="Normal 81 3 3" xfId="33305" xr:uid="{00000000-0005-0000-0000-00000C5F0000}"/>
    <cellStyle name="Normal 81 3 4" xfId="35065" xr:uid="{00000000-0005-0000-0000-00000D5F0000}"/>
    <cellStyle name="Normal 81 3 5" xfId="45028" xr:uid="{00000000-0005-0000-0000-00000E5F0000}"/>
    <cellStyle name="Normal 81 4" xfId="15570" xr:uid="{00000000-0005-0000-0000-00000F5F0000}"/>
    <cellStyle name="Normal 81 4 2" xfId="46298" xr:uid="{00000000-0005-0000-0000-0000105F0000}"/>
    <cellStyle name="Normal 81 5" xfId="11715" xr:uid="{00000000-0005-0000-0000-0000115F0000}"/>
    <cellStyle name="Normal 81 6" xfId="32065" xr:uid="{00000000-0005-0000-0000-0000125F0000}"/>
    <cellStyle name="Normal 81 7" xfId="33825" xr:uid="{00000000-0005-0000-0000-0000135F0000}"/>
    <cellStyle name="Normal 81 8" xfId="35609" xr:uid="{00000000-0005-0000-0000-0000145F0000}"/>
    <cellStyle name="Normal 81 9" xfId="36256" xr:uid="{00000000-0005-0000-0000-0000155F0000}"/>
    <cellStyle name="Normal 82" xfId="1442" xr:uid="{00000000-0005-0000-0000-0000165F0000}"/>
    <cellStyle name="Normal 82 2" xfId="1903" xr:uid="{00000000-0005-0000-0000-0000175F0000}"/>
    <cellStyle name="Normal 82 2 2" xfId="15975" xr:uid="{00000000-0005-0000-0000-0000185F0000}"/>
    <cellStyle name="Normal 82 2 3" xfId="32428" xr:uid="{00000000-0005-0000-0000-0000195F0000}"/>
    <cellStyle name="Normal 82 2 4" xfId="34188" xr:uid="{00000000-0005-0000-0000-00001A5F0000}"/>
    <cellStyle name="Normal 82 2 5" xfId="36620" xr:uid="{00000000-0005-0000-0000-00001B5F0000}"/>
    <cellStyle name="Normal 82 3" xfId="10793" xr:uid="{00000000-0005-0000-0000-00001C5F0000}"/>
    <cellStyle name="Normal 82 3 2" xfId="24132" xr:uid="{00000000-0005-0000-0000-00001D5F0000}"/>
    <cellStyle name="Normal 82 3 3" xfId="33315" xr:uid="{00000000-0005-0000-0000-00001E5F0000}"/>
    <cellStyle name="Normal 82 3 4" xfId="35075" xr:uid="{00000000-0005-0000-0000-00001F5F0000}"/>
    <cellStyle name="Normal 82 3 5" xfId="45038" xr:uid="{00000000-0005-0000-0000-0000205F0000}"/>
    <cellStyle name="Normal 82 4" xfId="15580" xr:uid="{00000000-0005-0000-0000-0000215F0000}"/>
    <cellStyle name="Normal 82 4 2" xfId="46299" xr:uid="{00000000-0005-0000-0000-0000225F0000}"/>
    <cellStyle name="Normal 82 5" xfId="11725" xr:uid="{00000000-0005-0000-0000-0000235F0000}"/>
    <cellStyle name="Normal 82 6" xfId="32075" xr:uid="{00000000-0005-0000-0000-0000245F0000}"/>
    <cellStyle name="Normal 82 7" xfId="33835" xr:uid="{00000000-0005-0000-0000-0000255F0000}"/>
    <cellStyle name="Normal 82 8" xfId="35610" xr:uid="{00000000-0005-0000-0000-0000265F0000}"/>
    <cellStyle name="Normal 82 9" xfId="36266" xr:uid="{00000000-0005-0000-0000-0000275F0000}"/>
    <cellStyle name="Normal 83" xfId="1443" xr:uid="{00000000-0005-0000-0000-0000285F0000}"/>
    <cellStyle name="Normal 83 2" xfId="1904" xr:uid="{00000000-0005-0000-0000-0000295F0000}"/>
    <cellStyle name="Normal 83 2 2" xfId="15976" xr:uid="{00000000-0005-0000-0000-00002A5F0000}"/>
    <cellStyle name="Normal 83 2 3" xfId="32429" xr:uid="{00000000-0005-0000-0000-00002B5F0000}"/>
    <cellStyle name="Normal 83 2 4" xfId="34189" xr:uid="{00000000-0005-0000-0000-00002C5F0000}"/>
    <cellStyle name="Normal 83 2 5" xfId="36621" xr:uid="{00000000-0005-0000-0000-00002D5F0000}"/>
    <cellStyle name="Normal 83 3" xfId="10794" xr:uid="{00000000-0005-0000-0000-00002E5F0000}"/>
    <cellStyle name="Normal 83 3 2" xfId="24133" xr:uid="{00000000-0005-0000-0000-00002F5F0000}"/>
    <cellStyle name="Normal 83 3 3" xfId="33316" xr:uid="{00000000-0005-0000-0000-0000305F0000}"/>
    <cellStyle name="Normal 83 3 4" xfId="35076" xr:uid="{00000000-0005-0000-0000-0000315F0000}"/>
    <cellStyle name="Normal 83 3 5" xfId="45039" xr:uid="{00000000-0005-0000-0000-0000325F0000}"/>
    <cellStyle name="Normal 83 4" xfId="15581" xr:uid="{00000000-0005-0000-0000-0000335F0000}"/>
    <cellStyle name="Normal 83 4 2" xfId="46300" xr:uid="{00000000-0005-0000-0000-0000345F0000}"/>
    <cellStyle name="Normal 83 5" xfId="11726" xr:uid="{00000000-0005-0000-0000-0000355F0000}"/>
    <cellStyle name="Normal 83 6" xfId="32076" xr:uid="{00000000-0005-0000-0000-0000365F0000}"/>
    <cellStyle name="Normal 83 7" xfId="33836" xr:uid="{00000000-0005-0000-0000-0000375F0000}"/>
    <cellStyle name="Normal 83 8" xfId="35611" xr:uid="{00000000-0005-0000-0000-0000385F0000}"/>
    <cellStyle name="Normal 83 9" xfId="36267" xr:uid="{00000000-0005-0000-0000-0000395F0000}"/>
    <cellStyle name="Normal 84" xfId="1444" xr:uid="{00000000-0005-0000-0000-00003A5F0000}"/>
    <cellStyle name="Normal 84 2" xfId="1905" xr:uid="{00000000-0005-0000-0000-00003B5F0000}"/>
    <cellStyle name="Normal 84 2 2" xfId="15977" xr:uid="{00000000-0005-0000-0000-00003C5F0000}"/>
    <cellStyle name="Normal 84 2 3" xfId="32430" xr:uid="{00000000-0005-0000-0000-00003D5F0000}"/>
    <cellStyle name="Normal 84 2 4" xfId="34190" xr:uid="{00000000-0005-0000-0000-00003E5F0000}"/>
    <cellStyle name="Normal 84 2 5" xfId="36622" xr:uid="{00000000-0005-0000-0000-00003F5F0000}"/>
    <cellStyle name="Normal 84 3" xfId="10795" xr:uid="{00000000-0005-0000-0000-0000405F0000}"/>
    <cellStyle name="Normal 84 3 2" xfId="24134" xr:uid="{00000000-0005-0000-0000-0000415F0000}"/>
    <cellStyle name="Normal 84 3 3" xfId="33317" xr:uid="{00000000-0005-0000-0000-0000425F0000}"/>
    <cellStyle name="Normal 84 3 4" xfId="35077" xr:uid="{00000000-0005-0000-0000-0000435F0000}"/>
    <cellStyle name="Normal 84 3 5" xfId="45040" xr:uid="{00000000-0005-0000-0000-0000445F0000}"/>
    <cellStyle name="Normal 84 4" xfId="15582" xr:uid="{00000000-0005-0000-0000-0000455F0000}"/>
    <cellStyle name="Normal 84 4 2" xfId="46301" xr:uid="{00000000-0005-0000-0000-0000465F0000}"/>
    <cellStyle name="Normal 84 5" xfId="11727" xr:uid="{00000000-0005-0000-0000-0000475F0000}"/>
    <cellStyle name="Normal 84 6" xfId="32077" xr:uid="{00000000-0005-0000-0000-0000485F0000}"/>
    <cellStyle name="Normal 84 7" xfId="33837" xr:uid="{00000000-0005-0000-0000-0000495F0000}"/>
    <cellStyle name="Normal 84 8" xfId="35612" xr:uid="{00000000-0005-0000-0000-00004A5F0000}"/>
    <cellStyle name="Normal 84 9" xfId="36268" xr:uid="{00000000-0005-0000-0000-00004B5F0000}"/>
    <cellStyle name="Normal 85" xfId="1436" xr:uid="{00000000-0005-0000-0000-00004C5F0000}"/>
    <cellStyle name="Normal 85 2" xfId="1897" xr:uid="{00000000-0005-0000-0000-00004D5F0000}"/>
    <cellStyle name="Normal 85 2 2" xfId="15969" xr:uid="{00000000-0005-0000-0000-00004E5F0000}"/>
    <cellStyle name="Normal 85 2 3" xfId="32422" xr:uid="{00000000-0005-0000-0000-00004F5F0000}"/>
    <cellStyle name="Normal 85 2 4" xfId="34182" xr:uid="{00000000-0005-0000-0000-0000505F0000}"/>
    <cellStyle name="Normal 85 2 5" xfId="36614" xr:uid="{00000000-0005-0000-0000-0000515F0000}"/>
    <cellStyle name="Normal 85 3" xfId="10787" xr:uid="{00000000-0005-0000-0000-0000525F0000}"/>
    <cellStyle name="Normal 85 3 2" xfId="24126" xr:uid="{00000000-0005-0000-0000-0000535F0000}"/>
    <cellStyle name="Normal 85 3 3" xfId="33309" xr:uid="{00000000-0005-0000-0000-0000545F0000}"/>
    <cellStyle name="Normal 85 3 4" xfId="35069" xr:uid="{00000000-0005-0000-0000-0000555F0000}"/>
    <cellStyle name="Normal 85 3 5" xfId="45032" xr:uid="{00000000-0005-0000-0000-0000565F0000}"/>
    <cellStyle name="Normal 85 4" xfId="15574" xr:uid="{00000000-0005-0000-0000-0000575F0000}"/>
    <cellStyle name="Normal 85 4 2" xfId="46302" xr:uid="{00000000-0005-0000-0000-0000585F0000}"/>
    <cellStyle name="Normal 85 5" xfId="11719" xr:uid="{00000000-0005-0000-0000-0000595F0000}"/>
    <cellStyle name="Normal 85 6" xfId="32069" xr:uid="{00000000-0005-0000-0000-00005A5F0000}"/>
    <cellStyle name="Normal 85 7" xfId="33829" xr:uid="{00000000-0005-0000-0000-00005B5F0000}"/>
    <cellStyle name="Normal 85 8" xfId="35613" xr:uid="{00000000-0005-0000-0000-00005C5F0000}"/>
    <cellStyle name="Normal 85 9" xfId="36260" xr:uid="{00000000-0005-0000-0000-00005D5F0000}"/>
    <cellStyle name="Normal 86" xfId="1446" xr:uid="{00000000-0005-0000-0000-00005E5F0000}"/>
    <cellStyle name="Normal 86 2" xfId="1907" xr:uid="{00000000-0005-0000-0000-00005F5F0000}"/>
    <cellStyle name="Normal 86 2 2" xfId="15979" xr:uid="{00000000-0005-0000-0000-0000605F0000}"/>
    <cellStyle name="Normal 86 2 3" xfId="32432" xr:uid="{00000000-0005-0000-0000-0000615F0000}"/>
    <cellStyle name="Normal 86 2 4" xfId="34192" xr:uid="{00000000-0005-0000-0000-0000625F0000}"/>
    <cellStyle name="Normal 86 2 5" xfId="36624" xr:uid="{00000000-0005-0000-0000-0000635F0000}"/>
    <cellStyle name="Normal 86 3" xfId="10797" xr:uid="{00000000-0005-0000-0000-0000645F0000}"/>
    <cellStyle name="Normal 86 3 2" xfId="24136" xr:uid="{00000000-0005-0000-0000-0000655F0000}"/>
    <cellStyle name="Normal 86 3 3" xfId="33319" xr:uid="{00000000-0005-0000-0000-0000665F0000}"/>
    <cellStyle name="Normal 86 3 4" xfId="35079" xr:uid="{00000000-0005-0000-0000-0000675F0000}"/>
    <cellStyle name="Normal 86 3 5" xfId="45042" xr:uid="{00000000-0005-0000-0000-0000685F0000}"/>
    <cellStyle name="Normal 86 4" xfId="15584" xr:uid="{00000000-0005-0000-0000-0000695F0000}"/>
    <cellStyle name="Normal 86 4 2" xfId="46303" xr:uid="{00000000-0005-0000-0000-00006A5F0000}"/>
    <cellStyle name="Normal 86 5" xfId="11729" xr:uid="{00000000-0005-0000-0000-00006B5F0000}"/>
    <cellStyle name="Normal 86 6" xfId="32079" xr:uid="{00000000-0005-0000-0000-00006C5F0000}"/>
    <cellStyle name="Normal 86 7" xfId="33839" xr:uid="{00000000-0005-0000-0000-00006D5F0000}"/>
    <cellStyle name="Normal 86 8" xfId="35614" xr:uid="{00000000-0005-0000-0000-00006E5F0000}"/>
    <cellStyle name="Normal 86 9" xfId="36270" xr:uid="{00000000-0005-0000-0000-00006F5F0000}"/>
    <cellStyle name="Normal 87" xfId="1447" xr:uid="{00000000-0005-0000-0000-0000705F0000}"/>
    <cellStyle name="Normal 87 2" xfId="1908" xr:uid="{00000000-0005-0000-0000-0000715F0000}"/>
    <cellStyle name="Normal 87 2 2" xfId="15980" xr:uid="{00000000-0005-0000-0000-0000725F0000}"/>
    <cellStyle name="Normal 87 2 3" xfId="32433" xr:uid="{00000000-0005-0000-0000-0000735F0000}"/>
    <cellStyle name="Normal 87 2 4" xfId="34193" xr:uid="{00000000-0005-0000-0000-0000745F0000}"/>
    <cellStyle name="Normal 87 2 5" xfId="36625" xr:uid="{00000000-0005-0000-0000-0000755F0000}"/>
    <cellStyle name="Normal 87 3" xfId="10798" xr:uid="{00000000-0005-0000-0000-0000765F0000}"/>
    <cellStyle name="Normal 87 3 2" xfId="24137" xr:uid="{00000000-0005-0000-0000-0000775F0000}"/>
    <cellStyle name="Normal 87 3 3" xfId="33320" xr:uid="{00000000-0005-0000-0000-0000785F0000}"/>
    <cellStyle name="Normal 87 3 4" xfId="35080" xr:uid="{00000000-0005-0000-0000-0000795F0000}"/>
    <cellStyle name="Normal 87 3 5" xfId="45043" xr:uid="{00000000-0005-0000-0000-00007A5F0000}"/>
    <cellStyle name="Normal 87 4" xfId="15585" xr:uid="{00000000-0005-0000-0000-00007B5F0000}"/>
    <cellStyle name="Normal 87 4 2" xfId="46304" xr:uid="{00000000-0005-0000-0000-00007C5F0000}"/>
    <cellStyle name="Normal 87 5" xfId="11730" xr:uid="{00000000-0005-0000-0000-00007D5F0000}"/>
    <cellStyle name="Normal 87 6" xfId="32080" xr:uid="{00000000-0005-0000-0000-00007E5F0000}"/>
    <cellStyle name="Normal 87 7" xfId="33840" xr:uid="{00000000-0005-0000-0000-00007F5F0000}"/>
    <cellStyle name="Normal 87 8" xfId="35615" xr:uid="{00000000-0005-0000-0000-0000805F0000}"/>
    <cellStyle name="Normal 87 9" xfId="36271" xr:uid="{00000000-0005-0000-0000-0000815F0000}"/>
    <cellStyle name="Normal 88" xfId="1426" xr:uid="{00000000-0005-0000-0000-0000825F0000}"/>
    <cellStyle name="Normal 88 2" xfId="1888" xr:uid="{00000000-0005-0000-0000-0000835F0000}"/>
    <cellStyle name="Normal 88 2 2" xfId="15960" xr:uid="{00000000-0005-0000-0000-0000845F0000}"/>
    <cellStyle name="Normal 88 2 3" xfId="32413" xr:uid="{00000000-0005-0000-0000-0000855F0000}"/>
    <cellStyle name="Normal 88 2 4" xfId="34173" xr:uid="{00000000-0005-0000-0000-0000865F0000}"/>
    <cellStyle name="Normal 88 2 5" xfId="36605" xr:uid="{00000000-0005-0000-0000-0000875F0000}"/>
    <cellStyle name="Normal 88 3" xfId="10778" xr:uid="{00000000-0005-0000-0000-0000885F0000}"/>
    <cellStyle name="Normal 88 3 2" xfId="24117" xr:uid="{00000000-0005-0000-0000-0000895F0000}"/>
    <cellStyle name="Normal 88 3 3" xfId="33300" xr:uid="{00000000-0005-0000-0000-00008A5F0000}"/>
    <cellStyle name="Normal 88 3 4" xfId="35060" xr:uid="{00000000-0005-0000-0000-00008B5F0000}"/>
    <cellStyle name="Normal 88 3 5" xfId="45023" xr:uid="{00000000-0005-0000-0000-00008C5F0000}"/>
    <cellStyle name="Normal 88 4" xfId="15565" xr:uid="{00000000-0005-0000-0000-00008D5F0000}"/>
    <cellStyle name="Normal 88 4 2" xfId="46305" xr:uid="{00000000-0005-0000-0000-00008E5F0000}"/>
    <cellStyle name="Normal 88 5" xfId="11710" xr:uid="{00000000-0005-0000-0000-00008F5F0000}"/>
    <cellStyle name="Normal 88 6" xfId="32060" xr:uid="{00000000-0005-0000-0000-0000905F0000}"/>
    <cellStyle name="Normal 88 7" xfId="33820" xr:uid="{00000000-0005-0000-0000-0000915F0000}"/>
    <cellStyle name="Normal 88 8" xfId="35616" xr:uid="{00000000-0005-0000-0000-0000925F0000}"/>
    <cellStyle name="Normal 88 9" xfId="36251" xr:uid="{00000000-0005-0000-0000-0000935F0000}"/>
    <cellStyle name="Normal 89" xfId="1448" xr:uid="{00000000-0005-0000-0000-0000945F0000}"/>
    <cellStyle name="Normal 89 2" xfId="1909" xr:uid="{00000000-0005-0000-0000-0000955F0000}"/>
    <cellStyle name="Normal 89 2 2" xfId="15981" xr:uid="{00000000-0005-0000-0000-0000965F0000}"/>
    <cellStyle name="Normal 89 2 3" xfId="32434" xr:uid="{00000000-0005-0000-0000-0000975F0000}"/>
    <cellStyle name="Normal 89 2 4" xfId="34194" xr:uid="{00000000-0005-0000-0000-0000985F0000}"/>
    <cellStyle name="Normal 89 2 5" xfId="36626" xr:uid="{00000000-0005-0000-0000-0000995F0000}"/>
    <cellStyle name="Normal 89 3" xfId="10799" xr:uid="{00000000-0005-0000-0000-00009A5F0000}"/>
    <cellStyle name="Normal 89 3 2" xfId="24138" xr:uid="{00000000-0005-0000-0000-00009B5F0000}"/>
    <cellStyle name="Normal 89 3 3" xfId="33321" xr:uid="{00000000-0005-0000-0000-00009C5F0000}"/>
    <cellStyle name="Normal 89 3 4" xfId="35081" xr:uid="{00000000-0005-0000-0000-00009D5F0000}"/>
    <cellStyle name="Normal 89 3 5" xfId="45044" xr:uid="{00000000-0005-0000-0000-00009E5F0000}"/>
    <cellStyle name="Normal 89 4" xfId="15586" xr:uid="{00000000-0005-0000-0000-00009F5F0000}"/>
    <cellStyle name="Normal 89 4 2" xfId="46306" xr:uid="{00000000-0005-0000-0000-0000A05F0000}"/>
    <cellStyle name="Normal 89 5" xfId="11731" xr:uid="{00000000-0005-0000-0000-0000A15F0000}"/>
    <cellStyle name="Normal 89 6" xfId="32081" xr:uid="{00000000-0005-0000-0000-0000A25F0000}"/>
    <cellStyle name="Normal 89 7" xfId="33841" xr:uid="{00000000-0005-0000-0000-0000A35F0000}"/>
    <cellStyle name="Normal 89 8" xfId="35617" xr:uid="{00000000-0005-0000-0000-0000A45F0000}"/>
    <cellStyle name="Normal 89 9" xfId="36272" xr:uid="{00000000-0005-0000-0000-0000A55F0000}"/>
    <cellStyle name="Normal 9" xfId="503" xr:uid="{00000000-0005-0000-0000-0000A65F0000}"/>
    <cellStyle name="Normal 9 2" xfId="504" xr:uid="{00000000-0005-0000-0000-0000A75F0000}"/>
    <cellStyle name="Normal 9 2 10" xfId="11105" xr:uid="{00000000-0005-0000-0000-0000A85F0000}"/>
    <cellStyle name="Normal 9 2 11" xfId="31929" xr:uid="{00000000-0005-0000-0000-0000A95F0000}"/>
    <cellStyle name="Normal 9 2 12" xfId="33630" xr:uid="{00000000-0005-0000-0000-0000AA5F0000}"/>
    <cellStyle name="Normal 9 2 13" xfId="35618" xr:uid="{00000000-0005-0000-0000-0000AB5F0000}"/>
    <cellStyle name="Normal 9 2 14" xfId="35799" xr:uid="{00000000-0005-0000-0000-0000AC5F0000}"/>
    <cellStyle name="Normal 9 2 15" xfId="46585" xr:uid="{00000000-0005-0000-0000-0000AD5F0000}"/>
    <cellStyle name="Normal 9 2 2" xfId="1464" xr:uid="{00000000-0005-0000-0000-0000AE5F0000}"/>
    <cellStyle name="Normal 9 2 2 2" xfId="45836" xr:uid="{00000000-0005-0000-0000-0000AF5F0000}"/>
    <cellStyle name="Normal 9 2 3" xfId="1418" xr:uid="{00000000-0005-0000-0000-0000B05F0000}"/>
    <cellStyle name="Normal 9 2 3 2" xfId="46307" xr:uid="{00000000-0005-0000-0000-0000B15F0000}"/>
    <cellStyle name="Normal 9 2 4" xfId="10610" xr:uid="{00000000-0005-0000-0000-0000B25F0000}"/>
    <cellStyle name="Normal 9 2 4 2" xfId="23962" xr:uid="{00000000-0005-0000-0000-0000B35F0000}"/>
    <cellStyle name="Normal 9 2 4 3" xfId="14059" xr:uid="{00000000-0005-0000-0000-0000B45F0000}"/>
    <cellStyle name="Normal 9 2 4 4" xfId="33155" xr:uid="{00000000-0005-0000-0000-0000B55F0000}"/>
    <cellStyle name="Normal 9 2 4 5" xfId="34915" xr:uid="{00000000-0005-0000-0000-0000B65F0000}"/>
    <cellStyle name="Normal 9 2 4 6" xfId="44878" xr:uid="{00000000-0005-0000-0000-0000B75F0000}"/>
    <cellStyle name="Normal 9 2 5" xfId="14060" xr:uid="{00000000-0005-0000-0000-0000B85F0000}"/>
    <cellStyle name="Normal 9 2 5 2" xfId="33591" xr:uid="{00000000-0005-0000-0000-0000B95F0000}"/>
    <cellStyle name="Normal 9 2 5 3" xfId="45602" xr:uid="{00000000-0005-0000-0000-0000BA5F0000}"/>
    <cellStyle name="Normal 9 2 6" xfId="14061" xr:uid="{00000000-0005-0000-0000-0000BB5F0000}"/>
    <cellStyle name="Normal 9 2 7" xfId="14062" xr:uid="{00000000-0005-0000-0000-0000BC5F0000}"/>
    <cellStyle name="Normal 9 2 8" xfId="14063" xr:uid="{00000000-0005-0000-0000-0000BD5F0000}"/>
    <cellStyle name="Normal 9 2 9" xfId="14989" xr:uid="{00000000-0005-0000-0000-0000BE5F0000}"/>
    <cellStyle name="Normal 9 2_Hoja1" xfId="14064" xr:uid="{00000000-0005-0000-0000-0000BF5F0000}"/>
    <cellStyle name="Normal 9 3" xfId="1417" xr:uid="{00000000-0005-0000-0000-0000C05F0000}"/>
    <cellStyle name="Normal 9 3 2" xfId="5487" xr:uid="{00000000-0005-0000-0000-0000C15F0000}"/>
    <cellStyle name="Normal 9 3 2 2" xfId="46308" xr:uid="{00000000-0005-0000-0000-0000C25F0000}"/>
    <cellStyle name="Normal 9 3 3" xfId="5488" xr:uid="{00000000-0005-0000-0000-0000C35F0000}"/>
    <cellStyle name="Normal 9 3 4" xfId="35619" xr:uid="{00000000-0005-0000-0000-0000C45F0000}"/>
    <cellStyle name="Normal 9 3 4 2" xfId="45603" xr:uid="{00000000-0005-0000-0000-0000C55F0000}"/>
    <cellStyle name="Normal 9 4" xfId="750" xr:uid="{00000000-0005-0000-0000-0000C65F0000}"/>
    <cellStyle name="Normal 9 4 2" xfId="10659" xr:uid="{00000000-0005-0000-0000-0000C75F0000}"/>
    <cellStyle name="Normal 9 4 2 2" xfId="23999" xr:uid="{00000000-0005-0000-0000-0000C85F0000}"/>
    <cellStyle name="Normal 9 4 2 3" xfId="33183" xr:uid="{00000000-0005-0000-0000-0000C95F0000}"/>
    <cellStyle name="Normal 9 4 2 4" xfId="34943" xr:uid="{00000000-0005-0000-0000-0000CA5F0000}"/>
    <cellStyle name="Normal 9 4 2 5" xfId="44906" xr:uid="{00000000-0005-0000-0000-0000CB5F0000}"/>
    <cellStyle name="Normal 9 4 3" xfId="15045" xr:uid="{00000000-0005-0000-0000-0000CC5F0000}"/>
    <cellStyle name="Normal 9 4 3 2" xfId="45604" xr:uid="{00000000-0005-0000-0000-0000CD5F0000}"/>
    <cellStyle name="Normal 9 4 4" xfId="11182" xr:uid="{00000000-0005-0000-0000-0000CE5F0000}"/>
    <cellStyle name="Normal 9 4 5" xfId="31954" xr:uid="{00000000-0005-0000-0000-0000CF5F0000}"/>
    <cellStyle name="Normal 9 4 6" xfId="33655" xr:uid="{00000000-0005-0000-0000-0000D05F0000}"/>
    <cellStyle name="Normal 9 4 7" xfId="35828" xr:uid="{00000000-0005-0000-0000-0000D15F0000}"/>
    <cellStyle name="Normal 9 5" xfId="1780" xr:uid="{00000000-0005-0000-0000-0000D25F0000}"/>
    <cellStyle name="Normal 9 5 2" xfId="15852" xr:uid="{00000000-0005-0000-0000-0000D35F0000}"/>
    <cellStyle name="Normal 9 5 2 2" xfId="46309" xr:uid="{00000000-0005-0000-0000-0000D45F0000}"/>
    <cellStyle name="Normal 9 5 3" xfId="14065" xr:uid="{00000000-0005-0000-0000-0000D55F0000}"/>
    <cellStyle name="Normal 9 5 4" xfId="32307" xr:uid="{00000000-0005-0000-0000-0000D65F0000}"/>
    <cellStyle name="Normal 9 5 5" xfId="34067" xr:uid="{00000000-0005-0000-0000-0000D75F0000}"/>
    <cellStyle name="Normal 9 5 6" xfId="36499" xr:uid="{00000000-0005-0000-0000-0000D85F0000}"/>
    <cellStyle name="Normal 9 6" xfId="14066" xr:uid="{00000000-0005-0000-0000-0000D95F0000}"/>
    <cellStyle name="Normal 9 6 2" xfId="45601" xr:uid="{00000000-0005-0000-0000-0000DA5F0000}"/>
    <cellStyle name="Normal 9 7" xfId="14067" xr:uid="{00000000-0005-0000-0000-0000DB5F0000}"/>
    <cellStyle name="Normal 9 8" xfId="35712" xr:uid="{00000000-0005-0000-0000-0000DC5F0000}"/>
    <cellStyle name="Normal 9 9" xfId="35718" xr:uid="{00000000-0005-0000-0000-0000DD5F0000}"/>
    <cellStyle name="Normal 90" xfId="1429" xr:uid="{00000000-0005-0000-0000-0000DE5F0000}"/>
    <cellStyle name="Normal 90 2" xfId="1890" xr:uid="{00000000-0005-0000-0000-0000DF5F0000}"/>
    <cellStyle name="Normal 90 2 2" xfId="15962" xr:uid="{00000000-0005-0000-0000-0000E05F0000}"/>
    <cellStyle name="Normal 90 2 3" xfId="32415" xr:uid="{00000000-0005-0000-0000-0000E15F0000}"/>
    <cellStyle name="Normal 90 2 4" xfId="34175" xr:uid="{00000000-0005-0000-0000-0000E25F0000}"/>
    <cellStyle name="Normal 90 2 5" xfId="36607" xr:uid="{00000000-0005-0000-0000-0000E35F0000}"/>
    <cellStyle name="Normal 90 3" xfId="10780" xr:uid="{00000000-0005-0000-0000-0000E45F0000}"/>
    <cellStyle name="Normal 90 3 2" xfId="24119" xr:uid="{00000000-0005-0000-0000-0000E55F0000}"/>
    <cellStyle name="Normal 90 3 3" xfId="33302" xr:uid="{00000000-0005-0000-0000-0000E65F0000}"/>
    <cellStyle name="Normal 90 3 4" xfId="35062" xr:uid="{00000000-0005-0000-0000-0000E75F0000}"/>
    <cellStyle name="Normal 90 3 5" xfId="45025" xr:uid="{00000000-0005-0000-0000-0000E85F0000}"/>
    <cellStyle name="Normal 90 4" xfId="15567" xr:uid="{00000000-0005-0000-0000-0000E95F0000}"/>
    <cellStyle name="Normal 90 4 2" xfId="46310" xr:uid="{00000000-0005-0000-0000-0000EA5F0000}"/>
    <cellStyle name="Normal 90 5" xfId="11712" xr:uid="{00000000-0005-0000-0000-0000EB5F0000}"/>
    <cellStyle name="Normal 90 6" xfId="32062" xr:uid="{00000000-0005-0000-0000-0000EC5F0000}"/>
    <cellStyle name="Normal 90 7" xfId="33822" xr:uid="{00000000-0005-0000-0000-0000ED5F0000}"/>
    <cellStyle name="Normal 90 8" xfId="35620" xr:uid="{00000000-0005-0000-0000-0000EE5F0000}"/>
    <cellStyle name="Normal 90 9" xfId="36253" xr:uid="{00000000-0005-0000-0000-0000EF5F0000}"/>
    <cellStyle name="Normal 91" xfId="1449" xr:uid="{00000000-0005-0000-0000-0000F05F0000}"/>
    <cellStyle name="Normal 91 2" xfId="1910" xr:uid="{00000000-0005-0000-0000-0000F15F0000}"/>
    <cellStyle name="Normal 91 2 2" xfId="15982" xr:uid="{00000000-0005-0000-0000-0000F25F0000}"/>
    <cellStyle name="Normal 91 2 3" xfId="32435" xr:uid="{00000000-0005-0000-0000-0000F35F0000}"/>
    <cellStyle name="Normal 91 2 4" xfId="34195" xr:uid="{00000000-0005-0000-0000-0000F45F0000}"/>
    <cellStyle name="Normal 91 2 5" xfId="36627" xr:uid="{00000000-0005-0000-0000-0000F55F0000}"/>
    <cellStyle name="Normal 91 3" xfId="10800" xr:uid="{00000000-0005-0000-0000-0000F65F0000}"/>
    <cellStyle name="Normal 91 3 2" xfId="24139" xr:uid="{00000000-0005-0000-0000-0000F75F0000}"/>
    <cellStyle name="Normal 91 3 3" xfId="33322" xr:uid="{00000000-0005-0000-0000-0000F85F0000}"/>
    <cellStyle name="Normal 91 3 4" xfId="35082" xr:uid="{00000000-0005-0000-0000-0000F95F0000}"/>
    <cellStyle name="Normal 91 3 5" xfId="45045" xr:uid="{00000000-0005-0000-0000-0000FA5F0000}"/>
    <cellStyle name="Normal 91 4" xfId="15587" xr:uid="{00000000-0005-0000-0000-0000FB5F0000}"/>
    <cellStyle name="Normal 91 4 2" xfId="46311" xr:uid="{00000000-0005-0000-0000-0000FC5F0000}"/>
    <cellStyle name="Normal 91 5" xfId="11732" xr:uid="{00000000-0005-0000-0000-0000FD5F0000}"/>
    <cellStyle name="Normal 91 6" xfId="32082" xr:uid="{00000000-0005-0000-0000-0000FE5F0000}"/>
    <cellStyle name="Normal 91 7" xfId="33842" xr:uid="{00000000-0005-0000-0000-0000FF5F0000}"/>
    <cellStyle name="Normal 91 8" xfId="35621" xr:uid="{00000000-0005-0000-0000-000000600000}"/>
    <cellStyle name="Normal 91 9" xfId="36273" xr:uid="{00000000-0005-0000-0000-000001600000}"/>
    <cellStyle name="Normal 92" xfId="1450" xr:uid="{00000000-0005-0000-0000-000002600000}"/>
    <cellStyle name="Normal 92 2" xfId="1911" xr:uid="{00000000-0005-0000-0000-000003600000}"/>
    <cellStyle name="Normal 92 2 2" xfId="15983" xr:uid="{00000000-0005-0000-0000-000004600000}"/>
    <cellStyle name="Normal 92 2 3" xfId="32436" xr:uid="{00000000-0005-0000-0000-000005600000}"/>
    <cellStyle name="Normal 92 2 4" xfId="34196" xr:uid="{00000000-0005-0000-0000-000006600000}"/>
    <cellStyle name="Normal 92 2 5" xfId="36628" xr:uid="{00000000-0005-0000-0000-000007600000}"/>
    <cellStyle name="Normal 92 3" xfId="10801" xr:uid="{00000000-0005-0000-0000-000008600000}"/>
    <cellStyle name="Normal 92 3 2" xfId="24140" xr:uid="{00000000-0005-0000-0000-000009600000}"/>
    <cellStyle name="Normal 92 3 3" xfId="33323" xr:uid="{00000000-0005-0000-0000-00000A600000}"/>
    <cellStyle name="Normal 92 3 4" xfId="35083" xr:uid="{00000000-0005-0000-0000-00000B600000}"/>
    <cellStyle name="Normal 92 3 5" xfId="45046" xr:uid="{00000000-0005-0000-0000-00000C600000}"/>
    <cellStyle name="Normal 92 4" xfId="15588" xr:uid="{00000000-0005-0000-0000-00000D600000}"/>
    <cellStyle name="Normal 92 4 2" xfId="46312" xr:uid="{00000000-0005-0000-0000-00000E600000}"/>
    <cellStyle name="Normal 92 5" xfId="11733" xr:uid="{00000000-0005-0000-0000-00000F600000}"/>
    <cellStyle name="Normal 92 6" xfId="32083" xr:uid="{00000000-0005-0000-0000-000010600000}"/>
    <cellStyle name="Normal 92 7" xfId="33843" xr:uid="{00000000-0005-0000-0000-000011600000}"/>
    <cellStyle name="Normal 92 8" xfId="35622" xr:uid="{00000000-0005-0000-0000-000012600000}"/>
    <cellStyle name="Normal 92 9" xfId="36274" xr:uid="{00000000-0005-0000-0000-000013600000}"/>
    <cellStyle name="Normal 93" xfId="1451" xr:uid="{00000000-0005-0000-0000-000014600000}"/>
    <cellStyle name="Normal 93 2" xfId="1912" xr:uid="{00000000-0005-0000-0000-000015600000}"/>
    <cellStyle name="Normal 93 2 2" xfId="15984" xr:uid="{00000000-0005-0000-0000-000016600000}"/>
    <cellStyle name="Normal 93 2 3" xfId="32437" xr:uid="{00000000-0005-0000-0000-000017600000}"/>
    <cellStyle name="Normal 93 2 4" xfId="34197" xr:uid="{00000000-0005-0000-0000-000018600000}"/>
    <cellStyle name="Normal 93 2 5" xfId="36629" xr:uid="{00000000-0005-0000-0000-000019600000}"/>
    <cellStyle name="Normal 93 3" xfId="10802" xr:uid="{00000000-0005-0000-0000-00001A600000}"/>
    <cellStyle name="Normal 93 3 2" xfId="24141" xr:uid="{00000000-0005-0000-0000-00001B600000}"/>
    <cellStyle name="Normal 93 3 3" xfId="33324" xr:uid="{00000000-0005-0000-0000-00001C600000}"/>
    <cellStyle name="Normal 93 3 4" xfId="35084" xr:uid="{00000000-0005-0000-0000-00001D600000}"/>
    <cellStyle name="Normal 93 3 5" xfId="45047" xr:uid="{00000000-0005-0000-0000-00001E600000}"/>
    <cellStyle name="Normal 93 4" xfId="15589" xr:uid="{00000000-0005-0000-0000-00001F600000}"/>
    <cellStyle name="Normal 93 4 2" xfId="46313" xr:uid="{00000000-0005-0000-0000-000020600000}"/>
    <cellStyle name="Normal 93 5" xfId="11734" xr:uid="{00000000-0005-0000-0000-000021600000}"/>
    <cellStyle name="Normal 93 6" xfId="32084" xr:uid="{00000000-0005-0000-0000-000022600000}"/>
    <cellStyle name="Normal 93 7" xfId="33844" xr:uid="{00000000-0005-0000-0000-000023600000}"/>
    <cellStyle name="Normal 93 8" xfId="35623" xr:uid="{00000000-0005-0000-0000-000024600000}"/>
    <cellStyle name="Normal 93 9" xfId="36275" xr:uid="{00000000-0005-0000-0000-000025600000}"/>
    <cellStyle name="Normal 94" xfId="1452" xr:uid="{00000000-0005-0000-0000-000026600000}"/>
    <cellStyle name="Normal 94 2" xfId="1913" xr:uid="{00000000-0005-0000-0000-000027600000}"/>
    <cellStyle name="Normal 94 2 2" xfId="15985" xr:uid="{00000000-0005-0000-0000-000028600000}"/>
    <cellStyle name="Normal 94 2 3" xfId="32438" xr:uid="{00000000-0005-0000-0000-000029600000}"/>
    <cellStyle name="Normal 94 2 4" xfId="34198" xr:uid="{00000000-0005-0000-0000-00002A600000}"/>
    <cellStyle name="Normal 94 2 5" xfId="36630" xr:uid="{00000000-0005-0000-0000-00002B600000}"/>
    <cellStyle name="Normal 94 3" xfId="10803" xr:uid="{00000000-0005-0000-0000-00002C600000}"/>
    <cellStyle name="Normal 94 3 2" xfId="24142" xr:uid="{00000000-0005-0000-0000-00002D600000}"/>
    <cellStyle name="Normal 94 3 3" xfId="33325" xr:uid="{00000000-0005-0000-0000-00002E600000}"/>
    <cellStyle name="Normal 94 3 4" xfId="35085" xr:uid="{00000000-0005-0000-0000-00002F600000}"/>
    <cellStyle name="Normal 94 3 5" xfId="45048" xr:uid="{00000000-0005-0000-0000-000030600000}"/>
    <cellStyle name="Normal 94 4" xfId="15590" xr:uid="{00000000-0005-0000-0000-000031600000}"/>
    <cellStyle name="Normal 94 4 2" xfId="46314" xr:uid="{00000000-0005-0000-0000-000032600000}"/>
    <cellStyle name="Normal 94 5" xfId="11735" xr:uid="{00000000-0005-0000-0000-000033600000}"/>
    <cellStyle name="Normal 94 6" xfId="32085" xr:uid="{00000000-0005-0000-0000-000034600000}"/>
    <cellStyle name="Normal 94 7" xfId="33845" xr:uid="{00000000-0005-0000-0000-000035600000}"/>
    <cellStyle name="Normal 94 8" xfId="35624" xr:uid="{00000000-0005-0000-0000-000036600000}"/>
    <cellStyle name="Normal 94 9" xfId="36276" xr:uid="{00000000-0005-0000-0000-000037600000}"/>
    <cellStyle name="Normal 95" xfId="1445" xr:uid="{00000000-0005-0000-0000-000038600000}"/>
    <cellStyle name="Normal 95 2" xfId="1906" xr:uid="{00000000-0005-0000-0000-000039600000}"/>
    <cellStyle name="Normal 95 2 2" xfId="15978" xr:uid="{00000000-0005-0000-0000-00003A600000}"/>
    <cellStyle name="Normal 95 2 3" xfId="32431" xr:uid="{00000000-0005-0000-0000-00003B600000}"/>
    <cellStyle name="Normal 95 2 4" xfId="34191" xr:uid="{00000000-0005-0000-0000-00003C600000}"/>
    <cellStyle name="Normal 95 2 5" xfId="36623" xr:uid="{00000000-0005-0000-0000-00003D600000}"/>
    <cellStyle name="Normal 95 3" xfId="10796" xr:uid="{00000000-0005-0000-0000-00003E600000}"/>
    <cellStyle name="Normal 95 3 2" xfId="24135" xr:uid="{00000000-0005-0000-0000-00003F600000}"/>
    <cellStyle name="Normal 95 3 3" xfId="33318" xr:uid="{00000000-0005-0000-0000-000040600000}"/>
    <cellStyle name="Normal 95 3 4" xfId="35078" xr:uid="{00000000-0005-0000-0000-000041600000}"/>
    <cellStyle name="Normal 95 3 5" xfId="45041" xr:uid="{00000000-0005-0000-0000-000042600000}"/>
    <cellStyle name="Normal 95 4" xfId="15583" xr:uid="{00000000-0005-0000-0000-000043600000}"/>
    <cellStyle name="Normal 95 4 2" xfId="46315" xr:uid="{00000000-0005-0000-0000-000044600000}"/>
    <cellStyle name="Normal 95 5" xfId="11728" xr:uid="{00000000-0005-0000-0000-000045600000}"/>
    <cellStyle name="Normal 95 6" xfId="32078" xr:uid="{00000000-0005-0000-0000-000046600000}"/>
    <cellStyle name="Normal 95 7" xfId="33838" xr:uid="{00000000-0005-0000-0000-000047600000}"/>
    <cellStyle name="Normal 95 8" xfId="35625" xr:uid="{00000000-0005-0000-0000-000048600000}"/>
    <cellStyle name="Normal 95 9" xfId="36269" xr:uid="{00000000-0005-0000-0000-000049600000}"/>
    <cellStyle name="Normal 96" xfId="1453" xr:uid="{00000000-0005-0000-0000-00004A600000}"/>
    <cellStyle name="Normal 96 2" xfId="1914" xr:uid="{00000000-0005-0000-0000-00004B600000}"/>
    <cellStyle name="Normal 96 2 2" xfId="15986" xr:uid="{00000000-0005-0000-0000-00004C600000}"/>
    <cellStyle name="Normal 96 2 3" xfId="32439" xr:uid="{00000000-0005-0000-0000-00004D600000}"/>
    <cellStyle name="Normal 96 2 4" xfId="34199" xr:uid="{00000000-0005-0000-0000-00004E600000}"/>
    <cellStyle name="Normal 96 2 5" xfId="36631" xr:uid="{00000000-0005-0000-0000-00004F600000}"/>
    <cellStyle name="Normal 96 3" xfId="10804" xr:uid="{00000000-0005-0000-0000-000050600000}"/>
    <cellStyle name="Normal 96 3 2" xfId="24143" xr:uid="{00000000-0005-0000-0000-000051600000}"/>
    <cellStyle name="Normal 96 3 3" xfId="33326" xr:uid="{00000000-0005-0000-0000-000052600000}"/>
    <cellStyle name="Normal 96 3 4" xfId="35086" xr:uid="{00000000-0005-0000-0000-000053600000}"/>
    <cellStyle name="Normal 96 3 5" xfId="45049" xr:uid="{00000000-0005-0000-0000-000054600000}"/>
    <cellStyle name="Normal 96 4" xfId="15591" xr:uid="{00000000-0005-0000-0000-000055600000}"/>
    <cellStyle name="Normal 96 4 2" xfId="46316" xr:uid="{00000000-0005-0000-0000-000056600000}"/>
    <cellStyle name="Normal 96 5" xfId="11736" xr:uid="{00000000-0005-0000-0000-000057600000}"/>
    <cellStyle name="Normal 96 6" xfId="32086" xr:uid="{00000000-0005-0000-0000-000058600000}"/>
    <cellStyle name="Normal 96 7" xfId="33846" xr:uid="{00000000-0005-0000-0000-000059600000}"/>
    <cellStyle name="Normal 96 8" xfId="35626" xr:uid="{00000000-0005-0000-0000-00005A600000}"/>
    <cellStyle name="Normal 96 9" xfId="36277" xr:uid="{00000000-0005-0000-0000-00005B600000}"/>
    <cellStyle name="Normal 97" xfId="1454" xr:uid="{00000000-0005-0000-0000-00005C600000}"/>
    <cellStyle name="Normal 97 2" xfId="1915" xr:uid="{00000000-0005-0000-0000-00005D600000}"/>
    <cellStyle name="Normal 97 2 2" xfId="15987" xr:uid="{00000000-0005-0000-0000-00005E600000}"/>
    <cellStyle name="Normal 97 2 3" xfId="32440" xr:uid="{00000000-0005-0000-0000-00005F600000}"/>
    <cellStyle name="Normal 97 2 4" xfId="34200" xr:uid="{00000000-0005-0000-0000-000060600000}"/>
    <cellStyle name="Normal 97 2 5" xfId="36632" xr:uid="{00000000-0005-0000-0000-000061600000}"/>
    <cellStyle name="Normal 97 3" xfId="10805" xr:uid="{00000000-0005-0000-0000-000062600000}"/>
    <cellStyle name="Normal 97 3 2" xfId="24144" xr:uid="{00000000-0005-0000-0000-000063600000}"/>
    <cellStyle name="Normal 97 3 3" xfId="33327" xr:uid="{00000000-0005-0000-0000-000064600000}"/>
    <cellStyle name="Normal 97 3 4" xfId="35087" xr:uid="{00000000-0005-0000-0000-000065600000}"/>
    <cellStyle name="Normal 97 3 5" xfId="45050" xr:uid="{00000000-0005-0000-0000-000066600000}"/>
    <cellStyle name="Normal 97 4" xfId="15592" xr:uid="{00000000-0005-0000-0000-000067600000}"/>
    <cellStyle name="Normal 97 4 2" xfId="46317" xr:uid="{00000000-0005-0000-0000-000068600000}"/>
    <cellStyle name="Normal 97 5" xfId="11737" xr:uid="{00000000-0005-0000-0000-000069600000}"/>
    <cellStyle name="Normal 97 6" xfId="32087" xr:uid="{00000000-0005-0000-0000-00006A600000}"/>
    <cellStyle name="Normal 97 7" xfId="33847" xr:uid="{00000000-0005-0000-0000-00006B600000}"/>
    <cellStyle name="Normal 97 8" xfId="35627" xr:uid="{00000000-0005-0000-0000-00006C600000}"/>
    <cellStyle name="Normal 97 9" xfId="36278" xr:uid="{00000000-0005-0000-0000-00006D600000}"/>
    <cellStyle name="Normal 98" xfId="1438" xr:uid="{00000000-0005-0000-0000-00006E600000}"/>
    <cellStyle name="Normal 98 2" xfId="1899" xr:uid="{00000000-0005-0000-0000-00006F600000}"/>
    <cellStyle name="Normal 98 2 2" xfId="15971" xr:uid="{00000000-0005-0000-0000-000070600000}"/>
    <cellStyle name="Normal 98 2 3" xfId="32424" xr:uid="{00000000-0005-0000-0000-000071600000}"/>
    <cellStyle name="Normal 98 2 4" xfId="34184" xr:uid="{00000000-0005-0000-0000-000072600000}"/>
    <cellStyle name="Normal 98 2 5" xfId="36616" xr:uid="{00000000-0005-0000-0000-000073600000}"/>
    <cellStyle name="Normal 98 3" xfId="10789" xr:uid="{00000000-0005-0000-0000-000074600000}"/>
    <cellStyle name="Normal 98 3 2" xfId="24128" xr:uid="{00000000-0005-0000-0000-000075600000}"/>
    <cellStyle name="Normal 98 3 3" xfId="33311" xr:uid="{00000000-0005-0000-0000-000076600000}"/>
    <cellStyle name="Normal 98 3 4" xfId="35071" xr:uid="{00000000-0005-0000-0000-000077600000}"/>
    <cellStyle name="Normal 98 3 5" xfId="45034" xr:uid="{00000000-0005-0000-0000-000078600000}"/>
    <cellStyle name="Normal 98 4" xfId="15576" xr:uid="{00000000-0005-0000-0000-000079600000}"/>
    <cellStyle name="Normal 98 4 2" xfId="46318" xr:uid="{00000000-0005-0000-0000-00007A600000}"/>
    <cellStyle name="Normal 98 5" xfId="11721" xr:uid="{00000000-0005-0000-0000-00007B600000}"/>
    <cellStyle name="Normal 98 6" xfId="32071" xr:uid="{00000000-0005-0000-0000-00007C600000}"/>
    <cellStyle name="Normal 98 7" xfId="33831" xr:uid="{00000000-0005-0000-0000-00007D600000}"/>
    <cellStyle name="Normal 98 8" xfId="35628" xr:uid="{00000000-0005-0000-0000-00007E600000}"/>
    <cellStyle name="Normal 98 9" xfId="36262" xr:uid="{00000000-0005-0000-0000-00007F600000}"/>
    <cellStyle name="Normal 99" xfId="1455" xr:uid="{00000000-0005-0000-0000-000080600000}"/>
    <cellStyle name="Normal 99 2" xfId="1916" xr:uid="{00000000-0005-0000-0000-000081600000}"/>
    <cellStyle name="Normal 99 2 2" xfId="15988" xr:uid="{00000000-0005-0000-0000-000082600000}"/>
    <cellStyle name="Normal 99 2 3" xfId="32441" xr:uid="{00000000-0005-0000-0000-000083600000}"/>
    <cellStyle name="Normal 99 2 4" xfId="34201" xr:uid="{00000000-0005-0000-0000-000084600000}"/>
    <cellStyle name="Normal 99 2 5" xfId="36633" xr:uid="{00000000-0005-0000-0000-000085600000}"/>
    <cellStyle name="Normal 99 3" xfId="10806" xr:uid="{00000000-0005-0000-0000-000086600000}"/>
    <cellStyle name="Normal 99 3 2" xfId="24145" xr:uid="{00000000-0005-0000-0000-000087600000}"/>
    <cellStyle name="Normal 99 3 3" xfId="33328" xr:uid="{00000000-0005-0000-0000-000088600000}"/>
    <cellStyle name="Normal 99 3 4" xfId="35088" xr:uid="{00000000-0005-0000-0000-000089600000}"/>
    <cellStyle name="Normal 99 3 5" xfId="45051" xr:uid="{00000000-0005-0000-0000-00008A600000}"/>
    <cellStyle name="Normal 99 4" xfId="15593" xr:uid="{00000000-0005-0000-0000-00008B600000}"/>
    <cellStyle name="Normal 99 4 2" xfId="46319" xr:uid="{00000000-0005-0000-0000-00008C600000}"/>
    <cellStyle name="Normal 99 5" xfId="11738" xr:uid="{00000000-0005-0000-0000-00008D600000}"/>
    <cellStyle name="Normal 99 6" xfId="32088" xr:uid="{00000000-0005-0000-0000-00008E600000}"/>
    <cellStyle name="Normal 99 7" xfId="33848" xr:uid="{00000000-0005-0000-0000-00008F600000}"/>
    <cellStyle name="Normal 99 8" xfId="35629" xr:uid="{00000000-0005-0000-0000-000090600000}"/>
    <cellStyle name="Normal 99 9" xfId="36279" xr:uid="{00000000-0005-0000-0000-000091600000}"/>
    <cellStyle name="Normal_AIU AMBIENTAL Y SISO AV 19 NUEVO v01" xfId="505" xr:uid="{00000000-0005-0000-0000-000092600000}"/>
    <cellStyle name="Normal_AIU AMBIENTAL Y SISO AV 19 NUEVO v01 2" xfId="616" xr:uid="{00000000-0005-0000-0000-000093600000}"/>
    <cellStyle name="Normal_AJUSTES" xfId="618" xr:uid="{00000000-0005-0000-0000-000094600000}"/>
    <cellStyle name="Normal_BASE DE DATOS PRESUPUESTOS REV.3 DICIEMBRE 2006 2 2" xfId="1755" xr:uid="{00000000-0005-0000-0000-000095600000}"/>
    <cellStyle name="Normal_CALCULO DEL AIU 2011" xfId="506" xr:uid="{00000000-0005-0000-0000-000096600000}"/>
    <cellStyle name="Normal_CALCULO DEL AIU 2011_revisar" xfId="507" xr:uid="{00000000-0005-0000-0000-000097600000}"/>
    <cellStyle name="Normal_PPTO-ETAPA- I-07-SEPTIEMBRE-12" xfId="508" xr:uid="{00000000-0005-0000-0000-000098600000}"/>
    <cellStyle name="Normal_PPTO-ETAPA- I-07-SEPTIEMBRE-12 2" xfId="617" xr:uid="{00000000-0005-0000-0000-000099600000}"/>
    <cellStyle name="Normal_Presup AIU FdC PMT Amb Obra Redes" xfId="509" xr:uid="{00000000-0005-0000-0000-00009A600000}"/>
    <cellStyle name="Normal_Presup AIU FdC PMT Amb Obra Redes 2" xfId="10611" xr:uid="{00000000-0005-0000-0000-00009B600000}"/>
    <cellStyle name="Normal_Presupuesto Ambiental" xfId="510" xr:uid="{00000000-0005-0000-0000-00009C600000}"/>
    <cellStyle name="Normal_Presupuesto Ambiental 2" xfId="46599" xr:uid="{00000000-0005-0000-0000-00009D600000}"/>
    <cellStyle name="Normal_PRESUPUESTO Ambiental 2 2" xfId="46601" xr:uid="{00000000-0005-0000-0000-00009E600000}"/>
    <cellStyle name="Normal_PRESUPUESTO Ambiental_PPTO-CANTON NORTE KR 11 100-106 + ALAMEDA-16-OCTUBRE-2012" xfId="511" xr:uid="{00000000-0005-0000-0000-00009F600000}"/>
    <cellStyle name="Normal_Presupuesto final 2 2 2" xfId="1757" xr:uid="{00000000-0005-0000-0000-0000A0600000}"/>
    <cellStyle name="Normal_Presupuesto STED3" xfId="512" xr:uid="{00000000-0005-0000-0000-0000A1600000}"/>
    <cellStyle name="Normal_PRESUPUESTO TRONCAL LIVIANA CARRERA 7 DICIEMBRE 2009 2" xfId="513" xr:uid="{00000000-0005-0000-0000-0000A2600000}"/>
    <cellStyle name="Normal_PRESUPUESTOS Preliminares" xfId="35771" xr:uid="{00000000-0005-0000-0000-0000A3600000}"/>
    <cellStyle name="Normal_PRESUPUESTOS Preliminares 2" xfId="514" xr:uid="{00000000-0005-0000-0000-0000A4600000}"/>
    <cellStyle name="Normal_PRESUPUESTOS Preliminares 2 2" xfId="46600" xr:uid="{00000000-0005-0000-0000-0000A5600000}"/>
    <cellStyle name="Normal_PRESUPUESTOS Preliminares_PPTO-ETAPA- I-16-MAYO-12-PREPLIEGO" xfId="515" xr:uid="{00000000-0005-0000-0000-0000A6600000}"/>
    <cellStyle name="Normal_PRESUPUESTOS Preliminares_PPTO-ETAPA- I-16-MAYO-12-PREPLIEGO 2" xfId="2515" xr:uid="{00000000-0005-0000-0000-0000A7600000}"/>
    <cellStyle name="Normal_PTO OFICIAL PREPLIEGO (CORREGIDO) 2" xfId="627" xr:uid="{00000000-0005-0000-0000-0000A8600000}"/>
    <cellStyle name="normální_LVExportImport_1" xfId="1058" xr:uid="{00000000-0005-0000-0000-0000A9600000}"/>
    <cellStyle name="Normalny_Arkusz1" xfId="1059" xr:uid="{00000000-0005-0000-0000-0000AA600000}"/>
    <cellStyle name="Notas 10" xfId="1060" xr:uid="{00000000-0005-0000-0000-0000AB600000}"/>
    <cellStyle name="Notas 10 2" xfId="15305" xr:uid="{00000000-0005-0000-0000-0000AC600000}"/>
    <cellStyle name="Notas 10 2 2" xfId="45605" xr:uid="{00000000-0005-0000-0000-0000AD600000}"/>
    <cellStyle name="Notas 10 3" xfId="15800" xr:uid="{00000000-0005-0000-0000-0000AE600000}"/>
    <cellStyle name="Notas 10 4" xfId="11454" xr:uid="{00000000-0005-0000-0000-0000AF600000}"/>
    <cellStyle name="Notas 10 5" xfId="36048" xr:uid="{00000000-0005-0000-0000-0000B0600000}"/>
    <cellStyle name="Notas 11" xfId="1061" xr:uid="{00000000-0005-0000-0000-0000B1600000}"/>
    <cellStyle name="Notas 11 2" xfId="15306" xr:uid="{00000000-0005-0000-0000-0000B2600000}"/>
    <cellStyle name="Notas 11 2 2" xfId="45606" xr:uid="{00000000-0005-0000-0000-0000B3600000}"/>
    <cellStyle name="Notas 11 3" xfId="14901" xr:uid="{00000000-0005-0000-0000-0000B4600000}"/>
    <cellStyle name="Notas 11 4" xfId="11455" xr:uid="{00000000-0005-0000-0000-0000B5600000}"/>
    <cellStyle name="Notas 11 5" xfId="36049" xr:uid="{00000000-0005-0000-0000-0000B6600000}"/>
    <cellStyle name="Notas 12" xfId="1062" xr:uid="{00000000-0005-0000-0000-0000B7600000}"/>
    <cellStyle name="Notas 12 2" xfId="15307" xr:uid="{00000000-0005-0000-0000-0000B8600000}"/>
    <cellStyle name="Notas 12 3" xfId="23918" xr:uid="{00000000-0005-0000-0000-0000B9600000}"/>
    <cellStyle name="Notas 12 4" xfId="11456" xr:uid="{00000000-0005-0000-0000-0000BA600000}"/>
    <cellStyle name="Notas 12 5" xfId="36050" xr:uid="{00000000-0005-0000-0000-0000BB600000}"/>
    <cellStyle name="Notas 13" xfId="1063" xr:uid="{00000000-0005-0000-0000-0000BC600000}"/>
    <cellStyle name="Notas 13 2" xfId="15308" xr:uid="{00000000-0005-0000-0000-0000BD600000}"/>
    <cellStyle name="Notas 13 3" xfId="14900" xr:uid="{00000000-0005-0000-0000-0000BE600000}"/>
    <cellStyle name="Notas 13 4" xfId="11457" xr:uid="{00000000-0005-0000-0000-0000BF600000}"/>
    <cellStyle name="Notas 13 5" xfId="36051" xr:uid="{00000000-0005-0000-0000-0000C0600000}"/>
    <cellStyle name="Notas 14" xfId="1064" xr:uid="{00000000-0005-0000-0000-0000C1600000}"/>
    <cellStyle name="Notas 14 2" xfId="15309" xr:uid="{00000000-0005-0000-0000-0000C2600000}"/>
    <cellStyle name="Notas 14 3" xfId="14899" xr:uid="{00000000-0005-0000-0000-0000C3600000}"/>
    <cellStyle name="Notas 14 4" xfId="11458" xr:uid="{00000000-0005-0000-0000-0000C4600000}"/>
    <cellStyle name="Notas 14 5" xfId="36052" xr:uid="{00000000-0005-0000-0000-0000C5600000}"/>
    <cellStyle name="Notas 15" xfId="1065" xr:uid="{00000000-0005-0000-0000-0000C6600000}"/>
    <cellStyle name="Notas 15 2" xfId="15310" xr:uid="{00000000-0005-0000-0000-0000C7600000}"/>
    <cellStyle name="Notas 15 3" xfId="14898" xr:uid="{00000000-0005-0000-0000-0000C8600000}"/>
    <cellStyle name="Notas 15 4" xfId="11459" xr:uid="{00000000-0005-0000-0000-0000C9600000}"/>
    <cellStyle name="Notas 15 5" xfId="36053" xr:uid="{00000000-0005-0000-0000-0000CA600000}"/>
    <cellStyle name="Notas 16" xfId="1066" xr:uid="{00000000-0005-0000-0000-0000CB600000}"/>
    <cellStyle name="Notas 16 2" xfId="15311" xr:uid="{00000000-0005-0000-0000-0000CC600000}"/>
    <cellStyle name="Notas 16 3" xfId="15826" xr:uid="{00000000-0005-0000-0000-0000CD600000}"/>
    <cellStyle name="Notas 16 4" xfId="11460" xr:uid="{00000000-0005-0000-0000-0000CE600000}"/>
    <cellStyle name="Notas 16 5" xfId="36054" xr:uid="{00000000-0005-0000-0000-0000CF600000}"/>
    <cellStyle name="Notas 17" xfId="1067" xr:uid="{00000000-0005-0000-0000-0000D0600000}"/>
    <cellStyle name="Notas 17 2" xfId="15312" xr:uid="{00000000-0005-0000-0000-0000D1600000}"/>
    <cellStyle name="Notas 17 3" xfId="15824" xr:uid="{00000000-0005-0000-0000-0000D2600000}"/>
    <cellStyle name="Notas 17 4" xfId="11461" xr:uid="{00000000-0005-0000-0000-0000D3600000}"/>
    <cellStyle name="Notas 17 5" xfId="36055" xr:uid="{00000000-0005-0000-0000-0000D4600000}"/>
    <cellStyle name="Notas 18" xfId="1068" xr:uid="{00000000-0005-0000-0000-0000D5600000}"/>
    <cellStyle name="Notas 18 2" xfId="15313" xr:uid="{00000000-0005-0000-0000-0000D6600000}"/>
    <cellStyle name="Notas 18 3" xfId="15822" xr:uid="{00000000-0005-0000-0000-0000D7600000}"/>
    <cellStyle name="Notas 18 4" xfId="11462" xr:uid="{00000000-0005-0000-0000-0000D8600000}"/>
    <cellStyle name="Notas 18 5" xfId="36056" xr:uid="{00000000-0005-0000-0000-0000D9600000}"/>
    <cellStyle name="Notas 19" xfId="1069" xr:uid="{00000000-0005-0000-0000-0000DA600000}"/>
    <cellStyle name="Notas 19 2" xfId="15314" xr:uid="{00000000-0005-0000-0000-0000DB600000}"/>
    <cellStyle name="Notas 19 3" xfId="15825" xr:uid="{00000000-0005-0000-0000-0000DC600000}"/>
    <cellStyle name="Notas 19 4" xfId="11463" xr:uid="{00000000-0005-0000-0000-0000DD600000}"/>
    <cellStyle name="Notas 19 5" xfId="36057" xr:uid="{00000000-0005-0000-0000-0000DE600000}"/>
    <cellStyle name="Notas 2" xfId="516" xr:uid="{00000000-0005-0000-0000-0000DF600000}"/>
    <cellStyle name="Notas 2 10" xfId="5489" xr:uid="{00000000-0005-0000-0000-0000E0600000}"/>
    <cellStyle name="Notas 2 10 10" xfId="14068" xr:uid="{00000000-0005-0000-0000-0000E1600000}"/>
    <cellStyle name="Notas 2 10 11" xfId="39934" xr:uid="{00000000-0005-0000-0000-0000E2600000}"/>
    <cellStyle name="Notas 2 10 2" xfId="5490" xr:uid="{00000000-0005-0000-0000-0000E3600000}"/>
    <cellStyle name="Notas 2 10 2 2" xfId="5491" xr:uid="{00000000-0005-0000-0000-0000E4600000}"/>
    <cellStyle name="Notas 2 10 2 2 2" xfId="5492" xr:uid="{00000000-0005-0000-0000-0000E5600000}"/>
    <cellStyle name="Notas 2 10 2 2 2 2" xfId="26974" xr:uid="{00000000-0005-0000-0000-0000E6600000}"/>
    <cellStyle name="Notas 2 10 2 2 2 3" xfId="19253" xr:uid="{00000000-0005-0000-0000-0000E7600000}"/>
    <cellStyle name="Notas 2 10 2 2 2 4" xfId="39937" xr:uid="{00000000-0005-0000-0000-0000E8600000}"/>
    <cellStyle name="Notas 2 10 2 2 3" xfId="5493" xr:uid="{00000000-0005-0000-0000-0000E9600000}"/>
    <cellStyle name="Notas 2 10 2 2 3 2" xfId="26975" xr:uid="{00000000-0005-0000-0000-0000EA600000}"/>
    <cellStyle name="Notas 2 10 2 2 3 3" xfId="19254" xr:uid="{00000000-0005-0000-0000-0000EB600000}"/>
    <cellStyle name="Notas 2 10 2 2 3 4" xfId="39938" xr:uid="{00000000-0005-0000-0000-0000EC600000}"/>
    <cellStyle name="Notas 2 10 2 2 4" xfId="26973" xr:uid="{00000000-0005-0000-0000-0000ED600000}"/>
    <cellStyle name="Notas 2 10 2 2 5" xfId="19252" xr:uid="{00000000-0005-0000-0000-0000EE600000}"/>
    <cellStyle name="Notas 2 10 2 2 6" xfId="39936" xr:uid="{00000000-0005-0000-0000-0000EF600000}"/>
    <cellStyle name="Notas 2 10 2 3" xfId="5494" xr:uid="{00000000-0005-0000-0000-0000F0600000}"/>
    <cellStyle name="Notas 2 10 2 3 2" xfId="26976" xr:uid="{00000000-0005-0000-0000-0000F1600000}"/>
    <cellStyle name="Notas 2 10 2 3 3" xfId="19255" xr:uid="{00000000-0005-0000-0000-0000F2600000}"/>
    <cellStyle name="Notas 2 10 2 3 4" xfId="39939" xr:uid="{00000000-0005-0000-0000-0000F3600000}"/>
    <cellStyle name="Notas 2 10 2 4" xfId="5495" xr:uid="{00000000-0005-0000-0000-0000F4600000}"/>
    <cellStyle name="Notas 2 10 2 4 2" xfId="26977" xr:uid="{00000000-0005-0000-0000-0000F5600000}"/>
    <cellStyle name="Notas 2 10 2 4 3" xfId="19256" xr:uid="{00000000-0005-0000-0000-0000F6600000}"/>
    <cellStyle name="Notas 2 10 2 4 4" xfId="39940" xr:uid="{00000000-0005-0000-0000-0000F7600000}"/>
    <cellStyle name="Notas 2 10 2 5" xfId="26972" xr:uid="{00000000-0005-0000-0000-0000F8600000}"/>
    <cellStyle name="Notas 2 10 2 6" xfId="19251" xr:uid="{00000000-0005-0000-0000-0000F9600000}"/>
    <cellStyle name="Notas 2 10 2 7" xfId="39935" xr:uid="{00000000-0005-0000-0000-0000FA600000}"/>
    <cellStyle name="Notas 2 10 3" xfId="5496" xr:uid="{00000000-0005-0000-0000-0000FB600000}"/>
    <cellStyle name="Notas 2 10 3 2" xfId="5497" xr:uid="{00000000-0005-0000-0000-0000FC600000}"/>
    <cellStyle name="Notas 2 10 3 2 2" xfId="5498" xr:uid="{00000000-0005-0000-0000-0000FD600000}"/>
    <cellStyle name="Notas 2 10 3 2 2 2" xfId="26980" xr:uid="{00000000-0005-0000-0000-0000FE600000}"/>
    <cellStyle name="Notas 2 10 3 2 2 3" xfId="19259" xr:uid="{00000000-0005-0000-0000-0000FF600000}"/>
    <cellStyle name="Notas 2 10 3 2 2 4" xfId="39943" xr:uid="{00000000-0005-0000-0000-000000610000}"/>
    <cellStyle name="Notas 2 10 3 2 3" xfId="5499" xr:uid="{00000000-0005-0000-0000-000001610000}"/>
    <cellStyle name="Notas 2 10 3 2 3 2" xfId="26981" xr:uid="{00000000-0005-0000-0000-000002610000}"/>
    <cellStyle name="Notas 2 10 3 2 3 3" xfId="19260" xr:uid="{00000000-0005-0000-0000-000003610000}"/>
    <cellStyle name="Notas 2 10 3 2 3 4" xfId="39944" xr:uid="{00000000-0005-0000-0000-000004610000}"/>
    <cellStyle name="Notas 2 10 3 2 4" xfId="26979" xr:uid="{00000000-0005-0000-0000-000005610000}"/>
    <cellStyle name="Notas 2 10 3 2 5" xfId="19258" xr:uid="{00000000-0005-0000-0000-000006610000}"/>
    <cellStyle name="Notas 2 10 3 2 6" xfId="39942" xr:uid="{00000000-0005-0000-0000-000007610000}"/>
    <cellStyle name="Notas 2 10 3 3" xfId="5500" xr:uid="{00000000-0005-0000-0000-000008610000}"/>
    <cellStyle name="Notas 2 10 3 3 2" xfId="26982" xr:uid="{00000000-0005-0000-0000-000009610000}"/>
    <cellStyle name="Notas 2 10 3 3 3" xfId="19261" xr:uid="{00000000-0005-0000-0000-00000A610000}"/>
    <cellStyle name="Notas 2 10 3 3 4" xfId="39945" xr:uid="{00000000-0005-0000-0000-00000B610000}"/>
    <cellStyle name="Notas 2 10 3 4" xfId="5501" xr:uid="{00000000-0005-0000-0000-00000C610000}"/>
    <cellStyle name="Notas 2 10 3 4 2" xfId="26983" xr:uid="{00000000-0005-0000-0000-00000D610000}"/>
    <cellStyle name="Notas 2 10 3 4 3" xfId="19262" xr:uid="{00000000-0005-0000-0000-00000E610000}"/>
    <cellStyle name="Notas 2 10 3 4 4" xfId="39946" xr:uid="{00000000-0005-0000-0000-00000F610000}"/>
    <cellStyle name="Notas 2 10 3 5" xfId="26978" xr:uid="{00000000-0005-0000-0000-000010610000}"/>
    <cellStyle name="Notas 2 10 3 6" xfId="19257" xr:uid="{00000000-0005-0000-0000-000011610000}"/>
    <cellStyle name="Notas 2 10 3 7" xfId="39941" xr:uid="{00000000-0005-0000-0000-000012610000}"/>
    <cellStyle name="Notas 2 10 4" xfId="5502" xr:uid="{00000000-0005-0000-0000-000013610000}"/>
    <cellStyle name="Notas 2 10 4 2" xfId="26984" xr:uid="{00000000-0005-0000-0000-000014610000}"/>
    <cellStyle name="Notas 2 10 4 3" xfId="19263" xr:uid="{00000000-0005-0000-0000-000015610000}"/>
    <cellStyle name="Notas 2 10 4 4" xfId="39947" xr:uid="{00000000-0005-0000-0000-000016610000}"/>
    <cellStyle name="Notas 2 10 5" xfId="5503" xr:uid="{00000000-0005-0000-0000-000017610000}"/>
    <cellStyle name="Notas 2 10 5 2" xfId="26985" xr:uid="{00000000-0005-0000-0000-000018610000}"/>
    <cellStyle name="Notas 2 10 5 3" xfId="19264" xr:uid="{00000000-0005-0000-0000-000019610000}"/>
    <cellStyle name="Notas 2 10 5 4" xfId="39948" xr:uid="{00000000-0005-0000-0000-00001A610000}"/>
    <cellStyle name="Notas 2 10 6" xfId="5504" xr:uid="{00000000-0005-0000-0000-00001B610000}"/>
    <cellStyle name="Notas 2 10 6 2" xfId="26986" xr:uid="{00000000-0005-0000-0000-00001C610000}"/>
    <cellStyle name="Notas 2 10 6 3" xfId="19265" xr:uid="{00000000-0005-0000-0000-00001D610000}"/>
    <cellStyle name="Notas 2 10 6 4" xfId="39949" xr:uid="{00000000-0005-0000-0000-00001E610000}"/>
    <cellStyle name="Notas 2 10 7" xfId="5505" xr:uid="{00000000-0005-0000-0000-00001F610000}"/>
    <cellStyle name="Notas 2 10 7 2" xfId="26987" xr:uid="{00000000-0005-0000-0000-000020610000}"/>
    <cellStyle name="Notas 2 10 7 3" xfId="19266" xr:uid="{00000000-0005-0000-0000-000021610000}"/>
    <cellStyle name="Notas 2 10 7 4" xfId="39950" xr:uid="{00000000-0005-0000-0000-000022610000}"/>
    <cellStyle name="Notas 2 10 8" xfId="5506" xr:uid="{00000000-0005-0000-0000-000023610000}"/>
    <cellStyle name="Notas 2 10 8 2" xfId="26988" xr:uid="{00000000-0005-0000-0000-000024610000}"/>
    <cellStyle name="Notas 2 10 8 3" xfId="19267" xr:uid="{00000000-0005-0000-0000-000025610000}"/>
    <cellStyle name="Notas 2 10 8 4" xfId="39951" xr:uid="{00000000-0005-0000-0000-000026610000}"/>
    <cellStyle name="Notas 2 10 9" xfId="26971" xr:uid="{00000000-0005-0000-0000-000027610000}"/>
    <cellStyle name="Notas 2 11" xfId="5507" xr:uid="{00000000-0005-0000-0000-000028610000}"/>
    <cellStyle name="Notas 2 11 10" xfId="19268" xr:uid="{00000000-0005-0000-0000-000029610000}"/>
    <cellStyle name="Notas 2 11 11" xfId="39952" xr:uid="{00000000-0005-0000-0000-00002A610000}"/>
    <cellStyle name="Notas 2 11 2" xfId="5508" xr:uid="{00000000-0005-0000-0000-00002B610000}"/>
    <cellStyle name="Notas 2 11 2 2" xfId="5509" xr:uid="{00000000-0005-0000-0000-00002C610000}"/>
    <cellStyle name="Notas 2 11 2 2 2" xfId="5510" xr:uid="{00000000-0005-0000-0000-00002D610000}"/>
    <cellStyle name="Notas 2 11 2 2 2 2" xfId="26992" xr:uid="{00000000-0005-0000-0000-00002E610000}"/>
    <cellStyle name="Notas 2 11 2 2 2 3" xfId="19271" xr:uid="{00000000-0005-0000-0000-00002F610000}"/>
    <cellStyle name="Notas 2 11 2 2 2 4" xfId="39955" xr:uid="{00000000-0005-0000-0000-000030610000}"/>
    <cellStyle name="Notas 2 11 2 2 3" xfId="5511" xr:uid="{00000000-0005-0000-0000-000031610000}"/>
    <cellStyle name="Notas 2 11 2 2 3 2" xfId="26993" xr:uid="{00000000-0005-0000-0000-000032610000}"/>
    <cellStyle name="Notas 2 11 2 2 3 3" xfId="19272" xr:uid="{00000000-0005-0000-0000-000033610000}"/>
    <cellStyle name="Notas 2 11 2 2 3 4" xfId="39956" xr:uid="{00000000-0005-0000-0000-000034610000}"/>
    <cellStyle name="Notas 2 11 2 2 4" xfId="26991" xr:uid="{00000000-0005-0000-0000-000035610000}"/>
    <cellStyle name="Notas 2 11 2 2 5" xfId="19270" xr:uid="{00000000-0005-0000-0000-000036610000}"/>
    <cellStyle name="Notas 2 11 2 2 6" xfId="39954" xr:uid="{00000000-0005-0000-0000-000037610000}"/>
    <cellStyle name="Notas 2 11 2 3" xfId="5512" xr:uid="{00000000-0005-0000-0000-000038610000}"/>
    <cellStyle name="Notas 2 11 2 3 2" xfId="26994" xr:uid="{00000000-0005-0000-0000-000039610000}"/>
    <cellStyle name="Notas 2 11 2 3 3" xfId="19273" xr:uid="{00000000-0005-0000-0000-00003A610000}"/>
    <cellStyle name="Notas 2 11 2 3 4" xfId="39957" xr:uid="{00000000-0005-0000-0000-00003B610000}"/>
    <cellStyle name="Notas 2 11 2 4" xfId="5513" xr:uid="{00000000-0005-0000-0000-00003C610000}"/>
    <cellStyle name="Notas 2 11 2 4 2" xfId="26995" xr:uid="{00000000-0005-0000-0000-00003D610000}"/>
    <cellStyle name="Notas 2 11 2 4 3" xfId="19274" xr:uid="{00000000-0005-0000-0000-00003E610000}"/>
    <cellStyle name="Notas 2 11 2 4 4" xfId="39958" xr:uid="{00000000-0005-0000-0000-00003F610000}"/>
    <cellStyle name="Notas 2 11 2 5" xfId="26990" xr:uid="{00000000-0005-0000-0000-000040610000}"/>
    <cellStyle name="Notas 2 11 2 6" xfId="19269" xr:uid="{00000000-0005-0000-0000-000041610000}"/>
    <cellStyle name="Notas 2 11 2 7" xfId="39953" xr:uid="{00000000-0005-0000-0000-000042610000}"/>
    <cellStyle name="Notas 2 11 3" xfId="5514" xr:uid="{00000000-0005-0000-0000-000043610000}"/>
    <cellStyle name="Notas 2 11 3 2" xfId="5515" xr:uid="{00000000-0005-0000-0000-000044610000}"/>
    <cellStyle name="Notas 2 11 3 2 2" xfId="5516" xr:uid="{00000000-0005-0000-0000-000045610000}"/>
    <cellStyle name="Notas 2 11 3 2 2 2" xfId="26998" xr:uid="{00000000-0005-0000-0000-000046610000}"/>
    <cellStyle name="Notas 2 11 3 2 2 3" xfId="19277" xr:uid="{00000000-0005-0000-0000-000047610000}"/>
    <cellStyle name="Notas 2 11 3 2 2 4" xfId="39961" xr:uid="{00000000-0005-0000-0000-000048610000}"/>
    <cellStyle name="Notas 2 11 3 2 3" xfId="5517" xr:uid="{00000000-0005-0000-0000-000049610000}"/>
    <cellStyle name="Notas 2 11 3 2 3 2" xfId="26999" xr:uid="{00000000-0005-0000-0000-00004A610000}"/>
    <cellStyle name="Notas 2 11 3 2 3 3" xfId="19278" xr:uid="{00000000-0005-0000-0000-00004B610000}"/>
    <cellStyle name="Notas 2 11 3 2 3 4" xfId="39962" xr:uid="{00000000-0005-0000-0000-00004C610000}"/>
    <cellStyle name="Notas 2 11 3 2 4" xfId="26997" xr:uid="{00000000-0005-0000-0000-00004D610000}"/>
    <cellStyle name="Notas 2 11 3 2 5" xfId="19276" xr:uid="{00000000-0005-0000-0000-00004E610000}"/>
    <cellStyle name="Notas 2 11 3 2 6" xfId="39960" xr:uid="{00000000-0005-0000-0000-00004F610000}"/>
    <cellStyle name="Notas 2 11 3 3" xfId="5518" xr:uid="{00000000-0005-0000-0000-000050610000}"/>
    <cellStyle name="Notas 2 11 3 3 2" xfId="27000" xr:uid="{00000000-0005-0000-0000-000051610000}"/>
    <cellStyle name="Notas 2 11 3 3 3" xfId="19279" xr:uid="{00000000-0005-0000-0000-000052610000}"/>
    <cellStyle name="Notas 2 11 3 3 4" xfId="39963" xr:uid="{00000000-0005-0000-0000-000053610000}"/>
    <cellStyle name="Notas 2 11 3 4" xfId="5519" xr:uid="{00000000-0005-0000-0000-000054610000}"/>
    <cellStyle name="Notas 2 11 3 4 2" xfId="27001" xr:uid="{00000000-0005-0000-0000-000055610000}"/>
    <cellStyle name="Notas 2 11 3 4 3" xfId="19280" xr:uid="{00000000-0005-0000-0000-000056610000}"/>
    <cellStyle name="Notas 2 11 3 4 4" xfId="39964" xr:uid="{00000000-0005-0000-0000-000057610000}"/>
    <cellStyle name="Notas 2 11 3 5" xfId="26996" xr:uid="{00000000-0005-0000-0000-000058610000}"/>
    <cellStyle name="Notas 2 11 3 6" xfId="19275" xr:uid="{00000000-0005-0000-0000-000059610000}"/>
    <cellStyle name="Notas 2 11 3 7" xfId="39959" xr:uid="{00000000-0005-0000-0000-00005A610000}"/>
    <cellStyle name="Notas 2 11 4" xfId="5520" xr:uid="{00000000-0005-0000-0000-00005B610000}"/>
    <cellStyle name="Notas 2 11 4 2" xfId="27002" xr:uid="{00000000-0005-0000-0000-00005C610000}"/>
    <cellStyle name="Notas 2 11 4 3" xfId="19281" xr:uid="{00000000-0005-0000-0000-00005D610000}"/>
    <cellStyle name="Notas 2 11 4 4" xfId="39965" xr:uid="{00000000-0005-0000-0000-00005E610000}"/>
    <cellStyle name="Notas 2 11 5" xfId="5521" xr:uid="{00000000-0005-0000-0000-00005F610000}"/>
    <cellStyle name="Notas 2 11 5 2" xfId="27003" xr:uid="{00000000-0005-0000-0000-000060610000}"/>
    <cellStyle name="Notas 2 11 5 3" xfId="19282" xr:uid="{00000000-0005-0000-0000-000061610000}"/>
    <cellStyle name="Notas 2 11 5 4" xfId="39966" xr:uid="{00000000-0005-0000-0000-000062610000}"/>
    <cellStyle name="Notas 2 11 6" xfId="5522" xr:uid="{00000000-0005-0000-0000-000063610000}"/>
    <cellStyle name="Notas 2 11 6 2" xfId="27004" xr:uid="{00000000-0005-0000-0000-000064610000}"/>
    <cellStyle name="Notas 2 11 6 3" xfId="19283" xr:uid="{00000000-0005-0000-0000-000065610000}"/>
    <cellStyle name="Notas 2 11 6 4" xfId="39967" xr:uid="{00000000-0005-0000-0000-000066610000}"/>
    <cellStyle name="Notas 2 11 7" xfId="5523" xr:uid="{00000000-0005-0000-0000-000067610000}"/>
    <cellStyle name="Notas 2 11 7 2" xfId="27005" xr:uid="{00000000-0005-0000-0000-000068610000}"/>
    <cellStyle name="Notas 2 11 7 3" xfId="19284" xr:uid="{00000000-0005-0000-0000-000069610000}"/>
    <cellStyle name="Notas 2 11 7 4" xfId="39968" xr:uid="{00000000-0005-0000-0000-00006A610000}"/>
    <cellStyle name="Notas 2 11 8" xfId="5524" xr:uid="{00000000-0005-0000-0000-00006B610000}"/>
    <cellStyle name="Notas 2 11 8 2" xfId="27006" xr:uid="{00000000-0005-0000-0000-00006C610000}"/>
    <cellStyle name="Notas 2 11 8 3" xfId="19285" xr:uid="{00000000-0005-0000-0000-00006D610000}"/>
    <cellStyle name="Notas 2 11 8 4" xfId="39969" xr:uid="{00000000-0005-0000-0000-00006E610000}"/>
    <cellStyle name="Notas 2 11 9" xfId="26989" xr:uid="{00000000-0005-0000-0000-00006F610000}"/>
    <cellStyle name="Notas 2 12" xfId="5525" xr:uid="{00000000-0005-0000-0000-000070610000}"/>
    <cellStyle name="Notas 2 12 10" xfId="19286" xr:uid="{00000000-0005-0000-0000-000071610000}"/>
    <cellStyle name="Notas 2 12 11" xfId="39970" xr:uid="{00000000-0005-0000-0000-000072610000}"/>
    <cellStyle name="Notas 2 12 2" xfId="5526" xr:uid="{00000000-0005-0000-0000-000073610000}"/>
    <cellStyle name="Notas 2 12 2 2" xfId="5527" xr:uid="{00000000-0005-0000-0000-000074610000}"/>
    <cellStyle name="Notas 2 12 2 2 2" xfId="5528" xr:uid="{00000000-0005-0000-0000-000075610000}"/>
    <cellStyle name="Notas 2 12 2 2 2 2" xfId="27010" xr:uid="{00000000-0005-0000-0000-000076610000}"/>
    <cellStyle name="Notas 2 12 2 2 2 3" xfId="19289" xr:uid="{00000000-0005-0000-0000-000077610000}"/>
    <cellStyle name="Notas 2 12 2 2 2 4" xfId="39973" xr:uid="{00000000-0005-0000-0000-000078610000}"/>
    <cellStyle name="Notas 2 12 2 2 3" xfId="5529" xr:uid="{00000000-0005-0000-0000-000079610000}"/>
    <cellStyle name="Notas 2 12 2 2 3 2" xfId="27011" xr:uid="{00000000-0005-0000-0000-00007A610000}"/>
    <cellStyle name="Notas 2 12 2 2 3 3" xfId="19290" xr:uid="{00000000-0005-0000-0000-00007B610000}"/>
    <cellStyle name="Notas 2 12 2 2 3 4" xfId="39974" xr:uid="{00000000-0005-0000-0000-00007C610000}"/>
    <cellStyle name="Notas 2 12 2 2 4" xfId="27009" xr:uid="{00000000-0005-0000-0000-00007D610000}"/>
    <cellStyle name="Notas 2 12 2 2 5" xfId="19288" xr:uid="{00000000-0005-0000-0000-00007E610000}"/>
    <cellStyle name="Notas 2 12 2 2 6" xfId="39972" xr:uid="{00000000-0005-0000-0000-00007F610000}"/>
    <cellStyle name="Notas 2 12 2 3" xfId="5530" xr:uid="{00000000-0005-0000-0000-000080610000}"/>
    <cellStyle name="Notas 2 12 2 3 2" xfId="27012" xr:uid="{00000000-0005-0000-0000-000081610000}"/>
    <cellStyle name="Notas 2 12 2 3 3" xfId="19291" xr:uid="{00000000-0005-0000-0000-000082610000}"/>
    <cellStyle name="Notas 2 12 2 3 4" xfId="39975" xr:uid="{00000000-0005-0000-0000-000083610000}"/>
    <cellStyle name="Notas 2 12 2 4" xfId="5531" xr:uid="{00000000-0005-0000-0000-000084610000}"/>
    <cellStyle name="Notas 2 12 2 4 2" xfId="27013" xr:uid="{00000000-0005-0000-0000-000085610000}"/>
    <cellStyle name="Notas 2 12 2 4 3" xfId="19292" xr:uid="{00000000-0005-0000-0000-000086610000}"/>
    <cellStyle name="Notas 2 12 2 4 4" xfId="39976" xr:uid="{00000000-0005-0000-0000-000087610000}"/>
    <cellStyle name="Notas 2 12 2 5" xfId="27008" xr:uid="{00000000-0005-0000-0000-000088610000}"/>
    <cellStyle name="Notas 2 12 2 6" xfId="19287" xr:uid="{00000000-0005-0000-0000-000089610000}"/>
    <cellStyle name="Notas 2 12 2 7" xfId="39971" xr:uid="{00000000-0005-0000-0000-00008A610000}"/>
    <cellStyle name="Notas 2 12 3" xfId="5532" xr:uid="{00000000-0005-0000-0000-00008B610000}"/>
    <cellStyle name="Notas 2 12 3 2" xfId="5533" xr:uid="{00000000-0005-0000-0000-00008C610000}"/>
    <cellStyle name="Notas 2 12 3 2 2" xfId="5534" xr:uid="{00000000-0005-0000-0000-00008D610000}"/>
    <cellStyle name="Notas 2 12 3 2 2 2" xfId="27016" xr:uid="{00000000-0005-0000-0000-00008E610000}"/>
    <cellStyle name="Notas 2 12 3 2 2 3" xfId="19295" xr:uid="{00000000-0005-0000-0000-00008F610000}"/>
    <cellStyle name="Notas 2 12 3 2 2 4" xfId="39979" xr:uid="{00000000-0005-0000-0000-000090610000}"/>
    <cellStyle name="Notas 2 12 3 2 3" xfId="5535" xr:uid="{00000000-0005-0000-0000-000091610000}"/>
    <cellStyle name="Notas 2 12 3 2 3 2" xfId="27017" xr:uid="{00000000-0005-0000-0000-000092610000}"/>
    <cellStyle name="Notas 2 12 3 2 3 3" xfId="19296" xr:uid="{00000000-0005-0000-0000-000093610000}"/>
    <cellStyle name="Notas 2 12 3 2 3 4" xfId="39980" xr:uid="{00000000-0005-0000-0000-000094610000}"/>
    <cellStyle name="Notas 2 12 3 2 4" xfId="27015" xr:uid="{00000000-0005-0000-0000-000095610000}"/>
    <cellStyle name="Notas 2 12 3 2 5" xfId="19294" xr:uid="{00000000-0005-0000-0000-000096610000}"/>
    <cellStyle name="Notas 2 12 3 2 6" xfId="39978" xr:uid="{00000000-0005-0000-0000-000097610000}"/>
    <cellStyle name="Notas 2 12 3 3" xfId="5536" xr:uid="{00000000-0005-0000-0000-000098610000}"/>
    <cellStyle name="Notas 2 12 3 3 2" xfId="27018" xr:uid="{00000000-0005-0000-0000-000099610000}"/>
    <cellStyle name="Notas 2 12 3 3 3" xfId="19297" xr:uid="{00000000-0005-0000-0000-00009A610000}"/>
    <cellStyle name="Notas 2 12 3 3 4" xfId="39981" xr:uid="{00000000-0005-0000-0000-00009B610000}"/>
    <cellStyle name="Notas 2 12 3 4" xfId="5537" xr:uid="{00000000-0005-0000-0000-00009C610000}"/>
    <cellStyle name="Notas 2 12 3 4 2" xfId="27019" xr:uid="{00000000-0005-0000-0000-00009D610000}"/>
    <cellStyle name="Notas 2 12 3 4 3" xfId="19298" xr:uid="{00000000-0005-0000-0000-00009E610000}"/>
    <cellStyle name="Notas 2 12 3 4 4" xfId="39982" xr:uid="{00000000-0005-0000-0000-00009F610000}"/>
    <cellStyle name="Notas 2 12 3 5" xfId="27014" xr:uid="{00000000-0005-0000-0000-0000A0610000}"/>
    <cellStyle name="Notas 2 12 3 6" xfId="19293" xr:uid="{00000000-0005-0000-0000-0000A1610000}"/>
    <cellStyle name="Notas 2 12 3 7" xfId="39977" xr:uid="{00000000-0005-0000-0000-0000A2610000}"/>
    <cellStyle name="Notas 2 12 4" xfId="5538" xr:uid="{00000000-0005-0000-0000-0000A3610000}"/>
    <cellStyle name="Notas 2 12 4 2" xfId="27020" xr:uid="{00000000-0005-0000-0000-0000A4610000}"/>
    <cellStyle name="Notas 2 12 4 3" xfId="19299" xr:uid="{00000000-0005-0000-0000-0000A5610000}"/>
    <cellStyle name="Notas 2 12 4 4" xfId="39983" xr:uid="{00000000-0005-0000-0000-0000A6610000}"/>
    <cellStyle name="Notas 2 12 5" xfId="5539" xr:uid="{00000000-0005-0000-0000-0000A7610000}"/>
    <cellStyle name="Notas 2 12 5 2" xfId="27021" xr:uid="{00000000-0005-0000-0000-0000A8610000}"/>
    <cellStyle name="Notas 2 12 5 3" xfId="19300" xr:uid="{00000000-0005-0000-0000-0000A9610000}"/>
    <cellStyle name="Notas 2 12 5 4" xfId="39984" xr:uid="{00000000-0005-0000-0000-0000AA610000}"/>
    <cellStyle name="Notas 2 12 6" xfId="5540" xr:uid="{00000000-0005-0000-0000-0000AB610000}"/>
    <cellStyle name="Notas 2 12 6 2" xfId="27022" xr:uid="{00000000-0005-0000-0000-0000AC610000}"/>
    <cellStyle name="Notas 2 12 6 3" xfId="19301" xr:uid="{00000000-0005-0000-0000-0000AD610000}"/>
    <cellStyle name="Notas 2 12 6 4" xfId="39985" xr:uid="{00000000-0005-0000-0000-0000AE610000}"/>
    <cellStyle name="Notas 2 12 7" xfId="5541" xr:uid="{00000000-0005-0000-0000-0000AF610000}"/>
    <cellStyle name="Notas 2 12 7 2" xfId="27023" xr:uid="{00000000-0005-0000-0000-0000B0610000}"/>
    <cellStyle name="Notas 2 12 7 3" xfId="19302" xr:uid="{00000000-0005-0000-0000-0000B1610000}"/>
    <cellStyle name="Notas 2 12 7 4" xfId="39986" xr:uid="{00000000-0005-0000-0000-0000B2610000}"/>
    <cellStyle name="Notas 2 12 8" xfId="5542" xr:uid="{00000000-0005-0000-0000-0000B3610000}"/>
    <cellStyle name="Notas 2 12 8 2" xfId="27024" xr:uid="{00000000-0005-0000-0000-0000B4610000}"/>
    <cellStyle name="Notas 2 12 8 3" xfId="19303" xr:uid="{00000000-0005-0000-0000-0000B5610000}"/>
    <cellStyle name="Notas 2 12 8 4" xfId="39987" xr:uid="{00000000-0005-0000-0000-0000B6610000}"/>
    <cellStyle name="Notas 2 12 9" xfId="27007" xr:uid="{00000000-0005-0000-0000-0000B7610000}"/>
    <cellStyle name="Notas 2 13" xfId="5543" xr:uid="{00000000-0005-0000-0000-0000B8610000}"/>
    <cellStyle name="Notas 2 13 10" xfId="19304" xr:uid="{00000000-0005-0000-0000-0000B9610000}"/>
    <cellStyle name="Notas 2 13 11" xfId="39988" xr:uid="{00000000-0005-0000-0000-0000BA610000}"/>
    <cellStyle name="Notas 2 13 2" xfId="5544" xr:uid="{00000000-0005-0000-0000-0000BB610000}"/>
    <cellStyle name="Notas 2 13 2 2" xfId="5545" xr:uid="{00000000-0005-0000-0000-0000BC610000}"/>
    <cellStyle name="Notas 2 13 2 2 2" xfId="5546" xr:uid="{00000000-0005-0000-0000-0000BD610000}"/>
    <cellStyle name="Notas 2 13 2 2 2 2" xfId="27028" xr:uid="{00000000-0005-0000-0000-0000BE610000}"/>
    <cellStyle name="Notas 2 13 2 2 2 3" xfId="19307" xr:uid="{00000000-0005-0000-0000-0000BF610000}"/>
    <cellStyle name="Notas 2 13 2 2 2 4" xfId="39991" xr:uid="{00000000-0005-0000-0000-0000C0610000}"/>
    <cellStyle name="Notas 2 13 2 2 3" xfId="5547" xr:uid="{00000000-0005-0000-0000-0000C1610000}"/>
    <cellStyle name="Notas 2 13 2 2 3 2" xfId="27029" xr:uid="{00000000-0005-0000-0000-0000C2610000}"/>
    <cellStyle name="Notas 2 13 2 2 3 3" xfId="19308" xr:uid="{00000000-0005-0000-0000-0000C3610000}"/>
    <cellStyle name="Notas 2 13 2 2 3 4" xfId="39992" xr:uid="{00000000-0005-0000-0000-0000C4610000}"/>
    <cellStyle name="Notas 2 13 2 2 4" xfId="27027" xr:uid="{00000000-0005-0000-0000-0000C5610000}"/>
    <cellStyle name="Notas 2 13 2 2 5" xfId="19306" xr:uid="{00000000-0005-0000-0000-0000C6610000}"/>
    <cellStyle name="Notas 2 13 2 2 6" xfId="39990" xr:uid="{00000000-0005-0000-0000-0000C7610000}"/>
    <cellStyle name="Notas 2 13 2 3" xfId="5548" xr:uid="{00000000-0005-0000-0000-0000C8610000}"/>
    <cellStyle name="Notas 2 13 2 3 2" xfId="27030" xr:uid="{00000000-0005-0000-0000-0000C9610000}"/>
    <cellStyle name="Notas 2 13 2 3 3" xfId="19309" xr:uid="{00000000-0005-0000-0000-0000CA610000}"/>
    <cellStyle name="Notas 2 13 2 3 4" xfId="39993" xr:uid="{00000000-0005-0000-0000-0000CB610000}"/>
    <cellStyle name="Notas 2 13 2 4" xfId="5549" xr:uid="{00000000-0005-0000-0000-0000CC610000}"/>
    <cellStyle name="Notas 2 13 2 4 2" xfId="27031" xr:uid="{00000000-0005-0000-0000-0000CD610000}"/>
    <cellStyle name="Notas 2 13 2 4 3" xfId="19310" xr:uid="{00000000-0005-0000-0000-0000CE610000}"/>
    <cellStyle name="Notas 2 13 2 4 4" xfId="39994" xr:uid="{00000000-0005-0000-0000-0000CF610000}"/>
    <cellStyle name="Notas 2 13 2 5" xfId="27026" xr:uid="{00000000-0005-0000-0000-0000D0610000}"/>
    <cellStyle name="Notas 2 13 2 6" xfId="19305" xr:uid="{00000000-0005-0000-0000-0000D1610000}"/>
    <cellStyle name="Notas 2 13 2 7" xfId="39989" xr:uid="{00000000-0005-0000-0000-0000D2610000}"/>
    <cellStyle name="Notas 2 13 3" xfId="5550" xr:uid="{00000000-0005-0000-0000-0000D3610000}"/>
    <cellStyle name="Notas 2 13 3 2" xfId="5551" xr:uid="{00000000-0005-0000-0000-0000D4610000}"/>
    <cellStyle name="Notas 2 13 3 2 2" xfId="5552" xr:uid="{00000000-0005-0000-0000-0000D5610000}"/>
    <cellStyle name="Notas 2 13 3 2 2 2" xfId="27034" xr:uid="{00000000-0005-0000-0000-0000D6610000}"/>
    <cellStyle name="Notas 2 13 3 2 2 3" xfId="19313" xr:uid="{00000000-0005-0000-0000-0000D7610000}"/>
    <cellStyle name="Notas 2 13 3 2 2 4" xfId="39997" xr:uid="{00000000-0005-0000-0000-0000D8610000}"/>
    <cellStyle name="Notas 2 13 3 2 3" xfId="5553" xr:uid="{00000000-0005-0000-0000-0000D9610000}"/>
    <cellStyle name="Notas 2 13 3 2 3 2" xfId="27035" xr:uid="{00000000-0005-0000-0000-0000DA610000}"/>
    <cellStyle name="Notas 2 13 3 2 3 3" xfId="19314" xr:uid="{00000000-0005-0000-0000-0000DB610000}"/>
    <cellStyle name="Notas 2 13 3 2 3 4" xfId="39998" xr:uid="{00000000-0005-0000-0000-0000DC610000}"/>
    <cellStyle name="Notas 2 13 3 2 4" xfId="27033" xr:uid="{00000000-0005-0000-0000-0000DD610000}"/>
    <cellStyle name="Notas 2 13 3 2 5" xfId="19312" xr:uid="{00000000-0005-0000-0000-0000DE610000}"/>
    <cellStyle name="Notas 2 13 3 2 6" xfId="39996" xr:uid="{00000000-0005-0000-0000-0000DF610000}"/>
    <cellStyle name="Notas 2 13 3 3" xfId="5554" xr:uid="{00000000-0005-0000-0000-0000E0610000}"/>
    <cellStyle name="Notas 2 13 3 3 2" xfId="27036" xr:uid="{00000000-0005-0000-0000-0000E1610000}"/>
    <cellStyle name="Notas 2 13 3 3 3" xfId="19315" xr:uid="{00000000-0005-0000-0000-0000E2610000}"/>
    <cellStyle name="Notas 2 13 3 3 4" xfId="39999" xr:uid="{00000000-0005-0000-0000-0000E3610000}"/>
    <cellStyle name="Notas 2 13 3 4" xfId="5555" xr:uid="{00000000-0005-0000-0000-0000E4610000}"/>
    <cellStyle name="Notas 2 13 3 4 2" xfId="27037" xr:uid="{00000000-0005-0000-0000-0000E5610000}"/>
    <cellStyle name="Notas 2 13 3 4 3" xfId="19316" xr:uid="{00000000-0005-0000-0000-0000E6610000}"/>
    <cellStyle name="Notas 2 13 3 4 4" xfId="40000" xr:uid="{00000000-0005-0000-0000-0000E7610000}"/>
    <cellStyle name="Notas 2 13 3 5" xfId="27032" xr:uid="{00000000-0005-0000-0000-0000E8610000}"/>
    <cellStyle name="Notas 2 13 3 6" xfId="19311" xr:uid="{00000000-0005-0000-0000-0000E9610000}"/>
    <cellStyle name="Notas 2 13 3 7" xfId="39995" xr:uid="{00000000-0005-0000-0000-0000EA610000}"/>
    <cellStyle name="Notas 2 13 4" xfId="5556" xr:uid="{00000000-0005-0000-0000-0000EB610000}"/>
    <cellStyle name="Notas 2 13 4 2" xfId="27038" xr:uid="{00000000-0005-0000-0000-0000EC610000}"/>
    <cellStyle name="Notas 2 13 4 3" xfId="19317" xr:uid="{00000000-0005-0000-0000-0000ED610000}"/>
    <cellStyle name="Notas 2 13 4 4" xfId="40001" xr:uid="{00000000-0005-0000-0000-0000EE610000}"/>
    <cellStyle name="Notas 2 13 5" xfId="5557" xr:uid="{00000000-0005-0000-0000-0000EF610000}"/>
    <cellStyle name="Notas 2 13 5 2" xfId="27039" xr:uid="{00000000-0005-0000-0000-0000F0610000}"/>
    <cellStyle name="Notas 2 13 5 3" xfId="19318" xr:uid="{00000000-0005-0000-0000-0000F1610000}"/>
    <cellStyle name="Notas 2 13 5 4" xfId="40002" xr:uid="{00000000-0005-0000-0000-0000F2610000}"/>
    <cellStyle name="Notas 2 13 6" xfId="5558" xr:uid="{00000000-0005-0000-0000-0000F3610000}"/>
    <cellStyle name="Notas 2 13 6 2" xfId="27040" xr:uid="{00000000-0005-0000-0000-0000F4610000}"/>
    <cellStyle name="Notas 2 13 6 3" xfId="19319" xr:uid="{00000000-0005-0000-0000-0000F5610000}"/>
    <cellStyle name="Notas 2 13 6 4" xfId="40003" xr:uid="{00000000-0005-0000-0000-0000F6610000}"/>
    <cellStyle name="Notas 2 13 7" xfId="5559" xr:uid="{00000000-0005-0000-0000-0000F7610000}"/>
    <cellStyle name="Notas 2 13 7 2" xfId="27041" xr:uid="{00000000-0005-0000-0000-0000F8610000}"/>
    <cellStyle name="Notas 2 13 7 3" xfId="19320" xr:uid="{00000000-0005-0000-0000-0000F9610000}"/>
    <cellStyle name="Notas 2 13 7 4" xfId="40004" xr:uid="{00000000-0005-0000-0000-0000FA610000}"/>
    <cellStyle name="Notas 2 13 8" xfId="5560" xr:uid="{00000000-0005-0000-0000-0000FB610000}"/>
    <cellStyle name="Notas 2 13 8 2" xfId="27042" xr:uid="{00000000-0005-0000-0000-0000FC610000}"/>
    <cellStyle name="Notas 2 13 8 3" xfId="19321" xr:uid="{00000000-0005-0000-0000-0000FD610000}"/>
    <cellStyle name="Notas 2 13 8 4" xfId="40005" xr:uid="{00000000-0005-0000-0000-0000FE610000}"/>
    <cellStyle name="Notas 2 13 9" xfId="27025" xr:uid="{00000000-0005-0000-0000-0000FF610000}"/>
    <cellStyle name="Notas 2 14" xfId="5561" xr:uid="{00000000-0005-0000-0000-000000620000}"/>
    <cellStyle name="Notas 2 14 10" xfId="19322" xr:uid="{00000000-0005-0000-0000-000001620000}"/>
    <cellStyle name="Notas 2 14 11" xfId="40006" xr:uid="{00000000-0005-0000-0000-000002620000}"/>
    <cellStyle name="Notas 2 14 2" xfId="5562" xr:uid="{00000000-0005-0000-0000-000003620000}"/>
    <cellStyle name="Notas 2 14 2 2" xfId="5563" xr:uid="{00000000-0005-0000-0000-000004620000}"/>
    <cellStyle name="Notas 2 14 2 2 2" xfId="5564" xr:uid="{00000000-0005-0000-0000-000005620000}"/>
    <cellStyle name="Notas 2 14 2 2 2 2" xfId="27046" xr:uid="{00000000-0005-0000-0000-000006620000}"/>
    <cellStyle name="Notas 2 14 2 2 2 3" xfId="19325" xr:uid="{00000000-0005-0000-0000-000007620000}"/>
    <cellStyle name="Notas 2 14 2 2 2 4" xfId="40009" xr:uid="{00000000-0005-0000-0000-000008620000}"/>
    <cellStyle name="Notas 2 14 2 2 3" xfId="5565" xr:uid="{00000000-0005-0000-0000-000009620000}"/>
    <cellStyle name="Notas 2 14 2 2 3 2" xfId="27047" xr:uid="{00000000-0005-0000-0000-00000A620000}"/>
    <cellStyle name="Notas 2 14 2 2 3 3" xfId="19326" xr:uid="{00000000-0005-0000-0000-00000B620000}"/>
    <cellStyle name="Notas 2 14 2 2 3 4" xfId="40010" xr:uid="{00000000-0005-0000-0000-00000C620000}"/>
    <cellStyle name="Notas 2 14 2 2 4" xfId="27045" xr:uid="{00000000-0005-0000-0000-00000D620000}"/>
    <cellStyle name="Notas 2 14 2 2 5" xfId="19324" xr:uid="{00000000-0005-0000-0000-00000E620000}"/>
    <cellStyle name="Notas 2 14 2 2 6" xfId="40008" xr:uid="{00000000-0005-0000-0000-00000F620000}"/>
    <cellStyle name="Notas 2 14 2 3" xfId="5566" xr:uid="{00000000-0005-0000-0000-000010620000}"/>
    <cellStyle name="Notas 2 14 2 3 2" xfId="27048" xr:uid="{00000000-0005-0000-0000-000011620000}"/>
    <cellStyle name="Notas 2 14 2 3 3" xfId="19327" xr:uid="{00000000-0005-0000-0000-000012620000}"/>
    <cellStyle name="Notas 2 14 2 3 4" xfId="40011" xr:uid="{00000000-0005-0000-0000-000013620000}"/>
    <cellStyle name="Notas 2 14 2 4" xfId="5567" xr:uid="{00000000-0005-0000-0000-000014620000}"/>
    <cellStyle name="Notas 2 14 2 4 2" xfId="27049" xr:uid="{00000000-0005-0000-0000-000015620000}"/>
    <cellStyle name="Notas 2 14 2 4 3" xfId="19328" xr:uid="{00000000-0005-0000-0000-000016620000}"/>
    <cellStyle name="Notas 2 14 2 4 4" xfId="40012" xr:uid="{00000000-0005-0000-0000-000017620000}"/>
    <cellStyle name="Notas 2 14 2 5" xfId="27044" xr:uid="{00000000-0005-0000-0000-000018620000}"/>
    <cellStyle name="Notas 2 14 2 6" xfId="19323" xr:uid="{00000000-0005-0000-0000-000019620000}"/>
    <cellStyle name="Notas 2 14 2 7" xfId="40007" xr:uid="{00000000-0005-0000-0000-00001A620000}"/>
    <cellStyle name="Notas 2 14 3" xfId="5568" xr:uid="{00000000-0005-0000-0000-00001B620000}"/>
    <cellStyle name="Notas 2 14 3 2" xfId="5569" xr:uid="{00000000-0005-0000-0000-00001C620000}"/>
    <cellStyle name="Notas 2 14 3 2 2" xfId="5570" xr:uid="{00000000-0005-0000-0000-00001D620000}"/>
    <cellStyle name="Notas 2 14 3 2 2 2" xfId="27052" xr:uid="{00000000-0005-0000-0000-00001E620000}"/>
    <cellStyle name="Notas 2 14 3 2 2 3" xfId="19331" xr:uid="{00000000-0005-0000-0000-00001F620000}"/>
    <cellStyle name="Notas 2 14 3 2 2 4" xfId="40015" xr:uid="{00000000-0005-0000-0000-000020620000}"/>
    <cellStyle name="Notas 2 14 3 2 3" xfId="5571" xr:uid="{00000000-0005-0000-0000-000021620000}"/>
    <cellStyle name="Notas 2 14 3 2 3 2" xfId="27053" xr:uid="{00000000-0005-0000-0000-000022620000}"/>
    <cellStyle name="Notas 2 14 3 2 3 3" xfId="19332" xr:uid="{00000000-0005-0000-0000-000023620000}"/>
    <cellStyle name="Notas 2 14 3 2 3 4" xfId="40016" xr:uid="{00000000-0005-0000-0000-000024620000}"/>
    <cellStyle name="Notas 2 14 3 2 4" xfId="27051" xr:uid="{00000000-0005-0000-0000-000025620000}"/>
    <cellStyle name="Notas 2 14 3 2 5" xfId="19330" xr:uid="{00000000-0005-0000-0000-000026620000}"/>
    <cellStyle name="Notas 2 14 3 2 6" xfId="40014" xr:uid="{00000000-0005-0000-0000-000027620000}"/>
    <cellStyle name="Notas 2 14 3 3" xfId="5572" xr:uid="{00000000-0005-0000-0000-000028620000}"/>
    <cellStyle name="Notas 2 14 3 3 2" xfId="27054" xr:uid="{00000000-0005-0000-0000-000029620000}"/>
    <cellStyle name="Notas 2 14 3 3 3" xfId="19333" xr:uid="{00000000-0005-0000-0000-00002A620000}"/>
    <cellStyle name="Notas 2 14 3 3 4" xfId="40017" xr:uid="{00000000-0005-0000-0000-00002B620000}"/>
    <cellStyle name="Notas 2 14 3 4" xfId="5573" xr:uid="{00000000-0005-0000-0000-00002C620000}"/>
    <cellStyle name="Notas 2 14 3 4 2" xfId="27055" xr:uid="{00000000-0005-0000-0000-00002D620000}"/>
    <cellStyle name="Notas 2 14 3 4 3" xfId="19334" xr:uid="{00000000-0005-0000-0000-00002E620000}"/>
    <cellStyle name="Notas 2 14 3 4 4" xfId="40018" xr:uid="{00000000-0005-0000-0000-00002F620000}"/>
    <cellStyle name="Notas 2 14 3 5" xfId="27050" xr:uid="{00000000-0005-0000-0000-000030620000}"/>
    <cellStyle name="Notas 2 14 3 6" xfId="19329" xr:uid="{00000000-0005-0000-0000-000031620000}"/>
    <cellStyle name="Notas 2 14 3 7" xfId="40013" xr:uid="{00000000-0005-0000-0000-000032620000}"/>
    <cellStyle name="Notas 2 14 4" xfId="5574" xr:uid="{00000000-0005-0000-0000-000033620000}"/>
    <cellStyle name="Notas 2 14 4 2" xfId="27056" xr:uid="{00000000-0005-0000-0000-000034620000}"/>
    <cellStyle name="Notas 2 14 4 3" xfId="19335" xr:uid="{00000000-0005-0000-0000-000035620000}"/>
    <cellStyle name="Notas 2 14 4 4" xfId="40019" xr:uid="{00000000-0005-0000-0000-000036620000}"/>
    <cellStyle name="Notas 2 14 5" xfId="5575" xr:uid="{00000000-0005-0000-0000-000037620000}"/>
    <cellStyle name="Notas 2 14 5 2" xfId="27057" xr:uid="{00000000-0005-0000-0000-000038620000}"/>
    <cellStyle name="Notas 2 14 5 3" xfId="19336" xr:uid="{00000000-0005-0000-0000-000039620000}"/>
    <cellStyle name="Notas 2 14 5 4" xfId="40020" xr:uid="{00000000-0005-0000-0000-00003A620000}"/>
    <cellStyle name="Notas 2 14 6" xfId="5576" xr:uid="{00000000-0005-0000-0000-00003B620000}"/>
    <cellStyle name="Notas 2 14 6 2" xfId="27058" xr:uid="{00000000-0005-0000-0000-00003C620000}"/>
    <cellStyle name="Notas 2 14 6 3" xfId="19337" xr:uid="{00000000-0005-0000-0000-00003D620000}"/>
    <cellStyle name="Notas 2 14 6 4" xfId="40021" xr:uid="{00000000-0005-0000-0000-00003E620000}"/>
    <cellStyle name="Notas 2 14 7" xfId="5577" xr:uid="{00000000-0005-0000-0000-00003F620000}"/>
    <cellStyle name="Notas 2 14 7 2" xfId="27059" xr:uid="{00000000-0005-0000-0000-000040620000}"/>
    <cellStyle name="Notas 2 14 7 3" xfId="19338" xr:uid="{00000000-0005-0000-0000-000041620000}"/>
    <cellStyle name="Notas 2 14 7 4" xfId="40022" xr:uid="{00000000-0005-0000-0000-000042620000}"/>
    <cellStyle name="Notas 2 14 8" xfId="5578" xr:uid="{00000000-0005-0000-0000-000043620000}"/>
    <cellStyle name="Notas 2 14 8 2" xfId="27060" xr:uid="{00000000-0005-0000-0000-000044620000}"/>
    <cellStyle name="Notas 2 14 8 3" xfId="19339" xr:uid="{00000000-0005-0000-0000-000045620000}"/>
    <cellStyle name="Notas 2 14 8 4" xfId="40023" xr:uid="{00000000-0005-0000-0000-000046620000}"/>
    <cellStyle name="Notas 2 14 9" xfId="27043" xr:uid="{00000000-0005-0000-0000-000047620000}"/>
    <cellStyle name="Notas 2 15" xfId="5579" xr:uid="{00000000-0005-0000-0000-000048620000}"/>
    <cellStyle name="Notas 2 15 10" xfId="19340" xr:uid="{00000000-0005-0000-0000-000049620000}"/>
    <cellStyle name="Notas 2 15 11" xfId="40024" xr:uid="{00000000-0005-0000-0000-00004A620000}"/>
    <cellStyle name="Notas 2 15 2" xfId="5580" xr:uid="{00000000-0005-0000-0000-00004B620000}"/>
    <cellStyle name="Notas 2 15 2 2" xfId="5581" xr:uid="{00000000-0005-0000-0000-00004C620000}"/>
    <cellStyle name="Notas 2 15 2 2 2" xfId="5582" xr:uid="{00000000-0005-0000-0000-00004D620000}"/>
    <cellStyle name="Notas 2 15 2 2 2 2" xfId="27064" xr:uid="{00000000-0005-0000-0000-00004E620000}"/>
    <cellStyle name="Notas 2 15 2 2 2 3" xfId="19343" xr:uid="{00000000-0005-0000-0000-00004F620000}"/>
    <cellStyle name="Notas 2 15 2 2 2 4" xfId="40027" xr:uid="{00000000-0005-0000-0000-000050620000}"/>
    <cellStyle name="Notas 2 15 2 2 3" xfId="5583" xr:uid="{00000000-0005-0000-0000-000051620000}"/>
    <cellStyle name="Notas 2 15 2 2 3 2" xfId="27065" xr:uid="{00000000-0005-0000-0000-000052620000}"/>
    <cellStyle name="Notas 2 15 2 2 3 3" xfId="19344" xr:uid="{00000000-0005-0000-0000-000053620000}"/>
    <cellStyle name="Notas 2 15 2 2 3 4" xfId="40028" xr:uid="{00000000-0005-0000-0000-000054620000}"/>
    <cellStyle name="Notas 2 15 2 2 4" xfId="27063" xr:uid="{00000000-0005-0000-0000-000055620000}"/>
    <cellStyle name="Notas 2 15 2 2 5" xfId="19342" xr:uid="{00000000-0005-0000-0000-000056620000}"/>
    <cellStyle name="Notas 2 15 2 2 6" xfId="40026" xr:uid="{00000000-0005-0000-0000-000057620000}"/>
    <cellStyle name="Notas 2 15 2 3" xfId="5584" xr:uid="{00000000-0005-0000-0000-000058620000}"/>
    <cellStyle name="Notas 2 15 2 3 2" xfId="27066" xr:uid="{00000000-0005-0000-0000-000059620000}"/>
    <cellStyle name="Notas 2 15 2 3 3" xfId="19345" xr:uid="{00000000-0005-0000-0000-00005A620000}"/>
    <cellStyle name="Notas 2 15 2 3 4" xfId="40029" xr:uid="{00000000-0005-0000-0000-00005B620000}"/>
    <cellStyle name="Notas 2 15 2 4" xfId="5585" xr:uid="{00000000-0005-0000-0000-00005C620000}"/>
    <cellStyle name="Notas 2 15 2 4 2" xfId="27067" xr:uid="{00000000-0005-0000-0000-00005D620000}"/>
    <cellStyle name="Notas 2 15 2 4 3" xfId="19346" xr:uid="{00000000-0005-0000-0000-00005E620000}"/>
    <cellStyle name="Notas 2 15 2 4 4" xfId="40030" xr:uid="{00000000-0005-0000-0000-00005F620000}"/>
    <cellStyle name="Notas 2 15 2 5" xfId="27062" xr:uid="{00000000-0005-0000-0000-000060620000}"/>
    <cellStyle name="Notas 2 15 2 6" xfId="19341" xr:uid="{00000000-0005-0000-0000-000061620000}"/>
    <cellStyle name="Notas 2 15 2 7" xfId="40025" xr:uid="{00000000-0005-0000-0000-000062620000}"/>
    <cellStyle name="Notas 2 15 3" xfId="5586" xr:uid="{00000000-0005-0000-0000-000063620000}"/>
    <cellStyle name="Notas 2 15 3 2" xfId="5587" xr:uid="{00000000-0005-0000-0000-000064620000}"/>
    <cellStyle name="Notas 2 15 3 2 2" xfId="5588" xr:uid="{00000000-0005-0000-0000-000065620000}"/>
    <cellStyle name="Notas 2 15 3 2 2 2" xfId="27070" xr:uid="{00000000-0005-0000-0000-000066620000}"/>
    <cellStyle name="Notas 2 15 3 2 2 3" xfId="19349" xr:uid="{00000000-0005-0000-0000-000067620000}"/>
    <cellStyle name="Notas 2 15 3 2 2 4" xfId="40033" xr:uid="{00000000-0005-0000-0000-000068620000}"/>
    <cellStyle name="Notas 2 15 3 2 3" xfId="5589" xr:uid="{00000000-0005-0000-0000-000069620000}"/>
    <cellStyle name="Notas 2 15 3 2 3 2" xfId="27071" xr:uid="{00000000-0005-0000-0000-00006A620000}"/>
    <cellStyle name="Notas 2 15 3 2 3 3" xfId="19350" xr:uid="{00000000-0005-0000-0000-00006B620000}"/>
    <cellStyle name="Notas 2 15 3 2 3 4" xfId="40034" xr:uid="{00000000-0005-0000-0000-00006C620000}"/>
    <cellStyle name="Notas 2 15 3 2 4" xfId="27069" xr:uid="{00000000-0005-0000-0000-00006D620000}"/>
    <cellStyle name="Notas 2 15 3 2 5" xfId="19348" xr:uid="{00000000-0005-0000-0000-00006E620000}"/>
    <cellStyle name="Notas 2 15 3 2 6" xfId="40032" xr:uid="{00000000-0005-0000-0000-00006F620000}"/>
    <cellStyle name="Notas 2 15 3 3" xfId="5590" xr:uid="{00000000-0005-0000-0000-000070620000}"/>
    <cellStyle name="Notas 2 15 3 3 2" xfId="27072" xr:uid="{00000000-0005-0000-0000-000071620000}"/>
    <cellStyle name="Notas 2 15 3 3 3" xfId="19351" xr:uid="{00000000-0005-0000-0000-000072620000}"/>
    <cellStyle name="Notas 2 15 3 3 4" xfId="40035" xr:uid="{00000000-0005-0000-0000-000073620000}"/>
    <cellStyle name="Notas 2 15 3 4" xfId="5591" xr:uid="{00000000-0005-0000-0000-000074620000}"/>
    <cellStyle name="Notas 2 15 3 4 2" xfId="27073" xr:uid="{00000000-0005-0000-0000-000075620000}"/>
    <cellStyle name="Notas 2 15 3 4 3" xfId="19352" xr:uid="{00000000-0005-0000-0000-000076620000}"/>
    <cellStyle name="Notas 2 15 3 4 4" xfId="40036" xr:uid="{00000000-0005-0000-0000-000077620000}"/>
    <cellStyle name="Notas 2 15 3 5" xfId="27068" xr:uid="{00000000-0005-0000-0000-000078620000}"/>
    <cellStyle name="Notas 2 15 3 6" xfId="19347" xr:uid="{00000000-0005-0000-0000-000079620000}"/>
    <cellStyle name="Notas 2 15 3 7" xfId="40031" xr:uid="{00000000-0005-0000-0000-00007A620000}"/>
    <cellStyle name="Notas 2 15 4" xfId="5592" xr:uid="{00000000-0005-0000-0000-00007B620000}"/>
    <cellStyle name="Notas 2 15 4 2" xfId="27074" xr:uid="{00000000-0005-0000-0000-00007C620000}"/>
    <cellStyle name="Notas 2 15 4 3" xfId="19353" xr:uid="{00000000-0005-0000-0000-00007D620000}"/>
    <cellStyle name="Notas 2 15 4 4" xfId="40037" xr:uid="{00000000-0005-0000-0000-00007E620000}"/>
    <cellStyle name="Notas 2 15 5" xfId="5593" xr:uid="{00000000-0005-0000-0000-00007F620000}"/>
    <cellStyle name="Notas 2 15 5 2" xfId="27075" xr:uid="{00000000-0005-0000-0000-000080620000}"/>
    <cellStyle name="Notas 2 15 5 3" xfId="19354" xr:uid="{00000000-0005-0000-0000-000081620000}"/>
    <cellStyle name="Notas 2 15 5 4" xfId="40038" xr:uid="{00000000-0005-0000-0000-000082620000}"/>
    <cellStyle name="Notas 2 15 6" xfId="5594" xr:uid="{00000000-0005-0000-0000-000083620000}"/>
    <cellStyle name="Notas 2 15 6 2" xfId="27076" xr:uid="{00000000-0005-0000-0000-000084620000}"/>
    <cellStyle name="Notas 2 15 6 3" xfId="19355" xr:uid="{00000000-0005-0000-0000-000085620000}"/>
    <cellStyle name="Notas 2 15 6 4" xfId="40039" xr:uid="{00000000-0005-0000-0000-000086620000}"/>
    <cellStyle name="Notas 2 15 7" xfId="5595" xr:uid="{00000000-0005-0000-0000-000087620000}"/>
    <cellStyle name="Notas 2 15 7 2" xfId="27077" xr:uid="{00000000-0005-0000-0000-000088620000}"/>
    <cellStyle name="Notas 2 15 7 3" xfId="19356" xr:uid="{00000000-0005-0000-0000-000089620000}"/>
    <cellStyle name="Notas 2 15 7 4" xfId="40040" xr:uid="{00000000-0005-0000-0000-00008A620000}"/>
    <cellStyle name="Notas 2 15 8" xfId="5596" xr:uid="{00000000-0005-0000-0000-00008B620000}"/>
    <cellStyle name="Notas 2 15 8 2" xfId="27078" xr:uid="{00000000-0005-0000-0000-00008C620000}"/>
    <cellStyle name="Notas 2 15 8 3" xfId="19357" xr:uid="{00000000-0005-0000-0000-00008D620000}"/>
    <cellStyle name="Notas 2 15 8 4" xfId="40041" xr:uid="{00000000-0005-0000-0000-00008E620000}"/>
    <cellStyle name="Notas 2 15 9" xfId="27061" xr:uid="{00000000-0005-0000-0000-00008F620000}"/>
    <cellStyle name="Notas 2 16" xfId="5597" xr:uid="{00000000-0005-0000-0000-000090620000}"/>
    <cellStyle name="Notas 2 16 10" xfId="19358" xr:uid="{00000000-0005-0000-0000-000091620000}"/>
    <cellStyle name="Notas 2 16 11" xfId="40042" xr:uid="{00000000-0005-0000-0000-000092620000}"/>
    <cellStyle name="Notas 2 16 2" xfId="5598" xr:uid="{00000000-0005-0000-0000-000093620000}"/>
    <cellStyle name="Notas 2 16 2 2" xfId="5599" xr:uid="{00000000-0005-0000-0000-000094620000}"/>
    <cellStyle name="Notas 2 16 2 2 2" xfId="5600" xr:uid="{00000000-0005-0000-0000-000095620000}"/>
    <cellStyle name="Notas 2 16 2 2 2 2" xfId="27082" xr:uid="{00000000-0005-0000-0000-000096620000}"/>
    <cellStyle name="Notas 2 16 2 2 2 3" xfId="19361" xr:uid="{00000000-0005-0000-0000-000097620000}"/>
    <cellStyle name="Notas 2 16 2 2 2 4" xfId="40045" xr:uid="{00000000-0005-0000-0000-000098620000}"/>
    <cellStyle name="Notas 2 16 2 2 3" xfId="5601" xr:uid="{00000000-0005-0000-0000-000099620000}"/>
    <cellStyle name="Notas 2 16 2 2 3 2" xfId="27083" xr:uid="{00000000-0005-0000-0000-00009A620000}"/>
    <cellStyle name="Notas 2 16 2 2 3 3" xfId="19362" xr:uid="{00000000-0005-0000-0000-00009B620000}"/>
    <cellStyle name="Notas 2 16 2 2 3 4" xfId="40046" xr:uid="{00000000-0005-0000-0000-00009C620000}"/>
    <cellStyle name="Notas 2 16 2 2 4" xfId="27081" xr:uid="{00000000-0005-0000-0000-00009D620000}"/>
    <cellStyle name="Notas 2 16 2 2 5" xfId="19360" xr:uid="{00000000-0005-0000-0000-00009E620000}"/>
    <cellStyle name="Notas 2 16 2 2 6" xfId="40044" xr:uid="{00000000-0005-0000-0000-00009F620000}"/>
    <cellStyle name="Notas 2 16 2 3" xfId="5602" xr:uid="{00000000-0005-0000-0000-0000A0620000}"/>
    <cellStyle name="Notas 2 16 2 3 2" xfId="27084" xr:uid="{00000000-0005-0000-0000-0000A1620000}"/>
    <cellStyle name="Notas 2 16 2 3 3" xfId="19363" xr:uid="{00000000-0005-0000-0000-0000A2620000}"/>
    <cellStyle name="Notas 2 16 2 3 4" xfId="40047" xr:uid="{00000000-0005-0000-0000-0000A3620000}"/>
    <cellStyle name="Notas 2 16 2 4" xfId="5603" xr:uid="{00000000-0005-0000-0000-0000A4620000}"/>
    <cellStyle name="Notas 2 16 2 4 2" xfId="27085" xr:uid="{00000000-0005-0000-0000-0000A5620000}"/>
    <cellStyle name="Notas 2 16 2 4 3" xfId="19364" xr:uid="{00000000-0005-0000-0000-0000A6620000}"/>
    <cellStyle name="Notas 2 16 2 4 4" xfId="40048" xr:uid="{00000000-0005-0000-0000-0000A7620000}"/>
    <cellStyle name="Notas 2 16 2 5" xfId="27080" xr:uid="{00000000-0005-0000-0000-0000A8620000}"/>
    <cellStyle name="Notas 2 16 2 6" xfId="19359" xr:uid="{00000000-0005-0000-0000-0000A9620000}"/>
    <cellStyle name="Notas 2 16 2 7" xfId="40043" xr:uid="{00000000-0005-0000-0000-0000AA620000}"/>
    <cellStyle name="Notas 2 16 3" xfId="5604" xr:uid="{00000000-0005-0000-0000-0000AB620000}"/>
    <cellStyle name="Notas 2 16 3 2" xfId="5605" xr:uid="{00000000-0005-0000-0000-0000AC620000}"/>
    <cellStyle name="Notas 2 16 3 2 2" xfId="5606" xr:uid="{00000000-0005-0000-0000-0000AD620000}"/>
    <cellStyle name="Notas 2 16 3 2 2 2" xfId="27088" xr:uid="{00000000-0005-0000-0000-0000AE620000}"/>
    <cellStyle name="Notas 2 16 3 2 2 3" xfId="19367" xr:uid="{00000000-0005-0000-0000-0000AF620000}"/>
    <cellStyle name="Notas 2 16 3 2 2 4" xfId="40051" xr:uid="{00000000-0005-0000-0000-0000B0620000}"/>
    <cellStyle name="Notas 2 16 3 2 3" xfId="5607" xr:uid="{00000000-0005-0000-0000-0000B1620000}"/>
    <cellStyle name="Notas 2 16 3 2 3 2" xfId="27089" xr:uid="{00000000-0005-0000-0000-0000B2620000}"/>
    <cellStyle name="Notas 2 16 3 2 3 3" xfId="19368" xr:uid="{00000000-0005-0000-0000-0000B3620000}"/>
    <cellStyle name="Notas 2 16 3 2 3 4" xfId="40052" xr:uid="{00000000-0005-0000-0000-0000B4620000}"/>
    <cellStyle name="Notas 2 16 3 2 4" xfId="27087" xr:uid="{00000000-0005-0000-0000-0000B5620000}"/>
    <cellStyle name="Notas 2 16 3 2 5" xfId="19366" xr:uid="{00000000-0005-0000-0000-0000B6620000}"/>
    <cellStyle name="Notas 2 16 3 2 6" xfId="40050" xr:uid="{00000000-0005-0000-0000-0000B7620000}"/>
    <cellStyle name="Notas 2 16 3 3" xfId="5608" xr:uid="{00000000-0005-0000-0000-0000B8620000}"/>
    <cellStyle name="Notas 2 16 3 3 2" xfId="27090" xr:uid="{00000000-0005-0000-0000-0000B9620000}"/>
    <cellStyle name="Notas 2 16 3 3 3" xfId="19369" xr:uid="{00000000-0005-0000-0000-0000BA620000}"/>
    <cellStyle name="Notas 2 16 3 3 4" xfId="40053" xr:uid="{00000000-0005-0000-0000-0000BB620000}"/>
    <cellStyle name="Notas 2 16 3 4" xfId="5609" xr:uid="{00000000-0005-0000-0000-0000BC620000}"/>
    <cellStyle name="Notas 2 16 3 4 2" xfId="27091" xr:uid="{00000000-0005-0000-0000-0000BD620000}"/>
    <cellStyle name="Notas 2 16 3 4 3" xfId="19370" xr:uid="{00000000-0005-0000-0000-0000BE620000}"/>
    <cellStyle name="Notas 2 16 3 4 4" xfId="40054" xr:uid="{00000000-0005-0000-0000-0000BF620000}"/>
    <cellStyle name="Notas 2 16 3 5" xfId="27086" xr:uid="{00000000-0005-0000-0000-0000C0620000}"/>
    <cellStyle name="Notas 2 16 3 6" xfId="19365" xr:uid="{00000000-0005-0000-0000-0000C1620000}"/>
    <cellStyle name="Notas 2 16 3 7" xfId="40049" xr:uid="{00000000-0005-0000-0000-0000C2620000}"/>
    <cellStyle name="Notas 2 16 4" xfId="5610" xr:uid="{00000000-0005-0000-0000-0000C3620000}"/>
    <cellStyle name="Notas 2 16 4 2" xfId="27092" xr:uid="{00000000-0005-0000-0000-0000C4620000}"/>
    <cellStyle name="Notas 2 16 4 3" xfId="19371" xr:uid="{00000000-0005-0000-0000-0000C5620000}"/>
    <cellStyle name="Notas 2 16 4 4" xfId="40055" xr:uid="{00000000-0005-0000-0000-0000C6620000}"/>
    <cellStyle name="Notas 2 16 5" xfId="5611" xr:uid="{00000000-0005-0000-0000-0000C7620000}"/>
    <cellStyle name="Notas 2 16 5 2" xfId="27093" xr:uid="{00000000-0005-0000-0000-0000C8620000}"/>
    <cellStyle name="Notas 2 16 5 3" xfId="19372" xr:uid="{00000000-0005-0000-0000-0000C9620000}"/>
    <cellStyle name="Notas 2 16 5 4" xfId="40056" xr:uid="{00000000-0005-0000-0000-0000CA620000}"/>
    <cellStyle name="Notas 2 16 6" xfId="5612" xr:uid="{00000000-0005-0000-0000-0000CB620000}"/>
    <cellStyle name="Notas 2 16 6 2" xfId="27094" xr:uid="{00000000-0005-0000-0000-0000CC620000}"/>
    <cellStyle name="Notas 2 16 6 3" xfId="19373" xr:uid="{00000000-0005-0000-0000-0000CD620000}"/>
    <cellStyle name="Notas 2 16 6 4" xfId="40057" xr:uid="{00000000-0005-0000-0000-0000CE620000}"/>
    <cellStyle name="Notas 2 16 7" xfId="5613" xr:uid="{00000000-0005-0000-0000-0000CF620000}"/>
    <cellStyle name="Notas 2 16 7 2" xfId="27095" xr:uid="{00000000-0005-0000-0000-0000D0620000}"/>
    <cellStyle name="Notas 2 16 7 3" xfId="19374" xr:uid="{00000000-0005-0000-0000-0000D1620000}"/>
    <cellStyle name="Notas 2 16 7 4" xfId="40058" xr:uid="{00000000-0005-0000-0000-0000D2620000}"/>
    <cellStyle name="Notas 2 16 8" xfId="5614" xr:uid="{00000000-0005-0000-0000-0000D3620000}"/>
    <cellStyle name="Notas 2 16 8 2" xfId="27096" xr:uid="{00000000-0005-0000-0000-0000D4620000}"/>
    <cellStyle name="Notas 2 16 8 3" xfId="19375" xr:uid="{00000000-0005-0000-0000-0000D5620000}"/>
    <cellStyle name="Notas 2 16 8 4" xfId="40059" xr:uid="{00000000-0005-0000-0000-0000D6620000}"/>
    <cellStyle name="Notas 2 16 9" xfId="27079" xr:uid="{00000000-0005-0000-0000-0000D7620000}"/>
    <cellStyle name="Notas 2 17" xfId="5615" xr:uid="{00000000-0005-0000-0000-0000D8620000}"/>
    <cellStyle name="Notas 2 17 10" xfId="19376" xr:uid="{00000000-0005-0000-0000-0000D9620000}"/>
    <cellStyle name="Notas 2 17 11" xfId="40060" xr:uid="{00000000-0005-0000-0000-0000DA620000}"/>
    <cellStyle name="Notas 2 17 2" xfId="5616" xr:uid="{00000000-0005-0000-0000-0000DB620000}"/>
    <cellStyle name="Notas 2 17 2 2" xfId="5617" xr:uid="{00000000-0005-0000-0000-0000DC620000}"/>
    <cellStyle name="Notas 2 17 2 2 2" xfId="5618" xr:uid="{00000000-0005-0000-0000-0000DD620000}"/>
    <cellStyle name="Notas 2 17 2 2 2 2" xfId="27100" xr:uid="{00000000-0005-0000-0000-0000DE620000}"/>
    <cellStyle name="Notas 2 17 2 2 2 3" xfId="19379" xr:uid="{00000000-0005-0000-0000-0000DF620000}"/>
    <cellStyle name="Notas 2 17 2 2 2 4" xfId="40063" xr:uid="{00000000-0005-0000-0000-0000E0620000}"/>
    <cellStyle name="Notas 2 17 2 2 3" xfId="5619" xr:uid="{00000000-0005-0000-0000-0000E1620000}"/>
    <cellStyle name="Notas 2 17 2 2 3 2" xfId="27101" xr:uid="{00000000-0005-0000-0000-0000E2620000}"/>
    <cellStyle name="Notas 2 17 2 2 3 3" xfId="19380" xr:uid="{00000000-0005-0000-0000-0000E3620000}"/>
    <cellStyle name="Notas 2 17 2 2 3 4" xfId="40064" xr:uid="{00000000-0005-0000-0000-0000E4620000}"/>
    <cellStyle name="Notas 2 17 2 2 4" xfId="27099" xr:uid="{00000000-0005-0000-0000-0000E5620000}"/>
    <cellStyle name="Notas 2 17 2 2 5" xfId="19378" xr:uid="{00000000-0005-0000-0000-0000E6620000}"/>
    <cellStyle name="Notas 2 17 2 2 6" xfId="40062" xr:uid="{00000000-0005-0000-0000-0000E7620000}"/>
    <cellStyle name="Notas 2 17 2 3" xfId="5620" xr:uid="{00000000-0005-0000-0000-0000E8620000}"/>
    <cellStyle name="Notas 2 17 2 3 2" xfId="27102" xr:uid="{00000000-0005-0000-0000-0000E9620000}"/>
    <cellStyle name="Notas 2 17 2 3 3" xfId="19381" xr:uid="{00000000-0005-0000-0000-0000EA620000}"/>
    <cellStyle name="Notas 2 17 2 3 4" xfId="40065" xr:uid="{00000000-0005-0000-0000-0000EB620000}"/>
    <cellStyle name="Notas 2 17 2 4" xfId="5621" xr:uid="{00000000-0005-0000-0000-0000EC620000}"/>
    <cellStyle name="Notas 2 17 2 4 2" xfId="27103" xr:uid="{00000000-0005-0000-0000-0000ED620000}"/>
    <cellStyle name="Notas 2 17 2 4 3" xfId="19382" xr:uid="{00000000-0005-0000-0000-0000EE620000}"/>
    <cellStyle name="Notas 2 17 2 4 4" xfId="40066" xr:uid="{00000000-0005-0000-0000-0000EF620000}"/>
    <cellStyle name="Notas 2 17 2 5" xfId="27098" xr:uid="{00000000-0005-0000-0000-0000F0620000}"/>
    <cellStyle name="Notas 2 17 2 6" xfId="19377" xr:uid="{00000000-0005-0000-0000-0000F1620000}"/>
    <cellStyle name="Notas 2 17 2 7" xfId="40061" xr:uid="{00000000-0005-0000-0000-0000F2620000}"/>
    <cellStyle name="Notas 2 17 3" xfId="5622" xr:uid="{00000000-0005-0000-0000-0000F3620000}"/>
    <cellStyle name="Notas 2 17 3 2" xfId="5623" xr:uid="{00000000-0005-0000-0000-0000F4620000}"/>
    <cellStyle name="Notas 2 17 3 2 2" xfId="5624" xr:uid="{00000000-0005-0000-0000-0000F5620000}"/>
    <cellStyle name="Notas 2 17 3 2 2 2" xfId="27106" xr:uid="{00000000-0005-0000-0000-0000F6620000}"/>
    <cellStyle name="Notas 2 17 3 2 2 3" xfId="19385" xr:uid="{00000000-0005-0000-0000-0000F7620000}"/>
    <cellStyle name="Notas 2 17 3 2 2 4" xfId="40069" xr:uid="{00000000-0005-0000-0000-0000F8620000}"/>
    <cellStyle name="Notas 2 17 3 2 3" xfId="5625" xr:uid="{00000000-0005-0000-0000-0000F9620000}"/>
    <cellStyle name="Notas 2 17 3 2 3 2" xfId="27107" xr:uid="{00000000-0005-0000-0000-0000FA620000}"/>
    <cellStyle name="Notas 2 17 3 2 3 3" xfId="19386" xr:uid="{00000000-0005-0000-0000-0000FB620000}"/>
    <cellStyle name="Notas 2 17 3 2 3 4" xfId="40070" xr:uid="{00000000-0005-0000-0000-0000FC620000}"/>
    <cellStyle name="Notas 2 17 3 2 4" xfId="27105" xr:uid="{00000000-0005-0000-0000-0000FD620000}"/>
    <cellStyle name="Notas 2 17 3 2 5" xfId="19384" xr:uid="{00000000-0005-0000-0000-0000FE620000}"/>
    <cellStyle name="Notas 2 17 3 2 6" xfId="40068" xr:uid="{00000000-0005-0000-0000-0000FF620000}"/>
    <cellStyle name="Notas 2 17 3 3" xfId="5626" xr:uid="{00000000-0005-0000-0000-000000630000}"/>
    <cellStyle name="Notas 2 17 3 3 2" xfId="27108" xr:uid="{00000000-0005-0000-0000-000001630000}"/>
    <cellStyle name="Notas 2 17 3 3 3" xfId="19387" xr:uid="{00000000-0005-0000-0000-000002630000}"/>
    <cellStyle name="Notas 2 17 3 3 4" xfId="40071" xr:uid="{00000000-0005-0000-0000-000003630000}"/>
    <cellStyle name="Notas 2 17 3 4" xfId="5627" xr:uid="{00000000-0005-0000-0000-000004630000}"/>
    <cellStyle name="Notas 2 17 3 4 2" xfId="27109" xr:uid="{00000000-0005-0000-0000-000005630000}"/>
    <cellStyle name="Notas 2 17 3 4 3" xfId="19388" xr:uid="{00000000-0005-0000-0000-000006630000}"/>
    <cellStyle name="Notas 2 17 3 4 4" xfId="40072" xr:uid="{00000000-0005-0000-0000-000007630000}"/>
    <cellStyle name="Notas 2 17 3 5" xfId="27104" xr:uid="{00000000-0005-0000-0000-000008630000}"/>
    <cellStyle name="Notas 2 17 3 6" xfId="19383" xr:uid="{00000000-0005-0000-0000-000009630000}"/>
    <cellStyle name="Notas 2 17 3 7" xfId="40067" xr:uid="{00000000-0005-0000-0000-00000A630000}"/>
    <cellStyle name="Notas 2 17 4" xfId="5628" xr:uid="{00000000-0005-0000-0000-00000B630000}"/>
    <cellStyle name="Notas 2 17 4 2" xfId="27110" xr:uid="{00000000-0005-0000-0000-00000C630000}"/>
    <cellStyle name="Notas 2 17 4 3" xfId="19389" xr:uid="{00000000-0005-0000-0000-00000D630000}"/>
    <cellStyle name="Notas 2 17 4 4" xfId="40073" xr:uid="{00000000-0005-0000-0000-00000E630000}"/>
    <cellStyle name="Notas 2 17 5" xfId="5629" xr:uid="{00000000-0005-0000-0000-00000F630000}"/>
    <cellStyle name="Notas 2 17 5 2" xfId="27111" xr:uid="{00000000-0005-0000-0000-000010630000}"/>
    <cellStyle name="Notas 2 17 5 3" xfId="19390" xr:uid="{00000000-0005-0000-0000-000011630000}"/>
    <cellStyle name="Notas 2 17 5 4" xfId="40074" xr:uid="{00000000-0005-0000-0000-000012630000}"/>
    <cellStyle name="Notas 2 17 6" xfId="5630" xr:uid="{00000000-0005-0000-0000-000013630000}"/>
    <cellStyle name="Notas 2 17 6 2" xfId="27112" xr:uid="{00000000-0005-0000-0000-000014630000}"/>
    <cellStyle name="Notas 2 17 6 3" xfId="19391" xr:uid="{00000000-0005-0000-0000-000015630000}"/>
    <cellStyle name="Notas 2 17 6 4" xfId="40075" xr:uid="{00000000-0005-0000-0000-000016630000}"/>
    <cellStyle name="Notas 2 17 7" xfId="5631" xr:uid="{00000000-0005-0000-0000-000017630000}"/>
    <cellStyle name="Notas 2 17 7 2" xfId="27113" xr:uid="{00000000-0005-0000-0000-000018630000}"/>
    <cellStyle name="Notas 2 17 7 3" xfId="19392" xr:uid="{00000000-0005-0000-0000-000019630000}"/>
    <cellStyle name="Notas 2 17 7 4" xfId="40076" xr:uid="{00000000-0005-0000-0000-00001A630000}"/>
    <cellStyle name="Notas 2 17 8" xfId="5632" xr:uid="{00000000-0005-0000-0000-00001B630000}"/>
    <cellStyle name="Notas 2 17 8 2" xfId="27114" xr:uid="{00000000-0005-0000-0000-00001C630000}"/>
    <cellStyle name="Notas 2 17 8 3" xfId="19393" xr:uid="{00000000-0005-0000-0000-00001D630000}"/>
    <cellStyle name="Notas 2 17 8 4" xfId="40077" xr:uid="{00000000-0005-0000-0000-00001E630000}"/>
    <cellStyle name="Notas 2 17 9" xfId="27097" xr:uid="{00000000-0005-0000-0000-00001F630000}"/>
    <cellStyle name="Notas 2 18" xfId="5633" xr:uid="{00000000-0005-0000-0000-000020630000}"/>
    <cellStyle name="Notas 2 18 2" xfId="5634" xr:uid="{00000000-0005-0000-0000-000021630000}"/>
    <cellStyle name="Notas 2 18 2 2" xfId="5635" xr:uid="{00000000-0005-0000-0000-000022630000}"/>
    <cellStyle name="Notas 2 18 2 2 2" xfId="27117" xr:uid="{00000000-0005-0000-0000-000023630000}"/>
    <cellStyle name="Notas 2 18 2 2 3" xfId="19396" xr:uid="{00000000-0005-0000-0000-000024630000}"/>
    <cellStyle name="Notas 2 18 2 2 4" xfId="40080" xr:uid="{00000000-0005-0000-0000-000025630000}"/>
    <cellStyle name="Notas 2 18 2 3" xfId="5636" xr:uid="{00000000-0005-0000-0000-000026630000}"/>
    <cellStyle name="Notas 2 18 2 3 2" xfId="27118" xr:uid="{00000000-0005-0000-0000-000027630000}"/>
    <cellStyle name="Notas 2 18 2 3 3" xfId="19397" xr:uid="{00000000-0005-0000-0000-000028630000}"/>
    <cellStyle name="Notas 2 18 2 3 4" xfId="40081" xr:uid="{00000000-0005-0000-0000-000029630000}"/>
    <cellStyle name="Notas 2 18 2 4" xfId="27116" xr:uid="{00000000-0005-0000-0000-00002A630000}"/>
    <cellStyle name="Notas 2 18 2 5" xfId="19395" xr:uid="{00000000-0005-0000-0000-00002B630000}"/>
    <cellStyle name="Notas 2 18 2 6" xfId="40079" xr:uid="{00000000-0005-0000-0000-00002C630000}"/>
    <cellStyle name="Notas 2 18 3" xfId="5637" xr:uid="{00000000-0005-0000-0000-00002D630000}"/>
    <cellStyle name="Notas 2 18 3 2" xfId="27119" xr:uid="{00000000-0005-0000-0000-00002E630000}"/>
    <cellStyle name="Notas 2 18 3 3" xfId="19398" xr:uid="{00000000-0005-0000-0000-00002F630000}"/>
    <cellStyle name="Notas 2 18 3 4" xfId="40082" xr:uid="{00000000-0005-0000-0000-000030630000}"/>
    <cellStyle name="Notas 2 18 4" xfId="5638" xr:uid="{00000000-0005-0000-0000-000031630000}"/>
    <cellStyle name="Notas 2 18 4 2" xfId="27120" xr:uid="{00000000-0005-0000-0000-000032630000}"/>
    <cellStyle name="Notas 2 18 4 3" xfId="19399" xr:uid="{00000000-0005-0000-0000-000033630000}"/>
    <cellStyle name="Notas 2 18 4 4" xfId="40083" xr:uid="{00000000-0005-0000-0000-000034630000}"/>
    <cellStyle name="Notas 2 18 5" xfId="27115" xr:uid="{00000000-0005-0000-0000-000035630000}"/>
    <cellStyle name="Notas 2 18 6" xfId="19394" xr:uid="{00000000-0005-0000-0000-000036630000}"/>
    <cellStyle name="Notas 2 18 7" xfId="40078" xr:uid="{00000000-0005-0000-0000-000037630000}"/>
    <cellStyle name="Notas 2 19" xfId="5639" xr:uid="{00000000-0005-0000-0000-000038630000}"/>
    <cellStyle name="Notas 2 19 2" xfId="5640" xr:uid="{00000000-0005-0000-0000-000039630000}"/>
    <cellStyle name="Notas 2 19 2 2" xfId="5641" xr:uid="{00000000-0005-0000-0000-00003A630000}"/>
    <cellStyle name="Notas 2 19 2 2 2" xfId="27123" xr:uid="{00000000-0005-0000-0000-00003B630000}"/>
    <cellStyle name="Notas 2 19 2 2 3" xfId="19402" xr:uid="{00000000-0005-0000-0000-00003C630000}"/>
    <cellStyle name="Notas 2 19 2 2 4" xfId="40086" xr:uid="{00000000-0005-0000-0000-00003D630000}"/>
    <cellStyle name="Notas 2 19 2 3" xfId="5642" xr:uid="{00000000-0005-0000-0000-00003E630000}"/>
    <cellStyle name="Notas 2 19 2 3 2" xfId="27124" xr:uid="{00000000-0005-0000-0000-00003F630000}"/>
    <cellStyle name="Notas 2 19 2 3 3" xfId="19403" xr:uid="{00000000-0005-0000-0000-000040630000}"/>
    <cellStyle name="Notas 2 19 2 3 4" xfId="40087" xr:uid="{00000000-0005-0000-0000-000041630000}"/>
    <cellStyle name="Notas 2 19 2 4" xfId="27122" xr:uid="{00000000-0005-0000-0000-000042630000}"/>
    <cellStyle name="Notas 2 19 2 5" xfId="19401" xr:uid="{00000000-0005-0000-0000-000043630000}"/>
    <cellStyle name="Notas 2 19 2 6" xfId="40085" xr:uid="{00000000-0005-0000-0000-000044630000}"/>
    <cellStyle name="Notas 2 19 3" xfId="5643" xr:uid="{00000000-0005-0000-0000-000045630000}"/>
    <cellStyle name="Notas 2 19 3 2" xfId="27125" xr:uid="{00000000-0005-0000-0000-000046630000}"/>
    <cellStyle name="Notas 2 19 3 3" xfId="19404" xr:uid="{00000000-0005-0000-0000-000047630000}"/>
    <cellStyle name="Notas 2 19 3 4" xfId="40088" xr:uid="{00000000-0005-0000-0000-000048630000}"/>
    <cellStyle name="Notas 2 19 4" xfId="5644" xr:uid="{00000000-0005-0000-0000-000049630000}"/>
    <cellStyle name="Notas 2 19 4 2" xfId="27126" xr:uid="{00000000-0005-0000-0000-00004A630000}"/>
    <cellStyle name="Notas 2 19 4 3" xfId="19405" xr:uid="{00000000-0005-0000-0000-00004B630000}"/>
    <cellStyle name="Notas 2 19 4 4" xfId="40089" xr:uid="{00000000-0005-0000-0000-00004C630000}"/>
    <cellStyle name="Notas 2 19 5" xfId="27121" xr:uid="{00000000-0005-0000-0000-00004D630000}"/>
    <cellStyle name="Notas 2 19 6" xfId="19400" xr:uid="{00000000-0005-0000-0000-00004E630000}"/>
    <cellStyle name="Notas 2 19 7" xfId="40084" xr:uid="{00000000-0005-0000-0000-00004F630000}"/>
    <cellStyle name="Notas 2 2" xfId="517" xr:uid="{00000000-0005-0000-0000-000050630000}"/>
    <cellStyle name="Notas 2 2 10" xfId="5645" xr:uid="{00000000-0005-0000-0000-000051630000}"/>
    <cellStyle name="Notas 2 2 10 10" xfId="19406" xr:uid="{00000000-0005-0000-0000-000052630000}"/>
    <cellStyle name="Notas 2 2 10 11" xfId="40090" xr:uid="{00000000-0005-0000-0000-000053630000}"/>
    <cellStyle name="Notas 2 2 10 2" xfId="5646" xr:uid="{00000000-0005-0000-0000-000054630000}"/>
    <cellStyle name="Notas 2 2 10 2 2" xfId="5647" xr:uid="{00000000-0005-0000-0000-000055630000}"/>
    <cellStyle name="Notas 2 2 10 2 2 2" xfId="5648" xr:uid="{00000000-0005-0000-0000-000056630000}"/>
    <cellStyle name="Notas 2 2 10 2 2 2 2" xfId="27130" xr:uid="{00000000-0005-0000-0000-000057630000}"/>
    <cellStyle name="Notas 2 2 10 2 2 2 3" xfId="19409" xr:uid="{00000000-0005-0000-0000-000058630000}"/>
    <cellStyle name="Notas 2 2 10 2 2 2 4" xfId="40093" xr:uid="{00000000-0005-0000-0000-000059630000}"/>
    <cellStyle name="Notas 2 2 10 2 2 3" xfId="5649" xr:uid="{00000000-0005-0000-0000-00005A630000}"/>
    <cellStyle name="Notas 2 2 10 2 2 3 2" xfId="27131" xr:uid="{00000000-0005-0000-0000-00005B630000}"/>
    <cellStyle name="Notas 2 2 10 2 2 3 3" xfId="19410" xr:uid="{00000000-0005-0000-0000-00005C630000}"/>
    <cellStyle name="Notas 2 2 10 2 2 3 4" xfId="40094" xr:uid="{00000000-0005-0000-0000-00005D630000}"/>
    <cellStyle name="Notas 2 2 10 2 2 4" xfId="27129" xr:uid="{00000000-0005-0000-0000-00005E630000}"/>
    <cellStyle name="Notas 2 2 10 2 2 5" xfId="19408" xr:uid="{00000000-0005-0000-0000-00005F630000}"/>
    <cellStyle name="Notas 2 2 10 2 2 6" xfId="40092" xr:uid="{00000000-0005-0000-0000-000060630000}"/>
    <cellStyle name="Notas 2 2 10 2 3" xfId="5650" xr:uid="{00000000-0005-0000-0000-000061630000}"/>
    <cellStyle name="Notas 2 2 10 2 3 2" xfId="27132" xr:uid="{00000000-0005-0000-0000-000062630000}"/>
    <cellStyle name="Notas 2 2 10 2 3 3" xfId="19411" xr:uid="{00000000-0005-0000-0000-000063630000}"/>
    <cellStyle name="Notas 2 2 10 2 3 4" xfId="40095" xr:uid="{00000000-0005-0000-0000-000064630000}"/>
    <cellStyle name="Notas 2 2 10 2 4" xfId="5651" xr:uid="{00000000-0005-0000-0000-000065630000}"/>
    <cellStyle name="Notas 2 2 10 2 4 2" xfId="27133" xr:uid="{00000000-0005-0000-0000-000066630000}"/>
    <cellStyle name="Notas 2 2 10 2 4 3" xfId="19412" xr:uid="{00000000-0005-0000-0000-000067630000}"/>
    <cellStyle name="Notas 2 2 10 2 4 4" xfId="40096" xr:uid="{00000000-0005-0000-0000-000068630000}"/>
    <cellStyle name="Notas 2 2 10 2 5" xfId="27128" xr:uid="{00000000-0005-0000-0000-000069630000}"/>
    <cellStyle name="Notas 2 2 10 2 6" xfId="19407" xr:uid="{00000000-0005-0000-0000-00006A630000}"/>
    <cellStyle name="Notas 2 2 10 2 7" xfId="40091" xr:uid="{00000000-0005-0000-0000-00006B630000}"/>
    <cellStyle name="Notas 2 2 10 3" xfId="5652" xr:uid="{00000000-0005-0000-0000-00006C630000}"/>
    <cellStyle name="Notas 2 2 10 3 2" xfId="5653" xr:uid="{00000000-0005-0000-0000-00006D630000}"/>
    <cellStyle name="Notas 2 2 10 3 2 2" xfId="5654" xr:uid="{00000000-0005-0000-0000-00006E630000}"/>
    <cellStyle name="Notas 2 2 10 3 2 2 2" xfId="27136" xr:uid="{00000000-0005-0000-0000-00006F630000}"/>
    <cellStyle name="Notas 2 2 10 3 2 2 3" xfId="19415" xr:uid="{00000000-0005-0000-0000-000070630000}"/>
    <cellStyle name="Notas 2 2 10 3 2 2 4" xfId="40099" xr:uid="{00000000-0005-0000-0000-000071630000}"/>
    <cellStyle name="Notas 2 2 10 3 2 3" xfId="5655" xr:uid="{00000000-0005-0000-0000-000072630000}"/>
    <cellStyle name="Notas 2 2 10 3 2 3 2" xfId="27137" xr:uid="{00000000-0005-0000-0000-000073630000}"/>
    <cellStyle name="Notas 2 2 10 3 2 3 3" xfId="19416" xr:uid="{00000000-0005-0000-0000-000074630000}"/>
    <cellStyle name="Notas 2 2 10 3 2 3 4" xfId="40100" xr:uid="{00000000-0005-0000-0000-000075630000}"/>
    <cellStyle name="Notas 2 2 10 3 2 4" xfId="27135" xr:uid="{00000000-0005-0000-0000-000076630000}"/>
    <cellStyle name="Notas 2 2 10 3 2 5" xfId="19414" xr:uid="{00000000-0005-0000-0000-000077630000}"/>
    <cellStyle name="Notas 2 2 10 3 2 6" xfId="40098" xr:uid="{00000000-0005-0000-0000-000078630000}"/>
    <cellStyle name="Notas 2 2 10 3 3" xfId="5656" xr:uid="{00000000-0005-0000-0000-000079630000}"/>
    <cellStyle name="Notas 2 2 10 3 3 2" xfId="27138" xr:uid="{00000000-0005-0000-0000-00007A630000}"/>
    <cellStyle name="Notas 2 2 10 3 3 3" xfId="19417" xr:uid="{00000000-0005-0000-0000-00007B630000}"/>
    <cellStyle name="Notas 2 2 10 3 3 4" xfId="40101" xr:uid="{00000000-0005-0000-0000-00007C630000}"/>
    <cellStyle name="Notas 2 2 10 3 4" xfId="5657" xr:uid="{00000000-0005-0000-0000-00007D630000}"/>
    <cellStyle name="Notas 2 2 10 3 4 2" xfId="27139" xr:uid="{00000000-0005-0000-0000-00007E630000}"/>
    <cellStyle name="Notas 2 2 10 3 4 3" xfId="19418" xr:uid="{00000000-0005-0000-0000-00007F630000}"/>
    <cellStyle name="Notas 2 2 10 3 4 4" xfId="40102" xr:uid="{00000000-0005-0000-0000-000080630000}"/>
    <cellStyle name="Notas 2 2 10 3 5" xfId="27134" xr:uid="{00000000-0005-0000-0000-000081630000}"/>
    <cellStyle name="Notas 2 2 10 3 6" xfId="19413" xr:uid="{00000000-0005-0000-0000-000082630000}"/>
    <cellStyle name="Notas 2 2 10 3 7" xfId="40097" xr:uid="{00000000-0005-0000-0000-000083630000}"/>
    <cellStyle name="Notas 2 2 10 4" xfId="5658" xr:uid="{00000000-0005-0000-0000-000084630000}"/>
    <cellStyle name="Notas 2 2 10 4 2" xfId="27140" xr:uid="{00000000-0005-0000-0000-000085630000}"/>
    <cellStyle name="Notas 2 2 10 4 3" xfId="19419" xr:uid="{00000000-0005-0000-0000-000086630000}"/>
    <cellStyle name="Notas 2 2 10 4 4" xfId="40103" xr:uid="{00000000-0005-0000-0000-000087630000}"/>
    <cellStyle name="Notas 2 2 10 5" xfId="5659" xr:uid="{00000000-0005-0000-0000-000088630000}"/>
    <cellStyle name="Notas 2 2 10 5 2" xfId="27141" xr:uid="{00000000-0005-0000-0000-000089630000}"/>
    <cellStyle name="Notas 2 2 10 5 3" xfId="19420" xr:uid="{00000000-0005-0000-0000-00008A630000}"/>
    <cellStyle name="Notas 2 2 10 5 4" xfId="40104" xr:uid="{00000000-0005-0000-0000-00008B630000}"/>
    <cellStyle name="Notas 2 2 10 6" xfId="5660" xr:uid="{00000000-0005-0000-0000-00008C630000}"/>
    <cellStyle name="Notas 2 2 10 6 2" xfId="27142" xr:uid="{00000000-0005-0000-0000-00008D630000}"/>
    <cellStyle name="Notas 2 2 10 6 3" xfId="19421" xr:uid="{00000000-0005-0000-0000-00008E630000}"/>
    <cellStyle name="Notas 2 2 10 6 4" xfId="40105" xr:uid="{00000000-0005-0000-0000-00008F630000}"/>
    <cellStyle name="Notas 2 2 10 7" xfId="5661" xr:uid="{00000000-0005-0000-0000-000090630000}"/>
    <cellStyle name="Notas 2 2 10 7 2" xfId="27143" xr:uid="{00000000-0005-0000-0000-000091630000}"/>
    <cellStyle name="Notas 2 2 10 7 3" xfId="19422" xr:uid="{00000000-0005-0000-0000-000092630000}"/>
    <cellStyle name="Notas 2 2 10 7 4" xfId="40106" xr:uid="{00000000-0005-0000-0000-000093630000}"/>
    <cellStyle name="Notas 2 2 10 8" xfId="5662" xr:uid="{00000000-0005-0000-0000-000094630000}"/>
    <cellStyle name="Notas 2 2 10 8 2" xfId="27144" xr:uid="{00000000-0005-0000-0000-000095630000}"/>
    <cellStyle name="Notas 2 2 10 8 3" xfId="19423" xr:uid="{00000000-0005-0000-0000-000096630000}"/>
    <cellStyle name="Notas 2 2 10 8 4" xfId="40107" xr:uid="{00000000-0005-0000-0000-000097630000}"/>
    <cellStyle name="Notas 2 2 10 9" xfId="27127" xr:uid="{00000000-0005-0000-0000-000098630000}"/>
    <cellStyle name="Notas 2 2 11" xfId="5663" xr:uid="{00000000-0005-0000-0000-000099630000}"/>
    <cellStyle name="Notas 2 2 11 10" xfId="19424" xr:uid="{00000000-0005-0000-0000-00009A630000}"/>
    <cellStyle name="Notas 2 2 11 11" xfId="40108" xr:uid="{00000000-0005-0000-0000-00009B630000}"/>
    <cellStyle name="Notas 2 2 11 2" xfId="5664" xr:uid="{00000000-0005-0000-0000-00009C630000}"/>
    <cellStyle name="Notas 2 2 11 2 2" xfId="5665" xr:uid="{00000000-0005-0000-0000-00009D630000}"/>
    <cellStyle name="Notas 2 2 11 2 2 2" xfId="5666" xr:uid="{00000000-0005-0000-0000-00009E630000}"/>
    <cellStyle name="Notas 2 2 11 2 2 2 2" xfId="27148" xr:uid="{00000000-0005-0000-0000-00009F630000}"/>
    <cellStyle name="Notas 2 2 11 2 2 2 3" xfId="19427" xr:uid="{00000000-0005-0000-0000-0000A0630000}"/>
    <cellStyle name="Notas 2 2 11 2 2 2 4" xfId="40111" xr:uid="{00000000-0005-0000-0000-0000A1630000}"/>
    <cellStyle name="Notas 2 2 11 2 2 3" xfId="5667" xr:uid="{00000000-0005-0000-0000-0000A2630000}"/>
    <cellStyle name="Notas 2 2 11 2 2 3 2" xfId="27149" xr:uid="{00000000-0005-0000-0000-0000A3630000}"/>
    <cellStyle name="Notas 2 2 11 2 2 3 3" xfId="19428" xr:uid="{00000000-0005-0000-0000-0000A4630000}"/>
    <cellStyle name="Notas 2 2 11 2 2 3 4" xfId="40112" xr:uid="{00000000-0005-0000-0000-0000A5630000}"/>
    <cellStyle name="Notas 2 2 11 2 2 4" xfId="27147" xr:uid="{00000000-0005-0000-0000-0000A6630000}"/>
    <cellStyle name="Notas 2 2 11 2 2 5" xfId="19426" xr:uid="{00000000-0005-0000-0000-0000A7630000}"/>
    <cellStyle name="Notas 2 2 11 2 2 6" xfId="40110" xr:uid="{00000000-0005-0000-0000-0000A8630000}"/>
    <cellStyle name="Notas 2 2 11 2 3" xfId="5668" xr:uid="{00000000-0005-0000-0000-0000A9630000}"/>
    <cellStyle name="Notas 2 2 11 2 3 2" xfId="27150" xr:uid="{00000000-0005-0000-0000-0000AA630000}"/>
    <cellStyle name="Notas 2 2 11 2 3 3" xfId="19429" xr:uid="{00000000-0005-0000-0000-0000AB630000}"/>
    <cellStyle name="Notas 2 2 11 2 3 4" xfId="40113" xr:uid="{00000000-0005-0000-0000-0000AC630000}"/>
    <cellStyle name="Notas 2 2 11 2 4" xfId="5669" xr:uid="{00000000-0005-0000-0000-0000AD630000}"/>
    <cellStyle name="Notas 2 2 11 2 4 2" xfId="27151" xr:uid="{00000000-0005-0000-0000-0000AE630000}"/>
    <cellStyle name="Notas 2 2 11 2 4 3" xfId="19430" xr:uid="{00000000-0005-0000-0000-0000AF630000}"/>
    <cellStyle name="Notas 2 2 11 2 4 4" xfId="40114" xr:uid="{00000000-0005-0000-0000-0000B0630000}"/>
    <cellStyle name="Notas 2 2 11 2 5" xfId="27146" xr:uid="{00000000-0005-0000-0000-0000B1630000}"/>
    <cellStyle name="Notas 2 2 11 2 6" xfId="19425" xr:uid="{00000000-0005-0000-0000-0000B2630000}"/>
    <cellStyle name="Notas 2 2 11 2 7" xfId="40109" xr:uid="{00000000-0005-0000-0000-0000B3630000}"/>
    <cellStyle name="Notas 2 2 11 3" xfId="5670" xr:uid="{00000000-0005-0000-0000-0000B4630000}"/>
    <cellStyle name="Notas 2 2 11 3 2" xfId="5671" xr:uid="{00000000-0005-0000-0000-0000B5630000}"/>
    <cellStyle name="Notas 2 2 11 3 2 2" xfId="5672" xr:uid="{00000000-0005-0000-0000-0000B6630000}"/>
    <cellStyle name="Notas 2 2 11 3 2 2 2" xfId="27154" xr:uid="{00000000-0005-0000-0000-0000B7630000}"/>
    <cellStyle name="Notas 2 2 11 3 2 2 3" xfId="19433" xr:uid="{00000000-0005-0000-0000-0000B8630000}"/>
    <cellStyle name="Notas 2 2 11 3 2 2 4" xfId="40117" xr:uid="{00000000-0005-0000-0000-0000B9630000}"/>
    <cellStyle name="Notas 2 2 11 3 2 3" xfId="5673" xr:uid="{00000000-0005-0000-0000-0000BA630000}"/>
    <cellStyle name="Notas 2 2 11 3 2 3 2" xfId="27155" xr:uid="{00000000-0005-0000-0000-0000BB630000}"/>
    <cellStyle name="Notas 2 2 11 3 2 3 3" xfId="19434" xr:uid="{00000000-0005-0000-0000-0000BC630000}"/>
    <cellStyle name="Notas 2 2 11 3 2 3 4" xfId="40118" xr:uid="{00000000-0005-0000-0000-0000BD630000}"/>
    <cellStyle name="Notas 2 2 11 3 2 4" xfId="27153" xr:uid="{00000000-0005-0000-0000-0000BE630000}"/>
    <cellStyle name="Notas 2 2 11 3 2 5" xfId="19432" xr:uid="{00000000-0005-0000-0000-0000BF630000}"/>
    <cellStyle name="Notas 2 2 11 3 2 6" xfId="40116" xr:uid="{00000000-0005-0000-0000-0000C0630000}"/>
    <cellStyle name="Notas 2 2 11 3 3" xfId="5674" xr:uid="{00000000-0005-0000-0000-0000C1630000}"/>
    <cellStyle name="Notas 2 2 11 3 3 2" xfId="27156" xr:uid="{00000000-0005-0000-0000-0000C2630000}"/>
    <cellStyle name="Notas 2 2 11 3 3 3" xfId="19435" xr:uid="{00000000-0005-0000-0000-0000C3630000}"/>
    <cellStyle name="Notas 2 2 11 3 3 4" xfId="40119" xr:uid="{00000000-0005-0000-0000-0000C4630000}"/>
    <cellStyle name="Notas 2 2 11 3 4" xfId="5675" xr:uid="{00000000-0005-0000-0000-0000C5630000}"/>
    <cellStyle name="Notas 2 2 11 3 4 2" xfId="27157" xr:uid="{00000000-0005-0000-0000-0000C6630000}"/>
    <cellStyle name="Notas 2 2 11 3 4 3" xfId="19436" xr:uid="{00000000-0005-0000-0000-0000C7630000}"/>
    <cellStyle name="Notas 2 2 11 3 4 4" xfId="40120" xr:uid="{00000000-0005-0000-0000-0000C8630000}"/>
    <cellStyle name="Notas 2 2 11 3 5" xfId="27152" xr:uid="{00000000-0005-0000-0000-0000C9630000}"/>
    <cellStyle name="Notas 2 2 11 3 6" xfId="19431" xr:uid="{00000000-0005-0000-0000-0000CA630000}"/>
    <cellStyle name="Notas 2 2 11 3 7" xfId="40115" xr:uid="{00000000-0005-0000-0000-0000CB630000}"/>
    <cellStyle name="Notas 2 2 11 4" xfId="5676" xr:uid="{00000000-0005-0000-0000-0000CC630000}"/>
    <cellStyle name="Notas 2 2 11 4 2" xfId="27158" xr:uid="{00000000-0005-0000-0000-0000CD630000}"/>
    <cellStyle name="Notas 2 2 11 4 3" xfId="19437" xr:uid="{00000000-0005-0000-0000-0000CE630000}"/>
    <cellStyle name="Notas 2 2 11 4 4" xfId="40121" xr:uid="{00000000-0005-0000-0000-0000CF630000}"/>
    <cellStyle name="Notas 2 2 11 5" xfId="5677" xr:uid="{00000000-0005-0000-0000-0000D0630000}"/>
    <cellStyle name="Notas 2 2 11 5 2" xfId="27159" xr:uid="{00000000-0005-0000-0000-0000D1630000}"/>
    <cellStyle name="Notas 2 2 11 5 3" xfId="19438" xr:uid="{00000000-0005-0000-0000-0000D2630000}"/>
    <cellStyle name="Notas 2 2 11 5 4" xfId="40122" xr:uid="{00000000-0005-0000-0000-0000D3630000}"/>
    <cellStyle name="Notas 2 2 11 6" xfId="5678" xr:uid="{00000000-0005-0000-0000-0000D4630000}"/>
    <cellStyle name="Notas 2 2 11 6 2" xfId="27160" xr:uid="{00000000-0005-0000-0000-0000D5630000}"/>
    <cellStyle name="Notas 2 2 11 6 3" xfId="19439" xr:uid="{00000000-0005-0000-0000-0000D6630000}"/>
    <cellStyle name="Notas 2 2 11 6 4" xfId="40123" xr:uid="{00000000-0005-0000-0000-0000D7630000}"/>
    <cellStyle name="Notas 2 2 11 7" xfId="5679" xr:uid="{00000000-0005-0000-0000-0000D8630000}"/>
    <cellStyle name="Notas 2 2 11 7 2" xfId="27161" xr:uid="{00000000-0005-0000-0000-0000D9630000}"/>
    <cellStyle name="Notas 2 2 11 7 3" xfId="19440" xr:uid="{00000000-0005-0000-0000-0000DA630000}"/>
    <cellStyle name="Notas 2 2 11 7 4" xfId="40124" xr:uid="{00000000-0005-0000-0000-0000DB630000}"/>
    <cellStyle name="Notas 2 2 11 8" xfId="5680" xr:uid="{00000000-0005-0000-0000-0000DC630000}"/>
    <cellStyle name="Notas 2 2 11 8 2" xfId="27162" xr:uid="{00000000-0005-0000-0000-0000DD630000}"/>
    <cellStyle name="Notas 2 2 11 8 3" xfId="19441" xr:uid="{00000000-0005-0000-0000-0000DE630000}"/>
    <cellStyle name="Notas 2 2 11 8 4" xfId="40125" xr:uid="{00000000-0005-0000-0000-0000DF630000}"/>
    <cellStyle name="Notas 2 2 11 9" xfId="27145" xr:uid="{00000000-0005-0000-0000-0000E0630000}"/>
    <cellStyle name="Notas 2 2 12" xfId="5681" xr:uid="{00000000-0005-0000-0000-0000E1630000}"/>
    <cellStyle name="Notas 2 2 12 10" xfId="19442" xr:uid="{00000000-0005-0000-0000-0000E2630000}"/>
    <cellStyle name="Notas 2 2 12 11" xfId="40126" xr:uid="{00000000-0005-0000-0000-0000E3630000}"/>
    <cellStyle name="Notas 2 2 12 2" xfId="5682" xr:uid="{00000000-0005-0000-0000-0000E4630000}"/>
    <cellStyle name="Notas 2 2 12 2 2" xfId="5683" xr:uid="{00000000-0005-0000-0000-0000E5630000}"/>
    <cellStyle name="Notas 2 2 12 2 2 2" xfId="5684" xr:uid="{00000000-0005-0000-0000-0000E6630000}"/>
    <cellStyle name="Notas 2 2 12 2 2 2 2" xfId="27166" xr:uid="{00000000-0005-0000-0000-0000E7630000}"/>
    <cellStyle name="Notas 2 2 12 2 2 2 3" xfId="19445" xr:uid="{00000000-0005-0000-0000-0000E8630000}"/>
    <cellStyle name="Notas 2 2 12 2 2 2 4" xfId="40129" xr:uid="{00000000-0005-0000-0000-0000E9630000}"/>
    <cellStyle name="Notas 2 2 12 2 2 3" xfId="5685" xr:uid="{00000000-0005-0000-0000-0000EA630000}"/>
    <cellStyle name="Notas 2 2 12 2 2 3 2" xfId="27167" xr:uid="{00000000-0005-0000-0000-0000EB630000}"/>
    <cellStyle name="Notas 2 2 12 2 2 3 3" xfId="19446" xr:uid="{00000000-0005-0000-0000-0000EC630000}"/>
    <cellStyle name="Notas 2 2 12 2 2 3 4" xfId="40130" xr:uid="{00000000-0005-0000-0000-0000ED630000}"/>
    <cellStyle name="Notas 2 2 12 2 2 4" xfId="27165" xr:uid="{00000000-0005-0000-0000-0000EE630000}"/>
    <cellStyle name="Notas 2 2 12 2 2 5" xfId="19444" xr:uid="{00000000-0005-0000-0000-0000EF630000}"/>
    <cellStyle name="Notas 2 2 12 2 2 6" xfId="40128" xr:uid="{00000000-0005-0000-0000-0000F0630000}"/>
    <cellStyle name="Notas 2 2 12 2 3" xfId="5686" xr:uid="{00000000-0005-0000-0000-0000F1630000}"/>
    <cellStyle name="Notas 2 2 12 2 3 2" xfId="27168" xr:uid="{00000000-0005-0000-0000-0000F2630000}"/>
    <cellStyle name="Notas 2 2 12 2 3 3" xfId="19447" xr:uid="{00000000-0005-0000-0000-0000F3630000}"/>
    <cellStyle name="Notas 2 2 12 2 3 4" xfId="40131" xr:uid="{00000000-0005-0000-0000-0000F4630000}"/>
    <cellStyle name="Notas 2 2 12 2 4" xfId="5687" xr:uid="{00000000-0005-0000-0000-0000F5630000}"/>
    <cellStyle name="Notas 2 2 12 2 4 2" xfId="27169" xr:uid="{00000000-0005-0000-0000-0000F6630000}"/>
    <cellStyle name="Notas 2 2 12 2 4 3" xfId="19448" xr:uid="{00000000-0005-0000-0000-0000F7630000}"/>
    <cellStyle name="Notas 2 2 12 2 4 4" xfId="40132" xr:uid="{00000000-0005-0000-0000-0000F8630000}"/>
    <cellStyle name="Notas 2 2 12 2 5" xfId="27164" xr:uid="{00000000-0005-0000-0000-0000F9630000}"/>
    <cellStyle name="Notas 2 2 12 2 6" xfId="19443" xr:uid="{00000000-0005-0000-0000-0000FA630000}"/>
    <cellStyle name="Notas 2 2 12 2 7" xfId="40127" xr:uid="{00000000-0005-0000-0000-0000FB630000}"/>
    <cellStyle name="Notas 2 2 12 3" xfId="5688" xr:uid="{00000000-0005-0000-0000-0000FC630000}"/>
    <cellStyle name="Notas 2 2 12 3 2" xfId="5689" xr:uid="{00000000-0005-0000-0000-0000FD630000}"/>
    <cellStyle name="Notas 2 2 12 3 2 2" xfId="5690" xr:uid="{00000000-0005-0000-0000-0000FE630000}"/>
    <cellStyle name="Notas 2 2 12 3 2 2 2" xfId="27172" xr:uid="{00000000-0005-0000-0000-0000FF630000}"/>
    <cellStyle name="Notas 2 2 12 3 2 2 3" xfId="19451" xr:uid="{00000000-0005-0000-0000-000000640000}"/>
    <cellStyle name="Notas 2 2 12 3 2 2 4" xfId="40135" xr:uid="{00000000-0005-0000-0000-000001640000}"/>
    <cellStyle name="Notas 2 2 12 3 2 3" xfId="5691" xr:uid="{00000000-0005-0000-0000-000002640000}"/>
    <cellStyle name="Notas 2 2 12 3 2 3 2" xfId="27173" xr:uid="{00000000-0005-0000-0000-000003640000}"/>
    <cellStyle name="Notas 2 2 12 3 2 3 3" xfId="19452" xr:uid="{00000000-0005-0000-0000-000004640000}"/>
    <cellStyle name="Notas 2 2 12 3 2 3 4" xfId="40136" xr:uid="{00000000-0005-0000-0000-000005640000}"/>
    <cellStyle name="Notas 2 2 12 3 2 4" xfId="27171" xr:uid="{00000000-0005-0000-0000-000006640000}"/>
    <cellStyle name="Notas 2 2 12 3 2 5" xfId="19450" xr:uid="{00000000-0005-0000-0000-000007640000}"/>
    <cellStyle name="Notas 2 2 12 3 2 6" xfId="40134" xr:uid="{00000000-0005-0000-0000-000008640000}"/>
    <cellStyle name="Notas 2 2 12 3 3" xfId="5692" xr:uid="{00000000-0005-0000-0000-000009640000}"/>
    <cellStyle name="Notas 2 2 12 3 3 2" xfId="27174" xr:uid="{00000000-0005-0000-0000-00000A640000}"/>
    <cellStyle name="Notas 2 2 12 3 3 3" xfId="19453" xr:uid="{00000000-0005-0000-0000-00000B640000}"/>
    <cellStyle name="Notas 2 2 12 3 3 4" xfId="40137" xr:uid="{00000000-0005-0000-0000-00000C640000}"/>
    <cellStyle name="Notas 2 2 12 3 4" xfId="5693" xr:uid="{00000000-0005-0000-0000-00000D640000}"/>
    <cellStyle name="Notas 2 2 12 3 4 2" xfId="27175" xr:uid="{00000000-0005-0000-0000-00000E640000}"/>
    <cellStyle name="Notas 2 2 12 3 4 3" xfId="19454" xr:uid="{00000000-0005-0000-0000-00000F640000}"/>
    <cellStyle name="Notas 2 2 12 3 4 4" xfId="40138" xr:uid="{00000000-0005-0000-0000-000010640000}"/>
    <cellStyle name="Notas 2 2 12 3 5" xfId="27170" xr:uid="{00000000-0005-0000-0000-000011640000}"/>
    <cellStyle name="Notas 2 2 12 3 6" xfId="19449" xr:uid="{00000000-0005-0000-0000-000012640000}"/>
    <cellStyle name="Notas 2 2 12 3 7" xfId="40133" xr:uid="{00000000-0005-0000-0000-000013640000}"/>
    <cellStyle name="Notas 2 2 12 4" xfId="5694" xr:uid="{00000000-0005-0000-0000-000014640000}"/>
    <cellStyle name="Notas 2 2 12 4 2" xfId="27176" xr:uid="{00000000-0005-0000-0000-000015640000}"/>
    <cellStyle name="Notas 2 2 12 4 3" xfId="19455" xr:uid="{00000000-0005-0000-0000-000016640000}"/>
    <cellStyle name="Notas 2 2 12 4 4" xfId="40139" xr:uid="{00000000-0005-0000-0000-000017640000}"/>
    <cellStyle name="Notas 2 2 12 5" xfId="5695" xr:uid="{00000000-0005-0000-0000-000018640000}"/>
    <cellStyle name="Notas 2 2 12 5 2" xfId="27177" xr:uid="{00000000-0005-0000-0000-000019640000}"/>
    <cellStyle name="Notas 2 2 12 5 3" xfId="19456" xr:uid="{00000000-0005-0000-0000-00001A640000}"/>
    <cellStyle name="Notas 2 2 12 5 4" xfId="40140" xr:uid="{00000000-0005-0000-0000-00001B640000}"/>
    <cellStyle name="Notas 2 2 12 6" xfId="5696" xr:uid="{00000000-0005-0000-0000-00001C640000}"/>
    <cellStyle name="Notas 2 2 12 6 2" xfId="27178" xr:uid="{00000000-0005-0000-0000-00001D640000}"/>
    <cellStyle name="Notas 2 2 12 6 3" xfId="19457" xr:uid="{00000000-0005-0000-0000-00001E640000}"/>
    <cellStyle name="Notas 2 2 12 6 4" xfId="40141" xr:uid="{00000000-0005-0000-0000-00001F640000}"/>
    <cellStyle name="Notas 2 2 12 7" xfId="5697" xr:uid="{00000000-0005-0000-0000-000020640000}"/>
    <cellStyle name="Notas 2 2 12 7 2" xfId="27179" xr:uid="{00000000-0005-0000-0000-000021640000}"/>
    <cellStyle name="Notas 2 2 12 7 3" xfId="19458" xr:uid="{00000000-0005-0000-0000-000022640000}"/>
    <cellStyle name="Notas 2 2 12 7 4" xfId="40142" xr:uid="{00000000-0005-0000-0000-000023640000}"/>
    <cellStyle name="Notas 2 2 12 8" xfId="5698" xr:uid="{00000000-0005-0000-0000-000024640000}"/>
    <cellStyle name="Notas 2 2 12 8 2" xfId="27180" xr:uid="{00000000-0005-0000-0000-000025640000}"/>
    <cellStyle name="Notas 2 2 12 8 3" xfId="19459" xr:uid="{00000000-0005-0000-0000-000026640000}"/>
    <cellStyle name="Notas 2 2 12 8 4" xfId="40143" xr:uid="{00000000-0005-0000-0000-000027640000}"/>
    <cellStyle name="Notas 2 2 12 9" xfId="27163" xr:uid="{00000000-0005-0000-0000-000028640000}"/>
    <cellStyle name="Notas 2 2 13" xfId="5699" xr:uid="{00000000-0005-0000-0000-000029640000}"/>
    <cellStyle name="Notas 2 2 13 10" xfId="19460" xr:uid="{00000000-0005-0000-0000-00002A640000}"/>
    <cellStyle name="Notas 2 2 13 11" xfId="40144" xr:uid="{00000000-0005-0000-0000-00002B640000}"/>
    <cellStyle name="Notas 2 2 13 2" xfId="5700" xr:uid="{00000000-0005-0000-0000-00002C640000}"/>
    <cellStyle name="Notas 2 2 13 2 2" xfId="5701" xr:uid="{00000000-0005-0000-0000-00002D640000}"/>
    <cellStyle name="Notas 2 2 13 2 2 2" xfId="5702" xr:uid="{00000000-0005-0000-0000-00002E640000}"/>
    <cellStyle name="Notas 2 2 13 2 2 2 2" xfId="27184" xr:uid="{00000000-0005-0000-0000-00002F640000}"/>
    <cellStyle name="Notas 2 2 13 2 2 2 3" xfId="19463" xr:uid="{00000000-0005-0000-0000-000030640000}"/>
    <cellStyle name="Notas 2 2 13 2 2 2 4" xfId="40147" xr:uid="{00000000-0005-0000-0000-000031640000}"/>
    <cellStyle name="Notas 2 2 13 2 2 3" xfId="5703" xr:uid="{00000000-0005-0000-0000-000032640000}"/>
    <cellStyle name="Notas 2 2 13 2 2 3 2" xfId="27185" xr:uid="{00000000-0005-0000-0000-000033640000}"/>
    <cellStyle name="Notas 2 2 13 2 2 3 3" xfId="19464" xr:uid="{00000000-0005-0000-0000-000034640000}"/>
    <cellStyle name="Notas 2 2 13 2 2 3 4" xfId="40148" xr:uid="{00000000-0005-0000-0000-000035640000}"/>
    <cellStyle name="Notas 2 2 13 2 2 4" xfId="27183" xr:uid="{00000000-0005-0000-0000-000036640000}"/>
    <cellStyle name="Notas 2 2 13 2 2 5" xfId="19462" xr:uid="{00000000-0005-0000-0000-000037640000}"/>
    <cellStyle name="Notas 2 2 13 2 2 6" xfId="40146" xr:uid="{00000000-0005-0000-0000-000038640000}"/>
    <cellStyle name="Notas 2 2 13 2 3" xfId="5704" xr:uid="{00000000-0005-0000-0000-000039640000}"/>
    <cellStyle name="Notas 2 2 13 2 3 2" xfId="27186" xr:uid="{00000000-0005-0000-0000-00003A640000}"/>
    <cellStyle name="Notas 2 2 13 2 3 3" xfId="19465" xr:uid="{00000000-0005-0000-0000-00003B640000}"/>
    <cellStyle name="Notas 2 2 13 2 3 4" xfId="40149" xr:uid="{00000000-0005-0000-0000-00003C640000}"/>
    <cellStyle name="Notas 2 2 13 2 4" xfId="5705" xr:uid="{00000000-0005-0000-0000-00003D640000}"/>
    <cellStyle name="Notas 2 2 13 2 4 2" xfId="27187" xr:uid="{00000000-0005-0000-0000-00003E640000}"/>
    <cellStyle name="Notas 2 2 13 2 4 3" xfId="19466" xr:uid="{00000000-0005-0000-0000-00003F640000}"/>
    <cellStyle name="Notas 2 2 13 2 4 4" xfId="40150" xr:uid="{00000000-0005-0000-0000-000040640000}"/>
    <cellStyle name="Notas 2 2 13 2 5" xfId="27182" xr:uid="{00000000-0005-0000-0000-000041640000}"/>
    <cellStyle name="Notas 2 2 13 2 6" xfId="19461" xr:uid="{00000000-0005-0000-0000-000042640000}"/>
    <cellStyle name="Notas 2 2 13 2 7" xfId="40145" xr:uid="{00000000-0005-0000-0000-000043640000}"/>
    <cellStyle name="Notas 2 2 13 3" xfId="5706" xr:uid="{00000000-0005-0000-0000-000044640000}"/>
    <cellStyle name="Notas 2 2 13 3 2" xfId="5707" xr:uid="{00000000-0005-0000-0000-000045640000}"/>
    <cellStyle name="Notas 2 2 13 3 2 2" xfId="5708" xr:uid="{00000000-0005-0000-0000-000046640000}"/>
    <cellStyle name="Notas 2 2 13 3 2 2 2" xfId="27190" xr:uid="{00000000-0005-0000-0000-000047640000}"/>
    <cellStyle name="Notas 2 2 13 3 2 2 3" xfId="19469" xr:uid="{00000000-0005-0000-0000-000048640000}"/>
    <cellStyle name="Notas 2 2 13 3 2 2 4" xfId="40153" xr:uid="{00000000-0005-0000-0000-000049640000}"/>
    <cellStyle name="Notas 2 2 13 3 2 3" xfId="5709" xr:uid="{00000000-0005-0000-0000-00004A640000}"/>
    <cellStyle name="Notas 2 2 13 3 2 3 2" xfId="27191" xr:uid="{00000000-0005-0000-0000-00004B640000}"/>
    <cellStyle name="Notas 2 2 13 3 2 3 3" xfId="19470" xr:uid="{00000000-0005-0000-0000-00004C640000}"/>
    <cellStyle name="Notas 2 2 13 3 2 3 4" xfId="40154" xr:uid="{00000000-0005-0000-0000-00004D640000}"/>
    <cellStyle name="Notas 2 2 13 3 2 4" xfId="27189" xr:uid="{00000000-0005-0000-0000-00004E640000}"/>
    <cellStyle name="Notas 2 2 13 3 2 5" xfId="19468" xr:uid="{00000000-0005-0000-0000-00004F640000}"/>
    <cellStyle name="Notas 2 2 13 3 2 6" xfId="40152" xr:uid="{00000000-0005-0000-0000-000050640000}"/>
    <cellStyle name="Notas 2 2 13 3 3" xfId="5710" xr:uid="{00000000-0005-0000-0000-000051640000}"/>
    <cellStyle name="Notas 2 2 13 3 3 2" xfId="27192" xr:uid="{00000000-0005-0000-0000-000052640000}"/>
    <cellStyle name="Notas 2 2 13 3 3 3" xfId="19471" xr:uid="{00000000-0005-0000-0000-000053640000}"/>
    <cellStyle name="Notas 2 2 13 3 3 4" xfId="40155" xr:uid="{00000000-0005-0000-0000-000054640000}"/>
    <cellStyle name="Notas 2 2 13 3 4" xfId="5711" xr:uid="{00000000-0005-0000-0000-000055640000}"/>
    <cellStyle name="Notas 2 2 13 3 4 2" xfId="27193" xr:uid="{00000000-0005-0000-0000-000056640000}"/>
    <cellStyle name="Notas 2 2 13 3 4 3" xfId="19472" xr:uid="{00000000-0005-0000-0000-000057640000}"/>
    <cellStyle name="Notas 2 2 13 3 4 4" xfId="40156" xr:uid="{00000000-0005-0000-0000-000058640000}"/>
    <cellStyle name="Notas 2 2 13 3 5" xfId="27188" xr:uid="{00000000-0005-0000-0000-000059640000}"/>
    <cellStyle name="Notas 2 2 13 3 6" xfId="19467" xr:uid="{00000000-0005-0000-0000-00005A640000}"/>
    <cellStyle name="Notas 2 2 13 3 7" xfId="40151" xr:uid="{00000000-0005-0000-0000-00005B640000}"/>
    <cellStyle name="Notas 2 2 13 4" xfId="5712" xr:uid="{00000000-0005-0000-0000-00005C640000}"/>
    <cellStyle name="Notas 2 2 13 4 2" xfId="27194" xr:uid="{00000000-0005-0000-0000-00005D640000}"/>
    <cellStyle name="Notas 2 2 13 4 3" xfId="19473" xr:uid="{00000000-0005-0000-0000-00005E640000}"/>
    <cellStyle name="Notas 2 2 13 4 4" xfId="40157" xr:uid="{00000000-0005-0000-0000-00005F640000}"/>
    <cellStyle name="Notas 2 2 13 5" xfId="5713" xr:uid="{00000000-0005-0000-0000-000060640000}"/>
    <cellStyle name="Notas 2 2 13 5 2" xfId="27195" xr:uid="{00000000-0005-0000-0000-000061640000}"/>
    <cellStyle name="Notas 2 2 13 5 3" xfId="19474" xr:uid="{00000000-0005-0000-0000-000062640000}"/>
    <cellStyle name="Notas 2 2 13 5 4" xfId="40158" xr:uid="{00000000-0005-0000-0000-000063640000}"/>
    <cellStyle name="Notas 2 2 13 6" xfId="5714" xr:uid="{00000000-0005-0000-0000-000064640000}"/>
    <cellStyle name="Notas 2 2 13 6 2" xfId="27196" xr:uid="{00000000-0005-0000-0000-000065640000}"/>
    <cellStyle name="Notas 2 2 13 6 3" xfId="19475" xr:uid="{00000000-0005-0000-0000-000066640000}"/>
    <cellStyle name="Notas 2 2 13 6 4" xfId="40159" xr:uid="{00000000-0005-0000-0000-000067640000}"/>
    <cellStyle name="Notas 2 2 13 7" xfId="5715" xr:uid="{00000000-0005-0000-0000-000068640000}"/>
    <cellStyle name="Notas 2 2 13 7 2" xfId="27197" xr:uid="{00000000-0005-0000-0000-000069640000}"/>
    <cellStyle name="Notas 2 2 13 7 3" xfId="19476" xr:uid="{00000000-0005-0000-0000-00006A640000}"/>
    <cellStyle name="Notas 2 2 13 7 4" xfId="40160" xr:uid="{00000000-0005-0000-0000-00006B640000}"/>
    <cellStyle name="Notas 2 2 13 8" xfId="5716" xr:uid="{00000000-0005-0000-0000-00006C640000}"/>
    <cellStyle name="Notas 2 2 13 8 2" xfId="27198" xr:uid="{00000000-0005-0000-0000-00006D640000}"/>
    <cellStyle name="Notas 2 2 13 8 3" xfId="19477" xr:uid="{00000000-0005-0000-0000-00006E640000}"/>
    <cellStyle name="Notas 2 2 13 8 4" xfId="40161" xr:uid="{00000000-0005-0000-0000-00006F640000}"/>
    <cellStyle name="Notas 2 2 13 9" xfId="27181" xr:uid="{00000000-0005-0000-0000-000070640000}"/>
    <cellStyle name="Notas 2 2 14" xfId="5717" xr:uid="{00000000-0005-0000-0000-000071640000}"/>
    <cellStyle name="Notas 2 2 14 10" xfId="19478" xr:uid="{00000000-0005-0000-0000-000072640000}"/>
    <cellStyle name="Notas 2 2 14 11" xfId="40162" xr:uid="{00000000-0005-0000-0000-000073640000}"/>
    <cellStyle name="Notas 2 2 14 2" xfId="5718" xr:uid="{00000000-0005-0000-0000-000074640000}"/>
    <cellStyle name="Notas 2 2 14 2 2" xfId="5719" xr:uid="{00000000-0005-0000-0000-000075640000}"/>
    <cellStyle name="Notas 2 2 14 2 2 2" xfId="5720" xr:uid="{00000000-0005-0000-0000-000076640000}"/>
    <cellStyle name="Notas 2 2 14 2 2 2 2" xfId="27202" xr:uid="{00000000-0005-0000-0000-000077640000}"/>
    <cellStyle name="Notas 2 2 14 2 2 2 3" xfId="19481" xr:uid="{00000000-0005-0000-0000-000078640000}"/>
    <cellStyle name="Notas 2 2 14 2 2 2 4" xfId="40165" xr:uid="{00000000-0005-0000-0000-000079640000}"/>
    <cellStyle name="Notas 2 2 14 2 2 3" xfId="5721" xr:uid="{00000000-0005-0000-0000-00007A640000}"/>
    <cellStyle name="Notas 2 2 14 2 2 3 2" xfId="27203" xr:uid="{00000000-0005-0000-0000-00007B640000}"/>
    <cellStyle name="Notas 2 2 14 2 2 3 3" xfId="19482" xr:uid="{00000000-0005-0000-0000-00007C640000}"/>
    <cellStyle name="Notas 2 2 14 2 2 3 4" xfId="40166" xr:uid="{00000000-0005-0000-0000-00007D640000}"/>
    <cellStyle name="Notas 2 2 14 2 2 4" xfId="27201" xr:uid="{00000000-0005-0000-0000-00007E640000}"/>
    <cellStyle name="Notas 2 2 14 2 2 5" xfId="19480" xr:uid="{00000000-0005-0000-0000-00007F640000}"/>
    <cellStyle name="Notas 2 2 14 2 2 6" xfId="40164" xr:uid="{00000000-0005-0000-0000-000080640000}"/>
    <cellStyle name="Notas 2 2 14 2 3" xfId="5722" xr:uid="{00000000-0005-0000-0000-000081640000}"/>
    <cellStyle name="Notas 2 2 14 2 3 2" xfId="27204" xr:uid="{00000000-0005-0000-0000-000082640000}"/>
    <cellStyle name="Notas 2 2 14 2 3 3" xfId="19483" xr:uid="{00000000-0005-0000-0000-000083640000}"/>
    <cellStyle name="Notas 2 2 14 2 3 4" xfId="40167" xr:uid="{00000000-0005-0000-0000-000084640000}"/>
    <cellStyle name="Notas 2 2 14 2 4" xfId="5723" xr:uid="{00000000-0005-0000-0000-000085640000}"/>
    <cellStyle name="Notas 2 2 14 2 4 2" xfId="27205" xr:uid="{00000000-0005-0000-0000-000086640000}"/>
    <cellStyle name="Notas 2 2 14 2 4 3" xfId="19484" xr:uid="{00000000-0005-0000-0000-000087640000}"/>
    <cellStyle name="Notas 2 2 14 2 4 4" xfId="40168" xr:uid="{00000000-0005-0000-0000-000088640000}"/>
    <cellStyle name="Notas 2 2 14 2 5" xfId="27200" xr:uid="{00000000-0005-0000-0000-000089640000}"/>
    <cellStyle name="Notas 2 2 14 2 6" xfId="19479" xr:uid="{00000000-0005-0000-0000-00008A640000}"/>
    <cellStyle name="Notas 2 2 14 2 7" xfId="40163" xr:uid="{00000000-0005-0000-0000-00008B640000}"/>
    <cellStyle name="Notas 2 2 14 3" xfId="5724" xr:uid="{00000000-0005-0000-0000-00008C640000}"/>
    <cellStyle name="Notas 2 2 14 3 2" xfId="5725" xr:uid="{00000000-0005-0000-0000-00008D640000}"/>
    <cellStyle name="Notas 2 2 14 3 2 2" xfId="5726" xr:uid="{00000000-0005-0000-0000-00008E640000}"/>
    <cellStyle name="Notas 2 2 14 3 2 2 2" xfId="27208" xr:uid="{00000000-0005-0000-0000-00008F640000}"/>
    <cellStyle name="Notas 2 2 14 3 2 2 3" xfId="19487" xr:uid="{00000000-0005-0000-0000-000090640000}"/>
    <cellStyle name="Notas 2 2 14 3 2 2 4" xfId="40171" xr:uid="{00000000-0005-0000-0000-000091640000}"/>
    <cellStyle name="Notas 2 2 14 3 2 3" xfId="5727" xr:uid="{00000000-0005-0000-0000-000092640000}"/>
    <cellStyle name="Notas 2 2 14 3 2 3 2" xfId="27209" xr:uid="{00000000-0005-0000-0000-000093640000}"/>
    <cellStyle name="Notas 2 2 14 3 2 3 3" xfId="19488" xr:uid="{00000000-0005-0000-0000-000094640000}"/>
    <cellStyle name="Notas 2 2 14 3 2 3 4" xfId="40172" xr:uid="{00000000-0005-0000-0000-000095640000}"/>
    <cellStyle name="Notas 2 2 14 3 2 4" xfId="27207" xr:uid="{00000000-0005-0000-0000-000096640000}"/>
    <cellStyle name="Notas 2 2 14 3 2 5" xfId="19486" xr:uid="{00000000-0005-0000-0000-000097640000}"/>
    <cellStyle name="Notas 2 2 14 3 2 6" xfId="40170" xr:uid="{00000000-0005-0000-0000-000098640000}"/>
    <cellStyle name="Notas 2 2 14 3 3" xfId="5728" xr:uid="{00000000-0005-0000-0000-000099640000}"/>
    <cellStyle name="Notas 2 2 14 3 3 2" xfId="27210" xr:uid="{00000000-0005-0000-0000-00009A640000}"/>
    <cellStyle name="Notas 2 2 14 3 3 3" xfId="19489" xr:uid="{00000000-0005-0000-0000-00009B640000}"/>
    <cellStyle name="Notas 2 2 14 3 3 4" xfId="40173" xr:uid="{00000000-0005-0000-0000-00009C640000}"/>
    <cellStyle name="Notas 2 2 14 3 4" xfId="5729" xr:uid="{00000000-0005-0000-0000-00009D640000}"/>
    <cellStyle name="Notas 2 2 14 3 4 2" xfId="27211" xr:uid="{00000000-0005-0000-0000-00009E640000}"/>
    <cellStyle name="Notas 2 2 14 3 4 3" xfId="19490" xr:uid="{00000000-0005-0000-0000-00009F640000}"/>
    <cellStyle name="Notas 2 2 14 3 4 4" xfId="40174" xr:uid="{00000000-0005-0000-0000-0000A0640000}"/>
    <cellStyle name="Notas 2 2 14 3 5" xfId="27206" xr:uid="{00000000-0005-0000-0000-0000A1640000}"/>
    <cellStyle name="Notas 2 2 14 3 6" xfId="19485" xr:uid="{00000000-0005-0000-0000-0000A2640000}"/>
    <cellStyle name="Notas 2 2 14 3 7" xfId="40169" xr:uid="{00000000-0005-0000-0000-0000A3640000}"/>
    <cellStyle name="Notas 2 2 14 4" xfId="5730" xr:uid="{00000000-0005-0000-0000-0000A4640000}"/>
    <cellStyle name="Notas 2 2 14 4 2" xfId="27212" xr:uid="{00000000-0005-0000-0000-0000A5640000}"/>
    <cellStyle name="Notas 2 2 14 4 3" xfId="19491" xr:uid="{00000000-0005-0000-0000-0000A6640000}"/>
    <cellStyle name="Notas 2 2 14 4 4" xfId="40175" xr:uid="{00000000-0005-0000-0000-0000A7640000}"/>
    <cellStyle name="Notas 2 2 14 5" xfId="5731" xr:uid="{00000000-0005-0000-0000-0000A8640000}"/>
    <cellStyle name="Notas 2 2 14 5 2" xfId="27213" xr:uid="{00000000-0005-0000-0000-0000A9640000}"/>
    <cellStyle name="Notas 2 2 14 5 3" xfId="19492" xr:uid="{00000000-0005-0000-0000-0000AA640000}"/>
    <cellStyle name="Notas 2 2 14 5 4" xfId="40176" xr:uid="{00000000-0005-0000-0000-0000AB640000}"/>
    <cellStyle name="Notas 2 2 14 6" xfId="5732" xr:uid="{00000000-0005-0000-0000-0000AC640000}"/>
    <cellStyle name="Notas 2 2 14 6 2" xfId="27214" xr:uid="{00000000-0005-0000-0000-0000AD640000}"/>
    <cellStyle name="Notas 2 2 14 6 3" xfId="19493" xr:uid="{00000000-0005-0000-0000-0000AE640000}"/>
    <cellStyle name="Notas 2 2 14 6 4" xfId="40177" xr:uid="{00000000-0005-0000-0000-0000AF640000}"/>
    <cellStyle name="Notas 2 2 14 7" xfId="5733" xr:uid="{00000000-0005-0000-0000-0000B0640000}"/>
    <cellStyle name="Notas 2 2 14 7 2" xfId="27215" xr:uid="{00000000-0005-0000-0000-0000B1640000}"/>
    <cellStyle name="Notas 2 2 14 7 3" xfId="19494" xr:uid="{00000000-0005-0000-0000-0000B2640000}"/>
    <cellStyle name="Notas 2 2 14 7 4" xfId="40178" xr:uid="{00000000-0005-0000-0000-0000B3640000}"/>
    <cellStyle name="Notas 2 2 14 8" xfId="5734" xr:uid="{00000000-0005-0000-0000-0000B4640000}"/>
    <cellStyle name="Notas 2 2 14 8 2" xfId="27216" xr:uid="{00000000-0005-0000-0000-0000B5640000}"/>
    <cellStyle name="Notas 2 2 14 8 3" xfId="19495" xr:uid="{00000000-0005-0000-0000-0000B6640000}"/>
    <cellStyle name="Notas 2 2 14 8 4" xfId="40179" xr:uid="{00000000-0005-0000-0000-0000B7640000}"/>
    <cellStyle name="Notas 2 2 14 9" xfId="27199" xr:uid="{00000000-0005-0000-0000-0000B8640000}"/>
    <cellStyle name="Notas 2 2 15" xfId="5735" xr:uid="{00000000-0005-0000-0000-0000B9640000}"/>
    <cellStyle name="Notas 2 2 15 10" xfId="19496" xr:uid="{00000000-0005-0000-0000-0000BA640000}"/>
    <cellStyle name="Notas 2 2 15 11" xfId="40180" xr:uid="{00000000-0005-0000-0000-0000BB640000}"/>
    <cellStyle name="Notas 2 2 15 2" xfId="5736" xr:uid="{00000000-0005-0000-0000-0000BC640000}"/>
    <cellStyle name="Notas 2 2 15 2 2" xfId="5737" xr:uid="{00000000-0005-0000-0000-0000BD640000}"/>
    <cellStyle name="Notas 2 2 15 2 2 2" xfId="5738" xr:uid="{00000000-0005-0000-0000-0000BE640000}"/>
    <cellStyle name="Notas 2 2 15 2 2 2 2" xfId="27220" xr:uid="{00000000-0005-0000-0000-0000BF640000}"/>
    <cellStyle name="Notas 2 2 15 2 2 2 3" xfId="19499" xr:uid="{00000000-0005-0000-0000-0000C0640000}"/>
    <cellStyle name="Notas 2 2 15 2 2 2 4" xfId="40183" xr:uid="{00000000-0005-0000-0000-0000C1640000}"/>
    <cellStyle name="Notas 2 2 15 2 2 3" xfId="5739" xr:uid="{00000000-0005-0000-0000-0000C2640000}"/>
    <cellStyle name="Notas 2 2 15 2 2 3 2" xfId="27221" xr:uid="{00000000-0005-0000-0000-0000C3640000}"/>
    <cellStyle name="Notas 2 2 15 2 2 3 3" xfId="19500" xr:uid="{00000000-0005-0000-0000-0000C4640000}"/>
    <cellStyle name="Notas 2 2 15 2 2 3 4" xfId="40184" xr:uid="{00000000-0005-0000-0000-0000C5640000}"/>
    <cellStyle name="Notas 2 2 15 2 2 4" xfId="27219" xr:uid="{00000000-0005-0000-0000-0000C6640000}"/>
    <cellStyle name="Notas 2 2 15 2 2 5" xfId="19498" xr:uid="{00000000-0005-0000-0000-0000C7640000}"/>
    <cellStyle name="Notas 2 2 15 2 2 6" xfId="40182" xr:uid="{00000000-0005-0000-0000-0000C8640000}"/>
    <cellStyle name="Notas 2 2 15 2 3" xfId="5740" xr:uid="{00000000-0005-0000-0000-0000C9640000}"/>
    <cellStyle name="Notas 2 2 15 2 3 2" xfId="27222" xr:uid="{00000000-0005-0000-0000-0000CA640000}"/>
    <cellStyle name="Notas 2 2 15 2 3 3" xfId="19501" xr:uid="{00000000-0005-0000-0000-0000CB640000}"/>
    <cellStyle name="Notas 2 2 15 2 3 4" xfId="40185" xr:uid="{00000000-0005-0000-0000-0000CC640000}"/>
    <cellStyle name="Notas 2 2 15 2 4" xfId="5741" xr:uid="{00000000-0005-0000-0000-0000CD640000}"/>
    <cellStyle name="Notas 2 2 15 2 4 2" xfId="27223" xr:uid="{00000000-0005-0000-0000-0000CE640000}"/>
    <cellStyle name="Notas 2 2 15 2 4 3" xfId="19502" xr:uid="{00000000-0005-0000-0000-0000CF640000}"/>
    <cellStyle name="Notas 2 2 15 2 4 4" xfId="40186" xr:uid="{00000000-0005-0000-0000-0000D0640000}"/>
    <cellStyle name="Notas 2 2 15 2 5" xfId="27218" xr:uid="{00000000-0005-0000-0000-0000D1640000}"/>
    <cellStyle name="Notas 2 2 15 2 6" xfId="19497" xr:uid="{00000000-0005-0000-0000-0000D2640000}"/>
    <cellStyle name="Notas 2 2 15 2 7" xfId="40181" xr:uid="{00000000-0005-0000-0000-0000D3640000}"/>
    <cellStyle name="Notas 2 2 15 3" xfId="5742" xr:uid="{00000000-0005-0000-0000-0000D4640000}"/>
    <cellStyle name="Notas 2 2 15 3 2" xfId="5743" xr:uid="{00000000-0005-0000-0000-0000D5640000}"/>
    <cellStyle name="Notas 2 2 15 3 2 2" xfId="5744" xr:uid="{00000000-0005-0000-0000-0000D6640000}"/>
    <cellStyle name="Notas 2 2 15 3 2 2 2" xfId="27226" xr:uid="{00000000-0005-0000-0000-0000D7640000}"/>
    <cellStyle name="Notas 2 2 15 3 2 2 3" xfId="19505" xr:uid="{00000000-0005-0000-0000-0000D8640000}"/>
    <cellStyle name="Notas 2 2 15 3 2 2 4" xfId="40189" xr:uid="{00000000-0005-0000-0000-0000D9640000}"/>
    <cellStyle name="Notas 2 2 15 3 2 3" xfId="5745" xr:uid="{00000000-0005-0000-0000-0000DA640000}"/>
    <cellStyle name="Notas 2 2 15 3 2 3 2" xfId="27227" xr:uid="{00000000-0005-0000-0000-0000DB640000}"/>
    <cellStyle name="Notas 2 2 15 3 2 3 3" xfId="19506" xr:uid="{00000000-0005-0000-0000-0000DC640000}"/>
    <cellStyle name="Notas 2 2 15 3 2 3 4" xfId="40190" xr:uid="{00000000-0005-0000-0000-0000DD640000}"/>
    <cellStyle name="Notas 2 2 15 3 2 4" xfId="27225" xr:uid="{00000000-0005-0000-0000-0000DE640000}"/>
    <cellStyle name="Notas 2 2 15 3 2 5" xfId="19504" xr:uid="{00000000-0005-0000-0000-0000DF640000}"/>
    <cellStyle name="Notas 2 2 15 3 2 6" xfId="40188" xr:uid="{00000000-0005-0000-0000-0000E0640000}"/>
    <cellStyle name="Notas 2 2 15 3 3" xfId="5746" xr:uid="{00000000-0005-0000-0000-0000E1640000}"/>
    <cellStyle name="Notas 2 2 15 3 3 2" xfId="27228" xr:uid="{00000000-0005-0000-0000-0000E2640000}"/>
    <cellStyle name="Notas 2 2 15 3 3 3" xfId="19507" xr:uid="{00000000-0005-0000-0000-0000E3640000}"/>
    <cellStyle name="Notas 2 2 15 3 3 4" xfId="40191" xr:uid="{00000000-0005-0000-0000-0000E4640000}"/>
    <cellStyle name="Notas 2 2 15 3 4" xfId="5747" xr:uid="{00000000-0005-0000-0000-0000E5640000}"/>
    <cellStyle name="Notas 2 2 15 3 4 2" xfId="27229" xr:uid="{00000000-0005-0000-0000-0000E6640000}"/>
    <cellStyle name="Notas 2 2 15 3 4 3" xfId="19508" xr:uid="{00000000-0005-0000-0000-0000E7640000}"/>
    <cellStyle name="Notas 2 2 15 3 4 4" xfId="40192" xr:uid="{00000000-0005-0000-0000-0000E8640000}"/>
    <cellStyle name="Notas 2 2 15 3 5" xfId="27224" xr:uid="{00000000-0005-0000-0000-0000E9640000}"/>
    <cellStyle name="Notas 2 2 15 3 6" xfId="19503" xr:uid="{00000000-0005-0000-0000-0000EA640000}"/>
    <cellStyle name="Notas 2 2 15 3 7" xfId="40187" xr:uid="{00000000-0005-0000-0000-0000EB640000}"/>
    <cellStyle name="Notas 2 2 15 4" xfId="5748" xr:uid="{00000000-0005-0000-0000-0000EC640000}"/>
    <cellStyle name="Notas 2 2 15 4 2" xfId="27230" xr:uid="{00000000-0005-0000-0000-0000ED640000}"/>
    <cellStyle name="Notas 2 2 15 4 3" xfId="19509" xr:uid="{00000000-0005-0000-0000-0000EE640000}"/>
    <cellStyle name="Notas 2 2 15 4 4" xfId="40193" xr:uid="{00000000-0005-0000-0000-0000EF640000}"/>
    <cellStyle name="Notas 2 2 15 5" xfId="5749" xr:uid="{00000000-0005-0000-0000-0000F0640000}"/>
    <cellStyle name="Notas 2 2 15 5 2" xfId="27231" xr:uid="{00000000-0005-0000-0000-0000F1640000}"/>
    <cellStyle name="Notas 2 2 15 5 3" xfId="19510" xr:uid="{00000000-0005-0000-0000-0000F2640000}"/>
    <cellStyle name="Notas 2 2 15 5 4" xfId="40194" xr:uid="{00000000-0005-0000-0000-0000F3640000}"/>
    <cellStyle name="Notas 2 2 15 6" xfId="5750" xr:uid="{00000000-0005-0000-0000-0000F4640000}"/>
    <cellStyle name="Notas 2 2 15 6 2" xfId="27232" xr:uid="{00000000-0005-0000-0000-0000F5640000}"/>
    <cellStyle name="Notas 2 2 15 6 3" xfId="19511" xr:uid="{00000000-0005-0000-0000-0000F6640000}"/>
    <cellStyle name="Notas 2 2 15 6 4" xfId="40195" xr:uid="{00000000-0005-0000-0000-0000F7640000}"/>
    <cellStyle name="Notas 2 2 15 7" xfId="5751" xr:uid="{00000000-0005-0000-0000-0000F8640000}"/>
    <cellStyle name="Notas 2 2 15 7 2" xfId="27233" xr:uid="{00000000-0005-0000-0000-0000F9640000}"/>
    <cellStyle name="Notas 2 2 15 7 3" xfId="19512" xr:uid="{00000000-0005-0000-0000-0000FA640000}"/>
    <cellStyle name="Notas 2 2 15 7 4" xfId="40196" xr:uid="{00000000-0005-0000-0000-0000FB640000}"/>
    <cellStyle name="Notas 2 2 15 8" xfId="5752" xr:uid="{00000000-0005-0000-0000-0000FC640000}"/>
    <cellStyle name="Notas 2 2 15 8 2" xfId="27234" xr:uid="{00000000-0005-0000-0000-0000FD640000}"/>
    <cellStyle name="Notas 2 2 15 8 3" xfId="19513" xr:uid="{00000000-0005-0000-0000-0000FE640000}"/>
    <cellStyle name="Notas 2 2 15 8 4" xfId="40197" xr:uid="{00000000-0005-0000-0000-0000FF640000}"/>
    <cellStyle name="Notas 2 2 15 9" xfId="27217" xr:uid="{00000000-0005-0000-0000-000000650000}"/>
    <cellStyle name="Notas 2 2 16" xfId="5753" xr:uid="{00000000-0005-0000-0000-000001650000}"/>
    <cellStyle name="Notas 2 2 16 10" xfId="19514" xr:uid="{00000000-0005-0000-0000-000002650000}"/>
    <cellStyle name="Notas 2 2 16 11" xfId="40198" xr:uid="{00000000-0005-0000-0000-000003650000}"/>
    <cellStyle name="Notas 2 2 16 2" xfId="5754" xr:uid="{00000000-0005-0000-0000-000004650000}"/>
    <cellStyle name="Notas 2 2 16 2 2" xfId="5755" xr:uid="{00000000-0005-0000-0000-000005650000}"/>
    <cellStyle name="Notas 2 2 16 2 2 2" xfId="5756" xr:uid="{00000000-0005-0000-0000-000006650000}"/>
    <cellStyle name="Notas 2 2 16 2 2 2 2" xfId="27238" xr:uid="{00000000-0005-0000-0000-000007650000}"/>
    <cellStyle name="Notas 2 2 16 2 2 2 3" xfId="19517" xr:uid="{00000000-0005-0000-0000-000008650000}"/>
    <cellStyle name="Notas 2 2 16 2 2 2 4" xfId="40201" xr:uid="{00000000-0005-0000-0000-000009650000}"/>
    <cellStyle name="Notas 2 2 16 2 2 3" xfId="5757" xr:uid="{00000000-0005-0000-0000-00000A650000}"/>
    <cellStyle name="Notas 2 2 16 2 2 3 2" xfId="27239" xr:uid="{00000000-0005-0000-0000-00000B650000}"/>
    <cellStyle name="Notas 2 2 16 2 2 3 3" xfId="19518" xr:uid="{00000000-0005-0000-0000-00000C650000}"/>
    <cellStyle name="Notas 2 2 16 2 2 3 4" xfId="40202" xr:uid="{00000000-0005-0000-0000-00000D650000}"/>
    <cellStyle name="Notas 2 2 16 2 2 4" xfId="27237" xr:uid="{00000000-0005-0000-0000-00000E650000}"/>
    <cellStyle name="Notas 2 2 16 2 2 5" xfId="19516" xr:uid="{00000000-0005-0000-0000-00000F650000}"/>
    <cellStyle name="Notas 2 2 16 2 2 6" xfId="40200" xr:uid="{00000000-0005-0000-0000-000010650000}"/>
    <cellStyle name="Notas 2 2 16 2 3" xfId="5758" xr:uid="{00000000-0005-0000-0000-000011650000}"/>
    <cellStyle name="Notas 2 2 16 2 3 2" xfId="27240" xr:uid="{00000000-0005-0000-0000-000012650000}"/>
    <cellStyle name="Notas 2 2 16 2 3 3" xfId="19519" xr:uid="{00000000-0005-0000-0000-000013650000}"/>
    <cellStyle name="Notas 2 2 16 2 3 4" xfId="40203" xr:uid="{00000000-0005-0000-0000-000014650000}"/>
    <cellStyle name="Notas 2 2 16 2 4" xfId="5759" xr:uid="{00000000-0005-0000-0000-000015650000}"/>
    <cellStyle name="Notas 2 2 16 2 4 2" xfId="27241" xr:uid="{00000000-0005-0000-0000-000016650000}"/>
    <cellStyle name="Notas 2 2 16 2 4 3" xfId="19520" xr:uid="{00000000-0005-0000-0000-000017650000}"/>
    <cellStyle name="Notas 2 2 16 2 4 4" xfId="40204" xr:uid="{00000000-0005-0000-0000-000018650000}"/>
    <cellStyle name="Notas 2 2 16 2 5" xfId="27236" xr:uid="{00000000-0005-0000-0000-000019650000}"/>
    <cellStyle name="Notas 2 2 16 2 6" xfId="19515" xr:uid="{00000000-0005-0000-0000-00001A650000}"/>
    <cellStyle name="Notas 2 2 16 2 7" xfId="40199" xr:uid="{00000000-0005-0000-0000-00001B650000}"/>
    <cellStyle name="Notas 2 2 16 3" xfId="5760" xr:uid="{00000000-0005-0000-0000-00001C650000}"/>
    <cellStyle name="Notas 2 2 16 3 2" xfId="5761" xr:uid="{00000000-0005-0000-0000-00001D650000}"/>
    <cellStyle name="Notas 2 2 16 3 2 2" xfId="5762" xr:uid="{00000000-0005-0000-0000-00001E650000}"/>
    <cellStyle name="Notas 2 2 16 3 2 2 2" xfId="27244" xr:uid="{00000000-0005-0000-0000-00001F650000}"/>
    <cellStyle name="Notas 2 2 16 3 2 2 3" xfId="19523" xr:uid="{00000000-0005-0000-0000-000020650000}"/>
    <cellStyle name="Notas 2 2 16 3 2 2 4" xfId="40207" xr:uid="{00000000-0005-0000-0000-000021650000}"/>
    <cellStyle name="Notas 2 2 16 3 2 3" xfId="5763" xr:uid="{00000000-0005-0000-0000-000022650000}"/>
    <cellStyle name="Notas 2 2 16 3 2 3 2" xfId="27245" xr:uid="{00000000-0005-0000-0000-000023650000}"/>
    <cellStyle name="Notas 2 2 16 3 2 3 3" xfId="19524" xr:uid="{00000000-0005-0000-0000-000024650000}"/>
    <cellStyle name="Notas 2 2 16 3 2 3 4" xfId="40208" xr:uid="{00000000-0005-0000-0000-000025650000}"/>
    <cellStyle name="Notas 2 2 16 3 2 4" xfId="27243" xr:uid="{00000000-0005-0000-0000-000026650000}"/>
    <cellStyle name="Notas 2 2 16 3 2 5" xfId="19522" xr:uid="{00000000-0005-0000-0000-000027650000}"/>
    <cellStyle name="Notas 2 2 16 3 2 6" xfId="40206" xr:uid="{00000000-0005-0000-0000-000028650000}"/>
    <cellStyle name="Notas 2 2 16 3 3" xfId="5764" xr:uid="{00000000-0005-0000-0000-000029650000}"/>
    <cellStyle name="Notas 2 2 16 3 3 2" xfId="27246" xr:uid="{00000000-0005-0000-0000-00002A650000}"/>
    <cellStyle name="Notas 2 2 16 3 3 3" xfId="19525" xr:uid="{00000000-0005-0000-0000-00002B650000}"/>
    <cellStyle name="Notas 2 2 16 3 3 4" xfId="40209" xr:uid="{00000000-0005-0000-0000-00002C650000}"/>
    <cellStyle name="Notas 2 2 16 3 4" xfId="5765" xr:uid="{00000000-0005-0000-0000-00002D650000}"/>
    <cellStyle name="Notas 2 2 16 3 4 2" xfId="27247" xr:uid="{00000000-0005-0000-0000-00002E650000}"/>
    <cellStyle name="Notas 2 2 16 3 4 3" xfId="19526" xr:uid="{00000000-0005-0000-0000-00002F650000}"/>
    <cellStyle name="Notas 2 2 16 3 4 4" xfId="40210" xr:uid="{00000000-0005-0000-0000-000030650000}"/>
    <cellStyle name="Notas 2 2 16 3 5" xfId="27242" xr:uid="{00000000-0005-0000-0000-000031650000}"/>
    <cellStyle name="Notas 2 2 16 3 6" xfId="19521" xr:uid="{00000000-0005-0000-0000-000032650000}"/>
    <cellStyle name="Notas 2 2 16 3 7" xfId="40205" xr:uid="{00000000-0005-0000-0000-000033650000}"/>
    <cellStyle name="Notas 2 2 16 4" xfId="5766" xr:uid="{00000000-0005-0000-0000-000034650000}"/>
    <cellStyle name="Notas 2 2 16 4 2" xfId="27248" xr:uid="{00000000-0005-0000-0000-000035650000}"/>
    <cellStyle name="Notas 2 2 16 4 3" xfId="19527" xr:uid="{00000000-0005-0000-0000-000036650000}"/>
    <cellStyle name="Notas 2 2 16 4 4" xfId="40211" xr:uid="{00000000-0005-0000-0000-000037650000}"/>
    <cellStyle name="Notas 2 2 16 5" xfId="5767" xr:uid="{00000000-0005-0000-0000-000038650000}"/>
    <cellStyle name="Notas 2 2 16 5 2" xfId="27249" xr:uid="{00000000-0005-0000-0000-000039650000}"/>
    <cellStyle name="Notas 2 2 16 5 3" xfId="19528" xr:uid="{00000000-0005-0000-0000-00003A650000}"/>
    <cellStyle name="Notas 2 2 16 5 4" xfId="40212" xr:uid="{00000000-0005-0000-0000-00003B650000}"/>
    <cellStyle name="Notas 2 2 16 6" xfId="5768" xr:uid="{00000000-0005-0000-0000-00003C650000}"/>
    <cellStyle name="Notas 2 2 16 6 2" xfId="27250" xr:uid="{00000000-0005-0000-0000-00003D650000}"/>
    <cellStyle name="Notas 2 2 16 6 3" xfId="19529" xr:uid="{00000000-0005-0000-0000-00003E650000}"/>
    <cellStyle name="Notas 2 2 16 6 4" xfId="40213" xr:uid="{00000000-0005-0000-0000-00003F650000}"/>
    <cellStyle name="Notas 2 2 16 7" xfId="5769" xr:uid="{00000000-0005-0000-0000-000040650000}"/>
    <cellStyle name="Notas 2 2 16 7 2" xfId="27251" xr:uid="{00000000-0005-0000-0000-000041650000}"/>
    <cellStyle name="Notas 2 2 16 7 3" xfId="19530" xr:uid="{00000000-0005-0000-0000-000042650000}"/>
    <cellStyle name="Notas 2 2 16 7 4" xfId="40214" xr:uid="{00000000-0005-0000-0000-000043650000}"/>
    <cellStyle name="Notas 2 2 16 8" xfId="5770" xr:uid="{00000000-0005-0000-0000-000044650000}"/>
    <cellStyle name="Notas 2 2 16 8 2" xfId="27252" xr:uid="{00000000-0005-0000-0000-000045650000}"/>
    <cellStyle name="Notas 2 2 16 8 3" xfId="19531" xr:uid="{00000000-0005-0000-0000-000046650000}"/>
    <cellStyle name="Notas 2 2 16 8 4" xfId="40215" xr:uid="{00000000-0005-0000-0000-000047650000}"/>
    <cellStyle name="Notas 2 2 16 9" xfId="27235" xr:uid="{00000000-0005-0000-0000-000048650000}"/>
    <cellStyle name="Notas 2 2 17" xfId="5771" xr:uid="{00000000-0005-0000-0000-000049650000}"/>
    <cellStyle name="Notas 2 2 17 2" xfId="5772" xr:uid="{00000000-0005-0000-0000-00004A650000}"/>
    <cellStyle name="Notas 2 2 17 2 2" xfId="5773" xr:uid="{00000000-0005-0000-0000-00004B650000}"/>
    <cellStyle name="Notas 2 2 17 2 2 2" xfId="27255" xr:uid="{00000000-0005-0000-0000-00004C650000}"/>
    <cellStyle name="Notas 2 2 17 2 2 3" xfId="19534" xr:uid="{00000000-0005-0000-0000-00004D650000}"/>
    <cellStyle name="Notas 2 2 17 2 2 4" xfId="40218" xr:uid="{00000000-0005-0000-0000-00004E650000}"/>
    <cellStyle name="Notas 2 2 17 2 3" xfId="5774" xr:uid="{00000000-0005-0000-0000-00004F650000}"/>
    <cellStyle name="Notas 2 2 17 2 3 2" xfId="27256" xr:uid="{00000000-0005-0000-0000-000050650000}"/>
    <cellStyle name="Notas 2 2 17 2 3 3" xfId="19535" xr:uid="{00000000-0005-0000-0000-000051650000}"/>
    <cellStyle name="Notas 2 2 17 2 3 4" xfId="40219" xr:uid="{00000000-0005-0000-0000-000052650000}"/>
    <cellStyle name="Notas 2 2 17 2 4" xfId="27254" xr:uid="{00000000-0005-0000-0000-000053650000}"/>
    <cellStyle name="Notas 2 2 17 2 5" xfId="19533" xr:uid="{00000000-0005-0000-0000-000054650000}"/>
    <cellStyle name="Notas 2 2 17 2 6" xfId="40217" xr:uid="{00000000-0005-0000-0000-000055650000}"/>
    <cellStyle name="Notas 2 2 17 3" xfId="5775" xr:uid="{00000000-0005-0000-0000-000056650000}"/>
    <cellStyle name="Notas 2 2 17 3 2" xfId="27257" xr:uid="{00000000-0005-0000-0000-000057650000}"/>
    <cellStyle name="Notas 2 2 17 3 3" xfId="19536" xr:uid="{00000000-0005-0000-0000-000058650000}"/>
    <cellStyle name="Notas 2 2 17 3 4" xfId="40220" xr:uid="{00000000-0005-0000-0000-000059650000}"/>
    <cellStyle name="Notas 2 2 17 4" xfId="5776" xr:uid="{00000000-0005-0000-0000-00005A650000}"/>
    <cellStyle name="Notas 2 2 17 4 2" xfId="27258" xr:uid="{00000000-0005-0000-0000-00005B650000}"/>
    <cellStyle name="Notas 2 2 17 4 3" xfId="19537" xr:uid="{00000000-0005-0000-0000-00005C650000}"/>
    <cellStyle name="Notas 2 2 17 4 4" xfId="40221" xr:uid="{00000000-0005-0000-0000-00005D650000}"/>
    <cellStyle name="Notas 2 2 17 5" xfId="27253" xr:uid="{00000000-0005-0000-0000-00005E650000}"/>
    <cellStyle name="Notas 2 2 17 6" xfId="19532" xr:uid="{00000000-0005-0000-0000-00005F650000}"/>
    <cellStyle name="Notas 2 2 17 7" xfId="40216" xr:uid="{00000000-0005-0000-0000-000060650000}"/>
    <cellStyle name="Notas 2 2 18" xfId="5777" xr:uid="{00000000-0005-0000-0000-000061650000}"/>
    <cellStyle name="Notas 2 2 18 2" xfId="5778" xr:uid="{00000000-0005-0000-0000-000062650000}"/>
    <cellStyle name="Notas 2 2 18 2 2" xfId="5779" xr:uid="{00000000-0005-0000-0000-000063650000}"/>
    <cellStyle name="Notas 2 2 18 2 2 2" xfId="27261" xr:uid="{00000000-0005-0000-0000-000064650000}"/>
    <cellStyle name="Notas 2 2 18 2 2 3" xfId="19540" xr:uid="{00000000-0005-0000-0000-000065650000}"/>
    <cellStyle name="Notas 2 2 18 2 2 4" xfId="40224" xr:uid="{00000000-0005-0000-0000-000066650000}"/>
    <cellStyle name="Notas 2 2 18 2 3" xfId="5780" xr:uid="{00000000-0005-0000-0000-000067650000}"/>
    <cellStyle name="Notas 2 2 18 2 3 2" xfId="27262" xr:uid="{00000000-0005-0000-0000-000068650000}"/>
    <cellStyle name="Notas 2 2 18 2 3 3" xfId="19541" xr:uid="{00000000-0005-0000-0000-000069650000}"/>
    <cellStyle name="Notas 2 2 18 2 3 4" xfId="40225" xr:uid="{00000000-0005-0000-0000-00006A650000}"/>
    <cellStyle name="Notas 2 2 18 2 4" xfId="27260" xr:uid="{00000000-0005-0000-0000-00006B650000}"/>
    <cellStyle name="Notas 2 2 18 2 5" xfId="19539" xr:uid="{00000000-0005-0000-0000-00006C650000}"/>
    <cellStyle name="Notas 2 2 18 2 6" xfId="40223" xr:uid="{00000000-0005-0000-0000-00006D650000}"/>
    <cellStyle name="Notas 2 2 18 3" xfId="5781" xr:uid="{00000000-0005-0000-0000-00006E650000}"/>
    <cellStyle name="Notas 2 2 18 3 2" xfId="27263" xr:uid="{00000000-0005-0000-0000-00006F650000}"/>
    <cellStyle name="Notas 2 2 18 3 3" xfId="19542" xr:uid="{00000000-0005-0000-0000-000070650000}"/>
    <cellStyle name="Notas 2 2 18 3 4" xfId="40226" xr:uid="{00000000-0005-0000-0000-000071650000}"/>
    <cellStyle name="Notas 2 2 18 4" xfId="5782" xr:uid="{00000000-0005-0000-0000-000072650000}"/>
    <cellStyle name="Notas 2 2 18 4 2" xfId="27264" xr:uid="{00000000-0005-0000-0000-000073650000}"/>
    <cellStyle name="Notas 2 2 18 4 3" xfId="19543" xr:uid="{00000000-0005-0000-0000-000074650000}"/>
    <cellStyle name="Notas 2 2 18 4 4" xfId="40227" xr:uid="{00000000-0005-0000-0000-000075650000}"/>
    <cellStyle name="Notas 2 2 18 5" xfId="27259" xr:uid="{00000000-0005-0000-0000-000076650000}"/>
    <cellStyle name="Notas 2 2 18 6" xfId="19538" xr:uid="{00000000-0005-0000-0000-000077650000}"/>
    <cellStyle name="Notas 2 2 18 7" xfId="40222" xr:uid="{00000000-0005-0000-0000-000078650000}"/>
    <cellStyle name="Notas 2 2 19" xfId="5783" xr:uid="{00000000-0005-0000-0000-000079650000}"/>
    <cellStyle name="Notas 2 2 19 2" xfId="5784" xr:uid="{00000000-0005-0000-0000-00007A650000}"/>
    <cellStyle name="Notas 2 2 19 2 2" xfId="27266" xr:uid="{00000000-0005-0000-0000-00007B650000}"/>
    <cellStyle name="Notas 2 2 19 2 3" xfId="19545" xr:uid="{00000000-0005-0000-0000-00007C650000}"/>
    <cellStyle name="Notas 2 2 19 2 4" xfId="40229" xr:uid="{00000000-0005-0000-0000-00007D650000}"/>
    <cellStyle name="Notas 2 2 19 3" xfId="5785" xr:uid="{00000000-0005-0000-0000-00007E650000}"/>
    <cellStyle name="Notas 2 2 19 3 2" xfId="27267" xr:uid="{00000000-0005-0000-0000-00007F650000}"/>
    <cellStyle name="Notas 2 2 19 3 3" xfId="19546" xr:uid="{00000000-0005-0000-0000-000080650000}"/>
    <cellStyle name="Notas 2 2 19 3 4" xfId="40230" xr:uid="{00000000-0005-0000-0000-000081650000}"/>
    <cellStyle name="Notas 2 2 19 4" xfId="27265" xr:uid="{00000000-0005-0000-0000-000082650000}"/>
    <cellStyle name="Notas 2 2 19 5" xfId="19544" xr:uid="{00000000-0005-0000-0000-000083650000}"/>
    <cellStyle name="Notas 2 2 19 6" xfId="40228" xr:uid="{00000000-0005-0000-0000-000084650000}"/>
    <cellStyle name="Notas 2 2 2" xfId="518" xr:uid="{00000000-0005-0000-0000-000085650000}"/>
    <cellStyle name="Notas 2 2 2 10" xfId="11108" xr:uid="{00000000-0005-0000-0000-000086650000}"/>
    <cellStyle name="Notas 2 2 2 11" xfId="35632" xr:uid="{00000000-0005-0000-0000-000087650000}"/>
    <cellStyle name="Notas 2 2 2 2" xfId="1420" xr:uid="{00000000-0005-0000-0000-000088650000}"/>
    <cellStyle name="Notas 2 2 2 2 10" xfId="36247" xr:uid="{00000000-0005-0000-0000-000089650000}"/>
    <cellStyle name="Notas 2 2 2 2 2" xfId="5786" xr:uid="{00000000-0005-0000-0000-00008A650000}"/>
    <cellStyle name="Notas 2 2 2 2 2 2" xfId="5787" xr:uid="{00000000-0005-0000-0000-00008B650000}"/>
    <cellStyle name="Notas 2 2 2 2 2 2 2" xfId="27269" xr:uid="{00000000-0005-0000-0000-00008C650000}"/>
    <cellStyle name="Notas 2 2 2 2 2 2 3" xfId="19547" xr:uid="{00000000-0005-0000-0000-00008D650000}"/>
    <cellStyle name="Notas 2 2 2 2 2 2 4" xfId="40232" xr:uid="{00000000-0005-0000-0000-00008E650000}"/>
    <cellStyle name="Notas 2 2 2 2 2 3" xfId="5788" xr:uid="{00000000-0005-0000-0000-00008F650000}"/>
    <cellStyle name="Notas 2 2 2 2 2 3 2" xfId="27270" xr:uid="{00000000-0005-0000-0000-000090650000}"/>
    <cellStyle name="Notas 2 2 2 2 2 3 3" xfId="19548" xr:uid="{00000000-0005-0000-0000-000091650000}"/>
    <cellStyle name="Notas 2 2 2 2 2 3 4" xfId="40233" xr:uid="{00000000-0005-0000-0000-000092650000}"/>
    <cellStyle name="Notas 2 2 2 2 2 4" xfId="27268" xr:uid="{00000000-0005-0000-0000-000093650000}"/>
    <cellStyle name="Notas 2 2 2 2 2 4 2" xfId="46522" xr:uid="{00000000-0005-0000-0000-000094650000}"/>
    <cellStyle name="Notas 2 2 2 2 2 5" xfId="14069" xr:uid="{00000000-0005-0000-0000-000095650000}"/>
    <cellStyle name="Notas 2 2 2 2 2 6" xfId="40231" xr:uid="{00000000-0005-0000-0000-000096650000}"/>
    <cellStyle name="Notas 2 2 2 2 3" xfId="5789" xr:uid="{00000000-0005-0000-0000-000097650000}"/>
    <cellStyle name="Notas 2 2 2 2 3 2" xfId="27271" xr:uid="{00000000-0005-0000-0000-000098650000}"/>
    <cellStyle name="Notas 2 2 2 2 3 3" xfId="14070" xr:uid="{00000000-0005-0000-0000-000099650000}"/>
    <cellStyle name="Notas 2 2 2 2 3 4" xfId="40234" xr:uid="{00000000-0005-0000-0000-00009A650000}"/>
    <cellStyle name="Notas 2 2 2 2 4" xfId="5790" xr:uid="{00000000-0005-0000-0000-00009B650000}"/>
    <cellStyle name="Notas 2 2 2 2 4 2" xfId="27272" xr:uid="{00000000-0005-0000-0000-00009C650000}"/>
    <cellStyle name="Notas 2 2 2 2 4 3" xfId="14071" xr:uid="{00000000-0005-0000-0000-00009D650000}"/>
    <cellStyle name="Notas 2 2 2 2 4 4" xfId="40235" xr:uid="{00000000-0005-0000-0000-00009E650000}"/>
    <cellStyle name="Notas 2 2 2 2 5" xfId="10776" xr:uid="{00000000-0005-0000-0000-00009F650000}"/>
    <cellStyle name="Notas 2 2 2 2 5 2" xfId="24115" xr:uid="{00000000-0005-0000-0000-0000A0650000}"/>
    <cellStyle name="Notas 2 2 2 2 5 3" xfId="33298" xr:uid="{00000000-0005-0000-0000-0000A1650000}"/>
    <cellStyle name="Notas 2 2 2 2 5 4" xfId="35058" xr:uid="{00000000-0005-0000-0000-0000A2650000}"/>
    <cellStyle name="Notas 2 2 2 2 5 5" xfId="45021" xr:uid="{00000000-0005-0000-0000-0000A3650000}"/>
    <cellStyle name="Notas 2 2 2 2 6" xfId="15561" xr:uid="{00000000-0005-0000-0000-0000A4650000}"/>
    <cellStyle name="Notas 2 2 2 2 6 2" xfId="46320" xr:uid="{00000000-0005-0000-0000-0000A5650000}"/>
    <cellStyle name="Notas 2 2 2 2 7" xfId="11706" xr:uid="{00000000-0005-0000-0000-0000A6650000}"/>
    <cellStyle name="Notas 2 2 2 2 8" xfId="32058" xr:uid="{00000000-0005-0000-0000-0000A7650000}"/>
    <cellStyle name="Notas 2 2 2 2 9" xfId="33818" xr:uid="{00000000-0005-0000-0000-0000A8650000}"/>
    <cellStyle name="Notas 2 2 2 3" xfId="1886" xr:uid="{00000000-0005-0000-0000-0000A9650000}"/>
    <cellStyle name="Notas 2 2 2 3 2" xfId="5791" xr:uid="{00000000-0005-0000-0000-0000AA650000}"/>
    <cellStyle name="Notas 2 2 2 3 2 2" xfId="5792" xr:uid="{00000000-0005-0000-0000-0000AB650000}"/>
    <cellStyle name="Notas 2 2 2 3 2 2 2" xfId="27274" xr:uid="{00000000-0005-0000-0000-0000AC650000}"/>
    <cellStyle name="Notas 2 2 2 3 2 2 3" xfId="19550" xr:uid="{00000000-0005-0000-0000-0000AD650000}"/>
    <cellStyle name="Notas 2 2 2 3 2 2 4" xfId="40237" xr:uid="{00000000-0005-0000-0000-0000AE650000}"/>
    <cellStyle name="Notas 2 2 2 3 2 3" xfId="5793" xr:uid="{00000000-0005-0000-0000-0000AF650000}"/>
    <cellStyle name="Notas 2 2 2 3 2 3 2" xfId="27275" xr:uid="{00000000-0005-0000-0000-0000B0650000}"/>
    <cellStyle name="Notas 2 2 2 3 2 3 3" xfId="19551" xr:uid="{00000000-0005-0000-0000-0000B1650000}"/>
    <cellStyle name="Notas 2 2 2 3 2 3 4" xfId="40238" xr:uid="{00000000-0005-0000-0000-0000B2650000}"/>
    <cellStyle name="Notas 2 2 2 3 2 4" xfId="19549" xr:uid="{00000000-0005-0000-0000-0000B3650000}"/>
    <cellStyle name="Notas 2 2 2 3 2 5" xfId="27273" xr:uid="{00000000-0005-0000-0000-0000B4650000}"/>
    <cellStyle name="Notas 2 2 2 3 2 6" xfId="14073" xr:uid="{00000000-0005-0000-0000-0000B5650000}"/>
    <cellStyle name="Notas 2 2 2 3 2 7" xfId="40236" xr:uid="{00000000-0005-0000-0000-0000B6650000}"/>
    <cellStyle name="Notas 2 2 2 3 3" xfId="5794" xr:uid="{00000000-0005-0000-0000-0000B7650000}"/>
    <cellStyle name="Notas 2 2 2 3 3 2" xfId="19552" xr:uid="{00000000-0005-0000-0000-0000B8650000}"/>
    <cellStyle name="Notas 2 2 2 3 3 3" xfId="27276" xr:uid="{00000000-0005-0000-0000-0000B9650000}"/>
    <cellStyle name="Notas 2 2 2 3 3 4" xfId="14074" xr:uid="{00000000-0005-0000-0000-0000BA650000}"/>
    <cellStyle name="Notas 2 2 2 3 3 5" xfId="40239" xr:uid="{00000000-0005-0000-0000-0000BB650000}"/>
    <cellStyle name="Notas 2 2 2 3 4" xfId="5795" xr:uid="{00000000-0005-0000-0000-0000BC650000}"/>
    <cellStyle name="Notas 2 2 2 3 4 2" xfId="19553" xr:uid="{00000000-0005-0000-0000-0000BD650000}"/>
    <cellStyle name="Notas 2 2 2 3 4 3" xfId="27277" xr:uid="{00000000-0005-0000-0000-0000BE650000}"/>
    <cellStyle name="Notas 2 2 2 3 4 4" xfId="14075" xr:uid="{00000000-0005-0000-0000-0000BF650000}"/>
    <cellStyle name="Notas 2 2 2 3 4 5" xfId="40240" xr:uid="{00000000-0005-0000-0000-0000C0650000}"/>
    <cellStyle name="Notas 2 2 2 3 5" xfId="15958" xr:uid="{00000000-0005-0000-0000-0000C1650000}"/>
    <cellStyle name="Notas 2 2 2 3 6" xfId="14072" xr:uid="{00000000-0005-0000-0000-0000C2650000}"/>
    <cellStyle name="Notas 2 2 2 3 7" xfId="32411" xr:uid="{00000000-0005-0000-0000-0000C3650000}"/>
    <cellStyle name="Notas 2 2 2 3 8" xfId="34171" xr:uid="{00000000-0005-0000-0000-0000C4650000}"/>
    <cellStyle name="Notas 2 2 2 3 9" xfId="36603" xr:uid="{00000000-0005-0000-0000-0000C5650000}"/>
    <cellStyle name="Notas 2 2 2 4" xfId="5796" xr:uid="{00000000-0005-0000-0000-0000C6650000}"/>
    <cellStyle name="Notas 2 2 2 4 2" xfId="5797" xr:uid="{00000000-0005-0000-0000-0000C7650000}"/>
    <cellStyle name="Notas 2 2 2 4 2 2" xfId="27279" xr:uid="{00000000-0005-0000-0000-0000C8650000}"/>
    <cellStyle name="Notas 2 2 2 4 2 3" xfId="14077" xr:uid="{00000000-0005-0000-0000-0000C9650000}"/>
    <cellStyle name="Notas 2 2 2 4 2 4" xfId="40242" xr:uid="{00000000-0005-0000-0000-0000CA650000}"/>
    <cellStyle name="Notas 2 2 2 4 3" xfId="5798" xr:uid="{00000000-0005-0000-0000-0000CB650000}"/>
    <cellStyle name="Notas 2 2 2 4 3 2" xfId="27280" xr:uid="{00000000-0005-0000-0000-0000CC650000}"/>
    <cellStyle name="Notas 2 2 2 4 3 3" xfId="14078" xr:uid="{00000000-0005-0000-0000-0000CD650000}"/>
    <cellStyle name="Notas 2 2 2 4 3 4" xfId="40243" xr:uid="{00000000-0005-0000-0000-0000CE650000}"/>
    <cellStyle name="Notas 2 2 2 4 4" xfId="14079" xr:uid="{00000000-0005-0000-0000-0000CF650000}"/>
    <cellStyle name="Notas 2 2 2 4 5" xfId="27278" xr:uid="{00000000-0005-0000-0000-0000D0650000}"/>
    <cellStyle name="Notas 2 2 2 4 6" xfId="14076" xr:uid="{00000000-0005-0000-0000-0000D1650000}"/>
    <cellStyle name="Notas 2 2 2 4 7" xfId="40241" xr:uid="{00000000-0005-0000-0000-0000D2650000}"/>
    <cellStyle name="Notas 2 2 2 5" xfId="5799" xr:uid="{00000000-0005-0000-0000-0000D3650000}"/>
    <cellStyle name="Notas 2 2 2 5 2" xfId="14081" xr:uid="{00000000-0005-0000-0000-0000D4650000}"/>
    <cellStyle name="Notas 2 2 2 5 3" xfId="14082" xr:uid="{00000000-0005-0000-0000-0000D5650000}"/>
    <cellStyle name="Notas 2 2 2 5 4" xfId="14083" xr:uid="{00000000-0005-0000-0000-0000D6650000}"/>
    <cellStyle name="Notas 2 2 2 5 5" xfId="27281" xr:uid="{00000000-0005-0000-0000-0000D7650000}"/>
    <cellStyle name="Notas 2 2 2 5 6" xfId="14080" xr:uid="{00000000-0005-0000-0000-0000D8650000}"/>
    <cellStyle name="Notas 2 2 2 5 7" xfId="40244" xr:uid="{00000000-0005-0000-0000-0000D9650000}"/>
    <cellStyle name="Notas 2 2 2 6" xfId="5800" xr:uid="{00000000-0005-0000-0000-0000DA650000}"/>
    <cellStyle name="Notas 2 2 2 6 2" xfId="14085" xr:uid="{00000000-0005-0000-0000-0000DB650000}"/>
    <cellStyle name="Notas 2 2 2 6 3" xfId="27282" xr:uid="{00000000-0005-0000-0000-0000DC650000}"/>
    <cellStyle name="Notas 2 2 2 6 4" xfId="14084" xr:uid="{00000000-0005-0000-0000-0000DD650000}"/>
    <cellStyle name="Notas 2 2 2 6 5" xfId="40245" xr:uid="{00000000-0005-0000-0000-0000DE650000}"/>
    <cellStyle name="Notas 2 2 2 7" xfId="5801" xr:uid="{00000000-0005-0000-0000-0000DF650000}"/>
    <cellStyle name="Notas 2 2 2 7 2" xfId="27283" xr:uid="{00000000-0005-0000-0000-0000E0650000}"/>
    <cellStyle name="Notas 2 2 2 7 3" xfId="14086" xr:uid="{00000000-0005-0000-0000-0000E1650000}"/>
    <cellStyle name="Notas 2 2 2 7 4" xfId="40246" xr:uid="{00000000-0005-0000-0000-0000E2650000}"/>
    <cellStyle name="Notas 2 2 2 8" xfId="5802" xr:uid="{00000000-0005-0000-0000-0000E3650000}"/>
    <cellStyle name="Notas 2 2 2 8 2" xfId="27284" xr:uid="{00000000-0005-0000-0000-0000E4650000}"/>
    <cellStyle name="Notas 2 2 2 8 3" xfId="19555" xr:uid="{00000000-0005-0000-0000-0000E5650000}"/>
    <cellStyle name="Notas 2 2 2 8 4" xfId="40247" xr:uid="{00000000-0005-0000-0000-0000E6650000}"/>
    <cellStyle name="Notas 2 2 2 9" xfId="19707" xr:uid="{00000000-0005-0000-0000-0000E7650000}"/>
    <cellStyle name="Notas 2 2 2 9 2" xfId="45609" xr:uid="{00000000-0005-0000-0000-0000E8650000}"/>
    <cellStyle name="Notas 2 2 20" xfId="5803" xr:uid="{00000000-0005-0000-0000-0000E9650000}"/>
    <cellStyle name="Notas 2 2 20 2" xfId="27285" xr:uid="{00000000-0005-0000-0000-0000EA650000}"/>
    <cellStyle name="Notas 2 2 20 3" xfId="19556" xr:uid="{00000000-0005-0000-0000-0000EB650000}"/>
    <cellStyle name="Notas 2 2 20 4" xfId="40248" xr:uid="{00000000-0005-0000-0000-0000EC650000}"/>
    <cellStyle name="Notas 2 2 21" xfId="5804" xr:uid="{00000000-0005-0000-0000-0000ED650000}"/>
    <cellStyle name="Notas 2 2 21 2" xfId="27286" xr:uid="{00000000-0005-0000-0000-0000EE650000}"/>
    <cellStyle name="Notas 2 2 21 3" xfId="19557" xr:uid="{00000000-0005-0000-0000-0000EF650000}"/>
    <cellStyle name="Notas 2 2 21 4" xfId="40249" xr:uid="{00000000-0005-0000-0000-0000F0650000}"/>
    <cellStyle name="Notas 2 2 22" xfId="5805" xr:uid="{00000000-0005-0000-0000-0000F1650000}"/>
    <cellStyle name="Notas 2 2 22 2" xfId="27287" xr:uid="{00000000-0005-0000-0000-0000F2650000}"/>
    <cellStyle name="Notas 2 2 22 3" xfId="19558" xr:uid="{00000000-0005-0000-0000-0000F3650000}"/>
    <cellStyle name="Notas 2 2 22 4" xfId="40250" xr:uid="{00000000-0005-0000-0000-0000F4650000}"/>
    <cellStyle name="Notas 2 2 23" xfId="5806" xr:uid="{00000000-0005-0000-0000-0000F5650000}"/>
    <cellStyle name="Notas 2 2 23 2" xfId="27288" xr:uid="{00000000-0005-0000-0000-0000F6650000}"/>
    <cellStyle name="Notas 2 2 23 3" xfId="19559" xr:uid="{00000000-0005-0000-0000-0000F7650000}"/>
    <cellStyle name="Notas 2 2 23 4" xfId="40251" xr:uid="{00000000-0005-0000-0000-0000F8650000}"/>
    <cellStyle name="Notas 2 2 24" xfId="19708" xr:uid="{00000000-0005-0000-0000-0000F9650000}"/>
    <cellStyle name="Notas 2 2 24 2" xfId="45608" xr:uid="{00000000-0005-0000-0000-0000FA650000}"/>
    <cellStyle name="Notas 2 2 25" xfId="11107" xr:uid="{00000000-0005-0000-0000-0000FB650000}"/>
    <cellStyle name="Notas 2 2 26" xfId="35631" xr:uid="{00000000-0005-0000-0000-0000FC650000}"/>
    <cellStyle name="Notas 2 2 3" xfId="1070" xr:uid="{00000000-0005-0000-0000-0000FD650000}"/>
    <cellStyle name="Notas 2 2 3 10" xfId="15809" xr:uid="{00000000-0005-0000-0000-0000FE650000}"/>
    <cellStyle name="Notas 2 2 3 11" xfId="11464" xr:uid="{00000000-0005-0000-0000-0000FF650000}"/>
    <cellStyle name="Notas 2 2 3 12" xfId="36058" xr:uid="{00000000-0005-0000-0000-000000660000}"/>
    <cellStyle name="Notas 2 2 3 2" xfId="5807" xr:uid="{00000000-0005-0000-0000-000001660000}"/>
    <cellStyle name="Notas 2 2 3 2 2" xfId="5808" xr:uid="{00000000-0005-0000-0000-000002660000}"/>
    <cellStyle name="Notas 2 2 3 2 2 2" xfId="5809" xr:uid="{00000000-0005-0000-0000-000003660000}"/>
    <cellStyle name="Notas 2 2 3 2 2 2 2" xfId="27291" xr:uid="{00000000-0005-0000-0000-000004660000}"/>
    <cellStyle name="Notas 2 2 3 2 2 2 3" xfId="19562" xr:uid="{00000000-0005-0000-0000-000005660000}"/>
    <cellStyle name="Notas 2 2 3 2 2 2 4" xfId="40254" xr:uid="{00000000-0005-0000-0000-000006660000}"/>
    <cellStyle name="Notas 2 2 3 2 2 3" xfId="5810" xr:uid="{00000000-0005-0000-0000-000007660000}"/>
    <cellStyle name="Notas 2 2 3 2 2 3 2" xfId="27292" xr:uid="{00000000-0005-0000-0000-000008660000}"/>
    <cellStyle name="Notas 2 2 3 2 2 3 3" xfId="19563" xr:uid="{00000000-0005-0000-0000-000009660000}"/>
    <cellStyle name="Notas 2 2 3 2 2 3 4" xfId="40255" xr:uid="{00000000-0005-0000-0000-00000A660000}"/>
    <cellStyle name="Notas 2 2 3 2 2 4" xfId="27290" xr:uid="{00000000-0005-0000-0000-00000B660000}"/>
    <cellStyle name="Notas 2 2 3 2 2 5" xfId="19561" xr:uid="{00000000-0005-0000-0000-00000C660000}"/>
    <cellStyle name="Notas 2 2 3 2 2 6" xfId="40253" xr:uid="{00000000-0005-0000-0000-00000D660000}"/>
    <cellStyle name="Notas 2 2 3 2 3" xfId="5811" xr:uid="{00000000-0005-0000-0000-00000E660000}"/>
    <cellStyle name="Notas 2 2 3 2 3 2" xfId="27293" xr:uid="{00000000-0005-0000-0000-00000F660000}"/>
    <cellStyle name="Notas 2 2 3 2 3 3" xfId="19564" xr:uid="{00000000-0005-0000-0000-000010660000}"/>
    <cellStyle name="Notas 2 2 3 2 3 4" xfId="40256" xr:uid="{00000000-0005-0000-0000-000011660000}"/>
    <cellStyle name="Notas 2 2 3 2 4" xfId="5812" xr:uid="{00000000-0005-0000-0000-000012660000}"/>
    <cellStyle name="Notas 2 2 3 2 4 2" xfId="27294" xr:uid="{00000000-0005-0000-0000-000013660000}"/>
    <cellStyle name="Notas 2 2 3 2 4 3" xfId="19565" xr:uid="{00000000-0005-0000-0000-000014660000}"/>
    <cellStyle name="Notas 2 2 3 2 4 4" xfId="40257" xr:uid="{00000000-0005-0000-0000-000015660000}"/>
    <cellStyle name="Notas 2 2 3 2 5" xfId="19560" xr:uid="{00000000-0005-0000-0000-000016660000}"/>
    <cellStyle name="Notas 2 2 3 2 6" xfId="27289" xr:uid="{00000000-0005-0000-0000-000017660000}"/>
    <cellStyle name="Notas 2 2 3 2 7" xfId="14087" xr:uid="{00000000-0005-0000-0000-000018660000}"/>
    <cellStyle name="Notas 2 2 3 2 8" xfId="40252" xr:uid="{00000000-0005-0000-0000-000019660000}"/>
    <cellStyle name="Notas 2 2 3 3" xfId="5813" xr:uid="{00000000-0005-0000-0000-00001A660000}"/>
    <cellStyle name="Notas 2 2 3 3 2" xfId="5814" xr:uid="{00000000-0005-0000-0000-00001B660000}"/>
    <cellStyle name="Notas 2 2 3 3 2 2" xfId="5815" xr:uid="{00000000-0005-0000-0000-00001C660000}"/>
    <cellStyle name="Notas 2 2 3 3 2 2 2" xfId="27297" xr:uid="{00000000-0005-0000-0000-00001D660000}"/>
    <cellStyle name="Notas 2 2 3 3 2 2 3" xfId="19568" xr:uid="{00000000-0005-0000-0000-00001E660000}"/>
    <cellStyle name="Notas 2 2 3 3 2 2 4" xfId="40260" xr:uid="{00000000-0005-0000-0000-00001F660000}"/>
    <cellStyle name="Notas 2 2 3 3 2 3" xfId="5816" xr:uid="{00000000-0005-0000-0000-000020660000}"/>
    <cellStyle name="Notas 2 2 3 3 2 3 2" xfId="27298" xr:uid="{00000000-0005-0000-0000-000021660000}"/>
    <cellStyle name="Notas 2 2 3 3 2 3 3" xfId="19569" xr:uid="{00000000-0005-0000-0000-000022660000}"/>
    <cellStyle name="Notas 2 2 3 3 2 3 4" xfId="40261" xr:uid="{00000000-0005-0000-0000-000023660000}"/>
    <cellStyle name="Notas 2 2 3 3 2 4" xfId="27296" xr:uid="{00000000-0005-0000-0000-000024660000}"/>
    <cellStyle name="Notas 2 2 3 3 2 5" xfId="19567" xr:uid="{00000000-0005-0000-0000-000025660000}"/>
    <cellStyle name="Notas 2 2 3 3 2 6" xfId="40259" xr:uid="{00000000-0005-0000-0000-000026660000}"/>
    <cellStyle name="Notas 2 2 3 3 3" xfId="5817" xr:uid="{00000000-0005-0000-0000-000027660000}"/>
    <cellStyle name="Notas 2 2 3 3 3 2" xfId="27299" xr:uid="{00000000-0005-0000-0000-000028660000}"/>
    <cellStyle name="Notas 2 2 3 3 3 3" xfId="19570" xr:uid="{00000000-0005-0000-0000-000029660000}"/>
    <cellStyle name="Notas 2 2 3 3 3 4" xfId="40262" xr:uid="{00000000-0005-0000-0000-00002A660000}"/>
    <cellStyle name="Notas 2 2 3 3 4" xfId="5818" xr:uid="{00000000-0005-0000-0000-00002B660000}"/>
    <cellStyle name="Notas 2 2 3 3 4 2" xfId="27300" xr:uid="{00000000-0005-0000-0000-00002C660000}"/>
    <cellStyle name="Notas 2 2 3 3 4 3" xfId="19571" xr:uid="{00000000-0005-0000-0000-00002D660000}"/>
    <cellStyle name="Notas 2 2 3 3 4 4" xfId="40263" xr:uid="{00000000-0005-0000-0000-00002E660000}"/>
    <cellStyle name="Notas 2 2 3 3 5" xfId="19566" xr:uid="{00000000-0005-0000-0000-00002F660000}"/>
    <cellStyle name="Notas 2 2 3 3 6" xfId="27295" xr:uid="{00000000-0005-0000-0000-000030660000}"/>
    <cellStyle name="Notas 2 2 3 3 7" xfId="14088" xr:uid="{00000000-0005-0000-0000-000031660000}"/>
    <cellStyle name="Notas 2 2 3 3 8" xfId="40258" xr:uid="{00000000-0005-0000-0000-000032660000}"/>
    <cellStyle name="Notas 2 2 3 4" xfId="5819" xr:uid="{00000000-0005-0000-0000-000033660000}"/>
    <cellStyle name="Notas 2 2 3 4 2" xfId="27301" xr:uid="{00000000-0005-0000-0000-000034660000}"/>
    <cellStyle name="Notas 2 2 3 4 3" xfId="19572" xr:uid="{00000000-0005-0000-0000-000035660000}"/>
    <cellStyle name="Notas 2 2 3 4 4" xfId="40264" xr:uid="{00000000-0005-0000-0000-000036660000}"/>
    <cellStyle name="Notas 2 2 3 5" xfId="5820" xr:uid="{00000000-0005-0000-0000-000037660000}"/>
    <cellStyle name="Notas 2 2 3 5 2" xfId="27302" xr:uid="{00000000-0005-0000-0000-000038660000}"/>
    <cellStyle name="Notas 2 2 3 5 3" xfId="19573" xr:uid="{00000000-0005-0000-0000-000039660000}"/>
    <cellStyle name="Notas 2 2 3 5 4" xfId="40265" xr:uid="{00000000-0005-0000-0000-00003A660000}"/>
    <cellStyle name="Notas 2 2 3 6" xfId="5821" xr:uid="{00000000-0005-0000-0000-00003B660000}"/>
    <cellStyle name="Notas 2 2 3 6 2" xfId="27303" xr:uid="{00000000-0005-0000-0000-00003C660000}"/>
    <cellStyle name="Notas 2 2 3 6 3" xfId="19574" xr:uid="{00000000-0005-0000-0000-00003D660000}"/>
    <cellStyle name="Notas 2 2 3 6 4" xfId="40266" xr:uid="{00000000-0005-0000-0000-00003E660000}"/>
    <cellStyle name="Notas 2 2 3 7" xfId="5822" xr:uid="{00000000-0005-0000-0000-00003F660000}"/>
    <cellStyle name="Notas 2 2 3 7 2" xfId="27304" xr:uid="{00000000-0005-0000-0000-000040660000}"/>
    <cellStyle name="Notas 2 2 3 7 3" xfId="19575" xr:uid="{00000000-0005-0000-0000-000041660000}"/>
    <cellStyle name="Notas 2 2 3 7 4" xfId="40267" xr:uid="{00000000-0005-0000-0000-000042660000}"/>
    <cellStyle name="Notas 2 2 3 8" xfId="5823" xr:uid="{00000000-0005-0000-0000-000043660000}"/>
    <cellStyle name="Notas 2 2 3 8 2" xfId="27305" xr:uid="{00000000-0005-0000-0000-000044660000}"/>
    <cellStyle name="Notas 2 2 3 8 3" xfId="19576" xr:uid="{00000000-0005-0000-0000-000045660000}"/>
    <cellStyle name="Notas 2 2 3 8 4" xfId="40268" xr:uid="{00000000-0005-0000-0000-000046660000}"/>
    <cellStyle name="Notas 2 2 3 9" xfId="15315" xr:uid="{00000000-0005-0000-0000-000047660000}"/>
    <cellStyle name="Notas 2 2 3 9 2" xfId="46321" xr:uid="{00000000-0005-0000-0000-000048660000}"/>
    <cellStyle name="Notas 2 2 4" xfId="5824" xr:uid="{00000000-0005-0000-0000-000049660000}"/>
    <cellStyle name="Notas 2 2 4 10" xfId="14089" xr:uid="{00000000-0005-0000-0000-00004A660000}"/>
    <cellStyle name="Notas 2 2 4 11" xfId="40269" xr:uid="{00000000-0005-0000-0000-00004B660000}"/>
    <cellStyle name="Notas 2 2 4 2" xfId="5825" xr:uid="{00000000-0005-0000-0000-00004C660000}"/>
    <cellStyle name="Notas 2 2 4 2 2" xfId="5826" xr:uid="{00000000-0005-0000-0000-00004D660000}"/>
    <cellStyle name="Notas 2 2 4 2 2 2" xfId="5827" xr:uid="{00000000-0005-0000-0000-00004E660000}"/>
    <cellStyle name="Notas 2 2 4 2 2 2 2" xfId="27309" xr:uid="{00000000-0005-0000-0000-00004F660000}"/>
    <cellStyle name="Notas 2 2 4 2 2 2 3" xfId="19580" xr:uid="{00000000-0005-0000-0000-000050660000}"/>
    <cellStyle name="Notas 2 2 4 2 2 2 4" xfId="40272" xr:uid="{00000000-0005-0000-0000-000051660000}"/>
    <cellStyle name="Notas 2 2 4 2 2 3" xfId="5828" xr:uid="{00000000-0005-0000-0000-000052660000}"/>
    <cellStyle name="Notas 2 2 4 2 2 3 2" xfId="27310" xr:uid="{00000000-0005-0000-0000-000053660000}"/>
    <cellStyle name="Notas 2 2 4 2 2 3 3" xfId="19581" xr:uid="{00000000-0005-0000-0000-000054660000}"/>
    <cellStyle name="Notas 2 2 4 2 2 3 4" xfId="40273" xr:uid="{00000000-0005-0000-0000-000055660000}"/>
    <cellStyle name="Notas 2 2 4 2 2 4" xfId="27308" xr:uid="{00000000-0005-0000-0000-000056660000}"/>
    <cellStyle name="Notas 2 2 4 2 2 5" xfId="19579" xr:uid="{00000000-0005-0000-0000-000057660000}"/>
    <cellStyle name="Notas 2 2 4 2 2 6" xfId="40271" xr:uid="{00000000-0005-0000-0000-000058660000}"/>
    <cellStyle name="Notas 2 2 4 2 3" xfId="5829" xr:uid="{00000000-0005-0000-0000-000059660000}"/>
    <cellStyle name="Notas 2 2 4 2 3 2" xfId="27311" xr:uid="{00000000-0005-0000-0000-00005A660000}"/>
    <cellStyle name="Notas 2 2 4 2 3 3" xfId="19582" xr:uid="{00000000-0005-0000-0000-00005B660000}"/>
    <cellStyle name="Notas 2 2 4 2 3 4" xfId="40274" xr:uid="{00000000-0005-0000-0000-00005C660000}"/>
    <cellStyle name="Notas 2 2 4 2 4" xfId="5830" xr:uid="{00000000-0005-0000-0000-00005D660000}"/>
    <cellStyle name="Notas 2 2 4 2 4 2" xfId="27312" xr:uid="{00000000-0005-0000-0000-00005E660000}"/>
    <cellStyle name="Notas 2 2 4 2 4 3" xfId="19583" xr:uid="{00000000-0005-0000-0000-00005F660000}"/>
    <cellStyle name="Notas 2 2 4 2 4 4" xfId="40275" xr:uid="{00000000-0005-0000-0000-000060660000}"/>
    <cellStyle name="Notas 2 2 4 2 5" xfId="27307" xr:uid="{00000000-0005-0000-0000-000061660000}"/>
    <cellStyle name="Notas 2 2 4 2 5 2" xfId="46523" xr:uid="{00000000-0005-0000-0000-000062660000}"/>
    <cellStyle name="Notas 2 2 4 2 6" xfId="14090" xr:uid="{00000000-0005-0000-0000-000063660000}"/>
    <cellStyle name="Notas 2 2 4 2 7" xfId="40270" xr:uid="{00000000-0005-0000-0000-000064660000}"/>
    <cellStyle name="Notas 2 2 4 3" xfId="5831" xr:uid="{00000000-0005-0000-0000-000065660000}"/>
    <cellStyle name="Notas 2 2 4 3 2" xfId="5832" xr:uid="{00000000-0005-0000-0000-000066660000}"/>
    <cellStyle name="Notas 2 2 4 3 2 2" xfId="5833" xr:uid="{00000000-0005-0000-0000-000067660000}"/>
    <cellStyle name="Notas 2 2 4 3 2 2 2" xfId="27315" xr:uid="{00000000-0005-0000-0000-000068660000}"/>
    <cellStyle name="Notas 2 2 4 3 2 2 3" xfId="19586" xr:uid="{00000000-0005-0000-0000-000069660000}"/>
    <cellStyle name="Notas 2 2 4 3 2 2 4" xfId="40278" xr:uid="{00000000-0005-0000-0000-00006A660000}"/>
    <cellStyle name="Notas 2 2 4 3 2 3" xfId="5834" xr:uid="{00000000-0005-0000-0000-00006B660000}"/>
    <cellStyle name="Notas 2 2 4 3 2 3 2" xfId="27316" xr:uid="{00000000-0005-0000-0000-00006C660000}"/>
    <cellStyle name="Notas 2 2 4 3 2 3 3" xfId="19587" xr:uid="{00000000-0005-0000-0000-00006D660000}"/>
    <cellStyle name="Notas 2 2 4 3 2 3 4" xfId="40279" xr:uid="{00000000-0005-0000-0000-00006E660000}"/>
    <cellStyle name="Notas 2 2 4 3 2 4" xfId="27314" xr:uid="{00000000-0005-0000-0000-00006F660000}"/>
    <cellStyle name="Notas 2 2 4 3 2 5" xfId="19585" xr:uid="{00000000-0005-0000-0000-000070660000}"/>
    <cellStyle name="Notas 2 2 4 3 2 6" xfId="40277" xr:uid="{00000000-0005-0000-0000-000071660000}"/>
    <cellStyle name="Notas 2 2 4 3 3" xfId="5835" xr:uid="{00000000-0005-0000-0000-000072660000}"/>
    <cellStyle name="Notas 2 2 4 3 3 2" xfId="27317" xr:uid="{00000000-0005-0000-0000-000073660000}"/>
    <cellStyle name="Notas 2 2 4 3 3 3" xfId="19588" xr:uid="{00000000-0005-0000-0000-000074660000}"/>
    <cellStyle name="Notas 2 2 4 3 3 4" xfId="40280" xr:uid="{00000000-0005-0000-0000-000075660000}"/>
    <cellStyle name="Notas 2 2 4 3 4" xfId="5836" xr:uid="{00000000-0005-0000-0000-000076660000}"/>
    <cellStyle name="Notas 2 2 4 3 4 2" xfId="27318" xr:uid="{00000000-0005-0000-0000-000077660000}"/>
    <cellStyle name="Notas 2 2 4 3 4 3" xfId="19589" xr:uid="{00000000-0005-0000-0000-000078660000}"/>
    <cellStyle name="Notas 2 2 4 3 4 4" xfId="40281" xr:uid="{00000000-0005-0000-0000-000079660000}"/>
    <cellStyle name="Notas 2 2 4 3 5" xfId="27313" xr:uid="{00000000-0005-0000-0000-00007A660000}"/>
    <cellStyle name="Notas 2 2 4 3 6" xfId="14091" xr:uid="{00000000-0005-0000-0000-00007B660000}"/>
    <cellStyle name="Notas 2 2 4 3 7" xfId="40276" xr:uid="{00000000-0005-0000-0000-00007C660000}"/>
    <cellStyle name="Notas 2 2 4 4" xfId="5837" xr:uid="{00000000-0005-0000-0000-00007D660000}"/>
    <cellStyle name="Notas 2 2 4 4 2" xfId="27319" xr:uid="{00000000-0005-0000-0000-00007E660000}"/>
    <cellStyle name="Notas 2 2 4 4 3" xfId="14092" xr:uid="{00000000-0005-0000-0000-00007F660000}"/>
    <cellStyle name="Notas 2 2 4 4 4" xfId="40282" xr:uid="{00000000-0005-0000-0000-000080660000}"/>
    <cellStyle name="Notas 2 2 4 5" xfId="5838" xr:uid="{00000000-0005-0000-0000-000081660000}"/>
    <cellStyle name="Notas 2 2 4 5 2" xfId="27320" xr:uid="{00000000-0005-0000-0000-000082660000}"/>
    <cellStyle name="Notas 2 2 4 5 3" xfId="19591" xr:uid="{00000000-0005-0000-0000-000083660000}"/>
    <cellStyle name="Notas 2 2 4 5 4" xfId="40283" xr:uid="{00000000-0005-0000-0000-000084660000}"/>
    <cellStyle name="Notas 2 2 4 6" xfId="5839" xr:uid="{00000000-0005-0000-0000-000085660000}"/>
    <cellStyle name="Notas 2 2 4 6 2" xfId="27321" xr:uid="{00000000-0005-0000-0000-000086660000}"/>
    <cellStyle name="Notas 2 2 4 6 3" xfId="19592" xr:uid="{00000000-0005-0000-0000-000087660000}"/>
    <cellStyle name="Notas 2 2 4 6 4" xfId="40284" xr:uid="{00000000-0005-0000-0000-000088660000}"/>
    <cellStyle name="Notas 2 2 4 7" xfId="5840" xr:uid="{00000000-0005-0000-0000-000089660000}"/>
    <cellStyle name="Notas 2 2 4 7 2" xfId="27322" xr:uid="{00000000-0005-0000-0000-00008A660000}"/>
    <cellStyle name="Notas 2 2 4 7 3" xfId="19593" xr:uid="{00000000-0005-0000-0000-00008B660000}"/>
    <cellStyle name="Notas 2 2 4 7 4" xfId="40285" xr:uid="{00000000-0005-0000-0000-00008C660000}"/>
    <cellStyle name="Notas 2 2 4 8" xfId="5841" xr:uid="{00000000-0005-0000-0000-00008D660000}"/>
    <cellStyle name="Notas 2 2 4 8 2" xfId="27323" xr:uid="{00000000-0005-0000-0000-00008E660000}"/>
    <cellStyle name="Notas 2 2 4 8 3" xfId="19594" xr:uid="{00000000-0005-0000-0000-00008F660000}"/>
    <cellStyle name="Notas 2 2 4 8 4" xfId="40286" xr:uid="{00000000-0005-0000-0000-000090660000}"/>
    <cellStyle name="Notas 2 2 4 9" xfId="27306" xr:uid="{00000000-0005-0000-0000-000091660000}"/>
    <cellStyle name="Notas 2 2 4 9 2" xfId="46322" xr:uid="{00000000-0005-0000-0000-000092660000}"/>
    <cellStyle name="Notas 2 2 5" xfId="5842" xr:uid="{00000000-0005-0000-0000-000093660000}"/>
    <cellStyle name="Notas 2 2 5 10" xfId="27324" xr:uid="{00000000-0005-0000-0000-000094660000}"/>
    <cellStyle name="Notas 2 2 5 11" xfId="14093" xr:uid="{00000000-0005-0000-0000-000095660000}"/>
    <cellStyle name="Notas 2 2 5 12" xfId="40287" xr:uid="{00000000-0005-0000-0000-000096660000}"/>
    <cellStyle name="Notas 2 2 5 2" xfId="5843" xr:uid="{00000000-0005-0000-0000-000097660000}"/>
    <cellStyle name="Notas 2 2 5 2 2" xfId="5844" xr:uid="{00000000-0005-0000-0000-000098660000}"/>
    <cellStyle name="Notas 2 2 5 2 2 2" xfId="5845" xr:uid="{00000000-0005-0000-0000-000099660000}"/>
    <cellStyle name="Notas 2 2 5 2 2 2 2" xfId="27327" xr:uid="{00000000-0005-0000-0000-00009A660000}"/>
    <cellStyle name="Notas 2 2 5 2 2 2 3" xfId="19598" xr:uid="{00000000-0005-0000-0000-00009B660000}"/>
    <cellStyle name="Notas 2 2 5 2 2 2 4" xfId="40290" xr:uid="{00000000-0005-0000-0000-00009C660000}"/>
    <cellStyle name="Notas 2 2 5 2 2 3" xfId="5846" xr:uid="{00000000-0005-0000-0000-00009D660000}"/>
    <cellStyle name="Notas 2 2 5 2 2 3 2" xfId="27328" xr:uid="{00000000-0005-0000-0000-00009E660000}"/>
    <cellStyle name="Notas 2 2 5 2 2 3 3" xfId="19599" xr:uid="{00000000-0005-0000-0000-00009F660000}"/>
    <cellStyle name="Notas 2 2 5 2 2 3 4" xfId="40291" xr:uid="{00000000-0005-0000-0000-0000A0660000}"/>
    <cellStyle name="Notas 2 2 5 2 2 4" xfId="27326" xr:uid="{00000000-0005-0000-0000-0000A1660000}"/>
    <cellStyle name="Notas 2 2 5 2 2 5" xfId="19597" xr:uid="{00000000-0005-0000-0000-0000A2660000}"/>
    <cellStyle name="Notas 2 2 5 2 2 6" xfId="40289" xr:uid="{00000000-0005-0000-0000-0000A3660000}"/>
    <cellStyle name="Notas 2 2 5 2 3" xfId="5847" xr:uid="{00000000-0005-0000-0000-0000A4660000}"/>
    <cellStyle name="Notas 2 2 5 2 3 2" xfId="27329" xr:uid="{00000000-0005-0000-0000-0000A5660000}"/>
    <cellStyle name="Notas 2 2 5 2 3 3" xfId="19600" xr:uid="{00000000-0005-0000-0000-0000A6660000}"/>
    <cellStyle name="Notas 2 2 5 2 3 4" xfId="40292" xr:uid="{00000000-0005-0000-0000-0000A7660000}"/>
    <cellStyle name="Notas 2 2 5 2 4" xfId="5848" xr:uid="{00000000-0005-0000-0000-0000A8660000}"/>
    <cellStyle name="Notas 2 2 5 2 4 2" xfId="27330" xr:uid="{00000000-0005-0000-0000-0000A9660000}"/>
    <cellStyle name="Notas 2 2 5 2 4 3" xfId="19601" xr:uid="{00000000-0005-0000-0000-0000AA660000}"/>
    <cellStyle name="Notas 2 2 5 2 4 4" xfId="40293" xr:uid="{00000000-0005-0000-0000-0000AB660000}"/>
    <cellStyle name="Notas 2 2 5 2 5" xfId="19596" xr:uid="{00000000-0005-0000-0000-0000AC660000}"/>
    <cellStyle name="Notas 2 2 5 2 6" xfId="27325" xr:uid="{00000000-0005-0000-0000-0000AD660000}"/>
    <cellStyle name="Notas 2 2 5 2 7" xfId="14094" xr:uid="{00000000-0005-0000-0000-0000AE660000}"/>
    <cellStyle name="Notas 2 2 5 2 8" xfId="40288" xr:uid="{00000000-0005-0000-0000-0000AF660000}"/>
    <cellStyle name="Notas 2 2 5 3" xfId="5849" xr:uid="{00000000-0005-0000-0000-0000B0660000}"/>
    <cellStyle name="Notas 2 2 5 3 2" xfId="5850" xr:uid="{00000000-0005-0000-0000-0000B1660000}"/>
    <cellStyle name="Notas 2 2 5 3 2 2" xfId="5851" xr:uid="{00000000-0005-0000-0000-0000B2660000}"/>
    <cellStyle name="Notas 2 2 5 3 2 2 2" xfId="27333" xr:uid="{00000000-0005-0000-0000-0000B3660000}"/>
    <cellStyle name="Notas 2 2 5 3 2 2 3" xfId="19604" xr:uid="{00000000-0005-0000-0000-0000B4660000}"/>
    <cellStyle name="Notas 2 2 5 3 2 2 4" xfId="40296" xr:uid="{00000000-0005-0000-0000-0000B5660000}"/>
    <cellStyle name="Notas 2 2 5 3 2 3" xfId="5852" xr:uid="{00000000-0005-0000-0000-0000B6660000}"/>
    <cellStyle name="Notas 2 2 5 3 2 3 2" xfId="27334" xr:uid="{00000000-0005-0000-0000-0000B7660000}"/>
    <cellStyle name="Notas 2 2 5 3 2 3 3" xfId="19605" xr:uid="{00000000-0005-0000-0000-0000B8660000}"/>
    <cellStyle name="Notas 2 2 5 3 2 3 4" xfId="40297" xr:uid="{00000000-0005-0000-0000-0000B9660000}"/>
    <cellStyle name="Notas 2 2 5 3 2 4" xfId="27332" xr:uid="{00000000-0005-0000-0000-0000BA660000}"/>
    <cellStyle name="Notas 2 2 5 3 2 5" xfId="19603" xr:uid="{00000000-0005-0000-0000-0000BB660000}"/>
    <cellStyle name="Notas 2 2 5 3 2 6" xfId="40295" xr:uid="{00000000-0005-0000-0000-0000BC660000}"/>
    <cellStyle name="Notas 2 2 5 3 3" xfId="5853" xr:uid="{00000000-0005-0000-0000-0000BD660000}"/>
    <cellStyle name="Notas 2 2 5 3 3 2" xfId="27335" xr:uid="{00000000-0005-0000-0000-0000BE660000}"/>
    <cellStyle name="Notas 2 2 5 3 3 3" xfId="19606" xr:uid="{00000000-0005-0000-0000-0000BF660000}"/>
    <cellStyle name="Notas 2 2 5 3 3 4" xfId="40298" xr:uid="{00000000-0005-0000-0000-0000C0660000}"/>
    <cellStyle name="Notas 2 2 5 3 4" xfId="5854" xr:uid="{00000000-0005-0000-0000-0000C1660000}"/>
    <cellStyle name="Notas 2 2 5 3 4 2" xfId="27336" xr:uid="{00000000-0005-0000-0000-0000C2660000}"/>
    <cellStyle name="Notas 2 2 5 3 4 3" xfId="19607" xr:uid="{00000000-0005-0000-0000-0000C3660000}"/>
    <cellStyle name="Notas 2 2 5 3 4 4" xfId="40299" xr:uid="{00000000-0005-0000-0000-0000C4660000}"/>
    <cellStyle name="Notas 2 2 5 3 5" xfId="19602" xr:uid="{00000000-0005-0000-0000-0000C5660000}"/>
    <cellStyle name="Notas 2 2 5 3 6" xfId="27331" xr:uid="{00000000-0005-0000-0000-0000C6660000}"/>
    <cellStyle name="Notas 2 2 5 3 7" xfId="14095" xr:uid="{00000000-0005-0000-0000-0000C7660000}"/>
    <cellStyle name="Notas 2 2 5 3 8" xfId="40294" xr:uid="{00000000-0005-0000-0000-0000C8660000}"/>
    <cellStyle name="Notas 2 2 5 4" xfId="5855" xr:uid="{00000000-0005-0000-0000-0000C9660000}"/>
    <cellStyle name="Notas 2 2 5 4 2" xfId="19608" xr:uid="{00000000-0005-0000-0000-0000CA660000}"/>
    <cellStyle name="Notas 2 2 5 4 3" xfId="27337" xr:uid="{00000000-0005-0000-0000-0000CB660000}"/>
    <cellStyle name="Notas 2 2 5 4 4" xfId="14096" xr:uid="{00000000-0005-0000-0000-0000CC660000}"/>
    <cellStyle name="Notas 2 2 5 4 5" xfId="40300" xr:uid="{00000000-0005-0000-0000-0000CD660000}"/>
    <cellStyle name="Notas 2 2 5 5" xfId="5856" xr:uid="{00000000-0005-0000-0000-0000CE660000}"/>
    <cellStyle name="Notas 2 2 5 5 2" xfId="27338" xr:uid="{00000000-0005-0000-0000-0000CF660000}"/>
    <cellStyle name="Notas 2 2 5 5 3" xfId="19609" xr:uid="{00000000-0005-0000-0000-0000D0660000}"/>
    <cellStyle name="Notas 2 2 5 5 4" xfId="40301" xr:uid="{00000000-0005-0000-0000-0000D1660000}"/>
    <cellStyle name="Notas 2 2 5 6" xfId="5857" xr:uid="{00000000-0005-0000-0000-0000D2660000}"/>
    <cellStyle name="Notas 2 2 5 6 2" xfId="27339" xr:uid="{00000000-0005-0000-0000-0000D3660000}"/>
    <cellStyle name="Notas 2 2 5 6 3" xfId="19610" xr:uid="{00000000-0005-0000-0000-0000D4660000}"/>
    <cellStyle name="Notas 2 2 5 6 4" xfId="40302" xr:uid="{00000000-0005-0000-0000-0000D5660000}"/>
    <cellStyle name="Notas 2 2 5 7" xfId="5858" xr:uid="{00000000-0005-0000-0000-0000D6660000}"/>
    <cellStyle name="Notas 2 2 5 7 2" xfId="27340" xr:uid="{00000000-0005-0000-0000-0000D7660000}"/>
    <cellStyle name="Notas 2 2 5 7 3" xfId="19611" xr:uid="{00000000-0005-0000-0000-0000D8660000}"/>
    <cellStyle name="Notas 2 2 5 7 4" xfId="40303" xr:uid="{00000000-0005-0000-0000-0000D9660000}"/>
    <cellStyle name="Notas 2 2 5 8" xfId="5859" xr:uid="{00000000-0005-0000-0000-0000DA660000}"/>
    <cellStyle name="Notas 2 2 5 8 2" xfId="27341" xr:uid="{00000000-0005-0000-0000-0000DB660000}"/>
    <cellStyle name="Notas 2 2 5 8 3" xfId="19612" xr:uid="{00000000-0005-0000-0000-0000DC660000}"/>
    <cellStyle name="Notas 2 2 5 8 4" xfId="40304" xr:uid="{00000000-0005-0000-0000-0000DD660000}"/>
    <cellStyle name="Notas 2 2 5 9" xfId="19595" xr:uid="{00000000-0005-0000-0000-0000DE660000}"/>
    <cellStyle name="Notas 2 2 6" xfId="5860" xr:uid="{00000000-0005-0000-0000-0000DF660000}"/>
    <cellStyle name="Notas 2 2 6 10" xfId="14097" xr:uid="{00000000-0005-0000-0000-0000E0660000}"/>
    <cellStyle name="Notas 2 2 6 11" xfId="40305" xr:uid="{00000000-0005-0000-0000-0000E1660000}"/>
    <cellStyle name="Notas 2 2 6 2" xfId="5861" xr:uid="{00000000-0005-0000-0000-0000E2660000}"/>
    <cellStyle name="Notas 2 2 6 2 2" xfId="5862" xr:uid="{00000000-0005-0000-0000-0000E3660000}"/>
    <cellStyle name="Notas 2 2 6 2 2 2" xfId="5863" xr:uid="{00000000-0005-0000-0000-0000E4660000}"/>
    <cellStyle name="Notas 2 2 6 2 2 2 2" xfId="27345" xr:uid="{00000000-0005-0000-0000-0000E5660000}"/>
    <cellStyle name="Notas 2 2 6 2 2 2 3" xfId="19616" xr:uid="{00000000-0005-0000-0000-0000E6660000}"/>
    <cellStyle name="Notas 2 2 6 2 2 2 4" xfId="40308" xr:uid="{00000000-0005-0000-0000-0000E7660000}"/>
    <cellStyle name="Notas 2 2 6 2 2 3" xfId="5864" xr:uid="{00000000-0005-0000-0000-0000E8660000}"/>
    <cellStyle name="Notas 2 2 6 2 2 3 2" xfId="27346" xr:uid="{00000000-0005-0000-0000-0000E9660000}"/>
    <cellStyle name="Notas 2 2 6 2 2 3 3" xfId="19617" xr:uid="{00000000-0005-0000-0000-0000EA660000}"/>
    <cellStyle name="Notas 2 2 6 2 2 3 4" xfId="40309" xr:uid="{00000000-0005-0000-0000-0000EB660000}"/>
    <cellStyle name="Notas 2 2 6 2 2 4" xfId="27344" xr:uid="{00000000-0005-0000-0000-0000EC660000}"/>
    <cellStyle name="Notas 2 2 6 2 2 5" xfId="19615" xr:uid="{00000000-0005-0000-0000-0000ED660000}"/>
    <cellStyle name="Notas 2 2 6 2 2 6" xfId="40307" xr:uid="{00000000-0005-0000-0000-0000EE660000}"/>
    <cellStyle name="Notas 2 2 6 2 3" xfId="5865" xr:uid="{00000000-0005-0000-0000-0000EF660000}"/>
    <cellStyle name="Notas 2 2 6 2 3 2" xfId="27347" xr:uid="{00000000-0005-0000-0000-0000F0660000}"/>
    <cellStyle name="Notas 2 2 6 2 3 3" xfId="19618" xr:uid="{00000000-0005-0000-0000-0000F1660000}"/>
    <cellStyle name="Notas 2 2 6 2 3 4" xfId="40310" xr:uid="{00000000-0005-0000-0000-0000F2660000}"/>
    <cellStyle name="Notas 2 2 6 2 4" xfId="5866" xr:uid="{00000000-0005-0000-0000-0000F3660000}"/>
    <cellStyle name="Notas 2 2 6 2 4 2" xfId="27348" xr:uid="{00000000-0005-0000-0000-0000F4660000}"/>
    <cellStyle name="Notas 2 2 6 2 4 3" xfId="19619" xr:uid="{00000000-0005-0000-0000-0000F5660000}"/>
    <cellStyle name="Notas 2 2 6 2 4 4" xfId="40311" xr:uid="{00000000-0005-0000-0000-0000F6660000}"/>
    <cellStyle name="Notas 2 2 6 2 5" xfId="27343" xr:uid="{00000000-0005-0000-0000-0000F7660000}"/>
    <cellStyle name="Notas 2 2 6 2 6" xfId="14098" xr:uid="{00000000-0005-0000-0000-0000F8660000}"/>
    <cellStyle name="Notas 2 2 6 2 7" xfId="40306" xr:uid="{00000000-0005-0000-0000-0000F9660000}"/>
    <cellStyle name="Notas 2 2 6 3" xfId="5867" xr:uid="{00000000-0005-0000-0000-0000FA660000}"/>
    <cellStyle name="Notas 2 2 6 3 2" xfId="5868" xr:uid="{00000000-0005-0000-0000-0000FB660000}"/>
    <cellStyle name="Notas 2 2 6 3 2 2" xfId="5869" xr:uid="{00000000-0005-0000-0000-0000FC660000}"/>
    <cellStyle name="Notas 2 2 6 3 2 2 2" xfId="27351" xr:uid="{00000000-0005-0000-0000-0000FD660000}"/>
    <cellStyle name="Notas 2 2 6 3 2 2 3" xfId="19622" xr:uid="{00000000-0005-0000-0000-0000FE660000}"/>
    <cellStyle name="Notas 2 2 6 3 2 2 4" xfId="40314" xr:uid="{00000000-0005-0000-0000-0000FF660000}"/>
    <cellStyle name="Notas 2 2 6 3 2 3" xfId="5870" xr:uid="{00000000-0005-0000-0000-000000670000}"/>
    <cellStyle name="Notas 2 2 6 3 2 3 2" xfId="27352" xr:uid="{00000000-0005-0000-0000-000001670000}"/>
    <cellStyle name="Notas 2 2 6 3 2 3 3" xfId="19623" xr:uid="{00000000-0005-0000-0000-000002670000}"/>
    <cellStyle name="Notas 2 2 6 3 2 3 4" xfId="40315" xr:uid="{00000000-0005-0000-0000-000003670000}"/>
    <cellStyle name="Notas 2 2 6 3 2 4" xfId="27350" xr:uid="{00000000-0005-0000-0000-000004670000}"/>
    <cellStyle name="Notas 2 2 6 3 2 5" xfId="19621" xr:uid="{00000000-0005-0000-0000-000005670000}"/>
    <cellStyle name="Notas 2 2 6 3 2 6" xfId="40313" xr:uid="{00000000-0005-0000-0000-000006670000}"/>
    <cellStyle name="Notas 2 2 6 3 3" xfId="5871" xr:uid="{00000000-0005-0000-0000-000007670000}"/>
    <cellStyle name="Notas 2 2 6 3 3 2" xfId="27353" xr:uid="{00000000-0005-0000-0000-000008670000}"/>
    <cellStyle name="Notas 2 2 6 3 3 3" xfId="19624" xr:uid="{00000000-0005-0000-0000-000009670000}"/>
    <cellStyle name="Notas 2 2 6 3 3 4" xfId="40316" xr:uid="{00000000-0005-0000-0000-00000A670000}"/>
    <cellStyle name="Notas 2 2 6 3 4" xfId="5872" xr:uid="{00000000-0005-0000-0000-00000B670000}"/>
    <cellStyle name="Notas 2 2 6 3 4 2" xfId="27354" xr:uid="{00000000-0005-0000-0000-00000C670000}"/>
    <cellStyle name="Notas 2 2 6 3 4 3" xfId="19625" xr:uid="{00000000-0005-0000-0000-00000D670000}"/>
    <cellStyle name="Notas 2 2 6 3 4 4" xfId="40317" xr:uid="{00000000-0005-0000-0000-00000E670000}"/>
    <cellStyle name="Notas 2 2 6 3 5" xfId="27349" xr:uid="{00000000-0005-0000-0000-00000F670000}"/>
    <cellStyle name="Notas 2 2 6 3 6" xfId="14099" xr:uid="{00000000-0005-0000-0000-000010670000}"/>
    <cellStyle name="Notas 2 2 6 3 7" xfId="40312" xr:uid="{00000000-0005-0000-0000-000011670000}"/>
    <cellStyle name="Notas 2 2 6 4" xfId="5873" xr:uid="{00000000-0005-0000-0000-000012670000}"/>
    <cellStyle name="Notas 2 2 6 4 2" xfId="27355" xr:uid="{00000000-0005-0000-0000-000013670000}"/>
    <cellStyle name="Notas 2 2 6 4 3" xfId="14100" xr:uid="{00000000-0005-0000-0000-000014670000}"/>
    <cellStyle name="Notas 2 2 6 4 4" xfId="40318" xr:uid="{00000000-0005-0000-0000-000015670000}"/>
    <cellStyle name="Notas 2 2 6 5" xfId="5874" xr:uid="{00000000-0005-0000-0000-000016670000}"/>
    <cellStyle name="Notas 2 2 6 5 2" xfId="27356" xr:uid="{00000000-0005-0000-0000-000017670000}"/>
    <cellStyle name="Notas 2 2 6 5 3" xfId="19627" xr:uid="{00000000-0005-0000-0000-000018670000}"/>
    <cellStyle name="Notas 2 2 6 5 4" xfId="40319" xr:uid="{00000000-0005-0000-0000-000019670000}"/>
    <cellStyle name="Notas 2 2 6 6" xfId="5875" xr:uid="{00000000-0005-0000-0000-00001A670000}"/>
    <cellStyle name="Notas 2 2 6 6 2" xfId="27357" xr:uid="{00000000-0005-0000-0000-00001B670000}"/>
    <cellStyle name="Notas 2 2 6 6 3" xfId="19628" xr:uid="{00000000-0005-0000-0000-00001C670000}"/>
    <cellStyle name="Notas 2 2 6 6 4" xfId="40320" xr:uid="{00000000-0005-0000-0000-00001D670000}"/>
    <cellStyle name="Notas 2 2 6 7" xfId="5876" xr:uid="{00000000-0005-0000-0000-00001E670000}"/>
    <cellStyle name="Notas 2 2 6 7 2" xfId="27358" xr:uid="{00000000-0005-0000-0000-00001F670000}"/>
    <cellStyle name="Notas 2 2 6 7 3" xfId="19629" xr:uid="{00000000-0005-0000-0000-000020670000}"/>
    <cellStyle name="Notas 2 2 6 7 4" xfId="40321" xr:uid="{00000000-0005-0000-0000-000021670000}"/>
    <cellStyle name="Notas 2 2 6 8" xfId="5877" xr:uid="{00000000-0005-0000-0000-000022670000}"/>
    <cellStyle name="Notas 2 2 6 8 2" xfId="27359" xr:uid="{00000000-0005-0000-0000-000023670000}"/>
    <cellStyle name="Notas 2 2 6 8 3" xfId="19630" xr:uid="{00000000-0005-0000-0000-000024670000}"/>
    <cellStyle name="Notas 2 2 6 8 4" xfId="40322" xr:uid="{00000000-0005-0000-0000-000025670000}"/>
    <cellStyle name="Notas 2 2 6 9" xfId="27342" xr:uid="{00000000-0005-0000-0000-000026670000}"/>
    <cellStyle name="Notas 2 2 7" xfId="5878" xr:uid="{00000000-0005-0000-0000-000027670000}"/>
    <cellStyle name="Notas 2 2 7 10" xfId="14101" xr:uid="{00000000-0005-0000-0000-000028670000}"/>
    <cellStyle name="Notas 2 2 7 11" xfId="40323" xr:uid="{00000000-0005-0000-0000-000029670000}"/>
    <cellStyle name="Notas 2 2 7 2" xfId="5879" xr:uid="{00000000-0005-0000-0000-00002A670000}"/>
    <cellStyle name="Notas 2 2 7 2 2" xfId="5880" xr:uid="{00000000-0005-0000-0000-00002B670000}"/>
    <cellStyle name="Notas 2 2 7 2 2 2" xfId="5881" xr:uid="{00000000-0005-0000-0000-00002C670000}"/>
    <cellStyle name="Notas 2 2 7 2 2 2 2" xfId="27363" xr:uid="{00000000-0005-0000-0000-00002D670000}"/>
    <cellStyle name="Notas 2 2 7 2 2 2 3" xfId="19634" xr:uid="{00000000-0005-0000-0000-00002E670000}"/>
    <cellStyle name="Notas 2 2 7 2 2 2 4" xfId="40326" xr:uid="{00000000-0005-0000-0000-00002F670000}"/>
    <cellStyle name="Notas 2 2 7 2 2 3" xfId="5882" xr:uid="{00000000-0005-0000-0000-000030670000}"/>
    <cellStyle name="Notas 2 2 7 2 2 3 2" xfId="27364" xr:uid="{00000000-0005-0000-0000-000031670000}"/>
    <cellStyle name="Notas 2 2 7 2 2 3 3" xfId="19635" xr:uid="{00000000-0005-0000-0000-000032670000}"/>
    <cellStyle name="Notas 2 2 7 2 2 3 4" xfId="40327" xr:uid="{00000000-0005-0000-0000-000033670000}"/>
    <cellStyle name="Notas 2 2 7 2 2 4" xfId="27362" xr:uid="{00000000-0005-0000-0000-000034670000}"/>
    <cellStyle name="Notas 2 2 7 2 2 5" xfId="19633" xr:uid="{00000000-0005-0000-0000-000035670000}"/>
    <cellStyle name="Notas 2 2 7 2 2 6" xfId="40325" xr:uid="{00000000-0005-0000-0000-000036670000}"/>
    <cellStyle name="Notas 2 2 7 2 3" xfId="5883" xr:uid="{00000000-0005-0000-0000-000037670000}"/>
    <cellStyle name="Notas 2 2 7 2 3 2" xfId="27365" xr:uid="{00000000-0005-0000-0000-000038670000}"/>
    <cellStyle name="Notas 2 2 7 2 3 3" xfId="19636" xr:uid="{00000000-0005-0000-0000-000039670000}"/>
    <cellStyle name="Notas 2 2 7 2 3 4" xfId="40328" xr:uid="{00000000-0005-0000-0000-00003A670000}"/>
    <cellStyle name="Notas 2 2 7 2 4" xfId="5884" xr:uid="{00000000-0005-0000-0000-00003B670000}"/>
    <cellStyle name="Notas 2 2 7 2 4 2" xfId="27366" xr:uid="{00000000-0005-0000-0000-00003C670000}"/>
    <cellStyle name="Notas 2 2 7 2 4 3" xfId="19637" xr:uid="{00000000-0005-0000-0000-00003D670000}"/>
    <cellStyle name="Notas 2 2 7 2 4 4" xfId="40329" xr:uid="{00000000-0005-0000-0000-00003E670000}"/>
    <cellStyle name="Notas 2 2 7 2 5" xfId="27361" xr:uid="{00000000-0005-0000-0000-00003F670000}"/>
    <cellStyle name="Notas 2 2 7 2 6" xfId="14102" xr:uid="{00000000-0005-0000-0000-000040670000}"/>
    <cellStyle name="Notas 2 2 7 2 7" xfId="40324" xr:uid="{00000000-0005-0000-0000-000041670000}"/>
    <cellStyle name="Notas 2 2 7 3" xfId="5885" xr:uid="{00000000-0005-0000-0000-000042670000}"/>
    <cellStyle name="Notas 2 2 7 3 2" xfId="5886" xr:uid="{00000000-0005-0000-0000-000043670000}"/>
    <cellStyle name="Notas 2 2 7 3 2 2" xfId="5887" xr:uid="{00000000-0005-0000-0000-000044670000}"/>
    <cellStyle name="Notas 2 2 7 3 2 2 2" xfId="27369" xr:uid="{00000000-0005-0000-0000-000045670000}"/>
    <cellStyle name="Notas 2 2 7 3 2 2 3" xfId="19640" xr:uid="{00000000-0005-0000-0000-000046670000}"/>
    <cellStyle name="Notas 2 2 7 3 2 2 4" xfId="40332" xr:uid="{00000000-0005-0000-0000-000047670000}"/>
    <cellStyle name="Notas 2 2 7 3 2 3" xfId="5888" xr:uid="{00000000-0005-0000-0000-000048670000}"/>
    <cellStyle name="Notas 2 2 7 3 2 3 2" xfId="27370" xr:uid="{00000000-0005-0000-0000-000049670000}"/>
    <cellStyle name="Notas 2 2 7 3 2 3 3" xfId="19641" xr:uid="{00000000-0005-0000-0000-00004A670000}"/>
    <cellStyle name="Notas 2 2 7 3 2 3 4" xfId="40333" xr:uid="{00000000-0005-0000-0000-00004B670000}"/>
    <cellStyle name="Notas 2 2 7 3 2 4" xfId="27368" xr:uid="{00000000-0005-0000-0000-00004C670000}"/>
    <cellStyle name="Notas 2 2 7 3 2 5" xfId="19639" xr:uid="{00000000-0005-0000-0000-00004D670000}"/>
    <cellStyle name="Notas 2 2 7 3 2 6" xfId="40331" xr:uid="{00000000-0005-0000-0000-00004E670000}"/>
    <cellStyle name="Notas 2 2 7 3 3" xfId="5889" xr:uid="{00000000-0005-0000-0000-00004F670000}"/>
    <cellStyle name="Notas 2 2 7 3 3 2" xfId="27371" xr:uid="{00000000-0005-0000-0000-000050670000}"/>
    <cellStyle name="Notas 2 2 7 3 3 3" xfId="19642" xr:uid="{00000000-0005-0000-0000-000051670000}"/>
    <cellStyle name="Notas 2 2 7 3 3 4" xfId="40334" xr:uid="{00000000-0005-0000-0000-000052670000}"/>
    <cellStyle name="Notas 2 2 7 3 4" xfId="5890" xr:uid="{00000000-0005-0000-0000-000053670000}"/>
    <cellStyle name="Notas 2 2 7 3 4 2" xfId="27372" xr:uid="{00000000-0005-0000-0000-000054670000}"/>
    <cellStyle name="Notas 2 2 7 3 4 3" xfId="19643" xr:uid="{00000000-0005-0000-0000-000055670000}"/>
    <cellStyle name="Notas 2 2 7 3 4 4" xfId="40335" xr:uid="{00000000-0005-0000-0000-000056670000}"/>
    <cellStyle name="Notas 2 2 7 3 5" xfId="27367" xr:uid="{00000000-0005-0000-0000-000057670000}"/>
    <cellStyle name="Notas 2 2 7 3 6" xfId="14103" xr:uid="{00000000-0005-0000-0000-000058670000}"/>
    <cellStyle name="Notas 2 2 7 3 7" xfId="40330" xr:uid="{00000000-0005-0000-0000-000059670000}"/>
    <cellStyle name="Notas 2 2 7 4" xfId="5891" xr:uid="{00000000-0005-0000-0000-00005A670000}"/>
    <cellStyle name="Notas 2 2 7 4 2" xfId="27373" xr:uid="{00000000-0005-0000-0000-00005B670000}"/>
    <cellStyle name="Notas 2 2 7 4 3" xfId="14104" xr:uid="{00000000-0005-0000-0000-00005C670000}"/>
    <cellStyle name="Notas 2 2 7 4 4" xfId="40336" xr:uid="{00000000-0005-0000-0000-00005D670000}"/>
    <cellStyle name="Notas 2 2 7 5" xfId="5892" xr:uid="{00000000-0005-0000-0000-00005E670000}"/>
    <cellStyle name="Notas 2 2 7 5 2" xfId="27374" xr:uid="{00000000-0005-0000-0000-00005F670000}"/>
    <cellStyle name="Notas 2 2 7 5 3" xfId="19645" xr:uid="{00000000-0005-0000-0000-000060670000}"/>
    <cellStyle name="Notas 2 2 7 5 4" xfId="40337" xr:uid="{00000000-0005-0000-0000-000061670000}"/>
    <cellStyle name="Notas 2 2 7 6" xfId="5893" xr:uid="{00000000-0005-0000-0000-000062670000}"/>
    <cellStyle name="Notas 2 2 7 6 2" xfId="27375" xr:uid="{00000000-0005-0000-0000-000063670000}"/>
    <cellStyle name="Notas 2 2 7 6 3" xfId="19646" xr:uid="{00000000-0005-0000-0000-000064670000}"/>
    <cellStyle name="Notas 2 2 7 6 4" xfId="40338" xr:uid="{00000000-0005-0000-0000-000065670000}"/>
    <cellStyle name="Notas 2 2 7 7" xfId="5894" xr:uid="{00000000-0005-0000-0000-000066670000}"/>
    <cellStyle name="Notas 2 2 7 7 2" xfId="27376" xr:uid="{00000000-0005-0000-0000-000067670000}"/>
    <cellStyle name="Notas 2 2 7 7 3" xfId="19647" xr:uid="{00000000-0005-0000-0000-000068670000}"/>
    <cellStyle name="Notas 2 2 7 7 4" xfId="40339" xr:uid="{00000000-0005-0000-0000-000069670000}"/>
    <cellStyle name="Notas 2 2 7 8" xfId="5895" xr:uid="{00000000-0005-0000-0000-00006A670000}"/>
    <cellStyle name="Notas 2 2 7 8 2" xfId="27377" xr:uid="{00000000-0005-0000-0000-00006B670000}"/>
    <cellStyle name="Notas 2 2 7 8 3" xfId="19648" xr:uid="{00000000-0005-0000-0000-00006C670000}"/>
    <cellStyle name="Notas 2 2 7 8 4" xfId="40340" xr:uid="{00000000-0005-0000-0000-00006D670000}"/>
    <cellStyle name="Notas 2 2 7 9" xfId="27360" xr:uid="{00000000-0005-0000-0000-00006E670000}"/>
    <cellStyle name="Notas 2 2 8" xfId="5896" xr:uid="{00000000-0005-0000-0000-00006F670000}"/>
    <cellStyle name="Notas 2 2 8 10" xfId="14105" xr:uid="{00000000-0005-0000-0000-000070670000}"/>
    <cellStyle name="Notas 2 2 8 11" xfId="40341" xr:uid="{00000000-0005-0000-0000-000071670000}"/>
    <cellStyle name="Notas 2 2 8 2" xfId="5897" xr:uid="{00000000-0005-0000-0000-000072670000}"/>
    <cellStyle name="Notas 2 2 8 2 2" xfId="5898" xr:uid="{00000000-0005-0000-0000-000073670000}"/>
    <cellStyle name="Notas 2 2 8 2 2 2" xfId="5899" xr:uid="{00000000-0005-0000-0000-000074670000}"/>
    <cellStyle name="Notas 2 2 8 2 2 2 2" xfId="27381" xr:uid="{00000000-0005-0000-0000-000075670000}"/>
    <cellStyle name="Notas 2 2 8 2 2 2 3" xfId="19652" xr:uid="{00000000-0005-0000-0000-000076670000}"/>
    <cellStyle name="Notas 2 2 8 2 2 2 4" xfId="40344" xr:uid="{00000000-0005-0000-0000-000077670000}"/>
    <cellStyle name="Notas 2 2 8 2 2 3" xfId="5900" xr:uid="{00000000-0005-0000-0000-000078670000}"/>
    <cellStyle name="Notas 2 2 8 2 2 3 2" xfId="27382" xr:uid="{00000000-0005-0000-0000-000079670000}"/>
    <cellStyle name="Notas 2 2 8 2 2 3 3" xfId="19653" xr:uid="{00000000-0005-0000-0000-00007A670000}"/>
    <cellStyle name="Notas 2 2 8 2 2 3 4" xfId="40345" xr:uid="{00000000-0005-0000-0000-00007B670000}"/>
    <cellStyle name="Notas 2 2 8 2 2 4" xfId="27380" xr:uid="{00000000-0005-0000-0000-00007C670000}"/>
    <cellStyle name="Notas 2 2 8 2 2 5" xfId="19651" xr:uid="{00000000-0005-0000-0000-00007D670000}"/>
    <cellStyle name="Notas 2 2 8 2 2 6" xfId="40343" xr:uid="{00000000-0005-0000-0000-00007E670000}"/>
    <cellStyle name="Notas 2 2 8 2 3" xfId="5901" xr:uid="{00000000-0005-0000-0000-00007F670000}"/>
    <cellStyle name="Notas 2 2 8 2 3 2" xfId="27383" xr:uid="{00000000-0005-0000-0000-000080670000}"/>
    <cellStyle name="Notas 2 2 8 2 3 3" xfId="19654" xr:uid="{00000000-0005-0000-0000-000081670000}"/>
    <cellStyle name="Notas 2 2 8 2 3 4" xfId="40346" xr:uid="{00000000-0005-0000-0000-000082670000}"/>
    <cellStyle name="Notas 2 2 8 2 4" xfId="5902" xr:uid="{00000000-0005-0000-0000-000083670000}"/>
    <cellStyle name="Notas 2 2 8 2 4 2" xfId="27384" xr:uid="{00000000-0005-0000-0000-000084670000}"/>
    <cellStyle name="Notas 2 2 8 2 4 3" xfId="19655" xr:uid="{00000000-0005-0000-0000-000085670000}"/>
    <cellStyle name="Notas 2 2 8 2 4 4" xfId="40347" xr:uid="{00000000-0005-0000-0000-000086670000}"/>
    <cellStyle name="Notas 2 2 8 2 5" xfId="27379" xr:uid="{00000000-0005-0000-0000-000087670000}"/>
    <cellStyle name="Notas 2 2 8 2 6" xfId="14106" xr:uid="{00000000-0005-0000-0000-000088670000}"/>
    <cellStyle name="Notas 2 2 8 2 7" xfId="40342" xr:uid="{00000000-0005-0000-0000-000089670000}"/>
    <cellStyle name="Notas 2 2 8 3" xfId="5903" xr:uid="{00000000-0005-0000-0000-00008A670000}"/>
    <cellStyle name="Notas 2 2 8 3 2" xfId="5904" xr:uid="{00000000-0005-0000-0000-00008B670000}"/>
    <cellStyle name="Notas 2 2 8 3 2 2" xfId="5905" xr:uid="{00000000-0005-0000-0000-00008C670000}"/>
    <cellStyle name="Notas 2 2 8 3 2 2 2" xfId="27387" xr:uid="{00000000-0005-0000-0000-00008D670000}"/>
    <cellStyle name="Notas 2 2 8 3 2 2 3" xfId="19658" xr:uid="{00000000-0005-0000-0000-00008E670000}"/>
    <cellStyle name="Notas 2 2 8 3 2 2 4" xfId="40350" xr:uid="{00000000-0005-0000-0000-00008F670000}"/>
    <cellStyle name="Notas 2 2 8 3 2 3" xfId="5906" xr:uid="{00000000-0005-0000-0000-000090670000}"/>
    <cellStyle name="Notas 2 2 8 3 2 3 2" xfId="27388" xr:uid="{00000000-0005-0000-0000-000091670000}"/>
    <cellStyle name="Notas 2 2 8 3 2 3 3" xfId="19659" xr:uid="{00000000-0005-0000-0000-000092670000}"/>
    <cellStyle name="Notas 2 2 8 3 2 3 4" xfId="40351" xr:uid="{00000000-0005-0000-0000-000093670000}"/>
    <cellStyle name="Notas 2 2 8 3 2 4" xfId="27386" xr:uid="{00000000-0005-0000-0000-000094670000}"/>
    <cellStyle name="Notas 2 2 8 3 2 5" xfId="19657" xr:uid="{00000000-0005-0000-0000-000095670000}"/>
    <cellStyle name="Notas 2 2 8 3 2 6" xfId="40349" xr:uid="{00000000-0005-0000-0000-000096670000}"/>
    <cellStyle name="Notas 2 2 8 3 3" xfId="5907" xr:uid="{00000000-0005-0000-0000-000097670000}"/>
    <cellStyle name="Notas 2 2 8 3 3 2" xfId="27389" xr:uid="{00000000-0005-0000-0000-000098670000}"/>
    <cellStyle name="Notas 2 2 8 3 3 3" xfId="19660" xr:uid="{00000000-0005-0000-0000-000099670000}"/>
    <cellStyle name="Notas 2 2 8 3 3 4" xfId="40352" xr:uid="{00000000-0005-0000-0000-00009A670000}"/>
    <cellStyle name="Notas 2 2 8 3 4" xfId="5908" xr:uid="{00000000-0005-0000-0000-00009B670000}"/>
    <cellStyle name="Notas 2 2 8 3 4 2" xfId="27390" xr:uid="{00000000-0005-0000-0000-00009C670000}"/>
    <cellStyle name="Notas 2 2 8 3 4 3" xfId="19661" xr:uid="{00000000-0005-0000-0000-00009D670000}"/>
    <cellStyle name="Notas 2 2 8 3 4 4" xfId="40353" xr:uid="{00000000-0005-0000-0000-00009E670000}"/>
    <cellStyle name="Notas 2 2 8 3 5" xfId="27385" xr:uid="{00000000-0005-0000-0000-00009F670000}"/>
    <cellStyle name="Notas 2 2 8 3 6" xfId="19656" xr:uid="{00000000-0005-0000-0000-0000A0670000}"/>
    <cellStyle name="Notas 2 2 8 3 7" xfId="40348" xr:uid="{00000000-0005-0000-0000-0000A1670000}"/>
    <cellStyle name="Notas 2 2 8 4" xfId="5909" xr:uid="{00000000-0005-0000-0000-0000A2670000}"/>
    <cellStyle name="Notas 2 2 8 4 2" xfId="27391" xr:uid="{00000000-0005-0000-0000-0000A3670000}"/>
    <cellStyle name="Notas 2 2 8 4 3" xfId="19662" xr:uid="{00000000-0005-0000-0000-0000A4670000}"/>
    <cellStyle name="Notas 2 2 8 4 4" xfId="40354" xr:uid="{00000000-0005-0000-0000-0000A5670000}"/>
    <cellStyle name="Notas 2 2 8 5" xfId="5910" xr:uid="{00000000-0005-0000-0000-0000A6670000}"/>
    <cellStyle name="Notas 2 2 8 5 2" xfId="27392" xr:uid="{00000000-0005-0000-0000-0000A7670000}"/>
    <cellStyle name="Notas 2 2 8 5 3" xfId="19663" xr:uid="{00000000-0005-0000-0000-0000A8670000}"/>
    <cellStyle name="Notas 2 2 8 5 4" xfId="40355" xr:uid="{00000000-0005-0000-0000-0000A9670000}"/>
    <cellStyle name="Notas 2 2 8 6" xfId="5911" xr:uid="{00000000-0005-0000-0000-0000AA670000}"/>
    <cellStyle name="Notas 2 2 8 6 2" xfId="27393" xr:uid="{00000000-0005-0000-0000-0000AB670000}"/>
    <cellStyle name="Notas 2 2 8 6 3" xfId="19664" xr:uid="{00000000-0005-0000-0000-0000AC670000}"/>
    <cellStyle name="Notas 2 2 8 6 4" xfId="40356" xr:uid="{00000000-0005-0000-0000-0000AD670000}"/>
    <cellStyle name="Notas 2 2 8 7" xfId="5912" xr:uid="{00000000-0005-0000-0000-0000AE670000}"/>
    <cellStyle name="Notas 2 2 8 7 2" xfId="27394" xr:uid="{00000000-0005-0000-0000-0000AF670000}"/>
    <cellStyle name="Notas 2 2 8 7 3" xfId="19665" xr:uid="{00000000-0005-0000-0000-0000B0670000}"/>
    <cellStyle name="Notas 2 2 8 7 4" xfId="40357" xr:uid="{00000000-0005-0000-0000-0000B1670000}"/>
    <cellStyle name="Notas 2 2 8 8" xfId="5913" xr:uid="{00000000-0005-0000-0000-0000B2670000}"/>
    <cellStyle name="Notas 2 2 8 8 2" xfId="27395" xr:uid="{00000000-0005-0000-0000-0000B3670000}"/>
    <cellStyle name="Notas 2 2 8 8 3" xfId="19666" xr:uid="{00000000-0005-0000-0000-0000B4670000}"/>
    <cellStyle name="Notas 2 2 8 8 4" xfId="40358" xr:uid="{00000000-0005-0000-0000-0000B5670000}"/>
    <cellStyle name="Notas 2 2 8 9" xfId="27378" xr:uid="{00000000-0005-0000-0000-0000B6670000}"/>
    <cellStyle name="Notas 2 2 9" xfId="5914" xr:uid="{00000000-0005-0000-0000-0000B7670000}"/>
    <cellStyle name="Notas 2 2 9 10" xfId="14107" xr:uid="{00000000-0005-0000-0000-0000B8670000}"/>
    <cellStyle name="Notas 2 2 9 11" xfId="40359" xr:uid="{00000000-0005-0000-0000-0000B9670000}"/>
    <cellStyle name="Notas 2 2 9 2" xfId="5915" xr:uid="{00000000-0005-0000-0000-0000BA670000}"/>
    <cellStyle name="Notas 2 2 9 2 2" xfId="5916" xr:uid="{00000000-0005-0000-0000-0000BB670000}"/>
    <cellStyle name="Notas 2 2 9 2 2 2" xfId="5917" xr:uid="{00000000-0005-0000-0000-0000BC670000}"/>
    <cellStyle name="Notas 2 2 9 2 2 2 2" xfId="27399" xr:uid="{00000000-0005-0000-0000-0000BD670000}"/>
    <cellStyle name="Notas 2 2 9 2 2 2 3" xfId="19670" xr:uid="{00000000-0005-0000-0000-0000BE670000}"/>
    <cellStyle name="Notas 2 2 9 2 2 2 4" xfId="40362" xr:uid="{00000000-0005-0000-0000-0000BF670000}"/>
    <cellStyle name="Notas 2 2 9 2 2 3" xfId="5918" xr:uid="{00000000-0005-0000-0000-0000C0670000}"/>
    <cellStyle name="Notas 2 2 9 2 2 3 2" xfId="27400" xr:uid="{00000000-0005-0000-0000-0000C1670000}"/>
    <cellStyle name="Notas 2 2 9 2 2 3 3" xfId="19671" xr:uid="{00000000-0005-0000-0000-0000C2670000}"/>
    <cellStyle name="Notas 2 2 9 2 2 3 4" xfId="40363" xr:uid="{00000000-0005-0000-0000-0000C3670000}"/>
    <cellStyle name="Notas 2 2 9 2 2 4" xfId="27398" xr:uid="{00000000-0005-0000-0000-0000C4670000}"/>
    <cellStyle name="Notas 2 2 9 2 2 5" xfId="19669" xr:uid="{00000000-0005-0000-0000-0000C5670000}"/>
    <cellStyle name="Notas 2 2 9 2 2 6" xfId="40361" xr:uid="{00000000-0005-0000-0000-0000C6670000}"/>
    <cellStyle name="Notas 2 2 9 2 3" xfId="5919" xr:uid="{00000000-0005-0000-0000-0000C7670000}"/>
    <cellStyle name="Notas 2 2 9 2 3 2" xfId="27401" xr:uid="{00000000-0005-0000-0000-0000C8670000}"/>
    <cellStyle name="Notas 2 2 9 2 3 3" xfId="19672" xr:uid="{00000000-0005-0000-0000-0000C9670000}"/>
    <cellStyle name="Notas 2 2 9 2 3 4" xfId="40364" xr:uid="{00000000-0005-0000-0000-0000CA670000}"/>
    <cellStyle name="Notas 2 2 9 2 4" xfId="5920" xr:uid="{00000000-0005-0000-0000-0000CB670000}"/>
    <cellStyle name="Notas 2 2 9 2 4 2" xfId="27402" xr:uid="{00000000-0005-0000-0000-0000CC670000}"/>
    <cellStyle name="Notas 2 2 9 2 4 3" xfId="19673" xr:uid="{00000000-0005-0000-0000-0000CD670000}"/>
    <cellStyle name="Notas 2 2 9 2 4 4" xfId="40365" xr:uid="{00000000-0005-0000-0000-0000CE670000}"/>
    <cellStyle name="Notas 2 2 9 2 5" xfId="27397" xr:uid="{00000000-0005-0000-0000-0000CF670000}"/>
    <cellStyle name="Notas 2 2 9 2 6" xfId="19668" xr:uid="{00000000-0005-0000-0000-0000D0670000}"/>
    <cellStyle name="Notas 2 2 9 2 7" xfId="40360" xr:uid="{00000000-0005-0000-0000-0000D1670000}"/>
    <cellStyle name="Notas 2 2 9 3" xfId="5921" xr:uid="{00000000-0005-0000-0000-0000D2670000}"/>
    <cellStyle name="Notas 2 2 9 3 2" xfId="5922" xr:uid="{00000000-0005-0000-0000-0000D3670000}"/>
    <cellStyle name="Notas 2 2 9 3 2 2" xfId="5923" xr:uid="{00000000-0005-0000-0000-0000D4670000}"/>
    <cellStyle name="Notas 2 2 9 3 2 2 2" xfId="27405" xr:uid="{00000000-0005-0000-0000-0000D5670000}"/>
    <cellStyle name="Notas 2 2 9 3 2 2 3" xfId="19676" xr:uid="{00000000-0005-0000-0000-0000D6670000}"/>
    <cellStyle name="Notas 2 2 9 3 2 2 4" xfId="40368" xr:uid="{00000000-0005-0000-0000-0000D7670000}"/>
    <cellStyle name="Notas 2 2 9 3 2 3" xfId="5924" xr:uid="{00000000-0005-0000-0000-0000D8670000}"/>
    <cellStyle name="Notas 2 2 9 3 2 3 2" xfId="27406" xr:uid="{00000000-0005-0000-0000-0000D9670000}"/>
    <cellStyle name="Notas 2 2 9 3 2 3 3" xfId="19677" xr:uid="{00000000-0005-0000-0000-0000DA670000}"/>
    <cellStyle name="Notas 2 2 9 3 2 3 4" xfId="40369" xr:uid="{00000000-0005-0000-0000-0000DB670000}"/>
    <cellStyle name="Notas 2 2 9 3 2 4" xfId="27404" xr:uid="{00000000-0005-0000-0000-0000DC670000}"/>
    <cellStyle name="Notas 2 2 9 3 2 5" xfId="19675" xr:uid="{00000000-0005-0000-0000-0000DD670000}"/>
    <cellStyle name="Notas 2 2 9 3 2 6" xfId="40367" xr:uid="{00000000-0005-0000-0000-0000DE670000}"/>
    <cellStyle name="Notas 2 2 9 3 3" xfId="5925" xr:uid="{00000000-0005-0000-0000-0000DF670000}"/>
    <cellStyle name="Notas 2 2 9 3 3 2" xfId="27407" xr:uid="{00000000-0005-0000-0000-0000E0670000}"/>
    <cellStyle name="Notas 2 2 9 3 3 3" xfId="19678" xr:uid="{00000000-0005-0000-0000-0000E1670000}"/>
    <cellStyle name="Notas 2 2 9 3 3 4" xfId="40370" xr:uid="{00000000-0005-0000-0000-0000E2670000}"/>
    <cellStyle name="Notas 2 2 9 3 4" xfId="5926" xr:uid="{00000000-0005-0000-0000-0000E3670000}"/>
    <cellStyle name="Notas 2 2 9 3 4 2" xfId="27408" xr:uid="{00000000-0005-0000-0000-0000E4670000}"/>
    <cellStyle name="Notas 2 2 9 3 4 3" xfId="19679" xr:uid="{00000000-0005-0000-0000-0000E5670000}"/>
    <cellStyle name="Notas 2 2 9 3 4 4" xfId="40371" xr:uid="{00000000-0005-0000-0000-0000E6670000}"/>
    <cellStyle name="Notas 2 2 9 3 5" xfId="27403" xr:uid="{00000000-0005-0000-0000-0000E7670000}"/>
    <cellStyle name="Notas 2 2 9 3 6" xfId="19674" xr:uid="{00000000-0005-0000-0000-0000E8670000}"/>
    <cellStyle name="Notas 2 2 9 3 7" xfId="40366" xr:uid="{00000000-0005-0000-0000-0000E9670000}"/>
    <cellStyle name="Notas 2 2 9 4" xfId="5927" xr:uid="{00000000-0005-0000-0000-0000EA670000}"/>
    <cellStyle name="Notas 2 2 9 4 2" xfId="27409" xr:uid="{00000000-0005-0000-0000-0000EB670000}"/>
    <cellStyle name="Notas 2 2 9 4 3" xfId="19680" xr:uid="{00000000-0005-0000-0000-0000EC670000}"/>
    <cellStyle name="Notas 2 2 9 4 4" xfId="40372" xr:uid="{00000000-0005-0000-0000-0000ED670000}"/>
    <cellStyle name="Notas 2 2 9 5" xfId="5928" xr:uid="{00000000-0005-0000-0000-0000EE670000}"/>
    <cellStyle name="Notas 2 2 9 5 2" xfId="27410" xr:uid="{00000000-0005-0000-0000-0000EF670000}"/>
    <cellStyle name="Notas 2 2 9 5 3" xfId="19681" xr:uid="{00000000-0005-0000-0000-0000F0670000}"/>
    <cellStyle name="Notas 2 2 9 5 4" xfId="40373" xr:uid="{00000000-0005-0000-0000-0000F1670000}"/>
    <cellStyle name="Notas 2 2 9 6" xfId="5929" xr:uid="{00000000-0005-0000-0000-0000F2670000}"/>
    <cellStyle name="Notas 2 2 9 6 2" xfId="27411" xr:uid="{00000000-0005-0000-0000-0000F3670000}"/>
    <cellStyle name="Notas 2 2 9 6 3" xfId="19682" xr:uid="{00000000-0005-0000-0000-0000F4670000}"/>
    <cellStyle name="Notas 2 2 9 6 4" xfId="40374" xr:uid="{00000000-0005-0000-0000-0000F5670000}"/>
    <cellStyle name="Notas 2 2 9 7" xfId="5930" xr:uid="{00000000-0005-0000-0000-0000F6670000}"/>
    <cellStyle name="Notas 2 2 9 7 2" xfId="27412" xr:uid="{00000000-0005-0000-0000-0000F7670000}"/>
    <cellStyle name="Notas 2 2 9 7 3" xfId="19683" xr:uid="{00000000-0005-0000-0000-0000F8670000}"/>
    <cellStyle name="Notas 2 2 9 7 4" xfId="40375" xr:uid="{00000000-0005-0000-0000-0000F9670000}"/>
    <cellStyle name="Notas 2 2 9 8" xfId="5931" xr:uid="{00000000-0005-0000-0000-0000FA670000}"/>
    <cellStyle name="Notas 2 2 9 8 2" xfId="27413" xr:uid="{00000000-0005-0000-0000-0000FB670000}"/>
    <cellStyle name="Notas 2 2 9 8 3" xfId="19684" xr:uid="{00000000-0005-0000-0000-0000FC670000}"/>
    <cellStyle name="Notas 2 2 9 8 4" xfId="40376" xr:uid="{00000000-0005-0000-0000-0000FD670000}"/>
    <cellStyle name="Notas 2 2 9 9" xfId="27396" xr:uid="{00000000-0005-0000-0000-0000FE670000}"/>
    <cellStyle name="Notas 2 20" xfId="5932" xr:uid="{00000000-0005-0000-0000-0000FF670000}"/>
    <cellStyle name="Notas 2 20 2" xfId="5933" xr:uid="{00000000-0005-0000-0000-000000680000}"/>
    <cellStyle name="Notas 2 20 2 2" xfId="27415" xr:uid="{00000000-0005-0000-0000-000001680000}"/>
    <cellStyle name="Notas 2 20 2 3" xfId="19686" xr:uid="{00000000-0005-0000-0000-000002680000}"/>
    <cellStyle name="Notas 2 20 2 4" xfId="40378" xr:uid="{00000000-0005-0000-0000-000003680000}"/>
    <cellStyle name="Notas 2 20 3" xfId="5934" xr:uid="{00000000-0005-0000-0000-000004680000}"/>
    <cellStyle name="Notas 2 20 3 2" xfId="27416" xr:uid="{00000000-0005-0000-0000-000005680000}"/>
    <cellStyle name="Notas 2 20 3 3" xfId="19687" xr:uid="{00000000-0005-0000-0000-000006680000}"/>
    <cellStyle name="Notas 2 20 3 4" xfId="40379" xr:uid="{00000000-0005-0000-0000-000007680000}"/>
    <cellStyle name="Notas 2 20 4" xfId="27414" xr:uid="{00000000-0005-0000-0000-000008680000}"/>
    <cellStyle name="Notas 2 20 5" xfId="19685" xr:uid="{00000000-0005-0000-0000-000009680000}"/>
    <cellStyle name="Notas 2 20 6" xfId="40377" xr:uid="{00000000-0005-0000-0000-00000A680000}"/>
    <cellStyle name="Notas 2 21" xfId="5935" xr:uid="{00000000-0005-0000-0000-00000B680000}"/>
    <cellStyle name="Notas 2 21 2" xfId="27417" xr:uid="{00000000-0005-0000-0000-00000C680000}"/>
    <cellStyle name="Notas 2 21 3" xfId="19688" xr:uid="{00000000-0005-0000-0000-00000D680000}"/>
    <cellStyle name="Notas 2 21 4" xfId="40380" xr:uid="{00000000-0005-0000-0000-00000E680000}"/>
    <cellStyle name="Notas 2 22" xfId="5936" xr:uid="{00000000-0005-0000-0000-00000F680000}"/>
    <cellStyle name="Notas 2 22 2" xfId="27418" xr:uid="{00000000-0005-0000-0000-000010680000}"/>
    <cellStyle name="Notas 2 22 3" xfId="19689" xr:uid="{00000000-0005-0000-0000-000011680000}"/>
    <cellStyle name="Notas 2 22 4" xfId="40381" xr:uid="{00000000-0005-0000-0000-000012680000}"/>
    <cellStyle name="Notas 2 23" xfId="5937" xr:uid="{00000000-0005-0000-0000-000013680000}"/>
    <cellStyle name="Notas 2 23 2" xfId="27419" xr:uid="{00000000-0005-0000-0000-000014680000}"/>
    <cellStyle name="Notas 2 23 3" xfId="19690" xr:uid="{00000000-0005-0000-0000-000015680000}"/>
    <cellStyle name="Notas 2 23 4" xfId="40382" xr:uid="{00000000-0005-0000-0000-000016680000}"/>
    <cellStyle name="Notas 2 24" xfId="5938" xr:uid="{00000000-0005-0000-0000-000017680000}"/>
    <cellStyle name="Notas 2 24 2" xfId="27420" xr:uid="{00000000-0005-0000-0000-000018680000}"/>
    <cellStyle name="Notas 2 24 3" xfId="19691" xr:uid="{00000000-0005-0000-0000-000019680000}"/>
    <cellStyle name="Notas 2 24 4" xfId="40383" xr:uid="{00000000-0005-0000-0000-00001A680000}"/>
    <cellStyle name="Notas 2 25" xfId="19709" xr:uid="{00000000-0005-0000-0000-00001B680000}"/>
    <cellStyle name="Notas 2 25 2" xfId="45607" xr:uid="{00000000-0005-0000-0000-00001C680000}"/>
    <cellStyle name="Notas 2 26" xfId="11106" xr:uid="{00000000-0005-0000-0000-00001D680000}"/>
    <cellStyle name="Notas 2 27" xfId="35630" xr:uid="{00000000-0005-0000-0000-00001E680000}"/>
    <cellStyle name="Notas 2 3" xfId="519" xr:uid="{00000000-0005-0000-0000-00001F680000}"/>
    <cellStyle name="Notas 2 3 10" xfId="19706" xr:uid="{00000000-0005-0000-0000-000020680000}"/>
    <cellStyle name="Notas 2 3 10 2" xfId="45610" xr:uid="{00000000-0005-0000-0000-000021680000}"/>
    <cellStyle name="Notas 2 3 11" xfId="11109" xr:uid="{00000000-0005-0000-0000-000022680000}"/>
    <cellStyle name="Notas 2 3 12" xfId="35633" xr:uid="{00000000-0005-0000-0000-000023680000}"/>
    <cellStyle name="Notas 2 3 2" xfId="520" xr:uid="{00000000-0005-0000-0000-000024680000}"/>
    <cellStyle name="Notas 2 3 2 10" xfId="35634" xr:uid="{00000000-0005-0000-0000-000025680000}"/>
    <cellStyle name="Notas 2 3 2 2" xfId="5939" xr:uid="{00000000-0005-0000-0000-000026680000}"/>
    <cellStyle name="Notas 2 3 2 2 2" xfId="5940" xr:uid="{00000000-0005-0000-0000-000027680000}"/>
    <cellStyle name="Notas 2 3 2 2 2 2" xfId="5941" xr:uid="{00000000-0005-0000-0000-000028680000}"/>
    <cellStyle name="Notas 2 3 2 2 2 2 2" xfId="27423" xr:uid="{00000000-0005-0000-0000-000029680000}"/>
    <cellStyle name="Notas 2 3 2 2 2 2 3" xfId="19694" xr:uid="{00000000-0005-0000-0000-00002A680000}"/>
    <cellStyle name="Notas 2 3 2 2 2 2 4" xfId="40386" xr:uid="{00000000-0005-0000-0000-00002B680000}"/>
    <cellStyle name="Notas 2 3 2 2 2 3" xfId="5942" xr:uid="{00000000-0005-0000-0000-00002C680000}"/>
    <cellStyle name="Notas 2 3 2 2 2 3 2" xfId="27424" xr:uid="{00000000-0005-0000-0000-00002D680000}"/>
    <cellStyle name="Notas 2 3 2 2 2 3 3" xfId="19695" xr:uid="{00000000-0005-0000-0000-00002E680000}"/>
    <cellStyle name="Notas 2 3 2 2 2 3 4" xfId="40387" xr:uid="{00000000-0005-0000-0000-00002F680000}"/>
    <cellStyle name="Notas 2 3 2 2 2 4" xfId="27422" xr:uid="{00000000-0005-0000-0000-000030680000}"/>
    <cellStyle name="Notas 2 3 2 2 2 4 2" xfId="46524" xr:uid="{00000000-0005-0000-0000-000031680000}"/>
    <cellStyle name="Notas 2 3 2 2 2 5" xfId="14109" xr:uid="{00000000-0005-0000-0000-000032680000}"/>
    <cellStyle name="Notas 2 3 2 2 2 6" xfId="40385" xr:uid="{00000000-0005-0000-0000-000033680000}"/>
    <cellStyle name="Notas 2 3 2 2 3" xfId="5943" xr:uid="{00000000-0005-0000-0000-000034680000}"/>
    <cellStyle name="Notas 2 3 2 2 3 2" xfId="27425" xr:uid="{00000000-0005-0000-0000-000035680000}"/>
    <cellStyle name="Notas 2 3 2 2 3 3" xfId="14110" xr:uid="{00000000-0005-0000-0000-000036680000}"/>
    <cellStyle name="Notas 2 3 2 2 3 4" xfId="40388" xr:uid="{00000000-0005-0000-0000-000037680000}"/>
    <cellStyle name="Notas 2 3 2 2 4" xfId="5944" xr:uid="{00000000-0005-0000-0000-000038680000}"/>
    <cellStyle name="Notas 2 3 2 2 4 2" xfId="27426" xr:uid="{00000000-0005-0000-0000-000039680000}"/>
    <cellStyle name="Notas 2 3 2 2 4 3" xfId="14111" xr:uid="{00000000-0005-0000-0000-00003A680000}"/>
    <cellStyle name="Notas 2 3 2 2 4 4" xfId="40389" xr:uid="{00000000-0005-0000-0000-00003B680000}"/>
    <cellStyle name="Notas 2 3 2 2 5" xfId="27421" xr:uid="{00000000-0005-0000-0000-00003C680000}"/>
    <cellStyle name="Notas 2 3 2 2 5 2" xfId="46323" xr:uid="{00000000-0005-0000-0000-00003D680000}"/>
    <cellStyle name="Notas 2 3 2 2 6" xfId="14108" xr:uid="{00000000-0005-0000-0000-00003E680000}"/>
    <cellStyle name="Notas 2 3 2 2 7" xfId="40384" xr:uid="{00000000-0005-0000-0000-00003F680000}"/>
    <cellStyle name="Notas 2 3 2 3" xfId="5945" xr:uid="{00000000-0005-0000-0000-000040680000}"/>
    <cellStyle name="Notas 2 3 2 3 2" xfId="5946" xr:uid="{00000000-0005-0000-0000-000041680000}"/>
    <cellStyle name="Notas 2 3 2 3 2 2" xfId="5947" xr:uid="{00000000-0005-0000-0000-000042680000}"/>
    <cellStyle name="Notas 2 3 2 3 2 2 2" xfId="27429" xr:uid="{00000000-0005-0000-0000-000043680000}"/>
    <cellStyle name="Notas 2 3 2 3 2 2 3" xfId="19700" xr:uid="{00000000-0005-0000-0000-000044680000}"/>
    <cellStyle name="Notas 2 3 2 3 2 2 4" xfId="40392" xr:uid="{00000000-0005-0000-0000-000045680000}"/>
    <cellStyle name="Notas 2 3 2 3 2 3" xfId="5948" xr:uid="{00000000-0005-0000-0000-000046680000}"/>
    <cellStyle name="Notas 2 3 2 3 2 3 2" xfId="27430" xr:uid="{00000000-0005-0000-0000-000047680000}"/>
    <cellStyle name="Notas 2 3 2 3 2 3 3" xfId="19701" xr:uid="{00000000-0005-0000-0000-000048680000}"/>
    <cellStyle name="Notas 2 3 2 3 2 3 4" xfId="40393" xr:uid="{00000000-0005-0000-0000-000049680000}"/>
    <cellStyle name="Notas 2 3 2 3 2 4" xfId="19699" xr:uid="{00000000-0005-0000-0000-00004A680000}"/>
    <cellStyle name="Notas 2 3 2 3 2 5" xfId="27428" xr:uid="{00000000-0005-0000-0000-00004B680000}"/>
    <cellStyle name="Notas 2 3 2 3 2 6" xfId="14113" xr:uid="{00000000-0005-0000-0000-00004C680000}"/>
    <cellStyle name="Notas 2 3 2 3 2 7" xfId="40391" xr:uid="{00000000-0005-0000-0000-00004D680000}"/>
    <cellStyle name="Notas 2 3 2 3 3" xfId="5949" xr:uid="{00000000-0005-0000-0000-00004E680000}"/>
    <cellStyle name="Notas 2 3 2 3 3 2" xfId="19702" xr:uid="{00000000-0005-0000-0000-00004F680000}"/>
    <cellStyle name="Notas 2 3 2 3 3 3" xfId="27431" xr:uid="{00000000-0005-0000-0000-000050680000}"/>
    <cellStyle name="Notas 2 3 2 3 3 4" xfId="14114" xr:uid="{00000000-0005-0000-0000-000051680000}"/>
    <cellStyle name="Notas 2 3 2 3 3 5" xfId="40394" xr:uid="{00000000-0005-0000-0000-000052680000}"/>
    <cellStyle name="Notas 2 3 2 3 4" xfId="5950" xr:uid="{00000000-0005-0000-0000-000053680000}"/>
    <cellStyle name="Notas 2 3 2 3 4 2" xfId="19703" xr:uid="{00000000-0005-0000-0000-000054680000}"/>
    <cellStyle name="Notas 2 3 2 3 4 3" xfId="27432" xr:uid="{00000000-0005-0000-0000-000055680000}"/>
    <cellStyle name="Notas 2 3 2 3 4 4" xfId="14115" xr:uid="{00000000-0005-0000-0000-000056680000}"/>
    <cellStyle name="Notas 2 3 2 3 4 5" xfId="40395" xr:uid="{00000000-0005-0000-0000-000057680000}"/>
    <cellStyle name="Notas 2 3 2 3 5" xfId="19698" xr:uid="{00000000-0005-0000-0000-000058680000}"/>
    <cellStyle name="Notas 2 3 2 3 6" xfId="27427" xr:uid="{00000000-0005-0000-0000-000059680000}"/>
    <cellStyle name="Notas 2 3 2 3 7" xfId="14112" xr:uid="{00000000-0005-0000-0000-00005A680000}"/>
    <cellStyle name="Notas 2 3 2 3 8" xfId="40390" xr:uid="{00000000-0005-0000-0000-00005B680000}"/>
    <cellStyle name="Notas 2 3 2 4" xfId="5951" xr:uid="{00000000-0005-0000-0000-00005C680000}"/>
    <cellStyle name="Notas 2 3 2 4 2" xfId="5952" xr:uid="{00000000-0005-0000-0000-00005D680000}"/>
    <cellStyle name="Notas 2 3 2 4 2 2" xfId="27434" xr:uid="{00000000-0005-0000-0000-00005E680000}"/>
    <cellStyle name="Notas 2 3 2 4 2 3" xfId="14117" xr:uid="{00000000-0005-0000-0000-00005F680000}"/>
    <cellStyle name="Notas 2 3 2 4 2 4" xfId="40397" xr:uid="{00000000-0005-0000-0000-000060680000}"/>
    <cellStyle name="Notas 2 3 2 4 3" xfId="5953" xr:uid="{00000000-0005-0000-0000-000061680000}"/>
    <cellStyle name="Notas 2 3 2 4 3 2" xfId="27435" xr:uid="{00000000-0005-0000-0000-000062680000}"/>
    <cellStyle name="Notas 2 3 2 4 3 3" xfId="14118" xr:uid="{00000000-0005-0000-0000-000063680000}"/>
    <cellStyle name="Notas 2 3 2 4 3 4" xfId="40398" xr:uid="{00000000-0005-0000-0000-000064680000}"/>
    <cellStyle name="Notas 2 3 2 4 4" xfId="14119" xr:uid="{00000000-0005-0000-0000-000065680000}"/>
    <cellStyle name="Notas 2 3 2 4 5" xfId="27433" xr:uid="{00000000-0005-0000-0000-000066680000}"/>
    <cellStyle name="Notas 2 3 2 4 6" xfId="14116" xr:uid="{00000000-0005-0000-0000-000067680000}"/>
    <cellStyle name="Notas 2 3 2 4 7" xfId="40396" xr:uid="{00000000-0005-0000-0000-000068680000}"/>
    <cellStyle name="Notas 2 3 2 5" xfId="5954" xr:uid="{00000000-0005-0000-0000-000069680000}"/>
    <cellStyle name="Notas 2 3 2 5 2" xfId="5955" xr:uid="{00000000-0005-0000-0000-00006A680000}"/>
    <cellStyle name="Notas 2 3 2 5 2 2" xfId="27437" xr:uid="{00000000-0005-0000-0000-00006B680000}"/>
    <cellStyle name="Notas 2 3 2 5 2 3" xfId="14121" xr:uid="{00000000-0005-0000-0000-00006C680000}"/>
    <cellStyle name="Notas 2 3 2 5 2 4" xfId="40400" xr:uid="{00000000-0005-0000-0000-00006D680000}"/>
    <cellStyle name="Notas 2 3 2 5 3" xfId="5956" xr:uid="{00000000-0005-0000-0000-00006E680000}"/>
    <cellStyle name="Notas 2 3 2 5 3 2" xfId="27438" xr:uid="{00000000-0005-0000-0000-00006F680000}"/>
    <cellStyle name="Notas 2 3 2 5 3 3" xfId="14122" xr:uid="{00000000-0005-0000-0000-000070680000}"/>
    <cellStyle name="Notas 2 3 2 5 3 4" xfId="40401" xr:uid="{00000000-0005-0000-0000-000071680000}"/>
    <cellStyle name="Notas 2 3 2 5 4" xfId="14123" xr:uid="{00000000-0005-0000-0000-000072680000}"/>
    <cellStyle name="Notas 2 3 2 5 5" xfId="27436" xr:uid="{00000000-0005-0000-0000-000073680000}"/>
    <cellStyle name="Notas 2 3 2 5 6" xfId="14120" xr:uid="{00000000-0005-0000-0000-000074680000}"/>
    <cellStyle name="Notas 2 3 2 5 7" xfId="40399" xr:uid="{00000000-0005-0000-0000-000075680000}"/>
    <cellStyle name="Notas 2 3 2 6" xfId="5957" xr:uid="{00000000-0005-0000-0000-000076680000}"/>
    <cellStyle name="Notas 2 3 2 6 2" xfId="14125" xr:uid="{00000000-0005-0000-0000-000077680000}"/>
    <cellStyle name="Notas 2 3 2 6 3" xfId="27439" xr:uid="{00000000-0005-0000-0000-000078680000}"/>
    <cellStyle name="Notas 2 3 2 6 4" xfId="14124" xr:uid="{00000000-0005-0000-0000-000079680000}"/>
    <cellStyle name="Notas 2 3 2 6 5" xfId="40402" xr:uid="{00000000-0005-0000-0000-00007A680000}"/>
    <cellStyle name="Notas 2 3 2 7" xfId="5958" xr:uid="{00000000-0005-0000-0000-00007B680000}"/>
    <cellStyle name="Notas 2 3 2 7 2" xfId="27440" xr:uid="{00000000-0005-0000-0000-00007C680000}"/>
    <cellStyle name="Notas 2 3 2 7 3" xfId="14126" xr:uid="{00000000-0005-0000-0000-00007D680000}"/>
    <cellStyle name="Notas 2 3 2 7 4" xfId="40403" xr:uid="{00000000-0005-0000-0000-00007E680000}"/>
    <cellStyle name="Notas 2 3 2 8" xfId="19705" xr:uid="{00000000-0005-0000-0000-00007F680000}"/>
    <cellStyle name="Notas 2 3 2 8 2" xfId="45611" xr:uid="{00000000-0005-0000-0000-000080680000}"/>
    <cellStyle name="Notas 2 3 2 9" xfId="11110" xr:uid="{00000000-0005-0000-0000-000081680000}"/>
    <cellStyle name="Notas 2 3 3" xfId="1299" xr:uid="{00000000-0005-0000-0000-000082680000}"/>
    <cellStyle name="Notas 2 3 3 2" xfId="5959" xr:uid="{00000000-0005-0000-0000-000083680000}"/>
    <cellStyle name="Notas 2 3 3 2 2" xfId="5960" xr:uid="{00000000-0005-0000-0000-000084680000}"/>
    <cellStyle name="Notas 2 3 3 2 2 2" xfId="27442" xr:uid="{00000000-0005-0000-0000-000085680000}"/>
    <cellStyle name="Notas 2 3 3 2 2 3" xfId="19710" xr:uid="{00000000-0005-0000-0000-000086680000}"/>
    <cellStyle name="Notas 2 3 3 2 2 4" xfId="40405" xr:uid="{00000000-0005-0000-0000-000087680000}"/>
    <cellStyle name="Notas 2 3 3 2 3" xfId="5961" xr:uid="{00000000-0005-0000-0000-000088680000}"/>
    <cellStyle name="Notas 2 3 3 2 3 2" xfId="27443" xr:uid="{00000000-0005-0000-0000-000089680000}"/>
    <cellStyle name="Notas 2 3 3 2 3 3" xfId="19711" xr:uid="{00000000-0005-0000-0000-00008A680000}"/>
    <cellStyle name="Notas 2 3 3 2 3 4" xfId="40406" xr:uid="{00000000-0005-0000-0000-00008B680000}"/>
    <cellStyle name="Notas 2 3 3 2 4" xfId="27441" xr:uid="{00000000-0005-0000-0000-00008C680000}"/>
    <cellStyle name="Notas 2 3 3 2 4 2" xfId="46525" xr:uid="{00000000-0005-0000-0000-00008D680000}"/>
    <cellStyle name="Notas 2 3 3 2 5" xfId="14127" xr:uid="{00000000-0005-0000-0000-00008E680000}"/>
    <cellStyle name="Notas 2 3 3 2 6" xfId="40404" xr:uid="{00000000-0005-0000-0000-00008F680000}"/>
    <cellStyle name="Notas 2 3 3 3" xfId="5962" xr:uid="{00000000-0005-0000-0000-000090680000}"/>
    <cellStyle name="Notas 2 3 3 3 2" xfId="27444" xr:uid="{00000000-0005-0000-0000-000091680000}"/>
    <cellStyle name="Notas 2 3 3 3 3" xfId="14128" xr:uid="{00000000-0005-0000-0000-000092680000}"/>
    <cellStyle name="Notas 2 3 3 3 4" xfId="40407" xr:uid="{00000000-0005-0000-0000-000093680000}"/>
    <cellStyle name="Notas 2 3 3 4" xfId="5963" xr:uid="{00000000-0005-0000-0000-000094680000}"/>
    <cellStyle name="Notas 2 3 3 4 2" xfId="27445" xr:uid="{00000000-0005-0000-0000-000095680000}"/>
    <cellStyle name="Notas 2 3 3 4 3" xfId="14129" xr:uid="{00000000-0005-0000-0000-000096680000}"/>
    <cellStyle name="Notas 2 3 3 4 4" xfId="40408" xr:uid="{00000000-0005-0000-0000-000097680000}"/>
    <cellStyle name="Notas 2 3 3 5" xfId="15523" xr:uid="{00000000-0005-0000-0000-000098680000}"/>
    <cellStyle name="Notas 2 3 3 5 2" xfId="46324" xr:uid="{00000000-0005-0000-0000-000099680000}"/>
    <cellStyle name="Notas 2 3 3 6" xfId="18857" xr:uid="{00000000-0005-0000-0000-00009A680000}"/>
    <cellStyle name="Notas 2 3 3 7" xfId="11670" xr:uid="{00000000-0005-0000-0000-00009B680000}"/>
    <cellStyle name="Notas 2 3 3 8" xfId="36211" xr:uid="{00000000-0005-0000-0000-00009C680000}"/>
    <cellStyle name="Notas 2 3 4" xfId="5964" xr:uid="{00000000-0005-0000-0000-00009D680000}"/>
    <cellStyle name="Notas 2 3 4 2" xfId="5965" xr:uid="{00000000-0005-0000-0000-00009E680000}"/>
    <cellStyle name="Notas 2 3 4 2 2" xfId="5966" xr:uid="{00000000-0005-0000-0000-00009F680000}"/>
    <cellStyle name="Notas 2 3 4 2 2 2" xfId="27448" xr:uid="{00000000-0005-0000-0000-0000A0680000}"/>
    <cellStyle name="Notas 2 3 4 2 2 3" xfId="19714" xr:uid="{00000000-0005-0000-0000-0000A1680000}"/>
    <cellStyle name="Notas 2 3 4 2 2 4" xfId="40411" xr:uid="{00000000-0005-0000-0000-0000A2680000}"/>
    <cellStyle name="Notas 2 3 4 2 3" xfId="5967" xr:uid="{00000000-0005-0000-0000-0000A3680000}"/>
    <cellStyle name="Notas 2 3 4 2 3 2" xfId="27449" xr:uid="{00000000-0005-0000-0000-0000A4680000}"/>
    <cellStyle name="Notas 2 3 4 2 3 3" xfId="19715" xr:uid="{00000000-0005-0000-0000-0000A5680000}"/>
    <cellStyle name="Notas 2 3 4 2 3 4" xfId="40412" xr:uid="{00000000-0005-0000-0000-0000A6680000}"/>
    <cellStyle name="Notas 2 3 4 2 4" xfId="19713" xr:uid="{00000000-0005-0000-0000-0000A7680000}"/>
    <cellStyle name="Notas 2 3 4 2 5" xfId="27447" xr:uid="{00000000-0005-0000-0000-0000A8680000}"/>
    <cellStyle name="Notas 2 3 4 2 6" xfId="14131" xr:uid="{00000000-0005-0000-0000-0000A9680000}"/>
    <cellStyle name="Notas 2 3 4 2 7" xfId="40410" xr:uid="{00000000-0005-0000-0000-0000AA680000}"/>
    <cellStyle name="Notas 2 3 4 3" xfId="5968" xr:uid="{00000000-0005-0000-0000-0000AB680000}"/>
    <cellStyle name="Notas 2 3 4 3 2" xfId="19716" xr:uid="{00000000-0005-0000-0000-0000AC680000}"/>
    <cellStyle name="Notas 2 3 4 3 3" xfId="27450" xr:uid="{00000000-0005-0000-0000-0000AD680000}"/>
    <cellStyle name="Notas 2 3 4 3 4" xfId="14132" xr:uid="{00000000-0005-0000-0000-0000AE680000}"/>
    <cellStyle name="Notas 2 3 4 3 5" xfId="40413" xr:uid="{00000000-0005-0000-0000-0000AF680000}"/>
    <cellStyle name="Notas 2 3 4 4" xfId="5969" xr:uid="{00000000-0005-0000-0000-0000B0680000}"/>
    <cellStyle name="Notas 2 3 4 4 2" xfId="19717" xr:uid="{00000000-0005-0000-0000-0000B1680000}"/>
    <cellStyle name="Notas 2 3 4 4 3" xfId="27451" xr:uid="{00000000-0005-0000-0000-0000B2680000}"/>
    <cellStyle name="Notas 2 3 4 4 4" xfId="14133" xr:uid="{00000000-0005-0000-0000-0000B3680000}"/>
    <cellStyle name="Notas 2 3 4 4 5" xfId="40414" xr:uid="{00000000-0005-0000-0000-0000B4680000}"/>
    <cellStyle name="Notas 2 3 4 5" xfId="19712" xr:uid="{00000000-0005-0000-0000-0000B5680000}"/>
    <cellStyle name="Notas 2 3 4 6" xfId="27446" xr:uid="{00000000-0005-0000-0000-0000B6680000}"/>
    <cellStyle name="Notas 2 3 4 7" xfId="14130" xr:uid="{00000000-0005-0000-0000-0000B7680000}"/>
    <cellStyle name="Notas 2 3 4 8" xfId="40409" xr:uid="{00000000-0005-0000-0000-0000B8680000}"/>
    <cellStyle name="Notas 2 3 5" xfId="5970" xr:uid="{00000000-0005-0000-0000-0000B9680000}"/>
    <cellStyle name="Notas 2 3 5 2" xfId="5971" xr:uid="{00000000-0005-0000-0000-0000BA680000}"/>
    <cellStyle name="Notas 2 3 5 2 2" xfId="27453" xr:uid="{00000000-0005-0000-0000-0000BB680000}"/>
    <cellStyle name="Notas 2 3 5 2 3" xfId="14135" xr:uid="{00000000-0005-0000-0000-0000BC680000}"/>
    <cellStyle name="Notas 2 3 5 2 4" xfId="40416" xr:uid="{00000000-0005-0000-0000-0000BD680000}"/>
    <cellStyle name="Notas 2 3 5 3" xfId="5972" xr:uid="{00000000-0005-0000-0000-0000BE680000}"/>
    <cellStyle name="Notas 2 3 5 3 2" xfId="27454" xr:uid="{00000000-0005-0000-0000-0000BF680000}"/>
    <cellStyle name="Notas 2 3 5 3 3" xfId="14136" xr:uid="{00000000-0005-0000-0000-0000C0680000}"/>
    <cellStyle name="Notas 2 3 5 3 4" xfId="40417" xr:uid="{00000000-0005-0000-0000-0000C1680000}"/>
    <cellStyle name="Notas 2 3 5 4" xfId="14137" xr:uid="{00000000-0005-0000-0000-0000C2680000}"/>
    <cellStyle name="Notas 2 3 5 5" xfId="27452" xr:uid="{00000000-0005-0000-0000-0000C3680000}"/>
    <cellStyle name="Notas 2 3 5 6" xfId="14134" xr:uid="{00000000-0005-0000-0000-0000C4680000}"/>
    <cellStyle name="Notas 2 3 5 7" xfId="40415" xr:uid="{00000000-0005-0000-0000-0000C5680000}"/>
    <cellStyle name="Notas 2 3 6" xfId="5973" xr:uid="{00000000-0005-0000-0000-0000C6680000}"/>
    <cellStyle name="Notas 2 3 6 2" xfId="14139" xr:uid="{00000000-0005-0000-0000-0000C7680000}"/>
    <cellStyle name="Notas 2 3 6 3" xfId="14140" xr:uid="{00000000-0005-0000-0000-0000C8680000}"/>
    <cellStyle name="Notas 2 3 6 4" xfId="14141" xr:uid="{00000000-0005-0000-0000-0000C9680000}"/>
    <cellStyle name="Notas 2 3 6 5" xfId="27455" xr:uid="{00000000-0005-0000-0000-0000CA680000}"/>
    <cellStyle name="Notas 2 3 6 6" xfId="14138" xr:uid="{00000000-0005-0000-0000-0000CB680000}"/>
    <cellStyle name="Notas 2 3 6 7" xfId="40418" xr:uid="{00000000-0005-0000-0000-0000CC680000}"/>
    <cellStyle name="Notas 2 3 7" xfId="5974" xr:uid="{00000000-0005-0000-0000-0000CD680000}"/>
    <cellStyle name="Notas 2 3 7 2" xfId="14143" xr:uid="{00000000-0005-0000-0000-0000CE680000}"/>
    <cellStyle name="Notas 2 3 7 3" xfId="27456" xr:uid="{00000000-0005-0000-0000-0000CF680000}"/>
    <cellStyle name="Notas 2 3 7 4" xfId="14142" xr:uid="{00000000-0005-0000-0000-0000D0680000}"/>
    <cellStyle name="Notas 2 3 7 5" xfId="40419" xr:uid="{00000000-0005-0000-0000-0000D1680000}"/>
    <cellStyle name="Notas 2 3 8" xfId="5975" xr:uid="{00000000-0005-0000-0000-0000D2680000}"/>
    <cellStyle name="Notas 2 3 8 2" xfId="27457" xr:uid="{00000000-0005-0000-0000-0000D3680000}"/>
    <cellStyle name="Notas 2 3 8 3" xfId="14144" xr:uid="{00000000-0005-0000-0000-0000D4680000}"/>
    <cellStyle name="Notas 2 3 8 4" xfId="40420" xr:uid="{00000000-0005-0000-0000-0000D5680000}"/>
    <cellStyle name="Notas 2 3 9" xfId="5976" xr:uid="{00000000-0005-0000-0000-0000D6680000}"/>
    <cellStyle name="Notas 2 3 9 2" xfId="27458" xr:uid="{00000000-0005-0000-0000-0000D7680000}"/>
    <cellStyle name="Notas 2 3 9 3" xfId="19718" xr:uid="{00000000-0005-0000-0000-0000D8680000}"/>
    <cellStyle name="Notas 2 3 9 4" xfId="40421" xr:uid="{00000000-0005-0000-0000-0000D9680000}"/>
    <cellStyle name="Notas 2 4" xfId="521" xr:uid="{00000000-0005-0000-0000-0000DA680000}"/>
    <cellStyle name="Notas 2 4 10" xfId="11111" xr:uid="{00000000-0005-0000-0000-0000DB680000}"/>
    <cellStyle name="Notas 2 4 11" xfId="35635" xr:uid="{00000000-0005-0000-0000-0000DC680000}"/>
    <cellStyle name="Notas 2 4 2" xfId="1419" xr:uid="{00000000-0005-0000-0000-0000DD680000}"/>
    <cellStyle name="Notas 2 4 2 10" xfId="36246" xr:uid="{00000000-0005-0000-0000-0000DE680000}"/>
    <cellStyle name="Notas 2 4 2 2" xfId="5977" xr:uid="{00000000-0005-0000-0000-0000DF680000}"/>
    <cellStyle name="Notas 2 4 2 2 2" xfId="5978" xr:uid="{00000000-0005-0000-0000-0000E0680000}"/>
    <cellStyle name="Notas 2 4 2 2 2 2" xfId="27460" xr:uid="{00000000-0005-0000-0000-0000E1680000}"/>
    <cellStyle name="Notas 2 4 2 2 2 3" xfId="19719" xr:uid="{00000000-0005-0000-0000-0000E2680000}"/>
    <cellStyle name="Notas 2 4 2 2 2 4" xfId="40423" xr:uid="{00000000-0005-0000-0000-0000E3680000}"/>
    <cellStyle name="Notas 2 4 2 2 3" xfId="5979" xr:uid="{00000000-0005-0000-0000-0000E4680000}"/>
    <cellStyle name="Notas 2 4 2 2 3 2" xfId="27461" xr:uid="{00000000-0005-0000-0000-0000E5680000}"/>
    <cellStyle name="Notas 2 4 2 2 3 3" xfId="19720" xr:uid="{00000000-0005-0000-0000-0000E6680000}"/>
    <cellStyle name="Notas 2 4 2 2 3 4" xfId="40424" xr:uid="{00000000-0005-0000-0000-0000E7680000}"/>
    <cellStyle name="Notas 2 4 2 2 4" xfId="27459" xr:uid="{00000000-0005-0000-0000-0000E8680000}"/>
    <cellStyle name="Notas 2 4 2 2 5" xfId="14145" xr:uid="{00000000-0005-0000-0000-0000E9680000}"/>
    <cellStyle name="Notas 2 4 2 2 6" xfId="40422" xr:uid="{00000000-0005-0000-0000-0000EA680000}"/>
    <cellStyle name="Notas 2 4 2 3" xfId="5980" xr:uid="{00000000-0005-0000-0000-0000EB680000}"/>
    <cellStyle name="Notas 2 4 2 3 2" xfId="27462" xr:uid="{00000000-0005-0000-0000-0000EC680000}"/>
    <cellStyle name="Notas 2 4 2 3 3" xfId="14146" xr:uid="{00000000-0005-0000-0000-0000ED680000}"/>
    <cellStyle name="Notas 2 4 2 3 4" xfId="40425" xr:uid="{00000000-0005-0000-0000-0000EE680000}"/>
    <cellStyle name="Notas 2 4 2 4" xfId="5981" xr:uid="{00000000-0005-0000-0000-0000EF680000}"/>
    <cellStyle name="Notas 2 4 2 4 2" xfId="27463" xr:uid="{00000000-0005-0000-0000-0000F0680000}"/>
    <cellStyle name="Notas 2 4 2 4 3" xfId="14147" xr:uid="{00000000-0005-0000-0000-0000F1680000}"/>
    <cellStyle name="Notas 2 4 2 4 4" xfId="40426" xr:uid="{00000000-0005-0000-0000-0000F2680000}"/>
    <cellStyle name="Notas 2 4 2 5" xfId="10775" xr:uid="{00000000-0005-0000-0000-0000F3680000}"/>
    <cellStyle name="Notas 2 4 2 5 2" xfId="24114" xr:uid="{00000000-0005-0000-0000-0000F4680000}"/>
    <cellStyle name="Notas 2 4 2 5 3" xfId="33297" xr:uid="{00000000-0005-0000-0000-0000F5680000}"/>
    <cellStyle name="Notas 2 4 2 5 4" xfId="35057" xr:uid="{00000000-0005-0000-0000-0000F6680000}"/>
    <cellStyle name="Notas 2 4 2 5 5" xfId="45020" xr:uid="{00000000-0005-0000-0000-0000F7680000}"/>
    <cellStyle name="Notas 2 4 2 6" xfId="15560" xr:uid="{00000000-0005-0000-0000-0000F8680000}"/>
    <cellStyle name="Notas 2 4 2 6 2" xfId="45613" xr:uid="{00000000-0005-0000-0000-0000F9680000}"/>
    <cellStyle name="Notas 2 4 2 7" xfId="11705" xr:uid="{00000000-0005-0000-0000-0000FA680000}"/>
    <cellStyle name="Notas 2 4 2 8" xfId="32057" xr:uid="{00000000-0005-0000-0000-0000FB680000}"/>
    <cellStyle name="Notas 2 4 2 9" xfId="33817" xr:uid="{00000000-0005-0000-0000-0000FC680000}"/>
    <cellStyle name="Notas 2 4 3" xfId="1885" xr:uid="{00000000-0005-0000-0000-0000FD680000}"/>
    <cellStyle name="Notas 2 4 3 2" xfId="5982" xr:uid="{00000000-0005-0000-0000-0000FE680000}"/>
    <cellStyle name="Notas 2 4 3 2 2" xfId="5983" xr:uid="{00000000-0005-0000-0000-0000FF680000}"/>
    <cellStyle name="Notas 2 4 3 2 2 2" xfId="27465" xr:uid="{00000000-0005-0000-0000-000000690000}"/>
    <cellStyle name="Notas 2 4 3 2 2 3" xfId="19722" xr:uid="{00000000-0005-0000-0000-000001690000}"/>
    <cellStyle name="Notas 2 4 3 2 2 4" xfId="40428" xr:uid="{00000000-0005-0000-0000-000002690000}"/>
    <cellStyle name="Notas 2 4 3 2 3" xfId="5984" xr:uid="{00000000-0005-0000-0000-000003690000}"/>
    <cellStyle name="Notas 2 4 3 2 3 2" xfId="27466" xr:uid="{00000000-0005-0000-0000-000004690000}"/>
    <cellStyle name="Notas 2 4 3 2 3 3" xfId="19723" xr:uid="{00000000-0005-0000-0000-000005690000}"/>
    <cellStyle name="Notas 2 4 3 2 3 4" xfId="40429" xr:uid="{00000000-0005-0000-0000-000006690000}"/>
    <cellStyle name="Notas 2 4 3 2 4" xfId="19721" xr:uid="{00000000-0005-0000-0000-000007690000}"/>
    <cellStyle name="Notas 2 4 3 2 4 2" xfId="46526" xr:uid="{00000000-0005-0000-0000-000008690000}"/>
    <cellStyle name="Notas 2 4 3 2 5" xfId="27464" xr:uid="{00000000-0005-0000-0000-000009690000}"/>
    <cellStyle name="Notas 2 4 3 2 6" xfId="14149" xr:uid="{00000000-0005-0000-0000-00000A690000}"/>
    <cellStyle name="Notas 2 4 3 2 7" xfId="40427" xr:uid="{00000000-0005-0000-0000-00000B690000}"/>
    <cellStyle name="Notas 2 4 3 3" xfId="5985" xr:uid="{00000000-0005-0000-0000-00000C690000}"/>
    <cellStyle name="Notas 2 4 3 3 2" xfId="19724" xr:uid="{00000000-0005-0000-0000-00000D690000}"/>
    <cellStyle name="Notas 2 4 3 3 3" xfId="27467" xr:uid="{00000000-0005-0000-0000-00000E690000}"/>
    <cellStyle name="Notas 2 4 3 3 4" xfId="14150" xr:uid="{00000000-0005-0000-0000-00000F690000}"/>
    <cellStyle name="Notas 2 4 3 3 5" xfId="40430" xr:uid="{00000000-0005-0000-0000-000010690000}"/>
    <cellStyle name="Notas 2 4 3 4" xfId="5986" xr:uid="{00000000-0005-0000-0000-000011690000}"/>
    <cellStyle name="Notas 2 4 3 4 2" xfId="19725" xr:uid="{00000000-0005-0000-0000-000012690000}"/>
    <cellStyle name="Notas 2 4 3 4 3" xfId="27468" xr:uid="{00000000-0005-0000-0000-000013690000}"/>
    <cellStyle name="Notas 2 4 3 4 4" xfId="14151" xr:uid="{00000000-0005-0000-0000-000014690000}"/>
    <cellStyle name="Notas 2 4 3 4 5" xfId="40431" xr:uid="{00000000-0005-0000-0000-000015690000}"/>
    <cellStyle name="Notas 2 4 3 5" xfId="15957" xr:uid="{00000000-0005-0000-0000-000016690000}"/>
    <cellStyle name="Notas 2 4 3 5 2" xfId="46325" xr:uid="{00000000-0005-0000-0000-000017690000}"/>
    <cellStyle name="Notas 2 4 3 6" xfId="14148" xr:uid="{00000000-0005-0000-0000-000018690000}"/>
    <cellStyle name="Notas 2 4 3 7" xfId="32410" xr:uid="{00000000-0005-0000-0000-000019690000}"/>
    <cellStyle name="Notas 2 4 3 8" xfId="34170" xr:uid="{00000000-0005-0000-0000-00001A690000}"/>
    <cellStyle name="Notas 2 4 3 9" xfId="36602" xr:uid="{00000000-0005-0000-0000-00001B690000}"/>
    <cellStyle name="Notas 2 4 4" xfId="5987" xr:uid="{00000000-0005-0000-0000-00001C690000}"/>
    <cellStyle name="Notas 2 4 4 2" xfId="5988" xr:uid="{00000000-0005-0000-0000-00001D690000}"/>
    <cellStyle name="Notas 2 4 4 2 2" xfId="27470" xr:uid="{00000000-0005-0000-0000-00001E690000}"/>
    <cellStyle name="Notas 2 4 4 2 3" xfId="14153" xr:uid="{00000000-0005-0000-0000-00001F690000}"/>
    <cellStyle name="Notas 2 4 4 2 4" xfId="40433" xr:uid="{00000000-0005-0000-0000-000020690000}"/>
    <cellStyle name="Notas 2 4 4 3" xfId="5989" xr:uid="{00000000-0005-0000-0000-000021690000}"/>
    <cellStyle name="Notas 2 4 4 3 2" xfId="27471" xr:uid="{00000000-0005-0000-0000-000022690000}"/>
    <cellStyle name="Notas 2 4 4 3 3" xfId="14154" xr:uid="{00000000-0005-0000-0000-000023690000}"/>
    <cellStyle name="Notas 2 4 4 3 4" xfId="40434" xr:uid="{00000000-0005-0000-0000-000024690000}"/>
    <cellStyle name="Notas 2 4 4 4" xfId="14155" xr:uid="{00000000-0005-0000-0000-000025690000}"/>
    <cellStyle name="Notas 2 4 4 5" xfId="27469" xr:uid="{00000000-0005-0000-0000-000026690000}"/>
    <cellStyle name="Notas 2 4 4 6" xfId="14152" xr:uid="{00000000-0005-0000-0000-000027690000}"/>
    <cellStyle name="Notas 2 4 4 7" xfId="40432" xr:uid="{00000000-0005-0000-0000-000028690000}"/>
    <cellStyle name="Notas 2 4 5" xfId="5990" xr:uid="{00000000-0005-0000-0000-000029690000}"/>
    <cellStyle name="Notas 2 4 5 2" xfId="14157" xr:uid="{00000000-0005-0000-0000-00002A690000}"/>
    <cellStyle name="Notas 2 4 5 3" xfId="14158" xr:uid="{00000000-0005-0000-0000-00002B690000}"/>
    <cellStyle name="Notas 2 4 5 4" xfId="14159" xr:uid="{00000000-0005-0000-0000-00002C690000}"/>
    <cellStyle name="Notas 2 4 5 5" xfId="27472" xr:uid="{00000000-0005-0000-0000-00002D690000}"/>
    <cellStyle name="Notas 2 4 5 6" xfId="14156" xr:uid="{00000000-0005-0000-0000-00002E690000}"/>
    <cellStyle name="Notas 2 4 5 7" xfId="40435" xr:uid="{00000000-0005-0000-0000-00002F690000}"/>
    <cellStyle name="Notas 2 4 6" xfId="5991" xr:uid="{00000000-0005-0000-0000-000030690000}"/>
    <cellStyle name="Notas 2 4 6 2" xfId="14161" xr:uid="{00000000-0005-0000-0000-000031690000}"/>
    <cellStyle name="Notas 2 4 6 3" xfId="27473" xr:uid="{00000000-0005-0000-0000-000032690000}"/>
    <cellStyle name="Notas 2 4 6 4" xfId="14160" xr:uid="{00000000-0005-0000-0000-000033690000}"/>
    <cellStyle name="Notas 2 4 6 5" xfId="40436" xr:uid="{00000000-0005-0000-0000-000034690000}"/>
    <cellStyle name="Notas 2 4 7" xfId="5992" xr:uid="{00000000-0005-0000-0000-000035690000}"/>
    <cellStyle name="Notas 2 4 7 2" xfId="27474" xr:uid="{00000000-0005-0000-0000-000036690000}"/>
    <cellStyle name="Notas 2 4 7 3" xfId="14162" xr:uid="{00000000-0005-0000-0000-000037690000}"/>
    <cellStyle name="Notas 2 4 7 4" xfId="40437" xr:uid="{00000000-0005-0000-0000-000038690000}"/>
    <cellStyle name="Notas 2 4 8" xfId="5993" xr:uid="{00000000-0005-0000-0000-000039690000}"/>
    <cellStyle name="Notas 2 4 8 2" xfId="27475" xr:uid="{00000000-0005-0000-0000-00003A690000}"/>
    <cellStyle name="Notas 2 4 8 3" xfId="19726" xr:uid="{00000000-0005-0000-0000-00003B690000}"/>
    <cellStyle name="Notas 2 4 8 4" xfId="40438" xr:uid="{00000000-0005-0000-0000-00003C690000}"/>
    <cellStyle name="Notas 2 4 9" xfId="19704" xr:uid="{00000000-0005-0000-0000-00003D690000}"/>
    <cellStyle name="Notas 2 4 9 2" xfId="45612" xr:uid="{00000000-0005-0000-0000-00003E690000}"/>
    <cellStyle name="Notas 2 5" xfId="704" xr:uid="{00000000-0005-0000-0000-00003F690000}"/>
    <cellStyle name="Notas 2 5 10" xfId="14962" xr:uid="{00000000-0005-0000-0000-000040690000}"/>
    <cellStyle name="Notas 2 5 11" xfId="11165" xr:uid="{00000000-0005-0000-0000-000041690000}"/>
    <cellStyle name="Notas 2 5 12" xfId="35811" xr:uid="{00000000-0005-0000-0000-000042690000}"/>
    <cellStyle name="Notas 2 5 2" xfId="5994" xr:uid="{00000000-0005-0000-0000-000043690000}"/>
    <cellStyle name="Notas 2 5 2 2" xfId="5995" xr:uid="{00000000-0005-0000-0000-000044690000}"/>
    <cellStyle name="Notas 2 5 2 2 2" xfId="5996" xr:uid="{00000000-0005-0000-0000-000045690000}"/>
    <cellStyle name="Notas 2 5 2 2 2 2" xfId="27478" xr:uid="{00000000-0005-0000-0000-000046690000}"/>
    <cellStyle name="Notas 2 5 2 2 2 3" xfId="19728" xr:uid="{00000000-0005-0000-0000-000047690000}"/>
    <cellStyle name="Notas 2 5 2 2 2 4" xfId="40441" xr:uid="{00000000-0005-0000-0000-000048690000}"/>
    <cellStyle name="Notas 2 5 2 2 3" xfId="5997" xr:uid="{00000000-0005-0000-0000-000049690000}"/>
    <cellStyle name="Notas 2 5 2 2 3 2" xfId="27479" xr:uid="{00000000-0005-0000-0000-00004A690000}"/>
    <cellStyle name="Notas 2 5 2 2 3 3" xfId="19729" xr:uid="{00000000-0005-0000-0000-00004B690000}"/>
    <cellStyle name="Notas 2 5 2 2 3 4" xfId="40442" xr:uid="{00000000-0005-0000-0000-00004C690000}"/>
    <cellStyle name="Notas 2 5 2 2 4" xfId="27477" xr:uid="{00000000-0005-0000-0000-00004D690000}"/>
    <cellStyle name="Notas 2 5 2 2 5" xfId="19727" xr:uid="{00000000-0005-0000-0000-00004E690000}"/>
    <cellStyle name="Notas 2 5 2 2 6" xfId="40440" xr:uid="{00000000-0005-0000-0000-00004F690000}"/>
    <cellStyle name="Notas 2 5 2 3" xfId="5998" xr:uid="{00000000-0005-0000-0000-000050690000}"/>
    <cellStyle name="Notas 2 5 2 3 2" xfId="27480" xr:uid="{00000000-0005-0000-0000-000051690000}"/>
    <cellStyle name="Notas 2 5 2 3 3" xfId="19730" xr:uid="{00000000-0005-0000-0000-000052690000}"/>
    <cellStyle name="Notas 2 5 2 3 4" xfId="40443" xr:uid="{00000000-0005-0000-0000-000053690000}"/>
    <cellStyle name="Notas 2 5 2 4" xfId="5999" xr:uid="{00000000-0005-0000-0000-000054690000}"/>
    <cellStyle name="Notas 2 5 2 4 2" xfId="27481" xr:uid="{00000000-0005-0000-0000-000055690000}"/>
    <cellStyle name="Notas 2 5 2 4 3" xfId="19731" xr:uid="{00000000-0005-0000-0000-000056690000}"/>
    <cellStyle name="Notas 2 5 2 4 4" xfId="40444" xr:uid="{00000000-0005-0000-0000-000057690000}"/>
    <cellStyle name="Notas 2 5 2 5" xfId="27476" xr:uid="{00000000-0005-0000-0000-000058690000}"/>
    <cellStyle name="Notas 2 5 2 5 2" xfId="45615" xr:uid="{00000000-0005-0000-0000-000059690000}"/>
    <cellStyle name="Notas 2 5 2 6" xfId="14163" xr:uid="{00000000-0005-0000-0000-00005A690000}"/>
    <cellStyle name="Notas 2 5 2 7" xfId="40439" xr:uid="{00000000-0005-0000-0000-00005B690000}"/>
    <cellStyle name="Notas 2 5 3" xfId="6000" xr:uid="{00000000-0005-0000-0000-00005C690000}"/>
    <cellStyle name="Notas 2 5 3 2" xfId="6001" xr:uid="{00000000-0005-0000-0000-00005D690000}"/>
    <cellStyle name="Notas 2 5 3 2 2" xfId="6002" xr:uid="{00000000-0005-0000-0000-00005E690000}"/>
    <cellStyle name="Notas 2 5 3 2 2 2" xfId="27484" xr:uid="{00000000-0005-0000-0000-00005F690000}"/>
    <cellStyle name="Notas 2 5 3 2 2 3" xfId="19733" xr:uid="{00000000-0005-0000-0000-000060690000}"/>
    <cellStyle name="Notas 2 5 3 2 2 4" xfId="40447" xr:uid="{00000000-0005-0000-0000-000061690000}"/>
    <cellStyle name="Notas 2 5 3 2 3" xfId="6003" xr:uid="{00000000-0005-0000-0000-000062690000}"/>
    <cellStyle name="Notas 2 5 3 2 3 2" xfId="27485" xr:uid="{00000000-0005-0000-0000-000063690000}"/>
    <cellStyle name="Notas 2 5 3 2 3 3" xfId="19734" xr:uid="{00000000-0005-0000-0000-000064690000}"/>
    <cellStyle name="Notas 2 5 3 2 3 4" xfId="40448" xr:uid="{00000000-0005-0000-0000-000065690000}"/>
    <cellStyle name="Notas 2 5 3 2 4" xfId="27483" xr:uid="{00000000-0005-0000-0000-000066690000}"/>
    <cellStyle name="Notas 2 5 3 2 5" xfId="19732" xr:uid="{00000000-0005-0000-0000-000067690000}"/>
    <cellStyle name="Notas 2 5 3 2 6" xfId="40446" xr:uid="{00000000-0005-0000-0000-000068690000}"/>
    <cellStyle name="Notas 2 5 3 3" xfId="6004" xr:uid="{00000000-0005-0000-0000-000069690000}"/>
    <cellStyle name="Notas 2 5 3 3 2" xfId="27486" xr:uid="{00000000-0005-0000-0000-00006A690000}"/>
    <cellStyle name="Notas 2 5 3 3 3" xfId="19735" xr:uid="{00000000-0005-0000-0000-00006B690000}"/>
    <cellStyle name="Notas 2 5 3 3 4" xfId="40449" xr:uid="{00000000-0005-0000-0000-00006C690000}"/>
    <cellStyle name="Notas 2 5 3 4" xfId="6005" xr:uid="{00000000-0005-0000-0000-00006D690000}"/>
    <cellStyle name="Notas 2 5 3 4 2" xfId="27487" xr:uid="{00000000-0005-0000-0000-00006E690000}"/>
    <cellStyle name="Notas 2 5 3 4 3" xfId="19736" xr:uid="{00000000-0005-0000-0000-00006F690000}"/>
    <cellStyle name="Notas 2 5 3 4 4" xfId="40450" xr:uid="{00000000-0005-0000-0000-000070690000}"/>
    <cellStyle name="Notas 2 5 3 5" xfId="27482" xr:uid="{00000000-0005-0000-0000-000071690000}"/>
    <cellStyle name="Notas 2 5 3 6" xfId="14164" xr:uid="{00000000-0005-0000-0000-000072690000}"/>
    <cellStyle name="Notas 2 5 3 7" xfId="40445" xr:uid="{00000000-0005-0000-0000-000073690000}"/>
    <cellStyle name="Notas 2 5 4" xfId="6006" xr:uid="{00000000-0005-0000-0000-000074690000}"/>
    <cellStyle name="Notas 2 5 4 2" xfId="27488" xr:uid="{00000000-0005-0000-0000-000075690000}"/>
    <cellStyle name="Notas 2 5 4 3" xfId="14165" xr:uid="{00000000-0005-0000-0000-000076690000}"/>
    <cellStyle name="Notas 2 5 4 4" xfId="40451" xr:uid="{00000000-0005-0000-0000-000077690000}"/>
    <cellStyle name="Notas 2 5 5" xfId="6007" xr:uid="{00000000-0005-0000-0000-000078690000}"/>
    <cellStyle name="Notas 2 5 5 2" xfId="27489" xr:uid="{00000000-0005-0000-0000-000079690000}"/>
    <cellStyle name="Notas 2 5 5 3" xfId="19737" xr:uid="{00000000-0005-0000-0000-00007A690000}"/>
    <cellStyle name="Notas 2 5 5 4" xfId="40452" xr:uid="{00000000-0005-0000-0000-00007B690000}"/>
    <cellStyle name="Notas 2 5 6" xfId="6008" xr:uid="{00000000-0005-0000-0000-00007C690000}"/>
    <cellStyle name="Notas 2 5 6 2" xfId="27490" xr:uid="{00000000-0005-0000-0000-00007D690000}"/>
    <cellStyle name="Notas 2 5 6 3" xfId="19738" xr:uid="{00000000-0005-0000-0000-00007E690000}"/>
    <cellStyle name="Notas 2 5 6 4" xfId="40453" xr:uid="{00000000-0005-0000-0000-00007F690000}"/>
    <cellStyle name="Notas 2 5 7" xfId="6009" xr:uid="{00000000-0005-0000-0000-000080690000}"/>
    <cellStyle name="Notas 2 5 7 2" xfId="27491" xr:uid="{00000000-0005-0000-0000-000081690000}"/>
    <cellStyle name="Notas 2 5 7 3" xfId="19739" xr:uid="{00000000-0005-0000-0000-000082690000}"/>
    <cellStyle name="Notas 2 5 7 4" xfId="40454" xr:uid="{00000000-0005-0000-0000-000083690000}"/>
    <cellStyle name="Notas 2 5 8" xfId="6010" xr:uid="{00000000-0005-0000-0000-000084690000}"/>
    <cellStyle name="Notas 2 5 8 2" xfId="27492" xr:uid="{00000000-0005-0000-0000-000085690000}"/>
    <cellStyle name="Notas 2 5 8 3" xfId="19740" xr:uid="{00000000-0005-0000-0000-000086690000}"/>
    <cellStyle name="Notas 2 5 8 4" xfId="40455" xr:uid="{00000000-0005-0000-0000-000087690000}"/>
    <cellStyle name="Notas 2 5 9" xfId="15026" xr:uid="{00000000-0005-0000-0000-000088690000}"/>
    <cellStyle name="Notas 2 5 9 2" xfId="45614" xr:uid="{00000000-0005-0000-0000-000089690000}"/>
    <cellStyle name="Notas 2 6" xfId="6011" xr:uid="{00000000-0005-0000-0000-00008A690000}"/>
    <cellStyle name="Notas 2 6 10" xfId="27493" xr:uid="{00000000-0005-0000-0000-00008B690000}"/>
    <cellStyle name="Notas 2 6 11" xfId="14166" xr:uid="{00000000-0005-0000-0000-00008C690000}"/>
    <cellStyle name="Notas 2 6 12" xfId="40456" xr:uid="{00000000-0005-0000-0000-00008D690000}"/>
    <cellStyle name="Notas 2 6 2" xfId="6012" xr:uid="{00000000-0005-0000-0000-00008E690000}"/>
    <cellStyle name="Notas 2 6 2 2" xfId="6013" xr:uid="{00000000-0005-0000-0000-00008F690000}"/>
    <cellStyle name="Notas 2 6 2 2 2" xfId="6014" xr:uid="{00000000-0005-0000-0000-000090690000}"/>
    <cellStyle name="Notas 2 6 2 2 2 2" xfId="27496" xr:uid="{00000000-0005-0000-0000-000091690000}"/>
    <cellStyle name="Notas 2 6 2 2 2 3" xfId="19744" xr:uid="{00000000-0005-0000-0000-000092690000}"/>
    <cellStyle name="Notas 2 6 2 2 2 4" xfId="40459" xr:uid="{00000000-0005-0000-0000-000093690000}"/>
    <cellStyle name="Notas 2 6 2 2 3" xfId="6015" xr:uid="{00000000-0005-0000-0000-000094690000}"/>
    <cellStyle name="Notas 2 6 2 2 3 2" xfId="27497" xr:uid="{00000000-0005-0000-0000-000095690000}"/>
    <cellStyle name="Notas 2 6 2 2 3 3" xfId="19745" xr:uid="{00000000-0005-0000-0000-000096690000}"/>
    <cellStyle name="Notas 2 6 2 2 3 4" xfId="40460" xr:uid="{00000000-0005-0000-0000-000097690000}"/>
    <cellStyle name="Notas 2 6 2 2 4" xfId="27495" xr:uid="{00000000-0005-0000-0000-000098690000}"/>
    <cellStyle name="Notas 2 6 2 2 5" xfId="19743" xr:uid="{00000000-0005-0000-0000-000099690000}"/>
    <cellStyle name="Notas 2 6 2 2 6" xfId="40458" xr:uid="{00000000-0005-0000-0000-00009A690000}"/>
    <cellStyle name="Notas 2 6 2 3" xfId="6016" xr:uid="{00000000-0005-0000-0000-00009B690000}"/>
    <cellStyle name="Notas 2 6 2 3 2" xfId="27498" xr:uid="{00000000-0005-0000-0000-00009C690000}"/>
    <cellStyle name="Notas 2 6 2 3 3" xfId="19746" xr:uid="{00000000-0005-0000-0000-00009D690000}"/>
    <cellStyle name="Notas 2 6 2 3 4" xfId="40461" xr:uid="{00000000-0005-0000-0000-00009E690000}"/>
    <cellStyle name="Notas 2 6 2 4" xfId="6017" xr:uid="{00000000-0005-0000-0000-00009F690000}"/>
    <cellStyle name="Notas 2 6 2 4 2" xfId="27499" xr:uid="{00000000-0005-0000-0000-0000A0690000}"/>
    <cellStyle name="Notas 2 6 2 4 3" xfId="19747" xr:uid="{00000000-0005-0000-0000-0000A1690000}"/>
    <cellStyle name="Notas 2 6 2 4 4" xfId="40462" xr:uid="{00000000-0005-0000-0000-0000A2690000}"/>
    <cellStyle name="Notas 2 6 2 5" xfId="19742" xr:uid="{00000000-0005-0000-0000-0000A3690000}"/>
    <cellStyle name="Notas 2 6 2 5 2" xfId="45617" xr:uid="{00000000-0005-0000-0000-0000A4690000}"/>
    <cellStyle name="Notas 2 6 2 6" xfId="27494" xr:uid="{00000000-0005-0000-0000-0000A5690000}"/>
    <cellStyle name="Notas 2 6 2 7" xfId="14167" xr:uid="{00000000-0005-0000-0000-0000A6690000}"/>
    <cellStyle name="Notas 2 6 2 8" xfId="40457" xr:uid="{00000000-0005-0000-0000-0000A7690000}"/>
    <cellStyle name="Notas 2 6 3" xfId="6018" xr:uid="{00000000-0005-0000-0000-0000A8690000}"/>
    <cellStyle name="Notas 2 6 3 2" xfId="6019" xr:uid="{00000000-0005-0000-0000-0000A9690000}"/>
    <cellStyle name="Notas 2 6 3 2 2" xfId="6020" xr:uid="{00000000-0005-0000-0000-0000AA690000}"/>
    <cellStyle name="Notas 2 6 3 2 2 2" xfId="27502" xr:uid="{00000000-0005-0000-0000-0000AB690000}"/>
    <cellStyle name="Notas 2 6 3 2 2 3" xfId="19750" xr:uid="{00000000-0005-0000-0000-0000AC690000}"/>
    <cellStyle name="Notas 2 6 3 2 2 4" xfId="40465" xr:uid="{00000000-0005-0000-0000-0000AD690000}"/>
    <cellStyle name="Notas 2 6 3 2 3" xfId="6021" xr:uid="{00000000-0005-0000-0000-0000AE690000}"/>
    <cellStyle name="Notas 2 6 3 2 3 2" xfId="27503" xr:uid="{00000000-0005-0000-0000-0000AF690000}"/>
    <cellStyle name="Notas 2 6 3 2 3 3" xfId="19751" xr:uid="{00000000-0005-0000-0000-0000B0690000}"/>
    <cellStyle name="Notas 2 6 3 2 3 4" xfId="40466" xr:uid="{00000000-0005-0000-0000-0000B1690000}"/>
    <cellStyle name="Notas 2 6 3 2 4" xfId="27501" xr:uid="{00000000-0005-0000-0000-0000B2690000}"/>
    <cellStyle name="Notas 2 6 3 2 5" xfId="19749" xr:uid="{00000000-0005-0000-0000-0000B3690000}"/>
    <cellStyle name="Notas 2 6 3 2 6" xfId="40464" xr:uid="{00000000-0005-0000-0000-0000B4690000}"/>
    <cellStyle name="Notas 2 6 3 3" xfId="6022" xr:uid="{00000000-0005-0000-0000-0000B5690000}"/>
    <cellStyle name="Notas 2 6 3 3 2" xfId="27504" xr:uid="{00000000-0005-0000-0000-0000B6690000}"/>
    <cellStyle name="Notas 2 6 3 3 3" xfId="19752" xr:uid="{00000000-0005-0000-0000-0000B7690000}"/>
    <cellStyle name="Notas 2 6 3 3 4" xfId="40467" xr:uid="{00000000-0005-0000-0000-0000B8690000}"/>
    <cellStyle name="Notas 2 6 3 4" xfId="6023" xr:uid="{00000000-0005-0000-0000-0000B9690000}"/>
    <cellStyle name="Notas 2 6 3 4 2" xfId="27505" xr:uid="{00000000-0005-0000-0000-0000BA690000}"/>
    <cellStyle name="Notas 2 6 3 4 3" xfId="19753" xr:uid="{00000000-0005-0000-0000-0000BB690000}"/>
    <cellStyle name="Notas 2 6 3 4 4" xfId="40468" xr:uid="{00000000-0005-0000-0000-0000BC690000}"/>
    <cellStyle name="Notas 2 6 3 5" xfId="19748" xr:uid="{00000000-0005-0000-0000-0000BD690000}"/>
    <cellStyle name="Notas 2 6 3 6" xfId="27500" xr:uid="{00000000-0005-0000-0000-0000BE690000}"/>
    <cellStyle name="Notas 2 6 3 7" xfId="14168" xr:uid="{00000000-0005-0000-0000-0000BF690000}"/>
    <cellStyle name="Notas 2 6 3 8" xfId="40463" xr:uid="{00000000-0005-0000-0000-0000C0690000}"/>
    <cellStyle name="Notas 2 6 4" xfId="6024" xr:uid="{00000000-0005-0000-0000-0000C1690000}"/>
    <cellStyle name="Notas 2 6 4 2" xfId="19754" xr:uid="{00000000-0005-0000-0000-0000C2690000}"/>
    <cellStyle name="Notas 2 6 4 3" xfId="27506" xr:uid="{00000000-0005-0000-0000-0000C3690000}"/>
    <cellStyle name="Notas 2 6 4 4" xfId="14169" xr:uid="{00000000-0005-0000-0000-0000C4690000}"/>
    <cellStyle name="Notas 2 6 4 5" xfId="40469" xr:uid="{00000000-0005-0000-0000-0000C5690000}"/>
    <cellStyle name="Notas 2 6 5" xfId="6025" xr:uid="{00000000-0005-0000-0000-0000C6690000}"/>
    <cellStyle name="Notas 2 6 5 2" xfId="27507" xr:uid="{00000000-0005-0000-0000-0000C7690000}"/>
    <cellStyle name="Notas 2 6 5 3" xfId="19755" xr:uid="{00000000-0005-0000-0000-0000C8690000}"/>
    <cellStyle name="Notas 2 6 5 4" xfId="40470" xr:uid="{00000000-0005-0000-0000-0000C9690000}"/>
    <cellStyle name="Notas 2 6 6" xfId="6026" xr:uid="{00000000-0005-0000-0000-0000CA690000}"/>
    <cellStyle name="Notas 2 6 6 2" xfId="27508" xr:uid="{00000000-0005-0000-0000-0000CB690000}"/>
    <cellStyle name="Notas 2 6 6 3" xfId="19756" xr:uid="{00000000-0005-0000-0000-0000CC690000}"/>
    <cellStyle name="Notas 2 6 6 4" xfId="40471" xr:uid="{00000000-0005-0000-0000-0000CD690000}"/>
    <cellStyle name="Notas 2 6 7" xfId="6027" xr:uid="{00000000-0005-0000-0000-0000CE690000}"/>
    <cellStyle name="Notas 2 6 7 2" xfId="27509" xr:uid="{00000000-0005-0000-0000-0000CF690000}"/>
    <cellStyle name="Notas 2 6 7 3" xfId="19757" xr:uid="{00000000-0005-0000-0000-0000D0690000}"/>
    <cellStyle name="Notas 2 6 7 4" xfId="40472" xr:uid="{00000000-0005-0000-0000-0000D1690000}"/>
    <cellStyle name="Notas 2 6 8" xfId="6028" xr:uid="{00000000-0005-0000-0000-0000D2690000}"/>
    <cellStyle name="Notas 2 6 8 2" xfId="27510" xr:uid="{00000000-0005-0000-0000-0000D3690000}"/>
    <cellStyle name="Notas 2 6 8 3" xfId="19758" xr:uid="{00000000-0005-0000-0000-0000D4690000}"/>
    <cellStyle name="Notas 2 6 8 4" xfId="40473" xr:uid="{00000000-0005-0000-0000-0000D5690000}"/>
    <cellStyle name="Notas 2 6 9" xfId="19741" xr:uid="{00000000-0005-0000-0000-0000D6690000}"/>
    <cellStyle name="Notas 2 6 9 2" xfId="45616" xr:uid="{00000000-0005-0000-0000-0000D7690000}"/>
    <cellStyle name="Notas 2 7" xfId="6029" xr:uid="{00000000-0005-0000-0000-0000D8690000}"/>
    <cellStyle name="Notas 2 7 10" xfId="14170" xr:uid="{00000000-0005-0000-0000-0000D9690000}"/>
    <cellStyle name="Notas 2 7 11" xfId="40474" xr:uid="{00000000-0005-0000-0000-0000DA690000}"/>
    <cellStyle name="Notas 2 7 2" xfId="6030" xr:uid="{00000000-0005-0000-0000-0000DB690000}"/>
    <cellStyle name="Notas 2 7 2 2" xfId="6031" xr:uid="{00000000-0005-0000-0000-0000DC690000}"/>
    <cellStyle name="Notas 2 7 2 2 2" xfId="6032" xr:uid="{00000000-0005-0000-0000-0000DD690000}"/>
    <cellStyle name="Notas 2 7 2 2 2 2" xfId="27514" xr:uid="{00000000-0005-0000-0000-0000DE690000}"/>
    <cellStyle name="Notas 2 7 2 2 2 3" xfId="19760" xr:uid="{00000000-0005-0000-0000-0000DF690000}"/>
    <cellStyle name="Notas 2 7 2 2 2 4" xfId="40477" xr:uid="{00000000-0005-0000-0000-0000E0690000}"/>
    <cellStyle name="Notas 2 7 2 2 3" xfId="6033" xr:uid="{00000000-0005-0000-0000-0000E1690000}"/>
    <cellStyle name="Notas 2 7 2 2 3 2" xfId="27515" xr:uid="{00000000-0005-0000-0000-0000E2690000}"/>
    <cellStyle name="Notas 2 7 2 2 3 3" xfId="19761" xr:uid="{00000000-0005-0000-0000-0000E3690000}"/>
    <cellStyle name="Notas 2 7 2 2 3 4" xfId="40478" xr:uid="{00000000-0005-0000-0000-0000E4690000}"/>
    <cellStyle name="Notas 2 7 2 2 4" xfId="27513" xr:uid="{00000000-0005-0000-0000-0000E5690000}"/>
    <cellStyle name="Notas 2 7 2 2 5" xfId="19759" xr:uid="{00000000-0005-0000-0000-0000E6690000}"/>
    <cellStyle name="Notas 2 7 2 2 6" xfId="40476" xr:uid="{00000000-0005-0000-0000-0000E7690000}"/>
    <cellStyle name="Notas 2 7 2 3" xfId="6034" xr:uid="{00000000-0005-0000-0000-0000E8690000}"/>
    <cellStyle name="Notas 2 7 2 3 2" xfId="27516" xr:uid="{00000000-0005-0000-0000-0000E9690000}"/>
    <cellStyle name="Notas 2 7 2 3 3" xfId="19762" xr:uid="{00000000-0005-0000-0000-0000EA690000}"/>
    <cellStyle name="Notas 2 7 2 3 4" xfId="40479" xr:uid="{00000000-0005-0000-0000-0000EB690000}"/>
    <cellStyle name="Notas 2 7 2 4" xfId="6035" xr:uid="{00000000-0005-0000-0000-0000EC690000}"/>
    <cellStyle name="Notas 2 7 2 4 2" xfId="27517" xr:uid="{00000000-0005-0000-0000-0000ED690000}"/>
    <cellStyle name="Notas 2 7 2 4 3" xfId="19763" xr:uid="{00000000-0005-0000-0000-0000EE690000}"/>
    <cellStyle name="Notas 2 7 2 4 4" xfId="40480" xr:uid="{00000000-0005-0000-0000-0000EF690000}"/>
    <cellStyle name="Notas 2 7 2 5" xfId="27512" xr:uid="{00000000-0005-0000-0000-0000F0690000}"/>
    <cellStyle name="Notas 2 7 2 6" xfId="14171" xr:uid="{00000000-0005-0000-0000-0000F1690000}"/>
    <cellStyle name="Notas 2 7 2 7" xfId="40475" xr:uid="{00000000-0005-0000-0000-0000F2690000}"/>
    <cellStyle name="Notas 2 7 3" xfId="6036" xr:uid="{00000000-0005-0000-0000-0000F3690000}"/>
    <cellStyle name="Notas 2 7 3 2" xfId="6037" xr:uid="{00000000-0005-0000-0000-0000F4690000}"/>
    <cellStyle name="Notas 2 7 3 2 2" xfId="6038" xr:uid="{00000000-0005-0000-0000-0000F5690000}"/>
    <cellStyle name="Notas 2 7 3 2 2 2" xfId="27520" xr:uid="{00000000-0005-0000-0000-0000F6690000}"/>
    <cellStyle name="Notas 2 7 3 2 2 3" xfId="19765" xr:uid="{00000000-0005-0000-0000-0000F7690000}"/>
    <cellStyle name="Notas 2 7 3 2 2 4" xfId="40483" xr:uid="{00000000-0005-0000-0000-0000F8690000}"/>
    <cellStyle name="Notas 2 7 3 2 3" xfId="6039" xr:uid="{00000000-0005-0000-0000-0000F9690000}"/>
    <cellStyle name="Notas 2 7 3 2 3 2" xfId="27521" xr:uid="{00000000-0005-0000-0000-0000FA690000}"/>
    <cellStyle name="Notas 2 7 3 2 3 3" xfId="19766" xr:uid="{00000000-0005-0000-0000-0000FB690000}"/>
    <cellStyle name="Notas 2 7 3 2 3 4" xfId="40484" xr:uid="{00000000-0005-0000-0000-0000FC690000}"/>
    <cellStyle name="Notas 2 7 3 2 4" xfId="27519" xr:uid="{00000000-0005-0000-0000-0000FD690000}"/>
    <cellStyle name="Notas 2 7 3 2 5" xfId="19764" xr:uid="{00000000-0005-0000-0000-0000FE690000}"/>
    <cellStyle name="Notas 2 7 3 2 6" xfId="40482" xr:uid="{00000000-0005-0000-0000-0000FF690000}"/>
    <cellStyle name="Notas 2 7 3 3" xfId="6040" xr:uid="{00000000-0005-0000-0000-0000006A0000}"/>
    <cellStyle name="Notas 2 7 3 3 2" xfId="27522" xr:uid="{00000000-0005-0000-0000-0000016A0000}"/>
    <cellStyle name="Notas 2 7 3 3 3" xfId="19767" xr:uid="{00000000-0005-0000-0000-0000026A0000}"/>
    <cellStyle name="Notas 2 7 3 3 4" xfId="40485" xr:uid="{00000000-0005-0000-0000-0000036A0000}"/>
    <cellStyle name="Notas 2 7 3 4" xfId="6041" xr:uid="{00000000-0005-0000-0000-0000046A0000}"/>
    <cellStyle name="Notas 2 7 3 4 2" xfId="27523" xr:uid="{00000000-0005-0000-0000-0000056A0000}"/>
    <cellStyle name="Notas 2 7 3 4 3" xfId="19768" xr:uid="{00000000-0005-0000-0000-0000066A0000}"/>
    <cellStyle name="Notas 2 7 3 4 4" xfId="40486" xr:uid="{00000000-0005-0000-0000-0000076A0000}"/>
    <cellStyle name="Notas 2 7 3 5" xfId="27518" xr:uid="{00000000-0005-0000-0000-0000086A0000}"/>
    <cellStyle name="Notas 2 7 3 6" xfId="14172" xr:uid="{00000000-0005-0000-0000-0000096A0000}"/>
    <cellStyle name="Notas 2 7 3 7" xfId="40481" xr:uid="{00000000-0005-0000-0000-00000A6A0000}"/>
    <cellStyle name="Notas 2 7 4" xfId="6042" xr:uid="{00000000-0005-0000-0000-00000B6A0000}"/>
    <cellStyle name="Notas 2 7 4 2" xfId="27524" xr:uid="{00000000-0005-0000-0000-00000C6A0000}"/>
    <cellStyle name="Notas 2 7 4 3" xfId="14173" xr:uid="{00000000-0005-0000-0000-00000D6A0000}"/>
    <cellStyle name="Notas 2 7 4 4" xfId="40487" xr:uid="{00000000-0005-0000-0000-00000E6A0000}"/>
    <cellStyle name="Notas 2 7 5" xfId="6043" xr:uid="{00000000-0005-0000-0000-00000F6A0000}"/>
    <cellStyle name="Notas 2 7 5 2" xfId="27525" xr:uid="{00000000-0005-0000-0000-0000106A0000}"/>
    <cellStyle name="Notas 2 7 5 3" xfId="19769" xr:uid="{00000000-0005-0000-0000-0000116A0000}"/>
    <cellStyle name="Notas 2 7 5 4" xfId="40488" xr:uid="{00000000-0005-0000-0000-0000126A0000}"/>
    <cellStyle name="Notas 2 7 6" xfId="6044" xr:uid="{00000000-0005-0000-0000-0000136A0000}"/>
    <cellStyle name="Notas 2 7 6 2" xfId="27526" xr:uid="{00000000-0005-0000-0000-0000146A0000}"/>
    <cellStyle name="Notas 2 7 6 3" xfId="19770" xr:uid="{00000000-0005-0000-0000-0000156A0000}"/>
    <cellStyle name="Notas 2 7 6 4" xfId="40489" xr:uid="{00000000-0005-0000-0000-0000166A0000}"/>
    <cellStyle name="Notas 2 7 7" xfId="6045" xr:uid="{00000000-0005-0000-0000-0000176A0000}"/>
    <cellStyle name="Notas 2 7 7 2" xfId="27527" xr:uid="{00000000-0005-0000-0000-0000186A0000}"/>
    <cellStyle name="Notas 2 7 7 3" xfId="19771" xr:uid="{00000000-0005-0000-0000-0000196A0000}"/>
    <cellStyle name="Notas 2 7 7 4" xfId="40490" xr:uid="{00000000-0005-0000-0000-00001A6A0000}"/>
    <cellStyle name="Notas 2 7 8" xfId="6046" xr:uid="{00000000-0005-0000-0000-00001B6A0000}"/>
    <cellStyle name="Notas 2 7 8 2" xfId="27528" xr:uid="{00000000-0005-0000-0000-00001C6A0000}"/>
    <cellStyle name="Notas 2 7 8 3" xfId="19772" xr:uid="{00000000-0005-0000-0000-00001D6A0000}"/>
    <cellStyle name="Notas 2 7 8 4" xfId="40491" xr:uid="{00000000-0005-0000-0000-00001E6A0000}"/>
    <cellStyle name="Notas 2 7 9" xfId="27511" xr:uid="{00000000-0005-0000-0000-00001F6A0000}"/>
    <cellStyle name="Notas 2 7 9 2" xfId="45618" xr:uid="{00000000-0005-0000-0000-0000206A0000}"/>
    <cellStyle name="Notas 2 8" xfId="6047" xr:uid="{00000000-0005-0000-0000-0000216A0000}"/>
    <cellStyle name="Notas 2 8 10" xfId="14174" xr:uid="{00000000-0005-0000-0000-0000226A0000}"/>
    <cellStyle name="Notas 2 8 11" xfId="40492" xr:uid="{00000000-0005-0000-0000-0000236A0000}"/>
    <cellStyle name="Notas 2 8 2" xfId="6048" xr:uid="{00000000-0005-0000-0000-0000246A0000}"/>
    <cellStyle name="Notas 2 8 2 2" xfId="6049" xr:uid="{00000000-0005-0000-0000-0000256A0000}"/>
    <cellStyle name="Notas 2 8 2 2 2" xfId="6050" xr:uid="{00000000-0005-0000-0000-0000266A0000}"/>
    <cellStyle name="Notas 2 8 2 2 2 2" xfId="27532" xr:uid="{00000000-0005-0000-0000-0000276A0000}"/>
    <cellStyle name="Notas 2 8 2 2 2 3" xfId="19774" xr:uid="{00000000-0005-0000-0000-0000286A0000}"/>
    <cellStyle name="Notas 2 8 2 2 2 4" xfId="40495" xr:uid="{00000000-0005-0000-0000-0000296A0000}"/>
    <cellStyle name="Notas 2 8 2 2 3" xfId="6051" xr:uid="{00000000-0005-0000-0000-00002A6A0000}"/>
    <cellStyle name="Notas 2 8 2 2 3 2" xfId="27533" xr:uid="{00000000-0005-0000-0000-00002B6A0000}"/>
    <cellStyle name="Notas 2 8 2 2 3 3" xfId="19775" xr:uid="{00000000-0005-0000-0000-00002C6A0000}"/>
    <cellStyle name="Notas 2 8 2 2 3 4" xfId="40496" xr:uid="{00000000-0005-0000-0000-00002D6A0000}"/>
    <cellStyle name="Notas 2 8 2 2 4" xfId="27531" xr:uid="{00000000-0005-0000-0000-00002E6A0000}"/>
    <cellStyle name="Notas 2 8 2 2 5" xfId="19773" xr:uid="{00000000-0005-0000-0000-00002F6A0000}"/>
    <cellStyle name="Notas 2 8 2 2 6" xfId="40494" xr:uid="{00000000-0005-0000-0000-0000306A0000}"/>
    <cellStyle name="Notas 2 8 2 3" xfId="6052" xr:uid="{00000000-0005-0000-0000-0000316A0000}"/>
    <cellStyle name="Notas 2 8 2 3 2" xfId="27534" xr:uid="{00000000-0005-0000-0000-0000326A0000}"/>
    <cellStyle name="Notas 2 8 2 3 3" xfId="19776" xr:uid="{00000000-0005-0000-0000-0000336A0000}"/>
    <cellStyle name="Notas 2 8 2 3 4" xfId="40497" xr:uid="{00000000-0005-0000-0000-0000346A0000}"/>
    <cellStyle name="Notas 2 8 2 4" xfId="6053" xr:uid="{00000000-0005-0000-0000-0000356A0000}"/>
    <cellStyle name="Notas 2 8 2 4 2" xfId="27535" xr:uid="{00000000-0005-0000-0000-0000366A0000}"/>
    <cellStyle name="Notas 2 8 2 4 3" xfId="19777" xr:uid="{00000000-0005-0000-0000-0000376A0000}"/>
    <cellStyle name="Notas 2 8 2 4 4" xfId="40498" xr:uid="{00000000-0005-0000-0000-0000386A0000}"/>
    <cellStyle name="Notas 2 8 2 5" xfId="27530" xr:uid="{00000000-0005-0000-0000-0000396A0000}"/>
    <cellStyle name="Notas 2 8 2 5 2" xfId="46527" xr:uid="{00000000-0005-0000-0000-00003A6A0000}"/>
    <cellStyle name="Notas 2 8 2 6" xfId="14175" xr:uid="{00000000-0005-0000-0000-00003B6A0000}"/>
    <cellStyle name="Notas 2 8 2 7" xfId="40493" xr:uid="{00000000-0005-0000-0000-00003C6A0000}"/>
    <cellStyle name="Notas 2 8 3" xfId="6054" xr:uid="{00000000-0005-0000-0000-00003D6A0000}"/>
    <cellStyle name="Notas 2 8 3 2" xfId="6055" xr:uid="{00000000-0005-0000-0000-00003E6A0000}"/>
    <cellStyle name="Notas 2 8 3 2 2" xfId="6056" xr:uid="{00000000-0005-0000-0000-00003F6A0000}"/>
    <cellStyle name="Notas 2 8 3 2 2 2" xfId="27538" xr:uid="{00000000-0005-0000-0000-0000406A0000}"/>
    <cellStyle name="Notas 2 8 3 2 2 3" xfId="19779" xr:uid="{00000000-0005-0000-0000-0000416A0000}"/>
    <cellStyle name="Notas 2 8 3 2 2 4" xfId="40501" xr:uid="{00000000-0005-0000-0000-0000426A0000}"/>
    <cellStyle name="Notas 2 8 3 2 3" xfId="6057" xr:uid="{00000000-0005-0000-0000-0000436A0000}"/>
    <cellStyle name="Notas 2 8 3 2 3 2" xfId="27539" xr:uid="{00000000-0005-0000-0000-0000446A0000}"/>
    <cellStyle name="Notas 2 8 3 2 3 3" xfId="19780" xr:uid="{00000000-0005-0000-0000-0000456A0000}"/>
    <cellStyle name="Notas 2 8 3 2 3 4" xfId="40502" xr:uid="{00000000-0005-0000-0000-0000466A0000}"/>
    <cellStyle name="Notas 2 8 3 2 4" xfId="27537" xr:uid="{00000000-0005-0000-0000-0000476A0000}"/>
    <cellStyle name="Notas 2 8 3 2 5" xfId="19778" xr:uid="{00000000-0005-0000-0000-0000486A0000}"/>
    <cellStyle name="Notas 2 8 3 2 6" xfId="40500" xr:uid="{00000000-0005-0000-0000-0000496A0000}"/>
    <cellStyle name="Notas 2 8 3 3" xfId="6058" xr:uid="{00000000-0005-0000-0000-00004A6A0000}"/>
    <cellStyle name="Notas 2 8 3 3 2" xfId="27540" xr:uid="{00000000-0005-0000-0000-00004B6A0000}"/>
    <cellStyle name="Notas 2 8 3 3 3" xfId="19781" xr:uid="{00000000-0005-0000-0000-00004C6A0000}"/>
    <cellStyle name="Notas 2 8 3 3 4" xfId="40503" xr:uid="{00000000-0005-0000-0000-00004D6A0000}"/>
    <cellStyle name="Notas 2 8 3 4" xfId="6059" xr:uid="{00000000-0005-0000-0000-00004E6A0000}"/>
    <cellStyle name="Notas 2 8 3 4 2" xfId="27541" xr:uid="{00000000-0005-0000-0000-00004F6A0000}"/>
    <cellStyle name="Notas 2 8 3 4 3" xfId="19782" xr:uid="{00000000-0005-0000-0000-0000506A0000}"/>
    <cellStyle name="Notas 2 8 3 4 4" xfId="40504" xr:uid="{00000000-0005-0000-0000-0000516A0000}"/>
    <cellStyle name="Notas 2 8 3 5" xfId="27536" xr:uid="{00000000-0005-0000-0000-0000526A0000}"/>
    <cellStyle name="Notas 2 8 3 6" xfId="14176" xr:uid="{00000000-0005-0000-0000-0000536A0000}"/>
    <cellStyle name="Notas 2 8 3 7" xfId="40499" xr:uid="{00000000-0005-0000-0000-0000546A0000}"/>
    <cellStyle name="Notas 2 8 4" xfId="6060" xr:uid="{00000000-0005-0000-0000-0000556A0000}"/>
    <cellStyle name="Notas 2 8 4 2" xfId="27542" xr:uid="{00000000-0005-0000-0000-0000566A0000}"/>
    <cellStyle name="Notas 2 8 4 3" xfId="14177" xr:uid="{00000000-0005-0000-0000-0000576A0000}"/>
    <cellStyle name="Notas 2 8 4 4" xfId="40505" xr:uid="{00000000-0005-0000-0000-0000586A0000}"/>
    <cellStyle name="Notas 2 8 5" xfId="6061" xr:uid="{00000000-0005-0000-0000-0000596A0000}"/>
    <cellStyle name="Notas 2 8 5 2" xfId="27543" xr:uid="{00000000-0005-0000-0000-00005A6A0000}"/>
    <cellStyle name="Notas 2 8 5 3" xfId="19783" xr:uid="{00000000-0005-0000-0000-00005B6A0000}"/>
    <cellStyle name="Notas 2 8 5 4" xfId="40506" xr:uid="{00000000-0005-0000-0000-00005C6A0000}"/>
    <cellStyle name="Notas 2 8 6" xfId="6062" xr:uid="{00000000-0005-0000-0000-00005D6A0000}"/>
    <cellStyle name="Notas 2 8 6 2" xfId="27544" xr:uid="{00000000-0005-0000-0000-00005E6A0000}"/>
    <cellStyle name="Notas 2 8 6 3" xfId="19784" xr:uid="{00000000-0005-0000-0000-00005F6A0000}"/>
    <cellStyle name="Notas 2 8 6 4" xfId="40507" xr:uid="{00000000-0005-0000-0000-0000606A0000}"/>
    <cellStyle name="Notas 2 8 7" xfId="6063" xr:uid="{00000000-0005-0000-0000-0000616A0000}"/>
    <cellStyle name="Notas 2 8 7 2" xfId="27545" xr:uid="{00000000-0005-0000-0000-0000626A0000}"/>
    <cellStyle name="Notas 2 8 7 3" xfId="19785" xr:uid="{00000000-0005-0000-0000-0000636A0000}"/>
    <cellStyle name="Notas 2 8 7 4" xfId="40508" xr:uid="{00000000-0005-0000-0000-0000646A0000}"/>
    <cellStyle name="Notas 2 8 8" xfId="6064" xr:uid="{00000000-0005-0000-0000-0000656A0000}"/>
    <cellStyle name="Notas 2 8 8 2" xfId="27546" xr:uid="{00000000-0005-0000-0000-0000666A0000}"/>
    <cellStyle name="Notas 2 8 8 3" xfId="19786" xr:uid="{00000000-0005-0000-0000-0000676A0000}"/>
    <cellStyle name="Notas 2 8 8 4" xfId="40509" xr:uid="{00000000-0005-0000-0000-0000686A0000}"/>
    <cellStyle name="Notas 2 8 9" xfId="27529" xr:uid="{00000000-0005-0000-0000-0000696A0000}"/>
    <cellStyle name="Notas 2 8 9 2" xfId="46326" xr:uid="{00000000-0005-0000-0000-00006A6A0000}"/>
    <cellStyle name="Notas 2 9" xfId="6065" xr:uid="{00000000-0005-0000-0000-00006B6A0000}"/>
    <cellStyle name="Notas 2 9 10" xfId="14178" xr:uid="{00000000-0005-0000-0000-00006C6A0000}"/>
    <cellStyle name="Notas 2 9 11" xfId="40510" xr:uid="{00000000-0005-0000-0000-00006D6A0000}"/>
    <cellStyle name="Notas 2 9 2" xfId="6066" xr:uid="{00000000-0005-0000-0000-00006E6A0000}"/>
    <cellStyle name="Notas 2 9 2 2" xfId="6067" xr:uid="{00000000-0005-0000-0000-00006F6A0000}"/>
    <cellStyle name="Notas 2 9 2 2 2" xfId="6068" xr:uid="{00000000-0005-0000-0000-0000706A0000}"/>
    <cellStyle name="Notas 2 9 2 2 2 2" xfId="27550" xr:uid="{00000000-0005-0000-0000-0000716A0000}"/>
    <cellStyle name="Notas 2 9 2 2 2 3" xfId="19788" xr:uid="{00000000-0005-0000-0000-0000726A0000}"/>
    <cellStyle name="Notas 2 9 2 2 2 4" xfId="40513" xr:uid="{00000000-0005-0000-0000-0000736A0000}"/>
    <cellStyle name="Notas 2 9 2 2 3" xfId="6069" xr:uid="{00000000-0005-0000-0000-0000746A0000}"/>
    <cellStyle name="Notas 2 9 2 2 3 2" xfId="27551" xr:uid="{00000000-0005-0000-0000-0000756A0000}"/>
    <cellStyle name="Notas 2 9 2 2 3 3" xfId="19789" xr:uid="{00000000-0005-0000-0000-0000766A0000}"/>
    <cellStyle name="Notas 2 9 2 2 3 4" xfId="40514" xr:uid="{00000000-0005-0000-0000-0000776A0000}"/>
    <cellStyle name="Notas 2 9 2 2 4" xfId="27549" xr:uid="{00000000-0005-0000-0000-0000786A0000}"/>
    <cellStyle name="Notas 2 9 2 2 5" xfId="19787" xr:uid="{00000000-0005-0000-0000-0000796A0000}"/>
    <cellStyle name="Notas 2 9 2 2 6" xfId="40512" xr:uid="{00000000-0005-0000-0000-00007A6A0000}"/>
    <cellStyle name="Notas 2 9 2 3" xfId="6070" xr:uid="{00000000-0005-0000-0000-00007B6A0000}"/>
    <cellStyle name="Notas 2 9 2 3 2" xfId="27552" xr:uid="{00000000-0005-0000-0000-00007C6A0000}"/>
    <cellStyle name="Notas 2 9 2 3 3" xfId="19790" xr:uid="{00000000-0005-0000-0000-00007D6A0000}"/>
    <cellStyle name="Notas 2 9 2 3 4" xfId="40515" xr:uid="{00000000-0005-0000-0000-00007E6A0000}"/>
    <cellStyle name="Notas 2 9 2 4" xfId="6071" xr:uid="{00000000-0005-0000-0000-00007F6A0000}"/>
    <cellStyle name="Notas 2 9 2 4 2" xfId="27553" xr:uid="{00000000-0005-0000-0000-0000806A0000}"/>
    <cellStyle name="Notas 2 9 2 4 3" xfId="19791" xr:uid="{00000000-0005-0000-0000-0000816A0000}"/>
    <cellStyle name="Notas 2 9 2 4 4" xfId="40516" xr:uid="{00000000-0005-0000-0000-0000826A0000}"/>
    <cellStyle name="Notas 2 9 2 5" xfId="27548" xr:uid="{00000000-0005-0000-0000-0000836A0000}"/>
    <cellStyle name="Notas 2 9 2 6" xfId="14179" xr:uid="{00000000-0005-0000-0000-0000846A0000}"/>
    <cellStyle name="Notas 2 9 2 7" xfId="40511" xr:uid="{00000000-0005-0000-0000-0000856A0000}"/>
    <cellStyle name="Notas 2 9 3" xfId="6072" xr:uid="{00000000-0005-0000-0000-0000866A0000}"/>
    <cellStyle name="Notas 2 9 3 2" xfId="6073" xr:uid="{00000000-0005-0000-0000-0000876A0000}"/>
    <cellStyle name="Notas 2 9 3 2 2" xfId="6074" xr:uid="{00000000-0005-0000-0000-0000886A0000}"/>
    <cellStyle name="Notas 2 9 3 2 2 2" xfId="27556" xr:uid="{00000000-0005-0000-0000-0000896A0000}"/>
    <cellStyle name="Notas 2 9 3 2 2 3" xfId="19794" xr:uid="{00000000-0005-0000-0000-00008A6A0000}"/>
    <cellStyle name="Notas 2 9 3 2 2 4" xfId="40519" xr:uid="{00000000-0005-0000-0000-00008B6A0000}"/>
    <cellStyle name="Notas 2 9 3 2 3" xfId="6075" xr:uid="{00000000-0005-0000-0000-00008C6A0000}"/>
    <cellStyle name="Notas 2 9 3 2 3 2" xfId="27557" xr:uid="{00000000-0005-0000-0000-00008D6A0000}"/>
    <cellStyle name="Notas 2 9 3 2 3 3" xfId="19795" xr:uid="{00000000-0005-0000-0000-00008E6A0000}"/>
    <cellStyle name="Notas 2 9 3 2 3 4" xfId="40520" xr:uid="{00000000-0005-0000-0000-00008F6A0000}"/>
    <cellStyle name="Notas 2 9 3 2 4" xfId="27555" xr:uid="{00000000-0005-0000-0000-0000906A0000}"/>
    <cellStyle name="Notas 2 9 3 2 5" xfId="19793" xr:uid="{00000000-0005-0000-0000-0000916A0000}"/>
    <cellStyle name="Notas 2 9 3 2 6" xfId="40518" xr:uid="{00000000-0005-0000-0000-0000926A0000}"/>
    <cellStyle name="Notas 2 9 3 3" xfId="6076" xr:uid="{00000000-0005-0000-0000-0000936A0000}"/>
    <cellStyle name="Notas 2 9 3 3 2" xfId="27558" xr:uid="{00000000-0005-0000-0000-0000946A0000}"/>
    <cellStyle name="Notas 2 9 3 3 3" xfId="19796" xr:uid="{00000000-0005-0000-0000-0000956A0000}"/>
    <cellStyle name="Notas 2 9 3 3 4" xfId="40521" xr:uid="{00000000-0005-0000-0000-0000966A0000}"/>
    <cellStyle name="Notas 2 9 3 4" xfId="6077" xr:uid="{00000000-0005-0000-0000-0000976A0000}"/>
    <cellStyle name="Notas 2 9 3 4 2" xfId="27559" xr:uid="{00000000-0005-0000-0000-0000986A0000}"/>
    <cellStyle name="Notas 2 9 3 4 3" xfId="19797" xr:uid="{00000000-0005-0000-0000-0000996A0000}"/>
    <cellStyle name="Notas 2 9 3 4 4" xfId="40522" xr:uid="{00000000-0005-0000-0000-00009A6A0000}"/>
    <cellStyle name="Notas 2 9 3 5" xfId="27554" xr:uid="{00000000-0005-0000-0000-00009B6A0000}"/>
    <cellStyle name="Notas 2 9 3 6" xfId="19792" xr:uid="{00000000-0005-0000-0000-00009C6A0000}"/>
    <cellStyle name="Notas 2 9 3 7" xfId="40517" xr:uid="{00000000-0005-0000-0000-00009D6A0000}"/>
    <cellStyle name="Notas 2 9 4" xfId="6078" xr:uid="{00000000-0005-0000-0000-00009E6A0000}"/>
    <cellStyle name="Notas 2 9 4 2" xfId="27560" xr:uid="{00000000-0005-0000-0000-00009F6A0000}"/>
    <cellStyle name="Notas 2 9 4 3" xfId="19798" xr:uid="{00000000-0005-0000-0000-0000A06A0000}"/>
    <cellStyle name="Notas 2 9 4 4" xfId="40523" xr:uid="{00000000-0005-0000-0000-0000A16A0000}"/>
    <cellStyle name="Notas 2 9 5" xfId="6079" xr:uid="{00000000-0005-0000-0000-0000A26A0000}"/>
    <cellStyle name="Notas 2 9 5 2" xfId="27561" xr:uid="{00000000-0005-0000-0000-0000A36A0000}"/>
    <cellStyle name="Notas 2 9 5 3" xfId="19799" xr:uid="{00000000-0005-0000-0000-0000A46A0000}"/>
    <cellStyle name="Notas 2 9 5 4" xfId="40524" xr:uid="{00000000-0005-0000-0000-0000A56A0000}"/>
    <cellStyle name="Notas 2 9 6" xfId="6080" xr:uid="{00000000-0005-0000-0000-0000A66A0000}"/>
    <cellStyle name="Notas 2 9 6 2" xfId="27562" xr:uid="{00000000-0005-0000-0000-0000A76A0000}"/>
    <cellStyle name="Notas 2 9 6 3" xfId="19800" xr:uid="{00000000-0005-0000-0000-0000A86A0000}"/>
    <cellStyle name="Notas 2 9 6 4" xfId="40525" xr:uid="{00000000-0005-0000-0000-0000A96A0000}"/>
    <cellStyle name="Notas 2 9 7" xfId="6081" xr:uid="{00000000-0005-0000-0000-0000AA6A0000}"/>
    <cellStyle name="Notas 2 9 7 2" xfId="27563" xr:uid="{00000000-0005-0000-0000-0000AB6A0000}"/>
    <cellStyle name="Notas 2 9 7 3" xfId="19801" xr:uid="{00000000-0005-0000-0000-0000AC6A0000}"/>
    <cellStyle name="Notas 2 9 7 4" xfId="40526" xr:uid="{00000000-0005-0000-0000-0000AD6A0000}"/>
    <cellStyle name="Notas 2 9 8" xfId="6082" xr:uid="{00000000-0005-0000-0000-0000AE6A0000}"/>
    <cellStyle name="Notas 2 9 8 2" xfId="27564" xr:uid="{00000000-0005-0000-0000-0000AF6A0000}"/>
    <cellStyle name="Notas 2 9 8 3" xfId="19802" xr:uid="{00000000-0005-0000-0000-0000B06A0000}"/>
    <cellStyle name="Notas 2 9 8 4" xfId="40527" xr:uid="{00000000-0005-0000-0000-0000B16A0000}"/>
    <cellStyle name="Notas 2 9 9" xfId="27547" xr:uid="{00000000-0005-0000-0000-0000B26A0000}"/>
    <cellStyle name="Notas 20" xfId="1071" xr:uid="{00000000-0005-0000-0000-0000B36A0000}"/>
    <cellStyle name="Notas 20 2" xfId="15316" xr:uid="{00000000-0005-0000-0000-0000B46A0000}"/>
    <cellStyle name="Notas 20 3" xfId="23913" xr:uid="{00000000-0005-0000-0000-0000B56A0000}"/>
    <cellStyle name="Notas 20 4" xfId="11465" xr:uid="{00000000-0005-0000-0000-0000B66A0000}"/>
    <cellStyle name="Notas 20 5" xfId="36059" xr:uid="{00000000-0005-0000-0000-0000B76A0000}"/>
    <cellStyle name="Notas 21" xfId="1072" xr:uid="{00000000-0005-0000-0000-0000B86A0000}"/>
    <cellStyle name="Notas 21 2" xfId="15317" xr:uid="{00000000-0005-0000-0000-0000B96A0000}"/>
    <cellStyle name="Notas 21 3" xfId="15028" xr:uid="{00000000-0005-0000-0000-0000BA6A0000}"/>
    <cellStyle name="Notas 21 4" xfId="11466" xr:uid="{00000000-0005-0000-0000-0000BB6A0000}"/>
    <cellStyle name="Notas 21 5" xfId="36060" xr:uid="{00000000-0005-0000-0000-0000BC6A0000}"/>
    <cellStyle name="Notas 22" xfId="1073" xr:uid="{00000000-0005-0000-0000-0000BD6A0000}"/>
    <cellStyle name="Notas 22 2" xfId="15318" xr:uid="{00000000-0005-0000-0000-0000BE6A0000}"/>
    <cellStyle name="Notas 22 3" xfId="19110" xr:uid="{00000000-0005-0000-0000-0000BF6A0000}"/>
    <cellStyle name="Notas 22 4" xfId="11467" xr:uid="{00000000-0005-0000-0000-0000C06A0000}"/>
    <cellStyle name="Notas 22 5" xfId="36061" xr:uid="{00000000-0005-0000-0000-0000C16A0000}"/>
    <cellStyle name="Notas 23" xfId="1074" xr:uid="{00000000-0005-0000-0000-0000C26A0000}"/>
    <cellStyle name="Notas 23 2" xfId="15319" xr:uid="{00000000-0005-0000-0000-0000C36A0000}"/>
    <cellStyle name="Notas 23 3" xfId="14897" xr:uid="{00000000-0005-0000-0000-0000C46A0000}"/>
    <cellStyle name="Notas 23 4" xfId="11468" xr:uid="{00000000-0005-0000-0000-0000C56A0000}"/>
    <cellStyle name="Notas 23 5" xfId="36062" xr:uid="{00000000-0005-0000-0000-0000C66A0000}"/>
    <cellStyle name="Notas 24" xfId="1075" xr:uid="{00000000-0005-0000-0000-0000C76A0000}"/>
    <cellStyle name="Notas 24 2" xfId="15320" xr:uid="{00000000-0005-0000-0000-0000C86A0000}"/>
    <cellStyle name="Notas 24 3" xfId="19109" xr:uid="{00000000-0005-0000-0000-0000C96A0000}"/>
    <cellStyle name="Notas 24 4" xfId="11469" xr:uid="{00000000-0005-0000-0000-0000CA6A0000}"/>
    <cellStyle name="Notas 24 5" xfId="36063" xr:uid="{00000000-0005-0000-0000-0000CB6A0000}"/>
    <cellStyle name="Notas 25" xfId="1076" xr:uid="{00000000-0005-0000-0000-0000CC6A0000}"/>
    <cellStyle name="Notas 25 2" xfId="15321" xr:uid="{00000000-0005-0000-0000-0000CD6A0000}"/>
    <cellStyle name="Notas 25 3" xfId="14896" xr:uid="{00000000-0005-0000-0000-0000CE6A0000}"/>
    <cellStyle name="Notas 25 4" xfId="11470" xr:uid="{00000000-0005-0000-0000-0000CF6A0000}"/>
    <cellStyle name="Notas 25 5" xfId="36064" xr:uid="{00000000-0005-0000-0000-0000D06A0000}"/>
    <cellStyle name="Notas 26" xfId="1077" xr:uid="{00000000-0005-0000-0000-0000D16A0000}"/>
    <cellStyle name="Notas 26 2" xfId="15322" xr:uid="{00000000-0005-0000-0000-0000D26A0000}"/>
    <cellStyle name="Notas 26 3" xfId="23914" xr:uid="{00000000-0005-0000-0000-0000D36A0000}"/>
    <cellStyle name="Notas 26 4" xfId="11471" xr:uid="{00000000-0005-0000-0000-0000D46A0000}"/>
    <cellStyle name="Notas 26 5" xfId="36065" xr:uid="{00000000-0005-0000-0000-0000D56A0000}"/>
    <cellStyle name="Notas 27" xfId="1078" xr:uid="{00000000-0005-0000-0000-0000D66A0000}"/>
    <cellStyle name="Notas 27 2" xfId="15323" xr:uid="{00000000-0005-0000-0000-0000D76A0000}"/>
    <cellStyle name="Notas 27 3" xfId="19102" xr:uid="{00000000-0005-0000-0000-0000D86A0000}"/>
    <cellStyle name="Notas 27 4" xfId="11472" xr:uid="{00000000-0005-0000-0000-0000D96A0000}"/>
    <cellStyle name="Notas 27 5" xfId="36066" xr:uid="{00000000-0005-0000-0000-0000DA6A0000}"/>
    <cellStyle name="Notas 28" xfId="1079" xr:uid="{00000000-0005-0000-0000-0000DB6A0000}"/>
    <cellStyle name="Notas 28 2" xfId="15324" xr:uid="{00000000-0005-0000-0000-0000DC6A0000}"/>
    <cellStyle name="Notas 28 3" xfId="19101" xr:uid="{00000000-0005-0000-0000-0000DD6A0000}"/>
    <cellStyle name="Notas 28 4" xfId="11473" xr:uid="{00000000-0005-0000-0000-0000DE6A0000}"/>
    <cellStyle name="Notas 28 5" xfId="36067" xr:uid="{00000000-0005-0000-0000-0000DF6A0000}"/>
    <cellStyle name="Notas 29" xfId="1080" xr:uid="{00000000-0005-0000-0000-0000E06A0000}"/>
    <cellStyle name="Notas 29 2" xfId="15325" xr:uid="{00000000-0005-0000-0000-0000E16A0000}"/>
    <cellStyle name="Notas 29 3" xfId="14895" xr:uid="{00000000-0005-0000-0000-0000E26A0000}"/>
    <cellStyle name="Notas 29 4" xfId="11474" xr:uid="{00000000-0005-0000-0000-0000E36A0000}"/>
    <cellStyle name="Notas 29 5" xfId="36068" xr:uid="{00000000-0005-0000-0000-0000E46A0000}"/>
    <cellStyle name="Notas 3" xfId="522" xr:uid="{00000000-0005-0000-0000-0000E56A0000}"/>
    <cellStyle name="Notas 3 10" xfId="6083" xr:uid="{00000000-0005-0000-0000-0000E66A0000}"/>
    <cellStyle name="Notas 3 10 10" xfId="19803" xr:uid="{00000000-0005-0000-0000-0000E76A0000}"/>
    <cellStyle name="Notas 3 10 11" xfId="40528" xr:uid="{00000000-0005-0000-0000-0000E86A0000}"/>
    <cellStyle name="Notas 3 10 2" xfId="6084" xr:uid="{00000000-0005-0000-0000-0000E96A0000}"/>
    <cellStyle name="Notas 3 10 2 2" xfId="6085" xr:uid="{00000000-0005-0000-0000-0000EA6A0000}"/>
    <cellStyle name="Notas 3 10 2 2 2" xfId="6086" xr:uid="{00000000-0005-0000-0000-0000EB6A0000}"/>
    <cellStyle name="Notas 3 10 2 2 2 2" xfId="27568" xr:uid="{00000000-0005-0000-0000-0000EC6A0000}"/>
    <cellStyle name="Notas 3 10 2 2 2 3" xfId="19806" xr:uid="{00000000-0005-0000-0000-0000ED6A0000}"/>
    <cellStyle name="Notas 3 10 2 2 2 4" xfId="40531" xr:uid="{00000000-0005-0000-0000-0000EE6A0000}"/>
    <cellStyle name="Notas 3 10 2 2 3" xfId="6087" xr:uid="{00000000-0005-0000-0000-0000EF6A0000}"/>
    <cellStyle name="Notas 3 10 2 2 3 2" xfId="27569" xr:uid="{00000000-0005-0000-0000-0000F06A0000}"/>
    <cellStyle name="Notas 3 10 2 2 3 3" xfId="19807" xr:uid="{00000000-0005-0000-0000-0000F16A0000}"/>
    <cellStyle name="Notas 3 10 2 2 3 4" xfId="40532" xr:uid="{00000000-0005-0000-0000-0000F26A0000}"/>
    <cellStyle name="Notas 3 10 2 2 4" xfId="27567" xr:uid="{00000000-0005-0000-0000-0000F36A0000}"/>
    <cellStyle name="Notas 3 10 2 2 5" xfId="19805" xr:uid="{00000000-0005-0000-0000-0000F46A0000}"/>
    <cellStyle name="Notas 3 10 2 2 6" xfId="40530" xr:uid="{00000000-0005-0000-0000-0000F56A0000}"/>
    <cellStyle name="Notas 3 10 2 3" xfId="6088" xr:uid="{00000000-0005-0000-0000-0000F66A0000}"/>
    <cellStyle name="Notas 3 10 2 3 2" xfId="27570" xr:uid="{00000000-0005-0000-0000-0000F76A0000}"/>
    <cellStyle name="Notas 3 10 2 3 3" xfId="19808" xr:uid="{00000000-0005-0000-0000-0000F86A0000}"/>
    <cellStyle name="Notas 3 10 2 3 4" xfId="40533" xr:uid="{00000000-0005-0000-0000-0000F96A0000}"/>
    <cellStyle name="Notas 3 10 2 4" xfId="6089" xr:uid="{00000000-0005-0000-0000-0000FA6A0000}"/>
    <cellStyle name="Notas 3 10 2 4 2" xfId="27571" xr:uid="{00000000-0005-0000-0000-0000FB6A0000}"/>
    <cellStyle name="Notas 3 10 2 4 3" xfId="19809" xr:uid="{00000000-0005-0000-0000-0000FC6A0000}"/>
    <cellStyle name="Notas 3 10 2 4 4" xfId="40534" xr:uid="{00000000-0005-0000-0000-0000FD6A0000}"/>
    <cellStyle name="Notas 3 10 2 5" xfId="27566" xr:uid="{00000000-0005-0000-0000-0000FE6A0000}"/>
    <cellStyle name="Notas 3 10 2 6" xfId="19804" xr:uid="{00000000-0005-0000-0000-0000FF6A0000}"/>
    <cellStyle name="Notas 3 10 2 7" xfId="40529" xr:uid="{00000000-0005-0000-0000-0000006B0000}"/>
    <cellStyle name="Notas 3 10 3" xfId="6090" xr:uid="{00000000-0005-0000-0000-0000016B0000}"/>
    <cellStyle name="Notas 3 10 3 2" xfId="6091" xr:uid="{00000000-0005-0000-0000-0000026B0000}"/>
    <cellStyle name="Notas 3 10 3 2 2" xfId="6092" xr:uid="{00000000-0005-0000-0000-0000036B0000}"/>
    <cellStyle name="Notas 3 10 3 2 2 2" xfId="27574" xr:uid="{00000000-0005-0000-0000-0000046B0000}"/>
    <cellStyle name="Notas 3 10 3 2 2 3" xfId="19812" xr:uid="{00000000-0005-0000-0000-0000056B0000}"/>
    <cellStyle name="Notas 3 10 3 2 2 4" xfId="40537" xr:uid="{00000000-0005-0000-0000-0000066B0000}"/>
    <cellStyle name="Notas 3 10 3 2 3" xfId="6093" xr:uid="{00000000-0005-0000-0000-0000076B0000}"/>
    <cellStyle name="Notas 3 10 3 2 3 2" xfId="27575" xr:uid="{00000000-0005-0000-0000-0000086B0000}"/>
    <cellStyle name="Notas 3 10 3 2 3 3" xfId="19813" xr:uid="{00000000-0005-0000-0000-0000096B0000}"/>
    <cellStyle name="Notas 3 10 3 2 3 4" xfId="40538" xr:uid="{00000000-0005-0000-0000-00000A6B0000}"/>
    <cellStyle name="Notas 3 10 3 2 4" xfId="27573" xr:uid="{00000000-0005-0000-0000-00000B6B0000}"/>
    <cellStyle name="Notas 3 10 3 2 5" xfId="19811" xr:uid="{00000000-0005-0000-0000-00000C6B0000}"/>
    <cellStyle name="Notas 3 10 3 2 6" xfId="40536" xr:uid="{00000000-0005-0000-0000-00000D6B0000}"/>
    <cellStyle name="Notas 3 10 3 3" xfId="6094" xr:uid="{00000000-0005-0000-0000-00000E6B0000}"/>
    <cellStyle name="Notas 3 10 3 3 2" xfId="27576" xr:uid="{00000000-0005-0000-0000-00000F6B0000}"/>
    <cellStyle name="Notas 3 10 3 3 3" xfId="19814" xr:uid="{00000000-0005-0000-0000-0000106B0000}"/>
    <cellStyle name="Notas 3 10 3 3 4" xfId="40539" xr:uid="{00000000-0005-0000-0000-0000116B0000}"/>
    <cellStyle name="Notas 3 10 3 4" xfId="6095" xr:uid="{00000000-0005-0000-0000-0000126B0000}"/>
    <cellStyle name="Notas 3 10 3 4 2" xfId="27577" xr:uid="{00000000-0005-0000-0000-0000136B0000}"/>
    <cellStyle name="Notas 3 10 3 4 3" xfId="19815" xr:uid="{00000000-0005-0000-0000-0000146B0000}"/>
    <cellStyle name="Notas 3 10 3 4 4" xfId="40540" xr:uid="{00000000-0005-0000-0000-0000156B0000}"/>
    <cellStyle name="Notas 3 10 3 5" xfId="27572" xr:uid="{00000000-0005-0000-0000-0000166B0000}"/>
    <cellStyle name="Notas 3 10 3 6" xfId="19810" xr:uid="{00000000-0005-0000-0000-0000176B0000}"/>
    <cellStyle name="Notas 3 10 3 7" xfId="40535" xr:uid="{00000000-0005-0000-0000-0000186B0000}"/>
    <cellStyle name="Notas 3 10 4" xfId="6096" xr:uid="{00000000-0005-0000-0000-0000196B0000}"/>
    <cellStyle name="Notas 3 10 4 2" xfId="27578" xr:uid="{00000000-0005-0000-0000-00001A6B0000}"/>
    <cellStyle name="Notas 3 10 4 3" xfId="19816" xr:uid="{00000000-0005-0000-0000-00001B6B0000}"/>
    <cellStyle name="Notas 3 10 4 4" xfId="40541" xr:uid="{00000000-0005-0000-0000-00001C6B0000}"/>
    <cellStyle name="Notas 3 10 5" xfId="6097" xr:uid="{00000000-0005-0000-0000-00001D6B0000}"/>
    <cellStyle name="Notas 3 10 5 2" xfId="27579" xr:uid="{00000000-0005-0000-0000-00001E6B0000}"/>
    <cellStyle name="Notas 3 10 5 3" xfId="19817" xr:uid="{00000000-0005-0000-0000-00001F6B0000}"/>
    <cellStyle name="Notas 3 10 5 4" xfId="40542" xr:uid="{00000000-0005-0000-0000-0000206B0000}"/>
    <cellStyle name="Notas 3 10 6" xfId="6098" xr:uid="{00000000-0005-0000-0000-0000216B0000}"/>
    <cellStyle name="Notas 3 10 6 2" xfId="27580" xr:uid="{00000000-0005-0000-0000-0000226B0000}"/>
    <cellStyle name="Notas 3 10 6 3" xfId="19818" xr:uid="{00000000-0005-0000-0000-0000236B0000}"/>
    <cellStyle name="Notas 3 10 6 4" xfId="40543" xr:uid="{00000000-0005-0000-0000-0000246B0000}"/>
    <cellStyle name="Notas 3 10 7" xfId="6099" xr:uid="{00000000-0005-0000-0000-0000256B0000}"/>
    <cellStyle name="Notas 3 10 7 2" xfId="27581" xr:uid="{00000000-0005-0000-0000-0000266B0000}"/>
    <cellStyle name="Notas 3 10 7 3" xfId="19819" xr:uid="{00000000-0005-0000-0000-0000276B0000}"/>
    <cellStyle name="Notas 3 10 7 4" xfId="40544" xr:uid="{00000000-0005-0000-0000-0000286B0000}"/>
    <cellStyle name="Notas 3 10 8" xfId="6100" xr:uid="{00000000-0005-0000-0000-0000296B0000}"/>
    <cellStyle name="Notas 3 10 8 2" xfId="27582" xr:uid="{00000000-0005-0000-0000-00002A6B0000}"/>
    <cellStyle name="Notas 3 10 8 3" xfId="19820" xr:uid="{00000000-0005-0000-0000-00002B6B0000}"/>
    <cellStyle name="Notas 3 10 8 4" xfId="40545" xr:uid="{00000000-0005-0000-0000-00002C6B0000}"/>
    <cellStyle name="Notas 3 10 9" xfId="27565" xr:uid="{00000000-0005-0000-0000-00002D6B0000}"/>
    <cellStyle name="Notas 3 11" xfId="6101" xr:uid="{00000000-0005-0000-0000-00002E6B0000}"/>
    <cellStyle name="Notas 3 11 10" xfId="19821" xr:uid="{00000000-0005-0000-0000-00002F6B0000}"/>
    <cellStyle name="Notas 3 11 11" xfId="40546" xr:uid="{00000000-0005-0000-0000-0000306B0000}"/>
    <cellStyle name="Notas 3 11 2" xfId="6102" xr:uid="{00000000-0005-0000-0000-0000316B0000}"/>
    <cellStyle name="Notas 3 11 2 2" xfId="6103" xr:uid="{00000000-0005-0000-0000-0000326B0000}"/>
    <cellStyle name="Notas 3 11 2 2 2" xfId="6104" xr:uid="{00000000-0005-0000-0000-0000336B0000}"/>
    <cellStyle name="Notas 3 11 2 2 2 2" xfId="27586" xr:uid="{00000000-0005-0000-0000-0000346B0000}"/>
    <cellStyle name="Notas 3 11 2 2 2 3" xfId="19824" xr:uid="{00000000-0005-0000-0000-0000356B0000}"/>
    <cellStyle name="Notas 3 11 2 2 2 4" xfId="40549" xr:uid="{00000000-0005-0000-0000-0000366B0000}"/>
    <cellStyle name="Notas 3 11 2 2 3" xfId="6105" xr:uid="{00000000-0005-0000-0000-0000376B0000}"/>
    <cellStyle name="Notas 3 11 2 2 3 2" xfId="27587" xr:uid="{00000000-0005-0000-0000-0000386B0000}"/>
    <cellStyle name="Notas 3 11 2 2 3 3" xfId="19825" xr:uid="{00000000-0005-0000-0000-0000396B0000}"/>
    <cellStyle name="Notas 3 11 2 2 3 4" xfId="40550" xr:uid="{00000000-0005-0000-0000-00003A6B0000}"/>
    <cellStyle name="Notas 3 11 2 2 4" xfId="27585" xr:uid="{00000000-0005-0000-0000-00003B6B0000}"/>
    <cellStyle name="Notas 3 11 2 2 5" xfId="19823" xr:uid="{00000000-0005-0000-0000-00003C6B0000}"/>
    <cellStyle name="Notas 3 11 2 2 6" xfId="40548" xr:uid="{00000000-0005-0000-0000-00003D6B0000}"/>
    <cellStyle name="Notas 3 11 2 3" xfId="6106" xr:uid="{00000000-0005-0000-0000-00003E6B0000}"/>
    <cellStyle name="Notas 3 11 2 3 2" xfId="27588" xr:uid="{00000000-0005-0000-0000-00003F6B0000}"/>
    <cellStyle name="Notas 3 11 2 3 3" xfId="19826" xr:uid="{00000000-0005-0000-0000-0000406B0000}"/>
    <cellStyle name="Notas 3 11 2 3 4" xfId="40551" xr:uid="{00000000-0005-0000-0000-0000416B0000}"/>
    <cellStyle name="Notas 3 11 2 4" xfId="6107" xr:uid="{00000000-0005-0000-0000-0000426B0000}"/>
    <cellStyle name="Notas 3 11 2 4 2" xfId="27589" xr:uid="{00000000-0005-0000-0000-0000436B0000}"/>
    <cellStyle name="Notas 3 11 2 4 3" xfId="19827" xr:uid="{00000000-0005-0000-0000-0000446B0000}"/>
    <cellStyle name="Notas 3 11 2 4 4" xfId="40552" xr:uid="{00000000-0005-0000-0000-0000456B0000}"/>
    <cellStyle name="Notas 3 11 2 5" xfId="27584" xr:uid="{00000000-0005-0000-0000-0000466B0000}"/>
    <cellStyle name="Notas 3 11 2 6" xfId="19822" xr:uid="{00000000-0005-0000-0000-0000476B0000}"/>
    <cellStyle name="Notas 3 11 2 7" xfId="40547" xr:uid="{00000000-0005-0000-0000-0000486B0000}"/>
    <cellStyle name="Notas 3 11 3" xfId="6108" xr:uid="{00000000-0005-0000-0000-0000496B0000}"/>
    <cellStyle name="Notas 3 11 3 2" xfId="6109" xr:uid="{00000000-0005-0000-0000-00004A6B0000}"/>
    <cellStyle name="Notas 3 11 3 2 2" xfId="6110" xr:uid="{00000000-0005-0000-0000-00004B6B0000}"/>
    <cellStyle name="Notas 3 11 3 2 2 2" xfId="27592" xr:uid="{00000000-0005-0000-0000-00004C6B0000}"/>
    <cellStyle name="Notas 3 11 3 2 2 3" xfId="19830" xr:uid="{00000000-0005-0000-0000-00004D6B0000}"/>
    <cellStyle name="Notas 3 11 3 2 2 4" xfId="40555" xr:uid="{00000000-0005-0000-0000-00004E6B0000}"/>
    <cellStyle name="Notas 3 11 3 2 3" xfId="6111" xr:uid="{00000000-0005-0000-0000-00004F6B0000}"/>
    <cellStyle name="Notas 3 11 3 2 3 2" xfId="27593" xr:uid="{00000000-0005-0000-0000-0000506B0000}"/>
    <cellStyle name="Notas 3 11 3 2 3 3" xfId="19831" xr:uid="{00000000-0005-0000-0000-0000516B0000}"/>
    <cellStyle name="Notas 3 11 3 2 3 4" xfId="40556" xr:uid="{00000000-0005-0000-0000-0000526B0000}"/>
    <cellStyle name="Notas 3 11 3 2 4" xfId="27591" xr:uid="{00000000-0005-0000-0000-0000536B0000}"/>
    <cellStyle name="Notas 3 11 3 2 5" xfId="19829" xr:uid="{00000000-0005-0000-0000-0000546B0000}"/>
    <cellStyle name="Notas 3 11 3 2 6" xfId="40554" xr:uid="{00000000-0005-0000-0000-0000556B0000}"/>
    <cellStyle name="Notas 3 11 3 3" xfId="6112" xr:uid="{00000000-0005-0000-0000-0000566B0000}"/>
    <cellStyle name="Notas 3 11 3 3 2" xfId="27594" xr:uid="{00000000-0005-0000-0000-0000576B0000}"/>
    <cellStyle name="Notas 3 11 3 3 3" xfId="19832" xr:uid="{00000000-0005-0000-0000-0000586B0000}"/>
    <cellStyle name="Notas 3 11 3 3 4" xfId="40557" xr:uid="{00000000-0005-0000-0000-0000596B0000}"/>
    <cellStyle name="Notas 3 11 3 4" xfId="6113" xr:uid="{00000000-0005-0000-0000-00005A6B0000}"/>
    <cellStyle name="Notas 3 11 3 4 2" xfId="27595" xr:uid="{00000000-0005-0000-0000-00005B6B0000}"/>
    <cellStyle name="Notas 3 11 3 4 3" xfId="19833" xr:uid="{00000000-0005-0000-0000-00005C6B0000}"/>
    <cellStyle name="Notas 3 11 3 4 4" xfId="40558" xr:uid="{00000000-0005-0000-0000-00005D6B0000}"/>
    <cellStyle name="Notas 3 11 3 5" xfId="27590" xr:uid="{00000000-0005-0000-0000-00005E6B0000}"/>
    <cellStyle name="Notas 3 11 3 6" xfId="19828" xr:uid="{00000000-0005-0000-0000-00005F6B0000}"/>
    <cellStyle name="Notas 3 11 3 7" xfId="40553" xr:uid="{00000000-0005-0000-0000-0000606B0000}"/>
    <cellStyle name="Notas 3 11 4" xfId="6114" xr:uid="{00000000-0005-0000-0000-0000616B0000}"/>
    <cellStyle name="Notas 3 11 4 2" xfId="27596" xr:uid="{00000000-0005-0000-0000-0000626B0000}"/>
    <cellStyle name="Notas 3 11 4 3" xfId="19834" xr:uid="{00000000-0005-0000-0000-0000636B0000}"/>
    <cellStyle name="Notas 3 11 4 4" xfId="40559" xr:uid="{00000000-0005-0000-0000-0000646B0000}"/>
    <cellStyle name="Notas 3 11 5" xfId="6115" xr:uid="{00000000-0005-0000-0000-0000656B0000}"/>
    <cellStyle name="Notas 3 11 5 2" xfId="27597" xr:uid="{00000000-0005-0000-0000-0000666B0000}"/>
    <cellStyle name="Notas 3 11 5 3" xfId="19835" xr:uid="{00000000-0005-0000-0000-0000676B0000}"/>
    <cellStyle name="Notas 3 11 5 4" xfId="40560" xr:uid="{00000000-0005-0000-0000-0000686B0000}"/>
    <cellStyle name="Notas 3 11 6" xfId="6116" xr:uid="{00000000-0005-0000-0000-0000696B0000}"/>
    <cellStyle name="Notas 3 11 6 2" xfId="27598" xr:uid="{00000000-0005-0000-0000-00006A6B0000}"/>
    <cellStyle name="Notas 3 11 6 3" xfId="19836" xr:uid="{00000000-0005-0000-0000-00006B6B0000}"/>
    <cellStyle name="Notas 3 11 6 4" xfId="40561" xr:uid="{00000000-0005-0000-0000-00006C6B0000}"/>
    <cellStyle name="Notas 3 11 7" xfId="6117" xr:uid="{00000000-0005-0000-0000-00006D6B0000}"/>
    <cellStyle name="Notas 3 11 7 2" xfId="27599" xr:uid="{00000000-0005-0000-0000-00006E6B0000}"/>
    <cellStyle name="Notas 3 11 7 3" xfId="19837" xr:uid="{00000000-0005-0000-0000-00006F6B0000}"/>
    <cellStyle name="Notas 3 11 7 4" xfId="40562" xr:uid="{00000000-0005-0000-0000-0000706B0000}"/>
    <cellStyle name="Notas 3 11 8" xfId="6118" xr:uid="{00000000-0005-0000-0000-0000716B0000}"/>
    <cellStyle name="Notas 3 11 8 2" xfId="27600" xr:uid="{00000000-0005-0000-0000-0000726B0000}"/>
    <cellStyle name="Notas 3 11 8 3" xfId="19838" xr:uid="{00000000-0005-0000-0000-0000736B0000}"/>
    <cellStyle name="Notas 3 11 8 4" xfId="40563" xr:uid="{00000000-0005-0000-0000-0000746B0000}"/>
    <cellStyle name="Notas 3 11 9" xfId="27583" xr:uid="{00000000-0005-0000-0000-0000756B0000}"/>
    <cellStyle name="Notas 3 12" xfId="6119" xr:uid="{00000000-0005-0000-0000-0000766B0000}"/>
    <cellStyle name="Notas 3 12 10" xfId="19839" xr:uid="{00000000-0005-0000-0000-0000776B0000}"/>
    <cellStyle name="Notas 3 12 11" xfId="40564" xr:uid="{00000000-0005-0000-0000-0000786B0000}"/>
    <cellStyle name="Notas 3 12 2" xfId="6120" xr:uid="{00000000-0005-0000-0000-0000796B0000}"/>
    <cellStyle name="Notas 3 12 2 2" xfId="6121" xr:uid="{00000000-0005-0000-0000-00007A6B0000}"/>
    <cellStyle name="Notas 3 12 2 2 2" xfId="6122" xr:uid="{00000000-0005-0000-0000-00007B6B0000}"/>
    <cellStyle name="Notas 3 12 2 2 2 2" xfId="27604" xr:uid="{00000000-0005-0000-0000-00007C6B0000}"/>
    <cellStyle name="Notas 3 12 2 2 2 3" xfId="19842" xr:uid="{00000000-0005-0000-0000-00007D6B0000}"/>
    <cellStyle name="Notas 3 12 2 2 2 4" xfId="40567" xr:uid="{00000000-0005-0000-0000-00007E6B0000}"/>
    <cellStyle name="Notas 3 12 2 2 3" xfId="6123" xr:uid="{00000000-0005-0000-0000-00007F6B0000}"/>
    <cellStyle name="Notas 3 12 2 2 3 2" xfId="27605" xr:uid="{00000000-0005-0000-0000-0000806B0000}"/>
    <cellStyle name="Notas 3 12 2 2 3 3" xfId="19843" xr:uid="{00000000-0005-0000-0000-0000816B0000}"/>
    <cellStyle name="Notas 3 12 2 2 3 4" xfId="40568" xr:uid="{00000000-0005-0000-0000-0000826B0000}"/>
    <cellStyle name="Notas 3 12 2 2 4" xfId="27603" xr:uid="{00000000-0005-0000-0000-0000836B0000}"/>
    <cellStyle name="Notas 3 12 2 2 5" xfId="19841" xr:uid="{00000000-0005-0000-0000-0000846B0000}"/>
    <cellStyle name="Notas 3 12 2 2 6" xfId="40566" xr:uid="{00000000-0005-0000-0000-0000856B0000}"/>
    <cellStyle name="Notas 3 12 2 3" xfId="6124" xr:uid="{00000000-0005-0000-0000-0000866B0000}"/>
    <cellStyle name="Notas 3 12 2 3 2" xfId="27606" xr:uid="{00000000-0005-0000-0000-0000876B0000}"/>
    <cellStyle name="Notas 3 12 2 3 3" xfId="19844" xr:uid="{00000000-0005-0000-0000-0000886B0000}"/>
    <cellStyle name="Notas 3 12 2 3 4" xfId="40569" xr:uid="{00000000-0005-0000-0000-0000896B0000}"/>
    <cellStyle name="Notas 3 12 2 4" xfId="6125" xr:uid="{00000000-0005-0000-0000-00008A6B0000}"/>
    <cellStyle name="Notas 3 12 2 4 2" xfId="27607" xr:uid="{00000000-0005-0000-0000-00008B6B0000}"/>
    <cellStyle name="Notas 3 12 2 4 3" xfId="19845" xr:uid="{00000000-0005-0000-0000-00008C6B0000}"/>
    <cellStyle name="Notas 3 12 2 4 4" xfId="40570" xr:uid="{00000000-0005-0000-0000-00008D6B0000}"/>
    <cellStyle name="Notas 3 12 2 5" xfId="27602" xr:uid="{00000000-0005-0000-0000-00008E6B0000}"/>
    <cellStyle name="Notas 3 12 2 6" xfId="19840" xr:uid="{00000000-0005-0000-0000-00008F6B0000}"/>
    <cellStyle name="Notas 3 12 2 7" xfId="40565" xr:uid="{00000000-0005-0000-0000-0000906B0000}"/>
    <cellStyle name="Notas 3 12 3" xfId="6126" xr:uid="{00000000-0005-0000-0000-0000916B0000}"/>
    <cellStyle name="Notas 3 12 3 2" xfId="6127" xr:uid="{00000000-0005-0000-0000-0000926B0000}"/>
    <cellStyle name="Notas 3 12 3 2 2" xfId="6128" xr:uid="{00000000-0005-0000-0000-0000936B0000}"/>
    <cellStyle name="Notas 3 12 3 2 2 2" xfId="27610" xr:uid="{00000000-0005-0000-0000-0000946B0000}"/>
    <cellStyle name="Notas 3 12 3 2 2 3" xfId="19848" xr:uid="{00000000-0005-0000-0000-0000956B0000}"/>
    <cellStyle name="Notas 3 12 3 2 2 4" xfId="40573" xr:uid="{00000000-0005-0000-0000-0000966B0000}"/>
    <cellStyle name="Notas 3 12 3 2 3" xfId="6129" xr:uid="{00000000-0005-0000-0000-0000976B0000}"/>
    <cellStyle name="Notas 3 12 3 2 3 2" xfId="27611" xr:uid="{00000000-0005-0000-0000-0000986B0000}"/>
    <cellStyle name="Notas 3 12 3 2 3 3" xfId="19849" xr:uid="{00000000-0005-0000-0000-0000996B0000}"/>
    <cellStyle name="Notas 3 12 3 2 3 4" xfId="40574" xr:uid="{00000000-0005-0000-0000-00009A6B0000}"/>
    <cellStyle name="Notas 3 12 3 2 4" xfId="27609" xr:uid="{00000000-0005-0000-0000-00009B6B0000}"/>
    <cellStyle name="Notas 3 12 3 2 5" xfId="19847" xr:uid="{00000000-0005-0000-0000-00009C6B0000}"/>
    <cellStyle name="Notas 3 12 3 2 6" xfId="40572" xr:uid="{00000000-0005-0000-0000-00009D6B0000}"/>
    <cellStyle name="Notas 3 12 3 3" xfId="6130" xr:uid="{00000000-0005-0000-0000-00009E6B0000}"/>
    <cellStyle name="Notas 3 12 3 3 2" xfId="27612" xr:uid="{00000000-0005-0000-0000-00009F6B0000}"/>
    <cellStyle name="Notas 3 12 3 3 3" xfId="19850" xr:uid="{00000000-0005-0000-0000-0000A06B0000}"/>
    <cellStyle name="Notas 3 12 3 3 4" xfId="40575" xr:uid="{00000000-0005-0000-0000-0000A16B0000}"/>
    <cellStyle name="Notas 3 12 3 4" xfId="6131" xr:uid="{00000000-0005-0000-0000-0000A26B0000}"/>
    <cellStyle name="Notas 3 12 3 4 2" xfId="27613" xr:uid="{00000000-0005-0000-0000-0000A36B0000}"/>
    <cellStyle name="Notas 3 12 3 4 3" xfId="19851" xr:uid="{00000000-0005-0000-0000-0000A46B0000}"/>
    <cellStyle name="Notas 3 12 3 4 4" xfId="40576" xr:uid="{00000000-0005-0000-0000-0000A56B0000}"/>
    <cellStyle name="Notas 3 12 3 5" xfId="27608" xr:uid="{00000000-0005-0000-0000-0000A66B0000}"/>
    <cellStyle name="Notas 3 12 3 6" xfId="19846" xr:uid="{00000000-0005-0000-0000-0000A76B0000}"/>
    <cellStyle name="Notas 3 12 3 7" xfId="40571" xr:uid="{00000000-0005-0000-0000-0000A86B0000}"/>
    <cellStyle name="Notas 3 12 4" xfId="6132" xr:uid="{00000000-0005-0000-0000-0000A96B0000}"/>
    <cellStyle name="Notas 3 12 4 2" xfId="27614" xr:uid="{00000000-0005-0000-0000-0000AA6B0000}"/>
    <cellStyle name="Notas 3 12 4 3" xfId="19852" xr:uid="{00000000-0005-0000-0000-0000AB6B0000}"/>
    <cellStyle name="Notas 3 12 4 4" xfId="40577" xr:uid="{00000000-0005-0000-0000-0000AC6B0000}"/>
    <cellStyle name="Notas 3 12 5" xfId="6133" xr:uid="{00000000-0005-0000-0000-0000AD6B0000}"/>
    <cellStyle name="Notas 3 12 5 2" xfId="27615" xr:uid="{00000000-0005-0000-0000-0000AE6B0000}"/>
    <cellStyle name="Notas 3 12 5 3" xfId="19853" xr:uid="{00000000-0005-0000-0000-0000AF6B0000}"/>
    <cellStyle name="Notas 3 12 5 4" xfId="40578" xr:uid="{00000000-0005-0000-0000-0000B06B0000}"/>
    <cellStyle name="Notas 3 12 6" xfId="6134" xr:uid="{00000000-0005-0000-0000-0000B16B0000}"/>
    <cellStyle name="Notas 3 12 6 2" xfId="27616" xr:uid="{00000000-0005-0000-0000-0000B26B0000}"/>
    <cellStyle name="Notas 3 12 6 3" xfId="19854" xr:uid="{00000000-0005-0000-0000-0000B36B0000}"/>
    <cellStyle name="Notas 3 12 6 4" xfId="40579" xr:uid="{00000000-0005-0000-0000-0000B46B0000}"/>
    <cellStyle name="Notas 3 12 7" xfId="6135" xr:uid="{00000000-0005-0000-0000-0000B56B0000}"/>
    <cellStyle name="Notas 3 12 7 2" xfId="27617" xr:uid="{00000000-0005-0000-0000-0000B66B0000}"/>
    <cellStyle name="Notas 3 12 7 3" xfId="19855" xr:uid="{00000000-0005-0000-0000-0000B76B0000}"/>
    <cellStyle name="Notas 3 12 7 4" xfId="40580" xr:uid="{00000000-0005-0000-0000-0000B86B0000}"/>
    <cellStyle name="Notas 3 12 8" xfId="6136" xr:uid="{00000000-0005-0000-0000-0000B96B0000}"/>
    <cellStyle name="Notas 3 12 8 2" xfId="27618" xr:uid="{00000000-0005-0000-0000-0000BA6B0000}"/>
    <cellStyle name="Notas 3 12 8 3" xfId="19856" xr:uid="{00000000-0005-0000-0000-0000BB6B0000}"/>
    <cellStyle name="Notas 3 12 8 4" xfId="40581" xr:uid="{00000000-0005-0000-0000-0000BC6B0000}"/>
    <cellStyle name="Notas 3 12 9" xfId="27601" xr:uid="{00000000-0005-0000-0000-0000BD6B0000}"/>
    <cellStyle name="Notas 3 13" xfId="6137" xr:uid="{00000000-0005-0000-0000-0000BE6B0000}"/>
    <cellStyle name="Notas 3 13 10" xfId="19857" xr:uid="{00000000-0005-0000-0000-0000BF6B0000}"/>
    <cellStyle name="Notas 3 13 11" xfId="40582" xr:uid="{00000000-0005-0000-0000-0000C06B0000}"/>
    <cellStyle name="Notas 3 13 2" xfId="6138" xr:uid="{00000000-0005-0000-0000-0000C16B0000}"/>
    <cellStyle name="Notas 3 13 2 2" xfId="6139" xr:uid="{00000000-0005-0000-0000-0000C26B0000}"/>
    <cellStyle name="Notas 3 13 2 2 2" xfId="6140" xr:uid="{00000000-0005-0000-0000-0000C36B0000}"/>
    <cellStyle name="Notas 3 13 2 2 2 2" xfId="27622" xr:uid="{00000000-0005-0000-0000-0000C46B0000}"/>
    <cellStyle name="Notas 3 13 2 2 2 3" xfId="19860" xr:uid="{00000000-0005-0000-0000-0000C56B0000}"/>
    <cellStyle name="Notas 3 13 2 2 2 4" xfId="40585" xr:uid="{00000000-0005-0000-0000-0000C66B0000}"/>
    <cellStyle name="Notas 3 13 2 2 3" xfId="6141" xr:uid="{00000000-0005-0000-0000-0000C76B0000}"/>
    <cellStyle name="Notas 3 13 2 2 3 2" xfId="27623" xr:uid="{00000000-0005-0000-0000-0000C86B0000}"/>
    <cellStyle name="Notas 3 13 2 2 3 3" xfId="19861" xr:uid="{00000000-0005-0000-0000-0000C96B0000}"/>
    <cellStyle name="Notas 3 13 2 2 3 4" xfId="40586" xr:uid="{00000000-0005-0000-0000-0000CA6B0000}"/>
    <cellStyle name="Notas 3 13 2 2 4" xfId="27621" xr:uid="{00000000-0005-0000-0000-0000CB6B0000}"/>
    <cellStyle name="Notas 3 13 2 2 5" xfId="19859" xr:uid="{00000000-0005-0000-0000-0000CC6B0000}"/>
    <cellStyle name="Notas 3 13 2 2 6" xfId="40584" xr:uid="{00000000-0005-0000-0000-0000CD6B0000}"/>
    <cellStyle name="Notas 3 13 2 3" xfId="6142" xr:uid="{00000000-0005-0000-0000-0000CE6B0000}"/>
    <cellStyle name="Notas 3 13 2 3 2" xfId="27624" xr:uid="{00000000-0005-0000-0000-0000CF6B0000}"/>
    <cellStyle name="Notas 3 13 2 3 3" xfId="19862" xr:uid="{00000000-0005-0000-0000-0000D06B0000}"/>
    <cellStyle name="Notas 3 13 2 3 4" xfId="40587" xr:uid="{00000000-0005-0000-0000-0000D16B0000}"/>
    <cellStyle name="Notas 3 13 2 4" xfId="6143" xr:uid="{00000000-0005-0000-0000-0000D26B0000}"/>
    <cellStyle name="Notas 3 13 2 4 2" xfId="27625" xr:uid="{00000000-0005-0000-0000-0000D36B0000}"/>
    <cellStyle name="Notas 3 13 2 4 3" xfId="19863" xr:uid="{00000000-0005-0000-0000-0000D46B0000}"/>
    <cellStyle name="Notas 3 13 2 4 4" xfId="40588" xr:uid="{00000000-0005-0000-0000-0000D56B0000}"/>
    <cellStyle name="Notas 3 13 2 5" xfId="27620" xr:uid="{00000000-0005-0000-0000-0000D66B0000}"/>
    <cellStyle name="Notas 3 13 2 6" xfId="19858" xr:uid="{00000000-0005-0000-0000-0000D76B0000}"/>
    <cellStyle name="Notas 3 13 2 7" xfId="40583" xr:uid="{00000000-0005-0000-0000-0000D86B0000}"/>
    <cellStyle name="Notas 3 13 3" xfId="6144" xr:uid="{00000000-0005-0000-0000-0000D96B0000}"/>
    <cellStyle name="Notas 3 13 3 2" xfId="6145" xr:uid="{00000000-0005-0000-0000-0000DA6B0000}"/>
    <cellStyle name="Notas 3 13 3 2 2" xfId="6146" xr:uid="{00000000-0005-0000-0000-0000DB6B0000}"/>
    <cellStyle name="Notas 3 13 3 2 2 2" xfId="27628" xr:uid="{00000000-0005-0000-0000-0000DC6B0000}"/>
    <cellStyle name="Notas 3 13 3 2 2 3" xfId="19866" xr:uid="{00000000-0005-0000-0000-0000DD6B0000}"/>
    <cellStyle name="Notas 3 13 3 2 2 4" xfId="40591" xr:uid="{00000000-0005-0000-0000-0000DE6B0000}"/>
    <cellStyle name="Notas 3 13 3 2 3" xfId="6147" xr:uid="{00000000-0005-0000-0000-0000DF6B0000}"/>
    <cellStyle name="Notas 3 13 3 2 3 2" xfId="27629" xr:uid="{00000000-0005-0000-0000-0000E06B0000}"/>
    <cellStyle name="Notas 3 13 3 2 3 3" xfId="19867" xr:uid="{00000000-0005-0000-0000-0000E16B0000}"/>
    <cellStyle name="Notas 3 13 3 2 3 4" xfId="40592" xr:uid="{00000000-0005-0000-0000-0000E26B0000}"/>
    <cellStyle name="Notas 3 13 3 2 4" xfId="27627" xr:uid="{00000000-0005-0000-0000-0000E36B0000}"/>
    <cellStyle name="Notas 3 13 3 2 5" xfId="19865" xr:uid="{00000000-0005-0000-0000-0000E46B0000}"/>
    <cellStyle name="Notas 3 13 3 2 6" xfId="40590" xr:uid="{00000000-0005-0000-0000-0000E56B0000}"/>
    <cellStyle name="Notas 3 13 3 3" xfId="6148" xr:uid="{00000000-0005-0000-0000-0000E66B0000}"/>
    <cellStyle name="Notas 3 13 3 3 2" xfId="27630" xr:uid="{00000000-0005-0000-0000-0000E76B0000}"/>
    <cellStyle name="Notas 3 13 3 3 3" xfId="19868" xr:uid="{00000000-0005-0000-0000-0000E86B0000}"/>
    <cellStyle name="Notas 3 13 3 3 4" xfId="40593" xr:uid="{00000000-0005-0000-0000-0000E96B0000}"/>
    <cellStyle name="Notas 3 13 3 4" xfId="6149" xr:uid="{00000000-0005-0000-0000-0000EA6B0000}"/>
    <cellStyle name="Notas 3 13 3 4 2" xfId="27631" xr:uid="{00000000-0005-0000-0000-0000EB6B0000}"/>
    <cellStyle name="Notas 3 13 3 4 3" xfId="19869" xr:uid="{00000000-0005-0000-0000-0000EC6B0000}"/>
    <cellStyle name="Notas 3 13 3 4 4" xfId="40594" xr:uid="{00000000-0005-0000-0000-0000ED6B0000}"/>
    <cellStyle name="Notas 3 13 3 5" xfId="27626" xr:uid="{00000000-0005-0000-0000-0000EE6B0000}"/>
    <cellStyle name="Notas 3 13 3 6" xfId="19864" xr:uid="{00000000-0005-0000-0000-0000EF6B0000}"/>
    <cellStyle name="Notas 3 13 3 7" xfId="40589" xr:uid="{00000000-0005-0000-0000-0000F06B0000}"/>
    <cellStyle name="Notas 3 13 4" xfId="6150" xr:uid="{00000000-0005-0000-0000-0000F16B0000}"/>
    <cellStyle name="Notas 3 13 4 2" xfId="27632" xr:uid="{00000000-0005-0000-0000-0000F26B0000}"/>
    <cellStyle name="Notas 3 13 4 3" xfId="19870" xr:uid="{00000000-0005-0000-0000-0000F36B0000}"/>
    <cellStyle name="Notas 3 13 4 4" xfId="40595" xr:uid="{00000000-0005-0000-0000-0000F46B0000}"/>
    <cellStyle name="Notas 3 13 5" xfId="6151" xr:uid="{00000000-0005-0000-0000-0000F56B0000}"/>
    <cellStyle name="Notas 3 13 5 2" xfId="27633" xr:uid="{00000000-0005-0000-0000-0000F66B0000}"/>
    <cellStyle name="Notas 3 13 5 3" xfId="19871" xr:uid="{00000000-0005-0000-0000-0000F76B0000}"/>
    <cellStyle name="Notas 3 13 5 4" xfId="40596" xr:uid="{00000000-0005-0000-0000-0000F86B0000}"/>
    <cellStyle name="Notas 3 13 6" xfId="6152" xr:uid="{00000000-0005-0000-0000-0000F96B0000}"/>
    <cellStyle name="Notas 3 13 6 2" xfId="27634" xr:uid="{00000000-0005-0000-0000-0000FA6B0000}"/>
    <cellStyle name="Notas 3 13 6 3" xfId="19872" xr:uid="{00000000-0005-0000-0000-0000FB6B0000}"/>
    <cellStyle name="Notas 3 13 6 4" xfId="40597" xr:uid="{00000000-0005-0000-0000-0000FC6B0000}"/>
    <cellStyle name="Notas 3 13 7" xfId="6153" xr:uid="{00000000-0005-0000-0000-0000FD6B0000}"/>
    <cellStyle name="Notas 3 13 7 2" xfId="27635" xr:uid="{00000000-0005-0000-0000-0000FE6B0000}"/>
    <cellStyle name="Notas 3 13 7 3" xfId="19873" xr:uid="{00000000-0005-0000-0000-0000FF6B0000}"/>
    <cellStyle name="Notas 3 13 7 4" xfId="40598" xr:uid="{00000000-0005-0000-0000-0000006C0000}"/>
    <cellStyle name="Notas 3 13 8" xfId="6154" xr:uid="{00000000-0005-0000-0000-0000016C0000}"/>
    <cellStyle name="Notas 3 13 8 2" xfId="27636" xr:uid="{00000000-0005-0000-0000-0000026C0000}"/>
    <cellStyle name="Notas 3 13 8 3" xfId="19874" xr:uid="{00000000-0005-0000-0000-0000036C0000}"/>
    <cellStyle name="Notas 3 13 8 4" xfId="40599" xr:uid="{00000000-0005-0000-0000-0000046C0000}"/>
    <cellStyle name="Notas 3 13 9" xfId="27619" xr:uid="{00000000-0005-0000-0000-0000056C0000}"/>
    <cellStyle name="Notas 3 14" xfId="6155" xr:uid="{00000000-0005-0000-0000-0000066C0000}"/>
    <cellStyle name="Notas 3 14 10" xfId="19875" xr:uid="{00000000-0005-0000-0000-0000076C0000}"/>
    <cellStyle name="Notas 3 14 11" xfId="40600" xr:uid="{00000000-0005-0000-0000-0000086C0000}"/>
    <cellStyle name="Notas 3 14 2" xfId="6156" xr:uid="{00000000-0005-0000-0000-0000096C0000}"/>
    <cellStyle name="Notas 3 14 2 2" xfId="6157" xr:uid="{00000000-0005-0000-0000-00000A6C0000}"/>
    <cellStyle name="Notas 3 14 2 2 2" xfId="6158" xr:uid="{00000000-0005-0000-0000-00000B6C0000}"/>
    <cellStyle name="Notas 3 14 2 2 2 2" xfId="27640" xr:uid="{00000000-0005-0000-0000-00000C6C0000}"/>
    <cellStyle name="Notas 3 14 2 2 2 3" xfId="19878" xr:uid="{00000000-0005-0000-0000-00000D6C0000}"/>
    <cellStyle name="Notas 3 14 2 2 2 4" xfId="40603" xr:uid="{00000000-0005-0000-0000-00000E6C0000}"/>
    <cellStyle name="Notas 3 14 2 2 3" xfId="6159" xr:uid="{00000000-0005-0000-0000-00000F6C0000}"/>
    <cellStyle name="Notas 3 14 2 2 3 2" xfId="27641" xr:uid="{00000000-0005-0000-0000-0000106C0000}"/>
    <cellStyle name="Notas 3 14 2 2 3 3" xfId="19879" xr:uid="{00000000-0005-0000-0000-0000116C0000}"/>
    <cellStyle name="Notas 3 14 2 2 3 4" xfId="40604" xr:uid="{00000000-0005-0000-0000-0000126C0000}"/>
    <cellStyle name="Notas 3 14 2 2 4" xfId="27639" xr:uid="{00000000-0005-0000-0000-0000136C0000}"/>
    <cellStyle name="Notas 3 14 2 2 5" xfId="19877" xr:uid="{00000000-0005-0000-0000-0000146C0000}"/>
    <cellStyle name="Notas 3 14 2 2 6" xfId="40602" xr:uid="{00000000-0005-0000-0000-0000156C0000}"/>
    <cellStyle name="Notas 3 14 2 3" xfId="6160" xr:uid="{00000000-0005-0000-0000-0000166C0000}"/>
    <cellStyle name="Notas 3 14 2 3 2" xfId="27642" xr:uid="{00000000-0005-0000-0000-0000176C0000}"/>
    <cellStyle name="Notas 3 14 2 3 3" xfId="19880" xr:uid="{00000000-0005-0000-0000-0000186C0000}"/>
    <cellStyle name="Notas 3 14 2 3 4" xfId="40605" xr:uid="{00000000-0005-0000-0000-0000196C0000}"/>
    <cellStyle name="Notas 3 14 2 4" xfId="6161" xr:uid="{00000000-0005-0000-0000-00001A6C0000}"/>
    <cellStyle name="Notas 3 14 2 4 2" xfId="27643" xr:uid="{00000000-0005-0000-0000-00001B6C0000}"/>
    <cellStyle name="Notas 3 14 2 4 3" xfId="19881" xr:uid="{00000000-0005-0000-0000-00001C6C0000}"/>
    <cellStyle name="Notas 3 14 2 4 4" xfId="40606" xr:uid="{00000000-0005-0000-0000-00001D6C0000}"/>
    <cellStyle name="Notas 3 14 2 5" xfId="27638" xr:uid="{00000000-0005-0000-0000-00001E6C0000}"/>
    <cellStyle name="Notas 3 14 2 6" xfId="19876" xr:uid="{00000000-0005-0000-0000-00001F6C0000}"/>
    <cellStyle name="Notas 3 14 2 7" xfId="40601" xr:uid="{00000000-0005-0000-0000-0000206C0000}"/>
    <cellStyle name="Notas 3 14 3" xfId="6162" xr:uid="{00000000-0005-0000-0000-0000216C0000}"/>
    <cellStyle name="Notas 3 14 3 2" xfId="6163" xr:uid="{00000000-0005-0000-0000-0000226C0000}"/>
    <cellStyle name="Notas 3 14 3 2 2" xfId="6164" xr:uid="{00000000-0005-0000-0000-0000236C0000}"/>
    <cellStyle name="Notas 3 14 3 2 2 2" xfId="27646" xr:uid="{00000000-0005-0000-0000-0000246C0000}"/>
    <cellStyle name="Notas 3 14 3 2 2 3" xfId="19884" xr:uid="{00000000-0005-0000-0000-0000256C0000}"/>
    <cellStyle name="Notas 3 14 3 2 2 4" xfId="40609" xr:uid="{00000000-0005-0000-0000-0000266C0000}"/>
    <cellStyle name="Notas 3 14 3 2 3" xfId="6165" xr:uid="{00000000-0005-0000-0000-0000276C0000}"/>
    <cellStyle name="Notas 3 14 3 2 3 2" xfId="27647" xr:uid="{00000000-0005-0000-0000-0000286C0000}"/>
    <cellStyle name="Notas 3 14 3 2 3 3" xfId="19885" xr:uid="{00000000-0005-0000-0000-0000296C0000}"/>
    <cellStyle name="Notas 3 14 3 2 3 4" xfId="40610" xr:uid="{00000000-0005-0000-0000-00002A6C0000}"/>
    <cellStyle name="Notas 3 14 3 2 4" xfId="27645" xr:uid="{00000000-0005-0000-0000-00002B6C0000}"/>
    <cellStyle name="Notas 3 14 3 2 5" xfId="19883" xr:uid="{00000000-0005-0000-0000-00002C6C0000}"/>
    <cellStyle name="Notas 3 14 3 2 6" xfId="40608" xr:uid="{00000000-0005-0000-0000-00002D6C0000}"/>
    <cellStyle name="Notas 3 14 3 3" xfId="6166" xr:uid="{00000000-0005-0000-0000-00002E6C0000}"/>
    <cellStyle name="Notas 3 14 3 3 2" xfId="27648" xr:uid="{00000000-0005-0000-0000-00002F6C0000}"/>
    <cellStyle name="Notas 3 14 3 3 3" xfId="19886" xr:uid="{00000000-0005-0000-0000-0000306C0000}"/>
    <cellStyle name="Notas 3 14 3 3 4" xfId="40611" xr:uid="{00000000-0005-0000-0000-0000316C0000}"/>
    <cellStyle name="Notas 3 14 3 4" xfId="6167" xr:uid="{00000000-0005-0000-0000-0000326C0000}"/>
    <cellStyle name="Notas 3 14 3 4 2" xfId="27649" xr:uid="{00000000-0005-0000-0000-0000336C0000}"/>
    <cellStyle name="Notas 3 14 3 4 3" xfId="19887" xr:uid="{00000000-0005-0000-0000-0000346C0000}"/>
    <cellStyle name="Notas 3 14 3 4 4" xfId="40612" xr:uid="{00000000-0005-0000-0000-0000356C0000}"/>
    <cellStyle name="Notas 3 14 3 5" xfId="27644" xr:uid="{00000000-0005-0000-0000-0000366C0000}"/>
    <cellStyle name="Notas 3 14 3 6" xfId="19882" xr:uid="{00000000-0005-0000-0000-0000376C0000}"/>
    <cellStyle name="Notas 3 14 3 7" xfId="40607" xr:uid="{00000000-0005-0000-0000-0000386C0000}"/>
    <cellStyle name="Notas 3 14 4" xfId="6168" xr:uid="{00000000-0005-0000-0000-0000396C0000}"/>
    <cellStyle name="Notas 3 14 4 2" xfId="27650" xr:uid="{00000000-0005-0000-0000-00003A6C0000}"/>
    <cellStyle name="Notas 3 14 4 3" xfId="19888" xr:uid="{00000000-0005-0000-0000-00003B6C0000}"/>
    <cellStyle name="Notas 3 14 4 4" xfId="40613" xr:uid="{00000000-0005-0000-0000-00003C6C0000}"/>
    <cellStyle name="Notas 3 14 5" xfId="6169" xr:uid="{00000000-0005-0000-0000-00003D6C0000}"/>
    <cellStyle name="Notas 3 14 5 2" xfId="27651" xr:uid="{00000000-0005-0000-0000-00003E6C0000}"/>
    <cellStyle name="Notas 3 14 5 3" xfId="19889" xr:uid="{00000000-0005-0000-0000-00003F6C0000}"/>
    <cellStyle name="Notas 3 14 5 4" xfId="40614" xr:uid="{00000000-0005-0000-0000-0000406C0000}"/>
    <cellStyle name="Notas 3 14 6" xfId="6170" xr:uid="{00000000-0005-0000-0000-0000416C0000}"/>
    <cellStyle name="Notas 3 14 6 2" xfId="27652" xr:uid="{00000000-0005-0000-0000-0000426C0000}"/>
    <cellStyle name="Notas 3 14 6 3" xfId="19890" xr:uid="{00000000-0005-0000-0000-0000436C0000}"/>
    <cellStyle name="Notas 3 14 6 4" xfId="40615" xr:uid="{00000000-0005-0000-0000-0000446C0000}"/>
    <cellStyle name="Notas 3 14 7" xfId="6171" xr:uid="{00000000-0005-0000-0000-0000456C0000}"/>
    <cellStyle name="Notas 3 14 7 2" xfId="27653" xr:uid="{00000000-0005-0000-0000-0000466C0000}"/>
    <cellStyle name="Notas 3 14 7 3" xfId="19891" xr:uid="{00000000-0005-0000-0000-0000476C0000}"/>
    <cellStyle name="Notas 3 14 7 4" xfId="40616" xr:uid="{00000000-0005-0000-0000-0000486C0000}"/>
    <cellStyle name="Notas 3 14 8" xfId="6172" xr:uid="{00000000-0005-0000-0000-0000496C0000}"/>
    <cellStyle name="Notas 3 14 8 2" xfId="27654" xr:uid="{00000000-0005-0000-0000-00004A6C0000}"/>
    <cellStyle name="Notas 3 14 8 3" xfId="19892" xr:uid="{00000000-0005-0000-0000-00004B6C0000}"/>
    <cellStyle name="Notas 3 14 8 4" xfId="40617" xr:uid="{00000000-0005-0000-0000-00004C6C0000}"/>
    <cellStyle name="Notas 3 14 9" xfId="27637" xr:uid="{00000000-0005-0000-0000-00004D6C0000}"/>
    <cellStyle name="Notas 3 15" xfId="6173" xr:uid="{00000000-0005-0000-0000-00004E6C0000}"/>
    <cellStyle name="Notas 3 15 10" xfId="19893" xr:uid="{00000000-0005-0000-0000-00004F6C0000}"/>
    <cellStyle name="Notas 3 15 11" xfId="40618" xr:uid="{00000000-0005-0000-0000-0000506C0000}"/>
    <cellStyle name="Notas 3 15 2" xfId="6174" xr:uid="{00000000-0005-0000-0000-0000516C0000}"/>
    <cellStyle name="Notas 3 15 2 2" xfId="6175" xr:uid="{00000000-0005-0000-0000-0000526C0000}"/>
    <cellStyle name="Notas 3 15 2 2 2" xfId="6176" xr:uid="{00000000-0005-0000-0000-0000536C0000}"/>
    <cellStyle name="Notas 3 15 2 2 2 2" xfId="27658" xr:uid="{00000000-0005-0000-0000-0000546C0000}"/>
    <cellStyle name="Notas 3 15 2 2 2 3" xfId="19896" xr:uid="{00000000-0005-0000-0000-0000556C0000}"/>
    <cellStyle name="Notas 3 15 2 2 2 4" xfId="40621" xr:uid="{00000000-0005-0000-0000-0000566C0000}"/>
    <cellStyle name="Notas 3 15 2 2 3" xfId="6177" xr:uid="{00000000-0005-0000-0000-0000576C0000}"/>
    <cellStyle name="Notas 3 15 2 2 3 2" xfId="27659" xr:uid="{00000000-0005-0000-0000-0000586C0000}"/>
    <cellStyle name="Notas 3 15 2 2 3 3" xfId="19897" xr:uid="{00000000-0005-0000-0000-0000596C0000}"/>
    <cellStyle name="Notas 3 15 2 2 3 4" xfId="40622" xr:uid="{00000000-0005-0000-0000-00005A6C0000}"/>
    <cellStyle name="Notas 3 15 2 2 4" xfId="27657" xr:uid="{00000000-0005-0000-0000-00005B6C0000}"/>
    <cellStyle name="Notas 3 15 2 2 5" xfId="19895" xr:uid="{00000000-0005-0000-0000-00005C6C0000}"/>
    <cellStyle name="Notas 3 15 2 2 6" xfId="40620" xr:uid="{00000000-0005-0000-0000-00005D6C0000}"/>
    <cellStyle name="Notas 3 15 2 3" xfId="6178" xr:uid="{00000000-0005-0000-0000-00005E6C0000}"/>
    <cellStyle name="Notas 3 15 2 3 2" xfId="27660" xr:uid="{00000000-0005-0000-0000-00005F6C0000}"/>
    <cellStyle name="Notas 3 15 2 3 3" xfId="19898" xr:uid="{00000000-0005-0000-0000-0000606C0000}"/>
    <cellStyle name="Notas 3 15 2 3 4" xfId="40623" xr:uid="{00000000-0005-0000-0000-0000616C0000}"/>
    <cellStyle name="Notas 3 15 2 4" xfId="6179" xr:uid="{00000000-0005-0000-0000-0000626C0000}"/>
    <cellStyle name="Notas 3 15 2 4 2" xfId="27661" xr:uid="{00000000-0005-0000-0000-0000636C0000}"/>
    <cellStyle name="Notas 3 15 2 4 3" xfId="19899" xr:uid="{00000000-0005-0000-0000-0000646C0000}"/>
    <cellStyle name="Notas 3 15 2 4 4" xfId="40624" xr:uid="{00000000-0005-0000-0000-0000656C0000}"/>
    <cellStyle name="Notas 3 15 2 5" xfId="27656" xr:uid="{00000000-0005-0000-0000-0000666C0000}"/>
    <cellStyle name="Notas 3 15 2 6" xfId="19894" xr:uid="{00000000-0005-0000-0000-0000676C0000}"/>
    <cellStyle name="Notas 3 15 2 7" xfId="40619" xr:uid="{00000000-0005-0000-0000-0000686C0000}"/>
    <cellStyle name="Notas 3 15 3" xfId="6180" xr:uid="{00000000-0005-0000-0000-0000696C0000}"/>
    <cellStyle name="Notas 3 15 3 2" xfId="6181" xr:uid="{00000000-0005-0000-0000-00006A6C0000}"/>
    <cellStyle name="Notas 3 15 3 2 2" xfId="6182" xr:uid="{00000000-0005-0000-0000-00006B6C0000}"/>
    <cellStyle name="Notas 3 15 3 2 2 2" xfId="27664" xr:uid="{00000000-0005-0000-0000-00006C6C0000}"/>
    <cellStyle name="Notas 3 15 3 2 2 3" xfId="19902" xr:uid="{00000000-0005-0000-0000-00006D6C0000}"/>
    <cellStyle name="Notas 3 15 3 2 2 4" xfId="40627" xr:uid="{00000000-0005-0000-0000-00006E6C0000}"/>
    <cellStyle name="Notas 3 15 3 2 3" xfId="6183" xr:uid="{00000000-0005-0000-0000-00006F6C0000}"/>
    <cellStyle name="Notas 3 15 3 2 3 2" xfId="27665" xr:uid="{00000000-0005-0000-0000-0000706C0000}"/>
    <cellStyle name="Notas 3 15 3 2 3 3" xfId="19903" xr:uid="{00000000-0005-0000-0000-0000716C0000}"/>
    <cellStyle name="Notas 3 15 3 2 3 4" xfId="40628" xr:uid="{00000000-0005-0000-0000-0000726C0000}"/>
    <cellStyle name="Notas 3 15 3 2 4" xfId="27663" xr:uid="{00000000-0005-0000-0000-0000736C0000}"/>
    <cellStyle name="Notas 3 15 3 2 5" xfId="19901" xr:uid="{00000000-0005-0000-0000-0000746C0000}"/>
    <cellStyle name="Notas 3 15 3 2 6" xfId="40626" xr:uid="{00000000-0005-0000-0000-0000756C0000}"/>
    <cellStyle name="Notas 3 15 3 3" xfId="6184" xr:uid="{00000000-0005-0000-0000-0000766C0000}"/>
    <cellStyle name="Notas 3 15 3 3 2" xfId="27666" xr:uid="{00000000-0005-0000-0000-0000776C0000}"/>
    <cellStyle name="Notas 3 15 3 3 3" xfId="19904" xr:uid="{00000000-0005-0000-0000-0000786C0000}"/>
    <cellStyle name="Notas 3 15 3 3 4" xfId="40629" xr:uid="{00000000-0005-0000-0000-0000796C0000}"/>
    <cellStyle name="Notas 3 15 3 4" xfId="6185" xr:uid="{00000000-0005-0000-0000-00007A6C0000}"/>
    <cellStyle name="Notas 3 15 3 4 2" xfId="27667" xr:uid="{00000000-0005-0000-0000-00007B6C0000}"/>
    <cellStyle name="Notas 3 15 3 4 3" xfId="19905" xr:uid="{00000000-0005-0000-0000-00007C6C0000}"/>
    <cellStyle name="Notas 3 15 3 4 4" xfId="40630" xr:uid="{00000000-0005-0000-0000-00007D6C0000}"/>
    <cellStyle name="Notas 3 15 3 5" xfId="27662" xr:uid="{00000000-0005-0000-0000-00007E6C0000}"/>
    <cellStyle name="Notas 3 15 3 6" xfId="19900" xr:uid="{00000000-0005-0000-0000-00007F6C0000}"/>
    <cellStyle name="Notas 3 15 3 7" xfId="40625" xr:uid="{00000000-0005-0000-0000-0000806C0000}"/>
    <cellStyle name="Notas 3 15 4" xfId="6186" xr:uid="{00000000-0005-0000-0000-0000816C0000}"/>
    <cellStyle name="Notas 3 15 4 2" xfId="27668" xr:uid="{00000000-0005-0000-0000-0000826C0000}"/>
    <cellStyle name="Notas 3 15 4 3" xfId="19906" xr:uid="{00000000-0005-0000-0000-0000836C0000}"/>
    <cellStyle name="Notas 3 15 4 4" xfId="40631" xr:uid="{00000000-0005-0000-0000-0000846C0000}"/>
    <cellStyle name="Notas 3 15 5" xfId="6187" xr:uid="{00000000-0005-0000-0000-0000856C0000}"/>
    <cellStyle name="Notas 3 15 5 2" xfId="27669" xr:uid="{00000000-0005-0000-0000-0000866C0000}"/>
    <cellStyle name="Notas 3 15 5 3" xfId="19907" xr:uid="{00000000-0005-0000-0000-0000876C0000}"/>
    <cellStyle name="Notas 3 15 5 4" xfId="40632" xr:uid="{00000000-0005-0000-0000-0000886C0000}"/>
    <cellStyle name="Notas 3 15 6" xfId="6188" xr:uid="{00000000-0005-0000-0000-0000896C0000}"/>
    <cellStyle name="Notas 3 15 6 2" xfId="27670" xr:uid="{00000000-0005-0000-0000-00008A6C0000}"/>
    <cellStyle name="Notas 3 15 6 3" xfId="19908" xr:uid="{00000000-0005-0000-0000-00008B6C0000}"/>
    <cellStyle name="Notas 3 15 6 4" xfId="40633" xr:uid="{00000000-0005-0000-0000-00008C6C0000}"/>
    <cellStyle name="Notas 3 15 7" xfId="6189" xr:uid="{00000000-0005-0000-0000-00008D6C0000}"/>
    <cellStyle name="Notas 3 15 7 2" xfId="27671" xr:uid="{00000000-0005-0000-0000-00008E6C0000}"/>
    <cellStyle name="Notas 3 15 7 3" xfId="19909" xr:uid="{00000000-0005-0000-0000-00008F6C0000}"/>
    <cellStyle name="Notas 3 15 7 4" xfId="40634" xr:uid="{00000000-0005-0000-0000-0000906C0000}"/>
    <cellStyle name="Notas 3 15 8" xfId="6190" xr:uid="{00000000-0005-0000-0000-0000916C0000}"/>
    <cellStyle name="Notas 3 15 8 2" xfId="27672" xr:uid="{00000000-0005-0000-0000-0000926C0000}"/>
    <cellStyle name="Notas 3 15 8 3" xfId="19910" xr:uid="{00000000-0005-0000-0000-0000936C0000}"/>
    <cellStyle name="Notas 3 15 8 4" xfId="40635" xr:uid="{00000000-0005-0000-0000-0000946C0000}"/>
    <cellStyle name="Notas 3 15 9" xfId="27655" xr:uid="{00000000-0005-0000-0000-0000956C0000}"/>
    <cellStyle name="Notas 3 16" xfId="6191" xr:uid="{00000000-0005-0000-0000-0000966C0000}"/>
    <cellStyle name="Notas 3 16 10" xfId="19911" xr:uid="{00000000-0005-0000-0000-0000976C0000}"/>
    <cellStyle name="Notas 3 16 11" xfId="40636" xr:uid="{00000000-0005-0000-0000-0000986C0000}"/>
    <cellStyle name="Notas 3 16 2" xfId="6192" xr:uid="{00000000-0005-0000-0000-0000996C0000}"/>
    <cellStyle name="Notas 3 16 2 2" xfId="6193" xr:uid="{00000000-0005-0000-0000-00009A6C0000}"/>
    <cellStyle name="Notas 3 16 2 2 2" xfId="6194" xr:uid="{00000000-0005-0000-0000-00009B6C0000}"/>
    <cellStyle name="Notas 3 16 2 2 2 2" xfId="27676" xr:uid="{00000000-0005-0000-0000-00009C6C0000}"/>
    <cellStyle name="Notas 3 16 2 2 2 3" xfId="19914" xr:uid="{00000000-0005-0000-0000-00009D6C0000}"/>
    <cellStyle name="Notas 3 16 2 2 2 4" xfId="40639" xr:uid="{00000000-0005-0000-0000-00009E6C0000}"/>
    <cellStyle name="Notas 3 16 2 2 3" xfId="6195" xr:uid="{00000000-0005-0000-0000-00009F6C0000}"/>
    <cellStyle name="Notas 3 16 2 2 3 2" xfId="27677" xr:uid="{00000000-0005-0000-0000-0000A06C0000}"/>
    <cellStyle name="Notas 3 16 2 2 3 3" xfId="19915" xr:uid="{00000000-0005-0000-0000-0000A16C0000}"/>
    <cellStyle name="Notas 3 16 2 2 3 4" xfId="40640" xr:uid="{00000000-0005-0000-0000-0000A26C0000}"/>
    <cellStyle name="Notas 3 16 2 2 4" xfId="27675" xr:uid="{00000000-0005-0000-0000-0000A36C0000}"/>
    <cellStyle name="Notas 3 16 2 2 5" xfId="19913" xr:uid="{00000000-0005-0000-0000-0000A46C0000}"/>
    <cellStyle name="Notas 3 16 2 2 6" xfId="40638" xr:uid="{00000000-0005-0000-0000-0000A56C0000}"/>
    <cellStyle name="Notas 3 16 2 3" xfId="6196" xr:uid="{00000000-0005-0000-0000-0000A66C0000}"/>
    <cellStyle name="Notas 3 16 2 3 2" xfId="27678" xr:uid="{00000000-0005-0000-0000-0000A76C0000}"/>
    <cellStyle name="Notas 3 16 2 3 3" xfId="19916" xr:uid="{00000000-0005-0000-0000-0000A86C0000}"/>
    <cellStyle name="Notas 3 16 2 3 4" xfId="40641" xr:uid="{00000000-0005-0000-0000-0000A96C0000}"/>
    <cellStyle name="Notas 3 16 2 4" xfId="6197" xr:uid="{00000000-0005-0000-0000-0000AA6C0000}"/>
    <cellStyle name="Notas 3 16 2 4 2" xfId="27679" xr:uid="{00000000-0005-0000-0000-0000AB6C0000}"/>
    <cellStyle name="Notas 3 16 2 4 3" xfId="19917" xr:uid="{00000000-0005-0000-0000-0000AC6C0000}"/>
    <cellStyle name="Notas 3 16 2 4 4" xfId="40642" xr:uid="{00000000-0005-0000-0000-0000AD6C0000}"/>
    <cellStyle name="Notas 3 16 2 5" xfId="27674" xr:uid="{00000000-0005-0000-0000-0000AE6C0000}"/>
    <cellStyle name="Notas 3 16 2 6" xfId="19912" xr:uid="{00000000-0005-0000-0000-0000AF6C0000}"/>
    <cellStyle name="Notas 3 16 2 7" xfId="40637" xr:uid="{00000000-0005-0000-0000-0000B06C0000}"/>
    <cellStyle name="Notas 3 16 3" xfId="6198" xr:uid="{00000000-0005-0000-0000-0000B16C0000}"/>
    <cellStyle name="Notas 3 16 3 2" xfId="6199" xr:uid="{00000000-0005-0000-0000-0000B26C0000}"/>
    <cellStyle name="Notas 3 16 3 2 2" xfId="6200" xr:uid="{00000000-0005-0000-0000-0000B36C0000}"/>
    <cellStyle name="Notas 3 16 3 2 2 2" xfId="27682" xr:uid="{00000000-0005-0000-0000-0000B46C0000}"/>
    <cellStyle name="Notas 3 16 3 2 2 3" xfId="19920" xr:uid="{00000000-0005-0000-0000-0000B56C0000}"/>
    <cellStyle name="Notas 3 16 3 2 2 4" xfId="40645" xr:uid="{00000000-0005-0000-0000-0000B66C0000}"/>
    <cellStyle name="Notas 3 16 3 2 3" xfId="6201" xr:uid="{00000000-0005-0000-0000-0000B76C0000}"/>
    <cellStyle name="Notas 3 16 3 2 3 2" xfId="27683" xr:uid="{00000000-0005-0000-0000-0000B86C0000}"/>
    <cellStyle name="Notas 3 16 3 2 3 3" xfId="19921" xr:uid="{00000000-0005-0000-0000-0000B96C0000}"/>
    <cellStyle name="Notas 3 16 3 2 3 4" xfId="40646" xr:uid="{00000000-0005-0000-0000-0000BA6C0000}"/>
    <cellStyle name="Notas 3 16 3 2 4" xfId="27681" xr:uid="{00000000-0005-0000-0000-0000BB6C0000}"/>
    <cellStyle name="Notas 3 16 3 2 5" xfId="19919" xr:uid="{00000000-0005-0000-0000-0000BC6C0000}"/>
    <cellStyle name="Notas 3 16 3 2 6" xfId="40644" xr:uid="{00000000-0005-0000-0000-0000BD6C0000}"/>
    <cellStyle name="Notas 3 16 3 3" xfId="6202" xr:uid="{00000000-0005-0000-0000-0000BE6C0000}"/>
    <cellStyle name="Notas 3 16 3 3 2" xfId="27684" xr:uid="{00000000-0005-0000-0000-0000BF6C0000}"/>
    <cellStyle name="Notas 3 16 3 3 3" xfId="19922" xr:uid="{00000000-0005-0000-0000-0000C06C0000}"/>
    <cellStyle name="Notas 3 16 3 3 4" xfId="40647" xr:uid="{00000000-0005-0000-0000-0000C16C0000}"/>
    <cellStyle name="Notas 3 16 3 4" xfId="6203" xr:uid="{00000000-0005-0000-0000-0000C26C0000}"/>
    <cellStyle name="Notas 3 16 3 4 2" xfId="27685" xr:uid="{00000000-0005-0000-0000-0000C36C0000}"/>
    <cellStyle name="Notas 3 16 3 4 3" xfId="19923" xr:uid="{00000000-0005-0000-0000-0000C46C0000}"/>
    <cellStyle name="Notas 3 16 3 4 4" xfId="40648" xr:uid="{00000000-0005-0000-0000-0000C56C0000}"/>
    <cellStyle name="Notas 3 16 3 5" xfId="27680" xr:uid="{00000000-0005-0000-0000-0000C66C0000}"/>
    <cellStyle name="Notas 3 16 3 6" xfId="19918" xr:uid="{00000000-0005-0000-0000-0000C76C0000}"/>
    <cellStyle name="Notas 3 16 3 7" xfId="40643" xr:uid="{00000000-0005-0000-0000-0000C86C0000}"/>
    <cellStyle name="Notas 3 16 4" xfId="6204" xr:uid="{00000000-0005-0000-0000-0000C96C0000}"/>
    <cellStyle name="Notas 3 16 4 2" xfId="27686" xr:uid="{00000000-0005-0000-0000-0000CA6C0000}"/>
    <cellStyle name="Notas 3 16 4 3" xfId="19924" xr:uid="{00000000-0005-0000-0000-0000CB6C0000}"/>
    <cellStyle name="Notas 3 16 4 4" xfId="40649" xr:uid="{00000000-0005-0000-0000-0000CC6C0000}"/>
    <cellStyle name="Notas 3 16 5" xfId="6205" xr:uid="{00000000-0005-0000-0000-0000CD6C0000}"/>
    <cellStyle name="Notas 3 16 5 2" xfId="27687" xr:uid="{00000000-0005-0000-0000-0000CE6C0000}"/>
    <cellStyle name="Notas 3 16 5 3" xfId="19925" xr:uid="{00000000-0005-0000-0000-0000CF6C0000}"/>
    <cellStyle name="Notas 3 16 5 4" xfId="40650" xr:uid="{00000000-0005-0000-0000-0000D06C0000}"/>
    <cellStyle name="Notas 3 16 6" xfId="6206" xr:uid="{00000000-0005-0000-0000-0000D16C0000}"/>
    <cellStyle name="Notas 3 16 6 2" xfId="27688" xr:uid="{00000000-0005-0000-0000-0000D26C0000}"/>
    <cellStyle name="Notas 3 16 6 3" xfId="19926" xr:uid="{00000000-0005-0000-0000-0000D36C0000}"/>
    <cellStyle name="Notas 3 16 6 4" xfId="40651" xr:uid="{00000000-0005-0000-0000-0000D46C0000}"/>
    <cellStyle name="Notas 3 16 7" xfId="6207" xr:uid="{00000000-0005-0000-0000-0000D56C0000}"/>
    <cellStyle name="Notas 3 16 7 2" xfId="27689" xr:uid="{00000000-0005-0000-0000-0000D66C0000}"/>
    <cellStyle name="Notas 3 16 7 3" xfId="19927" xr:uid="{00000000-0005-0000-0000-0000D76C0000}"/>
    <cellStyle name="Notas 3 16 7 4" xfId="40652" xr:uid="{00000000-0005-0000-0000-0000D86C0000}"/>
    <cellStyle name="Notas 3 16 8" xfId="6208" xr:uid="{00000000-0005-0000-0000-0000D96C0000}"/>
    <cellStyle name="Notas 3 16 8 2" xfId="27690" xr:uid="{00000000-0005-0000-0000-0000DA6C0000}"/>
    <cellStyle name="Notas 3 16 8 3" xfId="19928" xr:uid="{00000000-0005-0000-0000-0000DB6C0000}"/>
    <cellStyle name="Notas 3 16 8 4" xfId="40653" xr:uid="{00000000-0005-0000-0000-0000DC6C0000}"/>
    <cellStyle name="Notas 3 16 9" xfId="27673" xr:uid="{00000000-0005-0000-0000-0000DD6C0000}"/>
    <cellStyle name="Notas 3 17" xfId="6209" xr:uid="{00000000-0005-0000-0000-0000DE6C0000}"/>
    <cellStyle name="Notas 3 17 10" xfId="19929" xr:uid="{00000000-0005-0000-0000-0000DF6C0000}"/>
    <cellStyle name="Notas 3 17 11" xfId="40654" xr:uid="{00000000-0005-0000-0000-0000E06C0000}"/>
    <cellStyle name="Notas 3 17 2" xfId="6210" xr:uid="{00000000-0005-0000-0000-0000E16C0000}"/>
    <cellStyle name="Notas 3 17 2 2" xfId="6211" xr:uid="{00000000-0005-0000-0000-0000E26C0000}"/>
    <cellStyle name="Notas 3 17 2 2 2" xfId="6212" xr:uid="{00000000-0005-0000-0000-0000E36C0000}"/>
    <cellStyle name="Notas 3 17 2 2 2 2" xfId="27694" xr:uid="{00000000-0005-0000-0000-0000E46C0000}"/>
    <cellStyle name="Notas 3 17 2 2 2 3" xfId="19932" xr:uid="{00000000-0005-0000-0000-0000E56C0000}"/>
    <cellStyle name="Notas 3 17 2 2 2 4" xfId="40657" xr:uid="{00000000-0005-0000-0000-0000E66C0000}"/>
    <cellStyle name="Notas 3 17 2 2 3" xfId="6213" xr:uid="{00000000-0005-0000-0000-0000E76C0000}"/>
    <cellStyle name="Notas 3 17 2 2 3 2" xfId="27695" xr:uid="{00000000-0005-0000-0000-0000E86C0000}"/>
    <cellStyle name="Notas 3 17 2 2 3 3" xfId="19933" xr:uid="{00000000-0005-0000-0000-0000E96C0000}"/>
    <cellStyle name="Notas 3 17 2 2 3 4" xfId="40658" xr:uid="{00000000-0005-0000-0000-0000EA6C0000}"/>
    <cellStyle name="Notas 3 17 2 2 4" xfId="27693" xr:uid="{00000000-0005-0000-0000-0000EB6C0000}"/>
    <cellStyle name="Notas 3 17 2 2 5" xfId="19931" xr:uid="{00000000-0005-0000-0000-0000EC6C0000}"/>
    <cellStyle name="Notas 3 17 2 2 6" xfId="40656" xr:uid="{00000000-0005-0000-0000-0000ED6C0000}"/>
    <cellStyle name="Notas 3 17 2 3" xfId="6214" xr:uid="{00000000-0005-0000-0000-0000EE6C0000}"/>
    <cellStyle name="Notas 3 17 2 3 2" xfId="27696" xr:uid="{00000000-0005-0000-0000-0000EF6C0000}"/>
    <cellStyle name="Notas 3 17 2 3 3" xfId="19934" xr:uid="{00000000-0005-0000-0000-0000F06C0000}"/>
    <cellStyle name="Notas 3 17 2 3 4" xfId="40659" xr:uid="{00000000-0005-0000-0000-0000F16C0000}"/>
    <cellStyle name="Notas 3 17 2 4" xfId="6215" xr:uid="{00000000-0005-0000-0000-0000F26C0000}"/>
    <cellStyle name="Notas 3 17 2 4 2" xfId="27697" xr:uid="{00000000-0005-0000-0000-0000F36C0000}"/>
    <cellStyle name="Notas 3 17 2 4 3" xfId="19935" xr:uid="{00000000-0005-0000-0000-0000F46C0000}"/>
    <cellStyle name="Notas 3 17 2 4 4" xfId="40660" xr:uid="{00000000-0005-0000-0000-0000F56C0000}"/>
    <cellStyle name="Notas 3 17 2 5" xfId="27692" xr:uid="{00000000-0005-0000-0000-0000F66C0000}"/>
    <cellStyle name="Notas 3 17 2 6" xfId="19930" xr:uid="{00000000-0005-0000-0000-0000F76C0000}"/>
    <cellStyle name="Notas 3 17 2 7" xfId="40655" xr:uid="{00000000-0005-0000-0000-0000F86C0000}"/>
    <cellStyle name="Notas 3 17 3" xfId="6216" xr:uid="{00000000-0005-0000-0000-0000F96C0000}"/>
    <cellStyle name="Notas 3 17 3 2" xfId="6217" xr:uid="{00000000-0005-0000-0000-0000FA6C0000}"/>
    <cellStyle name="Notas 3 17 3 2 2" xfId="6218" xr:uid="{00000000-0005-0000-0000-0000FB6C0000}"/>
    <cellStyle name="Notas 3 17 3 2 2 2" xfId="27700" xr:uid="{00000000-0005-0000-0000-0000FC6C0000}"/>
    <cellStyle name="Notas 3 17 3 2 2 3" xfId="19938" xr:uid="{00000000-0005-0000-0000-0000FD6C0000}"/>
    <cellStyle name="Notas 3 17 3 2 2 4" xfId="40663" xr:uid="{00000000-0005-0000-0000-0000FE6C0000}"/>
    <cellStyle name="Notas 3 17 3 2 3" xfId="6219" xr:uid="{00000000-0005-0000-0000-0000FF6C0000}"/>
    <cellStyle name="Notas 3 17 3 2 3 2" xfId="27701" xr:uid="{00000000-0005-0000-0000-0000006D0000}"/>
    <cellStyle name="Notas 3 17 3 2 3 3" xfId="19939" xr:uid="{00000000-0005-0000-0000-0000016D0000}"/>
    <cellStyle name="Notas 3 17 3 2 3 4" xfId="40664" xr:uid="{00000000-0005-0000-0000-0000026D0000}"/>
    <cellStyle name="Notas 3 17 3 2 4" xfId="27699" xr:uid="{00000000-0005-0000-0000-0000036D0000}"/>
    <cellStyle name="Notas 3 17 3 2 5" xfId="19937" xr:uid="{00000000-0005-0000-0000-0000046D0000}"/>
    <cellStyle name="Notas 3 17 3 2 6" xfId="40662" xr:uid="{00000000-0005-0000-0000-0000056D0000}"/>
    <cellStyle name="Notas 3 17 3 3" xfId="6220" xr:uid="{00000000-0005-0000-0000-0000066D0000}"/>
    <cellStyle name="Notas 3 17 3 3 2" xfId="27702" xr:uid="{00000000-0005-0000-0000-0000076D0000}"/>
    <cellStyle name="Notas 3 17 3 3 3" xfId="19940" xr:uid="{00000000-0005-0000-0000-0000086D0000}"/>
    <cellStyle name="Notas 3 17 3 3 4" xfId="40665" xr:uid="{00000000-0005-0000-0000-0000096D0000}"/>
    <cellStyle name="Notas 3 17 3 4" xfId="6221" xr:uid="{00000000-0005-0000-0000-00000A6D0000}"/>
    <cellStyle name="Notas 3 17 3 4 2" xfId="27703" xr:uid="{00000000-0005-0000-0000-00000B6D0000}"/>
    <cellStyle name="Notas 3 17 3 4 3" xfId="19941" xr:uid="{00000000-0005-0000-0000-00000C6D0000}"/>
    <cellStyle name="Notas 3 17 3 4 4" xfId="40666" xr:uid="{00000000-0005-0000-0000-00000D6D0000}"/>
    <cellStyle name="Notas 3 17 3 5" xfId="27698" xr:uid="{00000000-0005-0000-0000-00000E6D0000}"/>
    <cellStyle name="Notas 3 17 3 6" xfId="19936" xr:uid="{00000000-0005-0000-0000-00000F6D0000}"/>
    <cellStyle name="Notas 3 17 3 7" xfId="40661" xr:uid="{00000000-0005-0000-0000-0000106D0000}"/>
    <cellStyle name="Notas 3 17 4" xfId="6222" xr:uid="{00000000-0005-0000-0000-0000116D0000}"/>
    <cellStyle name="Notas 3 17 4 2" xfId="27704" xr:uid="{00000000-0005-0000-0000-0000126D0000}"/>
    <cellStyle name="Notas 3 17 4 3" xfId="19942" xr:uid="{00000000-0005-0000-0000-0000136D0000}"/>
    <cellStyle name="Notas 3 17 4 4" xfId="40667" xr:uid="{00000000-0005-0000-0000-0000146D0000}"/>
    <cellStyle name="Notas 3 17 5" xfId="6223" xr:uid="{00000000-0005-0000-0000-0000156D0000}"/>
    <cellStyle name="Notas 3 17 5 2" xfId="27705" xr:uid="{00000000-0005-0000-0000-0000166D0000}"/>
    <cellStyle name="Notas 3 17 5 3" xfId="19943" xr:uid="{00000000-0005-0000-0000-0000176D0000}"/>
    <cellStyle name="Notas 3 17 5 4" xfId="40668" xr:uid="{00000000-0005-0000-0000-0000186D0000}"/>
    <cellStyle name="Notas 3 17 6" xfId="6224" xr:uid="{00000000-0005-0000-0000-0000196D0000}"/>
    <cellStyle name="Notas 3 17 6 2" xfId="27706" xr:uid="{00000000-0005-0000-0000-00001A6D0000}"/>
    <cellStyle name="Notas 3 17 6 3" xfId="19944" xr:uid="{00000000-0005-0000-0000-00001B6D0000}"/>
    <cellStyle name="Notas 3 17 6 4" xfId="40669" xr:uid="{00000000-0005-0000-0000-00001C6D0000}"/>
    <cellStyle name="Notas 3 17 7" xfId="6225" xr:uid="{00000000-0005-0000-0000-00001D6D0000}"/>
    <cellStyle name="Notas 3 17 7 2" xfId="27707" xr:uid="{00000000-0005-0000-0000-00001E6D0000}"/>
    <cellStyle name="Notas 3 17 7 3" xfId="19945" xr:uid="{00000000-0005-0000-0000-00001F6D0000}"/>
    <cellStyle name="Notas 3 17 7 4" xfId="40670" xr:uid="{00000000-0005-0000-0000-0000206D0000}"/>
    <cellStyle name="Notas 3 17 8" xfId="6226" xr:uid="{00000000-0005-0000-0000-0000216D0000}"/>
    <cellStyle name="Notas 3 17 8 2" xfId="27708" xr:uid="{00000000-0005-0000-0000-0000226D0000}"/>
    <cellStyle name="Notas 3 17 8 3" xfId="19946" xr:uid="{00000000-0005-0000-0000-0000236D0000}"/>
    <cellStyle name="Notas 3 17 8 4" xfId="40671" xr:uid="{00000000-0005-0000-0000-0000246D0000}"/>
    <cellStyle name="Notas 3 17 9" xfId="27691" xr:uid="{00000000-0005-0000-0000-0000256D0000}"/>
    <cellStyle name="Notas 3 18" xfId="6227" xr:uid="{00000000-0005-0000-0000-0000266D0000}"/>
    <cellStyle name="Notas 3 18 2" xfId="6228" xr:uid="{00000000-0005-0000-0000-0000276D0000}"/>
    <cellStyle name="Notas 3 18 2 2" xfId="6229" xr:uid="{00000000-0005-0000-0000-0000286D0000}"/>
    <cellStyle name="Notas 3 18 2 2 2" xfId="27711" xr:uid="{00000000-0005-0000-0000-0000296D0000}"/>
    <cellStyle name="Notas 3 18 2 2 3" xfId="19949" xr:uid="{00000000-0005-0000-0000-00002A6D0000}"/>
    <cellStyle name="Notas 3 18 2 2 4" xfId="40674" xr:uid="{00000000-0005-0000-0000-00002B6D0000}"/>
    <cellStyle name="Notas 3 18 2 3" xfId="6230" xr:uid="{00000000-0005-0000-0000-00002C6D0000}"/>
    <cellStyle name="Notas 3 18 2 3 2" xfId="27712" xr:uid="{00000000-0005-0000-0000-00002D6D0000}"/>
    <cellStyle name="Notas 3 18 2 3 3" xfId="19950" xr:uid="{00000000-0005-0000-0000-00002E6D0000}"/>
    <cellStyle name="Notas 3 18 2 3 4" xfId="40675" xr:uid="{00000000-0005-0000-0000-00002F6D0000}"/>
    <cellStyle name="Notas 3 18 2 4" xfId="27710" xr:uid="{00000000-0005-0000-0000-0000306D0000}"/>
    <cellStyle name="Notas 3 18 2 5" xfId="19948" xr:uid="{00000000-0005-0000-0000-0000316D0000}"/>
    <cellStyle name="Notas 3 18 2 6" xfId="40673" xr:uid="{00000000-0005-0000-0000-0000326D0000}"/>
    <cellStyle name="Notas 3 18 3" xfId="6231" xr:uid="{00000000-0005-0000-0000-0000336D0000}"/>
    <cellStyle name="Notas 3 18 3 2" xfId="27713" xr:uid="{00000000-0005-0000-0000-0000346D0000}"/>
    <cellStyle name="Notas 3 18 3 3" xfId="19951" xr:uid="{00000000-0005-0000-0000-0000356D0000}"/>
    <cellStyle name="Notas 3 18 3 4" xfId="40676" xr:uid="{00000000-0005-0000-0000-0000366D0000}"/>
    <cellStyle name="Notas 3 18 4" xfId="6232" xr:uid="{00000000-0005-0000-0000-0000376D0000}"/>
    <cellStyle name="Notas 3 18 4 2" xfId="27714" xr:uid="{00000000-0005-0000-0000-0000386D0000}"/>
    <cellStyle name="Notas 3 18 4 3" xfId="19952" xr:uid="{00000000-0005-0000-0000-0000396D0000}"/>
    <cellStyle name="Notas 3 18 4 4" xfId="40677" xr:uid="{00000000-0005-0000-0000-00003A6D0000}"/>
    <cellStyle name="Notas 3 18 5" xfId="27709" xr:uid="{00000000-0005-0000-0000-00003B6D0000}"/>
    <cellStyle name="Notas 3 18 6" xfId="19947" xr:uid="{00000000-0005-0000-0000-00003C6D0000}"/>
    <cellStyle name="Notas 3 18 7" xfId="40672" xr:uid="{00000000-0005-0000-0000-00003D6D0000}"/>
    <cellStyle name="Notas 3 19" xfId="6233" xr:uid="{00000000-0005-0000-0000-00003E6D0000}"/>
    <cellStyle name="Notas 3 19 2" xfId="6234" xr:uid="{00000000-0005-0000-0000-00003F6D0000}"/>
    <cellStyle name="Notas 3 19 2 2" xfId="6235" xr:uid="{00000000-0005-0000-0000-0000406D0000}"/>
    <cellStyle name="Notas 3 19 2 2 2" xfId="27717" xr:uid="{00000000-0005-0000-0000-0000416D0000}"/>
    <cellStyle name="Notas 3 19 2 2 3" xfId="19955" xr:uid="{00000000-0005-0000-0000-0000426D0000}"/>
    <cellStyle name="Notas 3 19 2 2 4" xfId="40680" xr:uid="{00000000-0005-0000-0000-0000436D0000}"/>
    <cellStyle name="Notas 3 19 2 3" xfId="6236" xr:uid="{00000000-0005-0000-0000-0000446D0000}"/>
    <cellStyle name="Notas 3 19 2 3 2" xfId="27718" xr:uid="{00000000-0005-0000-0000-0000456D0000}"/>
    <cellStyle name="Notas 3 19 2 3 3" xfId="19956" xr:uid="{00000000-0005-0000-0000-0000466D0000}"/>
    <cellStyle name="Notas 3 19 2 3 4" xfId="40681" xr:uid="{00000000-0005-0000-0000-0000476D0000}"/>
    <cellStyle name="Notas 3 19 2 4" xfId="27716" xr:uid="{00000000-0005-0000-0000-0000486D0000}"/>
    <cellStyle name="Notas 3 19 2 5" xfId="19954" xr:uid="{00000000-0005-0000-0000-0000496D0000}"/>
    <cellStyle name="Notas 3 19 2 6" xfId="40679" xr:uid="{00000000-0005-0000-0000-00004A6D0000}"/>
    <cellStyle name="Notas 3 19 3" xfId="6237" xr:uid="{00000000-0005-0000-0000-00004B6D0000}"/>
    <cellStyle name="Notas 3 19 3 2" xfId="27719" xr:uid="{00000000-0005-0000-0000-00004C6D0000}"/>
    <cellStyle name="Notas 3 19 3 3" xfId="19957" xr:uid="{00000000-0005-0000-0000-00004D6D0000}"/>
    <cellStyle name="Notas 3 19 3 4" xfId="40682" xr:uid="{00000000-0005-0000-0000-00004E6D0000}"/>
    <cellStyle name="Notas 3 19 4" xfId="6238" xr:uid="{00000000-0005-0000-0000-00004F6D0000}"/>
    <cellStyle name="Notas 3 19 4 2" xfId="27720" xr:uid="{00000000-0005-0000-0000-0000506D0000}"/>
    <cellStyle name="Notas 3 19 4 3" xfId="19958" xr:uid="{00000000-0005-0000-0000-0000516D0000}"/>
    <cellStyle name="Notas 3 19 4 4" xfId="40683" xr:uid="{00000000-0005-0000-0000-0000526D0000}"/>
    <cellStyle name="Notas 3 19 5" xfId="27715" xr:uid="{00000000-0005-0000-0000-0000536D0000}"/>
    <cellStyle name="Notas 3 19 6" xfId="19953" xr:uid="{00000000-0005-0000-0000-0000546D0000}"/>
    <cellStyle name="Notas 3 19 7" xfId="40678" xr:uid="{00000000-0005-0000-0000-0000556D0000}"/>
    <cellStyle name="Notas 3 2" xfId="523" xr:uid="{00000000-0005-0000-0000-0000566D0000}"/>
    <cellStyle name="Notas 3 2 10" xfId="6239" xr:uid="{00000000-0005-0000-0000-0000576D0000}"/>
    <cellStyle name="Notas 3 2 10 10" xfId="19959" xr:uid="{00000000-0005-0000-0000-0000586D0000}"/>
    <cellStyle name="Notas 3 2 10 11" xfId="40684" xr:uid="{00000000-0005-0000-0000-0000596D0000}"/>
    <cellStyle name="Notas 3 2 10 2" xfId="6240" xr:uid="{00000000-0005-0000-0000-00005A6D0000}"/>
    <cellStyle name="Notas 3 2 10 2 2" xfId="6241" xr:uid="{00000000-0005-0000-0000-00005B6D0000}"/>
    <cellStyle name="Notas 3 2 10 2 2 2" xfId="6242" xr:uid="{00000000-0005-0000-0000-00005C6D0000}"/>
    <cellStyle name="Notas 3 2 10 2 2 2 2" xfId="27724" xr:uid="{00000000-0005-0000-0000-00005D6D0000}"/>
    <cellStyle name="Notas 3 2 10 2 2 2 3" xfId="19962" xr:uid="{00000000-0005-0000-0000-00005E6D0000}"/>
    <cellStyle name="Notas 3 2 10 2 2 2 4" xfId="40687" xr:uid="{00000000-0005-0000-0000-00005F6D0000}"/>
    <cellStyle name="Notas 3 2 10 2 2 3" xfId="6243" xr:uid="{00000000-0005-0000-0000-0000606D0000}"/>
    <cellStyle name="Notas 3 2 10 2 2 3 2" xfId="27725" xr:uid="{00000000-0005-0000-0000-0000616D0000}"/>
    <cellStyle name="Notas 3 2 10 2 2 3 3" xfId="19963" xr:uid="{00000000-0005-0000-0000-0000626D0000}"/>
    <cellStyle name="Notas 3 2 10 2 2 3 4" xfId="40688" xr:uid="{00000000-0005-0000-0000-0000636D0000}"/>
    <cellStyle name="Notas 3 2 10 2 2 4" xfId="27723" xr:uid="{00000000-0005-0000-0000-0000646D0000}"/>
    <cellStyle name="Notas 3 2 10 2 2 5" xfId="19961" xr:uid="{00000000-0005-0000-0000-0000656D0000}"/>
    <cellStyle name="Notas 3 2 10 2 2 6" xfId="40686" xr:uid="{00000000-0005-0000-0000-0000666D0000}"/>
    <cellStyle name="Notas 3 2 10 2 3" xfId="6244" xr:uid="{00000000-0005-0000-0000-0000676D0000}"/>
    <cellStyle name="Notas 3 2 10 2 3 2" xfId="27726" xr:uid="{00000000-0005-0000-0000-0000686D0000}"/>
    <cellStyle name="Notas 3 2 10 2 3 3" xfId="19964" xr:uid="{00000000-0005-0000-0000-0000696D0000}"/>
    <cellStyle name="Notas 3 2 10 2 3 4" xfId="40689" xr:uid="{00000000-0005-0000-0000-00006A6D0000}"/>
    <cellStyle name="Notas 3 2 10 2 4" xfId="6245" xr:uid="{00000000-0005-0000-0000-00006B6D0000}"/>
    <cellStyle name="Notas 3 2 10 2 4 2" xfId="27727" xr:uid="{00000000-0005-0000-0000-00006C6D0000}"/>
    <cellStyle name="Notas 3 2 10 2 4 3" xfId="19965" xr:uid="{00000000-0005-0000-0000-00006D6D0000}"/>
    <cellStyle name="Notas 3 2 10 2 4 4" xfId="40690" xr:uid="{00000000-0005-0000-0000-00006E6D0000}"/>
    <cellStyle name="Notas 3 2 10 2 5" xfId="27722" xr:uid="{00000000-0005-0000-0000-00006F6D0000}"/>
    <cellStyle name="Notas 3 2 10 2 6" xfId="19960" xr:uid="{00000000-0005-0000-0000-0000706D0000}"/>
    <cellStyle name="Notas 3 2 10 2 7" xfId="40685" xr:uid="{00000000-0005-0000-0000-0000716D0000}"/>
    <cellStyle name="Notas 3 2 10 3" xfId="6246" xr:uid="{00000000-0005-0000-0000-0000726D0000}"/>
    <cellStyle name="Notas 3 2 10 3 2" xfId="6247" xr:uid="{00000000-0005-0000-0000-0000736D0000}"/>
    <cellStyle name="Notas 3 2 10 3 2 2" xfId="6248" xr:uid="{00000000-0005-0000-0000-0000746D0000}"/>
    <cellStyle name="Notas 3 2 10 3 2 2 2" xfId="27730" xr:uid="{00000000-0005-0000-0000-0000756D0000}"/>
    <cellStyle name="Notas 3 2 10 3 2 2 3" xfId="19968" xr:uid="{00000000-0005-0000-0000-0000766D0000}"/>
    <cellStyle name="Notas 3 2 10 3 2 2 4" xfId="40693" xr:uid="{00000000-0005-0000-0000-0000776D0000}"/>
    <cellStyle name="Notas 3 2 10 3 2 3" xfId="6249" xr:uid="{00000000-0005-0000-0000-0000786D0000}"/>
    <cellStyle name="Notas 3 2 10 3 2 3 2" xfId="27731" xr:uid="{00000000-0005-0000-0000-0000796D0000}"/>
    <cellStyle name="Notas 3 2 10 3 2 3 3" xfId="19969" xr:uid="{00000000-0005-0000-0000-00007A6D0000}"/>
    <cellStyle name="Notas 3 2 10 3 2 3 4" xfId="40694" xr:uid="{00000000-0005-0000-0000-00007B6D0000}"/>
    <cellStyle name="Notas 3 2 10 3 2 4" xfId="27729" xr:uid="{00000000-0005-0000-0000-00007C6D0000}"/>
    <cellStyle name="Notas 3 2 10 3 2 5" xfId="19967" xr:uid="{00000000-0005-0000-0000-00007D6D0000}"/>
    <cellStyle name="Notas 3 2 10 3 2 6" xfId="40692" xr:uid="{00000000-0005-0000-0000-00007E6D0000}"/>
    <cellStyle name="Notas 3 2 10 3 3" xfId="6250" xr:uid="{00000000-0005-0000-0000-00007F6D0000}"/>
    <cellStyle name="Notas 3 2 10 3 3 2" xfId="27732" xr:uid="{00000000-0005-0000-0000-0000806D0000}"/>
    <cellStyle name="Notas 3 2 10 3 3 3" xfId="19970" xr:uid="{00000000-0005-0000-0000-0000816D0000}"/>
    <cellStyle name="Notas 3 2 10 3 3 4" xfId="40695" xr:uid="{00000000-0005-0000-0000-0000826D0000}"/>
    <cellStyle name="Notas 3 2 10 3 4" xfId="6251" xr:uid="{00000000-0005-0000-0000-0000836D0000}"/>
    <cellStyle name="Notas 3 2 10 3 4 2" xfId="27733" xr:uid="{00000000-0005-0000-0000-0000846D0000}"/>
    <cellStyle name="Notas 3 2 10 3 4 3" xfId="19971" xr:uid="{00000000-0005-0000-0000-0000856D0000}"/>
    <cellStyle name="Notas 3 2 10 3 4 4" xfId="40696" xr:uid="{00000000-0005-0000-0000-0000866D0000}"/>
    <cellStyle name="Notas 3 2 10 3 5" xfId="27728" xr:uid="{00000000-0005-0000-0000-0000876D0000}"/>
    <cellStyle name="Notas 3 2 10 3 6" xfId="19966" xr:uid="{00000000-0005-0000-0000-0000886D0000}"/>
    <cellStyle name="Notas 3 2 10 3 7" xfId="40691" xr:uid="{00000000-0005-0000-0000-0000896D0000}"/>
    <cellStyle name="Notas 3 2 10 4" xfId="6252" xr:uid="{00000000-0005-0000-0000-00008A6D0000}"/>
    <cellStyle name="Notas 3 2 10 4 2" xfId="27734" xr:uid="{00000000-0005-0000-0000-00008B6D0000}"/>
    <cellStyle name="Notas 3 2 10 4 3" xfId="19972" xr:uid="{00000000-0005-0000-0000-00008C6D0000}"/>
    <cellStyle name="Notas 3 2 10 4 4" xfId="40697" xr:uid="{00000000-0005-0000-0000-00008D6D0000}"/>
    <cellStyle name="Notas 3 2 10 5" xfId="6253" xr:uid="{00000000-0005-0000-0000-00008E6D0000}"/>
    <cellStyle name="Notas 3 2 10 5 2" xfId="27735" xr:uid="{00000000-0005-0000-0000-00008F6D0000}"/>
    <cellStyle name="Notas 3 2 10 5 3" xfId="19973" xr:uid="{00000000-0005-0000-0000-0000906D0000}"/>
    <cellStyle name="Notas 3 2 10 5 4" xfId="40698" xr:uid="{00000000-0005-0000-0000-0000916D0000}"/>
    <cellStyle name="Notas 3 2 10 6" xfId="6254" xr:uid="{00000000-0005-0000-0000-0000926D0000}"/>
    <cellStyle name="Notas 3 2 10 6 2" xfId="27736" xr:uid="{00000000-0005-0000-0000-0000936D0000}"/>
    <cellStyle name="Notas 3 2 10 6 3" xfId="19974" xr:uid="{00000000-0005-0000-0000-0000946D0000}"/>
    <cellStyle name="Notas 3 2 10 6 4" xfId="40699" xr:uid="{00000000-0005-0000-0000-0000956D0000}"/>
    <cellStyle name="Notas 3 2 10 7" xfId="6255" xr:uid="{00000000-0005-0000-0000-0000966D0000}"/>
    <cellStyle name="Notas 3 2 10 7 2" xfId="27737" xr:uid="{00000000-0005-0000-0000-0000976D0000}"/>
    <cellStyle name="Notas 3 2 10 7 3" xfId="19975" xr:uid="{00000000-0005-0000-0000-0000986D0000}"/>
    <cellStyle name="Notas 3 2 10 7 4" xfId="40700" xr:uid="{00000000-0005-0000-0000-0000996D0000}"/>
    <cellStyle name="Notas 3 2 10 8" xfId="6256" xr:uid="{00000000-0005-0000-0000-00009A6D0000}"/>
    <cellStyle name="Notas 3 2 10 8 2" xfId="27738" xr:uid="{00000000-0005-0000-0000-00009B6D0000}"/>
    <cellStyle name="Notas 3 2 10 8 3" xfId="19976" xr:uid="{00000000-0005-0000-0000-00009C6D0000}"/>
    <cellStyle name="Notas 3 2 10 8 4" xfId="40701" xr:uid="{00000000-0005-0000-0000-00009D6D0000}"/>
    <cellStyle name="Notas 3 2 10 9" xfId="27721" xr:uid="{00000000-0005-0000-0000-00009E6D0000}"/>
    <cellStyle name="Notas 3 2 11" xfId="6257" xr:uid="{00000000-0005-0000-0000-00009F6D0000}"/>
    <cellStyle name="Notas 3 2 11 10" xfId="19977" xr:uid="{00000000-0005-0000-0000-0000A06D0000}"/>
    <cellStyle name="Notas 3 2 11 11" xfId="40702" xr:uid="{00000000-0005-0000-0000-0000A16D0000}"/>
    <cellStyle name="Notas 3 2 11 2" xfId="6258" xr:uid="{00000000-0005-0000-0000-0000A26D0000}"/>
    <cellStyle name="Notas 3 2 11 2 2" xfId="6259" xr:uid="{00000000-0005-0000-0000-0000A36D0000}"/>
    <cellStyle name="Notas 3 2 11 2 2 2" xfId="6260" xr:uid="{00000000-0005-0000-0000-0000A46D0000}"/>
    <cellStyle name="Notas 3 2 11 2 2 2 2" xfId="27742" xr:uid="{00000000-0005-0000-0000-0000A56D0000}"/>
    <cellStyle name="Notas 3 2 11 2 2 2 3" xfId="19980" xr:uid="{00000000-0005-0000-0000-0000A66D0000}"/>
    <cellStyle name="Notas 3 2 11 2 2 2 4" xfId="40705" xr:uid="{00000000-0005-0000-0000-0000A76D0000}"/>
    <cellStyle name="Notas 3 2 11 2 2 3" xfId="6261" xr:uid="{00000000-0005-0000-0000-0000A86D0000}"/>
    <cellStyle name="Notas 3 2 11 2 2 3 2" xfId="27743" xr:uid="{00000000-0005-0000-0000-0000A96D0000}"/>
    <cellStyle name="Notas 3 2 11 2 2 3 3" xfId="19981" xr:uid="{00000000-0005-0000-0000-0000AA6D0000}"/>
    <cellStyle name="Notas 3 2 11 2 2 3 4" xfId="40706" xr:uid="{00000000-0005-0000-0000-0000AB6D0000}"/>
    <cellStyle name="Notas 3 2 11 2 2 4" xfId="27741" xr:uid="{00000000-0005-0000-0000-0000AC6D0000}"/>
    <cellStyle name="Notas 3 2 11 2 2 5" xfId="19979" xr:uid="{00000000-0005-0000-0000-0000AD6D0000}"/>
    <cellStyle name="Notas 3 2 11 2 2 6" xfId="40704" xr:uid="{00000000-0005-0000-0000-0000AE6D0000}"/>
    <cellStyle name="Notas 3 2 11 2 3" xfId="6262" xr:uid="{00000000-0005-0000-0000-0000AF6D0000}"/>
    <cellStyle name="Notas 3 2 11 2 3 2" xfId="27744" xr:uid="{00000000-0005-0000-0000-0000B06D0000}"/>
    <cellStyle name="Notas 3 2 11 2 3 3" xfId="19982" xr:uid="{00000000-0005-0000-0000-0000B16D0000}"/>
    <cellStyle name="Notas 3 2 11 2 3 4" xfId="40707" xr:uid="{00000000-0005-0000-0000-0000B26D0000}"/>
    <cellStyle name="Notas 3 2 11 2 4" xfId="6263" xr:uid="{00000000-0005-0000-0000-0000B36D0000}"/>
    <cellStyle name="Notas 3 2 11 2 4 2" xfId="27745" xr:uid="{00000000-0005-0000-0000-0000B46D0000}"/>
    <cellStyle name="Notas 3 2 11 2 4 3" xfId="19983" xr:uid="{00000000-0005-0000-0000-0000B56D0000}"/>
    <cellStyle name="Notas 3 2 11 2 4 4" xfId="40708" xr:uid="{00000000-0005-0000-0000-0000B66D0000}"/>
    <cellStyle name="Notas 3 2 11 2 5" xfId="27740" xr:uid="{00000000-0005-0000-0000-0000B76D0000}"/>
    <cellStyle name="Notas 3 2 11 2 6" xfId="19978" xr:uid="{00000000-0005-0000-0000-0000B86D0000}"/>
    <cellStyle name="Notas 3 2 11 2 7" xfId="40703" xr:uid="{00000000-0005-0000-0000-0000B96D0000}"/>
    <cellStyle name="Notas 3 2 11 3" xfId="6264" xr:uid="{00000000-0005-0000-0000-0000BA6D0000}"/>
    <cellStyle name="Notas 3 2 11 3 2" xfId="6265" xr:uid="{00000000-0005-0000-0000-0000BB6D0000}"/>
    <cellStyle name="Notas 3 2 11 3 2 2" xfId="6266" xr:uid="{00000000-0005-0000-0000-0000BC6D0000}"/>
    <cellStyle name="Notas 3 2 11 3 2 2 2" xfId="27748" xr:uid="{00000000-0005-0000-0000-0000BD6D0000}"/>
    <cellStyle name="Notas 3 2 11 3 2 2 3" xfId="19986" xr:uid="{00000000-0005-0000-0000-0000BE6D0000}"/>
    <cellStyle name="Notas 3 2 11 3 2 2 4" xfId="40711" xr:uid="{00000000-0005-0000-0000-0000BF6D0000}"/>
    <cellStyle name="Notas 3 2 11 3 2 3" xfId="6267" xr:uid="{00000000-0005-0000-0000-0000C06D0000}"/>
    <cellStyle name="Notas 3 2 11 3 2 3 2" xfId="27749" xr:uid="{00000000-0005-0000-0000-0000C16D0000}"/>
    <cellStyle name="Notas 3 2 11 3 2 3 3" xfId="19987" xr:uid="{00000000-0005-0000-0000-0000C26D0000}"/>
    <cellStyle name="Notas 3 2 11 3 2 3 4" xfId="40712" xr:uid="{00000000-0005-0000-0000-0000C36D0000}"/>
    <cellStyle name="Notas 3 2 11 3 2 4" xfId="27747" xr:uid="{00000000-0005-0000-0000-0000C46D0000}"/>
    <cellStyle name="Notas 3 2 11 3 2 5" xfId="19985" xr:uid="{00000000-0005-0000-0000-0000C56D0000}"/>
    <cellStyle name="Notas 3 2 11 3 2 6" xfId="40710" xr:uid="{00000000-0005-0000-0000-0000C66D0000}"/>
    <cellStyle name="Notas 3 2 11 3 3" xfId="6268" xr:uid="{00000000-0005-0000-0000-0000C76D0000}"/>
    <cellStyle name="Notas 3 2 11 3 3 2" xfId="27750" xr:uid="{00000000-0005-0000-0000-0000C86D0000}"/>
    <cellStyle name="Notas 3 2 11 3 3 3" xfId="19988" xr:uid="{00000000-0005-0000-0000-0000C96D0000}"/>
    <cellStyle name="Notas 3 2 11 3 3 4" xfId="40713" xr:uid="{00000000-0005-0000-0000-0000CA6D0000}"/>
    <cellStyle name="Notas 3 2 11 3 4" xfId="6269" xr:uid="{00000000-0005-0000-0000-0000CB6D0000}"/>
    <cellStyle name="Notas 3 2 11 3 4 2" xfId="27751" xr:uid="{00000000-0005-0000-0000-0000CC6D0000}"/>
    <cellStyle name="Notas 3 2 11 3 4 3" xfId="19989" xr:uid="{00000000-0005-0000-0000-0000CD6D0000}"/>
    <cellStyle name="Notas 3 2 11 3 4 4" xfId="40714" xr:uid="{00000000-0005-0000-0000-0000CE6D0000}"/>
    <cellStyle name="Notas 3 2 11 3 5" xfId="27746" xr:uid="{00000000-0005-0000-0000-0000CF6D0000}"/>
    <cellStyle name="Notas 3 2 11 3 6" xfId="19984" xr:uid="{00000000-0005-0000-0000-0000D06D0000}"/>
    <cellStyle name="Notas 3 2 11 3 7" xfId="40709" xr:uid="{00000000-0005-0000-0000-0000D16D0000}"/>
    <cellStyle name="Notas 3 2 11 4" xfId="6270" xr:uid="{00000000-0005-0000-0000-0000D26D0000}"/>
    <cellStyle name="Notas 3 2 11 4 2" xfId="27752" xr:uid="{00000000-0005-0000-0000-0000D36D0000}"/>
    <cellStyle name="Notas 3 2 11 4 3" xfId="19990" xr:uid="{00000000-0005-0000-0000-0000D46D0000}"/>
    <cellStyle name="Notas 3 2 11 4 4" xfId="40715" xr:uid="{00000000-0005-0000-0000-0000D56D0000}"/>
    <cellStyle name="Notas 3 2 11 5" xfId="6271" xr:uid="{00000000-0005-0000-0000-0000D66D0000}"/>
    <cellStyle name="Notas 3 2 11 5 2" xfId="27753" xr:uid="{00000000-0005-0000-0000-0000D76D0000}"/>
    <cellStyle name="Notas 3 2 11 5 3" xfId="19991" xr:uid="{00000000-0005-0000-0000-0000D86D0000}"/>
    <cellStyle name="Notas 3 2 11 5 4" xfId="40716" xr:uid="{00000000-0005-0000-0000-0000D96D0000}"/>
    <cellStyle name="Notas 3 2 11 6" xfId="6272" xr:uid="{00000000-0005-0000-0000-0000DA6D0000}"/>
    <cellStyle name="Notas 3 2 11 6 2" xfId="27754" xr:uid="{00000000-0005-0000-0000-0000DB6D0000}"/>
    <cellStyle name="Notas 3 2 11 6 3" xfId="19992" xr:uid="{00000000-0005-0000-0000-0000DC6D0000}"/>
    <cellStyle name="Notas 3 2 11 6 4" xfId="40717" xr:uid="{00000000-0005-0000-0000-0000DD6D0000}"/>
    <cellStyle name="Notas 3 2 11 7" xfId="6273" xr:uid="{00000000-0005-0000-0000-0000DE6D0000}"/>
    <cellStyle name="Notas 3 2 11 7 2" xfId="27755" xr:uid="{00000000-0005-0000-0000-0000DF6D0000}"/>
    <cellStyle name="Notas 3 2 11 7 3" xfId="19993" xr:uid="{00000000-0005-0000-0000-0000E06D0000}"/>
    <cellStyle name="Notas 3 2 11 7 4" xfId="40718" xr:uid="{00000000-0005-0000-0000-0000E16D0000}"/>
    <cellStyle name="Notas 3 2 11 8" xfId="6274" xr:uid="{00000000-0005-0000-0000-0000E26D0000}"/>
    <cellStyle name="Notas 3 2 11 8 2" xfId="27756" xr:uid="{00000000-0005-0000-0000-0000E36D0000}"/>
    <cellStyle name="Notas 3 2 11 8 3" xfId="19994" xr:uid="{00000000-0005-0000-0000-0000E46D0000}"/>
    <cellStyle name="Notas 3 2 11 8 4" xfId="40719" xr:uid="{00000000-0005-0000-0000-0000E56D0000}"/>
    <cellStyle name="Notas 3 2 11 9" xfId="27739" xr:uid="{00000000-0005-0000-0000-0000E66D0000}"/>
    <cellStyle name="Notas 3 2 12" xfId="6275" xr:uid="{00000000-0005-0000-0000-0000E76D0000}"/>
    <cellStyle name="Notas 3 2 12 10" xfId="19995" xr:uid="{00000000-0005-0000-0000-0000E86D0000}"/>
    <cellStyle name="Notas 3 2 12 11" xfId="40720" xr:uid="{00000000-0005-0000-0000-0000E96D0000}"/>
    <cellStyle name="Notas 3 2 12 2" xfId="6276" xr:uid="{00000000-0005-0000-0000-0000EA6D0000}"/>
    <cellStyle name="Notas 3 2 12 2 2" xfId="6277" xr:uid="{00000000-0005-0000-0000-0000EB6D0000}"/>
    <cellStyle name="Notas 3 2 12 2 2 2" xfId="6278" xr:uid="{00000000-0005-0000-0000-0000EC6D0000}"/>
    <cellStyle name="Notas 3 2 12 2 2 2 2" xfId="27760" xr:uid="{00000000-0005-0000-0000-0000ED6D0000}"/>
    <cellStyle name="Notas 3 2 12 2 2 2 3" xfId="19998" xr:uid="{00000000-0005-0000-0000-0000EE6D0000}"/>
    <cellStyle name="Notas 3 2 12 2 2 2 4" xfId="40723" xr:uid="{00000000-0005-0000-0000-0000EF6D0000}"/>
    <cellStyle name="Notas 3 2 12 2 2 3" xfId="6279" xr:uid="{00000000-0005-0000-0000-0000F06D0000}"/>
    <cellStyle name="Notas 3 2 12 2 2 3 2" xfId="27761" xr:uid="{00000000-0005-0000-0000-0000F16D0000}"/>
    <cellStyle name="Notas 3 2 12 2 2 3 3" xfId="19999" xr:uid="{00000000-0005-0000-0000-0000F26D0000}"/>
    <cellStyle name="Notas 3 2 12 2 2 3 4" xfId="40724" xr:uid="{00000000-0005-0000-0000-0000F36D0000}"/>
    <cellStyle name="Notas 3 2 12 2 2 4" xfId="27759" xr:uid="{00000000-0005-0000-0000-0000F46D0000}"/>
    <cellStyle name="Notas 3 2 12 2 2 5" xfId="19997" xr:uid="{00000000-0005-0000-0000-0000F56D0000}"/>
    <cellStyle name="Notas 3 2 12 2 2 6" xfId="40722" xr:uid="{00000000-0005-0000-0000-0000F66D0000}"/>
    <cellStyle name="Notas 3 2 12 2 3" xfId="6280" xr:uid="{00000000-0005-0000-0000-0000F76D0000}"/>
    <cellStyle name="Notas 3 2 12 2 3 2" xfId="27762" xr:uid="{00000000-0005-0000-0000-0000F86D0000}"/>
    <cellStyle name="Notas 3 2 12 2 3 3" xfId="20000" xr:uid="{00000000-0005-0000-0000-0000F96D0000}"/>
    <cellStyle name="Notas 3 2 12 2 3 4" xfId="40725" xr:uid="{00000000-0005-0000-0000-0000FA6D0000}"/>
    <cellStyle name="Notas 3 2 12 2 4" xfId="6281" xr:uid="{00000000-0005-0000-0000-0000FB6D0000}"/>
    <cellStyle name="Notas 3 2 12 2 4 2" xfId="27763" xr:uid="{00000000-0005-0000-0000-0000FC6D0000}"/>
    <cellStyle name="Notas 3 2 12 2 4 3" xfId="20001" xr:uid="{00000000-0005-0000-0000-0000FD6D0000}"/>
    <cellStyle name="Notas 3 2 12 2 4 4" xfId="40726" xr:uid="{00000000-0005-0000-0000-0000FE6D0000}"/>
    <cellStyle name="Notas 3 2 12 2 5" xfId="27758" xr:uid="{00000000-0005-0000-0000-0000FF6D0000}"/>
    <cellStyle name="Notas 3 2 12 2 6" xfId="19996" xr:uid="{00000000-0005-0000-0000-0000006E0000}"/>
    <cellStyle name="Notas 3 2 12 2 7" xfId="40721" xr:uid="{00000000-0005-0000-0000-0000016E0000}"/>
    <cellStyle name="Notas 3 2 12 3" xfId="6282" xr:uid="{00000000-0005-0000-0000-0000026E0000}"/>
    <cellStyle name="Notas 3 2 12 3 2" xfId="6283" xr:uid="{00000000-0005-0000-0000-0000036E0000}"/>
    <cellStyle name="Notas 3 2 12 3 2 2" xfId="6284" xr:uid="{00000000-0005-0000-0000-0000046E0000}"/>
    <cellStyle name="Notas 3 2 12 3 2 2 2" xfId="27766" xr:uid="{00000000-0005-0000-0000-0000056E0000}"/>
    <cellStyle name="Notas 3 2 12 3 2 2 3" xfId="20004" xr:uid="{00000000-0005-0000-0000-0000066E0000}"/>
    <cellStyle name="Notas 3 2 12 3 2 2 4" xfId="40729" xr:uid="{00000000-0005-0000-0000-0000076E0000}"/>
    <cellStyle name="Notas 3 2 12 3 2 3" xfId="6285" xr:uid="{00000000-0005-0000-0000-0000086E0000}"/>
    <cellStyle name="Notas 3 2 12 3 2 3 2" xfId="27767" xr:uid="{00000000-0005-0000-0000-0000096E0000}"/>
    <cellStyle name="Notas 3 2 12 3 2 3 3" xfId="20005" xr:uid="{00000000-0005-0000-0000-00000A6E0000}"/>
    <cellStyle name="Notas 3 2 12 3 2 3 4" xfId="40730" xr:uid="{00000000-0005-0000-0000-00000B6E0000}"/>
    <cellStyle name="Notas 3 2 12 3 2 4" xfId="27765" xr:uid="{00000000-0005-0000-0000-00000C6E0000}"/>
    <cellStyle name="Notas 3 2 12 3 2 5" xfId="20003" xr:uid="{00000000-0005-0000-0000-00000D6E0000}"/>
    <cellStyle name="Notas 3 2 12 3 2 6" xfId="40728" xr:uid="{00000000-0005-0000-0000-00000E6E0000}"/>
    <cellStyle name="Notas 3 2 12 3 3" xfId="6286" xr:uid="{00000000-0005-0000-0000-00000F6E0000}"/>
    <cellStyle name="Notas 3 2 12 3 3 2" xfId="27768" xr:uid="{00000000-0005-0000-0000-0000106E0000}"/>
    <cellStyle name="Notas 3 2 12 3 3 3" xfId="20006" xr:uid="{00000000-0005-0000-0000-0000116E0000}"/>
    <cellStyle name="Notas 3 2 12 3 3 4" xfId="40731" xr:uid="{00000000-0005-0000-0000-0000126E0000}"/>
    <cellStyle name="Notas 3 2 12 3 4" xfId="6287" xr:uid="{00000000-0005-0000-0000-0000136E0000}"/>
    <cellStyle name="Notas 3 2 12 3 4 2" xfId="27769" xr:uid="{00000000-0005-0000-0000-0000146E0000}"/>
    <cellStyle name="Notas 3 2 12 3 4 3" xfId="20007" xr:uid="{00000000-0005-0000-0000-0000156E0000}"/>
    <cellStyle name="Notas 3 2 12 3 4 4" xfId="40732" xr:uid="{00000000-0005-0000-0000-0000166E0000}"/>
    <cellStyle name="Notas 3 2 12 3 5" xfId="27764" xr:uid="{00000000-0005-0000-0000-0000176E0000}"/>
    <cellStyle name="Notas 3 2 12 3 6" xfId="20002" xr:uid="{00000000-0005-0000-0000-0000186E0000}"/>
    <cellStyle name="Notas 3 2 12 3 7" xfId="40727" xr:uid="{00000000-0005-0000-0000-0000196E0000}"/>
    <cellStyle name="Notas 3 2 12 4" xfId="6288" xr:uid="{00000000-0005-0000-0000-00001A6E0000}"/>
    <cellStyle name="Notas 3 2 12 4 2" xfId="27770" xr:uid="{00000000-0005-0000-0000-00001B6E0000}"/>
    <cellStyle name="Notas 3 2 12 4 3" xfId="20008" xr:uid="{00000000-0005-0000-0000-00001C6E0000}"/>
    <cellStyle name="Notas 3 2 12 4 4" xfId="40733" xr:uid="{00000000-0005-0000-0000-00001D6E0000}"/>
    <cellStyle name="Notas 3 2 12 5" xfId="6289" xr:uid="{00000000-0005-0000-0000-00001E6E0000}"/>
    <cellStyle name="Notas 3 2 12 5 2" xfId="27771" xr:uid="{00000000-0005-0000-0000-00001F6E0000}"/>
    <cellStyle name="Notas 3 2 12 5 3" xfId="20009" xr:uid="{00000000-0005-0000-0000-0000206E0000}"/>
    <cellStyle name="Notas 3 2 12 5 4" xfId="40734" xr:uid="{00000000-0005-0000-0000-0000216E0000}"/>
    <cellStyle name="Notas 3 2 12 6" xfId="6290" xr:uid="{00000000-0005-0000-0000-0000226E0000}"/>
    <cellStyle name="Notas 3 2 12 6 2" xfId="27772" xr:uid="{00000000-0005-0000-0000-0000236E0000}"/>
    <cellStyle name="Notas 3 2 12 6 3" xfId="20010" xr:uid="{00000000-0005-0000-0000-0000246E0000}"/>
    <cellStyle name="Notas 3 2 12 6 4" xfId="40735" xr:uid="{00000000-0005-0000-0000-0000256E0000}"/>
    <cellStyle name="Notas 3 2 12 7" xfId="6291" xr:uid="{00000000-0005-0000-0000-0000266E0000}"/>
    <cellStyle name="Notas 3 2 12 7 2" xfId="27773" xr:uid="{00000000-0005-0000-0000-0000276E0000}"/>
    <cellStyle name="Notas 3 2 12 7 3" xfId="20011" xr:uid="{00000000-0005-0000-0000-0000286E0000}"/>
    <cellStyle name="Notas 3 2 12 7 4" xfId="40736" xr:uid="{00000000-0005-0000-0000-0000296E0000}"/>
    <cellStyle name="Notas 3 2 12 8" xfId="6292" xr:uid="{00000000-0005-0000-0000-00002A6E0000}"/>
    <cellStyle name="Notas 3 2 12 8 2" xfId="27774" xr:uid="{00000000-0005-0000-0000-00002B6E0000}"/>
    <cellStyle name="Notas 3 2 12 8 3" xfId="20012" xr:uid="{00000000-0005-0000-0000-00002C6E0000}"/>
    <cellStyle name="Notas 3 2 12 8 4" xfId="40737" xr:uid="{00000000-0005-0000-0000-00002D6E0000}"/>
    <cellStyle name="Notas 3 2 12 9" xfId="27757" xr:uid="{00000000-0005-0000-0000-00002E6E0000}"/>
    <cellStyle name="Notas 3 2 13" xfId="6293" xr:uid="{00000000-0005-0000-0000-00002F6E0000}"/>
    <cellStyle name="Notas 3 2 13 10" xfId="20013" xr:uid="{00000000-0005-0000-0000-0000306E0000}"/>
    <cellStyle name="Notas 3 2 13 11" xfId="40738" xr:uid="{00000000-0005-0000-0000-0000316E0000}"/>
    <cellStyle name="Notas 3 2 13 2" xfId="6294" xr:uid="{00000000-0005-0000-0000-0000326E0000}"/>
    <cellStyle name="Notas 3 2 13 2 2" xfId="6295" xr:uid="{00000000-0005-0000-0000-0000336E0000}"/>
    <cellStyle name="Notas 3 2 13 2 2 2" xfId="6296" xr:uid="{00000000-0005-0000-0000-0000346E0000}"/>
    <cellStyle name="Notas 3 2 13 2 2 2 2" xfId="27778" xr:uid="{00000000-0005-0000-0000-0000356E0000}"/>
    <cellStyle name="Notas 3 2 13 2 2 2 3" xfId="20016" xr:uid="{00000000-0005-0000-0000-0000366E0000}"/>
    <cellStyle name="Notas 3 2 13 2 2 2 4" xfId="40741" xr:uid="{00000000-0005-0000-0000-0000376E0000}"/>
    <cellStyle name="Notas 3 2 13 2 2 3" xfId="6297" xr:uid="{00000000-0005-0000-0000-0000386E0000}"/>
    <cellStyle name="Notas 3 2 13 2 2 3 2" xfId="27779" xr:uid="{00000000-0005-0000-0000-0000396E0000}"/>
    <cellStyle name="Notas 3 2 13 2 2 3 3" xfId="20017" xr:uid="{00000000-0005-0000-0000-00003A6E0000}"/>
    <cellStyle name="Notas 3 2 13 2 2 3 4" xfId="40742" xr:uid="{00000000-0005-0000-0000-00003B6E0000}"/>
    <cellStyle name="Notas 3 2 13 2 2 4" xfId="27777" xr:uid="{00000000-0005-0000-0000-00003C6E0000}"/>
    <cellStyle name="Notas 3 2 13 2 2 5" xfId="20015" xr:uid="{00000000-0005-0000-0000-00003D6E0000}"/>
    <cellStyle name="Notas 3 2 13 2 2 6" xfId="40740" xr:uid="{00000000-0005-0000-0000-00003E6E0000}"/>
    <cellStyle name="Notas 3 2 13 2 3" xfId="6298" xr:uid="{00000000-0005-0000-0000-00003F6E0000}"/>
    <cellStyle name="Notas 3 2 13 2 3 2" xfId="27780" xr:uid="{00000000-0005-0000-0000-0000406E0000}"/>
    <cellStyle name="Notas 3 2 13 2 3 3" xfId="20018" xr:uid="{00000000-0005-0000-0000-0000416E0000}"/>
    <cellStyle name="Notas 3 2 13 2 3 4" xfId="40743" xr:uid="{00000000-0005-0000-0000-0000426E0000}"/>
    <cellStyle name="Notas 3 2 13 2 4" xfId="6299" xr:uid="{00000000-0005-0000-0000-0000436E0000}"/>
    <cellStyle name="Notas 3 2 13 2 4 2" xfId="27781" xr:uid="{00000000-0005-0000-0000-0000446E0000}"/>
    <cellStyle name="Notas 3 2 13 2 4 3" xfId="20019" xr:uid="{00000000-0005-0000-0000-0000456E0000}"/>
    <cellStyle name="Notas 3 2 13 2 4 4" xfId="40744" xr:uid="{00000000-0005-0000-0000-0000466E0000}"/>
    <cellStyle name="Notas 3 2 13 2 5" xfId="27776" xr:uid="{00000000-0005-0000-0000-0000476E0000}"/>
    <cellStyle name="Notas 3 2 13 2 6" xfId="20014" xr:uid="{00000000-0005-0000-0000-0000486E0000}"/>
    <cellStyle name="Notas 3 2 13 2 7" xfId="40739" xr:uid="{00000000-0005-0000-0000-0000496E0000}"/>
    <cellStyle name="Notas 3 2 13 3" xfId="6300" xr:uid="{00000000-0005-0000-0000-00004A6E0000}"/>
    <cellStyle name="Notas 3 2 13 3 2" xfId="6301" xr:uid="{00000000-0005-0000-0000-00004B6E0000}"/>
    <cellStyle name="Notas 3 2 13 3 2 2" xfId="6302" xr:uid="{00000000-0005-0000-0000-00004C6E0000}"/>
    <cellStyle name="Notas 3 2 13 3 2 2 2" xfId="27784" xr:uid="{00000000-0005-0000-0000-00004D6E0000}"/>
    <cellStyle name="Notas 3 2 13 3 2 2 3" xfId="20022" xr:uid="{00000000-0005-0000-0000-00004E6E0000}"/>
    <cellStyle name="Notas 3 2 13 3 2 2 4" xfId="40747" xr:uid="{00000000-0005-0000-0000-00004F6E0000}"/>
    <cellStyle name="Notas 3 2 13 3 2 3" xfId="6303" xr:uid="{00000000-0005-0000-0000-0000506E0000}"/>
    <cellStyle name="Notas 3 2 13 3 2 3 2" xfId="27785" xr:uid="{00000000-0005-0000-0000-0000516E0000}"/>
    <cellStyle name="Notas 3 2 13 3 2 3 3" xfId="20023" xr:uid="{00000000-0005-0000-0000-0000526E0000}"/>
    <cellStyle name="Notas 3 2 13 3 2 3 4" xfId="40748" xr:uid="{00000000-0005-0000-0000-0000536E0000}"/>
    <cellStyle name="Notas 3 2 13 3 2 4" xfId="27783" xr:uid="{00000000-0005-0000-0000-0000546E0000}"/>
    <cellStyle name="Notas 3 2 13 3 2 5" xfId="20021" xr:uid="{00000000-0005-0000-0000-0000556E0000}"/>
    <cellStyle name="Notas 3 2 13 3 2 6" xfId="40746" xr:uid="{00000000-0005-0000-0000-0000566E0000}"/>
    <cellStyle name="Notas 3 2 13 3 3" xfId="6304" xr:uid="{00000000-0005-0000-0000-0000576E0000}"/>
    <cellStyle name="Notas 3 2 13 3 3 2" xfId="27786" xr:uid="{00000000-0005-0000-0000-0000586E0000}"/>
    <cellStyle name="Notas 3 2 13 3 3 3" xfId="20024" xr:uid="{00000000-0005-0000-0000-0000596E0000}"/>
    <cellStyle name="Notas 3 2 13 3 3 4" xfId="40749" xr:uid="{00000000-0005-0000-0000-00005A6E0000}"/>
    <cellStyle name="Notas 3 2 13 3 4" xfId="6305" xr:uid="{00000000-0005-0000-0000-00005B6E0000}"/>
    <cellStyle name="Notas 3 2 13 3 4 2" xfId="27787" xr:uid="{00000000-0005-0000-0000-00005C6E0000}"/>
    <cellStyle name="Notas 3 2 13 3 4 3" xfId="20025" xr:uid="{00000000-0005-0000-0000-00005D6E0000}"/>
    <cellStyle name="Notas 3 2 13 3 4 4" xfId="40750" xr:uid="{00000000-0005-0000-0000-00005E6E0000}"/>
    <cellStyle name="Notas 3 2 13 3 5" xfId="27782" xr:uid="{00000000-0005-0000-0000-00005F6E0000}"/>
    <cellStyle name="Notas 3 2 13 3 6" xfId="20020" xr:uid="{00000000-0005-0000-0000-0000606E0000}"/>
    <cellStyle name="Notas 3 2 13 3 7" xfId="40745" xr:uid="{00000000-0005-0000-0000-0000616E0000}"/>
    <cellStyle name="Notas 3 2 13 4" xfId="6306" xr:uid="{00000000-0005-0000-0000-0000626E0000}"/>
    <cellStyle name="Notas 3 2 13 4 2" xfId="27788" xr:uid="{00000000-0005-0000-0000-0000636E0000}"/>
    <cellStyle name="Notas 3 2 13 4 3" xfId="20026" xr:uid="{00000000-0005-0000-0000-0000646E0000}"/>
    <cellStyle name="Notas 3 2 13 4 4" xfId="40751" xr:uid="{00000000-0005-0000-0000-0000656E0000}"/>
    <cellStyle name="Notas 3 2 13 5" xfId="6307" xr:uid="{00000000-0005-0000-0000-0000666E0000}"/>
    <cellStyle name="Notas 3 2 13 5 2" xfId="27789" xr:uid="{00000000-0005-0000-0000-0000676E0000}"/>
    <cellStyle name="Notas 3 2 13 5 3" xfId="20027" xr:uid="{00000000-0005-0000-0000-0000686E0000}"/>
    <cellStyle name="Notas 3 2 13 5 4" xfId="40752" xr:uid="{00000000-0005-0000-0000-0000696E0000}"/>
    <cellStyle name="Notas 3 2 13 6" xfId="6308" xr:uid="{00000000-0005-0000-0000-00006A6E0000}"/>
    <cellStyle name="Notas 3 2 13 6 2" xfId="27790" xr:uid="{00000000-0005-0000-0000-00006B6E0000}"/>
    <cellStyle name="Notas 3 2 13 6 3" xfId="20028" xr:uid="{00000000-0005-0000-0000-00006C6E0000}"/>
    <cellStyle name="Notas 3 2 13 6 4" xfId="40753" xr:uid="{00000000-0005-0000-0000-00006D6E0000}"/>
    <cellStyle name="Notas 3 2 13 7" xfId="6309" xr:uid="{00000000-0005-0000-0000-00006E6E0000}"/>
    <cellStyle name="Notas 3 2 13 7 2" xfId="27791" xr:uid="{00000000-0005-0000-0000-00006F6E0000}"/>
    <cellStyle name="Notas 3 2 13 7 3" xfId="20029" xr:uid="{00000000-0005-0000-0000-0000706E0000}"/>
    <cellStyle name="Notas 3 2 13 7 4" xfId="40754" xr:uid="{00000000-0005-0000-0000-0000716E0000}"/>
    <cellStyle name="Notas 3 2 13 8" xfId="6310" xr:uid="{00000000-0005-0000-0000-0000726E0000}"/>
    <cellStyle name="Notas 3 2 13 8 2" xfId="27792" xr:uid="{00000000-0005-0000-0000-0000736E0000}"/>
    <cellStyle name="Notas 3 2 13 8 3" xfId="20030" xr:uid="{00000000-0005-0000-0000-0000746E0000}"/>
    <cellStyle name="Notas 3 2 13 8 4" xfId="40755" xr:uid="{00000000-0005-0000-0000-0000756E0000}"/>
    <cellStyle name="Notas 3 2 13 9" xfId="27775" xr:uid="{00000000-0005-0000-0000-0000766E0000}"/>
    <cellStyle name="Notas 3 2 14" xfId="6311" xr:uid="{00000000-0005-0000-0000-0000776E0000}"/>
    <cellStyle name="Notas 3 2 14 10" xfId="20031" xr:uid="{00000000-0005-0000-0000-0000786E0000}"/>
    <cellStyle name="Notas 3 2 14 11" xfId="40756" xr:uid="{00000000-0005-0000-0000-0000796E0000}"/>
    <cellStyle name="Notas 3 2 14 2" xfId="6312" xr:uid="{00000000-0005-0000-0000-00007A6E0000}"/>
    <cellStyle name="Notas 3 2 14 2 2" xfId="6313" xr:uid="{00000000-0005-0000-0000-00007B6E0000}"/>
    <cellStyle name="Notas 3 2 14 2 2 2" xfId="6314" xr:uid="{00000000-0005-0000-0000-00007C6E0000}"/>
    <cellStyle name="Notas 3 2 14 2 2 2 2" xfId="27796" xr:uid="{00000000-0005-0000-0000-00007D6E0000}"/>
    <cellStyle name="Notas 3 2 14 2 2 2 3" xfId="20034" xr:uid="{00000000-0005-0000-0000-00007E6E0000}"/>
    <cellStyle name="Notas 3 2 14 2 2 2 4" xfId="40759" xr:uid="{00000000-0005-0000-0000-00007F6E0000}"/>
    <cellStyle name="Notas 3 2 14 2 2 3" xfId="6315" xr:uid="{00000000-0005-0000-0000-0000806E0000}"/>
    <cellStyle name="Notas 3 2 14 2 2 3 2" xfId="27797" xr:uid="{00000000-0005-0000-0000-0000816E0000}"/>
    <cellStyle name="Notas 3 2 14 2 2 3 3" xfId="20035" xr:uid="{00000000-0005-0000-0000-0000826E0000}"/>
    <cellStyle name="Notas 3 2 14 2 2 3 4" xfId="40760" xr:uid="{00000000-0005-0000-0000-0000836E0000}"/>
    <cellStyle name="Notas 3 2 14 2 2 4" xfId="27795" xr:uid="{00000000-0005-0000-0000-0000846E0000}"/>
    <cellStyle name="Notas 3 2 14 2 2 5" xfId="20033" xr:uid="{00000000-0005-0000-0000-0000856E0000}"/>
    <cellStyle name="Notas 3 2 14 2 2 6" xfId="40758" xr:uid="{00000000-0005-0000-0000-0000866E0000}"/>
    <cellStyle name="Notas 3 2 14 2 3" xfId="6316" xr:uid="{00000000-0005-0000-0000-0000876E0000}"/>
    <cellStyle name="Notas 3 2 14 2 3 2" xfId="27798" xr:uid="{00000000-0005-0000-0000-0000886E0000}"/>
    <cellStyle name="Notas 3 2 14 2 3 3" xfId="20036" xr:uid="{00000000-0005-0000-0000-0000896E0000}"/>
    <cellStyle name="Notas 3 2 14 2 3 4" xfId="40761" xr:uid="{00000000-0005-0000-0000-00008A6E0000}"/>
    <cellStyle name="Notas 3 2 14 2 4" xfId="6317" xr:uid="{00000000-0005-0000-0000-00008B6E0000}"/>
    <cellStyle name="Notas 3 2 14 2 4 2" xfId="27799" xr:uid="{00000000-0005-0000-0000-00008C6E0000}"/>
    <cellStyle name="Notas 3 2 14 2 4 3" xfId="20037" xr:uid="{00000000-0005-0000-0000-00008D6E0000}"/>
    <cellStyle name="Notas 3 2 14 2 4 4" xfId="40762" xr:uid="{00000000-0005-0000-0000-00008E6E0000}"/>
    <cellStyle name="Notas 3 2 14 2 5" xfId="27794" xr:uid="{00000000-0005-0000-0000-00008F6E0000}"/>
    <cellStyle name="Notas 3 2 14 2 6" xfId="20032" xr:uid="{00000000-0005-0000-0000-0000906E0000}"/>
    <cellStyle name="Notas 3 2 14 2 7" xfId="40757" xr:uid="{00000000-0005-0000-0000-0000916E0000}"/>
    <cellStyle name="Notas 3 2 14 3" xfId="6318" xr:uid="{00000000-0005-0000-0000-0000926E0000}"/>
    <cellStyle name="Notas 3 2 14 3 2" xfId="6319" xr:uid="{00000000-0005-0000-0000-0000936E0000}"/>
    <cellStyle name="Notas 3 2 14 3 2 2" xfId="6320" xr:uid="{00000000-0005-0000-0000-0000946E0000}"/>
    <cellStyle name="Notas 3 2 14 3 2 2 2" xfId="27802" xr:uid="{00000000-0005-0000-0000-0000956E0000}"/>
    <cellStyle name="Notas 3 2 14 3 2 2 3" xfId="20040" xr:uid="{00000000-0005-0000-0000-0000966E0000}"/>
    <cellStyle name="Notas 3 2 14 3 2 2 4" xfId="40765" xr:uid="{00000000-0005-0000-0000-0000976E0000}"/>
    <cellStyle name="Notas 3 2 14 3 2 3" xfId="6321" xr:uid="{00000000-0005-0000-0000-0000986E0000}"/>
    <cellStyle name="Notas 3 2 14 3 2 3 2" xfId="27803" xr:uid="{00000000-0005-0000-0000-0000996E0000}"/>
    <cellStyle name="Notas 3 2 14 3 2 3 3" xfId="20041" xr:uid="{00000000-0005-0000-0000-00009A6E0000}"/>
    <cellStyle name="Notas 3 2 14 3 2 3 4" xfId="40766" xr:uid="{00000000-0005-0000-0000-00009B6E0000}"/>
    <cellStyle name="Notas 3 2 14 3 2 4" xfId="27801" xr:uid="{00000000-0005-0000-0000-00009C6E0000}"/>
    <cellStyle name="Notas 3 2 14 3 2 5" xfId="20039" xr:uid="{00000000-0005-0000-0000-00009D6E0000}"/>
    <cellStyle name="Notas 3 2 14 3 2 6" xfId="40764" xr:uid="{00000000-0005-0000-0000-00009E6E0000}"/>
    <cellStyle name="Notas 3 2 14 3 3" xfId="6322" xr:uid="{00000000-0005-0000-0000-00009F6E0000}"/>
    <cellStyle name="Notas 3 2 14 3 3 2" xfId="27804" xr:uid="{00000000-0005-0000-0000-0000A06E0000}"/>
    <cellStyle name="Notas 3 2 14 3 3 3" xfId="20042" xr:uid="{00000000-0005-0000-0000-0000A16E0000}"/>
    <cellStyle name="Notas 3 2 14 3 3 4" xfId="40767" xr:uid="{00000000-0005-0000-0000-0000A26E0000}"/>
    <cellStyle name="Notas 3 2 14 3 4" xfId="6323" xr:uid="{00000000-0005-0000-0000-0000A36E0000}"/>
    <cellStyle name="Notas 3 2 14 3 4 2" xfId="27805" xr:uid="{00000000-0005-0000-0000-0000A46E0000}"/>
    <cellStyle name="Notas 3 2 14 3 4 3" xfId="20043" xr:uid="{00000000-0005-0000-0000-0000A56E0000}"/>
    <cellStyle name="Notas 3 2 14 3 4 4" xfId="40768" xr:uid="{00000000-0005-0000-0000-0000A66E0000}"/>
    <cellStyle name="Notas 3 2 14 3 5" xfId="27800" xr:uid="{00000000-0005-0000-0000-0000A76E0000}"/>
    <cellStyle name="Notas 3 2 14 3 6" xfId="20038" xr:uid="{00000000-0005-0000-0000-0000A86E0000}"/>
    <cellStyle name="Notas 3 2 14 3 7" xfId="40763" xr:uid="{00000000-0005-0000-0000-0000A96E0000}"/>
    <cellStyle name="Notas 3 2 14 4" xfId="6324" xr:uid="{00000000-0005-0000-0000-0000AA6E0000}"/>
    <cellStyle name="Notas 3 2 14 4 2" xfId="27806" xr:uid="{00000000-0005-0000-0000-0000AB6E0000}"/>
    <cellStyle name="Notas 3 2 14 4 3" xfId="20044" xr:uid="{00000000-0005-0000-0000-0000AC6E0000}"/>
    <cellStyle name="Notas 3 2 14 4 4" xfId="40769" xr:uid="{00000000-0005-0000-0000-0000AD6E0000}"/>
    <cellStyle name="Notas 3 2 14 5" xfId="6325" xr:uid="{00000000-0005-0000-0000-0000AE6E0000}"/>
    <cellStyle name="Notas 3 2 14 5 2" xfId="27807" xr:uid="{00000000-0005-0000-0000-0000AF6E0000}"/>
    <cellStyle name="Notas 3 2 14 5 3" xfId="20045" xr:uid="{00000000-0005-0000-0000-0000B06E0000}"/>
    <cellStyle name="Notas 3 2 14 5 4" xfId="40770" xr:uid="{00000000-0005-0000-0000-0000B16E0000}"/>
    <cellStyle name="Notas 3 2 14 6" xfId="6326" xr:uid="{00000000-0005-0000-0000-0000B26E0000}"/>
    <cellStyle name="Notas 3 2 14 6 2" xfId="27808" xr:uid="{00000000-0005-0000-0000-0000B36E0000}"/>
    <cellStyle name="Notas 3 2 14 6 3" xfId="20046" xr:uid="{00000000-0005-0000-0000-0000B46E0000}"/>
    <cellStyle name="Notas 3 2 14 6 4" xfId="40771" xr:uid="{00000000-0005-0000-0000-0000B56E0000}"/>
    <cellStyle name="Notas 3 2 14 7" xfId="6327" xr:uid="{00000000-0005-0000-0000-0000B66E0000}"/>
    <cellStyle name="Notas 3 2 14 7 2" xfId="27809" xr:uid="{00000000-0005-0000-0000-0000B76E0000}"/>
    <cellStyle name="Notas 3 2 14 7 3" xfId="20047" xr:uid="{00000000-0005-0000-0000-0000B86E0000}"/>
    <cellStyle name="Notas 3 2 14 7 4" xfId="40772" xr:uid="{00000000-0005-0000-0000-0000B96E0000}"/>
    <cellStyle name="Notas 3 2 14 8" xfId="6328" xr:uid="{00000000-0005-0000-0000-0000BA6E0000}"/>
    <cellStyle name="Notas 3 2 14 8 2" xfId="27810" xr:uid="{00000000-0005-0000-0000-0000BB6E0000}"/>
    <cellStyle name="Notas 3 2 14 8 3" xfId="20048" xr:uid="{00000000-0005-0000-0000-0000BC6E0000}"/>
    <cellStyle name="Notas 3 2 14 8 4" xfId="40773" xr:uid="{00000000-0005-0000-0000-0000BD6E0000}"/>
    <cellStyle name="Notas 3 2 14 9" xfId="27793" xr:uid="{00000000-0005-0000-0000-0000BE6E0000}"/>
    <cellStyle name="Notas 3 2 15" xfId="6329" xr:uid="{00000000-0005-0000-0000-0000BF6E0000}"/>
    <cellStyle name="Notas 3 2 15 10" xfId="20049" xr:uid="{00000000-0005-0000-0000-0000C06E0000}"/>
    <cellStyle name="Notas 3 2 15 11" xfId="40774" xr:uid="{00000000-0005-0000-0000-0000C16E0000}"/>
    <cellStyle name="Notas 3 2 15 2" xfId="6330" xr:uid="{00000000-0005-0000-0000-0000C26E0000}"/>
    <cellStyle name="Notas 3 2 15 2 2" xfId="6331" xr:uid="{00000000-0005-0000-0000-0000C36E0000}"/>
    <cellStyle name="Notas 3 2 15 2 2 2" xfId="6332" xr:uid="{00000000-0005-0000-0000-0000C46E0000}"/>
    <cellStyle name="Notas 3 2 15 2 2 2 2" xfId="27814" xr:uid="{00000000-0005-0000-0000-0000C56E0000}"/>
    <cellStyle name="Notas 3 2 15 2 2 2 3" xfId="20052" xr:uid="{00000000-0005-0000-0000-0000C66E0000}"/>
    <cellStyle name="Notas 3 2 15 2 2 2 4" xfId="40777" xr:uid="{00000000-0005-0000-0000-0000C76E0000}"/>
    <cellStyle name="Notas 3 2 15 2 2 3" xfId="6333" xr:uid="{00000000-0005-0000-0000-0000C86E0000}"/>
    <cellStyle name="Notas 3 2 15 2 2 3 2" xfId="27815" xr:uid="{00000000-0005-0000-0000-0000C96E0000}"/>
    <cellStyle name="Notas 3 2 15 2 2 3 3" xfId="20053" xr:uid="{00000000-0005-0000-0000-0000CA6E0000}"/>
    <cellStyle name="Notas 3 2 15 2 2 3 4" xfId="40778" xr:uid="{00000000-0005-0000-0000-0000CB6E0000}"/>
    <cellStyle name="Notas 3 2 15 2 2 4" xfId="27813" xr:uid="{00000000-0005-0000-0000-0000CC6E0000}"/>
    <cellStyle name="Notas 3 2 15 2 2 5" xfId="20051" xr:uid="{00000000-0005-0000-0000-0000CD6E0000}"/>
    <cellStyle name="Notas 3 2 15 2 2 6" xfId="40776" xr:uid="{00000000-0005-0000-0000-0000CE6E0000}"/>
    <cellStyle name="Notas 3 2 15 2 3" xfId="6334" xr:uid="{00000000-0005-0000-0000-0000CF6E0000}"/>
    <cellStyle name="Notas 3 2 15 2 3 2" xfId="27816" xr:uid="{00000000-0005-0000-0000-0000D06E0000}"/>
    <cellStyle name="Notas 3 2 15 2 3 3" xfId="20054" xr:uid="{00000000-0005-0000-0000-0000D16E0000}"/>
    <cellStyle name="Notas 3 2 15 2 3 4" xfId="40779" xr:uid="{00000000-0005-0000-0000-0000D26E0000}"/>
    <cellStyle name="Notas 3 2 15 2 4" xfId="6335" xr:uid="{00000000-0005-0000-0000-0000D36E0000}"/>
    <cellStyle name="Notas 3 2 15 2 4 2" xfId="27817" xr:uid="{00000000-0005-0000-0000-0000D46E0000}"/>
    <cellStyle name="Notas 3 2 15 2 4 3" xfId="20055" xr:uid="{00000000-0005-0000-0000-0000D56E0000}"/>
    <cellStyle name="Notas 3 2 15 2 4 4" xfId="40780" xr:uid="{00000000-0005-0000-0000-0000D66E0000}"/>
    <cellStyle name="Notas 3 2 15 2 5" xfId="27812" xr:uid="{00000000-0005-0000-0000-0000D76E0000}"/>
    <cellStyle name="Notas 3 2 15 2 6" xfId="20050" xr:uid="{00000000-0005-0000-0000-0000D86E0000}"/>
    <cellStyle name="Notas 3 2 15 2 7" xfId="40775" xr:uid="{00000000-0005-0000-0000-0000D96E0000}"/>
    <cellStyle name="Notas 3 2 15 3" xfId="6336" xr:uid="{00000000-0005-0000-0000-0000DA6E0000}"/>
    <cellStyle name="Notas 3 2 15 3 2" xfId="6337" xr:uid="{00000000-0005-0000-0000-0000DB6E0000}"/>
    <cellStyle name="Notas 3 2 15 3 2 2" xfId="6338" xr:uid="{00000000-0005-0000-0000-0000DC6E0000}"/>
    <cellStyle name="Notas 3 2 15 3 2 2 2" xfId="27820" xr:uid="{00000000-0005-0000-0000-0000DD6E0000}"/>
    <cellStyle name="Notas 3 2 15 3 2 2 3" xfId="20058" xr:uid="{00000000-0005-0000-0000-0000DE6E0000}"/>
    <cellStyle name="Notas 3 2 15 3 2 2 4" xfId="40783" xr:uid="{00000000-0005-0000-0000-0000DF6E0000}"/>
    <cellStyle name="Notas 3 2 15 3 2 3" xfId="6339" xr:uid="{00000000-0005-0000-0000-0000E06E0000}"/>
    <cellStyle name="Notas 3 2 15 3 2 3 2" xfId="27821" xr:uid="{00000000-0005-0000-0000-0000E16E0000}"/>
    <cellStyle name="Notas 3 2 15 3 2 3 3" xfId="20059" xr:uid="{00000000-0005-0000-0000-0000E26E0000}"/>
    <cellStyle name="Notas 3 2 15 3 2 3 4" xfId="40784" xr:uid="{00000000-0005-0000-0000-0000E36E0000}"/>
    <cellStyle name="Notas 3 2 15 3 2 4" xfId="27819" xr:uid="{00000000-0005-0000-0000-0000E46E0000}"/>
    <cellStyle name="Notas 3 2 15 3 2 5" xfId="20057" xr:uid="{00000000-0005-0000-0000-0000E56E0000}"/>
    <cellStyle name="Notas 3 2 15 3 2 6" xfId="40782" xr:uid="{00000000-0005-0000-0000-0000E66E0000}"/>
    <cellStyle name="Notas 3 2 15 3 3" xfId="6340" xr:uid="{00000000-0005-0000-0000-0000E76E0000}"/>
    <cellStyle name="Notas 3 2 15 3 3 2" xfId="27822" xr:uid="{00000000-0005-0000-0000-0000E86E0000}"/>
    <cellStyle name="Notas 3 2 15 3 3 3" xfId="20060" xr:uid="{00000000-0005-0000-0000-0000E96E0000}"/>
    <cellStyle name="Notas 3 2 15 3 3 4" xfId="40785" xr:uid="{00000000-0005-0000-0000-0000EA6E0000}"/>
    <cellStyle name="Notas 3 2 15 3 4" xfId="6341" xr:uid="{00000000-0005-0000-0000-0000EB6E0000}"/>
    <cellStyle name="Notas 3 2 15 3 4 2" xfId="27823" xr:uid="{00000000-0005-0000-0000-0000EC6E0000}"/>
    <cellStyle name="Notas 3 2 15 3 4 3" xfId="20061" xr:uid="{00000000-0005-0000-0000-0000ED6E0000}"/>
    <cellStyle name="Notas 3 2 15 3 4 4" xfId="40786" xr:uid="{00000000-0005-0000-0000-0000EE6E0000}"/>
    <cellStyle name="Notas 3 2 15 3 5" xfId="27818" xr:uid="{00000000-0005-0000-0000-0000EF6E0000}"/>
    <cellStyle name="Notas 3 2 15 3 6" xfId="20056" xr:uid="{00000000-0005-0000-0000-0000F06E0000}"/>
    <cellStyle name="Notas 3 2 15 3 7" xfId="40781" xr:uid="{00000000-0005-0000-0000-0000F16E0000}"/>
    <cellStyle name="Notas 3 2 15 4" xfId="6342" xr:uid="{00000000-0005-0000-0000-0000F26E0000}"/>
    <cellStyle name="Notas 3 2 15 4 2" xfId="27824" xr:uid="{00000000-0005-0000-0000-0000F36E0000}"/>
    <cellStyle name="Notas 3 2 15 4 3" xfId="20062" xr:uid="{00000000-0005-0000-0000-0000F46E0000}"/>
    <cellStyle name="Notas 3 2 15 4 4" xfId="40787" xr:uid="{00000000-0005-0000-0000-0000F56E0000}"/>
    <cellStyle name="Notas 3 2 15 5" xfId="6343" xr:uid="{00000000-0005-0000-0000-0000F66E0000}"/>
    <cellStyle name="Notas 3 2 15 5 2" xfId="27825" xr:uid="{00000000-0005-0000-0000-0000F76E0000}"/>
    <cellStyle name="Notas 3 2 15 5 3" xfId="20063" xr:uid="{00000000-0005-0000-0000-0000F86E0000}"/>
    <cellStyle name="Notas 3 2 15 5 4" xfId="40788" xr:uid="{00000000-0005-0000-0000-0000F96E0000}"/>
    <cellStyle name="Notas 3 2 15 6" xfId="6344" xr:uid="{00000000-0005-0000-0000-0000FA6E0000}"/>
    <cellStyle name="Notas 3 2 15 6 2" xfId="27826" xr:uid="{00000000-0005-0000-0000-0000FB6E0000}"/>
    <cellStyle name="Notas 3 2 15 6 3" xfId="20064" xr:uid="{00000000-0005-0000-0000-0000FC6E0000}"/>
    <cellStyle name="Notas 3 2 15 6 4" xfId="40789" xr:uid="{00000000-0005-0000-0000-0000FD6E0000}"/>
    <cellStyle name="Notas 3 2 15 7" xfId="6345" xr:uid="{00000000-0005-0000-0000-0000FE6E0000}"/>
    <cellStyle name="Notas 3 2 15 7 2" xfId="27827" xr:uid="{00000000-0005-0000-0000-0000FF6E0000}"/>
    <cellStyle name="Notas 3 2 15 7 3" xfId="20065" xr:uid="{00000000-0005-0000-0000-0000006F0000}"/>
    <cellStyle name="Notas 3 2 15 7 4" xfId="40790" xr:uid="{00000000-0005-0000-0000-0000016F0000}"/>
    <cellStyle name="Notas 3 2 15 8" xfId="6346" xr:uid="{00000000-0005-0000-0000-0000026F0000}"/>
    <cellStyle name="Notas 3 2 15 8 2" xfId="27828" xr:uid="{00000000-0005-0000-0000-0000036F0000}"/>
    <cellStyle name="Notas 3 2 15 8 3" xfId="20066" xr:uid="{00000000-0005-0000-0000-0000046F0000}"/>
    <cellStyle name="Notas 3 2 15 8 4" xfId="40791" xr:uid="{00000000-0005-0000-0000-0000056F0000}"/>
    <cellStyle name="Notas 3 2 15 9" xfId="27811" xr:uid="{00000000-0005-0000-0000-0000066F0000}"/>
    <cellStyle name="Notas 3 2 16" xfId="6347" xr:uid="{00000000-0005-0000-0000-0000076F0000}"/>
    <cellStyle name="Notas 3 2 16 10" xfId="20067" xr:uid="{00000000-0005-0000-0000-0000086F0000}"/>
    <cellStyle name="Notas 3 2 16 11" xfId="40792" xr:uid="{00000000-0005-0000-0000-0000096F0000}"/>
    <cellStyle name="Notas 3 2 16 2" xfId="6348" xr:uid="{00000000-0005-0000-0000-00000A6F0000}"/>
    <cellStyle name="Notas 3 2 16 2 2" xfId="6349" xr:uid="{00000000-0005-0000-0000-00000B6F0000}"/>
    <cellStyle name="Notas 3 2 16 2 2 2" xfId="6350" xr:uid="{00000000-0005-0000-0000-00000C6F0000}"/>
    <cellStyle name="Notas 3 2 16 2 2 2 2" xfId="27832" xr:uid="{00000000-0005-0000-0000-00000D6F0000}"/>
    <cellStyle name="Notas 3 2 16 2 2 2 3" xfId="20070" xr:uid="{00000000-0005-0000-0000-00000E6F0000}"/>
    <cellStyle name="Notas 3 2 16 2 2 2 4" xfId="40795" xr:uid="{00000000-0005-0000-0000-00000F6F0000}"/>
    <cellStyle name="Notas 3 2 16 2 2 3" xfId="6351" xr:uid="{00000000-0005-0000-0000-0000106F0000}"/>
    <cellStyle name="Notas 3 2 16 2 2 3 2" xfId="27833" xr:uid="{00000000-0005-0000-0000-0000116F0000}"/>
    <cellStyle name="Notas 3 2 16 2 2 3 3" xfId="20071" xr:uid="{00000000-0005-0000-0000-0000126F0000}"/>
    <cellStyle name="Notas 3 2 16 2 2 3 4" xfId="40796" xr:uid="{00000000-0005-0000-0000-0000136F0000}"/>
    <cellStyle name="Notas 3 2 16 2 2 4" xfId="27831" xr:uid="{00000000-0005-0000-0000-0000146F0000}"/>
    <cellStyle name="Notas 3 2 16 2 2 5" xfId="20069" xr:uid="{00000000-0005-0000-0000-0000156F0000}"/>
    <cellStyle name="Notas 3 2 16 2 2 6" xfId="40794" xr:uid="{00000000-0005-0000-0000-0000166F0000}"/>
    <cellStyle name="Notas 3 2 16 2 3" xfId="6352" xr:uid="{00000000-0005-0000-0000-0000176F0000}"/>
    <cellStyle name="Notas 3 2 16 2 3 2" xfId="27834" xr:uid="{00000000-0005-0000-0000-0000186F0000}"/>
    <cellStyle name="Notas 3 2 16 2 3 3" xfId="20072" xr:uid="{00000000-0005-0000-0000-0000196F0000}"/>
    <cellStyle name="Notas 3 2 16 2 3 4" xfId="40797" xr:uid="{00000000-0005-0000-0000-00001A6F0000}"/>
    <cellStyle name="Notas 3 2 16 2 4" xfId="6353" xr:uid="{00000000-0005-0000-0000-00001B6F0000}"/>
    <cellStyle name="Notas 3 2 16 2 4 2" xfId="27835" xr:uid="{00000000-0005-0000-0000-00001C6F0000}"/>
    <cellStyle name="Notas 3 2 16 2 4 3" xfId="20073" xr:uid="{00000000-0005-0000-0000-00001D6F0000}"/>
    <cellStyle name="Notas 3 2 16 2 4 4" xfId="40798" xr:uid="{00000000-0005-0000-0000-00001E6F0000}"/>
    <cellStyle name="Notas 3 2 16 2 5" xfId="27830" xr:uid="{00000000-0005-0000-0000-00001F6F0000}"/>
    <cellStyle name="Notas 3 2 16 2 6" xfId="20068" xr:uid="{00000000-0005-0000-0000-0000206F0000}"/>
    <cellStyle name="Notas 3 2 16 2 7" xfId="40793" xr:uid="{00000000-0005-0000-0000-0000216F0000}"/>
    <cellStyle name="Notas 3 2 16 3" xfId="6354" xr:uid="{00000000-0005-0000-0000-0000226F0000}"/>
    <cellStyle name="Notas 3 2 16 3 2" xfId="6355" xr:uid="{00000000-0005-0000-0000-0000236F0000}"/>
    <cellStyle name="Notas 3 2 16 3 2 2" xfId="6356" xr:uid="{00000000-0005-0000-0000-0000246F0000}"/>
    <cellStyle name="Notas 3 2 16 3 2 2 2" xfId="27838" xr:uid="{00000000-0005-0000-0000-0000256F0000}"/>
    <cellStyle name="Notas 3 2 16 3 2 2 3" xfId="20076" xr:uid="{00000000-0005-0000-0000-0000266F0000}"/>
    <cellStyle name="Notas 3 2 16 3 2 2 4" xfId="40801" xr:uid="{00000000-0005-0000-0000-0000276F0000}"/>
    <cellStyle name="Notas 3 2 16 3 2 3" xfId="6357" xr:uid="{00000000-0005-0000-0000-0000286F0000}"/>
    <cellStyle name="Notas 3 2 16 3 2 3 2" xfId="27839" xr:uid="{00000000-0005-0000-0000-0000296F0000}"/>
    <cellStyle name="Notas 3 2 16 3 2 3 3" xfId="20077" xr:uid="{00000000-0005-0000-0000-00002A6F0000}"/>
    <cellStyle name="Notas 3 2 16 3 2 3 4" xfId="40802" xr:uid="{00000000-0005-0000-0000-00002B6F0000}"/>
    <cellStyle name="Notas 3 2 16 3 2 4" xfId="27837" xr:uid="{00000000-0005-0000-0000-00002C6F0000}"/>
    <cellStyle name="Notas 3 2 16 3 2 5" xfId="20075" xr:uid="{00000000-0005-0000-0000-00002D6F0000}"/>
    <cellStyle name="Notas 3 2 16 3 2 6" xfId="40800" xr:uid="{00000000-0005-0000-0000-00002E6F0000}"/>
    <cellStyle name="Notas 3 2 16 3 3" xfId="6358" xr:uid="{00000000-0005-0000-0000-00002F6F0000}"/>
    <cellStyle name="Notas 3 2 16 3 3 2" xfId="27840" xr:uid="{00000000-0005-0000-0000-0000306F0000}"/>
    <cellStyle name="Notas 3 2 16 3 3 3" xfId="20078" xr:uid="{00000000-0005-0000-0000-0000316F0000}"/>
    <cellStyle name="Notas 3 2 16 3 3 4" xfId="40803" xr:uid="{00000000-0005-0000-0000-0000326F0000}"/>
    <cellStyle name="Notas 3 2 16 3 4" xfId="6359" xr:uid="{00000000-0005-0000-0000-0000336F0000}"/>
    <cellStyle name="Notas 3 2 16 3 4 2" xfId="27841" xr:uid="{00000000-0005-0000-0000-0000346F0000}"/>
    <cellStyle name="Notas 3 2 16 3 4 3" xfId="20079" xr:uid="{00000000-0005-0000-0000-0000356F0000}"/>
    <cellStyle name="Notas 3 2 16 3 4 4" xfId="40804" xr:uid="{00000000-0005-0000-0000-0000366F0000}"/>
    <cellStyle name="Notas 3 2 16 3 5" xfId="27836" xr:uid="{00000000-0005-0000-0000-0000376F0000}"/>
    <cellStyle name="Notas 3 2 16 3 6" xfId="20074" xr:uid="{00000000-0005-0000-0000-0000386F0000}"/>
    <cellStyle name="Notas 3 2 16 3 7" xfId="40799" xr:uid="{00000000-0005-0000-0000-0000396F0000}"/>
    <cellStyle name="Notas 3 2 16 4" xfId="6360" xr:uid="{00000000-0005-0000-0000-00003A6F0000}"/>
    <cellStyle name="Notas 3 2 16 4 2" xfId="27842" xr:uid="{00000000-0005-0000-0000-00003B6F0000}"/>
    <cellStyle name="Notas 3 2 16 4 3" xfId="20080" xr:uid="{00000000-0005-0000-0000-00003C6F0000}"/>
    <cellStyle name="Notas 3 2 16 4 4" xfId="40805" xr:uid="{00000000-0005-0000-0000-00003D6F0000}"/>
    <cellStyle name="Notas 3 2 16 5" xfId="6361" xr:uid="{00000000-0005-0000-0000-00003E6F0000}"/>
    <cellStyle name="Notas 3 2 16 5 2" xfId="27843" xr:uid="{00000000-0005-0000-0000-00003F6F0000}"/>
    <cellStyle name="Notas 3 2 16 5 3" xfId="20081" xr:uid="{00000000-0005-0000-0000-0000406F0000}"/>
    <cellStyle name="Notas 3 2 16 5 4" xfId="40806" xr:uid="{00000000-0005-0000-0000-0000416F0000}"/>
    <cellStyle name="Notas 3 2 16 6" xfId="6362" xr:uid="{00000000-0005-0000-0000-0000426F0000}"/>
    <cellStyle name="Notas 3 2 16 6 2" xfId="27844" xr:uid="{00000000-0005-0000-0000-0000436F0000}"/>
    <cellStyle name="Notas 3 2 16 6 3" xfId="20082" xr:uid="{00000000-0005-0000-0000-0000446F0000}"/>
    <cellStyle name="Notas 3 2 16 6 4" xfId="40807" xr:uid="{00000000-0005-0000-0000-0000456F0000}"/>
    <cellStyle name="Notas 3 2 16 7" xfId="6363" xr:uid="{00000000-0005-0000-0000-0000466F0000}"/>
    <cellStyle name="Notas 3 2 16 7 2" xfId="27845" xr:uid="{00000000-0005-0000-0000-0000476F0000}"/>
    <cellStyle name="Notas 3 2 16 7 3" xfId="20083" xr:uid="{00000000-0005-0000-0000-0000486F0000}"/>
    <cellStyle name="Notas 3 2 16 7 4" xfId="40808" xr:uid="{00000000-0005-0000-0000-0000496F0000}"/>
    <cellStyle name="Notas 3 2 16 8" xfId="6364" xr:uid="{00000000-0005-0000-0000-00004A6F0000}"/>
    <cellStyle name="Notas 3 2 16 8 2" xfId="27846" xr:uid="{00000000-0005-0000-0000-00004B6F0000}"/>
    <cellStyle name="Notas 3 2 16 8 3" xfId="20084" xr:uid="{00000000-0005-0000-0000-00004C6F0000}"/>
    <cellStyle name="Notas 3 2 16 8 4" xfId="40809" xr:uid="{00000000-0005-0000-0000-00004D6F0000}"/>
    <cellStyle name="Notas 3 2 16 9" xfId="27829" xr:uid="{00000000-0005-0000-0000-00004E6F0000}"/>
    <cellStyle name="Notas 3 2 17" xfId="6365" xr:uid="{00000000-0005-0000-0000-00004F6F0000}"/>
    <cellStyle name="Notas 3 2 17 2" xfId="6366" xr:uid="{00000000-0005-0000-0000-0000506F0000}"/>
    <cellStyle name="Notas 3 2 17 2 2" xfId="6367" xr:uid="{00000000-0005-0000-0000-0000516F0000}"/>
    <cellStyle name="Notas 3 2 17 2 2 2" xfId="27849" xr:uid="{00000000-0005-0000-0000-0000526F0000}"/>
    <cellStyle name="Notas 3 2 17 2 2 3" xfId="20087" xr:uid="{00000000-0005-0000-0000-0000536F0000}"/>
    <cellStyle name="Notas 3 2 17 2 2 4" xfId="40812" xr:uid="{00000000-0005-0000-0000-0000546F0000}"/>
    <cellStyle name="Notas 3 2 17 2 3" xfId="6368" xr:uid="{00000000-0005-0000-0000-0000556F0000}"/>
    <cellStyle name="Notas 3 2 17 2 3 2" xfId="27850" xr:uid="{00000000-0005-0000-0000-0000566F0000}"/>
    <cellStyle name="Notas 3 2 17 2 3 3" xfId="20088" xr:uid="{00000000-0005-0000-0000-0000576F0000}"/>
    <cellStyle name="Notas 3 2 17 2 3 4" xfId="40813" xr:uid="{00000000-0005-0000-0000-0000586F0000}"/>
    <cellStyle name="Notas 3 2 17 2 4" xfId="27848" xr:uid="{00000000-0005-0000-0000-0000596F0000}"/>
    <cellStyle name="Notas 3 2 17 2 5" xfId="20086" xr:uid="{00000000-0005-0000-0000-00005A6F0000}"/>
    <cellStyle name="Notas 3 2 17 2 6" xfId="40811" xr:uid="{00000000-0005-0000-0000-00005B6F0000}"/>
    <cellStyle name="Notas 3 2 17 3" xfId="6369" xr:uid="{00000000-0005-0000-0000-00005C6F0000}"/>
    <cellStyle name="Notas 3 2 17 3 2" xfId="27851" xr:uid="{00000000-0005-0000-0000-00005D6F0000}"/>
    <cellStyle name="Notas 3 2 17 3 3" xfId="20089" xr:uid="{00000000-0005-0000-0000-00005E6F0000}"/>
    <cellStyle name="Notas 3 2 17 3 4" xfId="40814" xr:uid="{00000000-0005-0000-0000-00005F6F0000}"/>
    <cellStyle name="Notas 3 2 17 4" xfId="6370" xr:uid="{00000000-0005-0000-0000-0000606F0000}"/>
    <cellStyle name="Notas 3 2 17 4 2" xfId="27852" xr:uid="{00000000-0005-0000-0000-0000616F0000}"/>
    <cellStyle name="Notas 3 2 17 4 3" xfId="20090" xr:uid="{00000000-0005-0000-0000-0000626F0000}"/>
    <cellStyle name="Notas 3 2 17 4 4" xfId="40815" xr:uid="{00000000-0005-0000-0000-0000636F0000}"/>
    <cellStyle name="Notas 3 2 17 5" xfId="27847" xr:uid="{00000000-0005-0000-0000-0000646F0000}"/>
    <cellStyle name="Notas 3 2 17 6" xfId="20085" xr:uid="{00000000-0005-0000-0000-0000656F0000}"/>
    <cellStyle name="Notas 3 2 17 7" xfId="40810" xr:uid="{00000000-0005-0000-0000-0000666F0000}"/>
    <cellStyle name="Notas 3 2 18" xfId="6371" xr:uid="{00000000-0005-0000-0000-0000676F0000}"/>
    <cellStyle name="Notas 3 2 18 2" xfId="6372" xr:uid="{00000000-0005-0000-0000-0000686F0000}"/>
    <cellStyle name="Notas 3 2 18 2 2" xfId="6373" xr:uid="{00000000-0005-0000-0000-0000696F0000}"/>
    <cellStyle name="Notas 3 2 18 2 2 2" xfId="27855" xr:uid="{00000000-0005-0000-0000-00006A6F0000}"/>
    <cellStyle name="Notas 3 2 18 2 2 3" xfId="20093" xr:uid="{00000000-0005-0000-0000-00006B6F0000}"/>
    <cellStyle name="Notas 3 2 18 2 2 4" xfId="40818" xr:uid="{00000000-0005-0000-0000-00006C6F0000}"/>
    <cellStyle name="Notas 3 2 18 2 3" xfId="6374" xr:uid="{00000000-0005-0000-0000-00006D6F0000}"/>
    <cellStyle name="Notas 3 2 18 2 3 2" xfId="27856" xr:uid="{00000000-0005-0000-0000-00006E6F0000}"/>
    <cellStyle name="Notas 3 2 18 2 3 3" xfId="20094" xr:uid="{00000000-0005-0000-0000-00006F6F0000}"/>
    <cellStyle name="Notas 3 2 18 2 3 4" xfId="40819" xr:uid="{00000000-0005-0000-0000-0000706F0000}"/>
    <cellStyle name="Notas 3 2 18 2 4" xfId="27854" xr:uid="{00000000-0005-0000-0000-0000716F0000}"/>
    <cellStyle name="Notas 3 2 18 2 5" xfId="20092" xr:uid="{00000000-0005-0000-0000-0000726F0000}"/>
    <cellStyle name="Notas 3 2 18 2 6" xfId="40817" xr:uid="{00000000-0005-0000-0000-0000736F0000}"/>
    <cellStyle name="Notas 3 2 18 3" xfId="6375" xr:uid="{00000000-0005-0000-0000-0000746F0000}"/>
    <cellStyle name="Notas 3 2 18 3 2" xfId="27857" xr:uid="{00000000-0005-0000-0000-0000756F0000}"/>
    <cellStyle name="Notas 3 2 18 3 3" xfId="20095" xr:uid="{00000000-0005-0000-0000-0000766F0000}"/>
    <cellStyle name="Notas 3 2 18 3 4" xfId="40820" xr:uid="{00000000-0005-0000-0000-0000776F0000}"/>
    <cellStyle name="Notas 3 2 18 4" xfId="6376" xr:uid="{00000000-0005-0000-0000-0000786F0000}"/>
    <cellStyle name="Notas 3 2 18 4 2" xfId="27858" xr:uid="{00000000-0005-0000-0000-0000796F0000}"/>
    <cellStyle name="Notas 3 2 18 4 3" xfId="20096" xr:uid="{00000000-0005-0000-0000-00007A6F0000}"/>
    <cellStyle name="Notas 3 2 18 4 4" xfId="40821" xr:uid="{00000000-0005-0000-0000-00007B6F0000}"/>
    <cellStyle name="Notas 3 2 18 5" xfId="27853" xr:uid="{00000000-0005-0000-0000-00007C6F0000}"/>
    <cellStyle name="Notas 3 2 18 6" xfId="20091" xr:uid="{00000000-0005-0000-0000-00007D6F0000}"/>
    <cellStyle name="Notas 3 2 18 7" xfId="40816" xr:uid="{00000000-0005-0000-0000-00007E6F0000}"/>
    <cellStyle name="Notas 3 2 19" xfId="6377" xr:uid="{00000000-0005-0000-0000-00007F6F0000}"/>
    <cellStyle name="Notas 3 2 19 2" xfId="6378" xr:uid="{00000000-0005-0000-0000-0000806F0000}"/>
    <cellStyle name="Notas 3 2 19 2 2" xfId="27860" xr:uid="{00000000-0005-0000-0000-0000816F0000}"/>
    <cellStyle name="Notas 3 2 19 2 3" xfId="20098" xr:uid="{00000000-0005-0000-0000-0000826F0000}"/>
    <cellStyle name="Notas 3 2 19 2 4" xfId="40823" xr:uid="{00000000-0005-0000-0000-0000836F0000}"/>
    <cellStyle name="Notas 3 2 19 3" xfId="6379" xr:uid="{00000000-0005-0000-0000-0000846F0000}"/>
    <cellStyle name="Notas 3 2 19 3 2" xfId="27861" xr:uid="{00000000-0005-0000-0000-0000856F0000}"/>
    <cellStyle name="Notas 3 2 19 3 3" xfId="20099" xr:uid="{00000000-0005-0000-0000-0000866F0000}"/>
    <cellStyle name="Notas 3 2 19 3 4" xfId="40824" xr:uid="{00000000-0005-0000-0000-0000876F0000}"/>
    <cellStyle name="Notas 3 2 19 4" xfId="27859" xr:uid="{00000000-0005-0000-0000-0000886F0000}"/>
    <cellStyle name="Notas 3 2 19 5" xfId="20097" xr:uid="{00000000-0005-0000-0000-0000896F0000}"/>
    <cellStyle name="Notas 3 2 19 6" xfId="40822" xr:uid="{00000000-0005-0000-0000-00008A6F0000}"/>
    <cellStyle name="Notas 3 2 2" xfId="6380" xr:uid="{00000000-0005-0000-0000-00008B6F0000}"/>
    <cellStyle name="Notas 3 2 2 10" xfId="14180" xr:uid="{00000000-0005-0000-0000-00008C6F0000}"/>
    <cellStyle name="Notas 3 2 2 11" xfId="40825" xr:uid="{00000000-0005-0000-0000-00008D6F0000}"/>
    <cellStyle name="Notas 3 2 2 2" xfId="6381" xr:uid="{00000000-0005-0000-0000-00008E6F0000}"/>
    <cellStyle name="Notas 3 2 2 2 2" xfId="6382" xr:uid="{00000000-0005-0000-0000-00008F6F0000}"/>
    <cellStyle name="Notas 3 2 2 2 2 2" xfId="6383" xr:uid="{00000000-0005-0000-0000-0000906F0000}"/>
    <cellStyle name="Notas 3 2 2 2 2 2 2" xfId="27865" xr:uid="{00000000-0005-0000-0000-0000916F0000}"/>
    <cellStyle name="Notas 3 2 2 2 2 2 3" xfId="20101" xr:uid="{00000000-0005-0000-0000-0000926F0000}"/>
    <cellStyle name="Notas 3 2 2 2 2 2 4" xfId="40828" xr:uid="{00000000-0005-0000-0000-0000936F0000}"/>
    <cellStyle name="Notas 3 2 2 2 2 3" xfId="6384" xr:uid="{00000000-0005-0000-0000-0000946F0000}"/>
    <cellStyle name="Notas 3 2 2 2 2 3 2" xfId="27866" xr:uid="{00000000-0005-0000-0000-0000956F0000}"/>
    <cellStyle name="Notas 3 2 2 2 2 3 3" xfId="20102" xr:uid="{00000000-0005-0000-0000-0000966F0000}"/>
    <cellStyle name="Notas 3 2 2 2 2 3 4" xfId="40829" xr:uid="{00000000-0005-0000-0000-0000976F0000}"/>
    <cellStyle name="Notas 3 2 2 2 2 4" xfId="27864" xr:uid="{00000000-0005-0000-0000-0000986F0000}"/>
    <cellStyle name="Notas 3 2 2 2 2 5" xfId="20100" xr:uid="{00000000-0005-0000-0000-0000996F0000}"/>
    <cellStyle name="Notas 3 2 2 2 2 6" xfId="40827" xr:uid="{00000000-0005-0000-0000-00009A6F0000}"/>
    <cellStyle name="Notas 3 2 2 2 3" xfId="6385" xr:uid="{00000000-0005-0000-0000-00009B6F0000}"/>
    <cellStyle name="Notas 3 2 2 2 3 2" xfId="27867" xr:uid="{00000000-0005-0000-0000-00009C6F0000}"/>
    <cellStyle name="Notas 3 2 2 2 3 3" xfId="20103" xr:uid="{00000000-0005-0000-0000-00009D6F0000}"/>
    <cellStyle name="Notas 3 2 2 2 3 4" xfId="40830" xr:uid="{00000000-0005-0000-0000-00009E6F0000}"/>
    <cellStyle name="Notas 3 2 2 2 4" xfId="6386" xr:uid="{00000000-0005-0000-0000-00009F6F0000}"/>
    <cellStyle name="Notas 3 2 2 2 4 2" xfId="27868" xr:uid="{00000000-0005-0000-0000-0000A06F0000}"/>
    <cellStyle name="Notas 3 2 2 2 4 3" xfId="20104" xr:uid="{00000000-0005-0000-0000-0000A16F0000}"/>
    <cellStyle name="Notas 3 2 2 2 4 4" xfId="40831" xr:uid="{00000000-0005-0000-0000-0000A26F0000}"/>
    <cellStyle name="Notas 3 2 2 2 5" xfId="27863" xr:uid="{00000000-0005-0000-0000-0000A36F0000}"/>
    <cellStyle name="Notas 3 2 2 2 6" xfId="14181" xr:uid="{00000000-0005-0000-0000-0000A46F0000}"/>
    <cellStyle name="Notas 3 2 2 2 7" xfId="40826" xr:uid="{00000000-0005-0000-0000-0000A56F0000}"/>
    <cellStyle name="Notas 3 2 2 3" xfId="6387" xr:uid="{00000000-0005-0000-0000-0000A66F0000}"/>
    <cellStyle name="Notas 3 2 2 3 2" xfId="6388" xr:uid="{00000000-0005-0000-0000-0000A76F0000}"/>
    <cellStyle name="Notas 3 2 2 3 2 2" xfId="6389" xr:uid="{00000000-0005-0000-0000-0000A86F0000}"/>
    <cellStyle name="Notas 3 2 2 3 2 2 2" xfId="27871" xr:uid="{00000000-0005-0000-0000-0000A96F0000}"/>
    <cellStyle name="Notas 3 2 2 3 2 2 3" xfId="20106" xr:uid="{00000000-0005-0000-0000-0000AA6F0000}"/>
    <cellStyle name="Notas 3 2 2 3 2 2 4" xfId="40834" xr:uid="{00000000-0005-0000-0000-0000AB6F0000}"/>
    <cellStyle name="Notas 3 2 2 3 2 3" xfId="6390" xr:uid="{00000000-0005-0000-0000-0000AC6F0000}"/>
    <cellStyle name="Notas 3 2 2 3 2 3 2" xfId="27872" xr:uid="{00000000-0005-0000-0000-0000AD6F0000}"/>
    <cellStyle name="Notas 3 2 2 3 2 3 3" xfId="20107" xr:uid="{00000000-0005-0000-0000-0000AE6F0000}"/>
    <cellStyle name="Notas 3 2 2 3 2 3 4" xfId="40835" xr:uid="{00000000-0005-0000-0000-0000AF6F0000}"/>
    <cellStyle name="Notas 3 2 2 3 2 4" xfId="27870" xr:uid="{00000000-0005-0000-0000-0000B06F0000}"/>
    <cellStyle name="Notas 3 2 2 3 2 5" xfId="20105" xr:uid="{00000000-0005-0000-0000-0000B16F0000}"/>
    <cellStyle name="Notas 3 2 2 3 2 6" xfId="40833" xr:uid="{00000000-0005-0000-0000-0000B26F0000}"/>
    <cellStyle name="Notas 3 2 2 3 3" xfId="6391" xr:uid="{00000000-0005-0000-0000-0000B36F0000}"/>
    <cellStyle name="Notas 3 2 2 3 3 2" xfId="27873" xr:uid="{00000000-0005-0000-0000-0000B46F0000}"/>
    <cellStyle name="Notas 3 2 2 3 3 3" xfId="20108" xr:uid="{00000000-0005-0000-0000-0000B56F0000}"/>
    <cellStyle name="Notas 3 2 2 3 3 4" xfId="40836" xr:uid="{00000000-0005-0000-0000-0000B66F0000}"/>
    <cellStyle name="Notas 3 2 2 3 4" xfId="6392" xr:uid="{00000000-0005-0000-0000-0000B76F0000}"/>
    <cellStyle name="Notas 3 2 2 3 4 2" xfId="27874" xr:uid="{00000000-0005-0000-0000-0000B86F0000}"/>
    <cellStyle name="Notas 3 2 2 3 4 3" xfId="20109" xr:uid="{00000000-0005-0000-0000-0000B96F0000}"/>
    <cellStyle name="Notas 3 2 2 3 4 4" xfId="40837" xr:uid="{00000000-0005-0000-0000-0000BA6F0000}"/>
    <cellStyle name="Notas 3 2 2 3 5" xfId="27869" xr:uid="{00000000-0005-0000-0000-0000BB6F0000}"/>
    <cellStyle name="Notas 3 2 2 3 6" xfId="14182" xr:uid="{00000000-0005-0000-0000-0000BC6F0000}"/>
    <cellStyle name="Notas 3 2 2 3 7" xfId="40832" xr:uid="{00000000-0005-0000-0000-0000BD6F0000}"/>
    <cellStyle name="Notas 3 2 2 4" xfId="6393" xr:uid="{00000000-0005-0000-0000-0000BE6F0000}"/>
    <cellStyle name="Notas 3 2 2 4 2" xfId="27875" xr:uid="{00000000-0005-0000-0000-0000BF6F0000}"/>
    <cellStyle name="Notas 3 2 2 4 3" xfId="14183" xr:uid="{00000000-0005-0000-0000-0000C06F0000}"/>
    <cellStyle name="Notas 3 2 2 4 4" xfId="40838" xr:uid="{00000000-0005-0000-0000-0000C16F0000}"/>
    <cellStyle name="Notas 3 2 2 5" xfId="6394" xr:uid="{00000000-0005-0000-0000-0000C26F0000}"/>
    <cellStyle name="Notas 3 2 2 5 2" xfId="27876" xr:uid="{00000000-0005-0000-0000-0000C36F0000}"/>
    <cellStyle name="Notas 3 2 2 5 3" xfId="20110" xr:uid="{00000000-0005-0000-0000-0000C46F0000}"/>
    <cellStyle name="Notas 3 2 2 5 4" xfId="40839" xr:uid="{00000000-0005-0000-0000-0000C56F0000}"/>
    <cellStyle name="Notas 3 2 2 6" xfId="6395" xr:uid="{00000000-0005-0000-0000-0000C66F0000}"/>
    <cellStyle name="Notas 3 2 2 6 2" xfId="27877" xr:uid="{00000000-0005-0000-0000-0000C76F0000}"/>
    <cellStyle name="Notas 3 2 2 6 3" xfId="20111" xr:uid="{00000000-0005-0000-0000-0000C86F0000}"/>
    <cellStyle name="Notas 3 2 2 6 4" xfId="40840" xr:uid="{00000000-0005-0000-0000-0000C96F0000}"/>
    <cellStyle name="Notas 3 2 2 7" xfId="6396" xr:uid="{00000000-0005-0000-0000-0000CA6F0000}"/>
    <cellStyle name="Notas 3 2 2 7 2" xfId="27878" xr:uid="{00000000-0005-0000-0000-0000CB6F0000}"/>
    <cellStyle name="Notas 3 2 2 7 3" xfId="20112" xr:uid="{00000000-0005-0000-0000-0000CC6F0000}"/>
    <cellStyle name="Notas 3 2 2 7 4" xfId="40841" xr:uid="{00000000-0005-0000-0000-0000CD6F0000}"/>
    <cellStyle name="Notas 3 2 2 8" xfId="6397" xr:uid="{00000000-0005-0000-0000-0000CE6F0000}"/>
    <cellStyle name="Notas 3 2 2 8 2" xfId="27879" xr:uid="{00000000-0005-0000-0000-0000CF6F0000}"/>
    <cellStyle name="Notas 3 2 2 8 3" xfId="20113" xr:uid="{00000000-0005-0000-0000-0000D06F0000}"/>
    <cellStyle name="Notas 3 2 2 8 4" xfId="40842" xr:uid="{00000000-0005-0000-0000-0000D16F0000}"/>
    <cellStyle name="Notas 3 2 2 9" xfId="27862" xr:uid="{00000000-0005-0000-0000-0000D26F0000}"/>
    <cellStyle name="Notas 3 2 2 9 2" xfId="45621" xr:uid="{00000000-0005-0000-0000-0000D36F0000}"/>
    <cellStyle name="Notas 3 2 20" xfId="6398" xr:uid="{00000000-0005-0000-0000-0000D46F0000}"/>
    <cellStyle name="Notas 3 2 20 2" xfId="27880" xr:uid="{00000000-0005-0000-0000-0000D56F0000}"/>
    <cellStyle name="Notas 3 2 20 3" xfId="20114" xr:uid="{00000000-0005-0000-0000-0000D66F0000}"/>
    <cellStyle name="Notas 3 2 20 4" xfId="40843" xr:uid="{00000000-0005-0000-0000-0000D76F0000}"/>
    <cellStyle name="Notas 3 2 21" xfId="6399" xr:uid="{00000000-0005-0000-0000-0000D86F0000}"/>
    <cellStyle name="Notas 3 2 21 2" xfId="27881" xr:uid="{00000000-0005-0000-0000-0000D96F0000}"/>
    <cellStyle name="Notas 3 2 21 3" xfId="20115" xr:uid="{00000000-0005-0000-0000-0000DA6F0000}"/>
    <cellStyle name="Notas 3 2 21 4" xfId="40844" xr:uid="{00000000-0005-0000-0000-0000DB6F0000}"/>
    <cellStyle name="Notas 3 2 22" xfId="6400" xr:uid="{00000000-0005-0000-0000-0000DC6F0000}"/>
    <cellStyle name="Notas 3 2 22 2" xfId="27882" xr:uid="{00000000-0005-0000-0000-0000DD6F0000}"/>
    <cellStyle name="Notas 3 2 22 3" xfId="20116" xr:uid="{00000000-0005-0000-0000-0000DE6F0000}"/>
    <cellStyle name="Notas 3 2 22 4" xfId="40845" xr:uid="{00000000-0005-0000-0000-0000DF6F0000}"/>
    <cellStyle name="Notas 3 2 23" xfId="6401" xr:uid="{00000000-0005-0000-0000-0000E06F0000}"/>
    <cellStyle name="Notas 3 2 23 2" xfId="27883" xr:uid="{00000000-0005-0000-0000-0000E16F0000}"/>
    <cellStyle name="Notas 3 2 23 3" xfId="20117" xr:uid="{00000000-0005-0000-0000-0000E26F0000}"/>
    <cellStyle name="Notas 3 2 23 4" xfId="40846" xr:uid="{00000000-0005-0000-0000-0000E36F0000}"/>
    <cellStyle name="Notas 3 2 24" xfId="19696" xr:uid="{00000000-0005-0000-0000-0000E46F0000}"/>
    <cellStyle name="Notas 3 2 24 2" xfId="45620" xr:uid="{00000000-0005-0000-0000-0000E56F0000}"/>
    <cellStyle name="Notas 3 2 25" xfId="11113" xr:uid="{00000000-0005-0000-0000-0000E66F0000}"/>
    <cellStyle name="Notas 3 2 26" xfId="35637" xr:uid="{00000000-0005-0000-0000-0000E76F0000}"/>
    <cellStyle name="Notas 3 2 3" xfId="6402" xr:uid="{00000000-0005-0000-0000-0000E86F0000}"/>
    <cellStyle name="Notas 3 2 3 10" xfId="27884" xr:uid="{00000000-0005-0000-0000-0000E96F0000}"/>
    <cellStyle name="Notas 3 2 3 11" xfId="14184" xr:uid="{00000000-0005-0000-0000-0000EA6F0000}"/>
    <cellStyle name="Notas 3 2 3 12" xfId="40847" xr:uid="{00000000-0005-0000-0000-0000EB6F0000}"/>
    <cellStyle name="Notas 3 2 3 2" xfId="6403" xr:uid="{00000000-0005-0000-0000-0000EC6F0000}"/>
    <cellStyle name="Notas 3 2 3 2 2" xfId="6404" xr:uid="{00000000-0005-0000-0000-0000ED6F0000}"/>
    <cellStyle name="Notas 3 2 3 2 2 2" xfId="6405" xr:uid="{00000000-0005-0000-0000-0000EE6F0000}"/>
    <cellStyle name="Notas 3 2 3 2 2 2 2" xfId="27887" xr:uid="{00000000-0005-0000-0000-0000EF6F0000}"/>
    <cellStyle name="Notas 3 2 3 2 2 2 3" xfId="20121" xr:uid="{00000000-0005-0000-0000-0000F06F0000}"/>
    <cellStyle name="Notas 3 2 3 2 2 2 4" xfId="40850" xr:uid="{00000000-0005-0000-0000-0000F16F0000}"/>
    <cellStyle name="Notas 3 2 3 2 2 3" xfId="6406" xr:uid="{00000000-0005-0000-0000-0000F26F0000}"/>
    <cellStyle name="Notas 3 2 3 2 2 3 2" xfId="27888" xr:uid="{00000000-0005-0000-0000-0000F36F0000}"/>
    <cellStyle name="Notas 3 2 3 2 2 3 3" xfId="20122" xr:uid="{00000000-0005-0000-0000-0000F46F0000}"/>
    <cellStyle name="Notas 3 2 3 2 2 3 4" xfId="40851" xr:uid="{00000000-0005-0000-0000-0000F56F0000}"/>
    <cellStyle name="Notas 3 2 3 2 2 4" xfId="27886" xr:uid="{00000000-0005-0000-0000-0000F66F0000}"/>
    <cellStyle name="Notas 3 2 3 2 2 5" xfId="20120" xr:uid="{00000000-0005-0000-0000-0000F76F0000}"/>
    <cellStyle name="Notas 3 2 3 2 2 6" xfId="40849" xr:uid="{00000000-0005-0000-0000-0000F86F0000}"/>
    <cellStyle name="Notas 3 2 3 2 3" xfId="6407" xr:uid="{00000000-0005-0000-0000-0000F96F0000}"/>
    <cellStyle name="Notas 3 2 3 2 3 2" xfId="27889" xr:uid="{00000000-0005-0000-0000-0000FA6F0000}"/>
    <cellStyle name="Notas 3 2 3 2 3 3" xfId="20123" xr:uid="{00000000-0005-0000-0000-0000FB6F0000}"/>
    <cellStyle name="Notas 3 2 3 2 3 4" xfId="40852" xr:uid="{00000000-0005-0000-0000-0000FC6F0000}"/>
    <cellStyle name="Notas 3 2 3 2 4" xfId="6408" xr:uid="{00000000-0005-0000-0000-0000FD6F0000}"/>
    <cellStyle name="Notas 3 2 3 2 4 2" xfId="27890" xr:uid="{00000000-0005-0000-0000-0000FE6F0000}"/>
    <cellStyle name="Notas 3 2 3 2 4 3" xfId="20124" xr:uid="{00000000-0005-0000-0000-0000FF6F0000}"/>
    <cellStyle name="Notas 3 2 3 2 4 4" xfId="40853" xr:uid="{00000000-0005-0000-0000-000000700000}"/>
    <cellStyle name="Notas 3 2 3 2 5" xfId="20119" xr:uid="{00000000-0005-0000-0000-000001700000}"/>
    <cellStyle name="Notas 3 2 3 2 5 2" xfId="46528" xr:uid="{00000000-0005-0000-0000-000002700000}"/>
    <cellStyle name="Notas 3 2 3 2 6" xfId="27885" xr:uid="{00000000-0005-0000-0000-000003700000}"/>
    <cellStyle name="Notas 3 2 3 2 7" xfId="14185" xr:uid="{00000000-0005-0000-0000-000004700000}"/>
    <cellStyle name="Notas 3 2 3 2 8" xfId="40848" xr:uid="{00000000-0005-0000-0000-000005700000}"/>
    <cellStyle name="Notas 3 2 3 3" xfId="6409" xr:uid="{00000000-0005-0000-0000-000006700000}"/>
    <cellStyle name="Notas 3 2 3 3 2" xfId="6410" xr:uid="{00000000-0005-0000-0000-000007700000}"/>
    <cellStyle name="Notas 3 2 3 3 2 2" xfId="6411" xr:uid="{00000000-0005-0000-0000-000008700000}"/>
    <cellStyle name="Notas 3 2 3 3 2 2 2" xfId="27893" xr:uid="{00000000-0005-0000-0000-000009700000}"/>
    <cellStyle name="Notas 3 2 3 3 2 2 3" xfId="20127" xr:uid="{00000000-0005-0000-0000-00000A700000}"/>
    <cellStyle name="Notas 3 2 3 3 2 2 4" xfId="40856" xr:uid="{00000000-0005-0000-0000-00000B700000}"/>
    <cellStyle name="Notas 3 2 3 3 2 3" xfId="6412" xr:uid="{00000000-0005-0000-0000-00000C700000}"/>
    <cellStyle name="Notas 3 2 3 3 2 3 2" xfId="27894" xr:uid="{00000000-0005-0000-0000-00000D700000}"/>
    <cellStyle name="Notas 3 2 3 3 2 3 3" xfId="20128" xr:uid="{00000000-0005-0000-0000-00000E700000}"/>
    <cellStyle name="Notas 3 2 3 3 2 3 4" xfId="40857" xr:uid="{00000000-0005-0000-0000-00000F700000}"/>
    <cellStyle name="Notas 3 2 3 3 2 4" xfId="27892" xr:uid="{00000000-0005-0000-0000-000010700000}"/>
    <cellStyle name="Notas 3 2 3 3 2 5" xfId="20126" xr:uid="{00000000-0005-0000-0000-000011700000}"/>
    <cellStyle name="Notas 3 2 3 3 2 6" xfId="40855" xr:uid="{00000000-0005-0000-0000-000012700000}"/>
    <cellStyle name="Notas 3 2 3 3 3" xfId="6413" xr:uid="{00000000-0005-0000-0000-000013700000}"/>
    <cellStyle name="Notas 3 2 3 3 3 2" xfId="27895" xr:uid="{00000000-0005-0000-0000-000014700000}"/>
    <cellStyle name="Notas 3 2 3 3 3 3" xfId="20129" xr:uid="{00000000-0005-0000-0000-000015700000}"/>
    <cellStyle name="Notas 3 2 3 3 3 4" xfId="40858" xr:uid="{00000000-0005-0000-0000-000016700000}"/>
    <cellStyle name="Notas 3 2 3 3 4" xfId="6414" xr:uid="{00000000-0005-0000-0000-000017700000}"/>
    <cellStyle name="Notas 3 2 3 3 4 2" xfId="27896" xr:uid="{00000000-0005-0000-0000-000018700000}"/>
    <cellStyle name="Notas 3 2 3 3 4 3" xfId="20130" xr:uid="{00000000-0005-0000-0000-000019700000}"/>
    <cellStyle name="Notas 3 2 3 3 4 4" xfId="40859" xr:uid="{00000000-0005-0000-0000-00001A700000}"/>
    <cellStyle name="Notas 3 2 3 3 5" xfId="20125" xr:uid="{00000000-0005-0000-0000-00001B700000}"/>
    <cellStyle name="Notas 3 2 3 3 6" xfId="27891" xr:uid="{00000000-0005-0000-0000-00001C700000}"/>
    <cellStyle name="Notas 3 2 3 3 7" xfId="14186" xr:uid="{00000000-0005-0000-0000-00001D700000}"/>
    <cellStyle name="Notas 3 2 3 3 8" xfId="40854" xr:uid="{00000000-0005-0000-0000-00001E700000}"/>
    <cellStyle name="Notas 3 2 3 4" xfId="6415" xr:uid="{00000000-0005-0000-0000-00001F700000}"/>
    <cellStyle name="Notas 3 2 3 4 2" xfId="20131" xr:uid="{00000000-0005-0000-0000-000020700000}"/>
    <cellStyle name="Notas 3 2 3 4 3" xfId="27897" xr:uid="{00000000-0005-0000-0000-000021700000}"/>
    <cellStyle name="Notas 3 2 3 4 4" xfId="14187" xr:uid="{00000000-0005-0000-0000-000022700000}"/>
    <cellStyle name="Notas 3 2 3 4 5" xfId="40860" xr:uid="{00000000-0005-0000-0000-000023700000}"/>
    <cellStyle name="Notas 3 2 3 5" xfId="6416" xr:uid="{00000000-0005-0000-0000-000024700000}"/>
    <cellStyle name="Notas 3 2 3 5 2" xfId="27898" xr:uid="{00000000-0005-0000-0000-000025700000}"/>
    <cellStyle name="Notas 3 2 3 5 3" xfId="20132" xr:uid="{00000000-0005-0000-0000-000026700000}"/>
    <cellStyle name="Notas 3 2 3 5 4" xfId="40861" xr:uid="{00000000-0005-0000-0000-000027700000}"/>
    <cellStyle name="Notas 3 2 3 6" xfId="6417" xr:uid="{00000000-0005-0000-0000-000028700000}"/>
    <cellStyle name="Notas 3 2 3 6 2" xfId="27899" xr:uid="{00000000-0005-0000-0000-000029700000}"/>
    <cellStyle name="Notas 3 2 3 6 3" xfId="20133" xr:uid="{00000000-0005-0000-0000-00002A700000}"/>
    <cellStyle name="Notas 3 2 3 6 4" xfId="40862" xr:uid="{00000000-0005-0000-0000-00002B700000}"/>
    <cellStyle name="Notas 3 2 3 7" xfId="6418" xr:uid="{00000000-0005-0000-0000-00002C700000}"/>
    <cellStyle name="Notas 3 2 3 7 2" xfId="27900" xr:uid="{00000000-0005-0000-0000-00002D700000}"/>
    <cellStyle name="Notas 3 2 3 7 3" xfId="20134" xr:uid="{00000000-0005-0000-0000-00002E700000}"/>
    <cellStyle name="Notas 3 2 3 7 4" xfId="40863" xr:uid="{00000000-0005-0000-0000-00002F700000}"/>
    <cellStyle name="Notas 3 2 3 8" xfId="6419" xr:uid="{00000000-0005-0000-0000-000030700000}"/>
    <cellStyle name="Notas 3 2 3 8 2" xfId="27901" xr:uid="{00000000-0005-0000-0000-000031700000}"/>
    <cellStyle name="Notas 3 2 3 8 3" xfId="20135" xr:uid="{00000000-0005-0000-0000-000032700000}"/>
    <cellStyle name="Notas 3 2 3 8 4" xfId="40864" xr:uid="{00000000-0005-0000-0000-000033700000}"/>
    <cellStyle name="Notas 3 2 3 9" xfId="20118" xr:uid="{00000000-0005-0000-0000-000034700000}"/>
    <cellStyle name="Notas 3 2 3 9 2" xfId="46327" xr:uid="{00000000-0005-0000-0000-000035700000}"/>
    <cellStyle name="Notas 3 2 4" xfId="6420" xr:uid="{00000000-0005-0000-0000-000036700000}"/>
    <cellStyle name="Notas 3 2 4 10" xfId="14188" xr:uid="{00000000-0005-0000-0000-000037700000}"/>
    <cellStyle name="Notas 3 2 4 11" xfId="40865" xr:uid="{00000000-0005-0000-0000-000038700000}"/>
    <cellStyle name="Notas 3 2 4 2" xfId="6421" xr:uid="{00000000-0005-0000-0000-000039700000}"/>
    <cellStyle name="Notas 3 2 4 2 2" xfId="6422" xr:uid="{00000000-0005-0000-0000-00003A700000}"/>
    <cellStyle name="Notas 3 2 4 2 2 2" xfId="6423" xr:uid="{00000000-0005-0000-0000-00003B700000}"/>
    <cellStyle name="Notas 3 2 4 2 2 2 2" xfId="27905" xr:uid="{00000000-0005-0000-0000-00003C700000}"/>
    <cellStyle name="Notas 3 2 4 2 2 2 3" xfId="20137" xr:uid="{00000000-0005-0000-0000-00003D700000}"/>
    <cellStyle name="Notas 3 2 4 2 2 2 4" xfId="40868" xr:uid="{00000000-0005-0000-0000-00003E700000}"/>
    <cellStyle name="Notas 3 2 4 2 2 3" xfId="6424" xr:uid="{00000000-0005-0000-0000-00003F700000}"/>
    <cellStyle name="Notas 3 2 4 2 2 3 2" xfId="27906" xr:uid="{00000000-0005-0000-0000-000040700000}"/>
    <cellStyle name="Notas 3 2 4 2 2 3 3" xfId="20138" xr:uid="{00000000-0005-0000-0000-000041700000}"/>
    <cellStyle name="Notas 3 2 4 2 2 3 4" xfId="40869" xr:uid="{00000000-0005-0000-0000-000042700000}"/>
    <cellStyle name="Notas 3 2 4 2 2 4" xfId="27904" xr:uid="{00000000-0005-0000-0000-000043700000}"/>
    <cellStyle name="Notas 3 2 4 2 2 5" xfId="20136" xr:uid="{00000000-0005-0000-0000-000044700000}"/>
    <cellStyle name="Notas 3 2 4 2 2 6" xfId="40867" xr:uid="{00000000-0005-0000-0000-000045700000}"/>
    <cellStyle name="Notas 3 2 4 2 3" xfId="6425" xr:uid="{00000000-0005-0000-0000-000046700000}"/>
    <cellStyle name="Notas 3 2 4 2 3 2" xfId="27907" xr:uid="{00000000-0005-0000-0000-000047700000}"/>
    <cellStyle name="Notas 3 2 4 2 3 3" xfId="20139" xr:uid="{00000000-0005-0000-0000-000048700000}"/>
    <cellStyle name="Notas 3 2 4 2 3 4" xfId="40870" xr:uid="{00000000-0005-0000-0000-000049700000}"/>
    <cellStyle name="Notas 3 2 4 2 4" xfId="6426" xr:uid="{00000000-0005-0000-0000-00004A700000}"/>
    <cellStyle name="Notas 3 2 4 2 4 2" xfId="27908" xr:uid="{00000000-0005-0000-0000-00004B700000}"/>
    <cellStyle name="Notas 3 2 4 2 4 3" xfId="20140" xr:uid="{00000000-0005-0000-0000-00004C700000}"/>
    <cellStyle name="Notas 3 2 4 2 4 4" xfId="40871" xr:uid="{00000000-0005-0000-0000-00004D700000}"/>
    <cellStyle name="Notas 3 2 4 2 5" xfId="27903" xr:uid="{00000000-0005-0000-0000-00004E700000}"/>
    <cellStyle name="Notas 3 2 4 2 6" xfId="14189" xr:uid="{00000000-0005-0000-0000-00004F700000}"/>
    <cellStyle name="Notas 3 2 4 2 7" xfId="40866" xr:uid="{00000000-0005-0000-0000-000050700000}"/>
    <cellStyle name="Notas 3 2 4 3" xfId="6427" xr:uid="{00000000-0005-0000-0000-000051700000}"/>
    <cellStyle name="Notas 3 2 4 3 2" xfId="6428" xr:uid="{00000000-0005-0000-0000-000052700000}"/>
    <cellStyle name="Notas 3 2 4 3 2 2" xfId="6429" xr:uid="{00000000-0005-0000-0000-000053700000}"/>
    <cellStyle name="Notas 3 2 4 3 2 2 2" xfId="27911" xr:uid="{00000000-0005-0000-0000-000054700000}"/>
    <cellStyle name="Notas 3 2 4 3 2 2 3" xfId="20142" xr:uid="{00000000-0005-0000-0000-000055700000}"/>
    <cellStyle name="Notas 3 2 4 3 2 2 4" xfId="40874" xr:uid="{00000000-0005-0000-0000-000056700000}"/>
    <cellStyle name="Notas 3 2 4 3 2 3" xfId="6430" xr:uid="{00000000-0005-0000-0000-000057700000}"/>
    <cellStyle name="Notas 3 2 4 3 2 3 2" xfId="27912" xr:uid="{00000000-0005-0000-0000-000058700000}"/>
    <cellStyle name="Notas 3 2 4 3 2 3 3" xfId="20143" xr:uid="{00000000-0005-0000-0000-000059700000}"/>
    <cellStyle name="Notas 3 2 4 3 2 3 4" xfId="40875" xr:uid="{00000000-0005-0000-0000-00005A700000}"/>
    <cellStyle name="Notas 3 2 4 3 2 4" xfId="27910" xr:uid="{00000000-0005-0000-0000-00005B700000}"/>
    <cellStyle name="Notas 3 2 4 3 2 5" xfId="20141" xr:uid="{00000000-0005-0000-0000-00005C700000}"/>
    <cellStyle name="Notas 3 2 4 3 2 6" xfId="40873" xr:uid="{00000000-0005-0000-0000-00005D700000}"/>
    <cellStyle name="Notas 3 2 4 3 3" xfId="6431" xr:uid="{00000000-0005-0000-0000-00005E700000}"/>
    <cellStyle name="Notas 3 2 4 3 3 2" xfId="27913" xr:uid="{00000000-0005-0000-0000-00005F700000}"/>
    <cellStyle name="Notas 3 2 4 3 3 3" xfId="20144" xr:uid="{00000000-0005-0000-0000-000060700000}"/>
    <cellStyle name="Notas 3 2 4 3 3 4" xfId="40876" xr:uid="{00000000-0005-0000-0000-000061700000}"/>
    <cellStyle name="Notas 3 2 4 3 4" xfId="6432" xr:uid="{00000000-0005-0000-0000-000062700000}"/>
    <cellStyle name="Notas 3 2 4 3 4 2" xfId="27914" xr:uid="{00000000-0005-0000-0000-000063700000}"/>
    <cellStyle name="Notas 3 2 4 3 4 3" xfId="20145" xr:uid="{00000000-0005-0000-0000-000064700000}"/>
    <cellStyle name="Notas 3 2 4 3 4 4" xfId="40877" xr:uid="{00000000-0005-0000-0000-000065700000}"/>
    <cellStyle name="Notas 3 2 4 3 5" xfId="27909" xr:uid="{00000000-0005-0000-0000-000066700000}"/>
    <cellStyle name="Notas 3 2 4 3 6" xfId="14190" xr:uid="{00000000-0005-0000-0000-000067700000}"/>
    <cellStyle name="Notas 3 2 4 3 7" xfId="40872" xr:uid="{00000000-0005-0000-0000-000068700000}"/>
    <cellStyle name="Notas 3 2 4 4" xfId="6433" xr:uid="{00000000-0005-0000-0000-000069700000}"/>
    <cellStyle name="Notas 3 2 4 4 2" xfId="27915" xr:uid="{00000000-0005-0000-0000-00006A700000}"/>
    <cellStyle name="Notas 3 2 4 4 3" xfId="14191" xr:uid="{00000000-0005-0000-0000-00006B700000}"/>
    <cellStyle name="Notas 3 2 4 4 4" xfId="40878" xr:uid="{00000000-0005-0000-0000-00006C700000}"/>
    <cellStyle name="Notas 3 2 4 5" xfId="6434" xr:uid="{00000000-0005-0000-0000-00006D700000}"/>
    <cellStyle name="Notas 3 2 4 5 2" xfId="27916" xr:uid="{00000000-0005-0000-0000-00006E700000}"/>
    <cellStyle name="Notas 3 2 4 5 3" xfId="20146" xr:uid="{00000000-0005-0000-0000-00006F700000}"/>
    <cellStyle name="Notas 3 2 4 5 4" xfId="40879" xr:uid="{00000000-0005-0000-0000-000070700000}"/>
    <cellStyle name="Notas 3 2 4 6" xfId="6435" xr:uid="{00000000-0005-0000-0000-000071700000}"/>
    <cellStyle name="Notas 3 2 4 6 2" xfId="27917" xr:uid="{00000000-0005-0000-0000-000072700000}"/>
    <cellStyle name="Notas 3 2 4 6 3" xfId="20147" xr:uid="{00000000-0005-0000-0000-000073700000}"/>
    <cellStyle name="Notas 3 2 4 6 4" xfId="40880" xr:uid="{00000000-0005-0000-0000-000074700000}"/>
    <cellStyle name="Notas 3 2 4 7" xfId="6436" xr:uid="{00000000-0005-0000-0000-000075700000}"/>
    <cellStyle name="Notas 3 2 4 7 2" xfId="27918" xr:uid="{00000000-0005-0000-0000-000076700000}"/>
    <cellStyle name="Notas 3 2 4 7 3" xfId="20148" xr:uid="{00000000-0005-0000-0000-000077700000}"/>
    <cellStyle name="Notas 3 2 4 7 4" xfId="40881" xr:uid="{00000000-0005-0000-0000-000078700000}"/>
    <cellStyle name="Notas 3 2 4 8" xfId="6437" xr:uid="{00000000-0005-0000-0000-000079700000}"/>
    <cellStyle name="Notas 3 2 4 8 2" xfId="27919" xr:uid="{00000000-0005-0000-0000-00007A700000}"/>
    <cellStyle name="Notas 3 2 4 8 3" xfId="20149" xr:uid="{00000000-0005-0000-0000-00007B700000}"/>
    <cellStyle name="Notas 3 2 4 8 4" xfId="40882" xr:uid="{00000000-0005-0000-0000-00007C700000}"/>
    <cellStyle name="Notas 3 2 4 9" xfId="27902" xr:uid="{00000000-0005-0000-0000-00007D700000}"/>
    <cellStyle name="Notas 3 2 5" xfId="6438" xr:uid="{00000000-0005-0000-0000-00007E700000}"/>
    <cellStyle name="Notas 3 2 5 10" xfId="14192" xr:uid="{00000000-0005-0000-0000-00007F700000}"/>
    <cellStyle name="Notas 3 2 5 11" xfId="40883" xr:uid="{00000000-0005-0000-0000-000080700000}"/>
    <cellStyle name="Notas 3 2 5 2" xfId="6439" xr:uid="{00000000-0005-0000-0000-000081700000}"/>
    <cellStyle name="Notas 3 2 5 2 2" xfId="6440" xr:uid="{00000000-0005-0000-0000-000082700000}"/>
    <cellStyle name="Notas 3 2 5 2 2 2" xfId="6441" xr:uid="{00000000-0005-0000-0000-000083700000}"/>
    <cellStyle name="Notas 3 2 5 2 2 2 2" xfId="27923" xr:uid="{00000000-0005-0000-0000-000084700000}"/>
    <cellStyle name="Notas 3 2 5 2 2 2 3" xfId="20151" xr:uid="{00000000-0005-0000-0000-000085700000}"/>
    <cellStyle name="Notas 3 2 5 2 2 2 4" xfId="40886" xr:uid="{00000000-0005-0000-0000-000086700000}"/>
    <cellStyle name="Notas 3 2 5 2 2 3" xfId="6442" xr:uid="{00000000-0005-0000-0000-000087700000}"/>
    <cellStyle name="Notas 3 2 5 2 2 3 2" xfId="27924" xr:uid="{00000000-0005-0000-0000-000088700000}"/>
    <cellStyle name="Notas 3 2 5 2 2 3 3" xfId="20152" xr:uid="{00000000-0005-0000-0000-000089700000}"/>
    <cellStyle name="Notas 3 2 5 2 2 3 4" xfId="40887" xr:uid="{00000000-0005-0000-0000-00008A700000}"/>
    <cellStyle name="Notas 3 2 5 2 2 4" xfId="27922" xr:uid="{00000000-0005-0000-0000-00008B700000}"/>
    <cellStyle name="Notas 3 2 5 2 2 5" xfId="20150" xr:uid="{00000000-0005-0000-0000-00008C700000}"/>
    <cellStyle name="Notas 3 2 5 2 2 6" xfId="40885" xr:uid="{00000000-0005-0000-0000-00008D700000}"/>
    <cellStyle name="Notas 3 2 5 2 3" xfId="6443" xr:uid="{00000000-0005-0000-0000-00008E700000}"/>
    <cellStyle name="Notas 3 2 5 2 3 2" xfId="27925" xr:uid="{00000000-0005-0000-0000-00008F700000}"/>
    <cellStyle name="Notas 3 2 5 2 3 3" xfId="20153" xr:uid="{00000000-0005-0000-0000-000090700000}"/>
    <cellStyle name="Notas 3 2 5 2 3 4" xfId="40888" xr:uid="{00000000-0005-0000-0000-000091700000}"/>
    <cellStyle name="Notas 3 2 5 2 4" xfId="6444" xr:uid="{00000000-0005-0000-0000-000092700000}"/>
    <cellStyle name="Notas 3 2 5 2 4 2" xfId="27926" xr:uid="{00000000-0005-0000-0000-000093700000}"/>
    <cellStyle name="Notas 3 2 5 2 4 3" xfId="20154" xr:uid="{00000000-0005-0000-0000-000094700000}"/>
    <cellStyle name="Notas 3 2 5 2 4 4" xfId="40889" xr:uid="{00000000-0005-0000-0000-000095700000}"/>
    <cellStyle name="Notas 3 2 5 2 5" xfId="27921" xr:uid="{00000000-0005-0000-0000-000096700000}"/>
    <cellStyle name="Notas 3 2 5 2 6" xfId="14193" xr:uid="{00000000-0005-0000-0000-000097700000}"/>
    <cellStyle name="Notas 3 2 5 2 7" xfId="40884" xr:uid="{00000000-0005-0000-0000-000098700000}"/>
    <cellStyle name="Notas 3 2 5 3" xfId="6445" xr:uid="{00000000-0005-0000-0000-000099700000}"/>
    <cellStyle name="Notas 3 2 5 3 2" xfId="6446" xr:uid="{00000000-0005-0000-0000-00009A700000}"/>
    <cellStyle name="Notas 3 2 5 3 2 2" xfId="6447" xr:uid="{00000000-0005-0000-0000-00009B700000}"/>
    <cellStyle name="Notas 3 2 5 3 2 2 2" xfId="27929" xr:uid="{00000000-0005-0000-0000-00009C700000}"/>
    <cellStyle name="Notas 3 2 5 3 2 2 3" xfId="20157" xr:uid="{00000000-0005-0000-0000-00009D700000}"/>
    <cellStyle name="Notas 3 2 5 3 2 2 4" xfId="40892" xr:uid="{00000000-0005-0000-0000-00009E700000}"/>
    <cellStyle name="Notas 3 2 5 3 2 3" xfId="6448" xr:uid="{00000000-0005-0000-0000-00009F700000}"/>
    <cellStyle name="Notas 3 2 5 3 2 3 2" xfId="27930" xr:uid="{00000000-0005-0000-0000-0000A0700000}"/>
    <cellStyle name="Notas 3 2 5 3 2 3 3" xfId="20158" xr:uid="{00000000-0005-0000-0000-0000A1700000}"/>
    <cellStyle name="Notas 3 2 5 3 2 3 4" xfId="40893" xr:uid="{00000000-0005-0000-0000-0000A2700000}"/>
    <cellStyle name="Notas 3 2 5 3 2 4" xfId="27928" xr:uid="{00000000-0005-0000-0000-0000A3700000}"/>
    <cellStyle name="Notas 3 2 5 3 2 5" xfId="20156" xr:uid="{00000000-0005-0000-0000-0000A4700000}"/>
    <cellStyle name="Notas 3 2 5 3 2 6" xfId="40891" xr:uid="{00000000-0005-0000-0000-0000A5700000}"/>
    <cellStyle name="Notas 3 2 5 3 3" xfId="6449" xr:uid="{00000000-0005-0000-0000-0000A6700000}"/>
    <cellStyle name="Notas 3 2 5 3 3 2" xfId="27931" xr:uid="{00000000-0005-0000-0000-0000A7700000}"/>
    <cellStyle name="Notas 3 2 5 3 3 3" xfId="20159" xr:uid="{00000000-0005-0000-0000-0000A8700000}"/>
    <cellStyle name="Notas 3 2 5 3 3 4" xfId="40894" xr:uid="{00000000-0005-0000-0000-0000A9700000}"/>
    <cellStyle name="Notas 3 2 5 3 4" xfId="6450" xr:uid="{00000000-0005-0000-0000-0000AA700000}"/>
    <cellStyle name="Notas 3 2 5 3 4 2" xfId="27932" xr:uid="{00000000-0005-0000-0000-0000AB700000}"/>
    <cellStyle name="Notas 3 2 5 3 4 3" xfId="20160" xr:uid="{00000000-0005-0000-0000-0000AC700000}"/>
    <cellStyle name="Notas 3 2 5 3 4 4" xfId="40895" xr:uid="{00000000-0005-0000-0000-0000AD700000}"/>
    <cellStyle name="Notas 3 2 5 3 5" xfId="27927" xr:uid="{00000000-0005-0000-0000-0000AE700000}"/>
    <cellStyle name="Notas 3 2 5 3 6" xfId="14194" xr:uid="{00000000-0005-0000-0000-0000AF700000}"/>
    <cellStyle name="Notas 3 2 5 3 7" xfId="40890" xr:uid="{00000000-0005-0000-0000-0000B0700000}"/>
    <cellStyle name="Notas 3 2 5 4" xfId="6451" xr:uid="{00000000-0005-0000-0000-0000B1700000}"/>
    <cellStyle name="Notas 3 2 5 4 2" xfId="27933" xr:uid="{00000000-0005-0000-0000-0000B2700000}"/>
    <cellStyle name="Notas 3 2 5 4 3" xfId="14195" xr:uid="{00000000-0005-0000-0000-0000B3700000}"/>
    <cellStyle name="Notas 3 2 5 4 4" xfId="40896" xr:uid="{00000000-0005-0000-0000-0000B4700000}"/>
    <cellStyle name="Notas 3 2 5 5" xfId="6452" xr:uid="{00000000-0005-0000-0000-0000B5700000}"/>
    <cellStyle name="Notas 3 2 5 5 2" xfId="27934" xr:uid="{00000000-0005-0000-0000-0000B6700000}"/>
    <cellStyle name="Notas 3 2 5 5 3" xfId="20161" xr:uid="{00000000-0005-0000-0000-0000B7700000}"/>
    <cellStyle name="Notas 3 2 5 5 4" xfId="40897" xr:uid="{00000000-0005-0000-0000-0000B8700000}"/>
    <cellStyle name="Notas 3 2 5 6" xfId="6453" xr:uid="{00000000-0005-0000-0000-0000B9700000}"/>
    <cellStyle name="Notas 3 2 5 6 2" xfId="27935" xr:uid="{00000000-0005-0000-0000-0000BA700000}"/>
    <cellStyle name="Notas 3 2 5 6 3" xfId="20162" xr:uid="{00000000-0005-0000-0000-0000BB700000}"/>
    <cellStyle name="Notas 3 2 5 6 4" xfId="40898" xr:uid="{00000000-0005-0000-0000-0000BC700000}"/>
    <cellStyle name="Notas 3 2 5 7" xfId="6454" xr:uid="{00000000-0005-0000-0000-0000BD700000}"/>
    <cellStyle name="Notas 3 2 5 7 2" xfId="27936" xr:uid="{00000000-0005-0000-0000-0000BE700000}"/>
    <cellStyle name="Notas 3 2 5 7 3" xfId="20163" xr:uid="{00000000-0005-0000-0000-0000BF700000}"/>
    <cellStyle name="Notas 3 2 5 7 4" xfId="40899" xr:uid="{00000000-0005-0000-0000-0000C0700000}"/>
    <cellStyle name="Notas 3 2 5 8" xfId="6455" xr:uid="{00000000-0005-0000-0000-0000C1700000}"/>
    <cellStyle name="Notas 3 2 5 8 2" xfId="27937" xr:uid="{00000000-0005-0000-0000-0000C2700000}"/>
    <cellStyle name="Notas 3 2 5 8 3" xfId="20164" xr:uid="{00000000-0005-0000-0000-0000C3700000}"/>
    <cellStyle name="Notas 3 2 5 8 4" xfId="40900" xr:uid="{00000000-0005-0000-0000-0000C4700000}"/>
    <cellStyle name="Notas 3 2 5 9" xfId="27920" xr:uid="{00000000-0005-0000-0000-0000C5700000}"/>
    <cellStyle name="Notas 3 2 6" xfId="6456" xr:uid="{00000000-0005-0000-0000-0000C6700000}"/>
    <cellStyle name="Notas 3 2 6 10" xfId="14196" xr:uid="{00000000-0005-0000-0000-0000C7700000}"/>
    <cellStyle name="Notas 3 2 6 11" xfId="40901" xr:uid="{00000000-0005-0000-0000-0000C8700000}"/>
    <cellStyle name="Notas 3 2 6 2" xfId="6457" xr:uid="{00000000-0005-0000-0000-0000C9700000}"/>
    <cellStyle name="Notas 3 2 6 2 2" xfId="6458" xr:uid="{00000000-0005-0000-0000-0000CA700000}"/>
    <cellStyle name="Notas 3 2 6 2 2 2" xfId="6459" xr:uid="{00000000-0005-0000-0000-0000CB700000}"/>
    <cellStyle name="Notas 3 2 6 2 2 2 2" xfId="27941" xr:uid="{00000000-0005-0000-0000-0000CC700000}"/>
    <cellStyle name="Notas 3 2 6 2 2 2 3" xfId="20166" xr:uid="{00000000-0005-0000-0000-0000CD700000}"/>
    <cellStyle name="Notas 3 2 6 2 2 2 4" xfId="40904" xr:uid="{00000000-0005-0000-0000-0000CE700000}"/>
    <cellStyle name="Notas 3 2 6 2 2 3" xfId="6460" xr:uid="{00000000-0005-0000-0000-0000CF700000}"/>
    <cellStyle name="Notas 3 2 6 2 2 3 2" xfId="27942" xr:uid="{00000000-0005-0000-0000-0000D0700000}"/>
    <cellStyle name="Notas 3 2 6 2 2 3 3" xfId="20167" xr:uid="{00000000-0005-0000-0000-0000D1700000}"/>
    <cellStyle name="Notas 3 2 6 2 2 3 4" xfId="40905" xr:uid="{00000000-0005-0000-0000-0000D2700000}"/>
    <cellStyle name="Notas 3 2 6 2 2 4" xfId="27940" xr:uid="{00000000-0005-0000-0000-0000D3700000}"/>
    <cellStyle name="Notas 3 2 6 2 2 5" xfId="20165" xr:uid="{00000000-0005-0000-0000-0000D4700000}"/>
    <cellStyle name="Notas 3 2 6 2 2 6" xfId="40903" xr:uid="{00000000-0005-0000-0000-0000D5700000}"/>
    <cellStyle name="Notas 3 2 6 2 3" xfId="6461" xr:uid="{00000000-0005-0000-0000-0000D6700000}"/>
    <cellStyle name="Notas 3 2 6 2 3 2" xfId="27943" xr:uid="{00000000-0005-0000-0000-0000D7700000}"/>
    <cellStyle name="Notas 3 2 6 2 3 3" xfId="20168" xr:uid="{00000000-0005-0000-0000-0000D8700000}"/>
    <cellStyle name="Notas 3 2 6 2 3 4" xfId="40906" xr:uid="{00000000-0005-0000-0000-0000D9700000}"/>
    <cellStyle name="Notas 3 2 6 2 4" xfId="6462" xr:uid="{00000000-0005-0000-0000-0000DA700000}"/>
    <cellStyle name="Notas 3 2 6 2 4 2" xfId="27944" xr:uid="{00000000-0005-0000-0000-0000DB700000}"/>
    <cellStyle name="Notas 3 2 6 2 4 3" xfId="20169" xr:uid="{00000000-0005-0000-0000-0000DC700000}"/>
    <cellStyle name="Notas 3 2 6 2 4 4" xfId="40907" xr:uid="{00000000-0005-0000-0000-0000DD700000}"/>
    <cellStyle name="Notas 3 2 6 2 5" xfId="27939" xr:uid="{00000000-0005-0000-0000-0000DE700000}"/>
    <cellStyle name="Notas 3 2 6 2 6" xfId="14197" xr:uid="{00000000-0005-0000-0000-0000DF700000}"/>
    <cellStyle name="Notas 3 2 6 2 7" xfId="40902" xr:uid="{00000000-0005-0000-0000-0000E0700000}"/>
    <cellStyle name="Notas 3 2 6 3" xfId="6463" xr:uid="{00000000-0005-0000-0000-0000E1700000}"/>
    <cellStyle name="Notas 3 2 6 3 2" xfId="6464" xr:uid="{00000000-0005-0000-0000-0000E2700000}"/>
    <cellStyle name="Notas 3 2 6 3 2 2" xfId="6465" xr:uid="{00000000-0005-0000-0000-0000E3700000}"/>
    <cellStyle name="Notas 3 2 6 3 2 2 2" xfId="27947" xr:uid="{00000000-0005-0000-0000-0000E4700000}"/>
    <cellStyle name="Notas 3 2 6 3 2 2 3" xfId="20172" xr:uid="{00000000-0005-0000-0000-0000E5700000}"/>
    <cellStyle name="Notas 3 2 6 3 2 2 4" xfId="40910" xr:uid="{00000000-0005-0000-0000-0000E6700000}"/>
    <cellStyle name="Notas 3 2 6 3 2 3" xfId="6466" xr:uid="{00000000-0005-0000-0000-0000E7700000}"/>
    <cellStyle name="Notas 3 2 6 3 2 3 2" xfId="27948" xr:uid="{00000000-0005-0000-0000-0000E8700000}"/>
    <cellStyle name="Notas 3 2 6 3 2 3 3" xfId="20173" xr:uid="{00000000-0005-0000-0000-0000E9700000}"/>
    <cellStyle name="Notas 3 2 6 3 2 3 4" xfId="40911" xr:uid="{00000000-0005-0000-0000-0000EA700000}"/>
    <cellStyle name="Notas 3 2 6 3 2 4" xfId="27946" xr:uid="{00000000-0005-0000-0000-0000EB700000}"/>
    <cellStyle name="Notas 3 2 6 3 2 5" xfId="20171" xr:uid="{00000000-0005-0000-0000-0000EC700000}"/>
    <cellStyle name="Notas 3 2 6 3 2 6" xfId="40909" xr:uid="{00000000-0005-0000-0000-0000ED700000}"/>
    <cellStyle name="Notas 3 2 6 3 3" xfId="6467" xr:uid="{00000000-0005-0000-0000-0000EE700000}"/>
    <cellStyle name="Notas 3 2 6 3 3 2" xfId="27949" xr:uid="{00000000-0005-0000-0000-0000EF700000}"/>
    <cellStyle name="Notas 3 2 6 3 3 3" xfId="20174" xr:uid="{00000000-0005-0000-0000-0000F0700000}"/>
    <cellStyle name="Notas 3 2 6 3 3 4" xfId="40912" xr:uid="{00000000-0005-0000-0000-0000F1700000}"/>
    <cellStyle name="Notas 3 2 6 3 4" xfId="6468" xr:uid="{00000000-0005-0000-0000-0000F2700000}"/>
    <cellStyle name="Notas 3 2 6 3 4 2" xfId="27950" xr:uid="{00000000-0005-0000-0000-0000F3700000}"/>
    <cellStyle name="Notas 3 2 6 3 4 3" xfId="20175" xr:uid="{00000000-0005-0000-0000-0000F4700000}"/>
    <cellStyle name="Notas 3 2 6 3 4 4" xfId="40913" xr:uid="{00000000-0005-0000-0000-0000F5700000}"/>
    <cellStyle name="Notas 3 2 6 3 5" xfId="27945" xr:uid="{00000000-0005-0000-0000-0000F6700000}"/>
    <cellStyle name="Notas 3 2 6 3 6" xfId="20170" xr:uid="{00000000-0005-0000-0000-0000F7700000}"/>
    <cellStyle name="Notas 3 2 6 3 7" xfId="40908" xr:uid="{00000000-0005-0000-0000-0000F8700000}"/>
    <cellStyle name="Notas 3 2 6 4" xfId="6469" xr:uid="{00000000-0005-0000-0000-0000F9700000}"/>
    <cellStyle name="Notas 3 2 6 4 2" xfId="27951" xr:uid="{00000000-0005-0000-0000-0000FA700000}"/>
    <cellStyle name="Notas 3 2 6 4 3" xfId="20176" xr:uid="{00000000-0005-0000-0000-0000FB700000}"/>
    <cellStyle name="Notas 3 2 6 4 4" xfId="40914" xr:uid="{00000000-0005-0000-0000-0000FC700000}"/>
    <cellStyle name="Notas 3 2 6 5" xfId="6470" xr:uid="{00000000-0005-0000-0000-0000FD700000}"/>
    <cellStyle name="Notas 3 2 6 5 2" xfId="27952" xr:uid="{00000000-0005-0000-0000-0000FE700000}"/>
    <cellStyle name="Notas 3 2 6 5 3" xfId="20177" xr:uid="{00000000-0005-0000-0000-0000FF700000}"/>
    <cellStyle name="Notas 3 2 6 5 4" xfId="40915" xr:uid="{00000000-0005-0000-0000-000000710000}"/>
    <cellStyle name="Notas 3 2 6 6" xfId="6471" xr:uid="{00000000-0005-0000-0000-000001710000}"/>
    <cellStyle name="Notas 3 2 6 6 2" xfId="27953" xr:uid="{00000000-0005-0000-0000-000002710000}"/>
    <cellStyle name="Notas 3 2 6 6 3" xfId="20178" xr:uid="{00000000-0005-0000-0000-000003710000}"/>
    <cellStyle name="Notas 3 2 6 6 4" xfId="40916" xr:uid="{00000000-0005-0000-0000-000004710000}"/>
    <cellStyle name="Notas 3 2 6 7" xfId="6472" xr:uid="{00000000-0005-0000-0000-000005710000}"/>
    <cellStyle name="Notas 3 2 6 7 2" xfId="27954" xr:uid="{00000000-0005-0000-0000-000006710000}"/>
    <cellStyle name="Notas 3 2 6 7 3" xfId="20179" xr:uid="{00000000-0005-0000-0000-000007710000}"/>
    <cellStyle name="Notas 3 2 6 7 4" xfId="40917" xr:uid="{00000000-0005-0000-0000-000008710000}"/>
    <cellStyle name="Notas 3 2 6 8" xfId="6473" xr:uid="{00000000-0005-0000-0000-000009710000}"/>
    <cellStyle name="Notas 3 2 6 8 2" xfId="27955" xr:uid="{00000000-0005-0000-0000-00000A710000}"/>
    <cellStyle name="Notas 3 2 6 8 3" xfId="20180" xr:uid="{00000000-0005-0000-0000-00000B710000}"/>
    <cellStyle name="Notas 3 2 6 8 4" xfId="40918" xr:uid="{00000000-0005-0000-0000-00000C710000}"/>
    <cellStyle name="Notas 3 2 6 9" xfId="27938" xr:uid="{00000000-0005-0000-0000-00000D710000}"/>
    <cellStyle name="Notas 3 2 7" xfId="6474" xr:uid="{00000000-0005-0000-0000-00000E710000}"/>
    <cellStyle name="Notas 3 2 7 10" xfId="14198" xr:uid="{00000000-0005-0000-0000-00000F710000}"/>
    <cellStyle name="Notas 3 2 7 11" xfId="40919" xr:uid="{00000000-0005-0000-0000-000010710000}"/>
    <cellStyle name="Notas 3 2 7 2" xfId="6475" xr:uid="{00000000-0005-0000-0000-000011710000}"/>
    <cellStyle name="Notas 3 2 7 2 2" xfId="6476" xr:uid="{00000000-0005-0000-0000-000012710000}"/>
    <cellStyle name="Notas 3 2 7 2 2 2" xfId="6477" xr:uid="{00000000-0005-0000-0000-000013710000}"/>
    <cellStyle name="Notas 3 2 7 2 2 2 2" xfId="27959" xr:uid="{00000000-0005-0000-0000-000014710000}"/>
    <cellStyle name="Notas 3 2 7 2 2 2 3" xfId="20183" xr:uid="{00000000-0005-0000-0000-000015710000}"/>
    <cellStyle name="Notas 3 2 7 2 2 2 4" xfId="40922" xr:uid="{00000000-0005-0000-0000-000016710000}"/>
    <cellStyle name="Notas 3 2 7 2 2 3" xfId="6478" xr:uid="{00000000-0005-0000-0000-000017710000}"/>
    <cellStyle name="Notas 3 2 7 2 2 3 2" xfId="27960" xr:uid="{00000000-0005-0000-0000-000018710000}"/>
    <cellStyle name="Notas 3 2 7 2 2 3 3" xfId="20184" xr:uid="{00000000-0005-0000-0000-000019710000}"/>
    <cellStyle name="Notas 3 2 7 2 2 3 4" xfId="40923" xr:uid="{00000000-0005-0000-0000-00001A710000}"/>
    <cellStyle name="Notas 3 2 7 2 2 4" xfId="27958" xr:uid="{00000000-0005-0000-0000-00001B710000}"/>
    <cellStyle name="Notas 3 2 7 2 2 5" xfId="20182" xr:uid="{00000000-0005-0000-0000-00001C710000}"/>
    <cellStyle name="Notas 3 2 7 2 2 6" xfId="40921" xr:uid="{00000000-0005-0000-0000-00001D710000}"/>
    <cellStyle name="Notas 3 2 7 2 3" xfId="6479" xr:uid="{00000000-0005-0000-0000-00001E710000}"/>
    <cellStyle name="Notas 3 2 7 2 3 2" xfId="27961" xr:uid="{00000000-0005-0000-0000-00001F710000}"/>
    <cellStyle name="Notas 3 2 7 2 3 3" xfId="20185" xr:uid="{00000000-0005-0000-0000-000020710000}"/>
    <cellStyle name="Notas 3 2 7 2 3 4" xfId="40924" xr:uid="{00000000-0005-0000-0000-000021710000}"/>
    <cellStyle name="Notas 3 2 7 2 4" xfId="6480" xr:uid="{00000000-0005-0000-0000-000022710000}"/>
    <cellStyle name="Notas 3 2 7 2 4 2" xfId="27962" xr:uid="{00000000-0005-0000-0000-000023710000}"/>
    <cellStyle name="Notas 3 2 7 2 4 3" xfId="20186" xr:uid="{00000000-0005-0000-0000-000024710000}"/>
    <cellStyle name="Notas 3 2 7 2 4 4" xfId="40925" xr:uid="{00000000-0005-0000-0000-000025710000}"/>
    <cellStyle name="Notas 3 2 7 2 5" xfId="27957" xr:uid="{00000000-0005-0000-0000-000026710000}"/>
    <cellStyle name="Notas 3 2 7 2 6" xfId="20181" xr:uid="{00000000-0005-0000-0000-000027710000}"/>
    <cellStyle name="Notas 3 2 7 2 7" xfId="40920" xr:uid="{00000000-0005-0000-0000-000028710000}"/>
    <cellStyle name="Notas 3 2 7 3" xfId="6481" xr:uid="{00000000-0005-0000-0000-000029710000}"/>
    <cellStyle name="Notas 3 2 7 3 2" xfId="6482" xr:uid="{00000000-0005-0000-0000-00002A710000}"/>
    <cellStyle name="Notas 3 2 7 3 2 2" xfId="6483" xr:uid="{00000000-0005-0000-0000-00002B710000}"/>
    <cellStyle name="Notas 3 2 7 3 2 2 2" xfId="27965" xr:uid="{00000000-0005-0000-0000-00002C710000}"/>
    <cellStyle name="Notas 3 2 7 3 2 2 3" xfId="20189" xr:uid="{00000000-0005-0000-0000-00002D710000}"/>
    <cellStyle name="Notas 3 2 7 3 2 2 4" xfId="40928" xr:uid="{00000000-0005-0000-0000-00002E710000}"/>
    <cellStyle name="Notas 3 2 7 3 2 3" xfId="6484" xr:uid="{00000000-0005-0000-0000-00002F710000}"/>
    <cellStyle name="Notas 3 2 7 3 2 3 2" xfId="27966" xr:uid="{00000000-0005-0000-0000-000030710000}"/>
    <cellStyle name="Notas 3 2 7 3 2 3 3" xfId="20190" xr:uid="{00000000-0005-0000-0000-000031710000}"/>
    <cellStyle name="Notas 3 2 7 3 2 3 4" xfId="40929" xr:uid="{00000000-0005-0000-0000-000032710000}"/>
    <cellStyle name="Notas 3 2 7 3 2 4" xfId="27964" xr:uid="{00000000-0005-0000-0000-000033710000}"/>
    <cellStyle name="Notas 3 2 7 3 2 5" xfId="20188" xr:uid="{00000000-0005-0000-0000-000034710000}"/>
    <cellStyle name="Notas 3 2 7 3 2 6" xfId="40927" xr:uid="{00000000-0005-0000-0000-000035710000}"/>
    <cellStyle name="Notas 3 2 7 3 3" xfId="6485" xr:uid="{00000000-0005-0000-0000-000036710000}"/>
    <cellStyle name="Notas 3 2 7 3 3 2" xfId="27967" xr:uid="{00000000-0005-0000-0000-000037710000}"/>
    <cellStyle name="Notas 3 2 7 3 3 3" xfId="20191" xr:uid="{00000000-0005-0000-0000-000038710000}"/>
    <cellStyle name="Notas 3 2 7 3 3 4" xfId="40930" xr:uid="{00000000-0005-0000-0000-000039710000}"/>
    <cellStyle name="Notas 3 2 7 3 4" xfId="6486" xr:uid="{00000000-0005-0000-0000-00003A710000}"/>
    <cellStyle name="Notas 3 2 7 3 4 2" xfId="27968" xr:uid="{00000000-0005-0000-0000-00003B710000}"/>
    <cellStyle name="Notas 3 2 7 3 4 3" xfId="20192" xr:uid="{00000000-0005-0000-0000-00003C710000}"/>
    <cellStyle name="Notas 3 2 7 3 4 4" xfId="40931" xr:uid="{00000000-0005-0000-0000-00003D710000}"/>
    <cellStyle name="Notas 3 2 7 3 5" xfId="27963" xr:uid="{00000000-0005-0000-0000-00003E710000}"/>
    <cellStyle name="Notas 3 2 7 3 6" xfId="20187" xr:uid="{00000000-0005-0000-0000-00003F710000}"/>
    <cellStyle name="Notas 3 2 7 3 7" xfId="40926" xr:uid="{00000000-0005-0000-0000-000040710000}"/>
    <cellStyle name="Notas 3 2 7 4" xfId="6487" xr:uid="{00000000-0005-0000-0000-000041710000}"/>
    <cellStyle name="Notas 3 2 7 4 2" xfId="27969" xr:uid="{00000000-0005-0000-0000-000042710000}"/>
    <cellStyle name="Notas 3 2 7 4 3" xfId="20193" xr:uid="{00000000-0005-0000-0000-000043710000}"/>
    <cellStyle name="Notas 3 2 7 4 4" xfId="40932" xr:uid="{00000000-0005-0000-0000-000044710000}"/>
    <cellStyle name="Notas 3 2 7 5" xfId="6488" xr:uid="{00000000-0005-0000-0000-000045710000}"/>
    <cellStyle name="Notas 3 2 7 5 2" xfId="27970" xr:uid="{00000000-0005-0000-0000-000046710000}"/>
    <cellStyle name="Notas 3 2 7 5 3" xfId="20194" xr:uid="{00000000-0005-0000-0000-000047710000}"/>
    <cellStyle name="Notas 3 2 7 5 4" xfId="40933" xr:uid="{00000000-0005-0000-0000-000048710000}"/>
    <cellStyle name="Notas 3 2 7 6" xfId="6489" xr:uid="{00000000-0005-0000-0000-000049710000}"/>
    <cellStyle name="Notas 3 2 7 6 2" xfId="27971" xr:uid="{00000000-0005-0000-0000-00004A710000}"/>
    <cellStyle name="Notas 3 2 7 6 3" xfId="20195" xr:uid="{00000000-0005-0000-0000-00004B710000}"/>
    <cellStyle name="Notas 3 2 7 6 4" xfId="40934" xr:uid="{00000000-0005-0000-0000-00004C710000}"/>
    <cellStyle name="Notas 3 2 7 7" xfId="6490" xr:uid="{00000000-0005-0000-0000-00004D710000}"/>
    <cellStyle name="Notas 3 2 7 7 2" xfId="27972" xr:uid="{00000000-0005-0000-0000-00004E710000}"/>
    <cellStyle name="Notas 3 2 7 7 3" xfId="20196" xr:uid="{00000000-0005-0000-0000-00004F710000}"/>
    <cellStyle name="Notas 3 2 7 7 4" xfId="40935" xr:uid="{00000000-0005-0000-0000-000050710000}"/>
    <cellStyle name="Notas 3 2 7 8" xfId="6491" xr:uid="{00000000-0005-0000-0000-000051710000}"/>
    <cellStyle name="Notas 3 2 7 8 2" xfId="27973" xr:uid="{00000000-0005-0000-0000-000052710000}"/>
    <cellStyle name="Notas 3 2 7 8 3" xfId="20197" xr:uid="{00000000-0005-0000-0000-000053710000}"/>
    <cellStyle name="Notas 3 2 7 8 4" xfId="40936" xr:uid="{00000000-0005-0000-0000-000054710000}"/>
    <cellStyle name="Notas 3 2 7 9" xfId="27956" xr:uid="{00000000-0005-0000-0000-000055710000}"/>
    <cellStyle name="Notas 3 2 8" xfId="6492" xr:uid="{00000000-0005-0000-0000-000056710000}"/>
    <cellStyle name="Notas 3 2 8 10" xfId="20198" xr:uid="{00000000-0005-0000-0000-000057710000}"/>
    <cellStyle name="Notas 3 2 8 11" xfId="40937" xr:uid="{00000000-0005-0000-0000-000058710000}"/>
    <cellStyle name="Notas 3 2 8 2" xfId="6493" xr:uid="{00000000-0005-0000-0000-000059710000}"/>
    <cellStyle name="Notas 3 2 8 2 2" xfId="6494" xr:uid="{00000000-0005-0000-0000-00005A710000}"/>
    <cellStyle name="Notas 3 2 8 2 2 2" xfId="6495" xr:uid="{00000000-0005-0000-0000-00005B710000}"/>
    <cellStyle name="Notas 3 2 8 2 2 2 2" xfId="27977" xr:uid="{00000000-0005-0000-0000-00005C710000}"/>
    <cellStyle name="Notas 3 2 8 2 2 2 3" xfId="20201" xr:uid="{00000000-0005-0000-0000-00005D710000}"/>
    <cellStyle name="Notas 3 2 8 2 2 2 4" xfId="40940" xr:uid="{00000000-0005-0000-0000-00005E710000}"/>
    <cellStyle name="Notas 3 2 8 2 2 3" xfId="6496" xr:uid="{00000000-0005-0000-0000-00005F710000}"/>
    <cellStyle name="Notas 3 2 8 2 2 3 2" xfId="27978" xr:uid="{00000000-0005-0000-0000-000060710000}"/>
    <cellStyle name="Notas 3 2 8 2 2 3 3" xfId="20202" xr:uid="{00000000-0005-0000-0000-000061710000}"/>
    <cellStyle name="Notas 3 2 8 2 2 3 4" xfId="40941" xr:uid="{00000000-0005-0000-0000-000062710000}"/>
    <cellStyle name="Notas 3 2 8 2 2 4" xfId="27976" xr:uid="{00000000-0005-0000-0000-000063710000}"/>
    <cellStyle name="Notas 3 2 8 2 2 5" xfId="20200" xr:uid="{00000000-0005-0000-0000-000064710000}"/>
    <cellStyle name="Notas 3 2 8 2 2 6" xfId="40939" xr:uid="{00000000-0005-0000-0000-000065710000}"/>
    <cellStyle name="Notas 3 2 8 2 3" xfId="6497" xr:uid="{00000000-0005-0000-0000-000066710000}"/>
    <cellStyle name="Notas 3 2 8 2 3 2" xfId="27979" xr:uid="{00000000-0005-0000-0000-000067710000}"/>
    <cellStyle name="Notas 3 2 8 2 3 3" xfId="20203" xr:uid="{00000000-0005-0000-0000-000068710000}"/>
    <cellStyle name="Notas 3 2 8 2 3 4" xfId="40942" xr:uid="{00000000-0005-0000-0000-000069710000}"/>
    <cellStyle name="Notas 3 2 8 2 4" xfId="6498" xr:uid="{00000000-0005-0000-0000-00006A710000}"/>
    <cellStyle name="Notas 3 2 8 2 4 2" xfId="27980" xr:uid="{00000000-0005-0000-0000-00006B710000}"/>
    <cellStyle name="Notas 3 2 8 2 4 3" xfId="20204" xr:uid="{00000000-0005-0000-0000-00006C710000}"/>
    <cellStyle name="Notas 3 2 8 2 4 4" xfId="40943" xr:uid="{00000000-0005-0000-0000-00006D710000}"/>
    <cellStyle name="Notas 3 2 8 2 5" xfId="27975" xr:uid="{00000000-0005-0000-0000-00006E710000}"/>
    <cellStyle name="Notas 3 2 8 2 6" xfId="20199" xr:uid="{00000000-0005-0000-0000-00006F710000}"/>
    <cellStyle name="Notas 3 2 8 2 7" xfId="40938" xr:uid="{00000000-0005-0000-0000-000070710000}"/>
    <cellStyle name="Notas 3 2 8 3" xfId="6499" xr:uid="{00000000-0005-0000-0000-000071710000}"/>
    <cellStyle name="Notas 3 2 8 3 2" xfId="6500" xr:uid="{00000000-0005-0000-0000-000072710000}"/>
    <cellStyle name="Notas 3 2 8 3 2 2" xfId="6501" xr:uid="{00000000-0005-0000-0000-000073710000}"/>
    <cellStyle name="Notas 3 2 8 3 2 2 2" xfId="27983" xr:uid="{00000000-0005-0000-0000-000074710000}"/>
    <cellStyle name="Notas 3 2 8 3 2 2 3" xfId="20207" xr:uid="{00000000-0005-0000-0000-000075710000}"/>
    <cellStyle name="Notas 3 2 8 3 2 2 4" xfId="40946" xr:uid="{00000000-0005-0000-0000-000076710000}"/>
    <cellStyle name="Notas 3 2 8 3 2 3" xfId="6502" xr:uid="{00000000-0005-0000-0000-000077710000}"/>
    <cellStyle name="Notas 3 2 8 3 2 3 2" xfId="27984" xr:uid="{00000000-0005-0000-0000-000078710000}"/>
    <cellStyle name="Notas 3 2 8 3 2 3 3" xfId="20208" xr:uid="{00000000-0005-0000-0000-000079710000}"/>
    <cellStyle name="Notas 3 2 8 3 2 3 4" xfId="40947" xr:uid="{00000000-0005-0000-0000-00007A710000}"/>
    <cellStyle name="Notas 3 2 8 3 2 4" xfId="27982" xr:uid="{00000000-0005-0000-0000-00007B710000}"/>
    <cellStyle name="Notas 3 2 8 3 2 5" xfId="20206" xr:uid="{00000000-0005-0000-0000-00007C710000}"/>
    <cellStyle name="Notas 3 2 8 3 2 6" xfId="40945" xr:uid="{00000000-0005-0000-0000-00007D710000}"/>
    <cellStyle name="Notas 3 2 8 3 3" xfId="6503" xr:uid="{00000000-0005-0000-0000-00007E710000}"/>
    <cellStyle name="Notas 3 2 8 3 3 2" xfId="27985" xr:uid="{00000000-0005-0000-0000-00007F710000}"/>
    <cellStyle name="Notas 3 2 8 3 3 3" xfId="20209" xr:uid="{00000000-0005-0000-0000-000080710000}"/>
    <cellStyle name="Notas 3 2 8 3 3 4" xfId="40948" xr:uid="{00000000-0005-0000-0000-000081710000}"/>
    <cellStyle name="Notas 3 2 8 3 4" xfId="6504" xr:uid="{00000000-0005-0000-0000-000082710000}"/>
    <cellStyle name="Notas 3 2 8 3 4 2" xfId="27986" xr:uid="{00000000-0005-0000-0000-000083710000}"/>
    <cellStyle name="Notas 3 2 8 3 4 3" xfId="20210" xr:uid="{00000000-0005-0000-0000-000084710000}"/>
    <cellStyle name="Notas 3 2 8 3 4 4" xfId="40949" xr:uid="{00000000-0005-0000-0000-000085710000}"/>
    <cellStyle name="Notas 3 2 8 3 5" xfId="27981" xr:uid="{00000000-0005-0000-0000-000086710000}"/>
    <cellStyle name="Notas 3 2 8 3 6" xfId="20205" xr:uid="{00000000-0005-0000-0000-000087710000}"/>
    <cellStyle name="Notas 3 2 8 3 7" xfId="40944" xr:uid="{00000000-0005-0000-0000-000088710000}"/>
    <cellStyle name="Notas 3 2 8 4" xfId="6505" xr:uid="{00000000-0005-0000-0000-000089710000}"/>
    <cellStyle name="Notas 3 2 8 4 2" xfId="27987" xr:uid="{00000000-0005-0000-0000-00008A710000}"/>
    <cellStyle name="Notas 3 2 8 4 3" xfId="20211" xr:uid="{00000000-0005-0000-0000-00008B710000}"/>
    <cellStyle name="Notas 3 2 8 4 4" xfId="40950" xr:uid="{00000000-0005-0000-0000-00008C710000}"/>
    <cellStyle name="Notas 3 2 8 5" xfId="6506" xr:uid="{00000000-0005-0000-0000-00008D710000}"/>
    <cellStyle name="Notas 3 2 8 5 2" xfId="27988" xr:uid="{00000000-0005-0000-0000-00008E710000}"/>
    <cellStyle name="Notas 3 2 8 5 3" xfId="20212" xr:uid="{00000000-0005-0000-0000-00008F710000}"/>
    <cellStyle name="Notas 3 2 8 5 4" xfId="40951" xr:uid="{00000000-0005-0000-0000-000090710000}"/>
    <cellStyle name="Notas 3 2 8 6" xfId="6507" xr:uid="{00000000-0005-0000-0000-000091710000}"/>
    <cellStyle name="Notas 3 2 8 6 2" xfId="27989" xr:uid="{00000000-0005-0000-0000-000092710000}"/>
    <cellStyle name="Notas 3 2 8 6 3" xfId="20213" xr:uid="{00000000-0005-0000-0000-000093710000}"/>
    <cellStyle name="Notas 3 2 8 6 4" xfId="40952" xr:uid="{00000000-0005-0000-0000-000094710000}"/>
    <cellStyle name="Notas 3 2 8 7" xfId="6508" xr:uid="{00000000-0005-0000-0000-000095710000}"/>
    <cellStyle name="Notas 3 2 8 7 2" xfId="27990" xr:uid="{00000000-0005-0000-0000-000096710000}"/>
    <cellStyle name="Notas 3 2 8 7 3" xfId="20214" xr:uid="{00000000-0005-0000-0000-000097710000}"/>
    <cellStyle name="Notas 3 2 8 7 4" xfId="40953" xr:uid="{00000000-0005-0000-0000-000098710000}"/>
    <cellStyle name="Notas 3 2 8 8" xfId="6509" xr:uid="{00000000-0005-0000-0000-000099710000}"/>
    <cellStyle name="Notas 3 2 8 8 2" xfId="27991" xr:uid="{00000000-0005-0000-0000-00009A710000}"/>
    <cellStyle name="Notas 3 2 8 8 3" xfId="20215" xr:uid="{00000000-0005-0000-0000-00009B710000}"/>
    <cellStyle name="Notas 3 2 8 8 4" xfId="40954" xr:uid="{00000000-0005-0000-0000-00009C710000}"/>
    <cellStyle name="Notas 3 2 8 9" xfId="27974" xr:uid="{00000000-0005-0000-0000-00009D710000}"/>
    <cellStyle name="Notas 3 2 9" xfId="6510" xr:uid="{00000000-0005-0000-0000-00009E710000}"/>
    <cellStyle name="Notas 3 2 9 10" xfId="20216" xr:uid="{00000000-0005-0000-0000-00009F710000}"/>
    <cellStyle name="Notas 3 2 9 11" xfId="40955" xr:uid="{00000000-0005-0000-0000-0000A0710000}"/>
    <cellStyle name="Notas 3 2 9 2" xfId="6511" xr:uid="{00000000-0005-0000-0000-0000A1710000}"/>
    <cellStyle name="Notas 3 2 9 2 2" xfId="6512" xr:uid="{00000000-0005-0000-0000-0000A2710000}"/>
    <cellStyle name="Notas 3 2 9 2 2 2" xfId="6513" xr:uid="{00000000-0005-0000-0000-0000A3710000}"/>
    <cellStyle name="Notas 3 2 9 2 2 2 2" xfId="27995" xr:uid="{00000000-0005-0000-0000-0000A4710000}"/>
    <cellStyle name="Notas 3 2 9 2 2 2 3" xfId="20219" xr:uid="{00000000-0005-0000-0000-0000A5710000}"/>
    <cellStyle name="Notas 3 2 9 2 2 2 4" xfId="40958" xr:uid="{00000000-0005-0000-0000-0000A6710000}"/>
    <cellStyle name="Notas 3 2 9 2 2 3" xfId="6514" xr:uid="{00000000-0005-0000-0000-0000A7710000}"/>
    <cellStyle name="Notas 3 2 9 2 2 3 2" xfId="27996" xr:uid="{00000000-0005-0000-0000-0000A8710000}"/>
    <cellStyle name="Notas 3 2 9 2 2 3 3" xfId="20220" xr:uid="{00000000-0005-0000-0000-0000A9710000}"/>
    <cellStyle name="Notas 3 2 9 2 2 3 4" xfId="40959" xr:uid="{00000000-0005-0000-0000-0000AA710000}"/>
    <cellStyle name="Notas 3 2 9 2 2 4" xfId="27994" xr:uid="{00000000-0005-0000-0000-0000AB710000}"/>
    <cellStyle name="Notas 3 2 9 2 2 5" xfId="20218" xr:uid="{00000000-0005-0000-0000-0000AC710000}"/>
    <cellStyle name="Notas 3 2 9 2 2 6" xfId="40957" xr:uid="{00000000-0005-0000-0000-0000AD710000}"/>
    <cellStyle name="Notas 3 2 9 2 3" xfId="6515" xr:uid="{00000000-0005-0000-0000-0000AE710000}"/>
    <cellStyle name="Notas 3 2 9 2 3 2" xfId="27997" xr:uid="{00000000-0005-0000-0000-0000AF710000}"/>
    <cellStyle name="Notas 3 2 9 2 3 3" xfId="20221" xr:uid="{00000000-0005-0000-0000-0000B0710000}"/>
    <cellStyle name="Notas 3 2 9 2 3 4" xfId="40960" xr:uid="{00000000-0005-0000-0000-0000B1710000}"/>
    <cellStyle name="Notas 3 2 9 2 4" xfId="6516" xr:uid="{00000000-0005-0000-0000-0000B2710000}"/>
    <cellStyle name="Notas 3 2 9 2 4 2" xfId="27998" xr:uid="{00000000-0005-0000-0000-0000B3710000}"/>
    <cellStyle name="Notas 3 2 9 2 4 3" xfId="20222" xr:uid="{00000000-0005-0000-0000-0000B4710000}"/>
    <cellStyle name="Notas 3 2 9 2 4 4" xfId="40961" xr:uid="{00000000-0005-0000-0000-0000B5710000}"/>
    <cellStyle name="Notas 3 2 9 2 5" xfId="27993" xr:uid="{00000000-0005-0000-0000-0000B6710000}"/>
    <cellStyle name="Notas 3 2 9 2 6" xfId="20217" xr:uid="{00000000-0005-0000-0000-0000B7710000}"/>
    <cellStyle name="Notas 3 2 9 2 7" xfId="40956" xr:uid="{00000000-0005-0000-0000-0000B8710000}"/>
    <cellStyle name="Notas 3 2 9 3" xfId="6517" xr:uid="{00000000-0005-0000-0000-0000B9710000}"/>
    <cellStyle name="Notas 3 2 9 3 2" xfId="6518" xr:uid="{00000000-0005-0000-0000-0000BA710000}"/>
    <cellStyle name="Notas 3 2 9 3 2 2" xfId="6519" xr:uid="{00000000-0005-0000-0000-0000BB710000}"/>
    <cellStyle name="Notas 3 2 9 3 2 2 2" xfId="28001" xr:uid="{00000000-0005-0000-0000-0000BC710000}"/>
    <cellStyle name="Notas 3 2 9 3 2 2 3" xfId="20225" xr:uid="{00000000-0005-0000-0000-0000BD710000}"/>
    <cellStyle name="Notas 3 2 9 3 2 2 4" xfId="40964" xr:uid="{00000000-0005-0000-0000-0000BE710000}"/>
    <cellStyle name="Notas 3 2 9 3 2 3" xfId="6520" xr:uid="{00000000-0005-0000-0000-0000BF710000}"/>
    <cellStyle name="Notas 3 2 9 3 2 3 2" xfId="28002" xr:uid="{00000000-0005-0000-0000-0000C0710000}"/>
    <cellStyle name="Notas 3 2 9 3 2 3 3" xfId="20226" xr:uid="{00000000-0005-0000-0000-0000C1710000}"/>
    <cellStyle name="Notas 3 2 9 3 2 3 4" xfId="40965" xr:uid="{00000000-0005-0000-0000-0000C2710000}"/>
    <cellStyle name="Notas 3 2 9 3 2 4" xfId="28000" xr:uid="{00000000-0005-0000-0000-0000C3710000}"/>
    <cellStyle name="Notas 3 2 9 3 2 5" xfId="20224" xr:uid="{00000000-0005-0000-0000-0000C4710000}"/>
    <cellStyle name="Notas 3 2 9 3 2 6" xfId="40963" xr:uid="{00000000-0005-0000-0000-0000C5710000}"/>
    <cellStyle name="Notas 3 2 9 3 3" xfId="6521" xr:uid="{00000000-0005-0000-0000-0000C6710000}"/>
    <cellStyle name="Notas 3 2 9 3 3 2" xfId="28003" xr:uid="{00000000-0005-0000-0000-0000C7710000}"/>
    <cellStyle name="Notas 3 2 9 3 3 3" xfId="20227" xr:uid="{00000000-0005-0000-0000-0000C8710000}"/>
    <cellStyle name="Notas 3 2 9 3 3 4" xfId="40966" xr:uid="{00000000-0005-0000-0000-0000C9710000}"/>
    <cellStyle name="Notas 3 2 9 3 4" xfId="6522" xr:uid="{00000000-0005-0000-0000-0000CA710000}"/>
    <cellStyle name="Notas 3 2 9 3 4 2" xfId="28004" xr:uid="{00000000-0005-0000-0000-0000CB710000}"/>
    <cellStyle name="Notas 3 2 9 3 4 3" xfId="20228" xr:uid="{00000000-0005-0000-0000-0000CC710000}"/>
    <cellStyle name="Notas 3 2 9 3 4 4" xfId="40967" xr:uid="{00000000-0005-0000-0000-0000CD710000}"/>
    <cellStyle name="Notas 3 2 9 3 5" xfId="27999" xr:uid="{00000000-0005-0000-0000-0000CE710000}"/>
    <cellStyle name="Notas 3 2 9 3 6" xfId="20223" xr:uid="{00000000-0005-0000-0000-0000CF710000}"/>
    <cellStyle name="Notas 3 2 9 3 7" xfId="40962" xr:uid="{00000000-0005-0000-0000-0000D0710000}"/>
    <cellStyle name="Notas 3 2 9 4" xfId="6523" xr:uid="{00000000-0005-0000-0000-0000D1710000}"/>
    <cellStyle name="Notas 3 2 9 4 2" xfId="28005" xr:uid="{00000000-0005-0000-0000-0000D2710000}"/>
    <cellStyle name="Notas 3 2 9 4 3" xfId="20229" xr:uid="{00000000-0005-0000-0000-0000D3710000}"/>
    <cellStyle name="Notas 3 2 9 4 4" xfId="40968" xr:uid="{00000000-0005-0000-0000-0000D4710000}"/>
    <cellStyle name="Notas 3 2 9 5" xfId="6524" xr:uid="{00000000-0005-0000-0000-0000D5710000}"/>
    <cellStyle name="Notas 3 2 9 5 2" xfId="28006" xr:uid="{00000000-0005-0000-0000-0000D6710000}"/>
    <cellStyle name="Notas 3 2 9 5 3" xfId="20230" xr:uid="{00000000-0005-0000-0000-0000D7710000}"/>
    <cellStyle name="Notas 3 2 9 5 4" xfId="40969" xr:uid="{00000000-0005-0000-0000-0000D8710000}"/>
    <cellStyle name="Notas 3 2 9 6" xfId="6525" xr:uid="{00000000-0005-0000-0000-0000D9710000}"/>
    <cellStyle name="Notas 3 2 9 6 2" xfId="28007" xr:uid="{00000000-0005-0000-0000-0000DA710000}"/>
    <cellStyle name="Notas 3 2 9 6 3" xfId="20231" xr:uid="{00000000-0005-0000-0000-0000DB710000}"/>
    <cellStyle name="Notas 3 2 9 6 4" xfId="40970" xr:uid="{00000000-0005-0000-0000-0000DC710000}"/>
    <cellStyle name="Notas 3 2 9 7" xfId="6526" xr:uid="{00000000-0005-0000-0000-0000DD710000}"/>
    <cellStyle name="Notas 3 2 9 7 2" xfId="28008" xr:uid="{00000000-0005-0000-0000-0000DE710000}"/>
    <cellStyle name="Notas 3 2 9 7 3" xfId="20232" xr:uid="{00000000-0005-0000-0000-0000DF710000}"/>
    <cellStyle name="Notas 3 2 9 7 4" xfId="40971" xr:uid="{00000000-0005-0000-0000-0000E0710000}"/>
    <cellStyle name="Notas 3 2 9 8" xfId="6527" xr:uid="{00000000-0005-0000-0000-0000E1710000}"/>
    <cellStyle name="Notas 3 2 9 8 2" xfId="28009" xr:uid="{00000000-0005-0000-0000-0000E2710000}"/>
    <cellStyle name="Notas 3 2 9 8 3" xfId="20233" xr:uid="{00000000-0005-0000-0000-0000E3710000}"/>
    <cellStyle name="Notas 3 2 9 8 4" xfId="40972" xr:uid="{00000000-0005-0000-0000-0000E4710000}"/>
    <cellStyle name="Notas 3 2 9 9" xfId="27992" xr:uid="{00000000-0005-0000-0000-0000E5710000}"/>
    <cellStyle name="Notas 3 20" xfId="6528" xr:uid="{00000000-0005-0000-0000-0000E6710000}"/>
    <cellStyle name="Notas 3 20 2" xfId="6529" xr:uid="{00000000-0005-0000-0000-0000E7710000}"/>
    <cellStyle name="Notas 3 20 2 2" xfId="28011" xr:uid="{00000000-0005-0000-0000-0000E8710000}"/>
    <cellStyle name="Notas 3 20 2 3" xfId="20235" xr:uid="{00000000-0005-0000-0000-0000E9710000}"/>
    <cellStyle name="Notas 3 20 2 4" xfId="40974" xr:uid="{00000000-0005-0000-0000-0000EA710000}"/>
    <cellStyle name="Notas 3 20 3" xfId="6530" xr:uid="{00000000-0005-0000-0000-0000EB710000}"/>
    <cellStyle name="Notas 3 20 3 2" xfId="28012" xr:uid="{00000000-0005-0000-0000-0000EC710000}"/>
    <cellStyle name="Notas 3 20 3 3" xfId="20236" xr:uid="{00000000-0005-0000-0000-0000ED710000}"/>
    <cellStyle name="Notas 3 20 3 4" xfId="40975" xr:uid="{00000000-0005-0000-0000-0000EE710000}"/>
    <cellStyle name="Notas 3 20 4" xfId="28010" xr:uid="{00000000-0005-0000-0000-0000EF710000}"/>
    <cellStyle name="Notas 3 20 5" xfId="20234" xr:uid="{00000000-0005-0000-0000-0000F0710000}"/>
    <cellStyle name="Notas 3 20 6" xfId="40973" xr:uid="{00000000-0005-0000-0000-0000F1710000}"/>
    <cellStyle name="Notas 3 21" xfId="6531" xr:uid="{00000000-0005-0000-0000-0000F2710000}"/>
    <cellStyle name="Notas 3 21 2" xfId="28013" xr:uid="{00000000-0005-0000-0000-0000F3710000}"/>
    <cellStyle name="Notas 3 21 3" xfId="20237" xr:uid="{00000000-0005-0000-0000-0000F4710000}"/>
    <cellStyle name="Notas 3 21 4" xfId="40976" xr:uid="{00000000-0005-0000-0000-0000F5710000}"/>
    <cellStyle name="Notas 3 22" xfId="6532" xr:uid="{00000000-0005-0000-0000-0000F6710000}"/>
    <cellStyle name="Notas 3 22 2" xfId="28014" xr:uid="{00000000-0005-0000-0000-0000F7710000}"/>
    <cellStyle name="Notas 3 22 3" xfId="20238" xr:uid="{00000000-0005-0000-0000-0000F8710000}"/>
    <cellStyle name="Notas 3 22 4" xfId="40977" xr:uid="{00000000-0005-0000-0000-0000F9710000}"/>
    <cellStyle name="Notas 3 23" xfId="6533" xr:uid="{00000000-0005-0000-0000-0000FA710000}"/>
    <cellStyle name="Notas 3 23 2" xfId="28015" xr:uid="{00000000-0005-0000-0000-0000FB710000}"/>
    <cellStyle name="Notas 3 23 3" xfId="20239" xr:uid="{00000000-0005-0000-0000-0000FC710000}"/>
    <cellStyle name="Notas 3 23 4" xfId="40978" xr:uid="{00000000-0005-0000-0000-0000FD710000}"/>
    <cellStyle name="Notas 3 24" xfId="6534" xr:uid="{00000000-0005-0000-0000-0000FE710000}"/>
    <cellStyle name="Notas 3 24 2" xfId="28016" xr:uid="{00000000-0005-0000-0000-0000FF710000}"/>
    <cellStyle name="Notas 3 24 3" xfId="20240" xr:uid="{00000000-0005-0000-0000-000000720000}"/>
    <cellStyle name="Notas 3 24 4" xfId="40979" xr:uid="{00000000-0005-0000-0000-000001720000}"/>
    <cellStyle name="Notas 3 25" xfId="19697" xr:uid="{00000000-0005-0000-0000-000002720000}"/>
    <cellStyle name="Notas 3 25 2" xfId="45619" xr:uid="{00000000-0005-0000-0000-000003720000}"/>
    <cellStyle name="Notas 3 26" xfId="11112" xr:uid="{00000000-0005-0000-0000-000004720000}"/>
    <cellStyle name="Notas 3 27" xfId="35636" xr:uid="{00000000-0005-0000-0000-000005720000}"/>
    <cellStyle name="Notas 3 3" xfId="1081" xr:uid="{00000000-0005-0000-0000-000006720000}"/>
    <cellStyle name="Notas 3 3 10" xfId="11475" xr:uid="{00000000-0005-0000-0000-000007720000}"/>
    <cellStyle name="Notas 3 3 11" xfId="36069" xr:uid="{00000000-0005-0000-0000-000008720000}"/>
    <cellStyle name="Notas 3 3 2" xfId="6535" xr:uid="{00000000-0005-0000-0000-000009720000}"/>
    <cellStyle name="Notas 3 3 2 2" xfId="6536" xr:uid="{00000000-0005-0000-0000-00000A720000}"/>
    <cellStyle name="Notas 3 3 2 2 2" xfId="6537" xr:uid="{00000000-0005-0000-0000-00000B720000}"/>
    <cellStyle name="Notas 3 3 2 2 2 2" xfId="28019" xr:uid="{00000000-0005-0000-0000-00000C720000}"/>
    <cellStyle name="Notas 3 3 2 2 2 3" xfId="20242" xr:uid="{00000000-0005-0000-0000-00000D720000}"/>
    <cellStyle name="Notas 3 3 2 2 2 4" xfId="40982" xr:uid="{00000000-0005-0000-0000-00000E720000}"/>
    <cellStyle name="Notas 3 3 2 2 3" xfId="6538" xr:uid="{00000000-0005-0000-0000-00000F720000}"/>
    <cellStyle name="Notas 3 3 2 2 3 2" xfId="28020" xr:uid="{00000000-0005-0000-0000-000010720000}"/>
    <cellStyle name="Notas 3 3 2 2 3 3" xfId="20243" xr:uid="{00000000-0005-0000-0000-000011720000}"/>
    <cellStyle name="Notas 3 3 2 2 3 4" xfId="40983" xr:uid="{00000000-0005-0000-0000-000012720000}"/>
    <cellStyle name="Notas 3 3 2 2 4" xfId="28018" xr:uid="{00000000-0005-0000-0000-000013720000}"/>
    <cellStyle name="Notas 3 3 2 2 5" xfId="20241" xr:uid="{00000000-0005-0000-0000-000014720000}"/>
    <cellStyle name="Notas 3 3 2 2 6" xfId="40981" xr:uid="{00000000-0005-0000-0000-000015720000}"/>
    <cellStyle name="Notas 3 3 2 3" xfId="6539" xr:uid="{00000000-0005-0000-0000-000016720000}"/>
    <cellStyle name="Notas 3 3 2 3 2" xfId="28021" xr:uid="{00000000-0005-0000-0000-000017720000}"/>
    <cellStyle name="Notas 3 3 2 3 3" xfId="20244" xr:uid="{00000000-0005-0000-0000-000018720000}"/>
    <cellStyle name="Notas 3 3 2 3 4" xfId="40984" xr:uid="{00000000-0005-0000-0000-000019720000}"/>
    <cellStyle name="Notas 3 3 2 4" xfId="6540" xr:uid="{00000000-0005-0000-0000-00001A720000}"/>
    <cellStyle name="Notas 3 3 2 4 2" xfId="28022" xr:uid="{00000000-0005-0000-0000-00001B720000}"/>
    <cellStyle name="Notas 3 3 2 4 3" xfId="20245" xr:uid="{00000000-0005-0000-0000-00001C720000}"/>
    <cellStyle name="Notas 3 3 2 4 4" xfId="40985" xr:uid="{00000000-0005-0000-0000-00001D720000}"/>
    <cellStyle name="Notas 3 3 2 5" xfId="28017" xr:uid="{00000000-0005-0000-0000-00001E720000}"/>
    <cellStyle name="Notas 3 3 2 5 2" xfId="45623" xr:uid="{00000000-0005-0000-0000-00001F720000}"/>
    <cellStyle name="Notas 3 3 2 6" xfId="14199" xr:uid="{00000000-0005-0000-0000-000020720000}"/>
    <cellStyle name="Notas 3 3 2 7" xfId="40980" xr:uid="{00000000-0005-0000-0000-000021720000}"/>
    <cellStyle name="Notas 3 3 3" xfId="6541" xr:uid="{00000000-0005-0000-0000-000022720000}"/>
    <cellStyle name="Notas 3 3 3 2" xfId="6542" xr:uid="{00000000-0005-0000-0000-000023720000}"/>
    <cellStyle name="Notas 3 3 3 2 2" xfId="6543" xr:uid="{00000000-0005-0000-0000-000024720000}"/>
    <cellStyle name="Notas 3 3 3 2 2 2" xfId="28025" xr:uid="{00000000-0005-0000-0000-000025720000}"/>
    <cellStyle name="Notas 3 3 3 2 2 3" xfId="20247" xr:uid="{00000000-0005-0000-0000-000026720000}"/>
    <cellStyle name="Notas 3 3 3 2 2 4" xfId="40988" xr:uid="{00000000-0005-0000-0000-000027720000}"/>
    <cellStyle name="Notas 3 3 3 2 3" xfId="6544" xr:uid="{00000000-0005-0000-0000-000028720000}"/>
    <cellStyle name="Notas 3 3 3 2 3 2" xfId="28026" xr:uid="{00000000-0005-0000-0000-000029720000}"/>
    <cellStyle name="Notas 3 3 3 2 3 3" xfId="20248" xr:uid="{00000000-0005-0000-0000-00002A720000}"/>
    <cellStyle name="Notas 3 3 3 2 3 4" xfId="40989" xr:uid="{00000000-0005-0000-0000-00002B720000}"/>
    <cellStyle name="Notas 3 3 3 2 4" xfId="28024" xr:uid="{00000000-0005-0000-0000-00002C720000}"/>
    <cellStyle name="Notas 3 3 3 2 5" xfId="20246" xr:uid="{00000000-0005-0000-0000-00002D720000}"/>
    <cellStyle name="Notas 3 3 3 2 6" xfId="40987" xr:uid="{00000000-0005-0000-0000-00002E720000}"/>
    <cellStyle name="Notas 3 3 3 3" xfId="6545" xr:uid="{00000000-0005-0000-0000-00002F720000}"/>
    <cellStyle name="Notas 3 3 3 3 2" xfId="28027" xr:uid="{00000000-0005-0000-0000-000030720000}"/>
    <cellStyle name="Notas 3 3 3 3 3" xfId="20249" xr:uid="{00000000-0005-0000-0000-000031720000}"/>
    <cellStyle name="Notas 3 3 3 3 4" xfId="40990" xr:uid="{00000000-0005-0000-0000-000032720000}"/>
    <cellStyle name="Notas 3 3 3 4" xfId="6546" xr:uid="{00000000-0005-0000-0000-000033720000}"/>
    <cellStyle name="Notas 3 3 3 4 2" xfId="28028" xr:uid="{00000000-0005-0000-0000-000034720000}"/>
    <cellStyle name="Notas 3 3 3 4 3" xfId="20250" xr:uid="{00000000-0005-0000-0000-000035720000}"/>
    <cellStyle name="Notas 3 3 3 4 4" xfId="40991" xr:uid="{00000000-0005-0000-0000-000036720000}"/>
    <cellStyle name="Notas 3 3 3 5" xfId="28023" xr:uid="{00000000-0005-0000-0000-000037720000}"/>
    <cellStyle name="Notas 3 3 3 6" xfId="14200" xr:uid="{00000000-0005-0000-0000-000038720000}"/>
    <cellStyle name="Notas 3 3 3 7" xfId="40986" xr:uid="{00000000-0005-0000-0000-000039720000}"/>
    <cellStyle name="Notas 3 3 4" xfId="6547" xr:uid="{00000000-0005-0000-0000-00003A720000}"/>
    <cellStyle name="Notas 3 3 4 2" xfId="28029" xr:uid="{00000000-0005-0000-0000-00003B720000}"/>
    <cellStyle name="Notas 3 3 4 3" xfId="14201" xr:uid="{00000000-0005-0000-0000-00003C720000}"/>
    <cellStyle name="Notas 3 3 4 4" xfId="40992" xr:uid="{00000000-0005-0000-0000-00003D720000}"/>
    <cellStyle name="Notas 3 3 5" xfId="6548" xr:uid="{00000000-0005-0000-0000-00003E720000}"/>
    <cellStyle name="Notas 3 3 5 2" xfId="28030" xr:uid="{00000000-0005-0000-0000-00003F720000}"/>
    <cellStyle name="Notas 3 3 5 3" xfId="20251" xr:uid="{00000000-0005-0000-0000-000040720000}"/>
    <cellStyle name="Notas 3 3 5 4" xfId="40993" xr:uid="{00000000-0005-0000-0000-000041720000}"/>
    <cellStyle name="Notas 3 3 6" xfId="6549" xr:uid="{00000000-0005-0000-0000-000042720000}"/>
    <cellStyle name="Notas 3 3 6 2" xfId="28031" xr:uid="{00000000-0005-0000-0000-000043720000}"/>
    <cellStyle name="Notas 3 3 6 3" xfId="20252" xr:uid="{00000000-0005-0000-0000-000044720000}"/>
    <cellStyle name="Notas 3 3 6 4" xfId="40994" xr:uid="{00000000-0005-0000-0000-000045720000}"/>
    <cellStyle name="Notas 3 3 7" xfId="6550" xr:uid="{00000000-0005-0000-0000-000046720000}"/>
    <cellStyle name="Notas 3 3 7 2" xfId="28032" xr:uid="{00000000-0005-0000-0000-000047720000}"/>
    <cellStyle name="Notas 3 3 7 3" xfId="20253" xr:uid="{00000000-0005-0000-0000-000048720000}"/>
    <cellStyle name="Notas 3 3 7 4" xfId="40995" xr:uid="{00000000-0005-0000-0000-000049720000}"/>
    <cellStyle name="Notas 3 3 8" xfId="6551" xr:uid="{00000000-0005-0000-0000-00004A720000}"/>
    <cellStyle name="Notas 3 3 8 2" xfId="28033" xr:uid="{00000000-0005-0000-0000-00004B720000}"/>
    <cellStyle name="Notas 3 3 8 3" xfId="20254" xr:uid="{00000000-0005-0000-0000-00004C720000}"/>
    <cellStyle name="Notas 3 3 8 4" xfId="40996" xr:uid="{00000000-0005-0000-0000-00004D720000}"/>
    <cellStyle name="Notas 3 3 9" xfId="14894" xr:uid="{00000000-0005-0000-0000-00004E720000}"/>
    <cellStyle name="Notas 3 3 9 2" xfId="45622" xr:uid="{00000000-0005-0000-0000-00004F720000}"/>
    <cellStyle name="Notas 3 4" xfId="6552" xr:uid="{00000000-0005-0000-0000-000050720000}"/>
    <cellStyle name="Notas 3 4 10" xfId="28034" xr:uid="{00000000-0005-0000-0000-000051720000}"/>
    <cellStyle name="Notas 3 4 11" xfId="14202" xr:uid="{00000000-0005-0000-0000-000052720000}"/>
    <cellStyle name="Notas 3 4 12" xfId="40997" xr:uid="{00000000-0005-0000-0000-000053720000}"/>
    <cellStyle name="Notas 3 4 2" xfId="6553" xr:uid="{00000000-0005-0000-0000-000054720000}"/>
    <cellStyle name="Notas 3 4 2 2" xfId="6554" xr:uid="{00000000-0005-0000-0000-000055720000}"/>
    <cellStyle name="Notas 3 4 2 2 2" xfId="6555" xr:uid="{00000000-0005-0000-0000-000056720000}"/>
    <cellStyle name="Notas 3 4 2 2 2 2" xfId="28037" xr:uid="{00000000-0005-0000-0000-000057720000}"/>
    <cellStyle name="Notas 3 4 2 2 2 3" xfId="20258" xr:uid="{00000000-0005-0000-0000-000058720000}"/>
    <cellStyle name="Notas 3 4 2 2 2 4" xfId="41000" xr:uid="{00000000-0005-0000-0000-000059720000}"/>
    <cellStyle name="Notas 3 4 2 2 3" xfId="6556" xr:uid="{00000000-0005-0000-0000-00005A720000}"/>
    <cellStyle name="Notas 3 4 2 2 3 2" xfId="28038" xr:uid="{00000000-0005-0000-0000-00005B720000}"/>
    <cellStyle name="Notas 3 4 2 2 3 3" xfId="20259" xr:uid="{00000000-0005-0000-0000-00005C720000}"/>
    <cellStyle name="Notas 3 4 2 2 3 4" xfId="41001" xr:uid="{00000000-0005-0000-0000-00005D720000}"/>
    <cellStyle name="Notas 3 4 2 2 4" xfId="28036" xr:uid="{00000000-0005-0000-0000-00005E720000}"/>
    <cellStyle name="Notas 3 4 2 2 5" xfId="20257" xr:uid="{00000000-0005-0000-0000-00005F720000}"/>
    <cellStyle name="Notas 3 4 2 2 6" xfId="40999" xr:uid="{00000000-0005-0000-0000-000060720000}"/>
    <cellStyle name="Notas 3 4 2 3" xfId="6557" xr:uid="{00000000-0005-0000-0000-000061720000}"/>
    <cellStyle name="Notas 3 4 2 3 2" xfId="28039" xr:uid="{00000000-0005-0000-0000-000062720000}"/>
    <cellStyle name="Notas 3 4 2 3 3" xfId="20260" xr:uid="{00000000-0005-0000-0000-000063720000}"/>
    <cellStyle name="Notas 3 4 2 3 4" xfId="41002" xr:uid="{00000000-0005-0000-0000-000064720000}"/>
    <cellStyle name="Notas 3 4 2 4" xfId="6558" xr:uid="{00000000-0005-0000-0000-000065720000}"/>
    <cellStyle name="Notas 3 4 2 4 2" xfId="28040" xr:uid="{00000000-0005-0000-0000-000066720000}"/>
    <cellStyle name="Notas 3 4 2 4 3" xfId="20261" xr:uid="{00000000-0005-0000-0000-000067720000}"/>
    <cellStyle name="Notas 3 4 2 4 4" xfId="41003" xr:uid="{00000000-0005-0000-0000-000068720000}"/>
    <cellStyle name="Notas 3 4 2 5" xfId="20256" xr:uid="{00000000-0005-0000-0000-000069720000}"/>
    <cellStyle name="Notas 3 4 2 5 2" xfId="45625" xr:uid="{00000000-0005-0000-0000-00006A720000}"/>
    <cellStyle name="Notas 3 4 2 6" xfId="28035" xr:uid="{00000000-0005-0000-0000-00006B720000}"/>
    <cellStyle name="Notas 3 4 2 7" xfId="14203" xr:uid="{00000000-0005-0000-0000-00006C720000}"/>
    <cellStyle name="Notas 3 4 2 8" xfId="40998" xr:uid="{00000000-0005-0000-0000-00006D720000}"/>
    <cellStyle name="Notas 3 4 3" xfId="6559" xr:uid="{00000000-0005-0000-0000-00006E720000}"/>
    <cellStyle name="Notas 3 4 3 2" xfId="6560" xr:uid="{00000000-0005-0000-0000-00006F720000}"/>
    <cellStyle name="Notas 3 4 3 2 2" xfId="6561" xr:uid="{00000000-0005-0000-0000-000070720000}"/>
    <cellStyle name="Notas 3 4 3 2 2 2" xfId="28043" xr:uid="{00000000-0005-0000-0000-000071720000}"/>
    <cellStyle name="Notas 3 4 3 2 2 3" xfId="20264" xr:uid="{00000000-0005-0000-0000-000072720000}"/>
    <cellStyle name="Notas 3 4 3 2 2 4" xfId="41006" xr:uid="{00000000-0005-0000-0000-000073720000}"/>
    <cellStyle name="Notas 3 4 3 2 3" xfId="6562" xr:uid="{00000000-0005-0000-0000-000074720000}"/>
    <cellStyle name="Notas 3 4 3 2 3 2" xfId="28044" xr:uid="{00000000-0005-0000-0000-000075720000}"/>
    <cellStyle name="Notas 3 4 3 2 3 3" xfId="20265" xr:uid="{00000000-0005-0000-0000-000076720000}"/>
    <cellStyle name="Notas 3 4 3 2 3 4" xfId="41007" xr:uid="{00000000-0005-0000-0000-000077720000}"/>
    <cellStyle name="Notas 3 4 3 2 4" xfId="28042" xr:uid="{00000000-0005-0000-0000-000078720000}"/>
    <cellStyle name="Notas 3 4 3 2 5" xfId="20263" xr:uid="{00000000-0005-0000-0000-000079720000}"/>
    <cellStyle name="Notas 3 4 3 2 6" xfId="41005" xr:uid="{00000000-0005-0000-0000-00007A720000}"/>
    <cellStyle name="Notas 3 4 3 3" xfId="6563" xr:uid="{00000000-0005-0000-0000-00007B720000}"/>
    <cellStyle name="Notas 3 4 3 3 2" xfId="28045" xr:uid="{00000000-0005-0000-0000-00007C720000}"/>
    <cellStyle name="Notas 3 4 3 3 3" xfId="20266" xr:uid="{00000000-0005-0000-0000-00007D720000}"/>
    <cellStyle name="Notas 3 4 3 3 4" xfId="41008" xr:uid="{00000000-0005-0000-0000-00007E720000}"/>
    <cellStyle name="Notas 3 4 3 4" xfId="6564" xr:uid="{00000000-0005-0000-0000-00007F720000}"/>
    <cellStyle name="Notas 3 4 3 4 2" xfId="28046" xr:uid="{00000000-0005-0000-0000-000080720000}"/>
    <cellStyle name="Notas 3 4 3 4 3" xfId="20267" xr:uid="{00000000-0005-0000-0000-000081720000}"/>
    <cellStyle name="Notas 3 4 3 4 4" xfId="41009" xr:uid="{00000000-0005-0000-0000-000082720000}"/>
    <cellStyle name="Notas 3 4 3 5" xfId="20262" xr:uid="{00000000-0005-0000-0000-000083720000}"/>
    <cellStyle name="Notas 3 4 3 6" xfId="28041" xr:uid="{00000000-0005-0000-0000-000084720000}"/>
    <cellStyle name="Notas 3 4 3 7" xfId="14204" xr:uid="{00000000-0005-0000-0000-000085720000}"/>
    <cellStyle name="Notas 3 4 3 8" xfId="41004" xr:uid="{00000000-0005-0000-0000-000086720000}"/>
    <cellStyle name="Notas 3 4 4" xfId="6565" xr:uid="{00000000-0005-0000-0000-000087720000}"/>
    <cellStyle name="Notas 3 4 4 2" xfId="20268" xr:uid="{00000000-0005-0000-0000-000088720000}"/>
    <cellStyle name="Notas 3 4 4 3" xfId="28047" xr:uid="{00000000-0005-0000-0000-000089720000}"/>
    <cellStyle name="Notas 3 4 4 4" xfId="14205" xr:uid="{00000000-0005-0000-0000-00008A720000}"/>
    <cellStyle name="Notas 3 4 4 5" xfId="41010" xr:uid="{00000000-0005-0000-0000-00008B720000}"/>
    <cellStyle name="Notas 3 4 5" xfId="6566" xr:uid="{00000000-0005-0000-0000-00008C720000}"/>
    <cellStyle name="Notas 3 4 5 2" xfId="28048" xr:uid="{00000000-0005-0000-0000-00008D720000}"/>
    <cellStyle name="Notas 3 4 5 3" xfId="20269" xr:uid="{00000000-0005-0000-0000-00008E720000}"/>
    <cellStyle name="Notas 3 4 5 4" xfId="41011" xr:uid="{00000000-0005-0000-0000-00008F720000}"/>
    <cellStyle name="Notas 3 4 6" xfId="6567" xr:uid="{00000000-0005-0000-0000-000090720000}"/>
    <cellStyle name="Notas 3 4 6 2" xfId="28049" xr:uid="{00000000-0005-0000-0000-000091720000}"/>
    <cellStyle name="Notas 3 4 6 3" xfId="20270" xr:uid="{00000000-0005-0000-0000-000092720000}"/>
    <cellStyle name="Notas 3 4 6 4" xfId="41012" xr:uid="{00000000-0005-0000-0000-000093720000}"/>
    <cellStyle name="Notas 3 4 7" xfId="6568" xr:uid="{00000000-0005-0000-0000-000094720000}"/>
    <cellStyle name="Notas 3 4 7 2" xfId="28050" xr:uid="{00000000-0005-0000-0000-000095720000}"/>
    <cellStyle name="Notas 3 4 7 3" xfId="20271" xr:uid="{00000000-0005-0000-0000-000096720000}"/>
    <cellStyle name="Notas 3 4 7 4" xfId="41013" xr:uid="{00000000-0005-0000-0000-000097720000}"/>
    <cellStyle name="Notas 3 4 8" xfId="6569" xr:uid="{00000000-0005-0000-0000-000098720000}"/>
    <cellStyle name="Notas 3 4 8 2" xfId="28051" xr:uid="{00000000-0005-0000-0000-000099720000}"/>
    <cellStyle name="Notas 3 4 8 3" xfId="20272" xr:uid="{00000000-0005-0000-0000-00009A720000}"/>
    <cellStyle name="Notas 3 4 8 4" xfId="41014" xr:uid="{00000000-0005-0000-0000-00009B720000}"/>
    <cellStyle name="Notas 3 4 9" xfId="20255" xr:uid="{00000000-0005-0000-0000-00009C720000}"/>
    <cellStyle name="Notas 3 4 9 2" xfId="45624" xr:uid="{00000000-0005-0000-0000-00009D720000}"/>
    <cellStyle name="Notas 3 5" xfId="6570" xr:uid="{00000000-0005-0000-0000-00009E720000}"/>
    <cellStyle name="Notas 3 5 10" xfId="14206" xr:uid="{00000000-0005-0000-0000-00009F720000}"/>
    <cellStyle name="Notas 3 5 11" xfId="41015" xr:uid="{00000000-0005-0000-0000-0000A0720000}"/>
    <cellStyle name="Notas 3 5 2" xfId="6571" xr:uid="{00000000-0005-0000-0000-0000A1720000}"/>
    <cellStyle name="Notas 3 5 2 2" xfId="6572" xr:uid="{00000000-0005-0000-0000-0000A2720000}"/>
    <cellStyle name="Notas 3 5 2 2 2" xfId="6573" xr:uid="{00000000-0005-0000-0000-0000A3720000}"/>
    <cellStyle name="Notas 3 5 2 2 2 2" xfId="28055" xr:uid="{00000000-0005-0000-0000-0000A4720000}"/>
    <cellStyle name="Notas 3 5 2 2 2 3" xfId="20274" xr:uid="{00000000-0005-0000-0000-0000A5720000}"/>
    <cellStyle name="Notas 3 5 2 2 2 4" xfId="41018" xr:uid="{00000000-0005-0000-0000-0000A6720000}"/>
    <cellStyle name="Notas 3 5 2 2 3" xfId="6574" xr:uid="{00000000-0005-0000-0000-0000A7720000}"/>
    <cellStyle name="Notas 3 5 2 2 3 2" xfId="28056" xr:uid="{00000000-0005-0000-0000-0000A8720000}"/>
    <cellStyle name="Notas 3 5 2 2 3 3" xfId="20275" xr:uid="{00000000-0005-0000-0000-0000A9720000}"/>
    <cellStyle name="Notas 3 5 2 2 3 4" xfId="41019" xr:uid="{00000000-0005-0000-0000-0000AA720000}"/>
    <cellStyle name="Notas 3 5 2 2 4" xfId="28054" xr:uid="{00000000-0005-0000-0000-0000AB720000}"/>
    <cellStyle name="Notas 3 5 2 2 5" xfId="20273" xr:uid="{00000000-0005-0000-0000-0000AC720000}"/>
    <cellStyle name="Notas 3 5 2 2 6" xfId="41017" xr:uid="{00000000-0005-0000-0000-0000AD720000}"/>
    <cellStyle name="Notas 3 5 2 3" xfId="6575" xr:uid="{00000000-0005-0000-0000-0000AE720000}"/>
    <cellStyle name="Notas 3 5 2 3 2" xfId="28057" xr:uid="{00000000-0005-0000-0000-0000AF720000}"/>
    <cellStyle name="Notas 3 5 2 3 3" xfId="20276" xr:uid="{00000000-0005-0000-0000-0000B0720000}"/>
    <cellStyle name="Notas 3 5 2 3 4" xfId="41020" xr:uid="{00000000-0005-0000-0000-0000B1720000}"/>
    <cellStyle name="Notas 3 5 2 4" xfId="6576" xr:uid="{00000000-0005-0000-0000-0000B2720000}"/>
    <cellStyle name="Notas 3 5 2 4 2" xfId="28058" xr:uid="{00000000-0005-0000-0000-0000B3720000}"/>
    <cellStyle name="Notas 3 5 2 4 3" xfId="20277" xr:uid="{00000000-0005-0000-0000-0000B4720000}"/>
    <cellStyle name="Notas 3 5 2 4 4" xfId="41021" xr:uid="{00000000-0005-0000-0000-0000B5720000}"/>
    <cellStyle name="Notas 3 5 2 5" xfId="28053" xr:uid="{00000000-0005-0000-0000-0000B6720000}"/>
    <cellStyle name="Notas 3 5 2 5 2" xfId="45627" xr:uid="{00000000-0005-0000-0000-0000B7720000}"/>
    <cellStyle name="Notas 3 5 2 6" xfId="14207" xr:uid="{00000000-0005-0000-0000-0000B8720000}"/>
    <cellStyle name="Notas 3 5 2 7" xfId="41016" xr:uid="{00000000-0005-0000-0000-0000B9720000}"/>
    <cellStyle name="Notas 3 5 3" xfId="6577" xr:uid="{00000000-0005-0000-0000-0000BA720000}"/>
    <cellStyle name="Notas 3 5 3 2" xfId="6578" xr:uid="{00000000-0005-0000-0000-0000BB720000}"/>
    <cellStyle name="Notas 3 5 3 2 2" xfId="6579" xr:uid="{00000000-0005-0000-0000-0000BC720000}"/>
    <cellStyle name="Notas 3 5 3 2 2 2" xfId="28061" xr:uid="{00000000-0005-0000-0000-0000BD720000}"/>
    <cellStyle name="Notas 3 5 3 2 2 3" xfId="20279" xr:uid="{00000000-0005-0000-0000-0000BE720000}"/>
    <cellStyle name="Notas 3 5 3 2 2 4" xfId="41024" xr:uid="{00000000-0005-0000-0000-0000BF720000}"/>
    <cellStyle name="Notas 3 5 3 2 3" xfId="6580" xr:uid="{00000000-0005-0000-0000-0000C0720000}"/>
    <cellStyle name="Notas 3 5 3 2 3 2" xfId="28062" xr:uid="{00000000-0005-0000-0000-0000C1720000}"/>
    <cellStyle name="Notas 3 5 3 2 3 3" xfId="20280" xr:uid="{00000000-0005-0000-0000-0000C2720000}"/>
    <cellStyle name="Notas 3 5 3 2 3 4" xfId="41025" xr:uid="{00000000-0005-0000-0000-0000C3720000}"/>
    <cellStyle name="Notas 3 5 3 2 4" xfId="28060" xr:uid="{00000000-0005-0000-0000-0000C4720000}"/>
    <cellStyle name="Notas 3 5 3 2 5" xfId="20278" xr:uid="{00000000-0005-0000-0000-0000C5720000}"/>
    <cellStyle name="Notas 3 5 3 2 6" xfId="41023" xr:uid="{00000000-0005-0000-0000-0000C6720000}"/>
    <cellStyle name="Notas 3 5 3 3" xfId="6581" xr:uid="{00000000-0005-0000-0000-0000C7720000}"/>
    <cellStyle name="Notas 3 5 3 3 2" xfId="28063" xr:uid="{00000000-0005-0000-0000-0000C8720000}"/>
    <cellStyle name="Notas 3 5 3 3 3" xfId="20281" xr:uid="{00000000-0005-0000-0000-0000C9720000}"/>
    <cellStyle name="Notas 3 5 3 3 4" xfId="41026" xr:uid="{00000000-0005-0000-0000-0000CA720000}"/>
    <cellStyle name="Notas 3 5 3 4" xfId="6582" xr:uid="{00000000-0005-0000-0000-0000CB720000}"/>
    <cellStyle name="Notas 3 5 3 4 2" xfId="28064" xr:uid="{00000000-0005-0000-0000-0000CC720000}"/>
    <cellStyle name="Notas 3 5 3 4 3" xfId="20282" xr:uid="{00000000-0005-0000-0000-0000CD720000}"/>
    <cellStyle name="Notas 3 5 3 4 4" xfId="41027" xr:uid="{00000000-0005-0000-0000-0000CE720000}"/>
    <cellStyle name="Notas 3 5 3 5" xfId="28059" xr:uid="{00000000-0005-0000-0000-0000CF720000}"/>
    <cellStyle name="Notas 3 5 3 6" xfId="14208" xr:uid="{00000000-0005-0000-0000-0000D0720000}"/>
    <cellStyle name="Notas 3 5 3 7" xfId="41022" xr:uid="{00000000-0005-0000-0000-0000D1720000}"/>
    <cellStyle name="Notas 3 5 4" xfId="6583" xr:uid="{00000000-0005-0000-0000-0000D2720000}"/>
    <cellStyle name="Notas 3 5 4 2" xfId="28065" xr:uid="{00000000-0005-0000-0000-0000D3720000}"/>
    <cellStyle name="Notas 3 5 4 3" xfId="14209" xr:uid="{00000000-0005-0000-0000-0000D4720000}"/>
    <cellStyle name="Notas 3 5 4 4" xfId="41028" xr:uid="{00000000-0005-0000-0000-0000D5720000}"/>
    <cellStyle name="Notas 3 5 5" xfId="6584" xr:uid="{00000000-0005-0000-0000-0000D6720000}"/>
    <cellStyle name="Notas 3 5 5 2" xfId="28066" xr:uid="{00000000-0005-0000-0000-0000D7720000}"/>
    <cellStyle name="Notas 3 5 5 3" xfId="20283" xr:uid="{00000000-0005-0000-0000-0000D8720000}"/>
    <cellStyle name="Notas 3 5 5 4" xfId="41029" xr:uid="{00000000-0005-0000-0000-0000D9720000}"/>
    <cellStyle name="Notas 3 5 6" xfId="6585" xr:uid="{00000000-0005-0000-0000-0000DA720000}"/>
    <cellStyle name="Notas 3 5 6 2" xfId="28067" xr:uid="{00000000-0005-0000-0000-0000DB720000}"/>
    <cellStyle name="Notas 3 5 6 3" xfId="20284" xr:uid="{00000000-0005-0000-0000-0000DC720000}"/>
    <cellStyle name="Notas 3 5 6 4" xfId="41030" xr:uid="{00000000-0005-0000-0000-0000DD720000}"/>
    <cellStyle name="Notas 3 5 7" xfId="6586" xr:uid="{00000000-0005-0000-0000-0000DE720000}"/>
    <cellStyle name="Notas 3 5 7 2" xfId="28068" xr:uid="{00000000-0005-0000-0000-0000DF720000}"/>
    <cellStyle name="Notas 3 5 7 3" xfId="20285" xr:uid="{00000000-0005-0000-0000-0000E0720000}"/>
    <cellStyle name="Notas 3 5 7 4" xfId="41031" xr:uid="{00000000-0005-0000-0000-0000E1720000}"/>
    <cellStyle name="Notas 3 5 8" xfId="6587" xr:uid="{00000000-0005-0000-0000-0000E2720000}"/>
    <cellStyle name="Notas 3 5 8 2" xfId="28069" xr:uid="{00000000-0005-0000-0000-0000E3720000}"/>
    <cellStyle name="Notas 3 5 8 3" xfId="20286" xr:uid="{00000000-0005-0000-0000-0000E4720000}"/>
    <cellStyle name="Notas 3 5 8 4" xfId="41032" xr:uid="{00000000-0005-0000-0000-0000E5720000}"/>
    <cellStyle name="Notas 3 5 9" xfId="28052" xr:uid="{00000000-0005-0000-0000-0000E6720000}"/>
    <cellStyle name="Notas 3 5 9 2" xfId="45626" xr:uid="{00000000-0005-0000-0000-0000E7720000}"/>
    <cellStyle name="Notas 3 6" xfId="6588" xr:uid="{00000000-0005-0000-0000-0000E8720000}"/>
    <cellStyle name="Notas 3 6 10" xfId="14210" xr:uid="{00000000-0005-0000-0000-0000E9720000}"/>
    <cellStyle name="Notas 3 6 11" xfId="41033" xr:uid="{00000000-0005-0000-0000-0000EA720000}"/>
    <cellStyle name="Notas 3 6 2" xfId="6589" xr:uid="{00000000-0005-0000-0000-0000EB720000}"/>
    <cellStyle name="Notas 3 6 2 2" xfId="6590" xr:uid="{00000000-0005-0000-0000-0000EC720000}"/>
    <cellStyle name="Notas 3 6 2 2 2" xfId="6591" xr:uid="{00000000-0005-0000-0000-0000ED720000}"/>
    <cellStyle name="Notas 3 6 2 2 2 2" xfId="28073" xr:uid="{00000000-0005-0000-0000-0000EE720000}"/>
    <cellStyle name="Notas 3 6 2 2 2 3" xfId="20288" xr:uid="{00000000-0005-0000-0000-0000EF720000}"/>
    <cellStyle name="Notas 3 6 2 2 2 4" xfId="41036" xr:uid="{00000000-0005-0000-0000-0000F0720000}"/>
    <cellStyle name="Notas 3 6 2 2 3" xfId="6592" xr:uid="{00000000-0005-0000-0000-0000F1720000}"/>
    <cellStyle name="Notas 3 6 2 2 3 2" xfId="28074" xr:uid="{00000000-0005-0000-0000-0000F2720000}"/>
    <cellStyle name="Notas 3 6 2 2 3 3" xfId="20289" xr:uid="{00000000-0005-0000-0000-0000F3720000}"/>
    <cellStyle name="Notas 3 6 2 2 3 4" xfId="41037" xr:uid="{00000000-0005-0000-0000-0000F4720000}"/>
    <cellStyle name="Notas 3 6 2 2 4" xfId="28072" xr:uid="{00000000-0005-0000-0000-0000F5720000}"/>
    <cellStyle name="Notas 3 6 2 2 5" xfId="20287" xr:uid="{00000000-0005-0000-0000-0000F6720000}"/>
    <cellStyle name="Notas 3 6 2 2 6" xfId="41035" xr:uid="{00000000-0005-0000-0000-0000F7720000}"/>
    <cellStyle name="Notas 3 6 2 3" xfId="6593" xr:uid="{00000000-0005-0000-0000-0000F8720000}"/>
    <cellStyle name="Notas 3 6 2 3 2" xfId="28075" xr:uid="{00000000-0005-0000-0000-0000F9720000}"/>
    <cellStyle name="Notas 3 6 2 3 3" xfId="20290" xr:uid="{00000000-0005-0000-0000-0000FA720000}"/>
    <cellStyle name="Notas 3 6 2 3 4" xfId="41038" xr:uid="{00000000-0005-0000-0000-0000FB720000}"/>
    <cellStyle name="Notas 3 6 2 4" xfId="6594" xr:uid="{00000000-0005-0000-0000-0000FC720000}"/>
    <cellStyle name="Notas 3 6 2 4 2" xfId="28076" xr:uid="{00000000-0005-0000-0000-0000FD720000}"/>
    <cellStyle name="Notas 3 6 2 4 3" xfId="20291" xr:uid="{00000000-0005-0000-0000-0000FE720000}"/>
    <cellStyle name="Notas 3 6 2 4 4" xfId="41039" xr:uid="{00000000-0005-0000-0000-0000FF720000}"/>
    <cellStyle name="Notas 3 6 2 5" xfId="28071" xr:uid="{00000000-0005-0000-0000-000000730000}"/>
    <cellStyle name="Notas 3 6 2 6" xfId="14211" xr:uid="{00000000-0005-0000-0000-000001730000}"/>
    <cellStyle name="Notas 3 6 2 7" xfId="41034" xr:uid="{00000000-0005-0000-0000-000002730000}"/>
    <cellStyle name="Notas 3 6 3" xfId="6595" xr:uid="{00000000-0005-0000-0000-000003730000}"/>
    <cellStyle name="Notas 3 6 3 2" xfId="6596" xr:uid="{00000000-0005-0000-0000-000004730000}"/>
    <cellStyle name="Notas 3 6 3 2 2" xfId="6597" xr:uid="{00000000-0005-0000-0000-000005730000}"/>
    <cellStyle name="Notas 3 6 3 2 2 2" xfId="28079" xr:uid="{00000000-0005-0000-0000-000006730000}"/>
    <cellStyle name="Notas 3 6 3 2 2 3" xfId="20293" xr:uid="{00000000-0005-0000-0000-000007730000}"/>
    <cellStyle name="Notas 3 6 3 2 2 4" xfId="41042" xr:uid="{00000000-0005-0000-0000-000008730000}"/>
    <cellStyle name="Notas 3 6 3 2 3" xfId="6598" xr:uid="{00000000-0005-0000-0000-000009730000}"/>
    <cellStyle name="Notas 3 6 3 2 3 2" xfId="28080" xr:uid="{00000000-0005-0000-0000-00000A730000}"/>
    <cellStyle name="Notas 3 6 3 2 3 3" xfId="20294" xr:uid="{00000000-0005-0000-0000-00000B730000}"/>
    <cellStyle name="Notas 3 6 3 2 3 4" xfId="41043" xr:uid="{00000000-0005-0000-0000-00000C730000}"/>
    <cellStyle name="Notas 3 6 3 2 4" xfId="28078" xr:uid="{00000000-0005-0000-0000-00000D730000}"/>
    <cellStyle name="Notas 3 6 3 2 5" xfId="20292" xr:uid="{00000000-0005-0000-0000-00000E730000}"/>
    <cellStyle name="Notas 3 6 3 2 6" xfId="41041" xr:uid="{00000000-0005-0000-0000-00000F730000}"/>
    <cellStyle name="Notas 3 6 3 3" xfId="6599" xr:uid="{00000000-0005-0000-0000-000010730000}"/>
    <cellStyle name="Notas 3 6 3 3 2" xfId="28081" xr:uid="{00000000-0005-0000-0000-000011730000}"/>
    <cellStyle name="Notas 3 6 3 3 3" xfId="20295" xr:uid="{00000000-0005-0000-0000-000012730000}"/>
    <cellStyle name="Notas 3 6 3 3 4" xfId="41044" xr:uid="{00000000-0005-0000-0000-000013730000}"/>
    <cellStyle name="Notas 3 6 3 4" xfId="6600" xr:uid="{00000000-0005-0000-0000-000014730000}"/>
    <cellStyle name="Notas 3 6 3 4 2" xfId="28082" xr:uid="{00000000-0005-0000-0000-000015730000}"/>
    <cellStyle name="Notas 3 6 3 4 3" xfId="20296" xr:uid="{00000000-0005-0000-0000-000016730000}"/>
    <cellStyle name="Notas 3 6 3 4 4" xfId="41045" xr:uid="{00000000-0005-0000-0000-000017730000}"/>
    <cellStyle name="Notas 3 6 3 5" xfId="28077" xr:uid="{00000000-0005-0000-0000-000018730000}"/>
    <cellStyle name="Notas 3 6 3 6" xfId="14212" xr:uid="{00000000-0005-0000-0000-000019730000}"/>
    <cellStyle name="Notas 3 6 3 7" xfId="41040" xr:uid="{00000000-0005-0000-0000-00001A730000}"/>
    <cellStyle name="Notas 3 6 4" xfId="6601" xr:uid="{00000000-0005-0000-0000-00001B730000}"/>
    <cellStyle name="Notas 3 6 4 2" xfId="28083" xr:uid="{00000000-0005-0000-0000-00001C730000}"/>
    <cellStyle name="Notas 3 6 4 3" xfId="14213" xr:uid="{00000000-0005-0000-0000-00001D730000}"/>
    <cellStyle name="Notas 3 6 4 4" xfId="41046" xr:uid="{00000000-0005-0000-0000-00001E730000}"/>
    <cellStyle name="Notas 3 6 5" xfId="6602" xr:uid="{00000000-0005-0000-0000-00001F730000}"/>
    <cellStyle name="Notas 3 6 5 2" xfId="28084" xr:uid="{00000000-0005-0000-0000-000020730000}"/>
    <cellStyle name="Notas 3 6 5 3" xfId="20297" xr:uid="{00000000-0005-0000-0000-000021730000}"/>
    <cellStyle name="Notas 3 6 5 4" xfId="41047" xr:uid="{00000000-0005-0000-0000-000022730000}"/>
    <cellStyle name="Notas 3 6 6" xfId="6603" xr:uid="{00000000-0005-0000-0000-000023730000}"/>
    <cellStyle name="Notas 3 6 6 2" xfId="28085" xr:uid="{00000000-0005-0000-0000-000024730000}"/>
    <cellStyle name="Notas 3 6 6 3" xfId="20298" xr:uid="{00000000-0005-0000-0000-000025730000}"/>
    <cellStyle name="Notas 3 6 6 4" xfId="41048" xr:uid="{00000000-0005-0000-0000-000026730000}"/>
    <cellStyle name="Notas 3 6 7" xfId="6604" xr:uid="{00000000-0005-0000-0000-000027730000}"/>
    <cellStyle name="Notas 3 6 7 2" xfId="28086" xr:uid="{00000000-0005-0000-0000-000028730000}"/>
    <cellStyle name="Notas 3 6 7 3" xfId="20299" xr:uid="{00000000-0005-0000-0000-000029730000}"/>
    <cellStyle name="Notas 3 6 7 4" xfId="41049" xr:uid="{00000000-0005-0000-0000-00002A730000}"/>
    <cellStyle name="Notas 3 6 8" xfId="6605" xr:uid="{00000000-0005-0000-0000-00002B730000}"/>
    <cellStyle name="Notas 3 6 8 2" xfId="28087" xr:uid="{00000000-0005-0000-0000-00002C730000}"/>
    <cellStyle name="Notas 3 6 8 3" xfId="20300" xr:uid="{00000000-0005-0000-0000-00002D730000}"/>
    <cellStyle name="Notas 3 6 8 4" xfId="41050" xr:uid="{00000000-0005-0000-0000-00002E730000}"/>
    <cellStyle name="Notas 3 6 9" xfId="28070" xr:uid="{00000000-0005-0000-0000-00002F730000}"/>
    <cellStyle name="Notas 3 6 9 2" xfId="45628" xr:uid="{00000000-0005-0000-0000-000030730000}"/>
    <cellStyle name="Notas 3 7" xfId="6606" xr:uid="{00000000-0005-0000-0000-000031730000}"/>
    <cellStyle name="Notas 3 7 10" xfId="14214" xr:uid="{00000000-0005-0000-0000-000032730000}"/>
    <cellStyle name="Notas 3 7 11" xfId="41051" xr:uid="{00000000-0005-0000-0000-000033730000}"/>
    <cellStyle name="Notas 3 7 2" xfId="6607" xr:uid="{00000000-0005-0000-0000-000034730000}"/>
    <cellStyle name="Notas 3 7 2 2" xfId="6608" xr:uid="{00000000-0005-0000-0000-000035730000}"/>
    <cellStyle name="Notas 3 7 2 2 2" xfId="6609" xr:uid="{00000000-0005-0000-0000-000036730000}"/>
    <cellStyle name="Notas 3 7 2 2 2 2" xfId="28091" xr:uid="{00000000-0005-0000-0000-000037730000}"/>
    <cellStyle name="Notas 3 7 2 2 2 3" xfId="20302" xr:uid="{00000000-0005-0000-0000-000038730000}"/>
    <cellStyle name="Notas 3 7 2 2 2 4" xfId="41054" xr:uid="{00000000-0005-0000-0000-000039730000}"/>
    <cellStyle name="Notas 3 7 2 2 3" xfId="6610" xr:uid="{00000000-0005-0000-0000-00003A730000}"/>
    <cellStyle name="Notas 3 7 2 2 3 2" xfId="28092" xr:uid="{00000000-0005-0000-0000-00003B730000}"/>
    <cellStyle name="Notas 3 7 2 2 3 3" xfId="20303" xr:uid="{00000000-0005-0000-0000-00003C730000}"/>
    <cellStyle name="Notas 3 7 2 2 3 4" xfId="41055" xr:uid="{00000000-0005-0000-0000-00003D730000}"/>
    <cellStyle name="Notas 3 7 2 2 4" xfId="28090" xr:uid="{00000000-0005-0000-0000-00003E730000}"/>
    <cellStyle name="Notas 3 7 2 2 5" xfId="20301" xr:uid="{00000000-0005-0000-0000-00003F730000}"/>
    <cellStyle name="Notas 3 7 2 2 6" xfId="41053" xr:uid="{00000000-0005-0000-0000-000040730000}"/>
    <cellStyle name="Notas 3 7 2 3" xfId="6611" xr:uid="{00000000-0005-0000-0000-000041730000}"/>
    <cellStyle name="Notas 3 7 2 3 2" xfId="28093" xr:uid="{00000000-0005-0000-0000-000042730000}"/>
    <cellStyle name="Notas 3 7 2 3 3" xfId="20304" xr:uid="{00000000-0005-0000-0000-000043730000}"/>
    <cellStyle name="Notas 3 7 2 3 4" xfId="41056" xr:uid="{00000000-0005-0000-0000-000044730000}"/>
    <cellStyle name="Notas 3 7 2 4" xfId="6612" xr:uid="{00000000-0005-0000-0000-000045730000}"/>
    <cellStyle name="Notas 3 7 2 4 2" xfId="28094" xr:uid="{00000000-0005-0000-0000-000046730000}"/>
    <cellStyle name="Notas 3 7 2 4 3" xfId="20305" xr:uid="{00000000-0005-0000-0000-000047730000}"/>
    <cellStyle name="Notas 3 7 2 4 4" xfId="41057" xr:uid="{00000000-0005-0000-0000-000048730000}"/>
    <cellStyle name="Notas 3 7 2 5" xfId="28089" xr:uid="{00000000-0005-0000-0000-000049730000}"/>
    <cellStyle name="Notas 3 7 2 5 2" xfId="46529" xr:uid="{00000000-0005-0000-0000-00004A730000}"/>
    <cellStyle name="Notas 3 7 2 6" xfId="14215" xr:uid="{00000000-0005-0000-0000-00004B730000}"/>
    <cellStyle name="Notas 3 7 2 7" xfId="41052" xr:uid="{00000000-0005-0000-0000-00004C730000}"/>
    <cellStyle name="Notas 3 7 3" xfId="6613" xr:uid="{00000000-0005-0000-0000-00004D730000}"/>
    <cellStyle name="Notas 3 7 3 2" xfId="6614" xr:uid="{00000000-0005-0000-0000-00004E730000}"/>
    <cellStyle name="Notas 3 7 3 2 2" xfId="6615" xr:uid="{00000000-0005-0000-0000-00004F730000}"/>
    <cellStyle name="Notas 3 7 3 2 2 2" xfId="28097" xr:uid="{00000000-0005-0000-0000-000050730000}"/>
    <cellStyle name="Notas 3 7 3 2 2 3" xfId="20308" xr:uid="{00000000-0005-0000-0000-000051730000}"/>
    <cellStyle name="Notas 3 7 3 2 2 4" xfId="41060" xr:uid="{00000000-0005-0000-0000-000052730000}"/>
    <cellStyle name="Notas 3 7 3 2 3" xfId="6616" xr:uid="{00000000-0005-0000-0000-000053730000}"/>
    <cellStyle name="Notas 3 7 3 2 3 2" xfId="28098" xr:uid="{00000000-0005-0000-0000-000054730000}"/>
    <cellStyle name="Notas 3 7 3 2 3 3" xfId="20309" xr:uid="{00000000-0005-0000-0000-000055730000}"/>
    <cellStyle name="Notas 3 7 3 2 3 4" xfId="41061" xr:uid="{00000000-0005-0000-0000-000056730000}"/>
    <cellStyle name="Notas 3 7 3 2 4" xfId="28096" xr:uid="{00000000-0005-0000-0000-000057730000}"/>
    <cellStyle name="Notas 3 7 3 2 5" xfId="20307" xr:uid="{00000000-0005-0000-0000-000058730000}"/>
    <cellStyle name="Notas 3 7 3 2 6" xfId="41059" xr:uid="{00000000-0005-0000-0000-000059730000}"/>
    <cellStyle name="Notas 3 7 3 3" xfId="6617" xr:uid="{00000000-0005-0000-0000-00005A730000}"/>
    <cellStyle name="Notas 3 7 3 3 2" xfId="28099" xr:uid="{00000000-0005-0000-0000-00005B730000}"/>
    <cellStyle name="Notas 3 7 3 3 3" xfId="20310" xr:uid="{00000000-0005-0000-0000-00005C730000}"/>
    <cellStyle name="Notas 3 7 3 3 4" xfId="41062" xr:uid="{00000000-0005-0000-0000-00005D730000}"/>
    <cellStyle name="Notas 3 7 3 4" xfId="6618" xr:uid="{00000000-0005-0000-0000-00005E730000}"/>
    <cellStyle name="Notas 3 7 3 4 2" xfId="28100" xr:uid="{00000000-0005-0000-0000-00005F730000}"/>
    <cellStyle name="Notas 3 7 3 4 3" xfId="20311" xr:uid="{00000000-0005-0000-0000-000060730000}"/>
    <cellStyle name="Notas 3 7 3 4 4" xfId="41063" xr:uid="{00000000-0005-0000-0000-000061730000}"/>
    <cellStyle name="Notas 3 7 3 5" xfId="28095" xr:uid="{00000000-0005-0000-0000-000062730000}"/>
    <cellStyle name="Notas 3 7 3 6" xfId="20306" xr:uid="{00000000-0005-0000-0000-000063730000}"/>
    <cellStyle name="Notas 3 7 3 7" xfId="41058" xr:uid="{00000000-0005-0000-0000-000064730000}"/>
    <cellStyle name="Notas 3 7 4" xfId="6619" xr:uid="{00000000-0005-0000-0000-000065730000}"/>
    <cellStyle name="Notas 3 7 4 2" xfId="28101" xr:uid="{00000000-0005-0000-0000-000066730000}"/>
    <cellStyle name="Notas 3 7 4 3" xfId="20312" xr:uid="{00000000-0005-0000-0000-000067730000}"/>
    <cellStyle name="Notas 3 7 4 4" xfId="41064" xr:uid="{00000000-0005-0000-0000-000068730000}"/>
    <cellStyle name="Notas 3 7 5" xfId="6620" xr:uid="{00000000-0005-0000-0000-000069730000}"/>
    <cellStyle name="Notas 3 7 5 2" xfId="28102" xr:uid="{00000000-0005-0000-0000-00006A730000}"/>
    <cellStyle name="Notas 3 7 5 3" xfId="20313" xr:uid="{00000000-0005-0000-0000-00006B730000}"/>
    <cellStyle name="Notas 3 7 5 4" xfId="41065" xr:uid="{00000000-0005-0000-0000-00006C730000}"/>
    <cellStyle name="Notas 3 7 6" xfId="6621" xr:uid="{00000000-0005-0000-0000-00006D730000}"/>
    <cellStyle name="Notas 3 7 6 2" xfId="28103" xr:uid="{00000000-0005-0000-0000-00006E730000}"/>
    <cellStyle name="Notas 3 7 6 3" xfId="20314" xr:uid="{00000000-0005-0000-0000-00006F730000}"/>
    <cellStyle name="Notas 3 7 6 4" xfId="41066" xr:uid="{00000000-0005-0000-0000-000070730000}"/>
    <cellStyle name="Notas 3 7 7" xfId="6622" xr:uid="{00000000-0005-0000-0000-000071730000}"/>
    <cellStyle name="Notas 3 7 7 2" xfId="28104" xr:uid="{00000000-0005-0000-0000-000072730000}"/>
    <cellStyle name="Notas 3 7 7 3" xfId="20315" xr:uid="{00000000-0005-0000-0000-000073730000}"/>
    <cellStyle name="Notas 3 7 7 4" xfId="41067" xr:uid="{00000000-0005-0000-0000-000074730000}"/>
    <cellStyle name="Notas 3 7 8" xfId="6623" xr:uid="{00000000-0005-0000-0000-000075730000}"/>
    <cellStyle name="Notas 3 7 8 2" xfId="28105" xr:uid="{00000000-0005-0000-0000-000076730000}"/>
    <cellStyle name="Notas 3 7 8 3" xfId="20316" xr:uid="{00000000-0005-0000-0000-000077730000}"/>
    <cellStyle name="Notas 3 7 8 4" xfId="41068" xr:uid="{00000000-0005-0000-0000-000078730000}"/>
    <cellStyle name="Notas 3 7 9" xfId="28088" xr:uid="{00000000-0005-0000-0000-000079730000}"/>
    <cellStyle name="Notas 3 7 9 2" xfId="46328" xr:uid="{00000000-0005-0000-0000-00007A730000}"/>
    <cellStyle name="Notas 3 8" xfId="6624" xr:uid="{00000000-0005-0000-0000-00007B730000}"/>
    <cellStyle name="Notas 3 8 10" xfId="14216" xr:uid="{00000000-0005-0000-0000-00007C730000}"/>
    <cellStyle name="Notas 3 8 11" xfId="41069" xr:uid="{00000000-0005-0000-0000-00007D730000}"/>
    <cellStyle name="Notas 3 8 2" xfId="6625" xr:uid="{00000000-0005-0000-0000-00007E730000}"/>
    <cellStyle name="Notas 3 8 2 2" xfId="6626" xr:uid="{00000000-0005-0000-0000-00007F730000}"/>
    <cellStyle name="Notas 3 8 2 2 2" xfId="6627" xr:uid="{00000000-0005-0000-0000-000080730000}"/>
    <cellStyle name="Notas 3 8 2 2 2 2" xfId="28109" xr:uid="{00000000-0005-0000-0000-000081730000}"/>
    <cellStyle name="Notas 3 8 2 2 2 3" xfId="20319" xr:uid="{00000000-0005-0000-0000-000082730000}"/>
    <cellStyle name="Notas 3 8 2 2 2 4" xfId="41072" xr:uid="{00000000-0005-0000-0000-000083730000}"/>
    <cellStyle name="Notas 3 8 2 2 3" xfId="6628" xr:uid="{00000000-0005-0000-0000-000084730000}"/>
    <cellStyle name="Notas 3 8 2 2 3 2" xfId="28110" xr:uid="{00000000-0005-0000-0000-000085730000}"/>
    <cellStyle name="Notas 3 8 2 2 3 3" xfId="20320" xr:uid="{00000000-0005-0000-0000-000086730000}"/>
    <cellStyle name="Notas 3 8 2 2 3 4" xfId="41073" xr:uid="{00000000-0005-0000-0000-000087730000}"/>
    <cellStyle name="Notas 3 8 2 2 4" xfId="28108" xr:uid="{00000000-0005-0000-0000-000088730000}"/>
    <cellStyle name="Notas 3 8 2 2 5" xfId="20318" xr:uid="{00000000-0005-0000-0000-000089730000}"/>
    <cellStyle name="Notas 3 8 2 2 6" xfId="41071" xr:uid="{00000000-0005-0000-0000-00008A730000}"/>
    <cellStyle name="Notas 3 8 2 3" xfId="6629" xr:uid="{00000000-0005-0000-0000-00008B730000}"/>
    <cellStyle name="Notas 3 8 2 3 2" xfId="28111" xr:uid="{00000000-0005-0000-0000-00008C730000}"/>
    <cellStyle name="Notas 3 8 2 3 3" xfId="20321" xr:uid="{00000000-0005-0000-0000-00008D730000}"/>
    <cellStyle name="Notas 3 8 2 3 4" xfId="41074" xr:uid="{00000000-0005-0000-0000-00008E730000}"/>
    <cellStyle name="Notas 3 8 2 4" xfId="6630" xr:uid="{00000000-0005-0000-0000-00008F730000}"/>
    <cellStyle name="Notas 3 8 2 4 2" xfId="28112" xr:uid="{00000000-0005-0000-0000-000090730000}"/>
    <cellStyle name="Notas 3 8 2 4 3" xfId="20322" xr:uid="{00000000-0005-0000-0000-000091730000}"/>
    <cellStyle name="Notas 3 8 2 4 4" xfId="41075" xr:uid="{00000000-0005-0000-0000-000092730000}"/>
    <cellStyle name="Notas 3 8 2 5" xfId="28107" xr:uid="{00000000-0005-0000-0000-000093730000}"/>
    <cellStyle name="Notas 3 8 2 6" xfId="20317" xr:uid="{00000000-0005-0000-0000-000094730000}"/>
    <cellStyle name="Notas 3 8 2 7" xfId="41070" xr:uid="{00000000-0005-0000-0000-000095730000}"/>
    <cellStyle name="Notas 3 8 3" xfId="6631" xr:uid="{00000000-0005-0000-0000-000096730000}"/>
    <cellStyle name="Notas 3 8 3 2" xfId="6632" xr:uid="{00000000-0005-0000-0000-000097730000}"/>
    <cellStyle name="Notas 3 8 3 2 2" xfId="6633" xr:uid="{00000000-0005-0000-0000-000098730000}"/>
    <cellStyle name="Notas 3 8 3 2 2 2" xfId="28115" xr:uid="{00000000-0005-0000-0000-000099730000}"/>
    <cellStyle name="Notas 3 8 3 2 2 3" xfId="20325" xr:uid="{00000000-0005-0000-0000-00009A730000}"/>
    <cellStyle name="Notas 3 8 3 2 2 4" xfId="41078" xr:uid="{00000000-0005-0000-0000-00009B730000}"/>
    <cellStyle name="Notas 3 8 3 2 3" xfId="6634" xr:uid="{00000000-0005-0000-0000-00009C730000}"/>
    <cellStyle name="Notas 3 8 3 2 3 2" xfId="28116" xr:uid="{00000000-0005-0000-0000-00009D730000}"/>
    <cellStyle name="Notas 3 8 3 2 3 3" xfId="20326" xr:uid="{00000000-0005-0000-0000-00009E730000}"/>
    <cellStyle name="Notas 3 8 3 2 3 4" xfId="41079" xr:uid="{00000000-0005-0000-0000-00009F730000}"/>
    <cellStyle name="Notas 3 8 3 2 4" xfId="28114" xr:uid="{00000000-0005-0000-0000-0000A0730000}"/>
    <cellStyle name="Notas 3 8 3 2 5" xfId="20324" xr:uid="{00000000-0005-0000-0000-0000A1730000}"/>
    <cellStyle name="Notas 3 8 3 2 6" xfId="41077" xr:uid="{00000000-0005-0000-0000-0000A2730000}"/>
    <cellStyle name="Notas 3 8 3 3" xfId="6635" xr:uid="{00000000-0005-0000-0000-0000A3730000}"/>
    <cellStyle name="Notas 3 8 3 3 2" xfId="28117" xr:uid="{00000000-0005-0000-0000-0000A4730000}"/>
    <cellStyle name="Notas 3 8 3 3 3" xfId="20327" xr:uid="{00000000-0005-0000-0000-0000A5730000}"/>
    <cellStyle name="Notas 3 8 3 3 4" xfId="41080" xr:uid="{00000000-0005-0000-0000-0000A6730000}"/>
    <cellStyle name="Notas 3 8 3 4" xfId="6636" xr:uid="{00000000-0005-0000-0000-0000A7730000}"/>
    <cellStyle name="Notas 3 8 3 4 2" xfId="28118" xr:uid="{00000000-0005-0000-0000-0000A8730000}"/>
    <cellStyle name="Notas 3 8 3 4 3" xfId="20328" xr:uid="{00000000-0005-0000-0000-0000A9730000}"/>
    <cellStyle name="Notas 3 8 3 4 4" xfId="41081" xr:uid="{00000000-0005-0000-0000-0000AA730000}"/>
    <cellStyle name="Notas 3 8 3 5" xfId="28113" xr:uid="{00000000-0005-0000-0000-0000AB730000}"/>
    <cellStyle name="Notas 3 8 3 6" xfId="20323" xr:uid="{00000000-0005-0000-0000-0000AC730000}"/>
    <cellStyle name="Notas 3 8 3 7" xfId="41076" xr:uid="{00000000-0005-0000-0000-0000AD730000}"/>
    <cellStyle name="Notas 3 8 4" xfId="6637" xr:uid="{00000000-0005-0000-0000-0000AE730000}"/>
    <cellStyle name="Notas 3 8 4 2" xfId="28119" xr:uid="{00000000-0005-0000-0000-0000AF730000}"/>
    <cellStyle name="Notas 3 8 4 3" xfId="20329" xr:uid="{00000000-0005-0000-0000-0000B0730000}"/>
    <cellStyle name="Notas 3 8 4 4" xfId="41082" xr:uid="{00000000-0005-0000-0000-0000B1730000}"/>
    <cellStyle name="Notas 3 8 5" xfId="6638" xr:uid="{00000000-0005-0000-0000-0000B2730000}"/>
    <cellStyle name="Notas 3 8 5 2" xfId="28120" xr:uid="{00000000-0005-0000-0000-0000B3730000}"/>
    <cellStyle name="Notas 3 8 5 3" xfId="20330" xr:uid="{00000000-0005-0000-0000-0000B4730000}"/>
    <cellStyle name="Notas 3 8 5 4" xfId="41083" xr:uid="{00000000-0005-0000-0000-0000B5730000}"/>
    <cellStyle name="Notas 3 8 6" xfId="6639" xr:uid="{00000000-0005-0000-0000-0000B6730000}"/>
    <cellStyle name="Notas 3 8 6 2" xfId="28121" xr:uid="{00000000-0005-0000-0000-0000B7730000}"/>
    <cellStyle name="Notas 3 8 6 3" xfId="20331" xr:uid="{00000000-0005-0000-0000-0000B8730000}"/>
    <cellStyle name="Notas 3 8 6 4" xfId="41084" xr:uid="{00000000-0005-0000-0000-0000B9730000}"/>
    <cellStyle name="Notas 3 8 7" xfId="6640" xr:uid="{00000000-0005-0000-0000-0000BA730000}"/>
    <cellStyle name="Notas 3 8 7 2" xfId="28122" xr:uid="{00000000-0005-0000-0000-0000BB730000}"/>
    <cellStyle name="Notas 3 8 7 3" xfId="20332" xr:uid="{00000000-0005-0000-0000-0000BC730000}"/>
    <cellStyle name="Notas 3 8 7 4" xfId="41085" xr:uid="{00000000-0005-0000-0000-0000BD730000}"/>
    <cellStyle name="Notas 3 8 8" xfId="6641" xr:uid="{00000000-0005-0000-0000-0000BE730000}"/>
    <cellStyle name="Notas 3 8 8 2" xfId="28123" xr:uid="{00000000-0005-0000-0000-0000BF730000}"/>
    <cellStyle name="Notas 3 8 8 3" xfId="20333" xr:uid="{00000000-0005-0000-0000-0000C0730000}"/>
    <cellStyle name="Notas 3 8 8 4" xfId="41086" xr:uid="{00000000-0005-0000-0000-0000C1730000}"/>
    <cellStyle name="Notas 3 8 9" xfId="28106" xr:uid="{00000000-0005-0000-0000-0000C2730000}"/>
    <cellStyle name="Notas 3 9" xfId="6642" xr:uid="{00000000-0005-0000-0000-0000C3730000}"/>
    <cellStyle name="Notas 3 9 10" xfId="20334" xr:uid="{00000000-0005-0000-0000-0000C4730000}"/>
    <cellStyle name="Notas 3 9 11" xfId="41087" xr:uid="{00000000-0005-0000-0000-0000C5730000}"/>
    <cellStyle name="Notas 3 9 2" xfId="6643" xr:uid="{00000000-0005-0000-0000-0000C6730000}"/>
    <cellStyle name="Notas 3 9 2 2" xfId="6644" xr:uid="{00000000-0005-0000-0000-0000C7730000}"/>
    <cellStyle name="Notas 3 9 2 2 2" xfId="6645" xr:uid="{00000000-0005-0000-0000-0000C8730000}"/>
    <cellStyle name="Notas 3 9 2 2 2 2" xfId="28127" xr:uid="{00000000-0005-0000-0000-0000C9730000}"/>
    <cellStyle name="Notas 3 9 2 2 2 3" xfId="20337" xr:uid="{00000000-0005-0000-0000-0000CA730000}"/>
    <cellStyle name="Notas 3 9 2 2 2 4" xfId="41090" xr:uid="{00000000-0005-0000-0000-0000CB730000}"/>
    <cellStyle name="Notas 3 9 2 2 3" xfId="6646" xr:uid="{00000000-0005-0000-0000-0000CC730000}"/>
    <cellStyle name="Notas 3 9 2 2 3 2" xfId="28128" xr:uid="{00000000-0005-0000-0000-0000CD730000}"/>
    <cellStyle name="Notas 3 9 2 2 3 3" xfId="20338" xr:uid="{00000000-0005-0000-0000-0000CE730000}"/>
    <cellStyle name="Notas 3 9 2 2 3 4" xfId="41091" xr:uid="{00000000-0005-0000-0000-0000CF730000}"/>
    <cellStyle name="Notas 3 9 2 2 4" xfId="28126" xr:uid="{00000000-0005-0000-0000-0000D0730000}"/>
    <cellStyle name="Notas 3 9 2 2 5" xfId="20336" xr:uid="{00000000-0005-0000-0000-0000D1730000}"/>
    <cellStyle name="Notas 3 9 2 2 6" xfId="41089" xr:uid="{00000000-0005-0000-0000-0000D2730000}"/>
    <cellStyle name="Notas 3 9 2 3" xfId="6647" xr:uid="{00000000-0005-0000-0000-0000D3730000}"/>
    <cellStyle name="Notas 3 9 2 3 2" xfId="28129" xr:uid="{00000000-0005-0000-0000-0000D4730000}"/>
    <cellStyle name="Notas 3 9 2 3 3" xfId="20339" xr:uid="{00000000-0005-0000-0000-0000D5730000}"/>
    <cellStyle name="Notas 3 9 2 3 4" xfId="41092" xr:uid="{00000000-0005-0000-0000-0000D6730000}"/>
    <cellStyle name="Notas 3 9 2 4" xfId="6648" xr:uid="{00000000-0005-0000-0000-0000D7730000}"/>
    <cellStyle name="Notas 3 9 2 4 2" xfId="28130" xr:uid="{00000000-0005-0000-0000-0000D8730000}"/>
    <cellStyle name="Notas 3 9 2 4 3" xfId="20340" xr:uid="{00000000-0005-0000-0000-0000D9730000}"/>
    <cellStyle name="Notas 3 9 2 4 4" xfId="41093" xr:uid="{00000000-0005-0000-0000-0000DA730000}"/>
    <cellStyle name="Notas 3 9 2 5" xfId="28125" xr:uid="{00000000-0005-0000-0000-0000DB730000}"/>
    <cellStyle name="Notas 3 9 2 6" xfId="20335" xr:uid="{00000000-0005-0000-0000-0000DC730000}"/>
    <cellStyle name="Notas 3 9 2 7" xfId="41088" xr:uid="{00000000-0005-0000-0000-0000DD730000}"/>
    <cellStyle name="Notas 3 9 3" xfId="6649" xr:uid="{00000000-0005-0000-0000-0000DE730000}"/>
    <cellStyle name="Notas 3 9 3 2" xfId="6650" xr:uid="{00000000-0005-0000-0000-0000DF730000}"/>
    <cellStyle name="Notas 3 9 3 2 2" xfId="6651" xr:uid="{00000000-0005-0000-0000-0000E0730000}"/>
    <cellStyle name="Notas 3 9 3 2 2 2" xfId="28133" xr:uid="{00000000-0005-0000-0000-0000E1730000}"/>
    <cellStyle name="Notas 3 9 3 2 2 3" xfId="20343" xr:uid="{00000000-0005-0000-0000-0000E2730000}"/>
    <cellStyle name="Notas 3 9 3 2 2 4" xfId="41096" xr:uid="{00000000-0005-0000-0000-0000E3730000}"/>
    <cellStyle name="Notas 3 9 3 2 3" xfId="6652" xr:uid="{00000000-0005-0000-0000-0000E4730000}"/>
    <cellStyle name="Notas 3 9 3 2 3 2" xfId="28134" xr:uid="{00000000-0005-0000-0000-0000E5730000}"/>
    <cellStyle name="Notas 3 9 3 2 3 3" xfId="20344" xr:uid="{00000000-0005-0000-0000-0000E6730000}"/>
    <cellStyle name="Notas 3 9 3 2 3 4" xfId="41097" xr:uid="{00000000-0005-0000-0000-0000E7730000}"/>
    <cellStyle name="Notas 3 9 3 2 4" xfId="28132" xr:uid="{00000000-0005-0000-0000-0000E8730000}"/>
    <cellStyle name="Notas 3 9 3 2 5" xfId="20342" xr:uid="{00000000-0005-0000-0000-0000E9730000}"/>
    <cellStyle name="Notas 3 9 3 2 6" xfId="41095" xr:uid="{00000000-0005-0000-0000-0000EA730000}"/>
    <cellStyle name="Notas 3 9 3 3" xfId="6653" xr:uid="{00000000-0005-0000-0000-0000EB730000}"/>
    <cellStyle name="Notas 3 9 3 3 2" xfId="28135" xr:uid="{00000000-0005-0000-0000-0000EC730000}"/>
    <cellStyle name="Notas 3 9 3 3 3" xfId="20345" xr:uid="{00000000-0005-0000-0000-0000ED730000}"/>
    <cellStyle name="Notas 3 9 3 3 4" xfId="41098" xr:uid="{00000000-0005-0000-0000-0000EE730000}"/>
    <cellStyle name="Notas 3 9 3 4" xfId="6654" xr:uid="{00000000-0005-0000-0000-0000EF730000}"/>
    <cellStyle name="Notas 3 9 3 4 2" xfId="28136" xr:uid="{00000000-0005-0000-0000-0000F0730000}"/>
    <cellStyle name="Notas 3 9 3 4 3" xfId="20346" xr:uid="{00000000-0005-0000-0000-0000F1730000}"/>
    <cellStyle name="Notas 3 9 3 4 4" xfId="41099" xr:uid="{00000000-0005-0000-0000-0000F2730000}"/>
    <cellStyle name="Notas 3 9 3 5" xfId="28131" xr:uid="{00000000-0005-0000-0000-0000F3730000}"/>
    <cellStyle name="Notas 3 9 3 6" xfId="20341" xr:uid="{00000000-0005-0000-0000-0000F4730000}"/>
    <cellStyle name="Notas 3 9 3 7" xfId="41094" xr:uid="{00000000-0005-0000-0000-0000F5730000}"/>
    <cellStyle name="Notas 3 9 4" xfId="6655" xr:uid="{00000000-0005-0000-0000-0000F6730000}"/>
    <cellStyle name="Notas 3 9 4 2" xfId="28137" xr:uid="{00000000-0005-0000-0000-0000F7730000}"/>
    <cellStyle name="Notas 3 9 4 3" xfId="20347" xr:uid="{00000000-0005-0000-0000-0000F8730000}"/>
    <cellStyle name="Notas 3 9 4 4" xfId="41100" xr:uid="{00000000-0005-0000-0000-0000F9730000}"/>
    <cellStyle name="Notas 3 9 5" xfId="6656" xr:uid="{00000000-0005-0000-0000-0000FA730000}"/>
    <cellStyle name="Notas 3 9 5 2" xfId="28138" xr:uid="{00000000-0005-0000-0000-0000FB730000}"/>
    <cellStyle name="Notas 3 9 5 3" xfId="20348" xr:uid="{00000000-0005-0000-0000-0000FC730000}"/>
    <cellStyle name="Notas 3 9 5 4" xfId="41101" xr:uid="{00000000-0005-0000-0000-0000FD730000}"/>
    <cellStyle name="Notas 3 9 6" xfId="6657" xr:uid="{00000000-0005-0000-0000-0000FE730000}"/>
    <cellStyle name="Notas 3 9 6 2" xfId="28139" xr:uid="{00000000-0005-0000-0000-0000FF730000}"/>
    <cellStyle name="Notas 3 9 6 3" xfId="20349" xr:uid="{00000000-0005-0000-0000-000000740000}"/>
    <cellStyle name="Notas 3 9 6 4" xfId="41102" xr:uid="{00000000-0005-0000-0000-000001740000}"/>
    <cellStyle name="Notas 3 9 7" xfId="6658" xr:uid="{00000000-0005-0000-0000-000002740000}"/>
    <cellStyle name="Notas 3 9 7 2" xfId="28140" xr:uid="{00000000-0005-0000-0000-000003740000}"/>
    <cellStyle name="Notas 3 9 7 3" xfId="20350" xr:uid="{00000000-0005-0000-0000-000004740000}"/>
    <cellStyle name="Notas 3 9 7 4" xfId="41103" xr:uid="{00000000-0005-0000-0000-000005740000}"/>
    <cellStyle name="Notas 3 9 8" xfId="6659" xr:uid="{00000000-0005-0000-0000-000006740000}"/>
    <cellStyle name="Notas 3 9 8 2" xfId="28141" xr:uid="{00000000-0005-0000-0000-000007740000}"/>
    <cellStyle name="Notas 3 9 8 3" xfId="20351" xr:uid="{00000000-0005-0000-0000-000008740000}"/>
    <cellStyle name="Notas 3 9 8 4" xfId="41104" xr:uid="{00000000-0005-0000-0000-000009740000}"/>
    <cellStyle name="Notas 3 9 9" xfId="28124" xr:uid="{00000000-0005-0000-0000-00000A740000}"/>
    <cellStyle name="Notas 30" xfId="1082" xr:uid="{00000000-0005-0000-0000-00000B740000}"/>
    <cellStyle name="Notas 30 2" xfId="15326" xr:uid="{00000000-0005-0000-0000-00000C740000}"/>
    <cellStyle name="Notas 30 3" xfId="14893" xr:uid="{00000000-0005-0000-0000-00000D740000}"/>
    <cellStyle name="Notas 30 4" xfId="11476" xr:uid="{00000000-0005-0000-0000-00000E740000}"/>
    <cellStyle name="Notas 30 5" xfId="36070" xr:uid="{00000000-0005-0000-0000-00000F740000}"/>
    <cellStyle name="Notas 31" xfId="1083" xr:uid="{00000000-0005-0000-0000-000010740000}"/>
    <cellStyle name="Notas 31 2" xfId="15327" xr:uid="{00000000-0005-0000-0000-000011740000}"/>
    <cellStyle name="Notas 31 3" xfId="15821" xr:uid="{00000000-0005-0000-0000-000012740000}"/>
    <cellStyle name="Notas 31 4" xfId="11477" xr:uid="{00000000-0005-0000-0000-000013740000}"/>
    <cellStyle name="Notas 31 5" xfId="36071" xr:uid="{00000000-0005-0000-0000-000014740000}"/>
    <cellStyle name="Notas 32" xfId="1084" xr:uid="{00000000-0005-0000-0000-000015740000}"/>
    <cellStyle name="Notas 32 2" xfId="15328" xr:uid="{00000000-0005-0000-0000-000016740000}"/>
    <cellStyle name="Notas 32 3" xfId="15827" xr:uid="{00000000-0005-0000-0000-000017740000}"/>
    <cellStyle name="Notas 32 4" xfId="11478" xr:uid="{00000000-0005-0000-0000-000018740000}"/>
    <cellStyle name="Notas 32 5" xfId="36072" xr:uid="{00000000-0005-0000-0000-000019740000}"/>
    <cellStyle name="Notas 33" xfId="1085" xr:uid="{00000000-0005-0000-0000-00001A740000}"/>
    <cellStyle name="Notas 33 2" xfId="15329" xr:uid="{00000000-0005-0000-0000-00001B740000}"/>
    <cellStyle name="Notas 33 3" xfId="15823" xr:uid="{00000000-0005-0000-0000-00001C740000}"/>
    <cellStyle name="Notas 33 4" xfId="11479" xr:uid="{00000000-0005-0000-0000-00001D740000}"/>
    <cellStyle name="Notas 33 5" xfId="36073" xr:uid="{00000000-0005-0000-0000-00001E740000}"/>
    <cellStyle name="Notas 34" xfId="1086" xr:uid="{00000000-0005-0000-0000-00001F740000}"/>
    <cellStyle name="Notas 34 2" xfId="15330" xr:uid="{00000000-0005-0000-0000-000020740000}"/>
    <cellStyle name="Notas 34 3" xfId="15458" xr:uid="{00000000-0005-0000-0000-000021740000}"/>
    <cellStyle name="Notas 34 4" xfId="11480" xr:uid="{00000000-0005-0000-0000-000022740000}"/>
    <cellStyle name="Notas 34 5" xfId="36074" xr:uid="{00000000-0005-0000-0000-000023740000}"/>
    <cellStyle name="Notas 35" xfId="1087" xr:uid="{00000000-0005-0000-0000-000024740000}"/>
    <cellStyle name="Notas 35 2" xfId="15331" xr:uid="{00000000-0005-0000-0000-000025740000}"/>
    <cellStyle name="Notas 35 3" xfId="19099" xr:uid="{00000000-0005-0000-0000-000026740000}"/>
    <cellStyle name="Notas 35 4" xfId="11481" xr:uid="{00000000-0005-0000-0000-000027740000}"/>
    <cellStyle name="Notas 35 5" xfId="36075" xr:uid="{00000000-0005-0000-0000-000028740000}"/>
    <cellStyle name="Notas 36" xfId="1088" xr:uid="{00000000-0005-0000-0000-000029740000}"/>
    <cellStyle name="Notas 36 2" xfId="15332" xr:uid="{00000000-0005-0000-0000-00002A740000}"/>
    <cellStyle name="Notas 36 3" xfId="19098" xr:uid="{00000000-0005-0000-0000-00002B740000}"/>
    <cellStyle name="Notas 36 4" xfId="11482" xr:uid="{00000000-0005-0000-0000-00002C740000}"/>
    <cellStyle name="Notas 36 5" xfId="36076" xr:uid="{00000000-0005-0000-0000-00002D740000}"/>
    <cellStyle name="Notas 37" xfId="1089" xr:uid="{00000000-0005-0000-0000-00002E740000}"/>
    <cellStyle name="Notas 37 2" xfId="15333" xr:uid="{00000000-0005-0000-0000-00002F740000}"/>
    <cellStyle name="Notas 37 3" xfId="19097" xr:uid="{00000000-0005-0000-0000-000030740000}"/>
    <cellStyle name="Notas 37 4" xfId="11483" xr:uid="{00000000-0005-0000-0000-000031740000}"/>
    <cellStyle name="Notas 37 5" xfId="36077" xr:uid="{00000000-0005-0000-0000-000032740000}"/>
    <cellStyle name="Notas 38" xfId="1090" xr:uid="{00000000-0005-0000-0000-000033740000}"/>
    <cellStyle name="Notas 38 2" xfId="15334" xr:uid="{00000000-0005-0000-0000-000034740000}"/>
    <cellStyle name="Notas 38 3" xfId="19096" xr:uid="{00000000-0005-0000-0000-000035740000}"/>
    <cellStyle name="Notas 38 4" xfId="11484" xr:uid="{00000000-0005-0000-0000-000036740000}"/>
    <cellStyle name="Notas 38 5" xfId="36078" xr:uid="{00000000-0005-0000-0000-000037740000}"/>
    <cellStyle name="Notas 39" xfId="1091" xr:uid="{00000000-0005-0000-0000-000038740000}"/>
    <cellStyle name="Notas 39 2" xfId="15335" xr:uid="{00000000-0005-0000-0000-000039740000}"/>
    <cellStyle name="Notas 39 3" xfId="15013" xr:uid="{00000000-0005-0000-0000-00003A740000}"/>
    <cellStyle name="Notas 39 4" xfId="11485" xr:uid="{00000000-0005-0000-0000-00003B740000}"/>
    <cellStyle name="Notas 39 5" xfId="36079" xr:uid="{00000000-0005-0000-0000-00003C740000}"/>
    <cellStyle name="Notas 4" xfId="1092" xr:uid="{00000000-0005-0000-0000-00003D740000}"/>
    <cellStyle name="Notas 4 2" xfId="15336" xr:uid="{00000000-0005-0000-0000-00003E740000}"/>
    <cellStyle name="Notas 4 2 2" xfId="45630" xr:uid="{00000000-0005-0000-0000-00003F740000}"/>
    <cellStyle name="Notas 4 3" xfId="23912" xr:uid="{00000000-0005-0000-0000-000040740000}"/>
    <cellStyle name="Notas 4 3 2" xfId="45629" xr:uid="{00000000-0005-0000-0000-000041740000}"/>
    <cellStyle name="Notas 4 4" xfId="11486" xr:uid="{00000000-0005-0000-0000-000042740000}"/>
    <cellStyle name="Notas 4 5" xfId="36080" xr:uid="{00000000-0005-0000-0000-000043740000}"/>
    <cellStyle name="Notas 40" xfId="1093" xr:uid="{00000000-0005-0000-0000-000044740000}"/>
    <cellStyle name="Notas 40 2" xfId="15337" xr:uid="{00000000-0005-0000-0000-000045740000}"/>
    <cellStyle name="Notas 40 3" xfId="14892" xr:uid="{00000000-0005-0000-0000-000046740000}"/>
    <cellStyle name="Notas 40 4" xfId="11487" xr:uid="{00000000-0005-0000-0000-000047740000}"/>
    <cellStyle name="Notas 40 5" xfId="36081" xr:uid="{00000000-0005-0000-0000-000048740000}"/>
    <cellStyle name="Notas 41" xfId="1094" xr:uid="{00000000-0005-0000-0000-000049740000}"/>
    <cellStyle name="Notas 41 2" xfId="15338" xr:uid="{00000000-0005-0000-0000-00004A740000}"/>
    <cellStyle name="Notas 41 3" xfId="23911" xr:uid="{00000000-0005-0000-0000-00004B740000}"/>
    <cellStyle name="Notas 41 4" xfId="11488" xr:uid="{00000000-0005-0000-0000-00004C740000}"/>
    <cellStyle name="Notas 41 5" xfId="36082" xr:uid="{00000000-0005-0000-0000-00004D740000}"/>
    <cellStyle name="Notas 42" xfId="1095" xr:uid="{00000000-0005-0000-0000-00004E740000}"/>
    <cellStyle name="Notas 42 2" xfId="15339" xr:uid="{00000000-0005-0000-0000-00004F740000}"/>
    <cellStyle name="Notas 42 3" xfId="14891" xr:uid="{00000000-0005-0000-0000-000050740000}"/>
    <cellStyle name="Notas 42 4" xfId="11489" xr:uid="{00000000-0005-0000-0000-000051740000}"/>
    <cellStyle name="Notas 42 5" xfId="36083" xr:uid="{00000000-0005-0000-0000-000052740000}"/>
    <cellStyle name="Notas 43" xfId="1096" xr:uid="{00000000-0005-0000-0000-000053740000}"/>
    <cellStyle name="Notas 43 2" xfId="15340" xr:uid="{00000000-0005-0000-0000-000054740000}"/>
    <cellStyle name="Notas 43 3" xfId="23910" xr:uid="{00000000-0005-0000-0000-000055740000}"/>
    <cellStyle name="Notas 43 4" xfId="11490" xr:uid="{00000000-0005-0000-0000-000056740000}"/>
    <cellStyle name="Notas 43 5" xfId="36084" xr:uid="{00000000-0005-0000-0000-000057740000}"/>
    <cellStyle name="Notas 44" xfId="1097" xr:uid="{00000000-0005-0000-0000-000058740000}"/>
    <cellStyle name="Notas 44 2" xfId="15341" xr:uid="{00000000-0005-0000-0000-000059740000}"/>
    <cellStyle name="Notas 44 3" xfId="14890" xr:uid="{00000000-0005-0000-0000-00005A740000}"/>
    <cellStyle name="Notas 44 4" xfId="11491" xr:uid="{00000000-0005-0000-0000-00005B740000}"/>
    <cellStyle name="Notas 44 5" xfId="36085" xr:uid="{00000000-0005-0000-0000-00005C740000}"/>
    <cellStyle name="Notas 45" xfId="1098" xr:uid="{00000000-0005-0000-0000-00005D740000}"/>
    <cellStyle name="Notas 45 2" xfId="15342" xr:uid="{00000000-0005-0000-0000-00005E740000}"/>
    <cellStyle name="Notas 45 3" xfId="23909" xr:uid="{00000000-0005-0000-0000-00005F740000}"/>
    <cellStyle name="Notas 45 4" xfId="11492" xr:uid="{00000000-0005-0000-0000-000060740000}"/>
    <cellStyle name="Notas 45 5" xfId="36086" xr:uid="{00000000-0005-0000-0000-000061740000}"/>
    <cellStyle name="Notas 46" xfId="1099" xr:uid="{00000000-0005-0000-0000-000062740000}"/>
    <cellStyle name="Notas 46 2" xfId="15343" xr:uid="{00000000-0005-0000-0000-000063740000}"/>
    <cellStyle name="Notas 46 3" xfId="14889" xr:uid="{00000000-0005-0000-0000-000064740000}"/>
    <cellStyle name="Notas 46 4" xfId="11493" xr:uid="{00000000-0005-0000-0000-000065740000}"/>
    <cellStyle name="Notas 46 5" xfId="36087" xr:uid="{00000000-0005-0000-0000-000066740000}"/>
    <cellStyle name="Notas 47" xfId="1100" xr:uid="{00000000-0005-0000-0000-000067740000}"/>
    <cellStyle name="Notas 47 2" xfId="15344" xr:uid="{00000000-0005-0000-0000-000068740000}"/>
    <cellStyle name="Notas 47 3" xfId="23908" xr:uid="{00000000-0005-0000-0000-000069740000}"/>
    <cellStyle name="Notas 47 4" xfId="11494" xr:uid="{00000000-0005-0000-0000-00006A740000}"/>
    <cellStyle name="Notas 47 5" xfId="36088" xr:uid="{00000000-0005-0000-0000-00006B740000}"/>
    <cellStyle name="Notas 48" xfId="1101" xr:uid="{00000000-0005-0000-0000-00006C740000}"/>
    <cellStyle name="Notas 48 2" xfId="15345" xr:uid="{00000000-0005-0000-0000-00006D740000}"/>
    <cellStyle name="Notas 48 3" xfId="14888" xr:uid="{00000000-0005-0000-0000-00006E740000}"/>
    <cellStyle name="Notas 48 4" xfId="11495" xr:uid="{00000000-0005-0000-0000-00006F740000}"/>
    <cellStyle name="Notas 48 5" xfId="36089" xr:uid="{00000000-0005-0000-0000-000070740000}"/>
    <cellStyle name="Notas 49" xfId="1102" xr:uid="{00000000-0005-0000-0000-000071740000}"/>
    <cellStyle name="Notas 49 2" xfId="15346" xr:uid="{00000000-0005-0000-0000-000072740000}"/>
    <cellStyle name="Notas 49 3" xfId="23907" xr:uid="{00000000-0005-0000-0000-000073740000}"/>
    <cellStyle name="Notas 49 4" xfId="11496" xr:uid="{00000000-0005-0000-0000-000074740000}"/>
    <cellStyle name="Notas 49 5" xfId="36090" xr:uid="{00000000-0005-0000-0000-000075740000}"/>
    <cellStyle name="Notas 5" xfId="1103" xr:uid="{00000000-0005-0000-0000-000076740000}"/>
    <cellStyle name="Notas 5 2" xfId="15347" xr:uid="{00000000-0005-0000-0000-000077740000}"/>
    <cellStyle name="Notas 5 2 2" xfId="45632" xr:uid="{00000000-0005-0000-0000-000078740000}"/>
    <cellStyle name="Notas 5 3" xfId="14887" xr:uid="{00000000-0005-0000-0000-000079740000}"/>
    <cellStyle name="Notas 5 3 2" xfId="45631" xr:uid="{00000000-0005-0000-0000-00007A740000}"/>
    <cellStyle name="Notas 5 4" xfId="11497" xr:uid="{00000000-0005-0000-0000-00007B740000}"/>
    <cellStyle name="Notas 5 5" xfId="36091" xr:uid="{00000000-0005-0000-0000-00007C740000}"/>
    <cellStyle name="Notas 50" xfId="1104" xr:uid="{00000000-0005-0000-0000-00007D740000}"/>
    <cellStyle name="Notas 50 2" xfId="15348" xr:uid="{00000000-0005-0000-0000-00007E740000}"/>
    <cellStyle name="Notas 50 3" xfId="15799" xr:uid="{00000000-0005-0000-0000-00007F740000}"/>
    <cellStyle name="Notas 50 4" xfId="11498" xr:uid="{00000000-0005-0000-0000-000080740000}"/>
    <cellStyle name="Notas 50 5" xfId="36092" xr:uid="{00000000-0005-0000-0000-000081740000}"/>
    <cellStyle name="Notas 51" xfId="1105" xr:uid="{00000000-0005-0000-0000-000082740000}"/>
    <cellStyle name="Notas 51 2" xfId="15349" xr:uid="{00000000-0005-0000-0000-000083740000}"/>
    <cellStyle name="Notas 51 3" xfId="14886" xr:uid="{00000000-0005-0000-0000-000084740000}"/>
    <cellStyle name="Notas 51 4" xfId="11499" xr:uid="{00000000-0005-0000-0000-000085740000}"/>
    <cellStyle name="Notas 51 5" xfId="36093" xr:uid="{00000000-0005-0000-0000-000086740000}"/>
    <cellStyle name="Notas 52" xfId="1106" xr:uid="{00000000-0005-0000-0000-000087740000}"/>
    <cellStyle name="Notas 52 2" xfId="15350" xr:uid="{00000000-0005-0000-0000-000088740000}"/>
    <cellStyle name="Notas 52 3" xfId="16014" xr:uid="{00000000-0005-0000-0000-000089740000}"/>
    <cellStyle name="Notas 52 4" xfId="11500" xr:uid="{00000000-0005-0000-0000-00008A740000}"/>
    <cellStyle name="Notas 52 5" xfId="36094" xr:uid="{00000000-0005-0000-0000-00008B740000}"/>
    <cellStyle name="Notas 53" xfId="1314" xr:uid="{00000000-0005-0000-0000-00008C740000}"/>
    <cellStyle name="Notas 53 2" xfId="1852" xr:uid="{00000000-0005-0000-0000-00008D740000}"/>
    <cellStyle name="Notas 53 2 2" xfId="15924" xr:uid="{00000000-0005-0000-0000-00008E740000}"/>
    <cellStyle name="Notas 53 2 3" xfId="32377" xr:uid="{00000000-0005-0000-0000-00008F740000}"/>
    <cellStyle name="Notas 53 2 4" xfId="34137" xr:uid="{00000000-0005-0000-0000-000090740000}"/>
    <cellStyle name="Notas 53 2 5" xfId="36569" xr:uid="{00000000-0005-0000-0000-000091740000}"/>
    <cellStyle name="Notas 53 3" xfId="10741" xr:uid="{00000000-0005-0000-0000-000092740000}"/>
    <cellStyle name="Notas 53 3 2" xfId="24080" xr:uid="{00000000-0005-0000-0000-000093740000}"/>
    <cellStyle name="Notas 53 3 3" xfId="33263" xr:uid="{00000000-0005-0000-0000-000094740000}"/>
    <cellStyle name="Notas 53 3 4" xfId="35023" xr:uid="{00000000-0005-0000-0000-000095740000}"/>
    <cellStyle name="Notas 53 3 5" xfId="44986" xr:uid="{00000000-0005-0000-0000-000096740000}"/>
    <cellStyle name="Notas 53 4" xfId="15525" xr:uid="{00000000-0005-0000-0000-000097740000}"/>
    <cellStyle name="Notas 53 5" xfId="11671" xr:uid="{00000000-0005-0000-0000-000098740000}"/>
    <cellStyle name="Notas 53 6" xfId="32024" xr:uid="{00000000-0005-0000-0000-000099740000}"/>
    <cellStyle name="Notas 53 7" xfId="33784" xr:uid="{00000000-0005-0000-0000-00009A740000}"/>
    <cellStyle name="Notas 53 8" xfId="36212" xr:uid="{00000000-0005-0000-0000-00009B740000}"/>
    <cellStyle name="Notas 54" xfId="1421" xr:uid="{00000000-0005-0000-0000-00009C740000}"/>
    <cellStyle name="Notas 54 2" xfId="15562" xr:uid="{00000000-0005-0000-0000-00009D740000}"/>
    <cellStyle name="Notas 54 3" xfId="14821" xr:uid="{00000000-0005-0000-0000-00009E740000}"/>
    <cellStyle name="Notas 54 4" xfId="11707" xr:uid="{00000000-0005-0000-0000-00009F740000}"/>
    <cellStyle name="Notas 54 5" xfId="36248" xr:uid="{00000000-0005-0000-0000-0000A0740000}"/>
    <cellStyle name="Notas 6" xfId="1107" xr:uid="{00000000-0005-0000-0000-0000A1740000}"/>
    <cellStyle name="Notas 6 2" xfId="15351" xr:uid="{00000000-0005-0000-0000-0000A2740000}"/>
    <cellStyle name="Notas 6 2 2" xfId="45634" xr:uid="{00000000-0005-0000-0000-0000A3740000}"/>
    <cellStyle name="Notas 6 3" xfId="23906" xr:uid="{00000000-0005-0000-0000-0000A4740000}"/>
    <cellStyle name="Notas 6 3 2" xfId="45633" xr:uid="{00000000-0005-0000-0000-0000A5740000}"/>
    <cellStyle name="Notas 6 4" xfId="11501" xr:uid="{00000000-0005-0000-0000-0000A6740000}"/>
    <cellStyle name="Notas 6 5" xfId="36095" xr:uid="{00000000-0005-0000-0000-0000A7740000}"/>
    <cellStyle name="Notas 7" xfId="1108" xr:uid="{00000000-0005-0000-0000-0000A8740000}"/>
    <cellStyle name="Notas 7 2" xfId="15352" xr:uid="{00000000-0005-0000-0000-0000A9740000}"/>
    <cellStyle name="Notas 7 2 2" xfId="45636" xr:uid="{00000000-0005-0000-0000-0000AA740000}"/>
    <cellStyle name="Notas 7 3" xfId="14885" xr:uid="{00000000-0005-0000-0000-0000AB740000}"/>
    <cellStyle name="Notas 7 3 2" xfId="45635" xr:uid="{00000000-0005-0000-0000-0000AC740000}"/>
    <cellStyle name="Notas 7 4" xfId="11502" xr:uid="{00000000-0005-0000-0000-0000AD740000}"/>
    <cellStyle name="Notas 7 5" xfId="36096" xr:uid="{00000000-0005-0000-0000-0000AE740000}"/>
    <cellStyle name="Notas 8" xfId="1109" xr:uid="{00000000-0005-0000-0000-0000AF740000}"/>
    <cellStyle name="Notas 8 2" xfId="15353" xr:uid="{00000000-0005-0000-0000-0000B0740000}"/>
    <cellStyle name="Notas 8 2 2" xfId="45638" xr:uid="{00000000-0005-0000-0000-0000B1740000}"/>
    <cellStyle name="Notas 8 3" xfId="14884" xr:uid="{00000000-0005-0000-0000-0000B2740000}"/>
    <cellStyle name="Notas 8 3 2" xfId="45637" xr:uid="{00000000-0005-0000-0000-0000B3740000}"/>
    <cellStyle name="Notas 8 4" xfId="11503" xr:uid="{00000000-0005-0000-0000-0000B4740000}"/>
    <cellStyle name="Notas 8 5" xfId="36097" xr:uid="{00000000-0005-0000-0000-0000B5740000}"/>
    <cellStyle name="Notas 9" xfId="1110" xr:uid="{00000000-0005-0000-0000-0000B6740000}"/>
    <cellStyle name="Notas 9 2" xfId="15354" xr:uid="{00000000-0005-0000-0000-0000B7740000}"/>
    <cellStyle name="Notas 9 2 2" xfId="45640" xr:uid="{00000000-0005-0000-0000-0000B8740000}"/>
    <cellStyle name="Notas 9 3" xfId="14883" xr:uid="{00000000-0005-0000-0000-0000B9740000}"/>
    <cellStyle name="Notas 9 3 2" xfId="45639" xr:uid="{00000000-0005-0000-0000-0000BA740000}"/>
    <cellStyle name="Notas 9 4" xfId="11504" xr:uid="{00000000-0005-0000-0000-0000BB740000}"/>
    <cellStyle name="Notas 9 5" xfId="36098" xr:uid="{00000000-0005-0000-0000-0000BC740000}"/>
    <cellStyle name="Note" xfId="524" xr:uid="{00000000-0005-0000-0000-0000BD740000}"/>
    <cellStyle name="Note 10" xfId="6660" xr:uid="{00000000-0005-0000-0000-0000BE740000}"/>
    <cellStyle name="Note 10 10" xfId="14217" xr:uid="{00000000-0005-0000-0000-0000BF740000}"/>
    <cellStyle name="Note 10 11" xfId="41105" xr:uid="{00000000-0005-0000-0000-0000C0740000}"/>
    <cellStyle name="Note 10 2" xfId="6661" xr:uid="{00000000-0005-0000-0000-0000C1740000}"/>
    <cellStyle name="Note 10 2 2" xfId="6662" xr:uid="{00000000-0005-0000-0000-0000C2740000}"/>
    <cellStyle name="Note 10 2 2 2" xfId="6663" xr:uid="{00000000-0005-0000-0000-0000C3740000}"/>
    <cellStyle name="Note 10 2 2 2 2" xfId="28145" xr:uid="{00000000-0005-0000-0000-0000C4740000}"/>
    <cellStyle name="Note 10 2 2 2 3" xfId="20353" xr:uid="{00000000-0005-0000-0000-0000C5740000}"/>
    <cellStyle name="Note 10 2 2 2 4" xfId="41108" xr:uid="{00000000-0005-0000-0000-0000C6740000}"/>
    <cellStyle name="Note 10 2 2 3" xfId="6664" xr:uid="{00000000-0005-0000-0000-0000C7740000}"/>
    <cellStyle name="Note 10 2 2 3 2" xfId="28146" xr:uid="{00000000-0005-0000-0000-0000C8740000}"/>
    <cellStyle name="Note 10 2 2 3 3" xfId="20354" xr:uid="{00000000-0005-0000-0000-0000C9740000}"/>
    <cellStyle name="Note 10 2 2 3 4" xfId="41109" xr:uid="{00000000-0005-0000-0000-0000CA740000}"/>
    <cellStyle name="Note 10 2 2 4" xfId="28144" xr:uid="{00000000-0005-0000-0000-0000CB740000}"/>
    <cellStyle name="Note 10 2 2 5" xfId="20352" xr:uid="{00000000-0005-0000-0000-0000CC740000}"/>
    <cellStyle name="Note 10 2 2 6" xfId="41107" xr:uid="{00000000-0005-0000-0000-0000CD740000}"/>
    <cellStyle name="Note 10 2 3" xfId="6665" xr:uid="{00000000-0005-0000-0000-0000CE740000}"/>
    <cellStyle name="Note 10 2 3 2" xfId="28147" xr:uid="{00000000-0005-0000-0000-0000CF740000}"/>
    <cellStyle name="Note 10 2 3 3" xfId="20355" xr:uid="{00000000-0005-0000-0000-0000D0740000}"/>
    <cellStyle name="Note 10 2 3 4" xfId="41110" xr:uid="{00000000-0005-0000-0000-0000D1740000}"/>
    <cellStyle name="Note 10 2 4" xfId="6666" xr:uid="{00000000-0005-0000-0000-0000D2740000}"/>
    <cellStyle name="Note 10 2 4 2" xfId="28148" xr:uid="{00000000-0005-0000-0000-0000D3740000}"/>
    <cellStyle name="Note 10 2 4 3" xfId="20356" xr:uid="{00000000-0005-0000-0000-0000D4740000}"/>
    <cellStyle name="Note 10 2 4 4" xfId="41111" xr:uid="{00000000-0005-0000-0000-0000D5740000}"/>
    <cellStyle name="Note 10 2 5" xfId="28143" xr:uid="{00000000-0005-0000-0000-0000D6740000}"/>
    <cellStyle name="Note 10 2 6" xfId="14218" xr:uid="{00000000-0005-0000-0000-0000D7740000}"/>
    <cellStyle name="Note 10 2 7" xfId="41106" xr:uid="{00000000-0005-0000-0000-0000D8740000}"/>
    <cellStyle name="Note 10 3" xfId="6667" xr:uid="{00000000-0005-0000-0000-0000D9740000}"/>
    <cellStyle name="Note 10 3 2" xfId="6668" xr:uid="{00000000-0005-0000-0000-0000DA740000}"/>
    <cellStyle name="Note 10 3 2 2" xfId="6669" xr:uid="{00000000-0005-0000-0000-0000DB740000}"/>
    <cellStyle name="Note 10 3 2 2 2" xfId="28151" xr:uid="{00000000-0005-0000-0000-0000DC740000}"/>
    <cellStyle name="Note 10 3 2 2 3" xfId="20359" xr:uid="{00000000-0005-0000-0000-0000DD740000}"/>
    <cellStyle name="Note 10 3 2 2 4" xfId="41114" xr:uid="{00000000-0005-0000-0000-0000DE740000}"/>
    <cellStyle name="Note 10 3 2 3" xfId="6670" xr:uid="{00000000-0005-0000-0000-0000DF740000}"/>
    <cellStyle name="Note 10 3 2 3 2" xfId="28152" xr:uid="{00000000-0005-0000-0000-0000E0740000}"/>
    <cellStyle name="Note 10 3 2 3 3" xfId="20360" xr:uid="{00000000-0005-0000-0000-0000E1740000}"/>
    <cellStyle name="Note 10 3 2 3 4" xfId="41115" xr:uid="{00000000-0005-0000-0000-0000E2740000}"/>
    <cellStyle name="Note 10 3 2 4" xfId="28150" xr:uid="{00000000-0005-0000-0000-0000E3740000}"/>
    <cellStyle name="Note 10 3 2 5" xfId="20358" xr:uid="{00000000-0005-0000-0000-0000E4740000}"/>
    <cellStyle name="Note 10 3 2 6" xfId="41113" xr:uid="{00000000-0005-0000-0000-0000E5740000}"/>
    <cellStyle name="Note 10 3 3" xfId="6671" xr:uid="{00000000-0005-0000-0000-0000E6740000}"/>
    <cellStyle name="Note 10 3 3 2" xfId="28153" xr:uid="{00000000-0005-0000-0000-0000E7740000}"/>
    <cellStyle name="Note 10 3 3 3" xfId="20361" xr:uid="{00000000-0005-0000-0000-0000E8740000}"/>
    <cellStyle name="Note 10 3 3 4" xfId="41116" xr:uid="{00000000-0005-0000-0000-0000E9740000}"/>
    <cellStyle name="Note 10 3 4" xfId="6672" xr:uid="{00000000-0005-0000-0000-0000EA740000}"/>
    <cellStyle name="Note 10 3 4 2" xfId="28154" xr:uid="{00000000-0005-0000-0000-0000EB740000}"/>
    <cellStyle name="Note 10 3 4 3" xfId="20362" xr:uid="{00000000-0005-0000-0000-0000EC740000}"/>
    <cellStyle name="Note 10 3 4 4" xfId="41117" xr:uid="{00000000-0005-0000-0000-0000ED740000}"/>
    <cellStyle name="Note 10 3 5" xfId="28149" xr:uid="{00000000-0005-0000-0000-0000EE740000}"/>
    <cellStyle name="Note 10 3 6" xfId="20357" xr:uid="{00000000-0005-0000-0000-0000EF740000}"/>
    <cellStyle name="Note 10 3 7" xfId="41112" xr:uid="{00000000-0005-0000-0000-0000F0740000}"/>
    <cellStyle name="Note 10 4" xfId="6673" xr:uid="{00000000-0005-0000-0000-0000F1740000}"/>
    <cellStyle name="Note 10 4 2" xfId="28155" xr:uid="{00000000-0005-0000-0000-0000F2740000}"/>
    <cellStyle name="Note 10 4 3" xfId="20363" xr:uid="{00000000-0005-0000-0000-0000F3740000}"/>
    <cellStyle name="Note 10 4 4" xfId="41118" xr:uid="{00000000-0005-0000-0000-0000F4740000}"/>
    <cellStyle name="Note 10 5" xfId="6674" xr:uid="{00000000-0005-0000-0000-0000F5740000}"/>
    <cellStyle name="Note 10 5 2" xfId="28156" xr:uid="{00000000-0005-0000-0000-0000F6740000}"/>
    <cellStyle name="Note 10 5 3" xfId="20364" xr:uid="{00000000-0005-0000-0000-0000F7740000}"/>
    <cellStyle name="Note 10 5 4" xfId="41119" xr:uid="{00000000-0005-0000-0000-0000F8740000}"/>
    <cellStyle name="Note 10 6" xfId="6675" xr:uid="{00000000-0005-0000-0000-0000F9740000}"/>
    <cellStyle name="Note 10 6 2" xfId="28157" xr:uid="{00000000-0005-0000-0000-0000FA740000}"/>
    <cellStyle name="Note 10 6 3" xfId="20365" xr:uid="{00000000-0005-0000-0000-0000FB740000}"/>
    <cellStyle name="Note 10 6 4" xfId="41120" xr:uid="{00000000-0005-0000-0000-0000FC740000}"/>
    <cellStyle name="Note 10 7" xfId="6676" xr:uid="{00000000-0005-0000-0000-0000FD740000}"/>
    <cellStyle name="Note 10 7 2" xfId="28158" xr:uid="{00000000-0005-0000-0000-0000FE740000}"/>
    <cellStyle name="Note 10 7 3" xfId="20366" xr:uid="{00000000-0005-0000-0000-0000FF740000}"/>
    <cellStyle name="Note 10 7 4" xfId="41121" xr:uid="{00000000-0005-0000-0000-000000750000}"/>
    <cellStyle name="Note 10 8" xfId="6677" xr:uid="{00000000-0005-0000-0000-000001750000}"/>
    <cellStyle name="Note 10 8 2" xfId="28159" xr:uid="{00000000-0005-0000-0000-000002750000}"/>
    <cellStyle name="Note 10 8 3" xfId="20367" xr:uid="{00000000-0005-0000-0000-000003750000}"/>
    <cellStyle name="Note 10 8 4" xfId="41122" xr:uid="{00000000-0005-0000-0000-000004750000}"/>
    <cellStyle name="Note 10 9" xfId="28142" xr:uid="{00000000-0005-0000-0000-000005750000}"/>
    <cellStyle name="Note 11" xfId="6678" xr:uid="{00000000-0005-0000-0000-000006750000}"/>
    <cellStyle name="Note 11 10" xfId="14219" xr:uid="{00000000-0005-0000-0000-000007750000}"/>
    <cellStyle name="Note 11 11" xfId="41123" xr:uid="{00000000-0005-0000-0000-000008750000}"/>
    <cellStyle name="Note 11 2" xfId="6679" xr:uid="{00000000-0005-0000-0000-000009750000}"/>
    <cellStyle name="Note 11 2 2" xfId="6680" xr:uid="{00000000-0005-0000-0000-00000A750000}"/>
    <cellStyle name="Note 11 2 2 2" xfId="6681" xr:uid="{00000000-0005-0000-0000-00000B750000}"/>
    <cellStyle name="Note 11 2 2 2 2" xfId="28163" xr:uid="{00000000-0005-0000-0000-00000C750000}"/>
    <cellStyle name="Note 11 2 2 2 3" xfId="20370" xr:uid="{00000000-0005-0000-0000-00000D750000}"/>
    <cellStyle name="Note 11 2 2 2 4" xfId="41126" xr:uid="{00000000-0005-0000-0000-00000E750000}"/>
    <cellStyle name="Note 11 2 2 3" xfId="6682" xr:uid="{00000000-0005-0000-0000-00000F750000}"/>
    <cellStyle name="Note 11 2 2 3 2" xfId="28164" xr:uid="{00000000-0005-0000-0000-000010750000}"/>
    <cellStyle name="Note 11 2 2 3 3" xfId="20371" xr:uid="{00000000-0005-0000-0000-000011750000}"/>
    <cellStyle name="Note 11 2 2 3 4" xfId="41127" xr:uid="{00000000-0005-0000-0000-000012750000}"/>
    <cellStyle name="Note 11 2 2 4" xfId="28162" xr:uid="{00000000-0005-0000-0000-000013750000}"/>
    <cellStyle name="Note 11 2 2 5" xfId="20369" xr:uid="{00000000-0005-0000-0000-000014750000}"/>
    <cellStyle name="Note 11 2 2 6" xfId="41125" xr:uid="{00000000-0005-0000-0000-000015750000}"/>
    <cellStyle name="Note 11 2 3" xfId="6683" xr:uid="{00000000-0005-0000-0000-000016750000}"/>
    <cellStyle name="Note 11 2 3 2" xfId="28165" xr:uid="{00000000-0005-0000-0000-000017750000}"/>
    <cellStyle name="Note 11 2 3 3" xfId="20372" xr:uid="{00000000-0005-0000-0000-000018750000}"/>
    <cellStyle name="Note 11 2 3 4" xfId="41128" xr:uid="{00000000-0005-0000-0000-000019750000}"/>
    <cellStyle name="Note 11 2 4" xfId="6684" xr:uid="{00000000-0005-0000-0000-00001A750000}"/>
    <cellStyle name="Note 11 2 4 2" xfId="28166" xr:uid="{00000000-0005-0000-0000-00001B750000}"/>
    <cellStyle name="Note 11 2 4 3" xfId="20373" xr:uid="{00000000-0005-0000-0000-00001C750000}"/>
    <cellStyle name="Note 11 2 4 4" xfId="41129" xr:uid="{00000000-0005-0000-0000-00001D750000}"/>
    <cellStyle name="Note 11 2 5" xfId="28161" xr:uid="{00000000-0005-0000-0000-00001E750000}"/>
    <cellStyle name="Note 11 2 6" xfId="20368" xr:uid="{00000000-0005-0000-0000-00001F750000}"/>
    <cellStyle name="Note 11 2 7" xfId="41124" xr:uid="{00000000-0005-0000-0000-000020750000}"/>
    <cellStyle name="Note 11 3" xfId="6685" xr:uid="{00000000-0005-0000-0000-000021750000}"/>
    <cellStyle name="Note 11 3 2" xfId="6686" xr:uid="{00000000-0005-0000-0000-000022750000}"/>
    <cellStyle name="Note 11 3 2 2" xfId="6687" xr:uid="{00000000-0005-0000-0000-000023750000}"/>
    <cellStyle name="Note 11 3 2 2 2" xfId="28169" xr:uid="{00000000-0005-0000-0000-000024750000}"/>
    <cellStyle name="Note 11 3 2 2 3" xfId="20376" xr:uid="{00000000-0005-0000-0000-000025750000}"/>
    <cellStyle name="Note 11 3 2 2 4" xfId="41132" xr:uid="{00000000-0005-0000-0000-000026750000}"/>
    <cellStyle name="Note 11 3 2 3" xfId="6688" xr:uid="{00000000-0005-0000-0000-000027750000}"/>
    <cellStyle name="Note 11 3 2 3 2" xfId="28170" xr:uid="{00000000-0005-0000-0000-000028750000}"/>
    <cellStyle name="Note 11 3 2 3 3" xfId="20377" xr:uid="{00000000-0005-0000-0000-000029750000}"/>
    <cellStyle name="Note 11 3 2 3 4" xfId="41133" xr:uid="{00000000-0005-0000-0000-00002A750000}"/>
    <cellStyle name="Note 11 3 2 4" xfId="28168" xr:uid="{00000000-0005-0000-0000-00002B750000}"/>
    <cellStyle name="Note 11 3 2 5" xfId="20375" xr:uid="{00000000-0005-0000-0000-00002C750000}"/>
    <cellStyle name="Note 11 3 2 6" xfId="41131" xr:uid="{00000000-0005-0000-0000-00002D750000}"/>
    <cellStyle name="Note 11 3 3" xfId="6689" xr:uid="{00000000-0005-0000-0000-00002E750000}"/>
    <cellStyle name="Note 11 3 3 2" xfId="28171" xr:uid="{00000000-0005-0000-0000-00002F750000}"/>
    <cellStyle name="Note 11 3 3 3" xfId="20378" xr:uid="{00000000-0005-0000-0000-000030750000}"/>
    <cellStyle name="Note 11 3 3 4" xfId="41134" xr:uid="{00000000-0005-0000-0000-000031750000}"/>
    <cellStyle name="Note 11 3 4" xfId="6690" xr:uid="{00000000-0005-0000-0000-000032750000}"/>
    <cellStyle name="Note 11 3 4 2" xfId="28172" xr:uid="{00000000-0005-0000-0000-000033750000}"/>
    <cellStyle name="Note 11 3 4 3" xfId="20379" xr:uid="{00000000-0005-0000-0000-000034750000}"/>
    <cellStyle name="Note 11 3 4 4" xfId="41135" xr:uid="{00000000-0005-0000-0000-000035750000}"/>
    <cellStyle name="Note 11 3 5" xfId="28167" xr:uid="{00000000-0005-0000-0000-000036750000}"/>
    <cellStyle name="Note 11 3 6" xfId="20374" xr:uid="{00000000-0005-0000-0000-000037750000}"/>
    <cellStyle name="Note 11 3 7" xfId="41130" xr:uid="{00000000-0005-0000-0000-000038750000}"/>
    <cellStyle name="Note 11 4" xfId="6691" xr:uid="{00000000-0005-0000-0000-000039750000}"/>
    <cellStyle name="Note 11 4 2" xfId="28173" xr:uid="{00000000-0005-0000-0000-00003A750000}"/>
    <cellStyle name="Note 11 4 3" xfId="20380" xr:uid="{00000000-0005-0000-0000-00003B750000}"/>
    <cellStyle name="Note 11 4 4" xfId="41136" xr:uid="{00000000-0005-0000-0000-00003C750000}"/>
    <cellStyle name="Note 11 5" xfId="6692" xr:uid="{00000000-0005-0000-0000-00003D750000}"/>
    <cellStyle name="Note 11 5 2" xfId="28174" xr:uid="{00000000-0005-0000-0000-00003E750000}"/>
    <cellStyle name="Note 11 5 3" xfId="20381" xr:uid="{00000000-0005-0000-0000-00003F750000}"/>
    <cellStyle name="Note 11 5 4" xfId="41137" xr:uid="{00000000-0005-0000-0000-000040750000}"/>
    <cellStyle name="Note 11 6" xfId="6693" xr:uid="{00000000-0005-0000-0000-000041750000}"/>
    <cellStyle name="Note 11 6 2" xfId="28175" xr:uid="{00000000-0005-0000-0000-000042750000}"/>
    <cellStyle name="Note 11 6 3" xfId="20382" xr:uid="{00000000-0005-0000-0000-000043750000}"/>
    <cellStyle name="Note 11 6 4" xfId="41138" xr:uid="{00000000-0005-0000-0000-000044750000}"/>
    <cellStyle name="Note 11 7" xfId="6694" xr:uid="{00000000-0005-0000-0000-000045750000}"/>
    <cellStyle name="Note 11 7 2" xfId="28176" xr:uid="{00000000-0005-0000-0000-000046750000}"/>
    <cellStyle name="Note 11 7 3" xfId="20383" xr:uid="{00000000-0005-0000-0000-000047750000}"/>
    <cellStyle name="Note 11 7 4" xfId="41139" xr:uid="{00000000-0005-0000-0000-000048750000}"/>
    <cellStyle name="Note 11 8" xfId="6695" xr:uid="{00000000-0005-0000-0000-000049750000}"/>
    <cellStyle name="Note 11 8 2" xfId="28177" xr:uid="{00000000-0005-0000-0000-00004A750000}"/>
    <cellStyle name="Note 11 8 3" xfId="20384" xr:uid="{00000000-0005-0000-0000-00004B750000}"/>
    <cellStyle name="Note 11 8 4" xfId="41140" xr:uid="{00000000-0005-0000-0000-00004C750000}"/>
    <cellStyle name="Note 11 9" xfId="28160" xr:uid="{00000000-0005-0000-0000-00004D750000}"/>
    <cellStyle name="Note 12" xfId="6696" xr:uid="{00000000-0005-0000-0000-00004E750000}"/>
    <cellStyle name="Note 12 10" xfId="20385" xr:uid="{00000000-0005-0000-0000-00004F750000}"/>
    <cellStyle name="Note 12 11" xfId="41141" xr:uid="{00000000-0005-0000-0000-000050750000}"/>
    <cellStyle name="Note 12 2" xfId="6697" xr:uid="{00000000-0005-0000-0000-000051750000}"/>
    <cellStyle name="Note 12 2 2" xfId="6698" xr:uid="{00000000-0005-0000-0000-000052750000}"/>
    <cellStyle name="Note 12 2 2 2" xfId="6699" xr:uid="{00000000-0005-0000-0000-000053750000}"/>
    <cellStyle name="Note 12 2 2 2 2" xfId="28181" xr:uid="{00000000-0005-0000-0000-000054750000}"/>
    <cellStyle name="Note 12 2 2 2 3" xfId="20388" xr:uid="{00000000-0005-0000-0000-000055750000}"/>
    <cellStyle name="Note 12 2 2 2 4" xfId="41144" xr:uid="{00000000-0005-0000-0000-000056750000}"/>
    <cellStyle name="Note 12 2 2 3" xfId="6700" xr:uid="{00000000-0005-0000-0000-000057750000}"/>
    <cellStyle name="Note 12 2 2 3 2" xfId="28182" xr:uid="{00000000-0005-0000-0000-000058750000}"/>
    <cellStyle name="Note 12 2 2 3 3" xfId="20389" xr:uid="{00000000-0005-0000-0000-000059750000}"/>
    <cellStyle name="Note 12 2 2 3 4" xfId="41145" xr:uid="{00000000-0005-0000-0000-00005A750000}"/>
    <cellStyle name="Note 12 2 2 4" xfId="28180" xr:uid="{00000000-0005-0000-0000-00005B750000}"/>
    <cellStyle name="Note 12 2 2 5" xfId="20387" xr:uid="{00000000-0005-0000-0000-00005C750000}"/>
    <cellStyle name="Note 12 2 2 6" xfId="41143" xr:uid="{00000000-0005-0000-0000-00005D750000}"/>
    <cellStyle name="Note 12 2 3" xfId="6701" xr:uid="{00000000-0005-0000-0000-00005E750000}"/>
    <cellStyle name="Note 12 2 3 2" xfId="28183" xr:uid="{00000000-0005-0000-0000-00005F750000}"/>
    <cellStyle name="Note 12 2 3 3" xfId="20390" xr:uid="{00000000-0005-0000-0000-000060750000}"/>
    <cellStyle name="Note 12 2 3 4" xfId="41146" xr:uid="{00000000-0005-0000-0000-000061750000}"/>
    <cellStyle name="Note 12 2 4" xfId="6702" xr:uid="{00000000-0005-0000-0000-000062750000}"/>
    <cellStyle name="Note 12 2 4 2" xfId="28184" xr:uid="{00000000-0005-0000-0000-000063750000}"/>
    <cellStyle name="Note 12 2 4 3" xfId="20391" xr:uid="{00000000-0005-0000-0000-000064750000}"/>
    <cellStyle name="Note 12 2 4 4" xfId="41147" xr:uid="{00000000-0005-0000-0000-000065750000}"/>
    <cellStyle name="Note 12 2 5" xfId="28179" xr:uid="{00000000-0005-0000-0000-000066750000}"/>
    <cellStyle name="Note 12 2 6" xfId="20386" xr:uid="{00000000-0005-0000-0000-000067750000}"/>
    <cellStyle name="Note 12 2 7" xfId="41142" xr:uid="{00000000-0005-0000-0000-000068750000}"/>
    <cellStyle name="Note 12 3" xfId="6703" xr:uid="{00000000-0005-0000-0000-000069750000}"/>
    <cellStyle name="Note 12 3 2" xfId="6704" xr:uid="{00000000-0005-0000-0000-00006A750000}"/>
    <cellStyle name="Note 12 3 2 2" xfId="6705" xr:uid="{00000000-0005-0000-0000-00006B750000}"/>
    <cellStyle name="Note 12 3 2 2 2" xfId="28187" xr:uid="{00000000-0005-0000-0000-00006C750000}"/>
    <cellStyle name="Note 12 3 2 2 3" xfId="20394" xr:uid="{00000000-0005-0000-0000-00006D750000}"/>
    <cellStyle name="Note 12 3 2 2 4" xfId="41150" xr:uid="{00000000-0005-0000-0000-00006E750000}"/>
    <cellStyle name="Note 12 3 2 3" xfId="6706" xr:uid="{00000000-0005-0000-0000-00006F750000}"/>
    <cellStyle name="Note 12 3 2 3 2" xfId="28188" xr:uid="{00000000-0005-0000-0000-000070750000}"/>
    <cellStyle name="Note 12 3 2 3 3" xfId="20395" xr:uid="{00000000-0005-0000-0000-000071750000}"/>
    <cellStyle name="Note 12 3 2 3 4" xfId="41151" xr:uid="{00000000-0005-0000-0000-000072750000}"/>
    <cellStyle name="Note 12 3 2 4" xfId="28186" xr:uid="{00000000-0005-0000-0000-000073750000}"/>
    <cellStyle name="Note 12 3 2 5" xfId="20393" xr:uid="{00000000-0005-0000-0000-000074750000}"/>
    <cellStyle name="Note 12 3 2 6" xfId="41149" xr:uid="{00000000-0005-0000-0000-000075750000}"/>
    <cellStyle name="Note 12 3 3" xfId="6707" xr:uid="{00000000-0005-0000-0000-000076750000}"/>
    <cellStyle name="Note 12 3 3 2" xfId="28189" xr:uid="{00000000-0005-0000-0000-000077750000}"/>
    <cellStyle name="Note 12 3 3 3" xfId="20396" xr:uid="{00000000-0005-0000-0000-000078750000}"/>
    <cellStyle name="Note 12 3 3 4" xfId="41152" xr:uid="{00000000-0005-0000-0000-000079750000}"/>
    <cellStyle name="Note 12 3 4" xfId="6708" xr:uid="{00000000-0005-0000-0000-00007A750000}"/>
    <cellStyle name="Note 12 3 4 2" xfId="28190" xr:uid="{00000000-0005-0000-0000-00007B750000}"/>
    <cellStyle name="Note 12 3 4 3" xfId="20397" xr:uid="{00000000-0005-0000-0000-00007C750000}"/>
    <cellStyle name="Note 12 3 4 4" xfId="41153" xr:uid="{00000000-0005-0000-0000-00007D750000}"/>
    <cellStyle name="Note 12 3 5" xfId="28185" xr:uid="{00000000-0005-0000-0000-00007E750000}"/>
    <cellStyle name="Note 12 3 6" xfId="20392" xr:uid="{00000000-0005-0000-0000-00007F750000}"/>
    <cellStyle name="Note 12 3 7" xfId="41148" xr:uid="{00000000-0005-0000-0000-000080750000}"/>
    <cellStyle name="Note 12 4" xfId="6709" xr:uid="{00000000-0005-0000-0000-000081750000}"/>
    <cellStyle name="Note 12 4 2" xfId="28191" xr:uid="{00000000-0005-0000-0000-000082750000}"/>
    <cellStyle name="Note 12 4 3" xfId="20398" xr:uid="{00000000-0005-0000-0000-000083750000}"/>
    <cellStyle name="Note 12 4 4" xfId="41154" xr:uid="{00000000-0005-0000-0000-000084750000}"/>
    <cellStyle name="Note 12 5" xfId="6710" xr:uid="{00000000-0005-0000-0000-000085750000}"/>
    <cellStyle name="Note 12 5 2" xfId="28192" xr:uid="{00000000-0005-0000-0000-000086750000}"/>
    <cellStyle name="Note 12 5 3" xfId="20399" xr:uid="{00000000-0005-0000-0000-000087750000}"/>
    <cellStyle name="Note 12 5 4" xfId="41155" xr:uid="{00000000-0005-0000-0000-000088750000}"/>
    <cellStyle name="Note 12 6" xfId="6711" xr:uid="{00000000-0005-0000-0000-000089750000}"/>
    <cellStyle name="Note 12 6 2" xfId="28193" xr:uid="{00000000-0005-0000-0000-00008A750000}"/>
    <cellStyle name="Note 12 6 3" xfId="20400" xr:uid="{00000000-0005-0000-0000-00008B750000}"/>
    <cellStyle name="Note 12 6 4" xfId="41156" xr:uid="{00000000-0005-0000-0000-00008C750000}"/>
    <cellStyle name="Note 12 7" xfId="6712" xr:uid="{00000000-0005-0000-0000-00008D750000}"/>
    <cellStyle name="Note 12 7 2" xfId="28194" xr:uid="{00000000-0005-0000-0000-00008E750000}"/>
    <cellStyle name="Note 12 7 3" xfId="20401" xr:uid="{00000000-0005-0000-0000-00008F750000}"/>
    <cellStyle name="Note 12 7 4" xfId="41157" xr:uid="{00000000-0005-0000-0000-000090750000}"/>
    <cellStyle name="Note 12 8" xfId="6713" xr:uid="{00000000-0005-0000-0000-000091750000}"/>
    <cellStyle name="Note 12 8 2" xfId="28195" xr:uid="{00000000-0005-0000-0000-000092750000}"/>
    <cellStyle name="Note 12 8 3" xfId="20402" xr:uid="{00000000-0005-0000-0000-000093750000}"/>
    <cellStyle name="Note 12 8 4" xfId="41158" xr:uid="{00000000-0005-0000-0000-000094750000}"/>
    <cellStyle name="Note 12 9" xfId="28178" xr:uid="{00000000-0005-0000-0000-000095750000}"/>
    <cellStyle name="Note 13" xfId="6714" xr:uid="{00000000-0005-0000-0000-000096750000}"/>
    <cellStyle name="Note 13 10" xfId="20403" xr:uid="{00000000-0005-0000-0000-000097750000}"/>
    <cellStyle name="Note 13 11" xfId="41159" xr:uid="{00000000-0005-0000-0000-000098750000}"/>
    <cellStyle name="Note 13 2" xfId="6715" xr:uid="{00000000-0005-0000-0000-000099750000}"/>
    <cellStyle name="Note 13 2 2" xfId="6716" xr:uid="{00000000-0005-0000-0000-00009A750000}"/>
    <cellStyle name="Note 13 2 2 2" xfId="6717" xr:uid="{00000000-0005-0000-0000-00009B750000}"/>
    <cellStyle name="Note 13 2 2 2 2" xfId="28199" xr:uid="{00000000-0005-0000-0000-00009C750000}"/>
    <cellStyle name="Note 13 2 2 2 3" xfId="20406" xr:uid="{00000000-0005-0000-0000-00009D750000}"/>
    <cellStyle name="Note 13 2 2 2 4" xfId="41162" xr:uid="{00000000-0005-0000-0000-00009E750000}"/>
    <cellStyle name="Note 13 2 2 3" xfId="6718" xr:uid="{00000000-0005-0000-0000-00009F750000}"/>
    <cellStyle name="Note 13 2 2 3 2" xfId="28200" xr:uid="{00000000-0005-0000-0000-0000A0750000}"/>
    <cellStyle name="Note 13 2 2 3 3" xfId="20407" xr:uid="{00000000-0005-0000-0000-0000A1750000}"/>
    <cellStyle name="Note 13 2 2 3 4" xfId="41163" xr:uid="{00000000-0005-0000-0000-0000A2750000}"/>
    <cellStyle name="Note 13 2 2 4" xfId="28198" xr:uid="{00000000-0005-0000-0000-0000A3750000}"/>
    <cellStyle name="Note 13 2 2 5" xfId="20405" xr:uid="{00000000-0005-0000-0000-0000A4750000}"/>
    <cellStyle name="Note 13 2 2 6" xfId="41161" xr:uid="{00000000-0005-0000-0000-0000A5750000}"/>
    <cellStyle name="Note 13 2 3" xfId="6719" xr:uid="{00000000-0005-0000-0000-0000A6750000}"/>
    <cellStyle name="Note 13 2 3 2" xfId="28201" xr:uid="{00000000-0005-0000-0000-0000A7750000}"/>
    <cellStyle name="Note 13 2 3 3" xfId="20408" xr:uid="{00000000-0005-0000-0000-0000A8750000}"/>
    <cellStyle name="Note 13 2 3 4" xfId="41164" xr:uid="{00000000-0005-0000-0000-0000A9750000}"/>
    <cellStyle name="Note 13 2 4" xfId="6720" xr:uid="{00000000-0005-0000-0000-0000AA750000}"/>
    <cellStyle name="Note 13 2 4 2" xfId="28202" xr:uid="{00000000-0005-0000-0000-0000AB750000}"/>
    <cellStyle name="Note 13 2 4 3" xfId="20409" xr:uid="{00000000-0005-0000-0000-0000AC750000}"/>
    <cellStyle name="Note 13 2 4 4" xfId="41165" xr:uid="{00000000-0005-0000-0000-0000AD750000}"/>
    <cellStyle name="Note 13 2 5" xfId="28197" xr:uid="{00000000-0005-0000-0000-0000AE750000}"/>
    <cellStyle name="Note 13 2 6" xfId="20404" xr:uid="{00000000-0005-0000-0000-0000AF750000}"/>
    <cellStyle name="Note 13 2 7" xfId="41160" xr:uid="{00000000-0005-0000-0000-0000B0750000}"/>
    <cellStyle name="Note 13 3" xfId="6721" xr:uid="{00000000-0005-0000-0000-0000B1750000}"/>
    <cellStyle name="Note 13 3 2" xfId="6722" xr:uid="{00000000-0005-0000-0000-0000B2750000}"/>
    <cellStyle name="Note 13 3 2 2" xfId="6723" xr:uid="{00000000-0005-0000-0000-0000B3750000}"/>
    <cellStyle name="Note 13 3 2 2 2" xfId="28205" xr:uid="{00000000-0005-0000-0000-0000B4750000}"/>
    <cellStyle name="Note 13 3 2 2 3" xfId="20412" xr:uid="{00000000-0005-0000-0000-0000B5750000}"/>
    <cellStyle name="Note 13 3 2 2 4" xfId="41168" xr:uid="{00000000-0005-0000-0000-0000B6750000}"/>
    <cellStyle name="Note 13 3 2 3" xfId="6724" xr:uid="{00000000-0005-0000-0000-0000B7750000}"/>
    <cellStyle name="Note 13 3 2 3 2" xfId="28206" xr:uid="{00000000-0005-0000-0000-0000B8750000}"/>
    <cellStyle name="Note 13 3 2 3 3" xfId="20413" xr:uid="{00000000-0005-0000-0000-0000B9750000}"/>
    <cellStyle name="Note 13 3 2 3 4" xfId="41169" xr:uid="{00000000-0005-0000-0000-0000BA750000}"/>
    <cellStyle name="Note 13 3 2 4" xfId="28204" xr:uid="{00000000-0005-0000-0000-0000BB750000}"/>
    <cellStyle name="Note 13 3 2 5" xfId="20411" xr:uid="{00000000-0005-0000-0000-0000BC750000}"/>
    <cellStyle name="Note 13 3 2 6" xfId="41167" xr:uid="{00000000-0005-0000-0000-0000BD750000}"/>
    <cellStyle name="Note 13 3 3" xfId="6725" xr:uid="{00000000-0005-0000-0000-0000BE750000}"/>
    <cellStyle name="Note 13 3 3 2" xfId="28207" xr:uid="{00000000-0005-0000-0000-0000BF750000}"/>
    <cellStyle name="Note 13 3 3 3" xfId="20414" xr:uid="{00000000-0005-0000-0000-0000C0750000}"/>
    <cellStyle name="Note 13 3 3 4" xfId="41170" xr:uid="{00000000-0005-0000-0000-0000C1750000}"/>
    <cellStyle name="Note 13 3 4" xfId="6726" xr:uid="{00000000-0005-0000-0000-0000C2750000}"/>
    <cellStyle name="Note 13 3 4 2" xfId="28208" xr:uid="{00000000-0005-0000-0000-0000C3750000}"/>
    <cellStyle name="Note 13 3 4 3" xfId="20415" xr:uid="{00000000-0005-0000-0000-0000C4750000}"/>
    <cellStyle name="Note 13 3 4 4" xfId="41171" xr:uid="{00000000-0005-0000-0000-0000C5750000}"/>
    <cellStyle name="Note 13 3 5" xfId="28203" xr:uid="{00000000-0005-0000-0000-0000C6750000}"/>
    <cellStyle name="Note 13 3 6" xfId="20410" xr:uid="{00000000-0005-0000-0000-0000C7750000}"/>
    <cellStyle name="Note 13 3 7" xfId="41166" xr:uid="{00000000-0005-0000-0000-0000C8750000}"/>
    <cellStyle name="Note 13 4" xfId="6727" xr:uid="{00000000-0005-0000-0000-0000C9750000}"/>
    <cellStyle name="Note 13 4 2" xfId="28209" xr:uid="{00000000-0005-0000-0000-0000CA750000}"/>
    <cellStyle name="Note 13 4 3" xfId="20416" xr:uid="{00000000-0005-0000-0000-0000CB750000}"/>
    <cellStyle name="Note 13 4 4" xfId="41172" xr:uid="{00000000-0005-0000-0000-0000CC750000}"/>
    <cellStyle name="Note 13 5" xfId="6728" xr:uid="{00000000-0005-0000-0000-0000CD750000}"/>
    <cellStyle name="Note 13 5 2" xfId="28210" xr:uid="{00000000-0005-0000-0000-0000CE750000}"/>
    <cellStyle name="Note 13 5 3" xfId="20417" xr:uid="{00000000-0005-0000-0000-0000CF750000}"/>
    <cellStyle name="Note 13 5 4" xfId="41173" xr:uid="{00000000-0005-0000-0000-0000D0750000}"/>
    <cellStyle name="Note 13 6" xfId="6729" xr:uid="{00000000-0005-0000-0000-0000D1750000}"/>
    <cellStyle name="Note 13 6 2" xfId="28211" xr:uid="{00000000-0005-0000-0000-0000D2750000}"/>
    <cellStyle name="Note 13 6 3" xfId="20418" xr:uid="{00000000-0005-0000-0000-0000D3750000}"/>
    <cellStyle name="Note 13 6 4" xfId="41174" xr:uid="{00000000-0005-0000-0000-0000D4750000}"/>
    <cellStyle name="Note 13 7" xfId="6730" xr:uid="{00000000-0005-0000-0000-0000D5750000}"/>
    <cellStyle name="Note 13 7 2" xfId="28212" xr:uid="{00000000-0005-0000-0000-0000D6750000}"/>
    <cellStyle name="Note 13 7 3" xfId="20419" xr:uid="{00000000-0005-0000-0000-0000D7750000}"/>
    <cellStyle name="Note 13 7 4" xfId="41175" xr:uid="{00000000-0005-0000-0000-0000D8750000}"/>
    <cellStyle name="Note 13 8" xfId="6731" xr:uid="{00000000-0005-0000-0000-0000D9750000}"/>
    <cellStyle name="Note 13 8 2" xfId="28213" xr:uid="{00000000-0005-0000-0000-0000DA750000}"/>
    <cellStyle name="Note 13 8 3" xfId="20420" xr:uid="{00000000-0005-0000-0000-0000DB750000}"/>
    <cellStyle name="Note 13 8 4" xfId="41176" xr:uid="{00000000-0005-0000-0000-0000DC750000}"/>
    <cellStyle name="Note 13 9" xfId="28196" xr:uid="{00000000-0005-0000-0000-0000DD750000}"/>
    <cellStyle name="Note 14" xfId="6732" xr:uid="{00000000-0005-0000-0000-0000DE750000}"/>
    <cellStyle name="Note 14 10" xfId="20421" xr:uid="{00000000-0005-0000-0000-0000DF750000}"/>
    <cellStyle name="Note 14 11" xfId="41177" xr:uid="{00000000-0005-0000-0000-0000E0750000}"/>
    <cellStyle name="Note 14 2" xfId="6733" xr:uid="{00000000-0005-0000-0000-0000E1750000}"/>
    <cellStyle name="Note 14 2 2" xfId="6734" xr:uid="{00000000-0005-0000-0000-0000E2750000}"/>
    <cellStyle name="Note 14 2 2 2" xfId="6735" xr:uid="{00000000-0005-0000-0000-0000E3750000}"/>
    <cellStyle name="Note 14 2 2 2 2" xfId="28217" xr:uid="{00000000-0005-0000-0000-0000E4750000}"/>
    <cellStyle name="Note 14 2 2 2 3" xfId="20424" xr:uid="{00000000-0005-0000-0000-0000E5750000}"/>
    <cellStyle name="Note 14 2 2 2 4" xfId="41180" xr:uid="{00000000-0005-0000-0000-0000E6750000}"/>
    <cellStyle name="Note 14 2 2 3" xfId="6736" xr:uid="{00000000-0005-0000-0000-0000E7750000}"/>
    <cellStyle name="Note 14 2 2 3 2" xfId="28218" xr:uid="{00000000-0005-0000-0000-0000E8750000}"/>
    <cellStyle name="Note 14 2 2 3 3" xfId="20425" xr:uid="{00000000-0005-0000-0000-0000E9750000}"/>
    <cellStyle name="Note 14 2 2 3 4" xfId="41181" xr:uid="{00000000-0005-0000-0000-0000EA750000}"/>
    <cellStyle name="Note 14 2 2 4" xfId="28216" xr:uid="{00000000-0005-0000-0000-0000EB750000}"/>
    <cellStyle name="Note 14 2 2 5" xfId="20423" xr:uid="{00000000-0005-0000-0000-0000EC750000}"/>
    <cellStyle name="Note 14 2 2 6" xfId="41179" xr:uid="{00000000-0005-0000-0000-0000ED750000}"/>
    <cellStyle name="Note 14 2 3" xfId="6737" xr:uid="{00000000-0005-0000-0000-0000EE750000}"/>
    <cellStyle name="Note 14 2 3 2" xfId="28219" xr:uid="{00000000-0005-0000-0000-0000EF750000}"/>
    <cellStyle name="Note 14 2 3 3" xfId="20426" xr:uid="{00000000-0005-0000-0000-0000F0750000}"/>
    <cellStyle name="Note 14 2 3 4" xfId="41182" xr:uid="{00000000-0005-0000-0000-0000F1750000}"/>
    <cellStyle name="Note 14 2 4" xfId="6738" xr:uid="{00000000-0005-0000-0000-0000F2750000}"/>
    <cellStyle name="Note 14 2 4 2" xfId="28220" xr:uid="{00000000-0005-0000-0000-0000F3750000}"/>
    <cellStyle name="Note 14 2 4 3" xfId="20427" xr:uid="{00000000-0005-0000-0000-0000F4750000}"/>
    <cellStyle name="Note 14 2 4 4" xfId="41183" xr:uid="{00000000-0005-0000-0000-0000F5750000}"/>
    <cellStyle name="Note 14 2 5" xfId="28215" xr:uid="{00000000-0005-0000-0000-0000F6750000}"/>
    <cellStyle name="Note 14 2 6" xfId="20422" xr:uid="{00000000-0005-0000-0000-0000F7750000}"/>
    <cellStyle name="Note 14 2 7" xfId="41178" xr:uid="{00000000-0005-0000-0000-0000F8750000}"/>
    <cellStyle name="Note 14 3" xfId="6739" xr:uid="{00000000-0005-0000-0000-0000F9750000}"/>
    <cellStyle name="Note 14 3 2" xfId="6740" xr:uid="{00000000-0005-0000-0000-0000FA750000}"/>
    <cellStyle name="Note 14 3 2 2" xfId="6741" xr:uid="{00000000-0005-0000-0000-0000FB750000}"/>
    <cellStyle name="Note 14 3 2 2 2" xfId="28223" xr:uid="{00000000-0005-0000-0000-0000FC750000}"/>
    <cellStyle name="Note 14 3 2 2 3" xfId="20430" xr:uid="{00000000-0005-0000-0000-0000FD750000}"/>
    <cellStyle name="Note 14 3 2 2 4" xfId="41186" xr:uid="{00000000-0005-0000-0000-0000FE750000}"/>
    <cellStyle name="Note 14 3 2 3" xfId="6742" xr:uid="{00000000-0005-0000-0000-0000FF750000}"/>
    <cellStyle name="Note 14 3 2 3 2" xfId="28224" xr:uid="{00000000-0005-0000-0000-000000760000}"/>
    <cellStyle name="Note 14 3 2 3 3" xfId="20431" xr:uid="{00000000-0005-0000-0000-000001760000}"/>
    <cellStyle name="Note 14 3 2 3 4" xfId="41187" xr:uid="{00000000-0005-0000-0000-000002760000}"/>
    <cellStyle name="Note 14 3 2 4" xfId="28222" xr:uid="{00000000-0005-0000-0000-000003760000}"/>
    <cellStyle name="Note 14 3 2 5" xfId="20429" xr:uid="{00000000-0005-0000-0000-000004760000}"/>
    <cellStyle name="Note 14 3 2 6" xfId="41185" xr:uid="{00000000-0005-0000-0000-000005760000}"/>
    <cellStyle name="Note 14 3 3" xfId="6743" xr:uid="{00000000-0005-0000-0000-000006760000}"/>
    <cellStyle name="Note 14 3 3 2" xfId="28225" xr:uid="{00000000-0005-0000-0000-000007760000}"/>
    <cellStyle name="Note 14 3 3 3" xfId="20432" xr:uid="{00000000-0005-0000-0000-000008760000}"/>
    <cellStyle name="Note 14 3 3 4" xfId="41188" xr:uid="{00000000-0005-0000-0000-000009760000}"/>
    <cellStyle name="Note 14 3 4" xfId="6744" xr:uid="{00000000-0005-0000-0000-00000A760000}"/>
    <cellStyle name="Note 14 3 4 2" xfId="28226" xr:uid="{00000000-0005-0000-0000-00000B760000}"/>
    <cellStyle name="Note 14 3 4 3" xfId="20433" xr:uid="{00000000-0005-0000-0000-00000C760000}"/>
    <cellStyle name="Note 14 3 4 4" xfId="41189" xr:uid="{00000000-0005-0000-0000-00000D760000}"/>
    <cellStyle name="Note 14 3 5" xfId="28221" xr:uid="{00000000-0005-0000-0000-00000E760000}"/>
    <cellStyle name="Note 14 3 6" xfId="20428" xr:uid="{00000000-0005-0000-0000-00000F760000}"/>
    <cellStyle name="Note 14 3 7" xfId="41184" xr:uid="{00000000-0005-0000-0000-000010760000}"/>
    <cellStyle name="Note 14 4" xfId="6745" xr:uid="{00000000-0005-0000-0000-000011760000}"/>
    <cellStyle name="Note 14 4 2" xfId="28227" xr:uid="{00000000-0005-0000-0000-000012760000}"/>
    <cellStyle name="Note 14 4 3" xfId="20434" xr:uid="{00000000-0005-0000-0000-000013760000}"/>
    <cellStyle name="Note 14 4 4" xfId="41190" xr:uid="{00000000-0005-0000-0000-000014760000}"/>
    <cellStyle name="Note 14 5" xfId="6746" xr:uid="{00000000-0005-0000-0000-000015760000}"/>
    <cellStyle name="Note 14 5 2" xfId="28228" xr:uid="{00000000-0005-0000-0000-000016760000}"/>
    <cellStyle name="Note 14 5 3" xfId="20435" xr:uid="{00000000-0005-0000-0000-000017760000}"/>
    <cellStyle name="Note 14 5 4" xfId="41191" xr:uid="{00000000-0005-0000-0000-000018760000}"/>
    <cellStyle name="Note 14 6" xfId="6747" xr:uid="{00000000-0005-0000-0000-000019760000}"/>
    <cellStyle name="Note 14 6 2" xfId="28229" xr:uid="{00000000-0005-0000-0000-00001A760000}"/>
    <cellStyle name="Note 14 6 3" xfId="20436" xr:uid="{00000000-0005-0000-0000-00001B760000}"/>
    <cellStyle name="Note 14 6 4" xfId="41192" xr:uid="{00000000-0005-0000-0000-00001C760000}"/>
    <cellStyle name="Note 14 7" xfId="6748" xr:uid="{00000000-0005-0000-0000-00001D760000}"/>
    <cellStyle name="Note 14 7 2" xfId="28230" xr:uid="{00000000-0005-0000-0000-00001E760000}"/>
    <cellStyle name="Note 14 7 3" xfId="20437" xr:uid="{00000000-0005-0000-0000-00001F760000}"/>
    <cellStyle name="Note 14 7 4" xfId="41193" xr:uid="{00000000-0005-0000-0000-000020760000}"/>
    <cellStyle name="Note 14 8" xfId="6749" xr:uid="{00000000-0005-0000-0000-000021760000}"/>
    <cellStyle name="Note 14 8 2" xfId="28231" xr:uid="{00000000-0005-0000-0000-000022760000}"/>
    <cellStyle name="Note 14 8 3" xfId="20438" xr:uid="{00000000-0005-0000-0000-000023760000}"/>
    <cellStyle name="Note 14 8 4" xfId="41194" xr:uid="{00000000-0005-0000-0000-000024760000}"/>
    <cellStyle name="Note 14 9" xfId="28214" xr:uid="{00000000-0005-0000-0000-000025760000}"/>
    <cellStyle name="Note 15" xfId="6750" xr:uid="{00000000-0005-0000-0000-000026760000}"/>
    <cellStyle name="Note 15 10" xfId="20439" xr:uid="{00000000-0005-0000-0000-000027760000}"/>
    <cellStyle name="Note 15 11" xfId="41195" xr:uid="{00000000-0005-0000-0000-000028760000}"/>
    <cellStyle name="Note 15 2" xfId="6751" xr:uid="{00000000-0005-0000-0000-000029760000}"/>
    <cellStyle name="Note 15 2 2" xfId="6752" xr:uid="{00000000-0005-0000-0000-00002A760000}"/>
    <cellStyle name="Note 15 2 2 2" xfId="6753" xr:uid="{00000000-0005-0000-0000-00002B760000}"/>
    <cellStyle name="Note 15 2 2 2 2" xfId="28235" xr:uid="{00000000-0005-0000-0000-00002C760000}"/>
    <cellStyle name="Note 15 2 2 2 3" xfId="20442" xr:uid="{00000000-0005-0000-0000-00002D760000}"/>
    <cellStyle name="Note 15 2 2 2 4" xfId="41198" xr:uid="{00000000-0005-0000-0000-00002E760000}"/>
    <cellStyle name="Note 15 2 2 3" xfId="6754" xr:uid="{00000000-0005-0000-0000-00002F760000}"/>
    <cellStyle name="Note 15 2 2 3 2" xfId="28236" xr:uid="{00000000-0005-0000-0000-000030760000}"/>
    <cellStyle name="Note 15 2 2 3 3" xfId="20443" xr:uid="{00000000-0005-0000-0000-000031760000}"/>
    <cellStyle name="Note 15 2 2 3 4" xfId="41199" xr:uid="{00000000-0005-0000-0000-000032760000}"/>
    <cellStyle name="Note 15 2 2 4" xfId="28234" xr:uid="{00000000-0005-0000-0000-000033760000}"/>
    <cellStyle name="Note 15 2 2 5" xfId="20441" xr:uid="{00000000-0005-0000-0000-000034760000}"/>
    <cellStyle name="Note 15 2 2 6" xfId="41197" xr:uid="{00000000-0005-0000-0000-000035760000}"/>
    <cellStyle name="Note 15 2 3" xfId="6755" xr:uid="{00000000-0005-0000-0000-000036760000}"/>
    <cellStyle name="Note 15 2 3 2" xfId="28237" xr:uid="{00000000-0005-0000-0000-000037760000}"/>
    <cellStyle name="Note 15 2 3 3" xfId="20444" xr:uid="{00000000-0005-0000-0000-000038760000}"/>
    <cellStyle name="Note 15 2 3 4" xfId="41200" xr:uid="{00000000-0005-0000-0000-000039760000}"/>
    <cellStyle name="Note 15 2 4" xfId="6756" xr:uid="{00000000-0005-0000-0000-00003A760000}"/>
    <cellStyle name="Note 15 2 4 2" xfId="28238" xr:uid="{00000000-0005-0000-0000-00003B760000}"/>
    <cellStyle name="Note 15 2 4 3" xfId="20445" xr:uid="{00000000-0005-0000-0000-00003C760000}"/>
    <cellStyle name="Note 15 2 4 4" xfId="41201" xr:uid="{00000000-0005-0000-0000-00003D760000}"/>
    <cellStyle name="Note 15 2 5" xfId="28233" xr:uid="{00000000-0005-0000-0000-00003E760000}"/>
    <cellStyle name="Note 15 2 6" xfId="20440" xr:uid="{00000000-0005-0000-0000-00003F760000}"/>
    <cellStyle name="Note 15 2 7" xfId="41196" xr:uid="{00000000-0005-0000-0000-000040760000}"/>
    <cellStyle name="Note 15 3" xfId="6757" xr:uid="{00000000-0005-0000-0000-000041760000}"/>
    <cellStyle name="Note 15 3 2" xfId="6758" xr:uid="{00000000-0005-0000-0000-000042760000}"/>
    <cellStyle name="Note 15 3 2 2" xfId="6759" xr:uid="{00000000-0005-0000-0000-000043760000}"/>
    <cellStyle name="Note 15 3 2 2 2" xfId="28241" xr:uid="{00000000-0005-0000-0000-000044760000}"/>
    <cellStyle name="Note 15 3 2 2 3" xfId="20448" xr:uid="{00000000-0005-0000-0000-000045760000}"/>
    <cellStyle name="Note 15 3 2 2 4" xfId="41204" xr:uid="{00000000-0005-0000-0000-000046760000}"/>
    <cellStyle name="Note 15 3 2 3" xfId="6760" xr:uid="{00000000-0005-0000-0000-000047760000}"/>
    <cellStyle name="Note 15 3 2 3 2" xfId="28242" xr:uid="{00000000-0005-0000-0000-000048760000}"/>
    <cellStyle name="Note 15 3 2 3 3" xfId="20449" xr:uid="{00000000-0005-0000-0000-000049760000}"/>
    <cellStyle name="Note 15 3 2 3 4" xfId="41205" xr:uid="{00000000-0005-0000-0000-00004A760000}"/>
    <cellStyle name="Note 15 3 2 4" xfId="28240" xr:uid="{00000000-0005-0000-0000-00004B760000}"/>
    <cellStyle name="Note 15 3 2 5" xfId="20447" xr:uid="{00000000-0005-0000-0000-00004C760000}"/>
    <cellStyle name="Note 15 3 2 6" xfId="41203" xr:uid="{00000000-0005-0000-0000-00004D760000}"/>
    <cellStyle name="Note 15 3 3" xfId="6761" xr:uid="{00000000-0005-0000-0000-00004E760000}"/>
    <cellStyle name="Note 15 3 3 2" xfId="28243" xr:uid="{00000000-0005-0000-0000-00004F760000}"/>
    <cellStyle name="Note 15 3 3 3" xfId="20450" xr:uid="{00000000-0005-0000-0000-000050760000}"/>
    <cellStyle name="Note 15 3 3 4" xfId="41206" xr:uid="{00000000-0005-0000-0000-000051760000}"/>
    <cellStyle name="Note 15 3 4" xfId="6762" xr:uid="{00000000-0005-0000-0000-000052760000}"/>
    <cellStyle name="Note 15 3 4 2" xfId="28244" xr:uid="{00000000-0005-0000-0000-000053760000}"/>
    <cellStyle name="Note 15 3 4 3" xfId="20451" xr:uid="{00000000-0005-0000-0000-000054760000}"/>
    <cellStyle name="Note 15 3 4 4" xfId="41207" xr:uid="{00000000-0005-0000-0000-000055760000}"/>
    <cellStyle name="Note 15 3 5" xfId="28239" xr:uid="{00000000-0005-0000-0000-000056760000}"/>
    <cellStyle name="Note 15 3 6" xfId="20446" xr:uid="{00000000-0005-0000-0000-000057760000}"/>
    <cellStyle name="Note 15 3 7" xfId="41202" xr:uid="{00000000-0005-0000-0000-000058760000}"/>
    <cellStyle name="Note 15 4" xfId="6763" xr:uid="{00000000-0005-0000-0000-000059760000}"/>
    <cellStyle name="Note 15 4 2" xfId="28245" xr:uid="{00000000-0005-0000-0000-00005A760000}"/>
    <cellStyle name="Note 15 4 3" xfId="20452" xr:uid="{00000000-0005-0000-0000-00005B760000}"/>
    <cellStyle name="Note 15 4 4" xfId="41208" xr:uid="{00000000-0005-0000-0000-00005C760000}"/>
    <cellStyle name="Note 15 5" xfId="6764" xr:uid="{00000000-0005-0000-0000-00005D760000}"/>
    <cellStyle name="Note 15 5 2" xfId="28246" xr:uid="{00000000-0005-0000-0000-00005E760000}"/>
    <cellStyle name="Note 15 5 3" xfId="20453" xr:uid="{00000000-0005-0000-0000-00005F760000}"/>
    <cellStyle name="Note 15 5 4" xfId="41209" xr:uid="{00000000-0005-0000-0000-000060760000}"/>
    <cellStyle name="Note 15 6" xfId="6765" xr:uid="{00000000-0005-0000-0000-000061760000}"/>
    <cellStyle name="Note 15 6 2" xfId="28247" xr:uid="{00000000-0005-0000-0000-000062760000}"/>
    <cellStyle name="Note 15 6 3" xfId="20454" xr:uid="{00000000-0005-0000-0000-000063760000}"/>
    <cellStyle name="Note 15 6 4" xfId="41210" xr:uid="{00000000-0005-0000-0000-000064760000}"/>
    <cellStyle name="Note 15 7" xfId="6766" xr:uid="{00000000-0005-0000-0000-000065760000}"/>
    <cellStyle name="Note 15 7 2" xfId="28248" xr:uid="{00000000-0005-0000-0000-000066760000}"/>
    <cellStyle name="Note 15 7 3" xfId="20455" xr:uid="{00000000-0005-0000-0000-000067760000}"/>
    <cellStyle name="Note 15 7 4" xfId="41211" xr:uid="{00000000-0005-0000-0000-000068760000}"/>
    <cellStyle name="Note 15 8" xfId="6767" xr:uid="{00000000-0005-0000-0000-000069760000}"/>
    <cellStyle name="Note 15 8 2" xfId="28249" xr:uid="{00000000-0005-0000-0000-00006A760000}"/>
    <cellStyle name="Note 15 8 3" xfId="20456" xr:uid="{00000000-0005-0000-0000-00006B760000}"/>
    <cellStyle name="Note 15 8 4" xfId="41212" xr:uid="{00000000-0005-0000-0000-00006C760000}"/>
    <cellStyle name="Note 15 9" xfId="28232" xr:uid="{00000000-0005-0000-0000-00006D760000}"/>
    <cellStyle name="Note 16" xfId="6768" xr:uid="{00000000-0005-0000-0000-00006E760000}"/>
    <cellStyle name="Note 16 10" xfId="20457" xr:uid="{00000000-0005-0000-0000-00006F760000}"/>
    <cellStyle name="Note 16 11" xfId="41213" xr:uid="{00000000-0005-0000-0000-000070760000}"/>
    <cellStyle name="Note 16 2" xfId="6769" xr:uid="{00000000-0005-0000-0000-000071760000}"/>
    <cellStyle name="Note 16 2 2" xfId="6770" xr:uid="{00000000-0005-0000-0000-000072760000}"/>
    <cellStyle name="Note 16 2 2 2" xfId="6771" xr:uid="{00000000-0005-0000-0000-000073760000}"/>
    <cellStyle name="Note 16 2 2 2 2" xfId="28253" xr:uid="{00000000-0005-0000-0000-000074760000}"/>
    <cellStyle name="Note 16 2 2 2 3" xfId="20460" xr:uid="{00000000-0005-0000-0000-000075760000}"/>
    <cellStyle name="Note 16 2 2 2 4" xfId="41216" xr:uid="{00000000-0005-0000-0000-000076760000}"/>
    <cellStyle name="Note 16 2 2 3" xfId="6772" xr:uid="{00000000-0005-0000-0000-000077760000}"/>
    <cellStyle name="Note 16 2 2 3 2" xfId="28254" xr:uid="{00000000-0005-0000-0000-000078760000}"/>
    <cellStyle name="Note 16 2 2 3 3" xfId="20461" xr:uid="{00000000-0005-0000-0000-000079760000}"/>
    <cellStyle name="Note 16 2 2 3 4" xfId="41217" xr:uid="{00000000-0005-0000-0000-00007A760000}"/>
    <cellStyle name="Note 16 2 2 4" xfId="28252" xr:uid="{00000000-0005-0000-0000-00007B760000}"/>
    <cellStyle name="Note 16 2 2 5" xfId="20459" xr:uid="{00000000-0005-0000-0000-00007C760000}"/>
    <cellStyle name="Note 16 2 2 6" xfId="41215" xr:uid="{00000000-0005-0000-0000-00007D760000}"/>
    <cellStyle name="Note 16 2 3" xfId="6773" xr:uid="{00000000-0005-0000-0000-00007E760000}"/>
    <cellStyle name="Note 16 2 3 2" xfId="28255" xr:uid="{00000000-0005-0000-0000-00007F760000}"/>
    <cellStyle name="Note 16 2 3 3" xfId="20462" xr:uid="{00000000-0005-0000-0000-000080760000}"/>
    <cellStyle name="Note 16 2 3 4" xfId="41218" xr:uid="{00000000-0005-0000-0000-000081760000}"/>
    <cellStyle name="Note 16 2 4" xfId="6774" xr:uid="{00000000-0005-0000-0000-000082760000}"/>
    <cellStyle name="Note 16 2 4 2" xfId="28256" xr:uid="{00000000-0005-0000-0000-000083760000}"/>
    <cellStyle name="Note 16 2 4 3" xfId="20463" xr:uid="{00000000-0005-0000-0000-000084760000}"/>
    <cellStyle name="Note 16 2 4 4" xfId="41219" xr:uid="{00000000-0005-0000-0000-000085760000}"/>
    <cellStyle name="Note 16 2 5" xfId="28251" xr:uid="{00000000-0005-0000-0000-000086760000}"/>
    <cellStyle name="Note 16 2 6" xfId="20458" xr:uid="{00000000-0005-0000-0000-000087760000}"/>
    <cellStyle name="Note 16 2 7" xfId="41214" xr:uid="{00000000-0005-0000-0000-000088760000}"/>
    <cellStyle name="Note 16 3" xfId="6775" xr:uid="{00000000-0005-0000-0000-000089760000}"/>
    <cellStyle name="Note 16 3 2" xfId="6776" xr:uid="{00000000-0005-0000-0000-00008A760000}"/>
    <cellStyle name="Note 16 3 2 2" xfId="6777" xr:uid="{00000000-0005-0000-0000-00008B760000}"/>
    <cellStyle name="Note 16 3 2 2 2" xfId="28259" xr:uid="{00000000-0005-0000-0000-00008C760000}"/>
    <cellStyle name="Note 16 3 2 2 3" xfId="20466" xr:uid="{00000000-0005-0000-0000-00008D760000}"/>
    <cellStyle name="Note 16 3 2 2 4" xfId="41222" xr:uid="{00000000-0005-0000-0000-00008E760000}"/>
    <cellStyle name="Note 16 3 2 3" xfId="6778" xr:uid="{00000000-0005-0000-0000-00008F760000}"/>
    <cellStyle name="Note 16 3 2 3 2" xfId="28260" xr:uid="{00000000-0005-0000-0000-000090760000}"/>
    <cellStyle name="Note 16 3 2 3 3" xfId="20467" xr:uid="{00000000-0005-0000-0000-000091760000}"/>
    <cellStyle name="Note 16 3 2 3 4" xfId="41223" xr:uid="{00000000-0005-0000-0000-000092760000}"/>
    <cellStyle name="Note 16 3 2 4" xfId="28258" xr:uid="{00000000-0005-0000-0000-000093760000}"/>
    <cellStyle name="Note 16 3 2 5" xfId="20465" xr:uid="{00000000-0005-0000-0000-000094760000}"/>
    <cellStyle name="Note 16 3 2 6" xfId="41221" xr:uid="{00000000-0005-0000-0000-000095760000}"/>
    <cellStyle name="Note 16 3 3" xfId="6779" xr:uid="{00000000-0005-0000-0000-000096760000}"/>
    <cellStyle name="Note 16 3 3 2" xfId="28261" xr:uid="{00000000-0005-0000-0000-000097760000}"/>
    <cellStyle name="Note 16 3 3 3" xfId="20468" xr:uid="{00000000-0005-0000-0000-000098760000}"/>
    <cellStyle name="Note 16 3 3 4" xfId="41224" xr:uid="{00000000-0005-0000-0000-000099760000}"/>
    <cellStyle name="Note 16 3 4" xfId="6780" xr:uid="{00000000-0005-0000-0000-00009A760000}"/>
    <cellStyle name="Note 16 3 4 2" xfId="28262" xr:uid="{00000000-0005-0000-0000-00009B760000}"/>
    <cellStyle name="Note 16 3 4 3" xfId="20469" xr:uid="{00000000-0005-0000-0000-00009C760000}"/>
    <cellStyle name="Note 16 3 4 4" xfId="41225" xr:uid="{00000000-0005-0000-0000-00009D760000}"/>
    <cellStyle name="Note 16 3 5" xfId="28257" xr:uid="{00000000-0005-0000-0000-00009E760000}"/>
    <cellStyle name="Note 16 3 6" xfId="20464" xr:uid="{00000000-0005-0000-0000-00009F760000}"/>
    <cellStyle name="Note 16 3 7" xfId="41220" xr:uid="{00000000-0005-0000-0000-0000A0760000}"/>
    <cellStyle name="Note 16 4" xfId="6781" xr:uid="{00000000-0005-0000-0000-0000A1760000}"/>
    <cellStyle name="Note 16 4 2" xfId="28263" xr:uid="{00000000-0005-0000-0000-0000A2760000}"/>
    <cellStyle name="Note 16 4 3" xfId="20470" xr:uid="{00000000-0005-0000-0000-0000A3760000}"/>
    <cellStyle name="Note 16 4 4" xfId="41226" xr:uid="{00000000-0005-0000-0000-0000A4760000}"/>
    <cellStyle name="Note 16 5" xfId="6782" xr:uid="{00000000-0005-0000-0000-0000A5760000}"/>
    <cellStyle name="Note 16 5 2" xfId="28264" xr:uid="{00000000-0005-0000-0000-0000A6760000}"/>
    <cellStyle name="Note 16 5 3" xfId="20471" xr:uid="{00000000-0005-0000-0000-0000A7760000}"/>
    <cellStyle name="Note 16 5 4" xfId="41227" xr:uid="{00000000-0005-0000-0000-0000A8760000}"/>
    <cellStyle name="Note 16 6" xfId="6783" xr:uid="{00000000-0005-0000-0000-0000A9760000}"/>
    <cellStyle name="Note 16 6 2" xfId="28265" xr:uid="{00000000-0005-0000-0000-0000AA760000}"/>
    <cellStyle name="Note 16 6 3" xfId="20472" xr:uid="{00000000-0005-0000-0000-0000AB760000}"/>
    <cellStyle name="Note 16 6 4" xfId="41228" xr:uid="{00000000-0005-0000-0000-0000AC760000}"/>
    <cellStyle name="Note 16 7" xfId="6784" xr:uid="{00000000-0005-0000-0000-0000AD760000}"/>
    <cellStyle name="Note 16 7 2" xfId="28266" xr:uid="{00000000-0005-0000-0000-0000AE760000}"/>
    <cellStyle name="Note 16 7 3" xfId="20473" xr:uid="{00000000-0005-0000-0000-0000AF760000}"/>
    <cellStyle name="Note 16 7 4" xfId="41229" xr:uid="{00000000-0005-0000-0000-0000B0760000}"/>
    <cellStyle name="Note 16 8" xfId="6785" xr:uid="{00000000-0005-0000-0000-0000B1760000}"/>
    <cellStyle name="Note 16 8 2" xfId="28267" xr:uid="{00000000-0005-0000-0000-0000B2760000}"/>
    <cellStyle name="Note 16 8 3" xfId="20474" xr:uid="{00000000-0005-0000-0000-0000B3760000}"/>
    <cellStyle name="Note 16 8 4" xfId="41230" xr:uid="{00000000-0005-0000-0000-0000B4760000}"/>
    <cellStyle name="Note 16 9" xfId="28250" xr:uid="{00000000-0005-0000-0000-0000B5760000}"/>
    <cellStyle name="Note 17" xfId="6786" xr:uid="{00000000-0005-0000-0000-0000B6760000}"/>
    <cellStyle name="Note 17 10" xfId="20475" xr:uid="{00000000-0005-0000-0000-0000B7760000}"/>
    <cellStyle name="Note 17 11" xfId="41231" xr:uid="{00000000-0005-0000-0000-0000B8760000}"/>
    <cellStyle name="Note 17 2" xfId="6787" xr:uid="{00000000-0005-0000-0000-0000B9760000}"/>
    <cellStyle name="Note 17 2 2" xfId="6788" xr:uid="{00000000-0005-0000-0000-0000BA760000}"/>
    <cellStyle name="Note 17 2 2 2" xfId="6789" xr:uid="{00000000-0005-0000-0000-0000BB760000}"/>
    <cellStyle name="Note 17 2 2 2 2" xfId="28271" xr:uid="{00000000-0005-0000-0000-0000BC760000}"/>
    <cellStyle name="Note 17 2 2 2 3" xfId="20478" xr:uid="{00000000-0005-0000-0000-0000BD760000}"/>
    <cellStyle name="Note 17 2 2 2 4" xfId="41234" xr:uid="{00000000-0005-0000-0000-0000BE760000}"/>
    <cellStyle name="Note 17 2 2 3" xfId="6790" xr:uid="{00000000-0005-0000-0000-0000BF760000}"/>
    <cellStyle name="Note 17 2 2 3 2" xfId="28272" xr:uid="{00000000-0005-0000-0000-0000C0760000}"/>
    <cellStyle name="Note 17 2 2 3 3" xfId="20479" xr:uid="{00000000-0005-0000-0000-0000C1760000}"/>
    <cellStyle name="Note 17 2 2 3 4" xfId="41235" xr:uid="{00000000-0005-0000-0000-0000C2760000}"/>
    <cellStyle name="Note 17 2 2 4" xfId="28270" xr:uid="{00000000-0005-0000-0000-0000C3760000}"/>
    <cellStyle name="Note 17 2 2 5" xfId="20477" xr:uid="{00000000-0005-0000-0000-0000C4760000}"/>
    <cellStyle name="Note 17 2 2 6" xfId="41233" xr:uid="{00000000-0005-0000-0000-0000C5760000}"/>
    <cellStyle name="Note 17 2 3" xfId="6791" xr:uid="{00000000-0005-0000-0000-0000C6760000}"/>
    <cellStyle name="Note 17 2 3 2" xfId="28273" xr:uid="{00000000-0005-0000-0000-0000C7760000}"/>
    <cellStyle name="Note 17 2 3 3" xfId="20480" xr:uid="{00000000-0005-0000-0000-0000C8760000}"/>
    <cellStyle name="Note 17 2 3 4" xfId="41236" xr:uid="{00000000-0005-0000-0000-0000C9760000}"/>
    <cellStyle name="Note 17 2 4" xfId="6792" xr:uid="{00000000-0005-0000-0000-0000CA760000}"/>
    <cellStyle name="Note 17 2 4 2" xfId="28274" xr:uid="{00000000-0005-0000-0000-0000CB760000}"/>
    <cellStyle name="Note 17 2 4 3" xfId="20481" xr:uid="{00000000-0005-0000-0000-0000CC760000}"/>
    <cellStyle name="Note 17 2 4 4" xfId="41237" xr:uid="{00000000-0005-0000-0000-0000CD760000}"/>
    <cellStyle name="Note 17 2 5" xfId="28269" xr:uid="{00000000-0005-0000-0000-0000CE760000}"/>
    <cellStyle name="Note 17 2 6" xfId="20476" xr:uid="{00000000-0005-0000-0000-0000CF760000}"/>
    <cellStyle name="Note 17 2 7" xfId="41232" xr:uid="{00000000-0005-0000-0000-0000D0760000}"/>
    <cellStyle name="Note 17 3" xfId="6793" xr:uid="{00000000-0005-0000-0000-0000D1760000}"/>
    <cellStyle name="Note 17 3 2" xfId="6794" xr:uid="{00000000-0005-0000-0000-0000D2760000}"/>
    <cellStyle name="Note 17 3 2 2" xfId="6795" xr:uid="{00000000-0005-0000-0000-0000D3760000}"/>
    <cellStyle name="Note 17 3 2 2 2" xfId="28277" xr:uid="{00000000-0005-0000-0000-0000D4760000}"/>
    <cellStyle name="Note 17 3 2 2 3" xfId="20484" xr:uid="{00000000-0005-0000-0000-0000D5760000}"/>
    <cellStyle name="Note 17 3 2 2 4" xfId="41240" xr:uid="{00000000-0005-0000-0000-0000D6760000}"/>
    <cellStyle name="Note 17 3 2 3" xfId="6796" xr:uid="{00000000-0005-0000-0000-0000D7760000}"/>
    <cellStyle name="Note 17 3 2 3 2" xfId="28278" xr:uid="{00000000-0005-0000-0000-0000D8760000}"/>
    <cellStyle name="Note 17 3 2 3 3" xfId="20485" xr:uid="{00000000-0005-0000-0000-0000D9760000}"/>
    <cellStyle name="Note 17 3 2 3 4" xfId="41241" xr:uid="{00000000-0005-0000-0000-0000DA760000}"/>
    <cellStyle name="Note 17 3 2 4" xfId="28276" xr:uid="{00000000-0005-0000-0000-0000DB760000}"/>
    <cellStyle name="Note 17 3 2 5" xfId="20483" xr:uid="{00000000-0005-0000-0000-0000DC760000}"/>
    <cellStyle name="Note 17 3 2 6" xfId="41239" xr:uid="{00000000-0005-0000-0000-0000DD760000}"/>
    <cellStyle name="Note 17 3 3" xfId="6797" xr:uid="{00000000-0005-0000-0000-0000DE760000}"/>
    <cellStyle name="Note 17 3 3 2" xfId="28279" xr:uid="{00000000-0005-0000-0000-0000DF760000}"/>
    <cellStyle name="Note 17 3 3 3" xfId="20486" xr:uid="{00000000-0005-0000-0000-0000E0760000}"/>
    <cellStyle name="Note 17 3 3 4" xfId="41242" xr:uid="{00000000-0005-0000-0000-0000E1760000}"/>
    <cellStyle name="Note 17 3 4" xfId="6798" xr:uid="{00000000-0005-0000-0000-0000E2760000}"/>
    <cellStyle name="Note 17 3 4 2" xfId="28280" xr:uid="{00000000-0005-0000-0000-0000E3760000}"/>
    <cellStyle name="Note 17 3 4 3" xfId="20487" xr:uid="{00000000-0005-0000-0000-0000E4760000}"/>
    <cellStyle name="Note 17 3 4 4" xfId="41243" xr:uid="{00000000-0005-0000-0000-0000E5760000}"/>
    <cellStyle name="Note 17 3 5" xfId="28275" xr:uid="{00000000-0005-0000-0000-0000E6760000}"/>
    <cellStyle name="Note 17 3 6" xfId="20482" xr:uid="{00000000-0005-0000-0000-0000E7760000}"/>
    <cellStyle name="Note 17 3 7" xfId="41238" xr:uid="{00000000-0005-0000-0000-0000E8760000}"/>
    <cellStyle name="Note 17 4" xfId="6799" xr:uid="{00000000-0005-0000-0000-0000E9760000}"/>
    <cellStyle name="Note 17 4 2" xfId="28281" xr:uid="{00000000-0005-0000-0000-0000EA760000}"/>
    <cellStyle name="Note 17 4 3" xfId="20488" xr:uid="{00000000-0005-0000-0000-0000EB760000}"/>
    <cellStyle name="Note 17 4 4" xfId="41244" xr:uid="{00000000-0005-0000-0000-0000EC760000}"/>
    <cellStyle name="Note 17 5" xfId="6800" xr:uid="{00000000-0005-0000-0000-0000ED760000}"/>
    <cellStyle name="Note 17 5 2" xfId="28282" xr:uid="{00000000-0005-0000-0000-0000EE760000}"/>
    <cellStyle name="Note 17 5 3" xfId="20489" xr:uid="{00000000-0005-0000-0000-0000EF760000}"/>
    <cellStyle name="Note 17 5 4" xfId="41245" xr:uid="{00000000-0005-0000-0000-0000F0760000}"/>
    <cellStyle name="Note 17 6" xfId="6801" xr:uid="{00000000-0005-0000-0000-0000F1760000}"/>
    <cellStyle name="Note 17 6 2" xfId="28283" xr:uid="{00000000-0005-0000-0000-0000F2760000}"/>
    <cellStyle name="Note 17 6 3" xfId="20490" xr:uid="{00000000-0005-0000-0000-0000F3760000}"/>
    <cellStyle name="Note 17 6 4" xfId="41246" xr:uid="{00000000-0005-0000-0000-0000F4760000}"/>
    <cellStyle name="Note 17 7" xfId="6802" xr:uid="{00000000-0005-0000-0000-0000F5760000}"/>
    <cellStyle name="Note 17 7 2" xfId="28284" xr:uid="{00000000-0005-0000-0000-0000F6760000}"/>
    <cellStyle name="Note 17 7 3" xfId="20491" xr:uid="{00000000-0005-0000-0000-0000F7760000}"/>
    <cellStyle name="Note 17 7 4" xfId="41247" xr:uid="{00000000-0005-0000-0000-0000F8760000}"/>
    <cellStyle name="Note 17 8" xfId="6803" xr:uid="{00000000-0005-0000-0000-0000F9760000}"/>
    <cellStyle name="Note 17 8 2" xfId="28285" xr:uid="{00000000-0005-0000-0000-0000FA760000}"/>
    <cellStyle name="Note 17 8 3" xfId="20492" xr:uid="{00000000-0005-0000-0000-0000FB760000}"/>
    <cellStyle name="Note 17 8 4" xfId="41248" xr:uid="{00000000-0005-0000-0000-0000FC760000}"/>
    <cellStyle name="Note 17 9" xfId="28268" xr:uid="{00000000-0005-0000-0000-0000FD760000}"/>
    <cellStyle name="Note 18" xfId="6804" xr:uid="{00000000-0005-0000-0000-0000FE760000}"/>
    <cellStyle name="Note 18 10" xfId="20493" xr:uid="{00000000-0005-0000-0000-0000FF760000}"/>
    <cellStyle name="Note 18 11" xfId="41249" xr:uid="{00000000-0005-0000-0000-000000770000}"/>
    <cellStyle name="Note 18 2" xfId="6805" xr:uid="{00000000-0005-0000-0000-000001770000}"/>
    <cellStyle name="Note 18 2 2" xfId="6806" xr:uid="{00000000-0005-0000-0000-000002770000}"/>
    <cellStyle name="Note 18 2 2 2" xfId="6807" xr:uid="{00000000-0005-0000-0000-000003770000}"/>
    <cellStyle name="Note 18 2 2 2 2" xfId="28289" xr:uid="{00000000-0005-0000-0000-000004770000}"/>
    <cellStyle name="Note 18 2 2 2 3" xfId="20496" xr:uid="{00000000-0005-0000-0000-000005770000}"/>
    <cellStyle name="Note 18 2 2 2 4" xfId="41252" xr:uid="{00000000-0005-0000-0000-000006770000}"/>
    <cellStyle name="Note 18 2 2 3" xfId="6808" xr:uid="{00000000-0005-0000-0000-000007770000}"/>
    <cellStyle name="Note 18 2 2 3 2" xfId="28290" xr:uid="{00000000-0005-0000-0000-000008770000}"/>
    <cellStyle name="Note 18 2 2 3 3" xfId="20497" xr:uid="{00000000-0005-0000-0000-000009770000}"/>
    <cellStyle name="Note 18 2 2 3 4" xfId="41253" xr:uid="{00000000-0005-0000-0000-00000A770000}"/>
    <cellStyle name="Note 18 2 2 4" xfId="28288" xr:uid="{00000000-0005-0000-0000-00000B770000}"/>
    <cellStyle name="Note 18 2 2 5" xfId="20495" xr:uid="{00000000-0005-0000-0000-00000C770000}"/>
    <cellStyle name="Note 18 2 2 6" xfId="41251" xr:uid="{00000000-0005-0000-0000-00000D770000}"/>
    <cellStyle name="Note 18 2 3" xfId="6809" xr:uid="{00000000-0005-0000-0000-00000E770000}"/>
    <cellStyle name="Note 18 2 3 2" xfId="28291" xr:uid="{00000000-0005-0000-0000-00000F770000}"/>
    <cellStyle name="Note 18 2 3 3" xfId="20498" xr:uid="{00000000-0005-0000-0000-000010770000}"/>
    <cellStyle name="Note 18 2 3 4" xfId="41254" xr:uid="{00000000-0005-0000-0000-000011770000}"/>
    <cellStyle name="Note 18 2 4" xfId="6810" xr:uid="{00000000-0005-0000-0000-000012770000}"/>
    <cellStyle name="Note 18 2 4 2" xfId="28292" xr:uid="{00000000-0005-0000-0000-000013770000}"/>
    <cellStyle name="Note 18 2 4 3" xfId="20499" xr:uid="{00000000-0005-0000-0000-000014770000}"/>
    <cellStyle name="Note 18 2 4 4" xfId="41255" xr:uid="{00000000-0005-0000-0000-000015770000}"/>
    <cellStyle name="Note 18 2 5" xfId="28287" xr:uid="{00000000-0005-0000-0000-000016770000}"/>
    <cellStyle name="Note 18 2 6" xfId="20494" xr:uid="{00000000-0005-0000-0000-000017770000}"/>
    <cellStyle name="Note 18 2 7" xfId="41250" xr:uid="{00000000-0005-0000-0000-000018770000}"/>
    <cellStyle name="Note 18 3" xfId="6811" xr:uid="{00000000-0005-0000-0000-000019770000}"/>
    <cellStyle name="Note 18 3 2" xfId="6812" xr:uid="{00000000-0005-0000-0000-00001A770000}"/>
    <cellStyle name="Note 18 3 2 2" xfId="6813" xr:uid="{00000000-0005-0000-0000-00001B770000}"/>
    <cellStyle name="Note 18 3 2 2 2" xfId="28295" xr:uid="{00000000-0005-0000-0000-00001C770000}"/>
    <cellStyle name="Note 18 3 2 2 3" xfId="20502" xr:uid="{00000000-0005-0000-0000-00001D770000}"/>
    <cellStyle name="Note 18 3 2 2 4" xfId="41258" xr:uid="{00000000-0005-0000-0000-00001E770000}"/>
    <cellStyle name="Note 18 3 2 3" xfId="6814" xr:uid="{00000000-0005-0000-0000-00001F770000}"/>
    <cellStyle name="Note 18 3 2 3 2" xfId="28296" xr:uid="{00000000-0005-0000-0000-000020770000}"/>
    <cellStyle name="Note 18 3 2 3 3" xfId="20503" xr:uid="{00000000-0005-0000-0000-000021770000}"/>
    <cellStyle name="Note 18 3 2 3 4" xfId="41259" xr:uid="{00000000-0005-0000-0000-000022770000}"/>
    <cellStyle name="Note 18 3 2 4" xfId="28294" xr:uid="{00000000-0005-0000-0000-000023770000}"/>
    <cellStyle name="Note 18 3 2 5" xfId="20501" xr:uid="{00000000-0005-0000-0000-000024770000}"/>
    <cellStyle name="Note 18 3 2 6" xfId="41257" xr:uid="{00000000-0005-0000-0000-000025770000}"/>
    <cellStyle name="Note 18 3 3" xfId="6815" xr:uid="{00000000-0005-0000-0000-000026770000}"/>
    <cellStyle name="Note 18 3 3 2" xfId="28297" xr:uid="{00000000-0005-0000-0000-000027770000}"/>
    <cellStyle name="Note 18 3 3 3" xfId="20504" xr:uid="{00000000-0005-0000-0000-000028770000}"/>
    <cellStyle name="Note 18 3 3 4" xfId="41260" xr:uid="{00000000-0005-0000-0000-000029770000}"/>
    <cellStyle name="Note 18 3 4" xfId="6816" xr:uid="{00000000-0005-0000-0000-00002A770000}"/>
    <cellStyle name="Note 18 3 4 2" xfId="28298" xr:uid="{00000000-0005-0000-0000-00002B770000}"/>
    <cellStyle name="Note 18 3 4 3" xfId="20505" xr:uid="{00000000-0005-0000-0000-00002C770000}"/>
    <cellStyle name="Note 18 3 4 4" xfId="41261" xr:uid="{00000000-0005-0000-0000-00002D770000}"/>
    <cellStyle name="Note 18 3 5" xfId="28293" xr:uid="{00000000-0005-0000-0000-00002E770000}"/>
    <cellStyle name="Note 18 3 6" xfId="20500" xr:uid="{00000000-0005-0000-0000-00002F770000}"/>
    <cellStyle name="Note 18 3 7" xfId="41256" xr:uid="{00000000-0005-0000-0000-000030770000}"/>
    <cellStyle name="Note 18 4" xfId="6817" xr:uid="{00000000-0005-0000-0000-000031770000}"/>
    <cellStyle name="Note 18 4 2" xfId="28299" xr:uid="{00000000-0005-0000-0000-000032770000}"/>
    <cellStyle name="Note 18 4 3" xfId="20506" xr:uid="{00000000-0005-0000-0000-000033770000}"/>
    <cellStyle name="Note 18 4 4" xfId="41262" xr:uid="{00000000-0005-0000-0000-000034770000}"/>
    <cellStyle name="Note 18 5" xfId="6818" xr:uid="{00000000-0005-0000-0000-000035770000}"/>
    <cellStyle name="Note 18 5 2" xfId="28300" xr:uid="{00000000-0005-0000-0000-000036770000}"/>
    <cellStyle name="Note 18 5 3" xfId="20507" xr:uid="{00000000-0005-0000-0000-000037770000}"/>
    <cellStyle name="Note 18 5 4" xfId="41263" xr:uid="{00000000-0005-0000-0000-000038770000}"/>
    <cellStyle name="Note 18 6" xfId="6819" xr:uid="{00000000-0005-0000-0000-000039770000}"/>
    <cellStyle name="Note 18 6 2" xfId="28301" xr:uid="{00000000-0005-0000-0000-00003A770000}"/>
    <cellStyle name="Note 18 6 3" xfId="20508" xr:uid="{00000000-0005-0000-0000-00003B770000}"/>
    <cellStyle name="Note 18 6 4" xfId="41264" xr:uid="{00000000-0005-0000-0000-00003C770000}"/>
    <cellStyle name="Note 18 7" xfId="6820" xr:uid="{00000000-0005-0000-0000-00003D770000}"/>
    <cellStyle name="Note 18 7 2" xfId="28302" xr:uid="{00000000-0005-0000-0000-00003E770000}"/>
    <cellStyle name="Note 18 7 3" xfId="20509" xr:uid="{00000000-0005-0000-0000-00003F770000}"/>
    <cellStyle name="Note 18 7 4" xfId="41265" xr:uid="{00000000-0005-0000-0000-000040770000}"/>
    <cellStyle name="Note 18 8" xfId="6821" xr:uid="{00000000-0005-0000-0000-000041770000}"/>
    <cellStyle name="Note 18 8 2" xfId="28303" xr:uid="{00000000-0005-0000-0000-000042770000}"/>
    <cellStyle name="Note 18 8 3" xfId="20510" xr:uid="{00000000-0005-0000-0000-000043770000}"/>
    <cellStyle name="Note 18 8 4" xfId="41266" xr:uid="{00000000-0005-0000-0000-000044770000}"/>
    <cellStyle name="Note 18 9" xfId="28286" xr:uid="{00000000-0005-0000-0000-000045770000}"/>
    <cellStyle name="Note 19" xfId="6822" xr:uid="{00000000-0005-0000-0000-000046770000}"/>
    <cellStyle name="Note 19 10" xfId="20511" xr:uid="{00000000-0005-0000-0000-000047770000}"/>
    <cellStyle name="Note 19 11" xfId="41267" xr:uid="{00000000-0005-0000-0000-000048770000}"/>
    <cellStyle name="Note 19 2" xfId="6823" xr:uid="{00000000-0005-0000-0000-000049770000}"/>
    <cellStyle name="Note 19 2 2" xfId="6824" xr:uid="{00000000-0005-0000-0000-00004A770000}"/>
    <cellStyle name="Note 19 2 2 2" xfId="6825" xr:uid="{00000000-0005-0000-0000-00004B770000}"/>
    <cellStyle name="Note 19 2 2 2 2" xfId="28307" xr:uid="{00000000-0005-0000-0000-00004C770000}"/>
    <cellStyle name="Note 19 2 2 2 3" xfId="20514" xr:uid="{00000000-0005-0000-0000-00004D770000}"/>
    <cellStyle name="Note 19 2 2 2 4" xfId="41270" xr:uid="{00000000-0005-0000-0000-00004E770000}"/>
    <cellStyle name="Note 19 2 2 3" xfId="6826" xr:uid="{00000000-0005-0000-0000-00004F770000}"/>
    <cellStyle name="Note 19 2 2 3 2" xfId="28308" xr:uid="{00000000-0005-0000-0000-000050770000}"/>
    <cellStyle name="Note 19 2 2 3 3" xfId="20515" xr:uid="{00000000-0005-0000-0000-000051770000}"/>
    <cellStyle name="Note 19 2 2 3 4" xfId="41271" xr:uid="{00000000-0005-0000-0000-000052770000}"/>
    <cellStyle name="Note 19 2 2 4" xfId="28306" xr:uid="{00000000-0005-0000-0000-000053770000}"/>
    <cellStyle name="Note 19 2 2 5" xfId="20513" xr:uid="{00000000-0005-0000-0000-000054770000}"/>
    <cellStyle name="Note 19 2 2 6" xfId="41269" xr:uid="{00000000-0005-0000-0000-000055770000}"/>
    <cellStyle name="Note 19 2 3" xfId="6827" xr:uid="{00000000-0005-0000-0000-000056770000}"/>
    <cellStyle name="Note 19 2 3 2" xfId="28309" xr:uid="{00000000-0005-0000-0000-000057770000}"/>
    <cellStyle name="Note 19 2 3 3" xfId="20516" xr:uid="{00000000-0005-0000-0000-000058770000}"/>
    <cellStyle name="Note 19 2 3 4" xfId="41272" xr:uid="{00000000-0005-0000-0000-000059770000}"/>
    <cellStyle name="Note 19 2 4" xfId="6828" xr:uid="{00000000-0005-0000-0000-00005A770000}"/>
    <cellStyle name="Note 19 2 4 2" xfId="28310" xr:uid="{00000000-0005-0000-0000-00005B770000}"/>
    <cellStyle name="Note 19 2 4 3" xfId="20517" xr:uid="{00000000-0005-0000-0000-00005C770000}"/>
    <cellStyle name="Note 19 2 4 4" xfId="41273" xr:uid="{00000000-0005-0000-0000-00005D770000}"/>
    <cellStyle name="Note 19 2 5" xfId="28305" xr:uid="{00000000-0005-0000-0000-00005E770000}"/>
    <cellStyle name="Note 19 2 6" xfId="20512" xr:uid="{00000000-0005-0000-0000-00005F770000}"/>
    <cellStyle name="Note 19 2 7" xfId="41268" xr:uid="{00000000-0005-0000-0000-000060770000}"/>
    <cellStyle name="Note 19 3" xfId="6829" xr:uid="{00000000-0005-0000-0000-000061770000}"/>
    <cellStyle name="Note 19 3 2" xfId="6830" xr:uid="{00000000-0005-0000-0000-000062770000}"/>
    <cellStyle name="Note 19 3 2 2" xfId="6831" xr:uid="{00000000-0005-0000-0000-000063770000}"/>
    <cellStyle name="Note 19 3 2 2 2" xfId="28313" xr:uid="{00000000-0005-0000-0000-000064770000}"/>
    <cellStyle name="Note 19 3 2 2 3" xfId="20520" xr:uid="{00000000-0005-0000-0000-000065770000}"/>
    <cellStyle name="Note 19 3 2 2 4" xfId="41276" xr:uid="{00000000-0005-0000-0000-000066770000}"/>
    <cellStyle name="Note 19 3 2 3" xfId="6832" xr:uid="{00000000-0005-0000-0000-000067770000}"/>
    <cellStyle name="Note 19 3 2 3 2" xfId="28314" xr:uid="{00000000-0005-0000-0000-000068770000}"/>
    <cellStyle name="Note 19 3 2 3 3" xfId="20521" xr:uid="{00000000-0005-0000-0000-000069770000}"/>
    <cellStyle name="Note 19 3 2 3 4" xfId="41277" xr:uid="{00000000-0005-0000-0000-00006A770000}"/>
    <cellStyle name="Note 19 3 2 4" xfId="28312" xr:uid="{00000000-0005-0000-0000-00006B770000}"/>
    <cellStyle name="Note 19 3 2 5" xfId="20519" xr:uid="{00000000-0005-0000-0000-00006C770000}"/>
    <cellStyle name="Note 19 3 2 6" xfId="41275" xr:uid="{00000000-0005-0000-0000-00006D770000}"/>
    <cellStyle name="Note 19 3 3" xfId="6833" xr:uid="{00000000-0005-0000-0000-00006E770000}"/>
    <cellStyle name="Note 19 3 3 2" xfId="28315" xr:uid="{00000000-0005-0000-0000-00006F770000}"/>
    <cellStyle name="Note 19 3 3 3" xfId="20522" xr:uid="{00000000-0005-0000-0000-000070770000}"/>
    <cellStyle name="Note 19 3 3 4" xfId="41278" xr:uid="{00000000-0005-0000-0000-000071770000}"/>
    <cellStyle name="Note 19 3 4" xfId="6834" xr:uid="{00000000-0005-0000-0000-000072770000}"/>
    <cellStyle name="Note 19 3 4 2" xfId="28316" xr:uid="{00000000-0005-0000-0000-000073770000}"/>
    <cellStyle name="Note 19 3 4 3" xfId="20523" xr:uid="{00000000-0005-0000-0000-000074770000}"/>
    <cellStyle name="Note 19 3 4 4" xfId="41279" xr:uid="{00000000-0005-0000-0000-000075770000}"/>
    <cellStyle name="Note 19 3 5" xfId="28311" xr:uid="{00000000-0005-0000-0000-000076770000}"/>
    <cellStyle name="Note 19 3 6" xfId="20518" xr:uid="{00000000-0005-0000-0000-000077770000}"/>
    <cellStyle name="Note 19 3 7" xfId="41274" xr:uid="{00000000-0005-0000-0000-000078770000}"/>
    <cellStyle name="Note 19 4" xfId="6835" xr:uid="{00000000-0005-0000-0000-000079770000}"/>
    <cellStyle name="Note 19 4 2" xfId="28317" xr:uid="{00000000-0005-0000-0000-00007A770000}"/>
    <cellStyle name="Note 19 4 3" xfId="20524" xr:uid="{00000000-0005-0000-0000-00007B770000}"/>
    <cellStyle name="Note 19 4 4" xfId="41280" xr:uid="{00000000-0005-0000-0000-00007C770000}"/>
    <cellStyle name="Note 19 5" xfId="6836" xr:uid="{00000000-0005-0000-0000-00007D770000}"/>
    <cellStyle name="Note 19 5 2" xfId="28318" xr:uid="{00000000-0005-0000-0000-00007E770000}"/>
    <cellStyle name="Note 19 5 3" xfId="20525" xr:uid="{00000000-0005-0000-0000-00007F770000}"/>
    <cellStyle name="Note 19 5 4" xfId="41281" xr:uid="{00000000-0005-0000-0000-000080770000}"/>
    <cellStyle name="Note 19 6" xfId="6837" xr:uid="{00000000-0005-0000-0000-000081770000}"/>
    <cellStyle name="Note 19 6 2" xfId="28319" xr:uid="{00000000-0005-0000-0000-000082770000}"/>
    <cellStyle name="Note 19 6 3" xfId="20526" xr:uid="{00000000-0005-0000-0000-000083770000}"/>
    <cellStyle name="Note 19 6 4" xfId="41282" xr:uid="{00000000-0005-0000-0000-000084770000}"/>
    <cellStyle name="Note 19 7" xfId="6838" xr:uid="{00000000-0005-0000-0000-000085770000}"/>
    <cellStyle name="Note 19 7 2" xfId="28320" xr:uid="{00000000-0005-0000-0000-000086770000}"/>
    <cellStyle name="Note 19 7 3" xfId="20527" xr:uid="{00000000-0005-0000-0000-000087770000}"/>
    <cellStyle name="Note 19 7 4" xfId="41283" xr:uid="{00000000-0005-0000-0000-000088770000}"/>
    <cellStyle name="Note 19 8" xfId="6839" xr:uid="{00000000-0005-0000-0000-000089770000}"/>
    <cellStyle name="Note 19 8 2" xfId="28321" xr:uid="{00000000-0005-0000-0000-00008A770000}"/>
    <cellStyle name="Note 19 8 3" xfId="20528" xr:uid="{00000000-0005-0000-0000-00008B770000}"/>
    <cellStyle name="Note 19 8 4" xfId="41284" xr:uid="{00000000-0005-0000-0000-00008C770000}"/>
    <cellStyle name="Note 19 9" xfId="28304" xr:uid="{00000000-0005-0000-0000-00008D770000}"/>
    <cellStyle name="Note 2" xfId="525" xr:uid="{00000000-0005-0000-0000-00008E770000}"/>
    <cellStyle name="Note 2 10" xfId="6840" xr:uid="{00000000-0005-0000-0000-00008F770000}"/>
    <cellStyle name="Note 2 10 10" xfId="20529" xr:uid="{00000000-0005-0000-0000-000090770000}"/>
    <cellStyle name="Note 2 10 11" xfId="41285" xr:uid="{00000000-0005-0000-0000-000091770000}"/>
    <cellStyle name="Note 2 10 2" xfId="6841" xr:uid="{00000000-0005-0000-0000-000092770000}"/>
    <cellStyle name="Note 2 10 2 2" xfId="6842" xr:uid="{00000000-0005-0000-0000-000093770000}"/>
    <cellStyle name="Note 2 10 2 2 2" xfId="6843" xr:uid="{00000000-0005-0000-0000-000094770000}"/>
    <cellStyle name="Note 2 10 2 2 2 2" xfId="28325" xr:uid="{00000000-0005-0000-0000-000095770000}"/>
    <cellStyle name="Note 2 10 2 2 2 3" xfId="20532" xr:uid="{00000000-0005-0000-0000-000096770000}"/>
    <cellStyle name="Note 2 10 2 2 2 4" xfId="41288" xr:uid="{00000000-0005-0000-0000-000097770000}"/>
    <cellStyle name="Note 2 10 2 2 3" xfId="6844" xr:uid="{00000000-0005-0000-0000-000098770000}"/>
    <cellStyle name="Note 2 10 2 2 3 2" xfId="28326" xr:uid="{00000000-0005-0000-0000-000099770000}"/>
    <cellStyle name="Note 2 10 2 2 3 3" xfId="20533" xr:uid="{00000000-0005-0000-0000-00009A770000}"/>
    <cellStyle name="Note 2 10 2 2 3 4" xfId="41289" xr:uid="{00000000-0005-0000-0000-00009B770000}"/>
    <cellStyle name="Note 2 10 2 2 4" xfId="28324" xr:uid="{00000000-0005-0000-0000-00009C770000}"/>
    <cellStyle name="Note 2 10 2 2 5" xfId="20531" xr:uid="{00000000-0005-0000-0000-00009D770000}"/>
    <cellStyle name="Note 2 10 2 2 6" xfId="41287" xr:uid="{00000000-0005-0000-0000-00009E770000}"/>
    <cellStyle name="Note 2 10 2 3" xfId="6845" xr:uid="{00000000-0005-0000-0000-00009F770000}"/>
    <cellStyle name="Note 2 10 2 3 2" xfId="28327" xr:uid="{00000000-0005-0000-0000-0000A0770000}"/>
    <cellStyle name="Note 2 10 2 3 3" xfId="20534" xr:uid="{00000000-0005-0000-0000-0000A1770000}"/>
    <cellStyle name="Note 2 10 2 3 4" xfId="41290" xr:uid="{00000000-0005-0000-0000-0000A2770000}"/>
    <cellStyle name="Note 2 10 2 4" xfId="6846" xr:uid="{00000000-0005-0000-0000-0000A3770000}"/>
    <cellStyle name="Note 2 10 2 4 2" xfId="28328" xr:uid="{00000000-0005-0000-0000-0000A4770000}"/>
    <cellStyle name="Note 2 10 2 4 3" xfId="20535" xr:uid="{00000000-0005-0000-0000-0000A5770000}"/>
    <cellStyle name="Note 2 10 2 4 4" xfId="41291" xr:uid="{00000000-0005-0000-0000-0000A6770000}"/>
    <cellStyle name="Note 2 10 2 5" xfId="28323" xr:uid="{00000000-0005-0000-0000-0000A7770000}"/>
    <cellStyle name="Note 2 10 2 6" xfId="20530" xr:uid="{00000000-0005-0000-0000-0000A8770000}"/>
    <cellStyle name="Note 2 10 2 7" xfId="41286" xr:uid="{00000000-0005-0000-0000-0000A9770000}"/>
    <cellStyle name="Note 2 10 3" xfId="6847" xr:uid="{00000000-0005-0000-0000-0000AA770000}"/>
    <cellStyle name="Note 2 10 3 2" xfId="6848" xr:uid="{00000000-0005-0000-0000-0000AB770000}"/>
    <cellStyle name="Note 2 10 3 2 2" xfId="6849" xr:uid="{00000000-0005-0000-0000-0000AC770000}"/>
    <cellStyle name="Note 2 10 3 2 2 2" xfId="28331" xr:uid="{00000000-0005-0000-0000-0000AD770000}"/>
    <cellStyle name="Note 2 10 3 2 2 3" xfId="20538" xr:uid="{00000000-0005-0000-0000-0000AE770000}"/>
    <cellStyle name="Note 2 10 3 2 2 4" xfId="41294" xr:uid="{00000000-0005-0000-0000-0000AF770000}"/>
    <cellStyle name="Note 2 10 3 2 3" xfId="6850" xr:uid="{00000000-0005-0000-0000-0000B0770000}"/>
    <cellStyle name="Note 2 10 3 2 3 2" xfId="28332" xr:uid="{00000000-0005-0000-0000-0000B1770000}"/>
    <cellStyle name="Note 2 10 3 2 3 3" xfId="20539" xr:uid="{00000000-0005-0000-0000-0000B2770000}"/>
    <cellStyle name="Note 2 10 3 2 3 4" xfId="41295" xr:uid="{00000000-0005-0000-0000-0000B3770000}"/>
    <cellStyle name="Note 2 10 3 2 4" xfId="28330" xr:uid="{00000000-0005-0000-0000-0000B4770000}"/>
    <cellStyle name="Note 2 10 3 2 5" xfId="20537" xr:uid="{00000000-0005-0000-0000-0000B5770000}"/>
    <cellStyle name="Note 2 10 3 2 6" xfId="41293" xr:uid="{00000000-0005-0000-0000-0000B6770000}"/>
    <cellStyle name="Note 2 10 3 3" xfId="6851" xr:uid="{00000000-0005-0000-0000-0000B7770000}"/>
    <cellStyle name="Note 2 10 3 3 2" xfId="28333" xr:uid="{00000000-0005-0000-0000-0000B8770000}"/>
    <cellStyle name="Note 2 10 3 3 3" xfId="20540" xr:uid="{00000000-0005-0000-0000-0000B9770000}"/>
    <cellStyle name="Note 2 10 3 3 4" xfId="41296" xr:uid="{00000000-0005-0000-0000-0000BA770000}"/>
    <cellStyle name="Note 2 10 3 4" xfId="6852" xr:uid="{00000000-0005-0000-0000-0000BB770000}"/>
    <cellStyle name="Note 2 10 3 4 2" xfId="28334" xr:uid="{00000000-0005-0000-0000-0000BC770000}"/>
    <cellStyle name="Note 2 10 3 4 3" xfId="20541" xr:uid="{00000000-0005-0000-0000-0000BD770000}"/>
    <cellStyle name="Note 2 10 3 4 4" xfId="41297" xr:uid="{00000000-0005-0000-0000-0000BE770000}"/>
    <cellStyle name="Note 2 10 3 5" xfId="28329" xr:uid="{00000000-0005-0000-0000-0000BF770000}"/>
    <cellStyle name="Note 2 10 3 6" xfId="20536" xr:uid="{00000000-0005-0000-0000-0000C0770000}"/>
    <cellStyle name="Note 2 10 3 7" xfId="41292" xr:uid="{00000000-0005-0000-0000-0000C1770000}"/>
    <cellStyle name="Note 2 10 4" xfId="6853" xr:uid="{00000000-0005-0000-0000-0000C2770000}"/>
    <cellStyle name="Note 2 10 4 2" xfId="28335" xr:uid="{00000000-0005-0000-0000-0000C3770000}"/>
    <cellStyle name="Note 2 10 4 3" xfId="20542" xr:uid="{00000000-0005-0000-0000-0000C4770000}"/>
    <cellStyle name="Note 2 10 4 4" xfId="41298" xr:uid="{00000000-0005-0000-0000-0000C5770000}"/>
    <cellStyle name="Note 2 10 5" xfId="6854" xr:uid="{00000000-0005-0000-0000-0000C6770000}"/>
    <cellStyle name="Note 2 10 5 2" xfId="28336" xr:uid="{00000000-0005-0000-0000-0000C7770000}"/>
    <cellStyle name="Note 2 10 5 3" xfId="20543" xr:uid="{00000000-0005-0000-0000-0000C8770000}"/>
    <cellStyle name="Note 2 10 5 4" xfId="41299" xr:uid="{00000000-0005-0000-0000-0000C9770000}"/>
    <cellStyle name="Note 2 10 6" xfId="6855" xr:uid="{00000000-0005-0000-0000-0000CA770000}"/>
    <cellStyle name="Note 2 10 6 2" xfId="28337" xr:uid="{00000000-0005-0000-0000-0000CB770000}"/>
    <cellStyle name="Note 2 10 6 3" xfId="20544" xr:uid="{00000000-0005-0000-0000-0000CC770000}"/>
    <cellStyle name="Note 2 10 6 4" xfId="41300" xr:uid="{00000000-0005-0000-0000-0000CD770000}"/>
    <cellStyle name="Note 2 10 7" xfId="6856" xr:uid="{00000000-0005-0000-0000-0000CE770000}"/>
    <cellStyle name="Note 2 10 7 2" xfId="28338" xr:uid="{00000000-0005-0000-0000-0000CF770000}"/>
    <cellStyle name="Note 2 10 7 3" xfId="20545" xr:uid="{00000000-0005-0000-0000-0000D0770000}"/>
    <cellStyle name="Note 2 10 7 4" xfId="41301" xr:uid="{00000000-0005-0000-0000-0000D1770000}"/>
    <cellStyle name="Note 2 10 8" xfId="6857" xr:uid="{00000000-0005-0000-0000-0000D2770000}"/>
    <cellStyle name="Note 2 10 8 2" xfId="28339" xr:uid="{00000000-0005-0000-0000-0000D3770000}"/>
    <cellStyle name="Note 2 10 8 3" xfId="20546" xr:uid="{00000000-0005-0000-0000-0000D4770000}"/>
    <cellStyle name="Note 2 10 8 4" xfId="41302" xr:uid="{00000000-0005-0000-0000-0000D5770000}"/>
    <cellStyle name="Note 2 10 9" xfId="28322" xr:uid="{00000000-0005-0000-0000-0000D6770000}"/>
    <cellStyle name="Note 2 10 9 2" xfId="46475" xr:uid="{00000000-0005-0000-0000-0000D7770000}"/>
    <cellStyle name="Note 2 11" xfId="6858" xr:uid="{00000000-0005-0000-0000-0000D8770000}"/>
    <cellStyle name="Note 2 11 10" xfId="20547" xr:uid="{00000000-0005-0000-0000-0000D9770000}"/>
    <cellStyle name="Note 2 11 11" xfId="41303" xr:uid="{00000000-0005-0000-0000-0000DA770000}"/>
    <cellStyle name="Note 2 11 2" xfId="6859" xr:uid="{00000000-0005-0000-0000-0000DB770000}"/>
    <cellStyle name="Note 2 11 2 2" xfId="6860" xr:uid="{00000000-0005-0000-0000-0000DC770000}"/>
    <cellStyle name="Note 2 11 2 2 2" xfId="6861" xr:uid="{00000000-0005-0000-0000-0000DD770000}"/>
    <cellStyle name="Note 2 11 2 2 2 2" xfId="28343" xr:uid="{00000000-0005-0000-0000-0000DE770000}"/>
    <cellStyle name="Note 2 11 2 2 2 3" xfId="20550" xr:uid="{00000000-0005-0000-0000-0000DF770000}"/>
    <cellStyle name="Note 2 11 2 2 2 4" xfId="41306" xr:uid="{00000000-0005-0000-0000-0000E0770000}"/>
    <cellStyle name="Note 2 11 2 2 3" xfId="6862" xr:uid="{00000000-0005-0000-0000-0000E1770000}"/>
    <cellStyle name="Note 2 11 2 2 3 2" xfId="28344" xr:uid="{00000000-0005-0000-0000-0000E2770000}"/>
    <cellStyle name="Note 2 11 2 2 3 3" xfId="20551" xr:uid="{00000000-0005-0000-0000-0000E3770000}"/>
    <cellStyle name="Note 2 11 2 2 3 4" xfId="41307" xr:uid="{00000000-0005-0000-0000-0000E4770000}"/>
    <cellStyle name="Note 2 11 2 2 4" xfId="28342" xr:uid="{00000000-0005-0000-0000-0000E5770000}"/>
    <cellStyle name="Note 2 11 2 2 5" xfId="20549" xr:uid="{00000000-0005-0000-0000-0000E6770000}"/>
    <cellStyle name="Note 2 11 2 2 6" xfId="41305" xr:uid="{00000000-0005-0000-0000-0000E7770000}"/>
    <cellStyle name="Note 2 11 2 3" xfId="6863" xr:uid="{00000000-0005-0000-0000-0000E8770000}"/>
    <cellStyle name="Note 2 11 2 3 2" xfId="28345" xr:uid="{00000000-0005-0000-0000-0000E9770000}"/>
    <cellStyle name="Note 2 11 2 3 3" xfId="20552" xr:uid="{00000000-0005-0000-0000-0000EA770000}"/>
    <cellStyle name="Note 2 11 2 3 4" xfId="41308" xr:uid="{00000000-0005-0000-0000-0000EB770000}"/>
    <cellStyle name="Note 2 11 2 4" xfId="6864" xr:uid="{00000000-0005-0000-0000-0000EC770000}"/>
    <cellStyle name="Note 2 11 2 4 2" xfId="28346" xr:uid="{00000000-0005-0000-0000-0000ED770000}"/>
    <cellStyle name="Note 2 11 2 4 3" xfId="20553" xr:uid="{00000000-0005-0000-0000-0000EE770000}"/>
    <cellStyle name="Note 2 11 2 4 4" xfId="41309" xr:uid="{00000000-0005-0000-0000-0000EF770000}"/>
    <cellStyle name="Note 2 11 2 5" xfId="28341" xr:uid="{00000000-0005-0000-0000-0000F0770000}"/>
    <cellStyle name="Note 2 11 2 6" xfId="20548" xr:uid="{00000000-0005-0000-0000-0000F1770000}"/>
    <cellStyle name="Note 2 11 2 7" xfId="41304" xr:uid="{00000000-0005-0000-0000-0000F2770000}"/>
    <cellStyle name="Note 2 11 3" xfId="6865" xr:uid="{00000000-0005-0000-0000-0000F3770000}"/>
    <cellStyle name="Note 2 11 3 2" xfId="6866" xr:uid="{00000000-0005-0000-0000-0000F4770000}"/>
    <cellStyle name="Note 2 11 3 2 2" xfId="6867" xr:uid="{00000000-0005-0000-0000-0000F5770000}"/>
    <cellStyle name="Note 2 11 3 2 2 2" xfId="28349" xr:uid="{00000000-0005-0000-0000-0000F6770000}"/>
    <cellStyle name="Note 2 11 3 2 2 3" xfId="20556" xr:uid="{00000000-0005-0000-0000-0000F7770000}"/>
    <cellStyle name="Note 2 11 3 2 2 4" xfId="41312" xr:uid="{00000000-0005-0000-0000-0000F8770000}"/>
    <cellStyle name="Note 2 11 3 2 3" xfId="6868" xr:uid="{00000000-0005-0000-0000-0000F9770000}"/>
    <cellStyle name="Note 2 11 3 2 3 2" xfId="28350" xr:uid="{00000000-0005-0000-0000-0000FA770000}"/>
    <cellStyle name="Note 2 11 3 2 3 3" xfId="20557" xr:uid="{00000000-0005-0000-0000-0000FB770000}"/>
    <cellStyle name="Note 2 11 3 2 3 4" xfId="41313" xr:uid="{00000000-0005-0000-0000-0000FC770000}"/>
    <cellStyle name="Note 2 11 3 2 4" xfId="28348" xr:uid="{00000000-0005-0000-0000-0000FD770000}"/>
    <cellStyle name="Note 2 11 3 2 5" xfId="20555" xr:uid="{00000000-0005-0000-0000-0000FE770000}"/>
    <cellStyle name="Note 2 11 3 2 6" xfId="41311" xr:uid="{00000000-0005-0000-0000-0000FF770000}"/>
    <cellStyle name="Note 2 11 3 3" xfId="6869" xr:uid="{00000000-0005-0000-0000-000000780000}"/>
    <cellStyle name="Note 2 11 3 3 2" xfId="28351" xr:uid="{00000000-0005-0000-0000-000001780000}"/>
    <cellStyle name="Note 2 11 3 3 3" xfId="20558" xr:uid="{00000000-0005-0000-0000-000002780000}"/>
    <cellStyle name="Note 2 11 3 3 4" xfId="41314" xr:uid="{00000000-0005-0000-0000-000003780000}"/>
    <cellStyle name="Note 2 11 3 4" xfId="6870" xr:uid="{00000000-0005-0000-0000-000004780000}"/>
    <cellStyle name="Note 2 11 3 4 2" xfId="28352" xr:uid="{00000000-0005-0000-0000-000005780000}"/>
    <cellStyle name="Note 2 11 3 4 3" xfId="20559" xr:uid="{00000000-0005-0000-0000-000006780000}"/>
    <cellStyle name="Note 2 11 3 4 4" xfId="41315" xr:uid="{00000000-0005-0000-0000-000007780000}"/>
    <cellStyle name="Note 2 11 3 5" xfId="28347" xr:uid="{00000000-0005-0000-0000-000008780000}"/>
    <cellStyle name="Note 2 11 3 6" xfId="20554" xr:uid="{00000000-0005-0000-0000-000009780000}"/>
    <cellStyle name="Note 2 11 3 7" xfId="41310" xr:uid="{00000000-0005-0000-0000-00000A780000}"/>
    <cellStyle name="Note 2 11 4" xfId="6871" xr:uid="{00000000-0005-0000-0000-00000B780000}"/>
    <cellStyle name="Note 2 11 4 2" xfId="28353" xr:uid="{00000000-0005-0000-0000-00000C780000}"/>
    <cellStyle name="Note 2 11 4 3" xfId="20560" xr:uid="{00000000-0005-0000-0000-00000D780000}"/>
    <cellStyle name="Note 2 11 4 4" xfId="41316" xr:uid="{00000000-0005-0000-0000-00000E780000}"/>
    <cellStyle name="Note 2 11 5" xfId="6872" xr:uid="{00000000-0005-0000-0000-00000F780000}"/>
    <cellStyle name="Note 2 11 5 2" xfId="28354" xr:uid="{00000000-0005-0000-0000-000010780000}"/>
    <cellStyle name="Note 2 11 5 3" xfId="20561" xr:uid="{00000000-0005-0000-0000-000011780000}"/>
    <cellStyle name="Note 2 11 5 4" xfId="41317" xr:uid="{00000000-0005-0000-0000-000012780000}"/>
    <cellStyle name="Note 2 11 6" xfId="6873" xr:uid="{00000000-0005-0000-0000-000013780000}"/>
    <cellStyle name="Note 2 11 6 2" xfId="28355" xr:uid="{00000000-0005-0000-0000-000014780000}"/>
    <cellStyle name="Note 2 11 6 3" xfId="20562" xr:uid="{00000000-0005-0000-0000-000015780000}"/>
    <cellStyle name="Note 2 11 6 4" xfId="41318" xr:uid="{00000000-0005-0000-0000-000016780000}"/>
    <cellStyle name="Note 2 11 7" xfId="6874" xr:uid="{00000000-0005-0000-0000-000017780000}"/>
    <cellStyle name="Note 2 11 7 2" xfId="28356" xr:uid="{00000000-0005-0000-0000-000018780000}"/>
    <cellStyle name="Note 2 11 7 3" xfId="20563" xr:uid="{00000000-0005-0000-0000-000019780000}"/>
    <cellStyle name="Note 2 11 7 4" xfId="41319" xr:uid="{00000000-0005-0000-0000-00001A780000}"/>
    <cellStyle name="Note 2 11 8" xfId="6875" xr:uid="{00000000-0005-0000-0000-00001B780000}"/>
    <cellStyle name="Note 2 11 8 2" xfId="28357" xr:uid="{00000000-0005-0000-0000-00001C780000}"/>
    <cellStyle name="Note 2 11 8 3" xfId="20564" xr:uid="{00000000-0005-0000-0000-00001D780000}"/>
    <cellStyle name="Note 2 11 8 4" xfId="41320" xr:uid="{00000000-0005-0000-0000-00001E780000}"/>
    <cellStyle name="Note 2 11 9" xfId="28340" xr:uid="{00000000-0005-0000-0000-00001F780000}"/>
    <cellStyle name="Note 2 12" xfId="6876" xr:uid="{00000000-0005-0000-0000-000020780000}"/>
    <cellStyle name="Note 2 12 10" xfId="20565" xr:uid="{00000000-0005-0000-0000-000021780000}"/>
    <cellStyle name="Note 2 12 11" xfId="41321" xr:uid="{00000000-0005-0000-0000-000022780000}"/>
    <cellStyle name="Note 2 12 2" xfId="6877" xr:uid="{00000000-0005-0000-0000-000023780000}"/>
    <cellStyle name="Note 2 12 2 2" xfId="6878" xr:uid="{00000000-0005-0000-0000-000024780000}"/>
    <cellStyle name="Note 2 12 2 2 2" xfId="6879" xr:uid="{00000000-0005-0000-0000-000025780000}"/>
    <cellStyle name="Note 2 12 2 2 2 2" xfId="28361" xr:uid="{00000000-0005-0000-0000-000026780000}"/>
    <cellStyle name="Note 2 12 2 2 2 3" xfId="20568" xr:uid="{00000000-0005-0000-0000-000027780000}"/>
    <cellStyle name="Note 2 12 2 2 2 4" xfId="41324" xr:uid="{00000000-0005-0000-0000-000028780000}"/>
    <cellStyle name="Note 2 12 2 2 3" xfId="6880" xr:uid="{00000000-0005-0000-0000-000029780000}"/>
    <cellStyle name="Note 2 12 2 2 3 2" xfId="28362" xr:uid="{00000000-0005-0000-0000-00002A780000}"/>
    <cellStyle name="Note 2 12 2 2 3 3" xfId="20569" xr:uid="{00000000-0005-0000-0000-00002B780000}"/>
    <cellStyle name="Note 2 12 2 2 3 4" xfId="41325" xr:uid="{00000000-0005-0000-0000-00002C780000}"/>
    <cellStyle name="Note 2 12 2 2 4" xfId="28360" xr:uid="{00000000-0005-0000-0000-00002D780000}"/>
    <cellStyle name="Note 2 12 2 2 5" xfId="20567" xr:uid="{00000000-0005-0000-0000-00002E780000}"/>
    <cellStyle name="Note 2 12 2 2 6" xfId="41323" xr:uid="{00000000-0005-0000-0000-00002F780000}"/>
    <cellStyle name="Note 2 12 2 3" xfId="6881" xr:uid="{00000000-0005-0000-0000-000030780000}"/>
    <cellStyle name="Note 2 12 2 3 2" xfId="28363" xr:uid="{00000000-0005-0000-0000-000031780000}"/>
    <cellStyle name="Note 2 12 2 3 3" xfId="20570" xr:uid="{00000000-0005-0000-0000-000032780000}"/>
    <cellStyle name="Note 2 12 2 3 4" xfId="41326" xr:uid="{00000000-0005-0000-0000-000033780000}"/>
    <cellStyle name="Note 2 12 2 4" xfId="6882" xr:uid="{00000000-0005-0000-0000-000034780000}"/>
    <cellStyle name="Note 2 12 2 4 2" xfId="28364" xr:uid="{00000000-0005-0000-0000-000035780000}"/>
    <cellStyle name="Note 2 12 2 4 3" xfId="20571" xr:uid="{00000000-0005-0000-0000-000036780000}"/>
    <cellStyle name="Note 2 12 2 4 4" xfId="41327" xr:uid="{00000000-0005-0000-0000-000037780000}"/>
    <cellStyle name="Note 2 12 2 5" xfId="28359" xr:uid="{00000000-0005-0000-0000-000038780000}"/>
    <cellStyle name="Note 2 12 2 6" xfId="20566" xr:uid="{00000000-0005-0000-0000-000039780000}"/>
    <cellStyle name="Note 2 12 2 7" xfId="41322" xr:uid="{00000000-0005-0000-0000-00003A780000}"/>
    <cellStyle name="Note 2 12 3" xfId="6883" xr:uid="{00000000-0005-0000-0000-00003B780000}"/>
    <cellStyle name="Note 2 12 3 2" xfId="6884" xr:uid="{00000000-0005-0000-0000-00003C780000}"/>
    <cellStyle name="Note 2 12 3 2 2" xfId="6885" xr:uid="{00000000-0005-0000-0000-00003D780000}"/>
    <cellStyle name="Note 2 12 3 2 2 2" xfId="28367" xr:uid="{00000000-0005-0000-0000-00003E780000}"/>
    <cellStyle name="Note 2 12 3 2 2 3" xfId="20574" xr:uid="{00000000-0005-0000-0000-00003F780000}"/>
    <cellStyle name="Note 2 12 3 2 2 4" xfId="41330" xr:uid="{00000000-0005-0000-0000-000040780000}"/>
    <cellStyle name="Note 2 12 3 2 3" xfId="6886" xr:uid="{00000000-0005-0000-0000-000041780000}"/>
    <cellStyle name="Note 2 12 3 2 3 2" xfId="28368" xr:uid="{00000000-0005-0000-0000-000042780000}"/>
    <cellStyle name="Note 2 12 3 2 3 3" xfId="20575" xr:uid="{00000000-0005-0000-0000-000043780000}"/>
    <cellStyle name="Note 2 12 3 2 3 4" xfId="41331" xr:uid="{00000000-0005-0000-0000-000044780000}"/>
    <cellStyle name="Note 2 12 3 2 4" xfId="28366" xr:uid="{00000000-0005-0000-0000-000045780000}"/>
    <cellStyle name="Note 2 12 3 2 5" xfId="20573" xr:uid="{00000000-0005-0000-0000-000046780000}"/>
    <cellStyle name="Note 2 12 3 2 6" xfId="41329" xr:uid="{00000000-0005-0000-0000-000047780000}"/>
    <cellStyle name="Note 2 12 3 3" xfId="6887" xr:uid="{00000000-0005-0000-0000-000048780000}"/>
    <cellStyle name="Note 2 12 3 3 2" xfId="28369" xr:uid="{00000000-0005-0000-0000-000049780000}"/>
    <cellStyle name="Note 2 12 3 3 3" xfId="20576" xr:uid="{00000000-0005-0000-0000-00004A780000}"/>
    <cellStyle name="Note 2 12 3 3 4" xfId="41332" xr:uid="{00000000-0005-0000-0000-00004B780000}"/>
    <cellStyle name="Note 2 12 3 4" xfId="6888" xr:uid="{00000000-0005-0000-0000-00004C780000}"/>
    <cellStyle name="Note 2 12 3 4 2" xfId="28370" xr:uid="{00000000-0005-0000-0000-00004D780000}"/>
    <cellStyle name="Note 2 12 3 4 3" xfId="20577" xr:uid="{00000000-0005-0000-0000-00004E780000}"/>
    <cellStyle name="Note 2 12 3 4 4" xfId="41333" xr:uid="{00000000-0005-0000-0000-00004F780000}"/>
    <cellStyle name="Note 2 12 3 5" xfId="28365" xr:uid="{00000000-0005-0000-0000-000050780000}"/>
    <cellStyle name="Note 2 12 3 6" xfId="20572" xr:uid="{00000000-0005-0000-0000-000051780000}"/>
    <cellStyle name="Note 2 12 3 7" xfId="41328" xr:uid="{00000000-0005-0000-0000-000052780000}"/>
    <cellStyle name="Note 2 12 4" xfId="6889" xr:uid="{00000000-0005-0000-0000-000053780000}"/>
    <cellStyle name="Note 2 12 4 2" xfId="28371" xr:uid="{00000000-0005-0000-0000-000054780000}"/>
    <cellStyle name="Note 2 12 4 3" xfId="20578" xr:uid="{00000000-0005-0000-0000-000055780000}"/>
    <cellStyle name="Note 2 12 4 4" xfId="41334" xr:uid="{00000000-0005-0000-0000-000056780000}"/>
    <cellStyle name="Note 2 12 5" xfId="6890" xr:uid="{00000000-0005-0000-0000-000057780000}"/>
    <cellStyle name="Note 2 12 5 2" xfId="28372" xr:uid="{00000000-0005-0000-0000-000058780000}"/>
    <cellStyle name="Note 2 12 5 3" xfId="20579" xr:uid="{00000000-0005-0000-0000-000059780000}"/>
    <cellStyle name="Note 2 12 5 4" xfId="41335" xr:uid="{00000000-0005-0000-0000-00005A780000}"/>
    <cellStyle name="Note 2 12 6" xfId="6891" xr:uid="{00000000-0005-0000-0000-00005B780000}"/>
    <cellStyle name="Note 2 12 6 2" xfId="28373" xr:uid="{00000000-0005-0000-0000-00005C780000}"/>
    <cellStyle name="Note 2 12 6 3" xfId="20580" xr:uid="{00000000-0005-0000-0000-00005D780000}"/>
    <cellStyle name="Note 2 12 6 4" xfId="41336" xr:uid="{00000000-0005-0000-0000-00005E780000}"/>
    <cellStyle name="Note 2 12 7" xfId="6892" xr:uid="{00000000-0005-0000-0000-00005F780000}"/>
    <cellStyle name="Note 2 12 7 2" xfId="28374" xr:uid="{00000000-0005-0000-0000-000060780000}"/>
    <cellStyle name="Note 2 12 7 3" xfId="20581" xr:uid="{00000000-0005-0000-0000-000061780000}"/>
    <cellStyle name="Note 2 12 7 4" xfId="41337" xr:uid="{00000000-0005-0000-0000-000062780000}"/>
    <cellStyle name="Note 2 12 8" xfId="6893" xr:uid="{00000000-0005-0000-0000-000063780000}"/>
    <cellStyle name="Note 2 12 8 2" xfId="28375" xr:uid="{00000000-0005-0000-0000-000064780000}"/>
    <cellStyle name="Note 2 12 8 3" xfId="20582" xr:uid="{00000000-0005-0000-0000-000065780000}"/>
    <cellStyle name="Note 2 12 8 4" xfId="41338" xr:uid="{00000000-0005-0000-0000-000066780000}"/>
    <cellStyle name="Note 2 12 9" xfId="28358" xr:uid="{00000000-0005-0000-0000-000067780000}"/>
    <cellStyle name="Note 2 13" xfId="6894" xr:uid="{00000000-0005-0000-0000-000068780000}"/>
    <cellStyle name="Note 2 13 10" xfId="20583" xr:uid="{00000000-0005-0000-0000-000069780000}"/>
    <cellStyle name="Note 2 13 11" xfId="41339" xr:uid="{00000000-0005-0000-0000-00006A780000}"/>
    <cellStyle name="Note 2 13 2" xfId="6895" xr:uid="{00000000-0005-0000-0000-00006B780000}"/>
    <cellStyle name="Note 2 13 2 2" xfId="6896" xr:uid="{00000000-0005-0000-0000-00006C780000}"/>
    <cellStyle name="Note 2 13 2 2 2" xfId="6897" xr:uid="{00000000-0005-0000-0000-00006D780000}"/>
    <cellStyle name="Note 2 13 2 2 2 2" xfId="28379" xr:uid="{00000000-0005-0000-0000-00006E780000}"/>
    <cellStyle name="Note 2 13 2 2 2 3" xfId="20586" xr:uid="{00000000-0005-0000-0000-00006F780000}"/>
    <cellStyle name="Note 2 13 2 2 2 4" xfId="41342" xr:uid="{00000000-0005-0000-0000-000070780000}"/>
    <cellStyle name="Note 2 13 2 2 3" xfId="6898" xr:uid="{00000000-0005-0000-0000-000071780000}"/>
    <cellStyle name="Note 2 13 2 2 3 2" xfId="28380" xr:uid="{00000000-0005-0000-0000-000072780000}"/>
    <cellStyle name="Note 2 13 2 2 3 3" xfId="20587" xr:uid="{00000000-0005-0000-0000-000073780000}"/>
    <cellStyle name="Note 2 13 2 2 3 4" xfId="41343" xr:uid="{00000000-0005-0000-0000-000074780000}"/>
    <cellStyle name="Note 2 13 2 2 4" xfId="28378" xr:uid="{00000000-0005-0000-0000-000075780000}"/>
    <cellStyle name="Note 2 13 2 2 5" xfId="20585" xr:uid="{00000000-0005-0000-0000-000076780000}"/>
    <cellStyle name="Note 2 13 2 2 6" xfId="41341" xr:uid="{00000000-0005-0000-0000-000077780000}"/>
    <cellStyle name="Note 2 13 2 3" xfId="6899" xr:uid="{00000000-0005-0000-0000-000078780000}"/>
    <cellStyle name="Note 2 13 2 3 2" xfId="28381" xr:uid="{00000000-0005-0000-0000-000079780000}"/>
    <cellStyle name="Note 2 13 2 3 3" xfId="20588" xr:uid="{00000000-0005-0000-0000-00007A780000}"/>
    <cellStyle name="Note 2 13 2 3 4" xfId="41344" xr:uid="{00000000-0005-0000-0000-00007B780000}"/>
    <cellStyle name="Note 2 13 2 4" xfId="6900" xr:uid="{00000000-0005-0000-0000-00007C780000}"/>
    <cellStyle name="Note 2 13 2 4 2" xfId="28382" xr:uid="{00000000-0005-0000-0000-00007D780000}"/>
    <cellStyle name="Note 2 13 2 4 3" xfId="20589" xr:uid="{00000000-0005-0000-0000-00007E780000}"/>
    <cellStyle name="Note 2 13 2 4 4" xfId="41345" xr:uid="{00000000-0005-0000-0000-00007F780000}"/>
    <cellStyle name="Note 2 13 2 5" xfId="28377" xr:uid="{00000000-0005-0000-0000-000080780000}"/>
    <cellStyle name="Note 2 13 2 6" xfId="20584" xr:uid="{00000000-0005-0000-0000-000081780000}"/>
    <cellStyle name="Note 2 13 2 7" xfId="41340" xr:uid="{00000000-0005-0000-0000-000082780000}"/>
    <cellStyle name="Note 2 13 3" xfId="6901" xr:uid="{00000000-0005-0000-0000-000083780000}"/>
    <cellStyle name="Note 2 13 3 2" xfId="6902" xr:uid="{00000000-0005-0000-0000-000084780000}"/>
    <cellStyle name="Note 2 13 3 2 2" xfId="6903" xr:uid="{00000000-0005-0000-0000-000085780000}"/>
    <cellStyle name="Note 2 13 3 2 2 2" xfId="28385" xr:uid="{00000000-0005-0000-0000-000086780000}"/>
    <cellStyle name="Note 2 13 3 2 2 3" xfId="20592" xr:uid="{00000000-0005-0000-0000-000087780000}"/>
    <cellStyle name="Note 2 13 3 2 2 4" xfId="41348" xr:uid="{00000000-0005-0000-0000-000088780000}"/>
    <cellStyle name="Note 2 13 3 2 3" xfId="6904" xr:uid="{00000000-0005-0000-0000-000089780000}"/>
    <cellStyle name="Note 2 13 3 2 3 2" xfId="28386" xr:uid="{00000000-0005-0000-0000-00008A780000}"/>
    <cellStyle name="Note 2 13 3 2 3 3" xfId="20593" xr:uid="{00000000-0005-0000-0000-00008B780000}"/>
    <cellStyle name="Note 2 13 3 2 3 4" xfId="41349" xr:uid="{00000000-0005-0000-0000-00008C780000}"/>
    <cellStyle name="Note 2 13 3 2 4" xfId="28384" xr:uid="{00000000-0005-0000-0000-00008D780000}"/>
    <cellStyle name="Note 2 13 3 2 5" xfId="20591" xr:uid="{00000000-0005-0000-0000-00008E780000}"/>
    <cellStyle name="Note 2 13 3 2 6" xfId="41347" xr:uid="{00000000-0005-0000-0000-00008F780000}"/>
    <cellStyle name="Note 2 13 3 3" xfId="6905" xr:uid="{00000000-0005-0000-0000-000090780000}"/>
    <cellStyle name="Note 2 13 3 3 2" xfId="28387" xr:uid="{00000000-0005-0000-0000-000091780000}"/>
    <cellStyle name="Note 2 13 3 3 3" xfId="20594" xr:uid="{00000000-0005-0000-0000-000092780000}"/>
    <cellStyle name="Note 2 13 3 3 4" xfId="41350" xr:uid="{00000000-0005-0000-0000-000093780000}"/>
    <cellStyle name="Note 2 13 3 4" xfId="6906" xr:uid="{00000000-0005-0000-0000-000094780000}"/>
    <cellStyle name="Note 2 13 3 4 2" xfId="28388" xr:uid="{00000000-0005-0000-0000-000095780000}"/>
    <cellStyle name="Note 2 13 3 4 3" xfId="20595" xr:uid="{00000000-0005-0000-0000-000096780000}"/>
    <cellStyle name="Note 2 13 3 4 4" xfId="41351" xr:uid="{00000000-0005-0000-0000-000097780000}"/>
    <cellStyle name="Note 2 13 3 5" xfId="28383" xr:uid="{00000000-0005-0000-0000-000098780000}"/>
    <cellStyle name="Note 2 13 3 6" xfId="20590" xr:uid="{00000000-0005-0000-0000-000099780000}"/>
    <cellStyle name="Note 2 13 3 7" xfId="41346" xr:uid="{00000000-0005-0000-0000-00009A780000}"/>
    <cellStyle name="Note 2 13 4" xfId="6907" xr:uid="{00000000-0005-0000-0000-00009B780000}"/>
    <cellStyle name="Note 2 13 4 2" xfId="28389" xr:uid="{00000000-0005-0000-0000-00009C780000}"/>
    <cellStyle name="Note 2 13 4 3" xfId="20596" xr:uid="{00000000-0005-0000-0000-00009D780000}"/>
    <cellStyle name="Note 2 13 4 4" xfId="41352" xr:uid="{00000000-0005-0000-0000-00009E780000}"/>
    <cellStyle name="Note 2 13 5" xfId="6908" xr:uid="{00000000-0005-0000-0000-00009F780000}"/>
    <cellStyle name="Note 2 13 5 2" xfId="28390" xr:uid="{00000000-0005-0000-0000-0000A0780000}"/>
    <cellStyle name="Note 2 13 5 3" xfId="20597" xr:uid="{00000000-0005-0000-0000-0000A1780000}"/>
    <cellStyle name="Note 2 13 5 4" xfId="41353" xr:uid="{00000000-0005-0000-0000-0000A2780000}"/>
    <cellStyle name="Note 2 13 6" xfId="6909" xr:uid="{00000000-0005-0000-0000-0000A3780000}"/>
    <cellStyle name="Note 2 13 6 2" xfId="28391" xr:uid="{00000000-0005-0000-0000-0000A4780000}"/>
    <cellStyle name="Note 2 13 6 3" xfId="20598" xr:uid="{00000000-0005-0000-0000-0000A5780000}"/>
    <cellStyle name="Note 2 13 6 4" xfId="41354" xr:uid="{00000000-0005-0000-0000-0000A6780000}"/>
    <cellStyle name="Note 2 13 7" xfId="6910" xr:uid="{00000000-0005-0000-0000-0000A7780000}"/>
    <cellStyle name="Note 2 13 7 2" xfId="28392" xr:uid="{00000000-0005-0000-0000-0000A8780000}"/>
    <cellStyle name="Note 2 13 7 3" xfId="20599" xr:uid="{00000000-0005-0000-0000-0000A9780000}"/>
    <cellStyle name="Note 2 13 7 4" xfId="41355" xr:uid="{00000000-0005-0000-0000-0000AA780000}"/>
    <cellStyle name="Note 2 13 8" xfId="6911" xr:uid="{00000000-0005-0000-0000-0000AB780000}"/>
    <cellStyle name="Note 2 13 8 2" xfId="28393" xr:uid="{00000000-0005-0000-0000-0000AC780000}"/>
    <cellStyle name="Note 2 13 8 3" xfId="20600" xr:uid="{00000000-0005-0000-0000-0000AD780000}"/>
    <cellStyle name="Note 2 13 8 4" xfId="41356" xr:uid="{00000000-0005-0000-0000-0000AE780000}"/>
    <cellStyle name="Note 2 13 9" xfId="28376" xr:uid="{00000000-0005-0000-0000-0000AF780000}"/>
    <cellStyle name="Note 2 14" xfId="6912" xr:uid="{00000000-0005-0000-0000-0000B0780000}"/>
    <cellStyle name="Note 2 14 10" xfId="20601" xr:uid="{00000000-0005-0000-0000-0000B1780000}"/>
    <cellStyle name="Note 2 14 11" xfId="41357" xr:uid="{00000000-0005-0000-0000-0000B2780000}"/>
    <cellStyle name="Note 2 14 2" xfId="6913" xr:uid="{00000000-0005-0000-0000-0000B3780000}"/>
    <cellStyle name="Note 2 14 2 2" xfId="6914" xr:uid="{00000000-0005-0000-0000-0000B4780000}"/>
    <cellStyle name="Note 2 14 2 2 2" xfId="6915" xr:uid="{00000000-0005-0000-0000-0000B5780000}"/>
    <cellStyle name="Note 2 14 2 2 2 2" xfId="28397" xr:uid="{00000000-0005-0000-0000-0000B6780000}"/>
    <cellStyle name="Note 2 14 2 2 2 3" xfId="20604" xr:uid="{00000000-0005-0000-0000-0000B7780000}"/>
    <cellStyle name="Note 2 14 2 2 2 4" xfId="41360" xr:uid="{00000000-0005-0000-0000-0000B8780000}"/>
    <cellStyle name="Note 2 14 2 2 3" xfId="6916" xr:uid="{00000000-0005-0000-0000-0000B9780000}"/>
    <cellStyle name="Note 2 14 2 2 3 2" xfId="28398" xr:uid="{00000000-0005-0000-0000-0000BA780000}"/>
    <cellStyle name="Note 2 14 2 2 3 3" xfId="20605" xr:uid="{00000000-0005-0000-0000-0000BB780000}"/>
    <cellStyle name="Note 2 14 2 2 3 4" xfId="41361" xr:uid="{00000000-0005-0000-0000-0000BC780000}"/>
    <cellStyle name="Note 2 14 2 2 4" xfId="28396" xr:uid="{00000000-0005-0000-0000-0000BD780000}"/>
    <cellStyle name="Note 2 14 2 2 5" xfId="20603" xr:uid="{00000000-0005-0000-0000-0000BE780000}"/>
    <cellStyle name="Note 2 14 2 2 6" xfId="41359" xr:uid="{00000000-0005-0000-0000-0000BF780000}"/>
    <cellStyle name="Note 2 14 2 3" xfId="6917" xr:uid="{00000000-0005-0000-0000-0000C0780000}"/>
    <cellStyle name="Note 2 14 2 3 2" xfId="28399" xr:uid="{00000000-0005-0000-0000-0000C1780000}"/>
    <cellStyle name="Note 2 14 2 3 3" xfId="20606" xr:uid="{00000000-0005-0000-0000-0000C2780000}"/>
    <cellStyle name="Note 2 14 2 3 4" xfId="41362" xr:uid="{00000000-0005-0000-0000-0000C3780000}"/>
    <cellStyle name="Note 2 14 2 4" xfId="6918" xr:uid="{00000000-0005-0000-0000-0000C4780000}"/>
    <cellStyle name="Note 2 14 2 4 2" xfId="28400" xr:uid="{00000000-0005-0000-0000-0000C5780000}"/>
    <cellStyle name="Note 2 14 2 4 3" xfId="20607" xr:uid="{00000000-0005-0000-0000-0000C6780000}"/>
    <cellStyle name="Note 2 14 2 4 4" xfId="41363" xr:uid="{00000000-0005-0000-0000-0000C7780000}"/>
    <cellStyle name="Note 2 14 2 5" xfId="28395" xr:uid="{00000000-0005-0000-0000-0000C8780000}"/>
    <cellStyle name="Note 2 14 2 6" xfId="20602" xr:uid="{00000000-0005-0000-0000-0000C9780000}"/>
    <cellStyle name="Note 2 14 2 7" xfId="41358" xr:uid="{00000000-0005-0000-0000-0000CA780000}"/>
    <cellStyle name="Note 2 14 3" xfId="6919" xr:uid="{00000000-0005-0000-0000-0000CB780000}"/>
    <cellStyle name="Note 2 14 3 2" xfId="6920" xr:uid="{00000000-0005-0000-0000-0000CC780000}"/>
    <cellStyle name="Note 2 14 3 2 2" xfId="6921" xr:uid="{00000000-0005-0000-0000-0000CD780000}"/>
    <cellStyle name="Note 2 14 3 2 2 2" xfId="28403" xr:uid="{00000000-0005-0000-0000-0000CE780000}"/>
    <cellStyle name="Note 2 14 3 2 2 3" xfId="20610" xr:uid="{00000000-0005-0000-0000-0000CF780000}"/>
    <cellStyle name="Note 2 14 3 2 2 4" xfId="41366" xr:uid="{00000000-0005-0000-0000-0000D0780000}"/>
    <cellStyle name="Note 2 14 3 2 3" xfId="6922" xr:uid="{00000000-0005-0000-0000-0000D1780000}"/>
    <cellStyle name="Note 2 14 3 2 3 2" xfId="28404" xr:uid="{00000000-0005-0000-0000-0000D2780000}"/>
    <cellStyle name="Note 2 14 3 2 3 3" xfId="20611" xr:uid="{00000000-0005-0000-0000-0000D3780000}"/>
    <cellStyle name="Note 2 14 3 2 3 4" xfId="41367" xr:uid="{00000000-0005-0000-0000-0000D4780000}"/>
    <cellStyle name="Note 2 14 3 2 4" xfId="28402" xr:uid="{00000000-0005-0000-0000-0000D5780000}"/>
    <cellStyle name="Note 2 14 3 2 5" xfId="20609" xr:uid="{00000000-0005-0000-0000-0000D6780000}"/>
    <cellStyle name="Note 2 14 3 2 6" xfId="41365" xr:uid="{00000000-0005-0000-0000-0000D7780000}"/>
    <cellStyle name="Note 2 14 3 3" xfId="6923" xr:uid="{00000000-0005-0000-0000-0000D8780000}"/>
    <cellStyle name="Note 2 14 3 3 2" xfId="28405" xr:uid="{00000000-0005-0000-0000-0000D9780000}"/>
    <cellStyle name="Note 2 14 3 3 3" xfId="20612" xr:uid="{00000000-0005-0000-0000-0000DA780000}"/>
    <cellStyle name="Note 2 14 3 3 4" xfId="41368" xr:uid="{00000000-0005-0000-0000-0000DB780000}"/>
    <cellStyle name="Note 2 14 3 4" xfId="6924" xr:uid="{00000000-0005-0000-0000-0000DC780000}"/>
    <cellStyle name="Note 2 14 3 4 2" xfId="28406" xr:uid="{00000000-0005-0000-0000-0000DD780000}"/>
    <cellStyle name="Note 2 14 3 4 3" xfId="20613" xr:uid="{00000000-0005-0000-0000-0000DE780000}"/>
    <cellStyle name="Note 2 14 3 4 4" xfId="41369" xr:uid="{00000000-0005-0000-0000-0000DF780000}"/>
    <cellStyle name="Note 2 14 3 5" xfId="28401" xr:uid="{00000000-0005-0000-0000-0000E0780000}"/>
    <cellStyle name="Note 2 14 3 6" xfId="20608" xr:uid="{00000000-0005-0000-0000-0000E1780000}"/>
    <cellStyle name="Note 2 14 3 7" xfId="41364" xr:uid="{00000000-0005-0000-0000-0000E2780000}"/>
    <cellStyle name="Note 2 14 4" xfId="6925" xr:uid="{00000000-0005-0000-0000-0000E3780000}"/>
    <cellStyle name="Note 2 14 4 2" xfId="28407" xr:uid="{00000000-0005-0000-0000-0000E4780000}"/>
    <cellStyle name="Note 2 14 4 3" xfId="20614" xr:uid="{00000000-0005-0000-0000-0000E5780000}"/>
    <cellStyle name="Note 2 14 4 4" xfId="41370" xr:uid="{00000000-0005-0000-0000-0000E6780000}"/>
    <cellStyle name="Note 2 14 5" xfId="6926" xr:uid="{00000000-0005-0000-0000-0000E7780000}"/>
    <cellStyle name="Note 2 14 5 2" xfId="28408" xr:uid="{00000000-0005-0000-0000-0000E8780000}"/>
    <cellStyle name="Note 2 14 5 3" xfId="20615" xr:uid="{00000000-0005-0000-0000-0000E9780000}"/>
    <cellStyle name="Note 2 14 5 4" xfId="41371" xr:uid="{00000000-0005-0000-0000-0000EA780000}"/>
    <cellStyle name="Note 2 14 6" xfId="6927" xr:uid="{00000000-0005-0000-0000-0000EB780000}"/>
    <cellStyle name="Note 2 14 6 2" xfId="28409" xr:uid="{00000000-0005-0000-0000-0000EC780000}"/>
    <cellStyle name="Note 2 14 6 3" xfId="20616" xr:uid="{00000000-0005-0000-0000-0000ED780000}"/>
    <cellStyle name="Note 2 14 6 4" xfId="41372" xr:uid="{00000000-0005-0000-0000-0000EE780000}"/>
    <cellStyle name="Note 2 14 7" xfId="6928" xr:uid="{00000000-0005-0000-0000-0000EF780000}"/>
    <cellStyle name="Note 2 14 7 2" xfId="28410" xr:uid="{00000000-0005-0000-0000-0000F0780000}"/>
    <cellStyle name="Note 2 14 7 3" xfId="20617" xr:uid="{00000000-0005-0000-0000-0000F1780000}"/>
    <cellStyle name="Note 2 14 7 4" xfId="41373" xr:uid="{00000000-0005-0000-0000-0000F2780000}"/>
    <cellStyle name="Note 2 14 8" xfId="6929" xr:uid="{00000000-0005-0000-0000-0000F3780000}"/>
    <cellStyle name="Note 2 14 8 2" xfId="28411" xr:uid="{00000000-0005-0000-0000-0000F4780000}"/>
    <cellStyle name="Note 2 14 8 3" xfId="20618" xr:uid="{00000000-0005-0000-0000-0000F5780000}"/>
    <cellStyle name="Note 2 14 8 4" xfId="41374" xr:uid="{00000000-0005-0000-0000-0000F6780000}"/>
    <cellStyle name="Note 2 14 9" xfId="28394" xr:uid="{00000000-0005-0000-0000-0000F7780000}"/>
    <cellStyle name="Note 2 15" xfId="6930" xr:uid="{00000000-0005-0000-0000-0000F8780000}"/>
    <cellStyle name="Note 2 15 10" xfId="20619" xr:uid="{00000000-0005-0000-0000-0000F9780000}"/>
    <cellStyle name="Note 2 15 11" xfId="41375" xr:uid="{00000000-0005-0000-0000-0000FA780000}"/>
    <cellStyle name="Note 2 15 2" xfId="6931" xr:uid="{00000000-0005-0000-0000-0000FB780000}"/>
    <cellStyle name="Note 2 15 2 2" xfId="6932" xr:uid="{00000000-0005-0000-0000-0000FC780000}"/>
    <cellStyle name="Note 2 15 2 2 2" xfId="6933" xr:uid="{00000000-0005-0000-0000-0000FD780000}"/>
    <cellStyle name="Note 2 15 2 2 2 2" xfId="28415" xr:uid="{00000000-0005-0000-0000-0000FE780000}"/>
    <cellStyle name="Note 2 15 2 2 2 3" xfId="20622" xr:uid="{00000000-0005-0000-0000-0000FF780000}"/>
    <cellStyle name="Note 2 15 2 2 2 4" xfId="41378" xr:uid="{00000000-0005-0000-0000-000000790000}"/>
    <cellStyle name="Note 2 15 2 2 3" xfId="6934" xr:uid="{00000000-0005-0000-0000-000001790000}"/>
    <cellStyle name="Note 2 15 2 2 3 2" xfId="28416" xr:uid="{00000000-0005-0000-0000-000002790000}"/>
    <cellStyle name="Note 2 15 2 2 3 3" xfId="20623" xr:uid="{00000000-0005-0000-0000-000003790000}"/>
    <cellStyle name="Note 2 15 2 2 3 4" xfId="41379" xr:uid="{00000000-0005-0000-0000-000004790000}"/>
    <cellStyle name="Note 2 15 2 2 4" xfId="28414" xr:uid="{00000000-0005-0000-0000-000005790000}"/>
    <cellStyle name="Note 2 15 2 2 5" xfId="20621" xr:uid="{00000000-0005-0000-0000-000006790000}"/>
    <cellStyle name="Note 2 15 2 2 6" xfId="41377" xr:uid="{00000000-0005-0000-0000-000007790000}"/>
    <cellStyle name="Note 2 15 2 3" xfId="6935" xr:uid="{00000000-0005-0000-0000-000008790000}"/>
    <cellStyle name="Note 2 15 2 3 2" xfId="28417" xr:uid="{00000000-0005-0000-0000-000009790000}"/>
    <cellStyle name="Note 2 15 2 3 3" xfId="20624" xr:uid="{00000000-0005-0000-0000-00000A790000}"/>
    <cellStyle name="Note 2 15 2 3 4" xfId="41380" xr:uid="{00000000-0005-0000-0000-00000B790000}"/>
    <cellStyle name="Note 2 15 2 4" xfId="6936" xr:uid="{00000000-0005-0000-0000-00000C790000}"/>
    <cellStyle name="Note 2 15 2 4 2" xfId="28418" xr:uid="{00000000-0005-0000-0000-00000D790000}"/>
    <cellStyle name="Note 2 15 2 4 3" xfId="20625" xr:uid="{00000000-0005-0000-0000-00000E790000}"/>
    <cellStyle name="Note 2 15 2 4 4" xfId="41381" xr:uid="{00000000-0005-0000-0000-00000F790000}"/>
    <cellStyle name="Note 2 15 2 5" xfId="28413" xr:uid="{00000000-0005-0000-0000-000010790000}"/>
    <cellStyle name="Note 2 15 2 6" xfId="20620" xr:uid="{00000000-0005-0000-0000-000011790000}"/>
    <cellStyle name="Note 2 15 2 7" xfId="41376" xr:uid="{00000000-0005-0000-0000-000012790000}"/>
    <cellStyle name="Note 2 15 3" xfId="6937" xr:uid="{00000000-0005-0000-0000-000013790000}"/>
    <cellStyle name="Note 2 15 3 2" xfId="6938" xr:uid="{00000000-0005-0000-0000-000014790000}"/>
    <cellStyle name="Note 2 15 3 2 2" xfId="6939" xr:uid="{00000000-0005-0000-0000-000015790000}"/>
    <cellStyle name="Note 2 15 3 2 2 2" xfId="28421" xr:uid="{00000000-0005-0000-0000-000016790000}"/>
    <cellStyle name="Note 2 15 3 2 2 3" xfId="20628" xr:uid="{00000000-0005-0000-0000-000017790000}"/>
    <cellStyle name="Note 2 15 3 2 2 4" xfId="41384" xr:uid="{00000000-0005-0000-0000-000018790000}"/>
    <cellStyle name="Note 2 15 3 2 3" xfId="6940" xr:uid="{00000000-0005-0000-0000-000019790000}"/>
    <cellStyle name="Note 2 15 3 2 3 2" xfId="28422" xr:uid="{00000000-0005-0000-0000-00001A790000}"/>
    <cellStyle name="Note 2 15 3 2 3 3" xfId="20629" xr:uid="{00000000-0005-0000-0000-00001B790000}"/>
    <cellStyle name="Note 2 15 3 2 3 4" xfId="41385" xr:uid="{00000000-0005-0000-0000-00001C790000}"/>
    <cellStyle name="Note 2 15 3 2 4" xfId="28420" xr:uid="{00000000-0005-0000-0000-00001D790000}"/>
    <cellStyle name="Note 2 15 3 2 5" xfId="20627" xr:uid="{00000000-0005-0000-0000-00001E790000}"/>
    <cellStyle name="Note 2 15 3 2 6" xfId="41383" xr:uid="{00000000-0005-0000-0000-00001F790000}"/>
    <cellStyle name="Note 2 15 3 3" xfId="6941" xr:uid="{00000000-0005-0000-0000-000020790000}"/>
    <cellStyle name="Note 2 15 3 3 2" xfId="28423" xr:uid="{00000000-0005-0000-0000-000021790000}"/>
    <cellStyle name="Note 2 15 3 3 3" xfId="20630" xr:uid="{00000000-0005-0000-0000-000022790000}"/>
    <cellStyle name="Note 2 15 3 3 4" xfId="41386" xr:uid="{00000000-0005-0000-0000-000023790000}"/>
    <cellStyle name="Note 2 15 3 4" xfId="6942" xr:uid="{00000000-0005-0000-0000-000024790000}"/>
    <cellStyle name="Note 2 15 3 4 2" xfId="28424" xr:uid="{00000000-0005-0000-0000-000025790000}"/>
    <cellStyle name="Note 2 15 3 4 3" xfId="20631" xr:uid="{00000000-0005-0000-0000-000026790000}"/>
    <cellStyle name="Note 2 15 3 4 4" xfId="41387" xr:uid="{00000000-0005-0000-0000-000027790000}"/>
    <cellStyle name="Note 2 15 3 5" xfId="28419" xr:uid="{00000000-0005-0000-0000-000028790000}"/>
    <cellStyle name="Note 2 15 3 6" xfId="20626" xr:uid="{00000000-0005-0000-0000-000029790000}"/>
    <cellStyle name="Note 2 15 3 7" xfId="41382" xr:uid="{00000000-0005-0000-0000-00002A790000}"/>
    <cellStyle name="Note 2 15 4" xfId="6943" xr:uid="{00000000-0005-0000-0000-00002B790000}"/>
    <cellStyle name="Note 2 15 4 2" xfId="28425" xr:uid="{00000000-0005-0000-0000-00002C790000}"/>
    <cellStyle name="Note 2 15 4 3" xfId="20632" xr:uid="{00000000-0005-0000-0000-00002D790000}"/>
    <cellStyle name="Note 2 15 4 4" xfId="41388" xr:uid="{00000000-0005-0000-0000-00002E790000}"/>
    <cellStyle name="Note 2 15 5" xfId="6944" xr:uid="{00000000-0005-0000-0000-00002F790000}"/>
    <cellStyle name="Note 2 15 5 2" xfId="28426" xr:uid="{00000000-0005-0000-0000-000030790000}"/>
    <cellStyle name="Note 2 15 5 3" xfId="20633" xr:uid="{00000000-0005-0000-0000-000031790000}"/>
    <cellStyle name="Note 2 15 5 4" xfId="41389" xr:uid="{00000000-0005-0000-0000-000032790000}"/>
    <cellStyle name="Note 2 15 6" xfId="6945" xr:uid="{00000000-0005-0000-0000-000033790000}"/>
    <cellStyle name="Note 2 15 6 2" xfId="28427" xr:uid="{00000000-0005-0000-0000-000034790000}"/>
    <cellStyle name="Note 2 15 6 3" xfId="20634" xr:uid="{00000000-0005-0000-0000-000035790000}"/>
    <cellStyle name="Note 2 15 6 4" xfId="41390" xr:uid="{00000000-0005-0000-0000-000036790000}"/>
    <cellStyle name="Note 2 15 7" xfId="6946" xr:uid="{00000000-0005-0000-0000-000037790000}"/>
    <cellStyle name="Note 2 15 7 2" xfId="28428" xr:uid="{00000000-0005-0000-0000-000038790000}"/>
    <cellStyle name="Note 2 15 7 3" xfId="20635" xr:uid="{00000000-0005-0000-0000-000039790000}"/>
    <cellStyle name="Note 2 15 7 4" xfId="41391" xr:uid="{00000000-0005-0000-0000-00003A790000}"/>
    <cellStyle name="Note 2 15 8" xfId="6947" xr:uid="{00000000-0005-0000-0000-00003B790000}"/>
    <cellStyle name="Note 2 15 8 2" xfId="28429" xr:uid="{00000000-0005-0000-0000-00003C790000}"/>
    <cellStyle name="Note 2 15 8 3" xfId="20636" xr:uid="{00000000-0005-0000-0000-00003D790000}"/>
    <cellStyle name="Note 2 15 8 4" xfId="41392" xr:uid="{00000000-0005-0000-0000-00003E790000}"/>
    <cellStyle name="Note 2 15 9" xfId="28412" xr:uid="{00000000-0005-0000-0000-00003F790000}"/>
    <cellStyle name="Note 2 16" xfId="6948" xr:uid="{00000000-0005-0000-0000-000040790000}"/>
    <cellStyle name="Note 2 16 10" xfId="20637" xr:uid="{00000000-0005-0000-0000-000041790000}"/>
    <cellStyle name="Note 2 16 11" xfId="41393" xr:uid="{00000000-0005-0000-0000-000042790000}"/>
    <cellStyle name="Note 2 16 2" xfId="6949" xr:uid="{00000000-0005-0000-0000-000043790000}"/>
    <cellStyle name="Note 2 16 2 2" xfId="6950" xr:uid="{00000000-0005-0000-0000-000044790000}"/>
    <cellStyle name="Note 2 16 2 2 2" xfId="6951" xr:uid="{00000000-0005-0000-0000-000045790000}"/>
    <cellStyle name="Note 2 16 2 2 2 2" xfId="28433" xr:uid="{00000000-0005-0000-0000-000046790000}"/>
    <cellStyle name="Note 2 16 2 2 2 3" xfId="20640" xr:uid="{00000000-0005-0000-0000-000047790000}"/>
    <cellStyle name="Note 2 16 2 2 2 4" xfId="41396" xr:uid="{00000000-0005-0000-0000-000048790000}"/>
    <cellStyle name="Note 2 16 2 2 3" xfId="6952" xr:uid="{00000000-0005-0000-0000-000049790000}"/>
    <cellStyle name="Note 2 16 2 2 3 2" xfId="28434" xr:uid="{00000000-0005-0000-0000-00004A790000}"/>
    <cellStyle name="Note 2 16 2 2 3 3" xfId="20641" xr:uid="{00000000-0005-0000-0000-00004B790000}"/>
    <cellStyle name="Note 2 16 2 2 3 4" xfId="41397" xr:uid="{00000000-0005-0000-0000-00004C790000}"/>
    <cellStyle name="Note 2 16 2 2 4" xfId="28432" xr:uid="{00000000-0005-0000-0000-00004D790000}"/>
    <cellStyle name="Note 2 16 2 2 5" xfId="20639" xr:uid="{00000000-0005-0000-0000-00004E790000}"/>
    <cellStyle name="Note 2 16 2 2 6" xfId="41395" xr:uid="{00000000-0005-0000-0000-00004F790000}"/>
    <cellStyle name="Note 2 16 2 3" xfId="6953" xr:uid="{00000000-0005-0000-0000-000050790000}"/>
    <cellStyle name="Note 2 16 2 3 2" xfId="28435" xr:uid="{00000000-0005-0000-0000-000051790000}"/>
    <cellStyle name="Note 2 16 2 3 3" xfId="20642" xr:uid="{00000000-0005-0000-0000-000052790000}"/>
    <cellStyle name="Note 2 16 2 3 4" xfId="41398" xr:uid="{00000000-0005-0000-0000-000053790000}"/>
    <cellStyle name="Note 2 16 2 4" xfId="6954" xr:uid="{00000000-0005-0000-0000-000054790000}"/>
    <cellStyle name="Note 2 16 2 4 2" xfId="28436" xr:uid="{00000000-0005-0000-0000-000055790000}"/>
    <cellStyle name="Note 2 16 2 4 3" xfId="20643" xr:uid="{00000000-0005-0000-0000-000056790000}"/>
    <cellStyle name="Note 2 16 2 4 4" xfId="41399" xr:uid="{00000000-0005-0000-0000-000057790000}"/>
    <cellStyle name="Note 2 16 2 5" xfId="28431" xr:uid="{00000000-0005-0000-0000-000058790000}"/>
    <cellStyle name="Note 2 16 2 6" xfId="20638" xr:uid="{00000000-0005-0000-0000-000059790000}"/>
    <cellStyle name="Note 2 16 2 7" xfId="41394" xr:uid="{00000000-0005-0000-0000-00005A790000}"/>
    <cellStyle name="Note 2 16 3" xfId="6955" xr:uid="{00000000-0005-0000-0000-00005B790000}"/>
    <cellStyle name="Note 2 16 3 2" xfId="6956" xr:uid="{00000000-0005-0000-0000-00005C790000}"/>
    <cellStyle name="Note 2 16 3 2 2" xfId="6957" xr:uid="{00000000-0005-0000-0000-00005D790000}"/>
    <cellStyle name="Note 2 16 3 2 2 2" xfId="28439" xr:uid="{00000000-0005-0000-0000-00005E790000}"/>
    <cellStyle name="Note 2 16 3 2 2 3" xfId="20646" xr:uid="{00000000-0005-0000-0000-00005F790000}"/>
    <cellStyle name="Note 2 16 3 2 2 4" xfId="41402" xr:uid="{00000000-0005-0000-0000-000060790000}"/>
    <cellStyle name="Note 2 16 3 2 3" xfId="6958" xr:uid="{00000000-0005-0000-0000-000061790000}"/>
    <cellStyle name="Note 2 16 3 2 3 2" xfId="28440" xr:uid="{00000000-0005-0000-0000-000062790000}"/>
    <cellStyle name="Note 2 16 3 2 3 3" xfId="20647" xr:uid="{00000000-0005-0000-0000-000063790000}"/>
    <cellStyle name="Note 2 16 3 2 3 4" xfId="41403" xr:uid="{00000000-0005-0000-0000-000064790000}"/>
    <cellStyle name="Note 2 16 3 2 4" xfId="28438" xr:uid="{00000000-0005-0000-0000-000065790000}"/>
    <cellStyle name="Note 2 16 3 2 5" xfId="20645" xr:uid="{00000000-0005-0000-0000-000066790000}"/>
    <cellStyle name="Note 2 16 3 2 6" xfId="41401" xr:uid="{00000000-0005-0000-0000-000067790000}"/>
    <cellStyle name="Note 2 16 3 3" xfId="6959" xr:uid="{00000000-0005-0000-0000-000068790000}"/>
    <cellStyle name="Note 2 16 3 3 2" xfId="28441" xr:uid="{00000000-0005-0000-0000-000069790000}"/>
    <cellStyle name="Note 2 16 3 3 3" xfId="20648" xr:uid="{00000000-0005-0000-0000-00006A790000}"/>
    <cellStyle name="Note 2 16 3 3 4" xfId="41404" xr:uid="{00000000-0005-0000-0000-00006B790000}"/>
    <cellStyle name="Note 2 16 3 4" xfId="6960" xr:uid="{00000000-0005-0000-0000-00006C790000}"/>
    <cellStyle name="Note 2 16 3 4 2" xfId="28442" xr:uid="{00000000-0005-0000-0000-00006D790000}"/>
    <cellStyle name="Note 2 16 3 4 3" xfId="20649" xr:uid="{00000000-0005-0000-0000-00006E790000}"/>
    <cellStyle name="Note 2 16 3 4 4" xfId="41405" xr:uid="{00000000-0005-0000-0000-00006F790000}"/>
    <cellStyle name="Note 2 16 3 5" xfId="28437" xr:uid="{00000000-0005-0000-0000-000070790000}"/>
    <cellStyle name="Note 2 16 3 6" xfId="20644" xr:uid="{00000000-0005-0000-0000-000071790000}"/>
    <cellStyle name="Note 2 16 3 7" xfId="41400" xr:uid="{00000000-0005-0000-0000-000072790000}"/>
    <cellStyle name="Note 2 16 4" xfId="6961" xr:uid="{00000000-0005-0000-0000-000073790000}"/>
    <cellStyle name="Note 2 16 4 2" xfId="28443" xr:uid="{00000000-0005-0000-0000-000074790000}"/>
    <cellStyle name="Note 2 16 4 3" xfId="20650" xr:uid="{00000000-0005-0000-0000-000075790000}"/>
    <cellStyle name="Note 2 16 4 4" xfId="41406" xr:uid="{00000000-0005-0000-0000-000076790000}"/>
    <cellStyle name="Note 2 16 5" xfId="6962" xr:uid="{00000000-0005-0000-0000-000077790000}"/>
    <cellStyle name="Note 2 16 5 2" xfId="28444" xr:uid="{00000000-0005-0000-0000-000078790000}"/>
    <cellStyle name="Note 2 16 5 3" xfId="20651" xr:uid="{00000000-0005-0000-0000-000079790000}"/>
    <cellStyle name="Note 2 16 5 4" xfId="41407" xr:uid="{00000000-0005-0000-0000-00007A790000}"/>
    <cellStyle name="Note 2 16 6" xfId="6963" xr:uid="{00000000-0005-0000-0000-00007B790000}"/>
    <cellStyle name="Note 2 16 6 2" xfId="28445" xr:uid="{00000000-0005-0000-0000-00007C790000}"/>
    <cellStyle name="Note 2 16 6 3" xfId="20652" xr:uid="{00000000-0005-0000-0000-00007D790000}"/>
    <cellStyle name="Note 2 16 6 4" xfId="41408" xr:uid="{00000000-0005-0000-0000-00007E790000}"/>
    <cellStyle name="Note 2 16 7" xfId="6964" xr:uid="{00000000-0005-0000-0000-00007F790000}"/>
    <cellStyle name="Note 2 16 7 2" xfId="28446" xr:uid="{00000000-0005-0000-0000-000080790000}"/>
    <cellStyle name="Note 2 16 7 3" xfId="20653" xr:uid="{00000000-0005-0000-0000-000081790000}"/>
    <cellStyle name="Note 2 16 7 4" xfId="41409" xr:uid="{00000000-0005-0000-0000-000082790000}"/>
    <cellStyle name="Note 2 16 8" xfId="6965" xr:uid="{00000000-0005-0000-0000-000083790000}"/>
    <cellStyle name="Note 2 16 8 2" xfId="28447" xr:uid="{00000000-0005-0000-0000-000084790000}"/>
    <cellStyle name="Note 2 16 8 3" xfId="20654" xr:uid="{00000000-0005-0000-0000-000085790000}"/>
    <cellStyle name="Note 2 16 8 4" xfId="41410" xr:uid="{00000000-0005-0000-0000-000086790000}"/>
    <cellStyle name="Note 2 16 9" xfId="28430" xr:uid="{00000000-0005-0000-0000-000087790000}"/>
    <cellStyle name="Note 2 17" xfId="6966" xr:uid="{00000000-0005-0000-0000-000088790000}"/>
    <cellStyle name="Note 2 17 10" xfId="20655" xr:uid="{00000000-0005-0000-0000-000089790000}"/>
    <cellStyle name="Note 2 17 11" xfId="41411" xr:uid="{00000000-0005-0000-0000-00008A790000}"/>
    <cellStyle name="Note 2 17 2" xfId="6967" xr:uid="{00000000-0005-0000-0000-00008B790000}"/>
    <cellStyle name="Note 2 17 2 2" xfId="6968" xr:uid="{00000000-0005-0000-0000-00008C790000}"/>
    <cellStyle name="Note 2 17 2 2 2" xfId="6969" xr:uid="{00000000-0005-0000-0000-00008D790000}"/>
    <cellStyle name="Note 2 17 2 2 2 2" xfId="28451" xr:uid="{00000000-0005-0000-0000-00008E790000}"/>
    <cellStyle name="Note 2 17 2 2 2 3" xfId="20658" xr:uid="{00000000-0005-0000-0000-00008F790000}"/>
    <cellStyle name="Note 2 17 2 2 2 4" xfId="41414" xr:uid="{00000000-0005-0000-0000-000090790000}"/>
    <cellStyle name="Note 2 17 2 2 3" xfId="6970" xr:uid="{00000000-0005-0000-0000-000091790000}"/>
    <cellStyle name="Note 2 17 2 2 3 2" xfId="28452" xr:uid="{00000000-0005-0000-0000-000092790000}"/>
    <cellStyle name="Note 2 17 2 2 3 3" xfId="20659" xr:uid="{00000000-0005-0000-0000-000093790000}"/>
    <cellStyle name="Note 2 17 2 2 3 4" xfId="41415" xr:uid="{00000000-0005-0000-0000-000094790000}"/>
    <cellStyle name="Note 2 17 2 2 4" xfId="28450" xr:uid="{00000000-0005-0000-0000-000095790000}"/>
    <cellStyle name="Note 2 17 2 2 5" xfId="20657" xr:uid="{00000000-0005-0000-0000-000096790000}"/>
    <cellStyle name="Note 2 17 2 2 6" xfId="41413" xr:uid="{00000000-0005-0000-0000-000097790000}"/>
    <cellStyle name="Note 2 17 2 3" xfId="6971" xr:uid="{00000000-0005-0000-0000-000098790000}"/>
    <cellStyle name="Note 2 17 2 3 2" xfId="28453" xr:uid="{00000000-0005-0000-0000-000099790000}"/>
    <cellStyle name="Note 2 17 2 3 3" xfId="20660" xr:uid="{00000000-0005-0000-0000-00009A790000}"/>
    <cellStyle name="Note 2 17 2 3 4" xfId="41416" xr:uid="{00000000-0005-0000-0000-00009B790000}"/>
    <cellStyle name="Note 2 17 2 4" xfId="6972" xr:uid="{00000000-0005-0000-0000-00009C790000}"/>
    <cellStyle name="Note 2 17 2 4 2" xfId="28454" xr:uid="{00000000-0005-0000-0000-00009D790000}"/>
    <cellStyle name="Note 2 17 2 4 3" xfId="20661" xr:uid="{00000000-0005-0000-0000-00009E790000}"/>
    <cellStyle name="Note 2 17 2 4 4" xfId="41417" xr:uid="{00000000-0005-0000-0000-00009F790000}"/>
    <cellStyle name="Note 2 17 2 5" xfId="28449" xr:uid="{00000000-0005-0000-0000-0000A0790000}"/>
    <cellStyle name="Note 2 17 2 6" xfId="20656" xr:uid="{00000000-0005-0000-0000-0000A1790000}"/>
    <cellStyle name="Note 2 17 2 7" xfId="41412" xr:uid="{00000000-0005-0000-0000-0000A2790000}"/>
    <cellStyle name="Note 2 17 3" xfId="6973" xr:uid="{00000000-0005-0000-0000-0000A3790000}"/>
    <cellStyle name="Note 2 17 3 2" xfId="6974" xr:uid="{00000000-0005-0000-0000-0000A4790000}"/>
    <cellStyle name="Note 2 17 3 2 2" xfId="6975" xr:uid="{00000000-0005-0000-0000-0000A5790000}"/>
    <cellStyle name="Note 2 17 3 2 2 2" xfId="28457" xr:uid="{00000000-0005-0000-0000-0000A6790000}"/>
    <cellStyle name="Note 2 17 3 2 2 3" xfId="20664" xr:uid="{00000000-0005-0000-0000-0000A7790000}"/>
    <cellStyle name="Note 2 17 3 2 2 4" xfId="41420" xr:uid="{00000000-0005-0000-0000-0000A8790000}"/>
    <cellStyle name="Note 2 17 3 2 3" xfId="6976" xr:uid="{00000000-0005-0000-0000-0000A9790000}"/>
    <cellStyle name="Note 2 17 3 2 3 2" xfId="28458" xr:uid="{00000000-0005-0000-0000-0000AA790000}"/>
    <cellStyle name="Note 2 17 3 2 3 3" xfId="20665" xr:uid="{00000000-0005-0000-0000-0000AB790000}"/>
    <cellStyle name="Note 2 17 3 2 3 4" xfId="41421" xr:uid="{00000000-0005-0000-0000-0000AC790000}"/>
    <cellStyle name="Note 2 17 3 2 4" xfId="28456" xr:uid="{00000000-0005-0000-0000-0000AD790000}"/>
    <cellStyle name="Note 2 17 3 2 5" xfId="20663" xr:uid="{00000000-0005-0000-0000-0000AE790000}"/>
    <cellStyle name="Note 2 17 3 2 6" xfId="41419" xr:uid="{00000000-0005-0000-0000-0000AF790000}"/>
    <cellStyle name="Note 2 17 3 3" xfId="6977" xr:uid="{00000000-0005-0000-0000-0000B0790000}"/>
    <cellStyle name="Note 2 17 3 3 2" xfId="28459" xr:uid="{00000000-0005-0000-0000-0000B1790000}"/>
    <cellStyle name="Note 2 17 3 3 3" xfId="20666" xr:uid="{00000000-0005-0000-0000-0000B2790000}"/>
    <cellStyle name="Note 2 17 3 3 4" xfId="41422" xr:uid="{00000000-0005-0000-0000-0000B3790000}"/>
    <cellStyle name="Note 2 17 3 4" xfId="6978" xr:uid="{00000000-0005-0000-0000-0000B4790000}"/>
    <cellStyle name="Note 2 17 3 4 2" xfId="28460" xr:uid="{00000000-0005-0000-0000-0000B5790000}"/>
    <cellStyle name="Note 2 17 3 4 3" xfId="20667" xr:uid="{00000000-0005-0000-0000-0000B6790000}"/>
    <cellStyle name="Note 2 17 3 4 4" xfId="41423" xr:uid="{00000000-0005-0000-0000-0000B7790000}"/>
    <cellStyle name="Note 2 17 3 5" xfId="28455" xr:uid="{00000000-0005-0000-0000-0000B8790000}"/>
    <cellStyle name="Note 2 17 3 6" xfId="20662" xr:uid="{00000000-0005-0000-0000-0000B9790000}"/>
    <cellStyle name="Note 2 17 3 7" xfId="41418" xr:uid="{00000000-0005-0000-0000-0000BA790000}"/>
    <cellStyle name="Note 2 17 4" xfId="6979" xr:uid="{00000000-0005-0000-0000-0000BB790000}"/>
    <cellStyle name="Note 2 17 4 2" xfId="28461" xr:uid="{00000000-0005-0000-0000-0000BC790000}"/>
    <cellStyle name="Note 2 17 4 3" xfId="20668" xr:uid="{00000000-0005-0000-0000-0000BD790000}"/>
    <cellStyle name="Note 2 17 4 4" xfId="41424" xr:uid="{00000000-0005-0000-0000-0000BE790000}"/>
    <cellStyle name="Note 2 17 5" xfId="6980" xr:uid="{00000000-0005-0000-0000-0000BF790000}"/>
    <cellStyle name="Note 2 17 5 2" xfId="28462" xr:uid="{00000000-0005-0000-0000-0000C0790000}"/>
    <cellStyle name="Note 2 17 5 3" xfId="20669" xr:uid="{00000000-0005-0000-0000-0000C1790000}"/>
    <cellStyle name="Note 2 17 5 4" xfId="41425" xr:uid="{00000000-0005-0000-0000-0000C2790000}"/>
    <cellStyle name="Note 2 17 6" xfId="6981" xr:uid="{00000000-0005-0000-0000-0000C3790000}"/>
    <cellStyle name="Note 2 17 6 2" xfId="28463" xr:uid="{00000000-0005-0000-0000-0000C4790000}"/>
    <cellStyle name="Note 2 17 6 3" xfId="20670" xr:uid="{00000000-0005-0000-0000-0000C5790000}"/>
    <cellStyle name="Note 2 17 6 4" xfId="41426" xr:uid="{00000000-0005-0000-0000-0000C6790000}"/>
    <cellStyle name="Note 2 17 7" xfId="6982" xr:uid="{00000000-0005-0000-0000-0000C7790000}"/>
    <cellStyle name="Note 2 17 7 2" xfId="28464" xr:uid="{00000000-0005-0000-0000-0000C8790000}"/>
    <cellStyle name="Note 2 17 7 3" xfId="20671" xr:uid="{00000000-0005-0000-0000-0000C9790000}"/>
    <cellStyle name="Note 2 17 7 4" xfId="41427" xr:uid="{00000000-0005-0000-0000-0000CA790000}"/>
    <cellStyle name="Note 2 17 8" xfId="6983" xr:uid="{00000000-0005-0000-0000-0000CB790000}"/>
    <cellStyle name="Note 2 17 8 2" xfId="28465" xr:uid="{00000000-0005-0000-0000-0000CC790000}"/>
    <cellStyle name="Note 2 17 8 3" xfId="20672" xr:uid="{00000000-0005-0000-0000-0000CD790000}"/>
    <cellStyle name="Note 2 17 8 4" xfId="41428" xr:uid="{00000000-0005-0000-0000-0000CE790000}"/>
    <cellStyle name="Note 2 17 9" xfId="28448" xr:uid="{00000000-0005-0000-0000-0000CF790000}"/>
    <cellStyle name="Note 2 18" xfId="6984" xr:uid="{00000000-0005-0000-0000-0000D0790000}"/>
    <cellStyle name="Note 2 18 10" xfId="20673" xr:uid="{00000000-0005-0000-0000-0000D1790000}"/>
    <cellStyle name="Note 2 18 11" xfId="41429" xr:uid="{00000000-0005-0000-0000-0000D2790000}"/>
    <cellStyle name="Note 2 18 2" xfId="6985" xr:uid="{00000000-0005-0000-0000-0000D3790000}"/>
    <cellStyle name="Note 2 18 2 2" xfId="6986" xr:uid="{00000000-0005-0000-0000-0000D4790000}"/>
    <cellStyle name="Note 2 18 2 2 2" xfId="6987" xr:uid="{00000000-0005-0000-0000-0000D5790000}"/>
    <cellStyle name="Note 2 18 2 2 2 2" xfId="28469" xr:uid="{00000000-0005-0000-0000-0000D6790000}"/>
    <cellStyle name="Note 2 18 2 2 2 3" xfId="20676" xr:uid="{00000000-0005-0000-0000-0000D7790000}"/>
    <cellStyle name="Note 2 18 2 2 2 4" xfId="41432" xr:uid="{00000000-0005-0000-0000-0000D8790000}"/>
    <cellStyle name="Note 2 18 2 2 3" xfId="6988" xr:uid="{00000000-0005-0000-0000-0000D9790000}"/>
    <cellStyle name="Note 2 18 2 2 3 2" xfId="28470" xr:uid="{00000000-0005-0000-0000-0000DA790000}"/>
    <cellStyle name="Note 2 18 2 2 3 3" xfId="20677" xr:uid="{00000000-0005-0000-0000-0000DB790000}"/>
    <cellStyle name="Note 2 18 2 2 3 4" xfId="41433" xr:uid="{00000000-0005-0000-0000-0000DC790000}"/>
    <cellStyle name="Note 2 18 2 2 4" xfId="28468" xr:uid="{00000000-0005-0000-0000-0000DD790000}"/>
    <cellStyle name="Note 2 18 2 2 5" xfId="20675" xr:uid="{00000000-0005-0000-0000-0000DE790000}"/>
    <cellStyle name="Note 2 18 2 2 6" xfId="41431" xr:uid="{00000000-0005-0000-0000-0000DF790000}"/>
    <cellStyle name="Note 2 18 2 3" xfId="6989" xr:uid="{00000000-0005-0000-0000-0000E0790000}"/>
    <cellStyle name="Note 2 18 2 3 2" xfId="28471" xr:uid="{00000000-0005-0000-0000-0000E1790000}"/>
    <cellStyle name="Note 2 18 2 3 3" xfId="20678" xr:uid="{00000000-0005-0000-0000-0000E2790000}"/>
    <cellStyle name="Note 2 18 2 3 4" xfId="41434" xr:uid="{00000000-0005-0000-0000-0000E3790000}"/>
    <cellStyle name="Note 2 18 2 4" xfId="6990" xr:uid="{00000000-0005-0000-0000-0000E4790000}"/>
    <cellStyle name="Note 2 18 2 4 2" xfId="28472" xr:uid="{00000000-0005-0000-0000-0000E5790000}"/>
    <cellStyle name="Note 2 18 2 4 3" xfId="20679" xr:uid="{00000000-0005-0000-0000-0000E6790000}"/>
    <cellStyle name="Note 2 18 2 4 4" xfId="41435" xr:uid="{00000000-0005-0000-0000-0000E7790000}"/>
    <cellStyle name="Note 2 18 2 5" xfId="28467" xr:uid="{00000000-0005-0000-0000-0000E8790000}"/>
    <cellStyle name="Note 2 18 2 6" xfId="20674" xr:uid="{00000000-0005-0000-0000-0000E9790000}"/>
    <cellStyle name="Note 2 18 2 7" xfId="41430" xr:uid="{00000000-0005-0000-0000-0000EA790000}"/>
    <cellStyle name="Note 2 18 3" xfId="6991" xr:uid="{00000000-0005-0000-0000-0000EB790000}"/>
    <cellStyle name="Note 2 18 3 2" xfId="6992" xr:uid="{00000000-0005-0000-0000-0000EC790000}"/>
    <cellStyle name="Note 2 18 3 2 2" xfId="6993" xr:uid="{00000000-0005-0000-0000-0000ED790000}"/>
    <cellStyle name="Note 2 18 3 2 2 2" xfId="28475" xr:uid="{00000000-0005-0000-0000-0000EE790000}"/>
    <cellStyle name="Note 2 18 3 2 2 3" xfId="20682" xr:uid="{00000000-0005-0000-0000-0000EF790000}"/>
    <cellStyle name="Note 2 18 3 2 2 4" xfId="41438" xr:uid="{00000000-0005-0000-0000-0000F0790000}"/>
    <cellStyle name="Note 2 18 3 2 3" xfId="6994" xr:uid="{00000000-0005-0000-0000-0000F1790000}"/>
    <cellStyle name="Note 2 18 3 2 3 2" xfId="28476" xr:uid="{00000000-0005-0000-0000-0000F2790000}"/>
    <cellStyle name="Note 2 18 3 2 3 3" xfId="20683" xr:uid="{00000000-0005-0000-0000-0000F3790000}"/>
    <cellStyle name="Note 2 18 3 2 3 4" xfId="41439" xr:uid="{00000000-0005-0000-0000-0000F4790000}"/>
    <cellStyle name="Note 2 18 3 2 4" xfId="28474" xr:uid="{00000000-0005-0000-0000-0000F5790000}"/>
    <cellStyle name="Note 2 18 3 2 5" xfId="20681" xr:uid="{00000000-0005-0000-0000-0000F6790000}"/>
    <cellStyle name="Note 2 18 3 2 6" xfId="41437" xr:uid="{00000000-0005-0000-0000-0000F7790000}"/>
    <cellStyle name="Note 2 18 3 3" xfId="6995" xr:uid="{00000000-0005-0000-0000-0000F8790000}"/>
    <cellStyle name="Note 2 18 3 3 2" xfId="28477" xr:uid="{00000000-0005-0000-0000-0000F9790000}"/>
    <cellStyle name="Note 2 18 3 3 3" xfId="20684" xr:uid="{00000000-0005-0000-0000-0000FA790000}"/>
    <cellStyle name="Note 2 18 3 3 4" xfId="41440" xr:uid="{00000000-0005-0000-0000-0000FB790000}"/>
    <cellStyle name="Note 2 18 3 4" xfId="6996" xr:uid="{00000000-0005-0000-0000-0000FC790000}"/>
    <cellStyle name="Note 2 18 3 4 2" xfId="28478" xr:uid="{00000000-0005-0000-0000-0000FD790000}"/>
    <cellStyle name="Note 2 18 3 4 3" xfId="20685" xr:uid="{00000000-0005-0000-0000-0000FE790000}"/>
    <cellStyle name="Note 2 18 3 4 4" xfId="41441" xr:uid="{00000000-0005-0000-0000-0000FF790000}"/>
    <cellStyle name="Note 2 18 3 5" xfId="28473" xr:uid="{00000000-0005-0000-0000-0000007A0000}"/>
    <cellStyle name="Note 2 18 3 6" xfId="20680" xr:uid="{00000000-0005-0000-0000-0000017A0000}"/>
    <cellStyle name="Note 2 18 3 7" xfId="41436" xr:uid="{00000000-0005-0000-0000-0000027A0000}"/>
    <cellStyle name="Note 2 18 4" xfId="6997" xr:uid="{00000000-0005-0000-0000-0000037A0000}"/>
    <cellStyle name="Note 2 18 4 2" xfId="28479" xr:uid="{00000000-0005-0000-0000-0000047A0000}"/>
    <cellStyle name="Note 2 18 4 3" xfId="20686" xr:uid="{00000000-0005-0000-0000-0000057A0000}"/>
    <cellStyle name="Note 2 18 4 4" xfId="41442" xr:uid="{00000000-0005-0000-0000-0000067A0000}"/>
    <cellStyle name="Note 2 18 5" xfId="6998" xr:uid="{00000000-0005-0000-0000-0000077A0000}"/>
    <cellStyle name="Note 2 18 5 2" xfId="28480" xr:uid="{00000000-0005-0000-0000-0000087A0000}"/>
    <cellStyle name="Note 2 18 5 3" xfId="20687" xr:uid="{00000000-0005-0000-0000-0000097A0000}"/>
    <cellStyle name="Note 2 18 5 4" xfId="41443" xr:uid="{00000000-0005-0000-0000-00000A7A0000}"/>
    <cellStyle name="Note 2 18 6" xfId="6999" xr:uid="{00000000-0005-0000-0000-00000B7A0000}"/>
    <cellStyle name="Note 2 18 6 2" xfId="28481" xr:uid="{00000000-0005-0000-0000-00000C7A0000}"/>
    <cellStyle name="Note 2 18 6 3" xfId="20688" xr:uid="{00000000-0005-0000-0000-00000D7A0000}"/>
    <cellStyle name="Note 2 18 6 4" xfId="41444" xr:uid="{00000000-0005-0000-0000-00000E7A0000}"/>
    <cellStyle name="Note 2 18 7" xfId="7000" xr:uid="{00000000-0005-0000-0000-00000F7A0000}"/>
    <cellStyle name="Note 2 18 7 2" xfId="28482" xr:uid="{00000000-0005-0000-0000-0000107A0000}"/>
    <cellStyle name="Note 2 18 7 3" xfId="20689" xr:uid="{00000000-0005-0000-0000-0000117A0000}"/>
    <cellStyle name="Note 2 18 7 4" xfId="41445" xr:uid="{00000000-0005-0000-0000-0000127A0000}"/>
    <cellStyle name="Note 2 18 8" xfId="7001" xr:uid="{00000000-0005-0000-0000-0000137A0000}"/>
    <cellStyle name="Note 2 18 8 2" xfId="28483" xr:uid="{00000000-0005-0000-0000-0000147A0000}"/>
    <cellStyle name="Note 2 18 8 3" xfId="20690" xr:uid="{00000000-0005-0000-0000-0000157A0000}"/>
    <cellStyle name="Note 2 18 8 4" xfId="41446" xr:uid="{00000000-0005-0000-0000-0000167A0000}"/>
    <cellStyle name="Note 2 18 9" xfId="28466" xr:uid="{00000000-0005-0000-0000-0000177A0000}"/>
    <cellStyle name="Note 2 19" xfId="7002" xr:uid="{00000000-0005-0000-0000-0000187A0000}"/>
    <cellStyle name="Note 2 19 2" xfId="7003" xr:uid="{00000000-0005-0000-0000-0000197A0000}"/>
    <cellStyle name="Note 2 19 2 2" xfId="7004" xr:uid="{00000000-0005-0000-0000-00001A7A0000}"/>
    <cellStyle name="Note 2 19 2 2 2" xfId="28486" xr:uid="{00000000-0005-0000-0000-00001B7A0000}"/>
    <cellStyle name="Note 2 19 2 2 3" xfId="20693" xr:uid="{00000000-0005-0000-0000-00001C7A0000}"/>
    <cellStyle name="Note 2 19 2 2 4" xfId="41449" xr:uid="{00000000-0005-0000-0000-00001D7A0000}"/>
    <cellStyle name="Note 2 19 2 3" xfId="7005" xr:uid="{00000000-0005-0000-0000-00001E7A0000}"/>
    <cellStyle name="Note 2 19 2 3 2" xfId="28487" xr:uid="{00000000-0005-0000-0000-00001F7A0000}"/>
    <cellStyle name="Note 2 19 2 3 3" xfId="20694" xr:uid="{00000000-0005-0000-0000-0000207A0000}"/>
    <cellStyle name="Note 2 19 2 3 4" xfId="41450" xr:uid="{00000000-0005-0000-0000-0000217A0000}"/>
    <cellStyle name="Note 2 19 2 4" xfId="28485" xr:uid="{00000000-0005-0000-0000-0000227A0000}"/>
    <cellStyle name="Note 2 19 2 5" xfId="20692" xr:uid="{00000000-0005-0000-0000-0000237A0000}"/>
    <cellStyle name="Note 2 19 2 6" xfId="41448" xr:uid="{00000000-0005-0000-0000-0000247A0000}"/>
    <cellStyle name="Note 2 19 3" xfId="7006" xr:uid="{00000000-0005-0000-0000-0000257A0000}"/>
    <cellStyle name="Note 2 19 3 2" xfId="28488" xr:uid="{00000000-0005-0000-0000-0000267A0000}"/>
    <cellStyle name="Note 2 19 3 3" xfId="20695" xr:uid="{00000000-0005-0000-0000-0000277A0000}"/>
    <cellStyle name="Note 2 19 3 4" xfId="41451" xr:uid="{00000000-0005-0000-0000-0000287A0000}"/>
    <cellStyle name="Note 2 19 4" xfId="7007" xr:uid="{00000000-0005-0000-0000-0000297A0000}"/>
    <cellStyle name="Note 2 19 4 2" xfId="28489" xr:uid="{00000000-0005-0000-0000-00002A7A0000}"/>
    <cellStyle name="Note 2 19 4 3" xfId="20696" xr:uid="{00000000-0005-0000-0000-00002B7A0000}"/>
    <cellStyle name="Note 2 19 4 4" xfId="41452" xr:uid="{00000000-0005-0000-0000-00002C7A0000}"/>
    <cellStyle name="Note 2 19 5" xfId="28484" xr:uid="{00000000-0005-0000-0000-00002D7A0000}"/>
    <cellStyle name="Note 2 19 6" xfId="20691" xr:uid="{00000000-0005-0000-0000-00002E7A0000}"/>
    <cellStyle name="Note 2 19 7" xfId="41447" xr:uid="{00000000-0005-0000-0000-00002F7A0000}"/>
    <cellStyle name="Note 2 2" xfId="526" xr:uid="{00000000-0005-0000-0000-0000307A0000}"/>
    <cellStyle name="Note 2 2 10" xfId="7008" xr:uid="{00000000-0005-0000-0000-0000317A0000}"/>
    <cellStyle name="Note 2 2 10 10" xfId="20697" xr:uid="{00000000-0005-0000-0000-0000327A0000}"/>
    <cellStyle name="Note 2 2 10 11" xfId="41453" xr:uid="{00000000-0005-0000-0000-0000337A0000}"/>
    <cellStyle name="Note 2 2 10 2" xfId="7009" xr:uid="{00000000-0005-0000-0000-0000347A0000}"/>
    <cellStyle name="Note 2 2 10 2 2" xfId="7010" xr:uid="{00000000-0005-0000-0000-0000357A0000}"/>
    <cellStyle name="Note 2 2 10 2 2 2" xfId="7011" xr:uid="{00000000-0005-0000-0000-0000367A0000}"/>
    <cellStyle name="Note 2 2 10 2 2 2 2" xfId="28493" xr:uid="{00000000-0005-0000-0000-0000377A0000}"/>
    <cellStyle name="Note 2 2 10 2 2 2 3" xfId="20700" xr:uid="{00000000-0005-0000-0000-0000387A0000}"/>
    <cellStyle name="Note 2 2 10 2 2 2 4" xfId="41456" xr:uid="{00000000-0005-0000-0000-0000397A0000}"/>
    <cellStyle name="Note 2 2 10 2 2 3" xfId="7012" xr:uid="{00000000-0005-0000-0000-00003A7A0000}"/>
    <cellStyle name="Note 2 2 10 2 2 3 2" xfId="28494" xr:uid="{00000000-0005-0000-0000-00003B7A0000}"/>
    <cellStyle name="Note 2 2 10 2 2 3 3" xfId="20701" xr:uid="{00000000-0005-0000-0000-00003C7A0000}"/>
    <cellStyle name="Note 2 2 10 2 2 3 4" xfId="41457" xr:uid="{00000000-0005-0000-0000-00003D7A0000}"/>
    <cellStyle name="Note 2 2 10 2 2 4" xfId="28492" xr:uid="{00000000-0005-0000-0000-00003E7A0000}"/>
    <cellStyle name="Note 2 2 10 2 2 5" xfId="20699" xr:uid="{00000000-0005-0000-0000-00003F7A0000}"/>
    <cellStyle name="Note 2 2 10 2 2 6" xfId="41455" xr:uid="{00000000-0005-0000-0000-0000407A0000}"/>
    <cellStyle name="Note 2 2 10 2 3" xfId="7013" xr:uid="{00000000-0005-0000-0000-0000417A0000}"/>
    <cellStyle name="Note 2 2 10 2 3 2" xfId="28495" xr:uid="{00000000-0005-0000-0000-0000427A0000}"/>
    <cellStyle name="Note 2 2 10 2 3 3" xfId="20702" xr:uid="{00000000-0005-0000-0000-0000437A0000}"/>
    <cellStyle name="Note 2 2 10 2 3 4" xfId="41458" xr:uid="{00000000-0005-0000-0000-0000447A0000}"/>
    <cellStyle name="Note 2 2 10 2 4" xfId="7014" xr:uid="{00000000-0005-0000-0000-0000457A0000}"/>
    <cellStyle name="Note 2 2 10 2 4 2" xfId="28496" xr:uid="{00000000-0005-0000-0000-0000467A0000}"/>
    <cellStyle name="Note 2 2 10 2 4 3" xfId="20703" xr:uid="{00000000-0005-0000-0000-0000477A0000}"/>
    <cellStyle name="Note 2 2 10 2 4 4" xfId="41459" xr:uid="{00000000-0005-0000-0000-0000487A0000}"/>
    <cellStyle name="Note 2 2 10 2 5" xfId="28491" xr:uid="{00000000-0005-0000-0000-0000497A0000}"/>
    <cellStyle name="Note 2 2 10 2 6" xfId="20698" xr:uid="{00000000-0005-0000-0000-00004A7A0000}"/>
    <cellStyle name="Note 2 2 10 2 7" xfId="41454" xr:uid="{00000000-0005-0000-0000-00004B7A0000}"/>
    <cellStyle name="Note 2 2 10 3" xfId="7015" xr:uid="{00000000-0005-0000-0000-00004C7A0000}"/>
    <cellStyle name="Note 2 2 10 3 2" xfId="7016" xr:uid="{00000000-0005-0000-0000-00004D7A0000}"/>
    <cellStyle name="Note 2 2 10 3 2 2" xfId="7017" xr:uid="{00000000-0005-0000-0000-00004E7A0000}"/>
    <cellStyle name="Note 2 2 10 3 2 2 2" xfId="28499" xr:uid="{00000000-0005-0000-0000-00004F7A0000}"/>
    <cellStyle name="Note 2 2 10 3 2 2 3" xfId="20706" xr:uid="{00000000-0005-0000-0000-0000507A0000}"/>
    <cellStyle name="Note 2 2 10 3 2 2 4" xfId="41462" xr:uid="{00000000-0005-0000-0000-0000517A0000}"/>
    <cellStyle name="Note 2 2 10 3 2 3" xfId="7018" xr:uid="{00000000-0005-0000-0000-0000527A0000}"/>
    <cellStyle name="Note 2 2 10 3 2 3 2" xfId="28500" xr:uid="{00000000-0005-0000-0000-0000537A0000}"/>
    <cellStyle name="Note 2 2 10 3 2 3 3" xfId="20707" xr:uid="{00000000-0005-0000-0000-0000547A0000}"/>
    <cellStyle name="Note 2 2 10 3 2 3 4" xfId="41463" xr:uid="{00000000-0005-0000-0000-0000557A0000}"/>
    <cellStyle name="Note 2 2 10 3 2 4" xfId="28498" xr:uid="{00000000-0005-0000-0000-0000567A0000}"/>
    <cellStyle name="Note 2 2 10 3 2 5" xfId="20705" xr:uid="{00000000-0005-0000-0000-0000577A0000}"/>
    <cellStyle name="Note 2 2 10 3 2 6" xfId="41461" xr:uid="{00000000-0005-0000-0000-0000587A0000}"/>
    <cellStyle name="Note 2 2 10 3 3" xfId="7019" xr:uid="{00000000-0005-0000-0000-0000597A0000}"/>
    <cellStyle name="Note 2 2 10 3 3 2" xfId="28501" xr:uid="{00000000-0005-0000-0000-00005A7A0000}"/>
    <cellStyle name="Note 2 2 10 3 3 3" xfId="20708" xr:uid="{00000000-0005-0000-0000-00005B7A0000}"/>
    <cellStyle name="Note 2 2 10 3 3 4" xfId="41464" xr:uid="{00000000-0005-0000-0000-00005C7A0000}"/>
    <cellStyle name="Note 2 2 10 3 4" xfId="7020" xr:uid="{00000000-0005-0000-0000-00005D7A0000}"/>
    <cellStyle name="Note 2 2 10 3 4 2" xfId="28502" xr:uid="{00000000-0005-0000-0000-00005E7A0000}"/>
    <cellStyle name="Note 2 2 10 3 4 3" xfId="20709" xr:uid="{00000000-0005-0000-0000-00005F7A0000}"/>
    <cellStyle name="Note 2 2 10 3 4 4" xfId="41465" xr:uid="{00000000-0005-0000-0000-0000607A0000}"/>
    <cellStyle name="Note 2 2 10 3 5" xfId="28497" xr:uid="{00000000-0005-0000-0000-0000617A0000}"/>
    <cellStyle name="Note 2 2 10 3 6" xfId="20704" xr:uid="{00000000-0005-0000-0000-0000627A0000}"/>
    <cellStyle name="Note 2 2 10 3 7" xfId="41460" xr:uid="{00000000-0005-0000-0000-0000637A0000}"/>
    <cellStyle name="Note 2 2 10 4" xfId="7021" xr:uid="{00000000-0005-0000-0000-0000647A0000}"/>
    <cellStyle name="Note 2 2 10 4 2" xfId="28503" xr:uid="{00000000-0005-0000-0000-0000657A0000}"/>
    <cellStyle name="Note 2 2 10 4 3" xfId="20710" xr:uid="{00000000-0005-0000-0000-0000667A0000}"/>
    <cellStyle name="Note 2 2 10 4 4" xfId="41466" xr:uid="{00000000-0005-0000-0000-0000677A0000}"/>
    <cellStyle name="Note 2 2 10 5" xfId="7022" xr:uid="{00000000-0005-0000-0000-0000687A0000}"/>
    <cellStyle name="Note 2 2 10 5 2" xfId="28504" xr:uid="{00000000-0005-0000-0000-0000697A0000}"/>
    <cellStyle name="Note 2 2 10 5 3" xfId="20711" xr:uid="{00000000-0005-0000-0000-00006A7A0000}"/>
    <cellStyle name="Note 2 2 10 5 4" xfId="41467" xr:uid="{00000000-0005-0000-0000-00006B7A0000}"/>
    <cellStyle name="Note 2 2 10 6" xfId="7023" xr:uid="{00000000-0005-0000-0000-00006C7A0000}"/>
    <cellStyle name="Note 2 2 10 6 2" xfId="28505" xr:uid="{00000000-0005-0000-0000-00006D7A0000}"/>
    <cellStyle name="Note 2 2 10 6 3" xfId="20712" xr:uid="{00000000-0005-0000-0000-00006E7A0000}"/>
    <cellStyle name="Note 2 2 10 6 4" xfId="41468" xr:uid="{00000000-0005-0000-0000-00006F7A0000}"/>
    <cellStyle name="Note 2 2 10 7" xfId="7024" xr:uid="{00000000-0005-0000-0000-0000707A0000}"/>
    <cellStyle name="Note 2 2 10 7 2" xfId="28506" xr:uid="{00000000-0005-0000-0000-0000717A0000}"/>
    <cellStyle name="Note 2 2 10 7 3" xfId="20713" xr:uid="{00000000-0005-0000-0000-0000727A0000}"/>
    <cellStyle name="Note 2 2 10 7 4" xfId="41469" xr:uid="{00000000-0005-0000-0000-0000737A0000}"/>
    <cellStyle name="Note 2 2 10 8" xfId="7025" xr:uid="{00000000-0005-0000-0000-0000747A0000}"/>
    <cellStyle name="Note 2 2 10 8 2" xfId="28507" xr:uid="{00000000-0005-0000-0000-0000757A0000}"/>
    <cellStyle name="Note 2 2 10 8 3" xfId="20714" xr:uid="{00000000-0005-0000-0000-0000767A0000}"/>
    <cellStyle name="Note 2 2 10 8 4" xfId="41470" xr:uid="{00000000-0005-0000-0000-0000777A0000}"/>
    <cellStyle name="Note 2 2 10 9" xfId="28490" xr:uid="{00000000-0005-0000-0000-0000787A0000}"/>
    <cellStyle name="Note 2 2 11" xfId="7026" xr:uid="{00000000-0005-0000-0000-0000797A0000}"/>
    <cellStyle name="Note 2 2 11 10" xfId="20715" xr:uid="{00000000-0005-0000-0000-00007A7A0000}"/>
    <cellStyle name="Note 2 2 11 11" xfId="41471" xr:uid="{00000000-0005-0000-0000-00007B7A0000}"/>
    <cellStyle name="Note 2 2 11 2" xfId="7027" xr:uid="{00000000-0005-0000-0000-00007C7A0000}"/>
    <cellStyle name="Note 2 2 11 2 2" xfId="7028" xr:uid="{00000000-0005-0000-0000-00007D7A0000}"/>
    <cellStyle name="Note 2 2 11 2 2 2" xfId="7029" xr:uid="{00000000-0005-0000-0000-00007E7A0000}"/>
    <cellStyle name="Note 2 2 11 2 2 2 2" xfId="28511" xr:uid="{00000000-0005-0000-0000-00007F7A0000}"/>
    <cellStyle name="Note 2 2 11 2 2 2 3" xfId="20718" xr:uid="{00000000-0005-0000-0000-0000807A0000}"/>
    <cellStyle name="Note 2 2 11 2 2 2 4" xfId="41474" xr:uid="{00000000-0005-0000-0000-0000817A0000}"/>
    <cellStyle name="Note 2 2 11 2 2 3" xfId="7030" xr:uid="{00000000-0005-0000-0000-0000827A0000}"/>
    <cellStyle name="Note 2 2 11 2 2 3 2" xfId="28512" xr:uid="{00000000-0005-0000-0000-0000837A0000}"/>
    <cellStyle name="Note 2 2 11 2 2 3 3" xfId="20719" xr:uid="{00000000-0005-0000-0000-0000847A0000}"/>
    <cellStyle name="Note 2 2 11 2 2 3 4" xfId="41475" xr:uid="{00000000-0005-0000-0000-0000857A0000}"/>
    <cellStyle name="Note 2 2 11 2 2 4" xfId="28510" xr:uid="{00000000-0005-0000-0000-0000867A0000}"/>
    <cellStyle name="Note 2 2 11 2 2 5" xfId="20717" xr:uid="{00000000-0005-0000-0000-0000877A0000}"/>
    <cellStyle name="Note 2 2 11 2 2 6" xfId="41473" xr:uid="{00000000-0005-0000-0000-0000887A0000}"/>
    <cellStyle name="Note 2 2 11 2 3" xfId="7031" xr:uid="{00000000-0005-0000-0000-0000897A0000}"/>
    <cellStyle name="Note 2 2 11 2 3 2" xfId="28513" xr:uid="{00000000-0005-0000-0000-00008A7A0000}"/>
    <cellStyle name="Note 2 2 11 2 3 3" xfId="20720" xr:uid="{00000000-0005-0000-0000-00008B7A0000}"/>
    <cellStyle name="Note 2 2 11 2 3 4" xfId="41476" xr:uid="{00000000-0005-0000-0000-00008C7A0000}"/>
    <cellStyle name="Note 2 2 11 2 4" xfId="7032" xr:uid="{00000000-0005-0000-0000-00008D7A0000}"/>
    <cellStyle name="Note 2 2 11 2 4 2" xfId="28514" xr:uid="{00000000-0005-0000-0000-00008E7A0000}"/>
    <cellStyle name="Note 2 2 11 2 4 3" xfId="20721" xr:uid="{00000000-0005-0000-0000-00008F7A0000}"/>
    <cellStyle name="Note 2 2 11 2 4 4" xfId="41477" xr:uid="{00000000-0005-0000-0000-0000907A0000}"/>
    <cellStyle name="Note 2 2 11 2 5" xfId="28509" xr:uid="{00000000-0005-0000-0000-0000917A0000}"/>
    <cellStyle name="Note 2 2 11 2 6" xfId="20716" xr:uid="{00000000-0005-0000-0000-0000927A0000}"/>
    <cellStyle name="Note 2 2 11 2 7" xfId="41472" xr:uid="{00000000-0005-0000-0000-0000937A0000}"/>
    <cellStyle name="Note 2 2 11 3" xfId="7033" xr:uid="{00000000-0005-0000-0000-0000947A0000}"/>
    <cellStyle name="Note 2 2 11 3 2" xfId="7034" xr:uid="{00000000-0005-0000-0000-0000957A0000}"/>
    <cellStyle name="Note 2 2 11 3 2 2" xfId="7035" xr:uid="{00000000-0005-0000-0000-0000967A0000}"/>
    <cellStyle name="Note 2 2 11 3 2 2 2" xfId="28517" xr:uid="{00000000-0005-0000-0000-0000977A0000}"/>
    <cellStyle name="Note 2 2 11 3 2 2 3" xfId="20724" xr:uid="{00000000-0005-0000-0000-0000987A0000}"/>
    <cellStyle name="Note 2 2 11 3 2 2 4" xfId="41480" xr:uid="{00000000-0005-0000-0000-0000997A0000}"/>
    <cellStyle name="Note 2 2 11 3 2 3" xfId="7036" xr:uid="{00000000-0005-0000-0000-00009A7A0000}"/>
    <cellStyle name="Note 2 2 11 3 2 3 2" xfId="28518" xr:uid="{00000000-0005-0000-0000-00009B7A0000}"/>
    <cellStyle name="Note 2 2 11 3 2 3 3" xfId="20725" xr:uid="{00000000-0005-0000-0000-00009C7A0000}"/>
    <cellStyle name="Note 2 2 11 3 2 3 4" xfId="41481" xr:uid="{00000000-0005-0000-0000-00009D7A0000}"/>
    <cellStyle name="Note 2 2 11 3 2 4" xfId="28516" xr:uid="{00000000-0005-0000-0000-00009E7A0000}"/>
    <cellStyle name="Note 2 2 11 3 2 5" xfId="20723" xr:uid="{00000000-0005-0000-0000-00009F7A0000}"/>
    <cellStyle name="Note 2 2 11 3 2 6" xfId="41479" xr:uid="{00000000-0005-0000-0000-0000A07A0000}"/>
    <cellStyle name="Note 2 2 11 3 3" xfId="7037" xr:uid="{00000000-0005-0000-0000-0000A17A0000}"/>
    <cellStyle name="Note 2 2 11 3 3 2" xfId="28519" xr:uid="{00000000-0005-0000-0000-0000A27A0000}"/>
    <cellStyle name="Note 2 2 11 3 3 3" xfId="20726" xr:uid="{00000000-0005-0000-0000-0000A37A0000}"/>
    <cellStyle name="Note 2 2 11 3 3 4" xfId="41482" xr:uid="{00000000-0005-0000-0000-0000A47A0000}"/>
    <cellStyle name="Note 2 2 11 3 4" xfId="7038" xr:uid="{00000000-0005-0000-0000-0000A57A0000}"/>
    <cellStyle name="Note 2 2 11 3 4 2" xfId="28520" xr:uid="{00000000-0005-0000-0000-0000A67A0000}"/>
    <cellStyle name="Note 2 2 11 3 4 3" xfId="20727" xr:uid="{00000000-0005-0000-0000-0000A77A0000}"/>
    <cellStyle name="Note 2 2 11 3 4 4" xfId="41483" xr:uid="{00000000-0005-0000-0000-0000A87A0000}"/>
    <cellStyle name="Note 2 2 11 3 5" xfId="28515" xr:uid="{00000000-0005-0000-0000-0000A97A0000}"/>
    <cellStyle name="Note 2 2 11 3 6" xfId="20722" xr:uid="{00000000-0005-0000-0000-0000AA7A0000}"/>
    <cellStyle name="Note 2 2 11 3 7" xfId="41478" xr:uid="{00000000-0005-0000-0000-0000AB7A0000}"/>
    <cellStyle name="Note 2 2 11 4" xfId="7039" xr:uid="{00000000-0005-0000-0000-0000AC7A0000}"/>
    <cellStyle name="Note 2 2 11 4 2" xfId="28521" xr:uid="{00000000-0005-0000-0000-0000AD7A0000}"/>
    <cellStyle name="Note 2 2 11 4 3" xfId="20728" xr:uid="{00000000-0005-0000-0000-0000AE7A0000}"/>
    <cellStyle name="Note 2 2 11 4 4" xfId="41484" xr:uid="{00000000-0005-0000-0000-0000AF7A0000}"/>
    <cellStyle name="Note 2 2 11 5" xfId="7040" xr:uid="{00000000-0005-0000-0000-0000B07A0000}"/>
    <cellStyle name="Note 2 2 11 5 2" xfId="28522" xr:uid="{00000000-0005-0000-0000-0000B17A0000}"/>
    <cellStyle name="Note 2 2 11 5 3" xfId="20729" xr:uid="{00000000-0005-0000-0000-0000B27A0000}"/>
    <cellStyle name="Note 2 2 11 5 4" xfId="41485" xr:uid="{00000000-0005-0000-0000-0000B37A0000}"/>
    <cellStyle name="Note 2 2 11 6" xfId="7041" xr:uid="{00000000-0005-0000-0000-0000B47A0000}"/>
    <cellStyle name="Note 2 2 11 6 2" xfId="28523" xr:uid="{00000000-0005-0000-0000-0000B57A0000}"/>
    <cellStyle name="Note 2 2 11 6 3" xfId="20730" xr:uid="{00000000-0005-0000-0000-0000B67A0000}"/>
    <cellStyle name="Note 2 2 11 6 4" xfId="41486" xr:uid="{00000000-0005-0000-0000-0000B77A0000}"/>
    <cellStyle name="Note 2 2 11 7" xfId="7042" xr:uid="{00000000-0005-0000-0000-0000B87A0000}"/>
    <cellStyle name="Note 2 2 11 7 2" xfId="28524" xr:uid="{00000000-0005-0000-0000-0000B97A0000}"/>
    <cellStyle name="Note 2 2 11 7 3" xfId="20731" xr:uid="{00000000-0005-0000-0000-0000BA7A0000}"/>
    <cellStyle name="Note 2 2 11 7 4" xfId="41487" xr:uid="{00000000-0005-0000-0000-0000BB7A0000}"/>
    <cellStyle name="Note 2 2 11 8" xfId="7043" xr:uid="{00000000-0005-0000-0000-0000BC7A0000}"/>
    <cellStyle name="Note 2 2 11 8 2" xfId="28525" xr:uid="{00000000-0005-0000-0000-0000BD7A0000}"/>
    <cellStyle name="Note 2 2 11 8 3" xfId="20732" xr:uid="{00000000-0005-0000-0000-0000BE7A0000}"/>
    <cellStyle name="Note 2 2 11 8 4" xfId="41488" xr:uid="{00000000-0005-0000-0000-0000BF7A0000}"/>
    <cellStyle name="Note 2 2 11 9" xfId="28508" xr:uid="{00000000-0005-0000-0000-0000C07A0000}"/>
    <cellStyle name="Note 2 2 12" xfId="7044" xr:uid="{00000000-0005-0000-0000-0000C17A0000}"/>
    <cellStyle name="Note 2 2 12 10" xfId="20733" xr:uid="{00000000-0005-0000-0000-0000C27A0000}"/>
    <cellStyle name="Note 2 2 12 11" xfId="41489" xr:uid="{00000000-0005-0000-0000-0000C37A0000}"/>
    <cellStyle name="Note 2 2 12 2" xfId="7045" xr:uid="{00000000-0005-0000-0000-0000C47A0000}"/>
    <cellStyle name="Note 2 2 12 2 2" xfId="7046" xr:uid="{00000000-0005-0000-0000-0000C57A0000}"/>
    <cellStyle name="Note 2 2 12 2 2 2" xfId="7047" xr:uid="{00000000-0005-0000-0000-0000C67A0000}"/>
    <cellStyle name="Note 2 2 12 2 2 2 2" xfId="28529" xr:uid="{00000000-0005-0000-0000-0000C77A0000}"/>
    <cellStyle name="Note 2 2 12 2 2 2 3" xfId="20736" xr:uid="{00000000-0005-0000-0000-0000C87A0000}"/>
    <cellStyle name="Note 2 2 12 2 2 2 4" xfId="41492" xr:uid="{00000000-0005-0000-0000-0000C97A0000}"/>
    <cellStyle name="Note 2 2 12 2 2 3" xfId="7048" xr:uid="{00000000-0005-0000-0000-0000CA7A0000}"/>
    <cellStyle name="Note 2 2 12 2 2 3 2" xfId="28530" xr:uid="{00000000-0005-0000-0000-0000CB7A0000}"/>
    <cellStyle name="Note 2 2 12 2 2 3 3" xfId="20737" xr:uid="{00000000-0005-0000-0000-0000CC7A0000}"/>
    <cellStyle name="Note 2 2 12 2 2 3 4" xfId="41493" xr:uid="{00000000-0005-0000-0000-0000CD7A0000}"/>
    <cellStyle name="Note 2 2 12 2 2 4" xfId="28528" xr:uid="{00000000-0005-0000-0000-0000CE7A0000}"/>
    <cellStyle name="Note 2 2 12 2 2 5" xfId="20735" xr:uid="{00000000-0005-0000-0000-0000CF7A0000}"/>
    <cellStyle name="Note 2 2 12 2 2 6" xfId="41491" xr:uid="{00000000-0005-0000-0000-0000D07A0000}"/>
    <cellStyle name="Note 2 2 12 2 3" xfId="7049" xr:uid="{00000000-0005-0000-0000-0000D17A0000}"/>
    <cellStyle name="Note 2 2 12 2 3 2" xfId="28531" xr:uid="{00000000-0005-0000-0000-0000D27A0000}"/>
    <cellStyle name="Note 2 2 12 2 3 3" xfId="20738" xr:uid="{00000000-0005-0000-0000-0000D37A0000}"/>
    <cellStyle name="Note 2 2 12 2 3 4" xfId="41494" xr:uid="{00000000-0005-0000-0000-0000D47A0000}"/>
    <cellStyle name="Note 2 2 12 2 4" xfId="7050" xr:uid="{00000000-0005-0000-0000-0000D57A0000}"/>
    <cellStyle name="Note 2 2 12 2 4 2" xfId="28532" xr:uid="{00000000-0005-0000-0000-0000D67A0000}"/>
    <cellStyle name="Note 2 2 12 2 4 3" xfId="20739" xr:uid="{00000000-0005-0000-0000-0000D77A0000}"/>
    <cellStyle name="Note 2 2 12 2 4 4" xfId="41495" xr:uid="{00000000-0005-0000-0000-0000D87A0000}"/>
    <cellStyle name="Note 2 2 12 2 5" xfId="28527" xr:uid="{00000000-0005-0000-0000-0000D97A0000}"/>
    <cellStyle name="Note 2 2 12 2 6" xfId="20734" xr:uid="{00000000-0005-0000-0000-0000DA7A0000}"/>
    <cellStyle name="Note 2 2 12 2 7" xfId="41490" xr:uid="{00000000-0005-0000-0000-0000DB7A0000}"/>
    <cellStyle name="Note 2 2 12 3" xfId="7051" xr:uid="{00000000-0005-0000-0000-0000DC7A0000}"/>
    <cellStyle name="Note 2 2 12 3 2" xfId="7052" xr:uid="{00000000-0005-0000-0000-0000DD7A0000}"/>
    <cellStyle name="Note 2 2 12 3 2 2" xfId="7053" xr:uid="{00000000-0005-0000-0000-0000DE7A0000}"/>
    <cellStyle name="Note 2 2 12 3 2 2 2" xfId="28535" xr:uid="{00000000-0005-0000-0000-0000DF7A0000}"/>
    <cellStyle name="Note 2 2 12 3 2 2 3" xfId="20742" xr:uid="{00000000-0005-0000-0000-0000E07A0000}"/>
    <cellStyle name="Note 2 2 12 3 2 2 4" xfId="41498" xr:uid="{00000000-0005-0000-0000-0000E17A0000}"/>
    <cellStyle name="Note 2 2 12 3 2 3" xfId="7054" xr:uid="{00000000-0005-0000-0000-0000E27A0000}"/>
    <cellStyle name="Note 2 2 12 3 2 3 2" xfId="28536" xr:uid="{00000000-0005-0000-0000-0000E37A0000}"/>
    <cellStyle name="Note 2 2 12 3 2 3 3" xfId="20743" xr:uid="{00000000-0005-0000-0000-0000E47A0000}"/>
    <cellStyle name="Note 2 2 12 3 2 3 4" xfId="41499" xr:uid="{00000000-0005-0000-0000-0000E57A0000}"/>
    <cellStyle name="Note 2 2 12 3 2 4" xfId="28534" xr:uid="{00000000-0005-0000-0000-0000E67A0000}"/>
    <cellStyle name="Note 2 2 12 3 2 5" xfId="20741" xr:uid="{00000000-0005-0000-0000-0000E77A0000}"/>
    <cellStyle name="Note 2 2 12 3 2 6" xfId="41497" xr:uid="{00000000-0005-0000-0000-0000E87A0000}"/>
    <cellStyle name="Note 2 2 12 3 3" xfId="7055" xr:uid="{00000000-0005-0000-0000-0000E97A0000}"/>
    <cellStyle name="Note 2 2 12 3 3 2" xfId="28537" xr:uid="{00000000-0005-0000-0000-0000EA7A0000}"/>
    <cellStyle name="Note 2 2 12 3 3 3" xfId="20744" xr:uid="{00000000-0005-0000-0000-0000EB7A0000}"/>
    <cellStyle name="Note 2 2 12 3 3 4" xfId="41500" xr:uid="{00000000-0005-0000-0000-0000EC7A0000}"/>
    <cellStyle name="Note 2 2 12 3 4" xfId="7056" xr:uid="{00000000-0005-0000-0000-0000ED7A0000}"/>
    <cellStyle name="Note 2 2 12 3 4 2" xfId="28538" xr:uid="{00000000-0005-0000-0000-0000EE7A0000}"/>
    <cellStyle name="Note 2 2 12 3 4 3" xfId="20745" xr:uid="{00000000-0005-0000-0000-0000EF7A0000}"/>
    <cellStyle name="Note 2 2 12 3 4 4" xfId="41501" xr:uid="{00000000-0005-0000-0000-0000F07A0000}"/>
    <cellStyle name="Note 2 2 12 3 5" xfId="28533" xr:uid="{00000000-0005-0000-0000-0000F17A0000}"/>
    <cellStyle name="Note 2 2 12 3 6" xfId="20740" xr:uid="{00000000-0005-0000-0000-0000F27A0000}"/>
    <cellStyle name="Note 2 2 12 3 7" xfId="41496" xr:uid="{00000000-0005-0000-0000-0000F37A0000}"/>
    <cellStyle name="Note 2 2 12 4" xfId="7057" xr:uid="{00000000-0005-0000-0000-0000F47A0000}"/>
    <cellStyle name="Note 2 2 12 4 2" xfId="28539" xr:uid="{00000000-0005-0000-0000-0000F57A0000}"/>
    <cellStyle name="Note 2 2 12 4 3" xfId="20746" xr:uid="{00000000-0005-0000-0000-0000F67A0000}"/>
    <cellStyle name="Note 2 2 12 4 4" xfId="41502" xr:uid="{00000000-0005-0000-0000-0000F77A0000}"/>
    <cellStyle name="Note 2 2 12 5" xfId="7058" xr:uid="{00000000-0005-0000-0000-0000F87A0000}"/>
    <cellStyle name="Note 2 2 12 5 2" xfId="28540" xr:uid="{00000000-0005-0000-0000-0000F97A0000}"/>
    <cellStyle name="Note 2 2 12 5 3" xfId="20747" xr:uid="{00000000-0005-0000-0000-0000FA7A0000}"/>
    <cellStyle name="Note 2 2 12 5 4" xfId="41503" xr:uid="{00000000-0005-0000-0000-0000FB7A0000}"/>
    <cellStyle name="Note 2 2 12 6" xfId="7059" xr:uid="{00000000-0005-0000-0000-0000FC7A0000}"/>
    <cellStyle name="Note 2 2 12 6 2" xfId="28541" xr:uid="{00000000-0005-0000-0000-0000FD7A0000}"/>
    <cellStyle name="Note 2 2 12 6 3" xfId="20748" xr:uid="{00000000-0005-0000-0000-0000FE7A0000}"/>
    <cellStyle name="Note 2 2 12 6 4" xfId="41504" xr:uid="{00000000-0005-0000-0000-0000FF7A0000}"/>
    <cellStyle name="Note 2 2 12 7" xfId="7060" xr:uid="{00000000-0005-0000-0000-0000007B0000}"/>
    <cellStyle name="Note 2 2 12 7 2" xfId="28542" xr:uid="{00000000-0005-0000-0000-0000017B0000}"/>
    <cellStyle name="Note 2 2 12 7 3" xfId="20749" xr:uid="{00000000-0005-0000-0000-0000027B0000}"/>
    <cellStyle name="Note 2 2 12 7 4" xfId="41505" xr:uid="{00000000-0005-0000-0000-0000037B0000}"/>
    <cellStyle name="Note 2 2 12 8" xfId="7061" xr:uid="{00000000-0005-0000-0000-0000047B0000}"/>
    <cellStyle name="Note 2 2 12 8 2" xfId="28543" xr:uid="{00000000-0005-0000-0000-0000057B0000}"/>
    <cellStyle name="Note 2 2 12 8 3" xfId="20750" xr:uid="{00000000-0005-0000-0000-0000067B0000}"/>
    <cellStyle name="Note 2 2 12 8 4" xfId="41506" xr:uid="{00000000-0005-0000-0000-0000077B0000}"/>
    <cellStyle name="Note 2 2 12 9" xfId="28526" xr:uid="{00000000-0005-0000-0000-0000087B0000}"/>
    <cellStyle name="Note 2 2 13" xfId="7062" xr:uid="{00000000-0005-0000-0000-0000097B0000}"/>
    <cellStyle name="Note 2 2 13 10" xfId="20751" xr:uid="{00000000-0005-0000-0000-00000A7B0000}"/>
    <cellStyle name="Note 2 2 13 11" xfId="41507" xr:uid="{00000000-0005-0000-0000-00000B7B0000}"/>
    <cellStyle name="Note 2 2 13 2" xfId="7063" xr:uid="{00000000-0005-0000-0000-00000C7B0000}"/>
    <cellStyle name="Note 2 2 13 2 2" xfId="7064" xr:uid="{00000000-0005-0000-0000-00000D7B0000}"/>
    <cellStyle name="Note 2 2 13 2 2 2" xfId="7065" xr:uid="{00000000-0005-0000-0000-00000E7B0000}"/>
    <cellStyle name="Note 2 2 13 2 2 2 2" xfId="28547" xr:uid="{00000000-0005-0000-0000-00000F7B0000}"/>
    <cellStyle name="Note 2 2 13 2 2 2 3" xfId="20754" xr:uid="{00000000-0005-0000-0000-0000107B0000}"/>
    <cellStyle name="Note 2 2 13 2 2 2 4" xfId="41510" xr:uid="{00000000-0005-0000-0000-0000117B0000}"/>
    <cellStyle name="Note 2 2 13 2 2 3" xfId="7066" xr:uid="{00000000-0005-0000-0000-0000127B0000}"/>
    <cellStyle name="Note 2 2 13 2 2 3 2" xfId="28548" xr:uid="{00000000-0005-0000-0000-0000137B0000}"/>
    <cellStyle name="Note 2 2 13 2 2 3 3" xfId="20755" xr:uid="{00000000-0005-0000-0000-0000147B0000}"/>
    <cellStyle name="Note 2 2 13 2 2 3 4" xfId="41511" xr:uid="{00000000-0005-0000-0000-0000157B0000}"/>
    <cellStyle name="Note 2 2 13 2 2 4" xfId="28546" xr:uid="{00000000-0005-0000-0000-0000167B0000}"/>
    <cellStyle name="Note 2 2 13 2 2 5" xfId="20753" xr:uid="{00000000-0005-0000-0000-0000177B0000}"/>
    <cellStyle name="Note 2 2 13 2 2 6" xfId="41509" xr:uid="{00000000-0005-0000-0000-0000187B0000}"/>
    <cellStyle name="Note 2 2 13 2 3" xfId="7067" xr:uid="{00000000-0005-0000-0000-0000197B0000}"/>
    <cellStyle name="Note 2 2 13 2 3 2" xfId="28549" xr:uid="{00000000-0005-0000-0000-00001A7B0000}"/>
    <cellStyle name="Note 2 2 13 2 3 3" xfId="20756" xr:uid="{00000000-0005-0000-0000-00001B7B0000}"/>
    <cellStyle name="Note 2 2 13 2 3 4" xfId="41512" xr:uid="{00000000-0005-0000-0000-00001C7B0000}"/>
    <cellStyle name="Note 2 2 13 2 4" xfId="7068" xr:uid="{00000000-0005-0000-0000-00001D7B0000}"/>
    <cellStyle name="Note 2 2 13 2 4 2" xfId="28550" xr:uid="{00000000-0005-0000-0000-00001E7B0000}"/>
    <cellStyle name="Note 2 2 13 2 4 3" xfId="20757" xr:uid="{00000000-0005-0000-0000-00001F7B0000}"/>
    <cellStyle name="Note 2 2 13 2 4 4" xfId="41513" xr:uid="{00000000-0005-0000-0000-0000207B0000}"/>
    <cellStyle name="Note 2 2 13 2 5" xfId="28545" xr:uid="{00000000-0005-0000-0000-0000217B0000}"/>
    <cellStyle name="Note 2 2 13 2 6" xfId="20752" xr:uid="{00000000-0005-0000-0000-0000227B0000}"/>
    <cellStyle name="Note 2 2 13 2 7" xfId="41508" xr:uid="{00000000-0005-0000-0000-0000237B0000}"/>
    <cellStyle name="Note 2 2 13 3" xfId="7069" xr:uid="{00000000-0005-0000-0000-0000247B0000}"/>
    <cellStyle name="Note 2 2 13 3 2" xfId="7070" xr:uid="{00000000-0005-0000-0000-0000257B0000}"/>
    <cellStyle name="Note 2 2 13 3 2 2" xfId="7071" xr:uid="{00000000-0005-0000-0000-0000267B0000}"/>
    <cellStyle name="Note 2 2 13 3 2 2 2" xfId="28553" xr:uid="{00000000-0005-0000-0000-0000277B0000}"/>
    <cellStyle name="Note 2 2 13 3 2 2 3" xfId="20760" xr:uid="{00000000-0005-0000-0000-0000287B0000}"/>
    <cellStyle name="Note 2 2 13 3 2 2 4" xfId="41516" xr:uid="{00000000-0005-0000-0000-0000297B0000}"/>
    <cellStyle name="Note 2 2 13 3 2 3" xfId="7072" xr:uid="{00000000-0005-0000-0000-00002A7B0000}"/>
    <cellStyle name="Note 2 2 13 3 2 3 2" xfId="28554" xr:uid="{00000000-0005-0000-0000-00002B7B0000}"/>
    <cellStyle name="Note 2 2 13 3 2 3 3" xfId="20761" xr:uid="{00000000-0005-0000-0000-00002C7B0000}"/>
    <cellStyle name="Note 2 2 13 3 2 3 4" xfId="41517" xr:uid="{00000000-0005-0000-0000-00002D7B0000}"/>
    <cellStyle name="Note 2 2 13 3 2 4" xfId="28552" xr:uid="{00000000-0005-0000-0000-00002E7B0000}"/>
    <cellStyle name="Note 2 2 13 3 2 5" xfId="20759" xr:uid="{00000000-0005-0000-0000-00002F7B0000}"/>
    <cellStyle name="Note 2 2 13 3 2 6" xfId="41515" xr:uid="{00000000-0005-0000-0000-0000307B0000}"/>
    <cellStyle name="Note 2 2 13 3 3" xfId="7073" xr:uid="{00000000-0005-0000-0000-0000317B0000}"/>
    <cellStyle name="Note 2 2 13 3 3 2" xfId="28555" xr:uid="{00000000-0005-0000-0000-0000327B0000}"/>
    <cellStyle name="Note 2 2 13 3 3 3" xfId="20762" xr:uid="{00000000-0005-0000-0000-0000337B0000}"/>
    <cellStyle name="Note 2 2 13 3 3 4" xfId="41518" xr:uid="{00000000-0005-0000-0000-0000347B0000}"/>
    <cellStyle name="Note 2 2 13 3 4" xfId="7074" xr:uid="{00000000-0005-0000-0000-0000357B0000}"/>
    <cellStyle name="Note 2 2 13 3 4 2" xfId="28556" xr:uid="{00000000-0005-0000-0000-0000367B0000}"/>
    <cellStyle name="Note 2 2 13 3 4 3" xfId="20763" xr:uid="{00000000-0005-0000-0000-0000377B0000}"/>
    <cellStyle name="Note 2 2 13 3 4 4" xfId="41519" xr:uid="{00000000-0005-0000-0000-0000387B0000}"/>
    <cellStyle name="Note 2 2 13 3 5" xfId="28551" xr:uid="{00000000-0005-0000-0000-0000397B0000}"/>
    <cellStyle name="Note 2 2 13 3 6" xfId="20758" xr:uid="{00000000-0005-0000-0000-00003A7B0000}"/>
    <cellStyle name="Note 2 2 13 3 7" xfId="41514" xr:uid="{00000000-0005-0000-0000-00003B7B0000}"/>
    <cellStyle name="Note 2 2 13 4" xfId="7075" xr:uid="{00000000-0005-0000-0000-00003C7B0000}"/>
    <cellStyle name="Note 2 2 13 4 2" xfId="28557" xr:uid="{00000000-0005-0000-0000-00003D7B0000}"/>
    <cellStyle name="Note 2 2 13 4 3" xfId="20764" xr:uid="{00000000-0005-0000-0000-00003E7B0000}"/>
    <cellStyle name="Note 2 2 13 4 4" xfId="41520" xr:uid="{00000000-0005-0000-0000-00003F7B0000}"/>
    <cellStyle name="Note 2 2 13 5" xfId="7076" xr:uid="{00000000-0005-0000-0000-0000407B0000}"/>
    <cellStyle name="Note 2 2 13 5 2" xfId="28558" xr:uid="{00000000-0005-0000-0000-0000417B0000}"/>
    <cellStyle name="Note 2 2 13 5 3" xfId="20765" xr:uid="{00000000-0005-0000-0000-0000427B0000}"/>
    <cellStyle name="Note 2 2 13 5 4" xfId="41521" xr:uid="{00000000-0005-0000-0000-0000437B0000}"/>
    <cellStyle name="Note 2 2 13 6" xfId="7077" xr:uid="{00000000-0005-0000-0000-0000447B0000}"/>
    <cellStyle name="Note 2 2 13 6 2" xfId="28559" xr:uid="{00000000-0005-0000-0000-0000457B0000}"/>
    <cellStyle name="Note 2 2 13 6 3" xfId="20766" xr:uid="{00000000-0005-0000-0000-0000467B0000}"/>
    <cellStyle name="Note 2 2 13 6 4" xfId="41522" xr:uid="{00000000-0005-0000-0000-0000477B0000}"/>
    <cellStyle name="Note 2 2 13 7" xfId="7078" xr:uid="{00000000-0005-0000-0000-0000487B0000}"/>
    <cellStyle name="Note 2 2 13 7 2" xfId="28560" xr:uid="{00000000-0005-0000-0000-0000497B0000}"/>
    <cellStyle name="Note 2 2 13 7 3" xfId="20767" xr:uid="{00000000-0005-0000-0000-00004A7B0000}"/>
    <cellStyle name="Note 2 2 13 7 4" xfId="41523" xr:uid="{00000000-0005-0000-0000-00004B7B0000}"/>
    <cellStyle name="Note 2 2 13 8" xfId="7079" xr:uid="{00000000-0005-0000-0000-00004C7B0000}"/>
    <cellStyle name="Note 2 2 13 8 2" xfId="28561" xr:uid="{00000000-0005-0000-0000-00004D7B0000}"/>
    <cellStyle name="Note 2 2 13 8 3" xfId="20768" xr:uid="{00000000-0005-0000-0000-00004E7B0000}"/>
    <cellStyle name="Note 2 2 13 8 4" xfId="41524" xr:uid="{00000000-0005-0000-0000-00004F7B0000}"/>
    <cellStyle name="Note 2 2 13 9" xfId="28544" xr:uid="{00000000-0005-0000-0000-0000507B0000}"/>
    <cellStyle name="Note 2 2 14" xfId="7080" xr:uid="{00000000-0005-0000-0000-0000517B0000}"/>
    <cellStyle name="Note 2 2 14 10" xfId="20769" xr:uid="{00000000-0005-0000-0000-0000527B0000}"/>
    <cellStyle name="Note 2 2 14 11" xfId="41525" xr:uid="{00000000-0005-0000-0000-0000537B0000}"/>
    <cellStyle name="Note 2 2 14 2" xfId="7081" xr:uid="{00000000-0005-0000-0000-0000547B0000}"/>
    <cellStyle name="Note 2 2 14 2 2" xfId="7082" xr:uid="{00000000-0005-0000-0000-0000557B0000}"/>
    <cellStyle name="Note 2 2 14 2 2 2" xfId="7083" xr:uid="{00000000-0005-0000-0000-0000567B0000}"/>
    <cellStyle name="Note 2 2 14 2 2 2 2" xfId="28565" xr:uid="{00000000-0005-0000-0000-0000577B0000}"/>
    <cellStyle name="Note 2 2 14 2 2 2 3" xfId="20772" xr:uid="{00000000-0005-0000-0000-0000587B0000}"/>
    <cellStyle name="Note 2 2 14 2 2 2 4" xfId="41528" xr:uid="{00000000-0005-0000-0000-0000597B0000}"/>
    <cellStyle name="Note 2 2 14 2 2 3" xfId="7084" xr:uid="{00000000-0005-0000-0000-00005A7B0000}"/>
    <cellStyle name="Note 2 2 14 2 2 3 2" xfId="28566" xr:uid="{00000000-0005-0000-0000-00005B7B0000}"/>
    <cellStyle name="Note 2 2 14 2 2 3 3" xfId="20773" xr:uid="{00000000-0005-0000-0000-00005C7B0000}"/>
    <cellStyle name="Note 2 2 14 2 2 3 4" xfId="41529" xr:uid="{00000000-0005-0000-0000-00005D7B0000}"/>
    <cellStyle name="Note 2 2 14 2 2 4" xfId="28564" xr:uid="{00000000-0005-0000-0000-00005E7B0000}"/>
    <cellStyle name="Note 2 2 14 2 2 5" xfId="20771" xr:uid="{00000000-0005-0000-0000-00005F7B0000}"/>
    <cellStyle name="Note 2 2 14 2 2 6" xfId="41527" xr:uid="{00000000-0005-0000-0000-0000607B0000}"/>
    <cellStyle name="Note 2 2 14 2 3" xfId="7085" xr:uid="{00000000-0005-0000-0000-0000617B0000}"/>
    <cellStyle name="Note 2 2 14 2 3 2" xfId="28567" xr:uid="{00000000-0005-0000-0000-0000627B0000}"/>
    <cellStyle name="Note 2 2 14 2 3 3" xfId="20774" xr:uid="{00000000-0005-0000-0000-0000637B0000}"/>
    <cellStyle name="Note 2 2 14 2 3 4" xfId="41530" xr:uid="{00000000-0005-0000-0000-0000647B0000}"/>
    <cellStyle name="Note 2 2 14 2 4" xfId="7086" xr:uid="{00000000-0005-0000-0000-0000657B0000}"/>
    <cellStyle name="Note 2 2 14 2 4 2" xfId="28568" xr:uid="{00000000-0005-0000-0000-0000667B0000}"/>
    <cellStyle name="Note 2 2 14 2 4 3" xfId="20775" xr:uid="{00000000-0005-0000-0000-0000677B0000}"/>
    <cellStyle name="Note 2 2 14 2 4 4" xfId="41531" xr:uid="{00000000-0005-0000-0000-0000687B0000}"/>
    <cellStyle name="Note 2 2 14 2 5" xfId="28563" xr:uid="{00000000-0005-0000-0000-0000697B0000}"/>
    <cellStyle name="Note 2 2 14 2 6" xfId="20770" xr:uid="{00000000-0005-0000-0000-00006A7B0000}"/>
    <cellStyle name="Note 2 2 14 2 7" xfId="41526" xr:uid="{00000000-0005-0000-0000-00006B7B0000}"/>
    <cellStyle name="Note 2 2 14 3" xfId="7087" xr:uid="{00000000-0005-0000-0000-00006C7B0000}"/>
    <cellStyle name="Note 2 2 14 3 2" xfId="7088" xr:uid="{00000000-0005-0000-0000-00006D7B0000}"/>
    <cellStyle name="Note 2 2 14 3 2 2" xfId="7089" xr:uid="{00000000-0005-0000-0000-00006E7B0000}"/>
    <cellStyle name="Note 2 2 14 3 2 2 2" xfId="28571" xr:uid="{00000000-0005-0000-0000-00006F7B0000}"/>
    <cellStyle name="Note 2 2 14 3 2 2 3" xfId="20778" xr:uid="{00000000-0005-0000-0000-0000707B0000}"/>
    <cellStyle name="Note 2 2 14 3 2 2 4" xfId="41534" xr:uid="{00000000-0005-0000-0000-0000717B0000}"/>
    <cellStyle name="Note 2 2 14 3 2 3" xfId="7090" xr:uid="{00000000-0005-0000-0000-0000727B0000}"/>
    <cellStyle name="Note 2 2 14 3 2 3 2" xfId="28572" xr:uid="{00000000-0005-0000-0000-0000737B0000}"/>
    <cellStyle name="Note 2 2 14 3 2 3 3" xfId="20779" xr:uid="{00000000-0005-0000-0000-0000747B0000}"/>
    <cellStyle name="Note 2 2 14 3 2 3 4" xfId="41535" xr:uid="{00000000-0005-0000-0000-0000757B0000}"/>
    <cellStyle name="Note 2 2 14 3 2 4" xfId="28570" xr:uid="{00000000-0005-0000-0000-0000767B0000}"/>
    <cellStyle name="Note 2 2 14 3 2 5" xfId="20777" xr:uid="{00000000-0005-0000-0000-0000777B0000}"/>
    <cellStyle name="Note 2 2 14 3 2 6" xfId="41533" xr:uid="{00000000-0005-0000-0000-0000787B0000}"/>
    <cellStyle name="Note 2 2 14 3 3" xfId="7091" xr:uid="{00000000-0005-0000-0000-0000797B0000}"/>
    <cellStyle name="Note 2 2 14 3 3 2" xfId="28573" xr:uid="{00000000-0005-0000-0000-00007A7B0000}"/>
    <cellStyle name="Note 2 2 14 3 3 3" xfId="20780" xr:uid="{00000000-0005-0000-0000-00007B7B0000}"/>
    <cellStyle name="Note 2 2 14 3 3 4" xfId="41536" xr:uid="{00000000-0005-0000-0000-00007C7B0000}"/>
    <cellStyle name="Note 2 2 14 3 4" xfId="7092" xr:uid="{00000000-0005-0000-0000-00007D7B0000}"/>
    <cellStyle name="Note 2 2 14 3 4 2" xfId="28574" xr:uid="{00000000-0005-0000-0000-00007E7B0000}"/>
    <cellStyle name="Note 2 2 14 3 4 3" xfId="20781" xr:uid="{00000000-0005-0000-0000-00007F7B0000}"/>
    <cellStyle name="Note 2 2 14 3 4 4" xfId="41537" xr:uid="{00000000-0005-0000-0000-0000807B0000}"/>
    <cellStyle name="Note 2 2 14 3 5" xfId="28569" xr:uid="{00000000-0005-0000-0000-0000817B0000}"/>
    <cellStyle name="Note 2 2 14 3 6" xfId="20776" xr:uid="{00000000-0005-0000-0000-0000827B0000}"/>
    <cellStyle name="Note 2 2 14 3 7" xfId="41532" xr:uid="{00000000-0005-0000-0000-0000837B0000}"/>
    <cellStyle name="Note 2 2 14 4" xfId="7093" xr:uid="{00000000-0005-0000-0000-0000847B0000}"/>
    <cellStyle name="Note 2 2 14 4 2" xfId="28575" xr:uid="{00000000-0005-0000-0000-0000857B0000}"/>
    <cellStyle name="Note 2 2 14 4 3" xfId="20782" xr:uid="{00000000-0005-0000-0000-0000867B0000}"/>
    <cellStyle name="Note 2 2 14 4 4" xfId="41538" xr:uid="{00000000-0005-0000-0000-0000877B0000}"/>
    <cellStyle name="Note 2 2 14 5" xfId="7094" xr:uid="{00000000-0005-0000-0000-0000887B0000}"/>
    <cellStyle name="Note 2 2 14 5 2" xfId="28576" xr:uid="{00000000-0005-0000-0000-0000897B0000}"/>
    <cellStyle name="Note 2 2 14 5 3" xfId="20783" xr:uid="{00000000-0005-0000-0000-00008A7B0000}"/>
    <cellStyle name="Note 2 2 14 5 4" xfId="41539" xr:uid="{00000000-0005-0000-0000-00008B7B0000}"/>
    <cellStyle name="Note 2 2 14 6" xfId="7095" xr:uid="{00000000-0005-0000-0000-00008C7B0000}"/>
    <cellStyle name="Note 2 2 14 6 2" xfId="28577" xr:uid="{00000000-0005-0000-0000-00008D7B0000}"/>
    <cellStyle name="Note 2 2 14 6 3" xfId="20784" xr:uid="{00000000-0005-0000-0000-00008E7B0000}"/>
    <cellStyle name="Note 2 2 14 6 4" xfId="41540" xr:uid="{00000000-0005-0000-0000-00008F7B0000}"/>
    <cellStyle name="Note 2 2 14 7" xfId="7096" xr:uid="{00000000-0005-0000-0000-0000907B0000}"/>
    <cellStyle name="Note 2 2 14 7 2" xfId="28578" xr:uid="{00000000-0005-0000-0000-0000917B0000}"/>
    <cellStyle name="Note 2 2 14 7 3" xfId="20785" xr:uid="{00000000-0005-0000-0000-0000927B0000}"/>
    <cellStyle name="Note 2 2 14 7 4" xfId="41541" xr:uid="{00000000-0005-0000-0000-0000937B0000}"/>
    <cellStyle name="Note 2 2 14 8" xfId="7097" xr:uid="{00000000-0005-0000-0000-0000947B0000}"/>
    <cellStyle name="Note 2 2 14 8 2" xfId="28579" xr:uid="{00000000-0005-0000-0000-0000957B0000}"/>
    <cellStyle name="Note 2 2 14 8 3" xfId="20786" xr:uid="{00000000-0005-0000-0000-0000967B0000}"/>
    <cellStyle name="Note 2 2 14 8 4" xfId="41542" xr:uid="{00000000-0005-0000-0000-0000977B0000}"/>
    <cellStyle name="Note 2 2 14 9" xfId="28562" xr:uid="{00000000-0005-0000-0000-0000987B0000}"/>
    <cellStyle name="Note 2 2 15" xfId="7098" xr:uid="{00000000-0005-0000-0000-0000997B0000}"/>
    <cellStyle name="Note 2 2 15 10" xfId="20787" xr:uid="{00000000-0005-0000-0000-00009A7B0000}"/>
    <cellStyle name="Note 2 2 15 11" xfId="41543" xr:uid="{00000000-0005-0000-0000-00009B7B0000}"/>
    <cellStyle name="Note 2 2 15 2" xfId="7099" xr:uid="{00000000-0005-0000-0000-00009C7B0000}"/>
    <cellStyle name="Note 2 2 15 2 2" xfId="7100" xr:uid="{00000000-0005-0000-0000-00009D7B0000}"/>
    <cellStyle name="Note 2 2 15 2 2 2" xfId="7101" xr:uid="{00000000-0005-0000-0000-00009E7B0000}"/>
    <cellStyle name="Note 2 2 15 2 2 2 2" xfId="28583" xr:uid="{00000000-0005-0000-0000-00009F7B0000}"/>
    <cellStyle name="Note 2 2 15 2 2 2 3" xfId="20790" xr:uid="{00000000-0005-0000-0000-0000A07B0000}"/>
    <cellStyle name="Note 2 2 15 2 2 2 4" xfId="41546" xr:uid="{00000000-0005-0000-0000-0000A17B0000}"/>
    <cellStyle name="Note 2 2 15 2 2 3" xfId="7102" xr:uid="{00000000-0005-0000-0000-0000A27B0000}"/>
    <cellStyle name="Note 2 2 15 2 2 3 2" xfId="28584" xr:uid="{00000000-0005-0000-0000-0000A37B0000}"/>
    <cellStyle name="Note 2 2 15 2 2 3 3" xfId="20791" xr:uid="{00000000-0005-0000-0000-0000A47B0000}"/>
    <cellStyle name="Note 2 2 15 2 2 3 4" xfId="41547" xr:uid="{00000000-0005-0000-0000-0000A57B0000}"/>
    <cellStyle name="Note 2 2 15 2 2 4" xfId="28582" xr:uid="{00000000-0005-0000-0000-0000A67B0000}"/>
    <cellStyle name="Note 2 2 15 2 2 5" xfId="20789" xr:uid="{00000000-0005-0000-0000-0000A77B0000}"/>
    <cellStyle name="Note 2 2 15 2 2 6" xfId="41545" xr:uid="{00000000-0005-0000-0000-0000A87B0000}"/>
    <cellStyle name="Note 2 2 15 2 3" xfId="7103" xr:uid="{00000000-0005-0000-0000-0000A97B0000}"/>
    <cellStyle name="Note 2 2 15 2 3 2" xfId="28585" xr:uid="{00000000-0005-0000-0000-0000AA7B0000}"/>
    <cellStyle name="Note 2 2 15 2 3 3" xfId="20792" xr:uid="{00000000-0005-0000-0000-0000AB7B0000}"/>
    <cellStyle name="Note 2 2 15 2 3 4" xfId="41548" xr:uid="{00000000-0005-0000-0000-0000AC7B0000}"/>
    <cellStyle name="Note 2 2 15 2 4" xfId="7104" xr:uid="{00000000-0005-0000-0000-0000AD7B0000}"/>
    <cellStyle name="Note 2 2 15 2 4 2" xfId="28586" xr:uid="{00000000-0005-0000-0000-0000AE7B0000}"/>
    <cellStyle name="Note 2 2 15 2 4 3" xfId="20793" xr:uid="{00000000-0005-0000-0000-0000AF7B0000}"/>
    <cellStyle name="Note 2 2 15 2 4 4" xfId="41549" xr:uid="{00000000-0005-0000-0000-0000B07B0000}"/>
    <cellStyle name="Note 2 2 15 2 5" xfId="28581" xr:uid="{00000000-0005-0000-0000-0000B17B0000}"/>
    <cellStyle name="Note 2 2 15 2 6" xfId="20788" xr:uid="{00000000-0005-0000-0000-0000B27B0000}"/>
    <cellStyle name="Note 2 2 15 2 7" xfId="41544" xr:uid="{00000000-0005-0000-0000-0000B37B0000}"/>
    <cellStyle name="Note 2 2 15 3" xfId="7105" xr:uid="{00000000-0005-0000-0000-0000B47B0000}"/>
    <cellStyle name="Note 2 2 15 3 2" xfId="7106" xr:uid="{00000000-0005-0000-0000-0000B57B0000}"/>
    <cellStyle name="Note 2 2 15 3 2 2" xfId="7107" xr:uid="{00000000-0005-0000-0000-0000B67B0000}"/>
    <cellStyle name="Note 2 2 15 3 2 2 2" xfId="28589" xr:uid="{00000000-0005-0000-0000-0000B77B0000}"/>
    <cellStyle name="Note 2 2 15 3 2 2 3" xfId="20796" xr:uid="{00000000-0005-0000-0000-0000B87B0000}"/>
    <cellStyle name="Note 2 2 15 3 2 2 4" xfId="41552" xr:uid="{00000000-0005-0000-0000-0000B97B0000}"/>
    <cellStyle name="Note 2 2 15 3 2 3" xfId="7108" xr:uid="{00000000-0005-0000-0000-0000BA7B0000}"/>
    <cellStyle name="Note 2 2 15 3 2 3 2" xfId="28590" xr:uid="{00000000-0005-0000-0000-0000BB7B0000}"/>
    <cellStyle name="Note 2 2 15 3 2 3 3" xfId="20797" xr:uid="{00000000-0005-0000-0000-0000BC7B0000}"/>
    <cellStyle name="Note 2 2 15 3 2 3 4" xfId="41553" xr:uid="{00000000-0005-0000-0000-0000BD7B0000}"/>
    <cellStyle name="Note 2 2 15 3 2 4" xfId="28588" xr:uid="{00000000-0005-0000-0000-0000BE7B0000}"/>
    <cellStyle name="Note 2 2 15 3 2 5" xfId="20795" xr:uid="{00000000-0005-0000-0000-0000BF7B0000}"/>
    <cellStyle name="Note 2 2 15 3 2 6" xfId="41551" xr:uid="{00000000-0005-0000-0000-0000C07B0000}"/>
    <cellStyle name="Note 2 2 15 3 3" xfId="7109" xr:uid="{00000000-0005-0000-0000-0000C17B0000}"/>
    <cellStyle name="Note 2 2 15 3 3 2" xfId="28591" xr:uid="{00000000-0005-0000-0000-0000C27B0000}"/>
    <cellStyle name="Note 2 2 15 3 3 3" xfId="20798" xr:uid="{00000000-0005-0000-0000-0000C37B0000}"/>
    <cellStyle name="Note 2 2 15 3 3 4" xfId="41554" xr:uid="{00000000-0005-0000-0000-0000C47B0000}"/>
    <cellStyle name="Note 2 2 15 3 4" xfId="7110" xr:uid="{00000000-0005-0000-0000-0000C57B0000}"/>
    <cellStyle name="Note 2 2 15 3 4 2" xfId="28592" xr:uid="{00000000-0005-0000-0000-0000C67B0000}"/>
    <cellStyle name="Note 2 2 15 3 4 3" xfId="20799" xr:uid="{00000000-0005-0000-0000-0000C77B0000}"/>
    <cellStyle name="Note 2 2 15 3 4 4" xfId="41555" xr:uid="{00000000-0005-0000-0000-0000C87B0000}"/>
    <cellStyle name="Note 2 2 15 3 5" xfId="28587" xr:uid="{00000000-0005-0000-0000-0000C97B0000}"/>
    <cellStyle name="Note 2 2 15 3 6" xfId="20794" xr:uid="{00000000-0005-0000-0000-0000CA7B0000}"/>
    <cellStyle name="Note 2 2 15 3 7" xfId="41550" xr:uid="{00000000-0005-0000-0000-0000CB7B0000}"/>
    <cellStyle name="Note 2 2 15 4" xfId="7111" xr:uid="{00000000-0005-0000-0000-0000CC7B0000}"/>
    <cellStyle name="Note 2 2 15 4 2" xfId="28593" xr:uid="{00000000-0005-0000-0000-0000CD7B0000}"/>
    <cellStyle name="Note 2 2 15 4 3" xfId="20800" xr:uid="{00000000-0005-0000-0000-0000CE7B0000}"/>
    <cellStyle name="Note 2 2 15 4 4" xfId="41556" xr:uid="{00000000-0005-0000-0000-0000CF7B0000}"/>
    <cellStyle name="Note 2 2 15 5" xfId="7112" xr:uid="{00000000-0005-0000-0000-0000D07B0000}"/>
    <cellStyle name="Note 2 2 15 5 2" xfId="28594" xr:uid="{00000000-0005-0000-0000-0000D17B0000}"/>
    <cellStyle name="Note 2 2 15 5 3" xfId="20801" xr:uid="{00000000-0005-0000-0000-0000D27B0000}"/>
    <cellStyle name="Note 2 2 15 5 4" xfId="41557" xr:uid="{00000000-0005-0000-0000-0000D37B0000}"/>
    <cellStyle name="Note 2 2 15 6" xfId="7113" xr:uid="{00000000-0005-0000-0000-0000D47B0000}"/>
    <cellStyle name="Note 2 2 15 6 2" xfId="28595" xr:uid="{00000000-0005-0000-0000-0000D57B0000}"/>
    <cellStyle name="Note 2 2 15 6 3" xfId="20802" xr:uid="{00000000-0005-0000-0000-0000D67B0000}"/>
    <cellStyle name="Note 2 2 15 6 4" xfId="41558" xr:uid="{00000000-0005-0000-0000-0000D77B0000}"/>
    <cellStyle name="Note 2 2 15 7" xfId="7114" xr:uid="{00000000-0005-0000-0000-0000D87B0000}"/>
    <cellStyle name="Note 2 2 15 7 2" xfId="28596" xr:uid="{00000000-0005-0000-0000-0000D97B0000}"/>
    <cellStyle name="Note 2 2 15 7 3" xfId="20803" xr:uid="{00000000-0005-0000-0000-0000DA7B0000}"/>
    <cellStyle name="Note 2 2 15 7 4" xfId="41559" xr:uid="{00000000-0005-0000-0000-0000DB7B0000}"/>
    <cellStyle name="Note 2 2 15 8" xfId="7115" xr:uid="{00000000-0005-0000-0000-0000DC7B0000}"/>
    <cellStyle name="Note 2 2 15 8 2" xfId="28597" xr:uid="{00000000-0005-0000-0000-0000DD7B0000}"/>
    <cellStyle name="Note 2 2 15 8 3" xfId="20804" xr:uid="{00000000-0005-0000-0000-0000DE7B0000}"/>
    <cellStyle name="Note 2 2 15 8 4" xfId="41560" xr:uid="{00000000-0005-0000-0000-0000DF7B0000}"/>
    <cellStyle name="Note 2 2 15 9" xfId="28580" xr:uid="{00000000-0005-0000-0000-0000E07B0000}"/>
    <cellStyle name="Note 2 2 16" xfId="7116" xr:uid="{00000000-0005-0000-0000-0000E17B0000}"/>
    <cellStyle name="Note 2 2 16 10" xfId="20805" xr:uid="{00000000-0005-0000-0000-0000E27B0000}"/>
    <cellStyle name="Note 2 2 16 11" xfId="41561" xr:uid="{00000000-0005-0000-0000-0000E37B0000}"/>
    <cellStyle name="Note 2 2 16 2" xfId="7117" xr:uid="{00000000-0005-0000-0000-0000E47B0000}"/>
    <cellStyle name="Note 2 2 16 2 2" xfId="7118" xr:uid="{00000000-0005-0000-0000-0000E57B0000}"/>
    <cellStyle name="Note 2 2 16 2 2 2" xfId="7119" xr:uid="{00000000-0005-0000-0000-0000E67B0000}"/>
    <cellStyle name="Note 2 2 16 2 2 2 2" xfId="28601" xr:uid="{00000000-0005-0000-0000-0000E77B0000}"/>
    <cellStyle name="Note 2 2 16 2 2 2 3" xfId="20808" xr:uid="{00000000-0005-0000-0000-0000E87B0000}"/>
    <cellStyle name="Note 2 2 16 2 2 2 4" xfId="41564" xr:uid="{00000000-0005-0000-0000-0000E97B0000}"/>
    <cellStyle name="Note 2 2 16 2 2 3" xfId="7120" xr:uid="{00000000-0005-0000-0000-0000EA7B0000}"/>
    <cellStyle name="Note 2 2 16 2 2 3 2" xfId="28602" xr:uid="{00000000-0005-0000-0000-0000EB7B0000}"/>
    <cellStyle name="Note 2 2 16 2 2 3 3" xfId="20809" xr:uid="{00000000-0005-0000-0000-0000EC7B0000}"/>
    <cellStyle name="Note 2 2 16 2 2 3 4" xfId="41565" xr:uid="{00000000-0005-0000-0000-0000ED7B0000}"/>
    <cellStyle name="Note 2 2 16 2 2 4" xfId="28600" xr:uid="{00000000-0005-0000-0000-0000EE7B0000}"/>
    <cellStyle name="Note 2 2 16 2 2 5" xfId="20807" xr:uid="{00000000-0005-0000-0000-0000EF7B0000}"/>
    <cellStyle name="Note 2 2 16 2 2 6" xfId="41563" xr:uid="{00000000-0005-0000-0000-0000F07B0000}"/>
    <cellStyle name="Note 2 2 16 2 3" xfId="7121" xr:uid="{00000000-0005-0000-0000-0000F17B0000}"/>
    <cellStyle name="Note 2 2 16 2 3 2" xfId="28603" xr:uid="{00000000-0005-0000-0000-0000F27B0000}"/>
    <cellStyle name="Note 2 2 16 2 3 3" xfId="20810" xr:uid="{00000000-0005-0000-0000-0000F37B0000}"/>
    <cellStyle name="Note 2 2 16 2 3 4" xfId="41566" xr:uid="{00000000-0005-0000-0000-0000F47B0000}"/>
    <cellStyle name="Note 2 2 16 2 4" xfId="7122" xr:uid="{00000000-0005-0000-0000-0000F57B0000}"/>
    <cellStyle name="Note 2 2 16 2 4 2" xfId="28604" xr:uid="{00000000-0005-0000-0000-0000F67B0000}"/>
    <cellStyle name="Note 2 2 16 2 4 3" xfId="20811" xr:uid="{00000000-0005-0000-0000-0000F77B0000}"/>
    <cellStyle name="Note 2 2 16 2 4 4" xfId="41567" xr:uid="{00000000-0005-0000-0000-0000F87B0000}"/>
    <cellStyle name="Note 2 2 16 2 5" xfId="28599" xr:uid="{00000000-0005-0000-0000-0000F97B0000}"/>
    <cellStyle name="Note 2 2 16 2 6" xfId="20806" xr:uid="{00000000-0005-0000-0000-0000FA7B0000}"/>
    <cellStyle name="Note 2 2 16 2 7" xfId="41562" xr:uid="{00000000-0005-0000-0000-0000FB7B0000}"/>
    <cellStyle name="Note 2 2 16 3" xfId="7123" xr:uid="{00000000-0005-0000-0000-0000FC7B0000}"/>
    <cellStyle name="Note 2 2 16 3 2" xfId="7124" xr:uid="{00000000-0005-0000-0000-0000FD7B0000}"/>
    <cellStyle name="Note 2 2 16 3 2 2" xfId="7125" xr:uid="{00000000-0005-0000-0000-0000FE7B0000}"/>
    <cellStyle name="Note 2 2 16 3 2 2 2" xfId="28607" xr:uid="{00000000-0005-0000-0000-0000FF7B0000}"/>
    <cellStyle name="Note 2 2 16 3 2 2 3" xfId="20814" xr:uid="{00000000-0005-0000-0000-0000007C0000}"/>
    <cellStyle name="Note 2 2 16 3 2 2 4" xfId="41570" xr:uid="{00000000-0005-0000-0000-0000017C0000}"/>
    <cellStyle name="Note 2 2 16 3 2 3" xfId="7126" xr:uid="{00000000-0005-0000-0000-0000027C0000}"/>
    <cellStyle name="Note 2 2 16 3 2 3 2" xfId="28608" xr:uid="{00000000-0005-0000-0000-0000037C0000}"/>
    <cellStyle name="Note 2 2 16 3 2 3 3" xfId="20815" xr:uid="{00000000-0005-0000-0000-0000047C0000}"/>
    <cellStyle name="Note 2 2 16 3 2 3 4" xfId="41571" xr:uid="{00000000-0005-0000-0000-0000057C0000}"/>
    <cellStyle name="Note 2 2 16 3 2 4" xfId="28606" xr:uid="{00000000-0005-0000-0000-0000067C0000}"/>
    <cellStyle name="Note 2 2 16 3 2 5" xfId="20813" xr:uid="{00000000-0005-0000-0000-0000077C0000}"/>
    <cellStyle name="Note 2 2 16 3 2 6" xfId="41569" xr:uid="{00000000-0005-0000-0000-0000087C0000}"/>
    <cellStyle name="Note 2 2 16 3 3" xfId="7127" xr:uid="{00000000-0005-0000-0000-0000097C0000}"/>
    <cellStyle name="Note 2 2 16 3 3 2" xfId="28609" xr:uid="{00000000-0005-0000-0000-00000A7C0000}"/>
    <cellStyle name="Note 2 2 16 3 3 3" xfId="20816" xr:uid="{00000000-0005-0000-0000-00000B7C0000}"/>
    <cellStyle name="Note 2 2 16 3 3 4" xfId="41572" xr:uid="{00000000-0005-0000-0000-00000C7C0000}"/>
    <cellStyle name="Note 2 2 16 3 4" xfId="7128" xr:uid="{00000000-0005-0000-0000-00000D7C0000}"/>
    <cellStyle name="Note 2 2 16 3 4 2" xfId="28610" xr:uid="{00000000-0005-0000-0000-00000E7C0000}"/>
    <cellStyle name="Note 2 2 16 3 4 3" xfId="20817" xr:uid="{00000000-0005-0000-0000-00000F7C0000}"/>
    <cellStyle name="Note 2 2 16 3 4 4" xfId="41573" xr:uid="{00000000-0005-0000-0000-0000107C0000}"/>
    <cellStyle name="Note 2 2 16 3 5" xfId="28605" xr:uid="{00000000-0005-0000-0000-0000117C0000}"/>
    <cellStyle name="Note 2 2 16 3 6" xfId="20812" xr:uid="{00000000-0005-0000-0000-0000127C0000}"/>
    <cellStyle name="Note 2 2 16 3 7" xfId="41568" xr:uid="{00000000-0005-0000-0000-0000137C0000}"/>
    <cellStyle name="Note 2 2 16 4" xfId="7129" xr:uid="{00000000-0005-0000-0000-0000147C0000}"/>
    <cellStyle name="Note 2 2 16 4 2" xfId="28611" xr:uid="{00000000-0005-0000-0000-0000157C0000}"/>
    <cellStyle name="Note 2 2 16 4 3" xfId="20818" xr:uid="{00000000-0005-0000-0000-0000167C0000}"/>
    <cellStyle name="Note 2 2 16 4 4" xfId="41574" xr:uid="{00000000-0005-0000-0000-0000177C0000}"/>
    <cellStyle name="Note 2 2 16 5" xfId="7130" xr:uid="{00000000-0005-0000-0000-0000187C0000}"/>
    <cellStyle name="Note 2 2 16 5 2" xfId="28612" xr:uid="{00000000-0005-0000-0000-0000197C0000}"/>
    <cellStyle name="Note 2 2 16 5 3" xfId="20819" xr:uid="{00000000-0005-0000-0000-00001A7C0000}"/>
    <cellStyle name="Note 2 2 16 5 4" xfId="41575" xr:uid="{00000000-0005-0000-0000-00001B7C0000}"/>
    <cellStyle name="Note 2 2 16 6" xfId="7131" xr:uid="{00000000-0005-0000-0000-00001C7C0000}"/>
    <cellStyle name="Note 2 2 16 6 2" xfId="28613" xr:uid="{00000000-0005-0000-0000-00001D7C0000}"/>
    <cellStyle name="Note 2 2 16 6 3" xfId="20820" xr:uid="{00000000-0005-0000-0000-00001E7C0000}"/>
    <cellStyle name="Note 2 2 16 6 4" xfId="41576" xr:uid="{00000000-0005-0000-0000-00001F7C0000}"/>
    <cellStyle name="Note 2 2 16 7" xfId="7132" xr:uid="{00000000-0005-0000-0000-0000207C0000}"/>
    <cellStyle name="Note 2 2 16 7 2" xfId="28614" xr:uid="{00000000-0005-0000-0000-0000217C0000}"/>
    <cellStyle name="Note 2 2 16 7 3" xfId="20821" xr:uid="{00000000-0005-0000-0000-0000227C0000}"/>
    <cellStyle name="Note 2 2 16 7 4" xfId="41577" xr:uid="{00000000-0005-0000-0000-0000237C0000}"/>
    <cellStyle name="Note 2 2 16 8" xfId="7133" xr:uid="{00000000-0005-0000-0000-0000247C0000}"/>
    <cellStyle name="Note 2 2 16 8 2" xfId="28615" xr:uid="{00000000-0005-0000-0000-0000257C0000}"/>
    <cellStyle name="Note 2 2 16 8 3" xfId="20822" xr:uid="{00000000-0005-0000-0000-0000267C0000}"/>
    <cellStyle name="Note 2 2 16 8 4" xfId="41578" xr:uid="{00000000-0005-0000-0000-0000277C0000}"/>
    <cellStyle name="Note 2 2 16 9" xfId="28598" xr:uid="{00000000-0005-0000-0000-0000287C0000}"/>
    <cellStyle name="Note 2 2 17" xfId="7134" xr:uid="{00000000-0005-0000-0000-0000297C0000}"/>
    <cellStyle name="Note 2 2 17 2" xfId="7135" xr:uid="{00000000-0005-0000-0000-00002A7C0000}"/>
    <cellStyle name="Note 2 2 17 2 2" xfId="7136" xr:uid="{00000000-0005-0000-0000-00002B7C0000}"/>
    <cellStyle name="Note 2 2 17 2 2 2" xfId="28618" xr:uid="{00000000-0005-0000-0000-00002C7C0000}"/>
    <cellStyle name="Note 2 2 17 2 2 3" xfId="20825" xr:uid="{00000000-0005-0000-0000-00002D7C0000}"/>
    <cellStyle name="Note 2 2 17 2 2 4" xfId="41581" xr:uid="{00000000-0005-0000-0000-00002E7C0000}"/>
    <cellStyle name="Note 2 2 17 2 3" xfId="7137" xr:uid="{00000000-0005-0000-0000-00002F7C0000}"/>
    <cellStyle name="Note 2 2 17 2 3 2" xfId="28619" xr:uid="{00000000-0005-0000-0000-0000307C0000}"/>
    <cellStyle name="Note 2 2 17 2 3 3" xfId="20826" xr:uid="{00000000-0005-0000-0000-0000317C0000}"/>
    <cellStyle name="Note 2 2 17 2 3 4" xfId="41582" xr:uid="{00000000-0005-0000-0000-0000327C0000}"/>
    <cellStyle name="Note 2 2 17 2 4" xfId="28617" xr:uid="{00000000-0005-0000-0000-0000337C0000}"/>
    <cellStyle name="Note 2 2 17 2 5" xfId="20824" xr:uid="{00000000-0005-0000-0000-0000347C0000}"/>
    <cellStyle name="Note 2 2 17 2 6" xfId="41580" xr:uid="{00000000-0005-0000-0000-0000357C0000}"/>
    <cellStyle name="Note 2 2 17 3" xfId="7138" xr:uid="{00000000-0005-0000-0000-0000367C0000}"/>
    <cellStyle name="Note 2 2 17 3 2" xfId="28620" xr:uid="{00000000-0005-0000-0000-0000377C0000}"/>
    <cellStyle name="Note 2 2 17 3 3" xfId="20827" xr:uid="{00000000-0005-0000-0000-0000387C0000}"/>
    <cellStyle name="Note 2 2 17 3 4" xfId="41583" xr:uid="{00000000-0005-0000-0000-0000397C0000}"/>
    <cellStyle name="Note 2 2 17 4" xfId="7139" xr:uid="{00000000-0005-0000-0000-00003A7C0000}"/>
    <cellStyle name="Note 2 2 17 4 2" xfId="28621" xr:uid="{00000000-0005-0000-0000-00003B7C0000}"/>
    <cellStyle name="Note 2 2 17 4 3" xfId="20828" xr:uid="{00000000-0005-0000-0000-00003C7C0000}"/>
    <cellStyle name="Note 2 2 17 4 4" xfId="41584" xr:uid="{00000000-0005-0000-0000-00003D7C0000}"/>
    <cellStyle name="Note 2 2 17 5" xfId="28616" xr:uid="{00000000-0005-0000-0000-00003E7C0000}"/>
    <cellStyle name="Note 2 2 17 6" xfId="20823" xr:uid="{00000000-0005-0000-0000-00003F7C0000}"/>
    <cellStyle name="Note 2 2 17 7" xfId="41579" xr:uid="{00000000-0005-0000-0000-0000407C0000}"/>
    <cellStyle name="Note 2 2 18" xfId="7140" xr:uid="{00000000-0005-0000-0000-0000417C0000}"/>
    <cellStyle name="Note 2 2 18 2" xfId="7141" xr:uid="{00000000-0005-0000-0000-0000427C0000}"/>
    <cellStyle name="Note 2 2 18 2 2" xfId="7142" xr:uid="{00000000-0005-0000-0000-0000437C0000}"/>
    <cellStyle name="Note 2 2 18 2 2 2" xfId="28624" xr:uid="{00000000-0005-0000-0000-0000447C0000}"/>
    <cellStyle name="Note 2 2 18 2 2 3" xfId="20831" xr:uid="{00000000-0005-0000-0000-0000457C0000}"/>
    <cellStyle name="Note 2 2 18 2 2 4" xfId="41587" xr:uid="{00000000-0005-0000-0000-0000467C0000}"/>
    <cellStyle name="Note 2 2 18 2 3" xfId="7143" xr:uid="{00000000-0005-0000-0000-0000477C0000}"/>
    <cellStyle name="Note 2 2 18 2 3 2" xfId="28625" xr:uid="{00000000-0005-0000-0000-0000487C0000}"/>
    <cellStyle name="Note 2 2 18 2 3 3" xfId="20832" xr:uid="{00000000-0005-0000-0000-0000497C0000}"/>
    <cellStyle name="Note 2 2 18 2 3 4" xfId="41588" xr:uid="{00000000-0005-0000-0000-00004A7C0000}"/>
    <cellStyle name="Note 2 2 18 2 4" xfId="28623" xr:uid="{00000000-0005-0000-0000-00004B7C0000}"/>
    <cellStyle name="Note 2 2 18 2 5" xfId="20830" xr:uid="{00000000-0005-0000-0000-00004C7C0000}"/>
    <cellStyle name="Note 2 2 18 2 6" xfId="41586" xr:uid="{00000000-0005-0000-0000-00004D7C0000}"/>
    <cellStyle name="Note 2 2 18 3" xfId="7144" xr:uid="{00000000-0005-0000-0000-00004E7C0000}"/>
    <cellStyle name="Note 2 2 18 3 2" xfId="28626" xr:uid="{00000000-0005-0000-0000-00004F7C0000}"/>
    <cellStyle name="Note 2 2 18 3 3" xfId="20833" xr:uid="{00000000-0005-0000-0000-0000507C0000}"/>
    <cellStyle name="Note 2 2 18 3 4" xfId="41589" xr:uid="{00000000-0005-0000-0000-0000517C0000}"/>
    <cellStyle name="Note 2 2 18 4" xfId="7145" xr:uid="{00000000-0005-0000-0000-0000527C0000}"/>
    <cellStyle name="Note 2 2 18 4 2" xfId="28627" xr:uid="{00000000-0005-0000-0000-0000537C0000}"/>
    <cellStyle name="Note 2 2 18 4 3" xfId="20834" xr:uid="{00000000-0005-0000-0000-0000547C0000}"/>
    <cellStyle name="Note 2 2 18 4 4" xfId="41590" xr:uid="{00000000-0005-0000-0000-0000557C0000}"/>
    <cellStyle name="Note 2 2 18 5" xfId="28622" xr:uid="{00000000-0005-0000-0000-0000567C0000}"/>
    <cellStyle name="Note 2 2 18 6" xfId="20829" xr:uid="{00000000-0005-0000-0000-0000577C0000}"/>
    <cellStyle name="Note 2 2 18 7" xfId="41585" xr:uid="{00000000-0005-0000-0000-0000587C0000}"/>
    <cellStyle name="Note 2 2 19" xfId="7146" xr:uid="{00000000-0005-0000-0000-0000597C0000}"/>
    <cellStyle name="Note 2 2 19 2" xfId="7147" xr:uid="{00000000-0005-0000-0000-00005A7C0000}"/>
    <cellStyle name="Note 2 2 19 2 2" xfId="28629" xr:uid="{00000000-0005-0000-0000-00005B7C0000}"/>
    <cellStyle name="Note 2 2 19 2 3" xfId="20836" xr:uid="{00000000-0005-0000-0000-00005C7C0000}"/>
    <cellStyle name="Note 2 2 19 2 4" xfId="41592" xr:uid="{00000000-0005-0000-0000-00005D7C0000}"/>
    <cellStyle name="Note 2 2 19 3" xfId="7148" xr:uid="{00000000-0005-0000-0000-00005E7C0000}"/>
    <cellStyle name="Note 2 2 19 3 2" xfId="28630" xr:uid="{00000000-0005-0000-0000-00005F7C0000}"/>
    <cellStyle name="Note 2 2 19 3 3" xfId="20837" xr:uid="{00000000-0005-0000-0000-0000607C0000}"/>
    <cellStyle name="Note 2 2 19 3 4" xfId="41593" xr:uid="{00000000-0005-0000-0000-0000617C0000}"/>
    <cellStyle name="Note 2 2 19 4" xfId="28628" xr:uid="{00000000-0005-0000-0000-0000627C0000}"/>
    <cellStyle name="Note 2 2 19 5" xfId="20835" xr:uid="{00000000-0005-0000-0000-0000637C0000}"/>
    <cellStyle name="Note 2 2 19 6" xfId="41591" xr:uid="{00000000-0005-0000-0000-0000647C0000}"/>
    <cellStyle name="Note 2 2 2" xfId="527" xr:uid="{00000000-0005-0000-0000-0000657C0000}"/>
    <cellStyle name="Note 2 2 2 10" xfId="11117" xr:uid="{00000000-0005-0000-0000-0000667C0000}"/>
    <cellStyle name="Note 2 2 2 11" xfId="35641" xr:uid="{00000000-0005-0000-0000-0000677C0000}"/>
    <cellStyle name="Note 2 2 2 2" xfId="7149" xr:uid="{00000000-0005-0000-0000-0000687C0000}"/>
    <cellStyle name="Note 2 2 2 2 2" xfId="7150" xr:uid="{00000000-0005-0000-0000-0000697C0000}"/>
    <cellStyle name="Note 2 2 2 2 2 2" xfId="7151" xr:uid="{00000000-0005-0000-0000-00006A7C0000}"/>
    <cellStyle name="Note 2 2 2 2 2 2 2" xfId="28633" xr:uid="{00000000-0005-0000-0000-00006B7C0000}"/>
    <cellStyle name="Note 2 2 2 2 2 2 3" xfId="20838" xr:uid="{00000000-0005-0000-0000-00006C7C0000}"/>
    <cellStyle name="Note 2 2 2 2 2 2 4" xfId="41596" xr:uid="{00000000-0005-0000-0000-00006D7C0000}"/>
    <cellStyle name="Note 2 2 2 2 2 3" xfId="7152" xr:uid="{00000000-0005-0000-0000-00006E7C0000}"/>
    <cellStyle name="Note 2 2 2 2 2 3 2" xfId="28634" xr:uid="{00000000-0005-0000-0000-00006F7C0000}"/>
    <cellStyle name="Note 2 2 2 2 2 3 3" xfId="20839" xr:uid="{00000000-0005-0000-0000-0000707C0000}"/>
    <cellStyle name="Note 2 2 2 2 2 3 4" xfId="41597" xr:uid="{00000000-0005-0000-0000-0000717C0000}"/>
    <cellStyle name="Note 2 2 2 2 2 4" xfId="28632" xr:uid="{00000000-0005-0000-0000-0000727C0000}"/>
    <cellStyle name="Note 2 2 2 2 2 5" xfId="14221" xr:uid="{00000000-0005-0000-0000-0000737C0000}"/>
    <cellStyle name="Note 2 2 2 2 2 6" xfId="41595" xr:uid="{00000000-0005-0000-0000-0000747C0000}"/>
    <cellStyle name="Note 2 2 2 2 3" xfId="7153" xr:uid="{00000000-0005-0000-0000-0000757C0000}"/>
    <cellStyle name="Note 2 2 2 2 3 2" xfId="28635" xr:uid="{00000000-0005-0000-0000-0000767C0000}"/>
    <cellStyle name="Note 2 2 2 2 3 3" xfId="14222" xr:uid="{00000000-0005-0000-0000-0000777C0000}"/>
    <cellStyle name="Note 2 2 2 2 3 4" xfId="41598" xr:uid="{00000000-0005-0000-0000-0000787C0000}"/>
    <cellStyle name="Note 2 2 2 2 4" xfId="7154" xr:uid="{00000000-0005-0000-0000-0000797C0000}"/>
    <cellStyle name="Note 2 2 2 2 4 2" xfId="28636" xr:uid="{00000000-0005-0000-0000-00007A7C0000}"/>
    <cellStyle name="Note 2 2 2 2 4 3" xfId="14223" xr:uid="{00000000-0005-0000-0000-00007B7C0000}"/>
    <cellStyle name="Note 2 2 2 2 4 4" xfId="41599" xr:uid="{00000000-0005-0000-0000-00007C7C0000}"/>
    <cellStyle name="Note 2 2 2 2 5" xfId="28631" xr:uid="{00000000-0005-0000-0000-00007D7C0000}"/>
    <cellStyle name="Note 2 2 2 2 5 2" xfId="45808" xr:uid="{00000000-0005-0000-0000-00007E7C0000}"/>
    <cellStyle name="Note 2 2 2 2 6" xfId="14220" xr:uid="{00000000-0005-0000-0000-00007F7C0000}"/>
    <cellStyle name="Note 2 2 2 2 7" xfId="41594" xr:uid="{00000000-0005-0000-0000-0000807C0000}"/>
    <cellStyle name="Note 2 2 2 3" xfId="7155" xr:uid="{00000000-0005-0000-0000-0000817C0000}"/>
    <cellStyle name="Note 2 2 2 3 2" xfId="7156" xr:uid="{00000000-0005-0000-0000-0000827C0000}"/>
    <cellStyle name="Note 2 2 2 3 2 2" xfId="7157" xr:uid="{00000000-0005-0000-0000-0000837C0000}"/>
    <cellStyle name="Note 2 2 2 3 2 2 2" xfId="28639" xr:uid="{00000000-0005-0000-0000-0000847C0000}"/>
    <cellStyle name="Note 2 2 2 3 2 2 3" xfId="20842" xr:uid="{00000000-0005-0000-0000-0000857C0000}"/>
    <cellStyle name="Note 2 2 2 3 2 2 4" xfId="41602" xr:uid="{00000000-0005-0000-0000-0000867C0000}"/>
    <cellStyle name="Note 2 2 2 3 2 3" xfId="7158" xr:uid="{00000000-0005-0000-0000-0000877C0000}"/>
    <cellStyle name="Note 2 2 2 3 2 3 2" xfId="28640" xr:uid="{00000000-0005-0000-0000-0000887C0000}"/>
    <cellStyle name="Note 2 2 2 3 2 3 3" xfId="20843" xr:uid="{00000000-0005-0000-0000-0000897C0000}"/>
    <cellStyle name="Note 2 2 2 3 2 3 4" xfId="41603" xr:uid="{00000000-0005-0000-0000-00008A7C0000}"/>
    <cellStyle name="Note 2 2 2 3 2 4" xfId="20841" xr:uid="{00000000-0005-0000-0000-00008B7C0000}"/>
    <cellStyle name="Note 2 2 2 3 2 4 2" xfId="46530" xr:uid="{00000000-0005-0000-0000-00008C7C0000}"/>
    <cellStyle name="Note 2 2 2 3 2 5" xfId="28638" xr:uid="{00000000-0005-0000-0000-00008D7C0000}"/>
    <cellStyle name="Note 2 2 2 3 2 6" xfId="14225" xr:uid="{00000000-0005-0000-0000-00008E7C0000}"/>
    <cellStyle name="Note 2 2 2 3 2 7" xfId="41601" xr:uid="{00000000-0005-0000-0000-00008F7C0000}"/>
    <cellStyle name="Note 2 2 2 3 3" xfId="7159" xr:uid="{00000000-0005-0000-0000-0000907C0000}"/>
    <cellStyle name="Note 2 2 2 3 3 2" xfId="20844" xr:uid="{00000000-0005-0000-0000-0000917C0000}"/>
    <cellStyle name="Note 2 2 2 3 3 3" xfId="28641" xr:uid="{00000000-0005-0000-0000-0000927C0000}"/>
    <cellStyle name="Note 2 2 2 3 3 4" xfId="14226" xr:uid="{00000000-0005-0000-0000-0000937C0000}"/>
    <cellStyle name="Note 2 2 2 3 3 5" xfId="41604" xr:uid="{00000000-0005-0000-0000-0000947C0000}"/>
    <cellStyle name="Note 2 2 2 3 4" xfId="7160" xr:uid="{00000000-0005-0000-0000-0000957C0000}"/>
    <cellStyle name="Note 2 2 2 3 4 2" xfId="20845" xr:uid="{00000000-0005-0000-0000-0000967C0000}"/>
    <cellStyle name="Note 2 2 2 3 4 3" xfId="28642" xr:uid="{00000000-0005-0000-0000-0000977C0000}"/>
    <cellStyle name="Note 2 2 2 3 4 4" xfId="14227" xr:uid="{00000000-0005-0000-0000-0000987C0000}"/>
    <cellStyle name="Note 2 2 2 3 4 5" xfId="41605" xr:uid="{00000000-0005-0000-0000-0000997C0000}"/>
    <cellStyle name="Note 2 2 2 3 5" xfId="20840" xr:uid="{00000000-0005-0000-0000-00009A7C0000}"/>
    <cellStyle name="Note 2 2 2 3 5 2" xfId="46329" xr:uid="{00000000-0005-0000-0000-00009B7C0000}"/>
    <cellStyle name="Note 2 2 2 3 6" xfId="28637" xr:uid="{00000000-0005-0000-0000-00009C7C0000}"/>
    <cellStyle name="Note 2 2 2 3 7" xfId="14224" xr:uid="{00000000-0005-0000-0000-00009D7C0000}"/>
    <cellStyle name="Note 2 2 2 3 8" xfId="41600" xr:uid="{00000000-0005-0000-0000-00009E7C0000}"/>
    <cellStyle name="Note 2 2 2 4" xfId="7161" xr:uid="{00000000-0005-0000-0000-00009F7C0000}"/>
    <cellStyle name="Note 2 2 2 4 2" xfId="7162" xr:uid="{00000000-0005-0000-0000-0000A07C0000}"/>
    <cellStyle name="Note 2 2 2 4 2 2" xfId="28644" xr:uid="{00000000-0005-0000-0000-0000A17C0000}"/>
    <cellStyle name="Note 2 2 2 4 2 3" xfId="14229" xr:uid="{00000000-0005-0000-0000-0000A27C0000}"/>
    <cellStyle name="Note 2 2 2 4 2 4" xfId="41607" xr:uid="{00000000-0005-0000-0000-0000A37C0000}"/>
    <cellStyle name="Note 2 2 2 4 3" xfId="7163" xr:uid="{00000000-0005-0000-0000-0000A47C0000}"/>
    <cellStyle name="Note 2 2 2 4 3 2" xfId="28645" xr:uid="{00000000-0005-0000-0000-0000A57C0000}"/>
    <cellStyle name="Note 2 2 2 4 3 3" xfId="14230" xr:uid="{00000000-0005-0000-0000-0000A67C0000}"/>
    <cellStyle name="Note 2 2 2 4 3 4" xfId="41608" xr:uid="{00000000-0005-0000-0000-0000A77C0000}"/>
    <cellStyle name="Note 2 2 2 4 4" xfId="14231" xr:uid="{00000000-0005-0000-0000-0000A87C0000}"/>
    <cellStyle name="Note 2 2 2 4 5" xfId="28643" xr:uid="{00000000-0005-0000-0000-0000A97C0000}"/>
    <cellStyle name="Note 2 2 2 4 6" xfId="14228" xr:uid="{00000000-0005-0000-0000-0000AA7C0000}"/>
    <cellStyle name="Note 2 2 2 4 7" xfId="41606" xr:uid="{00000000-0005-0000-0000-0000AB7C0000}"/>
    <cellStyle name="Note 2 2 2 5" xfId="7164" xr:uid="{00000000-0005-0000-0000-0000AC7C0000}"/>
    <cellStyle name="Note 2 2 2 5 2" xfId="14233" xr:uid="{00000000-0005-0000-0000-0000AD7C0000}"/>
    <cellStyle name="Note 2 2 2 5 3" xfId="14234" xr:uid="{00000000-0005-0000-0000-0000AE7C0000}"/>
    <cellStyle name="Note 2 2 2 5 4" xfId="14235" xr:uid="{00000000-0005-0000-0000-0000AF7C0000}"/>
    <cellStyle name="Note 2 2 2 5 5" xfId="28646" xr:uid="{00000000-0005-0000-0000-0000B07C0000}"/>
    <cellStyle name="Note 2 2 2 5 6" xfId="14232" xr:uid="{00000000-0005-0000-0000-0000B17C0000}"/>
    <cellStyle name="Note 2 2 2 5 7" xfId="41609" xr:uid="{00000000-0005-0000-0000-0000B27C0000}"/>
    <cellStyle name="Note 2 2 2 6" xfId="7165" xr:uid="{00000000-0005-0000-0000-0000B37C0000}"/>
    <cellStyle name="Note 2 2 2 6 2" xfId="14237" xr:uid="{00000000-0005-0000-0000-0000B47C0000}"/>
    <cellStyle name="Note 2 2 2 6 3" xfId="28647" xr:uid="{00000000-0005-0000-0000-0000B57C0000}"/>
    <cellStyle name="Note 2 2 2 6 4" xfId="14236" xr:uid="{00000000-0005-0000-0000-0000B67C0000}"/>
    <cellStyle name="Note 2 2 2 6 5" xfId="41610" xr:uid="{00000000-0005-0000-0000-0000B77C0000}"/>
    <cellStyle name="Note 2 2 2 7" xfId="7166" xr:uid="{00000000-0005-0000-0000-0000B87C0000}"/>
    <cellStyle name="Note 2 2 2 7 2" xfId="28648" xr:uid="{00000000-0005-0000-0000-0000B97C0000}"/>
    <cellStyle name="Note 2 2 2 7 3" xfId="14238" xr:uid="{00000000-0005-0000-0000-0000BA7C0000}"/>
    <cellStyle name="Note 2 2 2 7 4" xfId="41611" xr:uid="{00000000-0005-0000-0000-0000BB7C0000}"/>
    <cellStyle name="Note 2 2 2 8" xfId="7167" xr:uid="{00000000-0005-0000-0000-0000BC7C0000}"/>
    <cellStyle name="Note 2 2 2 8 2" xfId="28649" xr:uid="{00000000-0005-0000-0000-0000BD7C0000}"/>
    <cellStyle name="Note 2 2 2 8 3" xfId="20846" xr:uid="{00000000-0005-0000-0000-0000BE7C0000}"/>
    <cellStyle name="Note 2 2 2 8 4" xfId="41612" xr:uid="{00000000-0005-0000-0000-0000BF7C0000}"/>
    <cellStyle name="Note 2 2 2 9" xfId="14990" xr:uid="{00000000-0005-0000-0000-0000C07C0000}"/>
    <cellStyle name="Note 2 2 2 9 2" xfId="45644" xr:uid="{00000000-0005-0000-0000-0000C17C0000}"/>
    <cellStyle name="Note 2 2 20" xfId="7168" xr:uid="{00000000-0005-0000-0000-0000C27C0000}"/>
    <cellStyle name="Note 2 2 20 2" xfId="28650" xr:uid="{00000000-0005-0000-0000-0000C37C0000}"/>
    <cellStyle name="Note 2 2 20 3" xfId="20847" xr:uid="{00000000-0005-0000-0000-0000C47C0000}"/>
    <cellStyle name="Note 2 2 20 4" xfId="41613" xr:uid="{00000000-0005-0000-0000-0000C57C0000}"/>
    <cellStyle name="Note 2 2 21" xfId="7169" xr:uid="{00000000-0005-0000-0000-0000C67C0000}"/>
    <cellStyle name="Note 2 2 21 2" xfId="28651" xr:uid="{00000000-0005-0000-0000-0000C77C0000}"/>
    <cellStyle name="Note 2 2 21 3" xfId="20848" xr:uid="{00000000-0005-0000-0000-0000C87C0000}"/>
    <cellStyle name="Note 2 2 21 4" xfId="41614" xr:uid="{00000000-0005-0000-0000-0000C97C0000}"/>
    <cellStyle name="Note 2 2 22" xfId="7170" xr:uid="{00000000-0005-0000-0000-0000CA7C0000}"/>
    <cellStyle name="Note 2 2 22 2" xfId="28652" xr:uid="{00000000-0005-0000-0000-0000CB7C0000}"/>
    <cellStyle name="Note 2 2 22 3" xfId="20849" xr:uid="{00000000-0005-0000-0000-0000CC7C0000}"/>
    <cellStyle name="Note 2 2 22 4" xfId="41615" xr:uid="{00000000-0005-0000-0000-0000CD7C0000}"/>
    <cellStyle name="Note 2 2 23" xfId="7171" xr:uid="{00000000-0005-0000-0000-0000CE7C0000}"/>
    <cellStyle name="Note 2 2 23 2" xfId="28653" xr:uid="{00000000-0005-0000-0000-0000CF7C0000}"/>
    <cellStyle name="Note 2 2 23 3" xfId="20850" xr:uid="{00000000-0005-0000-0000-0000D07C0000}"/>
    <cellStyle name="Note 2 2 23 4" xfId="41616" xr:uid="{00000000-0005-0000-0000-0000D17C0000}"/>
    <cellStyle name="Note 2 2 24" xfId="14991" xr:uid="{00000000-0005-0000-0000-0000D27C0000}"/>
    <cellStyle name="Note 2 2 24 2" xfId="45643" xr:uid="{00000000-0005-0000-0000-0000D37C0000}"/>
    <cellStyle name="Note 2 2 25" xfId="11116" xr:uid="{00000000-0005-0000-0000-0000D47C0000}"/>
    <cellStyle name="Note 2 2 26" xfId="35640" xr:uid="{00000000-0005-0000-0000-0000D57C0000}"/>
    <cellStyle name="Note 2 2 3" xfId="7172" xr:uid="{00000000-0005-0000-0000-0000D67C0000}"/>
    <cellStyle name="Note 2 2 3 10" xfId="14239" xr:uid="{00000000-0005-0000-0000-0000D77C0000}"/>
    <cellStyle name="Note 2 2 3 11" xfId="41617" xr:uid="{00000000-0005-0000-0000-0000D87C0000}"/>
    <cellStyle name="Note 2 2 3 2" xfId="7173" xr:uid="{00000000-0005-0000-0000-0000D97C0000}"/>
    <cellStyle name="Note 2 2 3 2 2" xfId="7174" xr:uid="{00000000-0005-0000-0000-0000DA7C0000}"/>
    <cellStyle name="Note 2 2 3 2 2 2" xfId="7175" xr:uid="{00000000-0005-0000-0000-0000DB7C0000}"/>
    <cellStyle name="Note 2 2 3 2 2 2 2" xfId="28657" xr:uid="{00000000-0005-0000-0000-0000DC7C0000}"/>
    <cellStyle name="Note 2 2 3 2 2 2 3" xfId="20852" xr:uid="{00000000-0005-0000-0000-0000DD7C0000}"/>
    <cellStyle name="Note 2 2 3 2 2 2 4" xfId="41620" xr:uid="{00000000-0005-0000-0000-0000DE7C0000}"/>
    <cellStyle name="Note 2 2 3 2 2 3" xfId="7176" xr:uid="{00000000-0005-0000-0000-0000DF7C0000}"/>
    <cellStyle name="Note 2 2 3 2 2 3 2" xfId="28658" xr:uid="{00000000-0005-0000-0000-0000E07C0000}"/>
    <cellStyle name="Note 2 2 3 2 2 3 3" xfId="20853" xr:uid="{00000000-0005-0000-0000-0000E17C0000}"/>
    <cellStyle name="Note 2 2 3 2 2 3 4" xfId="41621" xr:uid="{00000000-0005-0000-0000-0000E27C0000}"/>
    <cellStyle name="Note 2 2 3 2 2 4" xfId="28656" xr:uid="{00000000-0005-0000-0000-0000E37C0000}"/>
    <cellStyle name="Note 2 2 3 2 2 5" xfId="20851" xr:uid="{00000000-0005-0000-0000-0000E47C0000}"/>
    <cellStyle name="Note 2 2 3 2 2 6" xfId="41619" xr:uid="{00000000-0005-0000-0000-0000E57C0000}"/>
    <cellStyle name="Note 2 2 3 2 3" xfId="7177" xr:uid="{00000000-0005-0000-0000-0000E67C0000}"/>
    <cellStyle name="Note 2 2 3 2 3 2" xfId="28659" xr:uid="{00000000-0005-0000-0000-0000E77C0000}"/>
    <cellStyle name="Note 2 2 3 2 3 3" xfId="20854" xr:uid="{00000000-0005-0000-0000-0000E87C0000}"/>
    <cellStyle name="Note 2 2 3 2 3 4" xfId="41622" xr:uid="{00000000-0005-0000-0000-0000E97C0000}"/>
    <cellStyle name="Note 2 2 3 2 4" xfId="7178" xr:uid="{00000000-0005-0000-0000-0000EA7C0000}"/>
    <cellStyle name="Note 2 2 3 2 4 2" xfId="28660" xr:uid="{00000000-0005-0000-0000-0000EB7C0000}"/>
    <cellStyle name="Note 2 2 3 2 4 3" xfId="20855" xr:uid="{00000000-0005-0000-0000-0000EC7C0000}"/>
    <cellStyle name="Note 2 2 3 2 4 4" xfId="41623" xr:uid="{00000000-0005-0000-0000-0000ED7C0000}"/>
    <cellStyle name="Note 2 2 3 2 5" xfId="28655" xr:uid="{00000000-0005-0000-0000-0000EE7C0000}"/>
    <cellStyle name="Note 2 2 3 2 6" xfId="14240" xr:uid="{00000000-0005-0000-0000-0000EF7C0000}"/>
    <cellStyle name="Note 2 2 3 2 7" xfId="41618" xr:uid="{00000000-0005-0000-0000-0000F07C0000}"/>
    <cellStyle name="Note 2 2 3 3" xfId="7179" xr:uid="{00000000-0005-0000-0000-0000F17C0000}"/>
    <cellStyle name="Note 2 2 3 3 2" xfId="7180" xr:uid="{00000000-0005-0000-0000-0000F27C0000}"/>
    <cellStyle name="Note 2 2 3 3 2 2" xfId="7181" xr:uid="{00000000-0005-0000-0000-0000F37C0000}"/>
    <cellStyle name="Note 2 2 3 3 2 2 2" xfId="28663" xr:uid="{00000000-0005-0000-0000-0000F47C0000}"/>
    <cellStyle name="Note 2 2 3 3 2 2 3" xfId="20857" xr:uid="{00000000-0005-0000-0000-0000F57C0000}"/>
    <cellStyle name="Note 2 2 3 3 2 2 4" xfId="41626" xr:uid="{00000000-0005-0000-0000-0000F67C0000}"/>
    <cellStyle name="Note 2 2 3 3 2 3" xfId="7182" xr:uid="{00000000-0005-0000-0000-0000F77C0000}"/>
    <cellStyle name="Note 2 2 3 3 2 3 2" xfId="28664" xr:uid="{00000000-0005-0000-0000-0000F87C0000}"/>
    <cellStyle name="Note 2 2 3 3 2 3 3" xfId="20858" xr:uid="{00000000-0005-0000-0000-0000F97C0000}"/>
    <cellStyle name="Note 2 2 3 3 2 3 4" xfId="41627" xr:uid="{00000000-0005-0000-0000-0000FA7C0000}"/>
    <cellStyle name="Note 2 2 3 3 2 4" xfId="28662" xr:uid="{00000000-0005-0000-0000-0000FB7C0000}"/>
    <cellStyle name="Note 2 2 3 3 2 5" xfId="20856" xr:uid="{00000000-0005-0000-0000-0000FC7C0000}"/>
    <cellStyle name="Note 2 2 3 3 2 6" xfId="41625" xr:uid="{00000000-0005-0000-0000-0000FD7C0000}"/>
    <cellStyle name="Note 2 2 3 3 3" xfId="7183" xr:uid="{00000000-0005-0000-0000-0000FE7C0000}"/>
    <cellStyle name="Note 2 2 3 3 3 2" xfId="28665" xr:uid="{00000000-0005-0000-0000-0000FF7C0000}"/>
    <cellStyle name="Note 2 2 3 3 3 3" xfId="20859" xr:uid="{00000000-0005-0000-0000-0000007D0000}"/>
    <cellStyle name="Note 2 2 3 3 3 4" xfId="41628" xr:uid="{00000000-0005-0000-0000-0000017D0000}"/>
    <cellStyle name="Note 2 2 3 3 4" xfId="7184" xr:uid="{00000000-0005-0000-0000-0000027D0000}"/>
    <cellStyle name="Note 2 2 3 3 4 2" xfId="28666" xr:uid="{00000000-0005-0000-0000-0000037D0000}"/>
    <cellStyle name="Note 2 2 3 3 4 3" xfId="20860" xr:uid="{00000000-0005-0000-0000-0000047D0000}"/>
    <cellStyle name="Note 2 2 3 3 4 4" xfId="41629" xr:uid="{00000000-0005-0000-0000-0000057D0000}"/>
    <cellStyle name="Note 2 2 3 3 5" xfId="28661" xr:uid="{00000000-0005-0000-0000-0000067D0000}"/>
    <cellStyle name="Note 2 2 3 3 6" xfId="14241" xr:uid="{00000000-0005-0000-0000-0000077D0000}"/>
    <cellStyle name="Note 2 2 3 3 7" xfId="41624" xr:uid="{00000000-0005-0000-0000-0000087D0000}"/>
    <cellStyle name="Note 2 2 3 4" xfId="7185" xr:uid="{00000000-0005-0000-0000-0000097D0000}"/>
    <cellStyle name="Note 2 2 3 4 2" xfId="28667" xr:uid="{00000000-0005-0000-0000-00000A7D0000}"/>
    <cellStyle name="Note 2 2 3 4 3" xfId="14242" xr:uid="{00000000-0005-0000-0000-00000B7D0000}"/>
    <cellStyle name="Note 2 2 3 4 4" xfId="41630" xr:uid="{00000000-0005-0000-0000-00000C7D0000}"/>
    <cellStyle name="Note 2 2 3 5" xfId="7186" xr:uid="{00000000-0005-0000-0000-00000D7D0000}"/>
    <cellStyle name="Note 2 2 3 5 2" xfId="28668" xr:uid="{00000000-0005-0000-0000-00000E7D0000}"/>
    <cellStyle name="Note 2 2 3 5 3" xfId="20861" xr:uid="{00000000-0005-0000-0000-00000F7D0000}"/>
    <cellStyle name="Note 2 2 3 5 4" xfId="41631" xr:uid="{00000000-0005-0000-0000-0000107D0000}"/>
    <cellStyle name="Note 2 2 3 6" xfId="7187" xr:uid="{00000000-0005-0000-0000-0000117D0000}"/>
    <cellStyle name="Note 2 2 3 6 2" xfId="28669" xr:uid="{00000000-0005-0000-0000-0000127D0000}"/>
    <cellStyle name="Note 2 2 3 6 3" xfId="20862" xr:uid="{00000000-0005-0000-0000-0000137D0000}"/>
    <cellStyle name="Note 2 2 3 6 4" xfId="41632" xr:uid="{00000000-0005-0000-0000-0000147D0000}"/>
    <cellStyle name="Note 2 2 3 7" xfId="7188" xr:uid="{00000000-0005-0000-0000-0000157D0000}"/>
    <cellStyle name="Note 2 2 3 7 2" xfId="28670" xr:uid="{00000000-0005-0000-0000-0000167D0000}"/>
    <cellStyle name="Note 2 2 3 7 3" xfId="20863" xr:uid="{00000000-0005-0000-0000-0000177D0000}"/>
    <cellStyle name="Note 2 2 3 7 4" xfId="41633" xr:uid="{00000000-0005-0000-0000-0000187D0000}"/>
    <cellStyle name="Note 2 2 3 8" xfId="7189" xr:uid="{00000000-0005-0000-0000-0000197D0000}"/>
    <cellStyle name="Note 2 2 3 8 2" xfId="28671" xr:uid="{00000000-0005-0000-0000-00001A7D0000}"/>
    <cellStyle name="Note 2 2 3 8 3" xfId="20864" xr:uid="{00000000-0005-0000-0000-00001B7D0000}"/>
    <cellStyle name="Note 2 2 3 8 4" xfId="41634" xr:uid="{00000000-0005-0000-0000-00001C7D0000}"/>
    <cellStyle name="Note 2 2 3 9" xfId="28654" xr:uid="{00000000-0005-0000-0000-00001D7D0000}"/>
    <cellStyle name="Note 2 2 3 9 2" xfId="45807" xr:uid="{00000000-0005-0000-0000-00001E7D0000}"/>
    <cellStyle name="Note 2 2 4" xfId="7190" xr:uid="{00000000-0005-0000-0000-00001F7D0000}"/>
    <cellStyle name="Note 2 2 4 10" xfId="28672" xr:uid="{00000000-0005-0000-0000-0000207D0000}"/>
    <cellStyle name="Note 2 2 4 11" xfId="14243" xr:uid="{00000000-0005-0000-0000-0000217D0000}"/>
    <cellStyle name="Note 2 2 4 12" xfId="41635" xr:uid="{00000000-0005-0000-0000-0000227D0000}"/>
    <cellStyle name="Note 2 2 4 2" xfId="7191" xr:uid="{00000000-0005-0000-0000-0000237D0000}"/>
    <cellStyle name="Note 2 2 4 2 2" xfId="7192" xr:uid="{00000000-0005-0000-0000-0000247D0000}"/>
    <cellStyle name="Note 2 2 4 2 2 2" xfId="7193" xr:uid="{00000000-0005-0000-0000-0000257D0000}"/>
    <cellStyle name="Note 2 2 4 2 2 2 2" xfId="28675" xr:uid="{00000000-0005-0000-0000-0000267D0000}"/>
    <cellStyle name="Note 2 2 4 2 2 2 3" xfId="20868" xr:uid="{00000000-0005-0000-0000-0000277D0000}"/>
    <cellStyle name="Note 2 2 4 2 2 2 4" xfId="41638" xr:uid="{00000000-0005-0000-0000-0000287D0000}"/>
    <cellStyle name="Note 2 2 4 2 2 3" xfId="7194" xr:uid="{00000000-0005-0000-0000-0000297D0000}"/>
    <cellStyle name="Note 2 2 4 2 2 3 2" xfId="28676" xr:uid="{00000000-0005-0000-0000-00002A7D0000}"/>
    <cellStyle name="Note 2 2 4 2 2 3 3" xfId="20869" xr:uid="{00000000-0005-0000-0000-00002B7D0000}"/>
    <cellStyle name="Note 2 2 4 2 2 3 4" xfId="41639" xr:uid="{00000000-0005-0000-0000-00002C7D0000}"/>
    <cellStyle name="Note 2 2 4 2 2 4" xfId="28674" xr:uid="{00000000-0005-0000-0000-00002D7D0000}"/>
    <cellStyle name="Note 2 2 4 2 2 5" xfId="20867" xr:uid="{00000000-0005-0000-0000-00002E7D0000}"/>
    <cellStyle name="Note 2 2 4 2 2 6" xfId="41637" xr:uid="{00000000-0005-0000-0000-00002F7D0000}"/>
    <cellStyle name="Note 2 2 4 2 3" xfId="7195" xr:uid="{00000000-0005-0000-0000-0000307D0000}"/>
    <cellStyle name="Note 2 2 4 2 3 2" xfId="28677" xr:uid="{00000000-0005-0000-0000-0000317D0000}"/>
    <cellStyle name="Note 2 2 4 2 3 3" xfId="20870" xr:uid="{00000000-0005-0000-0000-0000327D0000}"/>
    <cellStyle name="Note 2 2 4 2 3 4" xfId="41640" xr:uid="{00000000-0005-0000-0000-0000337D0000}"/>
    <cellStyle name="Note 2 2 4 2 4" xfId="7196" xr:uid="{00000000-0005-0000-0000-0000347D0000}"/>
    <cellStyle name="Note 2 2 4 2 4 2" xfId="28678" xr:uid="{00000000-0005-0000-0000-0000357D0000}"/>
    <cellStyle name="Note 2 2 4 2 4 3" xfId="20871" xr:uid="{00000000-0005-0000-0000-0000367D0000}"/>
    <cellStyle name="Note 2 2 4 2 4 4" xfId="41641" xr:uid="{00000000-0005-0000-0000-0000377D0000}"/>
    <cellStyle name="Note 2 2 4 2 5" xfId="20866" xr:uid="{00000000-0005-0000-0000-0000387D0000}"/>
    <cellStyle name="Note 2 2 4 2 5 2" xfId="46531" xr:uid="{00000000-0005-0000-0000-0000397D0000}"/>
    <cellStyle name="Note 2 2 4 2 6" xfId="28673" xr:uid="{00000000-0005-0000-0000-00003A7D0000}"/>
    <cellStyle name="Note 2 2 4 2 7" xfId="14244" xr:uid="{00000000-0005-0000-0000-00003B7D0000}"/>
    <cellStyle name="Note 2 2 4 2 8" xfId="41636" xr:uid="{00000000-0005-0000-0000-00003C7D0000}"/>
    <cellStyle name="Note 2 2 4 3" xfId="7197" xr:uid="{00000000-0005-0000-0000-00003D7D0000}"/>
    <cellStyle name="Note 2 2 4 3 2" xfId="7198" xr:uid="{00000000-0005-0000-0000-00003E7D0000}"/>
    <cellStyle name="Note 2 2 4 3 2 2" xfId="7199" xr:uid="{00000000-0005-0000-0000-00003F7D0000}"/>
    <cellStyle name="Note 2 2 4 3 2 2 2" xfId="28681" xr:uid="{00000000-0005-0000-0000-0000407D0000}"/>
    <cellStyle name="Note 2 2 4 3 2 2 3" xfId="20874" xr:uid="{00000000-0005-0000-0000-0000417D0000}"/>
    <cellStyle name="Note 2 2 4 3 2 2 4" xfId="41644" xr:uid="{00000000-0005-0000-0000-0000427D0000}"/>
    <cellStyle name="Note 2 2 4 3 2 3" xfId="7200" xr:uid="{00000000-0005-0000-0000-0000437D0000}"/>
    <cellStyle name="Note 2 2 4 3 2 3 2" xfId="28682" xr:uid="{00000000-0005-0000-0000-0000447D0000}"/>
    <cellStyle name="Note 2 2 4 3 2 3 3" xfId="20875" xr:uid="{00000000-0005-0000-0000-0000457D0000}"/>
    <cellStyle name="Note 2 2 4 3 2 3 4" xfId="41645" xr:uid="{00000000-0005-0000-0000-0000467D0000}"/>
    <cellStyle name="Note 2 2 4 3 2 4" xfId="28680" xr:uid="{00000000-0005-0000-0000-0000477D0000}"/>
    <cellStyle name="Note 2 2 4 3 2 5" xfId="20873" xr:uid="{00000000-0005-0000-0000-0000487D0000}"/>
    <cellStyle name="Note 2 2 4 3 2 6" xfId="41643" xr:uid="{00000000-0005-0000-0000-0000497D0000}"/>
    <cellStyle name="Note 2 2 4 3 3" xfId="7201" xr:uid="{00000000-0005-0000-0000-00004A7D0000}"/>
    <cellStyle name="Note 2 2 4 3 3 2" xfId="28683" xr:uid="{00000000-0005-0000-0000-00004B7D0000}"/>
    <cellStyle name="Note 2 2 4 3 3 3" xfId="20876" xr:uid="{00000000-0005-0000-0000-00004C7D0000}"/>
    <cellStyle name="Note 2 2 4 3 3 4" xfId="41646" xr:uid="{00000000-0005-0000-0000-00004D7D0000}"/>
    <cellStyle name="Note 2 2 4 3 4" xfId="7202" xr:uid="{00000000-0005-0000-0000-00004E7D0000}"/>
    <cellStyle name="Note 2 2 4 3 4 2" xfId="28684" xr:uid="{00000000-0005-0000-0000-00004F7D0000}"/>
    <cellStyle name="Note 2 2 4 3 4 3" xfId="20877" xr:uid="{00000000-0005-0000-0000-0000507D0000}"/>
    <cellStyle name="Note 2 2 4 3 4 4" xfId="41647" xr:uid="{00000000-0005-0000-0000-0000517D0000}"/>
    <cellStyle name="Note 2 2 4 3 5" xfId="20872" xr:uid="{00000000-0005-0000-0000-0000527D0000}"/>
    <cellStyle name="Note 2 2 4 3 6" xfId="28679" xr:uid="{00000000-0005-0000-0000-0000537D0000}"/>
    <cellStyle name="Note 2 2 4 3 7" xfId="14245" xr:uid="{00000000-0005-0000-0000-0000547D0000}"/>
    <cellStyle name="Note 2 2 4 3 8" xfId="41642" xr:uid="{00000000-0005-0000-0000-0000557D0000}"/>
    <cellStyle name="Note 2 2 4 4" xfId="7203" xr:uid="{00000000-0005-0000-0000-0000567D0000}"/>
    <cellStyle name="Note 2 2 4 4 2" xfId="20878" xr:uid="{00000000-0005-0000-0000-0000577D0000}"/>
    <cellStyle name="Note 2 2 4 4 3" xfId="28685" xr:uid="{00000000-0005-0000-0000-0000587D0000}"/>
    <cellStyle name="Note 2 2 4 4 4" xfId="14246" xr:uid="{00000000-0005-0000-0000-0000597D0000}"/>
    <cellStyle name="Note 2 2 4 4 5" xfId="41648" xr:uid="{00000000-0005-0000-0000-00005A7D0000}"/>
    <cellStyle name="Note 2 2 4 5" xfId="7204" xr:uid="{00000000-0005-0000-0000-00005B7D0000}"/>
    <cellStyle name="Note 2 2 4 5 2" xfId="28686" xr:uid="{00000000-0005-0000-0000-00005C7D0000}"/>
    <cellStyle name="Note 2 2 4 5 3" xfId="20879" xr:uid="{00000000-0005-0000-0000-00005D7D0000}"/>
    <cellStyle name="Note 2 2 4 5 4" xfId="41649" xr:uid="{00000000-0005-0000-0000-00005E7D0000}"/>
    <cellStyle name="Note 2 2 4 6" xfId="7205" xr:uid="{00000000-0005-0000-0000-00005F7D0000}"/>
    <cellStyle name="Note 2 2 4 6 2" xfId="28687" xr:uid="{00000000-0005-0000-0000-0000607D0000}"/>
    <cellStyle name="Note 2 2 4 6 3" xfId="20880" xr:uid="{00000000-0005-0000-0000-0000617D0000}"/>
    <cellStyle name="Note 2 2 4 6 4" xfId="41650" xr:uid="{00000000-0005-0000-0000-0000627D0000}"/>
    <cellStyle name="Note 2 2 4 7" xfId="7206" xr:uid="{00000000-0005-0000-0000-0000637D0000}"/>
    <cellStyle name="Note 2 2 4 7 2" xfId="28688" xr:uid="{00000000-0005-0000-0000-0000647D0000}"/>
    <cellStyle name="Note 2 2 4 7 3" xfId="20881" xr:uid="{00000000-0005-0000-0000-0000657D0000}"/>
    <cellStyle name="Note 2 2 4 7 4" xfId="41651" xr:uid="{00000000-0005-0000-0000-0000667D0000}"/>
    <cellStyle name="Note 2 2 4 8" xfId="7207" xr:uid="{00000000-0005-0000-0000-0000677D0000}"/>
    <cellStyle name="Note 2 2 4 8 2" xfId="28689" xr:uid="{00000000-0005-0000-0000-0000687D0000}"/>
    <cellStyle name="Note 2 2 4 8 3" xfId="20882" xr:uid="{00000000-0005-0000-0000-0000697D0000}"/>
    <cellStyle name="Note 2 2 4 8 4" xfId="41652" xr:uid="{00000000-0005-0000-0000-00006A7D0000}"/>
    <cellStyle name="Note 2 2 4 9" xfId="20865" xr:uid="{00000000-0005-0000-0000-00006B7D0000}"/>
    <cellStyle name="Note 2 2 4 9 2" xfId="46330" xr:uid="{00000000-0005-0000-0000-00006C7D0000}"/>
    <cellStyle name="Note 2 2 5" xfId="7208" xr:uid="{00000000-0005-0000-0000-00006D7D0000}"/>
    <cellStyle name="Note 2 2 5 10" xfId="14247" xr:uid="{00000000-0005-0000-0000-00006E7D0000}"/>
    <cellStyle name="Note 2 2 5 11" xfId="41653" xr:uid="{00000000-0005-0000-0000-00006F7D0000}"/>
    <cellStyle name="Note 2 2 5 2" xfId="7209" xr:uid="{00000000-0005-0000-0000-0000707D0000}"/>
    <cellStyle name="Note 2 2 5 2 2" xfId="7210" xr:uid="{00000000-0005-0000-0000-0000717D0000}"/>
    <cellStyle name="Note 2 2 5 2 2 2" xfId="7211" xr:uid="{00000000-0005-0000-0000-0000727D0000}"/>
    <cellStyle name="Note 2 2 5 2 2 2 2" xfId="28693" xr:uid="{00000000-0005-0000-0000-0000737D0000}"/>
    <cellStyle name="Note 2 2 5 2 2 2 3" xfId="20884" xr:uid="{00000000-0005-0000-0000-0000747D0000}"/>
    <cellStyle name="Note 2 2 5 2 2 2 4" xfId="41656" xr:uid="{00000000-0005-0000-0000-0000757D0000}"/>
    <cellStyle name="Note 2 2 5 2 2 3" xfId="7212" xr:uid="{00000000-0005-0000-0000-0000767D0000}"/>
    <cellStyle name="Note 2 2 5 2 2 3 2" xfId="28694" xr:uid="{00000000-0005-0000-0000-0000777D0000}"/>
    <cellStyle name="Note 2 2 5 2 2 3 3" xfId="20885" xr:uid="{00000000-0005-0000-0000-0000787D0000}"/>
    <cellStyle name="Note 2 2 5 2 2 3 4" xfId="41657" xr:uid="{00000000-0005-0000-0000-0000797D0000}"/>
    <cellStyle name="Note 2 2 5 2 2 4" xfId="28692" xr:uid="{00000000-0005-0000-0000-00007A7D0000}"/>
    <cellStyle name="Note 2 2 5 2 2 5" xfId="20883" xr:uid="{00000000-0005-0000-0000-00007B7D0000}"/>
    <cellStyle name="Note 2 2 5 2 2 6" xfId="41655" xr:uid="{00000000-0005-0000-0000-00007C7D0000}"/>
    <cellStyle name="Note 2 2 5 2 3" xfId="7213" xr:uid="{00000000-0005-0000-0000-00007D7D0000}"/>
    <cellStyle name="Note 2 2 5 2 3 2" xfId="28695" xr:uid="{00000000-0005-0000-0000-00007E7D0000}"/>
    <cellStyle name="Note 2 2 5 2 3 3" xfId="20886" xr:uid="{00000000-0005-0000-0000-00007F7D0000}"/>
    <cellStyle name="Note 2 2 5 2 3 4" xfId="41658" xr:uid="{00000000-0005-0000-0000-0000807D0000}"/>
    <cellStyle name="Note 2 2 5 2 4" xfId="7214" xr:uid="{00000000-0005-0000-0000-0000817D0000}"/>
    <cellStyle name="Note 2 2 5 2 4 2" xfId="28696" xr:uid="{00000000-0005-0000-0000-0000827D0000}"/>
    <cellStyle name="Note 2 2 5 2 4 3" xfId="20887" xr:uid="{00000000-0005-0000-0000-0000837D0000}"/>
    <cellStyle name="Note 2 2 5 2 4 4" xfId="41659" xr:uid="{00000000-0005-0000-0000-0000847D0000}"/>
    <cellStyle name="Note 2 2 5 2 5" xfId="28691" xr:uid="{00000000-0005-0000-0000-0000857D0000}"/>
    <cellStyle name="Note 2 2 5 2 6" xfId="14248" xr:uid="{00000000-0005-0000-0000-0000867D0000}"/>
    <cellStyle name="Note 2 2 5 2 7" xfId="41654" xr:uid="{00000000-0005-0000-0000-0000877D0000}"/>
    <cellStyle name="Note 2 2 5 3" xfId="7215" xr:uid="{00000000-0005-0000-0000-0000887D0000}"/>
    <cellStyle name="Note 2 2 5 3 2" xfId="7216" xr:uid="{00000000-0005-0000-0000-0000897D0000}"/>
    <cellStyle name="Note 2 2 5 3 2 2" xfId="7217" xr:uid="{00000000-0005-0000-0000-00008A7D0000}"/>
    <cellStyle name="Note 2 2 5 3 2 2 2" xfId="28699" xr:uid="{00000000-0005-0000-0000-00008B7D0000}"/>
    <cellStyle name="Note 2 2 5 3 2 2 3" xfId="20889" xr:uid="{00000000-0005-0000-0000-00008C7D0000}"/>
    <cellStyle name="Note 2 2 5 3 2 2 4" xfId="41662" xr:uid="{00000000-0005-0000-0000-00008D7D0000}"/>
    <cellStyle name="Note 2 2 5 3 2 3" xfId="7218" xr:uid="{00000000-0005-0000-0000-00008E7D0000}"/>
    <cellStyle name="Note 2 2 5 3 2 3 2" xfId="28700" xr:uid="{00000000-0005-0000-0000-00008F7D0000}"/>
    <cellStyle name="Note 2 2 5 3 2 3 3" xfId="20890" xr:uid="{00000000-0005-0000-0000-0000907D0000}"/>
    <cellStyle name="Note 2 2 5 3 2 3 4" xfId="41663" xr:uid="{00000000-0005-0000-0000-0000917D0000}"/>
    <cellStyle name="Note 2 2 5 3 2 4" xfId="28698" xr:uid="{00000000-0005-0000-0000-0000927D0000}"/>
    <cellStyle name="Note 2 2 5 3 2 5" xfId="20888" xr:uid="{00000000-0005-0000-0000-0000937D0000}"/>
    <cellStyle name="Note 2 2 5 3 2 6" xfId="41661" xr:uid="{00000000-0005-0000-0000-0000947D0000}"/>
    <cellStyle name="Note 2 2 5 3 3" xfId="7219" xr:uid="{00000000-0005-0000-0000-0000957D0000}"/>
    <cellStyle name="Note 2 2 5 3 3 2" xfId="28701" xr:uid="{00000000-0005-0000-0000-0000967D0000}"/>
    <cellStyle name="Note 2 2 5 3 3 3" xfId="20891" xr:uid="{00000000-0005-0000-0000-0000977D0000}"/>
    <cellStyle name="Note 2 2 5 3 3 4" xfId="41664" xr:uid="{00000000-0005-0000-0000-0000987D0000}"/>
    <cellStyle name="Note 2 2 5 3 4" xfId="7220" xr:uid="{00000000-0005-0000-0000-0000997D0000}"/>
    <cellStyle name="Note 2 2 5 3 4 2" xfId="28702" xr:uid="{00000000-0005-0000-0000-00009A7D0000}"/>
    <cellStyle name="Note 2 2 5 3 4 3" xfId="20892" xr:uid="{00000000-0005-0000-0000-00009B7D0000}"/>
    <cellStyle name="Note 2 2 5 3 4 4" xfId="41665" xr:uid="{00000000-0005-0000-0000-00009C7D0000}"/>
    <cellStyle name="Note 2 2 5 3 5" xfId="28697" xr:uid="{00000000-0005-0000-0000-00009D7D0000}"/>
    <cellStyle name="Note 2 2 5 3 6" xfId="14249" xr:uid="{00000000-0005-0000-0000-00009E7D0000}"/>
    <cellStyle name="Note 2 2 5 3 7" xfId="41660" xr:uid="{00000000-0005-0000-0000-00009F7D0000}"/>
    <cellStyle name="Note 2 2 5 4" xfId="7221" xr:uid="{00000000-0005-0000-0000-0000A07D0000}"/>
    <cellStyle name="Note 2 2 5 4 2" xfId="28703" xr:uid="{00000000-0005-0000-0000-0000A17D0000}"/>
    <cellStyle name="Note 2 2 5 4 3" xfId="14250" xr:uid="{00000000-0005-0000-0000-0000A27D0000}"/>
    <cellStyle name="Note 2 2 5 4 4" xfId="41666" xr:uid="{00000000-0005-0000-0000-0000A37D0000}"/>
    <cellStyle name="Note 2 2 5 5" xfId="7222" xr:uid="{00000000-0005-0000-0000-0000A47D0000}"/>
    <cellStyle name="Note 2 2 5 5 2" xfId="28704" xr:uid="{00000000-0005-0000-0000-0000A57D0000}"/>
    <cellStyle name="Note 2 2 5 5 3" xfId="20893" xr:uid="{00000000-0005-0000-0000-0000A67D0000}"/>
    <cellStyle name="Note 2 2 5 5 4" xfId="41667" xr:uid="{00000000-0005-0000-0000-0000A77D0000}"/>
    <cellStyle name="Note 2 2 5 6" xfId="7223" xr:uid="{00000000-0005-0000-0000-0000A87D0000}"/>
    <cellStyle name="Note 2 2 5 6 2" xfId="28705" xr:uid="{00000000-0005-0000-0000-0000A97D0000}"/>
    <cellStyle name="Note 2 2 5 6 3" xfId="20894" xr:uid="{00000000-0005-0000-0000-0000AA7D0000}"/>
    <cellStyle name="Note 2 2 5 6 4" xfId="41668" xr:uid="{00000000-0005-0000-0000-0000AB7D0000}"/>
    <cellStyle name="Note 2 2 5 7" xfId="7224" xr:uid="{00000000-0005-0000-0000-0000AC7D0000}"/>
    <cellStyle name="Note 2 2 5 7 2" xfId="28706" xr:uid="{00000000-0005-0000-0000-0000AD7D0000}"/>
    <cellStyle name="Note 2 2 5 7 3" xfId="20895" xr:uid="{00000000-0005-0000-0000-0000AE7D0000}"/>
    <cellStyle name="Note 2 2 5 7 4" xfId="41669" xr:uid="{00000000-0005-0000-0000-0000AF7D0000}"/>
    <cellStyle name="Note 2 2 5 8" xfId="7225" xr:uid="{00000000-0005-0000-0000-0000B07D0000}"/>
    <cellStyle name="Note 2 2 5 8 2" xfId="28707" xr:uid="{00000000-0005-0000-0000-0000B17D0000}"/>
    <cellStyle name="Note 2 2 5 8 3" xfId="20896" xr:uid="{00000000-0005-0000-0000-0000B27D0000}"/>
    <cellStyle name="Note 2 2 5 8 4" xfId="41670" xr:uid="{00000000-0005-0000-0000-0000B37D0000}"/>
    <cellStyle name="Note 2 2 5 9" xfId="28690" xr:uid="{00000000-0005-0000-0000-0000B47D0000}"/>
    <cellStyle name="Note 2 2 6" xfId="7226" xr:uid="{00000000-0005-0000-0000-0000B57D0000}"/>
    <cellStyle name="Note 2 2 6 10" xfId="14251" xr:uid="{00000000-0005-0000-0000-0000B67D0000}"/>
    <cellStyle name="Note 2 2 6 11" xfId="41671" xr:uid="{00000000-0005-0000-0000-0000B77D0000}"/>
    <cellStyle name="Note 2 2 6 2" xfId="7227" xr:uid="{00000000-0005-0000-0000-0000B87D0000}"/>
    <cellStyle name="Note 2 2 6 2 2" xfId="7228" xr:uid="{00000000-0005-0000-0000-0000B97D0000}"/>
    <cellStyle name="Note 2 2 6 2 2 2" xfId="7229" xr:uid="{00000000-0005-0000-0000-0000BA7D0000}"/>
    <cellStyle name="Note 2 2 6 2 2 2 2" xfId="28711" xr:uid="{00000000-0005-0000-0000-0000BB7D0000}"/>
    <cellStyle name="Note 2 2 6 2 2 2 3" xfId="20898" xr:uid="{00000000-0005-0000-0000-0000BC7D0000}"/>
    <cellStyle name="Note 2 2 6 2 2 2 4" xfId="41674" xr:uid="{00000000-0005-0000-0000-0000BD7D0000}"/>
    <cellStyle name="Note 2 2 6 2 2 3" xfId="7230" xr:uid="{00000000-0005-0000-0000-0000BE7D0000}"/>
    <cellStyle name="Note 2 2 6 2 2 3 2" xfId="28712" xr:uid="{00000000-0005-0000-0000-0000BF7D0000}"/>
    <cellStyle name="Note 2 2 6 2 2 3 3" xfId="20899" xr:uid="{00000000-0005-0000-0000-0000C07D0000}"/>
    <cellStyle name="Note 2 2 6 2 2 3 4" xfId="41675" xr:uid="{00000000-0005-0000-0000-0000C17D0000}"/>
    <cellStyle name="Note 2 2 6 2 2 4" xfId="28710" xr:uid="{00000000-0005-0000-0000-0000C27D0000}"/>
    <cellStyle name="Note 2 2 6 2 2 5" xfId="20897" xr:uid="{00000000-0005-0000-0000-0000C37D0000}"/>
    <cellStyle name="Note 2 2 6 2 2 6" xfId="41673" xr:uid="{00000000-0005-0000-0000-0000C47D0000}"/>
    <cellStyle name="Note 2 2 6 2 3" xfId="7231" xr:uid="{00000000-0005-0000-0000-0000C57D0000}"/>
    <cellStyle name="Note 2 2 6 2 3 2" xfId="28713" xr:uid="{00000000-0005-0000-0000-0000C67D0000}"/>
    <cellStyle name="Note 2 2 6 2 3 3" xfId="20900" xr:uid="{00000000-0005-0000-0000-0000C77D0000}"/>
    <cellStyle name="Note 2 2 6 2 3 4" xfId="41676" xr:uid="{00000000-0005-0000-0000-0000C87D0000}"/>
    <cellStyle name="Note 2 2 6 2 4" xfId="7232" xr:uid="{00000000-0005-0000-0000-0000C97D0000}"/>
    <cellStyle name="Note 2 2 6 2 4 2" xfId="28714" xr:uid="{00000000-0005-0000-0000-0000CA7D0000}"/>
    <cellStyle name="Note 2 2 6 2 4 3" xfId="20901" xr:uid="{00000000-0005-0000-0000-0000CB7D0000}"/>
    <cellStyle name="Note 2 2 6 2 4 4" xfId="41677" xr:uid="{00000000-0005-0000-0000-0000CC7D0000}"/>
    <cellStyle name="Note 2 2 6 2 5" xfId="28709" xr:uid="{00000000-0005-0000-0000-0000CD7D0000}"/>
    <cellStyle name="Note 2 2 6 2 6" xfId="14252" xr:uid="{00000000-0005-0000-0000-0000CE7D0000}"/>
    <cellStyle name="Note 2 2 6 2 7" xfId="41672" xr:uid="{00000000-0005-0000-0000-0000CF7D0000}"/>
    <cellStyle name="Note 2 2 6 3" xfId="7233" xr:uid="{00000000-0005-0000-0000-0000D07D0000}"/>
    <cellStyle name="Note 2 2 6 3 2" xfId="7234" xr:uid="{00000000-0005-0000-0000-0000D17D0000}"/>
    <cellStyle name="Note 2 2 6 3 2 2" xfId="7235" xr:uid="{00000000-0005-0000-0000-0000D27D0000}"/>
    <cellStyle name="Note 2 2 6 3 2 2 2" xfId="28717" xr:uid="{00000000-0005-0000-0000-0000D37D0000}"/>
    <cellStyle name="Note 2 2 6 3 2 2 3" xfId="20903" xr:uid="{00000000-0005-0000-0000-0000D47D0000}"/>
    <cellStyle name="Note 2 2 6 3 2 2 4" xfId="41680" xr:uid="{00000000-0005-0000-0000-0000D57D0000}"/>
    <cellStyle name="Note 2 2 6 3 2 3" xfId="7236" xr:uid="{00000000-0005-0000-0000-0000D67D0000}"/>
    <cellStyle name="Note 2 2 6 3 2 3 2" xfId="28718" xr:uid="{00000000-0005-0000-0000-0000D77D0000}"/>
    <cellStyle name="Note 2 2 6 3 2 3 3" xfId="20904" xr:uid="{00000000-0005-0000-0000-0000D87D0000}"/>
    <cellStyle name="Note 2 2 6 3 2 3 4" xfId="41681" xr:uid="{00000000-0005-0000-0000-0000D97D0000}"/>
    <cellStyle name="Note 2 2 6 3 2 4" xfId="28716" xr:uid="{00000000-0005-0000-0000-0000DA7D0000}"/>
    <cellStyle name="Note 2 2 6 3 2 5" xfId="20902" xr:uid="{00000000-0005-0000-0000-0000DB7D0000}"/>
    <cellStyle name="Note 2 2 6 3 2 6" xfId="41679" xr:uid="{00000000-0005-0000-0000-0000DC7D0000}"/>
    <cellStyle name="Note 2 2 6 3 3" xfId="7237" xr:uid="{00000000-0005-0000-0000-0000DD7D0000}"/>
    <cellStyle name="Note 2 2 6 3 3 2" xfId="28719" xr:uid="{00000000-0005-0000-0000-0000DE7D0000}"/>
    <cellStyle name="Note 2 2 6 3 3 3" xfId="20905" xr:uid="{00000000-0005-0000-0000-0000DF7D0000}"/>
    <cellStyle name="Note 2 2 6 3 3 4" xfId="41682" xr:uid="{00000000-0005-0000-0000-0000E07D0000}"/>
    <cellStyle name="Note 2 2 6 3 4" xfId="7238" xr:uid="{00000000-0005-0000-0000-0000E17D0000}"/>
    <cellStyle name="Note 2 2 6 3 4 2" xfId="28720" xr:uid="{00000000-0005-0000-0000-0000E27D0000}"/>
    <cellStyle name="Note 2 2 6 3 4 3" xfId="20906" xr:uid="{00000000-0005-0000-0000-0000E37D0000}"/>
    <cellStyle name="Note 2 2 6 3 4 4" xfId="41683" xr:uid="{00000000-0005-0000-0000-0000E47D0000}"/>
    <cellStyle name="Note 2 2 6 3 5" xfId="28715" xr:uid="{00000000-0005-0000-0000-0000E57D0000}"/>
    <cellStyle name="Note 2 2 6 3 6" xfId="14253" xr:uid="{00000000-0005-0000-0000-0000E67D0000}"/>
    <cellStyle name="Note 2 2 6 3 7" xfId="41678" xr:uid="{00000000-0005-0000-0000-0000E77D0000}"/>
    <cellStyle name="Note 2 2 6 4" xfId="7239" xr:uid="{00000000-0005-0000-0000-0000E87D0000}"/>
    <cellStyle name="Note 2 2 6 4 2" xfId="28721" xr:uid="{00000000-0005-0000-0000-0000E97D0000}"/>
    <cellStyle name="Note 2 2 6 4 3" xfId="14254" xr:uid="{00000000-0005-0000-0000-0000EA7D0000}"/>
    <cellStyle name="Note 2 2 6 4 4" xfId="41684" xr:uid="{00000000-0005-0000-0000-0000EB7D0000}"/>
    <cellStyle name="Note 2 2 6 5" xfId="7240" xr:uid="{00000000-0005-0000-0000-0000EC7D0000}"/>
    <cellStyle name="Note 2 2 6 5 2" xfId="28722" xr:uid="{00000000-0005-0000-0000-0000ED7D0000}"/>
    <cellStyle name="Note 2 2 6 5 3" xfId="20907" xr:uid="{00000000-0005-0000-0000-0000EE7D0000}"/>
    <cellStyle name="Note 2 2 6 5 4" xfId="41685" xr:uid="{00000000-0005-0000-0000-0000EF7D0000}"/>
    <cellStyle name="Note 2 2 6 6" xfId="7241" xr:uid="{00000000-0005-0000-0000-0000F07D0000}"/>
    <cellStyle name="Note 2 2 6 6 2" xfId="28723" xr:uid="{00000000-0005-0000-0000-0000F17D0000}"/>
    <cellStyle name="Note 2 2 6 6 3" xfId="20908" xr:uid="{00000000-0005-0000-0000-0000F27D0000}"/>
    <cellStyle name="Note 2 2 6 6 4" xfId="41686" xr:uid="{00000000-0005-0000-0000-0000F37D0000}"/>
    <cellStyle name="Note 2 2 6 7" xfId="7242" xr:uid="{00000000-0005-0000-0000-0000F47D0000}"/>
    <cellStyle name="Note 2 2 6 7 2" xfId="28724" xr:uid="{00000000-0005-0000-0000-0000F57D0000}"/>
    <cellStyle name="Note 2 2 6 7 3" xfId="20909" xr:uid="{00000000-0005-0000-0000-0000F67D0000}"/>
    <cellStyle name="Note 2 2 6 7 4" xfId="41687" xr:uid="{00000000-0005-0000-0000-0000F77D0000}"/>
    <cellStyle name="Note 2 2 6 8" xfId="7243" xr:uid="{00000000-0005-0000-0000-0000F87D0000}"/>
    <cellStyle name="Note 2 2 6 8 2" xfId="28725" xr:uid="{00000000-0005-0000-0000-0000F97D0000}"/>
    <cellStyle name="Note 2 2 6 8 3" xfId="20910" xr:uid="{00000000-0005-0000-0000-0000FA7D0000}"/>
    <cellStyle name="Note 2 2 6 8 4" xfId="41688" xr:uid="{00000000-0005-0000-0000-0000FB7D0000}"/>
    <cellStyle name="Note 2 2 6 9" xfId="28708" xr:uid="{00000000-0005-0000-0000-0000FC7D0000}"/>
    <cellStyle name="Note 2 2 7" xfId="7244" xr:uid="{00000000-0005-0000-0000-0000FD7D0000}"/>
    <cellStyle name="Note 2 2 7 10" xfId="14255" xr:uid="{00000000-0005-0000-0000-0000FE7D0000}"/>
    <cellStyle name="Note 2 2 7 11" xfId="41689" xr:uid="{00000000-0005-0000-0000-0000FF7D0000}"/>
    <cellStyle name="Note 2 2 7 2" xfId="7245" xr:uid="{00000000-0005-0000-0000-0000007E0000}"/>
    <cellStyle name="Note 2 2 7 2 2" xfId="7246" xr:uid="{00000000-0005-0000-0000-0000017E0000}"/>
    <cellStyle name="Note 2 2 7 2 2 2" xfId="7247" xr:uid="{00000000-0005-0000-0000-0000027E0000}"/>
    <cellStyle name="Note 2 2 7 2 2 2 2" xfId="28729" xr:uid="{00000000-0005-0000-0000-0000037E0000}"/>
    <cellStyle name="Note 2 2 7 2 2 2 3" xfId="20912" xr:uid="{00000000-0005-0000-0000-0000047E0000}"/>
    <cellStyle name="Note 2 2 7 2 2 2 4" xfId="41692" xr:uid="{00000000-0005-0000-0000-0000057E0000}"/>
    <cellStyle name="Note 2 2 7 2 2 3" xfId="7248" xr:uid="{00000000-0005-0000-0000-0000067E0000}"/>
    <cellStyle name="Note 2 2 7 2 2 3 2" xfId="28730" xr:uid="{00000000-0005-0000-0000-0000077E0000}"/>
    <cellStyle name="Note 2 2 7 2 2 3 3" xfId="20913" xr:uid="{00000000-0005-0000-0000-0000087E0000}"/>
    <cellStyle name="Note 2 2 7 2 2 3 4" xfId="41693" xr:uid="{00000000-0005-0000-0000-0000097E0000}"/>
    <cellStyle name="Note 2 2 7 2 2 4" xfId="28728" xr:uid="{00000000-0005-0000-0000-00000A7E0000}"/>
    <cellStyle name="Note 2 2 7 2 2 5" xfId="20911" xr:uid="{00000000-0005-0000-0000-00000B7E0000}"/>
    <cellStyle name="Note 2 2 7 2 2 6" xfId="41691" xr:uid="{00000000-0005-0000-0000-00000C7E0000}"/>
    <cellStyle name="Note 2 2 7 2 3" xfId="7249" xr:uid="{00000000-0005-0000-0000-00000D7E0000}"/>
    <cellStyle name="Note 2 2 7 2 3 2" xfId="28731" xr:uid="{00000000-0005-0000-0000-00000E7E0000}"/>
    <cellStyle name="Note 2 2 7 2 3 3" xfId="20914" xr:uid="{00000000-0005-0000-0000-00000F7E0000}"/>
    <cellStyle name="Note 2 2 7 2 3 4" xfId="41694" xr:uid="{00000000-0005-0000-0000-0000107E0000}"/>
    <cellStyle name="Note 2 2 7 2 4" xfId="7250" xr:uid="{00000000-0005-0000-0000-0000117E0000}"/>
    <cellStyle name="Note 2 2 7 2 4 2" xfId="28732" xr:uid="{00000000-0005-0000-0000-0000127E0000}"/>
    <cellStyle name="Note 2 2 7 2 4 3" xfId="20915" xr:uid="{00000000-0005-0000-0000-0000137E0000}"/>
    <cellStyle name="Note 2 2 7 2 4 4" xfId="41695" xr:uid="{00000000-0005-0000-0000-0000147E0000}"/>
    <cellStyle name="Note 2 2 7 2 5" xfId="28727" xr:uid="{00000000-0005-0000-0000-0000157E0000}"/>
    <cellStyle name="Note 2 2 7 2 6" xfId="14256" xr:uid="{00000000-0005-0000-0000-0000167E0000}"/>
    <cellStyle name="Note 2 2 7 2 7" xfId="41690" xr:uid="{00000000-0005-0000-0000-0000177E0000}"/>
    <cellStyle name="Note 2 2 7 3" xfId="7251" xr:uid="{00000000-0005-0000-0000-0000187E0000}"/>
    <cellStyle name="Note 2 2 7 3 2" xfId="7252" xr:uid="{00000000-0005-0000-0000-0000197E0000}"/>
    <cellStyle name="Note 2 2 7 3 2 2" xfId="7253" xr:uid="{00000000-0005-0000-0000-00001A7E0000}"/>
    <cellStyle name="Note 2 2 7 3 2 2 2" xfId="28735" xr:uid="{00000000-0005-0000-0000-00001B7E0000}"/>
    <cellStyle name="Note 2 2 7 3 2 2 3" xfId="20918" xr:uid="{00000000-0005-0000-0000-00001C7E0000}"/>
    <cellStyle name="Note 2 2 7 3 2 2 4" xfId="41698" xr:uid="{00000000-0005-0000-0000-00001D7E0000}"/>
    <cellStyle name="Note 2 2 7 3 2 3" xfId="7254" xr:uid="{00000000-0005-0000-0000-00001E7E0000}"/>
    <cellStyle name="Note 2 2 7 3 2 3 2" xfId="28736" xr:uid="{00000000-0005-0000-0000-00001F7E0000}"/>
    <cellStyle name="Note 2 2 7 3 2 3 3" xfId="20919" xr:uid="{00000000-0005-0000-0000-0000207E0000}"/>
    <cellStyle name="Note 2 2 7 3 2 3 4" xfId="41699" xr:uid="{00000000-0005-0000-0000-0000217E0000}"/>
    <cellStyle name="Note 2 2 7 3 2 4" xfId="28734" xr:uid="{00000000-0005-0000-0000-0000227E0000}"/>
    <cellStyle name="Note 2 2 7 3 2 5" xfId="20917" xr:uid="{00000000-0005-0000-0000-0000237E0000}"/>
    <cellStyle name="Note 2 2 7 3 2 6" xfId="41697" xr:uid="{00000000-0005-0000-0000-0000247E0000}"/>
    <cellStyle name="Note 2 2 7 3 3" xfId="7255" xr:uid="{00000000-0005-0000-0000-0000257E0000}"/>
    <cellStyle name="Note 2 2 7 3 3 2" xfId="28737" xr:uid="{00000000-0005-0000-0000-0000267E0000}"/>
    <cellStyle name="Note 2 2 7 3 3 3" xfId="20920" xr:uid="{00000000-0005-0000-0000-0000277E0000}"/>
    <cellStyle name="Note 2 2 7 3 3 4" xfId="41700" xr:uid="{00000000-0005-0000-0000-0000287E0000}"/>
    <cellStyle name="Note 2 2 7 3 4" xfId="7256" xr:uid="{00000000-0005-0000-0000-0000297E0000}"/>
    <cellStyle name="Note 2 2 7 3 4 2" xfId="28738" xr:uid="{00000000-0005-0000-0000-00002A7E0000}"/>
    <cellStyle name="Note 2 2 7 3 4 3" xfId="20921" xr:uid="{00000000-0005-0000-0000-00002B7E0000}"/>
    <cellStyle name="Note 2 2 7 3 4 4" xfId="41701" xr:uid="{00000000-0005-0000-0000-00002C7E0000}"/>
    <cellStyle name="Note 2 2 7 3 5" xfId="28733" xr:uid="{00000000-0005-0000-0000-00002D7E0000}"/>
    <cellStyle name="Note 2 2 7 3 6" xfId="20916" xr:uid="{00000000-0005-0000-0000-00002E7E0000}"/>
    <cellStyle name="Note 2 2 7 3 7" xfId="41696" xr:uid="{00000000-0005-0000-0000-00002F7E0000}"/>
    <cellStyle name="Note 2 2 7 4" xfId="7257" xr:uid="{00000000-0005-0000-0000-0000307E0000}"/>
    <cellStyle name="Note 2 2 7 4 2" xfId="28739" xr:uid="{00000000-0005-0000-0000-0000317E0000}"/>
    <cellStyle name="Note 2 2 7 4 3" xfId="20922" xr:uid="{00000000-0005-0000-0000-0000327E0000}"/>
    <cellStyle name="Note 2 2 7 4 4" xfId="41702" xr:uid="{00000000-0005-0000-0000-0000337E0000}"/>
    <cellStyle name="Note 2 2 7 5" xfId="7258" xr:uid="{00000000-0005-0000-0000-0000347E0000}"/>
    <cellStyle name="Note 2 2 7 5 2" xfId="28740" xr:uid="{00000000-0005-0000-0000-0000357E0000}"/>
    <cellStyle name="Note 2 2 7 5 3" xfId="20923" xr:uid="{00000000-0005-0000-0000-0000367E0000}"/>
    <cellStyle name="Note 2 2 7 5 4" xfId="41703" xr:uid="{00000000-0005-0000-0000-0000377E0000}"/>
    <cellStyle name="Note 2 2 7 6" xfId="7259" xr:uid="{00000000-0005-0000-0000-0000387E0000}"/>
    <cellStyle name="Note 2 2 7 6 2" xfId="28741" xr:uid="{00000000-0005-0000-0000-0000397E0000}"/>
    <cellStyle name="Note 2 2 7 6 3" xfId="20924" xr:uid="{00000000-0005-0000-0000-00003A7E0000}"/>
    <cellStyle name="Note 2 2 7 6 4" xfId="41704" xr:uid="{00000000-0005-0000-0000-00003B7E0000}"/>
    <cellStyle name="Note 2 2 7 7" xfId="7260" xr:uid="{00000000-0005-0000-0000-00003C7E0000}"/>
    <cellStyle name="Note 2 2 7 7 2" xfId="28742" xr:uid="{00000000-0005-0000-0000-00003D7E0000}"/>
    <cellStyle name="Note 2 2 7 7 3" xfId="20925" xr:uid="{00000000-0005-0000-0000-00003E7E0000}"/>
    <cellStyle name="Note 2 2 7 7 4" xfId="41705" xr:uid="{00000000-0005-0000-0000-00003F7E0000}"/>
    <cellStyle name="Note 2 2 7 8" xfId="7261" xr:uid="{00000000-0005-0000-0000-0000407E0000}"/>
    <cellStyle name="Note 2 2 7 8 2" xfId="28743" xr:uid="{00000000-0005-0000-0000-0000417E0000}"/>
    <cellStyle name="Note 2 2 7 8 3" xfId="20926" xr:uid="{00000000-0005-0000-0000-0000427E0000}"/>
    <cellStyle name="Note 2 2 7 8 4" xfId="41706" xr:uid="{00000000-0005-0000-0000-0000437E0000}"/>
    <cellStyle name="Note 2 2 7 9" xfId="28726" xr:uid="{00000000-0005-0000-0000-0000447E0000}"/>
    <cellStyle name="Note 2 2 8" xfId="7262" xr:uid="{00000000-0005-0000-0000-0000457E0000}"/>
    <cellStyle name="Note 2 2 8 10" xfId="14257" xr:uid="{00000000-0005-0000-0000-0000467E0000}"/>
    <cellStyle name="Note 2 2 8 11" xfId="41707" xr:uid="{00000000-0005-0000-0000-0000477E0000}"/>
    <cellStyle name="Note 2 2 8 2" xfId="7263" xr:uid="{00000000-0005-0000-0000-0000487E0000}"/>
    <cellStyle name="Note 2 2 8 2 2" xfId="7264" xr:uid="{00000000-0005-0000-0000-0000497E0000}"/>
    <cellStyle name="Note 2 2 8 2 2 2" xfId="7265" xr:uid="{00000000-0005-0000-0000-00004A7E0000}"/>
    <cellStyle name="Note 2 2 8 2 2 2 2" xfId="28747" xr:uid="{00000000-0005-0000-0000-00004B7E0000}"/>
    <cellStyle name="Note 2 2 8 2 2 2 3" xfId="20929" xr:uid="{00000000-0005-0000-0000-00004C7E0000}"/>
    <cellStyle name="Note 2 2 8 2 2 2 4" xfId="41710" xr:uid="{00000000-0005-0000-0000-00004D7E0000}"/>
    <cellStyle name="Note 2 2 8 2 2 3" xfId="7266" xr:uid="{00000000-0005-0000-0000-00004E7E0000}"/>
    <cellStyle name="Note 2 2 8 2 2 3 2" xfId="28748" xr:uid="{00000000-0005-0000-0000-00004F7E0000}"/>
    <cellStyle name="Note 2 2 8 2 2 3 3" xfId="20930" xr:uid="{00000000-0005-0000-0000-0000507E0000}"/>
    <cellStyle name="Note 2 2 8 2 2 3 4" xfId="41711" xr:uid="{00000000-0005-0000-0000-0000517E0000}"/>
    <cellStyle name="Note 2 2 8 2 2 4" xfId="28746" xr:uid="{00000000-0005-0000-0000-0000527E0000}"/>
    <cellStyle name="Note 2 2 8 2 2 5" xfId="20928" xr:uid="{00000000-0005-0000-0000-0000537E0000}"/>
    <cellStyle name="Note 2 2 8 2 2 6" xfId="41709" xr:uid="{00000000-0005-0000-0000-0000547E0000}"/>
    <cellStyle name="Note 2 2 8 2 3" xfId="7267" xr:uid="{00000000-0005-0000-0000-0000557E0000}"/>
    <cellStyle name="Note 2 2 8 2 3 2" xfId="28749" xr:uid="{00000000-0005-0000-0000-0000567E0000}"/>
    <cellStyle name="Note 2 2 8 2 3 3" xfId="20931" xr:uid="{00000000-0005-0000-0000-0000577E0000}"/>
    <cellStyle name="Note 2 2 8 2 3 4" xfId="41712" xr:uid="{00000000-0005-0000-0000-0000587E0000}"/>
    <cellStyle name="Note 2 2 8 2 4" xfId="7268" xr:uid="{00000000-0005-0000-0000-0000597E0000}"/>
    <cellStyle name="Note 2 2 8 2 4 2" xfId="28750" xr:uid="{00000000-0005-0000-0000-00005A7E0000}"/>
    <cellStyle name="Note 2 2 8 2 4 3" xfId="20932" xr:uid="{00000000-0005-0000-0000-00005B7E0000}"/>
    <cellStyle name="Note 2 2 8 2 4 4" xfId="41713" xr:uid="{00000000-0005-0000-0000-00005C7E0000}"/>
    <cellStyle name="Note 2 2 8 2 5" xfId="28745" xr:uid="{00000000-0005-0000-0000-00005D7E0000}"/>
    <cellStyle name="Note 2 2 8 2 6" xfId="20927" xr:uid="{00000000-0005-0000-0000-00005E7E0000}"/>
    <cellStyle name="Note 2 2 8 2 7" xfId="41708" xr:uid="{00000000-0005-0000-0000-00005F7E0000}"/>
    <cellStyle name="Note 2 2 8 3" xfId="7269" xr:uid="{00000000-0005-0000-0000-0000607E0000}"/>
    <cellStyle name="Note 2 2 8 3 2" xfId="7270" xr:uid="{00000000-0005-0000-0000-0000617E0000}"/>
    <cellStyle name="Note 2 2 8 3 2 2" xfId="7271" xr:uid="{00000000-0005-0000-0000-0000627E0000}"/>
    <cellStyle name="Note 2 2 8 3 2 2 2" xfId="28753" xr:uid="{00000000-0005-0000-0000-0000637E0000}"/>
    <cellStyle name="Note 2 2 8 3 2 2 3" xfId="20935" xr:uid="{00000000-0005-0000-0000-0000647E0000}"/>
    <cellStyle name="Note 2 2 8 3 2 2 4" xfId="41716" xr:uid="{00000000-0005-0000-0000-0000657E0000}"/>
    <cellStyle name="Note 2 2 8 3 2 3" xfId="7272" xr:uid="{00000000-0005-0000-0000-0000667E0000}"/>
    <cellStyle name="Note 2 2 8 3 2 3 2" xfId="28754" xr:uid="{00000000-0005-0000-0000-0000677E0000}"/>
    <cellStyle name="Note 2 2 8 3 2 3 3" xfId="20936" xr:uid="{00000000-0005-0000-0000-0000687E0000}"/>
    <cellStyle name="Note 2 2 8 3 2 3 4" xfId="41717" xr:uid="{00000000-0005-0000-0000-0000697E0000}"/>
    <cellStyle name="Note 2 2 8 3 2 4" xfId="28752" xr:uid="{00000000-0005-0000-0000-00006A7E0000}"/>
    <cellStyle name="Note 2 2 8 3 2 5" xfId="20934" xr:uid="{00000000-0005-0000-0000-00006B7E0000}"/>
    <cellStyle name="Note 2 2 8 3 2 6" xfId="41715" xr:uid="{00000000-0005-0000-0000-00006C7E0000}"/>
    <cellStyle name="Note 2 2 8 3 3" xfId="7273" xr:uid="{00000000-0005-0000-0000-00006D7E0000}"/>
    <cellStyle name="Note 2 2 8 3 3 2" xfId="28755" xr:uid="{00000000-0005-0000-0000-00006E7E0000}"/>
    <cellStyle name="Note 2 2 8 3 3 3" xfId="20937" xr:uid="{00000000-0005-0000-0000-00006F7E0000}"/>
    <cellStyle name="Note 2 2 8 3 3 4" xfId="41718" xr:uid="{00000000-0005-0000-0000-0000707E0000}"/>
    <cellStyle name="Note 2 2 8 3 4" xfId="7274" xr:uid="{00000000-0005-0000-0000-0000717E0000}"/>
    <cellStyle name="Note 2 2 8 3 4 2" xfId="28756" xr:uid="{00000000-0005-0000-0000-0000727E0000}"/>
    <cellStyle name="Note 2 2 8 3 4 3" xfId="20938" xr:uid="{00000000-0005-0000-0000-0000737E0000}"/>
    <cellStyle name="Note 2 2 8 3 4 4" xfId="41719" xr:uid="{00000000-0005-0000-0000-0000747E0000}"/>
    <cellStyle name="Note 2 2 8 3 5" xfId="28751" xr:uid="{00000000-0005-0000-0000-0000757E0000}"/>
    <cellStyle name="Note 2 2 8 3 6" xfId="20933" xr:uid="{00000000-0005-0000-0000-0000767E0000}"/>
    <cellStyle name="Note 2 2 8 3 7" xfId="41714" xr:uid="{00000000-0005-0000-0000-0000777E0000}"/>
    <cellStyle name="Note 2 2 8 4" xfId="7275" xr:uid="{00000000-0005-0000-0000-0000787E0000}"/>
    <cellStyle name="Note 2 2 8 4 2" xfId="28757" xr:uid="{00000000-0005-0000-0000-0000797E0000}"/>
    <cellStyle name="Note 2 2 8 4 3" xfId="20939" xr:uid="{00000000-0005-0000-0000-00007A7E0000}"/>
    <cellStyle name="Note 2 2 8 4 4" xfId="41720" xr:uid="{00000000-0005-0000-0000-00007B7E0000}"/>
    <cellStyle name="Note 2 2 8 5" xfId="7276" xr:uid="{00000000-0005-0000-0000-00007C7E0000}"/>
    <cellStyle name="Note 2 2 8 5 2" xfId="28758" xr:uid="{00000000-0005-0000-0000-00007D7E0000}"/>
    <cellStyle name="Note 2 2 8 5 3" xfId="20940" xr:uid="{00000000-0005-0000-0000-00007E7E0000}"/>
    <cellStyle name="Note 2 2 8 5 4" xfId="41721" xr:uid="{00000000-0005-0000-0000-00007F7E0000}"/>
    <cellStyle name="Note 2 2 8 6" xfId="7277" xr:uid="{00000000-0005-0000-0000-0000807E0000}"/>
    <cellStyle name="Note 2 2 8 6 2" xfId="28759" xr:uid="{00000000-0005-0000-0000-0000817E0000}"/>
    <cellStyle name="Note 2 2 8 6 3" xfId="20941" xr:uid="{00000000-0005-0000-0000-0000827E0000}"/>
    <cellStyle name="Note 2 2 8 6 4" xfId="41722" xr:uid="{00000000-0005-0000-0000-0000837E0000}"/>
    <cellStyle name="Note 2 2 8 7" xfId="7278" xr:uid="{00000000-0005-0000-0000-0000847E0000}"/>
    <cellStyle name="Note 2 2 8 7 2" xfId="28760" xr:uid="{00000000-0005-0000-0000-0000857E0000}"/>
    <cellStyle name="Note 2 2 8 7 3" xfId="20942" xr:uid="{00000000-0005-0000-0000-0000867E0000}"/>
    <cellStyle name="Note 2 2 8 7 4" xfId="41723" xr:uid="{00000000-0005-0000-0000-0000877E0000}"/>
    <cellStyle name="Note 2 2 8 8" xfId="7279" xr:uid="{00000000-0005-0000-0000-0000887E0000}"/>
    <cellStyle name="Note 2 2 8 8 2" xfId="28761" xr:uid="{00000000-0005-0000-0000-0000897E0000}"/>
    <cellStyle name="Note 2 2 8 8 3" xfId="20943" xr:uid="{00000000-0005-0000-0000-00008A7E0000}"/>
    <cellStyle name="Note 2 2 8 8 4" xfId="41724" xr:uid="{00000000-0005-0000-0000-00008B7E0000}"/>
    <cellStyle name="Note 2 2 8 9" xfId="28744" xr:uid="{00000000-0005-0000-0000-00008C7E0000}"/>
    <cellStyle name="Note 2 2 9" xfId="7280" xr:uid="{00000000-0005-0000-0000-00008D7E0000}"/>
    <cellStyle name="Note 2 2 9 10" xfId="20944" xr:uid="{00000000-0005-0000-0000-00008E7E0000}"/>
    <cellStyle name="Note 2 2 9 11" xfId="41725" xr:uid="{00000000-0005-0000-0000-00008F7E0000}"/>
    <cellStyle name="Note 2 2 9 2" xfId="7281" xr:uid="{00000000-0005-0000-0000-0000907E0000}"/>
    <cellStyle name="Note 2 2 9 2 2" xfId="7282" xr:uid="{00000000-0005-0000-0000-0000917E0000}"/>
    <cellStyle name="Note 2 2 9 2 2 2" xfId="7283" xr:uid="{00000000-0005-0000-0000-0000927E0000}"/>
    <cellStyle name="Note 2 2 9 2 2 2 2" xfId="28765" xr:uid="{00000000-0005-0000-0000-0000937E0000}"/>
    <cellStyle name="Note 2 2 9 2 2 2 3" xfId="20947" xr:uid="{00000000-0005-0000-0000-0000947E0000}"/>
    <cellStyle name="Note 2 2 9 2 2 2 4" xfId="41728" xr:uid="{00000000-0005-0000-0000-0000957E0000}"/>
    <cellStyle name="Note 2 2 9 2 2 3" xfId="7284" xr:uid="{00000000-0005-0000-0000-0000967E0000}"/>
    <cellStyle name="Note 2 2 9 2 2 3 2" xfId="28766" xr:uid="{00000000-0005-0000-0000-0000977E0000}"/>
    <cellStyle name="Note 2 2 9 2 2 3 3" xfId="20948" xr:uid="{00000000-0005-0000-0000-0000987E0000}"/>
    <cellStyle name="Note 2 2 9 2 2 3 4" xfId="41729" xr:uid="{00000000-0005-0000-0000-0000997E0000}"/>
    <cellStyle name="Note 2 2 9 2 2 4" xfId="28764" xr:uid="{00000000-0005-0000-0000-00009A7E0000}"/>
    <cellStyle name="Note 2 2 9 2 2 5" xfId="20946" xr:uid="{00000000-0005-0000-0000-00009B7E0000}"/>
    <cellStyle name="Note 2 2 9 2 2 6" xfId="41727" xr:uid="{00000000-0005-0000-0000-00009C7E0000}"/>
    <cellStyle name="Note 2 2 9 2 3" xfId="7285" xr:uid="{00000000-0005-0000-0000-00009D7E0000}"/>
    <cellStyle name="Note 2 2 9 2 3 2" xfId="28767" xr:uid="{00000000-0005-0000-0000-00009E7E0000}"/>
    <cellStyle name="Note 2 2 9 2 3 3" xfId="20949" xr:uid="{00000000-0005-0000-0000-00009F7E0000}"/>
    <cellStyle name="Note 2 2 9 2 3 4" xfId="41730" xr:uid="{00000000-0005-0000-0000-0000A07E0000}"/>
    <cellStyle name="Note 2 2 9 2 4" xfId="7286" xr:uid="{00000000-0005-0000-0000-0000A17E0000}"/>
    <cellStyle name="Note 2 2 9 2 4 2" xfId="28768" xr:uid="{00000000-0005-0000-0000-0000A27E0000}"/>
    <cellStyle name="Note 2 2 9 2 4 3" xfId="20950" xr:uid="{00000000-0005-0000-0000-0000A37E0000}"/>
    <cellStyle name="Note 2 2 9 2 4 4" xfId="41731" xr:uid="{00000000-0005-0000-0000-0000A47E0000}"/>
    <cellStyle name="Note 2 2 9 2 5" xfId="28763" xr:uid="{00000000-0005-0000-0000-0000A57E0000}"/>
    <cellStyle name="Note 2 2 9 2 6" xfId="20945" xr:uid="{00000000-0005-0000-0000-0000A67E0000}"/>
    <cellStyle name="Note 2 2 9 2 7" xfId="41726" xr:uid="{00000000-0005-0000-0000-0000A77E0000}"/>
    <cellStyle name="Note 2 2 9 3" xfId="7287" xr:uid="{00000000-0005-0000-0000-0000A87E0000}"/>
    <cellStyle name="Note 2 2 9 3 2" xfId="7288" xr:uid="{00000000-0005-0000-0000-0000A97E0000}"/>
    <cellStyle name="Note 2 2 9 3 2 2" xfId="7289" xr:uid="{00000000-0005-0000-0000-0000AA7E0000}"/>
    <cellStyle name="Note 2 2 9 3 2 2 2" xfId="28771" xr:uid="{00000000-0005-0000-0000-0000AB7E0000}"/>
    <cellStyle name="Note 2 2 9 3 2 2 3" xfId="20953" xr:uid="{00000000-0005-0000-0000-0000AC7E0000}"/>
    <cellStyle name="Note 2 2 9 3 2 2 4" xfId="41734" xr:uid="{00000000-0005-0000-0000-0000AD7E0000}"/>
    <cellStyle name="Note 2 2 9 3 2 3" xfId="7290" xr:uid="{00000000-0005-0000-0000-0000AE7E0000}"/>
    <cellStyle name="Note 2 2 9 3 2 3 2" xfId="28772" xr:uid="{00000000-0005-0000-0000-0000AF7E0000}"/>
    <cellStyle name="Note 2 2 9 3 2 3 3" xfId="20954" xr:uid="{00000000-0005-0000-0000-0000B07E0000}"/>
    <cellStyle name="Note 2 2 9 3 2 3 4" xfId="41735" xr:uid="{00000000-0005-0000-0000-0000B17E0000}"/>
    <cellStyle name="Note 2 2 9 3 2 4" xfId="28770" xr:uid="{00000000-0005-0000-0000-0000B27E0000}"/>
    <cellStyle name="Note 2 2 9 3 2 5" xfId="20952" xr:uid="{00000000-0005-0000-0000-0000B37E0000}"/>
    <cellStyle name="Note 2 2 9 3 2 6" xfId="41733" xr:uid="{00000000-0005-0000-0000-0000B47E0000}"/>
    <cellStyle name="Note 2 2 9 3 3" xfId="7291" xr:uid="{00000000-0005-0000-0000-0000B57E0000}"/>
    <cellStyle name="Note 2 2 9 3 3 2" xfId="28773" xr:uid="{00000000-0005-0000-0000-0000B67E0000}"/>
    <cellStyle name="Note 2 2 9 3 3 3" xfId="20955" xr:uid="{00000000-0005-0000-0000-0000B77E0000}"/>
    <cellStyle name="Note 2 2 9 3 3 4" xfId="41736" xr:uid="{00000000-0005-0000-0000-0000B87E0000}"/>
    <cellStyle name="Note 2 2 9 3 4" xfId="7292" xr:uid="{00000000-0005-0000-0000-0000B97E0000}"/>
    <cellStyle name="Note 2 2 9 3 4 2" xfId="28774" xr:uid="{00000000-0005-0000-0000-0000BA7E0000}"/>
    <cellStyle name="Note 2 2 9 3 4 3" xfId="20956" xr:uid="{00000000-0005-0000-0000-0000BB7E0000}"/>
    <cellStyle name="Note 2 2 9 3 4 4" xfId="41737" xr:uid="{00000000-0005-0000-0000-0000BC7E0000}"/>
    <cellStyle name="Note 2 2 9 3 5" xfId="28769" xr:uid="{00000000-0005-0000-0000-0000BD7E0000}"/>
    <cellStyle name="Note 2 2 9 3 6" xfId="20951" xr:uid="{00000000-0005-0000-0000-0000BE7E0000}"/>
    <cellStyle name="Note 2 2 9 3 7" xfId="41732" xr:uid="{00000000-0005-0000-0000-0000BF7E0000}"/>
    <cellStyle name="Note 2 2 9 4" xfId="7293" xr:uid="{00000000-0005-0000-0000-0000C07E0000}"/>
    <cellStyle name="Note 2 2 9 4 2" xfId="28775" xr:uid="{00000000-0005-0000-0000-0000C17E0000}"/>
    <cellStyle name="Note 2 2 9 4 3" xfId="20957" xr:uid="{00000000-0005-0000-0000-0000C27E0000}"/>
    <cellStyle name="Note 2 2 9 4 4" xfId="41738" xr:uid="{00000000-0005-0000-0000-0000C37E0000}"/>
    <cellStyle name="Note 2 2 9 5" xfId="7294" xr:uid="{00000000-0005-0000-0000-0000C47E0000}"/>
    <cellStyle name="Note 2 2 9 5 2" xfId="28776" xr:uid="{00000000-0005-0000-0000-0000C57E0000}"/>
    <cellStyle name="Note 2 2 9 5 3" xfId="20958" xr:uid="{00000000-0005-0000-0000-0000C67E0000}"/>
    <cellStyle name="Note 2 2 9 5 4" xfId="41739" xr:uid="{00000000-0005-0000-0000-0000C77E0000}"/>
    <cellStyle name="Note 2 2 9 6" xfId="7295" xr:uid="{00000000-0005-0000-0000-0000C87E0000}"/>
    <cellStyle name="Note 2 2 9 6 2" xfId="28777" xr:uid="{00000000-0005-0000-0000-0000C97E0000}"/>
    <cellStyle name="Note 2 2 9 6 3" xfId="20959" xr:uid="{00000000-0005-0000-0000-0000CA7E0000}"/>
    <cellStyle name="Note 2 2 9 6 4" xfId="41740" xr:uid="{00000000-0005-0000-0000-0000CB7E0000}"/>
    <cellStyle name="Note 2 2 9 7" xfId="7296" xr:uid="{00000000-0005-0000-0000-0000CC7E0000}"/>
    <cellStyle name="Note 2 2 9 7 2" xfId="28778" xr:uid="{00000000-0005-0000-0000-0000CD7E0000}"/>
    <cellStyle name="Note 2 2 9 7 3" xfId="20960" xr:uid="{00000000-0005-0000-0000-0000CE7E0000}"/>
    <cellStyle name="Note 2 2 9 7 4" xfId="41741" xr:uid="{00000000-0005-0000-0000-0000CF7E0000}"/>
    <cellStyle name="Note 2 2 9 8" xfId="7297" xr:uid="{00000000-0005-0000-0000-0000D07E0000}"/>
    <cellStyle name="Note 2 2 9 8 2" xfId="28779" xr:uid="{00000000-0005-0000-0000-0000D17E0000}"/>
    <cellStyle name="Note 2 2 9 8 3" xfId="20961" xr:uid="{00000000-0005-0000-0000-0000D27E0000}"/>
    <cellStyle name="Note 2 2 9 8 4" xfId="41742" xr:uid="{00000000-0005-0000-0000-0000D37E0000}"/>
    <cellStyle name="Note 2 2 9 9" xfId="28762" xr:uid="{00000000-0005-0000-0000-0000D47E0000}"/>
    <cellStyle name="Note 2 20" xfId="7298" xr:uid="{00000000-0005-0000-0000-0000D57E0000}"/>
    <cellStyle name="Note 2 20 2" xfId="7299" xr:uid="{00000000-0005-0000-0000-0000D67E0000}"/>
    <cellStyle name="Note 2 20 2 2" xfId="7300" xr:uid="{00000000-0005-0000-0000-0000D77E0000}"/>
    <cellStyle name="Note 2 20 2 2 2" xfId="28782" xr:uid="{00000000-0005-0000-0000-0000D87E0000}"/>
    <cellStyle name="Note 2 20 2 2 3" xfId="20964" xr:uid="{00000000-0005-0000-0000-0000D97E0000}"/>
    <cellStyle name="Note 2 20 2 2 4" xfId="41745" xr:uid="{00000000-0005-0000-0000-0000DA7E0000}"/>
    <cellStyle name="Note 2 20 2 3" xfId="7301" xr:uid="{00000000-0005-0000-0000-0000DB7E0000}"/>
    <cellStyle name="Note 2 20 2 3 2" xfId="28783" xr:uid="{00000000-0005-0000-0000-0000DC7E0000}"/>
    <cellStyle name="Note 2 20 2 3 3" xfId="20965" xr:uid="{00000000-0005-0000-0000-0000DD7E0000}"/>
    <cellStyle name="Note 2 20 2 3 4" xfId="41746" xr:uid="{00000000-0005-0000-0000-0000DE7E0000}"/>
    <cellStyle name="Note 2 20 2 4" xfId="28781" xr:uid="{00000000-0005-0000-0000-0000DF7E0000}"/>
    <cellStyle name="Note 2 20 2 5" xfId="20963" xr:uid="{00000000-0005-0000-0000-0000E07E0000}"/>
    <cellStyle name="Note 2 20 2 6" xfId="41744" xr:uid="{00000000-0005-0000-0000-0000E17E0000}"/>
    <cellStyle name="Note 2 20 3" xfId="7302" xr:uid="{00000000-0005-0000-0000-0000E27E0000}"/>
    <cellStyle name="Note 2 20 3 2" xfId="28784" xr:uid="{00000000-0005-0000-0000-0000E37E0000}"/>
    <cellStyle name="Note 2 20 3 3" xfId="20966" xr:uid="{00000000-0005-0000-0000-0000E47E0000}"/>
    <cellStyle name="Note 2 20 3 4" xfId="41747" xr:uid="{00000000-0005-0000-0000-0000E57E0000}"/>
    <cellStyle name="Note 2 20 4" xfId="7303" xr:uid="{00000000-0005-0000-0000-0000E67E0000}"/>
    <cellStyle name="Note 2 20 4 2" xfId="28785" xr:uid="{00000000-0005-0000-0000-0000E77E0000}"/>
    <cellStyle name="Note 2 20 4 3" xfId="20967" xr:uid="{00000000-0005-0000-0000-0000E87E0000}"/>
    <cellStyle name="Note 2 20 4 4" xfId="41748" xr:uid="{00000000-0005-0000-0000-0000E97E0000}"/>
    <cellStyle name="Note 2 20 5" xfId="28780" xr:uid="{00000000-0005-0000-0000-0000EA7E0000}"/>
    <cellStyle name="Note 2 20 6" xfId="20962" xr:uid="{00000000-0005-0000-0000-0000EB7E0000}"/>
    <cellStyle name="Note 2 20 7" xfId="41743" xr:uid="{00000000-0005-0000-0000-0000EC7E0000}"/>
    <cellStyle name="Note 2 21" xfId="7304" xr:uid="{00000000-0005-0000-0000-0000ED7E0000}"/>
    <cellStyle name="Note 2 21 2" xfId="7305" xr:uid="{00000000-0005-0000-0000-0000EE7E0000}"/>
    <cellStyle name="Note 2 21 2 2" xfId="28787" xr:uid="{00000000-0005-0000-0000-0000EF7E0000}"/>
    <cellStyle name="Note 2 21 2 3" xfId="20969" xr:uid="{00000000-0005-0000-0000-0000F07E0000}"/>
    <cellStyle name="Note 2 21 2 4" xfId="41750" xr:uid="{00000000-0005-0000-0000-0000F17E0000}"/>
    <cellStyle name="Note 2 21 3" xfId="7306" xr:uid="{00000000-0005-0000-0000-0000F27E0000}"/>
    <cellStyle name="Note 2 21 3 2" xfId="28788" xr:uid="{00000000-0005-0000-0000-0000F37E0000}"/>
    <cellStyle name="Note 2 21 3 3" xfId="20970" xr:uid="{00000000-0005-0000-0000-0000F47E0000}"/>
    <cellStyle name="Note 2 21 3 4" xfId="41751" xr:uid="{00000000-0005-0000-0000-0000F57E0000}"/>
    <cellStyle name="Note 2 21 4" xfId="28786" xr:uid="{00000000-0005-0000-0000-0000F67E0000}"/>
    <cellStyle name="Note 2 21 5" xfId="20968" xr:uid="{00000000-0005-0000-0000-0000F77E0000}"/>
    <cellStyle name="Note 2 21 6" xfId="41749" xr:uid="{00000000-0005-0000-0000-0000F87E0000}"/>
    <cellStyle name="Note 2 22" xfId="7307" xr:uid="{00000000-0005-0000-0000-0000F97E0000}"/>
    <cellStyle name="Note 2 22 2" xfId="7308" xr:uid="{00000000-0005-0000-0000-0000FA7E0000}"/>
    <cellStyle name="Note 2 22 2 2" xfId="28790" xr:uid="{00000000-0005-0000-0000-0000FB7E0000}"/>
    <cellStyle name="Note 2 22 2 3" xfId="20972" xr:uid="{00000000-0005-0000-0000-0000FC7E0000}"/>
    <cellStyle name="Note 2 22 2 4" xfId="41753" xr:uid="{00000000-0005-0000-0000-0000FD7E0000}"/>
    <cellStyle name="Note 2 22 3" xfId="7309" xr:uid="{00000000-0005-0000-0000-0000FE7E0000}"/>
    <cellStyle name="Note 2 22 3 2" xfId="28791" xr:uid="{00000000-0005-0000-0000-0000FF7E0000}"/>
    <cellStyle name="Note 2 22 3 3" xfId="20973" xr:uid="{00000000-0005-0000-0000-0000007F0000}"/>
    <cellStyle name="Note 2 22 3 4" xfId="41754" xr:uid="{00000000-0005-0000-0000-0000017F0000}"/>
    <cellStyle name="Note 2 22 4" xfId="28789" xr:uid="{00000000-0005-0000-0000-0000027F0000}"/>
    <cellStyle name="Note 2 22 5" xfId="20971" xr:uid="{00000000-0005-0000-0000-0000037F0000}"/>
    <cellStyle name="Note 2 22 6" xfId="41752" xr:uid="{00000000-0005-0000-0000-0000047F0000}"/>
    <cellStyle name="Note 2 23" xfId="7310" xr:uid="{00000000-0005-0000-0000-0000057F0000}"/>
    <cellStyle name="Note 2 23 2" xfId="28792" xr:uid="{00000000-0005-0000-0000-0000067F0000}"/>
    <cellStyle name="Note 2 23 3" xfId="20974" xr:uid="{00000000-0005-0000-0000-0000077F0000}"/>
    <cellStyle name="Note 2 23 4" xfId="41755" xr:uid="{00000000-0005-0000-0000-0000087F0000}"/>
    <cellStyle name="Note 2 24" xfId="7311" xr:uid="{00000000-0005-0000-0000-0000097F0000}"/>
    <cellStyle name="Note 2 24 2" xfId="28793" xr:uid="{00000000-0005-0000-0000-00000A7F0000}"/>
    <cellStyle name="Note 2 24 3" xfId="20975" xr:uid="{00000000-0005-0000-0000-00000B7F0000}"/>
    <cellStyle name="Note 2 24 4" xfId="41756" xr:uid="{00000000-0005-0000-0000-00000C7F0000}"/>
    <cellStyle name="Note 2 25" xfId="19692" xr:uid="{00000000-0005-0000-0000-00000D7F0000}"/>
    <cellStyle name="Note 2 25 2" xfId="45642" xr:uid="{00000000-0005-0000-0000-00000E7F0000}"/>
    <cellStyle name="Note 2 26" xfId="11115" xr:uid="{00000000-0005-0000-0000-00000F7F0000}"/>
    <cellStyle name="Note 2 27" xfId="35639" xr:uid="{00000000-0005-0000-0000-0000107F0000}"/>
    <cellStyle name="Note 2 3" xfId="528" xr:uid="{00000000-0005-0000-0000-0000117F0000}"/>
    <cellStyle name="Note 2 3 10" xfId="11118" xr:uid="{00000000-0005-0000-0000-0000127F0000}"/>
    <cellStyle name="Note 2 3 11" xfId="35642" xr:uid="{00000000-0005-0000-0000-0000137F0000}"/>
    <cellStyle name="Note 2 3 2" xfId="7312" xr:uid="{00000000-0005-0000-0000-0000147F0000}"/>
    <cellStyle name="Note 2 3 2 2" xfId="7313" xr:uid="{00000000-0005-0000-0000-0000157F0000}"/>
    <cellStyle name="Note 2 3 2 2 2" xfId="7314" xr:uid="{00000000-0005-0000-0000-0000167F0000}"/>
    <cellStyle name="Note 2 3 2 2 2 2" xfId="28796" xr:uid="{00000000-0005-0000-0000-0000177F0000}"/>
    <cellStyle name="Note 2 3 2 2 2 3" xfId="20976" xr:uid="{00000000-0005-0000-0000-0000187F0000}"/>
    <cellStyle name="Note 2 3 2 2 2 4" xfId="41759" xr:uid="{00000000-0005-0000-0000-0000197F0000}"/>
    <cellStyle name="Note 2 3 2 2 3" xfId="7315" xr:uid="{00000000-0005-0000-0000-00001A7F0000}"/>
    <cellStyle name="Note 2 3 2 2 3 2" xfId="28797" xr:uid="{00000000-0005-0000-0000-00001B7F0000}"/>
    <cellStyle name="Note 2 3 2 2 3 3" xfId="20977" xr:uid="{00000000-0005-0000-0000-00001C7F0000}"/>
    <cellStyle name="Note 2 3 2 2 3 4" xfId="41760" xr:uid="{00000000-0005-0000-0000-00001D7F0000}"/>
    <cellStyle name="Note 2 3 2 2 4" xfId="28795" xr:uid="{00000000-0005-0000-0000-00001E7F0000}"/>
    <cellStyle name="Note 2 3 2 2 4 2" xfId="45810" xr:uid="{00000000-0005-0000-0000-00001F7F0000}"/>
    <cellStyle name="Note 2 3 2 2 5" xfId="14259" xr:uid="{00000000-0005-0000-0000-0000207F0000}"/>
    <cellStyle name="Note 2 3 2 2 6" xfId="41758" xr:uid="{00000000-0005-0000-0000-0000217F0000}"/>
    <cellStyle name="Note 2 3 2 3" xfId="7316" xr:uid="{00000000-0005-0000-0000-0000227F0000}"/>
    <cellStyle name="Note 2 3 2 3 2" xfId="28798" xr:uid="{00000000-0005-0000-0000-0000237F0000}"/>
    <cellStyle name="Note 2 3 2 3 3" xfId="14260" xr:uid="{00000000-0005-0000-0000-0000247F0000}"/>
    <cellStyle name="Note 2 3 2 3 4" xfId="41761" xr:uid="{00000000-0005-0000-0000-0000257F0000}"/>
    <cellStyle name="Note 2 3 2 4" xfId="7317" xr:uid="{00000000-0005-0000-0000-0000267F0000}"/>
    <cellStyle name="Note 2 3 2 4 2" xfId="28799" xr:uid="{00000000-0005-0000-0000-0000277F0000}"/>
    <cellStyle name="Note 2 3 2 4 3" xfId="14261" xr:uid="{00000000-0005-0000-0000-0000287F0000}"/>
    <cellStyle name="Note 2 3 2 4 4" xfId="41762" xr:uid="{00000000-0005-0000-0000-0000297F0000}"/>
    <cellStyle name="Note 2 3 2 5" xfId="28794" xr:uid="{00000000-0005-0000-0000-00002A7F0000}"/>
    <cellStyle name="Note 2 3 2 5 2" xfId="45646" xr:uid="{00000000-0005-0000-0000-00002B7F0000}"/>
    <cellStyle name="Note 2 3 2 6" xfId="14258" xr:uid="{00000000-0005-0000-0000-00002C7F0000}"/>
    <cellStyle name="Note 2 3 2 7" xfId="41757" xr:uid="{00000000-0005-0000-0000-00002D7F0000}"/>
    <cellStyle name="Note 2 3 3" xfId="7318" xr:uid="{00000000-0005-0000-0000-00002E7F0000}"/>
    <cellStyle name="Note 2 3 3 2" xfId="7319" xr:uid="{00000000-0005-0000-0000-00002F7F0000}"/>
    <cellStyle name="Note 2 3 3 2 2" xfId="7320" xr:uid="{00000000-0005-0000-0000-0000307F0000}"/>
    <cellStyle name="Note 2 3 3 2 2 2" xfId="28802" xr:uid="{00000000-0005-0000-0000-0000317F0000}"/>
    <cellStyle name="Note 2 3 3 2 2 3" xfId="20980" xr:uid="{00000000-0005-0000-0000-0000327F0000}"/>
    <cellStyle name="Note 2 3 3 2 2 4" xfId="41765" xr:uid="{00000000-0005-0000-0000-0000337F0000}"/>
    <cellStyle name="Note 2 3 3 2 3" xfId="7321" xr:uid="{00000000-0005-0000-0000-0000347F0000}"/>
    <cellStyle name="Note 2 3 3 2 3 2" xfId="28803" xr:uid="{00000000-0005-0000-0000-0000357F0000}"/>
    <cellStyle name="Note 2 3 3 2 3 3" xfId="20981" xr:uid="{00000000-0005-0000-0000-0000367F0000}"/>
    <cellStyle name="Note 2 3 3 2 3 4" xfId="41766" xr:uid="{00000000-0005-0000-0000-0000377F0000}"/>
    <cellStyle name="Note 2 3 3 2 4" xfId="20979" xr:uid="{00000000-0005-0000-0000-0000387F0000}"/>
    <cellStyle name="Note 2 3 3 2 5" xfId="28801" xr:uid="{00000000-0005-0000-0000-0000397F0000}"/>
    <cellStyle name="Note 2 3 3 2 6" xfId="14263" xr:uid="{00000000-0005-0000-0000-00003A7F0000}"/>
    <cellStyle name="Note 2 3 3 2 7" xfId="41764" xr:uid="{00000000-0005-0000-0000-00003B7F0000}"/>
    <cellStyle name="Note 2 3 3 3" xfId="7322" xr:uid="{00000000-0005-0000-0000-00003C7F0000}"/>
    <cellStyle name="Note 2 3 3 3 2" xfId="20982" xr:uid="{00000000-0005-0000-0000-00003D7F0000}"/>
    <cellStyle name="Note 2 3 3 3 3" xfId="28804" xr:uid="{00000000-0005-0000-0000-00003E7F0000}"/>
    <cellStyle name="Note 2 3 3 3 4" xfId="14264" xr:uid="{00000000-0005-0000-0000-00003F7F0000}"/>
    <cellStyle name="Note 2 3 3 3 5" xfId="41767" xr:uid="{00000000-0005-0000-0000-0000407F0000}"/>
    <cellStyle name="Note 2 3 3 4" xfId="7323" xr:uid="{00000000-0005-0000-0000-0000417F0000}"/>
    <cellStyle name="Note 2 3 3 4 2" xfId="20983" xr:uid="{00000000-0005-0000-0000-0000427F0000}"/>
    <cellStyle name="Note 2 3 3 4 3" xfId="28805" xr:uid="{00000000-0005-0000-0000-0000437F0000}"/>
    <cellStyle name="Note 2 3 3 4 4" xfId="14265" xr:uid="{00000000-0005-0000-0000-0000447F0000}"/>
    <cellStyle name="Note 2 3 3 4 5" xfId="41768" xr:uid="{00000000-0005-0000-0000-0000457F0000}"/>
    <cellStyle name="Note 2 3 3 5" xfId="20978" xr:uid="{00000000-0005-0000-0000-0000467F0000}"/>
    <cellStyle name="Note 2 3 3 5 2" xfId="45809" xr:uid="{00000000-0005-0000-0000-0000477F0000}"/>
    <cellStyle name="Note 2 3 3 6" xfId="28800" xr:uid="{00000000-0005-0000-0000-0000487F0000}"/>
    <cellStyle name="Note 2 3 3 7" xfId="14262" xr:uid="{00000000-0005-0000-0000-0000497F0000}"/>
    <cellStyle name="Note 2 3 3 8" xfId="41763" xr:uid="{00000000-0005-0000-0000-00004A7F0000}"/>
    <cellStyle name="Note 2 3 4" xfId="7324" xr:uid="{00000000-0005-0000-0000-00004B7F0000}"/>
    <cellStyle name="Note 2 3 4 2" xfId="7325" xr:uid="{00000000-0005-0000-0000-00004C7F0000}"/>
    <cellStyle name="Note 2 3 4 2 2" xfId="28807" xr:uid="{00000000-0005-0000-0000-00004D7F0000}"/>
    <cellStyle name="Note 2 3 4 2 2 2" xfId="46532" xr:uid="{00000000-0005-0000-0000-00004E7F0000}"/>
    <cellStyle name="Note 2 3 4 2 3" xfId="14267" xr:uid="{00000000-0005-0000-0000-00004F7F0000}"/>
    <cellStyle name="Note 2 3 4 2 4" xfId="41770" xr:uid="{00000000-0005-0000-0000-0000507F0000}"/>
    <cellStyle name="Note 2 3 4 3" xfId="7326" xr:uid="{00000000-0005-0000-0000-0000517F0000}"/>
    <cellStyle name="Note 2 3 4 3 2" xfId="28808" xr:uid="{00000000-0005-0000-0000-0000527F0000}"/>
    <cellStyle name="Note 2 3 4 3 3" xfId="14268" xr:uid="{00000000-0005-0000-0000-0000537F0000}"/>
    <cellStyle name="Note 2 3 4 3 4" xfId="41771" xr:uid="{00000000-0005-0000-0000-0000547F0000}"/>
    <cellStyle name="Note 2 3 4 4" xfId="14269" xr:uid="{00000000-0005-0000-0000-0000557F0000}"/>
    <cellStyle name="Note 2 3 4 4 2" xfId="46331" xr:uid="{00000000-0005-0000-0000-0000567F0000}"/>
    <cellStyle name="Note 2 3 4 5" xfId="28806" xr:uid="{00000000-0005-0000-0000-0000577F0000}"/>
    <cellStyle name="Note 2 3 4 6" xfId="14266" xr:uid="{00000000-0005-0000-0000-0000587F0000}"/>
    <cellStyle name="Note 2 3 4 7" xfId="41769" xr:uid="{00000000-0005-0000-0000-0000597F0000}"/>
    <cellStyle name="Note 2 3 5" xfId="7327" xr:uid="{00000000-0005-0000-0000-00005A7F0000}"/>
    <cellStyle name="Note 2 3 5 2" xfId="14271" xr:uid="{00000000-0005-0000-0000-00005B7F0000}"/>
    <cellStyle name="Note 2 3 5 3" xfId="14272" xr:uid="{00000000-0005-0000-0000-00005C7F0000}"/>
    <cellStyle name="Note 2 3 5 4" xfId="14273" xr:uid="{00000000-0005-0000-0000-00005D7F0000}"/>
    <cellStyle name="Note 2 3 5 5" xfId="28809" xr:uid="{00000000-0005-0000-0000-00005E7F0000}"/>
    <cellStyle name="Note 2 3 5 6" xfId="14270" xr:uid="{00000000-0005-0000-0000-00005F7F0000}"/>
    <cellStyle name="Note 2 3 5 7" xfId="41772" xr:uid="{00000000-0005-0000-0000-0000607F0000}"/>
    <cellStyle name="Note 2 3 6" xfId="7328" xr:uid="{00000000-0005-0000-0000-0000617F0000}"/>
    <cellStyle name="Note 2 3 6 2" xfId="14275" xr:uid="{00000000-0005-0000-0000-0000627F0000}"/>
    <cellStyle name="Note 2 3 6 3" xfId="28810" xr:uid="{00000000-0005-0000-0000-0000637F0000}"/>
    <cellStyle name="Note 2 3 6 4" xfId="14274" xr:uid="{00000000-0005-0000-0000-0000647F0000}"/>
    <cellStyle name="Note 2 3 6 5" xfId="41773" xr:uid="{00000000-0005-0000-0000-0000657F0000}"/>
    <cellStyle name="Note 2 3 7" xfId="7329" xr:uid="{00000000-0005-0000-0000-0000667F0000}"/>
    <cellStyle name="Note 2 3 7 2" xfId="28811" xr:uid="{00000000-0005-0000-0000-0000677F0000}"/>
    <cellStyle name="Note 2 3 7 3" xfId="14276" xr:uid="{00000000-0005-0000-0000-0000687F0000}"/>
    <cellStyle name="Note 2 3 7 4" xfId="41774" xr:uid="{00000000-0005-0000-0000-0000697F0000}"/>
    <cellStyle name="Note 2 3 8" xfId="7330" xr:uid="{00000000-0005-0000-0000-00006A7F0000}"/>
    <cellStyle name="Note 2 3 8 2" xfId="28812" xr:uid="{00000000-0005-0000-0000-00006B7F0000}"/>
    <cellStyle name="Note 2 3 8 3" xfId="20984" xr:uid="{00000000-0005-0000-0000-00006C7F0000}"/>
    <cellStyle name="Note 2 3 8 4" xfId="41775" xr:uid="{00000000-0005-0000-0000-00006D7F0000}"/>
    <cellStyle name="Note 2 3 9" xfId="19667" xr:uid="{00000000-0005-0000-0000-00006E7F0000}"/>
    <cellStyle name="Note 2 3 9 2" xfId="45645" xr:uid="{00000000-0005-0000-0000-00006F7F0000}"/>
    <cellStyle name="Note 2 4" xfId="7331" xr:uid="{00000000-0005-0000-0000-0000707F0000}"/>
    <cellStyle name="Note 2 4 10" xfId="14277" xr:uid="{00000000-0005-0000-0000-0000717F0000}"/>
    <cellStyle name="Note 2 4 11" xfId="41776" xr:uid="{00000000-0005-0000-0000-0000727F0000}"/>
    <cellStyle name="Note 2 4 2" xfId="7332" xr:uid="{00000000-0005-0000-0000-0000737F0000}"/>
    <cellStyle name="Note 2 4 2 2" xfId="7333" xr:uid="{00000000-0005-0000-0000-0000747F0000}"/>
    <cellStyle name="Note 2 4 2 2 2" xfId="7334" xr:uid="{00000000-0005-0000-0000-0000757F0000}"/>
    <cellStyle name="Note 2 4 2 2 2 2" xfId="28816" xr:uid="{00000000-0005-0000-0000-0000767F0000}"/>
    <cellStyle name="Note 2 4 2 2 2 3" xfId="20986" xr:uid="{00000000-0005-0000-0000-0000777F0000}"/>
    <cellStyle name="Note 2 4 2 2 2 4" xfId="41779" xr:uid="{00000000-0005-0000-0000-0000787F0000}"/>
    <cellStyle name="Note 2 4 2 2 3" xfId="7335" xr:uid="{00000000-0005-0000-0000-0000797F0000}"/>
    <cellStyle name="Note 2 4 2 2 3 2" xfId="28817" xr:uid="{00000000-0005-0000-0000-00007A7F0000}"/>
    <cellStyle name="Note 2 4 2 2 3 3" xfId="20987" xr:uid="{00000000-0005-0000-0000-00007B7F0000}"/>
    <cellStyle name="Note 2 4 2 2 3 4" xfId="41780" xr:uid="{00000000-0005-0000-0000-00007C7F0000}"/>
    <cellStyle name="Note 2 4 2 2 4" xfId="28815" xr:uid="{00000000-0005-0000-0000-00007D7F0000}"/>
    <cellStyle name="Note 2 4 2 2 4 2" xfId="45812" xr:uid="{00000000-0005-0000-0000-00007E7F0000}"/>
    <cellStyle name="Note 2 4 2 2 5" xfId="20985" xr:uid="{00000000-0005-0000-0000-00007F7F0000}"/>
    <cellStyle name="Note 2 4 2 2 6" xfId="41778" xr:uid="{00000000-0005-0000-0000-0000807F0000}"/>
    <cellStyle name="Note 2 4 2 3" xfId="7336" xr:uid="{00000000-0005-0000-0000-0000817F0000}"/>
    <cellStyle name="Note 2 4 2 3 2" xfId="28818" xr:uid="{00000000-0005-0000-0000-0000827F0000}"/>
    <cellStyle name="Note 2 4 2 3 3" xfId="20988" xr:uid="{00000000-0005-0000-0000-0000837F0000}"/>
    <cellStyle name="Note 2 4 2 3 4" xfId="41781" xr:uid="{00000000-0005-0000-0000-0000847F0000}"/>
    <cellStyle name="Note 2 4 2 4" xfId="7337" xr:uid="{00000000-0005-0000-0000-0000857F0000}"/>
    <cellStyle name="Note 2 4 2 4 2" xfId="28819" xr:uid="{00000000-0005-0000-0000-0000867F0000}"/>
    <cellStyle name="Note 2 4 2 4 3" xfId="20989" xr:uid="{00000000-0005-0000-0000-0000877F0000}"/>
    <cellStyle name="Note 2 4 2 4 4" xfId="41782" xr:uid="{00000000-0005-0000-0000-0000887F0000}"/>
    <cellStyle name="Note 2 4 2 5" xfId="28814" xr:uid="{00000000-0005-0000-0000-0000897F0000}"/>
    <cellStyle name="Note 2 4 2 5 2" xfId="45648" xr:uid="{00000000-0005-0000-0000-00008A7F0000}"/>
    <cellStyle name="Note 2 4 2 6" xfId="14278" xr:uid="{00000000-0005-0000-0000-00008B7F0000}"/>
    <cellStyle name="Note 2 4 2 7" xfId="41777" xr:uid="{00000000-0005-0000-0000-00008C7F0000}"/>
    <cellStyle name="Note 2 4 3" xfId="7338" xr:uid="{00000000-0005-0000-0000-00008D7F0000}"/>
    <cellStyle name="Note 2 4 3 2" xfId="7339" xr:uid="{00000000-0005-0000-0000-00008E7F0000}"/>
    <cellStyle name="Note 2 4 3 2 2" xfId="7340" xr:uid="{00000000-0005-0000-0000-00008F7F0000}"/>
    <cellStyle name="Note 2 4 3 2 2 2" xfId="28822" xr:uid="{00000000-0005-0000-0000-0000907F0000}"/>
    <cellStyle name="Note 2 4 3 2 2 3" xfId="20991" xr:uid="{00000000-0005-0000-0000-0000917F0000}"/>
    <cellStyle name="Note 2 4 3 2 2 4" xfId="41785" xr:uid="{00000000-0005-0000-0000-0000927F0000}"/>
    <cellStyle name="Note 2 4 3 2 3" xfId="7341" xr:uid="{00000000-0005-0000-0000-0000937F0000}"/>
    <cellStyle name="Note 2 4 3 2 3 2" xfId="28823" xr:uid="{00000000-0005-0000-0000-0000947F0000}"/>
    <cellStyle name="Note 2 4 3 2 3 3" xfId="20992" xr:uid="{00000000-0005-0000-0000-0000957F0000}"/>
    <cellStyle name="Note 2 4 3 2 3 4" xfId="41786" xr:uid="{00000000-0005-0000-0000-0000967F0000}"/>
    <cellStyle name="Note 2 4 3 2 4" xfId="28821" xr:uid="{00000000-0005-0000-0000-0000977F0000}"/>
    <cellStyle name="Note 2 4 3 2 5" xfId="20990" xr:uid="{00000000-0005-0000-0000-0000987F0000}"/>
    <cellStyle name="Note 2 4 3 2 6" xfId="41784" xr:uid="{00000000-0005-0000-0000-0000997F0000}"/>
    <cellStyle name="Note 2 4 3 3" xfId="7342" xr:uid="{00000000-0005-0000-0000-00009A7F0000}"/>
    <cellStyle name="Note 2 4 3 3 2" xfId="28824" xr:uid="{00000000-0005-0000-0000-00009B7F0000}"/>
    <cellStyle name="Note 2 4 3 3 3" xfId="20993" xr:uid="{00000000-0005-0000-0000-00009C7F0000}"/>
    <cellStyle name="Note 2 4 3 3 4" xfId="41787" xr:uid="{00000000-0005-0000-0000-00009D7F0000}"/>
    <cellStyle name="Note 2 4 3 4" xfId="7343" xr:uid="{00000000-0005-0000-0000-00009E7F0000}"/>
    <cellStyle name="Note 2 4 3 4 2" xfId="28825" xr:uid="{00000000-0005-0000-0000-00009F7F0000}"/>
    <cellStyle name="Note 2 4 3 4 3" xfId="20994" xr:uid="{00000000-0005-0000-0000-0000A07F0000}"/>
    <cellStyle name="Note 2 4 3 4 4" xfId="41788" xr:uid="{00000000-0005-0000-0000-0000A17F0000}"/>
    <cellStyle name="Note 2 4 3 5" xfId="28820" xr:uid="{00000000-0005-0000-0000-0000A27F0000}"/>
    <cellStyle name="Note 2 4 3 5 2" xfId="45811" xr:uid="{00000000-0005-0000-0000-0000A37F0000}"/>
    <cellStyle name="Note 2 4 3 6" xfId="14279" xr:uid="{00000000-0005-0000-0000-0000A47F0000}"/>
    <cellStyle name="Note 2 4 3 7" xfId="41783" xr:uid="{00000000-0005-0000-0000-0000A57F0000}"/>
    <cellStyle name="Note 2 4 4" xfId="7344" xr:uid="{00000000-0005-0000-0000-0000A67F0000}"/>
    <cellStyle name="Note 2 4 4 2" xfId="28826" xr:uid="{00000000-0005-0000-0000-0000A77F0000}"/>
    <cellStyle name="Note 2 4 4 3" xfId="14280" xr:uid="{00000000-0005-0000-0000-0000A87F0000}"/>
    <cellStyle name="Note 2 4 4 4" xfId="41789" xr:uid="{00000000-0005-0000-0000-0000A97F0000}"/>
    <cellStyle name="Note 2 4 5" xfId="7345" xr:uid="{00000000-0005-0000-0000-0000AA7F0000}"/>
    <cellStyle name="Note 2 4 5 2" xfId="28827" xr:uid="{00000000-0005-0000-0000-0000AB7F0000}"/>
    <cellStyle name="Note 2 4 5 3" xfId="20995" xr:uid="{00000000-0005-0000-0000-0000AC7F0000}"/>
    <cellStyle name="Note 2 4 5 4" xfId="41790" xr:uid="{00000000-0005-0000-0000-0000AD7F0000}"/>
    <cellStyle name="Note 2 4 6" xfId="7346" xr:uid="{00000000-0005-0000-0000-0000AE7F0000}"/>
    <cellStyle name="Note 2 4 6 2" xfId="28828" xr:uid="{00000000-0005-0000-0000-0000AF7F0000}"/>
    <cellStyle name="Note 2 4 6 3" xfId="20996" xr:uid="{00000000-0005-0000-0000-0000B07F0000}"/>
    <cellStyle name="Note 2 4 6 4" xfId="41791" xr:uid="{00000000-0005-0000-0000-0000B17F0000}"/>
    <cellStyle name="Note 2 4 7" xfId="7347" xr:uid="{00000000-0005-0000-0000-0000B27F0000}"/>
    <cellStyle name="Note 2 4 7 2" xfId="28829" xr:uid="{00000000-0005-0000-0000-0000B37F0000}"/>
    <cellStyle name="Note 2 4 7 3" xfId="20997" xr:uid="{00000000-0005-0000-0000-0000B47F0000}"/>
    <cellStyle name="Note 2 4 7 4" xfId="41792" xr:uid="{00000000-0005-0000-0000-0000B57F0000}"/>
    <cellStyle name="Note 2 4 8" xfId="7348" xr:uid="{00000000-0005-0000-0000-0000B67F0000}"/>
    <cellStyle name="Note 2 4 8 2" xfId="28830" xr:uid="{00000000-0005-0000-0000-0000B77F0000}"/>
    <cellStyle name="Note 2 4 8 3" xfId="20998" xr:uid="{00000000-0005-0000-0000-0000B87F0000}"/>
    <cellStyle name="Note 2 4 8 4" xfId="41793" xr:uid="{00000000-0005-0000-0000-0000B97F0000}"/>
    <cellStyle name="Note 2 4 9" xfId="28813" xr:uid="{00000000-0005-0000-0000-0000BA7F0000}"/>
    <cellStyle name="Note 2 4 9 2" xfId="45647" xr:uid="{00000000-0005-0000-0000-0000BB7F0000}"/>
    <cellStyle name="Note 2 5" xfId="7349" xr:uid="{00000000-0005-0000-0000-0000BC7F0000}"/>
    <cellStyle name="Note 2 5 10" xfId="28831" xr:uid="{00000000-0005-0000-0000-0000BD7F0000}"/>
    <cellStyle name="Note 2 5 11" xfId="14281" xr:uid="{00000000-0005-0000-0000-0000BE7F0000}"/>
    <cellStyle name="Note 2 5 12" xfId="41794" xr:uid="{00000000-0005-0000-0000-0000BF7F0000}"/>
    <cellStyle name="Note 2 5 2" xfId="7350" xr:uid="{00000000-0005-0000-0000-0000C07F0000}"/>
    <cellStyle name="Note 2 5 2 2" xfId="7351" xr:uid="{00000000-0005-0000-0000-0000C17F0000}"/>
    <cellStyle name="Note 2 5 2 2 2" xfId="7352" xr:uid="{00000000-0005-0000-0000-0000C27F0000}"/>
    <cellStyle name="Note 2 5 2 2 2 2" xfId="28834" xr:uid="{00000000-0005-0000-0000-0000C37F0000}"/>
    <cellStyle name="Note 2 5 2 2 2 3" xfId="21002" xr:uid="{00000000-0005-0000-0000-0000C47F0000}"/>
    <cellStyle name="Note 2 5 2 2 2 4" xfId="41797" xr:uid="{00000000-0005-0000-0000-0000C57F0000}"/>
    <cellStyle name="Note 2 5 2 2 3" xfId="7353" xr:uid="{00000000-0005-0000-0000-0000C67F0000}"/>
    <cellStyle name="Note 2 5 2 2 3 2" xfId="28835" xr:uid="{00000000-0005-0000-0000-0000C77F0000}"/>
    <cellStyle name="Note 2 5 2 2 3 3" xfId="21003" xr:uid="{00000000-0005-0000-0000-0000C87F0000}"/>
    <cellStyle name="Note 2 5 2 2 3 4" xfId="41798" xr:uid="{00000000-0005-0000-0000-0000C97F0000}"/>
    <cellStyle name="Note 2 5 2 2 4" xfId="28833" xr:uid="{00000000-0005-0000-0000-0000CA7F0000}"/>
    <cellStyle name="Note 2 5 2 2 4 2" xfId="45814" xr:uid="{00000000-0005-0000-0000-0000CB7F0000}"/>
    <cellStyle name="Note 2 5 2 2 5" xfId="21001" xr:uid="{00000000-0005-0000-0000-0000CC7F0000}"/>
    <cellStyle name="Note 2 5 2 2 6" xfId="41796" xr:uid="{00000000-0005-0000-0000-0000CD7F0000}"/>
    <cellStyle name="Note 2 5 2 3" xfId="7354" xr:uid="{00000000-0005-0000-0000-0000CE7F0000}"/>
    <cellStyle name="Note 2 5 2 3 2" xfId="28836" xr:uid="{00000000-0005-0000-0000-0000CF7F0000}"/>
    <cellStyle name="Note 2 5 2 3 3" xfId="21004" xr:uid="{00000000-0005-0000-0000-0000D07F0000}"/>
    <cellStyle name="Note 2 5 2 3 4" xfId="41799" xr:uid="{00000000-0005-0000-0000-0000D17F0000}"/>
    <cellStyle name="Note 2 5 2 4" xfId="7355" xr:uid="{00000000-0005-0000-0000-0000D27F0000}"/>
    <cellStyle name="Note 2 5 2 4 2" xfId="28837" xr:uid="{00000000-0005-0000-0000-0000D37F0000}"/>
    <cellStyle name="Note 2 5 2 4 3" xfId="21005" xr:uid="{00000000-0005-0000-0000-0000D47F0000}"/>
    <cellStyle name="Note 2 5 2 4 4" xfId="41800" xr:uid="{00000000-0005-0000-0000-0000D57F0000}"/>
    <cellStyle name="Note 2 5 2 5" xfId="21000" xr:uid="{00000000-0005-0000-0000-0000D67F0000}"/>
    <cellStyle name="Note 2 5 2 5 2" xfId="45650" xr:uid="{00000000-0005-0000-0000-0000D77F0000}"/>
    <cellStyle name="Note 2 5 2 6" xfId="28832" xr:uid="{00000000-0005-0000-0000-0000D87F0000}"/>
    <cellStyle name="Note 2 5 2 7" xfId="14282" xr:uid="{00000000-0005-0000-0000-0000D97F0000}"/>
    <cellStyle name="Note 2 5 2 8" xfId="41795" xr:uid="{00000000-0005-0000-0000-0000DA7F0000}"/>
    <cellStyle name="Note 2 5 3" xfId="7356" xr:uid="{00000000-0005-0000-0000-0000DB7F0000}"/>
    <cellStyle name="Note 2 5 3 2" xfId="7357" xr:uid="{00000000-0005-0000-0000-0000DC7F0000}"/>
    <cellStyle name="Note 2 5 3 2 2" xfId="7358" xr:uid="{00000000-0005-0000-0000-0000DD7F0000}"/>
    <cellStyle name="Note 2 5 3 2 2 2" xfId="28840" xr:uid="{00000000-0005-0000-0000-0000DE7F0000}"/>
    <cellStyle name="Note 2 5 3 2 2 3" xfId="21008" xr:uid="{00000000-0005-0000-0000-0000DF7F0000}"/>
    <cellStyle name="Note 2 5 3 2 2 4" xfId="41803" xr:uid="{00000000-0005-0000-0000-0000E07F0000}"/>
    <cellStyle name="Note 2 5 3 2 3" xfId="7359" xr:uid="{00000000-0005-0000-0000-0000E17F0000}"/>
    <cellStyle name="Note 2 5 3 2 3 2" xfId="28841" xr:uid="{00000000-0005-0000-0000-0000E27F0000}"/>
    <cellStyle name="Note 2 5 3 2 3 3" xfId="21009" xr:uid="{00000000-0005-0000-0000-0000E37F0000}"/>
    <cellStyle name="Note 2 5 3 2 3 4" xfId="41804" xr:uid="{00000000-0005-0000-0000-0000E47F0000}"/>
    <cellStyle name="Note 2 5 3 2 4" xfId="28839" xr:uid="{00000000-0005-0000-0000-0000E57F0000}"/>
    <cellStyle name="Note 2 5 3 2 5" xfId="21007" xr:uid="{00000000-0005-0000-0000-0000E67F0000}"/>
    <cellStyle name="Note 2 5 3 2 6" xfId="41802" xr:uid="{00000000-0005-0000-0000-0000E77F0000}"/>
    <cellStyle name="Note 2 5 3 3" xfId="7360" xr:uid="{00000000-0005-0000-0000-0000E87F0000}"/>
    <cellStyle name="Note 2 5 3 3 2" xfId="28842" xr:uid="{00000000-0005-0000-0000-0000E97F0000}"/>
    <cellStyle name="Note 2 5 3 3 3" xfId="21010" xr:uid="{00000000-0005-0000-0000-0000EA7F0000}"/>
    <cellStyle name="Note 2 5 3 3 4" xfId="41805" xr:uid="{00000000-0005-0000-0000-0000EB7F0000}"/>
    <cellStyle name="Note 2 5 3 4" xfId="7361" xr:uid="{00000000-0005-0000-0000-0000EC7F0000}"/>
    <cellStyle name="Note 2 5 3 4 2" xfId="28843" xr:uid="{00000000-0005-0000-0000-0000ED7F0000}"/>
    <cellStyle name="Note 2 5 3 4 3" xfId="21011" xr:uid="{00000000-0005-0000-0000-0000EE7F0000}"/>
    <cellStyle name="Note 2 5 3 4 4" xfId="41806" xr:uid="{00000000-0005-0000-0000-0000EF7F0000}"/>
    <cellStyle name="Note 2 5 3 5" xfId="21006" xr:uid="{00000000-0005-0000-0000-0000F07F0000}"/>
    <cellStyle name="Note 2 5 3 5 2" xfId="45813" xr:uid="{00000000-0005-0000-0000-0000F17F0000}"/>
    <cellStyle name="Note 2 5 3 6" xfId="28838" xr:uid="{00000000-0005-0000-0000-0000F27F0000}"/>
    <cellStyle name="Note 2 5 3 7" xfId="14283" xr:uid="{00000000-0005-0000-0000-0000F37F0000}"/>
    <cellStyle name="Note 2 5 3 8" xfId="41801" xr:uid="{00000000-0005-0000-0000-0000F47F0000}"/>
    <cellStyle name="Note 2 5 4" xfId="7362" xr:uid="{00000000-0005-0000-0000-0000F57F0000}"/>
    <cellStyle name="Note 2 5 4 2" xfId="21012" xr:uid="{00000000-0005-0000-0000-0000F67F0000}"/>
    <cellStyle name="Note 2 5 4 3" xfId="28844" xr:uid="{00000000-0005-0000-0000-0000F77F0000}"/>
    <cellStyle name="Note 2 5 4 4" xfId="14284" xr:uid="{00000000-0005-0000-0000-0000F87F0000}"/>
    <cellStyle name="Note 2 5 4 5" xfId="41807" xr:uid="{00000000-0005-0000-0000-0000F97F0000}"/>
    <cellStyle name="Note 2 5 5" xfId="7363" xr:uid="{00000000-0005-0000-0000-0000FA7F0000}"/>
    <cellStyle name="Note 2 5 5 2" xfId="28845" xr:uid="{00000000-0005-0000-0000-0000FB7F0000}"/>
    <cellStyle name="Note 2 5 5 3" xfId="21013" xr:uid="{00000000-0005-0000-0000-0000FC7F0000}"/>
    <cellStyle name="Note 2 5 5 4" xfId="41808" xr:uid="{00000000-0005-0000-0000-0000FD7F0000}"/>
    <cellStyle name="Note 2 5 6" xfId="7364" xr:uid="{00000000-0005-0000-0000-0000FE7F0000}"/>
    <cellStyle name="Note 2 5 6 2" xfId="28846" xr:uid="{00000000-0005-0000-0000-0000FF7F0000}"/>
    <cellStyle name="Note 2 5 6 3" xfId="21014" xr:uid="{00000000-0005-0000-0000-000000800000}"/>
    <cellStyle name="Note 2 5 6 4" xfId="41809" xr:uid="{00000000-0005-0000-0000-000001800000}"/>
    <cellStyle name="Note 2 5 7" xfId="7365" xr:uid="{00000000-0005-0000-0000-000002800000}"/>
    <cellStyle name="Note 2 5 7 2" xfId="28847" xr:uid="{00000000-0005-0000-0000-000003800000}"/>
    <cellStyle name="Note 2 5 7 3" xfId="21015" xr:uid="{00000000-0005-0000-0000-000004800000}"/>
    <cellStyle name="Note 2 5 7 4" xfId="41810" xr:uid="{00000000-0005-0000-0000-000005800000}"/>
    <cellStyle name="Note 2 5 8" xfId="7366" xr:uid="{00000000-0005-0000-0000-000006800000}"/>
    <cellStyle name="Note 2 5 8 2" xfId="28848" xr:uid="{00000000-0005-0000-0000-000007800000}"/>
    <cellStyle name="Note 2 5 8 3" xfId="21016" xr:uid="{00000000-0005-0000-0000-000008800000}"/>
    <cellStyle name="Note 2 5 8 4" xfId="41811" xr:uid="{00000000-0005-0000-0000-000009800000}"/>
    <cellStyle name="Note 2 5 9" xfId="20999" xr:uid="{00000000-0005-0000-0000-00000A800000}"/>
    <cellStyle name="Note 2 5 9 2" xfId="45649" xr:uid="{00000000-0005-0000-0000-00000B800000}"/>
    <cellStyle name="Note 2 6" xfId="7367" xr:uid="{00000000-0005-0000-0000-00000C800000}"/>
    <cellStyle name="Note 2 6 10" xfId="14285" xr:uid="{00000000-0005-0000-0000-00000D800000}"/>
    <cellStyle name="Note 2 6 11" xfId="41812" xr:uid="{00000000-0005-0000-0000-00000E800000}"/>
    <cellStyle name="Note 2 6 2" xfId="7368" xr:uid="{00000000-0005-0000-0000-00000F800000}"/>
    <cellStyle name="Note 2 6 2 2" xfId="7369" xr:uid="{00000000-0005-0000-0000-000010800000}"/>
    <cellStyle name="Note 2 6 2 2 2" xfId="7370" xr:uid="{00000000-0005-0000-0000-000011800000}"/>
    <cellStyle name="Note 2 6 2 2 2 2" xfId="28852" xr:uid="{00000000-0005-0000-0000-000012800000}"/>
    <cellStyle name="Note 2 6 2 2 2 3" xfId="21018" xr:uid="{00000000-0005-0000-0000-000013800000}"/>
    <cellStyle name="Note 2 6 2 2 2 4" xfId="41815" xr:uid="{00000000-0005-0000-0000-000014800000}"/>
    <cellStyle name="Note 2 6 2 2 3" xfId="7371" xr:uid="{00000000-0005-0000-0000-000015800000}"/>
    <cellStyle name="Note 2 6 2 2 3 2" xfId="28853" xr:uid="{00000000-0005-0000-0000-000016800000}"/>
    <cellStyle name="Note 2 6 2 2 3 3" xfId="21019" xr:uid="{00000000-0005-0000-0000-000017800000}"/>
    <cellStyle name="Note 2 6 2 2 3 4" xfId="41816" xr:uid="{00000000-0005-0000-0000-000018800000}"/>
    <cellStyle name="Note 2 6 2 2 4" xfId="28851" xr:uid="{00000000-0005-0000-0000-000019800000}"/>
    <cellStyle name="Note 2 6 2 2 4 2" xfId="45816" xr:uid="{00000000-0005-0000-0000-00001A800000}"/>
    <cellStyle name="Note 2 6 2 2 5" xfId="21017" xr:uid="{00000000-0005-0000-0000-00001B800000}"/>
    <cellStyle name="Note 2 6 2 2 6" xfId="41814" xr:uid="{00000000-0005-0000-0000-00001C800000}"/>
    <cellStyle name="Note 2 6 2 3" xfId="7372" xr:uid="{00000000-0005-0000-0000-00001D800000}"/>
    <cellStyle name="Note 2 6 2 3 2" xfId="28854" xr:uid="{00000000-0005-0000-0000-00001E800000}"/>
    <cellStyle name="Note 2 6 2 3 3" xfId="21020" xr:uid="{00000000-0005-0000-0000-00001F800000}"/>
    <cellStyle name="Note 2 6 2 3 4" xfId="41817" xr:uid="{00000000-0005-0000-0000-000020800000}"/>
    <cellStyle name="Note 2 6 2 4" xfId="7373" xr:uid="{00000000-0005-0000-0000-000021800000}"/>
    <cellStyle name="Note 2 6 2 4 2" xfId="28855" xr:uid="{00000000-0005-0000-0000-000022800000}"/>
    <cellStyle name="Note 2 6 2 4 3" xfId="21021" xr:uid="{00000000-0005-0000-0000-000023800000}"/>
    <cellStyle name="Note 2 6 2 4 4" xfId="41818" xr:uid="{00000000-0005-0000-0000-000024800000}"/>
    <cellStyle name="Note 2 6 2 5" xfId="28850" xr:uid="{00000000-0005-0000-0000-000025800000}"/>
    <cellStyle name="Note 2 6 2 5 2" xfId="45652" xr:uid="{00000000-0005-0000-0000-000026800000}"/>
    <cellStyle name="Note 2 6 2 6" xfId="14286" xr:uid="{00000000-0005-0000-0000-000027800000}"/>
    <cellStyle name="Note 2 6 2 7" xfId="41813" xr:uid="{00000000-0005-0000-0000-000028800000}"/>
    <cellStyle name="Note 2 6 3" xfId="7374" xr:uid="{00000000-0005-0000-0000-000029800000}"/>
    <cellStyle name="Note 2 6 3 2" xfId="7375" xr:uid="{00000000-0005-0000-0000-00002A800000}"/>
    <cellStyle name="Note 2 6 3 2 2" xfId="7376" xr:uid="{00000000-0005-0000-0000-00002B800000}"/>
    <cellStyle name="Note 2 6 3 2 2 2" xfId="28858" xr:uid="{00000000-0005-0000-0000-00002C800000}"/>
    <cellStyle name="Note 2 6 3 2 2 3" xfId="21023" xr:uid="{00000000-0005-0000-0000-00002D800000}"/>
    <cellStyle name="Note 2 6 3 2 2 4" xfId="41821" xr:uid="{00000000-0005-0000-0000-00002E800000}"/>
    <cellStyle name="Note 2 6 3 2 3" xfId="7377" xr:uid="{00000000-0005-0000-0000-00002F800000}"/>
    <cellStyle name="Note 2 6 3 2 3 2" xfId="28859" xr:uid="{00000000-0005-0000-0000-000030800000}"/>
    <cellStyle name="Note 2 6 3 2 3 3" xfId="21024" xr:uid="{00000000-0005-0000-0000-000031800000}"/>
    <cellStyle name="Note 2 6 3 2 3 4" xfId="41822" xr:uid="{00000000-0005-0000-0000-000032800000}"/>
    <cellStyle name="Note 2 6 3 2 4" xfId="28857" xr:uid="{00000000-0005-0000-0000-000033800000}"/>
    <cellStyle name="Note 2 6 3 2 5" xfId="21022" xr:uid="{00000000-0005-0000-0000-000034800000}"/>
    <cellStyle name="Note 2 6 3 2 6" xfId="41820" xr:uid="{00000000-0005-0000-0000-000035800000}"/>
    <cellStyle name="Note 2 6 3 3" xfId="7378" xr:uid="{00000000-0005-0000-0000-000036800000}"/>
    <cellStyle name="Note 2 6 3 3 2" xfId="28860" xr:uid="{00000000-0005-0000-0000-000037800000}"/>
    <cellStyle name="Note 2 6 3 3 3" xfId="21025" xr:uid="{00000000-0005-0000-0000-000038800000}"/>
    <cellStyle name="Note 2 6 3 3 4" xfId="41823" xr:uid="{00000000-0005-0000-0000-000039800000}"/>
    <cellStyle name="Note 2 6 3 4" xfId="7379" xr:uid="{00000000-0005-0000-0000-00003A800000}"/>
    <cellStyle name="Note 2 6 3 4 2" xfId="28861" xr:uid="{00000000-0005-0000-0000-00003B800000}"/>
    <cellStyle name="Note 2 6 3 4 3" xfId="21026" xr:uid="{00000000-0005-0000-0000-00003C800000}"/>
    <cellStyle name="Note 2 6 3 4 4" xfId="41824" xr:uid="{00000000-0005-0000-0000-00003D800000}"/>
    <cellStyle name="Note 2 6 3 5" xfId="28856" xr:uid="{00000000-0005-0000-0000-00003E800000}"/>
    <cellStyle name="Note 2 6 3 5 2" xfId="45815" xr:uid="{00000000-0005-0000-0000-00003F800000}"/>
    <cellStyle name="Note 2 6 3 6" xfId="14287" xr:uid="{00000000-0005-0000-0000-000040800000}"/>
    <cellStyle name="Note 2 6 3 7" xfId="41819" xr:uid="{00000000-0005-0000-0000-000041800000}"/>
    <cellStyle name="Note 2 6 4" xfId="7380" xr:uid="{00000000-0005-0000-0000-000042800000}"/>
    <cellStyle name="Note 2 6 4 2" xfId="28862" xr:uid="{00000000-0005-0000-0000-000043800000}"/>
    <cellStyle name="Note 2 6 4 3" xfId="14288" xr:uid="{00000000-0005-0000-0000-000044800000}"/>
    <cellStyle name="Note 2 6 4 4" xfId="41825" xr:uid="{00000000-0005-0000-0000-000045800000}"/>
    <cellStyle name="Note 2 6 5" xfId="7381" xr:uid="{00000000-0005-0000-0000-000046800000}"/>
    <cellStyle name="Note 2 6 5 2" xfId="28863" xr:uid="{00000000-0005-0000-0000-000047800000}"/>
    <cellStyle name="Note 2 6 5 3" xfId="21027" xr:uid="{00000000-0005-0000-0000-000048800000}"/>
    <cellStyle name="Note 2 6 5 4" xfId="41826" xr:uid="{00000000-0005-0000-0000-000049800000}"/>
    <cellStyle name="Note 2 6 6" xfId="7382" xr:uid="{00000000-0005-0000-0000-00004A800000}"/>
    <cellStyle name="Note 2 6 6 2" xfId="28864" xr:uid="{00000000-0005-0000-0000-00004B800000}"/>
    <cellStyle name="Note 2 6 6 3" xfId="21028" xr:uid="{00000000-0005-0000-0000-00004C800000}"/>
    <cellStyle name="Note 2 6 6 4" xfId="41827" xr:uid="{00000000-0005-0000-0000-00004D800000}"/>
    <cellStyle name="Note 2 6 7" xfId="7383" xr:uid="{00000000-0005-0000-0000-00004E800000}"/>
    <cellStyle name="Note 2 6 7 2" xfId="28865" xr:uid="{00000000-0005-0000-0000-00004F800000}"/>
    <cellStyle name="Note 2 6 7 3" xfId="21029" xr:uid="{00000000-0005-0000-0000-000050800000}"/>
    <cellStyle name="Note 2 6 7 4" xfId="41828" xr:uid="{00000000-0005-0000-0000-000051800000}"/>
    <cellStyle name="Note 2 6 8" xfId="7384" xr:uid="{00000000-0005-0000-0000-000052800000}"/>
    <cellStyle name="Note 2 6 8 2" xfId="28866" xr:uid="{00000000-0005-0000-0000-000053800000}"/>
    <cellStyle name="Note 2 6 8 3" xfId="21030" xr:uid="{00000000-0005-0000-0000-000054800000}"/>
    <cellStyle name="Note 2 6 8 4" xfId="41829" xr:uid="{00000000-0005-0000-0000-000055800000}"/>
    <cellStyle name="Note 2 6 9" xfId="28849" xr:uid="{00000000-0005-0000-0000-000056800000}"/>
    <cellStyle name="Note 2 6 9 2" xfId="45651" xr:uid="{00000000-0005-0000-0000-000057800000}"/>
    <cellStyle name="Note 2 7" xfId="7385" xr:uid="{00000000-0005-0000-0000-000058800000}"/>
    <cellStyle name="Note 2 7 10" xfId="14289" xr:uid="{00000000-0005-0000-0000-000059800000}"/>
    <cellStyle name="Note 2 7 11" xfId="41830" xr:uid="{00000000-0005-0000-0000-00005A800000}"/>
    <cellStyle name="Note 2 7 2" xfId="7386" xr:uid="{00000000-0005-0000-0000-00005B800000}"/>
    <cellStyle name="Note 2 7 2 2" xfId="7387" xr:uid="{00000000-0005-0000-0000-00005C800000}"/>
    <cellStyle name="Note 2 7 2 2 2" xfId="7388" xr:uid="{00000000-0005-0000-0000-00005D800000}"/>
    <cellStyle name="Note 2 7 2 2 2 2" xfId="28870" xr:uid="{00000000-0005-0000-0000-00005E800000}"/>
    <cellStyle name="Note 2 7 2 2 2 3" xfId="21032" xr:uid="{00000000-0005-0000-0000-00005F800000}"/>
    <cellStyle name="Note 2 7 2 2 2 4" xfId="41833" xr:uid="{00000000-0005-0000-0000-000060800000}"/>
    <cellStyle name="Note 2 7 2 2 3" xfId="7389" xr:uid="{00000000-0005-0000-0000-000061800000}"/>
    <cellStyle name="Note 2 7 2 2 3 2" xfId="28871" xr:uid="{00000000-0005-0000-0000-000062800000}"/>
    <cellStyle name="Note 2 7 2 2 3 3" xfId="21033" xr:uid="{00000000-0005-0000-0000-000063800000}"/>
    <cellStyle name="Note 2 7 2 2 3 4" xfId="41834" xr:uid="{00000000-0005-0000-0000-000064800000}"/>
    <cellStyle name="Note 2 7 2 2 4" xfId="28869" xr:uid="{00000000-0005-0000-0000-000065800000}"/>
    <cellStyle name="Note 2 7 2 2 4 2" xfId="45818" xr:uid="{00000000-0005-0000-0000-000066800000}"/>
    <cellStyle name="Note 2 7 2 2 5" xfId="21031" xr:uid="{00000000-0005-0000-0000-000067800000}"/>
    <cellStyle name="Note 2 7 2 2 6" xfId="41832" xr:uid="{00000000-0005-0000-0000-000068800000}"/>
    <cellStyle name="Note 2 7 2 3" xfId="7390" xr:uid="{00000000-0005-0000-0000-000069800000}"/>
    <cellStyle name="Note 2 7 2 3 2" xfId="28872" xr:uid="{00000000-0005-0000-0000-00006A800000}"/>
    <cellStyle name="Note 2 7 2 3 3" xfId="21034" xr:uid="{00000000-0005-0000-0000-00006B800000}"/>
    <cellStyle name="Note 2 7 2 3 4" xfId="41835" xr:uid="{00000000-0005-0000-0000-00006C800000}"/>
    <cellStyle name="Note 2 7 2 4" xfId="7391" xr:uid="{00000000-0005-0000-0000-00006D800000}"/>
    <cellStyle name="Note 2 7 2 4 2" xfId="28873" xr:uid="{00000000-0005-0000-0000-00006E800000}"/>
    <cellStyle name="Note 2 7 2 4 3" xfId="21035" xr:uid="{00000000-0005-0000-0000-00006F800000}"/>
    <cellStyle name="Note 2 7 2 4 4" xfId="41836" xr:uid="{00000000-0005-0000-0000-000070800000}"/>
    <cellStyle name="Note 2 7 2 5" xfId="28868" xr:uid="{00000000-0005-0000-0000-000071800000}"/>
    <cellStyle name="Note 2 7 2 5 2" xfId="45654" xr:uid="{00000000-0005-0000-0000-000072800000}"/>
    <cellStyle name="Note 2 7 2 6" xfId="14290" xr:uid="{00000000-0005-0000-0000-000073800000}"/>
    <cellStyle name="Note 2 7 2 7" xfId="41831" xr:uid="{00000000-0005-0000-0000-000074800000}"/>
    <cellStyle name="Note 2 7 3" xfId="7392" xr:uid="{00000000-0005-0000-0000-000075800000}"/>
    <cellStyle name="Note 2 7 3 2" xfId="7393" xr:uid="{00000000-0005-0000-0000-000076800000}"/>
    <cellStyle name="Note 2 7 3 2 2" xfId="7394" xr:uid="{00000000-0005-0000-0000-000077800000}"/>
    <cellStyle name="Note 2 7 3 2 2 2" xfId="28876" xr:uid="{00000000-0005-0000-0000-000078800000}"/>
    <cellStyle name="Note 2 7 3 2 2 3" xfId="21037" xr:uid="{00000000-0005-0000-0000-000079800000}"/>
    <cellStyle name="Note 2 7 3 2 2 4" xfId="41839" xr:uid="{00000000-0005-0000-0000-00007A800000}"/>
    <cellStyle name="Note 2 7 3 2 3" xfId="7395" xr:uid="{00000000-0005-0000-0000-00007B800000}"/>
    <cellStyle name="Note 2 7 3 2 3 2" xfId="28877" xr:uid="{00000000-0005-0000-0000-00007C800000}"/>
    <cellStyle name="Note 2 7 3 2 3 3" xfId="21038" xr:uid="{00000000-0005-0000-0000-00007D800000}"/>
    <cellStyle name="Note 2 7 3 2 3 4" xfId="41840" xr:uid="{00000000-0005-0000-0000-00007E800000}"/>
    <cellStyle name="Note 2 7 3 2 4" xfId="28875" xr:uid="{00000000-0005-0000-0000-00007F800000}"/>
    <cellStyle name="Note 2 7 3 2 5" xfId="21036" xr:uid="{00000000-0005-0000-0000-000080800000}"/>
    <cellStyle name="Note 2 7 3 2 6" xfId="41838" xr:uid="{00000000-0005-0000-0000-000081800000}"/>
    <cellStyle name="Note 2 7 3 3" xfId="7396" xr:uid="{00000000-0005-0000-0000-000082800000}"/>
    <cellStyle name="Note 2 7 3 3 2" xfId="28878" xr:uid="{00000000-0005-0000-0000-000083800000}"/>
    <cellStyle name="Note 2 7 3 3 3" xfId="21039" xr:uid="{00000000-0005-0000-0000-000084800000}"/>
    <cellStyle name="Note 2 7 3 3 4" xfId="41841" xr:uid="{00000000-0005-0000-0000-000085800000}"/>
    <cellStyle name="Note 2 7 3 4" xfId="7397" xr:uid="{00000000-0005-0000-0000-000086800000}"/>
    <cellStyle name="Note 2 7 3 4 2" xfId="28879" xr:uid="{00000000-0005-0000-0000-000087800000}"/>
    <cellStyle name="Note 2 7 3 4 3" xfId="21040" xr:uid="{00000000-0005-0000-0000-000088800000}"/>
    <cellStyle name="Note 2 7 3 4 4" xfId="41842" xr:uid="{00000000-0005-0000-0000-000089800000}"/>
    <cellStyle name="Note 2 7 3 5" xfId="28874" xr:uid="{00000000-0005-0000-0000-00008A800000}"/>
    <cellStyle name="Note 2 7 3 5 2" xfId="45817" xr:uid="{00000000-0005-0000-0000-00008B800000}"/>
    <cellStyle name="Note 2 7 3 6" xfId="14291" xr:uid="{00000000-0005-0000-0000-00008C800000}"/>
    <cellStyle name="Note 2 7 3 7" xfId="41837" xr:uid="{00000000-0005-0000-0000-00008D800000}"/>
    <cellStyle name="Note 2 7 4" xfId="7398" xr:uid="{00000000-0005-0000-0000-00008E800000}"/>
    <cellStyle name="Note 2 7 4 2" xfId="28880" xr:uid="{00000000-0005-0000-0000-00008F800000}"/>
    <cellStyle name="Note 2 7 4 3" xfId="14292" xr:uid="{00000000-0005-0000-0000-000090800000}"/>
    <cellStyle name="Note 2 7 4 4" xfId="41843" xr:uid="{00000000-0005-0000-0000-000091800000}"/>
    <cellStyle name="Note 2 7 5" xfId="7399" xr:uid="{00000000-0005-0000-0000-000092800000}"/>
    <cellStyle name="Note 2 7 5 2" xfId="28881" xr:uid="{00000000-0005-0000-0000-000093800000}"/>
    <cellStyle name="Note 2 7 5 3" xfId="21041" xr:uid="{00000000-0005-0000-0000-000094800000}"/>
    <cellStyle name="Note 2 7 5 4" xfId="41844" xr:uid="{00000000-0005-0000-0000-000095800000}"/>
    <cellStyle name="Note 2 7 6" xfId="7400" xr:uid="{00000000-0005-0000-0000-000096800000}"/>
    <cellStyle name="Note 2 7 6 2" xfId="28882" xr:uid="{00000000-0005-0000-0000-000097800000}"/>
    <cellStyle name="Note 2 7 6 3" xfId="21042" xr:uid="{00000000-0005-0000-0000-000098800000}"/>
    <cellStyle name="Note 2 7 6 4" xfId="41845" xr:uid="{00000000-0005-0000-0000-000099800000}"/>
    <cellStyle name="Note 2 7 7" xfId="7401" xr:uid="{00000000-0005-0000-0000-00009A800000}"/>
    <cellStyle name="Note 2 7 7 2" xfId="28883" xr:uid="{00000000-0005-0000-0000-00009B800000}"/>
    <cellStyle name="Note 2 7 7 3" xfId="21043" xr:uid="{00000000-0005-0000-0000-00009C800000}"/>
    <cellStyle name="Note 2 7 7 4" xfId="41846" xr:uid="{00000000-0005-0000-0000-00009D800000}"/>
    <cellStyle name="Note 2 7 8" xfId="7402" xr:uid="{00000000-0005-0000-0000-00009E800000}"/>
    <cellStyle name="Note 2 7 8 2" xfId="28884" xr:uid="{00000000-0005-0000-0000-00009F800000}"/>
    <cellStyle name="Note 2 7 8 3" xfId="21044" xr:uid="{00000000-0005-0000-0000-0000A0800000}"/>
    <cellStyle name="Note 2 7 8 4" xfId="41847" xr:uid="{00000000-0005-0000-0000-0000A1800000}"/>
    <cellStyle name="Note 2 7 9" xfId="28867" xr:uid="{00000000-0005-0000-0000-0000A2800000}"/>
    <cellStyle name="Note 2 7 9 2" xfId="45653" xr:uid="{00000000-0005-0000-0000-0000A3800000}"/>
    <cellStyle name="Note 2 8" xfId="7403" xr:uid="{00000000-0005-0000-0000-0000A4800000}"/>
    <cellStyle name="Note 2 8 10" xfId="14293" xr:uid="{00000000-0005-0000-0000-0000A5800000}"/>
    <cellStyle name="Note 2 8 11" xfId="41848" xr:uid="{00000000-0005-0000-0000-0000A6800000}"/>
    <cellStyle name="Note 2 8 2" xfId="7404" xr:uid="{00000000-0005-0000-0000-0000A7800000}"/>
    <cellStyle name="Note 2 8 2 2" xfId="7405" xr:uid="{00000000-0005-0000-0000-0000A8800000}"/>
    <cellStyle name="Note 2 8 2 2 2" xfId="7406" xr:uid="{00000000-0005-0000-0000-0000A9800000}"/>
    <cellStyle name="Note 2 8 2 2 2 2" xfId="28888" xr:uid="{00000000-0005-0000-0000-0000AA800000}"/>
    <cellStyle name="Note 2 8 2 2 2 3" xfId="21046" xr:uid="{00000000-0005-0000-0000-0000AB800000}"/>
    <cellStyle name="Note 2 8 2 2 2 4" xfId="41851" xr:uid="{00000000-0005-0000-0000-0000AC800000}"/>
    <cellStyle name="Note 2 8 2 2 3" xfId="7407" xr:uid="{00000000-0005-0000-0000-0000AD800000}"/>
    <cellStyle name="Note 2 8 2 2 3 2" xfId="28889" xr:uid="{00000000-0005-0000-0000-0000AE800000}"/>
    <cellStyle name="Note 2 8 2 2 3 3" xfId="21047" xr:uid="{00000000-0005-0000-0000-0000AF800000}"/>
    <cellStyle name="Note 2 8 2 2 3 4" xfId="41852" xr:uid="{00000000-0005-0000-0000-0000B0800000}"/>
    <cellStyle name="Note 2 8 2 2 4" xfId="28887" xr:uid="{00000000-0005-0000-0000-0000B1800000}"/>
    <cellStyle name="Note 2 8 2 2 5" xfId="21045" xr:uid="{00000000-0005-0000-0000-0000B2800000}"/>
    <cellStyle name="Note 2 8 2 2 6" xfId="41850" xr:uid="{00000000-0005-0000-0000-0000B3800000}"/>
    <cellStyle name="Note 2 8 2 3" xfId="7408" xr:uid="{00000000-0005-0000-0000-0000B4800000}"/>
    <cellStyle name="Note 2 8 2 3 2" xfId="28890" xr:uid="{00000000-0005-0000-0000-0000B5800000}"/>
    <cellStyle name="Note 2 8 2 3 3" xfId="21048" xr:uid="{00000000-0005-0000-0000-0000B6800000}"/>
    <cellStyle name="Note 2 8 2 3 4" xfId="41853" xr:uid="{00000000-0005-0000-0000-0000B7800000}"/>
    <cellStyle name="Note 2 8 2 4" xfId="7409" xr:uid="{00000000-0005-0000-0000-0000B8800000}"/>
    <cellStyle name="Note 2 8 2 4 2" xfId="28891" xr:uid="{00000000-0005-0000-0000-0000B9800000}"/>
    <cellStyle name="Note 2 8 2 4 3" xfId="21049" xr:uid="{00000000-0005-0000-0000-0000BA800000}"/>
    <cellStyle name="Note 2 8 2 4 4" xfId="41854" xr:uid="{00000000-0005-0000-0000-0000BB800000}"/>
    <cellStyle name="Note 2 8 2 5" xfId="28886" xr:uid="{00000000-0005-0000-0000-0000BC800000}"/>
    <cellStyle name="Note 2 8 2 5 2" xfId="45819" xr:uid="{00000000-0005-0000-0000-0000BD800000}"/>
    <cellStyle name="Note 2 8 2 6" xfId="14294" xr:uid="{00000000-0005-0000-0000-0000BE800000}"/>
    <cellStyle name="Note 2 8 2 7" xfId="41849" xr:uid="{00000000-0005-0000-0000-0000BF800000}"/>
    <cellStyle name="Note 2 8 3" xfId="7410" xr:uid="{00000000-0005-0000-0000-0000C0800000}"/>
    <cellStyle name="Note 2 8 3 2" xfId="7411" xr:uid="{00000000-0005-0000-0000-0000C1800000}"/>
    <cellStyle name="Note 2 8 3 2 2" xfId="7412" xr:uid="{00000000-0005-0000-0000-0000C2800000}"/>
    <cellStyle name="Note 2 8 3 2 2 2" xfId="28894" xr:uid="{00000000-0005-0000-0000-0000C3800000}"/>
    <cellStyle name="Note 2 8 3 2 2 3" xfId="21052" xr:uid="{00000000-0005-0000-0000-0000C4800000}"/>
    <cellStyle name="Note 2 8 3 2 2 4" xfId="41857" xr:uid="{00000000-0005-0000-0000-0000C5800000}"/>
    <cellStyle name="Note 2 8 3 2 3" xfId="7413" xr:uid="{00000000-0005-0000-0000-0000C6800000}"/>
    <cellStyle name="Note 2 8 3 2 3 2" xfId="28895" xr:uid="{00000000-0005-0000-0000-0000C7800000}"/>
    <cellStyle name="Note 2 8 3 2 3 3" xfId="21053" xr:uid="{00000000-0005-0000-0000-0000C8800000}"/>
    <cellStyle name="Note 2 8 3 2 3 4" xfId="41858" xr:uid="{00000000-0005-0000-0000-0000C9800000}"/>
    <cellStyle name="Note 2 8 3 2 4" xfId="28893" xr:uid="{00000000-0005-0000-0000-0000CA800000}"/>
    <cellStyle name="Note 2 8 3 2 5" xfId="21051" xr:uid="{00000000-0005-0000-0000-0000CB800000}"/>
    <cellStyle name="Note 2 8 3 2 6" xfId="41856" xr:uid="{00000000-0005-0000-0000-0000CC800000}"/>
    <cellStyle name="Note 2 8 3 3" xfId="7414" xr:uid="{00000000-0005-0000-0000-0000CD800000}"/>
    <cellStyle name="Note 2 8 3 3 2" xfId="28896" xr:uid="{00000000-0005-0000-0000-0000CE800000}"/>
    <cellStyle name="Note 2 8 3 3 3" xfId="21054" xr:uid="{00000000-0005-0000-0000-0000CF800000}"/>
    <cellStyle name="Note 2 8 3 3 4" xfId="41859" xr:uid="{00000000-0005-0000-0000-0000D0800000}"/>
    <cellStyle name="Note 2 8 3 4" xfId="7415" xr:uid="{00000000-0005-0000-0000-0000D1800000}"/>
    <cellStyle name="Note 2 8 3 4 2" xfId="28897" xr:uid="{00000000-0005-0000-0000-0000D2800000}"/>
    <cellStyle name="Note 2 8 3 4 3" xfId="21055" xr:uid="{00000000-0005-0000-0000-0000D3800000}"/>
    <cellStyle name="Note 2 8 3 4 4" xfId="41860" xr:uid="{00000000-0005-0000-0000-0000D4800000}"/>
    <cellStyle name="Note 2 8 3 5" xfId="28892" xr:uid="{00000000-0005-0000-0000-0000D5800000}"/>
    <cellStyle name="Note 2 8 3 6" xfId="21050" xr:uid="{00000000-0005-0000-0000-0000D6800000}"/>
    <cellStyle name="Note 2 8 3 7" xfId="41855" xr:uid="{00000000-0005-0000-0000-0000D7800000}"/>
    <cellStyle name="Note 2 8 4" xfId="7416" xr:uid="{00000000-0005-0000-0000-0000D8800000}"/>
    <cellStyle name="Note 2 8 4 2" xfId="28898" xr:uid="{00000000-0005-0000-0000-0000D9800000}"/>
    <cellStyle name="Note 2 8 4 3" xfId="21056" xr:uid="{00000000-0005-0000-0000-0000DA800000}"/>
    <cellStyle name="Note 2 8 4 4" xfId="41861" xr:uid="{00000000-0005-0000-0000-0000DB800000}"/>
    <cellStyle name="Note 2 8 5" xfId="7417" xr:uid="{00000000-0005-0000-0000-0000DC800000}"/>
    <cellStyle name="Note 2 8 5 2" xfId="28899" xr:uid="{00000000-0005-0000-0000-0000DD800000}"/>
    <cellStyle name="Note 2 8 5 3" xfId="21057" xr:uid="{00000000-0005-0000-0000-0000DE800000}"/>
    <cellStyle name="Note 2 8 5 4" xfId="41862" xr:uid="{00000000-0005-0000-0000-0000DF800000}"/>
    <cellStyle name="Note 2 8 6" xfId="7418" xr:uid="{00000000-0005-0000-0000-0000E0800000}"/>
    <cellStyle name="Note 2 8 6 2" xfId="28900" xr:uid="{00000000-0005-0000-0000-0000E1800000}"/>
    <cellStyle name="Note 2 8 6 3" xfId="21058" xr:uid="{00000000-0005-0000-0000-0000E2800000}"/>
    <cellStyle name="Note 2 8 6 4" xfId="41863" xr:uid="{00000000-0005-0000-0000-0000E3800000}"/>
    <cellStyle name="Note 2 8 7" xfId="7419" xr:uid="{00000000-0005-0000-0000-0000E4800000}"/>
    <cellStyle name="Note 2 8 7 2" xfId="28901" xr:uid="{00000000-0005-0000-0000-0000E5800000}"/>
    <cellStyle name="Note 2 8 7 3" xfId="21059" xr:uid="{00000000-0005-0000-0000-0000E6800000}"/>
    <cellStyle name="Note 2 8 7 4" xfId="41864" xr:uid="{00000000-0005-0000-0000-0000E7800000}"/>
    <cellStyle name="Note 2 8 8" xfId="7420" xr:uid="{00000000-0005-0000-0000-0000E8800000}"/>
    <cellStyle name="Note 2 8 8 2" xfId="28902" xr:uid="{00000000-0005-0000-0000-0000E9800000}"/>
    <cellStyle name="Note 2 8 8 3" xfId="21060" xr:uid="{00000000-0005-0000-0000-0000EA800000}"/>
    <cellStyle name="Note 2 8 8 4" xfId="41865" xr:uid="{00000000-0005-0000-0000-0000EB800000}"/>
    <cellStyle name="Note 2 8 9" xfId="28885" xr:uid="{00000000-0005-0000-0000-0000EC800000}"/>
    <cellStyle name="Note 2 8 9 2" xfId="45655" xr:uid="{00000000-0005-0000-0000-0000ED800000}"/>
    <cellStyle name="Note 2 9" xfId="7421" xr:uid="{00000000-0005-0000-0000-0000EE800000}"/>
    <cellStyle name="Note 2 9 10" xfId="14295" xr:uid="{00000000-0005-0000-0000-0000EF800000}"/>
    <cellStyle name="Note 2 9 11" xfId="41866" xr:uid="{00000000-0005-0000-0000-0000F0800000}"/>
    <cellStyle name="Note 2 9 2" xfId="7422" xr:uid="{00000000-0005-0000-0000-0000F1800000}"/>
    <cellStyle name="Note 2 9 2 2" xfId="7423" xr:uid="{00000000-0005-0000-0000-0000F2800000}"/>
    <cellStyle name="Note 2 9 2 2 2" xfId="7424" xr:uid="{00000000-0005-0000-0000-0000F3800000}"/>
    <cellStyle name="Note 2 9 2 2 2 2" xfId="28906" xr:uid="{00000000-0005-0000-0000-0000F4800000}"/>
    <cellStyle name="Note 2 9 2 2 2 3" xfId="21063" xr:uid="{00000000-0005-0000-0000-0000F5800000}"/>
    <cellStyle name="Note 2 9 2 2 2 4" xfId="41869" xr:uid="{00000000-0005-0000-0000-0000F6800000}"/>
    <cellStyle name="Note 2 9 2 2 3" xfId="7425" xr:uid="{00000000-0005-0000-0000-0000F7800000}"/>
    <cellStyle name="Note 2 9 2 2 3 2" xfId="28907" xr:uid="{00000000-0005-0000-0000-0000F8800000}"/>
    <cellStyle name="Note 2 9 2 2 3 3" xfId="21064" xr:uid="{00000000-0005-0000-0000-0000F9800000}"/>
    <cellStyle name="Note 2 9 2 2 3 4" xfId="41870" xr:uid="{00000000-0005-0000-0000-0000FA800000}"/>
    <cellStyle name="Note 2 9 2 2 4" xfId="28905" xr:uid="{00000000-0005-0000-0000-0000FB800000}"/>
    <cellStyle name="Note 2 9 2 2 5" xfId="21062" xr:uid="{00000000-0005-0000-0000-0000FC800000}"/>
    <cellStyle name="Note 2 9 2 2 6" xfId="41868" xr:uid="{00000000-0005-0000-0000-0000FD800000}"/>
    <cellStyle name="Note 2 9 2 3" xfId="7426" xr:uid="{00000000-0005-0000-0000-0000FE800000}"/>
    <cellStyle name="Note 2 9 2 3 2" xfId="28908" xr:uid="{00000000-0005-0000-0000-0000FF800000}"/>
    <cellStyle name="Note 2 9 2 3 3" xfId="21065" xr:uid="{00000000-0005-0000-0000-000000810000}"/>
    <cellStyle name="Note 2 9 2 3 4" xfId="41871" xr:uid="{00000000-0005-0000-0000-000001810000}"/>
    <cellStyle name="Note 2 9 2 4" xfId="7427" xr:uid="{00000000-0005-0000-0000-000002810000}"/>
    <cellStyle name="Note 2 9 2 4 2" xfId="28909" xr:uid="{00000000-0005-0000-0000-000003810000}"/>
    <cellStyle name="Note 2 9 2 4 3" xfId="21066" xr:uid="{00000000-0005-0000-0000-000004810000}"/>
    <cellStyle name="Note 2 9 2 4 4" xfId="41872" xr:uid="{00000000-0005-0000-0000-000005810000}"/>
    <cellStyle name="Note 2 9 2 5" xfId="28904" xr:uid="{00000000-0005-0000-0000-000006810000}"/>
    <cellStyle name="Note 2 9 2 5 2" xfId="46533" xr:uid="{00000000-0005-0000-0000-000007810000}"/>
    <cellStyle name="Note 2 9 2 6" xfId="21061" xr:uid="{00000000-0005-0000-0000-000008810000}"/>
    <cellStyle name="Note 2 9 2 7" xfId="41867" xr:uid="{00000000-0005-0000-0000-000009810000}"/>
    <cellStyle name="Note 2 9 3" xfId="7428" xr:uid="{00000000-0005-0000-0000-00000A810000}"/>
    <cellStyle name="Note 2 9 3 2" xfId="7429" xr:uid="{00000000-0005-0000-0000-00000B810000}"/>
    <cellStyle name="Note 2 9 3 2 2" xfId="7430" xr:uid="{00000000-0005-0000-0000-00000C810000}"/>
    <cellStyle name="Note 2 9 3 2 2 2" xfId="28912" xr:uid="{00000000-0005-0000-0000-00000D810000}"/>
    <cellStyle name="Note 2 9 3 2 2 3" xfId="21069" xr:uid="{00000000-0005-0000-0000-00000E810000}"/>
    <cellStyle name="Note 2 9 3 2 2 4" xfId="41875" xr:uid="{00000000-0005-0000-0000-00000F810000}"/>
    <cellStyle name="Note 2 9 3 2 3" xfId="7431" xr:uid="{00000000-0005-0000-0000-000010810000}"/>
    <cellStyle name="Note 2 9 3 2 3 2" xfId="28913" xr:uid="{00000000-0005-0000-0000-000011810000}"/>
    <cellStyle name="Note 2 9 3 2 3 3" xfId="21070" xr:uid="{00000000-0005-0000-0000-000012810000}"/>
    <cellStyle name="Note 2 9 3 2 3 4" xfId="41876" xr:uid="{00000000-0005-0000-0000-000013810000}"/>
    <cellStyle name="Note 2 9 3 2 4" xfId="28911" xr:uid="{00000000-0005-0000-0000-000014810000}"/>
    <cellStyle name="Note 2 9 3 2 5" xfId="21068" xr:uid="{00000000-0005-0000-0000-000015810000}"/>
    <cellStyle name="Note 2 9 3 2 6" xfId="41874" xr:uid="{00000000-0005-0000-0000-000016810000}"/>
    <cellStyle name="Note 2 9 3 3" xfId="7432" xr:uid="{00000000-0005-0000-0000-000017810000}"/>
    <cellStyle name="Note 2 9 3 3 2" xfId="28914" xr:uid="{00000000-0005-0000-0000-000018810000}"/>
    <cellStyle name="Note 2 9 3 3 3" xfId="21071" xr:uid="{00000000-0005-0000-0000-000019810000}"/>
    <cellStyle name="Note 2 9 3 3 4" xfId="41877" xr:uid="{00000000-0005-0000-0000-00001A810000}"/>
    <cellStyle name="Note 2 9 3 4" xfId="7433" xr:uid="{00000000-0005-0000-0000-00001B810000}"/>
    <cellStyle name="Note 2 9 3 4 2" xfId="28915" xr:uid="{00000000-0005-0000-0000-00001C810000}"/>
    <cellStyle name="Note 2 9 3 4 3" xfId="21072" xr:uid="{00000000-0005-0000-0000-00001D810000}"/>
    <cellStyle name="Note 2 9 3 4 4" xfId="41878" xr:uid="{00000000-0005-0000-0000-00001E810000}"/>
    <cellStyle name="Note 2 9 3 5" xfId="28910" xr:uid="{00000000-0005-0000-0000-00001F810000}"/>
    <cellStyle name="Note 2 9 3 6" xfId="21067" xr:uid="{00000000-0005-0000-0000-000020810000}"/>
    <cellStyle name="Note 2 9 3 7" xfId="41873" xr:uid="{00000000-0005-0000-0000-000021810000}"/>
    <cellStyle name="Note 2 9 4" xfId="7434" xr:uid="{00000000-0005-0000-0000-000022810000}"/>
    <cellStyle name="Note 2 9 4 2" xfId="28916" xr:uid="{00000000-0005-0000-0000-000023810000}"/>
    <cellStyle name="Note 2 9 4 3" xfId="21073" xr:uid="{00000000-0005-0000-0000-000024810000}"/>
    <cellStyle name="Note 2 9 4 4" xfId="41879" xr:uid="{00000000-0005-0000-0000-000025810000}"/>
    <cellStyle name="Note 2 9 5" xfId="7435" xr:uid="{00000000-0005-0000-0000-000026810000}"/>
    <cellStyle name="Note 2 9 5 2" xfId="28917" xr:uid="{00000000-0005-0000-0000-000027810000}"/>
    <cellStyle name="Note 2 9 5 3" xfId="21074" xr:uid="{00000000-0005-0000-0000-000028810000}"/>
    <cellStyle name="Note 2 9 5 4" xfId="41880" xr:uid="{00000000-0005-0000-0000-000029810000}"/>
    <cellStyle name="Note 2 9 6" xfId="7436" xr:uid="{00000000-0005-0000-0000-00002A810000}"/>
    <cellStyle name="Note 2 9 6 2" xfId="28918" xr:uid="{00000000-0005-0000-0000-00002B810000}"/>
    <cellStyle name="Note 2 9 6 3" xfId="21075" xr:uid="{00000000-0005-0000-0000-00002C810000}"/>
    <cellStyle name="Note 2 9 6 4" xfId="41881" xr:uid="{00000000-0005-0000-0000-00002D810000}"/>
    <cellStyle name="Note 2 9 7" xfId="7437" xr:uid="{00000000-0005-0000-0000-00002E810000}"/>
    <cellStyle name="Note 2 9 7 2" xfId="28919" xr:uid="{00000000-0005-0000-0000-00002F810000}"/>
    <cellStyle name="Note 2 9 7 3" xfId="21076" xr:uid="{00000000-0005-0000-0000-000030810000}"/>
    <cellStyle name="Note 2 9 7 4" xfId="41882" xr:uid="{00000000-0005-0000-0000-000031810000}"/>
    <cellStyle name="Note 2 9 8" xfId="7438" xr:uid="{00000000-0005-0000-0000-000032810000}"/>
    <cellStyle name="Note 2 9 8 2" xfId="28920" xr:uid="{00000000-0005-0000-0000-000033810000}"/>
    <cellStyle name="Note 2 9 8 3" xfId="21077" xr:uid="{00000000-0005-0000-0000-000034810000}"/>
    <cellStyle name="Note 2 9 8 4" xfId="41883" xr:uid="{00000000-0005-0000-0000-000035810000}"/>
    <cellStyle name="Note 2 9 9" xfId="28903" xr:uid="{00000000-0005-0000-0000-000036810000}"/>
    <cellStyle name="Note 2 9 9 2" xfId="46332" xr:uid="{00000000-0005-0000-0000-000037810000}"/>
    <cellStyle name="Note 20" xfId="7439" xr:uid="{00000000-0005-0000-0000-000038810000}"/>
    <cellStyle name="Note 20 10" xfId="21078" xr:uid="{00000000-0005-0000-0000-000039810000}"/>
    <cellStyle name="Note 20 11" xfId="41884" xr:uid="{00000000-0005-0000-0000-00003A810000}"/>
    <cellStyle name="Note 20 2" xfId="7440" xr:uid="{00000000-0005-0000-0000-00003B810000}"/>
    <cellStyle name="Note 20 2 2" xfId="7441" xr:uid="{00000000-0005-0000-0000-00003C810000}"/>
    <cellStyle name="Note 20 2 2 2" xfId="7442" xr:uid="{00000000-0005-0000-0000-00003D810000}"/>
    <cellStyle name="Note 20 2 2 2 2" xfId="28924" xr:uid="{00000000-0005-0000-0000-00003E810000}"/>
    <cellStyle name="Note 20 2 2 2 3" xfId="21081" xr:uid="{00000000-0005-0000-0000-00003F810000}"/>
    <cellStyle name="Note 20 2 2 2 4" xfId="41887" xr:uid="{00000000-0005-0000-0000-000040810000}"/>
    <cellStyle name="Note 20 2 2 3" xfId="7443" xr:uid="{00000000-0005-0000-0000-000041810000}"/>
    <cellStyle name="Note 20 2 2 3 2" xfId="28925" xr:uid="{00000000-0005-0000-0000-000042810000}"/>
    <cellStyle name="Note 20 2 2 3 3" xfId="21082" xr:uid="{00000000-0005-0000-0000-000043810000}"/>
    <cellStyle name="Note 20 2 2 3 4" xfId="41888" xr:uid="{00000000-0005-0000-0000-000044810000}"/>
    <cellStyle name="Note 20 2 2 4" xfId="28923" xr:uid="{00000000-0005-0000-0000-000045810000}"/>
    <cellStyle name="Note 20 2 2 5" xfId="21080" xr:uid="{00000000-0005-0000-0000-000046810000}"/>
    <cellStyle name="Note 20 2 2 6" xfId="41886" xr:uid="{00000000-0005-0000-0000-000047810000}"/>
    <cellStyle name="Note 20 2 3" xfId="7444" xr:uid="{00000000-0005-0000-0000-000048810000}"/>
    <cellStyle name="Note 20 2 3 2" xfId="28926" xr:uid="{00000000-0005-0000-0000-000049810000}"/>
    <cellStyle name="Note 20 2 3 3" xfId="21083" xr:uid="{00000000-0005-0000-0000-00004A810000}"/>
    <cellStyle name="Note 20 2 3 4" xfId="41889" xr:uid="{00000000-0005-0000-0000-00004B810000}"/>
    <cellStyle name="Note 20 2 4" xfId="7445" xr:uid="{00000000-0005-0000-0000-00004C810000}"/>
    <cellStyle name="Note 20 2 4 2" xfId="28927" xr:uid="{00000000-0005-0000-0000-00004D810000}"/>
    <cellStyle name="Note 20 2 4 3" xfId="21084" xr:uid="{00000000-0005-0000-0000-00004E810000}"/>
    <cellStyle name="Note 20 2 4 4" xfId="41890" xr:uid="{00000000-0005-0000-0000-00004F810000}"/>
    <cellStyle name="Note 20 2 5" xfId="28922" xr:uid="{00000000-0005-0000-0000-000050810000}"/>
    <cellStyle name="Note 20 2 6" xfId="21079" xr:uid="{00000000-0005-0000-0000-000051810000}"/>
    <cellStyle name="Note 20 2 7" xfId="41885" xr:uid="{00000000-0005-0000-0000-000052810000}"/>
    <cellStyle name="Note 20 3" xfId="7446" xr:uid="{00000000-0005-0000-0000-000053810000}"/>
    <cellStyle name="Note 20 3 2" xfId="7447" xr:uid="{00000000-0005-0000-0000-000054810000}"/>
    <cellStyle name="Note 20 3 2 2" xfId="7448" xr:uid="{00000000-0005-0000-0000-000055810000}"/>
    <cellStyle name="Note 20 3 2 2 2" xfId="28930" xr:uid="{00000000-0005-0000-0000-000056810000}"/>
    <cellStyle name="Note 20 3 2 2 3" xfId="21087" xr:uid="{00000000-0005-0000-0000-000057810000}"/>
    <cellStyle name="Note 20 3 2 2 4" xfId="41893" xr:uid="{00000000-0005-0000-0000-000058810000}"/>
    <cellStyle name="Note 20 3 2 3" xfId="7449" xr:uid="{00000000-0005-0000-0000-000059810000}"/>
    <cellStyle name="Note 20 3 2 3 2" xfId="28931" xr:uid="{00000000-0005-0000-0000-00005A810000}"/>
    <cellStyle name="Note 20 3 2 3 3" xfId="21088" xr:uid="{00000000-0005-0000-0000-00005B810000}"/>
    <cellStyle name="Note 20 3 2 3 4" xfId="41894" xr:uid="{00000000-0005-0000-0000-00005C810000}"/>
    <cellStyle name="Note 20 3 2 4" xfId="28929" xr:uid="{00000000-0005-0000-0000-00005D810000}"/>
    <cellStyle name="Note 20 3 2 5" xfId="21086" xr:uid="{00000000-0005-0000-0000-00005E810000}"/>
    <cellStyle name="Note 20 3 2 6" xfId="41892" xr:uid="{00000000-0005-0000-0000-00005F810000}"/>
    <cellStyle name="Note 20 3 3" xfId="7450" xr:uid="{00000000-0005-0000-0000-000060810000}"/>
    <cellStyle name="Note 20 3 3 2" xfId="28932" xr:uid="{00000000-0005-0000-0000-000061810000}"/>
    <cellStyle name="Note 20 3 3 3" xfId="21089" xr:uid="{00000000-0005-0000-0000-000062810000}"/>
    <cellStyle name="Note 20 3 3 4" xfId="41895" xr:uid="{00000000-0005-0000-0000-000063810000}"/>
    <cellStyle name="Note 20 3 4" xfId="7451" xr:uid="{00000000-0005-0000-0000-000064810000}"/>
    <cellStyle name="Note 20 3 4 2" xfId="28933" xr:uid="{00000000-0005-0000-0000-000065810000}"/>
    <cellStyle name="Note 20 3 4 3" xfId="21090" xr:uid="{00000000-0005-0000-0000-000066810000}"/>
    <cellStyle name="Note 20 3 4 4" xfId="41896" xr:uid="{00000000-0005-0000-0000-000067810000}"/>
    <cellStyle name="Note 20 3 5" xfId="28928" xr:uid="{00000000-0005-0000-0000-000068810000}"/>
    <cellStyle name="Note 20 3 6" xfId="21085" xr:uid="{00000000-0005-0000-0000-000069810000}"/>
    <cellStyle name="Note 20 3 7" xfId="41891" xr:uid="{00000000-0005-0000-0000-00006A810000}"/>
    <cellStyle name="Note 20 4" xfId="7452" xr:uid="{00000000-0005-0000-0000-00006B810000}"/>
    <cellStyle name="Note 20 4 2" xfId="28934" xr:uid="{00000000-0005-0000-0000-00006C810000}"/>
    <cellStyle name="Note 20 4 3" xfId="21091" xr:uid="{00000000-0005-0000-0000-00006D810000}"/>
    <cellStyle name="Note 20 4 4" xfId="41897" xr:uid="{00000000-0005-0000-0000-00006E810000}"/>
    <cellStyle name="Note 20 5" xfId="7453" xr:uid="{00000000-0005-0000-0000-00006F810000}"/>
    <cellStyle name="Note 20 5 2" xfId="28935" xr:uid="{00000000-0005-0000-0000-000070810000}"/>
    <cellStyle name="Note 20 5 3" xfId="21092" xr:uid="{00000000-0005-0000-0000-000071810000}"/>
    <cellStyle name="Note 20 5 4" xfId="41898" xr:uid="{00000000-0005-0000-0000-000072810000}"/>
    <cellStyle name="Note 20 6" xfId="7454" xr:uid="{00000000-0005-0000-0000-000073810000}"/>
    <cellStyle name="Note 20 6 2" xfId="28936" xr:uid="{00000000-0005-0000-0000-000074810000}"/>
    <cellStyle name="Note 20 6 3" xfId="21093" xr:uid="{00000000-0005-0000-0000-000075810000}"/>
    <cellStyle name="Note 20 6 4" xfId="41899" xr:uid="{00000000-0005-0000-0000-000076810000}"/>
    <cellStyle name="Note 20 7" xfId="7455" xr:uid="{00000000-0005-0000-0000-000077810000}"/>
    <cellStyle name="Note 20 7 2" xfId="28937" xr:uid="{00000000-0005-0000-0000-000078810000}"/>
    <cellStyle name="Note 20 7 3" xfId="21094" xr:uid="{00000000-0005-0000-0000-000079810000}"/>
    <cellStyle name="Note 20 7 4" xfId="41900" xr:uid="{00000000-0005-0000-0000-00007A810000}"/>
    <cellStyle name="Note 20 8" xfId="7456" xr:uid="{00000000-0005-0000-0000-00007B810000}"/>
    <cellStyle name="Note 20 8 2" xfId="28938" xr:uid="{00000000-0005-0000-0000-00007C810000}"/>
    <cellStyle name="Note 20 8 3" xfId="21095" xr:uid="{00000000-0005-0000-0000-00007D810000}"/>
    <cellStyle name="Note 20 8 4" xfId="41901" xr:uid="{00000000-0005-0000-0000-00007E810000}"/>
    <cellStyle name="Note 20 9" xfId="28921" xr:uid="{00000000-0005-0000-0000-00007F810000}"/>
    <cellStyle name="Note 21" xfId="7457" xr:uid="{00000000-0005-0000-0000-000080810000}"/>
    <cellStyle name="Note 21 2" xfId="7458" xr:uid="{00000000-0005-0000-0000-000081810000}"/>
    <cellStyle name="Note 21 2 2" xfId="7459" xr:uid="{00000000-0005-0000-0000-000082810000}"/>
    <cellStyle name="Note 21 2 2 2" xfId="28941" xr:uid="{00000000-0005-0000-0000-000083810000}"/>
    <cellStyle name="Note 21 2 2 3" xfId="21098" xr:uid="{00000000-0005-0000-0000-000084810000}"/>
    <cellStyle name="Note 21 2 2 4" xfId="41904" xr:uid="{00000000-0005-0000-0000-000085810000}"/>
    <cellStyle name="Note 21 2 3" xfId="7460" xr:uid="{00000000-0005-0000-0000-000086810000}"/>
    <cellStyle name="Note 21 2 3 2" xfId="28942" xr:uid="{00000000-0005-0000-0000-000087810000}"/>
    <cellStyle name="Note 21 2 3 3" xfId="21099" xr:uid="{00000000-0005-0000-0000-000088810000}"/>
    <cellStyle name="Note 21 2 3 4" xfId="41905" xr:uid="{00000000-0005-0000-0000-000089810000}"/>
    <cellStyle name="Note 21 2 4" xfId="28940" xr:uid="{00000000-0005-0000-0000-00008A810000}"/>
    <cellStyle name="Note 21 2 5" xfId="21097" xr:uid="{00000000-0005-0000-0000-00008B810000}"/>
    <cellStyle name="Note 21 2 6" xfId="41903" xr:uid="{00000000-0005-0000-0000-00008C810000}"/>
    <cellStyle name="Note 21 3" xfId="7461" xr:uid="{00000000-0005-0000-0000-00008D810000}"/>
    <cellStyle name="Note 21 3 2" xfId="28943" xr:uid="{00000000-0005-0000-0000-00008E810000}"/>
    <cellStyle name="Note 21 3 3" xfId="21100" xr:uid="{00000000-0005-0000-0000-00008F810000}"/>
    <cellStyle name="Note 21 3 4" xfId="41906" xr:uid="{00000000-0005-0000-0000-000090810000}"/>
    <cellStyle name="Note 21 4" xfId="7462" xr:uid="{00000000-0005-0000-0000-000091810000}"/>
    <cellStyle name="Note 21 4 2" xfId="28944" xr:uid="{00000000-0005-0000-0000-000092810000}"/>
    <cellStyle name="Note 21 4 3" xfId="21101" xr:uid="{00000000-0005-0000-0000-000093810000}"/>
    <cellStyle name="Note 21 4 4" xfId="41907" xr:uid="{00000000-0005-0000-0000-000094810000}"/>
    <cellStyle name="Note 21 5" xfId="28939" xr:uid="{00000000-0005-0000-0000-000095810000}"/>
    <cellStyle name="Note 21 6" xfId="21096" xr:uid="{00000000-0005-0000-0000-000096810000}"/>
    <cellStyle name="Note 21 7" xfId="41902" xr:uid="{00000000-0005-0000-0000-000097810000}"/>
    <cellStyle name="Note 22" xfId="7463" xr:uid="{00000000-0005-0000-0000-000098810000}"/>
    <cellStyle name="Note 22 2" xfId="7464" xr:uid="{00000000-0005-0000-0000-000099810000}"/>
    <cellStyle name="Note 22 2 2" xfId="7465" xr:uid="{00000000-0005-0000-0000-00009A810000}"/>
    <cellStyle name="Note 22 2 2 2" xfId="28947" xr:uid="{00000000-0005-0000-0000-00009B810000}"/>
    <cellStyle name="Note 22 2 2 3" xfId="21104" xr:uid="{00000000-0005-0000-0000-00009C810000}"/>
    <cellStyle name="Note 22 2 2 4" xfId="41910" xr:uid="{00000000-0005-0000-0000-00009D810000}"/>
    <cellStyle name="Note 22 2 3" xfId="7466" xr:uid="{00000000-0005-0000-0000-00009E810000}"/>
    <cellStyle name="Note 22 2 3 2" xfId="28948" xr:uid="{00000000-0005-0000-0000-00009F810000}"/>
    <cellStyle name="Note 22 2 3 3" xfId="21105" xr:uid="{00000000-0005-0000-0000-0000A0810000}"/>
    <cellStyle name="Note 22 2 3 4" xfId="41911" xr:uid="{00000000-0005-0000-0000-0000A1810000}"/>
    <cellStyle name="Note 22 2 4" xfId="28946" xr:uid="{00000000-0005-0000-0000-0000A2810000}"/>
    <cellStyle name="Note 22 2 5" xfId="21103" xr:uid="{00000000-0005-0000-0000-0000A3810000}"/>
    <cellStyle name="Note 22 2 6" xfId="41909" xr:uid="{00000000-0005-0000-0000-0000A4810000}"/>
    <cellStyle name="Note 22 3" xfId="7467" xr:uid="{00000000-0005-0000-0000-0000A5810000}"/>
    <cellStyle name="Note 22 3 2" xfId="28949" xr:uid="{00000000-0005-0000-0000-0000A6810000}"/>
    <cellStyle name="Note 22 3 3" xfId="21106" xr:uid="{00000000-0005-0000-0000-0000A7810000}"/>
    <cellStyle name="Note 22 3 4" xfId="41912" xr:uid="{00000000-0005-0000-0000-0000A8810000}"/>
    <cellStyle name="Note 22 4" xfId="7468" xr:uid="{00000000-0005-0000-0000-0000A9810000}"/>
    <cellStyle name="Note 22 4 2" xfId="28950" xr:uid="{00000000-0005-0000-0000-0000AA810000}"/>
    <cellStyle name="Note 22 4 3" xfId="21107" xr:uid="{00000000-0005-0000-0000-0000AB810000}"/>
    <cellStyle name="Note 22 4 4" xfId="41913" xr:uid="{00000000-0005-0000-0000-0000AC810000}"/>
    <cellStyle name="Note 22 5" xfId="28945" xr:uid="{00000000-0005-0000-0000-0000AD810000}"/>
    <cellStyle name="Note 22 6" xfId="21102" xr:uid="{00000000-0005-0000-0000-0000AE810000}"/>
    <cellStyle name="Note 22 7" xfId="41908" xr:uid="{00000000-0005-0000-0000-0000AF810000}"/>
    <cellStyle name="Note 23" xfId="7469" xr:uid="{00000000-0005-0000-0000-0000B0810000}"/>
    <cellStyle name="Note 23 2" xfId="7470" xr:uid="{00000000-0005-0000-0000-0000B1810000}"/>
    <cellStyle name="Note 23 2 2" xfId="28952" xr:uid="{00000000-0005-0000-0000-0000B2810000}"/>
    <cellStyle name="Note 23 2 3" xfId="21109" xr:uid="{00000000-0005-0000-0000-0000B3810000}"/>
    <cellStyle name="Note 23 2 4" xfId="41915" xr:uid="{00000000-0005-0000-0000-0000B4810000}"/>
    <cellStyle name="Note 23 3" xfId="7471" xr:uid="{00000000-0005-0000-0000-0000B5810000}"/>
    <cellStyle name="Note 23 3 2" xfId="28953" xr:uid="{00000000-0005-0000-0000-0000B6810000}"/>
    <cellStyle name="Note 23 3 3" xfId="21110" xr:uid="{00000000-0005-0000-0000-0000B7810000}"/>
    <cellStyle name="Note 23 3 4" xfId="41916" xr:uid="{00000000-0005-0000-0000-0000B8810000}"/>
    <cellStyle name="Note 23 4" xfId="28951" xr:uid="{00000000-0005-0000-0000-0000B9810000}"/>
    <cellStyle name="Note 23 5" xfId="21108" xr:uid="{00000000-0005-0000-0000-0000BA810000}"/>
    <cellStyle name="Note 23 6" xfId="41914" xr:uid="{00000000-0005-0000-0000-0000BB810000}"/>
    <cellStyle name="Note 24" xfId="7472" xr:uid="{00000000-0005-0000-0000-0000BC810000}"/>
    <cellStyle name="Note 24 2" xfId="28954" xr:uid="{00000000-0005-0000-0000-0000BD810000}"/>
    <cellStyle name="Note 24 3" xfId="21111" xr:uid="{00000000-0005-0000-0000-0000BE810000}"/>
    <cellStyle name="Note 24 4" xfId="41917" xr:uid="{00000000-0005-0000-0000-0000BF810000}"/>
    <cellStyle name="Note 25" xfId="7473" xr:uid="{00000000-0005-0000-0000-0000C0810000}"/>
    <cellStyle name="Note 25 2" xfId="28955" xr:uid="{00000000-0005-0000-0000-0000C1810000}"/>
    <cellStyle name="Note 25 3" xfId="21112" xr:uid="{00000000-0005-0000-0000-0000C2810000}"/>
    <cellStyle name="Note 25 4" xfId="41918" xr:uid="{00000000-0005-0000-0000-0000C3810000}"/>
    <cellStyle name="Note 26" xfId="7474" xr:uid="{00000000-0005-0000-0000-0000C4810000}"/>
    <cellStyle name="Note 26 2" xfId="28956" xr:uid="{00000000-0005-0000-0000-0000C5810000}"/>
    <cellStyle name="Note 26 3" xfId="21113" xr:uid="{00000000-0005-0000-0000-0000C6810000}"/>
    <cellStyle name="Note 26 4" xfId="41919" xr:uid="{00000000-0005-0000-0000-0000C7810000}"/>
    <cellStyle name="Note 27" xfId="19693" xr:uid="{00000000-0005-0000-0000-0000C8810000}"/>
    <cellStyle name="Note 27 2" xfId="45641" xr:uid="{00000000-0005-0000-0000-0000C9810000}"/>
    <cellStyle name="Note 28" xfId="11114" xr:uid="{00000000-0005-0000-0000-0000CA810000}"/>
    <cellStyle name="Note 29" xfId="35638" xr:uid="{00000000-0005-0000-0000-0000CB810000}"/>
    <cellStyle name="Note 3" xfId="529" xr:uid="{00000000-0005-0000-0000-0000CC810000}"/>
    <cellStyle name="Note 3 10" xfId="7475" xr:uid="{00000000-0005-0000-0000-0000CD810000}"/>
    <cellStyle name="Note 3 10 10" xfId="21114" xr:uid="{00000000-0005-0000-0000-0000CE810000}"/>
    <cellStyle name="Note 3 10 11" xfId="41920" xr:uid="{00000000-0005-0000-0000-0000CF810000}"/>
    <cellStyle name="Note 3 10 2" xfId="7476" xr:uid="{00000000-0005-0000-0000-0000D0810000}"/>
    <cellStyle name="Note 3 10 2 2" xfId="7477" xr:uid="{00000000-0005-0000-0000-0000D1810000}"/>
    <cellStyle name="Note 3 10 2 2 2" xfId="7478" xr:uid="{00000000-0005-0000-0000-0000D2810000}"/>
    <cellStyle name="Note 3 10 2 2 2 2" xfId="28960" xr:uid="{00000000-0005-0000-0000-0000D3810000}"/>
    <cellStyle name="Note 3 10 2 2 2 3" xfId="21117" xr:uid="{00000000-0005-0000-0000-0000D4810000}"/>
    <cellStyle name="Note 3 10 2 2 2 4" xfId="41923" xr:uid="{00000000-0005-0000-0000-0000D5810000}"/>
    <cellStyle name="Note 3 10 2 2 3" xfId="7479" xr:uid="{00000000-0005-0000-0000-0000D6810000}"/>
    <cellStyle name="Note 3 10 2 2 3 2" xfId="28961" xr:uid="{00000000-0005-0000-0000-0000D7810000}"/>
    <cellStyle name="Note 3 10 2 2 3 3" xfId="21118" xr:uid="{00000000-0005-0000-0000-0000D8810000}"/>
    <cellStyle name="Note 3 10 2 2 3 4" xfId="41924" xr:uid="{00000000-0005-0000-0000-0000D9810000}"/>
    <cellStyle name="Note 3 10 2 2 4" xfId="28959" xr:uid="{00000000-0005-0000-0000-0000DA810000}"/>
    <cellStyle name="Note 3 10 2 2 5" xfId="21116" xr:uid="{00000000-0005-0000-0000-0000DB810000}"/>
    <cellStyle name="Note 3 10 2 2 6" xfId="41922" xr:uid="{00000000-0005-0000-0000-0000DC810000}"/>
    <cellStyle name="Note 3 10 2 3" xfId="7480" xr:uid="{00000000-0005-0000-0000-0000DD810000}"/>
    <cellStyle name="Note 3 10 2 3 2" xfId="28962" xr:uid="{00000000-0005-0000-0000-0000DE810000}"/>
    <cellStyle name="Note 3 10 2 3 3" xfId="21119" xr:uid="{00000000-0005-0000-0000-0000DF810000}"/>
    <cellStyle name="Note 3 10 2 3 4" xfId="41925" xr:uid="{00000000-0005-0000-0000-0000E0810000}"/>
    <cellStyle name="Note 3 10 2 4" xfId="7481" xr:uid="{00000000-0005-0000-0000-0000E1810000}"/>
    <cellStyle name="Note 3 10 2 4 2" xfId="28963" xr:uid="{00000000-0005-0000-0000-0000E2810000}"/>
    <cellStyle name="Note 3 10 2 4 3" xfId="21120" xr:uid="{00000000-0005-0000-0000-0000E3810000}"/>
    <cellStyle name="Note 3 10 2 4 4" xfId="41926" xr:uid="{00000000-0005-0000-0000-0000E4810000}"/>
    <cellStyle name="Note 3 10 2 5" xfId="28958" xr:uid="{00000000-0005-0000-0000-0000E5810000}"/>
    <cellStyle name="Note 3 10 2 6" xfId="21115" xr:uid="{00000000-0005-0000-0000-0000E6810000}"/>
    <cellStyle name="Note 3 10 2 7" xfId="41921" xr:uid="{00000000-0005-0000-0000-0000E7810000}"/>
    <cellStyle name="Note 3 10 3" xfId="7482" xr:uid="{00000000-0005-0000-0000-0000E8810000}"/>
    <cellStyle name="Note 3 10 3 2" xfId="7483" xr:uid="{00000000-0005-0000-0000-0000E9810000}"/>
    <cellStyle name="Note 3 10 3 2 2" xfId="7484" xr:uid="{00000000-0005-0000-0000-0000EA810000}"/>
    <cellStyle name="Note 3 10 3 2 2 2" xfId="28966" xr:uid="{00000000-0005-0000-0000-0000EB810000}"/>
    <cellStyle name="Note 3 10 3 2 2 3" xfId="21123" xr:uid="{00000000-0005-0000-0000-0000EC810000}"/>
    <cellStyle name="Note 3 10 3 2 2 4" xfId="41929" xr:uid="{00000000-0005-0000-0000-0000ED810000}"/>
    <cellStyle name="Note 3 10 3 2 3" xfId="7485" xr:uid="{00000000-0005-0000-0000-0000EE810000}"/>
    <cellStyle name="Note 3 10 3 2 3 2" xfId="28967" xr:uid="{00000000-0005-0000-0000-0000EF810000}"/>
    <cellStyle name="Note 3 10 3 2 3 3" xfId="21124" xr:uid="{00000000-0005-0000-0000-0000F0810000}"/>
    <cellStyle name="Note 3 10 3 2 3 4" xfId="41930" xr:uid="{00000000-0005-0000-0000-0000F1810000}"/>
    <cellStyle name="Note 3 10 3 2 4" xfId="28965" xr:uid="{00000000-0005-0000-0000-0000F2810000}"/>
    <cellStyle name="Note 3 10 3 2 5" xfId="21122" xr:uid="{00000000-0005-0000-0000-0000F3810000}"/>
    <cellStyle name="Note 3 10 3 2 6" xfId="41928" xr:uid="{00000000-0005-0000-0000-0000F4810000}"/>
    <cellStyle name="Note 3 10 3 3" xfId="7486" xr:uid="{00000000-0005-0000-0000-0000F5810000}"/>
    <cellStyle name="Note 3 10 3 3 2" xfId="28968" xr:uid="{00000000-0005-0000-0000-0000F6810000}"/>
    <cellStyle name="Note 3 10 3 3 3" xfId="21125" xr:uid="{00000000-0005-0000-0000-0000F7810000}"/>
    <cellStyle name="Note 3 10 3 3 4" xfId="41931" xr:uid="{00000000-0005-0000-0000-0000F8810000}"/>
    <cellStyle name="Note 3 10 3 4" xfId="7487" xr:uid="{00000000-0005-0000-0000-0000F9810000}"/>
    <cellStyle name="Note 3 10 3 4 2" xfId="28969" xr:uid="{00000000-0005-0000-0000-0000FA810000}"/>
    <cellStyle name="Note 3 10 3 4 3" xfId="21126" xr:uid="{00000000-0005-0000-0000-0000FB810000}"/>
    <cellStyle name="Note 3 10 3 4 4" xfId="41932" xr:uid="{00000000-0005-0000-0000-0000FC810000}"/>
    <cellStyle name="Note 3 10 3 5" xfId="28964" xr:uid="{00000000-0005-0000-0000-0000FD810000}"/>
    <cellStyle name="Note 3 10 3 6" xfId="21121" xr:uid="{00000000-0005-0000-0000-0000FE810000}"/>
    <cellStyle name="Note 3 10 3 7" xfId="41927" xr:uid="{00000000-0005-0000-0000-0000FF810000}"/>
    <cellStyle name="Note 3 10 4" xfId="7488" xr:uid="{00000000-0005-0000-0000-000000820000}"/>
    <cellStyle name="Note 3 10 4 2" xfId="28970" xr:uid="{00000000-0005-0000-0000-000001820000}"/>
    <cellStyle name="Note 3 10 4 3" xfId="21127" xr:uid="{00000000-0005-0000-0000-000002820000}"/>
    <cellStyle name="Note 3 10 4 4" xfId="41933" xr:uid="{00000000-0005-0000-0000-000003820000}"/>
    <cellStyle name="Note 3 10 5" xfId="7489" xr:uid="{00000000-0005-0000-0000-000004820000}"/>
    <cellStyle name="Note 3 10 5 2" xfId="28971" xr:uid="{00000000-0005-0000-0000-000005820000}"/>
    <cellStyle name="Note 3 10 5 3" xfId="21128" xr:uid="{00000000-0005-0000-0000-000006820000}"/>
    <cellStyle name="Note 3 10 5 4" xfId="41934" xr:uid="{00000000-0005-0000-0000-000007820000}"/>
    <cellStyle name="Note 3 10 6" xfId="7490" xr:uid="{00000000-0005-0000-0000-000008820000}"/>
    <cellStyle name="Note 3 10 6 2" xfId="28972" xr:uid="{00000000-0005-0000-0000-000009820000}"/>
    <cellStyle name="Note 3 10 6 3" xfId="21129" xr:uid="{00000000-0005-0000-0000-00000A820000}"/>
    <cellStyle name="Note 3 10 6 4" xfId="41935" xr:uid="{00000000-0005-0000-0000-00000B820000}"/>
    <cellStyle name="Note 3 10 7" xfId="7491" xr:uid="{00000000-0005-0000-0000-00000C820000}"/>
    <cellStyle name="Note 3 10 7 2" xfId="28973" xr:uid="{00000000-0005-0000-0000-00000D820000}"/>
    <cellStyle name="Note 3 10 7 3" xfId="21130" xr:uid="{00000000-0005-0000-0000-00000E820000}"/>
    <cellStyle name="Note 3 10 7 4" xfId="41936" xr:uid="{00000000-0005-0000-0000-00000F820000}"/>
    <cellStyle name="Note 3 10 8" xfId="7492" xr:uid="{00000000-0005-0000-0000-000010820000}"/>
    <cellStyle name="Note 3 10 8 2" xfId="28974" xr:uid="{00000000-0005-0000-0000-000011820000}"/>
    <cellStyle name="Note 3 10 8 3" xfId="21131" xr:uid="{00000000-0005-0000-0000-000012820000}"/>
    <cellStyle name="Note 3 10 8 4" xfId="41937" xr:uid="{00000000-0005-0000-0000-000013820000}"/>
    <cellStyle name="Note 3 10 9" xfId="28957" xr:uid="{00000000-0005-0000-0000-000014820000}"/>
    <cellStyle name="Note 3 11" xfId="7493" xr:uid="{00000000-0005-0000-0000-000015820000}"/>
    <cellStyle name="Note 3 11 10" xfId="21132" xr:uid="{00000000-0005-0000-0000-000016820000}"/>
    <cellStyle name="Note 3 11 11" xfId="41938" xr:uid="{00000000-0005-0000-0000-000017820000}"/>
    <cellStyle name="Note 3 11 2" xfId="7494" xr:uid="{00000000-0005-0000-0000-000018820000}"/>
    <cellStyle name="Note 3 11 2 2" xfId="7495" xr:uid="{00000000-0005-0000-0000-000019820000}"/>
    <cellStyle name="Note 3 11 2 2 2" xfId="7496" xr:uid="{00000000-0005-0000-0000-00001A820000}"/>
    <cellStyle name="Note 3 11 2 2 2 2" xfId="28978" xr:uid="{00000000-0005-0000-0000-00001B820000}"/>
    <cellStyle name="Note 3 11 2 2 2 3" xfId="21135" xr:uid="{00000000-0005-0000-0000-00001C820000}"/>
    <cellStyle name="Note 3 11 2 2 2 4" xfId="41941" xr:uid="{00000000-0005-0000-0000-00001D820000}"/>
    <cellStyle name="Note 3 11 2 2 3" xfId="7497" xr:uid="{00000000-0005-0000-0000-00001E820000}"/>
    <cellStyle name="Note 3 11 2 2 3 2" xfId="28979" xr:uid="{00000000-0005-0000-0000-00001F820000}"/>
    <cellStyle name="Note 3 11 2 2 3 3" xfId="21136" xr:uid="{00000000-0005-0000-0000-000020820000}"/>
    <cellStyle name="Note 3 11 2 2 3 4" xfId="41942" xr:uid="{00000000-0005-0000-0000-000021820000}"/>
    <cellStyle name="Note 3 11 2 2 4" xfId="28977" xr:uid="{00000000-0005-0000-0000-000022820000}"/>
    <cellStyle name="Note 3 11 2 2 5" xfId="21134" xr:uid="{00000000-0005-0000-0000-000023820000}"/>
    <cellStyle name="Note 3 11 2 2 6" xfId="41940" xr:uid="{00000000-0005-0000-0000-000024820000}"/>
    <cellStyle name="Note 3 11 2 3" xfId="7498" xr:uid="{00000000-0005-0000-0000-000025820000}"/>
    <cellStyle name="Note 3 11 2 3 2" xfId="28980" xr:uid="{00000000-0005-0000-0000-000026820000}"/>
    <cellStyle name="Note 3 11 2 3 3" xfId="21137" xr:uid="{00000000-0005-0000-0000-000027820000}"/>
    <cellStyle name="Note 3 11 2 3 4" xfId="41943" xr:uid="{00000000-0005-0000-0000-000028820000}"/>
    <cellStyle name="Note 3 11 2 4" xfId="7499" xr:uid="{00000000-0005-0000-0000-000029820000}"/>
    <cellStyle name="Note 3 11 2 4 2" xfId="28981" xr:uid="{00000000-0005-0000-0000-00002A820000}"/>
    <cellStyle name="Note 3 11 2 4 3" xfId="21138" xr:uid="{00000000-0005-0000-0000-00002B820000}"/>
    <cellStyle name="Note 3 11 2 4 4" xfId="41944" xr:uid="{00000000-0005-0000-0000-00002C820000}"/>
    <cellStyle name="Note 3 11 2 5" xfId="28976" xr:uid="{00000000-0005-0000-0000-00002D820000}"/>
    <cellStyle name="Note 3 11 2 6" xfId="21133" xr:uid="{00000000-0005-0000-0000-00002E820000}"/>
    <cellStyle name="Note 3 11 2 7" xfId="41939" xr:uid="{00000000-0005-0000-0000-00002F820000}"/>
    <cellStyle name="Note 3 11 3" xfId="7500" xr:uid="{00000000-0005-0000-0000-000030820000}"/>
    <cellStyle name="Note 3 11 3 2" xfId="7501" xr:uid="{00000000-0005-0000-0000-000031820000}"/>
    <cellStyle name="Note 3 11 3 2 2" xfId="7502" xr:uid="{00000000-0005-0000-0000-000032820000}"/>
    <cellStyle name="Note 3 11 3 2 2 2" xfId="28984" xr:uid="{00000000-0005-0000-0000-000033820000}"/>
    <cellStyle name="Note 3 11 3 2 2 3" xfId="21141" xr:uid="{00000000-0005-0000-0000-000034820000}"/>
    <cellStyle name="Note 3 11 3 2 2 4" xfId="41947" xr:uid="{00000000-0005-0000-0000-000035820000}"/>
    <cellStyle name="Note 3 11 3 2 3" xfId="7503" xr:uid="{00000000-0005-0000-0000-000036820000}"/>
    <cellStyle name="Note 3 11 3 2 3 2" xfId="28985" xr:uid="{00000000-0005-0000-0000-000037820000}"/>
    <cellStyle name="Note 3 11 3 2 3 3" xfId="21142" xr:uid="{00000000-0005-0000-0000-000038820000}"/>
    <cellStyle name="Note 3 11 3 2 3 4" xfId="41948" xr:uid="{00000000-0005-0000-0000-000039820000}"/>
    <cellStyle name="Note 3 11 3 2 4" xfId="28983" xr:uid="{00000000-0005-0000-0000-00003A820000}"/>
    <cellStyle name="Note 3 11 3 2 5" xfId="21140" xr:uid="{00000000-0005-0000-0000-00003B820000}"/>
    <cellStyle name="Note 3 11 3 2 6" xfId="41946" xr:uid="{00000000-0005-0000-0000-00003C820000}"/>
    <cellStyle name="Note 3 11 3 3" xfId="7504" xr:uid="{00000000-0005-0000-0000-00003D820000}"/>
    <cellStyle name="Note 3 11 3 3 2" xfId="28986" xr:uid="{00000000-0005-0000-0000-00003E820000}"/>
    <cellStyle name="Note 3 11 3 3 3" xfId="21143" xr:uid="{00000000-0005-0000-0000-00003F820000}"/>
    <cellStyle name="Note 3 11 3 3 4" xfId="41949" xr:uid="{00000000-0005-0000-0000-000040820000}"/>
    <cellStyle name="Note 3 11 3 4" xfId="7505" xr:uid="{00000000-0005-0000-0000-000041820000}"/>
    <cellStyle name="Note 3 11 3 4 2" xfId="28987" xr:uid="{00000000-0005-0000-0000-000042820000}"/>
    <cellStyle name="Note 3 11 3 4 3" xfId="21144" xr:uid="{00000000-0005-0000-0000-000043820000}"/>
    <cellStyle name="Note 3 11 3 4 4" xfId="41950" xr:uid="{00000000-0005-0000-0000-000044820000}"/>
    <cellStyle name="Note 3 11 3 5" xfId="28982" xr:uid="{00000000-0005-0000-0000-000045820000}"/>
    <cellStyle name="Note 3 11 3 6" xfId="21139" xr:uid="{00000000-0005-0000-0000-000046820000}"/>
    <cellStyle name="Note 3 11 3 7" xfId="41945" xr:uid="{00000000-0005-0000-0000-000047820000}"/>
    <cellStyle name="Note 3 11 4" xfId="7506" xr:uid="{00000000-0005-0000-0000-000048820000}"/>
    <cellStyle name="Note 3 11 4 2" xfId="28988" xr:uid="{00000000-0005-0000-0000-000049820000}"/>
    <cellStyle name="Note 3 11 4 3" xfId="21145" xr:uid="{00000000-0005-0000-0000-00004A820000}"/>
    <cellStyle name="Note 3 11 4 4" xfId="41951" xr:uid="{00000000-0005-0000-0000-00004B820000}"/>
    <cellStyle name="Note 3 11 5" xfId="7507" xr:uid="{00000000-0005-0000-0000-00004C820000}"/>
    <cellStyle name="Note 3 11 5 2" xfId="28989" xr:uid="{00000000-0005-0000-0000-00004D820000}"/>
    <cellStyle name="Note 3 11 5 3" xfId="21146" xr:uid="{00000000-0005-0000-0000-00004E820000}"/>
    <cellStyle name="Note 3 11 5 4" xfId="41952" xr:uid="{00000000-0005-0000-0000-00004F820000}"/>
    <cellStyle name="Note 3 11 6" xfId="7508" xr:uid="{00000000-0005-0000-0000-000050820000}"/>
    <cellStyle name="Note 3 11 6 2" xfId="28990" xr:uid="{00000000-0005-0000-0000-000051820000}"/>
    <cellStyle name="Note 3 11 6 3" xfId="21147" xr:uid="{00000000-0005-0000-0000-000052820000}"/>
    <cellStyle name="Note 3 11 6 4" xfId="41953" xr:uid="{00000000-0005-0000-0000-000053820000}"/>
    <cellStyle name="Note 3 11 7" xfId="7509" xr:uid="{00000000-0005-0000-0000-000054820000}"/>
    <cellStyle name="Note 3 11 7 2" xfId="28991" xr:uid="{00000000-0005-0000-0000-000055820000}"/>
    <cellStyle name="Note 3 11 7 3" xfId="21148" xr:uid="{00000000-0005-0000-0000-000056820000}"/>
    <cellStyle name="Note 3 11 7 4" xfId="41954" xr:uid="{00000000-0005-0000-0000-000057820000}"/>
    <cellStyle name="Note 3 11 8" xfId="7510" xr:uid="{00000000-0005-0000-0000-000058820000}"/>
    <cellStyle name="Note 3 11 8 2" xfId="28992" xr:uid="{00000000-0005-0000-0000-000059820000}"/>
    <cellStyle name="Note 3 11 8 3" xfId="21149" xr:uid="{00000000-0005-0000-0000-00005A820000}"/>
    <cellStyle name="Note 3 11 8 4" xfId="41955" xr:uid="{00000000-0005-0000-0000-00005B820000}"/>
    <cellStyle name="Note 3 11 9" xfId="28975" xr:uid="{00000000-0005-0000-0000-00005C820000}"/>
    <cellStyle name="Note 3 12" xfId="7511" xr:uid="{00000000-0005-0000-0000-00005D820000}"/>
    <cellStyle name="Note 3 12 10" xfId="21150" xr:uid="{00000000-0005-0000-0000-00005E820000}"/>
    <cellStyle name="Note 3 12 11" xfId="41956" xr:uid="{00000000-0005-0000-0000-00005F820000}"/>
    <cellStyle name="Note 3 12 2" xfId="7512" xr:uid="{00000000-0005-0000-0000-000060820000}"/>
    <cellStyle name="Note 3 12 2 2" xfId="7513" xr:uid="{00000000-0005-0000-0000-000061820000}"/>
    <cellStyle name="Note 3 12 2 2 2" xfId="7514" xr:uid="{00000000-0005-0000-0000-000062820000}"/>
    <cellStyle name="Note 3 12 2 2 2 2" xfId="28996" xr:uid="{00000000-0005-0000-0000-000063820000}"/>
    <cellStyle name="Note 3 12 2 2 2 3" xfId="21153" xr:uid="{00000000-0005-0000-0000-000064820000}"/>
    <cellStyle name="Note 3 12 2 2 2 4" xfId="41959" xr:uid="{00000000-0005-0000-0000-000065820000}"/>
    <cellStyle name="Note 3 12 2 2 3" xfId="7515" xr:uid="{00000000-0005-0000-0000-000066820000}"/>
    <cellStyle name="Note 3 12 2 2 3 2" xfId="28997" xr:uid="{00000000-0005-0000-0000-000067820000}"/>
    <cellStyle name="Note 3 12 2 2 3 3" xfId="21154" xr:uid="{00000000-0005-0000-0000-000068820000}"/>
    <cellStyle name="Note 3 12 2 2 3 4" xfId="41960" xr:uid="{00000000-0005-0000-0000-000069820000}"/>
    <cellStyle name="Note 3 12 2 2 4" xfId="28995" xr:uid="{00000000-0005-0000-0000-00006A820000}"/>
    <cellStyle name="Note 3 12 2 2 5" xfId="21152" xr:uid="{00000000-0005-0000-0000-00006B820000}"/>
    <cellStyle name="Note 3 12 2 2 6" xfId="41958" xr:uid="{00000000-0005-0000-0000-00006C820000}"/>
    <cellStyle name="Note 3 12 2 3" xfId="7516" xr:uid="{00000000-0005-0000-0000-00006D820000}"/>
    <cellStyle name="Note 3 12 2 3 2" xfId="28998" xr:uid="{00000000-0005-0000-0000-00006E820000}"/>
    <cellStyle name="Note 3 12 2 3 3" xfId="21155" xr:uid="{00000000-0005-0000-0000-00006F820000}"/>
    <cellStyle name="Note 3 12 2 3 4" xfId="41961" xr:uid="{00000000-0005-0000-0000-000070820000}"/>
    <cellStyle name="Note 3 12 2 4" xfId="7517" xr:uid="{00000000-0005-0000-0000-000071820000}"/>
    <cellStyle name="Note 3 12 2 4 2" xfId="28999" xr:uid="{00000000-0005-0000-0000-000072820000}"/>
    <cellStyle name="Note 3 12 2 4 3" xfId="21156" xr:uid="{00000000-0005-0000-0000-000073820000}"/>
    <cellStyle name="Note 3 12 2 4 4" xfId="41962" xr:uid="{00000000-0005-0000-0000-000074820000}"/>
    <cellStyle name="Note 3 12 2 5" xfId="28994" xr:uid="{00000000-0005-0000-0000-000075820000}"/>
    <cellStyle name="Note 3 12 2 6" xfId="21151" xr:uid="{00000000-0005-0000-0000-000076820000}"/>
    <cellStyle name="Note 3 12 2 7" xfId="41957" xr:uid="{00000000-0005-0000-0000-000077820000}"/>
    <cellStyle name="Note 3 12 3" xfId="7518" xr:uid="{00000000-0005-0000-0000-000078820000}"/>
    <cellStyle name="Note 3 12 3 2" xfId="7519" xr:uid="{00000000-0005-0000-0000-000079820000}"/>
    <cellStyle name="Note 3 12 3 2 2" xfId="7520" xr:uid="{00000000-0005-0000-0000-00007A820000}"/>
    <cellStyle name="Note 3 12 3 2 2 2" xfId="29002" xr:uid="{00000000-0005-0000-0000-00007B820000}"/>
    <cellStyle name="Note 3 12 3 2 2 3" xfId="21159" xr:uid="{00000000-0005-0000-0000-00007C820000}"/>
    <cellStyle name="Note 3 12 3 2 2 4" xfId="41965" xr:uid="{00000000-0005-0000-0000-00007D820000}"/>
    <cellStyle name="Note 3 12 3 2 3" xfId="7521" xr:uid="{00000000-0005-0000-0000-00007E820000}"/>
    <cellStyle name="Note 3 12 3 2 3 2" xfId="29003" xr:uid="{00000000-0005-0000-0000-00007F820000}"/>
    <cellStyle name="Note 3 12 3 2 3 3" xfId="21160" xr:uid="{00000000-0005-0000-0000-000080820000}"/>
    <cellStyle name="Note 3 12 3 2 3 4" xfId="41966" xr:uid="{00000000-0005-0000-0000-000081820000}"/>
    <cellStyle name="Note 3 12 3 2 4" xfId="29001" xr:uid="{00000000-0005-0000-0000-000082820000}"/>
    <cellStyle name="Note 3 12 3 2 5" xfId="21158" xr:uid="{00000000-0005-0000-0000-000083820000}"/>
    <cellStyle name="Note 3 12 3 2 6" xfId="41964" xr:uid="{00000000-0005-0000-0000-000084820000}"/>
    <cellStyle name="Note 3 12 3 3" xfId="7522" xr:uid="{00000000-0005-0000-0000-000085820000}"/>
    <cellStyle name="Note 3 12 3 3 2" xfId="29004" xr:uid="{00000000-0005-0000-0000-000086820000}"/>
    <cellStyle name="Note 3 12 3 3 3" xfId="21161" xr:uid="{00000000-0005-0000-0000-000087820000}"/>
    <cellStyle name="Note 3 12 3 3 4" xfId="41967" xr:uid="{00000000-0005-0000-0000-000088820000}"/>
    <cellStyle name="Note 3 12 3 4" xfId="7523" xr:uid="{00000000-0005-0000-0000-000089820000}"/>
    <cellStyle name="Note 3 12 3 4 2" xfId="29005" xr:uid="{00000000-0005-0000-0000-00008A820000}"/>
    <cellStyle name="Note 3 12 3 4 3" xfId="21162" xr:uid="{00000000-0005-0000-0000-00008B820000}"/>
    <cellStyle name="Note 3 12 3 4 4" xfId="41968" xr:uid="{00000000-0005-0000-0000-00008C820000}"/>
    <cellStyle name="Note 3 12 3 5" xfId="29000" xr:uid="{00000000-0005-0000-0000-00008D820000}"/>
    <cellStyle name="Note 3 12 3 6" xfId="21157" xr:uid="{00000000-0005-0000-0000-00008E820000}"/>
    <cellStyle name="Note 3 12 3 7" xfId="41963" xr:uid="{00000000-0005-0000-0000-00008F820000}"/>
    <cellStyle name="Note 3 12 4" xfId="7524" xr:uid="{00000000-0005-0000-0000-000090820000}"/>
    <cellStyle name="Note 3 12 4 2" xfId="29006" xr:uid="{00000000-0005-0000-0000-000091820000}"/>
    <cellStyle name="Note 3 12 4 3" xfId="21163" xr:uid="{00000000-0005-0000-0000-000092820000}"/>
    <cellStyle name="Note 3 12 4 4" xfId="41969" xr:uid="{00000000-0005-0000-0000-000093820000}"/>
    <cellStyle name="Note 3 12 5" xfId="7525" xr:uid="{00000000-0005-0000-0000-000094820000}"/>
    <cellStyle name="Note 3 12 5 2" xfId="29007" xr:uid="{00000000-0005-0000-0000-000095820000}"/>
    <cellStyle name="Note 3 12 5 3" xfId="21164" xr:uid="{00000000-0005-0000-0000-000096820000}"/>
    <cellStyle name="Note 3 12 5 4" xfId="41970" xr:uid="{00000000-0005-0000-0000-000097820000}"/>
    <cellStyle name="Note 3 12 6" xfId="7526" xr:uid="{00000000-0005-0000-0000-000098820000}"/>
    <cellStyle name="Note 3 12 6 2" xfId="29008" xr:uid="{00000000-0005-0000-0000-000099820000}"/>
    <cellStyle name="Note 3 12 6 3" xfId="21165" xr:uid="{00000000-0005-0000-0000-00009A820000}"/>
    <cellStyle name="Note 3 12 6 4" xfId="41971" xr:uid="{00000000-0005-0000-0000-00009B820000}"/>
    <cellStyle name="Note 3 12 7" xfId="7527" xr:uid="{00000000-0005-0000-0000-00009C820000}"/>
    <cellStyle name="Note 3 12 7 2" xfId="29009" xr:uid="{00000000-0005-0000-0000-00009D820000}"/>
    <cellStyle name="Note 3 12 7 3" xfId="21166" xr:uid="{00000000-0005-0000-0000-00009E820000}"/>
    <cellStyle name="Note 3 12 7 4" xfId="41972" xr:uid="{00000000-0005-0000-0000-00009F820000}"/>
    <cellStyle name="Note 3 12 8" xfId="7528" xr:uid="{00000000-0005-0000-0000-0000A0820000}"/>
    <cellStyle name="Note 3 12 8 2" xfId="29010" xr:uid="{00000000-0005-0000-0000-0000A1820000}"/>
    <cellStyle name="Note 3 12 8 3" xfId="21167" xr:uid="{00000000-0005-0000-0000-0000A2820000}"/>
    <cellStyle name="Note 3 12 8 4" xfId="41973" xr:uid="{00000000-0005-0000-0000-0000A3820000}"/>
    <cellStyle name="Note 3 12 9" xfId="28993" xr:uid="{00000000-0005-0000-0000-0000A4820000}"/>
    <cellStyle name="Note 3 13" xfId="7529" xr:uid="{00000000-0005-0000-0000-0000A5820000}"/>
    <cellStyle name="Note 3 13 10" xfId="21168" xr:uid="{00000000-0005-0000-0000-0000A6820000}"/>
    <cellStyle name="Note 3 13 11" xfId="41974" xr:uid="{00000000-0005-0000-0000-0000A7820000}"/>
    <cellStyle name="Note 3 13 2" xfId="7530" xr:uid="{00000000-0005-0000-0000-0000A8820000}"/>
    <cellStyle name="Note 3 13 2 2" xfId="7531" xr:uid="{00000000-0005-0000-0000-0000A9820000}"/>
    <cellStyle name="Note 3 13 2 2 2" xfId="7532" xr:uid="{00000000-0005-0000-0000-0000AA820000}"/>
    <cellStyle name="Note 3 13 2 2 2 2" xfId="29014" xr:uid="{00000000-0005-0000-0000-0000AB820000}"/>
    <cellStyle name="Note 3 13 2 2 2 3" xfId="21171" xr:uid="{00000000-0005-0000-0000-0000AC820000}"/>
    <cellStyle name="Note 3 13 2 2 2 4" xfId="41977" xr:uid="{00000000-0005-0000-0000-0000AD820000}"/>
    <cellStyle name="Note 3 13 2 2 3" xfId="7533" xr:uid="{00000000-0005-0000-0000-0000AE820000}"/>
    <cellStyle name="Note 3 13 2 2 3 2" xfId="29015" xr:uid="{00000000-0005-0000-0000-0000AF820000}"/>
    <cellStyle name="Note 3 13 2 2 3 3" xfId="21172" xr:uid="{00000000-0005-0000-0000-0000B0820000}"/>
    <cellStyle name="Note 3 13 2 2 3 4" xfId="41978" xr:uid="{00000000-0005-0000-0000-0000B1820000}"/>
    <cellStyle name="Note 3 13 2 2 4" xfId="29013" xr:uid="{00000000-0005-0000-0000-0000B2820000}"/>
    <cellStyle name="Note 3 13 2 2 5" xfId="21170" xr:uid="{00000000-0005-0000-0000-0000B3820000}"/>
    <cellStyle name="Note 3 13 2 2 6" xfId="41976" xr:uid="{00000000-0005-0000-0000-0000B4820000}"/>
    <cellStyle name="Note 3 13 2 3" xfId="7534" xr:uid="{00000000-0005-0000-0000-0000B5820000}"/>
    <cellStyle name="Note 3 13 2 3 2" xfId="29016" xr:uid="{00000000-0005-0000-0000-0000B6820000}"/>
    <cellStyle name="Note 3 13 2 3 3" xfId="21173" xr:uid="{00000000-0005-0000-0000-0000B7820000}"/>
    <cellStyle name="Note 3 13 2 3 4" xfId="41979" xr:uid="{00000000-0005-0000-0000-0000B8820000}"/>
    <cellStyle name="Note 3 13 2 4" xfId="7535" xr:uid="{00000000-0005-0000-0000-0000B9820000}"/>
    <cellStyle name="Note 3 13 2 4 2" xfId="29017" xr:uid="{00000000-0005-0000-0000-0000BA820000}"/>
    <cellStyle name="Note 3 13 2 4 3" xfId="21174" xr:uid="{00000000-0005-0000-0000-0000BB820000}"/>
    <cellStyle name="Note 3 13 2 4 4" xfId="41980" xr:uid="{00000000-0005-0000-0000-0000BC820000}"/>
    <cellStyle name="Note 3 13 2 5" xfId="29012" xr:uid="{00000000-0005-0000-0000-0000BD820000}"/>
    <cellStyle name="Note 3 13 2 6" xfId="21169" xr:uid="{00000000-0005-0000-0000-0000BE820000}"/>
    <cellStyle name="Note 3 13 2 7" xfId="41975" xr:uid="{00000000-0005-0000-0000-0000BF820000}"/>
    <cellStyle name="Note 3 13 3" xfId="7536" xr:uid="{00000000-0005-0000-0000-0000C0820000}"/>
    <cellStyle name="Note 3 13 3 2" xfId="7537" xr:uid="{00000000-0005-0000-0000-0000C1820000}"/>
    <cellStyle name="Note 3 13 3 2 2" xfId="7538" xr:uid="{00000000-0005-0000-0000-0000C2820000}"/>
    <cellStyle name="Note 3 13 3 2 2 2" xfId="29020" xr:uid="{00000000-0005-0000-0000-0000C3820000}"/>
    <cellStyle name="Note 3 13 3 2 2 3" xfId="21177" xr:uid="{00000000-0005-0000-0000-0000C4820000}"/>
    <cellStyle name="Note 3 13 3 2 2 4" xfId="41983" xr:uid="{00000000-0005-0000-0000-0000C5820000}"/>
    <cellStyle name="Note 3 13 3 2 3" xfId="7539" xr:uid="{00000000-0005-0000-0000-0000C6820000}"/>
    <cellStyle name="Note 3 13 3 2 3 2" xfId="29021" xr:uid="{00000000-0005-0000-0000-0000C7820000}"/>
    <cellStyle name="Note 3 13 3 2 3 3" xfId="21178" xr:uid="{00000000-0005-0000-0000-0000C8820000}"/>
    <cellStyle name="Note 3 13 3 2 3 4" xfId="41984" xr:uid="{00000000-0005-0000-0000-0000C9820000}"/>
    <cellStyle name="Note 3 13 3 2 4" xfId="29019" xr:uid="{00000000-0005-0000-0000-0000CA820000}"/>
    <cellStyle name="Note 3 13 3 2 5" xfId="21176" xr:uid="{00000000-0005-0000-0000-0000CB820000}"/>
    <cellStyle name="Note 3 13 3 2 6" xfId="41982" xr:uid="{00000000-0005-0000-0000-0000CC820000}"/>
    <cellStyle name="Note 3 13 3 3" xfId="7540" xr:uid="{00000000-0005-0000-0000-0000CD820000}"/>
    <cellStyle name="Note 3 13 3 3 2" xfId="29022" xr:uid="{00000000-0005-0000-0000-0000CE820000}"/>
    <cellStyle name="Note 3 13 3 3 3" xfId="21179" xr:uid="{00000000-0005-0000-0000-0000CF820000}"/>
    <cellStyle name="Note 3 13 3 3 4" xfId="41985" xr:uid="{00000000-0005-0000-0000-0000D0820000}"/>
    <cellStyle name="Note 3 13 3 4" xfId="7541" xr:uid="{00000000-0005-0000-0000-0000D1820000}"/>
    <cellStyle name="Note 3 13 3 4 2" xfId="29023" xr:uid="{00000000-0005-0000-0000-0000D2820000}"/>
    <cellStyle name="Note 3 13 3 4 3" xfId="21180" xr:uid="{00000000-0005-0000-0000-0000D3820000}"/>
    <cellStyle name="Note 3 13 3 4 4" xfId="41986" xr:uid="{00000000-0005-0000-0000-0000D4820000}"/>
    <cellStyle name="Note 3 13 3 5" xfId="29018" xr:uid="{00000000-0005-0000-0000-0000D5820000}"/>
    <cellStyle name="Note 3 13 3 6" xfId="21175" xr:uid="{00000000-0005-0000-0000-0000D6820000}"/>
    <cellStyle name="Note 3 13 3 7" xfId="41981" xr:uid="{00000000-0005-0000-0000-0000D7820000}"/>
    <cellStyle name="Note 3 13 4" xfId="7542" xr:uid="{00000000-0005-0000-0000-0000D8820000}"/>
    <cellStyle name="Note 3 13 4 2" xfId="29024" xr:uid="{00000000-0005-0000-0000-0000D9820000}"/>
    <cellStyle name="Note 3 13 4 3" xfId="21181" xr:uid="{00000000-0005-0000-0000-0000DA820000}"/>
    <cellStyle name="Note 3 13 4 4" xfId="41987" xr:uid="{00000000-0005-0000-0000-0000DB820000}"/>
    <cellStyle name="Note 3 13 5" xfId="7543" xr:uid="{00000000-0005-0000-0000-0000DC820000}"/>
    <cellStyle name="Note 3 13 5 2" xfId="29025" xr:uid="{00000000-0005-0000-0000-0000DD820000}"/>
    <cellStyle name="Note 3 13 5 3" xfId="21182" xr:uid="{00000000-0005-0000-0000-0000DE820000}"/>
    <cellStyle name="Note 3 13 5 4" xfId="41988" xr:uid="{00000000-0005-0000-0000-0000DF820000}"/>
    <cellStyle name="Note 3 13 6" xfId="7544" xr:uid="{00000000-0005-0000-0000-0000E0820000}"/>
    <cellStyle name="Note 3 13 6 2" xfId="29026" xr:uid="{00000000-0005-0000-0000-0000E1820000}"/>
    <cellStyle name="Note 3 13 6 3" xfId="21183" xr:uid="{00000000-0005-0000-0000-0000E2820000}"/>
    <cellStyle name="Note 3 13 6 4" xfId="41989" xr:uid="{00000000-0005-0000-0000-0000E3820000}"/>
    <cellStyle name="Note 3 13 7" xfId="7545" xr:uid="{00000000-0005-0000-0000-0000E4820000}"/>
    <cellStyle name="Note 3 13 7 2" xfId="29027" xr:uid="{00000000-0005-0000-0000-0000E5820000}"/>
    <cellStyle name="Note 3 13 7 3" xfId="21184" xr:uid="{00000000-0005-0000-0000-0000E6820000}"/>
    <cellStyle name="Note 3 13 7 4" xfId="41990" xr:uid="{00000000-0005-0000-0000-0000E7820000}"/>
    <cellStyle name="Note 3 13 8" xfId="7546" xr:uid="{00000000-0005-0000-0000-0000E8820000}"/>
    <cellStyle name="Note 3 13 8 2" xfId="29028" xr:uid="{00000000-0005-0000-0000-0000E9820000}"/>
    <cellStyle name="Note 3 13 8 3" xfId="21185" xr:uid="{00000000-0005-0000-0000-0000EA820000}"/>
    <cellStyle name="Note 3 13 8 4" xfId="41991" xr:uid="{00000000-0005-0000-0000-0000EB820000}"/>
    <cellStyle name="Note 3 13 9" xfId="29011" xr:uid="{00000000-0005-0000-0000-0000EC820000}"/>
    <cellStyle name="Note 3 14" xfId="7547" xr:uid="{00000000-0005-0000-0000-0000ED820000}"/>
    <cellStyle name="Note 3 14 10" xfId="21186" xr:uid="{00000000-0005-0000-0000-0000EE820000}"/>
    <cellStyle name="Note 3 14 11" xfId="41992" xr:uid="{00000000-0005-0000-0000-0000EF820000}"/>
    <cellStyle name="Note 3 14 2" xfId="7548" xr:uid="{00000000-0005-0000-0000-0000F0820000}"/>
    <cellStyle name="Note 3 14 2 2" xfId="7549" xr:uid="{00000000-0005-0000-0000-0000F1820000}"/>
    <cellStyle name="Note 3 14 2 2 2" xfId="7550" xr:uid="{00000000-0005-0000-0000-0000F2820000}"/>
    <cellStyle name="Note 3 14 2 2 2 2" xfId="29032" xr:uid="{00000000-0005-0000-0000-0000F3820000}"/>
    <cellStyle name="Note 3 14 2 2 2 3" xfId="21189" xr:uid="{00000000-0005-0000-0000-0000F4820000}"/>
    <cellStyle name="Note 3 14 2 2 2 4" xfId="41995" xr:uid="{00000000-0005-0000-0000-0000F5820000}"/>
    <cellStyle name="Note 3 14 2 2 3" xfId="7551" xr:uid="{00000000-0005-0000-0000-0000F6820000}"/>
    <cellStyle name="Note 3 14 2 2 3 2" xfId="29033" xr:uid="{00000000-0005-0000-0000-0000F7820000}"/>
    <cellStyle name="Note 3 14 2 2 3 3" xfId="21190" xr:uid="{00000000-0005-0000-0000-0000F8820000}"/>
    <cellStyle name="Note 3 14 2 2 3 4" xfId="41996" xr:uid="{00000000-0005-0000-0000-0000F9820000}"/>
    <cellStyle name="Note 3 14 2 2 4" xfId="29031" xr:uid="{00000000-0005-0000-0000-0000FA820000}"/>
    <cellStyle name="Note 3 14 2 2 5" xfId="21188" xr:uid="{00000000-0005-0000-0000-0000FB820000}"/>
    <cellStyle name="Note 3 14 2 2 6" xfId="41994" xr:uid="{00000000-0005-0000-0000-0000FC820000}"/>
    <cellStyle name="Note 3 14 2 3" xfId="7552" xr:uid="{00000000-0005-0000-0000-0000FD820000}"/>
    <cellStyle name="Note 3 14 2 3 2" xfId="29034" xr:uid="{00000000-0005-0000-0000-0000FE820000}"/>
    <cellStyle name="Note 3 14 2 3 3" xfId="21191" xr:uid="{00000000-0005-0000-0000-0000FF820000}"/>
    <cellStyle name="Note 3 14 2 3 4" xfId="41997" xr:uid="{00000000-0005-0000-0000-000000830000}"/>
    <cellStyle name="Note 3 14 2 4" xfId="7553" xr:uid="{00000000-0005-0000-0000-000001830000}"/>
    <cellStyle name="Note 3 14 2 4 2" xfId="29035" xr:uid="{00000000-0005-0000-0000-000002830000}"/>
    <cellStyle name="Note 3 14 2 4 3" xfId="21192" xr:uid="{00000000-0005-0000-0000-000003830000}"/>
    <cellStyle name="Note 3 14 2 4 4" xfId="41998" xr:uid="{00000000-0005-0000-0000-000004830000}"/>
    <cellStyle name="Note 3 14 2 5" xfId="29030" xr:uid="{00000000-0005-0000-0000-000005830000}"/>
    <cellStyle name="Note 3 14 2 6" xfId="21187" xr:uid="{00000000-0005-0000-0000-000006830000}"/>
    <cellStyle name="Note 3 14 2 7" xfId="41993" xr:uid="{00000000-0005-0000-0000-000007830000}"/>
    <cellStyle name="Note 3 14 3" xfId="7554" xr:uid="{00000000-0005-0000-0000-000008830000}"/>
    <cellStyle name="Note 3 14 3 2" xfId="7555" xr:uid="{00000000-0005-0000-0000-000009830000}"/>
    <cellStyle name="Note 3 14 3 2 2" xfId="7556" xr:uid="{00000000-0005-0000-0000-00000A830000}"/>
    <cellStyle name="Note 3 14 3 2 2 2" xfId="29038" xr:uid="{00000000-0005-0000-0000-00000B830000}"/>
    <cellStyle name="Note 3 14 3 2 2 3" xfId="21195" xr:uid="{00000000-0005-0000-0000-00000C830000}"/>
    <cellStyle name="Note 3 14 3 2 2 4" xfId="42001" xr:uid="{00000000-0005-0000-0000-00000D830000}"/>
    <cellStyle name="Note 3 14 3 2 3" xfId="7557" xr:uid="{00000000-0005-0000-0000-00000E830000}"/>
    <cellStyle name="Note 3 14 3 2 3 2" xfId="29039" xr:uid="{00000000-0005-0000-0000-00000F830000}"/>
    <cellStyle name="Note 3 14 3 2 3 3" xfId="21196" xr:uid="{00000000-0005-0000-0000-000010830000}"/>
    <cellStyle name="Note 3 14 3 2 3 4" xfId="42002" xr:uid="{00000000-0005-0000-0000-000011830000}"/>
    <cellStyle name="Note 3 14 3 2 4" xfId="29037" xr:uid="{00000000-0005-0000-0000-000012830000}"/>
    <cellStyle name="Note 3 14 3 2 5" xfId="21194" xr:uid="{00000000-0005-0000-0000-000013830000}"/>
    <cellStyle name="Note 3 14 3 2 6" xfId="42000" xr:uid="{00000000-0005-0000-0000-000014830000}"/>
    <cellStyle name="Note 3 14 3 3" xfId="7558" xr:uid="{00000000-0005-0000-0000-000015830000}"/>
    <cellStyle name="Note 3 14 3 3 2" xfId="29040" xr:uid="{00000000-0005-0000-0000-000016830000}"/>
    <cellStyle name="Note 3 14 3 3 3" xfId="21197" xr:uid="{00000000-0005-0000-0000-000017830000}"/>
    <cellStyle name="Note 3 14 3 3 4" xfId="42003" xr:uid="{00000000-0005-0000-0000-000018830000}"/>
    <cellStyle name="Note 3 14 3 4" xfId="7559" xr:uid="{00000000-0005-0000-0000-000019830000}"/>
    <cellStyle name="Note 3 14 3 4 2" xfId="29041" xr:uid="{00000000-0005-0000-0000-00001A830000}"/>
    <cellStyle name="Note 3 14 3 4 3" xfId="21198" xr:uid="{00000000-0005-0000-0000-00001B830000}"/>
    <cellStyle name="Note 3 14 3 4 4" xfId="42004" xr:uid="{00000000-0005-0000-0000-00001C830000}"/>
    <cellStyle name="Note 3 14 3 5" xfId="29036" xr:uid="{00000000-0005-0000-0000-00001D830000}"/>
    <cellStyle name="Note 3 14 3 6" xfId="21193" xr:uid="{00000000-0005-0000-0000-00001E830000}"/>
    <cellStyle name="Note 3 14 3 7" xfId="41999" xr:uid="{00000000-0005-0000-0000-00001F830000}"/>
    <cellStyle name="Note 3 14 4" xfId="7560" xr:uid="{00000000-0005-0000-0000-000020830000}"/>
    <cellStyle name="Note 3 14 4 2" xfId="29042" xr:uid="{00000000-0005-0000-0000-000021830000}"/>
    <cellStyle name="Note 3 14 4 3" xfId="21199" xr:uid="{00000000-0005-0000-0000-000022830000}"/>
    <cellStyle name="Note 3 14 4 4" xfId="42005" xr:uid="{00000000-0005-0000-0000-000023830000}"/>
    <cellStyle name="Note 3 14 5" xfId="7561" xr:uid="{00000000-0005-0000-0000-000024830000}"/>
    <cellStyle name="Note 3 14 5 2" xfId="29043" xr:uid="{00000000-0005-0000-0000-000025830000}"/>
    <cellStyle name="Note 3 14 5 3" xfId="21200" xr:uid="{00000000-0005-0000-0000-000026830000}"/>
    <cellStyle name="Note 3 14 5 4" xfId="42006" xr:uid="{00000000-0005-0000-0000-000027830000}"/>
    <cellStyle name="Note 3 14 6" xfId="7562" xr:uid="{00000000-0005-0000-0000-000028830000}"/>
    <cellStyle name="Note 3 14 6 2" xfId="29044" xr:uid="{00000000-0005-0000-0000-000029830000}"/>
    <cellStyle name="Note 3 14 6 3" xfId="21201" xr:uid="{00000000-0005-0000-0000-00002A830000}"/>
    <cellStyle name="Note 3 14 6 4" xfId="42007" xr:uid="{00000000-0005-0000-0000-00002B830000}"/>
    <cellStyle name="Note 3 14 7" xfId="7563" xr:uid="{00000000-0005-0000-0000-00002C830000}"/>
    <cellStyle name="Note 3 14 7 2" xfId="29045" xr:uid="{00000000-0005-0000-0000-00002D830000}"/>
    <cellStyle name="Note 3 14 7 3" xfId="21202" xr:uid="{00000000-0005-0000-0000-00002E830000}"/>
    <cellStyle name="Note 3 14 7 4" xfId="42008" xr:uid="{00000000-0005-0000-0000-00002F830000}"/>
    <cellStyle name="Note 3 14 8" xfId="7564" xr:uid="{00000000-0005-0000-0000-000030830000}"/>
    <cellStyle name="Note 3 14 8 2" xfId="29046" xr:uid="{00000000-0005-0000-0000-000031830000}"/>
    <cellStyle name="Note 3 14 8 3" xfId="21203" xr:uid="{00000000-0005-0000-0000-000032830000}"/>
    <cellStyle name="Note 3 14 8 4" xfId="42009" xr:uid="{00000000-0005-0000-0000-000033830000}"/>
    <cellStyle name="Note 3 14 9" xfId="29029" xr:uid="{00000000-0005-0000-0000-000034830000}"/>
    <cellStyle name="Note 3 15" xfId="7565" xr:uid="{00000000-0005-0000-0000-000035830000}"/>
    <cellStyle name="Note 3 15 10" xfId="21204" xr:uid="{00000000-0005-0000-0000-000036830000}"/>
    <cellStyle name="Note 3 15 11" xfId="42010" xr:uid="{00000000-0005-0000-0000-000037830000}"/>
    <cellStyle name="Note 3 15 2" xfId="7566" xr:uid="{00000000-0005-0000-0000-000038830000}"/>
    <cellStyle name="Note 3 15 2 2" xfId="7567" xr:uid="{00000000-0005-0000-0000-000039830000}"/>
    <cellStyle name="Note 3 15 2 2 2" xfId="7568" xr:uid="{00000000-0005-0000-0000-00003A830000}"/>
    <cellStyle name="Note 3 15 2 2 2 2" xfId="29050" xr:uid="{00000000-0005-0000-0000-00003B830000}"/>
    <cellStyle name="Note 3 15 2 2 2 3" xfId="21207" xr:uid="{00000000-0005-0000-0000-00003C830000}"/>
    <cellStyle name="Note 3 15 2 2 2 4" xfId="42013" xr:uid="{00000000-0005-0000-0000-00003D830000}"/>
    <cellStyle name="Note 3 15 2 2 3" xfId="7569" xr:uid="{00000000-0005-0000-0000-00003E830000}"/>
    <cellStyle name="Note 3 15 2 2 3 2" xfId="29051" xr:uid="{00000000-0005-0000-0000-00003F830000}"/>
    <cellStyle name="Note 3 15 2 2 3 3" xfId="21208" xr:uid="{00000000-0005-0000-0000-000040830000}"/>
    <cellStyle name="Note 3 15 2 2 3 4" xfId="42014" xr:uid="{00000000-0005-0000-0000-000041830000}"/>
    <cellStyle name="Note 3 15 2 2 4" xfId="29049" xr:uid="{00000000-0005-0000-0000-000042830000}"/>
    <cellStyle name="Note 3 15 2 2 5" xfId="21206" xr:uid="{00000000-0005-0000-0000-000043830000}"/>
    <cellStyle name="Note 3 15 2 2 6" xfId="42012" xr:uid="{00000000-0005-0000-0000-000044830000}"/>
    <cellStyle name="Note 3 15 2 3" xfId="7570" xr:uid="{00000000-0005-0000-0000-000045830000}"/>
    <cellStyle name="Note 3 15 2 3 2" xfId="29052" xr:uid="{00000000-0005-0000-0000-000046830000}"/>
    <cellStyle name="Note 3 15 2 3 3" xfId="21209" xr:uid="{00000000-0005-0000-0000-000047830000}"/>
    <cellStyle name="Note 3 15 2 3 4" xfId="42015" xr:uid="{00000000-0005-0000-0000-000048830000}"/>
    <cellStyle name="Note 3 15 2 4" xfId="7571" xr:uid="{00000000-0005-0000-0000-000049830000}"/>
    <cellStyle name="Note 3 15 2 4 2" xfId="29053" xr:uid="{00000000-0005-0000-0000-00004A830000}"/>
    <cellStyle name="Note 3 15 2 4 3" xfId="21210" xr:uid="{00000000-0005-0000-0000-00004B830000}"/>
    <cellStyle name="Note 3 15 2 4 4" xfId="42016" xr:uid="{00000000-0005-0000-0000-00004C830000}"/>
    <cellStyle name="Note 3 15 2 5" xfId="29048" xr:uid="{00000000-0005-0000-0000-00004D830000}"/>
    <cellStyle name="Note 3 15 2 6" xfId="21205" xr:uid="{00000000-0005-0000-0000-00004E830000}"/>
    <cellStyle name="Note 3 15 2 7" xfId="42011" xr:uid="{00000000-0005-0000-0000-00004F830000}"/>
    <cellStyle name="Note 3 15 3" xfId="7572" xr:uid="{00000000-0005-0000-0000-000050830000}"/>
    <cellStyle name="Note 3 15 3 2" xfId="7573" xr:uid="{00000000-0005-0000-0000-000051830000}"/>
    <cellStyle name="Note 3 15 3 2 2" xfId="7574" xr:uid="{00000000-0005-0000-0000-000052830000}"/>
    <cellStyle name="Note 3 15 3 2 2 2" xfId="29056" xr:uid="{00000000-0005-0000-0000-000053830000}"/>
    <cellStyle name="Note 3 15 3 2 2 3" xfId="21213" xr:uid="{00000000-0005-0000-0000-000054830000}"/>
    <cellStyle name="Note 3 15 3 2 2 4" xfId="42019" xr:uid="{00000000-0005-0000-0000-000055830000}"/>
    <cellStyle name="Note 3 15 3 2 3" xfId="7575" xr:uid="{00000000-0005-0000-0000-000056830000}"/>
    <cellStyle name="Note 3 15 3 2 3 2" xfId="29057" xr:uid="{00000000-0005-0000-0000-000057830000}"/>
    <cellStyle name="Note 3 15 3 2 3 3" xfId="21214" xr:uid="{00000000-0005-0000-0000-000058830000}"/>
    <cellStyle name="Note 3 15 3 2 3 4" xfId="42020" xr:uid="{00000000-0005-0000-0000-000059830000}"/>
    <cellStyle name="Note 3 15 3 2 4" xfId="29055" xr:uid="{00000000-0005-0000-0000-00005A830000}"/>
    <cellStyle name="Note 3 15 3 2 5" xfId="21212" xr:uid="{00000000-0005-0000-0000-00005B830000}"/>
    <cellStyle name="Note 3 15 3 2 6" xfId="42018" xr:uid="{00000000-0005-0000-0000-00005C830000}"/>
    <cellStyle name="Note 3 15 3 3" xfId="7576" xr:uid="{00000000-0005-0000-0000-00005D830000}"/>
    <cellStyle name="Note 3 15 3 3 2" xfId="29058" xr:uid="{00000000-0005-0000-0000-00005E830000}"/>
    <cellStyle name="Note 3 15 3 3 3" xfId="21215" xr:uid="{00000000-0005-0000-0000-00005F830000}"/>
    <cellStyle name="Note 3 15 3 3 4" xfId="42021" xr:uid="{00000000-0005-0000-0000-000060830000}"/>
    <cellStyle name="Note 3 15 3 4" xfId="7577" xr:uid="{00000000-0005-0000-0000-000061830000}"/>
    <cellStyle name="Note 3 15 3 4 2" xfId="29059" xr:uid="{00000000-0005-0000-0000-000062830000}"/>
    <cellStyle name="Note 3 15 3 4 3" xfId="21216" xr:uid="{00000000-0005-0000-0000-000063830000}"/>
    <cellStyle name="Note 3 15 3 4 4" xfId="42022" xr:uid="{00000000-0005-0000-0000-000064830000}"/>
    <cellStyle name="Note 3 15 3 5" xfId="29054" xr:uid="{00000000-0005-0000-0000-000065830000}"/>
    <cellStyle name="Note 3 15 3 6" xfId="21211" xr:uid="{00000000-0005-0000-0000-000066830000}"/>
    <cellStyle name="Note 3 15 3 7" xfId="42017" xr:uid="{00000000-0005-0000-0000-000067830000}"/>
    <cellStyle name="Note 3 15 4" xfId="7578" xr:uid="{00000000-0005-0000-0000-000068830000}"/>
    <cellStyle name="Note 3 15 4 2" xfId="29060" xr:uid="{00000000-0005-0000-0000-000069830000}"/>
    <cellStyle name="Note 3 15 4 3" xfId="21217" xr:uid="{00000000-0005-0000-0000-00006A830000}"/>
    <cellStyle name="Note 3 15 4 4" xfId="42023" xr:uid="{00000000-0005-0000-0000-00006B830000}"/>
    <cellStyle name="Note 3 15 5" xfId="7579" xr:uid="{00000000-0005-0000-0000-00006C830000}"/>
    <cellStyle name="Note 3 15 5 2" xfId="29061" xr:uid="{00000000-0005-0000-0000-00006D830000}"/>
    <cellStyle name="Note 3 15 5 3" xfId="21218" xr:uid="{00000000-0005-0000-0000-00006E830000}"/>
    <cellStyle name="Note 3 15 5 4" xfId="42024" xr:uid="{00000000-0005-0000-0000-00006F830000}"/>
    <cellStyle name="Note 3 15 6" xfId="7580" xr:uid="{00000000-0005-0000-0000-000070830000}"/>
    <cellStyle name="Note 3 15 6 2" xfId="29062" xr:uid="{00000000-0005-0000-0000-000071830000}"/>
    <cellStyle name="Note 3 15 6 3" xfId="21219" xr:uid="{00000000-0005-0000-0000-000072830000}"/>
    <cellStyle name="Note 3 15 6 4" xfId="42025" xr:uid="{00000000-0005-0000-0000-000073830000}"/>
    <cellStyle name="Note 3 15 7" xfId="7581" xr:uid="{00000000-0005-0000-0000-000074830000}"/>
    <cellStyle name="Note 3 15 7 2" xfId="29063" xr:uid="{00000000-0005-0000-0000-000075830000}"/>
    <cellStyle name="Note 3 15 7 3" xfId="21220" xr:uid="{00000000-0005-0000-0000-000076830000}"/>
    <cellStyle name="Note 3 15 7 4" xfId="42026" xr:uid="{00000000-0005-0000-0000-000077830000}"/>
    <cellStyle name="Note 3 15 8" xfId="7582" xr:uid="{00000000-0005-0000-0000-000078830000}"/>
    <cellStyle name="Note 3 15 8 2" xfId="29064" xr:uid="{00000000-0005-0000-0000-000079830000}"/>
    <cellStyle name="Note 3 15 8 3" xfId="21221" xr:uid="{00000000-0005-0000-0000-00007A830000}"/>
    <cellStyle name="Note 3 15 8 4" xfId="42027" xr:uid="{00000000-0005-0000-0000-00007B830000}"/>
    <cellStyle name="Note 3 15 9" xfId="29047" xr:uid="{00000000-0005-0000-0000-00007C830000}"/>
    <cellStyle name="Note 3 16" xfId="7583" xr:uid="{00000000-0005-0000-0000-00007D830000}"/>
    <cellStyle name="Note 3 16 10" xfId="21222" xr:uid="{00000000-0005-0000-0000-00007E830000}"/>
    <cellStyle name="Note 3 16 11" xfId="42028" xr:uid="{00000000-0005-0000-0000-00007F830000}"/>
    <cellStyle name="Note 3 16 2" xfId="7584" xr:uid="{00000000-0005-0000-0000-000080830000}"/>
    <cellStyle name="Note 3 16 2 2" xfId="7585" xr:uid="{00000000-0005-0000-0000-000081830000}"/>
    <cellStyle name="Note 3 16 2 2 2" xfId="7586" xr:uid="{00000000-0005-0000-0000-000082830000}"/>
    <cellStyle name="Note 3 16 2 2 2 2" xfId="29068" xr:uid="{00000000-0005-0000-0000-000083830000}"/>
    <cellStyle name="Note 3 16 2 2 2 3" xfId="21225" xr:uid="{00000000-0005-0000-0000-000084830000}"/>
    <cellStyle name="Note 3 16 2 2 2 4" xfId="42031" xr:uid="{00000000-0005-0000-0000-000085830000}"/>
    <cellStyle name="Note 3 16 2 2 3" xfId="7587" xr:uid="{00000000-0005-0000-0000-000086830000}"/>
    <cellStyle name="Note 3 16 2 2 3 2" xfId="29069" xr:uid="{00000000-0005-0000-0000-000087830000}"/>
    <cellStyle name="Note 3 16 2 2 3 3" xfId="21226" xr:uid="{00000000-0005-0000-0000-000088830000}"/>
    <cellStyle name="Note 3 16 2 2 3 4" xfId="42032" xr:uid="{00000000-0005-0000-0000-000089830000}"/>
    <cellStyle name="Note 3 16 2 2 4" xfId="29067" xr:uid="{00000000-0005-0000-0000-00008A830000}"/>
    <cellStyle name="Note 3 16 2 2 5" xfId="21224" xr:uid="{00000000-0005-0000-0000-00008B830000}"/>
    <cellStyle name="Note 3 16 2 2 6" xfId="42030" xr:uid="{00000000-0005-0000-0000-00008C830000}"/>
    <cellStyle name="Note 3 16 2 3" xfId="7588" xr:uid="{00000000-0005-0000-0000-00008D830000}"/>
    <cellStyle name="Note 3 16 2 3 2" xfId="29070" xr:uid="{00000000-0005-0000-0000-00008E830000}"/>
    <cellStyle name="Note 3 16 2 3 3" xfId="21227" xr:uid="{00000000-0005-0000-0000-00008F830000}"/>
    <cellStyle name="Note 3 16 2 3 4" xfId="42033" xr:uid="{00000000-0005-0000-0000-000090830000}"/>
    <cellStyle name="Note 3 16 2 4" xfId="7589" xr:uid="{00000000-0005-0000-0000-000091830000}"/>
    <cellStyle name="Note 3 16 2 4 2" xfId="29071" xr:uid="{00000000-0005-0000-0000-000092830000}"/>
    <cellStyle name="Note 3 16 2 4 3" xfId="21228" xr:uid="{00000000-0005-0000-0000-000093830000}"/>
    <cellStyle name="Note 3 16 2 4 4" xfId="42034" xr:uid="{00000000-0005-0000-0000-000094830000}"/>
    <cellStyle name="Note 3 16 2 5" xfId="29066" xr:uid="{00000000-0005-0000-0000-000095830000}"/>
    <cellStyle name="Note 3 16 2 6" xfId="21223" xr:uid="{00000000-0005-0000-0000-000096830000}"/>
    <cellStyle name="Note 3 16 2 7" xfId="42029" xr:uid="{00000000-0005-0000-0000-000097830000}"/>
    <cellStyle name="Note 3 16 3" xfId="7590" xr:uid="{00000000-0005-0000-0000-000098830000}"/>
    <cellStyle name="Note 3 16 3 2" xfId="7591" xr:uid="{00000000-0005-0000-0000-000099830000}"/>
    <cellStyle name="Note 3 16 3 2 2" xfId="7592" xr:uid="{00000000-0005-0000-0000-00009A830000}"/>
    <cellStyle name="Note 3 16 3 2 2 2" xfId="29074" xr:uid="{00000000-0005-0000-0000-00009B830000}"/>
    <cellStyle name="Note 3 16 3 2 2 3" xfId="21231" xr:uid="{00000000-0005-0000-0000-00009C830000}"/>
    <cellStyle name="Note 3 16 3 2 2 4" xfId="42037" xr:uid="{00000000-0005-0000-0000-00009D830000}"/>
    <cellStyle name="Note 3 16 3 2 3" xfId="7593" xr:uid="{00000000-0005-0000-0000-00009E830000}"/>
    <cellStyle name="Note 3 16 3 2 3 2" xfId="29075" xr:uid="{00000000-0005-0000-0000-00009F830000}"/>
    <cellStyle name="Note 3 16 3 2 3 3" xfId="21232" xr:uid="{00000000-0005-0000-0000-0000A0830000}"/>
    <cellStyle name="Note 3 16 3 2 3 4" xfId="42038" xr:uid="{00000000-0005-0000-0000-0000A1830000}"/>
    <cellStyle name="Note 3 16 3 2 4" xfId="29073" xr:uid="{00000000-0005-0000-0000-0000A2830000}"/>
    <cellStyle name="Note 3 16 3 2 5" xfId="21230" xr:uid="{00000000-0005-0000-0000-0000A3830000}"/>
    <cellStyle name="Note 3 16 3 2 6" xfId="42036" xr:uid="{00000000-0005-0000-0000-0000A4830000}"/>
    <cellStyle name="Note 3 16 3 3" xfId="7594" xr:uid="{00000000-0005-0000-0000-0000A5830000}"/>
    <cellStyle name="Note 3 16 3 3 2" xfId="29076" xr:uid="{00000000-0005-0000-0000-0000A6830000}"/>
    <cellStyle name="Note 3 16 3 3 3" xfId="21233" xr:uid="{00000000-0005-0000-0000-0000A7830000}"/>
    <cellStyle name="Note 3 16 3 3 4" xfId="42039" xr:uid="{00000000-0005-0000-0000-0000A8830000}"/>
    <cellStyle name="Note 3 16 3 4" xfId="7595" xr:uid="{00000000-0005-0000-0000-0000A9830000}"/>
    <cellStyle name="Note 3 16 3 4 2" xfId="29077" xr:uid="{00000000-0005-0000-0000-0000AA830000}"/>
    <cellStyle name="Note 3 16 3 4 3" xfId="21234" xr:uid="{00000000-0005-0000-0000-0000AB830000}"/>
    <cellStyle name="Note 3 16 3 4 4" xfId="42040" xr:uid="{00000000-0005-0000-0000-0000AC830000}"/>
    <cellStyle name="Note 3 16 3 5" xfId="29072" xr:uid="{00000000-0005-0000-0000-0000AD830000}"/>
    <cellStyle name="Note 3 16 3 6" xfId="21229" xr:uid="{00000000-0005-0000-0000-0000AE830000}"/>
    <cellStyle name="Note 3 16 3 7" xfId="42035" xr:uid="{00000000-0005-0000-0000-0000AF830000}"/>
    <cellStyle name="Note 3 16 4" xfId="7596" xr:uid="{00000000-0005-0000-0000-0000B0830000}"/>
    <cellStyle name="Note 3 16 4 2" xfId="29078" xr:uid="{00000000-0005-0000-0000-0000B1830000}"/>
    <cellStyle name="Note 3 16 4 3" xfId="21235" xr:uid="{00000000-0005-0000-0000-0000B2830000}"/>
    <cellStyle name="Note 3 16 4 4" xfId="42041" xr:uid="{00000000-0005-0000-0000-0000B3830000}"/>
    <cellStyle name="Note 3 16 5" xfId="7597" xr:uid="{00000000-0005-0000-0000-0000B4830000}"/>
    <cellStyle name="Note 3 16 5 2" xfId="29079" xr:uid="{00000000-0005-0000-0000-0000B5830000}"/>
    <cellStyle name="Note 3 16 5 3" xfId="21236" xr:uid="{00000000-0005-0000-0000-0000B6830000}"/>
    <cellStyle name="Note 3 16 5 4" xfId="42042" xr:uid="{00000000-0005-0000-0000-0000B7830000}"/>
    <cellStyle name="Note 3 16 6" xfId="7598" xr:uid="{00000000-0005-0000-0000-0000B8830000}"/>
    <cellStyle name="Note 3 16 6 2" xfId="29080" xr:uid="{00000000-0005-0000-0000-0000B9830000}"/>
    <cellStyle name="Note 3 16 6 3" xfId="21237" xr:uid="{00000000-0005-0000-0000-0000BA830000}"/>
    <cellStyle name="Note 3 16 6 4" xfId="42043" xr:uid="{00000000-0005-0000-0000-0000BB830000}"/>
    <cellStyle name="Note 3 16 7" xfId="7599" xr:uid="{00000000-0005-0000-0000-0000BC830000}"/>
    <cellStyle name="Note 3 16 7 2" xfId="29081" xr:uid="{00000000-0005-0000-0000-0000BD830000}"/>
    <cellStyle name="Note 3 16 7 3" xfId="21238" xr:uid="{00000000-0005-0000-0000-0000BE830000}"/>
    <cellStyle name="Note 3 16 7 4" xfId="42044" xr:uid="{00000000-0005-0000-0000-0000BF830000}"/>
    <cellStyle name="Note 3 16 8" xfId="7600" xr:uid="{00000000-0005-0000-0000-0000C0830000}"/>
    <cellStyle name="Note 3 16 8 2" xfId="29082" xr:uid="{00000000-0005-0000-0000-0000C1830000}"/>
    <cellStyle name="Note 3 16 8 3" xfId="21239" xr:uid="{00000000-0005-0000-0000-0000C2830000}"/>
    <cellStyle name="Note 3 16 8 4" xfId="42045" xr:uid="{00000000-0005-0000-0000-0000C3830000}"/>
    <cellStyle name="Note 3 16 9" xfId="29065" xr:uid="{00000000-0005-0000-0000-0000C4830000}"/>
    <cellStyle name="Note 3 17" xfId="7601" xr:uid="{00000000-0005-0000-0000-0000C5830000}"/>
    <cellStyle name="Note 3 17 10" xfId="21240" xr:uid="{00000000-0005-0000-0000-0000C6830000}"/>
    <cellStyle name="Note 3 17 11" xfId="42046" xr:uid="{00000000-0005-0000-0000-0000C7830000}"/>
    <cellStyle name="Note 3 17 2" xfId="7602" xr:uid="{00000000-0005-0000-0000-0000C8830000}"/>
    <cellStyle name="Note 3 17 2 2" xfId="7603" xr:uid="{00000000-0005-0000-0000-0000C9830000}"/>
    <cellStyle name="Note 3 17 2 2 2" xfId="7604" xr:uid="{00000000-0005-0000-0000-0000CA830000}"/>
    <cellStyle name="Note 3 17 2 2 2 2" xfId="29086" xr:uid="{00000000-0005-0000-0000-0000CB830000}"/>
    <cellStyle name="Note 3 17 2 2 2 3" xfId="21243" xr:uid="{00000000-0005-0000-0000-0000CC830000}"/>
    <cellStyle name="Note 3 17 2 2 2 4" xfId="42049" xr:uid="{00000000-0005-0000-0000-0000CD830000}"/>
    <cellStyle name="Note 3 17 2 2 3" xfId="7605" xr:uid="{00000000-0005-0000-0000-0000CE830000}"/>
    <cellStyle name="Note 3 17 2 2 3 2" xfId="29087" xr:uid="{00000000-0005-0000-0000-0000CF830000}"/>
    <cellStyle name="Note 3 17 2 2 3 3" xfId="21244" xr:uid="{00000000-0005-0000-0000-0000D0830000}"/>
    <cellStyle name="Note 3 17 2 2 3 4" xfId="42050" xr:uid="{00000000-0005-0000-0000-0000D1830000}"/>
    <cellStyle name="Note 3 17 2 2 4" xfId="29085" xr:uid="{00000000-0005-0000-0000-0000D2830000}"/>
    <cellStyle name="Note 3 17 2 2 5" xfId="21242" xr:uid="{00000000-0005-0000-0000-0000D3830000}"/>
    <cellStyle name="Note 3 17 2 2 6" xfId="42048" xr:uid="{00000000-0005-0000-0000-0000D4830000}"/>
    <cellStyle name="Note 3 17 2 3" xfId="7606" xr:uid="{00000000-0005-0000-0000-0000D5830000}"/>
    <cellStyle name="Note 3 17 2 3 2" xfId="29088" xr:uid="{00000000-0005-0000-0000-0000D6830000}"/>
    <cellStyle name="Note 3 17 2 3 3" xfId="21245" xr:uid="{00000000-0005-0000-0000-0000D7830000}"/>
    <cellStyle name="Note 3 17 2 3 4" xfId="42051" xr:uid="{00000000-0005-0000-0000-0000D8830000}"/>
    <cellStyle name="Note 3 17 2 4" xfId="7607" xr:uid="{00000000-0005-0000-0000-0000D9830000}"/>
    <cellStyle name="Note 3 17 2 4 2" xfId="29089" xr:uid="{00000000-0005-0000-0000-0000DA830000}"/>
    <cellStyle name="Note 3 17 2 4 3" xfId="21246" xr:uid="{00000000-0005-0000-0000-0000DB830000}"/>
    <cellStyle name="Note 3 17 2 4 4" xfId="42052" xr:uid="{00000000-0005-0000-0000-0000DC830000}"/>
    <cellStyle name="Note 3 17 2 5" xfId="29084" xr:uid="{00000000-0005-0000-0000-0000DD830000}"/>
    <cellStyle name="Note 3 17 2 6" xfId="21241" xr:uid="{00000000-0005-0000-0000-0000DE830000}"/>
    <cellStyle name="Note 3 17 2 7" xfId="42047" xr:uid="{00000000-0005-0000-0000-0000DF830000}"/>
    <cellStyle name="Note 3 17 3" xfId="7608" xr:uid="{00000000-0005-0000-0000-0000E0830000}"/>
    <cellStyle name="Note 3 17 3 2" xfId="7609" xr:uid="{00000000-0005-0000-0000-0000E1830000}"/>
    <cellStyle name="Note 3 17 3 2 2" xfId="7610" xr:uid="{00000000-0005-0000-0000-0000E2830000}"/>
    <cellStyle name="Note 3 17 3 2 2 2" xfId="29092" xr:uid="{00000000-0005-0000-0000-0000E3830000}"/>
    <cellStyle name="Note 3 17 3 2 2 3" xfId="21249" xr:uid="{00000000-0005-0000-0000-0000E4830000}"/>
    <cellStyle name="Note 3 17 3 2 2 4" xfId="42055" xr:uid="{00000000-0005-0000-0000-0000E5830000}"/>
    <cellStyle name="Note 3 17 3 2 3" xfId="7611" xr:uid="{00000000-0005-0000-0000-0000E6830000}"/>
    <cellStyle name="Note 3 17 3 2 3 2" xfId="29093" xr:uid="{00000000-0005-0000-0000-0000E7830000}"/>
    <cellStyle name="Note 3 17 3 2 3 3" xfId="21250" xr:uid="{00000000-0005-0000-0000-0000E8830000}"/>
    <cellStyle name="Note 3 17 3 2 3 4" xfId="42056" xr:uid="{00000000-0005-0000-0000-0000E9830000}"/>
    <cellStyle name="Note 3 17 3 2 4" xfId="29091" xr:uid="{00000000-0005-0000-0000-0000EA830000}"/>
    <cellStyle name="Note 3 17 3 2 5" xfId="21248" xr:uid="{00000000-0005-0000-0000-0000EB830000}"/>
    <cellStyle name="Note 3 17 3 2 6" xfId="42054" xr:uid="{00000000-0005-0000-0000-0000EC830000}"/>
    <cellStyle name="Note 3 17 3 3" xfId="7612" xr:uid="{00000000-0005-0000-0000-0000ED830000}"/>
    <cellStyle name="Note 3 17 3 3 2" xfId="29094" xr:uid="{00000000-0005-0000-0000-0000EE830000}"/>
    <cellStyle name="Note 3 17 3 3 3" xfId="21251" xr:uid="{00000000-0005-0000-0000-0000EF830000}"/>
    <cellStyle name="Note 3 17 3 3 4" xfId="42057" xr:uid="{00000000-0005-0000-0000-0000F0830000}"/>
    <cellStyle name="Note 3 17 3 4" xfId="7613" xr:uid="{00000000-0005-0000-0000-0000F1830000}"/>
    <cellStyle name="Note 3 17 3 4 2" xfId="29095" xr:uid="{00000000-0005-0000-0000-0000F2830000}"/>
    <cellStyle name="Note 3 17 3 4 3" xfId="21252" xr:uid="{00000000-0005-0000-0000-0000F3830000}"/>
    <cellStyle name="Note 3 17 3 4 4" xfId="42058" xr:uid="{00000000-0005-0000-0000-0000F4830000}"/>
    <cellStyle name="Note 3 17 3 5" xfId="29090" xr:uid="{00000000-0005-0000-0000-0000F5830000}"/>
    <cellStyle name="Note 3 17 3 6" xfId="21247" xr:uid="{00000000-0005-0000-0000-0000F6830000}"/>
    <cellStyle name="Note 3 17 3 7" xfId="42053" xr:uid="{00000000-0005-0000-0000-0000F7830000}"/>
    <cellStyle name="Note 3 17 4" xfId="7614" xr:uid="{00000000-0005-0000-0000-0000F8830000}"/>
    <cellStyle name="Note 3 17 4 2" xfId="29096" xr:uid="{00000000-0005-0000-0000-0000F9830000}"/>
    <cellStyle name="Note 3 17 4 3" xfId="21253" xr:uid="{00000000-0005-0000-0000-0000FA830000}"/>
    <cellStyle name="Note 3 17 4 4" xfId="42059" xr:uid="{00000000-0005-0000-0000-0000FB830000}"/>
    <cellStyle name="Note 3 17 5" xfId="7615" xr:uid="{00000000-0005-0000-0000-0000FC830000}"/>
    <cellStyle name="Note 3 17 5 2" xfId="29097" xr:uid="{00000000-0005-0000-0000-0000FD830000}"/>
    <cellStyle name="Note 3 17 5 3" xfId="21254" xr:uid="{00000000-0005-0000-0000-0000FE830000}"/>
    <cellStyle name="Note 3 17 5 4" xfId="42060" xr:uid="{00000000-0005-0000-0000-0000FF830000}"/>
    <cellStyle name="Note 3 17 6" xfId="7616" xr:uid="{00000000-0005-0000-0000-000000840000}"/>
    <cellStyle name="Note 3 17 6 2" xfId="29098" xr:uid="{00000000-0005-0000-0000-000001840000}"/>
    <cellStyle name="Note 3 17 6 3" xfId="21255" xr:uid="{00000000-0005-0000-0000-000002840000}"/>
    <cellStyle name="Note 3 17 6 4" xfId="42061" xr:uid="{00000000-0005-0000-0000-000003840000}"/>
    <cellStyle name="Note 3 17 7" xfId="7617" xr:uid="{00000000-0005-0000-0000-000004840000}"/>
    <cellStyle name="Note 3 17 7 2" xfId="29099" xr:uid="{00000000-0005-0000-0000-000005840000}"/>
    <cellStyle name="Note 3 17 7 3" xfId="21256" xr:uid="{00000000-0005-0000-0000-000006840000}"/>
    <cellStyle name="Note 3 17 7 4" xfId="42062" xr:uid="{00000000-0005-0000-0000-000007840000}"/>
    <cellStyle name="Note 3 17 8" xfId="7618" xr:uid="{00000000-0005-0000-0000-000008840000}"/>
    <cellStyle name="Note 3 17 8 2" xfId="29100" xr:uid="{00000000-0005-0000-0000-000009840000}"/>
    <cellStyle name="Note 3 17 8 3" xfId="21257" xr:uid="{00000000-0005-0000-0000-00000A840000}"/>
    <cellStyle name="Note 3 17 8 4" xfId="42063" xr:uid="{00000000-0005-0000-0000-00000B840000}"/>
    <cellStyle name="Note 3 17 9" xfId="29083" xr:uid="{00000000-0005-0000-0000-00000C840000}"/>
    <cellStyle name="Note 3 18" xfId="7619" xr:uid="{00000000-0005-0000-0000-00000D840000}"/>
    <cellStyle name="Note 3 18 2" xfId="7620" xr:uid="{00000000-0005-0000-0000-00000E840000}"/>
    <cellStyle name="Note 3 18 2 2" xfId="7621" xr:uid="{00000000-0005-0000-0000-00000F840000}"/>
    <cellStyle name="Note 3 18 2 2 2" xfId="29103" xr:uid="{00000000-0005-0000-0000-000010840000}"/>
    <cellStyle name="Note 3 18 2 2 3" xfId="21260" xr:uid="{00000000-0005-0000-0000-000011840000}"/>
    <cellStyle name="Note 3 18 2 2 4" xfId="42066" xr:uid="{00000000-0005-0000-0000-000012840000}"/>
    <cellStyle name="Note 3 18 2 3" xfId="7622" xr:uid="{00000000-0005-0000-0000-000013840000}"/>
    <cellStyle name="Note 3 18 2 3 2" xfId="29104" xr:uid="{00000000-0005-0000-0000-000014840000}"/>
    <cellStyle name="Note 3 18 2 3 3" xfId="21261" xr:uid="{00000000-0005-0000-0000-000015840000}"/>
    <cellStyle name="Note 3 18 2 3 4" xfId="42067" xr:uid="{00000000-0005-0000-0000-000016840000}"/>
    <cellStyle name="Note 3 18 2 4" xfId="29102" xr:uid="{00000000-0005-0000-0000-000017840000}"/>
    <cellStyle name="Note 3 18 2 5" xfId="21259" xr:uid="{00000000-0005-0000-0000-000018840000}"/>
    <cellStyle name="Note 3 18 2 6" xfId="42065" xr:uid="{00000000-0005-0000-0000-000019840000}"/>
    <cellStyle name="Note 3 18 3" xfId="7623" xr:uid="{00000000-0005-0000-0000-00001A840000}"/>
    <cellStyle name="Note 3 18 3 2" xfId="29105" xr:uid="{00000000-0005-0000-0000-00001B840000}"/>
    <cellStyle name="Note 3 18 3 3" xfId="21262" xr:uid="{00000000-0005-0000-0000-00001C840000}"/>
    <cellStyle name="Note 3 18 3 4" xfId="42068" xr:uid="{00000000-0005-0000-0000-00001D840000}"/>
    <cellStyle name="Note 3 18 4" xfId="7624" xr:uid="{00000000-0005-0000-0000-00001E840000}"/>
    <cellStyle name="Note 3 18 4 2" xfId="29106" xr:uid="{00000000-0005-0000-0000-00001F840000}"/>
    <cellStyle name="Note 3 18 4 3" xfId="21263" xr:uid="{00000000-0005-0000-0000-000020840000}"/>
    <cellStyle name="Note 3 18 4 4" xfId="42069" xr:uid="{00000000-0005-0000-0000-000021840000}"/>
    <cellStyle name="Note 3 18 5" xfId="29101" xr:uid="{00000000-0005-0000-0000-000022840000}"/>
    <cellStyle name="Note 3 18 6" xfId="21258" xr:uid="{00000000-0005-0000-0000-000023840000}"/>
    <cellStyle name="Note 3 18 7" xfId="42064" xr:uid="{00000000-0005-0000-0000-000024840000}"/>
    <cellStyle name="Note 3 19" xfId="7625" xr:uid="{00000000-0005-0000-0000-000025840000}"/>
    <cellStyle name="Note 3 19 2" xfId="7626" xr:uid="{00000000-0005-0000-0000-000026840000}"/>
    <cellStyle name="Note 3 19 2 2" xfId="7627" xr:uid="{00000000-0005-0000-0000-000027840000}"/>
    <cellStyle name="Note 3 19 2 2 2" xfId="29109" xr:uid="{00000000-0005-0000-0000-000028840000}"/>
    <cellStyle name="Note 3 19 2 2 3" xfId="21266" xr:uid="{00000000-0005-0000-0000-000029840000}"/>
    <cellStyle name="Note 3 19 2 2 4" xfId="42072" xr:uid="{00000000-0005-0000-0000-00002A840000}"/>
    <cellStyle name="Note 3 19 2 3" xfId="7628" xr:uid="{00000000-0005-0000-0000-00002B840000}"/>
    <cellStyle name="Note 3 19 2 3 2" xfId="29110" xr:uid="{00000000-0005-0000-0000-00002C840000}"/>
    <cellStyle name="Note 3 19 2 3 3" xfId="21267" xr:uid="{00000000-0005-0000-0000-00002D840000}"/>
    <cellStyle name="Note 3 19 2 3 4" xfId="42073" xr:uid="{00000000-0005-0000-0000-00002E840000}"/>
    <cellStyle name="Note 3 19 2 4" xfId="29108" xr:uid="{00000000-0005-0000-0000-00002F840000}"/>
    <cellStyle name="Note 3 19 2 5" xfId="21265" xr:uid="{00000000-0005-0000-0000-000030840000}"/>
    <cellStyle name="Note 3 19 2 6" xfId="42071" xr:uid="{00000000-0005-0000-0000-000031840000}"/>
    <cellStyle name="Note 3 19 3" xfId="7629" xr:uid="{00000000-0005-0000-0000-000032840000}"/>
    <cellStyle name="Note 3 19 3 2" xfId="29111" xr:uid="{00000000-0005-0000-0000-000033840000}"/>
    <cellStyle name="Note 3 19 3 3" xfId="21268" xr:uid="{00000000-0005-0000-0000-000034840000}"/>
    <cellStyle name="Note 3 19 3 4" xfId="42074" xr:uid="{00000000-0005-0000-0000-000035840000}"/>
    <cellStyle name="Note 3 19 4" xfId="7630" xr:uid="{00000000-0005-0000-0000-000036840000}"/>
    <cellStyle name="Note 3 19 4 2" xfId="29112" xr:uid="{00000000-0005-0000-0000-000037840000}"/>
    <cellStyle name="Note 3 19 4 3" xfId="21269" xr:uid="{00000000-0005-0000-0000-000038840000}"/>
    <cellStyle name="Note 3 19 4 4" xfId="42075" xr:uid="{00000000-0005-0000-0000-000039840000}"/>
    <cellStyle name="Note 3 19 5" xfId="29107" xr:uid="{00000000-0005-0000-0000-00003A840000}"/>
    <cellStyle name="Note 3 19 6" xfId="21264" xr:uid="{00000000-0005-0000-0000-00003B840000}"/>
    <cellStyle name="Note 3 19 7" xfId="42070" xr:uid="{00000000-0005-0000-0000-00003C840000}"/>
    <cellStyle name="Note 3 2" xfId="530" xr:uid="{00000000-0005-0000-0000-00003D840000}"/>
    <cellStyle name="Note 3 2 10" xfId="7631" xr:uid="{00000000-0005-0000-0000-00003E840000}"/>
    <cellStyle name="Note 3 2 10 10" xfId="21270" xr:uid="{00000000-0005-0000-0000-00003F840000}"/>
    <cellStyle name="Note 3 2 10 11" xfId="42076" xr:uid="{00000000-0005-0000-0000-000040840000}"/>
    <cellStyle name="Note 3 2 10 2" xfId="7632" xr:uid="{00000000-0005-0000-0000-000041840000}"/>
    <cellStyle name="Note 3 2 10 2 2" xfId="7633" xr:uid="{00000000-0005-0000-0000-000042840000}"/>
    <cellStyle name="Note 3 2 10 2 2 2" xfId="7634" xr:uid="{00000000-0005-0000-0000-000043840000}"/>
    <cellStyle name="Note 3 2 10 2 2 2 2" xfId="29116" xr:uid="{00000000-0005-0000-0000-000044840000}"/>
    <cellStyle name="Note 3 2 10 2 2 2 3" xfId="21273" xr:uid="{00000000-0005-0000-0000-000045840000}"/>
    <cellStyle name="Note 3 2 10 2 2 2 4" xfId="42079" xr:uid="{00000000-0005-0000-0000-000046840000}"/>
    <cellStyle name="Note 3 2 10 2 2 3" xfId="7635" xr:uid="{00000000-0005-0000-0000-000047840000}"/>
    <cellStyle name="Note 3 2 10 2 2 3 2" xfId="29117" xr:uid="{00000000-0005-0000-0000-000048840000}"/>
    <cellStyle name="Note 3 2 10 2 2 3 3" xfId="21274" xr:uid="{00000000-0005-0000-0000-000049840000}"/>
    <cellStyle name="Note 3 2 10 2 2 3 4" xfId="42080" xr:uid="{00000000-0005-0000-0000-00004A840000}"/>
    <cellStyle name="Note 3 2 10 2 2 4" xfId="29115" xr:uid="{00000000-0005-0000-0000-00004B840000}"/>
    <cellStyle name="Note 3 2 10 2 2 5" xfId="21272" xr:uid="{00000000-0005-0000-0000-00004C840000}"/>
    <cellStyle name="Note 3 2 10 2 2 6" xfId="42078" xr:uid="{00000000-0005-0000-0000-00004D840000}"/>
    <cellStyle name="Note 3 2 10 2 3" xfId="7636" xr:uid="{00000000-0005-0000-0000-00004E840000}"/>
    <cellStyle name="Note 3 2 10 2 3 2" xfId="29118" xr:uid="{00000000-0005-0000-0000-00004F840000}"/>
    <cellStyle name="Note 3 2 10 2 3 3" xfId="21275" xr:uid="{00000000-0005-0000-0000-000050840000}"/>
    <cellStyle name="Note 3 2 10 2 3 4" xfId="42081" xr:uid="{00000000-0005-0000-0000-000051840000}"/>
    <cellStyle name="Note 3 2 10 2 4" xfId="7637" xr:uid="{00000000-0005-0000-0000-000052840000}"/>
    <cellStyle name="Note 3 2 10 2 4 2" xfId="29119" xr:uid="{00000000-0005-0000-0000-000053840000}"/>
    <cellStyle name="Note 3 2 10 2 4 3" xfId="21276" xr:uid="{00000000-0005-0000-0000-000054840000}"/>
    <cellStyle name="Note 3 2 10 2 4 4" xfId="42082" xr:uid="{00000000-0005-0000-0000-000055840000}"/>
    <cellStyle name="Note 3 2 10 2 5" xfId="29114" xr:uid="{00000000-0005-0000-0000-000056840000}"/>
    <cellStyle name="Note 3 2 10 2 6" xfId="21271" xr:uid="{00000000-0005-0000-0000-000057840000}"/>
    <cellStyle name="Note 3 2 10 2 7" xfId="42077" xr:uid="{00000000-0005-0000-0000-000058840000}"/>
    <cellStyle name="Note 3 2 10 3" xfId="7638" xr:uid="{00000000-0005-0000-0000-000059840000}"/>
    <cellStyle name="Note 3 2 10 3 2" xfId="7639" xr:uid="{00000000-0005-0000-0000-00005A840000}"/>
    <cellStyle name="Note 3 2 10 3 2 2" xfId="7640" xr:uid="{00000000-0005-0000-0000-00005B840000}"/>
    <cellStyle name="Note 3 2 10 3 2 2 2" xfId="29122" xr:uid="{00000000-0005-0000-0000-00005C840000}"/>
    <cellStyle name="Note 3 2 10 3 2 2 3" xfId="21279" xr:uid="{00000000-0005-0000-0000-00005D840000}"/>
    <cellStyle name="Note 3 2 10 3 2 2 4" xfId="42085" xr:uid="{00000000-0005-0000-0000-00005E840000}"/>
    <cellStyle name="Note 3 2 10 3 2 3" xfId="7641" xr:uid="{00000000-0005-0000-0000-00005F840000}"/>
    <cellStyle name="Note 3 2 10 3 2 3 2" xfId="29123" xr:uid="{00000000-0005-0000-0000-000060840000}"/>
    <cellStyle name="Note 3 2 10 3 2 3 3" xfId="21280" xr:uid="{00000000-0005-0000-0000-000061840000}"/>
    <cellStyle name="Note 3 2 10 3 2 3 4" xfId="42086" xr:uid="{00000000-0005-0000-0000-000062840000}"/>
    <cellStyle name="Note 3 2 10 3 2 4" xfId="29121" xr:uid="{00000000-0005-0000-0000-000063840000}"/>
    <cellStyle name="Note 3 2 10 3 2 5" xfId="21278" xr:uid="{00000000-0005-0000-0000-000064840000}"/>
    <cellStyle name="Note 3 2 10 3 2 6" xfId="42084" xr:uid="{00000000-0005-0000-0000-000065840000}"/>
    <cellStyle name="Note 3 2 10 3 3" xfId="7642" xr:uid="{00000000-0005-0000-0000-000066840000}"/>
    <cellStyle name="Note 3 2 10 3 3 2" xfId="29124" xr:uid="{00000000-0005-0000-0000-000067840000}"/>
    <cellStyle name="Note 3 2 10 3 3 3" xfId="21281" xr:uid="{00000000-0005-0000-0000-000068840000}"/>
    <cellStyle name="Note 3 2 10 3 3 4" xfId="42087" xr:uid="{00000000-0005-0000-0000-000069840000}"/>
    <cellStyle name="Note 3 2 10 3 4" xfId="7643" xr:uid="{00000000-0005-0000-0000-00006A840000}"/>
    <cellStyle name="Note 3 2 10 3 4 2" xfId="29125" xr:uid="{00000000-0005-0000-0000-00006B840000}"/>
    <cellStyle name="Note 3 2 10 3 4 3" xfId="21282" xr:uid="{00000000-0005-0000-0000-00006C840000}"/>
    <cellStyle name="Note 3 2 10 3 4 4" xfId="42088" xr:uid="{00000000-0005-0000-0000-00006D840000}"/>
    <cellStyle name="Note 3 2 10 3 5" xfId="29120" xr:uid="{00000000-0005-0000-0000-00006E840000}"/>
    <cellStyle name="Note 3 2 10 3 6" xfId="21277" xr:uid="{00000000-0005-0000-0000-00006F840000}"/>
    <cellStyle name="Note 3 2 10 3 7" xfId="42083" xr:uid="{00000000-0005-0000-0000-000070840000}"/>
    <cellStyle name="Note 3 2 10 4" xfId="7644" xr:uid="{00000000-0005-0000-0000-000071840000}"/>
    <cellStyle name="Note 3 2 10 4 2" xfId="29126" xr:uid="{00000000-0005-0000-0000-000072840000}"/>
    <cellStyle name="Note 3 2 10 4 3" xfId="21283" xr:uid="{00000000-0005-0000-0000-000073840000}"/>
    <cellStyle name="Note 3 2 10 4 4" xfId="42089" xr:uid="{00000000-0005-0000-0000-000074840000}"/>
    <cellStyle name="Note 3 2 10 5" xfId="7645" xr:uid="{00000000-0005-0000-0000-000075840000}"/>
    <cellStyle name="Note 3 2 10 5 2" xfId="29127" xr:uid="{00000000-0005-0000-0000-000076840000}"/>
    <cellStyle name="Note 3 2 10 5 3" xfId="21284" xr:uid="{00000000-0005-0000-0000-000077840000}"/>
    <cellStyle name="Note 3 2 10 5 4" xfId="42090" xr:uid="{00000000-0005-0000-0000-000078840000}"/>
    <cellStyle name="Note 3 2 10 6" xfId="7646" xr:uid="{00000000-0005-0000-0000-000079840000}"/>
    <cellStyle name="Note 3 2 10 6 2" xfId="29128" xr:uid="{00000000-0005-0000-0000-00007A840000}"/>
    <cellStyle name="Note 3 2 10 6 3" xfId="21285" xr:uid="{00000000-0005-0000-0000-00007B840000}"/>
    <cellStyle name="Note 3 2 10 6 4" xfId="42091" xr:uid="{00000000-0005-0000-0000-00007C840000}"/>
    <cellStyle name="Note 3 2 10 7" xfId="7647" xr:uid="{00000000-0005-0000-0000-00007D840000}"/>
    <cellStyle name="Note 3 2 10 7 2" xfId="29129" xr:uid="{00000000-0005-0000-0000-00007E840000}"/>
    <cellStyle name="Note 3 2 10 7 3" xfId="21286" xr:uid="{00000000-0005-0000-0000-00007F840000}"/>
    <cellStyle name="Note 3 2 10 7 4" xfId="42092" xr:uid="{00000000-0005-0000-0000-000080840000}"/>
    <cellStyle name="Note 3 2 10 8" xfId="7648" xr:uid="{00000000-0005-0000-0000-000081840000}"/>
    <cellStyle name="Note 3 2 10 8 2" xfId="29130" xr:uid="{00000000-0005-0000-0000-000082840000}"/>
    <cellStyle name="Note 3 2 10 8 3" xfId="21287" xr:uid="{00000000-0005-0000-0000-000083840000}"/>
    <cellStyle name="Note 3 2 10 8 4" xfId="42093" xr:uid="{00000000-0005-0000-0000-000084840000}"/>
    <cellStyle name="Note 3 2 10 9" xfId="29113" xr:uid="{00000000-0005-0000-0000-000085840000}"/>
    <cellStyle name="Note 3 2 11" xfId="7649" xr:uid="{00000000-0005-0000-0000-000086840000}"/>
    <cellStyle name="Note 3 2 11 10" xfId="21288" xr:uid="{00000000-0005-0000-0000-000087840000}"/>
    <cellStyle name="Note 3 2 11 11" xfId="42094" xr:uid="{00000000-0005-0000-0000-000088840000}"/>
    <cellStyle name="Note 3 2 11 2" xfId="7650" xr:uid="{00000000-0005-0000-0000-000089840000}"/>
    <cellStyle name="Note 3 2 11 2 2" xfId="7651" xr:uid="{00000000-0005-0000-0000-00008A840000}"/>
    <cellStyle name="Note 3 2 11 2 2 2" xfId="7652" xr:uid="{00000000-0005-0000-0000-00008B840000}"/>
    <cellStyle name="Note 3 2 11 2 2 2 2" xfId="29134" xr:uid="{00000000-0005-0000-0000-00008C840000}"/>
    <cellStyle name="Note 3 2 11 2 2 2 3" xfId="21291" xr:uid="{00000000-0005-0000-0000-00008D840000}"/>
    <cellStyle name="Note 3 2 11 2 2 2 4" xfId="42097" xr:uid="{00000000-0005-0000-0000-00008E840000}"/>
    <cellStyle name="Note 3 2 11 2 2 3" xfId="7653" xr:uid="{00000000-0005-0000-0000-00008F840000}"/>
    <cellStyle name="Note 3 2 11 2 2 3 2" xfId="29135" xr:uid="{00000000-0005-0000-0000-000090840000}"/>
    <cellStyle name="Note 3 2 11 2 2 3 3" xfId="21292" xr:uid="{00000000-0005-0000-0000-000091840000}"/>
    <cellStyle name="Note 3 2 11 2 2 3 4" xfId="42098" xr:uid="{00000000-0005-0000-0000-000092840000}"/>
    <cellStyle name="Note 3 2 11 2 2 4" xfId="29133" xr:uid="{00000000-0005-0000-0000-000093840000}"/>
    <cellStyle name="Note 3 2 11 2 2 5" xfId="21290" xr:uid="{00000000-0005-0000-0000-000094840000}"/>
    <cellStyle name="Note 3 2 11 2 2 6" xfId="42096" xr:uid="{00000000-0005-0000-0000-000095840000}"/>
    <cellStyle name="Note 3 2 11 2 3" xfId="7654" xr:uid="{00000000-0005-0000-0000-000096840000}"/>
    <cellStyle name="Note 3 2 11 2 3 2" xfId="29136" xr:uid="{00000000-0005-0000-0000-000097840000}"/>
    <cellStyle name="Note 3 2 11 2 3 3" xfId="21293" xr:uid="{00000000-0005-0000-0000-000098840000}"/>
    <cellStyle name="Note 3 2 11 2 3 4" xfId="42099" xr:uid="{00000000-0005-0000-0000-000099840000}"/>
    <cellStyle name="Note 3 2 11 2 4" xfId="7655" xr:uid="{00000000-0005-0000-0000-00009A840000}"/>
    <cellStyle name="Note 3 2 11 2 4 2" xfId="29137" xr:uid="{00000000-0005-0000-0000-00009B840000}"/>
    <cellStyle name="Note 3 2 11 2 4 3" xfId="21294" xr:uid="{00000000-0005-0000-0000-00009C840000}"/>
    <cellStyle name="Note 3 2 11 2 4 4" xfId="42100" xr:uid="{00000000-0005-0000-0000-00009D840000}"/>
    <cellStyle name="Note 3 2 11 2 5" xfId="29132" xr:uid="{00000000-0005-0000-0000-00009E840000}"/>
    <cellStyle name="Note 3 2 11 2 6" xfId="21289" xr:uid="{00000000-0005-0000-0000-00009F840000}"/>
    <cellStyle name="Note 3 2 11 2 7" xfId="42095" xr:uid="{00000000-0005-0000-0000-0000A0840000}"/>
    <cellStyle name="Note 3 2 11 3" xfId="7656" xr:uid="{00000000-0005-0000-0000-0000A1840000}"/>
    <cellStyle name="Note 3 2 11 3 2" xfId="7657" xr:uid="{00000000-0005-0000-0000-0000A2840000}"/>
    <cellStyle name="Note 3 2 11 3 2 2" xfId="7658" xr:uid="{00000000-0005-0000-0000-0000A3840000}"/>
    <cellStyle name="Note 3 2 11 3 2 2 2" xfId="29140" xr:uid="{00000000-0005-0000-0000-0000A4840000}"/>
    <cellStyle name="Note 3 2 11 3 2 2 3" xfId="21297" xr:uid="{00000000-0005-0000-0000-0000A5840000}"/>
    <cellStyle name="Note 3 2 11 3 2 2 4" xfId="42103" xr:uid="{00000000-0005-0000-0000-0000A6840000}"/>
    <cellStyle name="Note 3 2 11 3 2 3" xfId="7659" xr:uid="{00000000-0005-0000-0000-0000A7840000}"/>
    <cellStyle name="Note 3 2 11 3 2 3 2" xfId="29141" xr:uid="{00000000-0005-0000-0000-0000A8840000}"/>
    <cellStyle name="Note 3 2 11 3 2 3 3" xfId="21298" xr:uid="{00000000-0005-0000-0000-0000A9840000}"/>
    <cellStyle name="Note 3 2 11 3 2 3 4" xfId="42104" xr:uid="{00000000-0005-0000-0000-0000AA840000}"/>
    <cellStyle name="Note 3 2 11 3 2 4" xfId="29139" xr:uid="{00000000-0005-0000-0000-0000AB840000}"/>
    <cellStyle name="Note 3 2 11 3 2 5" xfId="21296" xr:uid="{00000000-0005-0000-0000-0000AC840000}"/>
    <cellStyle name="Note 3 2 11 3 2 6" xfId="42102" xr:uid="{00000000-0005-0000-0000-0000AD840000}"/>
    <cellStyle name="Note 3 2 11 3 3" xfId="7660" xr:uid="{00000000-0005-0000-0000-0000AE840000}"/>
    <cellStyle name="Note 3 2 11 3 3 2" xfId="29142" xr:uid="{00000000-0005-0000-0000-0000AF840000}"/>
    <cellStyle name="Note 3 2 11 3 3 3" xfId="21299" xr:uid="{00000000-0005-0000-0000-0000B0840000}"/>
    <cellStyle name="Note 3 2 11 3 3 4" xfId="42105" xr:uid="{00000000-0005-0000-0000-0000B1840000}"/>
    <cellStyle name="Note 3 2 11 3 4" xfId="7661" xr:uid="{00000000-0005-0000-0000-0000B2840000}"/>
    <cellStyle name="Note 3 2 11 3 4 2" xfId="29143" xr:uid="{00000000-0005-0000-0000-0000B3840000}"/>
    <cellStyle name="Note 3 2 11 3 4 3" xfId="21300" xr:uid="{00000000-0005-0000-0000-0000B4840000}"/>
    <cellStyle name="Note 3 2 11 3 4 4" xfId="42106" xr:uid="{00000000-0005-0000-0000-0000B5840000}"/>
    <cellStyle name="Note 3 2 11 3 5" xfId="29138" xr:uid="{00000000-0005-0000-0000-0000B6840000}"/>
    <cellStyle name="Note 3 2 11 3 6" xfId="21295" xr:uid="{00000000-0005-0000-0000-0000B7840000}"/>
    <cellStyle name="Note 3 2 11 3 7" xfId="42101" xr:uid="{00000000-0005-0000-0000-0000B8840000}"/>
    <cellStyle name="Note 3 2 11 4" xfId="7662" xr:uid="{00000000-0005-0000-0000-0000B9840000}"/>
    <cellStyle name="Note 3 2 11 4 2" xfId="29144" xr:uid="{00000000-0005-0000-0000-0000BA840000}"/>
    <cellStyle name="Note 3 2 11 4 3" xfId="21301" xr:uid="{00000000-0005-0000-0000-0000BB840000}"/>
    <cellStyle name="Note 3 2 11 4 4" xfId="42107" xr:uid="{00000000-0005-0000-0000-0000BC840000}"/>
    <cellStyle name="Note 3 2 11 5" xfId="7663" xr:uid="{00000000-0005-0000-0000-0000BD840000}"/>
    <cellStyle name="Note 3 2 11 5 2" xfId="29145" xr:uid="{00000000-0005-0000-0000-0000BE840000}"/>
    <cellStyle name="Note 3 2 11 5 3" xfId="21302" xr:uid="{00000000-0005-0000-0000-0000BF840000}"/>
    <cellStyle name="Note 3 2 11 5 4" xfId="42108" xr:uid="{00000000-0005-0000-0000-0000C0840000}"/>
    <cellStyle name="Note 3 2 11 6" xfId="7664" xr:uid="{00000000-0005-0000-0000-0000C1840000}"/>
    <cellStyle name="Note 3 2 11 6 2" xfId="29146" xr:uid="{00000000-0005-0000-0000-0000C2840000}"/>
    <cellStyle name="Note 3 2 11 6 3" xfId="21303" xr:uid="{00000000-0005-0000-0000-0000C3840000}"/>
    <cellStyle name="Note 3 2 11 6 4" xfId="42109" xr:uid="{00000000-0005-0000-0000-0000C4840000}"/>
    <cellStyle name="Note 3 2 11 7" xfId="7665" xr:uid="{00000000-0005-0000-0000-0000C5840000}"/>
    <cellStyle name="Note 3 2 11 7 2" xfId="29147" xr:uid="{00000000-0005-0000-0000-0000C6840000}"/>
    <cellStyle name="Note 3 2 11 7 3" xfId="21304" xr:uid="{00000000-0005-0000-0000-0000C7840000}"/>
    <cellStyle name="Note 3 2 11 7 4" xfId="42110" xr:uid="{00000000-0005-0000-0000-0000C8840000}"/>
    <cellStyle name="Note 3 2 11 8" xfId="7666" xr:uid="{00000000-0005-0000-0000-0000C9840000}"/>
    <cellStyle name="Note 3 2 11 8 2" xfId="29148" xr:uid="{00000000-0005-0000-0000-0000CA840000}"/>
    <cellStyle name="Note 3 2 11 8 3" xfId="21305" xr:uid="{00000000-0005-0000-0000-0000CB840000}"/>
    <cellStyle name="Note 3 2 11 8 4" xfId="42111" xr:uid="{00000000-0005-0000-0000-0000CC840000}"/>
    <cellStyle name="Note 3 2 11 9" xfId="29131" xr:uid="{00000000-0005-0000-0000-0000CD840000}"/>
    <cellStyle name="Note 3 2 12" xfId="7667" xr:uid="{00000000-0005-0000-0000-0000CE840000}"/>
    <cellStyle name="Note 3 2 12 10" xfId="21306" xr:uid="{00000000-0005-0000-0000-0000CF840000}"/>
    <cellStyle name="Note 3 2 12 11" xfId="42112" xr:uid="{00000000-0005-0000-0000-0000D0840000}"/>
    <cellStyle name="Note 3 2 12 2" xfId="7668" xr:uid="{00000000-0005-0000-0000-0000D1840000}"/>
    <cellStyle name="Note 3 2 12 2 2" xfId="7669" xr:uid="{00000000-0005-0000-0000-0000D2840000}"/>
    <cellStyle name="Note 3 2 12 2 2 2" xfId="7670" xr:uid="{00000000-0005-0000-0000-0000D3840000}"/>
    <cellStyle name="Note 3 2 12 2 2 2 2" xfId="29152" xr:uid="{00000000-0005-0000-0000-0000D4840000}"/>
    <cellStyle name="Note 3 2 12 2 2 2 3" xfId="21309" xr:uid="{00000000-0005-0000-0000-0000D5840000}"/>
    <cellStyle name="Note 3 2 12 2 2 2 4" xfId="42115" xr:uid="{00000000-0005-0000-0000-0000D6840000}"/>
    <cellStyle name="Note 3 2 12 2 2 3" xfId="7671" xr:uid="{00000000-0005-0000-0000-0000D7840000}"/>
    <cellStyle name="Note 3 2 12 2 2 3 2" xfId="29153" xr:uid="{00000000-0005-0000-0000-0000D8840000}"/>
    <cellStyle name="Note 3 2 12 2 2 3 3" xfId="21310" xr:uid="{00000000-0005-0000-0000-0000D9840000}"/>
    <cellStyle name="Note 3 2 12 2 2 3 4" xfId="42116" xr:uid="{00000000-0005-0000-0000-0000DA840000}"/>
    <cellStyle name="Note 3 2 12 2 2 4" xfId="29151" xr:uid="{00000000-0005-0000-0000-0000DB840000}"/>
    <cellStyle name="Note 3 2 12 2 2 5" xfId="21308" xr:uid="{00000000-0005-0000-0000-0000DC840000}"/>
    <cellStyle name="Note 3 2 12 2 2 6" xfId="42114" xr:uid="{00000000-0005-0000-0000-0000DD840000}"/>
    <cellStyle name="Note 3 2 12 2 3" xfId="7672" xr:uid="{00000000-0005-0000-0000-0000DE840000}"/>
    <cellStyle name="Note 3 2 12 2 3 2" xfId="29154" xr:uid="{00000000-0005-0000-0000-0000DF840000}"/>
    <cellStyle name="Note 3 2 12 2 3 3" xfId="21311" xr:uid="{00000000-0005-0000-0000-0000E0840000}"/>
    <cellStyle name="Note 3 2 12 2 3 4" xfId="42117" xr:uid="{00000000-0005-0000-0000-0000E1840000}"/>
    <cellStyle name="Note 3 2 12 2 4" xfId="7673" xr:uid="{00000000-0005-0000-0000-0000E2840000}"/>
    <cellStyle name="Note 3 2 12 2 4 2" xfId="29155" xr:uid="{00000000-0005-0000-0000-0000E3840000}"/>
    <cellStyle name="Note 3 2 12 2 4 3" xfId="21312" xr:uid="{00000000-0005-0000-0000-0000E4840000}"/>
    <cellStyle name="Note 3 2 12 2 4 4" xfId="42118" xr:uid="{00000000-0005-0000-0000-0000E5840000}"/>
    <cellStyle name="Note 3 2 12 2 5" xfId="29150" xr:uid="{00000000-0005-0000-0000-0000E6840000}"/>
    <cellStyle name="Note 3 2 12 2 6" xfId="21307" xr:uid="{00000000-0005-0000-0000-0000E7840000}"/>
    <cellStyle name="Note 3 2 12 2 7" xfId="42113" xr:uid="{00000000-0005-0000-0000-0000E8840000}"/>
    <cellStyle name="Note 3 2 12 3" xfId="7674" xr:uid="{00000000-0005-0000-0000-0000E9840000}"/>
    <cellStyle name="Note 3 2 12 3 2" xfId="7675" xr:uid="{00000000-0005-0000-0000-0000EA840000}"/>
    <cellStyle name="Note 3 2 12 3 2 2" xfId="7676" xr:uid="{00000000-0005-0000-0000-0000EB840000}"/>
    <cellStyle name="Note 3 2 12 3 2 2 2" xfId="29158" xr:uid="{00000000-0005-0000-0000-0000EC840000}"/>
    <cellStyle name="Note 3 2 12 3 2 2 3" xfId="21315" xr:uid="{00000000-0005-0000-0000-0000ED840000}"/>
    <cellStyle name="Note 3 2 12 3 2 2 4" xfId="42121" xr:uid="{00000000-0005-0000-0000-0000EE840000}"/>
    <cellStyle name="Note 3 2 12 3 2 3" xfId="7677" xr:uid="{00000000-0005-0000-0000-0000EF840000}"/>
    <cellStyle name="Note 3 2 12 3 2 3 2" xfId="29159" xr:uid="{00000000-0005-0000-0000-0000F0840000}"/>
    <cellStyle name="Note 3 2 12 3 2 3 3" xfId="21316" xr:uid="{00000000-0005-0000-0000-0000F1840000}"/>
    <cellStyle name="Note 3 2 12 3 2 3 4" xfId="42122" xr:uid="{00000000-0005-0000-0000-0000F2840000}"/>
    <cellStyle name="Note 3 2 12 3 2 4" xfId="29157" xr:uid="{00000000-0005-0000-0000-0000F3840000}"/>
    <cellStyle name="Note 3 2 12 3 2 5" xfId="21314" xr:uid="{00000000-0005-0000-0000-0000F4840000}"/>
    <cellStyle name="Note 3 2 12 3 2 6" xfId="42120" xr:uid="{00000000-0005-0000-0000-0000F5840000}"/>
    <cellStyle name="Note 3 2 12 3 3" xfId="7678" xr:uid="{00000000-0005-0000-0000-0000F6840000}"/>
    <cellStyle name="Note 3 2 12 3 3 2" xfId="29160" xr:uid="{00000000-0005-0000-0000-0000F7840000}"/>
    <cellStyle name="Note 3 2 12 3 3 3" xfId="21317" xr:uid="{00000000-0005-0000-0000-0000F8840000}"/>
    <cellStyle name="Note 3 2 12 3 3 4" xfId="42123" xr:uid="{00000000-0005-0000-0000-0000F9840000}"/>
    <cellStyle name="Note 3 2 12 3 4" xfId="7679" xr:uid="{00000000-0005-0000-0000-0000FA840000}"/>
    <cellStyle name="Note 3 2 12 3 4 2" xfId="29161" xr:uid="{00000000-0005-0000-0000-0000FB840000}"/>
    <cellStyle name="Note 3 2 12 3 4 3" xfId="21318" xr:uid="{00000000-0005-0000-0000-0000FC840000}"/>
    <cellStyle name="Note 3 2 12 3 4 4" xfId="42124" xr:uid="{00000000-0005-0000-0000-0000FD840000}"/>
    <cellStyle name="Note 3 2 12 3 5" xfId="29156" xr:uid="{00000000-0005-0000-0000-0000FE840000}"/>
    <cellStyle name="Note 3 2 12 3 6" xfId="21313" xr:uid="{00000000-0005-0000-0000-0000FF840000}"/>
    <cellStyle name="Note 3 2 12 3 7" xfId="42119" xr:uid="{00000000-0005-0000-0000-000000850000}"/>
    <cellStyle name="Note 3 2 12 4" xfId="7680" xr:uid="{00000000-0005-0000-0000-000001850000}"/>
    <cellStyle name="Note 3 2 12 4 2" xfId="29162" xr:uid="{00000000-0005-0000-0000-000002850000}"/>
    <cellStyle name="Note 3 2 12 4 3" xfId="21319" xr:uid="{00000000-0005-0000-0000-000003850000}"/>
    <cellStyle name="Note 3 2 12 4 4" xfId="42125" xr:uid="{00000000-0005-0000-0000-000004850000}"/>
    <cellStyle name="Note 3 2 12 5" xfId="7681" xr:uid="{00000000-0005-0000-0000-000005850000}"/>
    <cellStyle name="Note 3 2 12 5 2" xfId="29163" xr:uid="{00000000-0005-0000-0000-000006850000}"/>
    <cellStyle name="Note 3 2 12 5 3" xfId="21320" xr:uid="{00000000-0005-0000-0000-000007850000}"/>
    <cellStyle name="Note 3 2 12 5 4" xfId="42126" xr:uid="{00000000-0005-0000-0000-000008850000}"/>
    <cellStyle name="Note 3 2 12 6" xfId="7682" xr:uid="{00000000-0005-0000-0000-000009850000}"/>
    <cellStyle name="Note 3 2 12 6 2" xfId="29164" xr:uid="{00000000-0005-0000-0000-00000A850000}"/>
    <cellStyle name="Note 3 2 12 6 3" xfId="21321" xr:uid="{00000000-0005-0000-0000-00000B850000}"/>
    <cellStyle name="Note 3 2 12 6 4" xfId="42127" xr:uid="{00000000-0005-0000-0000-00000C850000}"/>
    <cellStyle name="Note 3 2 12 7" xfId="7683" xr:uid="{00000000-0005-0000-0000-00000D850000}"/>
    <cellStyle name="Note 3 2 12 7 2" xfId="29165" xr:uid="{00000000-0005-0000-0000-00000E850000}"/>
    <cellStyle name="Note 3 2 12 7 3" xfId="21322" xr:uid="{00000000-0005-0000-0000-00000F850000}"/>
    <cellStyle name="Note 3 2 12 7 4" xfId="42128" xr:uid="{00000000-0005-0000-0000-000010850000}"/>
    <cellStyle name="Note 3 2 12 8" xfId="7684" xr:uid="{00000000-0005-0000-0000-000011850000}"/>
    <cellStyle name="Note 3 2 12 8 2" xfId="29166" xr:uid="{00000000-0005-0000-0000-000012850000}"/>
    <cellStyle name="Note 3 2 12 8 3" xfId="21323" xr:uid="{00000000-0005-0000-0000-000013850000}"/>
    <cellStyle name="Note 3 2 12 8 4" xfId="42129" xr:uid="{00000000-0005-0000-0000-000014850000}"/>
    <cellStyle name="Note 3 2 12 9" xfId="29149" xr:uid="{00000000-0005-0000-0000-000015850000}"/>
    <cellStyle name="Note 3 2 13" xfId="7685" xr:uid="{00000000-0005-0000-0000-000016850000}"/>
    <cellStyle name="Note 3 2 13 10" xfId="21324" xr:uid="{00000000-0005-0000-0000-000017850000}"/>
    <cellStyle name="Note 3 2 13 11" xfId="42130" xr:uid="{00000000-0005-0000-0000-000018850000}"/>
    <cellStyle name="Note 3 2 13 2" xfId="7686" xr:uid="{00000000-0005-0000-0000-000019850000}"/>
    <cellStyle name="Note 3 2 13 2 2" xfId="7687" xr:uid="{00000000-0005-0000-0000-00001A850000}"/>
    <cellStyle name="Note 3 2 13 2 2 2" xfId="7688" xr:uid="{00000000-0005-0000-0000-00001B850000}"/>
    <cellStyle name="Note 3 2 13 2 2 2 2" xfId="29170" xr:uid="{00000000-0005-0000-0000-00001C850000}"/>
    <cellStyle name="Note 3 2 13 2 2 2 3" xfId="21327" xr:uid="{00000000-0005-0000-0000-00001D850000}"/>
    <cellStyle name="Note 3 2 13 2 2 2 4" xfId="42133" xr:uid="{00000000-0005-0000-0000-00001E850000}"/>
    <cellStyle name="Note 3 2 13 2 2 3" xfId="7689" xr:uid="{00000000-0005-0000-0000-00001F850000}"/>
    <cellStyle name="Note 3 2 13 2 2 3 2" xfId="29171" xr:uid="{00000000-0005-0000-0000-000020850000}"/>
    <cellStyle name="Note 3 2 13 2 2 3 3" xfId="21328" xr:uid="{00000000-0005-0000-0000-000021850000}"/>
    <cellStyle name="Note 3 2 13 2 2 3 4" xfId="42134" xr:uid="{00000000-0005-0000-0000-000022850000}"/>
    <cellStyle name="Note 3 2 13 2 2 4" xfId="29169" xr:uid="{00000000-0005-0000-0000-000023850000}"/>
    <cellStyle name="Note 3 2 13 2 2 5" xfId="21326" xr:uid="{00000000-0005-0000-0000-000024850000}"/>
    <cellStyle name="Note 3 2 13 2 2 6" xfId="42132" xr:uid="{00000000-0005-0000-0000-000025850000}"/>
    <cellStyle name="Note 3 2 13 2 3" xfId="7690" xr:uid="{00000000-0005-0000-0000-000026850000}"/>
    <cellStyle name="Note 3 2 13 2 3 2" xfId="29172" xr:uid="{00000000-0005-0000-0000-000027850000}"/>
    <cellStyle name="Note 3 2 13 2 3 3" xfId="21329" xr:uid="{00000000-0005-0000-0000-000028850000}"/>
    <cellStyle name="Note 3 2 13 2 3 4" xfId="42135" xr:uid="{00000000-0005-0000-0000-000029850000}"/>
    <cellStyle name="Note 3 2 13 2 4" xfId="7691" xr:uid="{00000000-0005-0000-0000-00002A850000}"/>
    <cellStyle name="Note 3 2 13 2 4 2" xfId="29173" xr:uid="{00000000-0005-0000-0000-00002B850000}"/>
    <cellStyle name="Note 3 2 13 2 4 3" xfId="21330" xr:uid="{00000000-0005-0000-0000-00002C850000}"/>
    <cellStyle name="Note 3 2 13 2 4 4" xfId="42136" xr:uid="{00000000-0005-0000-0000-00002D850000}"/>
    <cellStyle name="Note 3 2 13 2 5" xfId="29168" xr:uid="{00000000-0005-0000-0000-00002E850000}"/>
    <cellStyle name="Note 3 2 13 2 6" xfId="21325" xr:uid="{00000000-0005-0000-0000-00002F850000}"/>
    <cellStyle name="Note 3 2 13 2 7" xfId="42131" xr:uid="{00000000-0005-0000-0000-000030850000}"/>
    <cellStyle name="Note 3 2 13 3" xfId="7692" xr:uid="{00000000-0005-0000-0000-000031850000}"/>
    <cellStyle name="Note 3 2 13 3 2" xfId="7693" xr:uid="{00000000-0005-0000-0000-000032850000}"/>
    <cellStyle name="Note 3 2 13 3 2 2" xfId="7694" xr:uid="{00000000-0005-0000-0000-000033850000}"/>
    <cellStyle name="Note 3 2 13 3 2 2 2" xfId="29176" xr:uid="{00000000-0005-0000-0000-000034850000}"/>
    <cellStyle name="Note 3 2 13 3 2 2 3" xfId="21333" xr:uid="{00000000-0005-0000-0000-000035850000}"/>
    <cellStyle name="Note 3 2 13 3 2 2 4" xfId="42139" xr:uid="{00000000-0005-0000-0000-000036850000}"/>
    <cellStyle name="Note 3 2 13 3 2 3" xfId="7695" xr:uid="{00000000-0005-0000-0000-000037850000}"/>
    <cellStyle name="Note 3 2 13 3 2 3 2" xfId="29177" xr:uid="{00000000-0005-0000-0000-000038850000}"/>
    <cellStyle name="Note 3 2 13 3 2 3 3" xfId="21334" xr:uid="{00000000-0005-0000-0000-000039850000}"/>
    <cellStyle name="Note 3 2 13 3 2 3 4" xfId="42140" xr:uid="{00000000-0005-0000-0000-00003A850000}"/>
    <cellStyle name="Note 3 2 13 3 2 4" xfId="29175" xr:uid="{00000000-0005-0000-0000-00003B850000}"/>
    <cellStyle name="Note 3 2 13 3 2 5" xfId="21332" xr:uid="{00000000-0005-0000-0000-00003C850000}"/>
    <cellStyle name="Note 3 2 13 3 2 6" xfId="42138" xr:uid="{00000000-0005-0000-0000-00003D850000}"/>
    <cellStyle name="Note 3 2 13 3 3" xfId="7696" xr:uid="{00000000-0005-0000-0000-00003E850000}"/>
    <cellStyle name="Note 3 2 13 3 3 2" xfId="29178" xr:uid="{00000000-0005-0000-0000-00003F850000}"/>
    <cellStyle name="Note 3 2 13 3 3 3" xfId="21335" xr:uid="{00000000-0005-0000-0000-000040850000}"/>
    <cellStyle name="Note 3 2 13 3 3 4" xfId="42141" xr:uid="{00000000-0005-0000-0000-000041850000}"/>
    <cellStyle name="Note 3 2 13 3 4" xfId="7697" xr:uid="{00000000-0005-0000-0000-000042850000}"/>
    <cellStyle name="Note 3 2 13 3 4 2" xfId="29179" xr:uid="{00000000-0005-0000-0000-000043850000}"/>
    <cellStyle name="Note 3 2 13 3 4 3" xfId="21336" xr:uid="{00000000-0005-0000-0000-000044850000}"/>
    <cellStyle name="Note 3 2 13 3 4 4" xfId="42142" xr:uid="{00000000-0005-0000-0000-000045850000}"/>
    <cellStyle name="Note 3 2 13 3 5" xfId="29174" xr:uid="{00000000-0005-0000-0000-000046850000}"/>
    <cellStyle name="Note 3 2 13 3 6" xfId="21331" xr:uid="{00000000-0005-0000-0000-000047850000}"/>
    <cellStyle name="Note 3 2 13 3 7" xfId="42137" xr:uid="{00000000-0005-0000-0000-000048850000}"/>
    <cellStyle name="Note 3 2 13 4" xfId="7698" xr:uid="{00000000-0005-0000-0000-000049850000}"/>
    <cellStyle name="Note 3 2 13 4 2" xfId="29180" xr:uid="{00000000-0005-0000-0000-00004A850000}"/>
    <cellStyle name="Note 3 2 13 4 3" xfId="21337" xr:uid="{00000000-0005-0000-0000-00004B850000}"/>
    <cellStyle name="Note 3 2 13 4 4" xfId="42143" xr:uid="{00000000-0005-0000-0000-00004C850000}"/>
    <cellStyle name="Note 3 2 13 5" xfId="7699" xr:uid="{00000000-0005-0000-0000-00004D850000}"/>
    <cellStyle name="Note 3 2 13 5 2" xfId="29181" xr:uid="{00000000-0005-0000-0000-00004E850000}"/>
    <cellStyle name="Note 3 2 13 5 3" xfId="21338" xr:uid="{00000000-0005-0000-0000-00004F850000}"/>
    <cellStyle name="Note 3 2 13 5 4" xfId="42144" xr:uid="{00000000-0005-0000-0000-000050850000}"/>
    <cellStyle name="Note 3 2 13 6" xfId="7700" xr:uid="{00000000-0005-0000-0000-000051850000}"/>
    <cellStyle name="Note 3 2 13 6 2" xfId="29182" xr:uid="{00000000-0005-0000-0000-000052850000}"/>
    <cellStyle name="Note 3 2 13 6 3" xfId="21339" xr:uid="{00000000-0005-0000-0000-000053850000}"/>
    <cellStyle name="Note 3 2 13 6 4" xfId="42145" xr:uid="{00000000-0005-0000-0000-000054850000}"/>
    <cellStyle name="Note 3 2 13 7" xfId="7701" xr:uid="{00000000-0005-0000-0000-000055850000}"/>
    <cellStyle name="Note 3 2 13 7 2" xfId="29183" xr:uid="{00000000-0005-0000-0000-000056850000}"/>
    <cellStyle name="Note 3 2 13 7 3" xfId="21340" xr:uid="{00000000-0005-0000-0000-000057850000}"/>
    <cellStyle name="Note 3 2 13 7 4" xfId="42146" xr:uid="{00000000-0005-0000-0000-000058850000}"/>
    <cellStyle name="Note 3 2 13 8" xfId="7702" xr:uid="{00000000-0005-0000-0000-000059850000}"/>
    <cellStyle name="Note 3 2 13 8 2" xfId="29184" xr:uid="{00000000-0005-0000-0000-00005A850000}"/>
    <cellStyle name="Note 3 2 13 8 3" xfId="21341" xr:uid="{00000000-0005-0000-0000-00005B850000}"/>
    <cellStyle name="Note 3 2 13 8 4" xfId="42147" xr:uid="{00000000-0005-0000-0000-00005C850000}"/>
    <cellStyle name="Note 3 2 13 9" xfId="29167" xr:uid="{00000000-0005-0000-0000-00005D850000}"/>
    <cellStyle name="Note 3 2 14" xfId="7703" xr:uid="{00000000-0005-0000-0000-00005E850000}"/>
    <cellStyle name="Note 3 2 14 10" xfId="21342" xr:uid="{00000000-0005-0000-0000-00005F850000}"/>
    <cellStyle name="Note 3 2 14 11" xfId="42148" xr:uid="{00000000-0005-0000-0000-000060850000}"/>
    <cellStyle name="Note 3 2 14 2" xfId="7704" xr:uid="{00000000-0005-0000-0000-000061850000}"/>
    <cellStyle name="Note 3 2 14 2 2" xfId="7705" xr:uid="{00000000-0005-0000-0000-000062850000}"/>
    <cellStyle name="Note 3 2 14 2 2 2" xfId="7706" xr:uid="{00000000-0005-0000-0000-000063850000}"/>
    <cellStyle name="Note 3 2 14 2 2 2 2" xfId="29188" xr:uid="{00000000-0005-0000-0000-000064850000}"/>
    <cellStyle name="Note 3 2 14 2 2 2 3" xfId="21345" xr:uid="{00000000-0005-0000-0000-000065850000}"/>
    <cellStyle name="Note 3 2 14 2 2 2 4" xfId="42151" xr:uid="{00000000-0005-0000-0000-000066850000}"/>
    <cellStyle name="Note 3 2 14 2 2 3" xfId="7707" xr:uid="{00000000-0005-0000-0000-000067850000}"/>
    <cellStyle name="Note 3 2 14 2 2 3 2" xfId="29189" xr:uid="{00000000-0005-0000-0000-000068850000}"/>
    <cellStyle name="Note 3 2 14 2 2 3 3" xfId="21346" xr:uid="{00000000-0005-0000-0000-000069850000}"/>
    <cellStyle name="Note 3 2 14 2 2 3 4" xfId="42152" xr:uid="{00000000-0005-0000-0000-00006A850000}"/>
    <cellStyle name="Note 3 2 14 2 2 4" xfId="29187" xr:uid="{00000000-0005-0000-0000-00006B850000}"/>
    <cellStyle name="Note 3 2 14 2 2 5" xfId="21344" xr:uid="{00000000-0005-0000-0000-00006C850000}"/>
    <cellStyle name="Note 3 2 14 2 2 6" xfId="42150" xr:uid="{00000000-0005-0000-0000-00006D850000}"/>
    <cellStyle name="Note 3 2 14 2 3" xfId="7708" xr:uid="{00000000-0005-0000-0000-00006E850000}"/>
    <cellStyle name="Note 3 2 14 2 3 2" xfId="29190" xr:uid="{00000000-0005-0000-0000-00006F850000}"/>
    <cellStyle name="Note 3 2 14 2 3 3" xfId="21347" xr:uid="{00000000-0005-0000-0000-000070850000}"/>
    <cellStyle name="Note 3 2 14 2 3 4" xfId="42153" xr:uid="{00000000-0005-0000-0000-000071850000}"/>
    <cellStyle name="Note 3 2 14 2 4" xfId="7709" xr:uid="{00000000-0005-0000-0000-000072850000}"/>
    <cellStyle name="Note 3 2 14 2 4 2" xfId="29191" xr:uid="{00000000-0005-0000-0000-000073850000}"/>
    <cellStyle name="Note 3 2 14 2 4 3" xfId="21348" xr:uid="{00000000-0005-0000-0000-000074850000}"/>
    <cellStyle name="Note 3 2 14 2 4 4" xfId="42154" xr:uid="{00000000-0005-0000-0000-000075850000}"/>
    <cellStyle name="Note 3 2 14 2 5" xfId="29186" xr:uid="{00000000-0005-0000-0000-000076850000}"/>
    <cellStyle name="Note 3 2 14 2 6" xfId="21343" xr:uid="{00000000-0005-0000-0000-000077850000}"/>
    <cellStyle name="Note 3 2 14 2 7" xfId="42149" xr:uid="{00000000-0005-0000-0000-000078850000}"/>
    <cellStyle name="Note 3 2 14 3" xfId="7710" xr:uid="{00000000-0005-0000-0000-000079850000}"/>
    <cellStyle name="Note 3 2 14 3 2" xfId="7711" xr:uid="{00000000-0005-0000-0000-00007A850000}"/>
    <cellStyle name="Note 3 2 14 3 2 2" xfId="7712" xr:uid="{00000000-0005-0000-0000-00007B850000}"/>
    <cellStyle name="Note 3 2 14 3 2 2 2" xfId="29194" xr:uid="{00000000-0005-0000-0000-00007C850000}"/>
    <cellStyle name="Note 3 2 14 3 2 2 3" xfId="21351" xr:uid="{00000000-0005-0000-0000-00007D850000}"/>
    <cellStyle name="Note 3 2 14 3 2 2 4" xfId="42157" xr:uid="{00000000-0005-0000-0000-00007E850000}"/>
    <cellStyle name="Note 3 2 14 3 2 3" xfId="7713" xr:uid="{00000000-0005-0000-0000-00007F850000}"/>
    <cellStyle name="Note 3 2 14 3 2 3 2" xfId="29195" xr:uid="{00000000-0005-0000-0000-000080850000}"/>
    <cellStyle name="Note 3 2 14 3 2 3 3" xfId="21352" xr:uid="{00000000-0005-0000-0000-000081850000}"/>
    <cellStyle name="Note 3 2 14 3 2 3 4" xfId="42158" xr:uid="{00000000-0005-0000-0000-000082850000}"/>
    <cellStyle name="Note 3 2 14 3 2 4" xfId="29193" xr:uid="{00000000-0005-0000-0000-000083850000}"/>
    <cellStyle name="Note 3 2 14 3 2 5" xfId="21350" xr:uid="{00000000-0005-0000-0000-000084850000}"/>
    <cellStyle name="Note 3 2 14 3 2 6" xfId="42156" xr:uid="{00000000-0005-0000-0000-000085850000}"/>
    <cellStyle name="Note 3 2 14 3 3" xfId="7714" xr:uid="{00000000-0005-0000-0000-000086850000}"/>
    <cellStyle name="Note 3 2 14 3 3 2" xfId="29196" xr:uid="{00000000-0005-0000-0000-000087850000}"/>
    <cellStyle name="Note 3 2 14 3 3 3" xfId="21353" xr:uid="{00000000-0005-0000-0000-000088850000}"/>
    <cellStyle name="Note 3 2 14 3 3 4" xfId="42159" xr:uid="{00000000-0005-0000-0000-000089850000}"/>
    <cellStyle name="Note 3 2 14 3 4" xfId="7715" xr:uid="{00000000-0005-0000-0000-00008A850000}"/>
    <cellStyle name="Note 3 2 14 3 4 2" xfId="29197" xr:uid="{00000000-0005-0000-0000-00008B850000}"/>
    <cellStyle name="Note 3 2 14 3 4 3" xfId="21354" xr:uid="{00000000-0005-0000-0000-00008C850000}"/>
    <cellStyle name="Note 3 2 14 3 4 4" xfId="42160" xr:uid="{00000000-0005-0000-0000-00008D850000}"/>
    <cellStyle name="Note 3 2 14 3 5" xfId="29192" xr:uid="{00000000-0005-0000-0000-00008E850000}"/>
    <cellStyle name="Note 3 2 14 3 6" xfId="21349" xr:uid="{00000000-0005-0000-0000-00008F850000}"/>
    <cellStyle name="Note 3 2 14 3 7" xfId="42155" xr:uid="{00000000-0005-0000-0000-000090850000}"/>
    <cellStyle name="Note 3 2 14 4" xfId="7716" xr:uid="{00000000-0005-0000-0000-000091850000}"/>
    <cellStyle name="Note 3 2 14 4 2" xfId="29198" xr:uid="{00000000-0005-0000-0000-000092850000}"/>
    <cellStyle name="Note 3 2 14 4 3" xfId="21355" xr:uid="{00000000-0005-0000-0000-000093850000}"/>
    <cellStyle name="Note 3 2 14 4 4" xfId="42161" xr:uid="{00000000-0005-0000-0000-000094850000}"/>
    <cellStyle name="Note 3 2 14 5" xfId="7717" xr:uid="{00000000-0005-0000-0000-000095850000}"/>
    <cellStyle name="Note 3 2 14 5 2" xfId="29199" xr:uid="{00000000-0005-0000-0000-000096850000}"/>
    <cellStyle name="Note 3 2 14 5 3" xfId="21356" xr:uid="{00000000-0005-0000-0000-000097850000}"/>
    <cellStyle name="Note 3 2 14 5 4" xfId="42162" xr:uid="{00000000-0005-0000-0000-000098850000}"/>
    <cellStyle name="Note 3 2 14 6" xfId="7718" xr:uid="{00000000-0005-0000-0000-000099850000}"/>
    <cellStyle name="Note 3 2 14 6 2" xfId="29200" xr:uid="{00000000-0005-0000-0000-00009A850000}"/>
    <cellStyle name="Note 3 2 14 6 3" xfId="21357" xr:uid="{00000000-0005-0000-0000-00009B850000}"/>
    <cellStyle name="Note 3 2 14 6 4" xfId="42163" xr:uid="{00000000-0005-0000-0000-00009C850000}"/>
    <cellStyle name="Note 3 2 14 7" xfId="7719" xr:uid="{00000000-0005-0000-0000-00009D850000}"/>
    <cellStyle name="Note 3 2 14 7 2" xfId="29201" xr:uid="{00000000-0005-0000-0000-00009E850000}"/>
    <cellStyle name="Note 3 2 14 7 3" xfId="21358" xr:uid="{00000000-0005-0000-0000-00009F850000}"/>
    <cellStyle name="Note 3 2 14 7 4" xfId="42164" xr:uid="{00000000-0005-0000-0000-0000A0850000}"/>
    <cellStyle name="Note 3 2 14 8" xfId="7720" xr:uid="{00000000-0005-0000-0000-0000A1850000}"/>
    <cellStyle name="Note 3 2 14 8 2" xfId="29202" xr:uid="{00000000-0005-0000-0000-0000A2850000}"/>
    <cellStyle name="Note 3 2 14 8 3" xfId="21359" xr:uid="{00000000-0005-0000-0000-0000A3850000}"/>
    <cellStyle name="Note 3 2 14 8 4" xfId="42165" xr:uid="{00000000-0005-0000-0000-0000A4850000}"/>
    <cellStyle name="Note 3 2 14 9" xfId="29185" xr:uid="{00000000-0005-0000-0000-0000A5850000}"/>
    <cellStyle name="Note 3 2 15" xfId="7721" xr:uid="{00000000-0005-0000-0000-0000A6850000}"/>
    <cellStyle name="Note 3 2 15 10" xfId="21360" xr:uid="{00000000-0005-0000-0000-0000A7850000}"/>
    <cellStyle name="Note 3 2 15 11" xfId="42166" xr:uid="{00000000-0005-0000-0000-0000A8850000}"/>
    <cellStyle name="Note 3 2 15 2" xfId="7722" xr:uid="{00000000-0005-0000-0000-0000A9850000}"/>
    <cellStyle name="Note 3 2 15 2 2" xfId="7723" xr:uid="{00000000-0005-0000-0000-0000AA850000}"/>
    <cellStyle name="Note 3 2 15 2 2 2" xfId="7724" xr:uid="{00000000-0005-0000-0000-0000AB850000}"/>
    <cellStyle name="Note 3 2 15 2 2 2 2" xfId="29206" xr:uid="{00000000-0005-0000-0000-0000AC850000}"/>
    <cellStyle name="Note 3 2 15 2 2 2 3" xfId="21363" xr:uid="{00000000-0005-0000-0000-0000AD850000}"/>
    <cellStyle name="Note 3 2 15 2 2 2 4" xfId="42169" xr:uid="{00000000-0005-0000-0000-0000AE850000}"/>
    <cellStyle name="Note 3 2 15 2 2 3" xfId="7725" xr:uid="{00000000-0005-0000-0000-0000AF850000}"/>
    <cellStyle name="Note 3 2 15 2 2 3 2" xfId="29207" xr:uid="{00000000-0005-0000-0000-0000B0850000}"/>
    <cellStyle name="Note 3 2 15 2 2 3 3" xfId="21364" xr:uid="{00000000-0005-0000-0000-0000B1850000}"/>
    <cellStyle name="Note 3 2 15 2 2 3 4" xfId="42170" xr:uid="{00000000-0005-0000-0000-0000B2850000}"/>
    <cellStyle name="Note 3 2 15 2 2 4" xfId="29205" xr:uid="{00000000-0005-0000-0000-0000B3850000}"/>
    <cellStyle name="Note 3 2 15 2 2 5" xfId="21362" xr:uid="{00000000-0005-0000-0000-0000B4850000}"/>
    <cellStyle name="Note 3 2 15 2 2 6" xfId="42168" xr:uid="{00000000-0005-0000-0000-0000B5850000}"/>
    <cellStyle name="Note 3 2 15 2 3" xfId="7726" xr:uid="{00000000-0005-0000-0000-0000B6850000}"/>
    <cellStyle name="Note 3 2 15 2 3 2" xfId="29208" xr:uid="{00000000-0005-0000-0000-0000B7850000}"/>
    <cellStyle name="Note 3 2 15 2 3 3" xfId="21365" xr:uid="{00000000-0005-0000-0000-0000B8850000}"/>
    <cellStyle name="Note 3 2 15 2 3 4" xfId="42171" xr:uid="{00000000-0005-0000-0000-0000B9850000}"/>
    <cellStyle name="Note 3 2 15 2 4" xfId="7727" xr:uid="{00000000-0005-0000-0000-0000BA850000}"/>
    <cellStyle name="Note 3 2 15 2 4 2" xfId="29209" xr:uid="{00000000-0005-0000-0000-0000BB850000}"/>
    <cellStyle name="Note 3 2 15 2 4 3" xfId="21366" xr:uid="{00000000-0005-0000-0000-0000BC850000}"/>
    <cellStyle name="Note 3 2 15 2 4 4" xfId="42172" xr:uid="{00000000-0005-0000-0000-0000BD850000}"/>
    <cellStyle name="Note 3 2 15 2 5" xfId="29204" xr:uid="{00000000-0005-0000-0000-0000BE850000}"/>
    <cellStyle name="Note 3 2 15 2 6" xfId="21361" xr:uid="{00000000-0005-0000-0000-0000BF850000}"/>
    <cellStyle name="Note 3 2 15 2 7" xfId="42167" xr:uid="{00000000-0005-0000-0000-0000C0850000}"/>
    <cellStyle name="Note 3 2 15 3" xfId="7728" xr:uid="{00000000-0005-0000-0000-0000C1850000}"/>
    <cellStyle name="Note 3 2 15 3 2" xfId="7729" xr:uid="{00000000-0005-0000-0000-0000C2850000}"/>
    <cellStyle name="Note 3 2 15 3 2 2" xfId="7730" xr:uid="{00000000-0005-0000-0000-0000C3850000}"/>
    <cellStyle name="Note 3 2 15 3 2 2 2" xfId="29212" xr:uid="{00000000-0005-0000-0000-0000C4850000}"/>
    <cellStyle name="Note 3 2 15 3 2 2 3" xfId="21369" xr:uid="{00000000-0005-0000-0000-0000C5850000}"/>
    <cellStyle name="Note 3 2 15 3 2 2 4" xfId="42175" xr:uid="{00000000-0005-0000-0000-0000C6850000}"/>
    <cellStyle name="Note 3 2 15 3 2 3" xfId="7731" xr:uid="{00000000-0005-0000-0000-0000C7850000}"/>
    <cellStyle name="Note 3 2 15 3 2 3 2" xfId="29213" xr:uid="{00000000-0005-0000-0000-0000C8850000}"/>
    <cellStyle name="Note 3 2 15 3 2 3 3" xfId="21370" xr:uid="{00000000-0005-0000-0000-0000C9850000}"/>
    <cellStyle name="Note 3 2 15 3 2 3 4" xfId="42176" xr:uid="{00000000-0005-0000-0000-0000CA850000}"/>
    <cellStyle name="Note 3 2 15 3 2 4" xfId="29211" xr:uid="{00000000-0005-0000-0000-0000CB850000}"/>
    <cellStyle name="Note 3 2 15 3 2 5" xfId="21368" xr:uid="{00000000-0005-0000-0000-0000CC850000}"/>
    <cellStyle name="Note 3 2 15 3 2 6" xfId="42174" xr:uid="{00000000-0005-0000-0000-0000CD850000}"/>
    <cellStyle name="Note 3 2 15 3 3" xfId="7732" xr:uid="{00000000-0005-0000-0000-0000CE850000}"/>
    <cellStyle name="Note 3 2 15 3 3 2" xfId="29214" xr:uid="{00000000-0005-0000-0000-0000CF850000}"/>
    <cellStyle name="Note 3 2 15 3 3 3" xfId="21371" xr:uid="{00000000-0005-0000-0000-0000D0850000}"/>
    <cellStyle name="Note 3 2 15 3 3 4" xfId="42177" xr:uid="{00000000-0005-0000-0000-0000D1850000}"/>
    <cellStyle name="Note 3 2 15 3 4" xfId="7733" xr:uid="{00000000-0005-0000-0000-0000D2850000}"/>
    <cellStyle name="Note 3 2 15 3 4 2" xfId="29215" xr:uid="{00000000-0005-0000-0000-0000D3850000}"/>
    <cellStyle name="Note 3 2 15 3 4 3" xfId="21372" xr:uid="{00000000-0005-0000-0000-0000D4850000}"/>
    <cellStyle name="Note 3 2 15 3 4 4" xfId="42178" xr:uid="{00000000-0005-0000-0000-0000D5850000}"/>
    <cellStyle name="Note 3 2 15 3 5" xfId="29210" xr:uid="{00000000-0005-0000-0000-0000D6850000}"/>
    <cellStyle name="Note 3 2 15 3 6" xfId="21367" xr:uid="{00000000-0005-0000-0000-0000D7850000}"/>
    <cellStyle name="Note 3 2 15 3 7" xfId="42173" xr:uid="{00000000-0005-0000-0000-0000D8850000}"/>
    <cellStyle name="Note 3 2 15 4" xfId="7734" xr:uid="{00000000-0005-0000-0000-0000D9850000}"/>
    <cellStyle name="Note 3 2 15 4 2" xfId="29216" xr:uid="{00000000-0005-0000-0000-0000DA850000}"/>
    <cellStyle name="Note 3 2 15 4 3" xfId="21373" xr:uid="{00000000-0005-0000-0000-0000DB850000}"/>
    <cellStyle name="Note 3 2 15 4 4" xfId="42179" xr:uid="{00000000-0005-0000-0000-0000DC850000}"/>
    <cellStyle name="Note 3 2 15 5" xfId="7735" xr:uid="{00000000-0005-0000-0000-0000DD850000}"/>
    <cellStyle name="Note 3 2 15 5 2" xfId="29217" xr:uid="{00000000-0005-0000-0000-0000DE850000}"/>
    <cellStyle name="Note 3 2 15 5 3" xfId="21374" xr:uid="{00000000-0005-0000-0000-0000DF850000}"/>
    <cellStyle name="Note 3 2 15 5 4" xfId="42180" xr:uid="{00000000-0005-0000-0000-0000E0850000}"/>
    <cellStyle name="Note 3 2 15 6" xfId="7736" xr:uid="{00000000-0005-0000-0000-0000E1850000}"/>
    <cellStyle name="Note 3 2 15 6 2" xfId="29218" xr:uid="{00000000-0005-0000-0000-0000E2850000}"/>
    <cellStyle name="Note 3 2 15 6 3" xfId="21375" xr:uid="{00000000-0005-0000-0000-0000E3850000}"/>
    <cellStyle name="Note 3 2 15 6 4" xfId="42181" xr:uid="{00000000-0005-0000-0000-0000E4850000}"/>
    <cellStyle name="Note 3 2 15 7" xfId="7737" xr:uid="{00000000-0005-0000-0000-0000E5850000}"/>
    <cellStyle name="Note 3 2 15 7 2" xfId="29219" xr:uid="{00000000-0005-0000-0000-0000E6850000}"/>
    <cellStyle name="Note 3 2 15 7 3" xfId="21376" xr:uid="{00000000-0005-0000-0000-0000E7850000}"/>
    <cellStyle name="Note 3 2 15 7 4" xfId="42182" xr:uid="{00000000-0005-0000-0000-0000E8850000}"/>
    <cellStyle name="Note 3 2 15 8" xfId="7738" xr:uid="{00000000-0005-0000-0000-0000E9850000}"/>
    <cellStyle name="Note 3 2 15 8 2" xfId="29220" xr:uid="{00000000-0005-0000-0000-0000EA850000}"/>
    <cellStyle name="Note 3 2 15 8 3" xfId="21377" xr:uid="{00000000-0005-0000-0000-0000EB850000}"/>
    <cellStyle name="Note 3 2 15 8 4" xfId="42183" xr:uid="{00000000-0005-0000-0000-0000EC850000}"/>
    <cellStyle name="Note 3 2 15 9" xfId="29203" xr:uid="{00000000-0005-0000-0000-0000ED850000}"/>
    <cellStyle name="Note 3 2 16" xfId="7739" xr:uid="{00000000-0005-0000-0000-0000EE850000}"/>
    <cellStyle name="Note 3 2 16 10" xfId="21378" xr:uid="{00000000-0005-0000-0000-0000EF850000}"/>
    <cellStyle name="Note 3 2 16 11" xfId="42184" xr:uid="{00000000-0005-0000-0000-0000F0850000}"/>
    <cellStyle name="Note 3 2 16 2" xfId="7740" xr:uid="{00000000-0005-0000-0000-0000F1850000}"/>
    <cellStyle name="Note 3 2 16 2 2" xfId="7741" xr:uid="{00000000-0005-0000-0000-0000F2850000}"/>
    <cellStyle name="Note 3 2 16 2 2 2" xfId="7742" xr:uid="{00000000-0005-0000-0000-0000F3850000}"/>
    <cellStyle name="Note 3 2 16 2 2 2 2" xfId="29224" xr:uid="{00000000-0005-0000-0000-0000F4850000}"/>
    <cellStyle name="Note 3 2 16 2 2 2 3" xfId="21381" xr:uid="{00000000-0005-0000-0000-0000F5850000}"/>
    <cellStyle name="Note 3 2 16 2 2 2 4" xfId="42187" xr:uid="{00000000-0005-0000-0000-0000F6850000}"/>
    <cellStyle name="Note 3 2 16 2 2 3" xfId="7743" xr:uid="{00000000-0005-0000-0000-0000F7850000}"/>
    <cellStyle name="Note 3 2 16 2 2 3 2" xfId="29225" xr:uid="{00000000-0005-0000-0000-0000F8850000}"/>
    <cellStyle name="Note 3 2 16 2 2 3 3" xfId="21382" xr:uid="{00000000-0005-0000-0000-0000F9850000}"/>
    <cellStyle name="Note 3 2 16 2 2 3 4" xfId="42188" xr:uid="{00000000-0005-0000-0000-0000FA850000}"/>
    <cellStyle name="Note 3 2 16 2 2 4" xfId="29223" xr:uid="{00000000-0005-0000-0000-0000FB850000}"/>
    <cellStyle name="Note 3 2 16 2 2 5" xfId="21380" xr:uid="{00000000-0005-0000-0000-0000FC850000}"/>
    <cellStyle name="Note 3 2 16 2 2 6" xfId="42186" xr:uid="{00000000-0005-0000-0000-0000FD850000}"/>
    <cellStyle name="Note 3 2 16 2 3" xfId="7744" xr:uid="{00000000-0005-0000-0000-0000FE850000}"/>
    <cellStyle name="Note 3 2 16 2 3 2" xfId="29226" xr:uid="{00000000-0005-0000-0000-0000FF850000}"/>
    <cellStyle name="Note 3 2 16 2 3 3" xfId="21383" xr:uid="{00000000-0005-0000-0000-000000860000}"/>
    <cellStyle name="Note 3 2 16 2 3 4" xfId="42189" xr:uid="{00000000-0005-0000-0000-000001860000}"/>
    <cellStyle name="Note 3 2 16 2 4" xfId="7745" xr:uid="{00000000-0005-0000-0000-000002860000}"/>
    <cellStyle name="Note 3 2 16 2 4 2" xfId="29227" xr:uid="{00000000-0005-0000-0000-000003860000}"/>
    <cellStyle name="Note 3 2 16 2 4 3" xfId="21384" xr:uid="{00000000-0005-0000-0000-000004860000}"/>
    <cellStyle name="Note 3 2 16 2 4 4" xfId="42190" xr:uid="{00000000-0005-0000-0000-000005860000}"/>
    <cellStyle name="Note 3 2 16 2 5" xfId="29222" xr:uid="{00000000-0005-0000-0000-000006860000}"/>
    <cellStyle name="Note 3 2 16 2 6" xfId="21379" xr:uid="{00000000-0005-0000-0000-000007860000}"/>
    <cellStyle name="Note 3 2 16 2 7" xfId="42185" xr:uid="{00000000-0005-0000-0000-000008860000}"/>
    <cellStyle name="Note 3 2 16 3" xfId="7746" xr:uid="{00000000-0005-0000-0000-000009860000}"/>
    <cellStyle name="Note 3 2 16 3 2" xfId="7747" xr:uid="{00000000-0005-0000-0000-00000A860000}"/>
    <cellStyle name="Note 3 2 16 3 2 2" xfId="7748" xr:uid="{00000000-0005-0000-0000-00000B860000}"/>
    <cellStyle name="Note 3 2 16 3 2 2 2" xfId="29230" xr:uid="{00000000-0005-0000-0000-00000C860000}"/>
    <cellStyle name="Note 3 2 16 3 2 2 3" xfId="21387" xr:uid="{00000000-0005-0000-0000-00000D860000}"/>
    <cellStyle name="Note 3 2 16 3 2 2 4" xfId="42193" xr:uid="{00000000-0005-0000-0000-00000E860000}"/>
    <cellStyle name="Note 3 2 16 3 2 3" xfId="7749" xr:uid="{00000000-0005-0000-0000-00000F860000}"/>
    <cellStyle name="Note 3 2 16 3 2 3 2" xfId="29231" xr:uid="{00000000-0005-0000-0000-000010860000}"/>
    <cellStyle name="Note 3 2 16 3 2 3 3" xfId="21388" xr:uid="{00000000-0005-0000-0000-000011860000}"/>
    <cellStyle name="Note 3 2 16 3 2 3 4" xfId="42194" xr:uid="{00000000-0005-0000-0000-000012860000}"/>
    <cellStyle name="Note 3 2 16 3 2 4" xfId="29229" xr:uid="{00000000-0005-0000-0000-000013860000}"/>
    <cellStyle name="Note 3 2 16 3 2 5" xfId="21386" xr:uid="{00000000-0005-0000-0000-000014860000}"/>
    <cellStyle name="Note 3 2 16 3 2 6" xfId="42192" xr:uid="{00000000-0005-0000-0000-000015860000}"/>
    <cellStyle name="Note 3 2 16 3 3" xfId="7750" xr:uid="{00000000-0005-0000-0000-000016860000}"/>
    <cellStyle name="Note 3 2 16 3 3 2" xfId="29232" xr:uid="{00000000-0005-0000-0000-000017860000}"/>
    <cellStyle name="Note 3 2 16 3 3 3" xfId="21389" xr:uid="{00000000-0005-0000-0000-000018860000}"/>
    <cellStyle name="Note 3 2 16 3 3 4" xfId="42195" xr:uid="{00000000-0005-0000-0000-000019860000}"/>
    <cellStyle name="Note 3 2 16 3 4" xfId="7751" xr:uid="{00000000-0005-0000-0000-00001A860000}"/>
    <cellStyle name="Note 3 2 16 3 4 2" xfId="29233" xr:uid="{00000000-0005-0000-0000-00001B860000}"/>
    <cellStyle name="Note 3 2 16 3 4 3" xfId="21390" xr:uid="{00000000-0005-0000-0000-00001C860000}"/>
    <cellStyle name="Note 3 2 16 3 4 4" xfId="42196" xr:uid="{00000000-0005-0000-0000-00001D860000}"/>
    <cellStyle name="Note 3 2 16 3 5" xfId="29228" xr:uid="{00000000-0005-0000-0000-00001E860000}"/>
    <cellStyle name="Note 3 2 16 3 6" xfId="21385" xr:uid="{00000000-0005-0000-0000-00001F860000}"/>
    <cellStyle name="Note 3 2 16 3 7" xfId="42191" xr:uid="{00000000-0005-0000-0000-000020860000}"/>
    <cellStyle name="Note 3 2 16 4" xfId="7752" xr:uid="{00000000-0005-0000-0000-000021860000}"/>
    <cellStyle name="Note 3 2 16 4 2" xfId="29234" xr:uid="{00000000-0005-0000-0000-000022860000}"/>
    <cellStyle name="Note 3 2 16 4 3" xfId="21391" xr:uid="{00000000-0005-0000-0000-000023860000}"/>
    <cellStyle name="Note 3 2 16 4 4" xfId="42197" xr:uid="{00000000-0005-0000-0000-000024860000}"/>
    <cellStyle name="Note 3 2 16 5" xfId="7753" xr:uid="{00000000-0005-0000-0000-000025860000}"/>
    <cellStyle name="Note 3 2 16 5 2" xfId="29235" xr:uid="{00000000-0005-0000-0000-000026860000}"/>
    <cellStyle name="Note 3 2 16 5 3" xfId="21392" xr:uid="{00000000-0005-0000-0000-000027860000}"/>
    <cellStyle name="Note 3 2 16 5 4" xfId="42198" xr:uid="{00000000-0005-0000-0000-000028860000}"/>
    <cellStyle name="Note 3 2 16 6" xfId="7754" xr:uid="{00000000-0005-0000-0000-000029860000}"/>
    <cellStyle name="Note 3 2 16 6 2" xfId="29236" xr:uid="{00000000-0005-0000-0000-00002A860000}"/>
    <cellStyle name="Note 3 2 16 6 3" xfId="21393" xr:uid="{00000000-0005-0000-0000-00002B860000}"/>
    <cellStyle name="Note 3 2 16 6 4" xfId="42199" xr:uid="{00000000-0005-0000-0000-00002C860000}"/>
    <cellStyle name="Note 3 2 16 7" xfId="7755" xr:uid="{00000000-0005-0000-0000-00002D860000}"/>
    <cellStyle name="Note 3 2 16 7 2" xfId="29237" xr:uid="{00000000-0005-0000-0000-00002E860000}"/>
    <cellStyle name="Note 3 2 16 7 3" xfId="21394" xr:uid="{00000000-0005-0000-0000-00002F860000}"/>
    <cellStyle name="Note 3 2 16 7 4" xfId="42200" xr:uid="{00000000-0005-0000-0000-000030860000}"/>
    <cellStyle name="Note 3 2 16 8" xfId="7756" xr:uid="{00000000-0005-0000-0000-000031860000}"/>
    <cellStyle name="Note 3 2 16 8 2" xfId="29238" xr:uid="{00000000-0005-0000-0000-000032860000}"/>
    <cellStyle name="Note 3 2 16 8 3" xfId="21395" xr:uid="{00000000-0005-0000-0000-000033860000}"/>
    <cellStyle name="Note 3 2 16 8 4" xfId="42201" xr:uid="{00000000-0005-0000-0000-000034860000}"/>
    <cellStyle name="Note 3 2 16 9" xfId="29221" xr:uid="{00000000-0005-0000-0000-000035860000}"/>
    <cellStyle name="Note 3 2 17" xfId="7757" xr:uid="{00000000-0005-0000-0000-000036860000}"/>
    <cellStyle name="Note 3 2 17 2" xfId="7758" xr:uid="{00000000-0005-0000-0000-000037860000}"/>
    <cellStyle name="Note 3 2 17 2 2" xfId="7759" xr:uid="{00000000-0005-0000-0000-000038860000}"/>
    <cellStyle name="Note 3 2 17 2 2 2" xfId="29241" xr:uid="{00000000-0005-0000-0000-000039860000}"/>
    <cellStyle name="Note 3 2 17 2 2 3" xfId="21398" xr:uid="{00000000-0005-0000-0000-00003A860000}"/>
    <cellStyle name="Note 3 2 17 2 2 4" xfId="42204" xr:uid="{00000000-0005-0000-0000-00003B860000}"/>
    <cellStyle name="Note 3 2 17 2 3" xfId="7760" xr:uid="{00000000-0005-0000-0000-00003C860000}"/>
    <cellStyle name="Note 3 2 17 2 3 2" xfId="29242" xr:uid="{00000000-0005-0000-0000-00003D860000}"/>
    <cellStyle name="Note 3 2 17 2 3 3" xfId="21399" xr:uid="{00000000-0005-0000-0000-00003E860000}"/>
    <cellStyle name="Note 3 2 17 2 3 4" xfId="42205" xr:uid="{00000000-0005-0000-0000-00003F860000}"/>
    <cellStyle name="Note 3 2 17 2 4" xfId="29240" xr:uid="{00000000-0005-0000-0000-000040860000}"/>
    <cellStyle name="Note 3 2 17 2 5" xfId="21397" xr:uid="{00000000-0005-0000-0000-000041860000}"/>
    <cellStyle name="Note 3 2 17 2 6" xfId="42203" xr:uid="{00000000-0005-0000-0000-000042860000}"/>
    <cellStyle name="Note 3 2 17 3" xfId="7761" xr:uid="{00000000-0005-0000-0000-000043860000}"/>
    <cellStyle name="Note 3 2 17 3 2" xfId="29243" xr:uid="{00000000-0005-0000-0000-000044860000}"/>
    <cellStyle name="Note 3 2 17 3 3" xfId="21400" xr:uid="{00000000-0005-0000-0000-000045860000}"/>
    <cellStyle name="Note 3 2 17 3 4" xfId="42206" xr:uid="{00000000-0005-0000-0000-000046860000}"/>
    <cellStyle name="Note 3 2 17 4" xfId="7762" xr:uid="{00000000-0005-0000-0000-000047860000}"/>
    <cellStyle name="Note 3 2 17 4 2" xfId="29244" xr:uid="{00000000-0005-0000-0000-000048860000}"/>
    <cellStyle name="Note 3 2 17 4 3" xfId="21401" xr:uid="{00000000-0005-0000-0000-000049860000}"/>
    <cellStyle name="Note 3 2 17 4 4" xfId="42207" xr:uid="{00000000-0005-0000-0000-00004A860000}"/>
    <cellStyle name="Note 3 2 17 5" xfId="29239" xr:uid="{00000000-0005-0000-0000-00004B860000}"/>
    <cellStyle name="Note 3 2 17 6" xfId="21396" xr:uid="{00000000-0005-0000-0000-00004C860000}"/>
    <cellStyle name="Note 3 2 17 7" xfId="42202" xr:uid="{00000000-0005-0000-0000-00004D860000}"/>
    <cellStyle name="Note 3 2 18" xfId="7763" xr:uid="{00000000-0005-0000-0000-00004E860000}"/>
    <cellStyle name="Note 3 2 18 2" xfId="7764" xr:uid="{00000000-0005-0000-0000-00004F860000}"/>
    <cellStyle name="Note 3 2 18 2 2" xfId="7765" xr:uid="{00000000-0005-0000-0000-000050860000}"/>
    <cellStyle name="Note 3 2 18 2 2 2" xfId="29247" xr:uid="{00000000-0005-0000-0000-000051860000}"/>
    <cellStyle name="Note 3 2 18 2 2 3" xfId="21404" xr:uid="{00000000-0005-0000-0000-000052860000}"/>
    <cellStyle name="Note 3 2 18 2 2 4" xfId="42210" xr:uid="{00000000-0005-0000-0000-000053860000}"/>
    <cellStyle name="Note 3 2 18 2 3" xfId="7766" xr:uid="{00000000-0005-0000-0000-000054860000}"/>
    <cellStyle name="Note 3 2 18 2 3 2" xfId="29248" xr:uid="{00000000-0005-0000-0000-000055860000}"/>
    <cellStyle name="Note 3 2 18 2 3 3" xfId="21405" xr:uid="{00000000-0005-0000-0000-000056860000}"/>
    <cellStyle name="Note 3 2 18 2 3 4" xfId="42211" xr:uid="{00000000-0005-0000-0000-000057860000}"/>
    <cellStyle name="Note 3 2 18 2 4" xfId="29246" xr:uid="{00000000-0005-0000-0000-000058860000}"/>
    <cellStyle name="Note 3 2 18 2 5" xfId="21403" xr:uid="{00000000-0005-0000-0000-000059860000}"/>
    <cellStyle name="Note 3 2 18 2 6" xfId="42209" xr:uid="{00000000-0005-0000-0000-00005A860000}"/>
    <cellStyle name="Note 3 2 18 3" xfId="7767" xr:uid="{00000000-0005-0000-0000-00005B860000}"/>
    <cellStyle name="Note 3 2 18 3 2" xfId="29249" xr:uid="{00000000-0005-0000-0000-00005C860000}"/>
    <cellStyle name="Note 3 2 18 3 3" xfId="21406" xr:uid="{00000000-0005-0000-0000-00005D860000}"/>
    <cellStyle name="Note 3 2 18 3 4" xfId="42212" xr:uid="{00000000-0005-0000-0000-00005E860000}"/>
    <cellStyle name="Note 3 2 18 4" xfId="7768" xr:uid="{00000000-0005-0000-0000-00005F860000}"/>
    <cellStyle name="Note 3 2 18 4 2" xfId="29250" xr:uid="{00000000-0005-0000-0000-000060860000}"/>
    <cellStyle name="Note 3 2 18 4 3" xfId="21407" xr:uid="{00000000-0005-0000-0000-000061860000}"/>
    <cellStyle name="Note 3 2 18 4 4" xfId="42213" xr:uid="{00000000-0005-0000-0000-000062860000}"/>
    <cellStyle name="Note 3 2 18 5" xfId="29245" xr:uid="{00000000-0005-0000-0000-000063860000}"/>
    <cellStyle name="Note 3 2 18 6" xfId="21402" xr:uid="{00000000-0005-0000-0000-000064860000}"/>
    <cellStyle name="Note 3 2 18 7" xfId="42208" xr:uid="{00000000-0005-0000-0000-000065860000}"/>
    <cellStyle name="Note 3 2 19" xfId="7769" xr:uid="{00000000-0005-0000-0000-000066860000}"/>
    <cellStyle name="Note 3 2 19 2" xfId="7770" xr:uid="{00000000-0005-0000-0000-000067860000}"/>
    <cellStyle name="Note 3 2 19 2 2" xfId="29252" xr:uid="{00000000-0005-0000-0000-000068860000}"/>
    <cellStyle name="Note 3 2 19 2 3" xfId="21409" xr:uid="{00000000-0005-0000-0000-000069860000}"/>
    <cellStyle name="Note 3 2 19 2 4" xfId="42215" xr:uid="{00000000-0005-0000-0000-00006A860000}"/>
    <cellStyle name="Note 3 2 19 3" xfId="7771" xr:uid="{00000000-0005-0000-0000-00006B860000}"/>
    <cellStyle name="Note 3 2 19 3 2" xfId="29253" xr:uid="{00000000-0005-0000-0000-00006C860000}"/>
    <cellStyle name="Note 3 2 19 3 3" xfId="21410" xr:uid="{00000000-0005-0000-0000-00006D860000}"/>
    <cellStyle name="Note 3 2 19 3 4" xfId="42216" xr:uid="{00000000-0005-0000-0000-00006E860000}"/>
    <cellStyle name="Note 3 2 19 4" xfId="29251" xr:uid="{00000000-0005-0000-0000-00006F860000}"/>
    <cellStyle name="Note 3 2 19 5" xfId="21408" xr:uid="{00000000-0005-0000-0000-000070860000}"/>
    <cellStyle name="Note 3 2 19 6" xfId="42214" xr:uid="{00000000-0005-0000-0000-000071860000}"/>
    <cellStyle name="Note 3 2 2" xfId="7772" xr:uid="{00000000-0005-0000-0000-000072860000}"/>
    <cellStyle name="Note 3 2 2 10" xfId="14296" xr:uid="{00000000-0005-0000-0000-000073860000}"/>
    <cellStyle name="Note 3 2 2 11" xfId="42217" xr:uid="{00000000-0005-0000-0000-000074860000}"/>
    <cellStyle name="Note 3 2 2 2" xfId="7773" xr:uid="{00000000-0005-0000-0000-000075860000}"/>
    <cellStyle name="Note 3 2 2 2 2" xfId="7774" xr:uid="{00000000-0005-0000-0000-000076860000}"/>
    <cellStyle name="Note 3 2 2 2 2 2" xfId="7775" xr:uid="{00000000-0005-0000-0000-000077860000}"/>
    <cellStyle name="Note 3 2 2 2 2 2 2" xfId="29257" xr:uid="{00000000-0005-0000-0000-000078860000}"/>
    <cellStyle name="Note 3 2 2 2 2 2 3" xfId="21412" xr:uid="{00000000-0005-0000-0000-000079860000}"/>
    <cellStyle name="Note 3 2 2 2 2 2 4" xfId="42220" xr:uid="{00000000-0005-0000-0000-00007A860000}"/>
    <cellStyle name="Note 3 2 2 2 2 3" xfId="7776" xr:uid="{00000000-0005-0000-0000-00007B860000}"/>
    <cellStyle name="Note 3 2 2 2 2 3 2" xfId="29258" xr:uid="{00000000-0005-0000-0000-00007C860000}"/>
    <cellStyle name="Note 3 2 2 2 2 3 3" xfId="21413" xr:uid="{00000000-0005-0000-0000-00007D860000}"/>
    <cellStyle name="Note 3 2 2 2 2 3 4" xfId="42221" xr:uid="{00000000-0005-0000-0000-00007E860000}"/>
    <cellStyle name="Note 3 2 2 2 2 4" xfId="29256" xr:uid="{00000000-0005-0000-0000-00007F860000}"/>
    <cellStyle name="Note 3 2 2 2 2 5" xfId="21411" xr:uid="{00000000-0005-0000-0000-000080860000}"/>
    <cellStyle name="Note 3 2 2 2 2 6" xfId="42219" xr:uid="{00000000-0005-0000-0000-000081860000}"/>
    <cellStyle name="Note 3 2 2 2 3" xfId="7777" xr:uid="{00000000-0005-0000-0000-000082860000}"/>
    <cellStyle name="Note 3 2 2 2 3 2" xfId="29259" xr:uid="{00000000-0005-0000-0000-000083860000}"/>
    <cellStyle name="Note 3 2 2 2 3 3" xfId="21414" xr:uid="{00000000-0005-0000-0000-000084860000}"/>
    <cellStyle name="Note 3 2 2 2 3 4" xfId="42222" xr:uid="{00000000-0005-0000-0000-000085860000}"/>
    <cellStyle name="Note 3 2 2 2 4" xfId="7778" xr:uid="{00000000-0005-0000-0000-000086860000}"/>
    <cellStyle name="Note 3 2 2 2 4 2" xfId="29260" xr:uid="{00000000-0005-0000-0000-000087860000}"/>
    <cellStyle name="Note 3 2 2 2 4 3" xfId="21415" xr:uid="{00000000-0005-0000-0000-000088860000}"/>
    <cellStyle name="Note 3 2 2 2 4 4" xfId="42223" xr:uid="{00000000-0005-0000-0000-000089860000}"/>
    <cellStyle name="Note 3 2 2 2 5" xfId="29255" xr:uid="{00000000-0005-0000-0000-00008A860000}"/>
    <cellStyle name="Note 3 2 2 2 6" xfId="14297" xr:uid="{00000000-0005-0000-0000-00008B860000}"/>
    <cellStyle name="Note 3 2 2 2 7" xfId="42218" xr:uid="{00000000-0005-0000-0000-00008C860000}"/>
    <cellStyle name="Note 3 2 2 3" xfId="7779" xr:uid="{00000000-0005-0000-0000-00008D860000}"/>
    <cellStyle name="Note 3 2 2 3 2" xfId="7780" xr:uid="{00000000-0005-0000-0000-00008E860000}"/>
    <cellStyle name="Note 3 2 2 3 2 2" xfId="7781" xr:uid="{00000000-0005-0000-0000-00008F860000}"/>
    <cellStyle name="Note 3 2 2 3 2 2 2" xfId="29263" xr:uid="{00000000-0005-0000-0000-000090860000}"/>
    <cellStyle name="Note 3 2 2 3 2 2 3" xfId="21417" xr:uid="{00000000-0005-0000-0000-000091860000}"/>
    <cellStyle name="Note 3 2 2 3 2 2 4" xfId="42226" xr:uid="{00000000-0005-0000-0000-000092860000}"/>
    <cellStyle name="Note 3 2 2 3 2 3" xfId="7782" xr:uid="{00000000-0005-0000-0000-000093860000}"/>
    <cellStyle name="Note 3 2 2 3 2 3 2" xfId="29264" xr:uid="{00000000-0005-0000-0000-000094860000}"/>
    <cellStyle name="Note 3 2 2 3 2 3 3" xfId="21418" xr:uid="{00000000-0005-0000-0000-000095860000}"/>
    <cellStyle name="Note 3 2 2 3 2 3 4" xfId="42227" xr:uid="{00000000-0005-0000-0000-000096860000}"/>
    <cellStyle name="Note 3 2 2 3 2 4" xfId="29262" xr:uid="{00000000-0005-0000-0000-000097860000}"/>
    <cellStyle name="Note 3 2 2 3 2 5" xfId="21416" xr:uid="{00000000-0005-0000-0000-000098860000}"/>
    <cellStyle name="Note 3 2 2 3 2 6" xfId="42225" xr:uid="{00000000-0005-0000-0000-000099860000}"/>
    <cellStyle name="Note 3 2 2 3 3" xfId="7783" xr:uid="{00000000-0005-0000-0000-00009A860000}"/>
    <cellStyle name="Note 3 2 2 3 3 2" xfId="29265" xr:uid="{00000000-0005-0000-0000-00009B860000}"/>
    <cellStyle name="Note 3 2 2 3 3 3" xfId="21419" xr:uid="{00000000-0005-0000-0000-00009C860000}"/>
    <cellStyle name="Note 3 2 2 3 3 4" xfId="42228" xr:uid="{00000000-0005-0000-0000-00009D860000}"/>
    <cellStyle name="Note 3 2 2 3 4" xfId="7784" xr:uid="{00000000-0005-0000-0000-00009E860000}"/>
    <cellStyle name="Note 3 2 2 3 4 2" xfId="29266" xr:uid="{00000000-0005-0000-0000-00009F860000}"/>
    <cellStyle name="Note 3 2 2 3 4 3" xfId="21420" xr:uid="{00000000-0005-0000-0000-0000A0860000}"/>
    <cellStyle name="Note 3 2 2 3 4 4" xfId="42229" xr:uid="{00000000-0005-0000-0000-0000A1860000}"/>
    <cellStyle name="Note 3 2 2 3 5" xfId="29261" xr:uid="{00000000-0005-0000-0000-0000A2860000}"/>
    <cellStyle name="Note 3 2 2 3 6" xfId="14298" xr:uid="{00000000-0005-0000-0000-0000A3860000}"/>
    <cellStyle name="Note 3 2 2 3 7" xfId="42224" xr:uid="{00000000-0005-0000-0000-0000A4860000}"/>
    <cellStyle name="Note 3 2 2 4" xfId="7785" xr:uid="{00000000-0005-0000-0000-0000A5860000}"/>
    <cellStyle name="Note 3 2 2 4 2" xfId="29267" xr:uid="{00000000-0005-0000-0000-0000A6860000}"/>
    <cellStyle name="Note 3 2 2 4 3" xfId="14299" xr:uid="{00000000-0005-0000-0000-0000A7860000}"/>
    <cellStyle name="Note 3 2 2 4 4" xfId="42230" xr:uid="{00000000-0005-0000-0000-0000A8860000}"/>
    <cellStyle name="Note 3 2 2 5" xfId="7786" xr:uid="{00000000-0005-0000-0000-0000A9860000}"/>
    <cellStyle name="Note 3 2 2 5 2" xfId="29268" xr:uid="{00000000-0005-0000-0000-0000AA860000}"/>
    <cellStyle name="Note 3 2 2 5 3" xfId="21421" xr:uid="{00000000-0005-0000-0000-0000AB860000}"/>
    <cellStyle name="Note 3 2 2 5 4" xfId="42231" xr:uid="{00000000-0005-0000-0000-0000AC860000}"/>
    <cellStyle name="Note 3 2 2 6" xfId="7787" xr:uid="{00000000-0005-0000-0000-0000AD860000}"/>
    <cellStyle name="Note 3 2 2 6 2" xfId="29269" xr:uid="{00000000-0005-0000-0000-0000AE860000}"/>
    <cellStyle name="Note 3 2 2 6 3" xfId="21422" xr:uid="{00000000-0005-0000-0000-0000AF860000}"/>
    <cellStyle name="Note 3 2 2 6 4" xfId="42232" xr:uid="{00000000-0005-0000-0000-0000B0860000}"/>
    <cellStyle name="Note 3 2 2 7" xfId="7788" xr:uid="{00000000-0005-0000-0000-0000B1860000}"/>
    <cellStyle name="Note 3 2 2 7 2" xfId="29270" xr:uid="{00000000-0005-0000-0000-0000B2860000}"/>
    <cellStyle name="Note 3 2 2 7 3" xfId="21423" xr:uid="{00000000-0005-0000-0000-0000B3860000}"/>
    <cellStyle name="Note 3 2 2 7 4" xfId="42233" xr:uid="{00000000-0005-0000-0000-0000B4860000}"/>
    <cellStyle name="Note 3 2 2 8" xfId="7789" xr:uid="{00000000-0005-0000-0000-0000B5860000}"/>
    <cellStyle name="Note 3 2 2 8 2" xfId="29271" xr:uid="{00000000-0005-0000-0000-0000B6860000}"/>
    <cellStyle name="Note 3 2 2 8 3" xfId="21424" xr:uid="{00000000-0005-0000-0000-0000B7860000}"/>
    <cellStyle name="Note 3 2 2 8 4" xfId="42234" xr:uid="{00000000-0005-0000-0000-0000B8860000}"/>
    <cellStyle name="Note 3 2 2 9" xfId="29254" xr:uid="{00000000-0005-0000-0000-0000B9860000}"/>
    <cellStyle name="Note 3 2 2 9 2" xfId="45821" xr:uid="{00000000-0005-0000-0000-0000BA860000}"/>
    <cellStyle name="Note 3 2 20" xfId="7790" xr:uid="{00000000-0005-0000-0000-0000BB860000}"/>
    <cellStyle name="Note 3 2 20 2" xfId="29272" xr:uid="{00000000-0005-0000-0000-0000BC860000}"/>
    <cellStyle name="Note 3 2 20 3" xfId="21425" xr:uid="{00000000-0005-0000-0000-0000BD860000}"/>
    <cellStyle name="Note 3 2 20 4" xfId="42235" xr:uid="{00000000-0005-0000-0000-0000BE860000}"/>
    <cellStyle name="Note 3 2 21" xfId="7791" xr:uid="{00000000-0005-0000-0000-0000BF860000}"/>
    <cellStyle name="Note 3 2 21 2" xfId="29273" xr:uid="{00000000-0005-0000-0000-0000C0860000}"/>
    <cellStyle name="Note 3 2 21 3" xfId="21426" xr:uid="{00000000-0005-0000-0000-0000C1860000}"/>
    <cellStyle name="Note 3 2 21 4" xfId="42236" xr:uid="{00000000-0005-0000-0000-0000C2860000}"/>
    <cellStyle name="Note 3 2 22" xfId="7792" xr:uid="{00000000-0005-0000-0000-0000C3860000}"/>
    <cellStyle name="Note 3 2 22 2" xfId="29274" xr:uid="{00000000-0005-0000-0000-0000C4860000}"/>
    <cellStyle name="Note 3 2 22 3" xfId="21427" xr:uid="{00000000-0005-0000-0000-0000C5860000}"/>
    <cellStyle name="Note 3 2 22 4" xfId="42237" xr:uid="{00000000-0005-0000-0000-0000C6860000}"/>
    <cellStyle name="Note 3 2 23" xfId="7793" xr:uid="{00000000-0005-0000-0000-0000C7860000}"/>
    <cellStyle name="Note 3 2 23 2" xfId="29275" xr:uid="{00000000-0005-0000-0000-0000C8860000}"/>
    <cellStyle name="Note 3 2 23 3" xfId="21428" xr:uid="{00000000-0005-0000-0000-0000C9860000}"/>
    <cellStyle name="Note 3 2 23 4" xfId="42238" xr:uid="{00000000-0005-0000-0000-0000CA860000}"/>
    <cellStyle name="Note 3 2 24" xfId="19649" xr:uid="{00000000-0005-0000-0000-0000CB860000}"/>
    <cellStyle name="Note 3 2 24 2" xfId="45657" xr:uid="{00000000-0005-0000-0000-0000CC860000}"/>
    <cellStyle name="Note 3 2 25" xfId="11120" xr:uid="{00000000-0005-0000-0000-0000CD860000}"/>
    <cellStyle name="Note 3 2 26" xfId="35644" xr:uid="{00000000-0005-0000-0000-0000CE860000}"/>
    <cellStyle name="Note 3 2 3" xfId="7794" xr:uid="{00000000-0005-0000-0000-0000CF860000}"/>
    <cellStyle name="Note 3 2 3 10" xfId="29276" xr:uid="{00000000-0005-0000-0000-0000D0860000}"/>
    <cellStyle name="Note 3 2 3 11" xfId="14300" xr:uid="{00000000-0005-0000-0000-0000D1860000}"/>
    <cellStyle name="Note 3 2 3 12" xfId="42239" xr:uid="{00000000-0005-0000-0000-0000D2860000}"/>
    <cellStyle name="Note 3 2 3 2" xfId="7795" xr:uid="{00000000-0005-0000-0000-0000D3860000}"/>
    <cellStyle name="Note 3 2 3 2 2" xfId="7796" xr:uid="{00000000-0005-0000-0000-0000D4860000}"/>
    <cellStyle name="Note 3 2 3 2 2 2" xfId="7797" xr:uid="{00000000-0005-0000-0000-0000D5860000}"/>
    <cellStyle name="Note 3 2 3 2 2 2 2" xfId="29279" xr:uid="{00000000-0005-0000-0000-0000D6860000}"/>
    <cellStyle name="Note 3 2 3 2 2 2 3" xfId="21432" xr:uid="{00000000-0005-0000-0000-0000D7860000}"/>
    <cellStyle name="Note 3 2 3 2 2 2 4" xfId="42242" xr:uid="{00000000-0005-0000-0000-0000D8860000}"/>
    <cellStyle name="Note 3 2 3 2 2 3" xfId="7798" xr:uid="{00000000-0005-0000-0000-0000D9860000}"/>
    <cellStyle name="Note 3 2 3 2 2 3 2" xfId="29280" xr:uid="{00000000-0005-0000-0000-0000DA860000}"/>
    <cellStyle name="Note 3 2 3 2 2 3 3" xfId="21433" xr:uid="{00000000-0005-0000-0000-0000DB860000}"/>
    <cellStyle name="Note 3 2 3 2 2 3 4" xfId="42243" xr:uid="{00000000-0005-0000-0000-0000DC860000}"/>
    <cellStyle name="Note 3 2 3 2 2 4" xfId="29278" xr:uid="{00000000-0005-0000-0000-0000DD860000}"/>
    <cellStyle name="Note 3 2 3 2 2 5" xfId="21431" xr:uid="{00000000-0005-0000-0000-0000DE860000}"/>
    <cellStyle name="Note 3 2 3 2 2 6" xfId="42241" xr:uid="{00000000-0005-0000-0000-0000DF860000}"/>
    <cellStyle name="Note 3 2 3 2 3" xfId="7799" xr:uid="{00000000-0005-0000-0000-0000E0860000}"/>
    <cellStyle name="Note 3 2 3 2 3 2" xfId="29281" xr:uid="{00000000-0005-0000-0000-0000E1860000}"/>
    <cellStyle name="Note 3 2 3 2 3 3" xfId="21434" xr:uid="{00000000-0005-0000-0000-0000E2860000}"/>
    <cellStyle name="Note 3 2 3 2 3 4" xfId="42244" xr:uid="{00000000-0005-0000-0000-0000E3860000}"/>
    <cellStyle name="Note 3 2 3 2 4" xfId="7800" xr:uid="{00000000-0005-0000-0000-0000E4860000}"/>
    <cellStyle name="Note 3 2 3 2 4 2" xfId="29282" xr:uid="{00000000-0005-0000-0000-0000E5860000}"/>
    <cellStyle name="Note 3 2 3 2 4 3" xfId="21435" xr:uid="{00000000-0005-0000-0000-0000E6860000}"/>
    <cellStyle name="Note 3 2 3 2 4 4" xfId="42245" xr:uid="{00000000-0005-0000-0000-0000E7860000}"/>
    <cellStyle name="Note 3 2 3 2 5" xfId="21430" xr:uid="{00000000-0005-0000-0000-0000E8860000}"/>
    <cellStyle name="Note 3 2 3 2 5 2" xfId="46534" xr:uid="{00000000-0005-0000-0000-0000E9860000}"/>
    <cellStyle name="Note 3 2 3 2 6" xfId="29277" xr:uid="{00000000-0005-0000-0000-0000EA860000}"/>
    <cellStyle name="Note 3 2 3 2 7" xfId="14301" xr:uid="{00000000-0005-0000-0000-0000EB860000}"/>
    <cellStyle name="Note 3 2 3 2 8" xfId="42240" xr:uid="{00000000-0005-0000-0000-0000EC860000}"/>
    <cellStyle name="Note 3 2 3 3" xfId="7801" xr:uid="{00000000-0005-0000-0000-0000ED860000}"/>
    <cellStyle name="Note 3 2 3 3 2" xfId="7802" xr:uid="{00000000-0005-0000-0000-0000EE860000}"/>
    <cellStyle name="Note 3 2 3 3 2 2" xfId="7803" xr:uid="{00000000-0005-0000-0000-0000EF860000}"/>
    <cellStyle name="Note 3 2 3 3 2 2 2" xfId="29285" xr:uid="{00000000-0005-0000-0000-0000F0860000}"/>
    <cellStyle name="Note 3 2 3 3 2 2 3" xfId="21438" xr:uid="{00000000-0005-0000-0000-0000F1860000}"/>
    <cellStyle name="Note 3 2 3 3 2 2 4" xfId="42248" xr:uid="{00000000-0005-0000-0000-0000F2860000}"/>
    <cellStyle name="Note 3 2 3 3 2 3" xfId="7804" xr:uid="{00000000-0005-0000-0000-0000F3860000}"/>
    <cellStyle name="Note 3 2 3 3 2 3 2" xfId="29286" xr:uid="{00000000-0005-0000-0000-0000F4860000}"/>
    <cellStyle name="Note 3 2 3 3 2 3 3" xfId="21439" xr:uid="{00000000-0005-0000-0000-0000F5860000}"/>
    <cellStyle name="Note 3 2 3 3 2 3 4" xfId="42249" xr:uid="{00000000-0005-0000-0000-0000F6860000}"/>
    <cellStyle name="Note 3 2 3 3 2 4" xfId="29284" xr:uid="{00000000-0005-0000-0000-0000F7860000}"/>
    <cellStyle name="Note 3 2 3 3 2 5" xfId="21437" xr:uid="{00000000-0005-0000-0000-0000F8860000}"/>
    <cellStyle name="Note 3 2 3 3 2 6" xfId="42247" xr:uid="{00000000-0005-0000-0000-0000F9860000}"/>
    <cellStyle name="Note 3 2 3 3 3" xfId="7805" xr:uid="{00000000-0005-0000-0000-0000FA860000}"/>
    <cellStyle name="Note 3 2 3 3 3 2" xfId="29287" xr:uid="{00000000-0005-0000-0000-0000FB860000}"/>
    <cellStyle name="Note 3 2 3 3 3 3" xfId="21440" xr:uid="{00000000-0005-0000-0000-0000FC860000}"/>
    <cellStyle name="Note 3 2 3 3 3 4" xfId="42250" xr:uid="{00000000-0005-0000-0000-0000FD860000}"/>
    <cellStyle name="Note 3 2 3 3 4" xfId="7806" xr:uid="{00000000-0005-0000-0000-0000FE860000}"/>
    <cellStyle name="Note 3 2 3 3 4 2" xfId="29288" xr:uid="{00000000-0005-0000-0000-0000FF860000}"/>
    <cellStyle name="Note 3 2 3 3 4 3" xfId="21441" xr:uid="{00000000-0005-0000-0000-000000870000}"/>
    <cellStyle name="Note 3 2 3 3 4 4" xfId="42251" xr:uid="{00000000-0005-0000-0000-000001870000}"/>
    <cellStyle name="Note 3 2 3 3 5" xfId="21436" xr:uid="{00000000-0005-0000-0000-000002870000}"/>
    <cellStyle name="Note 3 2 3 3 6" xfId="29283" xr:uid="{00000000-0005-0000-0000-000003870000}"/>
    <cellStyle name="Note 3 2 3 3 7" xfId="14302" xr:uid="{00000000-0005-0000-0000-000004870000}"/>
    <cellStyle name="Note 3 2 3 3 8" xfId="42246" xr:uid="{00000000-0005-0000-0000-000005870000}"/>
    <cellStyle name="Note 3 2 3 4" xfId="7807" xr:uid="{00000000-0005-0000-0000-000006870000}"/>
    <cellStyle name="Note 3 2 3 4 2" xfId="21442" xr:uid="{00000000-0005-0000-0000-000007870000}"/>
    <cellStyle name="Note 3 2 3 4 3" xfId="29289" xr:uid="{00000000-0005-0000-0000-000008870000}"/>
    <cellStyle name="Note 3 2 3 4 4" xfId="14303" xr:uid="{00000000-0005-0000-0000-000009870000}"/>
    <cellStyle name="Note 3 2 3 4 5" xfId="42252" xr:uid="{00000000-0005-0000-0000-00000A870000}"/>
    <cellStyle name="Note 3 2 3 5" xfId="7808" xr:uid="{00000000-0005-0000-0000-00000B870000}"/>
    <cellStyle name="Note 3 2 3 5 2" xfId="29290" xr:uid="{00000000-0005-0000-0000-00000C870000}"/>
    <cellStyle name="Note 3 2 3 5 3" xfId="21443" xr:uid="{00000000-0005-0000-0000-00000D870000}"/>
    <cellStyle name="Note 3 2 3 5 4" xfId="42253" xr:uid="{00000000-0005-0000-0000-00000E870000}"/>
    <cellStyle name="Note 3 2 3 6" xfId="7809" xr:uid="{00000000-0005-0000-0000-00000F870000}"/>
    <cellStyle name="Note 3 2 3 6 2" xfId="29291" xr:uid="{00000000-0005-0000-0000-000010870000}"/>
    <cellStyle name="Note 3 2 3 6 3" xfId="21444" xr:uid="{00000000-0005-0000-0000-000011870000}"/>
    <cellStyle name="Note 3 2 3 6 4" xfId="42254" xr:uid="{00000000-0005-0000-0000-000012870000}"/>
    <cellStyle name="Note 3 2 3 7" xfId="7810" xr:uid="{00000000-0005-0000-0000-000013870000}"/>
    <cellStyle name="Note 3 2 3 7 2" xfId="29292" xr:uid="{00000000-0005-0000-0000-000014870000}"/>
    <cellStyle name="Note 3 2 3 7 3" xfId="21445" xr:uid="{00000000-0005-0000-0000-000015870000}"/>
    <cellStyle name="Note 3 2 3 7 4" xfId="42255" xr:uid="{00000000-0005-0000-0000-000016870000}"/>
    <cellStyle name="Note 3 2 3 8" xfId="7811" xr:uid="{00000000-0005-0000-0000-000017870000}"/>
    <cellStyle name="Note 3 2 3 8 2" xfId="29293" xr:uid="{00000000-0005-0000-0000-000018870000}"/>
    <cellStyle name="Note 3 2 3 8 3" xfId="21446" xr:uid="{00000000-0005-0000-0000-000019870000}"/>
    <cellStyle name="Note 3 2 3 8 4" xfId="42256" xr:uid="{00000000-0005-0000-0000-00001A870000}"/>
    <cellStyle name="Note 3 2 3 9" xfId="21429" xr:uid="{00000000-0005-0000-0000-00001B870000}"/>
    <cellStyle name="Note 3 2 3 9 2" xfId="46333" xr:uid="{00000000-0005-0000-0000-00001C870000}"/>
    <cellStyle name="Note 3 2 4" xfId="7812" xr:uid="{00000000-0005-0000-0000-00001D870000}"/>
    <cellStyle name="Note 3 2 4 10" xfId="14304" xr:uid="{00000000-0005-0000-0000-00001E870000}"/>
    <cellStyle name="Note 3 2 4 11" xfId="42257" xr:uid="{00000000-0005-0000-0000-00001F870000}"/>
    <cellStyle name="Note 3 2 4 2" xfId="7813" xr:uid="{00000000-0005-0000-0000-000020870000}"/>
    <cellStyle name="Note 3 2 4 2 2" xfId="7814" xr:uid="{00000000-0005-0000-0000-000021870000}"/>
    <cellStyle name="Note 3 2 4 2 2 2" xfId="7815" xr:uid="{00000000-0005-0000-0000-000022870000}"/>
    <cellStyle name="Note 3 2 4 2 2 2 2" xfId="29297" xr:uid="{00000000-0005-0000-0000-000023870000}"/>
    <cellStyle name="Note 3 2 4 2 2 2 3" xfId="21448" xr:uid="{00000000-0005-0000-0000-000024870000}"/>
    <cellStyle name="Note 3 2 4 2 2 2 4" xfId="42260" xr:uid="{00000000-0005-0000-0000-000025870000}"/>
    <cellStyle name="Note 3 2 4 2 2 3" xfId="7816" xr:uid="{00000000-0005-0000-0000-000026870000}"/>
    <cellStyle name="Note 3 2 4 2 2 3 2" xfId="29298" xr:uid="{00000000-0005-0000-0000-000027870000}"/>
    <cellStyle name="Note 3 2 4 2 2 3 3" xfId="21449" xr:uid="{00000000-0005-0000-0000-000028870000}"/>
    <cellStyle name="Note 3 2 4 2 2 3 4" xfId="42261" xr:uid="{00000000-0005-0000-0000-000029870000}"/>
    <cellStyle name="Note 3 2 4 2 2 4" xfId="29296" xr:uid="{00000000-0005-0000-0000-00002A870000}"/>
    <cellStyle name="Note 3 2 4 2 2 5" xfId="21447" xr:uid="{00000000-0005-0000-0000-00002B870000}"/>
    <cellStyle name="Note 3 2 4 2 2 6" xfId="42259" xr:uid="{00000000-0005-0000-0000-00002C870000}"/>
    <cellStyle name="Note 3 2 4 2 3" xfId="7817" xr:uid="{00000000-0005-0000-0000-00002D870000}"/>
    <cellStyle name="Note 3 2 4 2 3 2" xfId="29299" xr:uid="{00000000-0005-0000-0000-00002E870000}"/>
    <cellStyle name="Note 3 2 4 2 3 3" xfId="21450" xr:uid="{00000000-0005-0000-0000-00002F870000}"/>
    <cellStyle name="Note 3 2 4 2 3 4" xfId="42262" xr:uid="{00000000-0005-0000-0000-000030870000}"/>
    <cellStyle name="Note 3 2 4 2 4" xfId="7818" xr:uid="{00000000-0005-0000-0000-000031870000}"/>
    <cellStyle name="Note 3 2 4 2 4 2" xfId="29300" xr:uid="{00000000-0005-0000-0000-000032870000}"/>
    <cellStyle name="Note 3 2 4 2 4 3" xfId="21451" xr:uid="{00000000-0005-0000-0000-000033870000}"/>
    <cellStyle name="Note 3 2 4 2 4 4" xfId="42263" xr:uid="{00000000-0005-0000-0000-000034870000}"/>
    <cellStyle name="Note 3 2 4 2 5" xfId="29295" xr:uid="{00000000-0005-0000-0000-000035870000}"/>
    <cellStyle name="Note 3 2 4 2 6" xfId="14305" xr:uid="{00000000-0005-0000-0000-000036870000}"/>
    <cellStyle name="Note 3 2 4 2 7" xfId="42258" xr:uid="{00000000-0005-0000-0000-000037870000}"/>
    <cellStyle name="Note 3 2 4 3" xfId="7819" xr:uid="{00000000-0005-0000-0000-000038870000}"/>
    <cellStyle name="Note 3 2 4 3 2" xfId="7820" xr:uid="{00000000-0005-0000-0000-000039870000}"/>
    <cellStyle name="Note 3 2 4 3 2 2" xfId="7821" xr:uid="{00000000-0005-0000-0000-00003A870000}"/>
    <cellStyle name="Note 3 2 4 3 2 2 2" xfId="29303" xr:uid="{00000000-0005-0000-0000-00003B870000}"/>
    <cellStyle name="Note 3 2 4 3 2 2 3" xfId="21453" xr:uid="{00000000-0005-0000-0000-00003C870000}"/>
    <cellStyle name="Note 3 2 4 3 2 2 4" xfId="42266" xr:uid="{00000000-0005-0000-0000-00003D870000}"/>
    <cellStyle name="Note 3 2 4 3 2 3" xfId="7822" xr:uid="{00000000-0005-0000-0000-00003E870000}"/>
    <cellStyle name="Note 3 2 4 3 2 3 2" xfId="29304" xr:uid="{00000000-0005-0000-0000-00003F870000}"/>
    <cellStyle name="Note 3 2 4 3 2 3 3" xfId="21454" xr:uid="{00000000-0005-0000-0000-000040870000}"/>
    <cellStyle name="Note 3 2 4 3 2 3 4" xfId="42267" xr:uid="{00000000-0005-0000-0000-000041870000}"/>
    <cellStyle name="Note 3 2 4 3 2 4" xfId="29302" xr:uid="{00000000-0005-0000-0000-000042870000}"/>
    <cellStyle name="Note 3 2 4 3 2 5" xfId="21452" xr:uid="{00000000-0005-0000-0000-000043870000}"/>
    <cellStyle name="Note 3 2 4 3 2 6" xfId="42265" xr:uid="{00000000-0005-0000-0000-000044870000}"/>
    <cellStyle name="Note 3 2 4 3 3" xfId="7823" xr:uid="{00000000-0005-0000-0000-000045870000}"/>
    <cellStyle name="Note 3 2 4 3 3 2" xfId="29305" xr:uid="{00000000-0005-0000-0000-000046870000}"/>
    <cellStyle name="Note 3 2 4 3 3 3" xfId="21455" xr:uid="{00000000-0005-0000-0000-000047870000}"/>
    <cellStyle name="Note 3 2 4 3 3 4" xfId="42268" xr:uid="{00000000-0005-0000-0000-000048870000}"/>
    <cellStyle name="Note 3 2 4 3 4" xfId="7824" xr:uid="{00000000-0005-0000-0000-000049870000}"/>
    <cellStyle name="Note 3 2 4 3 4 2" xfId="29306" xr:uid="{00000000-0005-0000-0000-00004A870000}"/>
    <cellStyle name="Note 3 2 4 3 4 3" xfId="21456" xr:uid="{00000000-0005-0000-0000-00004B870000}"/>
    <cellStyle name="Note 3 2 4 3 4 4" xfId="42269" xr:uid="{00000000-0005-0000-0000-00004C870000}"/>
    <cellStyle name="Note 3 2 4 3 5" xfId="29301" xr:uid="{00000000-0005-0000-0000-00004D870000}"/>
    <cellStyle name="Note 3 2 4 3 6" xfId="14306" xr:uid="{00000000-0005-0000-0000-00004E870000}"/>
    <cellStyle name="Note 3 2 4 3 7" xfId="42264" xr:uid="{00000000-0005-0000-0000-00004F870000}"/>
    <cellStyle name="Note 3 2 4 4" xfId="7825" xr:uid="{00000000-0005-0000-0000-000050870000}"/>
    <cellStyle name="Note 3 2 4 4 2" xfId="29307" xr:uid="{00000000-0005-0000-0000-000051870000}"/>
    <cellStyle name="Note 3 2 4 4 3" xfId="14307" xr:uid="{00000000-0005-0000-0000-000052870000}"/>
    <cellStyle name="Note 3 2 4 4 4" xfId="42270" xr:uid="{00000000-0005-0000-0000-000053870000}"/>
    <cellStyle name="Note 3 2 4 5" xfId="7826" xr:uid="{00000000-0005-0000-0000-000054870000}"/>
    <cellStyle name="Note 3 2 4 5 2" xfId="29308" xr:uid="{00000000-0005-0000-0000-000055870000}"/>
    <cellStyle name="Note 3 2 4 5 3" xfId="21457" xr:uid="{00000000-0005-0000-0000-000056870000}"/>
    <cellStyle name="Note 3 2 4 5 4" xfId="42271" xr:uid="{00000000-0005-0000-0000-000057870000}"/>
    <cellStyle name="Note 3 2 4 6" xfId="7827" xr:uid="{00000000-0005-0000-0000-000058870000}"/>
    <cellStyle name="Note 3 2 4 6 2" xfId="29309" xr:uid="{00000000-0005-0000-0000-000059870000}"/>
    <cellStyle name="Note 3 2 4 6 3" xfId="21458" xr:uid="{00000000-0005-0000-0000-00005A870000}"/>
    <cellStyle name="Note 3 2 4 6 4" xfId="42272" xr:uid="{00000000-0005-0000-0000-00005B870000}"/>
    <cellStyle name="Note 3 2 4 7" xfId="7828" xr:uid="{00000000-0005-0000-0000-00005C870000}"/>
    <cellStyle name="Note 3 2 4 7 2" xfId="29310" xr:uid="{00000000-0005-0000-0000-00005D870000}"/>
    <cellStyle name="Note 3 2 4 7 3" xfId="21459" xr:uid="{00000000-0005-0000-0000-00005E870000}"/>
    <cellStyle name="Note 3 2 4 7 4" xfId="42273" xr:uid="{00000000-0005-0000-0000-00005F870000}"/>
    <cellStyle name="Note 3 2 4 8" xfId="7829" xr:uid="{00000000-0005-0000-0000-000060870000}"/>
    <cellStyle name="Note 3 2 4 8 2" xfId="29311" xr:uid="{00000000-0005-0000-0000-000061870000}"/>
    <cellStyle name="Note 3 2 4 8 3" xfId="21460" xr:uid="{00000000-0005-0000-0000-000062870000}"/>
    <cellStyle name="Note 3 2 4 8 4" xfId="42274" xr:uid="{00000000-0005-0000-0000-000063870000}"/>
    <cellStyle name="Note 3 2 4 9" xfId="29294" xr:uid="{00000000-0005-0000-0000-000064870000}"/>
    <cellStyle name="Note 3 2 5" xfId="7830" xr:uid="{00000000-0005-0000-0000-000065870000}"/>
    <cellStyle name="Note 3 2 5 10" xfId="14308" xr:uid="{00000000-0005-0000-0000-000066870000}"/>
    <cellStyle name="Note 3 2 5 11" xfId="42275" xr:uid="{00000000-0005-0000-0000-000067870000}"/>
    <cellStyle name="Note 3 2 5 2" xfId="7831" xr:uid="{00000000-0005-0000-0000-000068870000}"/>
    <cellStyle name="Note 3 2 5 2 2" xfId="7832" xr:uid="{00000000-0005-0000-0000-000069870000}"/>
    <cellStyle name="Note 3 2 5 2 2 2" xfId="7833" xr:uid="{00000000-0005-0000-0000-00006A870000}"/>
    <cellStyle name="Note 3 2 5 2 2 2 2" xfId="29315" xr:uid="{00000000-0005-0000-0000-00006B870000}"/>
    <cellStyle name="Note 3 2 5 2 2 2 3" xfId="21462" xr:uid="{00000000-0005-0000-0000-00006C870000}"/>
    <cellStyle name="Note 3 2 5 2 2 2 4" xfId="42278" xr:uid="{00000000-0005-0000-0000-00006D870000}"/>
    <cellStyle name="Note 3 2 5 2 2 3" xfId="7834" xr:uid="{00000000-0005-0000-0000-00006E870000}"/>
    <cellStyle name="Note 3 2 5 2 2 3 2" xfId="29316" xr:uid="{00000000-0005-0000-0000-00006F870000}"/>
    <cellStyle name="Note 3 2 5 2 2 3 3" xfId="21463" xr:uid="{00000000-0005-0000-0000-000070870000}"/>
    <cellStyle name="Note 3 2 5 2 2 3 4" xfId="42279" xr:uid="{00000000-0005-0000-0000-000071870000}"/>
    <cellStyle name="Note 3 2 5 2 2 4" xfId="29314" xr:uid="{00000000-0005-0000-0000-000072870000}"/>
    <cellStyle name="Note 3 2 5 2 2 5" xfId="21461" xr:uid="{00000000-0005-0000-0000-000073870000}"/>
    <cellStyle name="Note 3 2 5 2 2 6" xfId="42277" xr:uid="{00000000-0005-0000-0000-000074870000}"/>
    <cellStyle name="Note 3 2 5 2 3" xfId="7835" xr:uid="{00000000-0005-0000-0000-000075870000}"/>
    <cellStyle name="Note 3 2 5 2 3 2" xfId="29317" xr:uid="{00000000-0005-0000-0000-000076870000}"/>
    <cellStyle name="Note 3 2 5 2 3 3" xfId="21464" xr:uid="{00000000-0005-0000-0000-000077870000}"/>
    <cellStyle name="Note 3 2 5 2 3 4" xfId="42280" xr:uid="{00000000-0005-0000-0000-000078870000}"/>
    <cellStyle name="Note 3 2 5 2 4" xfId="7836" xr:uid="{00000000-0005-0000-0000-000079870000}"/>
    <cellStyle name="Note 3 2 5 2 4 2" xfId="29318" xr:uid="{00000000-0005-0000-0000-00007A870000}"/>
    <cellStyle name="Note 3 2 5 2 4 3" xfId="21465" xr:uid="{00000000-0005-0000-0000-00007B870000}"/>
    <cellStyle name="Note 3 2 5 2 4 4" xfId="42281" xr:uid="{00000000-0005-0000-0000-00007C870000}"/>
    <cellStyle name="Note 3 2 5 2 5" xfId="29313" xr:uid="{00000000-0005-0000-0000-00007D870000}"/>
    <cellStyle name="Note 3 2 5 2 6" xfId="14309" xr:uid="{00000000-0005-0000-0000-00007E870000}"/>
    <cellStyle name="Note 3 2 5 2 7" xfId="42276" xr:uid="{00000000-0005-0000-0000-00007F870000}"/>
    <cellStyle name="Note 3 2 5 3" xfId="7837" xr:uid="{00000000-0005-0000-0000-000080870000}"/>
    <cellStyle name="Note 3 2 5 3 2" xfId="7838" xr:uid="{00000000-0005-0000-0000-000081870000}"/>
    <cellStyle name="Note 3 2 5 3 2 2" xfId="7839" xr:uid="{00000000-0005-0000-0000-000082870000}"/>
    <cellStyle name="Note 3 2 5 3 2 2 2" xfId="29321" xr:uid="{00000000-0005-0000-0000-000083870000}"/>
    <cellStyle name="Note 3 2 5 3 2 2 3" xfId="21467" xr:uid="{00000000-0005-0000-0000-000084870000}"/>
    <cellStyle name="Note 3 2 5 3 2 2 4" xfId="42284" xr:uid="{00000000-0005-0000-0000-000085870000}"/>
    <cellStyle name="Note 3 2 5 3 2 3" xfId="7840" xr:uid="{00000000-0005-0000-0000-000086870000}"/>
    <cellStyle name="Note 3 2 5 3 2 3 2" xfId="29322" xr:uid="{00000000-0005-0000-0000-000087870000}"/>
    <cellStyle name="Note 3 2 5 3 2 3 3" xfId="21468" xr:uid="{00000000-0005-0000-0000-000088870000}"/>
    <cellStyle name="Note 3 2 5 3 2 3 4" xfId="42285" xr:uid="{00000000-0005-0000-0000-000089870000}"/>
    <cellStyle name="Note 3 2 5 3 2 4" xfId="29320" xr:uid="{00000000-0005-0000-0000-00008A870000}"/>
    <cellStyle name="Note 3 2 5 3 2 5" xfId="21466" xr:uid="{00000000-0005-0000-0000-00008B870000}"/>
    <cellStyle name="Note 3 2 5 3 2 6" xfId="42283" xr:uid="{00000000-0005-0000-0000-00008C870000}"/>
    <cellStyle name="Note 3 2 5 3 3" xfId="7841" xr:uid="{00000000-0005-0000-0000-00008D870000}"/>
    <cellStyle name="Note 3 2 5 3 3 2" xfId="29323" xr:uid="{00000000-0005-0000-0000-00008E870000}"/>
    <cellStyle name="Note 3 2 5 3 3 3" xfId="21469" xr:uid="{00000000-0005-0000-0000-00008F870000}"/>
    <cellStyle name="Note 3 2 5 3 3 4" xfId="42286" xr:uid="{00000000-0005-0000-0000-000090870000}"/>
    <cellStyle name="Note 3 2 5 3 4" xfId="7842" xr:uid="{00000000-0005-0000-0000-000091870000}"/>
    <cellStyle name="Note 3 2 5 3 4 2" xfId="29324" xr:uid="{00000000-0005-0000-0000-000092870000}"/>
    <cellStyle name="Note 3 2 5 3 4 3" xfId="21470" xr:uid="{00000000-0005-0000-0000-000093870000}"/>
    <cellStyle name="Note 3 2 5 3 4 4" xfId="42287" xr:uid="{00000000-0005-0000-0000-000094870000}"/>
    <cellStyle name="Note 3 2 5 3 5" xfId="29319" xr:uid="{00000000-0005-0000-0000-000095870000}"/>
    <cellStyle name="Note 3 2 5 3 6" xfId="14310" xr:uid="{00000000-0005-0000-0000-000096870000}"/>
    <cellStyle name="Note 3 2 5 3 7" xfId="42282" xr:uid="{00000000-0005-0000-0000-000097870000}"/>
    <cellStyle name="Note 3 2 5 4" xfId="7843" xr:uid="{00000000-0005-0000-0000-000098870000}"/>
    <cellStyle name="Note 3 2 5 4 2" xfId="29325" xr:uid="{00000000-0005-0000-0000-000099870000}"/>
    <cellStyle name="Note 3 2 5 4 3" xfId="14311" xr:uid="{00000000-0005-0000-0000-00009A870000}"/>
    <cellStyle name="Note 3 2 5 4 4" xfId="42288" xr:uid="{00000000-0005-0000-0000-00009B870000}"/>
    <cellStyle name="Note 3 2 5 5" xfId="7844" xr:uid="{00000000-0005-0000-0000-00009C870000}"/>
    <cellStyle name="Note 3 2 5 5 2" xfId="29326" xr:uid="{00000000-0005-0000-0000-00009D870000}"/>
    <cellStyle name="Note 3 2 5 5 3" xfId="21471" xr:uid="{00000000-0005-0000-0000-00009E870000}"/>
    <cellStyle name="Note 3 2 5 5 4" xfId="42289" xr:uid="{00000000-0005-0000-0000-00009F870000}"/>
    <cellStyle name="Note 3 2 5 6" xfId="7845" xr:uid="{00000000-0005-0000-0000-0000A0870000}"/>
    <cellStyle name="Note 3 2 5 6 2" xfId="29327" xr:uid="{00000000-0005-0000-0000-0000A1870000}"/>
    <cellStyle name="Note 3 2 5 6 3" xfId="21472" xr:uid="{00000000-0005-0000-0000-0000A2870000}"/>
    <cellStyle name="Note 3 2 5 6 4" xfId="42290" xr:uid="{00000000-0005-0000-0000-0000A3870000}"/>
    <cellStyle name="Note 3 2 5 7" xfId="7846" xr:uid="{00000000-0005-0000-0000-0000A4870000}"/>
    <cellStyle name="Note 3 2 5 7 2" xfId="29328" xr:uid="{00000000-0005-0000-0000-0000A5870000}"/>
    <cellStyle name="Note 3 2 5 7 3" xfId="21473" xr:uid="{00000000-0005-0000-0000-0000A6870000}"/>
    <cellStyle name="Note 3 2 5 7 4" xfId="42291" xr:uid="{00000000-0005-0000-0000-0000A7870000}"/>
    <cellStyle name="Note 3 2 5 8" xfId="7847" xr:uid="{00000000-0005-0000-0000-0000A8870000}"/>
    <cellStyle name="Note 3 2 5 8 2" xfId="29329" xr:uid="{00000000-0005-0000-0000-0000A9870000}"/>
    <cellStyle name="Note 3 2 5 8 3" xfId="21474" xr:uid="{00000000-0005-0000-0000-0000AA870000}"/>
    <cellStyle name="Note 3 2 5 8 4" xfId="42292" xr:uid="{00000000-0005-0000-0000-0000AB870000}"/>
    <cellStyle name="Note 3 2 5 9" xfId="29312" xr:uid="{00000000-0005-0000-0000-0000AC870000}"/>
    <cellStyle name="Note 3 2 6" xfId="7848" xr:uid="{00000000-0005-0000-0000-0000AD870000}"/>
    <cellStyle name="Note 3 2 6 10" xfId="14312" xr:uid="{00000000-0005-0000-0000-0000AE870000}"/>
    <cellStyle name="Note 3 2 6 11" xfId="42293" xr:uid="{00000000-0005-0000-0000-0000AF870000}"/>
    <cellStyle name="Note 3 2 6 2" xfId="7849" xr:uid="{00000000-0005-0000-0000-0000B0870000}"/>
    <cellStyle name="Note 3 2 6 2 2" xfId="7850" xr:uid="{00000000-0005-0000-0000-0000B1870000}"/>
    <cellStyle name="Note 3 2 6 2 2 2" xfId="7851" xr:uid="{00000000-0005-0000-0000-0000B2870000}"/>
    <cellStyle name="Note 3 2 6 2 2 2 2" xfId="29333" xr:uid="{00000000-0005-0000-0000-0000B3870000}"/>
    <cellStyle name="Note 3 2 6 2 2 2 3" xfId="21476" xr:uid="{00000000-0005-0000-0000-0000B4870000}"/>
    <cellStyle name="Note 3 2 6 2 2 2 4" xfId="42296" xr:uid="{00000000-0005-0000-0000-0000B5870000}"/>
    <cellStyle name="Note 3 2 6 2 2 3" xfId="7852" xr:uid="{00000000-0005-0000-0000-0000B6870000}"/>
    <cellStyle name="Note 3 2 6 2 2 3 2" xfId="29334" xr:uid="{00000000-0005-0000-0000-0000B7870000}"/>
    <cellStyle name="Note 3 2 6 2 2 3 3" xfId="21477" xr:uid="{00000000-0005-0000-0000-0000B8870000}"/>
    <cellStyle name="Note 3 2 6 2 2 3 4" xfId="42297" xr:uid="{00000000-0005-0000-0000-0000B9870000}"/>
    <cellStyle name="Note 3 2 6 2 2 4" xfId="29332" xr:uid="{00000000-0005-0000-0000-0000BA870000}"/>
    <cellStyle name="Note 3 2 6 2 2 5" xfId="21475" xr:uid="{00000000-0005-0000-0000-0000BB870000}"/>
    <cellStyle name="Note 3 2 6 2 2 6" xfId="42295" xr:uid="{00000000-0005-0000-0000-0000BC870000}"/>
    <cellStyle name="Note 3 2 6 2 3" xfId="7853" xr:uid="{00000000-0005-0000-0000-0000BD870000}"/>
    <cellStyle name="Note 3 2 6 2 3 2" xfId="29335" xr:uid="{00000000-0005-0000-0000-0000BE870000}"/>
    <cellStyle name="Note 3 2 6 2 3 3" xfId="21478" xr:uid="{00000000-0005-0000-0000-0000BF870000}"/>
    <cellStyle name="Note 3 2 6 2 3 4" xfId="42298" xr:uid="{00000000-0005-0000-0000-0000C0870000}"/>
    <cellStyle name="Note 3 2 6 2 4" xfId="7854" xr:uid="{00000000-0005-0000-0000-0000C1870000}"/>
    <cellStyle name="Note 3 2 6 2 4 2" xfId="29336" xr:uid="{00000000-0005-0000-0000-0000C2870000}"/>
    <cellStyle name="Note 3 2 6 2 4 3" xfId="21479" xr:uid="{00000000-0005-0000-0000-0000C3870000}"/>
    <cellStyle name="Note 3 2 6 2 4 4" xfId="42299" xr:uid="{00000000-0005-0000-0000-0000C4870000}"/>
    <cellStyle name="Note 3 2 6 2 5" xfId="29331" xr:uid="{00000000-0005-0000-0000-0000C5870000}"/>
    <cellStyle name="Note 3 2 6 2 6" xfId="14313" xr:uid="{00000000-0005-0000-0000-0000C6870000}"/>
    <cellStyle name="Note 3 2 6 2 7" xfId="42294" xr:uid="{00000000-0005-0000-0000-0000C7870000}"/>
    <cellStyle name="Note 3 2 6 3" xfId="7855" xr:uid="{00000000-0005-0000-0000-0000C8870000}"/>
    <cellStyle name="Note 3 2 6 3 2" xfId="7856" xr:uid="{00000000-0005-0000-0000-0000C9870000}"/>
    <cellStyle name="Note 3 2 6 3 2 2" xfId="7857" xr:uid="{00000000-0005-0000-0000-0000CA870000}"/>
    <cellStyle name="Note 3 2 6 3 2 2 2" xfId="29339" xr:uid="{00000000-0005-0000-0000-0000CB870000}"/>
    <cellStyle name="Note 3 2 6 3 2 2 3" xfId="21482" xr:uid="{00000000-0005-0000-0000-0000CC870000}"/>
    <cellStyle name="Note 3 2 6 3 2 2 4" xfId="42302" xr:uid="{00000000-0005-0000-0000-0000CD870000}"/>
    <cellStyle name="Note 3 2 6 3 2 3" xfId="7858" xr:uid="{00000000-0005-0000-0000-0000CE870000}"/>
    <cellStyle name="Note 3 2 6 3 2 3 2" xfId="29340" xr:uid="{00000000-0005-0000-0000-0000CF870000}"/>
    <cellStyle name="Note 3 2 6 3 2 3 3" xfId="21483" xr:uid="{00000000-0005-0000-0000-0000D0870000}"/>
    <cellStyle name="Note 3 2 6 3 2 3 4" xfId="42303" xr:uid="{00000000-0005-0000-0000-0000D1870000}"/>
    <cellStyle name="Note 3 2 6 3 2 4" xfId="29338" xr:uid="{00000000-0005-0000-0000-0000D2870000}"/>
    <cellStyle name="Note 3 2 6 3 2 5" xfId="21481" xr:uid="{00000000-0005-0000-0000-0000D3870000}"/>
    <cellStyle name="Note 3 2 6 3 2 6" xfId="42301" xr:uid="{00000000-0005-0000-0000-0000D4870000}"/>
    <cellStyle name="Note 3 2 6 3 3" xfId="7859" xr:uid="{00000000-0005-0000-0000-0000D5870000}"/>
    <cellStyle name="Note 3 2 6 3 3 2" xfId="29341" xr:uid="{00000000-0005-0000-0000-0000D6870000}"/>
    <cellStyle name="Note 3 2 6 3 3 3" xfId="21484" xr:uid="{00000000-0005-0000-0000-0000D7870000}"/>
    <cellStyle name="Note 3 2 6 3 3 4" xfId="42304" xr:uid="{00000000-0005-0000-0000-0000D8870000}"/>
    <cellStyle name="Note 3 2 6 3 4" xfId="7860" xr:uid="{00000000-0005-0000-0000-0000D9870000}"/>
    <cellStyle name="Note 3 2 6 3 4 2" xfId="29342" xr:uid="{00000000-0005-0000-0000-0000DA870000}"/>
    <cellStyle name="Note 3 2 6 3 4 3" xfId="21485" xr:uid="{00000000-0005-0000-0000-0000DB870000}"/>
    <cellStyle name="Note 3 2 6 3 4 4" xfId="42305" xr:uid="{00000000-0005-0000-0000-0000DC870000}"/>
    <cellStyle name="Note 3 2 6 3 5" xfId="29337" xr:uid="{00000000-0005-0000-0000-0000DD870000}"/>
    <cellStyle name="Note 3 2 6 3 6" xfId="21480" xr:uid="{00000000-0005-0000-0000-0000DE870000}"/>
    <cellStyle name="Note 3 2 6 3 7" xfId="42300" xr:uid="{00000000-0005-0000-0000-0000DF870000}"/>
    <cellStyle name="Note 3 2 6 4" xfId="7861" xr:uid="{00000000-0005-0000-0000-0000E0870000}"/>
    <cellStyle name="Note 3 2 6 4 2" xfId="29343" xr:uid="{00000000-0005-0000-0000-0000E1870000}"/>
    <cellStyle name="Note 3 2 6 4 3" xfId="21486" xr:uid="{00000000-0005-0000-0000-0000E2870000}"/>
    <cellStyle name="Note 3 2 6 4 4" xfId="42306" xr:uid="{00000000-0005-0000-0000-0000E3870000}"/>
    <cellStyle name="Note 3 2 6 5" xfId="7862" xr:uid="{00000000-0005-0000-0000-0000E4870000}"/>
    <cellStyle name="Note 3 2 6 5 2" xfId="29344" xr:uid="{00000000-0005-0000-0000-0000E5870000}"/>
    <cellStyle name="Note 3 2 6 5 3" xfId="21487" xr:uid="{00000000-0005-0000-0000-0000E6870000}"/>
    <cellStyle name="Note 3 2 6 5 4" xfId="42307" xr:uid="{00000000-0005-0000-0000-0000E7870000}"/>
    <cellStyle name="Note 3 2 6 6" xfId="7863" xr:uid="{00000000-0005-0000-0000-0000E8870000}"/>
    <cellStyle name="Note 3 2 6 6 2" xfId="29345" xr:uid="{00000000-0005-0000-0000-0000E9870000}"/>
    <cellStyle name="Note 3 2 6 6 3" xfId="21488" xr:uid="{00000000-0005-0000-0000-0000EA870000}"/>
    <cellStyle name="Note 3 2 6 6 4" xfId="42308" xr:uid="{00000000-0005-0000-0000-0000EB870000}"/>
    <cellStyle name="Note 3 2 6 7" xfId="7864" xr:uid="{00000000-0005-0000-0000-0000EC870000}"/>
    <cellStyle name="Note 3 2 6 7 2" xfId="29346" xr:uid="{00000000-0005-0000-0000-0000ED870000}"/>
    <cellStyle name="Note 3 2 6 7 3" xfId="21489" xr:uid="{00000000-0005-0000-0000-0000EE870000}"/>
    <cellStyle name="Note 3 2 6 7 4" xfId="42309" xr:uid="{00000000-0005-0000-0000-0000EF870000}"/>
    <cellStyle name="Note 3 2 6 8" xfId="7865" xr:uid="{00000000-0005-0000-0000-0000F0870000}"/>
    <cellStyle name="Note 3 2 6 8 2" xfId="29347" xr:uid="{00000000-0005-0000-0000-0000F1870000}"/>
    <cellStyle name="Note 3 2 6 8 3" xfId="21490" xr:uid="{00000000-0005-0000-0000-0000F2870000}"/>
    <cellStyle name="Note 3 2 6 8 4" xfId="42310" xr:uid="{00000000-0005-0000-0000-0000F3870000}"/>
    <cellStyle name="Note 3 2 6 9" xfId="29330" xr:uid="{00000000-0005-0000-0000-0000F4870000}"/>
    <cellStyle name="Note 3 2 7" xfId="7866" xr:uid="{00000000-0005-0000-0000-0000F5870000}"/>
    <cellStyle name="Note 3 2 7 10" xfId="14314" xr:uid="{00000000-0005-0000-0000-0000F6870000}"/>
    <cellStyle name="Note 3 2 7 11" xfId="42311" xr:uid="{00000000-0005-0000-0000-0000F7870000}"/>
    <cellStyle name="Note 3 2 7 2" xfId="7867" xr:uid="{00000000-0005-0000-0000-0000F8870000}"/>
    <cellStyle name="Note 3 2 7 2 2" xfId="7868" xr:uid="{00000000-0005-0000-0000-0000F9870000}"/>
    <cellStyle name="Note 3 2 7 2 2 2" xfId="7869" xr:uid="{00000000-0005-0000-0000-0000FA870000}"/>
    <cellStyle name="Note 3 2 7 2 2 2 2" xfId="29351" xr:uid="{00000000-0005-0000-0000-0000FB870000}"/>
    <cellStyle name="Note 3 2 7 2 2 2 3" xfId="21493" xr:uid="{00000000-0005-0000-0000-0000FC870000}"/>
    <cellStyle name="Note 3 2 7 2 2 2 4" xfId="42314" xr:uid="{00000000-0005-0000-0000-0000FD870000}"/>
    <cellStyle name="Note 3 2 7 2 2 3" xfId="7870" xr:uid="{00000000-0005-0000-0000-0000FE870000}"/>
    <cellStyle name="Note 3 2 7 2 2 3 2" xfId="29352" xr:uid="{00000000-0005-0000-0000-0000FF870000}"/>
    <cellStyle name="Note 3 2 7 2 2 3 3" xfId="21494" xr:uid="{00000000-0005-0000-0000-000000880000}"/>
    <cellStyle name="Note 3 2 7 2 2 3 4" xfId="42315" xr:uid="{00000000-0005-0000-0000-000001880000}"/>
    <cellStyle name="Note 3 2 7 2 2 4" xfId="29350" xr:uid="{00000000-0005-0000-0000-000002880000}"/>
    <cellStyle name="Note 3 2 7 2 2 5" xfId="21492" xr:uid="{00000000-0005-0000-0000-000003880000}"/>
    <cellStyle name="Note 3 2 7 2 2 6" xfId="42313" xr:uid="{00000000-0005-0000-0000-000004880000}"/>
    <cellStyle name="Note 3 2 7 2 3" xfId="7871" xr:uid="{00000000-0005-0000-0000-000005880000}"/>
    <cellStyle name="Note 3 2 7 2 3 2" xfId="29353" xr:uid="{00000000-0005-0000-0000-000006880000}"/>
    <cellStyle name="Note 3 2 7 2 3 3" xfId="21495" xr:uid="{00000000-0005-0000-0000-000007880000}"/>
    <cellStyle name="Note 3 2 7 2 3 4" xfId="42316" xr:uid="{00000000-0005-0000-0000-000008880000}"/>
    <cellStyle name="Note 3 2 7 2 4" xfId="7872" xr:uid="{00000000-0005-0000-0000-000009880000}"/>
    <cellStyle name="Note 3 2 7 2 4 2" xfId="29354" xr:uid="{00000000-0005-0000-0000-00000A880000}"/>
    <cellStyle name="Note 3 2 7 2 4 3" xfId="21496" xr:uid="{00000000-0005-0000-0000-00000B880000}"/>
    <cellStyle name="Note 3 2 7 2 4 4" xfId="42317" xr:uid="{00000000-0005-0000-0000-00000C880000}"/>
    <cellStyle name="Note 3 2 7 2 5" xfId="29349" xr:uid="{00000000-0005-0000-0000-00000D880000}"/>
    <cellStyle name="Note 3 2 7 2 6" xfId="21491" xr:uid="{00000000-0005-0000-0000-00000E880000}"/>
    <cellStyle name="Note 3 2 7 2 7" xfId="42312" xr:uid="{00000000-0005-0000-0000-00000F880000}"/>
    <cellStyle name="Note 3 2 7 3" xfId="7873" xr:uid="{00000000-0005-0000-0000-000010880000}"/>
    <cellStyle name="Note 3 2 7 3 2" xfId="7874" xr:uid="{00000000-0005-0000-0000-000011880000}"/>
    <cellStyle name="Note 3 2 7 3 2 2" xfId="7875" xr:uid="{00000000-0005-0000-0000-000012880000}"/>
    <cellStyle name="Note 3 2 7 3 2 2 2" xfId="29357" xr:uid="{00000000-0005-0000-0000-000013880000}"/>
    <cellStyle name="Note 3 2 7 3 2 2 3" xfId="21499" xr:uid="{00000000-0005-0000-0000-000014880000}"/>
    <cellStyle name="Note 3 2 7 3 2 2 4" xfId="42320" xr:uid="{00000000-0005-0000-0000-000015880000}"/>
    <cellStyle name="Note 3 2 7 3 2 3" xfId="7876" xr:uid="{00000000-0005-0000-0000-000016880000}"/>
    <cellStyle name="Note 3 2 7 3 2 3 2" xfId="29358" xr:uid="{00000000-0005-0000-0000-000017880000}"/>
    <cellStyle name="Note 3 2 7 3 2 3 3" xfId="21500" xr:uid="{00000000-0005-0000-0000-000018880000}"/>
    <cellStyle name="Note 3 2 7 3 2 3 4" xfId="42321" xr:uid="{00000000-0005-0000-0000-000019880000}"/>
    <cellStyle name="Note 3 2 7 3 2 4" xfId="29356" xr:uid="{00000000-0005-0000-0000-00001A880000}"/>
    <cellStyle name="Note 3 2 7 3 2 5" xfId="21498" xr:uid="{00000000-0005-0000-0000-00001B880000}"/>
    <cellStyle name="Note 3 2 7 3 2 6" xfId="42319" xr:uid="{00000000-0005-0000-0000-00001C880000}"/>
    <cellStyle name="Note 3 2 7 3 3" xfId="7877" xr:uid="{00000000-0005-0000-0000-00001D880000}"/>
    <cellStyle name="Note 3 2 7 3 3 2" xfId="29359" xr:uid="{00000000-0005-0000-0000-00001E880000}"/>
    <cellStyle name="Note 3 2 7 3 3 3" xfId="21501" xr:uid="{00000000-0005-0000-0000-00001F880000}"/>
    <cellStyle name="Note 3 2 7 3 3 4" xfId="42322" xr:uid="{00000000-0005-0000-0000-000020880000}"/>
    <cellStyle name="Note 3 2 7 3 4" xfId="7878" xr:uid="{00000000-0005-0000-0000-000021880000}"/>
    <cellStyle name="Note 3 2 7 3 4 2" xfId="29360" xr:uid="{00000000-0005-0000-0000-000022880000}"/>
    <cellStyle name="Note 3 2 7 3 4 3" xfId="21502" xr:uid="{00000000-0005-0000-0000-000023880000}"/>
    <cellStyle name="Note 3 2 7 3 4 4" xfId="42323" xr:uid="{00000000-0005-0000-0000-000024880000}"/>
    <cellStyle name="Note 3 2 7 3 5" xfId="29355" xr:uid="{00000000-0005-0000-0000-000025880000}"/>
    <cellStyle name="Note 3 2 7 3 6" xfId="21497" xr:uid="{00000000-0005-0000-0000-000026880000}"/>
    <cellStyle name="Note 3 2 7 3 7" xfId="42318" xr:uid="{00000000-0005-0000-0000-000027880000}"/>
    <cellStyle name="Note 3 2 7 4" xfId="7879" xr:uid="{00000000-0005-0000-0000-000028880000}"/>
    <cellStyle name="Note 3 2 7 4 2" xfId="29361" xr:uid="{00000000-0005-0000-0000-000029880000}"/>
    <cellStyle name="Note 3 2 7 4 3" xfId="21503" xr:uid="{00000000-0005-0000-0000-00002A880000}"/>
    <cellStyle name="Note 3 2 7 4 4" xfId="42324" xr:uid="{00000000-0005-0000-0000-00002B880000}"/>
    <cellStyle name="Note 3 2 7 5" xfId="7880" xr:uid="{00000000-0005-0000-0000-00002C880000}"/>
    <cellStyle name="Note 3 2 7 5 2" xfId="29362" xr:uid="{00000000-0005-0000-0000-00002D880000}"/>
    <cellStyle name="Note 3 2 7 5 3" xfId="21504" xr:uid="{00000000-0005-0000-0000-00002E880000}"/>
    <cellStyle name="Note 3 2 7 5 4" xfId="42325" xr:uid="{00000000-0005-0000-0000-00002F880000}"/>
    <cellStyle name="Note 3 2 7 6" xfId="7881" xr:uid="{00000000-0005-0000-0000-000030880000}"/>
    <cellStyle name="Note 3 2 7 6 2" xfId="29363" xr:uid="{00000000-0005-0000-0000-000031880000}"/>
    <cellStyle name="Note 3 2 7 6 3" xfId="21505" xr:uid="{00000000-0005-0000-0000-000032880000}"/>
    <cellStyle name="Note 3 2 7 6 4" xfId="42326" xr:uid="{00000000-0005-0000-0000-000033880000}"/>
    <cellStyle name="Note 3 2 7 7" xfId="7882" xr:uid="{00000000-0005-0000-0000-000034880000}"/>
    <cellStyle name="Note 3 2 7 7 2" xfId="29364" xr:uid="{00000000-0005-0000-0000-000035880000}"/>
    <cellStyle name="Note 3 2 7 7 3" xfId="21506" xr:uid="{00000000-0005-0000-0000-000036880000}"/>
    <cellStyle name="Note 3 2 7 7 4" xfId="42327" xr:uid="{00000000-0005-0000-0000-000037880000}"/>
    <cellStyle name="Note 3 2 7 8" xfId="7883" xr:uid="{00000000-0005-0000-0000-000038880000}"/>
    <cellStyle name="Note 3 2 7 8 2" xfId="29365" xr:uid="{00000000-0005-0000-0000-000039880000}"/>
    <cellStyle name="Note 3 2 7 8 3" xfId="21507" xr:uid="{00000000-0005-0000-0000-00003A880000}"/>
    <cellStyle name="Note 3 2 7 8 4" xfId="42328" xr:uid="{00000000-0005-0000-0000-00003B880000}"/>
    <cellStyle name="Note 3 2 7 9" xfId="29348" xr:uid="{00000000-0005-0000-0000-00003C880000}"/>
    <cellStyle name="Note 3 2 8" xfId="7884" xr:uid="{00000000-0005-0000-0000-00003D880000}"/>
    <cellStyle name="Note 3 2 8 10" xfId="21508" xr:uid="{00000000-0005-0000-0000-00003E880000}"/>
    <cellStyle name="Note 3 2 8 11" xfId="42329" xr:uid="{00000000-0005-0000-0000-00003F880000}"/>
    <cellStyle name="Note 3 2 8 2" xfId="7885" xr:uid="{00000000-0005-0000-0000-000040880000}"/>
    <cellStyle name="Note 3 2 8 2 2" xfId="7886" xr:uid="{00000000-0005-0000-0000-000041880000}"/>
    <cellStyle name="Note 3 2 8 2 2 2" xfId="7887" xr:uid="{00000000-0005-0000-0000-000042880000}"/>
    <cellStyle name="Note 3 2 8 2 2 2 2" xfId="29369" xr:uid="{00000000-0005-0000-0000-000043880000}"/>
    <cellStyle name="Note 3 2 8 2 2 2 3" xfId="21511" xr:uid="{00000000-0005-0000-0000-000044880000}"/>
    <cellStyle name="Note 3 2 8 2 2 2 4" xfId="42332" xr:uid="{00000000-0005-0000-0000-000045880000}"/>
    <cellStyle name="Note 3 2 8 2 2 3" xfId="7888" xr:uid="{00000000-0005-0000-0000-000046880000}"/>
    <cellStyle name="Note 3 2 8 2 2 3 2" xfId="29370" xr:uid="{00000000-0005-0000-0000-000047880000}"/>
    <cellStyle name="Note 3 2 8 2 2 3 3" xfId="21512" xr:uid="{00000000-0005-0000-0000-000048880000}"/>
    <cellStyle name="Note 3 2 8 2 2 3 4" xfId="42333" xr:uid="{00000000-0005-0000-0000-000049880000}"/>
    <cellStyle name="Note 3 2 8 2 2 4" xfId="29368" xr:uid="{00000000-0005-0000-0000-00004A880000}"/>
    <cellStyle name="Note 3 2 8 2 2 5" xfId="21510" xr:uid="{00000000-0005-0000-0000-00004B880000}"/>
    <cellStyle name="Note 3 2 8 2 2 6" xfId="42331" xr:uid="{00000000-0005-0000-0000-00004C880000}"/>
    <cellStyle name="Note 3 2 8 2 3" xfId="7889" xr:uid="{00000000-0005-0000-0000-00004D880000}"/>
    <cellStyle name="Note 3 2 8 2 3 2" xfId="29371" xr:uid="{00000000-0005-0000-0000-00004E880000}"/>
    <cellStyle name="Note 3 2 8 2 3 3" xfId="21513" xr:uid="{00000000-0005-0000-0000-00004F880000}"/>
    <cellStyle name="Note 3 2 8 2 3 4" xfId="42334" xr:uid="{00000000-0005-0000-0000-000050880000}"/>
    <cellStyle name="Note 3 2 8 2 4" xfId="7890" xr:uid="{00000000-0005-0000-0000-000051880000}"/>
    <cellStyle name="Note 3 2 8 2 4 2" xfId="29372" xr:uid="{00000000-0005-0000-0000-000052880000}"/>
    <cellStyle name="Note 3 2 8 2 4 3" xfId="21514" xr:uid="{00000000-0005-0000-0000-000053880000}"/>
    <cellStyle name="Note 3 2 8 2 4 4" xfId="42335" xr:uid="{00000000-0005-0000-0000-000054880000}"/>
    <cellStyle name="Note 3 2 8 2 5" xfId="29367" xr:uid="{00000000-0005-0000-0000-000055880000}"/>
    <cellStyle name="Note 3 2 8 2 6" xfId="21509" xr:uid="{00000000-0005-0000-0000-000056880000}"/>
    <cellStyle name="Note 3 2 8 2 7" xfId="42330" xr:uid="{00000000-0005-0000-0000-000057880000}"/>
    <cellStyle name="Note 3 2 8 3" xfId="7891" xr:uid="{00000000-0005-0000-0000-000058880000}"/>
    <cellStyle name="Note 3 2 8 3 2" xfId="7892" xr:uid="{00000000-0005-0000-0000-000059880000}"/>
    <cellStyle name="Note 3 2 8 3 2 2" xfId="7893" xr:uid="{00000000-0005-0000-0000-00005A880000}"/>
    <cellStyle name="Note 3 2 8 3 2 2 2" xfId="29375" xr:uid="{00000000-0005-0000-0000-00005B880000}"/>
    <cellStyle name="Note 3 2 8 3 2 2 3" xfId="21517" xr:uid="{00000000-0005-0000-0000-00005C880000}"/>
    <cellStyle name="Note 3 2 8 3 2 2 4" xfId="42338" xr:uid="{00000000-0005-0000-0000-00005D880000}"/>
    <cellStyle name="Note 3 2 8 3 2 3" xfId="7894" xr:uid="{00000000-0005-0000-0000-00005E880000}"/>
    <cellStyle name="Note 3 2 8 3 2 3 2" xfId="29376" xr:uid="{00000000-0005-0000-0000-00005F880000}"/>
    <cellStyle name="Note 3 2 8 3 2 3 3" xfId="21518" xr:uid="{00000000-0005-0000-0000-000060880000}"/>
    <cellStyle name="Note 3 2 8 3 2 3 4" xfId="42339" xr:uid="{00000000-0005-0000-0000-000061880000}"/>
    <cellStyle name="Note 3 2 8 3 2 4" xfId="29374" xr:uid="{00000000-0005-0000-0000-000062880000}"/>
    <cellStyle name="Note 3 2 8 3 2 5" xfId="21516" xr:uid="{00000000-0005-0000-0000-000063880000}"/>
    <cellStyle name="Note 3 2 8 3 2 6" xfId="42337" xr:uid="{00000000-0005-0000-0000-000064880000}"/>
    <cellStyle name="Note 3 2 8 3 3" xfId="7895" xr:uid="{00000000-0005-0000-0000-000065880000}"/>
    <cellStyle name="Note 3 2 8 3 3 2" xfId="29377" xr:uid="{00000000-0005-0000-0000-000066880000}"/>
    <cellStyle name="Note 3 2 8 3 3 3" xfId="21519" xr:uid="{00000000-0005-0000-0000-000067880000}"/>
    <cellStyle name="Note 3 2 8 3 3 4" xfId="42340" xr:uid="{00000000-0005-0000-0000-000068880000}"/>
    <cellStyle name="Note 3 2 8 3 4" xfId="7896" xr:uid="{00000000-0005-0000-0000-000069880000}"/>
    <cellStyle name="Note 3 2 8 3 4 2" xfId="29378" xr:uid="{00000000-0005-0000-0000-00006A880000}"/>
    <cellStyle name="Note 3 2 8 3 4 3" xfId="21520" xr:uid="{00000000-0005-0000-0000-00006B880000}"/>
    <cellStyle name="Note 3 2 8 3 4 4" xfId="42341" xr:uid="{00000000-0005-0000-0000-00006C880000}"/>
    <cellStyle name="Note 3 2 8 3 5" xfId="29373" xr:uid="{00000000-0005-0000-0000-00006D880000}"/>
    <cellStyle name="Note 3 2 8 3 6" xfId="21515" xr:uid="{00000000-0005-0000-0000-00006E880000}"/>
    <cellStyle name="Note 3 2 8 3 7" xfId="42336" xr:uid="{00000000-0005-0000-0000-00006F880000}"/>
    <cellStyle name="Note 3 2 8 4" xfId="7897" xr:uid="{00000000-0005-0000-0000-000070880000}"/>
    <cellStyle name="Note 3 2 8 4 2" xfId="29379" xr:uid="{00000000-0005-0000-0000-000071880000}"/>
    <cellStyle name="Note 3 2 8 4 3" xfId="21521" xr:uid="{00000000-0005-0000-0000-000072880000}"/>
    <cellStyle name="Note 3 2 8 4 4" xfId="42342" xr:uid="{00000000-0005-0000-0000-000073880000}"/>
    <cellStyle name="Note 3 2 8 5" xfId="7898" xr:uid="{00000000-0005-0000-0000-000074880000}"/>
    <cellStyle name="Note 3 2 8 5 2" xfId="29380" xr:uid="{00000000-0005-0000-0000-000075880000}"/>
    <cellStyle name="Note 3 2 8 5 3" xfId="21522" xr:uid="{00000000-0005-0000-0000-000076880000}"/>
    <cellStyle name="Note 3 2 8 5 4" xfId="42343" xr:uid="{00000000-0005-0000-0000-000077880000}"/>
    <cellStyle name="Note 3 2 8 6" xfId="7899" xr:uid="{00000000-0005-0000-0000-000078880000}"/>
    <cellStyle name="Note 3 2 8 6 2" xfId="29381" xr:uid="{00000000-0005-0000-0000-000079880000}"/>
    <cellStyle name="Note 3 2 8 6 3" xfId="21523" xr:uid="{00000000-0005-0000-0000-00007A880000}"/>
    <cellStyle name="Note 3 2 8 6 4" xfId="42344" xr:uid="{00000000-0005-0000-0000-00007B880000}"/>
    <cellStyle name="Note 3 2 8 7" xfId="7900" xr:uid="{00000000-0005-0000-0000-00007C880000}"/>
    <cellStyle name="Note 3 2 8 7 2" xfId="29382" xr:uid="{00000000-0005-0000-0000-00007D880000}"/>
    <cellStyle name="Note 3 2 8 7 3" xfId="21524" xr:uid="{00000000-0005-0000-0000-00007E880000}"/>
    <cellStyle name="Note 3 2 8 7 4" xfId="42345" xr:uid="{00000000-0005-0000-0000-00007F880000}"/>
    <cellStyle name="Note 3 2 8 8" xfId="7901" xr:uid="{00000000-0005-0000-0000-000080880000}"/>
    <cellStyle name="Note 3 2 8 8 2" xfId="29383" xr:uid="{00000000-0005-0000-0000-000081880000}"/>
    <cellStyle name="Note 3 2 8 8 3" xfId="21525" xr:uid="{00000000-0005-0000-0000-000082880000}"/>
    <cellStyle name="Note 3 2 8 8 4" xfId="42346" xr:uid="{00000000-0005-0000-0000-000083880000}"/>
    <cellStyle name="Note 3 2 8 9" xfId="29366" xr:uid="{00000000-0005-0000-0000-000084880000}"/>
    <cellStyle name="Note 3 2 9" xfId="7902" xr:uid="{00000000-0005-0000-0000-000085880000}"/>
    <cellStyle name="Note 3 2 9 10" xfId="21526" xr:uid="{00000000-0005-0000-0000-000086880000}"/>
    <cellStyle name="Note 3 2 9 11" xfId="42347" xr:uid="{00000000-0005-0000-0000-000087880000}"/>
    <cellStyle name="Note 3 2 9 2" xfId="7903" xr:uid="{00000000-0005-0000-0000-000088880000}"/>
    <cellStyle name="Note 3 2 9 2 2" xfId="7904" xr:uid="{00000000-0005-0000-0000-000089880000}"/>
    <cellStyle name="Note 3 2 9 2 2 2" xfId="7905" xr:uid="{00000000-0005-0000-0000-00008A880000}"/>
    <cellStyle name="Note 3 2 9 2 2 2 2" xfId="29387" xr:uid="{00000000-0005-0000-0000-00008B880000}"/>
    <cellStyle name="Note 3 2 9 2 2 2 3" xfId="21529" xr:uid="{00000000-0005-0000-0000-00008C880000}"/>
    <cellStyle name="Note 3 2 9 2 2 2 4" xfId="42350" xr:uid="{00000000-0005-0000-0000-00008D880000}"/>
    <cellStyle name="Note 3 2 9 2 2 3" xfId="7906" xr:uid="{00000000-0005-0000-0000-00008E880000}"/>
    <cellStyle name="Note 3 2 9 2 2 3 2" xfId="29388" xr:uid="{00000000-0005-0000-0000-00008F880000}"/>
    <cellStyle name="Note 3 2 9 2 2 3 3" xfId="21530" xr:uid="{00000000-0005-0000-0000-000090880000}"/>
    <cellStyle name="Note 3 2 9 2 2 3 4" xfId="42351" xr:uid="{00000000-0005-0000-0000-000091880000}"/>
    <cellStyle name="Note 3 2 9 2 2 4" xfId="29386" xr:uid="{00000000-0005-0000-0000-000092880000}"/>
    <cellStyle name="Note 3 2 9 2 2 5" xfId="21528" xr:uid="{00000000-0005-0000-0000-000093880000}"/>
    <cellStyle name="Note 3 2 9 2 2 6" xfId="42349" xr:uid="{00000000-0005-0000-0000-000094880000}"/>
    <cellStyle name="Note 3 2 9 2 3" xfId="7907" xr:uid="{00000000-0005-0000-0000-000095880000}"/>
    <cellStyle name="Note 3 2 9 2 3 2" xfId="29389" xr:uid="{00000000-0005-0000-0000-000096880000}"/>
    <cellStyle name="Note 3 2 9 2 3 3" xfId="21531" xr:uid="{00000000-0005-0000-0000-000097880000}"/>
    <cellStyle name="Note 3 2 9 2 3 4" xfId="42352" xr:uid="{00000000-0005-0000-0000-000098880000}"/>
    <cellStyle name="Note 3 2 9 2 4" xfId="7908" xr:uid="{00000000-0005-0000-0000-000099880000}"/>
    <cellStyle name="Note 3 2 9 2 4 2" xfId="29390" xr:uid="{00000000-0005-0000-0000-00009A880000}"/>
    <cellStyle name="Note 3 2 9 2 4 3" xfId="21532" xr:uid="{00000000-0005-0000-0000-00009B880000}"/>
    <cellStyle name="Note 3 2 9 2 4 4" xfId="42353" xr:uid="{00000000-0005-0000-0000-00009C880000}"/>
    <cellStyle name="Note 3 2 9 2 5" xfId="29385" xr:uid="{00000000-0005-0000-0000-00009D880000}"/>
    <cellStyle name="Note 3 2 9 2 6" xfId="21527" xr:uid="{00000000-0005-0000-0000-00009E880000}"/>
    <cellStyle name="Note 3 2 9 2 7" xfId="42348" xr:uid="{00000000-0005-0000-0000-00009F880000}"/>
    <cellStyle name="Note 3 2 9 3" xfId="7909" xr:uid="{00000000-0005-0000-0000-0000A0880000}"/>
    <cellStyle name="Note 3 2 9 3 2" xfId="7910" xr:uid="{00000000-0005-0000-0000-0000A1880000}"/>
    <cellStyle name="Note 3 2 9 3 2 2" xfId="7911" xr:uid="{00000000-0005-0000-0000-0000A2880000}"/>
    <cellStyle name="Note 3 2 9 3 2 2 2" xfId="29393" xr:uid="{00000000-0005-0000-0000-0000A3880000}"/>
    <cellStyle name="Note 3 2 9 3 2 2 3" xfId="21535" xr:uid="{00000000-0005-0000-0000-0000A4880000}"/>
    <cellStyle name="Note 3 2 9 3 2 2 4" xfId="42356" xr:uid="{00000000-0005-0000-0000-0000A5880000}"/>
    <cellStyle name="Note 3 2 9 3 2 3" xfId="7912" xr:uid="{00000000-0005-0000-0000-0000A6880000}"/>
    <cellStyle name="Note 3 2 9 3 2 3 2" xfId="29394" xr:uid="{00000000-0005-0000-0000-0000A7880000}"/>
    <cellStyle name="Note 3 2 9 3 2 3 3" xfId="21536" xr:uid="{00000000-0005-0000-0000-0000A8880000}"/>
    <cellStyle name="Note 3 2 9 3 2 3 4" xfId="42357" xr:uid="{00000000-0005-0000-0000-0000A9880000}"/>
    <cellStyle name="Note 3 2 9 3 2 4" xfId="29392" xr:uid="{00000000-0005-0000-0000-0000AA880000}"/>
    <cellStyle name="Note 3 2 9 3 2 5" xfId="21534" xr:uid="{00000000-0005-0000-0000-0000AB880000}"/>
    <cellStyle name="Note 3 2 9 3 2 6" xfId="42355" xr:uid="{00000000-0005-0000-0000-0000AC880000}"/>
    <cellStyle name="Note 3 2 9 3 3" xfId="7913" xr:uid="{00000000-0005-0000-0000-0000AD880000}"/>
    <cellStyle name="Note 3 2 9 3 3 2" xfId="29395" xr:uid="{00000000-0005-0000-0000-0000AE880000}"/>
    <cellStyle name="Note 3 2 9 3 3 3" xfId="21537" xr:uid="{00000000-0005-0000-0000-0000AF880000}"/>
    <cellStyle name="Note 3 2 9 3 3 4" xfId="42358" xr:uid="{00000000-0005-0000-0000-0000B0880000}"/>
    <cellStyle name="Note 3 2 9 3 4" xfId="7914" xr:uid="{00000000-0005-0000-0000-0000B1880000}"/>
    <cellStyle name="Note 3 2 9 3 4 2" xfId="29396" xr:uid="{00000000-0005-0000-0000-0000B2880000}"/>
    <cellStyle name="Note 3 2 9 3 4 3" xfId="21538" xr:uid="{00000000-0005-0000-0000-0000B3880000}"/>
    <cellStyle name="Note 3 2 9 3 4 4" xfId="42359" xr:uid="{00000000-0005-0000-0000-0000B4880000}"/>
    <cellStyle name="Note 3 2 9 3 5" xfId="29391" xr:uid="{00000000-0005-0000-0000-0000B5880000}"/>
    <cellStyle name="Note 3 2 9 3 6" xfId="21533" xr:uid="{00000000-0005-0000-0000-0000B6880000}"/>
    <cellStyle name="Note 3 2 9 3 7" xfId="42354" xr:uid="{00000000-0005-0000-0000-0000B7880000}"/>
    <cellStyle name="Note 3 2 9 4" xfId="7915" xr:uid="{00000000-0005-0000-0000-0000B8880000}"/>
    <cellStyle name="Note 3 2 9 4 2" xfId="29397" xr:uid="{00000000-0005-0000-0000-0000B9880000}"/>
    <cellStyle name="Note 3 2 9 4 3" xfId="21539" xr:uid="{00000000-0005-0000-0000-0000BA880000}"/>
    <cellStyle name="Note 3 2 9 4 4" xfId="42360" xr:uid="{00000000-0005-0000-0000-0000BB880000}"/>
    <cellStyle name="Note 3 2 9 5" xfId="7916" xr:uid="{00000000-0005-0000-0000-0000BC880000}"/>
    <cellStyle name="Note 3 2 9 5 2" xfId="29398" xr:uid="{00000000-0005-0000-0000-0000BD880000}"/>
    <cellStyle name="Note 3 2 9 5 3" xfId="21540" xr:uid="{00000000-0005-0000-0000-0000BE880000}"/>
    <cellStyle name="Note 3 2 9 5 4" xfId="42361" xr:uid="{00000000-0005-0000-0000-0000BF880000}"/>
    <cellStyle name="Note 3 2 9 6" xfId="7917" xr:uid="{00000000-0005-0000-0000-0000C0880000}"/>
    <cellStyle name="Note 3 2 9 6 2" xfId="29399" xr:uid="{00000000-0005-0000-0000-0000C1880000}"/>
    <cellStyle name="Note 3 2 9 6 3" xfId="21541" xr:uid="{00000000-0005-0000-0000-0000C2880000}"/>
    <cellStyle name="Note 3 2 9 6 4" xfId="42362" xr:uid="{00000000-0005-0000-0000-0000C3880000}"/>
    <cellStyle name="Note 3 2 9 7" xfId="7918" xr:uid="{00000000-0005-0000-0000-0000C4880000}"/>
    <cellStyle name="Note 3 2 9 7 2" xfId="29400" xr:uid="{00000000-0005-0000-0000-0000C5880000}"/>
    <cellStyle name="Note 3 2 9 7 3" xfId="21542" xr:uid="{00000000-0005-0000-0000-0000C6880000}"/>
    <cellStyle name="Note 3 2 9 7 4" xfId="42363" xr:uid="{00000000-0005-0000-0000-0000C7880000}"/>
    <cellStyle name="Note 3 2 9 8" xfId="7919" xr:uid="{00000000-0005-0000-0000-0000C8880000}"/>
    <cellStyle name="Note 3 2 9 8 2" xfId="29401" xr:uid="{00000000-0005-0000-0000-0000C9880000}"/>
    <cellStyle name="Note 3 2 9 8 3" xfId="21543" xr:uid="{00000000-0005-0000-0000-0000CA880000}"/>
    <cellStyle name="Note 3 2 9 8 4" xfId="42364" xr:uid="{00000000-0005-0000-0000-0000CB880000}"/>
    <cellStyle name="Note 3 2 9 9" xfId="29384" xr:uid="{00000000-0005-0000-0000-0000CC880000}"/>
    <cellStyle name="Note 3 20" xfId="7920" xr:uid="{00000000-0005-0000-0000-0000CD880000}"/>
    <cellStyle name="Note 3 20 2" xfId="7921" xr:uid="{00000000-0005-0000-0000-0000CE880000}"/>
    <cellStyle name="Note 3 20 2 2" xfId="29403" xr:uid="{00000000-0005-0000-0000-0000CF880000}"/>
    <cellStyle name="Note 3 20 2 3" xfId="21545" xr:uid="{00000000-0005-0000-0000-0000D0880000}"/>
    <cellStyle name="Note 3 20 2 4" xfId="42366" xr:uid="{00000000-0005-0000-0000-0000D1880000}"/>
    <cellStyle name="Note 3 20 3" xfId="7922" xr:uid="{00000000-0005-0000-0000-0000D2880000}"/>
    <cellStyle name="Note 3 20 3 2" xfId="29404" xr:uid="{00000000-0005-0000-0000-0000D3880000}"/>
    <cellStyle name="Note 3 20 3 3" xfId="21546" xr:uid="{00000000-0005-0000-0000-0000D4880000}"/>
    <cellStyle name="Note 3 20 3 4" xfId="42367" xr:uid="{00000000-0005-0000-0000-0000D5880000}"/>
    <cellStyle name="Note 3 20 4" xfId="29402" xr:uid="{00000000-0005-0000-0000-0000D6880000}"/>
    <cellStyle name="Note 3 20 5" xfId="21544" xr:uid="{00000000-0005-0000-0000-0000D7880000}"/>
    <cellStyle name="Note 3 20 6" xfId="42365" xr:uid="{00000000-0005-0000-0000-0000D8880000}"/>
    <cellStyle name="Note 3 21" xfId="7923" xr:uid="{00000000-0005-0000-0000-0000D9880000}"/>
    <cellStyle name="Note 3 21 2" xfId="29405" xr:uid="{00000000-0005-0000-0000-0000DA880000}"/>
    <cellStyle name="Note 3 21 3" xfId="21547" xr:uid="{00000000-0005-0000-0000-0000DB880000}"/>
    <cellStyle name="Note 3 21 4" xfId="42368" xr:uid="{00000000-0005-0000-0000-0000DC880000}"/>
    <cellStyle name="Note 3 22" xfId="7924" xr:uid="{00000000-0005-0000-0000-0000DD880000}"/>
    <cellStyle name="Note 3 22 2" xfId="29406" xr:uid="{00000000-0005-0000-0000-0000DE880000}"/>
    <cellStyle name="Note 3 22 3" xfId="21548" xr:uid="{00000000-0005-0000-0000-0000DF880000}"/>
    <cellStyle name="Note 3 22 4" xfId="42369" xr:uid="{00000000-0005-0000-0000-0000E0880000}"/>
    <cellStyle name="Note 3 23" xfId="7925" xr:uid="{00000000-0005-0000-0000-0000E1880000}"/>
    <cellStyle name="Note 3 23 2" xfId="29407" xr:uid="{00000000-0005-0000-0000-0000E2880000}"/>
    <cellStyle name="Note 3 23 3" xfId="21549" xr:uid="{00000000-0005-0000-0000-0000E3880000}"/>
    <cellStyle name="Note 3 23 4" xfId="42370" xr:uid="{00000000-0005-0000-0000-0000E4880000}"/>
    <cellStyle name="Note 3 24" xfId="7926" xr:uid="{00000000-0005-0000-0000-0000E5880000}"/>
    <cellStyle name="Note 3 24 2" xfId="29408" xr:uid="{00000000-0005-0000-0000-0000E6880000}"/>
    <cellStyle name="Note 3 24 3" xfId="21550" xr:uid="{00000000-0005-0000-0000-0000E7880000}"/>
    <cellStyle name="Note 3 24 4" xfId="42371" xr:uid="{00000000-0005-0000-0000-0000E8880000}"/>
    <cellStyle name="Note 3 25" xfId="19650" xr:uid="{00000000-0005-0000-0000-0000E9880000}"/>
    <cellStyle name="Note 3 25 2" xfId="45656" xr:uid="{00000000-0005-0000-0000-0000EA880000}"/>
    <cellStyle name="Note 3 26" xfId="11119" xr:uid="{00000000-0005-0000-0000-0000EB880000}"/>
    <cellStyle name="Note 3 27" xfId="35643" xr:uid="{00000000-0005-0000-0000-0000EC880000}"/>
    <cellStyle name="Note 3 3" xfId="7927" xr:uid="{00000000-0005-0000-0000-0000ED880000}"/>
    <cellStyle name="Note 3 3 10" xfId="14315" xr:uid="{00000000-0005-0000-0000-0000EE880000}"/>
    <cellStyle name="Note 3 3 11" xfId="42372" xr:uid="{00000000-0005-0000-0000-0000EF880000}"/>
    <cellStyle name="Note 3 3 2" xfId="7928" xr:uid="{00000000-0005-0000-0000-0000F0880000}"/>
    <cellStyle name="Note 3 3 2 2" xfId="7929" xr:uid="{00000000-0005-0000-0000-0000F1880000}"/>
    <cellStyle name="Note 3 3 2 2 2" xfId="7930" xr:uid="{00000000-0005-0000-0000-0000F2880000}"/>
    <cellStyle name="Note 3 3 2 2 2 2" xfId="29412" xr:uid="{00000000-0005-0000-0000-0000F3880000}"/>
    <cellStyle name="Note 3 3 2 2 2 3" xfId="21552" xr:uid="{00000000-0005-0000-0000-0000F4880000}"/>
    <cellStyle name="Note 3 3 2 2 2 4" xfId="42375" xr:uid="{00000000-0005-0000-0000-0000F5880000}"/>
    <cellStyle name="Note 3 3 2 2 3" xfId="7931" xr:uid="{00000000-0005-0000-0000-0000F6880000}"/>
    <cellStyle name="Note 3 3 2 2 3 2" xfId="29413" xr:uid="{00000000-0005-0000-0000-0000F7880000}"/>
    <cellStyle name="Note 3 3 2 2 3 3" xfId="21553" xr:uid="{00000000-0005-0000-0000-0000F8880000}"/>
    <cellStyle name="Note 3 3 2 2 3 4" xfId="42376" xr:uid="{00000000-0005-0000-0000-0000F9880000}"/>
    <cellStyle name="Note 3 3 2 2 4" xfId="29411" xr:uid="{00000000-0005-0000-0000-0000FA880000}"/>
    <cellStyle name="Note 3 3 2 2 5" xfId="21551" xr:uid="{00000000-0005-0000-0000-0000FB880000}"/>
    <cellStyle name="Note 3 3 2 2 6" xfId="42374" xr:uid="{00000000-0005-0000-0000-0000FC880000}"/>
    <cellStyle name="Note 3 3 2 3" xfId="7932" xr:uid="{00000000-0005-0000-0000-0000FD880000}"/>
    <cellStyle name="Note 3 3 2 3 2" xfId="29414" xr:uid="{00000000-0005-0000-0000-0000FE880000}"/>
    <cellStyle name="Note 3 3 2 3 3" xfId="21554" xr:uid="{00000000-0005-0000-0000-0000FF880000}"/>
    <cellStyle name="Note 3 3 2 3 4" xfId="42377" xr:uid="{00000000-0005-0000-0000-000000890000}"/>
    <cellStyle name="Note 3 3 2 4" xfId="7933" xr:uid="{00000000-0005-0000-0000-000001890000}"/>
    <cellStyle name="Note 3 3 2 4 2" xfId="29415" xr:uid="{00000000-0005-0000-0000-000002890000}"/>
    <cellStyle name="Note 3 3 2 4 3" xfId="21555" xr:uid="{00000000-0005-0000-0000-000003890000}"/>
    <cellStyle name="Note 3 3 2 4 4" xfId="42378" xr:uid="{00000000-0005-0000-0000-000004890000}"/>
    <cellStyle name="Note 3 3 2 5" xfId="29410" xr:uid="{00000000-0005-0000-0000-000005890000}"/>
    <cellStyle name="Note 3 3 2 5 2" xfId="45822" xr:uid="{00000000-0005-0000-0000-000006890000}"/>
    <cellStyle name="Note 3 3 2 6" xfId="14316" xr:uid="{00000000-0005-0000-0000-000007890000}"/>
    <cellStyle name="Note 3 3 2 7" xfId="42373" xr:uid="{00000000-0005-0000-0000-000008890000}"/>
    <cellStyle name="Note 3 3 3" xfId="7934" xr:uid="{00000000-0005-0000-0000-000009890000}"/>
    <cellStyle name="Note 3 3 3 2" xfId="7935" xr:uid="{00000000-0005-0000-0000-00000A890000}"/>
    <cellStyle name="Note 3 3 3 2 2" xfId="7936" xr:uid="{00000000-0005-0000-0000-00000B890000}"/>
    <cellStyle name="Note 3 3 3 2 2 2" xfId="29418" xr:uid="{00000000-0005-0000-0000-00000C890000}"/>
    <cellStyle name="Note 3 3 3 2 2 3" xfId="21557" xr:uid="{00000000-0005-0000-0000-00000D890000}"/>
    <cellStyle name="Note 3 3 3 2 2 4" xfId="42381" xr:uid="{00000000-0005-0000-0000-00000E890000}"/>
    <cellStyle name="Note 3 3 3 2 3" xfId="7937" xr:uid="{00000000-0005-0000-0000-00000F890000}"/>
    <cellStyle name="Note 3 3 3 2 3 2" xfId="29419" xr:uid="{00000000-0005-0000-0000-000010890000}"/>
    <cellStyle name="Note 3 3 3 2 3 3" xfId="21558" xr:uid="{00000000-0005-0000-0000-000011890000}"/>
    <cellStyle name="Note 3 3 3 2 3 4" xfId="42382" xr:uid="{00000000-0005-0000-0000-000012890000}"/>
    <cellStyle name="Note 3 3 3 2 4" xfId="29417" xr:uid="{00000000-0005-0000-0000-000013890000}"/>
    <cellStyle name="Note 3 3 3 2 5" xfId="21556" xr:uid="{00000000-0005-0000-0000-000014890000}"/>
    <cellStyle name="Note 3 3 3 2 6" xfId="42380" xr:uid="{00000000-0005-0000-0000-000015890000}"/>
    <cellStyle name="Note 3 3 3 3" xfId="7938" xr:uid="{00000000-0005-0000-0000-000016890000}"/>
    <cellStyle name="Note 3 3 3 3 2" xfId="29420" xr:uid="{00000000-0005-0000-0000-000017890000}"/>
    <cellStyle name="Note 3 3 3 3 3" xfId="21559" xr:uid="{00000000-0005-0000-0000-000018890000}"/>
    <cellStyle name="Note 3 3 3 3 4" xfId="42383" xr:uid="{00000000-0005-0000-0000-000019890000}"/>
    <cellStyle name="Note 3 3 3 4" xfId="7939" xr:uid="{00000000-0005-0000-0000-00001A890000}"/>
    <cellStyle name="Note 3 3 3 4 2" xfId="29421" xr:uid="{00000000-0005-0000-0000-00001B890000}"/>
    <cellStyle name="Note 3 3 3 4 3" xfId="21560" xr:uid="{00000000-0005-0000-0000-00001C890000}"/>
    <cellStyle name="Note 3 3 3 4 4" xfId="42384" xr:uid="{00000000-0005-0000-0000-00001D890000}"/>
    <cellStyle name="Note 3 3 3 5" xfId="29416" xr:uid="{00000000-0005-0000-0000-00001E890000}"/>
    <cellStyle name="Note 3 3 3 6" xfId="14317" xr:uid="{00000000-0005-0000-0000-00001F890000}"/>
    <cellStyle name="Note 3 3 3 7" xfId="42379" xr:uid="{00000000-0005-0000-0000-000020890000}"/>
    <cellStyle name="Note 3 3 4" xfId="7940" xr:uid="{00000000-0005-0000-0000-000021890000}"/>
    <cellStyle name="Note 3 3 4 2" xfId="29422" xr:uid="{00000000-0005-0000-0000-000022890000}"/>
    <cellStyle name="Note 3 3 4 3" xfId="14318" xr:uid="{00000000-0005-0000-0000-000023890000}"/>
    <cellStyle name="Note 3 3 4 4" xfId="42385" xr:uid="{00000000-0005-0000-0000-000024890000}"/>
    <cellStyle name="Note 3 3 5" xfId="7941" xr:uid="{00000000-0005-0000-0000-000025890000}"/>
    <cellStyle name="Note 3 3 5 2" xfId="29423" xr:uid="{00000000-0005-0000-0000-000026890000}"/>
    <cellStyle name="Note 3 3 5 3" xfId="21561" xr:uid="{00000000-0005-0000-0000-000027890000}"/>
    <cellStyle name="Note 3 3 5 4" xfId="42386" xr:uid="{00000000-0005-0000-0000-000028890000}"/>
    <cellStyle name="Note 3 3 6" xfId="7942" xr:uid="{00000000-0005-0000-0000-000029890000}"/>
    <cellStyle name="Note 3 3 6 2" xfId="29424" xr:uid="{00000000-0005-0000-0000-00002A890000}"/>
    <cellStyle name="Note 3 3 6 3" xfId="21562" xr:uid="{00000000-0005-0000-0000-00002B890000}"/>
    <cellStyle name="Note 3 3 6 4" xfId="42387" xr:uid="{00000000-0005-0000-0000-00002C890000}"/>
    <cellStyle name="Note 3 3 7" xfId="7943" xr:uid="{00000000-0005-0000-0000-00002D890000}"/>
    <cellStyle name="Note 3 3 7 2" xfId="29425" xr:uid="{00000000-0005-0000-0000-00002E890000}"/>
    <cellStyle name="Note 3 3 7 3" xfId="21563" xr:uid="{00000000-0005-0000-0000-00002F890000}"/>
    <cellStyle name="Note 3 3 7 4" xfId="42388" xr:uid="{00000000-0005-0000-0000-000030890000}"/>
    <cellStyle name="Note 3 3 8" xfId="7944" xr:uid="{00000000-0005-0000-0000-000031890000}"/>
    <cellStyle name="Note 3 3 8 2" xfId="29426" xr:uid="{00000000-0005-0000-0000-000032890000}"/>
    <cellStyle name="Note 3 3 8 3" xfId="21564" xr:uid="{00000000-0005-0000-0000-000033890000}"/>
    <cellStyle name="Note 3 3 8 4" xfId="42389" xr:uid="{00000000-0005-0000-0000-000034890000}"/>
    <cellStyle name="Note 3 3 9" xfId="29409" xr:uid="{00000000-0005-0000-0000-000035890000}"/>
    <cellStyle name="Note 3 3 9 2" xfId="45658" xr:uid="{00000000-0005-0000-0000-000036890000}"/>
    <cellStyle name="Note 3 4" xfId="7945" xr:uid="{00000000-0005-0000-0000-000037890000}"/>
    <cellStyle name="Note 3 4 10" xfId="29427" xr:uid="{00000000-0005-0000-0000-000038890000}"/>
    <cellStyle name="Note 3 4 11" xfId="14319" xr:uid="{00000000-0005-0000-0000-000039890000}"/>
    <cellStyle name="Note 3 4 12" xfId="42390" xr:uid="{00000000-0005-0000-0000-00003A890000}"/>
    <cellStyle name="Note 3 4 2" xfId="7946" xr:uid="{00000000-0005-0000-0000-00003B890000}"/>
    <cellStyle name="Note 3 4 2 2" xfId="7947" xr:uid="{00000000-0005-0000-0000-00003C890000}"/>
    <cellStyle name="Note 3 4 2 2 2" xfId="7948" xr:uid="{00000000-0005-0000-0000-00003D890000}"/>
    <cellStyle name="Note 3 4 2 2 2 2" xfId="29430" xr:uid="{00000000-0005-0000-0000-00003E890000}"/>
    <cellStyle name="Note 3 4 2 2 2 3" xfId="21568" xr:uid="{00000000-0005-0000-0000-00003F890000}"/>
    <cellStyle name="Note 3 4 2 2 2 4" xfId="42393" xr:uid="{00000000-0005-0000-0000-000040890000}"/>
    <cellStyle name="Note 3 4 2 2 3" xfId="7949" xr:uid="{00000000-0005-0000-0000-000041890000}"/>
    <cellStyle name="Note 3 4 2 2 3 2" xfId="29431" xr:uid="{00000000-0005-0000-0000-000042890000}"/>
    <cellStyle name="Note 3 4 2 2 3 3" xfId="21569" xr:uid="{00000000-0005-0000-0000-000043890000}"/>
    <cellStyle name="Note 3 4 2 2 3 4" xfId="42394" xr:uid="{00000000-0005-0000-0000-000044890000}"/>
    <cellStyle name="Note 3 4 2 2 4" xfId="29429" xr:uid="{00000000-0005-0000-0000-000045890000}"/>
    <cellStyle name="Note 3 4 2 2 5" xfId="21567" xr:uid="{00000000-0005-0000-0000-000046890000}"/>
    <cellStyle name="Note 3 4 2 2 6" xfId="42392" xr:uid="{00000000-0005-0000-0000-000047890000}"/>
    <cellStyle name="Note 3 4 2 3" xfId="7950" xr:uid="{00000000-0005-0000-0000-000048890000}"/>
    <cellStyle name="Note 3 4 2 3 2" xfId="29432" xr:uid="{00000000-0005-0000-0000-000049890000}"/>
    <cellStyle name="Note 3 4 2 3 3" xfId="21570" xr:uid="{00000000-0005-0000-0000-00004A890000}"/>
    <cellStyle name="Note 3 4 2 3 4" xfId="42395" xr:uid="{00000000-0005-0000-0000-00004B890000}"/>
    <cellStyle name="Note 3 4 2 4" xfId="7951" xr:uid="{00000000-0005-0000-0000-00004C890000}"/>
    <cellStyle name="Note 3 4 2 4 2" xfId="29433" xr:uid="{00000000-0005-0000-0000-00004D890000}"/>
    <cellStyle name="Note 3 4 2 4 3" xfId="21571" xr:uid="{00000000-0005-0000-0000-00004E890000}"/>
    <cellStyle name="Note 3 4 2 4 4" xfId="42396" xr:uid="{00000000-0005-0000-0000-00004F890000}"/>
    <cellStyle name="Note 3 4 2 5" xfId="21566" xr:uid="{00000000-0005-0000-0000-000050890000}"/>
    <cellStyle name="Note 3 4 2 6" xfId="29428" xr:uid="{00000000-0005-0000-0000-000051890000}"/>
    <cellStyle name="Note 3 4 2 7" xfId="14320" xr:uid="{00000000-0005-0000-0000-000052890000}"/>
    <cellStyle name="Note 3 4 2 8" xfId="42391" xr:uid="{00000000-0005-0000-0000-000053890000}"/>
    <cellStyle name="Note 3 4 3" xfId="7952" xr:uid="{00000000-0005-0000-0000-000054890000}"/>
    <cellStyle name="Note 3 4 3 2" xfId="7953" xr:uid="{00000000-0005-0000-0000-000055890000}"/>
    <cellStyle name="Note 3 4 3 2 2" xfId="7954" xr:uid="{00000000-0005-0000-0000-000056890000}"/>
    <cellStyle name="Note 3 4 3 2 2 2" xfId="29436" xr:uid="{00000000-0005-0000-0000-000057890000}"/>
    <cellStyle name="Note 3 4 3 2 2 3" xfId="21574" xr:uid="{00000000-0005-0000-0000-000058890000}"/>
    <cellStyle name="Note 3 4 3 2 2 4" xfId="42399" xr:uid="{00000000-0005-0000-0000-000059890000}"/>
    <cellStyle name="Note 3 4 3 2 3" xfId="7955" xr:uid="{00000000-0005-0000-0000-00005A890000}"/>
    <cellStyle name="Note 3 4 3 2 3 2" xfId="29437" xr:uid="{00000000-0005-0000-0000-00005B890000}"/>
    <cellStyle name="Note 3 4 3 2 3 3" xfId="21575" xr:uid="{00000000-0005-0000-0000-00005C890000}"/>
    <cellStyle name="Note 3 4 3 2 3 4" xfId="42400" xr:uid="{00000000-0005-0000-0000-00005D890000}"/>
    <cellStyle name="Note 3 4 3 2 4" xfId="29435" xr:uid="{00000000-0005-0000-0000-00005E890000}"/>
    <cellStyle name="Note 3 4 3 2 5" xfId="21573" xr:uid="{00000000-0005-0000-0000-00005F890000}"/>
    <cellStyle name="Note 3 4 3 2 6" xfId="42398" xr:uid="{00000000-0005-0000-0000-000060890000}"/>
    <cellStyle name="Note 3 4 3 3" xfId="7956" xr:uid="{00000000-0005-0000-0000-000061890000}"/>
    <cellStyle name="Note 3 4 3 3 2" xfId="29438" xr:uid="{00000000-0005-0000-0000-000062890000}"/>
    <cellStyle name="Note 3 4 3 3 3" xfId="21576" xr:uid="{00000000-0005-0000-0000-000063890000}"/>
    <cellStyle name="Note 3 4 3 3 4" xfId="42401" xr:uid="{00000000-0005-0000-0000-000064890000}"/>
    <cellStyle name="Note 3 4 3 4" xfId="7957" xr:uid="{00000000-0005-0000-0000-000065890000}"/>
    <cellStyle name="Note 3 4 3 4 2" xfId="29439" xr:uid="{00000000-0005-0000-0000-000066890000}"/>
    <cellStyle name="Note 3 4 3 4 3" xfId="21577" xr:uid="{00000000-0005-0000-0000-000067890000}"/>
    <cellStyle name="Note 3 4 3 4 4" xfId="42402" xr:uid="{00000000-0005-0000-0000-000068890000}"/>
    <cellStyle name="Note 3 4 3 5" xfId="21572" xr:uid="{00000000-0005-0000-0000-000069890000}"/>
    <cellStyle name="Note 3 4 3 6" xfId="29434" xr:uid="{00000000-0005-0000-0000-00006A890000}"/>
    <cellStyle name="Note 3 4 3 7" xfId="14321" xr:uid="{00000000-0005-0000-0000-00006B890000}"/>
    <cellStyle name="Note 3 4 3 8" xfId="42397" xr:uid="{00000000-0005-0000-0000-00006C890000}"/>
    <cellStyle name="Note 3 4 4" xfId="7958" xr:uid="{00000000-0005-0000-0000-00006D890000}"/>
    <cellStyle name="Note 3 4 4 2" xfId="21578" xr:uid="{00000000-0005-0000-0000-00006E890000}"/>
    <cellStyle name="Note 3 4 4 3" xfId="29440" xr:uid="{00000000-0005-0000-0000-00006F890000}"/>
    <cellStyle name="Note 3 4 4 4" xfId="14322" xr:uid="{00000000-0005-0000-0000-000070890000}"/>
    <cellStyle name="Note 3 4 4 5" xfId="42403" xr:uid="{00000000-0005-0000-0000-000071890000}"/>
    <cellStyle name="Note 3 4 5" xfId="7959" xr:uid="{00000000-0005-0000-0000-000072890000}"/>
    <cellStyle name="Note 3 4 5 2" xfId="29441" xr:uid="{00000000-0005-0000-0000-000073890000}"/>
    <cellStyle name="Note 3 4 5 3" xfId="21579" xr:uid="{00000000-0005-0000-0000-000074890000}"/>
    <cellStyle name="Note 3 4 5 4" xfId="42404" xr:uid="{00000000-0005-0000-0000-000075890000}"/>
    <cellStyle name="Note 3 4 6" xfId="7960" xr:uid="{00000000-0005-0000-0000-000076890000}"/>
    <cellStyle name="Note 3 4 6 2" xfId="29442" xr:uid="{00000000-0005-0000-0000-000077890000}"/>
    <cellStyle name="Note 3 4 6 3" xfId="21580" xr:uid="{00000000-0005-0000-0000-000078890000}"/>
    <cellStyle name="Note 3 4 6 4" xfId="42405" xr:uid="{00000000-0005-0000-0000-000079890000}"/>
    <cellStyle name="Note 3 4 7" xfId="7961" xr:uid="{00000000-0005-0000-0000-00007A890000}"/>
    <cellStyle name="Note 3 4 7 2" xfId="29443" xr:uid="{00000000-0005-0000-0000-00007B890000}"/>
    <cellStyle name="Note 3 4 7 3" xfId="21581" xr:uid="{00000000-0005-0000-0000-00007C890000}"/>
    <cellStyle name="Note 3 4 7 4" xfId="42406" xr:uid="{00000000-0005-0000-0000-00007D890000}"/>
    <cellStyle name="Note 3 4 8" xfId="7962" xr:uid="{00000000-0005-0000-0000-00007E890000}"/>
    <cellStyle name="Note 3 4 8 2" xfId="29444" xr:uid="{00000000-0005-0000-0000-00007F890000}"/>
    <cellStyle name="Note 3 4 8 3" xfId="21582" xr:uid="{00000000-0005-0000-0000-000080890000}"/>
    <cellStyle name="Note 3 4 8 4" xfId="42407" xr:uid="{00000000-0005-0000-0000-000081890000}"/>
    <cellStyle name="Note 3 4 9" xfId="21565" xr:uid="{00000000-0005-0000-0000-000082890000}"/>
    <cellStyle name="Note 3 4 9 2" xfId="45659" xr:uid="{00000000-0005-0000-0000-000083890000}"/>
    <cellStyle name="Note 3 5" xfId="7963" xr:uid="{00000000-0005-0000-0000-000084890000}"/>
    <cellStyle name="Note 3 5 10" xfId="14323" xr:uid="{00000000-0005-0000-0000-000085890000}"/>
    <cellStyle name="Note 3 5 11" xfId="42408" xr:uid="{00000000-0005-0000-0000-000086890000}"/>
    <cellStyle name="Note 3 5 2" xfId="7964" xr:uid="{00000000-0005-0000-0000-000087890000}"/>
    <cellStyle name="Note 3 5 2 2" xfId="7965" xr:uid="{00000000-0005-0000-0000-000088890000}"/>
    <cellStyle name="Note 3 5 2 2 2" xfId="7966" xr:uid="{00000000-0005-0000-0000-000089890000}"/>
    <cellStyle name="Note 3 5 2 2 2 2" xfId="29448" xr:uid="{00000000-0005-0000-0000-00008A890000}"/>
    <cellStyle name="Note 3 5 2 2 2 3" xfId="21584" xr:uid="{00000000-0005-0000-0000-00008B890000}"/>
    <cellStyle name="Note 3 5 2 2 2 4" xfId="42411" xr:uid="{00000000-0005-0000-0000-00008C890000}"/>
    <cellStyle name="Note 3 5 2 2 3" xfId="7967" xr:uid="{00000000-0005-0000-0000-00008D890000}"/>
    <cellStyle name="Note 3 5 2 2 3 2" xfId="29449" xr:uid="{00000000-0005-0000-0000-00008E890000}"/>
    <cellStyle name="Note 3 5 2 2 3 3" xfId="21585" xr:uid="{00000000-0005-0000-0000-00008F890000}"/>
    <cellStyle name="Note 3 5 2 2 3 4" xfId="42412" xr:uid="{00000000-0005-0000-0000-000090890000}"/>
    <cellStyle name="Note 3 5 2 2 4" xfId="29447" xr:uid="{00000000-0005-0000-0000-000091890000}"/>
    <cellStyle name="Note 3 5 2 2 5" xfId="21583" xr:uid="{00000000-0005-0000-0000-000092890000}"/>
    <cellStyle name="Note 3 5 2 2 6" xfId="42410" xr:uid="{00000000-0005-0000-0000-000093890000}"/>
    <cellStyle name="Note 3 5 2 3" xfId="7968" xr:uid="{00000000-0005-0000-0000-000094890000}"/>
    <cellStyle name="Note 3 5 2 3 2" xfId="29450" xr:uid="{00000000-0005-0000-0000-000095890000}"/>
    <cellStyle name="Note 3 5 2 3 3" xfId="21586" xr:uid="{00000000-0005-0000-0000-000096890000}"/>
    <cellStyle name="Note 3 5 2 3 4" xfId="42413" xr:uid="{00000000-0005-0000-0000-000097890000}"/>
    <cellStyle name="Note 3 5 2 4" xfId="7969" xr:uid="{00000000-0005-0000-0000-000098890000}"/>
    <cellStyle name="Note 3 5 2 4 2" xfId="29451" xr:uid="{00000000-0005-0000-0000-000099890000}"/>
    <cellStyle name="Note 3 5 2 4 3" xfId="21587" xr:uid="{00000000-0005-0000-0000-00009A890000}"/>
    <cellStyle name="Note 3 5 2 4 4" xfId="42414" xr:uid="{00000000-0005-0000-0000-00009B890000}"/>
    <cellStyle name="Note 3 5 2 5" xfId="29446" xr:uid="{00000000-0005-0000-0000-00009C890000}"/>
    <cellStyle name="Note 3 5 2 5 2" xfId="45823" xr:uid="{00000000-0005-0000-0000-00009D890000}"/>
    <cellStyle name="Note 3 5 2 6" xfId="14324" xr:uid="{00000000-0005-0000-0000-00009E890000}"/>
    <cellStyle name="Note 3 5 2 7" xfId="42409" xr:uid="{00000000-0005-0000-0000-00009F890000}"/>
    <cellStyle name="Note 3 5 3" xfId="7970" xr:uid="{00000000-0005-0000-0000-0000A0890000}"/>
    <cellStyle name="Note 3 5 3 2" xfId="7971" xr:uid="{00000000-0005-0000-0000-0000A1890000}"/>
    <cellStyle name="Note 3 5 3 2 2" xfId="7972" xr:uid="{00000000-0005-0000-0000-0000A2890000}"/>
    <cellStyle name="Note 3 5 3 2 2 2" xfId="29454" xr:uid="{00000000-0005-0000-0000-0000A3890000}"/>
    <cellStyle name="Note 3 5 3 2 2 3" xfId="21589" xr:uid="{00000000-0005-0000-0000-0000A4890000}"/>
    <cellStyle name="Note 3 5 3 2 2 4" xfId="42417" xr:uid="{00000000-0005-0000-0000-0000A5890000}"/>
    <cellStyle name="Note 3 5 3 2 3" xfId="7973" xr:uid="{00000000-0005-0000-0000-0000A6890000}"/>
    <cellStyle name="Note 3 5 3 2 3 2" xfId="29455" xr:uid="{00000000-0005-0000-0000-0000A7890000}"/>
    <cellStyle name="Note 3 5 3 2 3 3" xfId="21590" xr:uid="{00000000-0005-0000-0000-0000A8890000}"/>
    <cellStyle name="Note 3 5 3 2 3 4" xfId="42418" xr:uid="{00000000-0005-0000-0000-0000A9890000}"/>
    <cellStyle name="Note 3 5 3 2 4" xfId="29453" xr:uid="{00000000-0005-0000-0000-0000AA890000}"/>
    <cellStyle name="Note 3 5 3 2 5" xfId="21588" xr:uid="{00000000-0005-0000-0000-0000AB890000}"/>
    <cellStyle name="Note 3 5 3 2 6" xfId="42416" xr:uid="{00000000-0005-0000-0000-0000AC890000}"/>
    <cellStyle name="Note 3 5 3 3" xfId="7974" xr:uid="{00000000-0005-0000-0000-0000AD890000}"/>
    <cellStyle name="Note 3 5 3 3 2" xfId="29456" xr:uid="{00000000-0005-0000-0000-0000AE890000}"/>
    <cellStyle name="Note 3 5 3 3 3" xfId="21591" xr:uid="{00000000-0005-0000-0000-0000AF890000}"/>
    <cellStyle name="Note 3 5 3 3 4" xfId="42419" xr:uid="{00000000-0005-0000-0000-0000B0890000}"/>
    <cellStyle name="Note 3 5 3 4" xfId="7975" xr:uid="{00000000-0005-0000-0000-0000B1890000}"/>
    <cellStyle name="Note 3 5 3 4 2" xfId="29457" xr:uid="{00000000-0005-0000-0000-0000B2890000}"/>
    <cellStyle name="Note 3 5 3 4 3" xfId="21592" xr:uid="{00000000-0005-0000-0000-0000B3890000}"/>
    <cellStyle name="Note 3 5 3 4 4" xfId="42420" xr:uid="{00000000-0005-0000-0000-0000B4890000}"/>
    <cellStyle name="Note 3 5 3 5" xfId="29452" xr:uid="{00000000-0005-0000-0000-0000B5890000}"/>
    <cellStyle name="Note 3 5 3 6" xfId="14325" xr:uid="{00000000-0005-0000-0000-0000B6890000}"/>
    <cellStyle name="Note 3 5 3 7" xfId="42415" xr:uid="{00000000-0005-0000-0000-0000B7890000}"/>
    <cellStyle name="Note 3 5 4" xfId="7976" xr:uid="{00000000-0005-0000-0000-0000B8890000}"/>
    <cellStyle name="Note 3 5 4 2" xfId="29458" xr:uid="{00000000-0005-0000-0000-0000B9890000}"/>
    <cellStyle name="Note 3 5 4 3" xfId="14326" xr:uid="{00000000-0005-0000-0000-0000BA890000}"/>
    <cellStyle name="Note 3 5 4 4" xfId="42421" xr:uid="{00000000-0005-0000-0000-0000BB890000}"/>
    <cellStyle name="Note 3 5 5" xfId="7977" xr:uid="{00000000-0005-0000-0000-0000BC890000}"/>
    <cellStyle name="Note 3 5 5 2" xfId="29459" xr:uid="{00000000-0005-0000-0000-0000BD890000}"/>
    <cellStyle name="Note 3 5 5 3" xfId="21593" xr:uid="{00000000-0005-0000-0000-0000BE890000}"/>
    <cellStyle name="Note 3 5 5 4" xfId="42422" xr:uid="{00000000-0005-0000-0000-0000BF890000}"/>
    <cellStyle name="Note 3 5 6" xfId="7978" xr:uid="{00000000-0005-0000-0000-0000C0890000}"/>
    <cellStyle name="Note 3 5 6 2" xfId="29460" xr:uid="{00000000-0005-0000-0000-0000C1890000}"/>
    <cellStyle name="Note 3 5 6 3" xfId="21594" xr:uid="{00000000-0005-0000-0000-0000C2890000}"/>
    <cellStyle name="Note 3 5 6 4" xfId="42423" xr:uid="{00000000-0005-0000-0000-0000C3890000}"/>
    <cellStyle name="Note 3 5 7" xfId="7979" xr:uid="{00000000-0005-0000-0000-0000C4890000}"/>
    <cellStyle name="Note 3 5 7 2" xfId="29461" xr:uid="{00000000-0005-0000-0000-0000C5890000}"/>
    <cellStyle name="Note 3 5 7 3" xfId="21595" xr:uid="{00000000-0005-0000-0000-0000C6890000}"/>
    <cellStyle name="Note 3 5 7 4" xfId="42424" xr:uid="{00000000-0005-0000-0000-0000C7890000}"/>
    <cellStyle name="Note 3 5 8" xfId="7980" xr:uid="{00000000-0005-0000-0000-0000C8890000}"/>
    <cellStyle name="Note 3 5 8 2" xfId="29462" xr:uid="{00000000-0005-0000-0000-0000C9890000}"/>
    <cellStyle name="Note 3 5 8 3" xfId="21596" xr:uid="{00000000-0005-0000-0000-0000CA890000}"/>
    <cellStyle name="Note 3 5 8 4" xfId="42425" xr:uid="{00000000-0005-0000-0000-0000CB890000}"/>
    <cellStyle name="Note 3 5 9" xfId="29445" xr:uid="{00000000-0005-0000-0000-0000CC890000}"/>
    <cellStyle name="Note 3 5 9 2" xfId="45660" xr:uid="{00000000-0005-0000-0000-0000CD890000}"/>
    <cellStyle name="Note 3 6" xfId="7981" xr:uid="{00000000-0005-0000-0000-0000CE890000}"/>
    <cellStyle name="Note 3 6 10" xfId="14327" xr:uid="{00000000-0005-0000-0000-0000CF890000}"/>
    <cellStyle name="Note 3 6 11" xfId="42426" xr:uid="{00000000-0005-0000-0000-0000D0890000}"/>
    <cellStyle name="Note 3 6 2" xfId="7982" xr:uid="{00000000-0005-0000-0000-0000D1890000}"/>
    <cellStyle name="Note 3 6 2 2" xfId="7983" xr:uid="{00000000-0005-0000-0000-0000D2890000}"/>
    <cellStyle name="Note 3 6 2 2 2" xfId="7984" xr:uid="{00000000-0005-0000-0000-0000D3890000}"/>
    <cellStyle name="Note 3 6 2 2 2 2" xfId="29466" xr:uid="{00000000-0005-0000-0000-0000D4890000}"/>
    <cellStyle name="Note 3 6 2 2 2 3" xfId="21598" xr:uid="{00000000-0005-0000-0000-0000D5890000}"/>
    <cellStyle name="Note 3 6 2 2 2 4" xfId="42429" xr:uid="{00000000-0005-0000-0000-0000D6890000}"/>
    <cellStyle name="Note 3 6 2 2 3" xfId="7985" xr:uid="{00000000-0005-0000-0000-0000D7890000}"/>
    <cellStyle name="Note 3 6 2 2 3 2" xfId="29467" xr:uid="{00000000-0005-0000-0000-0000D8890000}"/>
    <cellStyle name="Note 3 6 2 2 3 3" xfId="21599" xr:uid="{00000000-0005-0000-0000-0000D9890000}"/>
    <cellStyle name="Note 3 6 2 2 3 4" xfId="42430" xr:uid="{00000000-0005-0000-0000-0000DA890000}"/>
    <cellStyle name="Note 3 6 2 2 4" xfId="29465" xr:uid="{00000000-0005-0000-0000-0000DB890000}"/>
    <cellStyle name="Note 3 6 2 2 5" xfId="21597" xr:uid="{00000000-0005-0000-0000-0000DC890000}"/>
    <cellStyle name="Note 3 6 2 2 6" xfId="42428" xr:uid="{00000000-0005-0000-0000-0000DD890000}"/>
    <cellStyle name="Note 3 6 2 3" xfId="7986" xr:uid="{00000000-0005-0000-0000-0000DE890000}"/>
    <cellStyle name="Note 3 6 2 3 2" xfId="29468" xr:uid="{00000000-0005-0000-0000-0000DF890000}"/>
    <cellStyle name="Note 3 6 2 3 3" xfId="21600" xr:uid="{00000000-0005-0000-0000-0000E0890000}"/>
    <cellStyle name="Note 3 6 2 3 4" xfId="42431" xr:uid="{00000000-0005-0000-0000-0000E1890000}"/>
    <cellStyle name="Note 3 6 2 4" xfId="7987" xr:uid="{00000000-0005-0000-0000-0000E2890000}"/>
    <cellStyle name="Note 3 6 2 4 2" xfId="29469" xr:uid="{00000000-0005-0000-0000-0000E3890000}"/>
    <cellStyle name="Note 3 6 2 4 3" xfId="21601" xr:uid="{00000000-0005-0000-0000-0000E4890000}"/>
    <cellStyle name="Note 3 6 2 4 4" xfId="42432" xr:uid="{00000000-0005-0000-0000-0000E5890000}"/>
    <cellStyle name="Note 3 6 2 5" xfId="29464" xr:uid="{00000000-0005-0000-0000-0000E6890000}"/>
    <cellStyle name="Note 3 6 2 6" xfId="14328" xr:uid="{00000000-0005-0000-0000-0000E7890000}"/>
    <cellStyle name="Note 3 6 2 7" xfId="42427" xr:uid="{00000000-0005-0000-0000-0000E8890000}"/>
    <cellStyle name="Note 3 6 3" xfId="7988" xr:uid="{00000000-0005-0000-0000-0000E9890000}"/>
    <cellStyle name="Note 3 6 3 2" xfId="7989" xr:uid="{00000000-0005-0000-0000-0000EA890000}"/>
    <cellStyle name="Note 3 6 3 2 2" xfId="7990" xr:uid="{00000000-0005-0000-0000-0000EB890000}"/>
    <cellStyle name="Note 3 6 3 2 2 2" xfId="29472" xr:uid="{00000000-0005-0000-0000-0000EC890000}"/>
    <cellStyle name="Note 3 6 3 2 2 3" xfId="21603" xr:uid="{00000000-0005-0000-0000-0000ED890000}"/>
    <cellStyle name="Note 3 6 3 2 2 4" xfId="42435" xr:uid="{00000000-0005-0000-0000-0000EE890000}"/>
    <cellStyle name="Note 3 6 3 2 3" xfId="7991" xr:uid="{00000000-0005-0000-0000-0000EF890000}"/>
    <cellStyle name="Note 3 6 3 2 3 2" xfId="29473" xr:uid="{00000000-0005-0000-0000-0000F0890000}"/>
    <cellStyle name="Note 3 6 3 2 3 3" xfId="21604" xr:uid="{00000000-0005-0000-0000-0000F1890000}"/>
    <cellStyle name="Note 3 6 3 2 3 4" xfId="42436" xr:uid="{00000000-0005-0000-0000-0000F2890000}"/>
    <cellStyle name="Note 3 6 3 2 4" xfId="29471" xr:uid="{00000000-0005-0000-0000-0000F3890000}"/>
    <cellStyle name="Note 3 6 3 2 5" xfId="21602" xr:uid="{00000000-0005-0000-0000-0000F4890000}"/>
    <cellStyle name="Note 3 6 3 2 6" xfId="42434" xr:uid="{00000000-0005-0000-0000-0000F5890000}"/>
    <cellStyle name="Note 3 6 3 3" xfId="7992" xr:uid="{00000000-0005-0000-0000-0000F6890000}"/>
    <cellStyle name="Note 3 6 3 3 2" xfId="29474" xr:uid="{00000000-0005-0000-0000-0000F7890000}"/>
    <cellStyle name="Note 3 6 3 3 3" xfId="21605" xr:uid="{00000000-0005-0000-0000-0000F8890000}"/>
    <cellStyle name="Note 3 6 3 3 4" xfId="42437" xr:uid="{00000000-0005-0000-0000-0000F9890000}"/>
    <cellStyle name="Note 3 6 3 4" xfId="7993" xr:uid="{00000000-0005-0000-0000-0000FA890000}"/>
    <cellStyle name="Note 3 6 3 4 2" xfId="29475" xr:uid="{00000000-0005-0000-0000-0000FB890000}"/>
    <cellStyle name="Note 3 6 3 4 3" xfId="21606" xr:uid="{00000000-0005-0000-0000-0000FC890000}"/>
    <cellStyle name="Note 3 6 3 4 4" xfId="42438" xr:uid="{00000000-0005-0000-0000-0000FD890000}"/>
    <cellStyle name="Note 3 6 3 5" xfId="29470" xr:uid="{00000000-0005-0000-0000-0000FE890000}"/>
    <cellStyle name="Note 3 6 3 6" xfId="14329" xr:uid="{00000000-0005-0000-0000-0000FF890000}"/>
    <cellStyle name="Note 3 6 3 7" xfId="42433" xr:uid="{00000000-0005-0000-0000-0000008A0000}"/>
    <cellStyle name="Note 3 6 4" xfId="7994" xr:uid="{00000000-0005-0000-0000-0000018A0000}"/>
    <cellStyle name="Note 3 6 4 2" xfId="29476" xr:uid="{00000000-0005-0000-0000-0000028A0000}"/>
    <cellStyle name="Note 3 6 4 3" xfId="14330" xr:uid="{00000000-0005-0000-0000-0000038A0000}"/>
    <cellStyle name="Note 3 6 4 4" xfId="42439" xr:uid="{00000000-0005-0000-0000-0000048A0000}"/>
    <cellStyle name="Note 3 6 5" xfId="7995" xr:uid="{00000000-0005-0000-0000-0000058A0000}"/>
    <cellStyle name="Note 3 6 5 2" xfId="29477" xr:uid="{00000000-0005-0000-0000-0000068A0000}"/>
    <cellStyle name="Note 3 6 5 3" xfId="21607" xr:uid="{00000000-0005-0000-0000-0000078A0000}"/>
    <cellStyle name="Note 3 6 5 4" xfId="42440" xr:uid="{00000000-0005-0000-0000-0000088A0000}"/>
    <cellStyle name="Note 3 6 6" xfId="7996" xr:uid="{00000000-0005-0000-0000-0000098A0000}"/>
    <cellStyle name="Note 3 6 6 2" xfId="29478" xr:uid="{00000000-0005-0000-0000-00000A8A0000}"/>
    <cellStyle name="Note 3 6 6 3" xfId="21608" xr:uid="{00000000-0005-0000-0000-00000B8A0000}"/>
    <cellStyle name="Note 3 6 6 4" xfId="42441" xr:uid="{00000000-0005-0000-0000-00000C8A0000}"/>
    <cellStyle name="Note 3 6 7" xfId="7997" xr:uid="{00000000-0005-0000-0000-00000D8A0000}"/>
    <cellStyle name="Note 3 6 7 2" xfId="29479" xr:uid="{00000000-0005-0000-0000-00000E8A0000}"/>
    <cellStyle name="Note 3 6 7 3" xfId="21609" xr:uid="{00000000-0005-0000-0000-00000F8A0000}"/>
    <cellStyle name="Note 3 6 7 4" xfId="42442" xr:uid="{00000000-0005-0000-0000-0000108A0000}"/>
    <cellStyle name="Note 3 6 8" xfId="7998" xr:uid="{00000000-0005-0000-0000-0000118A0000}"/>
    <cellStyle name="Note 3 6 8 2" xfId="29480" xr:uid="{00000000-0005-0000-0000-0000128A0000}"/>
    <cellStyle name="Note 3 6 8 3" xfId="21610" xr:uid="{00000000-0005-0000-0000-0000138A0000}"/>
    <cellStyle name="Note 3 6 8 4" xfId="42443" xr:uid="{00000000-0005-0000-0000-0000148A0000}"/>
    <cellStyle name="Note 3 6 9" xfId="29463" xr:uid="{00000000-0005-0000-0000-0000158A0000}"/>
    <cellStyle name="Note 3 6 9 2" xfId="45820" xr:uid="{00000000-0005-0000-0000-0000168A0000}"/>
    <cellStyle name="Note 3 7" xfId="7999" xr:uid="{00000000-0005-0000-0000-0000178A0000}"/>
    <cellStyle name="Note 3 7 10" xfId="14331" xr:uid="{00000000-0005-0000-0000-0000188A0000}"/>
    <cellStyle name="Note 3 7 11" xfId="42444" xr:uid="{00000000-0005-0000-0000-0000198A0000}"/>
    <cellStyle name="Note 3 7 2" xfId="8000" xr:uid="{00000000-0005-0000-0000-00001A8A0000}"/>
    <cellStyle name="Note 3 7 2 2" xfId="8001" xr:uid="{00000000-0005-0000-0000-00001B8A0000}"/>
    <cellStyle name="Note 3 7 2 2 2" xfId="8002" xr:uid="{00000000-0005-0000-0000-00001C8A0000}"/>
    <cellStyle name="Note 3 7 2 2 2 2" xfId="29484" xr:uid="{00000000-0005-0000-0000-00001D8A0000}"/>
    <cellStyle name="Note 3 7 2 2 2 3" xfId="21612" xr:uid="{00000000-0005-0000-0000-00001E8A0000}"/>
    <cellStyle name="Note 3 7 2 2 2 4" xfId="42447" xr:uid="{00000000-0005-0000-0000-00001F8A0000}"/>
    <cellStyle name="Note 3 7 2 2 3" xfId="8003" xr:uid="{00000000-0005-0000-0000-0000208A0000}"/>
    <cellStyle name="Note 3 7 2 2 3 2" xfId="29485" xr:uid="{00000000-0005-0000-0000-0000218A0000}"/>
    <cellStyle name="Note 3 7 2 2 3 3" xfId="21613" xr:uid="{00000000-0005-0000-0000-0000228A0000}"/>
    <cellStyle name="Note 3 7 2 2 3 4" xfId="42448" xr:uid="{00000000-0005-0000-0000-0000238A0000}"/>
    <cellStyle name="Note 3 7 2 2 4" xfId="29483" xr:uid="{00000000-0005-0000-0000-0000248A0000}"/>
    <cellStyle name="Note 3 7 2 2 5" xfId="21611" xr:uid="{00000000-0005-0000-0000-0000258A0000}"/>
    <cellStyle name="Note 3 7 2 2 6" xfId="42446" xr:uid="{00000000-0005-0000-0000-0000268A0000}"/>
    <cellStyle name="Note 3 7 2 3" xfId="8004" xr:uid="{00000000-0005-0000-0000-0000278A0000}"/>
    <cellStyle name="Note 3 7 2 3 2" xfId="29486" xr:uid="{00000000-0005-0000-0000-0000288A0000}"/>
    <cellStyle name="Note 3 7 2 3 3" xfId="21614" xr:uid="{00000000-0005-0000-0000-0000298A0000}"/>
    <cellStyle name="Note 3 7 2 3 4" xfId="42449" xr:uid="{00000000-0005-0000-0000-00002A8A0000}"/>
    <cellStyle name="Note 3 7 2 4" xfId="8005" xr:uid="{00000000-0005-0000-0000-00002B8A0000}"/>
    <cellStyle name="Note 3 7 2 4 2" xfId="29487" xr:uid="{00000000-0005-0000-0000-00002C8A0000}"/>
    <cellStyle name="Note 3 7 2 4 3" xfId="21615" xr:uid="{00000000-0005-0000-0000-00002D8A0000}"/>
    <cellStyle name="Note 3 7 2 4 4" xfId="42450" xr:uid="{00000000-0005-0000-0000-00002E8A0000}"/>
    <cellStyle name="Note 3 7 2 5" xfId="29482" xr:uid="{00000000-0005-0000-0000-00002F8A0000}"/>
    <cellStyle name="Note 3 7 2 5 2" xfId="46535" xr:uid="{00000000-0005-0000-0000-0000308A0000}"/>
    <cellStyle name="Note 3 7 2 6" xfId="14332" xr:uid="{00000000-0005-0000-0000-0000318A0000}"/>
    <cellStyle name="Note 3 7 2 7" xfId="42445" xr:uid="{00000000-0005-0000-0000-0000328A0000}"/>
    <cellStyle name="Note 3 7 3" xfId="8006" xr:uid="{00000000-0005-0000-0000-0000338A0000}"/>
    <cellStyle name="Note 3 7 3 2" xfId="8007" xr:uid="{00000000-0005-0000-0000-0000348A0000}"/>
    <cellStyle name="Note 3 7 3 2 2" xfId="8008" xr:uid="{00000000-0005-0000-0000-0000358A0000}"/>
    <cellStyle name="Note 3 7 3 2 2 2" xfId="29490" xr:uid="{00000000-0005-0000-0000-0000368A0000}"/>
    <cellStyle name="Note 3 7 3 2 2 3" xfId="21618" xr:uid="{00000000-0005-0000-0000-0000378A0000}"/>
    <cellStyle name="Note 3 7 3 2 2 4" xfId="42453" xr:uid="{00000000-0005-0000-0000-0000388A0000}"/>
    <cellStyle name="Note 3 7 3 2 3" xfId="8009" xr:uid="{00000000-0005-0000-0000-0000398A0000}"/>
    <cellStyle name="Note 3 7 3 2 3 2" xfId="29491" xr:uid="{00000000-0005-0000-0000-00003A8A0000}"/>
    <cellStyle name="Note 3 7 3 2 3 3" xfId="21619" xr:uid="{00000000-0005-0000-0000-00003B8A0000}"/>
    <cellStyle name="Note 3 7 3 2 3 4" xfId="42454" xr:uid="{00000000-0005-0000-0000-00003C8A0000}"/>
    <cellStyle name="Note 3 7 3 2 4" xfId="29489" xr:uid="{00000000-0005-0000-0000-00003D8A0000}"/>
    <cellStyle name="Note 3 7 3 2 5" xfId="21617" xr:uid="{00000000-0005-0000-0000-00003E8A0000}"/>
    <cellStyle name="Note 3 7 3 2 6" xfId="42452" xr:uid="{00000000-0005-0000-0000-00003F8A0000}"/>
    <cellStyle name="Note 3 7 3 3" xfId="8010" xr:uid="{00000000-0005-0000-0000-0000408A0000}"/>
    <cellStyle name="Note 3 7 3 3 2" xfId="29492" xr:uid="{00000000-0005-0000-0000-0000418A0000}"/>
    <cellStyle name="Note 3 7 3 3 3" xfId="21620" xr:uid="{00000000-0005-0000-0000-0000428A0000}"/>
    <cellStyle name="Note 3 7 3 3 4" xfId="42455" xr:uid="{00000000-0005-0000-0000-0000438A0000}"/>
    <cellStyle name="Note 3 7 3 4" xfId="8011" xr:uid="{00000000-0005-0000-0000-0000448A0000}"/>
    <cellStyle name="Note 3 7 3 4 2" xfId="29493" xr:uid="{00000000-0005-0000-0000-0000458A0000}"/>
    <cellStyle name="Note 3 7 3 4 3" xfId="21621" xr:uid="{00000000-0005-0000-0000-0000468A0000}"/>
    <cellStyle name="Note 3 7 3 4 4" xfId="42456" xr:uid="{00000000-0005-0000-0000-0000478A0000}"/>
    <cellStyle name="Note 3 7 3 5" xfId="29488" xr:uid="{00000000-0005-0000-0000-0000488A0000}"/>
    <cellStyle name="Note 3 7 3 6" xfId="21616" xr:uid="{00000000-0005-0000-0000-0000498A0000}"/>
    <cellStyle name="Note 3 7 3 7" xfId="42451" xr:uid="{00000000-0005-0000-0000-00004A8A0000}"/>
    <cellStyle name="Note 3 7 4" xfId="8012" xr:uid="{00000000-0005-0000-0000-00004B8A0000}"/>
    <cellStyle name="Note 3 7 4 2" xfId="29494" xr:uid="{00000000-0005-0000-0000-00004C8A0000}"/>
    <cellStyle name="Note 3 7 4 3" xfId="21622" xr:uid="{00000000-0005-0000-0000-00004D8A0000}"/>
    <cellStyle name="Note 3 7 4 4" xfId="42457" xr:uid="{00000000-0005-0000-0000-00004E8A0000}"/>
    <cellStyle name="Note 3 7 5" xfId="8013" xr:uid="{00000000-0005-0000-0000-00004F8A0000}"/>
    <cellStyle name="Note 3 7 5 2" xfId="29495" xr:uid="{00000000-0005-0000-0000-0000508A0000}"/>
    <cellStyle name="Note 3 7 5 3" xfId="21623" xr:uid="{00000000-0005-0000-0000-0000518A0000}"/>
    <cellStyle name="Note 3 7 5 4" xfId="42458" xr:uid="{00000000-0005-0000-0000-0000528A0000}"/>
    <cellStyle name="Note 3 7 6" xfId="8014" xr:uid="{00000000-0005-0000-0000-0000538A0000}"/>
    <cellStyle name="Note 3 7 6 2" xfId="29496" xr:uid="{00000000-0005-0000-0000-0000548A0000}"/>
    <cellStyle name="Note 3 7 6 3" xfId="21624" xr:uid="{00000000-0005-0000-0000-0000558A0000}"/>
    <cellStyle name="Note 3 7 6 4" xfId="42459" xr:uid="{00000000-0005-0000-0000-0000568A0000}"/>
    <cellStyle name="Note 3 7 7" xfId="8015" xr:uid="{00000000-0005-0000-0000-0000578A0000}"/>
    <cellStyle name="Note 3 7 7 2" xfId="29497" xr:uid="{00000000-0005-0000-0000-0000588A0000}"/>
    <cellStyle name="Note 3 7 7 3" xfId="21625" xr:uid="{00000000-0005-0000-0000-0000598A0000}"/>
    <cellStyle name="Note 3 7 7 4" xfId="42460" xr:uid="{00000000-0005-0000-0000-00005A8A0000}"/>
    <cellStyle name="Note 3 7 8" xfId="8016" xr:uid="{00000000-0005-0000-0000-00005B8A0000}"/>
    <cellStyle name="Note 3 7 8 2" xfId="29498" xr:uid="{00000000-0005-0000-0000-00005C8A0000}"/>
    <cellStyle name="Note 3 7 8 3" xfId="21626" xr:uid="{00000000-0005-0000-0000-00005D8A0000}"/>
    <cellStyle name="Note 3 7 8 4" xfId="42461" xr:uid="{00000000-0005-0000-0000-00005E8A0000}"/>
    <cellStyle name="Note 3 7 9" xfId="29481" xr:uid="{00000000-0005-0000-0000-00005F8A0000}"/>
    <cellStyle name="Note 3 7 9 2" xfId="46334" xr:uid="{00000000-0005-0000-0000-0000608A0000}"/>
    <cellStyle name="Note 3 8" xfId="8017" xr:uid="{00000000-0005-0000-0000-0000618A0000}"/>
    <cellStyle name="Note 3 8 10" xfId="14333" xr:uid="{00000000-0005-0000-0000-0000628A0000}"/>
    <cellStyle name="Note 3 8 11" xfId="42462" xr:uid="{00000000-0005-0000-0000-0000638A0000}"/>
    <cellStyle name="Note 3 8 2" xfId="8018" xr:uid="{00000000-0005-0000-0000-0000648A0000}"/>
    <cellStyle name="Note 3 8 2 2" xfId="8019" xr:uid="{00000000-0005-0000-0000-0000658A0000}"/>
    <cellStyle name="Note 3 8 2 2 2" xfId="8020" xr:uid="{00000000-0005-0000-0000-0000668A0000}"/>
    <cellStyle name="Note 3 8 2 2 2 2" xfId="29502" xr:uid="{00000000-0005-0000-0000-0000678A0000}"/>
    <cellStyle name="Note 3 8 2 2 2 3" xfId="21629" xr:uid="{00000000-0005-0000-0000-0000688A0000}"/>
    <cellStyle name="Note 3 8 2 2 2 4" xfId="42465" xr:uid="{00000000-0005-0000-0000-0000698A0000}"/>
    <cellStyle name="Note 3 8 2 2 3" xfId="8021" xr:uid="{00000000-0005-0000-0000-00006A8A0000}"/>
    <cellStyle name="Note 3 8 2 2 3 2" xfId="29503" xr:uid="{00000000-0005-0000-0000-00006B8A0000}"/>
    <cellStyle name="Note 3 8 2 2 3 3" xfId="21630" xr:uid="{00000000-0005-0000-0000-00006C8A0000}"/>
    <cellStyle name="Note 3 8 2 2 3 4" xfId="42466" xr:uid="{00000000-0005-0000-0000-00006D8A0000}"/>
    <cellStyle name="Note 3 8 2 2 4" xfId="29501" xr:uid="{00000000-0005-0000-0000-00006E8A0000}"/>
    <cellStyle name="Note 3 8 2 2 5" xfId="21628" xr:uid="{00000000-0005-0000-0000-00006F8A0000}"/>
    <cellStyle name="Note 3 8 2 2 6" xfId="42464" xr:uid="{00000000-0005-0000-0000-0000708A0000}"/>
    <cellStyle name="Note 3 8 2 3" xfId="8022" xr:uid="{00000000-0005-0000-0000-0000718A0000}"/>
    <cellStyle name="Note 3 8 2 3 2" xfId="29504" xr:uid="{00000000-0005-0000-0000-0000728A0000}"/>
    <cellStyle name="Note 3 8 2 3 3" xfId="21631" xr:uid="{00000000-0005-0000-0000-0000738A0000}"/>
    <cellStyle name="Note 3 8 2 3 4" xfId="42467" xr:uid="{00000000-0005-0000-0000-0000748A0000}"/>
    <cellStyle name="Note 3 8 2 4" xfId="8023" xr:uid="{00000000-0005-0000-0000-0000758A0000}"/>
    <cellStyle name="Note 3 8 2 4 2" xfId="29505" xr:uid="{00000000-0005-0000-0000-0000768A0000}"/>
    <cellStyle name="Note 3 8 2 4 3" xfId="21632" xr:uid="{00000000-0005-0000-0000-0000778A0000}"/>
    <cellStyle name="Note 3 8 2 4 4" xfId="42468" xr:uid="{00000000-0005-0000-0000-0000788A0000}"/>
    <cellStyle name="Note 3 8 2 5" xfId="29500" xr:uid="{00000000-0005-0000-0000-0000798A0000}"/>
    <cellStyle name="Note 3 8 2 6" xfId="21627" xr:uid="{00000000-0005-0000-0000-00007A8A0000}"/>
    <cellStyle name="Note 3 8 2 7" xfId="42463" xr:uid="{00000000-0005-0000-0000-00007B8A0000}"/>
    <cellStyle name="Note 3 8 3" xfId="8024" xr:uid="{00000000-0005-0000-0000-00007C8A0000}"/>
    <cellStyle name="Note 3 8 3 2" xfId="8025" xr:uid="{00000000-0005-0000-0000-00007D8A0000}"/>
    <cellStyle name="Note 3 8 3 2 2" xfId="8026" xr:uid="{00000000-0005-0000-0000-00007E8A0000}"/>
    <cellStyle name="Note 3 8 3 2 2 2" xfId="29508" xr:uid="{00000000-0005-0000-0000-00007F8A0000}"/>
    <cellStyle name="Note 3 8 3 2 2 3" xfId="21635" xr:uid="{00000000-0005-0000-0000-0000808A0000}"/>
    <cellStyle name="Note 3 8 3 2 2 4" xfId="42471" xr:uid="{00000000-0005-0000-0000-0000818A0000}"/>
    <cellStyle name="Note 3 8 3 2 3" xfId="8027" xr:uid="{00000000-0005-0000-0000-0000828A0000}"/>
    <cellStyle name="Note 3 8 3 2 3 2" xfId="29509" xr:uid="{00000000-0005-0000-0000-0000838A0000}"/>
    <cellStyle name="Note 3 8 3 2 3 3" xfId="21636" xr:uid="{00000000-0005-0000-0000-0000848A0000}"/>
    <cellStyle name="Note 3 8 3 2 3 4" xfId="42472" xr:uid="{00000000-0005-0000-0000-0000858A0000}"/>
    <cellStyle name="Note 3 8 3 2 4" xfId="29507" xr:uid="{00000000-0005-0000-0000-0000868A0000}"/>
    <cellStyle name="Note 3 8 3 2 5" xfId="21634" xr:uid="{00000000-0005-0000-0000-0000878A0000}"/>
    <cellStyle name="Note 3 8 3 2 6" xfId="42470" xr:uid="{00000000-0005-0000-0000-0000888A0000}"/>
    <cellStyle name="Note 3 8 3 3" xfId="8028" xr:uid="{00000000-0005-0000-0000-0000898A0000}"/>
    <cellStyle name="Note 3 8 3 3 2" xfId="29510" xr:uid="{00000000-0005-0000-0000-00008A8A0000}"/>
    <cellStyle name="Note 3 8 3 3 3" xfId="21637" xr:uid="{00000000-0005-0000-0000-00008B8A0000}"/>
    <cellStyle name="Note 3 8 3 3 4" xfId="42473" xr:uid="{00000000-0005-0000-0000-00008C8A0000}"/>
    <cellStyle name="Note 3 8 3 4" xfId="8029" xr:uid="{00000000-0005-0000-0000-00008D8A0000}"/>
    <cellStyle name="Note 3 8 3 4 2" xfId="29511" xr:uid="{00000000-0005-0000-0000-00008E8A0000}"/>
    <cellStyle name="Note 3 8 3 4 3" xfId="21638" xr:uid="{00000000-0005-0000-0000-00008F8A0000}"/>
    <cellStyle name="Note 3 8 3 4 4" xfId="42474" xr:uid="{00000000-0005-0000-0000-0000908A0000}"/>
    <cellStyle name="Note 3 8 3 5" xfId="29506" xr:uid="{00000000-0005-0000-0000-0000918A0000}"/>
    <cellStyle name="Note 3 8 3 6" xfId="21633" xr:uid="{00000000-0005-0000-0000-0000928A0000}"/>
    <cellStyle name="Note 3 8 3 7" xfId="42469" xr:uid="{00000000-0005-0000-0000-0000938A0000}"/>
    <cellStyle name="Note 3 8 4" xfId="8030" xr:uid="{00000000-0005-0000-0000-0000948A0000}"/>
    <cellStyle name="Note 3 8 4 2" xfId="29512" xr:uid="{00000000-0005-0000-0000-0000958A0000}"/>
    <cellStyle name="Note 3 8 4 3" xfId="21639" xr:uid="{00000000-0005-0000-0000-0000968A0000}"/>
    <cellStyle name="Note 3 8 4 4" xfId="42475" xr:uid="{00000000-0005-0000-0000-0000978A0000}"/>
    <cellStyle name="Note 3 8 5" xfId="8031" xr:uid="{00000000-0005-0000-0000-0000988A0000}"/>
    <cellStyle name="Note 3 8 5 2" xfId="29513" xr:uid="{00000000-0005-0000-0000-0000998A0000}"/>
    <cellStyle name="Note 3 8 5 3" xfId="21640" xr:uid="{00000000-0005-0000-0000-00009A8A0000}"/>
    <cellStyle name="Note 3 8 5 4" xfId="42476" xr:uid="{00000000-0005-0000-0000-00009B8A0000}"/>
    <cellStyle name="Note 3 8 6" xfId="8032" xr:uid="{00000000-0005-0000-0000-00009C8A0000}"/>
    <cellStyle name="Note 3 8 6 2" xfId="29514" xr:uid="{00000000-0005-0000-0000-00009D8A0000}"/>
    <cellStyle name="Note 3 8 6 3" xfId="21641" xr:uid="{00000000-0005-0000-0000-00009E8A0000}"/>
    <cellStyle name="Note 3 8 6 4" xfId="42477" xr:uid="{00000000-0005-0000-0000-00009F8A0000}"/>
    <cellStyle name="Note 3 8 7" xfId="8033" xr:uid="{00000000-0005-0000-0000-0000A08A0000}"/>
    <cellStyle name="Note 3 8 7 2" xfId="29515" xr:uid="{00000000-0005-0000-0000-0000A18A0000}"/>
    <cellStyle name="Note 3 8 7 3" xfId="21642" xr:uid="{00000000-0005-0000-0000-0000A28A0000}"/>
    <cellStyle name="Note 3 8 7 4" xfId="42478" xr:uid="{00000000-0005-0000-0000-0000A38A0000}"/>
    <cellStyle name="Note 3 8 8" xfId="8034" xr:uid="{00000000-0005-0000-0000-0000A48A0000}"/>
    <cellStyle name="Note 3 8 8 2" xfId="29516" xr:uid="{00000000-0005-0000-0000-0000A58A0000}"/>
    <cellStyle name="Note 3 8 8 3" xfId="21643" xr:uid="{00000000-0005-0000-0000-0000A68A0000}"/>
    <cellStyle name="Note 3 8 8 4" xfId="42479" xr:uid="{00000000-0005-0000-0000-0000A78A0000}"/>
    <cellStyle name="Note 3 8 9" xfId="29499" xr:uid="{00000000-0005-0000-0000-0000A88A0000}"/>
    <cellStyle name="Note 3 9" xfId="8035" xr:uid="{00000000-0005-0000-0000-0000A98A0000}"/>
    <cellStyle name="Note 3 9 10" xfId="21644" xr:uid="{00000000-0005-0000-0000-0000AA8A0000}"/>
    <cellStyle name="Note 3 9 11" xfId="42480" xr:uid="{00000000-0005-0000-0000-0000AB8A0000}"/>
    <cellStyle name="Note 3 9 2" xfId="8036" xr:uid="{00000000-0005-0000-0000-0000AC8A0000}"/>
    <cellStyle name="Note 3 9 2 2" xfId="8037" xr:uid="{00000000-0005-0000-0000-0000AD8A0000}"/>
    <cellStyle name="Note 3 9 2 2 2" xfId="8038" xr:uid="{00000000-0005-0000-0000-0000AE8A0000}"/>
    <cellStyle name="Note 3 9 2 2 2 2" xfId="29520" xr:uid="{00000000-0005-0000-0000-0000AF8A0000}"/>
    <cellStyle name="Note 3 9 2 2 2 3" xfId="21647" xr:uid="{00000000-0005-0000-0000-0000B08A0000}"/>
    <cellStyle name="Note 3 9 2 2 2 4" xfId="42483" xr:uid="{00000000-0005-0000-0000-0000B18A0000}"/>
    <cellStyle name="Note 3 9 2 2 3" xfId="8039" xr:uid="{00000000-0005-0000-0000-0000B28A0000}"/>
    <cellStyle name="Note 3 9 2 2 3 2" xfId="29521" xr:uid="{00000000-0005-0000-0000-0000B38A0000}"/>
    <cellStyle name="Note 3 9 2 2 3 3" xfId="21648" xr:uid="{00000000-0005-0000-0000-0000B48A0000}"/>
    <cellStyle name="Note 3 9 2 2 3 4" xfId="42484" xr:uid="{00000000-0005-0000-0000-0000B58A0000}"/>
    <cellStyle name="Note 3 9 2 2 4" xfId="29519" xr:uid="{00000000-0005-0000-0000-0000B68A0000}"/>
    <cellStyle name="Note 3 9 2 2 5" xfId="21646" xr:uid="{00000000-0005-0000-0000-0000B78A0000}"/>
    <cellStyle name="Note 3 9 2 2 6" xfId="42482" xr:uid="{00000000-0005-0000-0000-0000B88A0000}"/>
    <cellStyle name="Note 3 9 2 3" xfId="8040" xr:uid="{00000000-0005-0000-0000-0000B98A0000}"/>
    <cellStyle name="Note 3 9 2 3 2" xfId="29522" xr:uid="{00000000-0005-0000-0000-0000BA8A0000}"/>
    <cellStyle name="Note 3 9 2 3 3" xfId="21649" xr:uid="{00000000-0005-0000-0000-0000BB8A0000}"/>
    <cellStyle name="Note 3 9 2 3 4" xfId="42485" xr:uid="{00000000-0005-0000-0000-0000BC8A0000}"/>
    <cellStyle name="Note 3 9 2 4" xfId="8041" xr:uid="{00000000-0005-0000-0000-0000BD8A0000}"/>
    <cellStyle name="Note 3 9 2 4 2" xfId="29523" xr:uid="{00000000-0005-0000-0000-0000BE8A0000}"/>
    <cellStyle name="Note 3 9 2 4 3" xfId="21650" xr:uid="{00000000-0005-0000-0000-0000BF8A0000}"/>
    <cellStyle name="Note 3 9 2 4 4" xfId="42486" xr:uid="{00000000-0005-0000-0000-0000C08A0000}"/>
    <cellStyle name="Note 3 9 2 5" xfId="29518" xr:uid="{00000000-0005-0000-0000-0000C18A0000}"/>
    <cellStyle name="Note 3 9 2 6" xfId="21645" xr:uid="{00000000-0005-0000-0000-0000C28A0000}"/>
    <cellStyle name="Note 3 9 2 7" xfId="42481" xr:uid="{00000000-0005-0000-0000-0000C38A0000}"/>
    <cellStyle name="Note 3 9 3" xfId="8042" xr:uid="{00000000-0005-0000-0000-0000C48A0000}"/>
    <cellStyle name="Note 3 9 3 2" xfId="8043" xr:uid="{00000000-0005-0000-0000-0000C58A0000}"/>
    <cellStyle name="Note 3 9 3 2 2" xfId="8044" xr:uid="{00000000-0005-0000-0000-0000C68A0000}"/>
    <cellStyle name="Note 3 9 3 2 2 2" xfId="29526" xr:uid="{00000000-0005-0000-0000-0000C78A0000}"/>
    <cellStyle name="Note 3 9 3 2 2 3" xfId="21653" xr:uid="{00000000-0005-0000-0000-0000C88A0000}"/>
    <cellStyle name="Note 3 9 3 2 2 4" xfId="42489" xr:uid="{00000000-0005-0000-0000-0000C98A0000}"/>
    <cellStyle name="Note 3 9 3 2 3" xfId="8045" xr:uid="{00000000-0005-0000-0000-0000CA8A0000}"/>
    <cellStyle name="Note 3 9 3 2 3 2" xfId="29527" xr:uid="{00000000-0005-0000-0000-0000CB8A0000}"/>
    <cellStyle name="Note 3 9 3 2 3 3" xfId="21654" xr:uid="{00000000-0005-0000-0000-0000CC8A0000}"/>
    <cellStyle name="Note 3 9 3 2 3 4" xfId="42490" xr:uid="{00000000-0005-0000-0000-0000CD8A0000}"/>
    <cellStyle name="Note 3 9 3 2 4" xfId="29525" xr:uid="{00000000-0005-0000-0000-0000CE8A0000}"/>
    <cellStyle name="Note 3 9 3 2 5" xfId="21652" xr:uid="{00000000-0005-0000-0000-0000CF8A0000}"/>
    <cellStyle name="Note 3 9 3 2 6" xfId="42488" xr:uid="{00000000-0005-0000-0000-0000D08A0000}"/>
    <cellStyle name="Note 3 9 3 3" xfId="8046" xr:uid="{00000000-0005-0000-0000-0000D18A0000}"/>
    <cellStyle name="Note 3 9 3 3 2" xfId="29528" xr:uid="{00000000-0005-0000-0000-0000D28A0000}"/>
    <cellStyle name="Note 3 9 3 3 3" xfId="21655" xr:uid="{00000000-0005-0000-0000-0000D38A0000}"/>
    <cellStyle name="Note 3 9 3 3 4" xfId="42491" xr:uid="{00000000-0005-0000-0000-0000D48A0000}"/>
    <cellStyle name="Note 3 9 3 4" xfId="8047" xr:uid="{00000000-0005-0000-0000-0000D58A0000}"/>
    <cellStyle name="Note 3 9 3 4 2" xfId="29529" xr:uid="{00000000-0005-0000-0000-0000D68A0000}"/>
    <cellStyle name="Note 3 9 3 4 3" xfId="21656" xr:uid="{00000000-0005-0000-0000-0000D78A0000}"/>
    <cellStyle name="Note 3 9 3 4 4" xfId="42492" xr:uid="{00000000-0005-0000-0000-0000D88A0000}"/>
    <cellStyle name="Note 3 9 3 5" xfId="29524" xr:uid="{00000000-0005-0000-0000-0000D98A0000}"/>
    <cellStyle name="Note 3 9 3 6" xfId="21651" xr:uid="{00000000-0005-0000-0000-0000DA8A0000}"/>
    <cellStyle name="Note 3 9 3 7" xfId="42487" xr:uid="{00000000-0005-0000-0000-0000DB8A0000}"/>
    <cellStyle name="Note 3 9 4" xfId="8048" xr:uid="{00000000-0005-0000-0000-0000DC8A0000}"/>
    <cellStyle name="Note 3 9 4 2" xfId="29530" xr:uid="{00000000-0005-0000-0000-0000DD8A0000}"/>
    <cellStyle name="Note 3 9 4 3" xfId="21657" xr:uid="{00000000-0005-0000-0000-0000DE8A0000}"/>
    <cellStyle name="Note 3 9 4 4" xfId="42493" xr:uid="{00000000-0005-0000-0000-0000DF8A0000}"/>
    <cellStyle name="Note 3 9 5" xfId="8049" xr:uid="{00000000-0005-0000-0000-0000E08A0000}"/>
    <cellStyle name="Note 3 9 5 2" xfId="29531" xr:uid="{00000000-0005-0000-0000-0000E18A0000}"/>
    <cellStyle name="Note 3 9 5 3" xfId="21658" xr:uid="{00000000-0005-0000-0000-0000E28A0000}"/>
    <cellStyle name="Note 3 9 5 4" xfId="42494" xr:uid="{00000000-0005-0000-0000-0000E38A0000}"/>
    <cellStyle name="Note 3 9 6" xfId="8050" xr:uid="{00000000-0005-0000-0000-0000E48A0000}"/>
    <cellStyle name="Note 3 9 6 2" xfId="29532" xr:uid="{00000000-0005-0000-0000-0000E58A0000}"/>
    <cellStyle name="Note 3 9 6 3" xfId="21659" xr:uid="{00000000-0005-0000-0000-0000E68A0000}"/>
    <cellStyle name="Note 3 9 6 4" xfId="42495" xr:uid="{00000000-0005-0000-0000-0000E78A0000}"/>
    <cellStyle name="Note 3 9 7" xfId="8051" xr:uid="{00000000-0005-0000-0000-0000E88A0000}"/>
    <cellStyle name="Note 3 9 7 2" xfId="29533" xr:uid="{00000000-0005-0000-0000-0000E98A0000}"/>
    <cellStyle name="Note 3 9 7 3" xfId="21660" xr:uid="{00000000-0005-0000-0000-0000EA8A0000}"/>
    <cellStyle name="Note 3 9 7 4" xfId="42496" xr:uid="{00000000-0005-0000-0000-0000EB8A0000}"/>
    <cellStyle name="Note 3 9 8" xfId="8052" xr:uid="{00000000-0005-0000-0000-0000EC8A0000}"/>
    <cellStyle name="Note 3 9 8 2" xfId="29534" xr:uid="{00000000-0005-0000-0000-0000ED8A0000}"/>
    <cellStyle name="Note 3 9 8 3" xfId="21661" xr:uid="{00000000-0005-0000-0000-0000EE8A0000}"/>
    <cellStyle name="Note 3 9 8 4" xfId="42497" xr:uid="{00000000-0005-0000-0000-0000EF8A0000}"/>
    <cellStyle name="Note 3 9 9" xfId="29517" xr:uid="{00000000-0005-0000-0000-0000F08A0000}"/>
    <cellStyle name="Note 4" xfId="531" xr:uid="{00000000-0005-0000-0000-0000F18A0000}"/>
    <cellStyle name="Note 4 10" xfId="8053" xr:uid="{00000000-0005-0000-0000-0000F28A0000}"/>
    <cellStyle name="Note 4 10 10" xfId="21662" xr:uid="{00000000-0005-0000-0000-0000F38A0000}"/>
    <cellStyle name="Note 4 10 11" xfId="42498" xr:uid="{00000000-0005-0000-0000-0000F48A0000}"/>
    <cellStyle name="Note 4 10 2" xfId="8054" xr:uid="{00000000-0005-0000-0000-0000F58A0000}"/>
    <cellStyle name="Note 4 10 2 2" xfId="8055" xr:uid="{00000000-0005-0000-0000-0000F68A0000}"/>
    <cellStyle name="Note 4 10 2 2 2" xfId="8056" xr:uid="{00000000-0005-0000-0000-0000F78A0000}"/>
    <cellStyle name="Note 4 10 2 2 2 2" xfId="29538" xr:uid="{00000000-0005-0000-0000-0000F88A0000}"/>
    <cellStyle name="Note 4 10 2 2 2 3" xfId="21665" xr:uid="{00000000-0005-0000-0000-0000F98A0000}"/>
    <cellStyle name="Note 4 10 2 2 2 4" xfId="42501" xr:uid="{00000000-0005-0000-0000-0000FA8A0000}"/>
    <cellStyle name="Note 4 10 2 2 3" xfId="8057" xr:uid="{00000000-0005-0000-0000-0000FB8A0000}"/>
    <cellStyle name="Note 4 10 2 2 3 2" xfId="29539" xr:uid="{00000000-0005-0000-0000-0000FC8A0000}"/>
    <cellStyle name="Note 4 10 2 2 3 3" xfId="21666" xr:uid="{00000000-0005-0000-0000-0000FD8A0000}"/>
    <cellStyle name="Note 4 10 2 2 3 4" xfId="42502" xr:uid="{00000000-0005-0000-0000-0000FE8A0000}"/>
    <cellStyle name="Note 4 10 2 2 4" xfId="29537" xr:uid="{00000000-0005-0000-0000-0000FF8A0000}"/>
    <cellStyle name="Note 4 10 2 2 5" xfId="21664" xr:uid="{00000000-0005-0000-0000-0000008B0000}"/>
    <cellStyle name="Note 4 10 2 2 6" xfId="42500" xr:uid="{00000000-0005-0000-0000-0000018B0000}"/>
    <cellStyle name="Note 4 10 2 3" xfId="8058" xr:uid="{00000000-0005-0000-0000-0000028B0000}"/>
    <cellStyle name="Note 4 10 2 3 2" xfId="29540" xr:uid="{00000000-0005-0000-0000-0000038B0000}"/>
    <cellStyle name="Note 4 10 2 3 3" xfId="21667" xr:uid="{00000000-0005-0000-0000-0000048B0000}"/>
    <cellStyle name="Note 4 10 2 3 4" xfId="42503" xr:uid="{00000000-0005-0000-0000-0000058B0000}"/>
    <cellStyle name="Note 4 10 2 4" xfId="8059" xr:uid="{00000000-0005-0000-0000-0000068B0000}"/>
    <cellStyle name="Note 4 10 2 4 2" xfId="29541" xr:uid="{00000000-0005-0000-0000-0000078B0000}"/>
    <cellStyle name="Note 4 10 2 4 3" xfId="21668" xr:uid="{00000000-0005-0000-0000-0000088B0000}"/>
    <cellStyle name="Note 4 10 2 4 4" xfId="42504" xr:uid="{00000000-0005-0000-0000-0000098B0000}"/>
    <cellStyle name="Note 4 10 2 5" xfId="29536" xr:uid="{00000000-0005-0000-0000-00000A8B0000}"/>
    <cellStyle name="Note 4 10 2 6" xfId="21663" xr:uid="{00000000-0005-0000-0000-00000B8B0000}"/>
    <cellStyle name="Note 4 10 2 7" xfId="42499" xr:uid="{00000000-0005-0000-0000-00000C8B0000}"/>
    <cellStyle name="Note 4 10 3" xfId="8060" xr:uid="{00000000-0005-0000-0000-00000D8B0000}"/>
    <cellStyle name="Note 4 10 3 2" xfId="8061" xr:uid="{00000000-0005-0000-0000-00000E8B0000}"/>
    <cellStyle name="Note 4 10 3 2 2" xfId="8062" xr:uid="{00000000-0005-0000-0000-00000F8B0000}"/>
    <cellStyle name="Note 4 10 3 2 2 2" xfId="29544" xr:uid="{00000000-0005-0000-0000-0000108B0000}"/>
    <cellStyle name="Note 4 10 3 2 2 3" xfId="21671" xr:uid="{00000000-0005-0000-0000-0000118B0000}"/>
    <cellStyle name="Note 4 10 3 2 2 4" xfId="42507" xr:uid="{00000000-0005-0000-0000-0000128B0000}"/>
    <cellStyle name="Note 4 10 3 2 3" xfId="8063" xr:uid="{00000000-0005-0000-0000-0000138B0000}"/>
    <cellStyle name="Note 4 10 3 2 3 2" xfId="29545" xr:uid="{00000000-0005-0000-0000-0000148B0000}"/>
    <cellStyle name="Note 4 10 3 2 3 3" xfId="21672" xr:uid="{00000000-0005-0000-0000-0000158B0000}"/>
    <cellStyle name="Note 4 10 3 2 3 4" xfId="42508" xr:uid="{00000000-0005-0000-0000-0000168B0000}"/>
    <cellStyle name="Note 4 10 3 2 4" xfId="29543" xr:uid="{00000000-0005-0000-0000-0000178B0000}"/>
    <cellStyle name="Note 4 10 3 2 5" xfId="21670" xr:uid="{00000000-0005-0000-0000-0000188B0000}"/>
    <cellStyle name="Note 4 10 3 2 6" xfId="42506" xr:uid="{00000000-0005-0000-0000-0000198B0000}"/>
    <cellStyle name="Note 4 10 3 3" xfId="8064" xr:uid="{00000000-0005-0000-0000-00001A8B0000}"/>
    <cellStyle name="Note 4 10 3 3 2" xfId="29546" xr:uid="{00000000-0005-0000-0000-00001B8B0000}"/>
    <cellStyle name="Note 4 10 3 3 3" xfId="21673" xr:uid="{00000000-0005-0000-0000-00001C8B0000}"/>
    <cellStyle name="Note 4 10 3 3 4" xfId="42509" xr:uid="{00000000-0005-0000-0000-00001D8B0000}"/>
    <cellStyle name="Note 4 10 3 4" xfId="8065" xr:uid="{00000000-0005-0000-0000-00001E8B0000}"/>
    <cellStyle name="Note 4 10 3 4 2" xfId="29547" xr:uid="{00000000-0005-0000-0000-00001F8B0000}"/>
    <cellStyle name="Note 4 10 3 4 3" xfId="21674" xr:uid="{00000000-0005-0000-0000-0000208B0000}"/>
    <cellStyle name="Note 4 10 3 4 4" xfId="42510" xr:uid="{00000000-0005-0000-0000-0000218B0000}"/>
    <cellStyle name="Note 4 10 3 5" xfId="29542" xr:uid="{00000000-0005-0000-0000-0000228B0000}"/>
    <cellStyle name="Note 4 10 3 6" xfId="21669" xr:uid="{00000000-0005-0000-0000-0000238B0000}"/>
    <cellStyle name="Note 4 10 3 7" xfId="42505" xr:uid="{00000000-0005-0000-0000-0000248B0000}"/>
    <cellStyle name="Note 4 10 4" xfId="8066" xr:uid="{00000000-0005-0000-0000-0000258B0000}"/>
    <cellStyle name="Note 4 10 4 2" xfId="29548" xr:uid="{00000000-0005-0000-0000-0000268B0000}"/>
    <cellStyle name="Note 4 10 4 3" xfId="21675" xr:uid="{00000000-0005-0000-0000-0000278B0000}"/>
    <cellStyle name="Note 4 10 4 4" xfId="42511" xr:uid="{00000000-0005-0000-0000-0000288B0000}"/>
    <cellStyle name="Note 4 10 5" xfId="8067" xr:uid="{00000000-0005-0000-0000-0000298B0000}"/>
    <cellStyle name="Note 4 10 5 2" xfId="29549" xr:uid="{00000000-0005-0000-0000-00002A8B0000}"/>
    <cellStyle name="Note 4 10 5 3" xfId="21676" xr:uid="{00000000-0005-0000-0000-00002B8B0000}"/>
    <cellStyle name="Note 4 10 5 4" xfId="42512" xr:uid="{00000000-0005-0000-0000-00002C8B0000}"/>
    <cellStyle name="Note 4 10 6" xfId="8068" xr:uid="{00000000-0005-0000-0000-00002D8B0000}"/>
    <cellStyle name="Note 4 10 6 2" xfId="29550" xr:uid="{00000000-0005-0000-0000-00002E8B0000}"/>
    <cellStyle name="Note 4 10 6 3" xfId="21677" xr:uid="{00000000-0005-0000-0000-00002F8B0000}"/>
    <cellStyle name="Note 4 10 6 4" xfId="42513" xr:uid="{00000000-0005-0000-0000-0000308B0000}"/>
    <cellStyle name="Note 4 10 7" xfId="8069" xr:uid="{00000000-0005-0000-0000-0000318B0000}"/>
    <cellStyle name="Note 4 10 7 2" xfId="29551" xr:uid="{00000000-0005-0000-0000-0000328B0000}"/>
    <cellStyle name="Note 4 10 7 3" xfId="21678" xr:uid="{00000000-0005-0000-0000-0000338B0000}"/>
    <cellStyle name="Note 4 10 7 4" xfId="42514" xr:uid="{00000000-0005-0000-0000-0000348B0000}"/>
    <cellStyle name="Note 4 10 8" xfId="8070" xr:uid="{00000000-0005-0000-0000-0000358B0000}"/>
    <cellStyle name="Note 4 10 8 2" xfId="29552" xr:uid="{00000000-0005-0000-0000-0000368B0000}"/>
    <cellStyle name="Note 4 10 8 3" xfId="21679" xr:uid="{00000000-0005-0000-0000-0000378B0000}"/>
    <cellStyle name="Note 4 10 8 4" xfId="42515" xr:uid="{00000000-0005-0000-0000-0000388B0000}"/>
    <cellStyle name="Note 4 10 9" xfId="29535" xr:uid="{00000000-0005-0000-0000-0000398B0000}"/>
    <cellStyle name="Note 4 11" xfId="8071" xr:uid="{00000000-0005-0000-0000-00003A8B0000}"/>
    <cellStyle name="Note 4 11 10" xfId="21680" xr:uid="{00000000-0005-0000-0000-00003B8B0000}"/>
    <cellStyle name="Note 4 11 11" xfId="42516" xr:uid="{00000000-0005-0000-0000-00003C8B0000}"/>
    <cellStyle name="Note 4 11 2" xfId="8072" xr:uid="{00000000-0005-0000-0000-00003D8B0000}"/>
    <cellStyle name="Note 4 11 2 2" xfId="8073" xr:uid="{00000000-0005-0000-0000-00003E8B0000}"/>
    <cellStyle name="Note 4 11 2 2 2" xfId="8074" xr:uid="{00000000-0005-0000-0000-00003F8B0000}"/>
    <cellStyle name="Note 4 11 2 2 2 2" xfId="29556" xr:uid="{00000000-0005-0000-0000-0000408B0000}"/>
    <cellStyle name="Note 4 11 2 2 2 3" xfId="21683" xr:uid="{00000000-0005-0000-0000-0000418B0000}"/>
    <cellStyle name="Note 4 11 2 2 2 4" xfId="42519" xr:uid="{00000000-0005-0000-0000-0000428B0000}"/>
    <cellStyle name="Note 4 11 2 2 3" xfId="8075" xr:uid="{00000000-0005-0000-0000-0000438B0000}"/>
    <cellStyle name="Note 4 11 2 2 3 2" xfId="29557" xr:uid="{00000000-0005-0000-0000-0000448B0000}"/>
    <cellStyle name="Note 4 11 2 2 3 3" xfId="21684" xr:uid="{00000000-0005-0000-0000-0000458B0000}"/>
    <cellStyle name="Note 4 11 2 2 3 4" xfId="42520" xr:uid="{00000000-0005-0000-0000-0000468B0000}"/>
    <cellStyle name="Note 4 11 2 2 4" xfId="29555" xr:uid="{00000000-0005-0000-0000-0000478B0000}"/>
    <cellStyle name="Note 4 11 2 2 5" xfId="21682" xr:uid="{00000000-0005-0000-0000-0000488B0000}"/>
    <cellStyle name="Note 4 11 2 2 6" xfId="42518" xr:uid="{00000000-0005-0000-0000-0000498B0000}"/>
    <cellStyle name="Note 4 11 2 3" xfId="8076" xr:uid="{00000000-0005-0000-0000-00004A8B0000}"/>
    <cellStyle name="Note 4 11 2 3 2" xfId="29558" xr:uid="{00000000-0005-0000-0000-00004B8B0000}"/>
    <cellStyle name="Note 4 11 2 3 3" xfId="21685" xr:uid="{00000000-0005-0000-0000-00004C8B0000}"/>
    <cellStyle name="Note 4 11 2 3 4" xfId="42521" xr:uid="{00000000-0005-0000-0000-00004D8B0000}"/>
    <cellStyle name="Note 4 11 2 4" xfId="8077" xr:uid="{00000000-0005-0000-0000-00004E8B0000}"/>
    <cellStyle name="Note 4 11 2 4 2" xfId="29559" xr:uid="{00000000-0005-0000-0000-00004F8B0000}"/>
    <cellStyle name="Note 4 11 2 4 3" xfId="21686" xr:uid="{00000000-0005-0000-0000-0000508B0000}"/>
    <cellStyle name="Note 4 11 2 4 4" xfId="42522" xr:uid="{00000000-0005-0000-0000-0000518B0000}"/>
    <cellStyle name="Note 4 11 2 5" xfId="29554" xr:uid="{00000000-0005-0000-0000-0000528B0000}"/>
    <cellStyle name="Note 4 11 2 6" xfId="21681" xr:uid="{00000000-0005-0000-0000-0000538B0000}"/>
    <cellStyle name="Note 4 11 2 7" xfId="42517" xr:uid="{00000000-0005-0000-0000-0000548B0000}"/>
    <cellStyle name="Note 4 11 3" xfId="8078" xr:uid="{00000000-0005-0000-0000-0000558B0000}"/>
    <cellStyle name="Note 4 11 3 2" xfId="8079" xr:uid="{00000000-0005-0000-0000-0000568B0000}"/>
    <cellStyle name="Note 4 11 3 2 2" xfId="8080" xr:uid="{00000000-0005-0000-0000-0000578B0000}"/>
    <cellStyle name="Note 4 11 3 2 2 2" xfId="29562" xr:uid="{00000000-0005-0000-0000-0000588B0000}"/>
    <cellStyle name="Note 4 11 3 2 2 3" xfId="21689" xr:uid="{00000000-0005-0000-0000-0000598B0000}"/>
    <cellStyle name="Note 4 11 3 2 2 4" xfId="42525" xr:uid="{00000000-0005-0000-0000-00005A8B0000}"/>
    <cellStyle name="Note 4 11 3 2 3" xfId="8081" xr:uid="{00000000-0005-0000-0000-00005B8B0000}"/>
    <cellStyle name="Note 4 11 3 2 3 2" xfId="29563" xr:uid="{00000000-0005-0000-0000-00005C8B0000}"/>
    <cellStyle name="Note 4 11 3 2 3 3" xfId="21690" xr:uid="{00000000-0005-0000-0000-00005D8B0000}"/>
    <cellStyle name="Note 4 11 3 2 3 4" xfId="42526" xr:uid="{00000000-0005-0000-0000-00005E8B0000}"/>
    <cellStyle name="Note 4 11 3 2 4" xfId="29561" xr:uid="{00000000-0005-0000-0000-00005F8B0000}"/>
    <cellStyle name="Note 4 11 3 2 5" xfId="21688" xr:uid="{00000000-0005-0000-0000-0000608B0000}"/>
    <cellStyle name="Note 4 11 3 2 6" xfId="42524" xr:uid="{00000000-0005-0000-0000-0000618B0000}"/>
    <cellStyle name="Note 4 11 3 3" xfId="8082" xr:uid="{00000000-0005-0000-0000-0000628B0000}"/>
    <cellStyle name="Note 4 11 3 3 2" xfId="29564" xr:uid="{00000000-0005-0000-0000-0000638B0000}"/>
    <cellStyle name="Note 4 11 3 3 3" xfId="21691" xr:uid="{00000000-0005-0000-0000-0000648B0000}"/>
    <cellStyle name="Note 4 11 3 3 4" xfId="42527" xr:uid="{00000000-0005-0000-0000-0000658B0000}"/>
    <cellStyle name="Note 4 11 3 4" xfId="8083" xr:uid="{00000000-0005-0000-0000-0000668B0000}"/>
    <cellStyle name="Note 4 11 3 4 2" xfId="29565" xr:uid="{00000000-0005-0000-0000-0000678B0000}"/>
    <cellStyle name="Note 4 11 3 4 3" xfId="21692" xr:uid="{00000000-0005-0000-0000-0000688B0000}"/>
    <cellStyle name="Note 4 11 3 4 4" xfId="42528" xr:uid="{00000000-0005-0000-0000-0000698B0000}"/>
    <cellStyle name="Note 4 11 3 5" xfId="29560" xr:uid="{00000000-0005-0000-0000-00006A8B0000}"/>
    <cellStyle name="Note 4 11 3 6" xfId="21687" xr:uid="{00000000-0005-0000-0000-00006B8B0000}"/>
    <cellStyle name="Note 4 11 3 7" xfId="42523" xr:uid="{00000000-0005-0000-0000-00006C8B0000}"/>
    <cellStyle name="Note 4 11 4" xfId="8084" xr:uid="{00000000-0005-0000-0000-00006D8B0000}"/>
    <cellStyle name="Note 4 11 4 2" xfId="29566" xr:uid="{00000000-0005-0000-0000-00006E8B0000}"/>
    <cellStyle name="Note 4 11 4 3" xfId="21693" xr:uid="{00000000-0005-0000-0000-00006F8B0000}"/>
    <cellStyle name="Note 4 11 4 4" xfId="42529" xr:uid="{00000000-0005-0000-0000-0000708B0000}"/>
    <cellStyle name="Note 4 11 5" xfId="8085" xr:uid="{00000000-0005-0000-0000-0000718B0000}"/>
    <cellStyle name="Note 4 11 5 2" xfId="29567" xr:uid="{00000000-0005-0000-0000-0000728B0000}"/>
    <cellStyle name="Note 4 11 5 3" xfId="21694" xr:uid="{00000000-0005-0000-0000-0000738B0000}"/>
    <cellStyle name="Note 4 11 5 4" xfId="42530" xr:uid="{00000000-0005-0000-0000-0000748B0000}"/>
    <cellStyle name="Note 4 11 6" xfId="8086" xr:uid="{00000000-0005-0000-0000-0000758B0000}"/>
    <cellStyle name="Note 4 11 6 2" xfId="29568" xr:uid="{00000000-0005-0000-0000-0000768B0000}"/>
    <cellStyle name="Note 4 11 6 3" xfId="21695" xr:uid="{00000000-0005-0000-0000-0000778B0000}"/>
    <cellStyle name="Note 4 11 6 4" xfId="42531" xr:uid="{00000000-0005-0000-0000-0000788B0000}"/>
    <cellStyle name="Note 4 11 7" xfId="8087" xr:uid="{00000000-0005-0000-0000-0000798B0000}"/>
    <cellStyle name="Note 4 11 7 2" xfId="29569" xr:uid="{00000000-0005-0000-0000-00007A8B0000}"/>
    <cellStyle name="Note 4 11 7 3" xfId="21696" xr:uid="{00000000-0005-0000-0000-00007B8B0000}"/>
    <cellStyle name="Note 4 11 7 4" xfId="42532" xr:uid="{00000000-0005-0000-0000-00007C8B0000}"/>
    <cellStyle name="Note 4 11 8" xfId="8088" xr:uid="{00000000-0005-0000-0000-00007D8B0000}"/>
    <cellStyle name="Note 4 11 8 2" xfId="29570" xr:uid="{00000000-0005-0000-0000-00007E8B0000}"/>
    <cellStyle name="Note 4 11 8 3" xfId="21697" xr:uid="{00000000-0005-0000-0000-00007F8B0000}"/>
    <cellStyle name="Note 4 11 8 4" xfId="42533" xr:uid="{00000000-0005-0000-0000-0000808B0000}"/>
    <cellStyle name="Note 4 11 9" xfId="29553" xr:uid="{00000000-0005-0000-0000-0000818B0000}"/>
    <cellStyle name="Note 4 12" xfId="8089" xr:uid="{00000000-0005-0000-0000-0000828B0000}"/>
    <cellStyle name="Note 4 12 10" xfId="21698" xr:uid="{00000000-0005-0000-0000-0000838B0000}"/>
    <cellStyle name="Note 4 12 11" xfId="42534" xr:uid="{00000000-0005-0000-0000-0000848B0000}"/>
    <cellStyle name="Note 4 12 2" xfId="8090" xr:uid="{00000000-0005-0000-0000-0000858B0000}"/>
    <cellStyle name="Note 4 12 2 2" xfId="8091" xr:uid="{00000000-0005-0000-0000-0000868B0000}"/>
    <cellStyle name="Note 4 12 2 2 2" xfId="8092" xr:uid="{00000000-0005-0000-0000-0000878B0000}"/>
    <cellStyle name="Note 4 12 2 2 2 2" xfId="29574" xr:uid="{00000000-0005-0000-0000-0000888B0000}"/>
    <cellStyle name="Note 4 12 2 2 2 3" xfId="21701" xr:uid="{00000000-0005-0000-0000-0000898B0000}"/>
    <cellStyle name="Note 4 12 2 2 2 4" xfId="42537" xr:uid="{00000000-0005-0000-0000-00008A8B0000}"/>
    <cellStyle name="Note 4 12 2 2 3" xfId="8093" xr:uid="{00000000-0005-0000-0000-00008B8B0000}"/>
    <cellStyle name="Note 4 12 2 2 3 2" xfId="29575" xr:uid="{00000000-0005-0000-0000-00008C8B0000}"/>
    <cellStyle name="Note 4 12 2 2 3 3" xfId="21702" xr:uid="{00000000-0005-0000-0000-00008D8B0000}"/>
    <cellStyle name="Note 4 12 2 2 3 4" xfId="42538" xr:uid="{00000000-0005-0000-0000-00008E8B0000}"/>
    <cellStyle name="Note 4 12 2 2 4" xfId="29573" xr:uid="{00000000-0005-0000-0000-00008F8B0000}"/>
    <cellStyle name="Note 4 12 2 2 5" xfId="21700" xr:uid="{00000000-0005-0000-0000-0000908B0000}"/>
    <cellStyle name="Note 4 12 2 2 6" xfId="42536" xr:uid="{00000000-0005-0000-0000-0000918B0000}"/>
    <cellStyle name="Note 4 12 2 3" xfId="8094" xr:uid="{00000000-0005-0000-0000-0000928B0000}"/>
    <cellStyle name="Note 4 12 2 3 2" xfId="29576" xr:uid="{00000000-0005-0000-0000-0000938B0000}"/>
    <cellStyle name="Note 4 12 2 3 3" xfId="21703" xr:uid="{00000000-0005-0000-0000-0000948B0000}"/>
    <cellStyle name="Note 4 12 2 3 4" xfId="42539" xr:uid="{00000000-0005-0000-0000-0000958B0000}"/>
    <cellStyle name="Note 4 12 2 4" xfId="8095" xr:uid="{00000000-0005-0000-0000-0000968B0000}"/>
    <cellStyle name="Note 4 12 2 4 2" xfId="29577" xr:uid="{00000000-0005-0000-0000-0000978B0000}"/>
    <cellStyle name="Note 4 12 2 4 3" xfId="21704" xr:uid="{00000000-0005-0000-0000-0000988B0000}"/>
    <cellStyle name="Note 4 12 2 4 4" xfId="42540" xr:uid="{00000000-0005-0000-0000-0000998B0000}"/>
    <cellStyle name="Note 4 12 2 5" xfId="29572" xr:uid="{00000000-0005-0000-0000-00009A8B0000}"/>
    <cellStyle name="Note 4 12 2 6" xfId="21699" xr:uid="{00000000-0005-0000-0000-00009B8B0000}"/>
    <cellStyle name="Note 4 12 2 7" xfId="42535" xr:uid="{00000000-0005-0000-0000-00009C8B0000}"/>
    <cellStyle name="Note 4 12 3" xfId="8096" xr:uid="{00000000-0005-0000-0000-00009D8B0000}"/>
    <cellStyle name="Note 4 12 3 2" xfId="8097" xr:uid="{00000000-0005-0000-0000-00009E8B0000}"/>
    <cellStyle name="Note 4 12 3 2 2" xfId="8098" xr:uid="{00000000-0005-0000-0000-00009F8B0000}"/>
    <cellStyle name="Note 4 12 3 2 2 2" xfId="29580" xr:uid="{00000000-0005-0000-0000-0000A08B0000}"/>
    <cellStyle name="Note 4 12 3 2 2 3" xfId="21707" xr:uid="{00000000-0005-0000-0000-0000A18B0000}"/>
    <cellStyle name="Note 4 12 3 2 2 4" xfId="42543" xr:uid="{00000000-0005-0000-0000-0000A28B0000}"/>
    <cellStyle name="Note 4 12 3 2 3" xfId="8099" xr:uid="{00000000-0005-0000-0000-0000A38B0000}"/>
    <cellStyle name="Note 4 12 3 2 3 2" xfId="29581" xr:uid="{00000000-0005-0000-0000-0000A48B0000}"/>
    <cellStyle name="Note 4 12 3 2 3 3" xfId="21708" xr:uid="{00000000-0005-0000-0000-0000A58B0000}"/>
    <cellStyle name="Note 4 12 3 2 3 4" xfId="42544" xr:uid="{00000000-0005-0000-0000-0000A68B0000}"/>
    <cellStyle name="Note 4 12 3 2 4" xfId="29579" xr:uid="{00000000-0005-0000-0000-0000A78B0000}"/>
    <cellStyle name="Note 4 12 3 2 5" xfId="21706" xr:uid="{00000000-0005-0000-0000-0000A88B0000}"/>
    <cellStyle name="Note 4 12 3 2 6" xfId="42542" xr:uid="{00000000-0005-0000-0000-0000A98B0000}"/>
    <cellStyle name="Note 4 12 3 3" xfId="8100" xr:uid="{00000000-0005-0000-0000-0000AA8B0000}"/>
    <cellStyle name="Note 4 12 3 3 2" xfId="29582" xr:uid="{00000000-0005-0000-0000-0000AB8B0000}"/>
    <cellStyle name="Note 4 12 3 3 3" xfId="21709" xr:uid="{00000000-0005-0000-0000-0000AC8B0000}"/>
    <cellStyle name="Note 4 12 3 3 4" xfId="42545" xr:uid="{00000000-0005-0000-0000-0000AD8B0000}"/>
    <cellStyle name="Note 4 12 3 4" xfId="8101" xr:uid="{00000000-0005-0000-0000-0000AE8B0000}"/>
    <cellStyle name="Note 4 12 3 4 2" xfId="29583" xr:uid="{00000000-0005-0000-0000-0000AF8B0000}"/>
    <cellStyle name="Note 4 12 3 4 3" xfId="21710" xr:uid="{00000000-0005-0000-0000-0000B08B0000}"/>
    <cellStyle name="Note 4 12 3 4 4" xfId="42546" xr:uid="{00000000-0005-0000-0000-0000B18B0000}"/>
    <cellStyle name="Note 4 12 3 5" xfId="29578" xr:uid="{00000000-0005-0000-0000-0000B28B0000}"/>
    <cellStyle name="Note 4 12 3 6" xfId="21705" xr:uid="{00000000-0005-0000-0000-0000B38B0000}"/>
    <cellStyle name="Note 4 12 3 7" xfId="42541" xr:uid="{00000000-0005-0000-0000-0000B48B0000}"/>
    <cellStyle name="Note 4 12 4" xfId="8102" xr:uid="{00000000-0005-0000-0000-0000B58B0000}"/>
    <cellStyle name="Note 4 12 4 2" xfId="29584" xr:uid="{00000000-0005-0000-0000-0000B68B0000}"/>
    <cellStyle name="Note 4 12 4 3" xfId="21711" xr:uid="{00000000-0005-0000-0000-0000B78B0000}"/>
    <cellStyle name="Note 4 12 4 4" xfId="42547" xr:uid="{00000000-0005-0000-0000-0000B88B0000}"/>
    <cellStyle name="Note 4 12 5" xfId="8103" xr:uid="{00000000-0005-0000-0000-0000B98B0000}"/>
    <cellStyle name="Note 4 12 5 2" xfId="29585" xr:uid="{00000000-0005-0000-0000-0000BA8B0000}"/>
    <cellStyle name="Note 4 12 5 3" xfId="21712" xr:uid="{00000000-0005-0000-0000-0000BB8B0000}"/>
    <cellStyle name="Note 4 12 5 4" xfId="42548" xr:uid="{00000000-0005-0000-0000-0000BC8B0000}"/>
    <cellStyle name="Note 4 12 6" xfId="8104" xr:uid="{00000000-0005-0000-0000-0000BD8B0000}"/>
    <cellStyle name="Note 4 12 6 2" xfId="29586" xr:uid="{00000000-0005-0000-0000-0000BE8B0000}"/>
    <cellStyle name="Note 4 12 6 3" xfId="21713" xr:uid="{00000000-0005-0000-0000-0000BF8B0000}"/>
    <cellStyle name="Note 4 12 6 4" xfId="42549" xr:uid="{00000000-0005-0000-0000-0000C08B0000}"/>
    <cellStyle name="Note 4 12 7" xfId="8105" xr:uid="{00000000-0005-0000-0000-0000C18B0000}"/>
    <cellStyle name="Note 4 12 7 2" xfId="29587" xr:uid="{00000000-0005-0000-0000-0000C28B0000}"/>
    <cellStyle name="Note 4 12 7 3" xfId="21714" xr:uid="{00000000-0005-0000-0000-0000C38B0000}"/>
    <cellStyle name="Note 4 12 7 4" xfId="42550" xr:uid="{00000000-0005-0000-0000-0000C48B0000}"/>
    <cellStyle name="Note 4 12 8" xfId="8106" xr:uid="{00000000-0005-0000-0000-0000C58B0000}"/>
    <cellStyle name="Note 4 12 8 2" xfId="29588" xr:uid="{00000000-0005-0000-0000-0000C68B0000}"/>
    <cellStyle name="Note 4 12 8 3" xfId="21715" xr:uid="{00000000-0005-0000-0000-0000C78B0000}"/>
    <cellStyle name="Note 4 12 8 4" xfId="42551" xr:uid="{00000000-0005-0000-0000-0000C88B0000}"/>
    <cellStyle name="Note 4 12 9" xfId="29571" xr:uid="{00000000-0005-0000-0000-0000C98B0000}"/>
    <cellStyle name="Note 4 13" xfId="8107" xr:uid="{00000000-0005-0000-0000-0000CA8B0000}"/>
    <cellStyle name="Note 4 13 10" xfId="21716" xr:uid="{00000000-0005-0000-0000-0000CB8B0000}"/>
    <cellStyle name="Note 4 13 11" xfId="42552" xr:uid="{00000000-0005-0000-0000-0000CC8B0000}"/>
    <cellStyle name="Note 4 13 2" xfId="8108" xr:uid="{00000000-0005-0000-0000-0000CD8B0000}"/>
    <cellStyle name="Note 4 13 2 2" xfId="8109" xr:uid="{00000000-0005-0000-0000-0000CE8B0000}"/>
    <cellStyle name="Note 4 13 2 2 2" xfId="8110" xr:uid="{00000000-0005-0000-0000-0000CF8B0000}"/>
    <cellStyle name="Note 4 13 2 2 2 2" xfId="29592" xr:uid="{00000000-0005-0000-0000-0000D08B0000}"/>
    <cellStyle name="Note 4 13 2 2 2 3" xfId="21719" xr:uid="{00000000-0005-0000-0000-0000D18B0000}"/>
    <cellStyle name="Note 4 13 2 2 2 4" xfId="42555" xr:uid="{00000000-0005-0000-0000-0000D28B0000}"/>
    <cellStyle name="Note 4 13 2 2 3" xfId="8111" xr:uid="{00000000-0005-0000-0000-0000D38B0000}"/>
    <cellStyle name="Note 4 13 2 2 3 2" xfId="29593" xr:uid="{00000000-0005-0000-0000-0000D48B0000}"/>
    <cellStyle name="Note 4 13 2 2 3 3" xfId="21720" xr:uid="{00000000-0005-0000-0000-0000D58B0000}"/>
    <cellStyle name="Note 4 13 2 2 3 4" xfId="42556" xr:uid="{00000000-0005-0000-0000-0000D68B0000}"/>
    <cellStyle name="Note 4 13 2 2 4" xfId="29591" xr:uid="{00000000-0005-0000-0000-0000D78B0000}"/>
    <cellStyle name="Note 4 13 2 2 5" xfId="21718" xr:uid="{00000000-0005-0000-0000-0000D88B0000}"/>
    <cellStyle name="Note 4 13 2 2 6" xfId="42554" xr:uid="{00000000-0005-0000-0000-0000D98B0000}"/>
    <cellStyle name="Note 4 13 2 3" xfId="8112" xr:uid="{00000000-0005-0000-0000-0000DA8B0000}"/>
    <cellStyle name="Note 4 13 2 3 2" xfId="29594" xr:uid="{00000000-0005-0000-0000-0000DB8B0000}"/>
    <cellStyle name="Note 4 13 2 3 3" xfId="21721" xr:uid="{00000000-0005-0000-0000-0000DC8B0000}"/>
    <cellStyle name="Note 4 13 2 3 4" xfId="42557" xr:uid="{00000000-0005-0000-0000-0000DD8B0000}"/>
    <cellStyle name="Note 4 13 2 4" xfId="8113" xr:uid="{00000000-0005-0000-0000-0000DE8B0000}"/>
    <cellStyle name="Note 4 13 2 4 2" xfId="29595" xr:uid="{00000000-0005-0000-0000-0000DF8B0000}"/>
    <cellStyle name="Note 4 13 2 4 3" xfId="21722" xr:uid="{00000000-0005-0000-0000-0000E08B0000}"/>
    <cellStyle name="Note 4 13 2 4 4" xfId="42558" xr:uid="{00000000-0005-0000-0000-0000E18B0000}"/>
    <cellStyle name="Note 4 13 2 5" xfId="29590" xr:uid="{00000000-0005-0000-0000-0000E28B0000}"/>
    <cellStyle name="Note 4 13 2 6" xfId="21717" xr:uid="{00000000-0005-0000-0000-0000E38B0000}"/>
    <cellStyle name="Note 4 13 2 7" xfId="42553" xr:uid="{00000000-0005-0000-0000-0000E48B0000}"/>
    <cellStyle name="Note 4 13 3" xfId="8114" xr:uid="{00000000-0005-0000-0000-0000E58B0000}"/>
    <cellStyle name="Note 4 13 3 2" xfId="8115" xr:uid="{00000000-0005-0000-0000-0000E68B0000}"/>
    <cellStyle name="Note 4 13 3 2 2" xfId="8116" xr:uid="{00000000-0005-0000-0000-0000E78B0000}"/>
    <cellStyle name="Note 4 13 3 2 2 2" xfId="29598" xr:uid="{00000000-0005-0000-0000-0000E88B0000}"/>
    <cellStyle name="Note 4 13 3 2 2 3" xfId="21725" xr:uid="{00000000-0005-0000-0000-0000E98B0000}"/>
    <cellStyle name="Note 4 13 3 2 2 4" xfId="42561" xr:uid="{00000000-0005-0000-0000-0000EA8B0000}"/>
    <cellStyle name="Note 4 13 3 2 3" xfId="8117" xr:uid="{00000000-0005-0000-0000-0000EB8B0000}"/>
    <cellStyle name="Note 4 13 3 2 3 2" xfId="29599" xr:uid="{00000000-0005-0000-0000-0000EC8B0000}"/>
    <cellStyle name="Note 4 13 3 2 3 3" xfId="21726" xr:uid="{00000000-0005-0000-0000-0000ED8B0000}"/>
    <cellStyle name="Note 4 13 3 2 3 4" xfId="42562" xr:uid="{00000000-0005-0000-0000-0000EE8B0000}"/>
    <cellStyle name="Note 4 13 3 2 4" xfId="29597" xr:uid="{00000000-0005-0000-0000-0000EF8B0000}"/>
    <cellStyle name="Note 4 13 3 2 5" xfId="21724" xr:uid="{00000000-0005-0000-0000-0000F08B0000}"/>
    <cellStyle name="Note 4 13 3 2 6" xfId="42560" xr:uid="{00000000-0005-0000-0000-0000F18B0000}"/>
    <cellStyle name="Note 4 13 3 3" xfId="8118" xr:uid="{00000000-0005-0000-0000-0000F28B0000}"/>
    <cellStyle name="Note 4 13 3 3 2" xfId="29600" xr:uid="{00000000-0005-0000-0000-0000F38B0000}"/>
    <cellStyle name="Note 4 13 3 3 3" xfId="21727" xr:uid="{00000000-0005-0000-0000-0000F48B0000}"/>
    <cellStyle name="Note 4 13 3 3 4" xfId="42563" xr:uid="{00000000-0005-0000-0000-0000F58B0000}"/>
    <cellStyle name="Note 4 13 3 4" xfId="8119" xr:uid="{00000000-0005-0000-0000-0000F68B0000}"/>
    <cellStyle name="Note 4 13 3 4 2" xfId="29601" xr:uid="{00000000-0005-0000-0000-0000F78B0000}"/>
    <cellStyle name="Note 4 13 3 4 3" xfId="21728" xr:uid="{00000000-0005-0000-0000-0000F88B0000}"/>
    <cellStyle name="Note 4 13 3 4 4" xfId="42564" xr:uid="{00000000-0005-0000-0000-0000F98B0000}"/>
    <cellStyle name="Note 4 13 3 5" xfId="29596" xr:uid="{00000000-0005-0000-0000-0000FA8B0000}"/>
    <cellStyle name="Note 4 13 3 6" xfId="21723" xr:uid="{00000000-0005-0000-0000-0000FB8B0000}"/>
    <cellStyle name="Note 4 13 3 7" xfId="42559" xr:uid="{00000000-0005-0000-0000-0000FC8B0000}"/>
    <cellStyle name="Note 4 13 4" xfId="8120" xr:uid="{00000000-0005-0000-0000-0000FD8B0000}"/>
    <cellStyle name="Note 4 13 4 2" xfId="29602" xr:uid="{00000000-0005-0000-0000-0000FE8B0000}"/>
    <cellStyle name="Note 4 13 4 3" xfId="21729" xr:uid="{00000000-0005-0000-0000-0000FF8B0000}"/>
    <cellStyle name="Note 4 13 4 4" xfId="42565" xr:uid="{00000000-0005-0000-0000-0000008C0000}"/>
    <cellStyle name="Note 4 13 5" xfId="8121" xr:uid="{00000000-0005-0000-0000-0000018C0000}"/>
    <cellStyle name="Note 4 13 5 2" xfId="29603" xr:uid="{00000000-0005-0000-0000-0000028C0000}"/>
    <cellStyle name="Note 4 13 5 3" xfId="21730" xr:uid="{00000000-0005-0000-0000-0000038C0000}"/>
    <cellStyle name="Note 4 13 5 4" xfId="42566" xr:uid="{00000000-0005-0000-0000-0000048C0000}"/>
    <cellStyle name="Note 4 13 6" xfId="8122" xr:uid="{00000000-0005-0000-0000-0000058C0000}"/>
    <cellStyle name="Note 4 13 6 2" xfId="29604" xr:uid="{00000000-0005-0000-0000-0000068C0000}"/>
    <cellStyle name="Note 4 13 6 3" xfId="21731" xr:uid="{00000000-0005-0000-0000-0000078C0000}"/>
    <cellStyle name="Note 4 13 6 4" xfId="42567" xr:uid="{00000000-0005-0000-0000-0000088C0000}"/>
    <cellStyle name="Note 4 13 7" xfId="8123" xr:uid="{00000000-0005-0000-0000-0000098C0000}"/>
    <cellStyle name="Note 4 13 7 2" xfId="29605" xr:uid="{00000000-0005-0000-0000-00000A8C0000}"/>
    <cellStyle name="Note 4 13 7 3" xfId="21732" xr:uid="{00000000-0005-0000-0000-00000B8C0000}"/>
    <cellStyle name="Note 4 13 7 4" xfId="42568" xr:uid="{00000000-0005-0000-0000-00000C8C0000}"/>
    <cellStyle name="Note 4 13 8" xfId="8124" xr:uid="{00000000-0005-0000-0000-00000D8C0000}"/>
    <cellStyle name="Note 4 13 8 2" xfId="29606" xr:uid="{00000000-0005-0000-0000-00000E8C0000}"/>
    <cellStyle name="Note 4 13 8 3" xfId="21733" xr:uid="{00000000-0005-0000-0000-00000F8C0000}"/>
    <cellStyle name="Note 4 13 8 4" xfId="42569" xr:uid="{00000000-0005-0000-0000-0000108C0000}"/>
    <cellStyle name="Note 4 13 9" xfId="29589" xr:uid="{00000000-0005-0000-0000-0000118C0000}"/>
    <cellStyle name="Note 4 14" xfId="8125" xr:uid="{00000000-0005-0000-0000-0000128C0000}"/>
    <cellStyle name="Note 4 14 10" xfId="21734" xr:uid="{00000000-0005-0000-0000-0000138C0000}"/>
    <cellStyle name="Note 4 14 11" xfId="42570" xr:uid="{00000000-0005-0000-0000-0000148C0000}"/>
    <cellStyle name="Note 4 14 2" xfId="8126" xr:uid="{00000000-0005-0000-0000-0000158C0000}"/>
    <cellStyle name="Note 4 14 2 2" xfId="8127" xr:uid="{00000000-0005-0000-0000-0000168C0000}"/>
    <cellStyle name="Note 4 14 2 2 2" xfId="8128" xr:uid="{00000000-0005-0000-0000-0000178C0000}"/>
    <cellStyle name="Note 4 14 2 2 2 2" xfId="29610" xr:uid="{00000000-0005-0000-0000-0000188C0000}"/>
    <cellStyle name="Note 4 14 2 2 2 3" xfId="21737" xr:uid="{00000000-0005-0000-0000-0000198C0000}"/>
    <cellStyle name="Note 4 14 2 2 2 4" xfId="42573" xr:uid="{00000000-0005-0000-0000-00001A8C0000}"/>
    <cellStyle name="Note 4 14 2 2 3" xfId="8129" xr:uid="{00000000-0005-0000-0000-00001B8C0000}"/>
    <cellStyle name="Note 4 14 2 2 3 2" xfId="29611" xr:uid="{00000000-0005-0000-0000-00001C8C0000}"/>
    <cellStyle name="Note 4 14 2 2 3 3" xfId="21738" xr:uid="{00000000-0005-0000-0000-00001D8C0000}"/>
    <cellStyle name="Note 4 14 2 2 3 4" xfId="42574" xr:uid="{00000000-0005-0000-0000-00001E8C0000}"/>
    <cellStyle name="Note 4 14 2 2 4" xfId="29609" xr:uid="{00000000-0005-0000-0000-00001F8C0000}"/>
    <cellStyle name="Note 4 14 2 2 5" xfId="21736" xr:uid="{00000000-0005-0000-0000-0000208C0000}"/>
    <cellStyle name="Note 4 14 2 2 6" xfId="42572" xr:uid="{00000000-0005-0000-0000-0000218C0000}"/>
    <cellStyle name="Note 4 14 2 3" xfId="8130" xr:uid="{00000000-0005-0000-0000-0000228C0000}"/>
    <cellStyle name="Note 4 14 2 3 2" xfId="29612" xr:uid="{00000000-0005-0000-0000-0000238C0000}"/>
    <cellStyle name="Note 4 14 2 3 3" xfId="21739" xr:uid="{00000000-0005-0000-0000-0000248C0000}"/>
    <cellStyle name="Note 4 14 2 3 4" xfId="42575" xr:uid="{00000000-0005-0000-0000-0000258C0000}"/>
    <cellStyle name="Note 4 14 2 4" xfId="8131" xr:uid="{00000000-0005-0000-0000-0000268C0000}"/>
    <cellStyle name="Note 4 14 2 4 2" xfId="29613" xr:uid="{00000000-0005-0000-0000-0000278C0000}"/>
    <cellStyle name="Note 4 14 2 4 3" xfId="21740" xr:uid="{00000000-0005-0000-0000-0000288C0000}"/>
    <cellStyle name="Note 4 14 2 4 4" xfId="42576" xr:uid="{00000000-0005-0000-0000-0000298C0000}"/>
    <cellStyle name="Note 4 14 2 5" xfId="29608" xr:uid="{00000000-0005-0000-0000-00002A8C0000}"/>
    <cellStyle name="Note 4 14 2 6" xfId="21735" xr:uid="{00000000-0005-0000-0000-00002B8C0000}"/>
    <cellStyle name="Note 4 14 2 7" xfId="42571" xr:uid="{00000000-0005-0000-0000-00002C8C0000}"/>
    <cellStyle name="Note 4 14 3" xfId="8132" xr:uid="{00000000-0005-0000-0000-00002D8C0000}"/>
    <cellStyle name="Note 4 14 3 2" xfId="8133" xr:uid="{00000000-0005-0000-0000-00002E8C0000}"/>
    <cellStyle name="Note 4 14 3 2 2" xfId="8134" xr:uid="{00000000-0005-0000-0000-00002F8C0000}"/>
    <cellStyle name="Note 4 14 3 2 2 2" xfId="29616" xr:uid="{00000000-0005-0000-0000-0000308C0000}"/>
    <cellStyle name="Note 4 14 3 2 2 3" xfId="21743" xr:uid="{00000000-0005-0000-0000-0000318C0000}"/>
    <cellStyle name="Note 4 14 3 2 2 4" xfId="42579" xr:uid="{00000000-0005-0000-0000-0000328C0000}"/>
    <cellStyle name="Note 4 14 3 2 3" xfId="8135" xr:uid="{00000000-0005-0000-0000-0000338C0000}"/>
    <cellStyle name="Note 4 14 3 2 3 2" xfId="29617" xr:uid="{00000000-0005-0000-0000-0000348C0000}"/>
    <cellStyle name="Note 4 14 3 2 3 3" xfId="21744" xr:uid="{00000000-0005-0000-0000-0000358C0000}"/>
    <cellStyle name="Note 4 14 3 2 3 4" xfId="42580" xr:uid="{00000000-0005-0000-0000-0000368C0000}"/>
    <cellStyle name="Note 4 14 3 2 4" xfId="29615" xr:uid="{00000000-0005-0000-0000-0000378C0000}"/>
    <cellStyle name="Note 4 14 3 2 5" xfId="21742" xr:uid="{00000000-0005-0000-0000-0000388C0000}"/>
    <cellStyle name="Note 4 14 3 2 6" xfId="42578" xr:uid="{00000000-0005-0000-0000-0000398C0000}"/>
    <cellStyle name="Note 4 14 3 3" xfId="8136" xr:uid="{00000000-0005-0000-0000-00003A8C0000}"/>
    <cellStyle name="Note 4 14 3 3 2" xfId="29618" xr:uid="{00000000-0005-0000-0000-00003B8C0000}"/>
    <cellStyle name="Note 4 14 3 3 3" xfId="21745" xr:uid="{00000000-0005-0000-0000-00003C8C0000}"/>
    <cellStyle name="Note 4 14 3 3 4" xfId="42581" xr:uid="{00000000-0005-0000-0000-00003D8C0000}"/>
    <cellStyle name="Note 4 14 3 4" xfId="8137" xr:uid="{00000000-0005-0000-0000-00003E8C0000}"/>
    <cellStyle name="Note 4 14 3 4 2" xfId="29619" xr:uid="{00000000-0005-0000-0000-00003F8C0000}"/>
    <cellStyle name="Note 4 14 3 4 3" xfId="21746" xr:uid="{00000000-0005-0000-0000-0000408C0000}"/>
    <cellStyle name="Note 4 14 3 4 4" xfId="42582" xr:uid="{00000000-0005-0000-0000-0000418C0000}"/>
    <cellStyle name="Note 4 14 3 5" xfId="29614" xr:uid="{00000000-0005-0000-0000-0000428C0000}"/>
    <cellStyle name="Note 4 14 3 6" xfId="21741" xr:uid="{00000000-0005-0000-0000-0000438C0000}"/>
    <cellStyle name="Note 4 14 3 7" xfId="42577" xr:uid="{00000000-0005-0000-0000-0000448C0000}"/>
    <cellStyle name="Note 4 14 4" xfId="8138" xr:uid="{00000000-0005-0000-0000-0000458C0000}"/>
    <cellStyle name="Note 4 14 4 2" xfId="29620" xr:uid="{00000000-0005-0000-0000-0000468C0000}"/>
    <cellStyle name="Note 4 14 4 3" xfId="21747" xr:uid="{00000000-0005-0000-0000-0000478C0000}"/>
    <cellStyle name="Note 4 14 4 4" xfId="42583" xr:uid="{00000000-0005-0000-0000-0000488C0000}"/>
    <cellStyle name="Note 4 14 5" xfId="8139" xr:uid="{00000000-0005-0000-0000-0000498C0000}"/>
    <cellStyle name="Note 4 14 5 2" xfId="29621" xr:uid="{00000000-0005-0000-0000-00004A8C0000}"/>
    <cellStyle name="Note 4 14 5 3" xfId="21748" xr:uid="{00000000-0005-0000-0000-00004B8C0000}"/>
    <cellStyle name="Note 4 14 5 4" xfId="42584" xr:uid="{00000000-0005-0000-0000-00004C8C0000}"/>
    <cellStyle name="Note 4 14 6" xfId="8140" xr:uid="{00000000-0005-0000-0000-00004D8C0000}"/>
    <cellStyle name="Note 4 14 6 2" xfId="29622" xr:uid="{00000000-0005-0000-0000-00004E8C0000}"/>
    <cellStyle name="Note 4 14 6 3" xfId="21749" xr:uid="{00000000-0005-0000-0000-00004F8C0000}"/>
    <cellStyle name="Note 4 14 6 4" xfId="42585" xr:uid="{00000000-0005-0000-0000-0000508C0000}"/>
    <cellStyle name="Note 4 14 7" xfId="8141" xr:uid="{00000000-0005-0000-0000-0000518C0000}"/>
    <cellStyle name="Note 4 14 7 2" xfId="29623" xr:uid="{00000000-0005-0000-0000-0000528C0000}"/>
    <cellStyle name="Note 4 14 7 3" xfId="21750" xr:uid="{00000000-0005-0000-0000-0000538C0000}"/>
    <cellStyle name="Note 4 14 7 4" xfId="42586" xr:uid="{00000000-0005-0000-0000-0000548C0000}"/>
    <cellStyle name="Note 4 14 8" xfId="8142" xr:uid="{00000000-0005-0000-0000-0000558C0000}"/>
    <cellStyle name="Note 4 14 8 2" xfId="29624" xr:uid="{00000000-0005-0000-0000-0000568C0000}"/>
    <cellStyle name="Note 4 14 8 3" xfId="21751" xr:uid="{00000000-0005-0000-0000-0000578C0000}"/>
    <cellStyle name="Note 4 14 8 4" xfId="42587" xr:uid="{00000000-0005-0000-0000-0000588C0000}"/>
    <cellStyle name="Note 4 14 9" xfId="29607" xr:uid="{00000000-0005-0000-0000-0000598C0000}"/>
    <cellStyle name="Note 4 15" xfId="8143" xr:uid="{00000000-0005-0000-0000-00005A8C0000}"/>
    <cellStyle name="Note 4 15 10" xfId="21752" xr:uid="{00000000-0005-0000-0000-00005B8C0000}"/>
    <cellStyle name="Note 4 15 11" xfId="42588" xr:uid="{00000000-0005-0000-0000-00005C8C0000}"/>
    <cellStyle name="Note 4 15 2" xfId="8144" xr:uid="{00000000-0005-0000-0000-00005D8C0000}"/>
    <cellStyle name="Note 4 15 2 2" xfId="8145" xr:uid="{00000000-0005-0000-0000-00005E8C0000}"/>
    <cellStyle name="Note 4 15 2 2 2" xfId="8146" xr:uid="{00000000-0005-0000-0000-00005F8C0000}"/>
    <cellStyle name="Note 4 15 2 2 2 2" xfId="29628" xr:uid="{00000000-0005-0000-0000-0000608C0000}"/>
    <cellStyle name="Note 4 15 2 2 2 3" xfId="21755" xr:uid="{00000000-0005-0000-0000-0000618C0000}"/>
    <cellStyle name="Note 4 15 2 2 2 4" xfId="42591" xr:uid="{00000000-0005-0000-0000-0000628C0000}"/>
    <cellStyle name="Note 4 15 2 2 3" xfId="8147" xr:uid="{00000000-0005-0000-0000-0000638C0000}"/>
    <cellStyle name="Note 4 15 2 2 3 2" xfId="29629" xr:uid="{00000000-0005-0000-0000-0000648C0000}"/>
    <cellStyle name="Note 4 15 2 2 3 3" xfId="21756" xr:uid="{00000000-0005-0000-0000-0000658C0000}"/>
    <cellStyle name="Note 4 15 2 2 3 4" xfId="42592" xr:uid="{00000000-0005-0000-0000-0000668C0000}"/>
    <cellStyle name="Note 4 15 2 2 4" xfId="29627" xr:uid="{00000000-0005-0000-0000-0000678C0000}"/>
    <cellStyle name="Note 4 15 2 2 5" xfId="21754" xr:uid="{00000000-0005-0000-0000-0000688C0000}"/>
    <cellStyle name="Note 4 15 2 2 6" xfId="42590" xr:uid="{00000000-0005-0000-0000-0000698C0000}"/>
    <cellStyle name="Note 4 15 2 3" xfId="8148" xr:uid="{00000000-0005-0000-0000-00006A8C0000}"/>
    <cellStyle name="Note 4 15 2 3 2" xfId="29630" xr:uid="{00000000-0005-0000-0000-00006B8C0000}"/>
    <cellStyle name="Note 4 15 2 3 3" xfId="21757" xr:uid="{00000000-0005-0000-0000-00006C8C0000}"/>
    <cellStyle name="Note 4 15 2 3 4" xfId="42593" xr:uid="{00000000-0005-0000-0000-00006D8C0000}"/>
    <cellStyle name="Note 4 15 2 4" xfId="8149" xr:uid="{00000000-0005-0000-0000-00006E8C0000}"/>
    <cellStyle name="Note 4 15 2 4 2" xfId="29631" xr:uid="{00000000-0005-0000-0000-00006F8C0000}"/>
    <cellStyle name="Note 4 15 2 4 3" xfId="21758" xr:uid="{00000000-0005-0000-0000-0000708C0000}"/>
    <cellStyle name="Note 4 15 2 4 4" xfId="42594" xr:uid="{00000000-0005-0000-0000-0000718C0000}"/>
    <cellStyle name="Note 4 15 2 5" xfId="29626" xr:uid="{00000000-0005-0000-0000-0000728C0000}"/>
    <cellStyle name="Note 4 15 2 6" xfId="21753" xr:uid="{00000000-0005-0000-0000-0000738C0000}"/>
    <cellStyle name="Note 4 15 2 7" xfId="42589" xr:uid="{00000000-0005-0000-0000-0000748C0000}"/>
    <cellStyle name="Note 4 15 3" xfId="8150" xr:uid="{00000000-0005-0000-0000-0000758C0000}"/>
    <cellStyle name="Note 4 15 3 2" xfId="8151" xr:uid="{00000000-0005-0000-0000-0000768C0000}"/>
    <cellStyle name="Note 4 15 3 2 2" xfId="8152" xr:uid="{00000000-0005-0000-0000-0000778C0000}"/>
    <cellStyle name="Note 4 15 3 2 2 2" xfId="29634" xr:uid="{00000000-0005-0000-0000-0000788C0000}"/>
    <cellStyle name="Note 4 15 3 2 2 3" xfId="21761" xr:uid="{00000000-0005-0000-0000-0000798C0000}"/>
    <cellStyle name="Note 4 15 3 2 2 4" xfId="42597" xr:uid="{00000000-0005-0000-0000-00007A8C0000}"/>
    <cellStyle name="Note 4 15 3 2 3" xfId="8153" xr:uid="{00000000-0005-0000-0000-00007B8C0000}"/>
    <cellStyle name="Note 4 15 3 2 3 2" xfId="29635" xr:uid="{00000000-0005-0000-0000-00007C8C0000}"/>
    <cellStyle name="Note 4 15 3 2 3 3" xfId="21762" xr:uid="{00000000-0005-0000-0000-00007D8C0000}"/>
    <cellStyle name="Note 4 15 3 2 3 4" xfId="42598" xr:uid="{00000000-0005-0000-0000-00007E8C0000}"/>
    <cellStyle name="Note 4 15 3 2 4" xfId="29633" xr:uid="{00000000-0005-0000-0000-00007F8C0000}"/>
    <cellStyle name="Note 4 15 3 2 5" xfId="21760" xr:uid="{00000000-0005-0000-0000-0000808C0000}"/>
    <cellStyle name="Note 4 15 3 2 6" xfId="42596" xr:uid="{00000000-0005-0000-0000-0000818C0000}"/>
    <cellStyle name="Note 4 15 3 3" xfId="8154" xr:uid="{00000000-0005-0000-0000-0000828C0000}"/>
    <cellStyle name="Note 4 15 3 3 2" xfId="29636" xr:uid="{00000000-0005-0000-0000-0000838C0000}"/>
    <cellStyle name="Note 4 15 3 3 3" xfId="21763" xr:uid="{00000000-0005-0000-0000-0000848C0000}"/>
    <cellStyle name="Note 4 15 3 3 4" xfId="42599" xr:uid="{00000000-0005-0000-0000-0000858C0000}"/>
    <cellStyle name="Note 4 15 3 4" xfId="8155" xr:uid="{00000000-0005-0000-0000-0000868C0000}"/>
    <cellStyle name="Note 4 15 3 4 2" xfId="29637" xr:uid="{00000000-0005-0000-0000-0000878C0000}"/>
    <cellStyle name="Note 4 15 3 4 3" xfId="21764" xr:uid="{00000000-0005-0000-0000-0000888C0000}"/>
    <cellStyle name="Note 4 15 3 4 4" xfId="42600" xr:uid="{00000000-0005-0000-0000-0000898C0000}"/>
    <cellStyle name="Note 4 15 3 5" xfId="29632" xr:uid="{00000000-0005-0000-0000-00008A8C0000}"/>
    <cellStyle name="Note 4 15 3 6" xfId="21759" xr:uid="{00000000-0005-0000-0000-00008B8C0000}"/>
    <cellStyle name="Note 4 15 3 7" xfId="42595" xr:uid="{00000000-0005-0000-0000-00008C8C0000}"/>
    <cellStyle name="Note 4 15 4" xfId="8156" xr:uid="{00000000-0005-0000-0000-00008D8C0000}"/>
    <cellStyle name="Note 4 15 4 2" xfId="29638" xr:uid="{00000000-0005-0000-0000-00008E8C0000}"/>
    <cellStyle name="Note 4 15 4 3" xfId="21765" xr:uid="{00000000-0005-0000-0000-00008F8C0000}"/>
    <cellStyle name="Note 4 15 4 4" xfId="42601" xr:uid="{00000000-0005-0000-0000-0000908C0000}"/>
    <cellStyle name="Note 4 15 5" xfId="8157" xr:uid="{00000000-0005-0000-0000-0000918C0000}"/>
    <cellStyle name="Note 4 15 5 2" xfId="29639" xr:uid="{00000000-0005-0000-0000-0000928C0000}"/>
    <cellStyle name="Note 4 15 5 3" xfId="21766" xr:uid="{00000000-0005-0000-0000-0000938C0000}"/>
    <cellStyle name="Note 4 15 5 4" xfId="42602" xr:uid="{00000000-0005-0000-0000-0000948C0000}"/>
    <cellStyle name="Note 4 15 6" xfId="8158" xr:uid="{00000000-0005-0000-0000-0000958C0000}"/>
    <cellStyle name="Note 4 15 6 2" xfId="29640" xr:uid="{00000000-0005-0000-0000-0000968C0000}"/>
    <cellStyle name="Note 4 15 6 3" xfId="21767" xr:uid="{00000000-0005-0000-0000-0000978C0000}"/>
    <cellStyle name="Note 4 15 6 4" xfId="42603" xr:uid="{00000000-0005-0000-0000-0000988C0000}"/>
    <cellStyle name="Note 4 15 7" xfId="8159" xr:uid="{00000000-0005-0000-0000-0000998C0000}"/>
    <cellStyle name="Note 4 15 7 2" xfId="29641" xr:uid="{00000000-0005-0000-0000-00009A8C0000}"/>
    <cellStyle name="Note 4 15 7 3" xfId="21768" xr:uid="{00000000-0005-0000-0000-00009B8C0000}"/>
    <cellStyle name="Note 4 15 7 4" xfId="42604" xr:uid="{00000000-0005-0000-0000-00009C8C0000}"/>
    <cellStyle name="Note 4 15 8" xfId="8160" xr:uid="{00000000-0005-0000-0000-00009D8C0000}"/>
    <cellStyle name="Note 4 15 8 2" xfId="29642" xr:uid="{00000000-0005-0000-0000-00009E8C0000}"/>
    <cellStyle name="Note 4 15 8 3" xfId="21769" xr:uid="{00000000-0005-0000-0000-00009F8C0000}"/>
    <cellStyle name="Note 4 15 8 4" xfId="42605" xr:uid="{00000000-0005-0000-0000-0000A08C0000}"/>
    <cellStyle name="Note 4 15 9" xfId="29625" xr:uid="{00000000-0005-0000-0000-0000A18C0000}"/>
    <cellStyle name="Note 4 16" xfId="8161" xr:uid="{00000000-0005-0000-0000-0000A28C0000}"/>
    <cellStyle name="Note 4 16 10" xfId="21770" xr:uid="{00000000-0005-0000-0000-0000A38C0000}"/>
    <cellStyle name="Note 4 16 11" xfId="42606" xr:uid="{00000000-0005-0000-0000-0000A48C0000}"/>
    <cellStyle name="Note 4 16 2" xfId="8162" xr:uid="{00000000-0005-0000-0000-0000A58C0000}"/>
    <cellStyle name="Note 4 16 2 2" xfId="8163" xr:uid="{00000000-0005-0000-0000-0000A68C0000}"/>
    <cellStyle name="Note 4 16 2 2 2" xfId="8164" xr:uid="{00000000-0005-0000-0000-0000A78C0000}"/>
    <cellStyle name="Note 4 16 2 2 2 2" xfId="29646" xr:uid="{00000000-0005-0000-0000-0000A88C0000}"/>
    <cellStyle name="Note 4 16 2 2 2 3" xfId="21773" xr:uid="{00000000-0005-0000-0000-0000A98C0000}"/>
    <cellStyle name="Note 4 16 2 2 2 4" xfId="42609" xr:uid="{00000000-0005-0000-0000-0000AA8C0000}"/>
    <cellStyle name="Note 4 16 2 2 3" xfId="8165" xr:uid="{00000000-0005-0000-0000-0000AB8C0000}"/>
    <cellStyle name="Note 4 16 2 2 3 2" xfId="29647" xr:uid="{00000000-0005-0000-0000-0000AC8C0000}"/>
    <cellStyle name="Note 4 16 2 2 3 3" xfId="21774" xr:uid="{00000000-0005-0000-0000-0000AD8C0000}"/>
    <cellStyle name="Note 4 16 2 2 3 4" xfId="42610" xr:uid="{00000000-0005-0000-0000-0000AE8C0000}"/>
    <cellStyle name="Note 4 16 2 2 4" xfId="29645" xr:uid="{00000000-0005-0000-0000-0000AF8C0000}"/>
    <cellStyle name="Note 4 16 2 2 5" xfId="21772" xr:uid="{00000000-0005-0000-0000-0000B08C0000}"/>
    <cellStyle name="Note 4 16 2 2 6" xfId="42608" xr:uid="{00000000-0005-0000-0000-0000B18C0000}"/>
    <cellStyle name="Note 4 16 2 3" xfId="8166" xr:uid="{00000000-0005-0000-0000-0000B28C0000}"/>
    <cellStyle name="Note 4 16 2 3 2" xfId="29648" xr:uid="{00000000-0005-0000-0000-0000B38C0000}"/>
    <cellStyle name="Note 4 16 2 3 3" xfId="21775" xr:uid="{00000000-0005-0000-0000-0000B48C0000}"/>
    <cellStyle name="Note 4 16 2 3 4" xfId="42611" xr:uid="{00000000-0005-0000-0000-0000B58C0000}"/>
    <cellStyle name="Note 4 16 2 4" xfId="8167" xr:uid="{00000000-0005-0000-0000-0000B68C0000}"/>
    <cellStyle name="Note 4 16 2 4 2" xfId="29649" xr:uid="{00000000-0005-0000-0000-0000B78C0000}"/>
    <cellStyle name="Note 4 16 2 4 3" xfId="21776" xr:uid="{00000000-0005-0000-0000-0000B88C0000}"/>
    <cellStyle name="Note 4 16 2 4 4" xfId="42612" xr:uid="{00000000-0005-0000-0000-0000B98C0000}"/>
    <cellStyle name="Note 4 16 2 5" xfId="29644" xr:uid="{00000000-0005-0000-0000-0000BA8C0000}"/>
    <cellStyle name="Note 4 16 2 6" xfId="21771" xr:uid="{00000000-0005-0000-0000-0000BB8C0000}"/>
    <cellStyle name="Note 4 16 2 7" xfId="42607" xr:uid="{00000000-0005-0000-0000-0000BC8C0000}"/>
    <cellStyle name="Note 4 16 3" xfId="8168" xr:uid="{00000000-0005-0000-0000-0000BD8C0000}"/>
    <cellStyle name="Note 4 16 3 2" xfId="8169" xr:uid="{00000000-0005-0000-0000-0000BE8C0000}"/>
    <cellStyle name="Note 4 16 3 2 2" xfId="8170" xr:uid="{00000000-0005-0000-0000-0000BF8C0000}"/>
    <cellStyle name="Note 4 16 3 2 2 2" xfId="29652" xr:uid="{00000000-0005-0000-0000-0000C08C0000}"/>
    <cellStyle name="Note 4 16 3 2 2 3" xfId="21779" xr:uid="{00000000-0005-0000-0000-0000C18C0000}"/>
    <cellStyle name="Note 4 16 3 2 2 4" xfId="42615" xr:uid="{00000000-0005-0000-0000-0000C28C0000}"/>
    <cellStyle name="Note 4 16 3 2 3" xfId="8171" xr:uid="{00000000-0005-0000-0000-0000C38C0000}"/>
    <cellStyle name="Note 4 16 3 2 3 2" xfId="29653" xr:uid="{00000000-0005-0000-0000-0000C48C0000}"/>
    <cellStyle name="Note 4 16 3 2 3 3" xfId="21780" xr:uid="{00000000-0005-0000-0000-0000C58C0000}"/>
    <cellStyle name="Note 4 16 3 2 3 4" xfId="42616" xr:uid="{00000000-0005-0000-0000-0000C68C0000}"/>
    <cellStyle name="Note 4 16 3 2 4" xfId="29651" xr:uid="{00000000-0005-0000-0000-0000C78C0000}"/>
    <cellStyle name="Note 4 16 3 2 5" xfId="21778" xr:uid="{00000000-0005-0000-0000-0000C88C0000}"/>
    <cellStyle name="Note 4 16 3 2 6" xfId="42614" xr:uid="{00000000-0005-0000-0000-0000C98C0000}"/>
    <cellStyle name="Note 4 16 3 3" xfId="8172" xr:uid="{00000000-0005-0000-0000-0000CA8C0000}"/>
    <cellStyle name="Note 4 16 3 3 2" xfId="29654" xr:uid="{00000000-0005-0000-0000-0000CB8C0000}"/>
    <cellStyle name="Note 4 16 3 3 3" xfId="21781" xr:uid="{00000000-0005-0000-0000-0000CC8C0000}"/>
    <cellStyle name="Note 4 16 3 3 4" xfId="42617" xr:uid="{00000000-0005-0000-0000-0000CD8C0000}"/>
    <cellStyle name="Note 4 16 3 4" xfId="8173" xr:uid="{00000000-0005-0000-0000-0000CE8C0000}"/>
    <cellStyle name="Note 4 16 3 4 2" xfId="29655" xr:uid="{00000000-0005-0000-0000-0000CF8C0000}"/>
    <cellStyle name="Note 4 16 3 4 3" xfId="21782" xr:uid="{00000000-0005-0000-0000-0000D08C0000}"/>
    <cellStyle name="Note 4 16 3 4 4" xfId="42618" xr:uid="{00000000-0005-0000-0000-0000D18C0000}"/>
    <cellStyle name="Note 4 16 3 5" xfId="29650" xr:uid="{00000000-0005-0000-0000-0000D28C0000}"/>
    <cellStyle name="Note 4 16 3 6" xfId="21777" xr:uid="{00000000-0005-0000-0000-0000D38C0000}"/>
    <cellStyle name="Note 4 16 3 7" xfId="42613" xr:uid="{00000000-0005-0000-0000-0000D48C0000}"/>
    <cellStyle name="Note 4 16 4" xfId="8174" xr:uid="{00000000-0005-0000-0000-0000D58C0000}"/>
    <cellStyle name="Note 4 16 4 2" xfId="29656" xr:uid="{00000000-0005-0000-0000-0000D68C0000}"/>
    <cellStyle name="Note 4 16 4 3" xfId="21783" xr:uid="{00000000-0005-0000-0000-0000D78C0000}"/>
    <cellStyle name="Note 4 16 4 4" xfId="42619" xr:uid="{00000000-0005-0000-0000-0000D88C0000}"/>
    <cellStyle name="Note 4 16 5" xfId="8175" xr:uid="{00000000-0005-0000-0000-0000D98C0000}"/>
    <cellStyle name="Note 4 16 5 2" xfId="29657" xr:uid="{00000000-0005-0000-0000-0000DA8C0000}"/>
    <cellStyle name="Note 4 16 5 3" xfId="21784" xr:uid="{00000000-0005-0000-0000-0000DB8C0000}"/>
    <cellStyle name="Note 4 16 5 4" xfId="42620" xr:uid="{00000000-0005-0000-0000-0000DC8C0000}"/>
    <cellStyle name="Note 4 16 6" xfId="8176" xr:uid="{00000000-0005-0000-0000-0000DD8C0000}"/>
    <cellStyle name="Note 4 16 6 2" xfId="29658" xr:uid="{00000000-0005-0000-0000-0000DE8C0000}"/>
    <cellStyle name="Note 4 16 6 3" xfId="21785" xr:uid="{00000000-0005-0000-0000-0000DF8C0000}"/>
    <cellStyle name="Note 4 16 6 4" xfId="42621" xr:uid="{00000000-0005-0000-0000-0000E08C0000}"/>
    <cellStyle name="Note 4 16 7" xfId="8177" xr:uid="{00000000-0005-0000-0000-0000E18C0000}"/>
    <cellStyle name="Note 4 16 7 2" xfId="29659" xr:uid="{00000000-0005-0000-0000-0000E28C0000}"/>
    <cellStyle name="Note 4 16 7 3" xfId="21786" xr:uid="{00000000-0005-0000-0000-0000E38C0000}"/>
    <cellStyle name="Note 4 16 7 4" xfId="42622" xr:uid="{00000000-0005-0000-0000-0000E48C0000}"/>
    <cellStyle name="Note 4 16 8" xfId="8178" xr:uid="{00000000-0005-0000-0000-0000E58C0000}"/>
    <cellStyle name="Note 4 16 8 2" xfId="29660" xr:uid="{00000000-0005-0000-0000-0000E68C0000}"/>
    <cellStyle name="Note 4 16 8 3" xfId="21787" xr:uid="{00000000-0005-0000-0000-0000E78C0000}"/>
    <cellStyle name="Note 4 16 8 4" xfId="42623" xr:uid="{00000000-0005-0000-0000-0000E88C0000}"/>
    <cellStyle name="Note 4 16 9" xfId="29643" xr:uid="{00000000-0005-0000-0000-0000E98C0000}"/>
    <cellStyle name="Note 4 17" xfId="8179" xr:uid="{00000000-0005-0000-0000-0000EA8C0000}"/>
    <cellStyle name="Note 4 17 2" xfId="8180" xr:uid="{00000000-0005-0000-0000-0000EB8C0000}"/>
    <cellStyle name="Note 4 17 2 2" xfId="8181" xr:uid="{00000000-0005-0000-0000-0000EC8C0000}"/>
    <cellStyle name="Note 4 17 2 2 2" xfId="29663" xr:uid="{00000000-0005-0000-0000-0000ED8C0000}"/>
    <cellStyle name="Note 4 17 2 2 3" xfId="21790" xr:uid="{00000000-0005-0000-0000-0000EE8C0000}"/>
    <cellStyle name="Note 4 17 2 2 4" xfId="42626" xr:uid="{00000000-0005-0000-0000-0000EF8C0000}"/>
    <cellStyle name="Note 4 17 2 3" xfId="8182" xr:uid="{00000000-0005-0000-0000-0000F08C0000}"/>
    <cellStyle name="Note 4 17 2 3 2" xfId="29664" xr:uid="{00000000-0005-0000-0000-0000F18C0000}"/>
    <cellStyle name="Note 4 17 2 3 3" xfId="21791" xr:uid="{00000000-0005-0000-0000-0000F28C0000}"/>
    <cellStyle name="Note 4 17 2 3 4" xfId="42627" xr:uid="{00000000-0005-0000-0000-0000F38C0000}"/>
    <cellStyle name="Note 4 17 2 4" xfId="29662" xr:uid="{00000000-0005-0000-0000-0000F48C0000}"/>
    <cellStyle name="Note 4 17 2 5" xfId="21789" xr:uid="{00000000-0005-0000-0000-0000F58C0000}"/>
    <cellStyle name="Note 4 17 2 6" xfId="42625" xr:uid="{00000000-0005-0000-0000-0000F68C0000}"/>
    <cellStyle name="Note 4 17 3" xfId="8183" xr:uid="{00000000-0005-0000-0000-0000F78C0000}"/>
    <cellStyle name="Note 4 17 3 2" xfId="29665" xr:uid="{00000000-0005-0000-0000-0000F88C0000}"/>
    <cellStyle name="Note 4 17 3 3" xfId="21792" xr:uid="{00000000-0005-0000-0000-0000F98C0000}"/>
    <cellStyle name="Note 4 17 3 4" xfId="42628" xr:uid="{00000000-0005-0000-0000-0000FA8C0000}"/>
    <cellStyle name="Note 4 17 4" xfId="8184" xr:uid="{00000000-0005-0000-0000-0000FB8C0000}"/>
    <cellStyle name="Note 4 17 4 2" xfId="29666" xr:uid="{00000000-0005-0000-0000-0000FC8C0000}"/>
    <cellStyle name="Note 4 17 4 3" xfId="21793" xr:uid="{00000000-0005-0000-0000-0000FD8C0000}"/>
    <cellStyle name="Note 4 17 4 4" xfId="42629" xr:uid="{00000000-0005-0000-0000-0000FE8C0000}"/>
    <cellStyle name="Note 4 17 5" xfId="29661" xr:uid="{00000000-0005-0000-0000-0000FF8C0000}"/>
    <cellStyle name="Note 4 17 6" xfId="21788" xr:uid="{00000000-0005-0000-0000-0000008D0000}"/>
    <cellStyle name="Note 4 17 7" xfId="42624" xr:uid="{00000000-0005-0000-0000-0000018D0000}"/>
    <cellStyle name="Note 4 18" xfId="8185" xr:uid="{00000000-0005-0000-0000-0000028D0000}"/>
    <cellStyle name="Note 4 18 2" xfId="8186" xr:uid="{00000000-0005-0000-0000-0000038D0000}"/>
    <cellStyle name="Note 4 18 2 2" xfId="8187" xr:uid="{00000000-0005-0000-0000-0000048D0000}"/>
    <cellStyle name="Note 4 18 2 2 2" xfId="29669" xr:uid="{00000000-0005-0000-0000-0000058D0000}"/>
    <cellStyle name="Note 4 18 2 2 3" xfId="21796" xr:uid="{00000000-0005-0000-0000-0000068D0000}"/>
    <cellStyle name="Note 4 18 2 2 4" xfId="42632" xr:uid="{00000000-0005-0000-0000-0000078D0000}"/>
    <cellStyle name="Note 4 18 2 3" xfId="8188" xr:uid="{00000000-0005-0000-0000-0000088D0000}"/>
    <cellStyle name="Note 4 18 2 3 2" xfId="29670" xr:uid="{00000000-0005-0000-0000-0000098D0000}"/>
    <cellStyle name="Note 4 18 2 3 3" xfId="21797" xr:uid="{00000000-0005-0000-0000-00000A8D0000}"/>
    <cellStyle name="Note 4 18 2 3 4" xfId="42633" xr:uid="{00000000-0005-0000-0000-00000B8D0000}"/>
    <cellStyle name="Note 4 18 2 4" xfId="29668" xr:uid="{00000000-0005-0000-0000-00000C8D0000}"/>
    <cellStyle name="Note 4 18 2 5" xfId="21795" xr:uid="{00000000-0005-0000-0000-00000D8D0000}"/>
    <cellStyle name="Note 4 18 2 6" xfId="42631" xr:uid="{00000000-0005-0000-0000-00000E8D0000}"/>
    <cellStyle name="Note 4 18 3" xfId="8189" xr:uid="{00000000-0005-0000-0000-00000F8D0000}"/>
    <cellStyle name="Note 4 18 3 2" xfId="29671" xr:uid="{00000000-0005-0000-0000-0000108D0000}"/>
    <cellStyle name="Note 4 18 3 3" xfId="21798" xr:uid="{00000000-0005-0000-0000-0000118D0000}"/>
    <cellStyle name="Note 4 18 3 4" xfId="42634" xr:uid="{00000000-0005-0000-0000-0000128D0000}"/>
    <cellStyle name="Note 4 18 4" xfId="8190" xr:uid="{00000000-0005-0000-0000-0000138D0000}"/>
    <cellStyle name="Note 4 18 4 2" xfId="29672" xr:uid="{00000000-0005-0000-0000-0000148D0000}"/>
    <cellStyle name="Note 4 18 4 3" xfId="21799" xr:uid="{00000000-0005-0000-0000-0000158D0000}"/>
    <cellStyle name="Note 4 18 4 4" xfId="42635" xr:uid="{00000000-0005-0000-0000-0000168D0000}"/>
    <cellStyle name="Note 4 18 5" xfId="29667" xr:uid="{00000000-0005-0000-0000-0000178D0000}"/>
    <cellStyle name="Note 4 18 6" xfId="21794" xr:uid="{00000000-0005-0000-0000-0000188D0000}"/>
    <cellStyle name="Note 4 18 7" xfId="42630" xr:uid="{00000000-0005-0000-0000-0000198D0000}"/>
    <cellStyle name="Note 4 19" xfId="8191" xr:uid="{00000000-0005-0000-0000-00001A8D0000}"/>
    <cellStyle name="Note 4 19 2" xfId="8192" xr:uid="{00000000-0005-0000-0000-00001B8D0000}"/>
    <cellStyle name="Note 4 19 2 2" xfId="29674" xr:uid="{00000000-0005-0000-0000-00001C8D0000}"/>
    <cellStyle name="Note 4 19 2 3" xfId="21801" xr:uid="{00000000-0005-0000-0000-00001D8D0000}"/>
    <cellStyle name="Note 4 19 2 4" xfId="42637" xr:uid="{00000000-0005-0000-0000-00001E8D0000}"/>
    <cellStyle name="Note 4 19 3" xfId="8193" xr:uid="{00000000-0005-0000-0000-00001F8D0000}"/>
    <cellStyle name="Note 4 19 3 2" xfId="29675" xr:uid="{00000000-0005-0000-0000-0000208D0000}"/>
    <cellStyle name="Note 4 19 3 3" xfId="21802" xr:uid="{00000000-0005-0000-0000-0000218D0000}"/>
    <cellStyle name="Note 4 19 3 4" xfId="42638" xr:uid="{00000000-0005-0000-0000-0000228D0000}"/>
    <cellStyle name="Note 4 19 4" xfId="29673" xr:uid="{00000000-0005-0000-0000-0000238D0000}"/>
    <cellStyle name="Note 4 19 5" xfId="21800" xr:uid="{00000000-0005-0000-0000-0000248D0000}"/>
    <cellStyle name="Note 4 19 6" xfId="42636" xr:uid="{00000000-0005-0000-0000-0000258D0000}"/>
    <cellStyle name="Note 4 2" xfId="532" xr:uid="{00000000-0005-0000-0000-0000268D0000}"/>
    <cellStyle name="Note 4 2 10" xfId="11122" xr:uid="{00000000-0005-0000-0000-0000278D0000}"/>
    <cellStyle name="Note 4 2 11" xfId="35646" xr:uid="{00000000-0005-0000-0000-0000288D0000}"/>
    <cellStyle name="Note 4 2 2" xfId="8194" xr:uid="{00000000-0005-0000-0000-0000298D0000}"/>
    <cellStyle name="Note 4 2 2 2" xfId="8195" xr:uid="{00000000-0005-0000-0000-00002A8D0000}"/>
    <cellStyle name="Note 4 2 2 2 2" xfId="8196" xr:uid="{00000000-0005-0000-0000-00002B8D0000}"/>
    <cellStyle name="Note 4 2 2 2 2 2" xfId="29678" xr:uid="{00000000-0005-0000-0000-00002C8D0000}"/>
    <cellStyle name="Note 4 2 2 2 2 3" xfId="21803" xr:uid="{00000000-0005-0000-0000-00002D8D0000}"/>
    <cellStyle name="Note 4 2 2 2 2 4" xfId="42641" xr:uid="{00000000-0005-0000-0000-00002E8D0000}"/>
    <cellStyle name="Note 4 2 2 2 3" xfId="8197" xr:uid="{00000000-0005-0000-0000-00002F8D0000}"/>
    <cellStyle name="Note 4 2 2 2 3 2" xfId="29679" xr:uid="{00000000-0005-0000-0000-0000308D0000}"/>
    <cellStyle name="Note 4 2 2 2 3 3" xfId="21804" xr:uid="{00000000-0005-0000-0000-0000318D0000}"/>
    <cellStyle name="Note 4 2 2 2 3 4" xfId="42642" xr:uid="{00000000-0005-0000-0000-0000328D0000}"/>
    <cellStyle name="Note 4 2 2 2 4" xfId="29677" xr:uid="{00000000-0005-0000-0000-0000338D0000}"/>
    <cellStyle name="Note 4 2 2 2 4 2" xfId="46536" xr:uid="{00000000-0005-0000-0000-0000348D0000}"/>
    <cellStyle name="Note 4 2 2 2 5" xfId="14335" xr:uid="{00000000-0005-0000-0000-0000358D0000}"/>
    <cellStyle name="Note 4 2 2 2 6" xfId="42640" xr:uid="{00000000-0005-0000-0000-0000368D0000}"/>
    <cellStyle name="Note 4 2 2 3" xfId="8198" xr:uid="{00000000-0005-0000-0000-0000378D0000}"/>
    <cellStyle name="Note 4 2 2 3 2" xfId="29680" xr:uid="{00000000-0005-0000-0000-0000388D0000}"/>
    <cellStyle name="Note 4 2 2 3 3" xfId="14336" xr:uid="{00000000-0005-0000-0000-0000398D0000}"/>
    <cellStyle name="Note 4 2 2 3 4" xfId="42643" xr:uid="{00000000-0005-0000-0000-00003A8D0000}"/>
    <cellStyle name="Note 4 2 2 4" xfId="8199" xr:uid="{00000000-0005-0000-0000-00003B8D0000}"/>
    <cellStyle name="Note 4 2 2 4 2" xfId="29681" xr:uid="{00000000-0005-0000-0000-00003C8D0000}"/>
    <cellStyle name="Note 4 2 2 4 3" xfId="14337" xr:uid="{00000000-0005-0000-0000-00003D8D0000}"/>
    <cellStyle name="Note 4 2 2 4 4" xfId="42644" xr:uid="{00000000-0005-0000-0000-00003E8D0000}"/>
    <cellStyle name="Note 4 2 2 5" xfId="29676" xr:uid="{00000000-0005-0000-0000-00003F8D0000}"/>
    <cellStyle name="Note 4 2 2 5 2" xfId="46335" xr:uid="{00000000-0005-0000-0000-0000408D0000}"/>
    <cellStyle name="Note 4 2 2 6" xfId="14334" xr:uid="{00000000-0005-0000-0000-0000418D0000}"/>
    <cellStyle name="Note 4 2 2 7" xfId="42639" xr:uid="{00000000-0005-0000-0000-0000428D0000}"/>
    <cellStyle name="Note 4 2 3" xfId="8200" xr:uid="{00000000-0005-0000-0000-0000438D0000}"/>
    <cellStyle name="Note 4 2 3 2" xfId="8201" xr:uid="{00000000-0005-0000-0000-0000448D0000}"/>
    <cellStyle name="Note 4 2 3 2 2" xfId="8202" xr:uid="{00000000-0005-0000-0000-0000458D0000}"/>
    <cellStyle name="Note 4 2 3 2 2 2" xfId="29684" xr:uid="{00000000-0005-0000-0000-0000468D0000}"/>
    <cellStyle name="Note 4 2 3 2 2 3" xfId="21807" xr:uid="{00000000-0005-0000-0000-0000478D0000}"/>
    <cellStyle name="Note 4 2 3 2 2 4" xfId="42647" xr:uid="{00000000-0005-0000-0000-0000488D0000}"/>
    <cellStyle name="Note 4 2 3 2 3" xfId="8203" xr:uid="{00000000-0005-0000-0000-0000498D0000}"/>
    <cellStyle name="Note 4 2 3 2 3 2" xfId="29685" xr:uid="{00000000-0005-0000-0000-00004A8D0000}"/>
    <cellStyle name="Note 4 2 3 2 3 3" xfId="21808" xr:uid="{00000000-0005-0000-0000-00004B8D0000}"/>
    <cellStyle name="Note 4 2 3 2 3 4" xfId="42648" xr:uid="{00000000-0005-0000-0000-00004C8D0000}"/>
    <cellStyle name="Note 4 2 3 2 4" xfId="21806" xr:uid="{00000000-0005-0000-0000-00004D8D0000}"/>
    <cellStyle name="Note 4 2 3 2 5" xfId="29683" xr:uid="{00000000-0005-0000-0000-00004E8D0000}"/>
    <cellStyle name="Note 4 2 3 2 6" xfId="14339" xr:uid="{00000000-0005-0000-0000-00004F8D0000}"/>
    <cellStyle name="Note 4 2 3 2 7" xfId="42646" xr:uid="{00000000-0005-0000-0000-0000508D0000}"/>
    <cellStyle name="Note 4 2 3 3" xfId="8204" xr:uid="{00000000-0005-0000-0000-0000518D0000}"/>
    <cellStyle name="Note 4 2 3 3 2" xfId="21809" xr:uid="{00000000-0005-0000-0000-0000528D0000}"/>
    <cellStyle name="Note 4 2 3 3 3" xfId="29686" xr:uid="{00000000-0005-0000-0000-0000538D0000}"/>
    <cellStyle name="Note 4 2 3 3 4" xfId="14340" xr:uid="{00000000-0005-0000-0000-0000548D0000}"/>
    <cellStyle name="Note 4 2 3 3 5" xfId="42649" xr:uid="{00000000-0005-0000-0000-0000558D0000}"/>
    <cellStyle name="Note 4 2 3 4" xfId="8205" xr:uid="{00000000-0005-0000-0000-0000568D0000}"/>
    <cellStyle name="Note 4 2 3 4 2" xfId="21810" xr:uid="{00000000-0005-0000-0000-0000578D0000}"/>
    <cellStyle name="Note 4 2 3 4 3" xfId="29687" xr:uid="{00000000-0005-0000-0000-0000588D0000}"/>
    <cellStyle name="Note 4 2 3 4 4" xfId="14341" xr:uid="{00000000-0005-0000-0000-0000598D0000}"/>
    <cellStyle name="Note 4 2 3 4 5" xfId="42650" xr:uid="{00000000-0005-0000-0000-00005A8D0000}"/>
    <cellStyle name="Note 4 2 3 5" xfId="21805" xr:uid="{00000000-0005-0000-0000-00005B8D0000}"/>
    <cellStyle name="Note 4 2 3 6" xfId="29682" xr:uid="{00000000-0005-0000-0000-00005C8D0000}"/>
    <cellStyle name="Note 4 2 3 7" xfId="14338" xr:uid="{00000000-0005-0000-0000-00005D8D0000}"/>
    <cellStyle name="Note 4 2 3 8" xfId="42645" xr:uid="{00000000-0005-0000-0000-00005E8D0000}"/>
    <cellStyle name="Note 4 2 4" xfId="8206" xr:uid="{00000000-0005-0000-0000-00005F8D0000}"/>
    <cellStyle name="Note 4 2 4 2" xfId="8207" xr:uid="{00000000-0005-0000-0000-0000608D0000}"/>
    <cellStyle name="Note 4 2 4 2 2" xfId="29689" xr:uid="{00000000-0005-0000-0000-0000618D0000}"/>
    <cellStyle name="Note 4 2 4 2 3" xfId="14343" xr:uid="{00000000-0005-0000-0000-0000628D0000}"/>
    <cellStyle name="Note 4 2 4 2 4" xfId="42652" xr:uid="{00000000-0005-0000-0000-0000638D0000}"/>
    <cellStyle name="Note 4 2 4 3" xfId="8208" xr:uid="{00000000-0005-0000-0000-0000648D0000}"/>
    <cellStyle name="Note 4 2 4 3 2" xfId="29690" xr:uid="{00000000-0005-0000-0000-0000658D0000}"/>
    <cellStyle name="Note 4 2 4 3 3" xfId="14344" xr:uid="{00000000-0005-0000-0000-0000668D0000}"/>
    <cellStyle name="Note 4 2 4 3 4" xfId="42653" xr:uid="{00000000-0005-0000-0000-0000678D0000}"/>
    <cellStyle name="Note 4 2 4 4" xfId="14345" xr:uid="{00000000-0005-0000-0000-0000688D0000}"/>
    <cellStyle name="Note 4 2 4 5" xfId="29688" xr:uid="{00000000-0005-0000-0000-0000698D0000}"/>
    <cellStyle name="Note 4 2 4 6" xfId="14342" xr:uid="{00000000-0005-0000-0000-00006A8D0000}"/>
    <cellStyle name="Note 4 2 4 7" xfId="42651" xr:uid="{00000000-0005-0000-0000-00006B8D0000}"/>
    <cellStyle name="Note 4 2 5" xfId="8209" xr:uid="{00000000-0005-0000-0000-00006C8D0000}"/>
    <cellStyle name="Note 4 2 5 2" xfId="14347" xr:uid="{00000000-0005-0000-0000-00006D8D0000}"/>
    <cellStyle name="Note 4 2 5 3" xfId="14348" xr:uid="{00000000-0005-0000-0000-00006E8D0000}"/>
    <cellStyle name="Note 4 2 5 4" xfId="14349" xr:uid="{00000000-0005-0000-0000-00006F8D0000}"/>
    <cellStyle name="Note 4 2 5 5" xfId="29691" xr:uid="{00000000-0005-0000-0000-0000708D0000}"/>
    <cellStyle name="Note 4 2 5 6" xfId="14346" xr:uid="{00000000-0005-0000-0000-0000718D0000}"/>
    <cellStyle name="Note 4 2 5 7" xfId="42654" xr:uid="{00000000-0005-0000-0000-0000728D0000}"/>
    <cellStyle name="Note 4 2 6" xfId="8210" xr:uid="{00000000-0005-0000-0000-0000738D0000}"/>
    <cellStyle name="Note 4 2 6 2" xfId="14351" xr:uid="{00000000-0005-0000-0000-0000748D0000}"/>
    <cellStyle name="Note 4 2 6 3" xfId="29692" xr:uid="{00000000-0005-0000-0000-0000758D0000}"/>
    <cellStyle name="Note 4 2 6 4" xfId="14350" xr:uid="{00000000-0005-0000-0000-0000768D0000}"/>
    <cellStyle name="Note 4 2 6 5" xfId="42655" xr:uid="{00000000-0005-0000-0000-0000778D0000}"/>
    <cellStyle name="Note 4 2 7" xfId="8211" xr:uid="{00000000-0005-0000-0000-0000788D0000}"/>
    <cellStyle name="Note 4 2 7 2" xfId="29693" xr:uid="{00000000-0005-0000-0000-0000798D0000}"/>
    <cellStyle name="Note 4 2 7 3" xfId="14352" xr:uid="{00000000-0005-0000-0000-00007A8D0000}"/>
    <cellStyle name="Note 4 2 7 4" xfId="42656" xr:uid="{00000000-0005-0000-0000-00007B8D0000}"/>
    <cellStyle name="Note 4 2 8" xfId="8212" xr:uid="{00000000-0005-0000-0000-00007C8D0000}"/>
    <cellStyle name="Note 4 2 8 2" xfId="29694" xr:uid="{00000000-0005-0000-0000-00007D8D0000}"/>
    <cellStyle name="Note 4 2 8 3" xfId="21811" xr:uid="{00000000-0005-0000-0000-00007E8D0000}"/>
    <cellStyle name="Note 4 2 8 4" xfId="42657" xr:uid="{00000000-0005-0000-0000-00007F8D0000}"/>
    <cellStyle name="Note 4 2 9" xfId="19638" xr:uid="{00000000-0005-0000-0000-0000808D0000}"/>
    <cellStyle name="Note 4 2 9 2" xfId="45824" xr:uid="{00000000-0005-0000-0000-0000818D0000}"/>
    <cellStyle name="Note 4 20" xfId="8213" xr:uid="{00000000-0005-0000-0000-0000828D0000}"/>
    <cellStyle name="Note 4 20 2" xfId="29695" xr:uid="{00000000-0005-0000-0000-0000838D0000}"/>
    <cellStyle name="Note 4 20 3" xfId="21812" xr:uid="{00000000-0005-0000-0000-0000848D0000}"/>
    <cellStyle name="Note 4 20 4" xfId="42658" xr:uid="{00000000-0005-0000-0000-0000858D0000}"/>
    <cellStyle name="Note 4 21" xfId="8214" xr:uid="{00000000-0005-0000-0000-0000868D0000}"/>
    <cellStyle name="Note 4 21 2" xfId="29696" xr:uid="{00000000-0005-0000-0000-0000878D0000}"/>
    <cellStyle name="Note 4 21 3" xfId="21813" xr:uid="{00000000-0005-0000-0000-0000888D0000}"/>
    <cellStyle name="Note 4 21 4" xfId="42659" xr:uid="{00000000-0005-0000-0000-0000898D0000}"/>
    <cellStyle name="Note 4 22" xfId="8215" xr:uid="{00000000-0005-0000-0000-00008A8D0000}"/>
    <cellStyle name="Note 4 22 2" xfId="29697" xr:uid="{00000000-0005-0000-0000-00008B8D0000}"/>
    <cellStyle name="Note 4 22 3" xfId="21814" xr:uid="{00000000-0005-0000-0000-00008C8D0000}"/>
    <cellStyle name="Note 4 22 4" xfId="42660" xr:uid="{00000000-0005-0000-0000-00008D8D0000}"/>
    <cellStyle name="Note 4 23" xfId="8216" xr:uid="{00000000-0005-0000-0000-00008E8D0000}"/>
    <cellStyle name="Note 4 23 2" xfId="29698" xr:uid="{00000000-0005-0000-0000-00008F8D0000}"/>
    <cellStyle name="Note 4 23 3" xfId="21815" xr:uid="{00000000-0005-0000-0000-0000908D0000}"/>
    <cellStyle name="Note 4 23 4" xfId="42661" xr:uid="{00000000-0005-0000-0000-0000918D0000}"/>
    <cellStyle name="Note 4 24" xfId="19644" xr:uid="{00000000-0005-0000-0000-0000928D0000}"/>
    <cellStyle name="Note 4 24 2" xfId="45661" xr:uid="{00000000-0005-0000-0000-0000938D0000}"/>
    <cellStyle name="Note 4 25" xfId="11121" xr:uid="{00000000-0005-0000-0000-0000948D0000}"/>
    <cellStyle name="Note 4 26" xfId="35645" xr:uid="{00000000-0005-0000-0000-0000958D0000}"/>
    <cellStyle name="Note 4 3" xfId="8217" xr:uid="{00000000-0005-0000-0000-0000968D0000}"/>
    <cellStyle name="Note 4 3 10" xfId="14353" xr:uid="{00000000-0005-0000-0000-0000978D0000}"/>
    <cellStyle name="Note 4 3 11" xfId="42662" xr:uid="{00000000-0005-0000-0000-0000988D0000}"/>
    <cellStyle name="Note 4 3 2" xfId="8218" xr:uid="{00000000-0005-0000-0000-0000998D0000}"/>
    <cellStyle name="Note 4 3 2 2" xfId="8219" xr:uid="{00000000-0005-0000-0000-00009A8D0000}"/>
    <cellStyle name="Note 4 3 2 2 2" xfId="8220" xr:uid="{00000000-0005-0000-0000-00009B8D0000}"/>
    <cellStyle name="Note 4 3 2 2 2 2" xfId="29702" xr:uid="{00000000-0005-0000-0000-00009C8D0000}"/>
    <cellStyle name="Note 4 3 2 2 2 3" xfId="21817" xr:uid="{00000000-0005-0000-0000-00009D8D0000}"/>
    <cellStyle name="Note 4 3 2 2 2 4" xfId="42665" xr:uid="{00000000-0005-0000-0000-00009E8D0000}"/>
    <cellStyle name="Note 4 3 2 2 3" xfId="8221" xr:uid="{00000000-0005-0000-0000-00009F8D0000}"/>
    <cellStyle name="Note 4 3 2 2 3 2" xfId="29703" xr:uid="{00000000-0005-0000-0000-0000A08D0000}"/>
    <cellStyle name="Note 4 3 2 2 3 3" xfId="21818" xr:uid="{00000000-0005-0000-0000-0000A18D0000}"/>
    <cellStyle name="Note 4 3 2 2 3 4" xfId="42666" xr:uid="{00000000-0005-0000-0000-0000A28D0000}"/>
    <cellStyle name="Note 4 3 2 2 4" xfId="29701" xr:uid="{00000000-0005-0000-0000-0000A38D0000}"/>
    <cellStyle name="Note 4 3 2 2 5" xfId="21816" xr:uid="{00000000-0005-0000-0000-0000A48D0000}"/>
    <cellStyle name="Note 4 3 2 2 6" xfId="42664" xr:uid="{00000000-0005-0000-0000-0000A58D0000}"/>
    <cellStyle name="Note 4 3 2 3" xfId="8222" xr:uid="{00000000-0005-0000-0000-0000A68D0000}"/>
    <cellStyle name="Note 4 3 2 3 2" xfId="29704" xr:uid="{00000000-0005-0000-0000-0000A78D0000}"/>
    <cellStyle name="Note 4 3 2 3 3" xfId="21819" xr:uid="{00000000-0005-0000-0000-0000A88D0000}"/>
    <cellStyle name="Note 4 3 2 3 4" xfId="42667" xr:uid="{00000000-0005-0000-0000-0000A98D0000}"/>
    <cellStyle name="Note 4 3 2 4" xfId="8223" xr:uid="{00000000-0005-0000-0000-0000AA8D0000}"/>
    <cellStyle name="Note 4 3 2 4 2" xfId="29705" xr:uid="{00000000-0005-0000-0000-0000AB8D0000}"/>
    <cellStyle name="Note 4 3 2 4 3" xfId="21820" xr:uid="{00000000-0005-0000-0000-0000AC8D0000}"/>
    <cellStyle name="Note 4 3 2 4 4" xfId="42668" xr:uid="{00000000-0005-0000-0000-0000AD8D0000}"/>
    <cellStyle name="Note 4 3 2 5" xfId="29700" xr:uid="{00000000-0005-0000-0000-0000AE8D0000}"/>
    <cellStyle name="Note 4 3 2 5 2" xfId="46537" xr:uid="{00000000-0005-0000-0000-0000AF8D0000}"/>
    <cellStyle name="Note 4 3 2 6" xfId="14354" xr:uid="{00000000-0005-0000-0000-0000B08D0000}"/>
    <cellStyle name="Note 4 3 2 7" xfId="42663" xr:uid="{00000000-0005-0000-0000-0000B18D0000}"/>
    <cellStyle name="Note 4 3 3" xfId="8224" xr:uid="{00000000-0005-0000-0000-0000B28D0000}"/>
    <cellStyle name="Note 4 3 3 2" xfId="8225" xr:uid="{00000000-0005-0000-0000-0000B38D0000}"/>
    <cellStyle name="Note 4 3 3 2 2" xfId="8226" xr:uid="{00000000-0005-0000-0000-0000B48D0000}"/>
    <cellStyle name="Note 4 3 3 2 2 2" xfId="29708" xr:uid="{00000000-0005-0000-0000-0000B58D0000}"/>
    <cellStyle name="Note 4 3 3 2 2 3" xfId="21822" xr:uid="{00000000-0005-0000-0000-0000B68D0000}"/>
    <cellStyle name="Note 4 3 3 2 2 4" xfId="42671" xr:uid="{00000000-0005-0000-0000-0000B78D0000}"/>
    <cellStyle name="Note 4 3 3 2 3" xfId="8227" xr:uid="{00000000-0005-0000-0000-0000B88D0000}"/>
    <cellStyle name="Note 4 3 3 2 3 2" xfId="29709" xr:uid="{00000000-0005-0000-0000-0000B98D0000}"/>
    <cellStyle name="Note 4 3 3 2 3 3" xfId="21823" xr:uid="{00000000-0005-0000-0000-0000BA8D0000}"/>
    <cellStyle name="Note 4 3 3 2 3 4" xfId="42672" xr:uid="{00000000-0005-0000-0000-0000BB8D0000}"/>
    <cellStyle name="Note 4 3 3 2 4" xfId="29707" xr:uid="{00000000-0005-0000-0000-0000BC8D0000}"/>
    <cellStyle name="Note 4 3 3 2 5" xfId="21821" xr:uid="{00000000-0005-0000-0000-0000BD8D0000}"/>
    <cellStyle name="Note 4 3 3 2 6" xfId="42670" xr:uid="{00000000-0005-0000-0000-0000BE8D0000}"/>
    <cellStyle name="Note 4 3 3 3" xfId="8228" xr:uid="{00000000-0005-0000-0000-0000BF8D0000}"/>
    <cellStyle name="Note 4 3 3 3 2" xfId="29710" xr:uid="{00000000-0005-0000-0000-0000C08D0000}"/>
    <cellStyle name="Note 4 3 3 3 3" xfId="21824" xr:uid="{00000000-0005-0000-0000-0000C18D0000}"/>
    <cellStyle name="Note 4 3 3 3 4" xfId="42673" xr:uid="{00000000-0005-0000-0000-0000C28D0000}"/>
    <cellStyle name="Note 4 3 3 4" xfId="8229" xr:uid="{00000000-0005-0000-0000-0000C38D0000}"/>
    <cellStyle name="Note 4 3 3 4 2" xfId="29711" xr:uid="{00000000-0005-0000-0000-0000C48D0000}"/>
    <cellStyle name="Note 4 3 3 4 3" xfId="21825" xr:uid="{00000000-0005-0000-0000-0000C58D0000}"/>
    <cellStyle name="Note 4 3 3 4 4" xfId="42674" xr:uid="{00000000-0005-0000-0000-0000C68D0000}"/>
    <cellStyle name="Note 4 3 3 5" xfId="29706" xr:uid="{00000000-0005-0000-0000-0000C78D0000}"/>
    <cellStyle name="Note 4 3 3 6" xfId="14355" xr:uid="{00000000-0005-0000-0000-0000C88D0000}"/>
    <cellStyle name="Note 4 3 3 7" xfId="42669" xr:uid="{00000000-0005-0000-0000-0000C98D0000}"/>
    <cellStyle name="Note 4 3 4" xfId="8230" xr:uid="{00000000-0005-0000-0000-0000CA8D0000}"/>
    <cellStyle name="Note 4 3 4 2" xfId="29712" xr:uid="{00000000-0005-0000-0000-0000CB8D0000}"/>
    <cellStyle name="Note 4 3 4 3" xfId="14356" xr:uid="{00000000-0005-0000-0000-0000CC8D0000}"/>
    <cellStyle name="Note 4 3 4 4" xfId="42675" xr:uid="{00000000-0005-0000-0000-0000CD8D0000}"/>
    <cellStyle name="Note 4 3 5" xfId="8231" xr:uid="{00000000-0005-0000-0000-0000CE8D0000}"/>
    <cellStyle name="Note 4 3 5 2" xfId="29713" xr:uid="{00000000-0005-0000-0000-0000CF8D0000}"/>
    <cellStyle name="Note 4 3 5 3" xfId="21826" xr:uid="{00000000-0005-0000-0000-0000D08D0000}"/>
    <cellStyle name="Note 4 3 5 4" xfId="42676" xr:uid="{00000000-0005-0000-0000-0000D18D0000}"/>
    <cellStyle name="Note 4 3 6" xfId="8232" xr:uid="{00000000-0005-0000-0000-0000D28D0000}"/>
    <cellStyle name="Note 4 3 6 2" xfId="29714" xr:uid="{00000000-0005-0000-0000-0000D38D0000}"/>
    <cellStyle name="Note 4 3 6 3" xfId="21827" xr:uid="{00000000-0005-0000-0000-0000D48D0000}"/>
    <cellStyle name="Note 4 3 6 4" xfId="42677" xr:uid="{00000000-0005-0000-0000-0000D58D0000}"/>
    <cellStyle name="Note 4 3 7" xfId="8233" xr:uid="{00000000-0005-0000-0000-0000D68D0000}"/>
    <cellStyle name="Note 4 3 7 2" xfId="29715" xr:uid="{00000000-0005-0000-0000-0000D78D0000}"/>
    <cellStyle name="Note 4 3 7 3" xfId="21828" xr:uid="{00000000-0005-0000-0000-0000D88D0000}"/>
    <cellStyle name="Note 4 3 7 4" xfId="42678" xr:uid="{00000000-0005-0000-0000-0000D98D0000}"/>
    <cellStyle name="Note 4 3 8" xfId="8234" xr:uid="{00000000-0005-0000-0000-0000DA8D0000}"/>
    <cellStyle name="Note 4 3 8 2" xfId="29716" xr:uid="{00000000-0005-0000-0000-0000DB8D0000}"/>
    <cellStyle name="Note 4 3 8 3" xfId="21829" xr:uid="{00000000-0005-0000-0000-0000DC8D0000}"/>
    <cellStyle name="Note 4 3 8 4" xfId="42679" xr:uid="{00000000-0005-0000-0000-0000DD8D0000}"/>
    <cellStyle name="Note 4 3 9" xfId="29699" xr:uid="{00000000-0005-0000-0000-0000DE8D0000}"/>
    <cellStyle name="Note 4 3 9 2" xfId="46336" xr:uid="{00000000-0005-0000-0000-0000DF8D0000}"/>
    <cellStyle name="Note 4 4" xfId="8235" xr:uid="{00000000-0005-0000-0000-0000E08D0000}"/>
    <cellStyle name="Note 4 4 10" xfId="29717" xr:uid="{00000000-0005-0000-0000-0000E18D0000}"/>
    <cellStyle name="Note 4 4 11" xfId="14357" xr:uid="{00000000-0005-0000-0000-0000E28D0000}"/>
    <cellStyle name="Note 4 4 12" xfId="42680" xr:uid="{00000000-0005-0000-0000-0000E38D0000}"/>
    <cellStyle name="Note 4 4 2" xfId="8236" xr:uid="{00000000-0005-0000-0000-0000E48D0000}"/>
    <cellStyle name="Note 4 4 2 2" xfId="8237" xr:uid="{00000000-0005-0000-0000-0000E58D0000}"/>
    <cellStyle name="Note 4 4 2 2 2" xfId="8238" xr:uid="{00000000-0005-0000-0000-0000E68D0000}"/>
    <cellStyle name="Note 4 4 2 2 2 2" xfId="29720" xr:uid="{00000000-0005-0000-0000-0000E78D0000}"/>
    <cellStyle name="Note 4 4 2 2 2 3" xfId="21833" xr:uid="{00000000-0005-0000-0000-0000E88D0000}"/>
    <cellStyle name="Note 4 4 2 2 2 4" xfId="42683" xr:uid="{00000000-0005-0000-0000-0000E98D0000}"/>
    <cellStyle name="Note 4 4 2 2 3" xfId="8239" xr:uid="{00000000-0005-0000-0000-0000EA8D0000}"/>
    <cellStyle name="Note 4 4 2 2 3 2" xfId="29721" xr:uid="{00000000-0005-0000-0000-0000EB8D0000}"/>
    <cellStyle name="Note 4 4 2 2 3 3" xfId="21834" xr:uid="{00000000-0005-0000-0000-0000EC8D0000}"/>
    <cellStyle name="Note 4 4 2 2 3 4" xfId="42684" xr:uid="{00000000-0005-0000-0000-0000ED8D0000}"/>
    <cellStyle name="Note 4 4 2 2 4" xfId="29719" xr:uid="{00000000-0005-0000-0000-0000EE8D0000}"/>
    <cellStyle name="Note 4 4 2 2 5" xfId="21832" xr:uid="{00000000-0005-0000-0000-0000EF8D0000}"/>
    <cellStyle name="Note 4 4 2 2 6" xfId="42682" xr:uid="{00000000-0005-0000-0000-0000F08D0000}"/>
    <cellStyle name="Note 4 4 2 3" xfId="8240" xr:uid="{00000000-0005-0000-0000-0000F18D0000}"/>
    <cellStyle name="Note 4 4 2 3 2" xfId="29722" xr:uid="{00000000-0005-0000-0000-0000F28D0000}"/>
    <cellStyle name="Note 4 4 2 3 3" xfId="21835" xr:uid="{00000000-0005-0000-0000-0000F38D0000}"/>
    <cellStyle name="Note 4 4 2 3 4" xfId="42685" xr:uid="{00000000-0005-0000-0000-0000F48D0000}"/>
    <cellStyle name="Note 4 4 2 4" xfId="8241" xr:uid="{00000000-0005-0000-0000-0000F58D0000}"/>
    <cellStyle name="Note 4 4 2 4 2" xfId="29723" xr:uid="{00000000-0005-0000-0000-0000F68D0000}"/>
    <cellStyle name="Note 4 4 2 4 3" xfId="21836" xr:uid="{00000000-0005-0000-0000-0000F78D0000}"/>
    <cellStyle name="Note 4 4 2 4 4" xfId="42686" xr:uid="{00000000-0005-0000-0000-0000F88D0000}"/>
    <cellStyle name="Note 4 4 2 5" xfId="21831" xr:uid="{00000000-0005-0000-0000-0000F98D0000}"/>
    <cellStyle name="Note 4 4 2 6" xfId="29718" xr:uid="{00000000-0005-0000-0000-0000FA8D0000}"/>
    <cellStyle name="Note 4 4 2 7" xfId="14358" xr:uid="{00000000-0005-0000-0000-0000FB8D0000}"/>
    <cellStyle name="Note 4 4 2 8" xfId="42681" xr:uid="{00000000-0005-0000-0000-0000FC8D0000}"/>
    <cellStyle name="Note 4 4 3" xfId="8242" xr:uid="{00000000-0005-0000-0000-0000FD8D0000}"/>
    <cellStyle name="Note 4 4 3 2" xfId="8243" xr:uid="{00000000-0005-0000-0000-0000FE8D0000}"/>
    <cellStyle name="Note 4 4 3 2 2" xfId="8244" xr:uid="{00000000-0005-0000-0000-0000FF8D0000}"/>
    <cellStyle name="Note 4 4 3 2 2 2" xfId="29726" xr:uid="{00000000-0005-0000-0000-0000008E0000}"/>
    <cellStyle name="Note 4 4 3 2 2 3" xfId="21839" xr:uid="{00000000-0005-0000-0000-0000018E0000}"/>
    <cellStyle name="Note 4 4 3 2 2 4" xfId="42689" xr:uid="{00000000-0005-0000-0000-0000028E0000}"/>
    <cellStyle name="Note 4 4 3 2 3" xfId="8245" xr:uid="{00000000-0005-0000-0000-0000038E0000}"/>
    <cellStyle name="Note 4 4 3 2 3 2" xfId="29727" xr:uid="{00000000-0005-0000-0000-0000048E0000}"/>
    <cellStyle name="Note 4 4 3 2 3 3" xfId="21840" xr:uid="{00000000-0005-0000-0000-0000058E0000}"/>
    <cellStyle name="Note 4 4 3 2 3 4" xfId="42690" xr:uid="{00000000-0005-0000-0000-0000068E0000}"/>
    <cellStyle name="Note 4 4 3 2 4" xfId="29725" xr:uid="{00000000-0005-0000-0000-0000078E0000}"/>
    <cellStyle name="Note 4 4 3 2 5" xfId="21838" xr:uid="{00000000-0005-0000-0000-0000088E0000}"/>
    <cellStyle name="Note 4 4 3 2 6" xfId="42688" xr:uid="{00000000-0005-0000-0000-0000098E0000}"/>
    <cellStyle name="Note 4 4 3 3" xfId="8246" xr:uid="{00000000-0005-0000-0000-00000A8E0000}"/>
    <cellStyle name="Note 4 4 3 3 2" xfId="29728" xr:uid="{00000000-0005-0000-0000-00000B8E0000}"/>
    <cellStyle name="Note 4 4 3 3 3" xfId="21841" xr:uid="{00000000-0005-0000-0000-00000C8E0000}"/>
    <cellStyle name="Note 4 4 3 3 4" xfId="42691" xr:uid="{00000000-0005-0000-0000-00000D8E0000}"/>
    <cellStyle name="Note 4 4 3 4" xfId="8247" xr:uid="{00000000-0005-0000-0000-00000E8E0000}"/>
    <cellStyle name="Note 4 4 3 4 2" xfId="29729" xr:uid="{00000000-0005-0000-0000-00000F8E0000}"/>
    <cellStyle name="Note 4 4 3 4 3" xfId="21842" xr:uid="{00000000-0005-0000-0000-0000108E0000}"/>
    <cellStyle name="Note 4 4 3 4 4" xfId="42692" xr:uid="{00000000-0005-0000-0000-0000118E0000}"/>
    <cellStyle name="Note 4 4 3 5" xfId="21837" xr:uid="{00000000-0005-0000-0000-0000128E0000}"/>
    <cellStyle name="Note 4 4 3 6" xfId="29724" xr:uid="{00000000-0005-0000-0000-0000138E0000}"/>
    <cellStyle name="Note 4 4 3 7" xfId="14359" xr:uid="{00000000-0005-0000-0000-0000148E0000}"/>
    <cellStyle name="Note 4 4 3 8" xfId="42687" xr:uid="{00000000-0005-0000-0000-0000158E0000}"/>
    <cellStyle name="Note 4 4 4" xfId="8248" xr:uid="{00000000-0005-0000-0000-0000168E0000}"/>
    <cellStyle name="Note 4 4 4 2" xfId="21843" xr:uid="{00000000-0005-0000-0000-0000178E0000}"/>
    <cellStyle name="Note 4 4 4 3" xfId="29730" xr:uid="{00000000-0005-0000-0000-0000188E0000}"/>
    <cellStyle name="Note 4 4 4 4" xfId="14360" xr:uid="{00000000-0005-0000-0000-0000198E0000}"/>
    <cellStyle name="Note 4 4 4 5" xfId="42693" xr:uid="{00000000-0005-0000-0000-00001A8E0000}"/>
    <cellStyle name="Note 4 4 5" xfId="8249" xr:uid="{00000000-0005-0000-0000-00001B8E0000}"/>
    <cellStyle name="Note 4 4 5 2" xfId="29731" xr:uid="{00000000-0005-0000-0000-00001C8E0000}"/>
    <cellStyle name="Note 4 4 5 3" xfId="21844" xr:uid="{00000000-0005-0000-0000-00001D8E0000}"/>
    <cellStyle name="Note 4 4 5 4" xfId="42694" xr:uid="{00000000-0005-0000-0000-00001E8E0000}"/>
    <cellStyle name="Note 4 4 6" xfId="8250" xr:uid="{00000000-0005-0000-0000-00001F8E0000}"/>
    <cellStyle name="Note 4 4 6 2" xfId="29732" xr:uid="{00000000-0005-0000-0000-0000208E0000}"/>
    <cellStyle name="Note 4 4 6 3" xfId="21845" xr:uid="{00000000-0005-0000-0000-0000218E0000}"/>
    <cellStyle name="Note 4 4 6 4" xfId="42695" xr:uid="{00000000-0005-0000-0000-0000228E0000}"/>
    <cellStyle name="Note 4 4 7" xfId="8251" xr:uid="{00000000-0005-0000-0000-0000238E0000}"/>
    <cellStyle name="Note 4 4 7 2" xfId="29733" xr:uid="{00000000-0005-0000-0000-0000248E0000}"/>
    <cellStyle name="Note 4 4 7 3" xfId="21846" xr:uid="{00000000-0005-0000-0000-0000258E0000}"/>
    <cellStyle name="Note 4 4 7 4" xfId="42696" xr:uid="{00000000-0005-0000-0000-0000268E0000}"/>
    <cellStyle name="Note 4 4 8" xfId="8252" xr:uid="{00000000-0005-0000-0000-0000278E0000}"/>
    <cellStyle name="Note 4 4 8 2" xfId="29734" xr:uid="{00000000-0005-0000-0000-0000288E0000}"/>
    <cellStyle name="Note 4 4 8 3" xfId="21847" xr:uid="{00000000-0005-0000-0000-0000298E0000}"/>
    <cellStyle name="Note 4 4 8 4" xfId="42697" xr:uid="{00000000-0005-0000-0000-00002A8E0000}"/>
    <cellStyle name="Note 4 4 9" xfId="21830" xr:uid="{00000000-0005-0000-0000-00002B8E0000}"/>
    <cellStyle name="Note 4 5" xfId="8253" xr:uid="{00000000-0005-0000-0000-00002C8E0000}"/>
    <cellStyle name="Note 4 5 10" xfId="14361" xr:uid="{00000000-0005-0000-0000-00002D8E0000}"/>
    <cellStyle name="Note 4 5 11" xfId="42698" xr:uid="{00000000-0005-0000-0000-00002E8E0000}"/>
    <cellStyle name="Note 4 5 2" xfId="8254" xr:uid="{00000000-0005-0000-0000-00002F8E0000}"/>
    <cellStyle name="Note 4 5 2 2" xfId="8255" xr:uid="{00000000-0005-0000-0000-0000308E0000}"/>
    <cellStyle name="Note 4 5 2 2 2" xfId="8256" xr:uid="{00000000-0005-0000-0000-0000318E0000}"/>
    <cellStyle name="Note 4 5 2 2 2 2" xfId="29738" xr:uid="{00000000-0005-0000-0000-0000328E0000}"/>
    <cellStyle name="Note 4 5 2 2 2 3" xfId="21849" xr:uid="{00000000-0005-0000-0000-0000338E0000}"/>
    <cellStyle name="Note 4 5 2 2 2 4" xfId="42701" xr:uid="{00000000-0005-0000-0000-0000348E0000}"/>
    <cellStyle name="Note 4 5 2 2 3" xfId="8257" xr:uid="{00000000-0005-0000-0000-0000358E0000}"/>
    <cellStyle name="Note 4 5 2 2 3 2" xfId="29739" xr:uid="{00000000-0005-0000-0000-0000368E0000}"/>
    <cellStyle name="Note 4 5 2 2 3 3" xfId="21850" xr:uid="{00000000-0005-0000-0000-0000378E0000}"/>
    <cellStyle name="Note 4 5 2 2 3 4" xfId="42702" xr:uid="{00000000-0005-0000-0000-0000388E0000}"/>
    <cellStyle name="Note 4 5 2 2 4" xfId="29737" xr:uid="{00000000-0005-0000-0000-0000398E0000}"/>
    <cellStyle name="Note 4 5 2 2 5" xfId="21848" xr:uid="{00000000-0005-0000-0000-00003A8E0000}"/>
    <cellStyle name="Note 4 5 2 2 6" xfId="42700" xr:uid="{00000000-0005-0000-0000-00003B8E0000}"/>
    <cellStyle name="Note 4 5 2 3" xfId="8258" xr:uid="{00000000-0005-0000-0000-00003C8E0000}"/>
    <cellStyle name="Note 4 5 2 3 2" xfId="29740" xr:uid="{00000000-0005-0000-0000-00003D8E0000}"/>
    <cellStyle name="Note 4 5 2 3 3" xfId="21851" xr:uid="{00000000-0005-0000-0000-00003E8E0000}"/>
    <cellStyle name="Note 4 5 2 3 4" xfId="42703" xr:uid="{00000000-0005-0000-0000-00003F8E0000}"/>
    <cellStyle name="Note 4 5 2 4" xfId="8259" xr:uid="{00000000-0005-0000-0000-0000408E0000}"/>
    <cellStyle name="Note 4 5 2 4 2" xfId="29741" xr:uid="{00000000-0005-0000-0000-0000418E0000}"/>
    <cellStyle name="Note 4 5 2 4 3" xfId="21852" xr:uid="{00000000-0005-0000-0000-0000428E0000}"/>
    <cellStyle name="Note 4 5 2 4 4" xfId="42704" xr:uid="{00000000-0005-0000-0000-0000438E0000}"/>
    <cellStyle name="Note 4 5 2 5" xfId="29736" xr:uid="{00000000-0005-0000-0000-0000448E0000}"/>
    <cellStyle name="Note 4 5 2 6" xfId="14362" xr:uid="{00000000-0005-0000-0000-0000458E0000}"/>
    <cellStyle name="Note 4 5 2 7" xfId="42699" xr:uid="{00000000-0005-0000-0000-0000468E0000}"/>
    <cellStyle name="Note 4 5 3" xfId="8260" xr:uid="{00000000-0005-0000-0000-0000478E0000}"/>
    <cellStyle name="Note 4 5 3 2" xfId="8261" xr:uid="{00000000-0005-0000-0000-0000488E0000}"/>
    <cellStyle name="Note 4 5 3 2 2" xfId="8262" xr:uid="{00000000-0005-0000-0000-0000498E0000}"/>
    <cellStyle name="Note 4 5 3 2 2 2" xfId="29744" xr:uid="{00000000-0005-0000-0000-00004A8E0000}"/>
    <cellStyle name="Note 4 5 3 2 2 3" xfId="21854" xr:uid="{00000000-0005-0000-0000-00004B8E0000}"/>
    <cellStyle name="Note 4 5 3 2 2 4" xfId="42707" xr:uid="{00000000-0005-0000-0000-00004C8E0000}"/>
    <cellStyle name="Note 4 5 3 2 3" xfId="8263" xr:uid="{00000000-0005-0000-0000-00004D8E0000}"/>
    <cellStyle name="Note 4 5 3 2 3 2" xfId="29745" xr:uid="{00000000-0005-0000-0000-00004E8E0000}"/>
    <cellStyle name="Note 4 5 3 2 3 3" xfId="21855" xr:uid="{00000000-0005-0000-0000-00004F8E0000}"/>
    <cellStyle name="Note 4 5 3 2 3 4" xfId="42708" xr:uid="{00000000-0005-0000-0000-0000508E0000}"/>
    <cellStyle name="Note 4 5 3 2 4" xfId="29743" xr:uid="{00000000-0005-0000-0000-0000518E0000}"/>
    <cellStyle name="Note 4 5 3 2 5" xfId="21853" xr:uid="{00000000-0005-0000-0000-0000528E0000}"/>
    <cellStyle name="Note 4 5 3 2 6" xfId="42706" xr:uid="{00000000-0005-0000-0000-0000538E0000}"/>
    <cellStyle name="Note 4 5 3 3" xfId="8264" xr:uid="{00000000-0005-0000-0000-0000548E0000}"/>
    <cellStyle name="Note 4 5 3 3 2" xfId="29746" xr:uid="{00000000-0005-0000-0000-0000558E0000}"/>
    <cellStyle name="Note 4 5 3 3 3" xfId="21856" xr:uid="{00000000-0005-0000-0000-0000568E0000}"/>
    <cellStyle name="Note 4 5 3 3 4" xfId="42709" xr:uid="{00000000-0005-0000-0000-0000578E0000}"/>
    <cellStyle name="Note 4 5 3 4" xfId="8265" xr:uid="{00000000-0005-0000-0000-0000588E0000}"/>
    <cellStyle name="Note 4 5 3 4 2" xfId="29747" xr:uid="{00000000-0005-0000-0000-0000598E0000}"/>
    <cellStyle name="Note 4 5 3 4 3" xfId="21857" xr:uid="{00000000-0005-0000-0000-00005A8E0000}"/>
    <cellStyle name="Note 4 5 3 4 4" xfId="42710" xr:uid="{00000000-0005-0000-0000-00005B8E0000}"/>
    <cellStyle name="Note 4 5 3 5" xfId="29742" xr:uid="{00000000-0005-0000-0000-00005C8E0000}"/>
    <cellStyle name="Note 4 5 3 6" xfId="14363" xr:uid="{00000000-0005-0000-0000-00005D8E0000}"/>
    <cellStyle name="Note 4 5 3 7" xfId="42705" xr:uid="{00000000-0005-0000-0000-00005E8E0000}"/>
    <cellStyle name="Note 4 5 4" xfId="8266" xr:uid="{00000000-0005-0000-0000-00005F8E0000}"/>
    <cellStyle name="Note 4 5 4 2" xfId="29748" xr:uid="{00000000-0005-0000-0000-0000608E0000}"/>
    <cellStyle name="Note 4 5 4 3" xfId="14364" xr:uid="{00000000-0005-0000-0000-0000618E0000}"/>
    <cellStyle name="Note 4 5 4 4" xfId="42711" xr:uid="{00000000-0005-0000-0000-0000628E0000}"/>
    <cellStyle name="Note 4 5 5" xfId="8267" xr:uid="{00000000-0005-0000-0000-0000638E0000}"/>
    <cellStyle name="Note 4 5 5 2" xfId="29749" xr:uid="{00000000-0005-0000-0000-0000648E0000}"/>
    <cellStyle name="Note 4 5 5 3" xfId="21858" xr:uid="{00000000-0005-0000-0000-0000658E0000}"/>
    <cellStyle name="Note 4 5 5 4" xfId="42712" xr:uid="{00000000-0005-0000-0000-0000668E0000}"/>
    <cellStyle name="Note 4 5 6" xfId="8268" xr:uid="{00000000-0005-0000-0000-0000678E0000}"/>
    <cellStyle name="Note 4 5 6 2" xfId="29750" xr:uid="{00000000-0005-0000-0000-0000688E0000}"/>
    <cellStyle name="Note 4 5 6 3" xfId="21859" xr:uid="{00000000-0005-0000-0000-0000698E0000}"/>
    <cellStyle name="Note 4 5 6 4" xfId="42713" xr:uid="{00000000-0005-0000-0000-00006A8E0000}"/>
    <cellStyle name="Note 4 5 7" xfId="8269" xr:uid="{00000000-0005-0000-0000-00006B8E0000}"/>
    <cellStyle name="Note 4 5 7 2" xfId="29751" xr:uid="{00000000-0005-0000-0000-00006C8E0000}"/>
    <cellStyle name="Note 4 5 7 3" xfId="21860" xr:uid="{00000000-0005-0000-0000-00006D8E0000}"/>
    <cellStyle name="Note 4 5 7 4" xfId="42714" xr:uid="{00000000-0005-0000-0000-00006E8E0000}"/>
    <cellStyle name="Note 4 5 8" xfId="8270" xr:uid="{00000000-0005-0000-0000-00006F8E0000}"/>
    <cellStyle name="Note 4 5 8 2" xfId="29752" xr:uid="{00000000-0005-0000-0000-0000708E0000}"/>
    <cellStyle name="Note 4 5 8 3" xfId="21861" xr:uid="{00000000-0005-0000-0000-0000718E0000}"/>
    <cellStyle name="Note 4 5 8 4" xfId="42715" xr:uid="{00000000-0005-0000-0000-0000728E0000}"/>
    <cellStyle name="Note 4 5 9" xfId="29735" xr:uid="{00000000-0005-0000-0000-0000738E0000}"/>
    <cellStyle name="Note 4 6" xfId="8271" xr:uid="{00000000-0005-0000-0000-0000748E0000}"/>
    <cellStyle name="Note 4 6 10" xfId="14365" xr:uid="{00000000-0005-0000-0000-0000758E0000}"/>
    <cellStyle name="Note 4 6 11" xfId="42716" xr:uid="{00000000-0005-0000-0000-0000768E0000}"/>
    <cellStyle name="Note 4 6 2" xfId="8272" xr:uid="{00000000-0005-0000-0000-0000778E0000}"/>
    <cellStyle name="Note 4 6 2 2" xfId="8273" xr:uid="{00000000-0005-0000-0000-0000788E0000}"/>
    <cellStyle name="Note 4 6 2 2 2" xfId="8274" xr:uid="{00000000-0005-0000-0000-0000798E0000}"/>
    <cellStyle name="Note 4 6 2 2 2 2" xfId="29756" xr:uid="{00000000-0005-0000-0000-00007A8E0000}"/>
    <cellStyle name="Note 4 6 2 2 2 3" xfId="21863" xr:uid="{00000000-0005-0000-0000-00007B8E0000}"/>
    <cellStyle name="Note 4 6 2 2 2 4" xfId="42719" xr:uid="{00000000-0005-0000-0000-00007C8E0000}"/>
    <cellStyle name="Note 4 6 2 2 3" xfId="8275" xr:uid="{00000000-0005-0000-0000-00007D8E0000}"/>
    <cellStyle name="Note 4 6 2 2 3 2" xfId="29757" xr:uid="{00000000-0005-0000-0000-00007E8E0000}"/>
    <cellStyle name="Note 4 6 2 2 3 3" xfId="21864" xr:uid="{00000000-0005-0000-0000-00007F8E0000}"/>
    <cellStyle name="Note 4 6 2 2 3 4" xfId="42720" xr:uid="{00000000-0005-0000-0000-0000808E0000}"/>
    <cellStyle name="Note 4 6 2 2 4" xfId="29755" xr:uid="{00000000-0005-0000-0000-0000818E0000}"/>
    <cellStyle name="Note 4 6 2 2 5" xfId="21862" xr:uid="{00000000-0005-0000-0000-0000828E0000}"/>
    <cellStyle name="Note 4 6 2 2 6" xfId="42718" xr:uid="{00000000-0005-0000-0000-0000838E0000}"/>
    <cellStyle name="Note 4 6 2 3" xfId="8276" xr:uid="{00000000-0005-0000-0000-0000848E0000}"/>
    <cellStyle name="Note 4 6 2 3 2" xfId="29758" xr:uid="{00000000-0005-0000-0000-0000858E0000}"/>
    <cellStyle name="Note 4 6 2 3 3" xfId="21865" xr:uid="{00000000-0005-0000-0000-0000868E0000}"/>
    <cellStyle name="Note 4 6 2 3 4" xfId="42721" xr:uid="{00000000-0005-0000-0000-0000878E0000}"/>
    <cellStyle name="Note 4 6 2 4" xfId="8277" xr:uid="{00000000-0005-0000-0000-0000888E0000}"/>
    <cellStyle name="Note 4 6 2 4 2" xfId="29759" xr:uid="{00000000-0005-0000-0000-0000898E0000}"/>
    <cellStyle name="Note 4 6 2 4 3" xfId="21866" xr:uid="{00000000-0005-0000-0000-00008A8E0000}"/>
    <cellStyle name="Note 4 6 2 4 4" xfId="42722" xr:uid="{00000000-0005-0000-0000-00008B8E0000}"/>
    <cellStyle name="Note 4 6 2 5" xfId="29754" xr:uid="{00000000-0005-0000-0000-00008C8E0000}"/>
    <cellStyle name="Note 4 6 2 6" xfId="14366" xr:uid="{00000000-0005-0000-0000-00008D8E0000}"/>
    <cellStyle name="Note 4 6 2 7" xfId="42717" xr:uid="{00000000-0005-0000-0000-00008E8E0000}"/>
    <cellStyle name="Note 4 6 3" xfId="8278" xr:uid="{00000000-0005-0000-0000-00008F8E0000}"/>
    <cellStyle name="Note 4 6 3 2" xfId="8279" xr:uid="{00000000-0005-0000-0000-0000908E0000}"/>
    <cellStyle name="Note 4 6 3 2 2" xfId="8280" xr:uid="{00000000-0005-0000-0000-0000918E0000}"/>
    <cellStyle name="Note 4 6 3 2 2 2" xfId="29762" xr:uid="{00000000-0005-0000-0000-0000928E0000}"/>
    <cellStyle name="Note 4 6 3 2 2 3" xfId="21868" xr:uid="{00000000-0005-0000-0000-0000938E0000}"/>
    <cellStyle name="Note 4 6 3 2 2 4" xfId="42725" xr:uid="{00000000-0005-0000-0000-0000948E0000}"/>
    <cellStyle name="Note 4 6 3 2 3" xfId="8281" xr:uid="{00000000-0005-0000-0000-0000958E0000}"/>
    <cellStyle name="Note 4 6 3 2 3 2" xfId="29763" xr:uid="{00000000-0005-0000-0000-0000968E0000}"/>
    <cellStyle name="Note 4 6 3 2 3 3" xfId="21869" xr:uid="{00000000-0005-0000-0000-0000978E0000}"/>
    <cellStyle name="Note 4 6 3 2 3 4" xfId="42726" xr:uid="{00000000-0005-0000-0000-0000988E0000}"/>
    <cellStyle name="Note 4 6 3 2 4" xfId="29761" xr:uid="{00000000-0005-0000-0000-0000998E0000}"/>
    <cellStyle name="Note 4 6 3 2 5" xfId="21867" xr:uid="{00000000-0005-0000-0000-00009A8E0000}"/>
    <cellStyle name="Note 4 6 3 2 6" xfId="42724" xr:uid="{00000000-0005-0000-0000-00009B8E0000}"/>
    <cellStyle name="Note 4 6 3 3" xfId="8282" xr:uid="{00000000-0005-0000-0000-00009C8E0000}"/>
    <cellStyle name="Note 4 6 3 3 2" xfId="29764" xr:uid="{00000000-0005-0000-0000-00009D8E0000}"/>
    <cellStyle name="Note 4 6 3 3 3" xfId="21870" xr:uid="{00000000-0005-0000-0000-00009E8E0000}"/>
    <cellStyle name="Note 4 6 3 3 4" xfId="42727" xr:uid="{00000000-0005-0000-0000-00009F8E0000}"/>
    <cellStyle name="Note 4 6 3 4" xfId="8283" xr:uid="{00000000-0005-0000-0000-0000A08E0000}"/>
    <cellStyle name="Note 4 6 3 4 2" xfId="29765" xr:uid="{00000000-0005-0000-0000-0000A18E0000}"/>
    <cellStyle name="Note 4 6 3 4 3" xfId="21871" xr:uid="{00000000-0005-0000-0000-0000A28E0000}"/>
    <cellStyle name="Note 4 6 3 4 4" xfId="42728" xr:uid="{00000000-0005-0000-0000-0000A38E0000}"/>
    <cellStyle name="Note 4 6 3 5" xfId="29760" xr:uid="{00000000-0005-0000-0000-0000A48E0000}"/>
    <cellStyle name="Note 4 6 3 6" xfId="14367" xr:uid="{00000000-0005-0000-0000-0000A58E0000}"/>
    <cellStyle name="Note 4 6 3 7" xfId="42723" xr:uid="{00000000-0005-0000-0000-0000A68E0000}"/>
    <cellStyle name="Note 4 6 4" xfId="8284" xr:uid="{00000000-0005-0000-0000-0000A78E0000}"/>
    <cellStyle name="Note 4 6 4 2" xfId="29766" xr:uid="{00000000-0005-0000-0000-0000A88E0000}"/>
    <cellStyle name="Note 4 6 4 3" xfId="14368" xr:uid="{00000000-0005-0000-0000-0000A98E0000}"/>
    <cellStyle name="Note 4 6 4 4" xfId="42729" xr:uid="{00000000-0005-0000-0000-0000AA8E0000}"/>
    <cellStyle name="Note 4 6 5" xfId="8285" xr:uid="{00000000-0005-0000-0000-0000AB8E0000}"/>
    <cellStyle name="Note 4 6 5 2" xfId="29767" xr:uid="{00000000-0005-0000-0000-0000AC8E0000}"/>
    <cellStyle name="Note 4 6 5 3" xfId="21872" xr:uid="{00000000-0005-0000-0000-0000AD8E0000}"/>
    <cellStyle name="Note 4 6 5 4" xfId="42730" xr:uid="{00000000-0005-0000-0000-0000AE8E0000}"/>
    <cellStyle name="Note 4 6 6" xfId="8286" xr:uid="{00000000-0005-0000-0000-0000AF8E0000}"/>
    <cellStyle name="Note 4 6 6 2" xfId="29768" xr:uid="{00000000-0005-0000-0000-0000B08E0000}"/>
    <cellStyle name="Note 4 6 6 3" xfId="21873" xr:uid="{00000000-0005-0000-0000-0000B18E0000}"/>
    <cellStyle name="Note 4 6 6 4" xfId="42731" xr:uid="{00000000-0005-0000-0000-0000B28E0000}"/>
    <cellStyle name="Note 4 6 7" xfId="8287" xr:uid="{00000000-0005-0000-0000-0000B38E0000}"/>
    <cellStyle name="Note 4 6 7 2" xfId="29769" xr:uid="{00000000-0005-0000-0000-0000B48E0000}"/>
    <cellStyle name="Note 4 6 7 3" xfId="21874" xr:uid="{00000000-0005-0000-0000-0000B58E0000}"/>
    <cellStyle name="Note 4 6 7 4" xfId="42732" xr:uid="{00000000-0005-0000-0000-0000B68E0000}"/>
    <cellStyle name="Note 4 6 8" xfId="8288" xr:uid="{00000000-0005-0000-0000-0000B78E0000}"/>
    <cellStyle name="Note 4 6 8 2" xfId="29770" xr:uid="{00000000-0005-0000-0000-0000B88E0000}"/>
    <cellStyle name="Note 4 6 8 3" xfId="21875" xr:uid="{00000000-0005-0000-0000-0000B98E0000}"/>
    <cellStyle name="Note 4 6 8 4" xfId="42733" xr:uid="{00000000-0005-0000-0000-0000BA8E0000}"/>
    <cellStyle name="Note 4 6 9" xfId="29753" xr:uid="{00000000-0005-0000-0000-0000BB8E0000}"/>
    <cellStyle name="Note 4 7" xfId="8289" xr:uid="{00000000-0005-0000-0000-0000BC8E0000}"/>
    <cellStyle name="Note 4 7 10" xfId="14369" xr:uid="{00000000-0005-0000-0000-0000BD8E0000}"/>
    <cellStyle name="Note 4 7 11" xfId="42734" xr:uid="{00000000-0005-0000-0000-0000BE8E0000}"/>
    <cellStyle name="Note 4 7 2" xfId="8290" xr:uid="{00000000-0005-0000-0000-0000BF8E0000}"/>
    <cellStyle name="Note 4 7 2 2" xfId="8291" xr:uid="{00000000-0005-0000-0000-0000C08E0000}"/>
    <cellStyle name="Note 4 7 2 2 2" xfId="8292" xr:uid="{00000000-0005-0000-0000-0000C18E0000}"/>
    <cellStyle name="Note 4 7 2 2 2 2" xfId="29774" xr:uid="{00000000-0005-0000-0000-0000C28E0000}"/>
    <cellStyle name="Note 4 7 2 2 2 3" xfId="21877" xr:uid="{00000000-0005-0000-0000-0000C38E0000}"/>
    <cellStyle name="Note 4 7 2 2 2 4" xfId="42737" xr:uid="{00000000-0005-0000-0000-0000C48E0000}"/>
    <cellStyle name="Note 4 7 2 2 3" xfId="8293" xr:uid="{00000000-0005-0000-0000-0000C58E0000}"/>
    <cellStyle name="Note 4 7 2 2 3 2" xfId="29775" xr:uid="{00000000-0005-0000-0000-0000C68E0000}"/>
    <cellStyle name="Note 4 7 2 2 3 3" xfId="21878" xr:uid="{00000000-0005-0000-0000-0000C78E0000}"/>
    <cellStyle name="Note 4 7 2 2 3 4" xfId="42738" xr:uid="{00000000-0005-0000-0000-0000C88E0000}"/>
    <cellStyle name="Note 4 7 2 2 4" xfId="29773" xr:uid="{00000000-0005-0000-0000-0000C98E0000}"/>
    <cellStyle name="Note 4 7 2 2 5" xfId="21876" xr:uid="{00000000-0005-0000-0000-0000CA8E0000}"/>
    <cellStyle name="Note 4 7 2 2 6" xfId="42736" xr:uid="{00000000-0005-0000-0000-0000CB8E0000}"/>
    <cellStyle name="Note 4 7 2 3" xfId="8294" xr:uid="{00000000-0005-0000-0000-0000CC8E0000}"/>
    <cellStyle name="Note 4 7 2 3 2" xfId="29776" xr:uid="{00000000-0005-0000-0000-0000CD8E0000}"/>
    <cellStyle name="Note 4 7 2 3 3" xfId="21879" xr:uid="{00000000-0005-0000-0000-0000CE8E0000}"/>
    <cellStyle name="Note 4 7 2 3 4" xfId="42739" xr:uid="{00000000-0005-0000-0000-0000CF8E0000}"/>
    <cellStyle name="Note 4 7 2 4" xfId="8295" xr:uid="{00000000-0005-0000-0000-0000D08E0000}"/>
    <cellStyle name="Note 4 7 2 4 2" xfId="29777" xr:uid="{00000000-0005-0000-0000-0000D18E0000}"/>
    <cellStyle name="Note 4 7 2 4 3" xfId="21880" xr:uid="{00000000-0005-0000-0000-0000D28E0000}"/>
    <cellStyle name="Note 4 7 2 4 4" xfId="42740" xr:uid="{00000000-0005-0000-0000-0000D38E0000}"/>
    <cellStyle name="Note 4 7 2 5" xfId="29772" xr:uid="{00000000-0005-0000-0000-0000D48E0000}"/>
    <cellStyle name="Note 4 7 2 6" xfId="14370" xr:uid="{00000000-0005-0000-0000-0000D58E0000}"/>
    <cellStyle name="Note 4 7 2 7" xfId="42735" xr:uid="{00000000-0005-0000-0000-0000D68E0000}"/>
    <cellStyle name="Note 4 7 3" xfId="8296" xr:uid="{00000000-0005-0000-0000-0000D78E0000}"/>
    <cellStyle name="Note 4 7 3 2" xfId="8297" xr:uid="{00000000-0005-0000-0000-0000D88E0000}"/>
    <cellStyle name="Note 4 7 3 2 2" xfId="8298" xr:uid="{00000000-0005-0000-0000-0000D98E0000}"/>
    <cellStyle name="Note 4 7 3 2 2 2" xfId="29780" xr:uid="{00000000-0005-0000-0000-0000DA8E0000}"/>
    <cellStyle name="Note 4 7 3 2 2 3" xfId="21883" xr:uid="{00000000-0005-0000-0000-0000DB8E0000}"/>
    <cellStyle name="Note 4 7 3 2 2 4" xfId="42743" xr:uid="{00000000-0005-0000-0000-0000DC8E0000}"/>
    <cellStyle name="Note 4 7 3 2 3" xfId="8299" xr:uid="{00000000-0005-0000-0000-0000DD8E0000}"/>
    <cellStyle name="Note 4 7 3 2 3 2" xfId="29781" xr:uid="{00000000-0005-0000-0000-0000DE8E0000}"/>
    <cellStyle name="Note 4 7 3 2 3 3" xfId="21884" xr:uid="{00000000-0005-0000-0000-0000DF8E0000}"/>
    <cellStyle name="Note 4 7 3 2 3 4" xfId="42744" xr:uid="{00000000-0005-0000-0000-0000E08E0000}"/>
    <cellStyle name="Note 4 7 3 2 4" xfId="29779" xr:uid="{00000000-0005-0000-0000-0000E18E0000}"/>
    <cellStyle name="Note 4 7 3 2 5" xfId="21882" xr:uid="{00000000-0005-0000-0000-0000E28E0000}"/>
    <cellStyle name="Note 4 7 3 2 6" xfId="42742" xr:uid="{00000000-0005-0000-0000-0000E38E0000}"/>
    <cellStyle name="Note 4 7 3 3" xfId="8300" xr:uid="{00000000-0005-0000-0000-0000E48E0000}"/>
    <cellStyle name="Note 4 7 3 3 2" xfId="29782" xr:uid="{00000000-0005-0000-0000-0000E58E0000}"/>
    <cellStyle name="Note 4 7 3 3 3" xfId="21885" xr:uid="{00000000-0005-0000-0000-0000E68E0000}"/>
    <cellStyle name="Note 4 7 3 3 4" xfId="42745" xr:uid="{00000000-0005-0000-0000-0000E78E0000}"/>
    <cellStyle name="Note 4 7 3 4" xfId="8301" xr:uid="{00000000-0005-0000-0000-0000E88E0000}"/>
    <cellStyle name="Note 4 7 3 4 2" xfId="29783" xr:uid="{00000000-0005-0000-0000-0000E98E0000}"/>
    <cellStyle name="Note 4 7 3 4 3" xfId="21886" xr:uid="{00000000-0005-0000-0000-0000EA8E0000}"/>
    <cellStyle name="Note 4 7 3 4 4" xfId="42746" xr:uid="{00000000-0005-0000-0000-0000EB8E0000}"/>
    <cellStyle name="Note 4 7 3 5" xfId="29778" xr:uid="{00000000-0005-0000-0000-0000EC8E0000}"/>
    <cellStyle name="Note 4 7 3 6" xfId="21881" xr:uid="{00000000-0005-0000-0000-0000ED8E0000}"/>
    <cellStyle name="Note 4 7 3 7" xfId="42741" xr:uid="{00000000-0005-0000-0000-0000EE8E0000}"/>
    <cellStyle name="Note 4 7 4" xfId="8302" xr:uid="{00000000-0005-0000-0000-0000EF8E0000}"/>
    <cellStyle name="Note 4 7 4 2" xfId="29784" xr:uid="{00000000-0005-0000-0000-0000F08E0000}"/>
    <cellStyle name="Note 4 7 4 3" xfId="21887" xr:uid="{00000000-0005-0000-0000-0000F18E0000}"/>
    <cellStyle name="Note 4 7 4 4" xfId="42747" xr:uid="{00000000-0005-0000-0000-0000F28E0000}"/>
    <cellStyle name="Note 4 7 5" xfId="8303" xr:uid="{00000000-0005-0000-0000-0000F38E0000}"/>
    <cellStyle name="Note 4 7 5 2" xfId="29785" xr:uid="{00000000-0005-0000-0000-0000F48E0000}"/>
    <cellStyle name="Note 4 7 5 3" xfId="21888" xr:uid="{00000000-0005-0000-0000-0000F58E0000}"/>
    <cellStyle name="Note 4 7 5 4" xfId="42748" xr:uid="{00000000-0005-0000-0000-0000F68E0000}"/>
    <cellStyle name="Note 4 7 6" xfId="8304" xr:uid="{00000000-0005-0000-0000-0000F78E0000}"/>
    <cellStyle name="Note 4 7 6 2" xfId="29786" xr:uid="{00000000-0005-0000-0000-0000F88E0000}"/>
    <cellStyle name="Note 4 7 6 3" xfId="21889" xr:uid="{00000000-0005-0000-0000-0000F98E0000}"/>
    <cellStyle name="Note 4 7 6 4" xfId="42749" xr:uid="{00000000-0005-0000-0000-0000FA8E0000}"/>
    <cellStyle name="Note 4 7 7" xfId="8305" xr:uid="{00000000-0005-0000-0000-0000FB8E0000}"/>
    <cellStyle name="Note 4 7 7 2" xfId="29787" xr:uid="{00000000-0005-0000-0000-0000FC8E0000}"/>
    <cellStyle name="Note 4 7 7 3" xfId="21890" xr:uid="{00000000-0005-0000-0000-0000FD8E0000}"/>
    <cellStyle name="Note 4 7 7 4" xfId="42750" xr:uid="{00000000-0005-0000-0000-0000FE8E0000}"/>
    <cellStyle name="Note 4 7 8" xfId="8306" xr:uid="{00000000-0005-0000-0000-0000FF8E0000}"/>
    <cellStyle name="Note 4 7 8 2" xfId="29788" xr:uid="{00000000-0005-0000-0000-0000008F0000}"/>
    <cellStyle name="Note 4 7 8 3" xfId="21891" xr:uid="{00000000-0005-0000-0000-0000018F0000}"/>
    <cellStyle name="Note 4 7 8 4" xfId="42751" xr:uid="{00000000-0005-0000-0000-0000028F0000}"/>
    <cellStyle name="Note 4 7 9" xfId="29771" xr:uid="{00000000-0005-0000-0000-0000038F0000}"/>
    <cellStyle name="Note 4 8" xfId="8307" xr:uid="{00000000-0005-0000-0000-0000048F0000}"/>
    <cellStyle name="Note 4 8 10" xfId="14371" xr:uid="{00000000-0005-0000-0000-0000058F0000}"/>
    <cellStyle name="Note 4 8 11" xfId="42752" xr:uid="{00000000-0005-0000-0000-0000068F0000}"/>
    <cellStyle name="Note 4 8 2" xfId="8308" xr:uid="{00000000-0005-0000-0000-0000078F0000}"/>
    <cellStyle name="Note 4 8 2 2" xfId="8309" xr:uid="{00000000-0005-0000-0000-0000088F0000}"/>
    <cellStyle name="Note 4 8 2 2 2" xfId="8310" xr:uid="{00000000-0005-0000-0000-0000098F0000}"/>
    <cellStyle name="Note 4 8 2 2 2 2" xfId="29792" xr:uid="{00000000-0005-0000-0000-00000A8F0000}"/>
    <cellStyle name="Note 4 8 2 2 2 3" xfId="21894" xr:uid="{00000000-0005-0000-0000-00000B8F0000}"/>
    <cellStyle name="Note 4 8 2 2 2 4" xfId="42755" xr:uid="{00000000-0005-0000-0000-00000C8F0000}"/>
    <cellStyle name="Note 4 8 2 2 3" xfId="8311" xr:uid="{00000000-0005-0000-0000-00000D8F0000}"/>
    <cellStyle name="Note 4 8 2 2 3 2" xfId="29793" xr:uid="{00000000-0005-0000-0000-00000E8F0000}"/>
    <cellStyle name="Note 4 8 2 2 3 3" xfId="21895" xr:uid="{00000000-0005-0000-0000-00000F8F0000}"/>
    <cellStyle name="Note 4 8 2 2 3 4" xfId="42756" xr:uid="{00000000-0005-0000-0000-0000108F0000}"/>
    <cellStyle name="Note 4 8 2 2 4" xfId="29791" xr:uid="{00000000-0005-0000-0000-0000118F0000}"/>
    <cellStyle name="Note 4 8 2 2 5" xfId="21893" xr:uid="{00000000-0005-0000-0000-0000128F0000}"/>
    <cellStyle name="Note 4 8 2 2 6" xfId="42754" xr:uid="{00000000-0005-0000-0000-0000138F0000}"/>
    <cellStyle name="Note 4 8 2 3" xfId="8312" xr:uid="{00000000-0005-0000-0000-0000148F0000}"/>
    <cellStyle name="Note 4 8 2 3 2" xfId="29794" xr:uid="{00000000-0005-0000-0000-0000158F0000}"/>
    <cellStyle name="Note 4 8 2 3 3" xfId="21896" xr:uid="{00000000-0005-0000-0000-0000168F0000}"/>
    <cellStyle name="Note 4 8 2 3 4" xfId="42757" xr:uid="{00000000-0005-0000-0000-0000178F0000}"/>
    <cellStyle name="Note 4 8 2 4" xfId="8313" xr:uid="{00000000-0005-0000-0000-0000188F0000}"/>
    <cellStyle name="Note 4 8 2 4 2" xfId="29795" xr:uid="{00000000-0005-0000-0000-0000198F0000}"/>
    <cellStyle name="Note 4 8 2 4 3" xfId="21897" xr:uid="{00000000-0005-0000-0000-00001A8F0000}"/>
    <cellStyle name="Note 4 8 2 4 4" xfId="42758" xr:uid="{00000000-0005-0000-0000-00001B8F0000}"/>
    <cellStyle name="Note 4 8 2 5" xfId="29790" xr:uid="{00000000-0005-0000-0000-00001C8F0000}"/>
    <cellStyle name="Note 4 8 2 6" xfId="21892" xr:uid="{00000000-0005-0000-0000-00001D8F0000}"/>
    <cellStyle name="Note 4 8 2 7" xfId="42753" xr:uid="{00000000-0005-0000-0000-00001E8F0000}"/>
    <cellStyle name="Note 4 8 3" xfId="8314" xr:uid="{00000000-0005-0000-0000-00001F8F0000}"/>
    <cellStyle name="Note 4 8 3 2" xfId="8315" xr:uid="{00000000-0005-0000-0000-0000208F0000}"/>
    <cellStyle name="Note 4 8 3 2 2" xfId="8316" xr:uid="{00000000-0005-0000-0000-0000218F0000}"/>
    <cellStyle name="Note 4 8 3 2 2 2" xfId="29798" xr:uid="{00000000-0005-0000-0000-0000228F0000}"/>
    <cellStyle name="Note 4 8 3 2 2 3" xfId="21900" xr:uid="{00000000-0005-0000-0000-0000238F0000}"/>
    <cellStyle name="Note 4 8 3 2 2 4" xfId="42761" xr:uid="{00000000-0005-0000-0000-0000248F0000}"/>
    <cellStyle name="Note 4 8 3 2 3" xfId="8317" xr:uid="{00000000-0005-0000-0000-0000258F0000}"/>
    <cellStyle name="Note 4 8 3 2 3 2" xfId="29799" xr:uid="{00000000-0005-0000-0000-0000268F0000}"/>
    <cellStyle name="Note 4 8 3 2 3 3" xfId="21901" xr:uid="{00000000-0005-0000-0000-0000278F0000}"/>
    <cellStyle name="Note 4 8 3 2 3 4" xfId="42762" xr:uid="{00000000-0005-0000-0000-0000288F0000}"/>
    <cellStyle name="Note 4 8 3 2 4" xfId="29797" xr:uid="{00000000-0005-0000-0000-0000298F0000}"/>
    <cellStyle name="Note 4 8 3 2 5" xfId="21899" xr:uid="{00000000-0005-0000-0000-00002A8F0000}"/>
    <cellStyle name="Note 4 8 3 2 6" xfId="42760" xr:uid="{00000000-0005-0000-0000-00002B8F0000}"/>
    <cellStyle name="Note 4 8 3 3" xfId="8318" xr:uid="{00000000-0005-0000-0000-00002C8F0000}"/>
    <cellStyle name="Note 4 8 3 3 2" xfId="29800" xr:uid="{00000000-0005-0000-0000-00002D8F0000}"/>
    <cellStyle name="Note 4 8 3 3 3" xfId="21902" xr:uid="{00000000-0005-0000-0000-00002E8F0000}"/>
    <cellStyle name="Note 4 8 3 3 4" xfId="42763" xr:uid="{00000000-0005-0000-0000-00002F8F0000}"/>
    <cellStyle name="Note 4 8 3 4" xfId="8319" xr:uid="{00000000-0005-0000-0000-0000308F0000}"/>
    <cellStyle name="Note 4 8 3 4 2" xfId="29801" xr:uid="{00000000-0005-0000-0000-0000318F0000}"/>
    <cellStyle name="Note 4 8 3 4 3" xfId="21903" xr:uid="{00000000-0005-0000-0000-0000328F0000}"/>
    <cellStyle name="Note 4 8 3 4 4" xfId="42764" xr:uid="{00000000-0005-0000-0000-0000338F0000}"/>
    <cellStyle name="Note 4 8 3 5" xfId="29796" xr:uid="{00000000-0005-0000-0000-0000348F0000}"/>
    <cellStyle name="Note 4 8 3 6" xfId="21898" xr:uid="{00000000-0005-0000-0000-0000358F0000}"/>
    <cellStyle name="Note 4 8 3 7" xfId="42759" xr:uid="{00000000-0005-0000-0000-0000368F0000}"/>
    <cellStyle name="Note 4 8 4" xfId="8320" xr:uid="{00000000-0005-0000-0000-0000378F0000}"/>
    <cellStyle name="Note 4 8 4 2" xfId="29802" xr:uid="{00000000-0005-0000-0000-0000388F0000}"/>
    <cellStyle name="Note 4 8 4 3" xfId="21904" xr:uid="{00000000-0005-0000-0000-0000398F0000}"/>
    <cellStyle name="Note 4 8 4 4" xfId="42765" xr:uid="{00000000-0005-0000-0000-00003A8F0000}"/>
    <cellStyle name="Note 4 8 5" xfId="8321" xr:uid="{00000000-0005-0000-0000-00003B8F0000}"/>
    <cellStyle name="Note 4 8 5 2" xfId="29803" xr:uid="{00000000-0005-0000-0000-00003C8F0000}"/>
    <cellStyle name="Note 4 8 5 3" xfId="21905" xr:uid="{00000000-0005-0000-0000-00003D8F0000}"/>
    <cellStyle name="Note 4 8 5 4" xfId="42766" xr:uid="{00000000-0005-0000-0000-00003E8F0000}"/>
    <cellStyle name="Note 4 8 6" xfId="8322" xr:uid="{00000000-0005-0000-0000-00003F8F0000}"/>
    <cellStyle name="Note 4 8 6 2" xfId="29804" xr:uid="{00000000-0005-0000-0000-0000408F0000}"/>
    <cellStyle name="Note 4 8 6 3" xfId="21906" xr:uid="{00000000-0005-0000-0000-0000418F0000}"/>
    <cellStyle name="Note 4 8 6 4" xfId="42767" xr:uid="{00000000-0005-0000-0000-0000428F0000}"/>
    <cellStyle name="Note 4 8 7" xfId="8323" xr:uid="{00000000-0005-0000-0000-0000438F0000}"/>
    <cellStyle name="Note 4 8 7 2" xfId="29805" xr:uid="{00000000-0005-0000-0000-0000448F0000}"/>
    <cellStyle name="Note 4 8 7 3" xfId="21907" xr:uid="{00000000-0005-0000-0000-0000458F0000}"/>
    <cellStyle name="Note 4 8 7 4" xfId="42768" xr:uid="{00000000-0005-0000-0000-0000468F0000}"/>
    <cellStyle name="Note 4 8 8" xfId="8324" xr:uid="{00000000-0005-0000-0000-0000478F0000}"/>
    <cellStyle name="Note 4 8 8 2" xfId="29806" xr:uid="{00000000-0005-0000-0000-0000488F0000}"/>
    <cellStyle name="Note 4 8 8 3" xfId="21908" xr:uid="{00000000-0005-0000-0000-0000498F0000}"/>
    <cellStyle name="Note 4 8 8 4" xfId="42769" xr:uid="{00000000-0005-0000-0000-00004A8F0000}"/>
    <cellStyle name="Note 4 8 9" xfId="29789" xr:uid="{00000000-0005-0000-0000-00004B8F0000}"/>
    <cellStyle name="Note 4 9" xfId="8325" xr:uid="{00000000-0005-0000-0000-00004C8F0000}"/>
    <cellStyle name="Note 4 9 10" xfId="21909" xr:uid="{00000000-0005-0000-0000-00004D8F0000}"/>
    <cellStyle name="Note 4 9 11" xfId="42770" xr:uid="{00000000-0005-0000-0000-00004E8F0000}"/>
    <cellStyle name="Note 4 9 2" xfId="8326" xr:uid="{00000000-0005-0000-0000-00004F8F0000}"/>
    <cellStyle name="Note 4 9 2 2" xfId="8327" xr:uid="{00000000-0005-0000-0000-0000508F0000}"/>
    <cellStyle name="Note 4 9 2 2 2" xfId="8328" xr:uid="{00000000-0005-0000-0000-0000518F0000}"/>
    <cellStyle name="Note 4 9 2 2 2 2" xfId="29810" xr:uid="{00000000-0005-0000-0000-0000528F0000}"/>
    <cellStyle name="Note 4 9 2 2 2 3" xfId="21912" xr:uid="{00000000-0005-0000-0000-0000538F0000}"/>
    <cellStyle name="Note 4 9 2 2 2 4" xfId="42773" xr:uid="{00000000-0005-0000-0000-0000548F0000}"/>
    <cellStyle name="Note 4 9 2 2 3" xfId="8329" xr:uid="{00000000-0005-0000-0000-0000558F0000}"/>
    <cellStyle name="Note 4 9 2 2 3 2" xfId="29811" xr:uid="{00000000-0005-0000-0000-0000568F0000}"/>
    <cellStyle name="Note 4 9 2 2 3 3" xfId="21913" xr:uid="{00000000-0005-0000-0000-0000578F0000}"/>
    <cellStyle name="Note 4 9 2 2 3 4" xfId="42774" xr:uid="{00000000-0005-0000-0000-0000588F0000}"/>
    <cellStyle name="Note 4 9 2 2 4" xfId="29809" xr:uid="{00000000-0005-0000-0000-0000598F0000}"/>
    <cellStyle name="Note 4 9 2 2 5" xfId="21911" xr:uid="{00000000-0005-0000-0000-00005A8F0000}"/>
    <cellStyle name="Note 4 9 2 2 6" xfId="42772" xr:uid="{00000000-0005-0000-0000-00005B8F0000}"/>
    <cellStyle name="Note 4 9 2 3" xfId="8330" xr:uid="{00000000-0005-0000-0000-00005C8F0000}"/>
    <cellStyle name="Note 4 9 2 3 2" xfId="29812" xr:uid="{00000000-0005-0000-0000-00005D8F0000}"/>
    <cellStyle name="Note 4 9 2 3 3" xfId="21914" xr:uid="{00000000-0005-0000-0000-00005E8F0000}"/>
    <cellStyle name="Note 4 9 2 3 4" xfId="42775" xr:uid="{00000000-0005-0000-0000-00005F8F0000}"/>
    <cellStyle name="Note 4 9 2 4" xfId="8331" xr:uid="{00000000-0005-0000-0000-0000608F0000}"/>
    <cellStyle name="Note 4 9 2 4 2" xfId="29813" xr:uid="{00000000-0005-0000-0000-0000618F0000}"/>
    <cellStyle name="Note 4 9 2 4 3" xfId="21915" xr:uid="{00000000-0005-0000-0000-0000628F0000}"/>
    <cellStyle name="Note 4 9 2 4 4" xfId="42776" xr:uid="{00000000-0005-0000-0000-0000638F0000}"/>
    <cellStyle name="Note 4 9 2 5" xfId="29808" xr:uid="{00000000-0005-0000-0000-0000648F0000}"/>
    <cellStyle name="Note 4 9 2 6" xfId="21910" xr:uid="{00000000-0005-0000-0000-0000658F0000}"/>
    <cellStyle name="Note 4 9 2 7" xfId="42771" xr:uid="{00000000-0005-0000-0000-0000668F0000}"/>
    <cellStyle name="Note 4 9 3" xfId="8332" xr:uid="{00000000-0005-0000-0000-0000678F0000}"/>
    <cellStyle name="Note 4 9 3 2" xfId="8333" xr:uid="{00000000-0005-0000-0000-0000688F0000}"/>
    <cellStyle name="Note 4 9 3 2 2" xfId="8334" xr:uid="{00000000-0005-0000-0000-0000698F0000}"/>
    <cellStyle name="Note 4 9 3 2 2 2" xfId="29816" xr:uid="{00000000-0005-0000-0000-00006A8F0000}"/>
    <cellStyle name="Note 4 9 3 2 2 3" xfId="21918" xr:uid="{00000000-0005-0000-0000-00006B8F0000}"/>
    <cellStyle name="Note 4 9 3 2 2 4" xfId="42779" xr:uid="{00000000-0005-0000-0000-00006C8F0000}"/>
    <cellStyle name="Note 4 9 3 2 3" xfId="8335" xr:uid="{00000000-0005-0000-0000-00006D8F0000}"/>
    <cellStyle name="Note 4 9 3 2 3 2" xfId="29817" xr:uid="{00000000-0005-0000-0000-00006E8F0000}"/>
    <cellStyle name="Note 4 9 3 2 3 3" xfId="21919" xr:uid="{00000000-0005-0000-0000-00006F8F0000}"/>
    <cellStyle name="Note 4 9 3 2 3 4" xfId="42780" xr:uid="{00000000-0005-0000-0000-0000708F0000}"/>
    <cellStyle name="Note 4 9 3 2 4" xfId="29815" xr:uid="{00000000-0005-0000-0000-0000718F0000}"/>
    <cellStyle name="Note 4 9 3 2 5" xfId="21917" xr:uid="{00000000-0005-0000-0000-0000728F0000}"/>
    <cellStyle name="Note 4 9 3 2 6" xfId="42778" xr:uid="{00000000-0005-0000-0000-0000738F0000}"/>
    <cellStyle name="Note 4 9 3 3" xfId="8336" xr:uid="{00000000-0005-0000-0000-0000748F0000}"/>
    <cellStyle name="Note 4 9 3 3 2" xfId="29818" xr:uid="{00000000-0005-0000-0000-0000758F0000}"/>
    <cellStyle name="Note 4 9 3 3 3" xfId="21920" xr:uid="{00000000-0005-0000-0000-0000768F0000}"/>
    <cellStyle name="Note 4 9 3 3 4" xfId="42781" xr:uid="{00000000-0005-0000-0000-0000778F0000}"/>
    <cellStyle name="Note 4 9 3 4" xfId="8337" xr:uid="{00000000-0005-0000-0000-0000788F0000}"/>
    <cellStyle name="Note 4 9 3 4 2" xfId="29819" xr:uid="{00000000-0005-0000-0000-0000798F0000}"/>
    <cellStyle name="Note 4 9 3 4 3" xfId="21921" xr:uid="{00000000-0005-0000-0000-00007A8F0000}"/>
    <cellStyle name="Note 4 9 3 4 4" xfId="42782" xr:uid="{00000000-0005-0000-0000-00007B8F0000}"/>
    <cellStyle name="Note 4 9 3 5" xfId="29814" xr:uid="{00000000-0005-0000-0000-00007C8F0000}"/>
    <cellStyle name="Note 4 9 3 6" xfId="21916" xr:uid="{00000000-0005-0000-0000-00007D8F0000}"/>
    <cellStyle name="Note 4 9 3 7" xfId="42777" xr:uid="{00000000-0005-0000-0000-00007E8F0000}"/>
    <cellStyle name="Note 4 9 4" xfId="8338" xr:uid="{00000000-0005-0000-0000-00007F8F0000}"/>
    <cellStyle name="Note 4 9 4 2" xfId="29820" xr:uid="{00000000-0005-0000-0000-0000808F0000}"/>
    <cellStyle name="Note 4 9 4 3" xfId="21922" xr:uid="{00000000-0005-0000-0000-0000818F0000}"/>
    <cellStyle name="Note 4 9 4 4" xfId="42783" xr:uid="{00000000-0005-0000-0000-0000828F0000}"/>
    <cellStyle name="Note 4 9 5" xfId="8339" xr:uid="{00000000-0005-0000-0000-0000838F0000}"/>
    <cellStyle name="Note 4 9 5 2" xfId="29821" xr:uid="{00000000-0005-0000-0000-0000848F0000}"/>
    <cellStyle name="Note 4 9 5 3" xfId="21923" xr:uid="{00000000-0005-0000-0000-0000858F0000}"/>
    <cellStyle name="Note 4 9 5 4" xfId="42784" xr:uid="{00000000-0005-0000-0000-0000868F0000}"/>
    <cellStyle name="Note 4 9 6" xfId="8340" xr:uid="{00000000-0005-0000-0000-0000878F0000}"/>
    <cellStyle name="Note 4 9 6 2" xfId="29822" xr:uid="{00000000-0005-0000-0000-0000888F0000}"/>
    <cellStyle name="Note 4 9 6 3" xfId="21924" xr:uid="{00000000-0005-0000-0000-0000898F0000}"/>
    <cellStyle name="Note 4 9 6 4" xfId="42785" xr:uid="{00000000-0005-0000-0000-00008A8F0000}"/>
    <cellStyle name="Note 4 9 7" xfId="8341" xr:uid="{00000000-0005-0000-0000-00008B8F0000}"/>
    <cellStyle name="Note 4 9 7 2" xfId="29823" xr:uid="{00000000-0005-0000-0000-00008C8F0000}"/>
    <cellStyle name="Note 4 9 7 3" xfId="21925" xr:uid="{00000000-0005-0000-0000-00008D8F0000}"/>
    <cellStyle name="Note 4 9 7 4" xfId="42786" xr:uid="{00000000-0005-0000-0000-00008E8F0000}"/>
    <cellStyle name="Note 4 9 8" xfId="8342" xr:uid="{00000000-0005-0000-0000-00008F8F0000}"/>
    <cellStyle name="Note 4 9 8 2" xfId="29824" xr:uid="{00000000-0005-0000-0000-0000908F0000}"/>
    <cellStyle name="Note 4 9 8 3" xfId="21926" xr:uid="{00000000-0005-0000-0000-0000918F0000}"/>
    <cellStyle name="Note 4 9 8 4" xfId="42787" xr:uid="{00000000-0005-0000-0000-0000928F0000}"/>
    <cellStyle name="Note 4 9 9" xfId="29807" xr:uid="{00000000-0005-0000-0000-0000938F0000}"/>
    <cellStyle name="Note 5" xfId="533" xr:uid="{00000000-0005-0000-0000-0000948F0000}"/>
    <cellStyle name="Note 5 10" xfId="11123" xr:uid="{00000000-0005-0000-0000-0000958F0000}"/>
    <cellStyle name="Note 5 11" xfId="35647" xr:uid="{00000000-0005-0000-0000-0000968F0000}"/>
    <cellStyle name="Note 5 2" xfId="8343" xr:uid="{00000000-0005-0000-0000-0000978F0000}"/>
    <cellStyle name="Note 5 2 2" xfId="8344" xr:uid="{00000000-0005-0000-0000-0000988F0000}"/>
    <cellStyle name="Note 5 2 2 2" xfId="8345" xr:uid="{00000000-0005-0000-0000-0000998F0000}"/>
    <cellStyle name="Note 5 2 2 2 2" xfId="29827" xr:uid="{00000000-0005-0000-0000-00009A8F0000}"/>
    <cellStyle name="Note 5 2 2 2 3" xfId="21927" xr:uid="{00000000-0005-0000-0000-00009B8F0000}"/>
    <cellStyle name="Note 5 2 2 2 4" xfId="42790" xr:uid="{00000000-0005-0000-0000-00009C8F0000}"/>
    <cellStyle name="Note 5 2 2 3" xfId="8346" xr:uid="{00000000-0005-0000-0000-00009D8F0000}"/>
    <cellStyle name="Note 5 2 2 3 2" xfId="29828" xr:uid="{00000000-0005-0000-0000-00009E8F0000}"/>
    <cellStyle name="Note 5 2 2 3 3" xfId="21928" xr:uid="{00000000-0005-0000-0000-00009F8F0000}"/>
    <cellStyle name="Note 5 2 2 3 4" xfId="42791" xr:uid="{00000000-0005-0000-0000-0000A08F0000}"/>
    <cellStyle name="Note 5 2 2 4" xfId="29826" xr:uid="{00000000-0005-0000-0000-0000A18F0000}"/>
    <cellStyle name="Note 5 2 2 5" xfId="14373" xr:uid="{00000000-0005-0000-0000-0000A28F0000}"/>
    <cellStyle name="Note 5 2 2 6" xfId="42789" xr:uid="{00000000-0005-0000-0000-0000A38F0000}"/>
    <cellStyle name="Note 5 2 3" xfId="8347" xr:uid="{00000000-0005-0000-0000-0000A48F0000}"/>
    <cellStyle name="Note 5 2 3 2" xfId="29829" xr:uid="{00000000-0005-0000-0000-0000A58F0000}"/>
    <cellStyle name="Note 5 2 3 3" xfId="14374" xr:uid="{00000000-0005-0000-0000-0000A68F0000}"/>
    <cellStyle name="Note 5 2 3 4" xfId="42792" xr:uid="{00000000-0005-0000-0000-0000A78F0000}"/>
    <cellStyle name="Note 5 2 4" xfId="8348" xr:uid="{00000000-0005-0000-0000-0000A88F0000}"/>
    <cellStyle name="Note 5 2 4 2" xfId="29830" xr:uid="{00000000-0005-0000-0000-0000A98F0000}"/>
    <cellStyle name="Note 5 2 4 3" xfId="14375" xr:uid="{00000000-0005-0000-0000-0000AA8F0000}"/>
    <cellStyle name="Note 5 2 4 4" xfId="42793" xr:uid="{00000000-0005-0000-0000-0000AB8F0000}"/>
    <cellStyle name="Note 5 2 5" xfId="29825" xr:uid="{00000000-0005-0000-0000-0000AC8F0000}"/>
    <cellStyle name="Note 5 2 5 2" xfId="46520" xr:uid="{00000000-0005-0000-0000-0000AD8F0000}"/>
    <cellStyle name="Note 5 2 6" xfId="14372" xr:uid="{00000000-0005-0000-0000-0000AE8F0000}"/>
    <cellStyle name="Note 5 2 7" xfId="42788" xr:uid="{00000000-0005-0000-0000-0000AF8F0000}"/>
    <cellStyle name="Note 5 3" xfId="8349" xr:uid="{00000000-0005-0000-0000-0000B08F0000}"/>
    <cellStyle name="Note 5 3 2" xfId="8350" xr:uid="{00000000-0005-0000-0000-0000B18F0000}"/>
    <cellStyle name="Note 5 3 2 2" xfId="8351" xr:uid="{00000000-0005-0000-0000-0000B28F0000}"/>
    <cellStyle name="Note 5 3 2 2 2" xfId="29833" xr:uid="{00000000-0005-0000-0000-0000B38F0000}"/>
    <cellStyle name="Note 5 3 2 2 3" xfId="21931" xr:uid="{00000000-0005-0000-0000-0000B48F0000}"/>
    <cellStyle name="Note 5 3 2 2 4" xfId="42796" xr:uid="{00000000-0005-0000-0000-0000B58F0000}"/>
    <cellStyle name="Note 5 3 2 3" xfId="8352" xr:uid="{00000000-0005-0000-0000-0000B68F0000}"/>
    <cellStyle name="Note 5 3 2 3 2" xfId="29834" xr:uid="{00000000-0005-0000-0000-0000B78F0000}"/>
    <cellStyle name="Note 5 3 2 3 3" xfId="21932" xr:uid="{00000000-0005-0000-0000-0000B88F0000}"/>
    <cellStyle name="Note 5 3 2 3 4" xfId="42797" xr:uid="{00000000-0005-0000-0000-0000B98F0000}"/>
    <cellStyle name="Note 5 3 2 4" xfId="21930" xr:uid="{00000000-0005-0000-0000-0000BA8F0000}"/>
    <cellStyle name="Note 5 3 2 5" xfId="29832" xr:uid="{00000000-0005-0000-0000-0000BB8F0000}"/>
    <cellStyle name="Note 5 3 2 6" xfId="14377" xr:uid="{00000000-0005-0000-0000-0000BC8F0000}"/>
    <cellStyle name="Note 5 3 2 7" xfId="42795" xr:uid="{00000000-0005-0000-0000-0000BD8F0000}"/>
    <cellStyle name="Note 5 3 3" xfId="8353" xr:uid="{00000000-0005-0000-0000-0000BE8F0000}"/>
    <cellStyle name="Note 5 3 3 2" xfId="21933" xr:uid="{00000000-0005-0000-0000-0000BF8F0000}"/>
    <cellStyle name="Note 5 3 3 3" xfId="29835" xr:uid="{00000000-0005-0000-0000-0000C08F0000}"/>
    <cellStyle name="Note 5 3 3 4" xfId="14378" xr:uid="{00000000-0005-0000-0000-0000C18F0000}"/>
    <cellStyle name="Note 5 3 3 5" xfId="42798" xr:uid="{00000000-0005-0000-0000-0000C28F0000}"/>
    <cellStyle name="Note 5 3 4" xfId="8354" xr:uid="{00000000-0005-0000-0000-0000C38F0000}"/>
    <cellStyle name="Note 5 3 4 2" xfId="21934" xr:uid="{00000000-0005-0000-0000-0000C48F0000}"/>
    <cellStyle name="Note 5 3 4 3" xfId="29836" xr:uid="{00000000-0005-0000-0000-0000C58F0000}"/>
    <cellStyle name="Note 5 3 4 4" xfId="14379" xr:uid="{00000000-0005-0000-0000-0000C68F0000}"/>
    <cellStyle name="Note 5 3 4 5" xfId="42799" xr:uid="{00000000-0005-0000-0000-0000C78F0000}"/>
    <cellStyle name="Note 5 3 5" xfId="21929" xr:uid="{00000000-0005-0000-0000-0000C88F0000}"/>
    <cellStyle name="Note 5 3 6" xfId="29831" xr:uid="{00000000-0005-0000-0000-0000C98F0000}"/>
    <cellStyle name="Note 5 3 7" xfId="14376" xr:uid="{00000000-0005-0000-0000-0000CA8F0000}"/>
    <cellStyle name="Note 5 3 8" xfId="42794" xr:uid="{00000000-0005-0000-0000-0000CB8F0000}"/>
    <cellStyle name="Note 5 4" xfId="8355" xr:uid="{00000000-0005-0000-0000-0000CC8F0000}"/>
    <cellStyle name="Note 5 4 2" xfId="8356" xr:uid="{00000000-0005-0000-0000-0000CD8F0000}"/>
    <cellStyle name="Note 5 4 2 2" xfId="29838" xr:uid="{00000000-0005-0000-0000-0000CE8F0000}"/>
    <cellStyle name="Note 5 4 2 3" xfId="14381" xr:uid="{00000000-0005-0000-0000-0000CF8F0000}"/>
    <cellStyle name="Note 5 4 2 4" xfId="42801" xr:uid="{00000000-0005-0000-0000-0000D08F0000}"/>
    <cellStyle name="Note 5 4 3" xfId="8357" xr:uid="{00000000-0005-0000-0000-0000D18F0000}"/>
    <cellStyle name="Note 5 4 3 2" xfId="29839" xr:uid="{00000000-0005-0000-0000-0000D28F0000}"/>
    <cellStyle name="Note 5 4 3 3" xfId="14382" xr:uid="{00000000-0005-0000-0000-0000D38F0000}"/>
    <cellStyle name="Note 5 4 3 4" xfId="42802" xr:uid="{00000000-0005-0000-0000-0000D48F0000}"/>
    <cellStyle name="Note 5 4 4" xfId="14383" xr:uid="{00000000-0005-0000-0000-0000D58F0000}"/>
    <cellStyle name="Note 5 4 5" xfId="29837" xr:uid="{00000000-0005-0000-0000-0000D68F0000}"/>
    <cellStyle name="Note 5 4 6" xfId="14380" xr:uid="{00000000-0005-0000-0000-0000D78F0000}"/>
    <cellStyle name="Note 5 4 7" xfId="42800" xr:uid="{00000000-0005-0000-0000-0000D88F0000}"/>
    <cellStyle name="Note 5 5" xfId="8358" xr:uid="{00000000-0005-0000-0000-0000D98F0000}"/>
    <cellStyle name="Note 5 5 2" xfId="14385" xr:uid="{00000000-0005-0000-0000-0000DA8F0000}"/>
    <cellStyle name="Note 5 5 3" xfId="14386" xr:uid="{00000000-0005-0000-0000-0000DB8F0000}"/>
    <cellStyle name="Note 5 5 4" xfId="14387" xr:uid="{00000000-0005-0000-0000-0000DC8F0000}"/>
    <cellStyle name="Note 5 5 5" xfId="29840" xr:uid="{00000000-0005-0000-0000-0000DD8F0000}"/>
    <cellStyle name="Note 5 5 6" xfId="14384" xr:uid="{00000000-0005-0000-0000-0000DE8F0000}"/>
    <cellStyle name="Note 5 5 7" xfId="42803" xr:uid="{00000000-0005-0000-0000-0000DF8F0000}"/>
    <cellStyle name="Note 5 6" xfId="8359" xr:uid="{00000000-0005-0000-0000-0000E08F0000}"/>
    <cellStyle name="Note 5 6 2" xfId="14389" xr:uid="{00000000-0005-0000-0000-0000E18F0000}"/>
    <cellStyle name="Note 5 6 3" xfId="29841" xr:uid="{00000000-0005-0000-0000-0000E28F0000}"/>
    <cellStyle name="Note 5 6 4" xfId="14388" xr:uid="{00000000-0005-0000-0000-0000E38F0000}"/>
    <cellStyle name="Note 5 6 5" xfId="42804" xr:uid="{00000000-0005-0000-0000-0000E48F0000}"/>
    <cellStyle name="Note 5 7" xfId="8360" xr:uid="{00000000-0005-0000-0000-0000E58F0000}"/>
    <cellStyle name="Note 5 7 2" xfId="29842" xr:uid="{00000000-0005-0000-0000-0000E68F0000}"/>
    <cellStyle name="Note 5 7 3" xfId="14390" xr:uid="{00000000-0005-0000-0000-0000E78F0000}"/>
    <cellStyle name="Note 5 7 4" xfId="42805" xr:uid="{00000000-0005-0000-0000-0000E88F0000}"/>
    <cellStyle name="Note 5 8" xfId="8361" xr:uid="{00000000-0005-0000-0000-0000E98F0000}"/>
    <cellStyle name="Note 5 8 2" xfId="29843" xr:uid="{00000000-0005-0000-0000-0000EA8F0000}"/>
    <cellStyle name="Note 5 8 3" xfId="21935" xr:uid="{00000000-0005-0000-0000-0000EB8F0000}"/>
    <cellStyle name="Note 5 8 4" xfId="42806" xr:uid="{00000000-0005-0000-0000-0000EC8F0000}"/>
    <cellStyle name="Note 5 9" xfId="19632" xr:uid="{00000000-0005-0000-0000-0000ED8F0000}"/>
    <cellStyle name="Note 5 9 2" xfId="45914" xr:uid="{00000000-0005-0000-0000-0000EE8F0000}"/>
    <cellStyle name="Note 6" xfId="8362" xr:uid="{00000000-0005-0000-0000-0000EF8F0000}"/>
    <cellStyle name="Note 6 10" xfId="14391" xr:uid="{00000000-0005-0000-0000-0000F08F0000}"/>
    <cellStyle name="Note 6 11" xfId="42807" xr:uid="{00000000-0005-0000-0000-0000F18F0000}"/>
    <cellStyle name="Note 6 2" xfId="8363" xr:uid="{00000000-0005-0000-0000-0000F28F0000}"/>
    <cellStyle name="Note 6 2 2" xfId="8364" xr:uid="{00000000-0005-0000-0000-0000F38F0000}"/>
    <cellStyle name="Note 6 2 2 2" xfId="8365" xr:uid="{00000000-0005-0000-0000-0000F48F0000}"/>
    <cellStyle name="Note 6 2 2 2 2" xfId="29847" xr:uid="{00000000-0005-0000-0000-0000F58F0000}"/>
    <cellStyle name="Note 6 2 2 2 3" xfId="21937" xr:uid="{00000000-0005-0000-0000-0000F68F0000}"/>
    <cellStyle name="Note 6 2 2 2 4" xfId="42810" xr:uid="{00000000-0005-0000-0000-0000F78F0000}"/>
    <cellStyle name="Note 6 2 2 3" xfId="8366" xr:uid="{00000000-0005-0000-0000-0000F88F0000}"/>
    <cellStyle name="Note 6 2 2 3 2" xfId="29848" xr:uid="{00000000-0005-0000-0000-0000F98F0000}"/>
    <cellStyle name="Note 6 2 2 3 3" xfId="21938" xr:uid="{00000000-0005-0000-0000-0000FA8F0000}"/>
    <cellStyle name="Note 6 2 2 3 4" xfId="42811" xr:uid="{00000000-0005-0000-0000-0000FB8F0000}"/>
    <cellStyle name="Note 6 2 2 4" xfId="29846" xr:uid="{00000000-0005-0000-0000-0000FC8F0000}"/>
    <cellStyle name="Note 6 2 2 5" xfId="21936" xr:uid="{00000000-0005-0000-0000-0000FD8F0000}"/>
    <cellStyle name="Note 6 2 2 6" xfId="42809" xr:uid="{00000000-0005-0000-0000-0000FE8F0000}"/>
    <cellStyle name="Note 6 2 3" xfId="8367" xr:uid="{00000000-0005-0000-0000-0000FF8F0000}"/>
    <cellStyle name="Note 6 2 3 2" xfId="29849" xr:uid="{00000000-0005-0000-0000-000000900000}"/>
    <cellStyle name="Note 6 2 3 3" xfId="21939" xr:uid="{00000000-0005-0000-0000-000001900000}"/>
    <cellStyle name="Note 6 2 3 4" xfId="42812" xr:uid="{00000000-0005-0000-0000-000002900000}"/>
    <cellStyle name="Note 6 2 4" xfId="8368" xr:uid="{00000000-0005-0000-0000-000003900000}"/>
    <cellStyle name="Note 6 2 4 2" xfId="29850" xr:uid="{00000000-0005-0000-0000-000004900000}"/>
    <cellStyle name="Note 6 2 4 3" xfId="21940" xr:uid="{00000000-0005-0000-0000-000005900000}"/>
    <cellStyle name="Note 6 2 4 4" xfId="42813" xr:uid="{00000000-0005-0000-0000-000006900000}"/>
    <cellStyle name="Note 6 2 5" xfId="29845" xr:uid="{00000000-0005-0000-0000-000007900000}"/>
    <cellStyle name="Note 6 2 6" xfId="14392" xr:uid="{00000000-0005-0000-0000-000008900000}"/>
    <cellStyle name="Note 6 2 7" xfId="42808" xr:uid="{00000000-0005-0000-0000-000009900000}"/>
    <cellStyle name="Note 6 3" xfId="8369" xr:uid="{00000000-0005-0000-0000-00000A900000}"/>
    <cellStyle name="Note 6 3 2" xfId="8370" xr:uid="{00000000-0005-0000-0000-00000B900000}"/>
    <cellStyle name="Note 6 3 2 2" xfId="8371" xr:uid="{00000000-0005-0000-0000-00000C900000}"/>
    <cellStyle name="Note 6 3 2 2 2" xfId="29853" xr:uid="{00000000-0005-0000-0000-00000D900000}"/>
    <cellStyle name="Note 6 3 2 2 3" xfId="21942" xr:uid="{00000000-0005-0000-0000-00000E900000}"/>
    <cellStyle name="Note 6 3 2 2 4" xfId="42816" xr:uid="{00000000-0005-0000-0000-00000F900000}"/>
    <cellStyle name="Note 6 3 2 3" xfId="8372" xr:uid="{00000000-0005-0000-0000-000010900000}"/>
    <cellStyle name="Note 6 3 2 3 2" xfId="29854" xr:uid="{00000000-0005-0000-0000-000011900000}"/>
    <cellStyle name="Note 6 3 2 3 3" xfId="21943" xr:uid="{00000000-0005-0000-0000-000012900000}"/>
    <cellStyle name="Note 6 3 2 3 4" xfId="42817" xr:uid="{00000000-0005-0000-0000-000013900000}"/>
    <cellStyle name="Note 6 3 2 4" xfId="29852" xr:uid="{00000000-0005-0000-0000-000014900000}"/>
    <cellStyle name="Note 6 3 2 5" xfId="21941" xr:uid="{00000000-0005-0000-0000-000015900000}"/>
    <cellStyle name="Note 6 3 2 6" xfId="42815" xr:uid="{00000000-0005-0000-0000-000016900000}"/>
    <cellStyle name="Note 6 3 3" xfId="8373" xr:uid="{00000000-0005-0000-0000-000017900000}"/>
    <cellStyle name="Note 6 3 3 2" xfId="29855" xr:uid="{00000000-0005-0000-0000-000018900000}"/>
    <cellStyle name="Note 6 3 3 3" xfId="21944" xr:uid="{00000000-0005-0000-0000-000019900000}"/>
    <cellStyle name="Note 6 3 3 4" xfId="42818" xr:uid="{00000000-0005-0000-0000-00001A900000}"/>
    <cellStyle name="Note 6 3 4" xfId="8374" xr:uid="{00000000-0005-0000-0000-00001B900000}"/>
    <cellStyle name="Note 6 3 4 2" xfId="29856" xr:uid="{00000000-0005-0000-0000-00001C900000}"/>
    <cellStyle name="Note 6 3 4 3" xfId="21945" xr:uid="{00000000-0005-0000-0000-00001D900000}"/>
    <cellStyle name="Note 6 3 4 4" xfId="42819" xr:uid="{00000000-0005-0000-0000-00001E900000}"/>
    <cellStyle name="Note 6 3 5" xfId="29851" xr:uid="{00000000-0005-0000-0000-00001F900000}"/>
    <cellStyle name="Note 6 3 6" xfId="14393" xr:uid="{00000000-0005-0000-0000-000020900000}"/>
    <cellStyle name="Note 6 3 7" xfId="42814" xr:uid="{00000000-0005-0000-0000-000021900000}"/>
    <cellStyle name="Note 6 4" xfId="8375" xr:uid="{00000000-0005-0000-0000-000022900000}"/>
    <cellStyle name="Note 6 4 2" xfId="29857" xr:uid="{00000000-0005-0000-0000-000023900000}"/>
    <cellStyle name="Note 6 4 3" xfId="14394" xr:uid="{00000000-0005-0000-0000-000024900000}"/>
    <cellStyle name="Note 6 4 4" xfId="42820" xr:uid="{00000000-0005-0000-0000-000025900000}"/>
    <cellStyle name="Note 6 5" xfId="8376" xr:uid="{00000000-0005-0000-0000-000026900000}"/>
    <cellStyle name="Note 6 5 2" xfId="29858" xr:uid="{00000000-0005-0000-0000-000027900000}"/>
    <cellStyle name="Note 6 5 3" xfId="21946" xr:uid="{00000000-0005-0000-0000-000028900000}"/>
    <cellStyle name="Note 6 5 4" xfId="42821" xr:uid="{00000000-0005-0000-0000-000029900000}"/>
    <cellStyle name="Note 6 6" xfId="8377" xr:uid="{00000000-0005-0000-0000-00002A900000}"/>
    <cellStyle name="Note 6 6 2" xfId="29859" xr:uid="{00000000-0005-0000-0000-00002B900000}"/>
    <cellStyle name="Note 6 6 3" xfId="21947" xr:uid="{00000000-0005-0000-0000-00002C900000}"/>
    <cellStyle name="Note 6 6 4" xfId="42822" xr:uid="{00000000-0005-0000-0000-00002D900000}"/>
    <cellStyle name="Note 6 7" xfId="8378" xr:uid="{00000000-0005-0000-0000-00002E900000}"/>
    <cellStyle name="Note 6 7 2" xfId="29860" xr:uid="{00000000-0005-0000-0000-00002F900000}"/>
    <cellStyle name="Note 6 7 3" xfId="21948" xr:uid="{00000000-0005-0000-0000-000030900000}"/>
    <cellStyle name="Note 6 7 4" xfId="42823" xr:uid="{00000000-0005-0000-0000-000031900000}"/>
    <cellStyle name="Note 6 8" xfId="8379" xr:uid="{00000000-0005-0000-0000-000032900000}"/>
    <cellStyle name="Note 6 8 2" xfId="29861" xr:uid="{00000000-0005-0000-0000-000033900000}"/>
    <cellStyle name="Note 6 8 3" xfId="21949" xr:uid="{00000000-0005-0000-0000-000034900000}"/>
    <cellStyle name="Note 6 8 4" xfId="42824" xr:uid="{00000000-0005-0000-0000-000035900000}"/>
    <cellStyle name="Note 6 9" xfId="29844" xr:uid="{00000000-0005-0000-0000-000036900000}"/>
    <cellStyle name="Note 7" xfId="8380" xr:uid="{00000000-0005-0000-0000-000037900000}"/>
    <cellStyle name="Note 7 10" xfId="29862" xr:uid="{00000000-0005-0000-0000-000038900000}"/>
    <cellStyle name="Note 7 11" xfId="14395" xr:uid="{00000000-0005-0000-0000-000039900000}"/>
    <cellStyle name="Note 7 12" xfId="42825" xr:uid="{00000000-0005-0000-0000-00003A900000}"/>
    <cellStyle name="Note 7 2" xfId="8381" xr:uid="{00000000-0005-0000-0000-00003B900000}"/>
    <cellStyle name="Note 7 2 2" xfId="8382" xr:uid="{00000000-0005-0000-0000-00003C900000}"/>
    <cellStyle name="Note 7 2 2 2" xfId="8383" xr:uid="{00000000-0005-0000-0000-00003D900000}"/>
    <cellStyle name="Note 7 2 2 2 2" xfId="29865" xr:uid="{00000000-0005-0000-0000-00003E900000}"/>
    <cellStyle name="Note 7 2 2 2 3" xfId="21953" xr:uid="{00000000-0005-0000-0000-00003F900000}"/>
    <cellStyle name="Note 7 2 2 2 4" xfId="42828" xr:uid="{00000000-0005-0000-0000-000040900000}"/>
    <cellStyle name="Note 7 2 2 3" xfId="8384" xr:uid="{00000000-0005-0000-0000-000041900000}"/>
    <cellStyle name="Note 7 2 2 3 2" xfId="29866" xr:uid="{00000000-0005-0000-0000-000042900000}"/>
    <cellStyle name="Note 7 2 2 3 3" xfId="21954" xr:uid="{00000000-0005-0000-0000-000043900000}"/>
    <cellStyle name="Note 7 2 2 3 4" xfId="42829" xr:uid="{00000000-0005-0000-0000-000044900000}"/>
    <cellStyle name="Note 7 2 2 4" xfId="29864" xr:uid="{00000000-0005-0000-0000-000045900000}"/>
    <cellStyle name="Note 7 2 2 5" xfId="21952" xr:uid="{00000000-0005-0000-0000-000046900000}"/>
    <cellStyle name="Note 7 2 2 6" xfId="42827" xr:uid="{00000000-0005-0000-0000-000047900000}"/>
    <cellStyle name="Note 7 2 3" xfId="8385" xr:uid="{00000000-0005-0000-0000-000048900000}"/>
    <cellStyle name="Note 7 2 3 2" xfId="29867" xr:uid="{00000000-0005-0000-0000-000049900000}"/>
    <cellStyle name="Note 7 2 3 3" xfId="21955" xr:uid="{00000000-0005-0000-0000-00004A900000}"/>
    <cellStyle name="Note 7 2 3 4" xfId="42830" xr:uid="{00000000-0005-0000-0000-00004B900000}"/>
    <cellStyle name="Note 7 2 4" xfId="8386" xr:uid="{00000000-0005-0000-0000-00004C900000}"/>
    <cellStyle name="Note 7 2 4 2" xfId="29868" xr:uid="{00000000-0005-0000-0000-00004D900000}"/>
    <cellStyle name="Note 7 2 4 3" xfId="21956" xr:uid="{00000000-0005-0000-0000-00004E900000}"/>
    <cellStyle name="Note 7 2 4 4" xfId="42831" xr:uid="{00000000-0005-0000-0000-00004F900000}"/>
    <cellStyle name="Note 7 2 5" xfId="21951" xr:uid="{00000000-0005-0000-0000-000050900000}"/>
    <cellStyle name="Note 7 2 6" xfId="29863" xr:uid="{00000000-0005-0000-0000-000051900000}"/>
    <cellStyle name="Note 7 2 7" xfId="14396" xr:uid="{00000000-0005-0000-0000-000052900000}"/>
    <cellStyle name="Note 7 2 8" xfId="42826" xr:uid="{00000000-0005-0000-0000-000053900000}"/>
    <cellStyle name="Note 7 3" xfId="8387" xr:uid="{00000000-0005-0000-0000-000054900000}"/>
    <cellStyle name="Note 7 3 2" xfId="8388" xr:uid="{00000000-0005-0000-0000-000055900000}"/>
    <cellStyle name="Note 7 3 2 2" xfId="8389" xr:uid="{00000000-0005-0000-0000-000056900000}"/>
    <cellStyle name="Note 7 3 2 2 2" xfId="29871" xr:uid="{00000000-0005-0000-0000-000057900000}"/>
    <cellStyle name="Note 7 3 2 2 3" xfId="21959" xr:uid="{00000000-0005-0000-0000-000058900000}"/>
    <cellStyle name="Note 7 3 2 2 4" xfId="42834" xr:uid="{00000000-0005-0000-0000-000059900000}"/>
    <cellStyle name="Note 7 3 2 3" xfId="8390" xr:uid="{00000000-0005-0000-0000-00005A900000}"/>
    <cellStyle name="Note 7 3 2 3 2" xfId="29872" xr:uid="{00000000-0005-0000-0000-00005B900000}"/>
    <cellStyle name="Note 7 3 2 3 3" xfId="21960" xr:uid="{00000000-0005-0000-0000-00005C900000}"/>
    <cellStyle name="Note 7 3 2 3 4" xfId="42835" xr:uid="{00000000-0005-0000-0000-00005D900000}"/>
    <cellStyle name="Note 7 3 2 4" xfId="29870" xr:uid="{00000000-0005-0000-0000-00005E900000}"/>
    <cellStyle name="Note 7 3 2 5" xfId="21958" xr:uid="{00000000-0005-0000-0000-00005F900000}"/>
    <cellStyle name="Note 7 3 2 6" xfId="42833" xr:uid="{00000000-0005-0000-0000-000060900000}"/>
    <cellStyle name="Note 7 3 3" xfId="8391" xr:uid="{00000000-0005-0000-0000-000061900000}"/>
    <cellStyle name="Note 7 3 3 2" xfId="29873" xr:uid="{00000000-0005-0000-0000-000062900000}"/>
    <cellStyle name="Note 7 3 3 3" xfId="21961" xr:uid="{00000000-0005-0000-0000-000063900000}"/>
    <cellStyle name="Note 7 3 3 4" xfId="42836" xr:uid="{00000000-0005-0000-0000-000064900000}"/>
    <cellStyle name="Note 7 3 4" xfId="8392" xr:uid="{00000000-0005-0000-0000-000065900000}"/>
    <cellStyle name="Note 7 3 4 2" xfId="29874" xr:uid="{00000000-0005-0000-0000-000066900000}"/>
    <cellStyle name="Note 7 3 4 3" xfId="21962" xr:uid="{00000000-0005-0000-0000-000067900000}"/>
    <cellStyle name="Note 7 3 4 4" xfId="42837" xr:uid="{00000000-0005-0000-0000-000068900000}"/>
    <cellStyle name="Note 7 3 5" xfId="21957" xr:uid="{00000000-0005-0000-0000-000069900000}"/>
    <cellStyle name="Note 7 3 6" xfId="29869" xr:uid="{00000000-0005-0000-0000-00006A900000}"/>
    <cellStyle name="Note 7 3 7" xfId="14397" xr:uid="{00000000-0005-0000-0000-00006B900000}"/>
    <cellStyle name="Note 7 3 8" xfId="42832" xr:uid="{00000000-0005-0000-0000-00006C900000}"/>
    <cellStyle name="Note 7 4" xfId="8393" xr:uid="{00000000-0005-0000-0000-00006D900000}"/>
    <cellStyle name="Note 7 4 2" xfId="21963" xr:uid="{00000000-0005-0000-0000-00006E900000}"/>
    <cellStyle name="Note 7 4 3" xfId="29875" xr:uid="{00000000-0005-0000-0000-00006F900000}"/>
    <cellStyle name="Note 7 4 4" xfId="14398" xr:uid="{00000000-0005-0000-0000-000070900000}"/>
    <cellStyle name="Note 7 4 5" xfId="42838" xr:uid="{00000000-0005-0000-0000-000071900000}"/>
    <cellStyle name="Note 7 5" xfId="8394" xr:uid="{00000000-0005-0000-0000-000072900000}"/>
    <cellStyle name="Note 7 5 2" xfId="29876" xr:uid="{00000000-0005-0000-0000-000073900000}"/>
    <cellStyle name="Note 7 5 3" xfId="21964" xr:uid="{00000000-0005-0000-0000-000074900000}"/>
    <cellStyle name="Note 7 5 4" xfId="42839" xr:uid="{00000000-0005-0000-0000-000075900000}"/>
    <cellStyle name="Note 7 6" xfId="8395" xr:uid="{00000000-0005-0000-0000-000076900000}"/>
    <cellStyle name="Note 7 6 2" xfId="29877" xr:uid="{00000000-0005-0000-0000-000077900000}"/>
    <cellStyle name="Note 7 6 3" xfId="21965" xr:uid="{00000000-0005-0000-0000-000078900000}"/>
    <cellStyle name="Note 7 6 4" xfId="42840" xr:uid="{00000000-0005-0000-0000-000079900000}"/>
    <cellStyle name="Note 7 7" xfId="8396" xr:uid="{00000000-0005-0000-0000-00007A900000}"/>
    <cellStyle name="Note 7 7 2" xfId="29878" xr:uid="{00000000-0005-0000-0000-00007B900000}"/>
    <cellStyle name="Note 7 7 3" xfId="21966" xr:uid="{00000000-0005-0000-0000-00007C900000}"/>
    <cellStyle name="Note 7 7 4" xfId="42841" xr:uid="{00000000-0005-0000-0000-00007D900000}"/>
    <cellStyle name="Note 7 8" xfId="8397" xr:uid="{00000000-0005-0000-0000-00007E900000}"/>
    <cellStyle name="Note 7 8 2" xfId="29879" xr:uid="{00000000-0005-0000-0000-00007F900000}"/>
    <cellStyle name="Note 7 8 3" xfId="21967" xr:uid="{00000000-0005-0000-0000-000080900000}"/>
    <cellStyle name="Note 7 8 4" xfId="42842" xr:uid="{00000000-0005-0000-0000-000081900000}"/>
    <cellStyle name="Note 7 9" xfId="21950" xr:uid="{00000000-0005-0000-0000-000082900000}"/>
    <cellStyle name="Note 8" xfId="8398" xr:uid="{00000000-0005-0000-0000-000083900000}"/>
    <cellStyle name="Note 8 10" xfId="14399" xr:uid="{00000000-0005-0000-0000-000084900000}"/>
    <cellStyle name="Note 8 11" xfId="42843" xr:uid="{00000000-0005-0000-0000-000085900000}"/>
    <cellStyle name="Note 8 2" xfId="8399" xr:uid="{00000000-0005-0000-0000-000086900000}"/>
    <cellStyle name="Note 8 2 2" xfId="8400" xr:uid="{00000000-0005-0000-0000-000087900000}"/>
    <cellStyle name="Note 8 2 2 2" xfId="8401" xr:uid="{00000000-0005-0000-0000-000088900000}"/>
    <cellStyle name="Note 8 2 2 2 2" xfId="29883" xr:uid="{00000000-0005-0000-0000-000089900000}"/>
    <cellStyle name="Note 8 2 2 2 3" xfId="21969" xr:uid="{00000000-0005-0000-0000-00008A900000}"/>
    <cellStyle name="Note 8 2 2 2 4" xfId="42846" xr:uid="{00000000-0005-0000-0000-00008B900000}"/>
    <cellStyle name="Note 8 2 2 3" xfId="8402" xr:uid="{00000000-0005-0000-0000-00008C900000}"/>
    <cellStyle name="Note 8 2 2 3 2" xfId="29884" xr:uid="{00000000-0005-0000-0000-00008D900000}"/>
    <cellStyle name="Note 8 2 2 3 3" xfId="21970" xr:uid="{00000000-0005-0000-0000-00008E900000}"/>
    <cellStyle name="Note 8 2 2 3 4" xfId="42847" xr:uid="{00000000-0005-0000-0000-00008F900000}"/>
    <cellStyle name="Note 8 2 2 4" xfId="29882" xr:uid="{00000000-0005-0000-0000-000090900000}"/>
    <cellStyle name="Note 8 2 2 5" xfId="21968" xr:uid="{00000000-0005-0000-0000-000091900000}"/>
    <cellStyle name="Note 8 2 2 6" xfId="42845" xr:uid="{00000000-0005-0000-0000-000092900000}"/>
    <cellStyle name="Note 8 2 3" xfId="8403" xr:uid="{00000000-0005-0000-0000-000093900000}"/>
    <cellStyle name="Note 8 2 3 2" xfId="29885" xr:uid="{00000000-0005-0000-0000-000094900000}"/>
    <cellStyle name="Note 8 2 3 3" xfId="21971" xr:uid="{00000000-0005-0000-0000-000095900000}"/>
    <cellStyle name="Note 8 2 3 4" xfId="42848" xr:uid="{00000000-0005-0000-0000-000096900000}"/>
    <cellStyle name="Note 8 2 4" xfId="8404" xr:uid="{00000000-0005-0000-0000-000097900000}"/>
    <cellStyle name="Note 8 2 4 2" xfId="29886" xr:uid="{00000000-0005-0000-0000-000098900000}"/>
    <cellStyle name="Note 8 2 4 3" xfId="21972" xr:uid="{00000000-0005-0000-0000-000099900000}"/>
    <cellStyle name="Note 8 2 4 4" xfId="42849" xr:uid="{00000000-0005-0000-0000-00009A900000}"/>
    <cellStyle name="Note 8 2 5" xfId="29881" xr:uid="{00000000-0005-0000-0000-00009B900000}"/>
    <cellStyle name="Note 8 2 6" xfId="14400" xr:uid="{00000000-0005-0000-0000-00009C900000}"/>
    <cellStyle name="Note 8 2 7" xfId="42844" xr:uid="{00000000-0005-0000-0000-00009D900000}"/>
    <cellStyle name="Note 8 3" xfId="8405" xr:uid="{00000000-0005-0000-0000-00009E900000}"/>
    <cellStyle name="Note 8 3 2" xfId="8406" xr:uid="{00000000-0005-0000-0000-00009F900000}"/>
    <cellStyle name="Note 8 3 2 2" xfId="8407" xr:uid="{00000000-0005-0000-0000-0000A0900000}"/>
    <cellStyle name="Note 8 3 2 2 2" xfId="29889" xr:uid="{00000000-0005-0000-0000-0000A1900000}"/>
    <cellStyle name="Note 8 3 2 2 3" xfId="21974" xr:uid="{00000000-0005-0000-0000-0000A2900000}"/>
    <cellStyle name="Note 8 3 2 2 4" xfId="42852" xr:uid="{00000000-0005-0000-0000-0000A3900000}"/>
    <cellStyle name="Note 8 3 2 3" xfId="8408" xr:uid="{00000000-0005-0000-0000-0000A4900000}"/>
    <cellStyle name="Note 8 3 2 3 2" xfId="29890" xr:uid="{00000000-0005-0000-0000-0000A5900000}"/>
    <cellStyle name="Note 8 3 2 3 3" xfId="21975" xr:uid="{00000000-0005-0000-0000-0000A6900000}"/>
    <cellStyle name="Note 8 3 2 3 4" xfId="42853" xr:uid="{00000000-0005-0000-0000-0000A7900000}"/>
    <cellStyle name="Note 8 3 2 4" xfId="29888" xr:uid="{00000000-0005-0000-0000-0000A8900000}"/>
    <cellStyle name="Note 8 3 2 5" xfId="21973" xr:uid="{00000000-0005-0000-0000-0000A9900000}"/>
    <cellStyle name="Note 8 3 2 6" xfId="42851" xr:uid="{00000000-0005-0000-0000-0000AA900000}"/>
    <cellStyle name="Note 8 3 3" xfId="8409" xr:uid="{00000000-0005-0000-0000-0000AB900000}"/>
    <cellStyle name="Note 8 3 3 2" xfId="29891" xr:uid="{00000000-0005-0000-0000-0000AC900000}"/>
    <cellStyle name="Note 8 3 3 3" xfId="21976" xr:uid="{00000000-0005-0000-0000-0000AD900000}"/>
    <cellStyle name="Note 8 3 3 4" xfId="42854" xr:uid="{00000000-0005-0000-0000-0000AE900000}"/>
    <cellStyle name="Note 8 3 4" xfId="8410" xr:uid="{00000000-0005-0000-0000-0000AF900000}"/>
    <cellStyle name="Note 8 3 4 2" xfId="29892" xr:uid="{00000000-0005-0000-0000-0000B0900000}"/>
    <cellStyle name="Note 8 3 4 3" xfId="21977" xr:uid="{00000000-0005-0000-0000-0000B1900000}"/>
    <cellStyle name="Note 8 3 4 4" xfId="42855" xr:uid="{00000000-0005-0000-0000-0000B2900000}"/>
    <cellStyle name="Note 8 3 5" xfId="29887" xr:uid="{00000000-0005-0000-0000-0000B3900000}"/>
    <cellStyle name="Note 8 3 6" xfId="14401" xr:uid="{00000000-0005-0000-0000-0000B4900000}"/>
    <cellStyle name="Note 8 3 7" xfId="42850" xr:uid="{00000000-0005-0000-0000-0000B5900000}"/>
    <cellStyle name="Note 8 4" xfId="8411" xr:uid="{00000000-0005-0000-0000-0000B6900000}"/>
    <cellStyle name="Note 8 4 2" xfId="29893" xr:uid="{00000000-0005-0000-0000-0000B7900000}"/>
    <cellStyle name="Note 8 4 3" xfId="14402" xr:uid="{00000000-0005-0000-0000-0000B8900000}"/>
    <cellStyle name="Note 8 4 4" xfId="42856" xr:uid="{00000000-0005-0000-0000-0000B9900000}"/>
    <cellStyle name="Note 8 5" xfId="8412" xr:uid="{00000000-0005-0000-0000-0000BA900000}"/>
    <cellStyle name="Note 8 5 2" xfId="29894" xr:uid="{00000000-0005-0000-0000-0000BB900000}"/>
    <cellStyle name="Note 8 5 3" xfId="21978" xr:uid="{00000000-0005-0000-0000-0000BC900000}"/>
    <cellStyle name="Note 8 5 4" xfId="42857" xr:uid="{00000000-0005-0000-0000-0000BD900000}"/>
    <cellStyle name="Note 8 6" xfId="8413" xr:uid="{00000000-0005-0000-0000-0000BE900000}"/>
    <cellStyle name="Note 8 6 2" xfId="29895" xr:uid="{00000000-0005-0000-0000-0000BF900000}"/>
    <cellStyle name="Note 8 6 3" xfId="21979" xr:uid="{00000000-0005-0000-0000-0000C0900000}"/>
    <cellStyle name="Note 8 6 4" xfId="42858" xr:uid="{00000000-0005-0000-0000-0000C1900000}"/>
    <cellStyle name="Note 8 7" xfId="8414" xr:uid="{00000000-0005-0000-0000-0000C2900000}"/>
    <cellStyle name="Note 8 7 2" xfId="29896" xr:uid="{00000000-0005-0000-0000-0000C3900000}"/>
    <cellStyle name="Note 8 7 3" xfId="21980" xr:uid="{00000000-0005-0000-0000-0000C4900000}"/>
    <cellStyle name="Note 8 7 4" xfId="42859" xr:uid="{00000000-0005-0000-0000-0000C5900000}"/>
    <cellStyle name="Note 8 8" xfId="8415" xr:uid="{00000000-0005-0000-0000-0000C6900000}"/>
    <cellStyle name="Note 8 8 2" xfId="29897" xr:uid="{00000000-0005-0000-0000-0000C7900000}"/>
    <cellStyle name="Note 8 8 3" xfId="21981" xr:uid="{00000000-0005-0000-0000-0000C8900000}"/>
    <cellStyle name="Note 8 8 4" xfId="42860" xr:uid="{00000000-0005-0000-0000-0000C9900000}"/>
    <cellStyle name="Note 8 9" xfId="29880" xr:uid="{00000000-0005-0000-0000-0000CA900000}"/>
    <cellStyle name="Note 9" xfId="8416" xr:uid="{00000000-0005-0000-0000-0000CB900000}"/>
    <cellStyle name="Note 9 10" xfId="14403" xr:uid="{00000000-0005-0000-0000-0000CC900000}"/>
    <cellStyle name="Note 9 11" xfId="42861" xr:uid="{00000000-0005-0000-0000-0000CD900000}"/>
    <cellStyle name="Note 9 2" xfId="8417" xr:uid="{00000000-0005-0000-0000-0000CE900000}"/>
    <cellStyle name="Note 9 2 2" xfId="8418" xr:uid="{00000000-0005-0000-0000-0000CF900000}"/>
    <cellStyle name="Note 9 2 2 2" xfId="8419" xr:uid="{00000000-0005-0000-0000-0000D0900000}"/>
    <cellStyle name="Note 9 2 2 2 2" xfId="29901" xr:uid="{00000000-0005-0000-0000-0000D1900000}"/>
    <cellStyle name="Note 9 2 2 2 3" xfId="21983" xr:uid="{00000000-0005-0000-0000-0000D2900000}"/>
    <cellStyle name="Note 9 2 2 2 4" xfId="42864" xr:uid="{00000000-0005-0000-0000-0000D3900000}"/>
    <cellStyle name="Note 9 2 2 3" xfId="8420" xr:uid="{00000000-0005-0000-0000-0000D4900000}"/>
    <cellStyle name="Note 9 2 2 3 2" xfId="29902" xr:uid="{00000000-0005-0000-0000-0000D5900000}"/>
    <cellStyle name="Note 9 2 2 3 3" xfId="21984" xr:uid="{00000000-0005-0000-0000-0000D6900000}"/>
    <cellStyle name="Note 9 2 2 3 4" xfId="42865" xr:uid="{00000000-0005-0000-0000-0000D7900000}"/>
    <cellStyle name="Note 9 2 2 4" xfId="29900" xr:uid="{00000000-0005-0000-0000-0000D8900000}"/>
    <cellStyle name="Note 9 2 2 5" xfId="21982" xr:uid="{00000000-0005-0000-0000-0000D9900000}"/>
    <cellStyle name="Note 9 2 2 6" xfId="42863" xr:uid="{00000000-0005-0000-0000-0000DA900000}"/>
    <cellStyle name="Note 9 2 3" xfId="8421" xr:uid="{00000000-0005-0000-0000-0000DB900000}"/>
    <cellStyle name="Note 9 2 3 2" xfId="29903" xr:uid="{00000000-0005-0000-0000-0000DC900000}"/>
    <cellStyle name="Note 9 2 3 3" xfId="21985" xr:uid="{00000000-0005-0000-0000-0000DD900000}"/>
    <cellStyle name="Note 9 2 3 4" xfId="42866" xr:uid="{00000000-0005-0000-0000-0000DE900000}"/>
    <cellStyle name="Note 9 2 4" xfId="8422" xr:uid="{00000000-0005-0000-0000-0000DF900000}"/>
    <cellStyle name="Note 9 2 4 2" xfId="29904" xr:uid="{00000000-0005-0000-0000-0000E0900000}"/>
    <cellStyle name="Note 9 2 4 3" xfId="21986" xr:uid="{00000000-0005-0000-0000-0000E1900000}"/>
    <cellStyle name="Note 9 2 4 4" xfId="42867" xr:uid="{00000000-0005-0000-0000-0000E2900000}"/>
    <cellStyle name="Note 9 2 5" xfId="29899" xr:uid="{00000000-0005-0000-0000-0000E3900000}"/>
    <cellStyle name="Note 9 2 6" xfId="14404" xr:uid="{00000000-0005-0000-0000-0000E4900000}"/>
    <cellStyle name="Note 9 2 7" xfId="42862" xr:uid="{00000000-0005-0000-0000-0000E5900000}"/>
    <cellStyle name="Note 9 3" xfId="8423" xr:uid="{00000000-0005-0000-0000-0000E6900000}"/>
    <cellStyle name="Note 9 3 2" xfId="8424" xr:uid="{00000000-0005-0000-0000-0000E7900000}"/>
    <cellStyle name="Note 9 3 2 2" xfId="8425" xr:uid="{00000000-0005-0000-0000-0000E8900000}"/>
    <cellStyle name="Note 9 3 2 2 2" xfId="29907" xr:uid="{00000000-0005-0000-0000-0000E9900000}"/>
    <cellStyle name="Note 9 3 2 2 3" xfId="21988" xr:uid="{00000000-0005-0000-0000-0000EA900000}"/>
    <cellStyle name="Note 9 3 2 2 4" xfId="42870" xr:uid="{00000000-0005-0000-0000-0000EB900000}"/>
    <cellStyle name="Note 9 3 2 3" xfId="8426" xr:uid="{00000000-0005-0000-0000-0000EC900000}"/>
    <cellStyle name="Note 9 3 2 3 2" xfId="29908" xr:uid="{00000000-0005-0000-0000-0000ED900000}"/>
    <cellStyle name="Note 9 3 2 3 3" xfId="21989" xr:uid="{00000000-0005-0000-0000-0000EE900000}"/>
    <cellStyle name="Note 9 3 2 3 4" xfId="42871" xr:uid="{00000000-0005-0000-0000-0000EF900000}"/>
    <cellStyle name="Note 9 3 2 4" xfId="29906" xr:uid="{00000000-0005-0000-0000-0000F0900000}"/>
    <cellStyle name="Note 9 3 2 5" xfId="21987" xr:uid="{00000000-0005-0000-0000-0000F1900000}"/>
    <cellStyle name="Note 9 3 2 6" xfId="42869" xr:uid="{00000000-0005-0000-0000-0000F2900000}"/>
    <cellStyle name="Note 9 3 3" xfId="8427" xr:uid="{00000000-0005-0000-0000-0000F3900000}"/>
    <cellStyle name="Note 9 3 3 2" xfId="29909" xr:uid="{00000000-0005-0000-0000-0000F4900000}"/>
    <cellStyle name="Note 9 3 3 3" xfId="21990" xr:uid="{00000000-0005-0000-0000-0000F5900000}"/>
    <cellStyle name="Note 9 3 3 4" xfId="42872" xr:uid="{00000000-0005-0000-0000-0000F6900000}"/>
    <cellStyle name="Note 9 3 4" xfId="8428" xr:uid="{00000000-0005-0000-0000-0000F7900000}"/>
    <cellStyle name="Note 9 3 4 2" xfId="29910" xr:uid="{00000000-0005-0000-0000-0000F8900000}"/>
    <cellStyle name="Note 9 3 4 3" xfId="21991" xr:uid="{00000000-0005-0000-0000-0000F9900000}"/>
    <cellStyle name="Note 9 3 4 4" xfId="42873" xr:uid="{00000000-0005-0000-0000-0000FA900000}"/>
    <cellStyle name="Note 9 3 5" xfId="29905" xr:uid="{00000000-0005-0000-0000-0000FB900000}"/>
    <cellStyle name="Note 9 3 6" xfId="14405" xr:uid="{00000000-0005-0000-0000-0000FC900000}"/>
    <cellStyle name="Note 9 3 7" xfId="42868" xr:uid="{00000000-0005-0000-0000-0000FD900000}"/>
    <cellStyle name="Note 9 4" xfId="8429" xr:uid="{00000000-0005-0000-0000-0000FE900000}"/>
    <cellStyle name="Note 9 4 2" xfId="29911" xr:uid="{00000000-0005-0000-0000-0000FF900000}"/>
    <cellStyle name="Note 9 4 3" xfId="14406" xr:uid="{00000000-0005-0000-0000-000000910000}"/>
    <cellStyle name="Note 9 4 4" xfId="42874" xr:uid="{00000000-0005-0000-0000-000001910000}"/>
    <cellStyle name="Note 9 5" xfId="8430" xr:uid="{00000000-0005-0000-0000-000002910000}"/>
    <cellStyle name="Note 9 5 2" xfId="29912" xr:uid="{00000000-0005-0000-0000-000003910000}"/>
    <cellStyle name="Note 9 5 3" xfId="21992" xr:uid="{00000000-0005-0000-0000-000004910000}"/>
    <cellStyle name="Note 9 5 4" xfId="42875" xr:uid="{00000000-0005-0000-0000-000005910000}"/>
    <cellStyle name="Note 9 6" xfId="8431" xr:uid="{00000000-0005-0000-0000-000006910000}"/>
    <cellStyle name="Note 9 6 2" xfId="29913" xr:uid="{00000000-0005-0000-0000-000007910000}"/>
    <cellStyle name="Note 9 6 3" xfId="21993" xr:uid="{00000000-0005-0000-0000-000008910000}"/>
    <cellStyle name="Note 9 6 4" xfId="42876" xr:uid="{00000000-0005-0000-0000-000009910000}"/>
    <cellStyle name="Note 9 7" xfId="8432" xr:uid="{00000000-0005-0000-0000-00000A910000}"/>
    <cellStyle name="Note 9 7 2" xfId="29914" xr:uid="{00000000-0005-0000-0000-00000B910000}"/>
    <cellStyle name="Note 9 7 3" xfId="21994" xr:uid="{00000000-0005-0000-0000-00000C910000}"/>
    <cellStyle name="Note 9 7 4" xfId="42877" xr:uid="{00000000-0005-0000-0000-00000D910000}"/>
    <cellStyle name="Note 9 8" xfId="8433" xr:uid="{00000000-0005-0000-0000-00000E910000}"/>
    <cellStyle name="Note 9 8 2" xfId="29915" xr:uid="{00000000-0005-0000-0000-00000F910000}"/>
    <cellStyle name="Note 9 8 3" xfId="21995" xr:uid="{00000000-0005-0000-0000-000010910000}"/>
    <cellStyle name="Note 9 8 4" xfId="42878" xr:uid="{00000000-0005-0000-0000-000011910000}"/>
    <cellStyle name="Note 9 9" xfId="29898" xr:uid="{00000000-0005-0000-0000-000012910000}"/>
    <cellStyle name="Output" xfId="534" xr:uid="{00000000-0005-0000-0000-000013910000}"/>
    <cellStyle name="Output 10" xfId="1111" xr:uid="{00000000-0005-0000-0000-000014910000}"/>
    <cellStyle name="Output 10 10" xfId="19091" xr:uid="{00000000-0005-0000-0000-000015910000}"/>
    <cellStyle name="Output 10 11" xfId="11505" xr:uid="{00000000-0005-0000-0000-000016910000}"/>
    <cellStyle name="Output 10 12" xfId="36099" xr:uid="{00000000-0005-0000-0000-000017910000}"/>
    <cellStyle name="Output 10 2" xfId="8434" xr:uid="{00000000-0005-0000-0000-000018910000}"/>
    <cellStyle name="Output 10 2 2" xfId="8435" xr:uid="{00000000-0005-0000-0000-000019910000}"/>
    <cellStyle name="Output 10 2 2 2" xfId="8436" xr:uid="{00000000-0005-0000-0000-00001A910000}"/>
    <cellStyle name="Output 10 2 2 2 2" xfId="29918" xr:uid="{00000000-0005-0000-0000-00001B910000}"/>
    <cellStyle name="Output 10 2 2 2 3" xfId="21998" xr:uid="{00000000-0005-0000-0000-00001C910000}"/>
    <cellStyle name="Output 10 2 2 2 4" xfId="42881" xr:uid="{00000000-0005-0000-0000-00001D910000}"/>
    <cellStyle name="Output 10 2 2 3" xfId="8437" xr:uid="{00000000-0005-0000-0000-00001E910000}"/>
    <cellStyle name="Output 10 2 2 3 2" xfId="29919" xr:uid="{00000000-0005-0000-0000-00001F910000}"/>
    <cellStyle name="Output 10 2 2 3 3" xfId="21999" xr:uid="{00000000-0005-0000-0000-000020910000}"/>
    <cellStyle name="Output 10 2 2 3 4" xfId="42882" xr:uid="{00000000-0005-0000-0000-000021910000}"/>
    <cellStyle name="Output 10 2 2 4" xfId="29917" xr:uid="{00000000-0005-0000-0000-000022910000}"/>
    <cellStyle name="Output 10 2 2 5" xfId="21997" xr:uid="{00000000-0005-0000-0000-000023910000}"/>
    <cellStyle name="Output 10 2 2 6" xfId="42880" xr:uid="{00000000-0005-0000-0000-000024910000}"/>
    <cellStyle name="Output 10 2 3" xfId="8438" xr:uid="{00000000-0005-0000-0000-000025910000}"/>
    <cellStyle name="Output 10 2 3 2" xfId="29920" xr:uid="{00000000-0005-0000-0000-000026910000}"/>
    <cellStyle name="Output 10 2 3 3" xfId="22000" xr:uid="{00000000-0005-0000-0000-000027910000}"/>
    <cellStyle name="Output 10 2 3 4" xfId="42883" xr:uid="{00000000-0005-0000-0000-000028910000}"/>
    <cellStyle name="Output 10 2 4" xfId="8439" xr:uid="{00000000-0005-0000-0000-000029910000}"/>
    <cellStyle name="Output 10 2 4 2" xfId="29921" xr:uid="{00000000-0005-0000-0000-00002A910000}"/>
    <cellStyle name="Output 10 2 4 3" xfId="22001" xr:uid="{00000000-0005-0000-0000-00002B910000}"/>
    <cellStyle name="Output 10 2 4 4" xfId="42884" xr:uid="{00000000-0005-0000-0000-00002C910000}"/>
    <cellStyle name="Output 10 2 5" xfId="29916" xr:uid="{00000000-0005-0000-0000-00002D910000}"/>
    <cellStyle name="Output 10 2 6" xfId="21996" xr:uid="{00000000-0005-0000-0000-00002E910000}"/>
    <cellStyle name="Output 10 2 7" xfId="42879" xr:uid="{00000000-0005-0000-0000-00002F910000}"/>
    <cellStyle name="Output 10 3" xfId="8440" xr:uid="{00000000-0005-0000-0000-000030910000}"/>
    <cellStyle name="Output 10 3 2" xfId="8441" xr:uid="{00000000-0005-0000-0000-000031910000}"/>
    <cellStyle name="Output 10 3 2 2" xfId="8442" xr:uid="{00000000-0005-0000-0000-000032910000}"/>
    <cellStyle name="Output 10 3 2 2 2" xfId="29924" xr:uid="{00000000-0005-0000-0000-000033910000}"/>
    <cellStyle name="Output 10 3 2 2 3" xfId="22004" xr:uid="{00000000-0005-0000-0000-000034910000}"/>
    <cellStyle name="Output 10 3 2 2 4" xfId="42887" xr:uid="{00000000-0005-0000-0000-000035910000}"/>
    <cellStyle name="Output 10 3 2 3" xfId="8443" xr:uid="{00000000-0005-0000-0000-000036910000}"/>
    <cellStyle name="Output 10 3 2 3 2" xfId="29925" xr:uid="{00000000-0005-0000-0000-000037910000}"/>
    <cellStyle name="Output 10 3 2 3 3" xfId="22005" xr:uid="{00000000-0005-0000-0000-000038910000}"/>
    <cellStyle name="Output 10 3 2 3 4" xfId="42888" xr:uid="{00000000-0005-0000-0000-000039910000}"/>
    <cellStyle name="Output 10 3 2 4" xfId="29923" xr:uid="{00000000-0005-0000-0000-00003A910000}"/>
    <cellStyle name="Output 10 3 2 5" xfId="22003" xr:uid="{00000000-0005-0000-0000-00003B910000}"/>
    <cellStyle name="Output 10 3 2 6" xfId="42886" xr:uid="{00000000-0005-0000-0000-00003C910000}"/>
    <cellStyle name="Output 10 3 3" xfId="8444" xr:uid="{00000000-0005-0000-0000-00003D910000}"/>
    <cellStyle name="Output 10 3 3 2" xfId="29926" xr:uid="{00000000-0005-0000-0000-00003E910000}"/>
    <cellStyle name="Output 10 3 3 3" xfId="22006" xr:uid="{00000000-0005-0000-0000-00003F910000}"/>
    <cellStyle name="Output 10 3 3 4" xfId="42889" xr:uid="{00000000-0005-0000-0000-000040910000}"/>
    <cellStyle name="Output 10 3 4" xfId="8445" xr:uid="{00000000-0005-0000-0000-000041910000}"/>
    <cellStyle name="Output 10 3 4 2" xfId="29927" xr:uid="{00000000-0005-0000-0000-000042910000}"/>
    <cellStyle name="Output 10 3 4 3" xfId="22007" xr:uid="{00000000-0005-0000-0000-000043910000}"/>
    <cellStyle name="Output 10 3 4 4" xfId="42890" xr:uid="{00000000-0005-0000-0000-000044910000}"/>
    <cellStyle name="Output 10 3 5" xfId="29922" xr:uid="{00000000-0005-0000-0000-000045910000}"/>
    <cellStyle name="Output 10 3 6" xfId="22002" xr:uid="{00000000-0005-0000-0000-000046910000}"/>
    <cellStyle name="Output 10 3 7" xfId="42885" xr:uid="{00000000-0005-0000-0000-000047910000}"/>
    <cellStyle name="Output 10 4" xfId="8446" xr:uid="{00000000-0005-0000-0000-000048910000}"/>
    <cellStyle name="Output 10 4 2" xfId="29928" xr:uid="{00000000-0005-0000-0000-000049910000}"/>
    <cellStyle name="Output 10 4 3" xfId="22008" xr:uid="{00000000-0005-0000-0000-00004A910000}"/>
    <cellStyle name="Output 10 4 4" xfId="42891" xr:uid="{00000000-0005-0000-0000-00004B910000}"/>
    <cellStyle name="Output 10 5" xfId="8447" xr:uid="{00000000-0005-0000-0000-00004C910000}"/>
    <cellStyle name="Output 10 5 2" xfId="29929" xr:uid="{00000000-0005-0000-0000-00004D910000}"/>
    <cellStyle name="Output 10 5 3" xfId="22009" xr:uid="{00000000-0005-0000-0000-00004E910000}"/>
    <cellStyle name="Output 10 5 4" xfId="42892" xr:uid="{00000000-0005-0000-0000-00004F910000}"/>
    <cellStyle name="Output 10 6" xfId="8448" xr:uid="{00000000-0005-0000-0000-000050910000}"/>
    <cellStyle name="Output 10 6 2" xfId="29930" xr:uid="{00000000-0005-0000-0000-000051910000}"/>
    <cellStyle name="Output 10 6 3" xfId="22010" xr:uid="{00000000-0005-0000-0000-000052910000}"/>
    <cellStyle name="Output 10 6 4" xfId="42893" xr:uid="{00000000-0005-0000-0000-000053910000}"/>
    <cellStyle name="Output 10 7" xfId="8449" xr:uid="{00000000-0005-0000-0000-000054910000}"/>
    <cellStyle name="Output 10 7 2" xfId="29931" xr:uid="{00000000-0005-0000-0000-000055910000}"/>
    <cellStyle name="Output 10 7 3" xfId="22011" xr:uid="{00000000-0005-0000-0000-000056910000}"/>
    <cellStyle name="Output 10 7 4" xfId="42894" xr:uid="{00000000-0005-0000-0000-000057910000}"/>
    <cellStyle name="Output 10 8" xfId="8450" xr:uid="{00000000-0005-0000-0000-000058910000}"/>
    <cellStyle name="Output 10 8 2" xfId="29932" xr:uid="{00000000-0005-0000-0000-000059910000}"/>
    <cellStyle name="Output 10 8 3" xfId="22012" xr:uid="{00000000-0005-0000-0000-00005A910000}"/>
    <cellStyle name="Output 10 8 4" xfId="42895" xr:uid="{00000000-0005-0000-0000-00005B910000}"/>
    <cellStyle name="Output 10 9" xfId="15355" xr:uid="{00000000-0005-0000-0000-00005C910000}"/>
    <cellStyle name="Output 11" xfId="1112" xr:uid="{00000000-0005-0000-0000-00005D910000}"/>
    <cellStyle name="Output 11 10" xfId="14882" xr:uid="{00000000-0005-0000-0000-00005E910000}"/>
    <cellStyle name="Output 11 11" xfId="11506" xr:uid="{00000000-0005-0000-0000-00005F910000}"/>
    <cellStyle name="Output 11 12" xfId="36100" xr:uid="{00000000-0005-0000-0000-000060910000}"/>
    <cellStyle name="Output 11 2" xfId="8451" xr:uid="{00000000-0005-0000-0000-000061910000}"/>
    <cellStyle name="Output 11 2 2" xfId="8452" xr:uid="{00000000-0005-0000-0000-000062910000}"/>
    <cellStyle name="Output 11 2 2 2" xfId="8453" xr:uid="{00000000-0005-0000-0000-000063910000}"/>
    <cellStyle name="Output 11 2 2 2 2" xfId="29935" xr:uid="{00000000-0005-0000-0000-000064910000}"/>
    <cellStyle name="Output 11 2 2 2 3" xfId="22015" xr:uid="{00000000-0005-0000-0000-000065910000}"/>
    <cellStyle name="Output 11 2 2 2 4" xfId="42898" xr:uid="{00000000-0005-0000-0000-000066910000}"/>
    <cellStyle name="Output 11 2 2 3" xfId="8454" xr:uid="{00000000-0005-0000-0000-000067910000}"/>
    <cellStyle name="Output 11 2 2 3 2" xfId="29936" xr:uid="{00000000-0005-0000-0000-000068910000}"/>
    <cellStyle name="Output 11 2 2 3 3" xfId="22016" xr:uid="{00000000-0005-0000-0000-000069910000}"/>
    <cellStyle name="Output 11 2 2 3 4" xfId="42899" xr:uid="{00000000-0005-0000-0000-00006A910000}"/>
    <cellStyle name="Output 11 2 2 4" xfId="29934" xr:uid="{00000000-0005-0000-0000-00006B910000}"/>
    <cellStyle name="Output 11 2 2 5" xfId="22014" xr:uid="{00000000-0005-0000-0000-00006C910000}"/>
    <cellStyle name="Output 11 2 2 6" xfId="42897" xr:uid="{00000000-0005-0000-0000-00006D910000}"/>
    <cellStyle name="Output 11 2 3" xfId="8455" xr:uid="{00000000-0005-0000-0000-00006E910000}"/>
    <cellStyle name="Output 11 2 3 2" xfId="29937" xr:uid="{00000000-0005-0000-0000-00006F910000}"/>
    <cellStyle name="Output 11 2 3 3" xfId="22017" xr:uid="{00000000-0005-0000-0000-000070910000}"/>
    <cellStyle name="Output 11 2 3 4" xfId="42900" xr:uid="{00000000-0005-0000-0000-000071910000}"/>
    <cellStyle name="Output 11 2 4" xfId="8456" xr:uid="{00000000-0005-0000-0000-000072910000}"/>
    <cellStyle name="Output 11 2 4 2" xfId="29938" xr:uid="{00000000-0005-0000-0000-000073910000}"/>
    <cellStyle name="Output 11 2 4 3" xfId="22018" xr:uid="{00000000-0005-0000-0000-000074910000}"/>
    <cellStyle name="Output 11 2 4 4" xfId="42901" xr:uid="{00000000-0005-0000-0000-000075910000}"/>
    <cellStyle name="Output 11 2 5" xfId="29933" xr:uid="{00000000-0005-0000-0000-000076910000}"/>
    <cellStyle name="Output 11 2 6" xfId="22013" xr:uid="{00000000-0005-0000-0000-000077910000}"/>
    <cellStyle name="Output 11 2 7" xfId="42896" xr:uid="{00000000-0005-0000-0000-000078910000}"/>
    <cellStyle name="Output 11 3" xfId="8457" xr:uid="{00000000-0005-0000-0000-000079910000}"/>
    <cellStyle name="Output 11 3 2" xfId="8458" xr:uid="{00000000-0005-0000-0000-00007A910000}"/>
    <cellStyle name="Output 11 3 2 2" xfId="8459" xr:uid="{00000000-0005-0000-0000-00007B910000}"/>
    <cellStyle name="Output 11 3 2 2 2" xfId="29941" xr:uid="{00000000-0005-0000-0000-00007C910000}"/>
    <cellStyle name="Output 11 3 2 2 3" xfId="22021" xr:uid="{00000000-0005-0000-0000-00007D910000}"/>
    <cellStyle name="Output 11 3 2 2 4" xfId="42904" xr:uid="{00000000-0005-0000-0000-00007E910000}"/>
    <cellStyle name="Output 11 3 2 3" xfId="8460" xr:uid="{00000000-0005-0000-0000-00007F910000}"/>
    <cellStyle name="Output 11 3 2 3 2" xfId="29942" xr:uid="{00000000-0005-0000-0000-000080910000}"/>
    <cellStyle name="Output 11 3 2 3 3" xfId="22022" xr:uid="{00000000-0005-0000-0000-000081910000}"/>
    <cellStyle name="Output 11 3 2 3 4" xfId="42905" xr:uid="{00000000-0005-0000-0000-000082910000}"/>
    <cellStyle name="Output 11 3 2 4" xfId="29940" xr:uid="{00000000-0005-0000-0000-000083910000}"/>
    <cellStyle name="Output 11 3 2 5" xfId="22020" xr:uid="{00000000-0005-0000-0000-000084910000}"/>
    <cellStyle name="Output 11 3 2 6" xfId="42903" xr:uid="{00000000-0005-0000-0000-000085910000}"/>
    <cellStyle name="Output 11 3 3" xfId="8461" xr:uid="{00000000-0005-0000-0000-000086910000}"/>
    <cellStyle name="Output 11 3 3 2" xfId="29943" xr:uid="{00000000-0005-0000-0000-000087910000}"/>
    <cellStyle name="Output 11 3 3 3" xfId="22023" xr:uid="{00000000-0005-0000-0000-000088910000}"/>
    <cellStyle name="Output 11 3 3 4" xfId="42906" xr:uid="{00000000-0005-0000-0000-000089910000}"/>
    <cellStyle name="Output 11 3 4" xfId="8462" xr:uid="{00000000-0005-0000-0000-00008A910000}"/>
    <cellStyle name="Output 11 3 4 2" xfId="29944" xr:uid="{00000000-0005-0000-0000-00008B910000}"/>
    <cellStyle name="Output 11 3 4 3" xfId="22024" xr:uid="{00000000-0005-0000-0000-00008C910000}"/>
    <cellStyle name="Output 11 3 4 4" xfId="42907" xr:uid="{00000000-0005-0000-0000-00008D910000}"/>
    <cellStyle name="Output 11 3 5" xfId="29939" xr:uid="{00000000-0005-0000-0000-00008E910000}"/>
    <cellStyle name="Output 11 3 6" xfId="22019" xr:uid="{00000000-0005-0000-0000-00008F910000}"/>
    <cellStyle name="Output 11 3 7" xfId="42902" xr:uid="{00000000-0005-0000-0000-000090910000}"/>
    <cellStyle name="Output 11 4" xfId="8463" xr:uid="{00000000-0005-0000-0000-000091910000}"/>
    <cellStyle name="Output 11 4 2" xfId="29945" xr:uid="{00000000-0005-0000-0000-000092910000}"/>
    <cellStyle name="Output 11 4 3" xfId="22025" xr:uid="{00000000-0005-0000-0000-000093910000}"/>
    <cellStyle name="Output 11 4 4" xfId="42908" xr:uid="{00000000-0005-0000-0000-000094910000}"/>
    <cellStyle name="Output 11 5" xfId="8464" xr:uid="{00000000-0005-0000-0000-000095910000}"/>
    <cellStyle name="Output 11 5 2" xfId="29946" xr:uid="{00000000-0005-0000-0000-000096910000}"/>
    <cellStyle name="Output 11 5 3" xfId="22026" xr:uid="{00000000-0005-0000-0000-000097910000}"/>
    <cellStyle name="Output 11 5 4" xfId="42909" xr:uid="{00000000-0005-0000-0000-000098910000}"/>
    <cellStyle name="Output 11 6" xfId="8465" xr:uid="{00000000-0005-0000-0000-000099910000}"/>
    <cellStyle name="Output 11 6 2" xfId="29947" xr:uid="{00000000-0005-0000-0000-00009A910000}"/>
    <cellStyle name="Output 11 6 3" xfId="22027" xr:uid="{00000000-0005-0000-0000-00009B910000}"/>
    <cellStyle name="Output 11 6 4" xfId="42910" xr:uid="{00000000-0005-0000-0000-00009C910000}"/>
    <cellStyle name="Output 11 7" xfId="8466" xr:uid="{00000000-0005-0000-0000-00009D910000}"/>
    <cellStyle name="Output 11 7 2" xfId="29948" xr:uid="{00000000-0005-0000-0000-00009E910000}"/>
    <cellStyle name="Output 11 7 3" xfId="22028" xr:uid="{00000000-0005-0000-0000-00009F910000}"/>
    <cellStyle name="Output 11 7 4" xfId="42911" xr:uid="{00000000-0005-0000-0000-0000A0910000}"/>
    <cellStyle name="Output 11 8" xfId="8467" xr:uid="{00000000-0005-0000-0000-0000A1910000}"/>
    <cellStyle name="Output 11 8 2" xfId="29949" xr:uid="{00000000-0005-0000-0000-0000A2910000}"/>
    <cellStyle name="Output 11 8 3" xfId="22029" xr:uid="{00000000-0005-0000-0000-0000A3910000}"/>
    <cellStyle name="Output 11 8 4" xfId="42912" xr:uid="{00000000-0005-0000-0000-0000A4910000}"/>
    <cellStyle name="Output 11 9" xfId="15356" xr:uid="{00000000-0005-0000-0000-0000A5910000}"/>
    <cellStyle name="Output 12" xfId="1113" xr:uid="{00000000-0005-0000-0000-0000A6910000}"/>
    <cellStyle name="Output 12 10" xfId="16140" xr:uid="{00000000-0005-0000-0000-0000A7910000}"/>
    <cellStyle name="Output 12 11" xfId="11507" xr:uid="{00000000-0005-0000-0000-0000A8910000}"/>
    <cellStyle name="Output 12 12" xfId="36101" xr:uid="{00000000-0005-0000-0000-0000A9910000}"/>
    <cellStyle name="Output 12 2" xfId="8468" xr:uid="{00000000-0005-0000-0000-0000AA910000}"/>
    <cellStyle name="Output 12 2 2" xfId="8469" xr:uid="{00000000-0005-0000-0000-0000AB910000}"/>
    <cellStyle name="Output 12 2 2 2" xfId="8470" xr:uid="{00000000-0005-0000-0000-0000AC910000}"/>
    <cellStyle name="Output 12 2 2 2 2" xfId="29952" xr:uid="{00000000-0005-0000-0000-0000AD910000}"/>
    <cellStyle name="Output 12 2 2 2 3" xfId="22032" xr:uid="{00000000-0005-0000-0000-0000AE910000}"/>
    <cellStyle name="Output 12 2 2 2 4" xfId="42915" xr:uid="{00000000-0005-0000-0000-0000AF910000}"/>
    <cellStyle name="Output 12 2 2 3" xfId="8471" xr:uid="{00000000-0005-0000-0000-0000B0910000}"/>
    <cellStyle name="Output 12 2 2 3 2" xfId="29953" xr:uid="{00000000-0005-0000-0000-0000B1910000}"/>
    <cellStyle name="Output 12 2 2 3 3" xfId="22033" xr:uid="{00000000-0005-0000-0000-0000B2910000}"/>
    <cellStyle name="Output 12 2 2 3 4" xfId="42916" xr:uid="{00000000-0005-0000-0000-0000B3910000}"/>
    <cellStyle name="Output 12 2 2 4" xfId="29951" xr:uid="{00000000-0005-0000-0000-0000B4910000}"/>
    <cellStyle name="Output 12 2 2 5" xfId="22031" xr:uid="{00000000-0005-0000-0000-0000B5910000}"/>
    <cellStyle name="Output 12 2 2 6" xfId="42914" xr:uid="{00000000-0005-0000-0000-0000B6910000}"/>
    <cellStyle name="Output 12 2 3" xfId="8472" xr:uid="{00000000-0005-0000-0000-0000B7910000}"/>
    <cellStyle name="Output 12 2 3 2" xfId="29954" xr:uid="{00000000-0005-0000-0000-0000B8910000}"/>
    <cellStyle name="Output 12 2 3 3" xfId="22034" xr:uid="{00000000-0005-0000-0000-0000B9910000}"/>
    <cellStyle name="Output 12 2 3 4" xfId="42917" xr:uid="{00000000-0005-0000-0000-0000BA910000}"/>
    <cellStyle name="Output 12 2 4" xfId="8473" xr:uid="{00000000-0005-0000-0000-0000BB910000}"/>
    <cellStyle name="Output 12 2 4 2" xfId="29955" xr:uid="{00000000-0005-0000-0000-0000BC910000}"/>
    <cellStyle name="Output 12 2 4 3" xfId="22035" xr:uid="{00000000-0005-0000-0000-0000BD910000}"/>
    <cellStyle name="Output 12 2 4 4" xfId="42918" xr:uid="{00000000-0005-0000-0000-0000BE910000}"/>
    <cellStyle name="Output 12 2 5" xfId="29950" xr:uid="{00000000-0005-0000-0000-0000BF910000}"/>
    <cellStyle name="Output 12 2 6" xfId="22030" xr:uid="{00000000-0005-0000-0000-0000C0910000}"/>
    <cellStyle name="Output 12 2 7" xfId="42913" xr:uid="{00000000-0005-0000-0000-0000C1910000}"/>
    <cellStyle name="Output 12 3" xfId="8474" xr:uid="{00000000-0005-0000-0000-0000C2910000}"/>
    <cellStyle name="Output 12 3 2" xfId="8475" xr:uid="{00000000-0005-0000-0000-0000C3910000}"/>
    <cellStyle name="Output 12 3 2 2" xfId="8476" xr:uid="{00000000-0005-0000-0000-0000C4910000}"/>
    <cellStyle name="Output 12 3 2 2 2" xfId="29958" xr:uid="{00000000-0005-0000-0000-0000C5910000}"/>
    <cellStyle name="Output 12 3 2 2 3" xfId="22038" xr:uid="{00000000-0005-0000-0000-0000C6910000}"/>
    <cellStyle name="Output 12 3 2 2 4" xfId="42921" xr:uid="{00000000-0005-0000-0000-0000C7910000}"/>
    <cellStyle name="Output 12 3 2 3" xfId="8477" xr:uid="{00000000-0005-0000-0000-0000C8910000}"/>
    <cellStyle name="Output 12 3 2 3 2" xfId="29959" xr:uid="{00000000-0005-0000-0000-0000C9910000}"/>
    <cellStyle name="Output 12 3 2 3 3" xfId="22039" xr:uid="{00000000-0005-0000-0000-0000CA910000}"/>
    <cellStyle name="Output 12 3 2 3 4" xfId="42922" xr:uid="{00000000-0005-0000-0000-0000CB910000}"/>
    <cellStyle name="Output 12 3 2 4" xfId="29957" xr:uid="{00000000-0005-0000-0000-0000CC910000}"/>
    <cellStyle name="Output 12 3 2 5" xfId="22037" xr:uid="{00000000-0005-0000-0000-0000CD910000}"/>
    <cellStyle name="Output 12 3 2 6" xfId="42920" xr:uid="{00000000-0005-0000-0000-0000CE910000}"/>
    <cellStyle name="Output 12 3 3" xfId="8478" xr:uid="{00000000-0005-0000-0000-0000CF910000}"/>
    <cellStyle name="Output 12 3 3 2" xfId="29960" xr:uid="{00000000-0005-0000-0000-0000D0910000}"/>
    <cellStyle name="Output 12 3 3 3" xfId="22040" xr:uid="{00000000-0005-0000-0000-0000D1910000}"/>
    <cellStyle name="Output 12 3 3 4" xfId="42923" xr:uid="{00000000-0005-0000-0000-0000D2910000}"/>
    <cellStyle name="Output 12 3 4" xfId="8479" xr:uid="{00000000-0005-0000-0000-0000D3910000}"/>
    <cellStyle name="Output 12 3 4 2" xfId="29961" xr:uid="{00000000-0005-0000-0000-0000D4910000}"/>
    <cellStyle name="Output 12 3 4 3" xfId="22041" xr:uid="{00000000-0005-0000-0000-0000D5910000}"/>
    <cellStyle name="Output 12 3 4 4" xfId="42924" xr:uid="{00000000-0005-0000-0000-0000D6910000}"/>
    <cellStyle name="Output 12 3 5" xfId="29956" xr:uid="{00000000-0005-0000-0000-0000D7910000}"/>
    <cellStyle name="Output 12 3 6" xfId="22036" xr:uid="{00000000-0005-0000-0000-0000D8910000}"/>
    <cellStyle name="Output 12 3 7" xfId="42919" xr:uid="{00000000-0005-0000-0000-0000D9910000}"/>
    <cellStyle name="Output 12 4" xfId="8480" xr:uid="{00000000-0005-0000-0000-0000DA910000}"/>
    <cellStyle name="Output 12 4 2" xfId="29962" xr:uid="{00000000-0005-0000-0000-0000DB910000}"/>
    <cellStyle name="Output 12 4 3" xfId="22042" xr:uid="{00000000-0005-0000-0000-0000DC910000}"/>
    <cellStyle name="Output 12 4 4" xfId="42925" xr:uid="{00000000-0005-0000-0000-0000DD910000}"/>
    <cellStyle name="Output 12 5" xfId="8481" xr:uid="{00000000-0005-0000-0000-0000DE910000}"/>
    <cellStyle name="Output 12 5 2" xfId="29963" xr:uid="{00000000-0005-0000-0000-0000DF910000}"/>
    <cellStyle name="Output 12 5 3" xfId="22043" xr:uid="{00000000-0005-0000-0000-0000E0910000}"/>
    <cellStyle name="Output 12 5 4" xfId="42926" xr:uid="{00000000-0005-0000-0000-0000E1910000}"/>
    <cellStyle name="Output 12 6" xfId="8482" xr:uid="{00000000-0005-0000-0000-0000E2910000}"/>
    <cellStyle name="Output 12 6 2" xfId="29964" xr:uid="{00000000-0005-0000-0000-0000E3910000}"/>
    <cellStyle name="Output 12 6 3" xfId="22044" xr:uid="{00000000-0005-0000-0000-0000E4910000}"/>
    <cellStyle name="Output 12 6 4" xfId="42927" xr:uid="{00000000-0005-0000-0000-0000E5910000}"/>
    <cellStyle name="Output 12 7" xfId="8483" xr:uid="{00000000-0005-0000-0000-0000E6910000}"/>
    <cellStyle name="Output 12 7 2" xfId="29965" xr:uid="{00000000-0005-0000-0000-0000E7910000}"/>
    <cellStyle name="Output 12 7 3" xfId="22045" xr:uid="{00000000-0005-0000-0000-0000E8910000}"/>
    <cellStyle name="Output 12 7 4" xfId="42928" xr:uid="{00000000-0005-0000-0000-0000E9910000}"/>
    <cellStyle name="Output 12 8" xfId="8484" xr:uid="{00000000-0005-0000-0000-0000EA910000}"/>
    <cellStyle name="Output 12 8 2" xfId="29966" xr:uid="{00000000-0005-0000-0000-0000EB910000}"/>
    <cellStyle name="Output 12 8 3" xfId="22046" xr:uid="{00000000-0005-0000-0000-0000EC910000}"/>
    <cellStyle name="Output 12 8 4" xfId="42929" xr:uid="{00000000-0005-0000-0000-0000ED910000}"/>
    <cellStyle name="Output 12 9" xfId="15357" xr:uid="{00000000-0005-0000-0000-0000EE910000}"/>
    <cellStyle name="Output 13" xfId="1114" xr:uid="{00000000-0005-0000-0000-0000EF910000}"/>
    <cellStyle name="Output 13 10" xfId="15005" xr:uid="{00000000-0005-0000-0000-0000F0910000}"/>
    <cellStyle name="Output 13 11" xfId="11508" xr:uid="{00000000-0005-0000-0000-0000F1910000}"/>
    <cellStyle name="Output 13 12" xfId="36102" xr:uid="{00000000-0005-0000-0000-0000F2910000}"/>
    <cellStyle name="Output 13 2" xfId="8485" xr:uid="{00000000-0005-0000-0000-0000F3910000}"/>
    <cellStyle name="Output 13 2 2" xfId="8486" xr:uid="{00000000-0005-0000-0000-0000F4910000}"/>
    <cellStyle name="Output 13 2 2 2" xfId="8487" xr:uid="{00000000-0005-0000-0000-0000F5910000}"/>
    <cellStyle name="Output 13 2 2 2 2" xfId="29969" xr:uid="{00000000-0005-0000-0000-0000F6910000}"/>
    <cellStyle name="Output 13 2 2 2 3" xfId="22049" xr:uid="{00000000-0005-0000-0000-0000F7910000}"/>
    <cellStyle name="Output 13 2 2 2 4" xfId="42932" xr:uid="{00000000-0005-0000-0000-0000F8910000}"/>
    <cellStyle name="Output 13 2 2 3" xfId="8488" xr:uid="{00000000-0005-0000-0000-0000F9910000}"/>
    <cellStyle name="Output 13 2 2 3 2" xfId="29970" xr:uid="{00000000-0005-0000-0000-0000FA910000}"/>
    <cellStyle name="Output 13 2 2 3 3" xfId="22050" xr:uid="{00000000-0005-0000-0000-0000FB910000}"/>
    <cellStyle name="Output 13 2 2 3 4" xfId="42933" xr:uid="{00000000-0005-0000-0000-0000FC910000}"/>
    <cellStyle name="Output 13 2 2 4" xfId="29968" xr:uid="{00000000-0005-0000-0000-0000FD910000}"/>
    <cellStyle name="Output 13 2 2 5" xfId="22048" xr:uid="{00000000-0005-0000-0000-0000FE910000}"/>
    <cellStyle name="Output 13 2 2 6" xfId="42931" xr:uid="{00000000-0005-0000-0000-0000FF910000}"/>
    <cellStyle name="Output 13 2 3" xfId="8489" xr:uid="{00000000-0005-0000-0000-000000920000}"/>
    <cellStyle name="Output 13 2 3 2" xfId="29971" xr:uid="{00000000-0005-0000-0000-000001920000}"/>
    <cellStyle name="Output 13 2 3 3" xfId="22051" xr:uid="{00000000-0005-0000-0000-000002920000}"/>
    <cellStyle name="Output 13 2 3 4" xfId="42934" xr:uid="{00000000-0005-0000-0000-000003920000}"/>
    <cellStyle name="Output 13 2 4" xfId="8490" xr:uid="{00000000-0005-0000-0000-000004920000}"/>
    <cellStyle name="Output 13 2 4 2" xfId="29972" xr:uid="{00000000-0005-0000-0000-000005920000}"/>
    <cellStyle name="Output 13 2 4 3" xfId="22052" xr:uid="{00000000-0005-0000-0000-000006920000}"/>
    <cellStyle name="Output 13 2 4 4" xfId="42935" xr:uid="{00000000-0005-0000-0000-000007920000}"/>
    <cellStyle name="Output 13 2 5" xfId="29967" xr:uid="{00000000-0005-0000-0000-000008920000}"/>
    <cellStyle name="Output 13 2 6" xfId="22047" xr:uid="{00000000-0005-0000-0000-000009920000}"/>
    <cellStyle name="Output 13 2 7" xfId="42930" xr:uid="{00000000-0005-0000-0000-00000A920000}"/>
    <cellStyle name="Output 13 3" xfId="8491" xr:uid="{00000000-0005-0000-0000-00000B920000}"/>
    <cellStyle name="Output 13 3 2" xfId="8492" xr:uid="{00000000-0005-0000-0000-00000C920000}"/>
    <cellStyle name="Output 13 3 2 2" xfId="8493" xr:uid="{00000000-0005-0000-0000-00000D920000}"/>
    <cellStyle name="Output 13 3 2 2 2" xfId="29975" xr:uid="{00000000-0005-0000-0000-00000E920000}"/>
    <cellStyle name="Output 13 3 2 2 3" xfId="22055" xr:uid="{00000000-0005-0000-0000-00000F920000}"/>
    <cellStyle name="Output 13 3 2 2 4" xfId="42938" xr:uid="{00000000-0005-0000-0000-000010920000}"/>
    <cellStyle name="Output 13 3 2 3" xfId="8494" xr:uid="{00000000-0005-0000-0000-000011920000}"/>
    <cellStyle name="Output 13 3 2 3 2" xfId="29976" xr:uid="{00000000-0005-0000-0000-000012920000}"/>
    <cellStyle name="Output 13 3 2 3 3" xfId="22056" xr:uid="{00000000-0005-0000-0000-000013920000}"/>
    <cellStyle name="Output 13 3 2 3 4" xfId="42939" xr:uid="{00000000-0005-0000-0000-000014920000}"/>
    <cellStyle name="Output 13 3 2 4" xfId="29974" xr:uid="{00000000-0005-0000-0000-000015920000}"/>
    <cellStyle name="Output 13 3 2 5" xfId="22054" xr:uid="{00000000-0005-0000-0000-000016920000}"/>
    <cellStyle name="Output 13 3 2 6" xfId="42937" xr:uid="{00000000-0005-0000-0000-000017920000}"/>
    <cellStyle name="Output 13 3 3" xfId="8495" xr:uid="{00000000-0005-0000-0000-000018920000}"/>
    <cellStyle name="Output 13 3 3 2" xfId="29977" xr:uid="{00000000-0005-0000-0000-000019920000}"/>
    <cellStyle name="Output 13 3 3 3" xfId="22057" xr:uid="{00000000-0005-0000-0000-00001A920000}"/>
    <cellStyle name="Output 13 3 3 4" xfId="42940" xr:uid="{00000000-0005-0000-0000-00001B920000}"/>
    <cellStyle name="Output 13 3 4" xfId="8496" xr:uid="{00000000-0005-0000-0000-00001C920000}"/>
    <cellStyle name="Output 13 3 4 2" xfId="29978" xr:uid="{00000000-0005-0000-0000-00001D920000}"/>
    <cellStyle name="Output 13 3 4 3" xfId="22058" xr:uid="{00000000-0005-0000-0000-00001E920000}"/>
    <cellStyle name="Output 13 3 4 4" xfId="42941" xr:uid="{00000000-0005-0000-0000-00001F920000}"/>
    <cellStyle name="Output 13 3 5" xfId="29973" xr:uid="{00000000-0005-0000-0000-000020920000}"/>
    <cellStyle name="Output 13 3 6" xfId="22053" xr:uid="{00000000-0005-0000-0000-000021920000}"/>
    <cellStyle name="Output 13 3 7" xfId="42936" xr:uid="{00000000-0005-0000-0000-000022920000}"/>
    <cellStyle name="Output 13 4" xfId="8497" xr:uid="{00000000-0005-0000-0000-000023920000}"/>
    <cellStyle name="Output 13 4 2" xfId="29979" xr:uid="{00000000-0005-0000-0000-000024920000}"/>
    <cellStyle name="Output 13 4 3" xfId="22059" xr:uid="{00000000-0005-0000-0000-000025920000}"/>
    <cellStyle name="Output 13 4 4" xfId="42942" xr:uid="{00000000-0005-0000-0000-000026920000}"/>
    <cellStyle name="Output 13 5" xfId="8498" xr:uid="{00000000-0005-0000-0000-000027920000}"/>
    <cellStyle name="Output 13 5 2" xfId="29980" xr:uid="{00000000-0005-0000-0000-000028920000}"/>
    <cellStyle name="Output 13 5 3" xfId="22060" xr:uid="{00000000-0005-0000-0000-000029920000}"/>
    <cellStyle name="Output 13 5 4" xfId="42943" xr:uid="{00000000-0005-0000-0000-00002A920000}"/>
    <cellStyle name="Output 13 6" xfId="8499" xr:uid="{00000000-0005-0000-0000-00002B920000}"/>
    <cellStyle name="Output 13 6 2" xfId="29981" xr:uid="{00000000-0005-0000-0000-00002C920000}"/>
    <cellStyle name="Output 13 6 3" xfId="22061" xr:uid="{00000000-0005-0000-0000-00002D920000}"/>
    <cellStyle name="Output 13 6 4" xfId="42944" xr:uid="{00000000-0005-0000-0000-00002E920000}"/>
    <cellStyle name="Output 13 7" xfId="8500" xr:uid="{00000000-0005-0000-0000-00002F920000}"/>
    <cellStyle name="Output 13 7 2" xfId="29982" xr:uid="{00000000-0005-0000-0000-000030920000}"/>
    <cellStyle name="Output 13 7 3" xfId="22062" xr:uid="{00000000-0005-0000-0000-000031920000}"/>
    <cellStyle name="Output 13 7 4" xfId="42945" xr:uid="{00000000-0005-0000-0000-000032920000}"/>
    <cellStyle name="Output 13 8" xfId="8501" xr:uid="{00000000-0005-0000-0000-000033920000}"/>
    <cellStyle name="Output 13 8 2" xfId="29983" xr:uid="{00000000-0005-0000-0000-000034920000}"/>
    <cellStyle name="Output 13 8 3" xfId="22063" xr:uid="{00000000-0005-0000-0000-000035920000}"/>
    <cellStyle name="Output 13 8 4" xfId="42946" xr:uid="{00000000-0005-0000-0000-000036920000}"/>
    <cellStyle name="Output 13 9" xfId="15358" xr:uid="{00000000-0005-0000-0000-000037920000}"/>
    <cellStyle name="Output 14" xfId="1115" xr:uid="{00000000-0005-0000-0000-000038920000}"/>
    <cellStyle name="Output 14 10" xfId="14881" xr:uid="{00000000-0005-0000-0000-000039920000}"/>
    <cellStyle name="Output 14 11" xfId="11509" xr:uid="{00000000-0005-0000-0000-00003A920000}"/>
    <cellStyle name="Output 14 12" xfId="36103" xr:uid="{00000000-0005-0000-0000-00003B920000}"/>
    <cellStyle name="Output 14 2" xfId="8502" xr:uid="{00000000-0005-0000-0000-00003C920000}"/>
    <cellStyle name="Output 14 2 2" xfId="8503" xr:uid="{00000000-0005-0000-0000-00003D920000}"/>
    <cellStyle name="Output 14 2 2 2" xfId="8504" xr:uid="{00000000-0005-0000-0000-00003E920000}"/>
    <cellStyle name="Output 14 2 2 2 2" xfId="29986" xr:uid="{00000000-0005-0000-0000-00003F920000}"/>
    <cellStyle name="Output 14 2 2 2 3" xfId="22066" xr:uid="{00000000-0005-0000-0000-000040920000}"/>
    <cellStyle name="Output 14 2 2 2 4" xfId="42949" xr:uid="{00000000-0005-0000-0000-000041920000}"/>
    <cellStyle name="Output 14 2 2 3" xfId="8505" xr:uid="{00000000-0005-0000-0000-000042920000}"/>
    <cellStyle name="Output 14 2 2 3 2" xfId="29987" xr:uid="{00000000-0005-0000-0000-000043920000}"/>
    <cellStyle name="Output 14 2 2 3 3" xfId="22067" xr:uid="{00000000-0005-0000-0000-000044920000}"/>
    <cellStyle name="Output 14 2 2 3 4" xfId="42950" xr:uid="{00000000-0005-0000-0000-000045920000}"/>
    <cellStyle name="Output 14 2 2 4" xfId="29985" xr:uid="{00000000-0005-0000-0000-000046920000}"/>
    <cellStyle name="Output 14 2 2 5" xfId="22065" xr:uid="{00000000-0005-0000-0000-000047920000}"/>
    <cellStyle name="Output 14 2 2 6" xfId="42948" xr:uid="{00000000-0005-0000-0000-000048920000}"/>
    <cellStyle name="Output 14 2 3" xfId="8506" xr:uid="{00000000-0005-0000-0000-000049920000}"/>
    <cellStyle name="Output 14 2 3 2" xfId="29988" xr:uid="{00000000-0005-0000-0000-00004A920000}"/>
    <cellStyle name="Output 14 2 3 3" xfId="22068" xr:uid="{00000000-0005-0000-0000-00004B920000}"/>
    <cellStyle name="Output 14 2 3 4" xfId="42951" xr:uid="{00000000-0005-0000-0000-00004C920000}"/>
    <cellStyle name="Output 14 2 4" xfId="8507" xr:uid="{00000000-0005-0000-0000-00004D920000}"/>
    <cellStyle name="Output 14 2 4 2" xfId="29989" xr:uid="{00000000-0005-0000-0000-00004E920000}"/>
    <cellStyle name="Output 14 2 4 3" xfId="22069" xr:uid="{00000000-0005-0000-0000-00004F920000}"/>
    <cellStyle name="Output 14 2 4 4" xfId="42952" xr:uid="{00000000-0005-0000-0000-000050920000}"/>
    <cellStyle name="Output 14 2 5" xfId="29984" xr:uid="{00000000-0005-0000-0000-000051920000}"/>
    <cellStyle name="Output 14 2 6" xfId="22064" xr:uid="{00000000-0005-0000-0000-000052920000}"/>
    <cellStyle name="Output 14 2 7" xfId="42947" xr:uid="{00000000-0005-0000-0000-000053920000}"/>
    <cellStyle name="Output 14 3" xfId="8508" xr:uid="{00000000-0005-0000-0000-000054920000}"/>
    <cellStyle name="Output 14 3 2" xfId="8509" xr:uid="{00000000-0005-0000-0000-000055920000}"/>
    <cellStyle name="Output 14 3 2 2" xfId="8510" xr:uid="{00000000-0005-0000-0000-000056920000}"/>
    <cellStyle name="Output 14 3 2 2 2" xfId="29992" xr:uid="{00000000-0005-0000-0000-000057920000}"/>
    <cellStyle name="Output 14 3 2 2 3" xfId="22072" xr:uid="{00000000-0005-0000-0000-000058920000}"/>
    <cellStyle name="Output 14 3 2 2 4" xfId="42955" xr:uid="{00000000-0005-0000-0000-000059920000}"/>
    <cellStyle name="Output 14 3 2 3" xfId="8511" xr:uid="{00000000-0005-0000-0000-00005A920000}"/>
    <cellStyle name="Output 14 3 2 3 2" xfId="29993" xr:uid="{00000000-0005-0000-0000-00005B920000}"/>
    <cellStyle name="Output 14 3 2 3 3" xfId="22073" xr:uid="{00000000-0005-0000-0000-00005C920000}"/>
    <cellStyle name="Output 14 3 2 3 4" xfId="42956" xr:uid="{00000000-0005-0000-0000-00005D920000}"/>
    <cellStyle name="Output 14 3 2 4" xfId="29991" xr:uid="{00000000-0005-0000-0000-00005E920000}"/>
    <cellStyle name="Output 14 3 2 5" xfId="22071" xr:uid="{00000000-0005-0000-0000-00005F920000}"/>
    <cellStyle name="Output 14 3 2 6" xfId="42954" xr:uid="{00000000-0005-0000-0000-000060920000}"/>
    <cellStyle name="Output 14 3 3" xfId="8512" xr:uid="{00000000-0005-0000-0000-000061920000}"/>
    <cellStyle name="Output 14 3 3 2" xfId="29994" xr:uid="{00000000-0005-0000-0000-000062920000}"/>
    <cellStyle name="Output 14 3 3 3" xfId="22074" xr:uid="{00000000-0005-0000-0000-000063920000}"/>
    <cellStyle name="Output 14 3 3 4" xfId="42957" xr:uid="{00000000-0005-0000-0000-000064920000}"/>
    <cellStyle name="Output 14 3 4" xfId="8513" xr:uid="{00000000-0005-0000-0000-000065920000}"/>
    <cellStyle name="Output 14 3 4 2" xfId="29995" xr:uid="{00000000-0005-0000-0000-000066920000}"/>
    <cellStyle name="Output 14 3 4 3" xfId="22075" xr:uid="{00000000-0005-0000-0000-000067920000}"/>
    <cellStyle name="Output 14 3 4 4" xfId="42958" xr:uid="{00000000-0005-0000-0000-000068920000}"/>
    <cellStyle name="Output 14 3 5" xfId="29990" xr:uid="{00000000-0005-0000-0000-000069920000}"/>
    <cellStyle name="Output 14 3 6" xfId="22070" xr:uid="{00000000-0005-0000-0000-00006A920000}"/>
    <cellStyle name="Output 14 3 7" xfId="42953" xr:uid="{00000000-0005-0000-0000-00006B920000}"/>
    <cellStyle name="Output 14 4" xfId="8514" xr:uid="{00000000-0005-0000-0000-00006C920000}"/>
    <cellStyle name="Output 14 4 2" xfId="29996" xr:uid="{00000000-0005-0000-0000-00006D920000}"/>
    <cellStyle name="Output 14 4 3" xfId="22076" xr:uid="{00000000-0005-0000-0000-00006E920000}"/>
    <cellStyle name="Output 14 4 4" xfId="42959" xr:uid="{00000000-0005-0000-0000-00006F920000}"/>
    <cellStyle name="Output 14 5" xfId="8515" xr:uid="{00000000-0005-0000-0000-000070920000}"/>
    <cellStyle name="Output 14 5 2" xfId="29997" xr:uid="{00000000-0005-0000-0000-000071920000}"/>
    <cellStyle name="Output 14 5 3" xfId="22077" xr:uid="{00000000-0005-0000-0000-000072920000}"/>
    <cellStyle name="Output 14 5 4" xfId="42960" xr:uid="{00000000-0005-0000-0000-000073920000}"/>
    <cellStyle name="Output 14 6" xfId="8516" xr:uid="{00000000-0005-0000-0000-000074920000}"/>
    <cellStyle name="Output 14 6 2" xfId="29998" xr:uid="{00000000-0005-0000-0000-000075920000}"/>
    <cellStyle name="Output 14 6 3" xfId="22078" xr:uid="{00000000-0005-0000-0000-000076920000}"/>
    <cellStyle name="Output 14 6 4" xfId="42961" xr:uid="{00000000-0005-0000-0000-000077920000}"/>
    <cellStyle name="Output 14 7" xfId="8517" xr:uid="{00000000-0005-0000-0000-000078920000}"/>
    <cellStyle name="Output 14 7 2" xfId="29999" xr:uid="{00000000-0005-0000-0000-000079920000}"/>
    <cellStyle name="Output 14 7 3" xfId="22079" xr:uid="{00000000-0005-0000-0000-00007A920000}"/>
    <cellStyle name="Output 14 7 4" xfId="42962" xr:uid="{00000000-0005-0000-0000-00007B920000}"/>
    <cellStyle name="Output 14 8" xfId="8518" xr:uid="{00000000-0005-0000-0000-00007C920000}"/>
    <cellStyle name="Output 14 8 2" xfId="30000" xr:uid="{00000000-0005-0000-0000-00007D920000}"/>
    <cellStyle name="Output 14 8 3" xfId="22080" xr:uid="{00000000-0005-0000-0000-00007E920000}"/>
    <cellStyle name="Output 14 8 4" xfId="42963" xr:uid="{00000000-0005-0000-0000-00007F920000}"/>
    <cellStyle name="Output 14 9" xfId="15359" xr:uid="{00000000-0005-0000-0000-000080920000}"/>
    <cellStyle name="Output 15" xfId="1116" xr:uid="{00000000-0005-0000-0000-000081920000}"/>
    <cellStyle name="Output 15 10" xfId="14880" xr:uid="{00000000-0005-0000-0000-000082920000}"/>
    <cellStyle name="Output 15 11" xfId="11510" xr:uid="{00000000-0005-0000-0000-000083920000}"/>
    <cellStyle name="Output 15 12" xfId="36104" xr:uid="{00000000-0005-0000-0000-000084920000}"/>
    <cellStyle name="Output 15 2" xfId="8519" xr:uid="{00000000-0005-0000-0000-000085920000}"/>
    <cellStyle name="Output 15 2 2" xfId="8520" xr:uid="{00000000-0005-0000-0000-000086920000}"/>
    <cellStyle name="Output 15 2 2 2" xfId="8521" xr:uid="{00000000-0005-0000-0000-000087920000}"/>
    <cellStyle name="Output 15 2 2 2 2" xfId="30003" xr:uid="{00000000-0005-0000-0000-000088920000}"/>
    <cellStyle name="Output 15 2 2 2 3" xfId="22083" xr:uid="{00000000-0005-0000-0000-000089920000}"/>
    <cellStyle name="Output 15 2 2 2 4" xfId="42966" xr:uid="{00000000-0005-0000-0000-00008A920000}"/>
    <cellStyle name="Output 15 2 2 3" xfId="8522" xr:uid="{00000000-0005-0000-0000-00008B920000}"/>
    <cellStyle name="Output 15 2 2 3 2" xfId="30004" xr:uid="{00000000-0005-0000-0000-00008C920000}"/>
    <cellStyle name="Output 15 2 2 3 3" xfId="22084" xr:uid="{00000000-0005-0000-0000-00008D920000}"/>
    <cellStyle name="Output 15 2 2 3 4" xfId="42967" xr:uid="{00000000-0005-0000-0000-00008E920000}"/>
    <cellStyle name="Output 15 2 2 4" xfId="30002" xr:uid="{00000000-0005-0000-0000-00008F920000}"/>
    <cellStyle name="Output 15 2 2 5" xfId="22082" xr:uid="{00000000-0005-0000-0000-000090920000}"/>
    <cellStyle name="Output 15 2 2 6" xfId="42965" xr:uid="{00000000-0005-0000-0000-000091920000}"/>
    <cellStyle name="Output 15 2 3" xfId="8523" xr:uid="{00000000-0005-0000-0000-000092920000}"/>
    <cellStyle name="Output 15 2 3 2" xfId="30005" xr:uid="{00000000-0005-0000-0000-000093920000}"/>
    <cellStyle name="Output 15 2 3 3" xfId="22085" xr:uid="{00000000-0005-0000-0000-000094920000}"/>
    <cellStyle name="Output 15 2 3 4" xfId="42968" xr:uid="{00000000-0005-0000-0000-000095920000}"/>
    <cellStyle name="Output 15 2 4" xfId="8524" xr:uid="{00000000-0005-0000-0000-000096920000}"/>
    <cellStyle name="Output 15 2 4 2" xfId="30006" xr:uid="{00000000-0005-0000-0000-000097920000}"/>
    <cellStyle name="Output 15 2 4 3" xfId="22086" xr:uid="{00000000-0005-0000-0000-000098920000}"/>
    <cellStyle name="Output 15 2 4 4" xfId="42969" xr:uid="{00000000-0005-0000-0000-000099920000}"/>
    <cellStyle name="Output 15 2 5" xfId="30001" xr:uid="{00000000-0005-0000-0000-00009A920000}"/>
    <cellStyle name="Output 15 2 6" xfId="22081" xr:uid="{00000000-0005-0000-0000-00009B920000}"/>
    <cellStyle name="Output 15 2 7" xfId="42964" xr:uid="{00000000-0005-0000-0000-00009C920000}"/>
    <cellStyle name="Output 15 3" xfId="8525" xr:uid="{00000000-0005-0000-0000-00009D920000}"/>
    <cellStyle name="Output 15 3 2" xfId="8526" xr:uid="{00000000-0005-0000-0000-00009E920000}"/>
    <cellStyle name="Output 15 3 2 2" xfId="8527" xr:uid="{00000000-0005-0000-0000-00009F920000}"/>
    <cellStyle name="Output 15 3 2 2 2" xfId="30009" xr:uid="{00000000-0005-0000-0000-0000A0920000}"/>
    <cellStyle name="Output 15 3 2 2 3" xfId="22089" xr:uid="{00000000-0005-0000-0000-0000A1920000}"/>
    <cellStyle name="Output 15 3 2 2 4" xfId="42972" xr:uid="{00000000-0005-0000-0000-0000A2920000}"/>
    <cellStyle name="Output 15 3 2 3" xfId="8528" xr:uid="{00000000-0005-0000-0000-0000A3920000}"/>
    <cellStyle name="Output 15 3 2 3 2" xfId="30010" xr:uid="{00000000-0005-0000-0000-0000A4920000}"/>
    <cellStyle name="Output 15 3 2 3 3" xfId="22090" xr:uid="{00000000-0005-0000-0000-0000A5920000}"/>
    <cellStyle name="Output 15 3 2 3 4" xfId="42973" xr:uid="{00000000-0005-0000-0000-0000A6920000}"/>
    <cellStyle name="Output 15 3 2 4" xfId="30008" xr:uid="{00000000-0005-0000-0000-0000A7920000}"/>
    <cellStyle name="Output 15 3 2 5" xfId="22088" xr:uid="{00000000-0005-0000-0000-0000A8920000}"/>
    <cellStyle name="Output 15 3 2 6" xfId="42971" xr:uid="{00000000-0005-0000-0000-0000A9920000}"/>
    <cellStyle name="Output 15 3 3" xfId="8529" xr:uid="{00000000-0005-0000-0000-0000AA920000}"/>
    <cellStyle name="Output 15 3 3 2" xfId="30011" xr:uid="{00000000-0005-0000-0000-0000AB920000}"/>
    <cellStyle name="Output 15 3 3 3" xfId="22091" xr:uid="{00000000-0005-0000-0000-0000AC920000}"/>
    <cellStyle name="Output 15 3 3 4" xfId="42974" xr:uid="{00000000-0005-0000-0000-0000AD920000}"/>
    <cellStyle name="Output 15 3 4" xfId="8530" xr:uid="{00000000-0005-0000-0000-0000AE920000}"/>
    <cellStyle name="Output 15 3 4 2" xfId="30012" xr:uid="{00000000-0005-0000-0000-0000AF920000}"/>
    <cellStyle name="Output 15 3 4 3" xfId="22092" xr:uid="{00000000-0005-0000-0000-0000B0920000}"/>
    <cellStyle name="Output 15 3 4 4" xfId="42975" xr:uid="{00000000-0005-0000-0000-0000B1920000}"/>
    <cellStyle name="Output 15 3 5" xfId="30007" xr:uid="{00000000-0005-0000-0000-0000B2920000}"/>
    <cellStyle name="Output 15 3 6" xfId="22087" xr:uid="{00000000-0005-0000-0000-0000B3920000}"/>
    <cellStyle name="Output 15 3 7" xfId="42970" xr:uid="{00000000-0005-0000-0000-0000B4920000}"/>
    <cellStyle name="Output 15 4" xfId="8531" xr:uid="{00000000-0005-0000-0000-0000B5920000}"/>
    <cellStyle name="Output 15 4 2" xfId="30013" xr:uid="{00000000-0005-0000-0000-0000B6920000}"/>
    <cellStyle name="Output 15 4 3" xfId="22093" xr:uid="{00000000-0005-0000-0000-0000B7920000}"/>
    <cellStyle name="Output 15 4 4" xfId="42976" xr:uid="{00000000-0005-0000-0000-0000B8920000}"/>
    <cellStyle name="Output 15 5" xfId="8532" xr:uid="{00000000-0005-0000-0000-0000B9920000}"/>
    <cellStyle name="Output 15 5 2" xfId="30014" xr:uid="{00000000-0005-0000-0000-0000BA920000}"/>
    <cellStyle name="Output 15 5 3" xfId="22094" xr:uid="{00000000-0005-0000-0000-0000BB920000}"/>
    <cellStyle name="Output 15 5 4" xfId="42977" xr:uid="{00000000-0005-0000-0000-0000BC920000}"/>
    <cellStyle name="Output 15 6" xfId="8533" xr:uid="{00000000-0005-0000-0000-0000BD920000}"/>
    <cellStyle name="Output 15 6 2" xfId="30015" xr:uid="{00000000-0005-0000-0000-0000BE920000}"/>
    <cellStyle name="Output 15 6 3" xfId="22095" xr:uid="{00000000-0005-0000-0000-0000BF920000}"/>
    <cellStyle name="Output 15 6 4" xfId="42978" xr:uid="{00000000-0005-0000-0000-0000C0920000}"/>
    <cellStyle name="Output 15 7" xfId="8534" xr:uid="{00000000-0005-0000-0000-0000C1920000}"/>
    <cellStyle name="Output 15 7 2" xfId="30016" xr:uid="{00000000-0005-0000-0000-0000C2920000}"/>
    <cellStyle name="Output 15 7 3" xfId="22096" xr:uid="{00000000-0005-0000-0000-0000C3920000}"/>
    <cellStyle name="Output 15 7 4" xfId="42979" xr:uid="{00000000-0005-0000-0000-0000C4920000}"/>
    <cellStyle name="Output 15 8" xfId="8535" xr:uid="{00000000-0005-0000-0000-0000C5920000}"/>
    <cellStyle name="Output 15 8 2" xfId="30017" xr:uid="{00000000-0005-0000-0000-0000C6920000}"/>
    <cellStyle name="Output 15 8 3" xfId="22097" xr:uid="{00000000-0005-0000-0000-0000C7920000}"/>
    <cellStyle name="Output 15 8 4" xfId="42980" xr:uid="{00000000-0005-0000-0000-0000C8920000}"/>
    <cellStyle name="Output 15 9" xfId="15360" xr:uid="{00000000-0005-0000-0000-0000C9920000}"/>
    <cellStyle name="Output 16" xfId="1117" xr:uid="{00000000-0005-0000-0000-0000CA920000}"/>
    <cellStyle name="Output 16 10" xfId="14879" xr:uid="{00000000-0005-0000-0000-0000CB920000}"/>
    <cellStyle name="Output 16 11" xfId="11511" xr:uid="{00000000-0005-0000-0000-0000CC920000}"/>
    <cellStyle name="Output 16 12" xfId="36105" xr:uid="{00000000-0005-0000-0000-0000CD920000}"/>
    <cellStyle name="Output 16 2" xfId="8536" xr:uid="{00000000-0005-0000-0000-0000CE920000}"/>
    <cellStyle name="Output 16 2 2" xfId="8537" xr:uid="{00000000-0005-0000-0000-0000CF920000}"/>
    <cellStyle name="Output 16 2 2 2" xfId="8538" xr:uid="{00000000-0005-0000-0000-0000D0920000}"/>
    <cellStyle name="Output 16 2 2 2 2" xfId="30020" xr:uid="{00000000-0005-0000-0000-0000D1920000}"/>
    <cellStyle name="Output 16 2 2 2 3" xfId="22100" xr:uid="{00000000-0005-0000-0000-0000D2920000}"/>
    <cellStyle name="Output 16 2 2 2 4" xfId="42983" xr:uid="{00000000-0005-0000-0000-0000D3920000}"/>
    <cellStyle name="Output 16 2 2 3" xfId="8539" xr:uid="{00000000-0005-0000-0000-0000D4920000}"/>
    <cellStyle name="Output 16 2 2 3 2" xfId="30021" xr:uid="{00000000-0005-0000-0000-0000D5920000}"/>
    <cellStyle name="Output 16 2 2 3 3" xfId="22101" xr:uid="{00000000-0005-0000-0000-0000D6920000}"/>
    <cellStyle name="Output 16 2 2 3 4" xfId="42984" xr:uid="{00000000-0005-0000-0000-0000D7920000}"/>
    <cellStyle name="Output 16 2 2 4" xfId="30019" xr:uid="{00000000-0005-0000-0000-0000D8920000}"/>
    <cellStyle name="Output 16 2 2 5" xfId="22099" xr:uid="{00000000-0005-0000-0000-0000D9920000}"/>
    <cellStyle name="Output 16 2 2 6" xfId="42982" xr:uid="{00000000-0005-0000-0000-0000DA920000}"/>
    <cellStyle name="Output 16 2 3" xfId="8540" xr:uid="{00000000-0005-0000-0000-0000DB920000}"/>
    <cellStyle name="Output 16 2 3 2" xfId="30022" xr:uid="{00000000-0005-0000-0000-0000DC920000}"/>
    <cellStyle name="Output 16 2 3 3" xfId="22102" xr:uid="{00000000-0005-0000-0000-0000DD920000}"/>
    <cellStyle name="Output 16 2 3 4" xfId="42985" xr:uid="{00000000-0005-0000-0000-0000DE920000}"/>
    <cellStyle name="Output 16 2 4" xfId="8541" xr:uid="{00000000-0005-0000-0000-0000DF920000}"/>
    <cellStyle name="Output 16 2 4 2" xfId="30023" xr:uid="{00000000-0005-0000-0000-0000E0920000}"/>
    <cellStyle name="Output 16 2 4 3" xfId="22103" xr:uid="{00000000-0005-0000-0000-0000E1920000}"/>
    <cellStyle name="Output 16 2 4 4" xfId="42986" xr:uid="{00000000-0005-0000-0000-0000E2920000}"/>
    <cellStyle name="Output 16 2 5" xfId="30018" xr:uid="{00000000-0005-0000-0000-0000E3920000}"/>
    <cellStyle name="Output 16 2 6" xfId="22098" xr:uid="{00000000-0005-0000-0000-0000E4920000}"/>
    <cellStyle name="Output 16 2 7" xfId="42981" xr:uid="{00000000-0005-0000-0000-0000E5920000}"/>
    <cellStyle name="Output 16 3" xfId="8542" xr:uid="{00000000-0005-0000-0000-0000E6920000}"/>
    <cellStyle name="Output 16 3 2" xfId="8543" xr:uid="{00000000-0005-0000-0000-0000E7920000}"/>
    <cellStyle name="Output 16 3 2 2" xfId="8544" xr:uid="{00000000-0005-0000-0000-0000E8920000}"/>
    <cellStyle name="Output 16 3 2 2 2" xfId="30026" xr:uid="{00000000-0005-0000-0000-0000E9920000}"/>
    <cellStyle name="Output 16 3 2 2 3" xfId="22106" xr:uid="{00000000-0005-0000-0000-0000EA920000}"/>
    <cellStyle name="Output 16 3 2 2 4" xfId="42989" xr:uid="{00000000-0005-0000-0000-0000EB920000}"/>
    <cellStyle name="Output 16 3 2 3" xfId="8545" xr:uid="{00000000-0005-0000-0000-0000EC920000}"/>
    <cellStyle name="Output 16 3 2 3 2" xfId="30027" xr:uid="{00000000-0005-0000-0000-0000ED920000}"/>
    <cellStyle name="Output 16 3 2 3 3" xfId="22107" xr:uid="{00000000-0005-0000-0000-0000EE920000}"/>
    <cellStyle name="Output 16 3 2 3 4" xfId="42990" xr:uid="{00000000-0005-0000-0000-0000EF920000}"/>
    <cellStyle name="Output 16 3 2 4" xfId="30025" xr:uid="{00000000-0005-0000-0000-0000F0920000}"/>
    <cellStyle name="Output 16 3 2 5" xfId="22105" xr:uid="{00000000-0005-0000-0000-0000F1920000}"/>
    <cellStyle name="Output 16 3 2 6" xfId="42988" xr:uid="{00000000-0005-0000-0000-0000F2920000}"/>
    <cellStyle name="Output 16 3 3" xfId="8546" xr:uid="{00000000-0005-0000-0000-0000F3920000}"/>
    <cellStyle name="Output 16 3 3 2" xfId="30028" xr:uid="{00000000-0005-0000-0000-0000F4920000}"/>
    <cellStyle name="Output 16 3 3 3" xfId="22108" xr:uid="{00000000-0005-0000-0000-0000F5920000}"/>
    <cellStyle name="Output 16 3 3 4" xfId="42991" xr:uid="{00000000-0005-0000-0000-0000F6920000}"/>
    <cellStyle name="Output 16 3 4" xfId="8547" xr:uid="{00000000-0005-0000-0000-0000F7920000}"/>
    <cellStyle name="Output 16 3 4 2" xfId="30029" xr:uid="{00000000-0005-0000-0000-0000F8920000}"/>
    <cellStyle name="Output 16 3 4 3" xfId="22109" xr:uid="{00000000-0005-0000-0000-0000F9920000}"/>
    <cellStyle name="Output 16 3 4 4" xfId="42992" xr:uid="{00000000-0005-0000-0000-0000FA920000}"/>
    <cellStyle name="Output 16 3 5" xfId="30024" xr:uid="{00000000-0005-0000-0000-0000FB920000}"/>
    <cellStyle name="Output 16 3 6" xfId="22104" xr:uid="{00000000-0005-0000-0000-0000FC920000}"/>
    <cellStyle name="Output 16 3 7" xfId="42987" xr:uid="{00000000-0005-0000-0000-0000FD920000}"/>
    <cellStyle name="Output 16 4" xfId="8548" xr:uid="{00000000-0005-0000-0000-0000FE920000}"/>
    <cellStyle name="Output 16 4 2" xfId="30030" xr:uid="{00000000-0005-0000-0000-0000FF920000}"/>
    <cellStyle name="Output 16 4 3" xfId="22110" xr:uid="{00000000-0005-0000-0000-000000930000}"/>
    <cellStyle name="Output 16 4 4" xfId="42993" xr:uid="{00000000-0005-0000-0000-000001930000}"/>
    <cellStyle name="Output 16 5" xfId="8549" xr:uid="{00000000-0005-0000-0000-000002930000}"/>
    <cellStyle name="Output 16 5 2" xfId="30031" xr:uid="{00000000-0005-0000-0000-000003930000}"/>
    <cellStyle name="Output 16 5 3" xfId="22111" xr:uid="{00000000-0005-0000-0000-000004930000}"/>
    <cellStyle name="Output 16 5 4" xfId="42994" xr:uid="{00000000-0005-0000-0000-000005930000}"/>
    <cellStyle name="Output 16 6" xfId="8550" xr:uid="{00000000-0005-0000-0000-000006930000}"/>
    <cellStyle name="Output 16 6 2" xfId="30032" xr:uid="{00000000-0005-0000-0000-000007930000}"/>
    <cellStyle name="Output 16 6 3" xfId="22112" xr:uid="{00000000-0005-0000-0000-000008930000}"/>
    <cellStyle name="Output 16 6 4" xfId="42995" xr:uid="{00000000-0005-0000-0000-000009930000}"/>
    <cellStyle name="Output 16 7" xfId="8551" xr:uid="{00000000-0005-0000-0000-00000A930000}"/>
    <cellStyle name="Output 16 7 2" xfId="30033" xr:uid="{00000000-0005-0000-0000-00000B930000}"/>
    <cellStyle name="Output 16 7 3" xfId="22113" xr:uid="{00000000-0005-0000-0000-00000C930000}"/>
    <cellStyle name="Output 16 7 4" xfId="42996" xr:uid="{00000000-0005-0000-0000-00000D930000}"/>
    <cellStyle name="Output 16 8" xfId="8552" xr:uid="{00000000-0005-0000-0000-00000E930000}"/>
    <cellStyle name="Output 16 8 2" xfId="30034" xr:uid="{00000000-0005-0000-0000-00000F930000}"/>
    <cellStyle name="Output 16 8 3" xfId="22114" xr:uid="{00000000-0005-0000-0000-000010930000}"/>
    <cellStyle name="Output 16 8 4" xfId="42997" xr:uid="{00000000-0005-0000-0000-000011930000}"/>
    <cellStyle name="Output 16 9" xfId="15361" xr:uid="{00000000-0005-0000-0000-000012930000}"/>
    <cellStyle name="Output 17" xfId="1118" xr:uid="{00000000-0005-0000-0000-000013930000}"/>
    <cellStyle name="Output 17 10" xfId="23904" xr:uid="{00000000-0005-0000-0000-000014930000}"/>
    <cellStyle name="Output 17 11" xfId="11512" xr:uid="{00000000-0005-0000-0000-000015930000}"/>
    <cellStyle name="Output 17 12" xfId="36106" xr:uid="{00000000-0005-0000-0000-000016930000}"/>
    <cellStyle name="Output 17 2" xfId="8553" xr:uid="{00000000-0005-0000-0000-000017930000}"/>
    <cellStyle name="Output 17 2 2" xfId="8554" xr:uid="{00000000-0005-0000-0000-000018930000}"/>
    <cellStyle name="Output 17 2 2 2" xfId="8555" xr:uid="{00000000-0005-0000-0000-000019930000}"/>
    <cellStyle name="Output 17 2 2 2 2" xfId="30037" xr:uid="{00000000-0005-0000-0000-00001A930000}"/>
    <cellStyle name="Output 17 2 2 2 3" xfId="22117" xr:uid="{00000000-0005-0000-0000-00001B930000}"/>
    <cellStyle name="Output 17 2 2 2 4" xfId="43000" xr:uid="{00000000-0005-0000-0000-00001C930000}"/>
    <cellStyle name="Output 17 2 2 3" xfId="8556" xr:uid="{00000000-0005-0000-0000-00001D930000}"/>
    <cellStyle name="Output 17 2 2 3 2" xfId="30038" xr:uid="{00000000-0005-0000-0000-00001E930000}"/>
    <cellStyle name="Output 17 2 2 3 3" xfId="22118" xr:uid="{00000000-0005-0000-0000-00001F930000}"/>
    <cellStyle name="Output 17 2 2 3 4" xfId="43001" xr:uid="{00000000-0005-0000-0000-000020930000}"/>
    <cellStyle name="Output 17 2 2 4" xfId="30036" xr:uid="{00000000-0005-0000-0000-000021930000}"/>
    <cellStyle name="Output 17 2 2 5" xfId="22116" xr:uid="{00000000-0005-0000-0000-000022930000}"/>
    <cellStyle name="Output 17 2 2 6" xfId="42999" xr:uid="{00000000-0005-0000-0000-000023930000}"/>
    <cellStyle name="Output 17 2 3" xfId="8557" xr:uid="{00000000-0005-0000-0000-000024930000}"/>
    <cellStyle name="Output 17 2 3 2" xfId="30039" xr:uid="{00000000-0005-0000-0000-000025930000}"/>
    <cellStyle name="Output 17 2 3 3" xfId="22119" xr:uid="{00000000-0005-0000-0000-000026930000}"/>
    <cellStyle name="Output 17 2 3 4" xfId="43002" xr:uid="{00000000-0005-0000-0000-000027930000}"/>
    <cellStyle name="Output 17 2 4" xfId="8558" xr:uid="{00000000-0005-0000-0000-000028930000}"/>
    <cellStyle name="Output 17 2 4 2" xfId="30040" xr:uid="{00000000-0005-0000-0000-000029930000}"/>
    <cellStyle name="Output 17 2 4 3" xfId="22120" xr:uid="{00000000-0005-0000-0000-00002A930000}"/>
    <cellStyle name="Output 17 2 4 4" xfId="43003" xr:uid="{00000000-0005-0000-0000-00002B930000}"/>
    <cellStyle name="Output 17 2 5" xfId="30035" xr:uid="{00000000-0005-0000-0000-00002C930000}"/>
    <cellStyle name="Output 17 2 6" xfId="22115" xr:uid="{00000000-0005-0000-0000-00002D930000}"/>
    <cellStyle name="Output 17 2 7" xfId="42998" xr:uid="{00000000-0005-0000-0000-00002E930000}"/>
    <cellStyle name="Output 17 3" xfId="8559" xr:uid="{00000000-0005-0000-0000-00002F930000}"/>
    <cellStyle name="Output 17 3 2" xfId="8560" xr:uid="{00000000-0005-0000-0000-000030930000}"/>
    <cellStyle name="Output 17 3 2 2" xfId="8561" xr:uid="{00000000-0005-0000-0000-000031930000}"/>
    <cellStyle name="Output 17 3 2 2 2" xfId="30043" xr:uid="{00000000-0005-0000-0000-000032930000}"/>
    <cellStyle name="Output 17 3 2 2 3" xfId="22123" xr:uid="{00000000-0005-0000-0000-000033930000}"/>
    <cellStyle name="Output 17 3 2 2 4" xfId="43006" xr:uid="{00000000-0005-0000-0000-000034930000}"/>
    <cellStyle name="Output 17 3 2 3" xfId="8562" xr:uid="{00000000-0005-0000-0000-000035930000}"/>
    <cellStyle name="Output 17 3 2 3 2" xfId="30044" xr:uid="{00000000-0005-0000-0000-000036930000}"/>
    <cellStyle name="Output 17 3 2 3 3" xfId="22124" xr:uid="{00000000-0005-0000-0000-000037930000}"/>
    <cellStyle name="Output 17 3 2 3 4" xfId="43007" xr:uid="{00000000-0005-0000-0000-000038930000}"/>
    <cellStyle name="Output 17 3 2 4" xfId="30042" xr:uid="{00000000-0005-0000-0000-000039930000}"/>
    <cellStyle name="Output 17 3 2 5" xfId="22122" xr:uid="{00000000-0005-0000-0000-00003A930000}"/>
    <cellStyle name="Output 17 3 2 6" xfId="43005" xr:uid="{00000000-0005-0000-0000-00003B930000}"/>
    <cellStyle name="Output 17 3 3" xfId="8563" xr:uid="{00000000-0005-0000-0000-00003C930000}"/>
    <cellStyle name="Output 17 3 3 2" xfId="30045" xr:uid="{00000000-0005-0000-0000-00003D930000}"/>
    <cellStyle name="Output 17 3 3 3" xfId="22125" xr:uid="{00000000-0005-0000-0000-00003E930000}"/>
    <cellStyle name="Output 17 3 3 4" xfId="43008" xr:uid="{00000000-0005-0000-0000-00003F930000}"/>
    <cellStyle name="Output 17 3 4" xfId="8564" xr:uid="{00000000-0005-0000-0000-000040930000}"/>
    <cellStyle name="Output 17 3 4 2" xfId="30046" xr:uid="{00000000-0005-0000-0000-000041930000}"/>
    <cellStyle name="Output 17 3 4 3" xfId="22126" xr:uid="{00000000-0005-0000-0000-000042930000}"/>
    <cellStyle name="Output 17 3 4 4" xfId="43009" xr:uid="{00000000-0005-0000-0000-000043930000}"/>
    <cellStyle name="Output 17 3 5" xfId="30041" xr:uid="{00000000-0005-0000-0000-000044930000}"/>
    <cellStyle name="Output 17 3 6" xfId="22121" xr:uid="{00000000-0005-0000-0000-000045930000}"/>
    <cellStyle name="Output 17 3 7" xfId="43004" xr:uid="{00000000-0005-0000-0000-000046930000}"/>
    <cellStyle name="Output 17 4" xfId="8565" xr:uid="{00000000-0005-0000-0000-000047930000}"/>
    <cellStyle name="Output 17 4 2" xfId="30047" xr:uid="{00000000-0005-0000-0000-000048930000}"/>
    <cellStyle name="Output 17 4 3" xfId="22127" xr:uid="{00000000-0005-0000-0000-000049930000}"/>
    <cellStyle name="Output 17 4 4" xfId="43010" xr:uid="{00000000-0005-0000-0000-00004A930000}"/>
    <cellStyle name="Output 17 5" xfId="8566" xr:uid="{00000000-0005-0000-0000-00004B930000}"/>
    <cellStyle name="Output 17 5 2" xfId="30048" xr:uid="{00000000-0005-0000-0000-00004C930000}"/>
    <cellStyle name="Output 17 5 3" xfId="22128" xr:uid="{00000000-0005-0000-0000-00004D930000}"/>
    <cellStyle name="Output 17 5 4" xfId="43011" xr:uid="{00000000-0005-0000-0000-00004E930000}"/>
    <cellStyle name="Output 17 6" xfId="8567" xr:uid="{00000000-0005-0000-0000-00004F930000}"/>
    <cellStyle name="Output 17 6 2" xfId="30049" xr:uid="{00000000-0005-0000-0000-000050930000}"/>
    <cellStyle name="Output 17 6 3" xfId="22129" xr:uid="{00000000-0005-0000-0000-000051930000}"/>
    <cellStyle name="Output 17 6 4" xfId="43012" xr:uid="{00000000-0005-0000-0000-000052930000}"/>
    <cellStyle name="Output 17 7" xfId="8568" xr:uid="{00000000-0005-0000-0000-000053930000}"/>
    <cellStyle name="Output 17 7 2" xfId="30050" xr:uid="{00000000-0005-0000-0000-000054930000}"/>
    <cellStyle name="Output 17 7 3" xfId="22130" xr:uid="{00000000-0005-0000-0000-000055930000}"/>
    <cellStyle name="Output 17 7 4" xfId="43013" xr:uid="{00000000-0005-0000-0000-000056930000}"/>
    <cellStyle name="Output 17 8" xfId="8569" xr:uid="{00000000-0005-0000-0000-000057930000}"/>
    <cellStyle name="Output 17 8 2" xfId="30051" xr:uid="{00000000-0005-0000-0000-000058930000}"/>
    <cellStyle name="Output 17 8 3" xfId="22131" xr:uid="{00000000-0005-0000-0000-000059930000}"/>
    <cellStyle name="Output 17 8 4" xfId="43014" xr:uid="{00000000-0005-0000-0000-00005A930000}"/>
    <cellStyle name="Output 17 9" xfId="15362" xr:uid="{00000000-0005-0000-0000-00005B930000}"/>
    <cellStyle name="Output 18" xfId="1119" xr:uid="{00000000-0005-0000-0000-00005C930000}"/>
    <cellStyle name="Output 18 10" xfId="14878" xr:uid="{00000000-0005-0000-0000-00005D930000}"/>
    <cellStyle name="Output 18 11" xfId="11513" xr:uid="{00000000-0005-0000-0000-00005E930000}"/>
    <cellStyle name="Output 18 12" xfId="36107" xr:uid="{00000000-0005-0000-0000-00005F930000}"/>
    <cellStyle name="Output 18 2" xfId="8570" xr:uid="{00000000-0005-0000-0000-000060930000}"/>
    <cellStyle name="Output 18 2 2" xfId="8571" xr:uid="{00000000-0005-0000-0000-000061930000}"/>
    <cellStyle name="Output 18 2 2 2" xfId="8572" xr:uid="{00000000-0005-0000-0000-000062930000}"/>
    <cellStyle name="Output 18 2 2 2 2" xfId="30054" xr:uid="{00000000-0005-0000-0000-000063930000}"/>
    <cellStyle name="Output 18 2 2 2 3" xfId="22134" xr:uid="{00000000-0005-0000-0000-000064930000}"/>
    <cellStyle name="Output 18 2 2 2 4" xfId="43017" xr:uid="{00000000-0005-0000-0000-000065930000}"/>
    <cellStyle name="Output 18 2 2 3" xfId="8573" xr:uid="{00000000-0005-0000-0000-000066930000}"/>
    <cellStyle name="Output 18 2 2 3 2" xfId="30055" xr:uid="{00000000-0005-0000-0000-000067930000}"/>
    <cellStyle name="Output 18 2 2 3 3" xfId="22135" xr:uid="{00000000-0005-0000-0000-000068930000}"/>
    <cellStyle name="Output 18 2 2 3 4" xfId="43018" xr:uid="{00000000-0005-0000-0000-000069930000}"/>
    <cellStyle name="Output 18 2 2 4" xfId="30053" xr:uid="{00000000-0005-0000-0000-00006A930000}"/>
    <cellStyle name="Output 18 2 2 5" xfId="22133" xr:uid="{00000000-0005-0000-0000-00006B930000}"/>
    <cellStyle name="Output 18 2 2 6" xfId="43016" xr:uid="{00000000-0005-0000-0000-00006C930000}"/>
    <cellStyle name="Output 18 2 3" xfId="8574" xr:uid="{00000000-0005-0000-0000-00006D930000}"/>
    <cellStyle name="Output 18 2 3 2" xfId="30056" xr:uid="{00000000-0005-0000-0000-00006E930000}"/>
    <cellStyle name="Output 18 2 3 3" xfId="22136" xr:uid="{00000000-0005-0000-0000-00006F930000}"/>
    <cellStyle name="Output 18 2 3 4" xfId="43019" xr:uid="{00000000-0005-0000-0000-000070930000}"/>
    <cellStyle name="Output 18 2 4" xfId="8575" xr:uid="{00000000-0005-0000-0000-000071930000}"/>
    <cellStyle name="Output 18 2 4 2" xfId="30057" xr:uid="{00000000-0005-0000-0000-000072930000}"/>
    <cellStyle name="Output 18 2 4 3" xfId="22137" xr:uid="{00000000-0005-0000-0000-000073930000}"/>
    <cellStyle name="Output 18 2 4 4" xfId="43020" xr:uid="{00000000-0005-0000-0000-000074930000}"/>
    <cellStyle name="Output 18 2 5" xfId="30052" xr:uid="{00000000-0005-0000-0000-000075930000}"/>
    <cellStyle name="Output 18 2 6" xfId="22132" xr:uid="{00000000-0005-0000-0000-000076930000}"/>
    <cellStyle name="Output 18 2 7" xfId="43015" xr:uid="{00000000-0005-0000-0000-000077930000}"/>
    <cellStyle name="Output 18 3" xfId="8576" xr:uid="{00000000-0005-0000-0000-000078930000}"/>
    <cellStyle name="Output 18 3 2" xfId="8577" xr:uid="{00000000-0005-0000-0000-000079930000}"/>
    <cellStyle name="Output 18 3 2 2" xfId="8578" xr:uid="{00000000-0005-0000-0000-00007A930000}"/>
    <cellStyle name="Output 18 3 2 2 2" xfId="30060" xr:uid="{00000000-0005-0000-0000-00007B930000}"/>
    <cellStyle name="Output 18 3 2 2 3" xfId="22140" xr:uid="{00000000-0005-0000-0000-00007C930000}"/>
    <cellStyle name="Output 18 3 2 2 4" xfId="43023" xr:uid="{00000000-0005-0000-0000-00007D930000}"/>
    <cellStyle name="Output 18 3 2 3" xfId="8579" xr:uid="{00000000-0005-0000-0000-00007E930000}"/>
    <cellStyle name="Output 18 3 2 3 2" xfId="30061" xr:uid="{00000000-0005-0000-0000-00007F930000}"/>
    <cellStyle name="Output 18 3 2 3 3" xfId="22141" xr:uid="{00000000-0005-0000-0000-000080930000}"/>
    <cellStyle name="Output 18 3 2 3 4" xfId="43024" xr:uid="{00000000-0005-0000-0000-000081930000}"/>
    <cellStyle name="Output 18 3 2 4" xfId="30059" xr:uid="{00000000-0005-0000-0000-000082930000}"/>
    <cellStyle name="Output 18 3 2 5" xfId="22139" xr:uid="{00000000-0005-0000-0000-000083930000}"/>
    <cellStyle name="Output 18 3 2 6" xfId="43022" xr:uid="{00000000-0005-0000-0000-000084930000}"/>
    <cellStyle name="Output 18 3 3" xfId="8580" xr:uid="{00000000-0005-0000-0000-000085930000}"/>
    <cellStyle name="Output 18 3 3 2" xfId="30062" xr:uid="{00000000-0005-0000-0000-000086930000}"/>
    <cellStyle name="Output 18 3 3 3" xfId="22142" xr:uid="{00000000-0005-0000-0000-000087930000}"/>
    <cellStyle name="Output 18 3 3 4" xfId="43025" xr:uid="{00000000-0005-0000-0000-000088930000}"/>
    <cellStyle name="Output 18 3 4" xfId="8581" xr:uid="{00000000-0005-0000-0000-000089930000}"/>
    <cellStyle name="Output 18 3 4 2" xfId="30063" xr:uid="{00000000-0005-0000-0000-00008A930000}"/>
    <cellStyle name="Output 18 3 4 3" xfId="22143" xr:uid="{00000000-0005-0000-0000-00008B930000}"/>
    <cellStyle name="Output 18 3 4 4" xfId="43026" xr:uid="{00000000-0005-0000-0000-00008C930000}"/>
    <cellStyle name="Output 18 3 5" xfId="30058" xr:uid="{00000000-0005-0000-0000-00008D930000}"/>
    <cellStyle name="Output 18 3 6" xfId="22138" xr:uid="{00000000-0005-0000-0000-00008E930000}"/>
    <cellStyle name="Output 18 3 7" xfId="43021" xr:uid="{00000000-0005-0000-0000-00008F930000}"/>
    <cellStyle name="Output 18 4" xfId="8582" xr:uid="{00000000-0005-0000-0000-000090930000}"/>
    <cellStyle name="Output 18 4 2" xfId="30064" xr:uid="{00000000-0005-0000-0000-000091930000}"/>
    <cellStyle name="Output 18 4 3" xfId="22144" xr:uid="{00000000-0005-0000-0000-000092930000}"/>
    <cellStyle name="Output 18 4 4" xfId="43027" xr:uid="{00000000-0005-0000-0000-000093930000}"/>
    <cellStyle name="Output 18 5" xfId="8583" xr:uid="{00000000-0005-0000-0000-000094930000}"/>
    <cellStyle name="Output 18 5 2" xfId="30065" xr:uid="{00000000-0005-0000-0000-000095930000}"/>
    <cellStyle name="Output 18 5 3" xfId="22145" xr:uid="{00000000-0005-0000-0000-000096930000}"/>
    <cellStyle name="Output 18 5 4" xfId="43028" xr:uid="{00000000-0005-0000-0000-000097930000}"/>
    <cellStyle name="Output 18 6" xfId="8584" xr:uid="{00000000-0005-0000-0000-000098930000}"/>
    <cellStyle name="Output 18 6 2" xfId="30066" xr:uid="{00000000-0005-0000-0000-000099930000}"/>
    <cellStyle name="Output 18 6 3" xfId="22146" xr:uid="{00000000-0005-0000-0000-00009A930000}"/>
    <cellStyle name="Output 18 6 4" xfId="43029" xr:uid="{00000000-0005-0000-0000-00009B930000}"/>
    <cellStyle name="Output 18 7" xfId="8585" xr:uid="{00000000-0005-0000-0000-00009C930000}"/>
    <cellStyle name="Output 18 7 2" xfId="30067" xr:uid="{00000000-0005-0000-0000-00009D930000}"/>
    <cellStyle name="Output 18 7 3" xfId="22147" xr:uid="{00000000-0005-0000-0000-00009E930000}"/>
    <cellStyle name="Output 18 7 4" xfId="43030" xr:uid="{00000000-0005-0000-0000-00009F930000}"/>
    <cellStyle name="Output 18 8" xfId="8586" xr:uid="{00000000-0005-0000-0000-0000A0930000}"/>
    <cellStyle name="Output 18 8 2" xfId="30068" xr:uid="{00000000-0005-0000-0000-0000A1930000}"/>
    <cellStyle name="Output 18 8 3" xfId="22148" xr:uid="{00000000-0005-0000-0000-0000A2930000}"/>
    <cellStyle name="Output 18 8 4" xfId="43031" xr:uid="{00000000-0005-0000-0000-0000A3930000}"/>
    <cellStyle name="Output 18 9" xfId="15363" xr:uid="{00000000-0005-0000-0000-0000A4930000}"/>
    <cellStyle name="Output 19" xfId="1120" xr:uid="{00000000-0005-0000-0000-0000A5930000}"/>
    <cellStyle name="Output 19 2" xfId="8587" xr:uid="{00000000-0005-0000-0000-0000A6930000}"/>
    <cellStyle name="Output 19 2 2" xfId="8588" xr:uid="{00000000-0005-0000-0000-0000A7930000}"/>
    <cellStyle name="Output 19 2 2 2" xfId="30070" xr:uid="{00000000-0005-0000-0000-0000A8930000}"/>
    <cellStyle name="Output 19 2 2 3" xfId="22150" xr:uid="{00000000-0005-0000-0000-0000A9930000}"/>
    <cellStyle name="Output 19 2 2 4" xfId="43033" xr:uid="{00000000-0005-0000-0000-0000AA930000}"/>
    <cellStyle name="Output 19 2 3" xfId="8589" xr:uid="{00000000-0005-0000-0000-0000AB930000}"/>
    <cellStyle name="Output 19 2 3 2" xfId="30071" xr:uid="{00000000-0005-0000-0000-0000AC930000}"/>
    <cellStyle name="Output 19 2 3 3" xfId="22151" xr:uid="{00000000-0005-0000-0000-0000AD930000}"/>
    <cellStyle name="Output 19 2 3 4" xfId="43034" xr:uid="{00000000-0005-0000-0000-0000AE930000}"/>
    <cellStyle name="Output 19 2 4" xfId="30069" xr:uid="{00000000-0005-0000-0000-0000AF930000}"/>
    <cellStyle name="Output 19 2 5" xfId="22149" xr:uid="{00000000-0005-0000-0000-0000B0930000}"/>
    <cellStyle name="Output 19 2 6" xfId="43032" xr:uid="{00000000-0005-0000-0000-0000B1930000}"/>
    <cellStyle name="Output 19 3" xfId="8590" xr:uid="{00000000-0005-0000-0000-0000B2930000}"/>
    <cellStyle name="Output 19 3 2" xfId="30072" xr:uid="{00000000-0005-0000-0000-0000B3930000}"/>
    <cellStyle name="Output 19 3 3" xfId="22152" xr:uid="{00000000-0005-0000-0000-0000B4930000}"/>
    <cellStyle name="Output 19 3 4" xfId="43035" xr:uid="{00000000-0005-0000-0000-0000B5930000}"/>
    <cellStyle name="Output 19 4" xfId="8591" xr:uid="{00000000-0005-0000-0000-0000B6930000}"/>
    <cellStyle name="Output 19 4 2" xfId="30073" xr:uid="{00000000-0005-0000-0000-0000B7930000}"/>
    <cellStyle name="Output 19 4 3" xfId="22153" xr:uid="{00000000-0005-0000-0000-0000B8930000}"/>
    <cellStyle name="Output 19 4 4" xfId="43036" xr:uid="{00000000-0005-0000-0000-0000B9930000}"/>
    <cellStyle name="Output 19 5" xfId="15364" xr:uid="{00000000-0005-0000-0000-0000BA930000}"/>
    <cellStyle name="Output 19 6" xfId="23903" xr:uid="{00000000-0005-0000-0000-0000BB930000}"/>
    <cellStyle name="Output 19 7" xfId="11514" xr:uid="{00000000-0005-0000-0000-0000BC930000}"/>
    <cellStyle name="Output 19 8" xfId="36108" xr:uid="{00000000-0005-0000-0000-0000BD930000}"/>
    <cellStyle name="Output 2" xfId="535" xr:uid="{00000000-0005-0000-0000-0000BE930000}"/>
    <cellStyle name="Output 2 10" xfId="8592" xr:uid="{00000000-0005-0000-0000-0000BF930000}"/>
    <cellStyle name="Output 2 10 10" xfId="22154" xr:uid="{00000000-0005-0000-0000-0000C0930000}"/>
    <cellStyle name="Output 2 10 11" xfId="43037" xr:uid="{00000000-0005-0000-0000-0000C1930000}"/>
    <cellStyle name="Output 2 10 2" xfId="8593" xr:uid="{00000000-0005-0000-0000-0000C2930000}"/>
    <cellStyle name="Output 2 10 2 2" xfId="8594" xr:uid="{00000000-0005-0000-0000-0000C3930000}"/>
    <cellStyle name="Output 2 10 2 2 2" xfId="8595" xr:uid="{00000000-0005-0000-0000-0000C4930000}"/>
    <cellStyle name="Output 2 10 2 2 2 2" xfId="30077" xr:uid="{00000000-0005-0000-0000-0000C5930000}"/>
    <cellStyle name="Output 2 10 2 2 2 3" xfId="22157" xr:uid="{00000000-0005-0000-0000-0000C6930000}"/>
    <cellStyle name="Output 2 10 2 2 2 4" xfId="43040" xr:uid="{00000000-0005-0000-0000-0000C7930000}"/>
    <cellStyle name="Output 2 10 2 2 3" xfId="8596" xr:uid="{00000000-0005-0000-0000-0000C8930000}"/>
    <cellStyle name="Output 2 10 2 2 3 2" xfId="30078" xr:uid="{00000000-0005-0000-0000-0000C9930000}"/>
    <cellStyle name="Output 2 10 2 2 3 3" xfId="22158" xr:uid="{00000000-0005-0000-0000-0000CA930000}"/>
    <cellStyle name="Output 2 10 2 2 3 4" xfId="43041" xr:uid="{00000000-0005-0000-0000-0000CB930000}"/>
    <cellStyle name="Output 2 10 2 2 4" xfId="30076" xr:uid="{00000000-0005-0000-0000-0000CC930000}"/>
    <cellStyle name="Output 2 10 2 2 5" xfId="22156" xr:uid="{00000000-0005-0000-0000-0000CD930000}"/>
    <cellStyle name="Output 2 10 2 2 6" xfId="43039" xr:uid="{00000000-0005-0000-0000-0000CE930000}"/>
    <cellStyle name="Output 2 10 2 3" xfId="8597" xr:uid="{00000000-0005-0000-0000-0000CF930000}"/>
    <cellStyle name="Output 2 10 2 3 2" xfId="30079" xr:uid="{00000000-0005-0000-0000-0000D0930000}"/>
    <cellStyle name="Output 2 10 2 3 3" xfId="22159" xr:uid="{00000000-0005-0000-0000-0000D1930000}"/>
    <cellStyle name="Output 2 10 2 3 4" xfId="43042" xr:uid="{00000000-0005-0000-0000-0000D2930000}"/>
    <cellStyle name="Output 2 10 2 4" xfId="8598" xr:uid="{00000000-0005-0000-0000-0000D3930000}"/>
    <cellStyle name="Output 2 10 2 4 2" xfId="30080" xr:uid="{00000000-0005-0000-0000-0000D4930000}"/>
    <cellStyle name="Output 2 10 2 4 3" xfId="22160" xr:uid="{00000000-0005-0000-0000-0000D5930000}"/>
    <cellStyle name="Output 2 10 2 4 4" xfId="43043" xr:uid="{00000000-0005-0000-0000-0000D6930000}"/>
    <cellStyle name="Output 2 10 2 5" xfId="30075" xr:uid="{00000000-0005-0000-0000-0000D7930000}"/>
    <cellStyle name="Output 2 10 2 6" xfId="22155" xr:uid="{00000000-0005-0000-0000-0000D8930000}"/>
    <cellStyle name="Output 2 10 2 7" xfId="43038" xr:uid="{00000000-0005-0000-0000-0000D9930000}"/>
    <cellStyle name="Output 2 10 3" xfId="8599" xr:uid="{00000000-0005-0000-0000-0000DA930000}"/>
    <cellStyle name="Output 2 10 3 2" xfId="8600" xr:uid="{00000000-0005-0000-0000-0000DB930000}"/>
    <cellStyle name="Output 2 10 3 2 2" xfId="8601" xr:uid="{00000000-0005-0000-0000-0000DC930000}"/>
    <cellStyle name="Output 2 10 3 2 2 2" xfId="30083" xr:uid="{00000000-0005-0000-0000-0000DD930000}"/>
    <cellStyle name="Output 2 10 3 2 2 3" xfId="22163" xr:uid="{00000000-0005-0000-0000-0000DE930000}"/>
    <cellStyle name="Output 2 10 3 2 2 4" xfId="43046" xr:uid="{00000000-0005-0000-0000-0000DF930000}"/>
    <cellStyle name="Output 2 10 3 2 3" xfId="8602" xr:uid="{00000000-0005-0000-0000-0000E0930000}"/>
    <cellStyle name="Output 2 10 3 2 3 2" xfId="30084" xr:uid="{00000000-0005-0000-0000-0000E1930000}"/>
    <cellStyle name="Output 2 10 3 2 3 3" xfId="22164" xr:uid="{00000000-0005-0000-0000-0000E2930000}"/>
    <cellStyle name="Output 2 10 3 2 3 4" xfId="43047" xr:uid="{00000000-0005-0000-0000-0000E3930000}"/>
    <cellStyle name="Output 2 10 3 2 4" xfId="30082" xr:uid="{00000000-0005-0000-0000-0000E4930000}"/>
    <cellStyle name="Output 2 10 3 2 5" xfId="22162" xr:uid="{00000000-0005-0000-0000-0000E5930000}"/>
    <cellStyle name="Output 2 10 3 2 6" xfId="43045" xr:uid="{00000000-0005-0000-0000-0000E6930000}"/>
    <cellStyle name="Output 2 10 3 3" xfId="8603" xr:uid="{00000000-0005-0000-0000-0000E7930000}"/>
    <cellStyle name="Output 2 10 3 3 2" xfId="30085" xr:uid="{00000000-0005-0000-0000-0000E8930000}"/>
    <cellStyle name="Output 2 10 3 3 3" xfId="22165" xr:uid="{00000000-0005-0000-0000-0000E9930000}"/>
    <cellStyle name="Output 2 10 3 3 4" xfId="43048" xr:uid="{00000000-0005-0000-0000-0000EA930000}"/>
    <cellStyle name="Output 2 10 3 4" xfId="8604" xr:uid="{00000000-0005-0000-0000-0000EB930000}"/>
    <cellStyle name="Output 2 10 3 4 2" xfId="30086" xr:uid="{00000000-0005-0000-0000-0000EC930000}"/>
    <cellStyle name="Output 2 10 3 4 3" xfId="22166" xr:uid="{00000000-0005-0000-0000-0000ED930000}"/>
    <cellStyle name="Output 2 10 3 4 4" xfId="43049" xr:uid="{00000000-0005-0000-0000-0000EE930000}"/>
    <cellStyle name="Output 2 10 3 5" xfId="30081" xr:uid="{00000000-0005-0000-0000-0000EF930000}"/>
    <cellStyle name="Output 2 10 3 6" xfId="22161" xr:uid="{00000000-0005-0000-0000-0000F0930000}"/>
    <cellStyle name="Output 2 10 3 7" xfId="43044" xr:uid="{00000000-0005-0000-0000-0000F1930000}"/>
    <cellStyle name="Output 2 10 4" xfId="8605" xr:uid="{00000000-0005-0000-0000-0000F2930000}"/>
    <cellStyle name="Output 2 10 4 2" xfId="30087" xr:uid="{00000000-0005-0000-0000-0000F3930000}"/>
    <cellStyle name="Output 2 10 4 3" xfId="22167" xr:uid="{00000000-0005-0000-0000-0000F4930000}"/>
    <cellStyle name="Output 2 10 4 4" xfId="43050" xr:uid="{00000000-0005-0000-0000-0000F5930000}"/>
    <cellStyle name="Output 2 10 5" xfId="8606" xr:uid="{00000000-0005-0000-0000-0000F6930000}"/>
    <cellStyle name="Output 2 10 5 2" xfId="30088" xr:uid="{00000000-0005-0000-0000-0000F7930000}"/>
    <cellStyle name="Output 2 10 5 3" xfId="22168" xr:uid="{00000000-0005-0000-0000-0000F8930000}"/>
    <cellStyle name="Output 2 10 5 4" xfId="43051" xr:uid="{00000000-0005-0000-0000-0000F9930000}"/>
    <cellStyle name="Output 2 10 6" xfId="8607" xr:uid="{00000000-0005-0000-0000-0000FA930000}"/>
    <cellStyle name="Output 2 10 6 2" xfId="30089" xr:uid="{00000000-0005-0000-0000-0000FB930000}"/>
    <cellStyle name="Output 2 10 6 3" xfId="22169" xr:uid="{00000000-0005-0000-0000-0000FC930000}"/>
    <cellStyle name="Output 2 10 6 4" xfId="43052" xr:uid="{00000000-0005-0000-0000-0000FD930000}"/>
    <cellStyle name="Output 2 10 7" xfId="8608" xr:uid="{00000000-0005-0000-0000-0000FE930000}"/>
    <cellStyle name="Output 2 10 7 2" xfId="30090" xr:uid="{00000000-0005-0000-0000-0000FF930000}"/>
    <cellStyle name="Output 2 10 7 3" xfId="22170" xr:uid="{00000000-0005-0000-0000-000000940000}"/>
    <cellStyle name="Output 2 10 7 4" xfId="43053" xr:uid="{00000000-0005-0000-0000-000001940000}"/>
    <cellStyle name="Output 2 10 8" xfId="8609" xr:uid="{00000000-0005-0000-0000-000002940000}"/>
    <cellStyle name="Output 2 10 8 2" xfId="30091" xr:uid="{00000000-0005-0000-0000-000003940000}"/>
    <cellStyle name="Output 2 10 8 3" xfId="22171" xr:uid="{00000000-0005-0000-0000-000004940000}"/>
    <cellStyle name="Output 2 10 8 4" xfId="43054" xr:uid="{00000000-0005-0000-0000-000005940000}"/>
    <cellStyle name="Output 2 10 9" xfId="30074" xr:uid="{00000000-0005-0000-0000-000006940000}"/>
    <cellStyle name="Output 2 11" xfId="8610" xr:uid="{00000000-0005-0000-0000-000007940000}"/>
    <cellStyle name="Output 2 11 10" xfId="22172" xr:uid="{00000000-0005-0000-0000-000008940000}"/>
    <cellStyle name="Output 2 11 11" xfId="43055" xr:uid="{00000000-0005-0000-0000-000009940000}"/>
    <cellStyle name="Output 2 11 2" xfId="8611" xr:uid="{00000000-0005-0000-0000-00000A940000}"/>
    <cellStyle name="Output 2 11 2 2" xfId="8612" xr:uid="{00000000-0005-0000-0000-00000B940000}"/>
    <cellStyle name="Output 2 11 2 2 2" xfId="8613" xr:uid="{00000000-0005-0000-0000-00000C940000}"/>
    <cellStyle name="Output 2 11 2 2 2 2" xfId="30095" xr:uid="{00000000-0005-0000-0000-00000D940000}"/>
    <cellStyle name="Output 2 11 2 2 2 3" xfId="22175" xr:uid="{00000000-0005-0000-0000-00000E940000}"/>
    <cellStyle name="Output 2 11 2 2 2 4" xfId="43058" xr:uid="{00000000-0005-0000-0000-00000F940000}"/>
    <cellStyle name="Output 2 11 2 2 3" xfId="8614" xr:uid="{00000000-0005-0000-0000-000010940000}"/>
    <cellStyle name="Output 2 11 2 2 3 2" xfId="30096" xr:uid="{00000000-0005-0000-0000-000011940000}"/>
    <cellStyle name="Output 2 11 2 2 3 3" xfId="22176" xr:uid="{00000000-0005-0000-0000-000012940000}"/>
    <cellStyle name="Output 2 11 2 2 3 4" xfId="43059" xr:uid="{00000000-0005-0000-0000-000013940000}"/>
    <cellStyle name="Output 2 11 2 2 4" xfId="30094" xr:uid="{00000000-0005-0000-0000-000014940000}"/>
    <cellStyle name="Output 2 11 2 2 5" xfId="22174" xr:uid="{00000000-0005-0000-0000-000015940000}"/>
    <cellStyle name="Output 2 11 2 2 6" xfId="43057" xr:uid="{00000000-0005-0000-0000-000016940000}"/>
    <cellStyle name="Output 2 11 2 3" xfId="8615" xr:uid="{00000000-0005-0000-0000-000017940000}"/>
    <cellStyle name="Output 2 11 2 3 2" xfId="30097" xr:uid="{00000000-0005-0000-0000-000018940000}"/>
    <cellStyle name="Output 2 11 2 3 3" xfId="22177" xr:uid="{00000000-0005-0000-0000-000019940000}"/>
    <cellStyle name="Output 2 11 2 3 4" xfId="43060" xr:uid="{00000000-0005-0000-0000-00001A940000}"/>
    <cellStyle name="Output 2 11 2 4" xfId="8616" xr:uid="{00000000-0005-0000-0000-00001B940000}"/>
    <cellStyle name="Output 2 11 2 4 2" xfId="30098" xr:uid="{00000000-0005-0000-0000-00001C940000}"/>
    <cellStyle name="Output 2 11 2 4 3" xfId="22178" xr:uid="{00000000-0005-0000-0000-00001D940000}"/>
    <cellStyle name="Output 2 11 2 4 4" xfId="43061" xr:uid="{00000000-0005-0000-0000-00001E940000}"/>
    <cellStyle name="Output 2 11 2 5" xfId="30093" xr:uid="{00000000-0005-0000-0000-00001F940000}"/>
    <cellStyle name="Output 2 11 2 6" xfId="22173" xr:uid="{00000000-0005-0000-0000-000020940000}"/>
    <cellStyle name="Output 2 11 2 7" xfId="43056" xr:uid="{00000000-0005-0000-0000-000021940000}"/>
    <cellStyle name="Output 2 11 3" xfId="8617" xr:uid="{00000000-0005-0000-0000-000022940000}"/>
    <cellStyle name="Output 2 11 3 2" xfId="8618" xr:uid="{00000000-0005-0000-0000-000023940000}"/>
    <cellStyle name="Output 2 11 3 2 2" xfId="8619" xr:uid="{00000000-0005-0000-0000-000024940000}"/>
    <cellStyle name="Output 2 11 3 2 2 2" xfId="30101" xr:uid="{00000000-0005-0000-0000-000025940000}"/>
    <cellStyle name="Output 2 11 3 2 2 3" xfId="22181" xr:uid="{00000000-0005-0000-0000-000026940000}"/>
    <cellStyle name="Output 2 11 3 2 2 4" xfId="43064" xr:uid="{00000000-0005-0000-0000-000027940000}"/>
    <cellStyle name="Output 2 11 3 2 3" xfId="8620" xr:uid="{00000000-0005-0000-0000-000028940000}"/>
    <cellStyle name="Output 2 11 3 2 3 2" xfId="30102" xr:uid="{00000000-0005-0000-0000-000029940000}"/>
    <cellStyle name="Output 2 11 3 2 3 3" xfId="22182" xr:uid="{00000000-0005-0000-0000-00002A940000}"/>
    <cellStyle name="Output 2 11 3 2 3 4" xfId="43065" xr:uid="{00000000-0005-0000-0000-00002B940000}"/>
    <cellStyle name="Output 2 11 3 2 4" xfId="30100" xr:uid="{00000000-0005-0000-0000-00002C940000}"/>
    <cellStyle name="Output 2 11 3 2 5" xfId="22180" xr:uid="{00000000-0005-0000-0000-00002D940000}"/>
    <cellStyle name="Output 2 11 3 2 6" xfId="43063" xr:uid="{00000000-0005-0000-0000-00002E940000}"/>
    <cellStyle name="Output 2 11 3 3" xfId="8621" xr:uid="{00000000-0005-0000-0000-00002F940000}"/>
    <cellStyle name="Output 2 11 3 3 2" xfId="30103" xr:uid="{00000000-0005-0000-0000-000030940000}"/>
    <cellStyle name="Output 2 11 3 3 3" xfId="22183" xr:uid="{00000000-0005-0000-0000-000031940000}"/>
    <cellStyle name="Output 2 11 3 3 4" xfId="43066" xr:uid="{00000000-0005-0000-0000-000032940000}"/>
    <cellStyle name="Output 2 11 3 4" xfId="8622" xr:uid="{00000000-0005-0000-0000-000033940000}"/>
    <cellStyle name="Output 2 11 3 4 2" xfId="30104" xr:uid="{00000000-0005-0000-0000-000034940000}"/>
    <cellStyle name="Output 2 11 3 4 3" xfId="22184" xr:uid="{00000000-0005-0000-0000-000035940000}"/>
    <cellStyle name="Output 2 11 3 4 4" xfId="43067" xr:uid="{00000000-0005-0000-0000-000036940000}"/>
    <cellStyle name="Output 2 11 3 5" xfId="30099" xr:uid="{00000000-0005-0000-0000-000037940000}"/>
    <cellStyle name="Output 2 11 3 6" xfId="22179" xr:uid="{00000000-0005-0000-0000-000038940000}"/>
    <cellStyle name="Output 2 11 3 7" xfId="43062" xr:uid="{00000000-0005-0000-0000-000039940000}"/>
    <cellStyle name="Output 2 11 4" xfId="8623" xr:uid="{00000000-0005-0000-0000-00003A940000}"/>
    <cellStyle name="Output 2 11 4 2" xfId="30105" xr:uid="{00000000-0005-0000-0000-00003B940000}"/>
    <cellStyle name="Output 2 11 4 3" xfId="22185" xr:uid="{00000000-0005-0000-0000-00003C940000}"/>
    <cellStyle name="Output 2 11 4 4" xfId="43068" xr:uid="{00000000-0005-0000-0000-00003D940000}"/>
    <cellStyle name="Output 2 11 5" xfId="8624" xr:uid="{00000000-0005-0000-0000-00003E940000}"/>
    <cellStyle name="Output 2 11 5 2" xfId="30106" xr:uid="{00000000-0005-0000-0000-00003F940000}"/>
    <cellStyle name="Output 2 11 5 3" xfId="22186" xr:uid="{00000000-0005-0000-0000-000040940000}"/>
    <cellStyle name="Output 2 11 5 4" xfId="43069" xr:uid="{00000000-0005-0000-0000-000041940000}"/>
    <cellStyle name="Output 2 11 6" xfId="8625" xr:uid="{00000000-0005-0000-0000-000042940000}"/>
    <cellStyle name="Output 2 11 6 2" xfId="30107" xr:uid="{00000000-0005-0000-0000-000043940000}"/>
    <cellStyle name="Output 2 11 6 3" xfId="22187" xr:uid="{00000000-0005-0000-0000-000044940000}"/>
    <cellStyle name="Output 2 11 6 4" xfId="43070" xr:uid="{00000000-0005-0000-0000-000045940000}"/>
    <cellStyle name="Output 2 11 7" xfId="8626" xr:uid="{00000000-0005-0000-0000-000046940000}"/>
    <cellStyle name="Output 2 11 7 2" xfId="30108" xr:uid="{00000000-0005-0000-0000-000047940000}"/>
    <cellStyle name="Output 2 11 7 3" xfId="22188" xr:uid="{00000000-0005-0000-0000-000048940000}"/>
    <cellStyle name="Output 2 11 7 4" xfId="43071" xr:uid="{00000000-0005-0000-0000-000049940000}"/>
    <cellStyle name="Output 2 11 8" xfId="8627" xr:uid="{00000000-0005-0000-0000-00004A940000}"/>
    <cellStyle name="Output 2 11 8 2" xfId="30109" xr:uid="{00000000-0005-0000-0000-00004B940000}"/>
    <cellStyle name="Output 2 11 8 3" xfId="22189" xr:uid="{00000000-0005-0000-0000-00004C940000}"/>
    <cellStyle name="Output 2 11 8 4" xfId="43072" xr:uid="{00000000-0005-0000-0000-00004D940000}"/>
    <cellStyle name="Output 2 11 9" xfId="30092" xr:uid="{00000000-0005-0000-0000-00004E940000}"/>
    <cellStyle name="Output 2 12" xfId="8628" xr:uid="{00000000-0005-0000-0000-00004F940000}"/>
    <cellStyle name="Output 2 12 10" xfId="22190" xr:uid="{00000000-0005-0000-0000-000050940000}"/>
    <cellStyle name="Output 2 12 11" xfId="43073" xr:uid="{00000000-0005-0000-0000-000051940000}"/>
    <cellStyle name="Output 2 12 2" xfId="8629" xr:uid="{00000000-0005-0000-0000-000052940000}"/>
    <cellStyle name="Output 2 12 2 2" xfId="8630" xr:uid="{00000000-0005-0000-0000-000053940000}"/>
    <cellStyle name="Output 2 12 2 2 2" xfId="8631" xr:uid="{00000000-0005-0000-0000-000054940000}"/>
    <cellStyle name="Output 2 12 2 2 2 2" xfId="30113" xr:uid="{00000000-0005-0000-0000-000055940000}"/>
    <cellStyle name="Output 2 12 2 2 2 3" xfId="22193" xr:uid="{00000000-0005-0000-0000-000056940000}"/>
    <cellStyle name="Output 2 12 2 2 2 4" xfId="43076" xr:uid="{00000000-0005-0000-0000-000057940000}"/>
    <cellStyle name="Output 2 12 2 2 3" xfId="8632" xr:uid="{00000000-0005-0000-0000-000058940000}"/>
    <cellStyle name="Output 2 12 2 2 3 2" xfId="30114" xr:uid="{00000000-0005-0000-0000-000059940000}"/>
    <cellStyle name="Output 2 12 2 2 3 3" xfId="22194" xr:uid="{00000000-0005-0000-0000-00005A940000}"/>
    <cellStyle name="Output 2 12 2 2 3 4" xfId="43077" xr:uid="{00000000-0005-0000-0000-00005B940000}"/>
    <cellStyle name="Output 2 12 2 2 4" xfId="30112" xr:uid="{00000000-0005-0000-0000-00005C940000}"/>
    <cellStyle name="Output 2 12 2 2 5" xfId="22192" xr:uid="{00000000-0005-0000-0000-00005D940000}"/>
    <cellStyle name="Output 2 12 2 2 6" xfId="43075" xr:uid="{00000000-0005-0000-0000-00005E940000}"/>
    <cellStyle name="Output 2 12 2 3" xfId="8633" xr:uid="{00000000-0005-0000-0000-00005F940000}"/>
    <cellStyle name="Output 2 12 2 3 2" xfId="30115" xr:uid="{00000000-0005-0000-0000-000060940000}"/>
    <cellStyle name="Output 2 12 2 3 3" xfId="22195" xr:uid="{00000000-0005-0000-0000-000061940000}"/>
    <cellStyle name="Output 2 12 2 3 4" xfId="43078" xr:uid="{00000000-0005-0000-0000-000062940000}"/>
    <cellStyle name="Output 2 12 2 4" xfId="8634" xr:uid="{00000000-0005-0000-0000-000063940000}"/>
    <cellStyle name="Output 2 12 2 4 2" xfId="30116" xr:uid="{00000000-0005-0000-0000-000064940000}"/>
    <cellStyle name="Output 2 12 2 4 3" xfId="22196" xr:uid="{00000000-0005-0000-0000-000065940000}"/>
    <cellStyle name="Output 2 12 2 4 4" xfId="43079" xr:uid="{00000000-0005-0000-0000-000066940000}"/>
    <cellStyle name="Output 2 12 2 5" xfId="30111" xr:uid="{00000000-0005-0000-0000-000067940000}"/>
    <cellStyle name="Output 2 12 2 6" xfId="22191" xr:uid="{00000000-0005-0000-0000-000068940000}"/>
    <cellStyle name="Output 2 12 2 7" xfId="43074" xr:uid="{00000000-0005-0000-0000-000069940000}"/>
    <cellStyle name="Output 2 12 3" xfId="8635" xr:uid="{00000000-0005-0000-0000-00006A940000}"/>
    <cellStyle name="Output 2 12 3 2" xfId="8636" xr:uid="{00000000-0005-0000-0000-00006B940000}"/>
    <cellStyle name="Output 2 12 3 2 2" xfId="8637" xr:uid="{00000000-0005-0000-0000-00006C940000}"/>
    <cellStyle name="Output 2 12 3 2 2 2" xfId="30119" xr:uid="{00000000-0005-0000-0000-00006D940000}"/>
    <cellStyle name="Output 2 12 3 2 2 3" xfId="22199" xr:uid="{00000000-0005-0000-0000-00006E940000}"/>
    <cellStyle name="Output 2 12 3 2 2 4" xfId="43082" xr:uid="{00000000-0005-0000-0000-00006F940000}"/>
    <cellStyle name="Output 2 12 3 2 3" xfId="8638" xr:uid="{00000000-0005-0000-0000-000070940000}"/>
    <cellStyle name="Output 2 12 3 2 3 2" xfId="30120" xr:uid="{00000000-0005-0000-0000-000071940000}"/>
    <cellStyle name="Output 2 12 3 2 3 3" xfId="22200" xr:uid="{00000000-0005-0000-0000-000072940000}"/>
    <cellStyle name="Output 2 12 3 2 3 4" xfId="43083" xr:uid="{00000000-0005-0000-0000-000073940000}"/>
    <cellStyle name="Output 2 12 3 2 4" xfId="30118" xr:uid="{00000000-0005-0000-0000-000074940000}"/>
    <cellStyle name="Output 2 12 3 2 5" xfId="22198" xr:uid="{00000000-0005-0000-0000-000075940000}"/>
    <cellStyle name="Output 2 12 3 2 6" xfId="43081" xr:uid="{00000000-0005-0000-0000-000076940000}"/>
    <cellStyle name="Output 2 12 3 3" xfId="8639" xr:uid="{00000000-0005-0000-0000-000077940000}"/>
    <cellStyle name="Output 2 12 3 3 2" xfId="30121" xr:uid="{00000000-0005-0000-0000-000078940000}"/>
    <cellStyle name="Output 2 12 3 3 3" xfId="22201" xr:uid="{00000000-0005-0000-0000-000079940000}"/>
    <cellStyle name="Output 2 12 3 3 4" xfId="43084" xr:uid="{00000000-0005-0000-0000-00007A940000}"/>
    <cellStyle name="Output 2 12 3 4" xfId="8640" xr:uid="{00000000-0005-0000-0000-00007B940000}"/>
    <cellStyle name="Output 2 12 3 4 2" xfId="30122" xr:uid="{00000000-0005-0000-0000-00007C940000}"/>
    <cellStyle name="Output 2 12 3 4 3" xfId="22202" xr:uid="{00000000-0005-0000-0000-00007D940000}"/>
    <cellStyle name="Output 2 12 3 4 4" xfId="43085" xr:uid="{00000000-0005-0000-0000-00007E940000}"/>
    <cellStyle name="Output 2 12 3 5" xfId="30117" xr:uid="{00000000-0005-0000-0000-00007F940000}"/>
    <cellStyle name="Output 2 12 3 6" xfId="22197" xr:uid="{00000000-0005-0000-0000-000080940000}"/>
    <cellStyle name="Output 2 12 3 7" xfId="43080" xr:uid="{00000000-0005-0000-0000-000081940000}"/>
    <cellStyle name="Output 2 12 4" xfId="8641" xr:uid="{00000000-0005-0000-0000-000082940000}"/>
    <cellStyle name="Output 2 12 4 2" xfId="30123" xr:uid="{00000000-0005-0000-0000-000083940000}"/>
    <cellStyle name="Output 2 12 4 3" xfId="22203" xr:uid="{00000000-0005-0000-0000-000084940000}"/>
    <cellStyle name="Output 2 12 4 4" xfId="43086" xr:uid="{00000000-0005-0000-0000-000085940000}"/>
    <cellStyle name="Output 2 12 5" xfId="8642" xr:uid="{00000000-0005-0000-0000-000086940000}"/>
    <cellStyle name="Output 2 12 5 2" xfId="30124" xr:uid="{00000000-0005-0000-0000-000087940000}"/>
    <cellStyle name="Output 2 12 5 3" xfId="22204" xr:uid="{00000000-0005-0000-0000-000088940000}"/>
    <cellStyle name="Output 2 12 5 4" xfId="43087" xr:uid="{00000000-0005-0000-0000-000089940000}"/>
    <cellStyle name="Output 2 12 6" xfId="8643" xr:uid="{00000000-0005-0000-0000-00008A940000}"/>
    <cellStyle name="Output 2 12 6 2" xfId="30125" xr:uid="{00000000-0005-0000-0000-00008B940000}"/>
    <cellStyle name="Output 2 12 6 3" xfId="22205" xr:uid="{00000000-0005-0000-0000-00008C940000}"/>
    <cellStyle name="Output 2 12 6 4" xfId="43088" xr:uid="{00000000-0005-0000-0000-00008D940000}"/>
    <cellStyle name="Output 2 12 7" xfId="8644" xr:uid="{00000000-0005-0000-0000-00008E940000}"/>
    <cellStyle name="Output 2 12 7 2" xfId="30126" xr:uid="{00000000-0005-0000-0000-00008F940000}"/>
    <cellStyle name="Output 2 12 7 3" xfId="22206" xr:uid="{00000000-0005-0000-0000-000090940000}"/>
    <cellStyle name="Output 2 12 7 4" xfId="43089" xr:uid="{00000000-0005-0000-0000-000091940000}"/>
    <cellStyle name="Output 2 12 8" xfId="8645" xr:uid="{00000000-0005-0000-0000-000092940000}"/>
    <cellStyle name="Output 2 12 8 2" xfId="30127" xr:uid="{00000000-0005-0000-0000-000093940000}"/>
    <cellStyle name="Output 2 12 8 3" xfId="22207" xr:uid="{00000000-0005-0000-0000-000094940000}"/>
    <cellStyle name="Output 2 12 8 4" xfId="43090" xr:uid="{00000000-0005-0000-0000-000095940000}"/>
    <cellStyle name="Output 2 12 9" xfId="30110" xr:uid="{00000000-0005-0000-0000-000096940000}"/>
    <cellStyle name="Output 2 13" xfId="8646" xr:uid="{00000000-0005-0000-0000-000097940000}"/>
    <cellStyle name="Output 2 13 10" xfId="22208" xr:uid="{00000000-0005-0000-0000-000098940000}"/>
    <cellStyle name="Output 2 13 11" xfId="43091" xr:uid="{00000000-0005-0000-0000-000099940000}"/>
    <cellStyle name="Output 2 13 2" xfId="8647" xr:uid="{00000000-0005-0000-0000-00009A940000}"/>
    <cellStyle name="Output 2 13 2 2" xfId="8648" xr:uid="{00000000-0005-0000-0000-00009B940000}"/>
    <cellStyle name="Output 2 13 2 2 2" xfId="8649" xr:uid="{00000000-0005-0000-0000-00009C940000}"/>
    <cellStyle name="Output 2 13 2 2 2 2" xfId="30131" xr:uid="{00000000-0005-0000-0000-00009D940000}"/>
    <cellStyle name="Output 2 13 2 2 2 3" xfId="22211" xr:uid="{00000000-0005-0000-0000-00009E940000}"/>
    <cellStyle name="Output 2 13 2 2 2 4" xfId="43094" xr:uid="{00000000-0005-0000-0000-00009F940000}"/>
    <cellStyle name="Output 2 13 2 2 3" xfId="8650" xr:uid="{00000000-0005-0000-0000-0000A0940000}"/>
    <cellStyle name="Output 2 13 2 2 3 2" xfId="30132" xr:uid="{00000000-0005-0000-0000-0000A1940000}"/>
    <cellStyle name="Output 2 13 2 2 3 3" xfId="22212" xr:uid="{00000000-0005-0000-0000-0000A2940000}"/>
    <cellStyle name="Output 2 13 2 2 3 4" xfId="43095" xr:uid="{00000000-0005-0000-0000-0000A3940000}"/>
    <cellStyle name="Output 2 13 2 2 4" xfId="30130" xr:uid="{00000000-0005-0000-0000-0000A4940000}"/>
    <cellStyle name="Output 2 13 2 2 5" xfId="22210" xr:uid="{00000000-0005-0000-0000-0000A5940000}"/>
    <cellStyle name="Output 2 13 2 2 6" xfId="43093" xr:uid="{00000000-0005-0000-0000-0000A6940000}"/>
    <cellStyle name="Output 2 13 2 3" xfId="8651" xr:uid="{00000000-0005-0000-0000-0000A7940000}"/>
    <cellStyle name="Output 2 13 2 3 2" xfId="30133" xr:uid="{00000000-0005-0000-0000-0000A8940000}"/>
    <cellStyle name="Output 2 13 2 3 3" xfId="22213" xr:uid="{00000000-0005-0000-0000-0000A9940000}"/>
    <cellStyle name="Output 2 13 2 3 4" xfId="43096" xr:uid="{00000000-0005-0000-0000-0000AA940000}"/>
    <cellStyle name="Output 2 13 2 4" xfId="8652" xr:uid="{00000000-0005-0000-0000-0000AB940000}"/>
    <cellStyle name="Output 2 13 2 4 2" xfId="30134" xr:uid="{00000000-0005-0000-0000-0000AC940000}"/>
    <cellStyle name="Output 2 13 2 4 3" xfId="22214" xr:uid="{00000000-0005-0000-0000-0000AD940000}"/>
    <cellStyle name="Output 2 13 2 4 4" xfId="43097" xr:uid="{00000000-0005-0000-0000-0000AE940000}"/>
    <cellStyle name="Output 2 13 2 5" xfId="30129" xr:uid="{00000000-0005-0000-0000-0000AF940000}"/>
    <cellStyle name="Output 2 13 2 6" xfId="22209" xr:uid="{00000000-0005-0000-0000-0000B0940000}"/>
    <cellStyle name="Output 2 13 2 7" xfId="43092" xr:uid="{00000000-0005-0000-0000-0000B1940000}"/>
    <cellStyle name="Output 2 13 3" xfId="8653" xr:uid="{00000000-0005-0000-0000-0000B2940000}"/>
    <cellStyle name="Output 2 13 3 2" xfId="8654" xr:uid="{00000000-0005-0000-0000-0000B3940000}"/>
    <cellStyle name="Output 2 13 3 2 2" xfId="8655" xr:uid="{00000000-0005-0000-0000-0000B4940000}"/>
    <cellStyle name="Output 2 13 3 2 2 2" xfId="30137" xr:uid="{00000000-0005-0000-0000-0000B5940000}"/>
    <cellStyle name="Output 2 13 3 2 2 3" xfId="22217" xr:uid="{00000000-0005-0000-0000-0000B6940000}"/>
    <cellStyle name="Output 2 13 3 2 2 4" xfId="43100" xr:uid="{00000000-0005-0000-0000-0000B7940000}"/>
    <cellStyle name="Output 2 13 3 2 3" xfId="8656" xr:uid="{00000000-0005-0000-0000-0000B8940000}"/>
    <cellStyle name="Output 2 13 3 2 3 2" xfId="30138" xr:uid="{00000000-0005-0000-0000-0000B9940000}"/>
    <cellStyle name="Output 2 13 3 2 3 3" xfId="22218" xr:uid="{00000000-0005-0000-0000-0000BA940000}"/>
    <cellStyle name="Output 2 13 3 2 3 4" xfId="43101" xr:uid="{00000000-0005-0000-0000-0000BB940000}"/>
    <cellStyle name="Output 2 13 3 2 4" xfId="30136" xr:uid="{00000000-0005-0000-0000-0000BC940000}"/>
    <cellStyle name="Output 2 13 3 2 5" xfId="22216" xr:uid="{00000000-0005-0000-0000-0000BD940000}"/>
    <cellStyle name="Output 2 13 3 2 6" xfId="43099" xr:uid="{00000000-0005-0000-0000-0000BE940000}"/>
    <cellStyle name="Output 2 13 3 3" xfId="8657" xr:uid="{00000000-0005-0000-0000-0000BF940000}"/>
    <cellStyle name="Output 2 13 3 3 2" xfId="30139" xr:uid="{00000000-0005-0000-0000-0000C0940000}"/>
    <cellStyle name="Output 2 13 3 3 3" xfId="22219" xr:uid="{00000000-0005-0000-0000-0000C1940000}"/>
    <cellStyle name="Output 2 13 3 3 4" xfId="43102" xr:uid="{00000000-0005-0000-0000-0000C2940000}"/>
    <cellStyle name="Output 2 13 3 4" xfId="8658" xr:uid="{00000000-0005-0000-0000-0000C3940000}"/>
    <cellStyle name="Output 2 13 3 4 2" xfId="30140" xr:uid="{00000000-0005-0000-0000-0000C4940000}"/>
    <cellStyle name="Output 2 13 3 4 3" xfId="22220" xr:uid="{00000000-0005-0000-0000-0000C5940000}"/>
    <cellStyle name="Output 2 13 3 4 4" xfId="43103" xr:uid="{00000000-0005-0000-0000-0000C6940000}"/>
    <cellStyle name="Output 2 13 3 5" xfId="30135" xr:uid="{00000000-0005-0000-0000-0000C7940000}"/>
    <cellStyle name="Output 2 13 3 6" xfId="22215" xr:uid="{00000000-0005-0000-0000-0000C8940000}"/>
    <cellStyle name="Output 2 13 3 7" xfId="43098" xr:uid="{00000000-0005-0000-0000-0000C9940000}"/>
    <cellStyle name="Output 2 13 4" xfId="8659" xr:uid="{00000000-0005-0000-0000-0000CA940000}"/>
    <cellStyle name="Output 2 13 4 2" xfId="30141" xr:uid="{00000000-0005-0000-0000-0000CB940000}"/>
    <cellStyle name="Output 2 13 4 3" xfId="22221" xr:uid="{00000000-0005-0000-0000-0000CC940000}"/>
    <cellStyle name="Output 2 13 4 4" xfId="43104" xr:uid="{00000000-0005-0000-0000-0000CD940000}"/>
    <cellStyle name="Output 2 13 5" xfId="8660" xr:uid="{00000000-0005-0000-0000-0000CE940000}"/>
    <cellStyle name="Output 2 13 5 2" xfId="30142" xr:uid="{00000000-0005-0000-0000-0000CF940000}"/>
    <cellStyle name="Output 2 13 5 3" xfId="22222" xr:uid="{00000000-0005-0000-0000-0000D0940000}"/>
    <cellStyle name="Output 2 13 5 4" xfId="43105" xr:uid="{00000000-0005-0000-0000-0000D1940000}"/>
    <cellStyle name="Output 2 13 6" xfId="8661" xr:uid="{00000000-0005-0000-0000-0000D2940000}"/>
    <cellStyle name="Output 2 13 6 2" xfId="30143" xr:uid="{00000000-0005-0000-0000-0000D3940000}"/>
    <cellStyle name="Output 2 13 6 3" xfId="22223" xr:uid="{00000000-0005-0000-0000-0000D4940000}"/>
    <cellStyle name="Output 2 13 6 4" xfId="43106" xr:uid="{00000000-0005-0000-0000-0000D5940000}"/>
    <cellStyle name="Output 2 13 7" xfId="8662" xr:uid="{00000000-0005-0000-0000-0000D6940000}"/>
    <cellStyle name="Output 2 13 7 2" xfId="30144" xr:uid="{00000000-0005-0000-0000-0000D7940000}"/>
    <cellStyle name="Output 2 13 7 3" xfId="22224" xr:uid="{00000000-0005-0000-0000-0000D8940000}"/>
    <cellStyle name="Output 2 13 7 4" xfId="43107" xr:uid="{00000000-0005-0000-0000-0000D9940000}"/>
    <cellStyle name="Output 2 13 8" xfId="8663" xr:uid="{00000000-0005-0000-0000-0000DA940000}"/>
    <cellStyle name="Output 2 13 8 2" xfId="30145" xr:uid="{00000000-0005-0000-0000-0000DB940000}"/>
    <cellStyle name="Output 2 13 8 3" xfId="22225" xr:uid="{00000000-0005-0000-0000-0000DC940000}"/>
    <cellStyle name="Output 2 13 8 4" xfId="43108" xr:uid="{00000000-0005-0000-0000-0000DD940000}"/>
    <cellStyle name="Output 2 13 9" xfId="30128" xr:uid="{00000000-0005-0000-0000-0000DE940000}"/>
    <cellStyle name="Output 2 14" xfId="8664" xr:uid="{00000000-0005-0000-0000-0000DF940000}"/>
    <cellStyle name="Output 2 14 10" xfId="22226" xr:uid="{00000000-0005-0000-0000-0000E0940000}"/>
    <cellStyle name="Output 2 14 11" xfId="43109" xr:uid="{00000000-0005-0000-0000-0000E1940000}"/>
    <cellStyle name="Output 2 14 2" xfId="8665" xr:uid="{00000000-0005-0000-0000-0000E2940000}"/>
    <cellStyle name="Output 2 14 2 2" xfId="8666" xr:uid="{00000000-0005-0000-0000-0000E3940000}"/>
    <cellStyle name="Output 2 14 2 2 2" xfId="8667" xr:uid="{00000000-0005-0000-0000-0000E4940000}"/>
    <cellStyle name="Output 2 14 2 2 2 2" xfId="30149" xr:uid="{00000000-0005-0000-0000-0000E5940000}"/>
    <cellStyle name="Output 2 14 2 2 2 3" xfId="22229" xr:uid="{00000000-0005-0000-0000-0000E6940000}"/>
    <cellStyle name="Output 2 14 2 2 2 4" xfId="43112" xr:uid="{00000000-0005-0000-0000-0000E7940000}"/>
    <cellStyle name="Output 2 14 2 2 3" xfId="8668" xr:uid="{00000000-0005-0000-0000-0000E8940000}"/>
    <cellStyle name="Output 2 14 2 2 3 2" xfId="30150" xr:uid="{00000000-0005-0000-0000-0000E9940000}"/>
    <cellStyle name="Output 2 14 2 2 3 3" xfId="22230" xr:uid="{00000000-0005-0000-0000-0000EA940000}"/>
    <cellStyle name="Output 2 14 2 2 3 4" xfId="43113" xr:uid="{00000000-0005-0000-0000-0000EB940000}"/>
    <cellStyle name="Output 2 14 2 2 4" xfId="30148" xr:uid="{00000000-0005-0000-0000-0000EC940000}"/>
    <cellStyle name="Output 2 14 2 2 5" xfId="22228" xr:uid="{00000000-0005-0000-0000-0000ED940000}"/>
    <cellStyle name="Output 2 14 2 2 6" xfId="43111" xr:uid="{00000000-0005-0000-0000-0000EE940000}"/>
    <cellStyle name="Output 2 14 2 3" xfId="8669" xr:uid="{00000000-0005-0000-0000-0000EF940000}"/>
    <cellStyle name="Output 2 14 2 3 2" xfId="30151" xr:uid="{00000000-0005-0000-0000-0000F0940000}"/>
    <cellStyle name="Output 2 14 2 3 3" xfId="22231" xr:uid="{00000000-0005-0000-0000-0000F1940000}"/>
    <cellStyle name="Output 2 14 2 3 4" xfId="43114" xr:uid="{00000000-0005-0000-0000-0000F2940000}"/>
    <cellStyle name="Output 2 14 2 4" xfId="8670" xr:uid="{00000000-0005-0000-0000-0000F3940000}"/>
    <cellStyle name="Output 2 14 2 4 2" xfId="30152" xr:uid="{00000000-0005-0000-0000-0000F4940000}"/>
    <cellStyle name="Output 2 14 2 4 3" xfId="22232" xr:uid="{00000000-0005-0000-0000-0000F5940000}"/>
    <cellStyle name="Output 2 14 2 4 4" xfId="43115" xr:uid="{00000000-0005-0000-0000-0000F6940000}"/>
    <cellStyle name="Output 2 14 2 5" xfId="30147" xr:uid="{00000000-0005-0000-0000-0000F7940000}"/>
    <cellStyle name="Output 2 14 2 6" xfId="22227" xr:uid="{00000000-0005-0000-0000-0000F8940000}"/>
    <cellStyle name="Output 2 14 2 7" xfId="43110" xr:uid="{00000000-0005-0000-0000-0000F9940000}"/>
    <cellStyle name="Output 2 14 3" xfId="8671" xr:uid="{00000000-0005-0000-0000-0000FA940000}"/>
    <cellStyle name="Output 2 14 3 2" xfId="8672" xr:uid="{00000000-0005-0000-0000-0000FB940000}"/>
    <cellStyle name="Output 2 14 3 2 2" xfId="8673" xr:uid="{00000000-0005-0000-0000-0000FC940000}"/>
    <cellStyle name="Output 2 14 3 2 2 2" xfId="30155" xr:uid="{00000000-0005-0000-0000-0000FD940000}"/>
    <cellStyle name="Output 2 14 3 2 2 3" xfId="22235" xr:uid="{00000000-0005-0000-0000-0000FE940000}"/>
    <cellStyle name="Output 2 14 3 2 2 4" xfId="43118" xr:uid="{00000000-0005-0000-0000-0000FF940000}"/>
    <cellStyle name="Output 2 14 3 2 3" xfId="8674" xr:uid="{00000000-0005-0000-0000-000000950000}"/>
    <cellStyle name="Output 2 14 3 2 3 2" xfId="30156" xr:uid="{00000000-0005-0000-0000-000001950000}"/>
    <cellStyle name="Output 2 14 3 2 3 3" xfId="22236" xr:uid="{00000000-0005-0000-0000-000002950000}"/>
    <cellStyle name="Output 2 14 3 2 3 4" xfId="43119" xr:uid="{00000000-0005-0000-0000-000003950000}"/>
    <cellStyle name="Output 2 14 3 2 4" xfId="30154" xr:uid="{00000000-0005-0000-0000-000004950000}"/>
    <cellStyle name="Output 2 14 3 2 5" xfId="22234" xr:uid="{00000000-0005-0000-0000-000005950000}"/>
    <cellStyle name="Output 2 14 3 2 6" xfId="43117" xr:uid="{00000000-0005-0000-0000-000006950000}"/>
    <cellStyle name="Output 2 14 3 3" xfId="8675" xr:uid="{00000000-0005-0000-0000-000007950000}"/>
    <cellStyle name="Output 2 14 3 3 2" xfId="30157" xr:uid="{00000000-0005-0000-0000-000008950000}"/>
    <cellStyle name="Output 2 14 3 3 3" xfId="22237" xr:uid="{00000000-0005-0000-0000-000009950000}"/>
    <cellStyle name="Output 2 14 3 3 4" xfId="43120" xr:uid="{00000000-0005-0000-0000-00000A950000}"/>
    <cellStyle name="Output 2 14 3 4" xfId="8676" xr:uid="{00000000-0005-0000-0000-00000B950000}"/>
    <cellStyle name="Output 2 14 3 4 2" xfId="30158" xr:uid="{00000000-0005-0000-0000-00000C950000}"/>
    <cellStyle name="Output 2 14 3 4 3" xfId="22238" xr:uid="{00000000-0005-0000-0000-00000D950000}"/>
    <cellStyle name="Output 2 14 3 4 4" xfId="43121" xr:uid="{00000000-0005-0000-0000-00000E950000}"/>
    <cellStyle name="Output 2 14 3 5" xfId="30153" xr:uid="{00000000-0005-0000-0000-00000F950000}"/>
    <cellStyle name="Output 2 14 3 6" xfId="22233" xr:uid="{00000000-0005-0000-0000-000010950000}"/>
    <cellStyle name="Output 2 14 3 7" xfId="43116" xr:uid="{00000000-0005-0000-0000-000011950000}"/>
    <cellStyle name="Output 2 14 4" xfId="8677" xr:uid="{00000000-0005-0000-0000-000012950000}"/>
    <cellStyle name="Output 2 14 4 2" xfId="30159" xr:uid="{00000000-0005-0000-0000-000013950000}"/>
    <cellStyle name="Output 2 14 4 3" xfId="22239" xr:uid="{00000000-0005-0000-0000-000014950000}"/>
    <cellStyle name="Output 2 14 4 4" xfId="43122" xr:uid="{00000000-0005-0000-0000-000015950000}"/>
    <cellStyle name="Output 2 14 5" xfId="8678" xr:uid="{00000000-0005-0000-0000-000016950000}"/>
    <cellStyle name="Output 2 14 5 2" xfId="30160" xr:uid="{00000000-0005-0000-0000-000017950000}"/>
    <cellStyle name="Output 2 14 5 3" xfId="22240" xr:uid="{00000000-0005-0000-0000-000018950000}"/>
    <cellStyle name="Output 2 14 5 4" xfId="43123" xr:uid="{00000000-0005-0000-0000-000019950000}"/>
    <cellStyle name="Output 2 14 6" xfId="8679" xr:uid="{00000000-0005-0000-0000-00001A950000}"/>
    <cellStyle name="Output 2 14 6 2" xfId="30161" xr:uid="{00000000-0005-0000-0000-00001B950000}"/>
    <cellStyle name="Output 2 14 6 3" xfId="22241" xr:uid="{00000000-0005-0000-0000-00001C950000}"/>
    <cellStyle name="Output 2 14 6 4" xfId="43124" xr:uid="{00000000-0005-0000-0000-00001D950000}"/>
    <cellStyle name="Output 2 14 7" xfId="8680" xr:uid="{00000000-0005-0000-0000-00001E950000}"/>
    <cellStyle name="Output 2 14 7 2" xfId="30162" xr:uid="{00000000-0005-0000-0000-00001F950000}"/>
    <cellStyle name="Output 2 14 7 3" xfId="22242" xr:uid="{00000000-0005-0000-0000-000020950000}"/>
    <cellStyle name="Output 2 14 7 4" xfId="43125" xr:uid="{00000000-0005-0000-0000-000021950000}"/>
    <cellStyle name="Output 2 14 8" xfId="8681" xr:uid="{00000000-0005-0000-0000-000022950000}"/>
    <cellStyle name="Output 2 14 8 2" xfId="30163" xr:uid="{00000000-0005-0000-0000-000023950000}"/>
    <cellStyle name="Output 2 14 8 3" xfId="22243" xr:uid="{00000000-0005-0000-0000-000024950000}"/>
    <cellStyle name="Output 2 14 8 4" xfId="43126" xr:uid="{00000000-0005-0000-0000-000025950000}"/>
    <cellStyle name="Output 2 14 9" xfId="30146" xr:uid="{00000000-0005-0000-0000-000026950000}"/>
    <cellStyle name="Output 2 15" xfId="8682" xr:uid="{00000000-0005-0000-0000-000027950000}"/>
    <cellStyle name="Output 2 15 10" xfId="22244" xr:uid="{00000000-0005-0000-0000-000028950000}"/>
    <cellStyle name="Output 2 15 11" xfId="43127" xr:uid="{00000000-0005-0000-0000-000029950000}"/>
    <cellStyle name="Output 2 15 2" xfId="8683" xr:uid="{00000000-0005-0000-0000-00002A950000}"/>
    <cellStyle name="Output 2 15 2 2" xfId="8684" xr:uid="{00000000-0005-0000-0000-00002B950000}"/>
    <cellStyle name="Output 2 15 2 2 2" xfId="8685" xr:uid="{00000000-0005-0000-0000-00002C950000}"/>
    <cellStyle name="Output 2 15 2 2 2 2" xfId="30167" xr:uid="{00000000-0005-0000-0000-00002D950000}"/>
    <cellStyle name="Output 2 15 2 2 2 3" xfId="22247" xr:uid="{00000000-0005-0000-0000-00002E950000}"/>
    <cellStyle name="Output 2 15 2 2 2 4" xfId="43130" xr:uid="{00000000-0005-0000-0000-00002F950000}"/>
    <cellStyle name="Output 2 15 2 2 3" xfId="8686" xr:uid="{00000000-0005-0000-0000-000030950000}"/>
    <cellStyle name="Output 2 15 2 2 3 2" xfId="30168" xr:uid="{00000000-0005-0000-0000-000031950000}"/>
    <cellStyle name="Output 2 15 2 2 3 3" xfId="22248" xr:uid="{00000000-0005-0000-0000-000032950000}"/>
    <cellStyle name="Output 2 15 2 2 3 4" xfId="43131" xr:uid="{00000000-0005-0000-0000-000033950000}"/>
    <cellStyle name="Output 2 15 2 2 4" xfId="30166" xr:uid="{00000000-0005-0000-0000-000034950000}"/>
    <cellStyle name="Output 2 15 2 2 5" xfId="22246" xr:uid="{00000000-0005-0000-0000-000035950000}"/>
    <cellStyle name="Output 2 15 2 2 6" xfId="43129" xr:uid="{00000000-0005-0000-0000-000036950000}"/>
    <cellStyle name="Output 2 15 2 3" xfId="8687" xr:uid="{00000000-0005-0000-0000-000037950000}"/>
    <cellStyle name="Output 2 15 2 3 2" xfId="30169" xr:uid="{00000000-0005-0000-0000-000038950000}"/>
    <cellStyle name="Output 2 15 2 3 3" xfId="22249" xr:uid="{00000000-0005-0000-0000-000039950000}"/>
    <cellStyle name="Output 2 15 2 3 4" xfId="43132" xr:uid="{00000000-0005-0000-0000-00003A950000}"/>
    <cellStyle name="Output 2 15 2 4" xfId="8688" xr:uid="{00000000-0005-0000-0000-00003B950000}"/>
    <cellStyle name="Output 2 15 2 4 2" xfId="30170" xr:uid="{00000000-0005-0000-0000-00003C950000}"/>
    <cellStyle name="Output 2 15 2 4 3" xfId="22250" xr:uid="{00000000-0005-0000-0000-00003D950000}"/>
    <cellStyle name="Output 2 15 2 4 4" xfId="43133" xr:uid="{00000000-0005-0000-0000-00003E950000}"/>
    <cellStyle name="Output 2 15 2 5" xfId="30165" xr:uid="{00000000-0005-0000-0000-00003F950000}"/>
    <cellStyle name="Output 2 15 2 6" xfId="22245" xr:uid="{00000000-0005-0000-0000-000040950000}"/>
    <cellStyle name="Output 2 15 2 7" xfId="43128" xr:uid="{00000000-0005-0000-0000-000041950000}"/>
    <cellStyle name="Output 2 15 3" xfId="8689" xr:uid="{00000000-0005-0000-0000-000042950000}"/>
    <cellStyle name="Output 2 15 3 2" xfId="8690" xr:uid="{00000000-0005-0000-0000-000043950000}"/>
    <cellStyle name="Output 2 15 3 2 2" xfId="8691" xr:uid="{00000000-0005-0000-0000-000044950000}"/>
    <cellStyle name="Output 2 15 3 2 2 2" xfId="30173" xr:uid="{00000000-0005-0000-0000-000045950000}"/>
    <cellStyle name="Output 2 15 3 2 2 3" xfId="22253" xr:uid="{00000000-0005-0000-0000-000046950000}"/>
    <cellStyle name="Output 2 15 3 2 2 4" xfId="43136" xr:uid="{00000000-0005-0000-0000-000047950000}"/>
    <cellStyle name="Output 2 15 3 2 3" xfId="8692" xr:uid="{00000000-0005-0000-0000-000048950000}"/>
    <cellStyle name="Output 2 15 3 2 3 2" xfId="30174" xr:uid="{00000000-0005-0000-0000-000049950000}"/>
    <cellStyle name="Output 2 15 3 2 3 3" xfId="22254" xr:uid="{00000000-0005-0000-0000-00004A950000}"/>
    <cellStyle name="Output 2 15 3 2 3 4" xfId="43137" xr:uid="{00000000-0005-0000-0000-00004B950000}"/>
    <cellStyle name="Output 2 15 3 2 4" xfId="30172" xr:uid="{00000000-0005-0000-0000-00004C950000}"/>
    <cellStyle name="Output 2 15 3 2 5" xfId="22252" xr:uid="{00000000-0005-0000-0000-00004D950000}"/>
    <cellStyle name="Output 2 15 3 2 6" xfId="43135" xr:uid="{00000000-0005-0000-0000-00004E950000}"/>
    <cellStyle name="Output 2 15 3 3" xfId="8693" xr:uid="{00000000-0005-0000-0000-00004F950000}"/>
    <cellStyle name="Output 2 15 3 3 2" xfId="30175" xr:uid="{00000000-0005-0000-0000-000050950000}"/>
    <cellStyle name="Output 2 15 3 3 3" xfId="22255" xr:uid="{00000000-0005-0000-0000-000051950000}"/>
    <cellStyle name="Output 2 15 3 3 4" xfId="43138" xr:uid="{00000000-0005-0000-0000-000052950000}"/>
    <cellStyle name="Output 2 15 3 4" xfId="8694" xr:uid="{00000000-0005-0000-0000-000053950000}"/>
    <cellStyle name="Output 2 15 3 4 2" xfId="30176" xr:uid="{00000000-0005-0000-0000-000054950000}"/>
    <cellStyle name="Output 2 15 3 4 3" xfId="22256" xr:uid="{00000000-0005-0000-0000-000055950000}"/>
    <cellStyle name="Output 2 15 3 4 4" xfId="43139" xr:uid="{00000000-0005-0000-0000-000056950000}"/>
    <cellStyle name="Output 2 15 3 5" xfId="30171" xr:uid="{00000000-0005-0000-0000-000057950000}"/>
    <cellStyle name="Output 2 15 3 6" xfId="22251" xr:uid="{00000000-0005-0000-0000-000058950000}"/>
    <cellStyle name="Output 2 15 3 7" xfId="43134" xr:uid="{00000000-0005-0000-0000-000059950000}"/>
    <cellStyle name="Output 2 15 4" xfId="8695" xr:uid="{00000000-0005-0000-0000-00005A950000}"/>
    <cellStyle name="Output 2 15 4 2" xfId="30177" xr:uid="{00000000-0005-0000-0000-00005B950000}"/>
    <cellStyle name="Output 2 15 4 3" xfId="22257" xr:uid="{00000000-0005-0000-0000-00005C950000}"/>
    <cellStyle name="Output 2 15 4 4" xfId="43140" xr:uid="{00000000-0005-0000-0000-00005D950000}"/>
    <cellStyle name="Output 2 15 5" xfId="8696" xr:uid="{00000000-0005-0000-0000-00005E950000}"/>
    <cellStyle name="Output 2 15 5 2" xfId="30178" xr:uid="{00000000-0005-0000-0000-00005F950000}"/>
    <cellStyle name="Output 2 15 5 3" xfId="22258" xr:uid="{00000000-0005-0000-0000-000060950000}"/>
    <cellStyle name="Output 2 15 5 4" xfId="43141" xr:uid="{00000000-0005-0000-0000-000061950000}"/>
    <cellStyle name="Output 2 15 6" xfId="8697" xr:uid="{00000000-0005-0000-0000-000062950000}"/>
    <cellStyle name="Output 2 15 6 2" xfId="30179" xr:uid="{00000000-0005-0000-0000-000063950000}"/>
    <cellStyle name="Output 2 15 6 3" xfId="22259" xr:uid="{00000000-0005-0000-0000-000064950000}"/>
    <cellStyle name="Output 2 15 6 4" xfId="43142" xr:uid="{00000000-0005-0000-0000-000065950000}"/>
    <cellStyle name="Output 2 15 7" xfId="8698" xr:uid="{00000000-0005-0000-0000-000066950000}"/>
    <cellStyle name="Output 2 15 7 2" xfId="30180" xr:uid="{00000000-0005-0000-0000-000067950000}"/>
    <cellStyle name="Output 2 15 7 3" xfId="22260" xr:uid="{00000000-0005-0000-0000-000068950000}"/>
    <cellStyle name="Output 2 15 7 4" xfId="43143" xr:uid="{00000000-0005-0000-0000-000069950000}"/>
    <cellStyle name="Output 2 15 8" xfId="8699" xr:uid="{00000000-0005-0000-0000-00006A950000}"/>
    <cellStyle name="Output 2 15 8 2" xfId="30181" xr:uid="{00000000-0005-0000-0000-00006B950000}"/>
    <cellStyle name="Output 2 15 8 3" xfId="22261" xr:uid="{00000000-0005-0000-0000-00006C950000}"/>
    <cellStyle name="Output 2 15 8 4" xfId="43144" xr:uid="{00000000-0005-0000-0000-00006D950000}"/>
    <cellStyle name="Output 2 15 9" xfId="30164" xr:uid="{00000000-0005-0000-0000-00006E950000}"/>
    <cellStyle name="Output 2 16" xfId="8700" xr:uid="{00000000-0005-0000-0000-00006F950000}"/>
    <cellStyle name="Output 2 16 10" xfId="22262" xr:uid="{00000000-0005-0000-0000-000070950000}"/>
    <cellStyle name="Output 2 16 11" xfId="43145" xr:uid="{00000000-0005-0000-0000-000071950000}"/>
    <cellStyle name="Output 2 16 2" xfId="8701" xr:uid="{00000000-0005-0000-0000-000072950000}"/>
    <cellStyle name="Output 2 16 2 2" xfId="8702" xr:uid="{00000000-0005-0000-0000-000073950000}"/>
    <cellStyle name="Output 2 16 2 2 2" xfId="8703" xr:uid="{00000000-0005-0000-0000-000074950000}"/>
    <cellStyle name="Output 2 16 2 2 2 2" xfId="30185" xr:uid="{00000000-0005-0000-0000-000075950000}"/>
    <cellStyle name="Output 2 16 2 2 2 3" xfId="22265" xr:uid="{00000000-0005-0000-0000-000076950000}"/>
    <cellStyle name="Output 2 16 2 2 2 4" xfId="43148" xr:uid="{00000000-0005-0000-0000-000077950000}"/>
    <cellStyle name="Output 2 16 2 2 3" xfId="8704" xr:uid="{00000000-0005-0000-0000-000078950000}"/>
    <cellStyle name="Output 2 16 2 2 3 2" xfId="30186" xr:uid="{00000000-0005-0000-0000-000079950000}"/>
    <cellStyle name="Output 2 16 2 2 3 3" xfId="22266" xr:uid="{00000000-0005-0000-0000-00007A950000}"/>
    <cellStyle name="Output 2 16 2 2 3 4" xfId="43149" xr:uid="{00000000-0005-0000-0000-00007B950000}"/>
    <cellStyle name="Output 2 16 2 2 4" xfId="30184" xr:uid="{00000000-0005-0000-0000-00007C950000}"/>
    <cellStyle name="Output 2 16 2 2 5" xfId="22264" xr:uid="{00000000-0005-0000-0000-00007D950000}"/>
    <cellStyle name="Output 2 16 2 2 6" xfId="43147" xr:uid="{00000000-0005-0000-0000-00007E950000}"/>
    <cellStyle name="Output 2 16 2 3" xfId="8705" xr:uid="{00000000-0005-0000-0000-00007F950000}"/>
    <cellStyle name="Output 2 16 2 3 2" xfId="30187" xr:uid="{00000000-0005-0000-0000-000080950000}"/>
    <cellStyle name="Output 2 16 2 3 3" xfId="22267" xr:uid="{00000000-0005-0000-0000-000081950000}"/>
    <cellStyle name="Output 2 16 2 3 4" xfId="43150" xr:uid="{00000000-0005-0000-0000-000082950000}"/>
    <cellStyle name="Output 2 16 2 4" xfId="8706" xr:uid="{00000000-0005-0000-0000-000083950000}"/>
    <cellStyle name="Output 2 16 2 4 2" xfId="30188" xr:uid="{00000000-0005-0000-0000-000084950000}"/>
    <cellStyle name="Output 2 16 2 4 3" xfId="22268" xr:uid="{00000000-0005-0000-0000-000085950000}"/>
    <cellStyle name="Output 2 16 2 4 4" xfId="43151" xr:uid="{00000000-0005-0000-0000-000086950000}"/>
    <cellStyle name="Output 2 16 2 5" xfId="30183" xr:uid="{00000000-0005-0000-0000-000087950000}"/>
    <cellStyle name="Output 2 16 2 6" xfId="22263" xr:uid="{00000000-0005-0000-0000-000088950000}"/>
    <cellStyle name="Output 2 16 2 7" xfId="43146" xr:uid="{00000000-0005-0000-0000-000089950000}"/>
    <cellStyle name="Output 2 16 3" xfId="8707" xr:uid="{00000000-0005-0000-0000-00008A950000}"/>
    <cellStyle name="Output 2 16 3 2" xfId="8708" xr:uid="{00000000-0005-0000-0000-00008B950000}"/>
    <cellStyle name="Output 2 16 3 2 2" xfId="8709" xr:uid="{00000000-0005-0000-0000-00008C950000}"/>
    <cellStyle name="Output 2 16 3 2 2 2" xfId="30191" xr:uid="{00000000-0005-0000-0000-00008D950000}"/>
    <cellStyle name="Output 2 16 3 2 2 3" xfId="22271" xr:uid="{00000000-0005-0000-0000-00008E950000}"/>
    <cellStyle name="Output 2 16 3 2 2 4" xfId="43154" xr:uid="{00000000-0005-0000-0000-00008F950000}"/>
    <cellStyle name="Output 2 16 3 2 3" xfId="8710" xr:uid="{00000000-0005-0000-0000-000090950000}"/>
    <cellStyle name="Output 2 16 3 2 3 2" xfId="30192" xr:uid="{00000000-0005-0000-0000-000091950000}"/>
    <cellStyle name="Output 2 16 3 2 3 3" xfId="22272" xr:uid="{00000000-0005-0000-0000-000092950000}"/>
    <cellStyle name="Output 2 16 3 2 3 4" xfId="43155" xr:uid="{00000000-0005-0000-0000-000093950000}"/>
    <cellStyle name="Output 2 16 3 2 4" xfId="30190" xr:uid="{00000000-0005-0000-0000-000094950000}"/>
    <cellStyle name="Output 2 16 3 2 5" xfId="22270" xr:uid="{00000000-0005-0000-0000-000095950000}"/>
    <cellStyle name="Output 2 16 3 2 6" xfId="43153" xr:uid="{00000000-0005-0000-0000-000096950000}"/>
    <cellStyle name="Output 2 16 3 3" xfId="8711" xr:uid="{00000000-0005-0000-0000-000097950000}"/>
    <cellStyle name="Output 2 16 3 3 2" xfId="30193" xr:uid="{00000000-0005-0000-0000-000098950000}"/>
    <cellStyle name="Output 2 16 3 3 3" xfId="22273" xr:uid="{00000000-0005-0000-0000-000099950000}"/>
    <cellStyle name="Output 2 16 3 3 4" xfId="43156" xr:uid="{00000000-0005-0000-0000-00009A950000}"/>
    <cellStyle name="Output 2 16 3 4" xfId="8712" xr:uid="{00000000-0005-0000-0000-00009B950000}"/>
    <cellStyle name="Output 2 16 3 4 2" xfId="30194" xr:uid="{00000000-0005-0000-0000-00009C950000}"/>
    <cellStyle name="Output 2 16 3 4 3" xfId="22274" xr:uid="{00000000-0005-0000-0000-00009D950000}"/>
    <cellStyle name="Output 2 16 3 4 4" xfId="43157" xr:uid="{00000000-0005-0000-0000-00009E950000}"/>
    <cellStyle name="Output 2 16 3 5" xfId="30189" xr:uid="{00000000-0005-0000-0000-00009F950000}"/>
    <cellStyle name="Output 2 16 3 6" xfId="22269" xr:uid="{00000000-0005-0000-0000-0000A0950000}"/>
    <cellStyle name="Output 2 16 3 7" xfId="43152" xr:uid="{00000000-0005-0000-0000-0000A1950000}"/>
    <cellStyle name="Output 2 16 4" xfId="8713" xr:uid="{00000000-0005-0000-0000-0000A2950000}"/>
    <cellStyle name="Output 2 16 4 2" xfId="30195" xr:uid="{00000000-0005-0000-0000-0000A3950000}"/>
    <cellStyle name="Output 2 16 4 3" xfId="22275" xr:uid="{00000000-0005-0000-0000-0000A4950000}"/>
    <cellStyle name="Output 2 16 4 4" xfId="43158" xr:uid="{00000000-0005-0000-0000-0000A5950000}"/>
    <cellStyle name="Output 2 16 5" xfId="8714" xr:uid="{00000000-0005-0000-0000-0000A6950000}"/>
    <cellStyle name="Output 2 16 5 2" xfId="30196" xr:uid="{00000000-0005-0000-0000-0000A7950000}"/>
    <cellStyle name="Output 2 16 5 3" xfId="22276" xr:uid="{00000000-0005-0000-0000-0000A8950000}"/>
    <cellStyle name="Output 2 16 5 4" xfId="43159" xr:uid="{00000000-0005-0000-0000-0000A9950000}"/>
    <cellStyle name="Output 2 16 6" xfId="8715" xr:uid="{00000000-0005-0000-0000-0000AA950000}"/>
    <cellStyle name="Output 2 16 6 2" xfId="30197" xr:uid="{00000000-0005-0000-0000-0000AB950000}"/>
    <cellStyle name="Output 2 16 6 3" xfId="22277" xr:uid="{00000000-0005-0000-0000-0000AC950000}"/>
    <cellStyle name="Output 2 16 6 4" xfId="43160" xr:uid="{00000000-0005-0000-0000-0000AD950000}"/>
    <cellStyle name="Output 2 16 7" xfId="8716" xr:uid="{00000000-0005-0000-0000-0000AE950000}"/>
    <cellStyle name="Output 2 16 7 2" xfId="30198" xr:uid="{00000000-0005-0000-0000-0000AF950000}"/>
    <cellStyle name="Output 2 16 7 3" xfId="22278" xr:uid="{00000000-0005-0000-0000-0000B0950000}"/>
    <cellStyle name="Output 2 16 7 4" xfId="43161" xr:uid="{00000000-0005-0000-0000-0000B1950000}"/>
    <cellStyle name="Output 2 16 8" xfId="8717" xr:uid="{00000000-0005-0000-0000-0000B2950000}"/>
    <cellStyle name="Output 2 16 8 2" xfId="30199" xr:uid="{00000000-0005-0000-0000-0000B3950000}"/>
    <cellStyle name="Output 2 16 8 3" xfId="22279" xr:uid="{00000000-0005-0000-0000-0000B4950000}"/>
    <cellStyle name="Output 2 16 8 4" xfId="43162" xr:uid="{00000000-0005-0000-0000-0000B5950000}"/>
    <cellStyle name="Output 2 16 9" xfId="30182" xr:uid="{00000000-0005-0000-0000-0000B6950000}"/>
    <cellStyle name="Output 2 17" xfId="8718" xr:uid="{00000000-0005-0000-0000-0000B7950000}"/>
    <cellStyle name="Output 2 17 10" xfId="22280" xr:uid="{00000000-0005-0000-0000-0000B8950000}"/>
    <cellStyle name="Output 2 17 11" xfId="43163" xr:uid="{00000000-0005-0000-0000-0000B9950000}"/>
    <cellStyle name="Output 2 17 2" xfId="8719" xr:uid="{00000000-0005-0000-0000-0000BA950000}"/>
    <cellStyle name="Output 2 17 2 2" xfId="8720" xr:uid="{00000000-0005-0000-0000-0000BB950000}"/>
    <cellStyle name="Output 2 17 2 2 2" xfId="8721" xr:uid="{00000000-0005-0000-0000-0000BC950000}"/>
    <cellStyle name="Output 2 17 2 2 2 2" xfId="30203" xr:uid="{00000000-0005-0000-0000-0000BD950000}"/>
    <cellStyle name="Output 2 17 2 2 2 3" xfId="22283" xr:uid="{00000000-0005-0000-0000-0000BE950000}"/>
    <cellStyle name="Output 2 17 2 2 2 4" xfId="43166" xr:uid="{00000000-0005-0000-0000-0000BF950000}"/>
    <cellStyle name="Output 2 17 2 2 3" xfId="8722" xr:uid="{00000000-0005-0000-0000-0000C0950000}"/>
    <cellStyle name="Output 2 17 2 2 3 2" xfId="30204" xr:uid="{00000000-0005-0000-0000-0000C1950000}"/>
    <cellStyle name="Output 2 17 2 2 3 3" xfId="22284" xr:uid="{00000000-0005-0000-0000-0000C2950000}"/>
    <cellStyle name="Output 2 17 2 2 3 4" xfId="43167" xr:uid="{00000000-0005-0000-0000-0000C3950000}"/>
    <cellStyle name="Output 2 17 2 2 4" xfId="30202" xr:uid="{00000000-0005-0000-0000-0000C4950000}"/>
    <cellStyle name="Output 2 17 2 2 5" xfId="22282" xr:uid="{00000000-0005-0000-0000-0000C5950000}"/>
    <cellStyle name="Output 2 17 2 2 6" xfId="43165" xr:uid="{00000000-0005-0000-0000-0000C6950000}"/>
    <cellStyle name="Output 2 17 2 3" xfId="8723" xr:uid="{00000000-0005-0000-0000-0000C7950000}"/>
    <cellStyle name="Output 2 17 2 3 2" xfId="30205" xr:uid="{00000000-0005-0000-0000-0000C8950000}"/>
    <cellStyle name="Output 2 17 2 3 3" xfId="22285" xr:uid="{00000000-0005-0000-0000-0000C9950000}"/>
    <cellStyle name="Output 2 17 2 3 4" xfId="43168" xr:uid="{00000000-0005-0000-0000-0000CA950000}"/>
    <cellStyle name="Output 2 17 2 4" xfId="8724" xr:uid="{00000000-0005-0000-0000-0000CB950000}"/>
    <cellStyle name="Output 2 17 2 4 2" xfId="30206" xr:uid="{00000000-0005-0000-0000-0000CC950000}"/>
    <cellStyle name="Output 2 17 2 4 3" xfId="22286" xr:uid="{00000000-0005-0000-0000-0000CD950000}"/>
    <cellStyle name="Output 2 17 2 4 4" xfId="43169" xr:uid="{00000000-0005-0000-0000-0000CE950000}"/>
    <cellStyle name="Output 2 17 2 5" xfId="30201" xr:uid="{00000000-0005-0000-0000-0000CF950000}"/>
    <cellStyle name="Output 2 17 2 6" xfId="22281" xr:uid="{00000000-0005-0000-0000-0000D0950000}"/>
    <cellStyle name="Output 2 17 2 7" xfId="43164" xr:uid="{00000000-0005-0000-0000-0000D1950000}"/>
    <cellStyle name="Output 2 17 3" xfId="8725" xr:uid="{00000000-0005-0000-0000-0000D2950000}"/>
    <cellStyle name="Output 2 17 3 2" xfId="8726" xr:uid="{00000000-0005-0000-0000-0000D3950000}"/>
    <cellStyle name="Output 2 17 3 2 2" xfId="8727" xr:uid="{00000000-0005-0000-0000-0000D4950000}"/>
    <cellStyle name="Output 2 17 3 2 2 2" xfId="30209" xr:uid="{00000000-0005-0000-0000-0000D5950000}"/>
    <cellStyle name="Output 2 17 3 2 2 3" xfId="22289" xr:uid="{00000000-0005-0000-0000-0000D6950000}"/>
    <cellStyle name="Output 2 17 3 2 2 4" xfId="43172" xr:uid="{00000000-0005-0000-0000-0000D7950000}"/>
    <cellStyle name="Output 2 17 3 2 3" xfId="8728" xr:uid="{00000000-0005-0000-0000-0000D8950000}"/>
    <cellStyle name="Output 2 17 3 2 3 2" xfId="30210" xr:uid="{00000000-0005-0000-0000-0000D9950000}"/>
    <cellStyle name="Output 2 17 3 2 3 3" xfId="22290" xr:uid="{00000000-0005-0000-0000-0000DA950000}"/>
    <cellStyle name="Output 2 17 3 2 3 4" xfId="43173" xr:uid="{00000000-0005-0000-0000-0000DB950000}"/>
    <cellStyle name="Output 2 17 3 2 4" xfId="30208" xr:uid="{00000000-0005-0000-0000-0000DC950000}"/>
    <cellStyle name="Output 2 17 3 2 5" xfId="22288" xr:uid="{00000000-0005-0000-0000-0000DD950000}"/>
    <cellStyle name="Output 2 17 3 2 6" xfId="43171" xr:uid="{00000000-0005-0000-0000-0000DE950000}"/>
    <cellStyle name="Output 2 17 3 3" xfId="8729" xr:uid="{00000000-0005-0000-0000-0000DF950000}"/>
    <cellStyle name="Output 2 17 3 3 2" xfId="30211" xr:uid="{00000000-0005-0000-0000-0000E0950000}"/>
    <cellStyle name="Output 2 17 3 3 3" xfId="22291" xr:uid="{00000000-0005-0000-0000-0000E1950000}"/>
    <cellStyle name="Output 2 17 3 3 4" xfId="43174" xr:uid="{00000000-0005-0000-0000-0000E2950000}"/>
    <cellStyle name="Output 2 17 3 4" xfId="8730" xr:uid="{00000000-0005-0000-0000-0000E3950000}"/>
    <cellStyle name="Output 2 17 3 4 2" xfId="30212" xr:uid="{00000000-0005-0000-0000-0000E4950000}"/>
    <cellStyle name="Output 2 17 3 4 3" xfId="22292" xr:uid="{00000000-0005-0000-0000-0000E5950000}"/>
    <cellStyle name="Output 2 17 3 4 4" xfId="43175" xr:uid="{00000000-0005-0000-0000-0000E6950000}"/>
    <cellStyle name="Output 2 17 3 5" xfId="30207" xr:uid="{00000000-0005-0000-0000-0000E7950000}"/>
    <cellStyle name="Output 2 17 3 6" xfId="22287" xr:uid="{00000000-0005-0000-0000-0000E8950000}"/>
    <cellStyle name="Output 2 17 3 7" xfId="43170" xr:uid="{00000000-0005-0000-0000-0000E9950000}"/>
    <cellStyle name="Output 2 17 4" xfId="8731" xr:uid="{00000000-0005-0000-0000-0000EA950000}"/>
    <cellStyle name="Output 2 17 4 2" xfId="30213" xr:uid="{00000000-0005-0000-0000-0000EB950000}"/>
    <cellStyle name="Output 2 17 4 3" xfId="22293" xr:uid="{00000000-0005-0000-0000-0000EC950000}"/>
    <cellStyle name="Output 2 17 4 4" xfId="43176" xr:uid="{00000000-0005-0000-0000-0000ED950000}"/>
    <cellStyle name="Output 2 17 5" xfId="8732" xr:uid="{00000000-0005-0000-0000-0000EE950000}"/>
    <cellStyle name="Output 2 17 5 2" xfId="30214" xr:uid="{00000000-0005-0000-0000-0000EF950000}"/>
    <cellStyle name="Output 2 17 5 3" xfId="22294" xr:uid="{00000000-0005-0000-0000-0000F0950000}"/>
    <cellStyle name="Output 2 17 5 4" xfId="43177" xr:uid="{00000000-0005-0000-0000-0000F1950000}"/>
    <cellStyle name="Output 2 17 6" xfId="8733" xr:uid="{00000000-0005-0000-0000-0000F2950000}"/>
    <cellStyle name="Output 2 17 6 2" xfId="30215" xr:uid="{00000000-0005-0000-0000-0000F3950000}"/>
    <cellStyle name="Output 2 17 6 3" xfId="22295" xr:uid="{00000000-0005-0000-0000-0000F4950000}"/>
    <cellStyle name="Output 2 17 6 4" xfId="43178" xr:uid="{00000000-0005-0000-0000-0000F5950000}"/>
    <cellStyle name="Output 2 17 7" xfId="8734" xr:uid="{00000000-0005-0000-0000-0000F6950000}"/>
    <cellStyle name="Output 2 17 7 2" xfId="30216" xr:uid="{00000000-0005-0000-0000-0000F7950000}"/>
    <cellStyle name="Output 2 17 7 3" xfId="22296" xr:uid="{00000000-0005-0000-0000-0000F8950000}"/>
    <cellStyle name="Output 2 17 7 4" xfId="43179" xr:uid="{00000000-0005-0000-0000-0000F9950000}"/>
    <cellStyle name="Output 2 17 8" xfId="8735" xr:uid="{00000000-0005-0000-0000-0000FA950000}"/>
    <cellStyle name="Output 2 17 8 2" xfId="30217" xr:uid="{00000000-0005-0000-0000-0000FB950000}"/>
    <cellStyle name="Output 2 17 8 3" xfId="22297" xr:uid="{00000000-0005-0000-0000-0000FC950000}"/>
    <cellStyle name="Output 2 17 8 4" xfId="43180" xr:uid="{00000000-0005-0000-0000-0000FD950000}"/>
    <cellStyle name="Output 2 17 9" xfId="30200" xr:uid="{00000000-0005-0000-0000-0000FE950000}"/>
    <cellStyle name="Output 2 18" xfId="8736" xr:uid="{00000000-0005-0000-0000-0000FF950000}"/>
    <cellStyle name="Output 2 18 2" xfId="8737" xr:uid="{00000000-0005-0000-0000-000000960000}"/>
    <cellStyle name="Output 2 18 2 2" xfId="8738" xr:uid="{00000000-0005-0000-0000-000001960000}"/>
    <cellStyle name="Output 2 18 2 2 2" xfId="30220" xr:uid="{00000000-0005-0000-0000-000002960000}"/>
    <cellStyle name="Output 2 18 2 2 3" xfId="22300" xr:uid="{00000000-0005-0000-0000-000003960000}"/>
    <cellStyle name="Output 2 18 2 2 4" xfId="43183" xr:uid="{00000000-0005-0000-0000-000004960000}"/>
    <cellStyle name="Output 2 18 2 3" xfId="8739" xr:uid="{00000000-0005-0000-0000-000005960000}"/>
    <cellStyle name="Output 2 18 2 3 2" xfId="30221" xr:uid="{00000000-0005-0000-0000-000006960000}"/>
    <cellStyle name="Output 2 18 2 3 3" xfId="22301" xr:uid="{00000000-0005-0000-0000-000007960000}"/>
    <cellStyle name="Output 2 18 2 3 4" xfId="43184" xr:uid="{00000000-0005-0000-0000-000008960000}"/>
    <cellStyle name="Output 2 18 2 4" xfId="30219" xr:uid="{00000000-0005-0000-0000-000009960000}"/>
    <cellStyle name="Output 2 18 2 5" xfId="22299" xr:uid="{00000000-0005-0000-0000-00000A960000}"/>
    <cellStyle name="Output 2 18 2 6" xfId="43182" xr:uid="{00000000-0005-0000-0000-00000B960000}"/>
    <cellStyle name="Output 2 18 3" xfId="8740" xr:uid="{00000000-0005-0000-0000-00000C960000}"/>
    <cellStyle name="Output 2 18 3 2" xfId="30222" xr:uid="{00000000-0005-0000-0000-00000D960000}"/>
    <cellStyle name="Output 2 18 3 3" xfId="22302" xr:uid="{00000000-0005-0000-0000-00000E960000}"/>
    <cellStyle name="Output 2 18 3 4" xfId="43185" xr:uid="{00000000-0005-0000-0000-00000F960000}"/>
    <cellStyle name="Output 2 18 4" xfId="8741" xr:uid="{00000000-0005-0000-0000-000010960000}"/>
    <cellStyle name="Output 2 18 4 2" xfId="30223" xr:uid="{00000000-0005-0000-0000-000011960000}"/>
    <cellStyle name="Output 2 18 4 3" xfId="22303" xr:uid="{00000000-0005-0000-0000-000012960000}"/>
    <cellStyle name="Output 2 18 4 4" xfId="43186" xr:uid="{00000000-0005-0000-0000-000013960000}"/>
    <cellStyle name="Output 2 18 5" xfId="30218" xr:uid="{00000000-0005-0000-0000-000014960000}"/>
    <cellStyle name="Output 2 18 6" xfId="22298" xr:uid="{00000000-0005-0000-0000-000015960000}"/>
    <cellStyle name="Output 2 18 7" xfId="43181" xr:uid="{00000000-0005-0000-0000-000016960000}"/>
    <cellStyle name="Output 2 19" xfId="8742" xr:uid="{00000000-0005-0000-0000-000017960000}"/>
    <cellStyle name="Output 2 19 2" xfId="8743" xr:uid="{00000000-0005-0000-0000-000018960000}"/>
    <cellStyle name="Output 2 19 2 2" xfId="8744" xr:uid="{00000000-0005-0000-0000-000019960000}"/>
    <cellStyle name="Output 2 19 2 2 2" xfId="30226" xr:uid="{00000000-0005-0000-0000-00001A960000}"/>
    <cellStyle name="Output 2 19 2 2 3" xfId="22306" xr:uid="{00000000-0005-0000-0000-00001B960000}"/>
    <cellStyle name="Output 2 19 2 2 4" xfId="43189" xr:uid="{00000000-0005-0000-0000-00001C960000}"/>
    <cellStyle name="Output 2 19 2 3" xfId="8745" xr:uid="{00000000-0005-0000-0000-00001D960000}"/>
    <cellStyle name="Output 2 19 2 3 2" xfId="30227" xr:uid="{00000000-0005-0000-0000-00001E960000}"/>
    <cellStyle name="Output 2 19 2 3 3" xfId="22307" xr:uid="{00000000-0005-0000-0000-00001F960000}"/>
    <cellStyle name="Output 2 19 2 3 4" xfId="43190" xr:uid="{00000000-0005-0000-0000-000020960000}"/>
    <cellStyle name="Output 2 19 2 4" xfId="30225" xr:uid="{00000000-0005-0000-0000-000021960000}"/>
    <cellStyle name="Output 2 19 2 5" xfId="22305" xr:uid="{00000000-0005-0000-0000-000022960000}"/>
    <cellStyle name="Output 2 19 2 6" xfId="43188" xr:uid="{00000000-0005-0000-0000-000023960000}"/>
    <cellStyle name="Output 2 19 3" xfId="8746" xr:uid="{00000000-0005-0000-0000-000024960000}"/>
    <cellStyle name="Output 2 19 3 2" xfId="30228" xr:uid="{00000000-0005-0000-0000-000025960000}"/>
    <cellStyle name="Output 2 19 3 3" xfId="22308" xr:uid="{00000000-0005-0000-0000-000026960000}"/>
    <cellStyle name="Output 2 19 3 4" xfId="43191" xr:uid="{00000000-0005-0000-0000-000027960000}"/>
    <cellStyle name="Output 2 19 4" xfId="8747" xr:uid="{00000000-0005-0000-0000-000028960000}"/>
    <cellStyle name="Output 2 19 4 2" xfId="30229" xr:uid="{00000000-0005-0000-0000-000029960000}"/>
    <cellStyle name="Output 2 19 4 3" xfId="22309" xr:uid="{00000000-0005-0000-0000-00002A960000}"/>
    <cellStyle name="Output 2 19 4 4" xfId="43192" xr:uid="{00000000-0005-0000-0000-00002B960000}"/>
    <cellStyle name="Output 2 19 5" xfId="30224" xr:uid="{00000000-0005-0000-0000-00002C960000}"/>
    <cellStyle name="Output 2 19 6" xfId="22304" xr:uid="{00000000-0005-0000-0000-00002D960000}"/>
    <cellStyle name="Output 2 19 7" xfId="43187" xr:uid="{00000000-0005-0000-0000-00002E960000}"/>
    <cellStyle name="Output 2 2" xfId="536" xr:uid="{00000000-0005-0000-0000-00002F960000}"/>
    <cellStyle name="Output 2 2 10" xfId="19620" xr:uid="{00000000-0005-0000-0000-000030960000}"/>
    <cellStyle name="Output 2 2 10 2" xfId="45664" xr:uid="{00000000-0005-0000-0000-000031960000}"/>
    <cellStyle name="Output 2 2 11" xfId="11126" xr:uid="{00000000-0005-0000-0000-000032960000}"/>
    <cellStyle name="Output 2 2 12" xfId="35650" xr:uid="{00000000-0005-0000-0000-000033960000}"/>
    <cellStyle name="Output 2 2 2" xfId="537" xr:uid="{00000000-0005-0000-0000-000034960000}"/>
    <cellStyle name="Output 2 2 2 10" xfId="35651" xr:uid="{00000000-0005-0000-0000-000035960000}"/>
    <cellStyle name="Output 2 2 2 2" xfId="8748" xr:uid="{00000000-0005-0000-0000-000036960000}"/>
    <cellStyle name="Output 2 2 2 2 2" xfId="8749" xr:uid="{00000000-0005-0000-0000-000037960000}"/>
    <cellStyle name="Output 2 2 2 2 2 2" xfId="8750" xr:uid="{00000000-0005-0000-0000-000038960000}"/>
    <cellStyle name="Output 2 2 2 2 2 2 2" xfId="30232" xr:uid="{00000000-0005-0000-0000-000039960000}"/>
    <cellStyle name="Output 2 2 2 2 2 2 3" xfId="22312" xr:uid="{00000000-0005-0000-0000-00003A960000}"/>
    <cellStyle name="Output 2 2 2 2 2 2 4" xfId="43195" xr:uid="{00000000-0005-0000-0000-00003B960000}"/>
    <cellStyle name="Output 2 2 2 2 2 3" xfId="8751" xr:uid="{00000000-0005-0000-0000-00003C960000}"/>
    <cellStyle name="Output 2 2 2 2 2 3 2" xfId="30233" xr:uid="{00000000-0005-0000-0000-00003D960000}"/>
    <cellStyle name="Output 2 2 2 2 2 3 3" xfId="22313" xr:uid="{00000000-0005-0000-0000-00003E960000}"/>
    <cellStyle name="Output 2 2 2 2 2 3 4" xfId="43196" xr:uid="{00000000-0005-0000-0000-00003F960000}"/>
    <cellStyle name="Output 2 2 2 2 2 4" xfId="22311" xr:uid="{00000000-0005-0000-0000-000040960000}"/>
    <cellStyle name="Output 2 2 2 2 2 5" xfId="30231" xr:uid="{00000000-0005-0000-0000-000041960000}"/>
    <cellStyle name="Output 2 2 2 2 2 6" xfId="14408" xr:uid="{00000000-0005-0000-0000-000042960000}"/>
    <cellStyle name="Output 2 2 2 2 2 7" xfId="43194" xr:uid="{00000000-0005-0000-0000-000043960000}"/>
    <cellStyle name="Output 2 2 2 2 3" xfId="8752" xr:uid="{00000000-0005-0000-0000-000044960000}"/>
    <cellStyle name="Output 2 2 2 2 3 2" xfId="22314" xr:uid="{00000000-0005-0000-0000-000045960000}"/>
    <cellStyle name="Output 2 2 2 2 3 3" xfId="30234" xr:uid="{00000000-0005-0000-0000-000046960000}"/>
    <cellStyle name="Output 2 2 2 2 3 4" xfId="14409" xr:uid="{00000000-0005-0000-0000-000047960000}"/>
    <cellStyle name="Output 2 2 2 2 3 5" xfId="43197" xr:uid="{00000000-0005-0000-0000-000048960000}"/>
    <cellStyle name="Output 2 2 2 2 4" xfId="8753" xr:uid="{00000000-0005-0000-0000-000049960000}"/>
    <cellStyle name="Output 2 2 2 2 4 2" xfId="22315" xr:uid="{00000000-0005-0000-0000-00004A960000}"/>
    <cellStyle name="Output 2 2 2 2 4 3" xfId="30235" xr:uid="{00000000-0005-0000-0000-00004B960000}"/>
    <cellStyle name="Output 2 2 2 2 4 4" xfId="14410" xr:uid="{00000000-0005-0000-0000-00004C960000}"/>
    <cellStyle name="Output 2 2 2 2 4 5" xfId="43198" xr:uid="{00000000-0005-0000-0000-00004D960000}"/>
    <cellStyle name="Output 2 2 2 2 5" xfId="22310" xr:uid="{00000000-0005-0000-0000-00004E960000}"/>
    <cellStyle name="Output 2 2 2 2 5 2" xfId="46337" xr:uid="{00000000-0005-0000-0000-00004F960000}"/>
    <cellStyle name="Output 2 2 2 2 6" xfId="30230" xr:uid="{00000000-0005-0000-0000-000050960000}"/>
    <cellStyle name="Output 2 2 2 2 7" xfId="14407" xr:uid="{00000000-0005-0000-0000-000051960000}"/>
    <cellStyle name="Output 2 2 2 2 8" xfId="43193" xr:uid="{00000000-0005-0000-0000-000052960000}"/>
    <cellStyle name="Output 2 2 2 3" xfId="8754" xr:uid="{00000000-0005-0000-0000-000053960000}"/>
    <cellStyle name="Output 2 2 2 3 2" xfId="8755" xr:uid="{00000000-0005-0000-0000-000054960000}"/>
    <cellStyle name="Output 2 2 2 3 2 2" xfId="8756" xr:uid="{00000000-0005-0000-0000-000055960000}"/>
    <cellStyle name="Output 2 2 2 3 2 2 2" xfId="30238" xr:uid="{00000000-0005-0000-0000-000056960000}"/>
    <cellStyle name="Output 2 2 2 3 2 2 3" xfId="22316" xr:uid="{00000000-0005-0000-0000-000057960000}"/>
    <cellStyle name="Output 2 2 2 3 2 2 4" xfId="43201" xr:uid="{00000000-0005-0000-0000-000058960000}"/>
    <cellStyle name="Output 2 2 2 3 2 3" xfId="8757" xr:uid="{00000000-0005-0000-0000-000059960000}"/>
    <cellStyle name="Output 2 2 2 3 2 3 2" xfId="30239" xr:uid="{00000000-0005-0000-0000-00005A960000}"/>
    <cellStyle name="Output 2 2 2 3 2 3 3" xfId="22317" xr:uid="{00000000-0005-0000-0000-00005B960000}"/>
    <cellStyle name="Output 2 2 2 3 2 3 4" xfId="43202" xr:uid="{00000000-0005-0000-0000-00005C960000}"/>
    <cellStyle name="Output 2 2 2 3 2 4" xfId="30237" xr:uid="{00000000-0005-0000-0000-00005D960000}"/>
    <cellStyle name="Output 2 2 2 3 2 5" xfId="14412" xr:uid="{00000000-0005-0000-0000-00005E960000}"/>
    <cellStyle name="Output 2 2 2 3 2 6" xfId="43200" xr:uid="{00000000-0005-0000-0000-00005F960000}"/>
    <cellStyle name="Output 2 2 2 3 3" xfId="8758" xr:uid="{00000000-0005-0000-0000-000060960000}"/>
    <cellStyle name="Output 2 2 2 3 3 2" xfId="30240" xr:uid="{00000000-0005-0000-0000-000061960000}"/>
    <cellStyle name="Output 2 2 2 3 3 3" xfId="14413" xr:uid="{00000000-0005-0000-0000-000062960000}"/>
    <cellStyle name="Output 2 2 2 3 3 4" xfId="43203" xr:uid="{00000000-0005-0000-0000-000063960000}"/>
    <cellStyle name="Output 2 2 2 3 4" xfId="8759" xr:uid="{00000000-0005-0000-0000-000064960000}"/>
    <cellStyle name="Output 2 2 2 3 4 2" xfId="30241" xr:uid="{00000000-0005-0000-0000-000065960000}"/>
    <cellStyle name="Output 2 2 2 3 4 3" xfId="14414" xr:uid="{00000000-0005-0000-0000-000066960000}"/>
    <cellStyle name="Output 2 2 2 3 4 4" xfId="43204" xr:uid="{00000000-0005-0000-0000-000067960000}"/>
    <cellStyle name="Output 2 2 2 3 5" xfId="30236" xr:uid="{00000000-0005-0000-0000-000068960000}"/>
    <cellStyle name="Output 2 2 2 3 5 2" xfId="46478" xr:uid="{00000000-0005-0000-0000-000069960000}"/>
    <cellStyle name="Output 2 2 2 3 6" xfId="14411" xr:uid="{00000000-0005-0000-0000-00006A960000}"/>
    <cellStyle name="Output 2 2 2 3 7" xfId="43199" xr:uid="{00000000-0005-0000-0000-00006B960000}"/>
    <cellStyle name="Output 2 2 2 4" xfId="8760" xr:uid="{00000000-0005-0000-0000-00006C960000}"/>
    <cellStyle name="Output 2 2 2 4 2" xfId="8761" xr:uid="{00000000-0005-0000-0000-00006D960000}"/>
    <cellStyle name="Output 2 2 2 4 2 2" xfId="30243" xr:uid="{00000000-0005-0000-0000-00006E960000}"/>
    <cellStyle name="Output 2 2 2 4 2 3" xfId="22318" xr:uid="{00000000-0005-0000-0000-00006F960000}"/>
    <cellStyle name="Output 2 2 2 4 2 4" xfId="43206" xr:uid="{00000000-0005-0000-0000-000070960000}"/>
    <cellStyle name="Output 2 2 2 4 3" xfId="8762" xr:uid="{00000000-0005-0000-0000-000071960000}"/>
    <cellStyle name="Output 2 2 2 4 3 2" xfId="30244" xr:uid="{00000000-0005-0000-0000-000072960000}"/>
    <cellStyle name="Output 2 2 2 4 3 3" xfId="22319" xr:uid="{00000000-0005-0000-0000-000073960000}"/>
    <cellStyle name="Output 2 2 2 4 3 4" xfId="43207" xr:uid="{00000000-0005-0000-0000-000074960000}"/>
    <cellStyle name="Output 2 2 2 4 4" xfId="30242" xr:uid="{00000000-0005-0000-0000-000075960000}"/>
    <cellStyle name="Output 2 2 2 4 5" xfId="14415" xr:uid="{00000000-0005-0000-0000-000076960000}"/>
    <cellStyle name="Output 2 2 2 4 6" xfId="43205" xr:uid="{00000000-0005-0000-0000-000077960000}"/>
    <cellStyle name="Output 2 2 2 5" xfId="8763" xr:uid="{00000000-0005-0000-0000-000078960000}"/>
    <cellStyle name="Output 2 2 2 5 2" xfId="8764" xr:uid="{00000000-0005-0000-0000-000079960000}"/>
    <cellStyle name="Output 2 2 2 5 2 2" xfId="30246" xr:uid="{00000000-0005-0000-0000-00007A960000}"/>
    <cellStyle name="Output 2 2 2 5 2 3" xfId="22321" xr:uid="{00000000-0005-0000-0000-00007B960000}"/>
    <cellStyle name="Output 2 2 2 5 2 4" xfId="43209" xr:uid="{00000000-0005-0000-0000-00007C960000}"/>
    <cellStyle name="Output 2 2 2 5 3" xfId="8765" xr:uid="{00000000-0005-0000-0000-00007D960000}"/>
    <cellStyle name="Output 2 2 2 5 3 2" xfId="30247" xr:uid="{00000000-0005-0000-0000-00007E960000}"/>
    <cellStyle name="Output 2 2 2 5 3 3" xfId="22322" xr:uid="{00000000-0005-0000-0000-00007F960000}"/>
    <cellStyle name="Output 2 2 2 5 3 4" xfId="43210" xr:uid="{00000000-0005-0000-0000-000080960000}"/>
    <cellStyle name="Output 2 2 2 5 4" xfId="30245" xr:uid="{00000000-0005-0000-0000-000081960000}"/>
    <cellStyle name="Output 2 2 2 5 5" xfId="22320" xr:uid="{00000000-0005-0000-0000-000082960000}"/>
    <cellStyle name="Output 2 2 2 5 6" xfId="43208" xr:uid="{00000000-0005-0000-0000-000083960000}"/>
    <cellStyle name="Output 2 2 2 6" xfId="8766" xr:uid="{00000000-0005-0000-0000-000084960000}"/>
    <cellStyle name="Output 2 2 2 6 2" xfId="30248" xr:uid="{00000000-0005-0000-0000-000085960000}"/>
    <cellStyle name="Output 2 2 2 6 3" xfId="22323" xr:uid="{00000000-0005-0000-0000-000086960000}"/>
    <cellStyle name="Output 2 2 2 6 4" xfId="43211" xr:uid="{00000000-0005-0000-0000-000087960000}"/>
    <cellStyle name="Output 2 2 2 7" xfId="8767" xr:uid="{00000000-0005-0000-0000-000088960000}"/>
    <cellStyle name="Output 2 2 2 7 2" xfId="30249" xr:uid="{00000000-0005-0000-0000-000089960000}"/>
    <cellStyle name="Output 2 2 2 7 3" xfId="22324" xr:uid="{00000000-0005-0000-0000-00008A960000}"/>
    <cellStyle name="Output 2 2 2 7 4" xfId="43212" xr:uid="{00000000-0005-0000-0000-00008B960000}"/>
    <cellStyle name="Output 2 2 2 8" xfId="19614" xr:uid="{00000000-0005-0000-0000-00008C960000}"/>
    <cellStyle name="Output 2 2 2 8 2" xfId="45665" xr:uid="{00000000-0005-0000-0000-00008D960000}"/>
    <cellStyle name="Output 2 2 2 9" xfId="11127" xr:uid="{00000000-0005-0000-0000-00008E960000}"/>
    <cellStyle name="Output 2 2 3" xfId="8768" xr:uid="{00000000-0005-0000-0000-00008F960000}"/>
    <cellStyle name="Output 2 2 3 2" xfId="8769" xr:uid="{00000000-0005-0000-0000-000090960000}"/>
    <cellStyle name="Output 2 2 3 2 2" xfId="8770" xr:uid="{00000000-0005-0000-0000-000091960000}"/>
    <cellStyle name="Output 2 2 3 2 2 2" xfId="30252" xr:uid="{00000000-0005-0000-0000-000092960000}"/>
    <cellStyle name="Output 2 2 3 2 2 3" xfId="22327" xr:uid="{00000000-0005-0000-0000-000093960000}"/>
    <cellStyle name="Output 2 2 3 2 2 4" xfId="43215" xr:uid="{00000000-0005-0000-0000-000094960000}"/>
    <cellStyle name="Output 2 2 3 2 3" xfId="8771" xr:uid="{00000000-0005-0000-0000-000095960000}"/>
    <cellStyle name="Output 2 2 3 2 3 2" xfId="30253" xr:uid="{00000000-0005-0000-0000-000096960000}"/>
    <cellStyle name="Output 2 2 3 2 3 3" xfId="22328" xr:uid="{00000000-0005-0000-0000-000097960000}"/>
    <cellStyle name="Output 2 2 3 2 3 4" xfId="43216" xr:uid="{00000000-0005-0000-0000-000098960000}"/>
    <cellStyle name="Output 2 2 3 2 4" xfId="22326" xr:uid="{00000000-0005-0000-0000-000099960000}"/>
    <cellStyle name="Output 2 2 3 2 5" xfId="30251" xr:uid="{00000000-0005-0000-0000-00009A960000}"/>
    <cellStyle name="Output 2 2 3 2 6" xfId="14417" xr:uid="{00000000-0005-0000-0000-00009B960000}"/>
    <cellStyle name="Output 2 2 3 2 7" xfId="43214" xr:uid="{00000000-0005-0000-0000-00009C960000}"/>
    <cellStyle name="Output 2 2 3 3" xfId="8772" xr:uid="{00000000-0005-0000-0000-00009D960000}"/>
    <cellStyle name="Output 2 2 3 3 2" xfId="22329" xr:uid="{00000000-0005-0000-0000-00009E960000}"/>
    <cellStyle name="Output 2 2 3 3 3" xfId="30254" xr:uid="{00000000-0005-0000-0000-00009F960000}"/>
    <cellStyle name="Output 2 2 3 3 4" xfId="14418" xr:uid="{00000000-0005-0000-0000-0000A0960000}"/>
    <cellStyle name="Output 2 2 3 3 5" xfId="43217" xr:uid="{00000000-0005-0000-0000-0000A1960000}"/>
    <cellStyle name="Output 2 2 3 4" xfId="8773" xr:uid="{00000000-0005-0000-0000-0000A2960000}"/>
    <cellStyle name="Output 2 2 3 4 2" xfId="22330" xr:uid="{00000000-0005-0000-0000-0000A3960000}"/>
    <cellStyle name="Output 2 2 3 4 3" xfId="30255" xr:uid="{00000000-0005-0000-0000-0000A4960000}"/>
    <cellStyle name="Output 2 2 3 4 4" xfId="14419" xr:uid="{00000000-0005-0000-0000-0000A5960000}"/>
    <cellStyle name="Output 2 2 3 4 5" xfId="43218" xr:uid="{00000000-0005-0000-0000-0000A6960000}"/>
    <cellStyle name="Output 2 2 3 5" xfId="22325" xr:uid="{00000000-0005-0000-0000-0000A7960000}"/>
    <cellStyle name="Output 2 2 3 5 2" xfId="46338" xr:uid="{00000000-0005-0000-0000-0000A8960000}"/>
    <cellStyle name="Output 2 2 3 6" xfId="30250" xr:uid="{00000000-0005-0000-0000-0000A9960000}"/>
    <cellStyle name="Output 2 2 3 7" xfId="14416" xr:uid="{00000000-0005-0000-0000-0000AA960000}"/>
    <cellStyle name="Output 2 2 3 8" xfId="43213" xr:uid="{00000000-0005-0000-0000-0000AB960000}"/>
    <cellStyle name="Output 2 2 4" xfId="8774" xr:uid="{00000000-0005-0000-0000-0000AC960000}"/>
    <cellStyle name="Output 2 2 4 2" xfId="8775" xr:uid="{00000000-0005-0000-0000-0000AD960000}"/>
    <cellStyle name="Output 2 2 4 2 2" xfId="8776" xr:uid="{00000000-0005-0000-0000-0000AE960000}"/>
    <cellStyle name="Output 2 2 4 2 2 2" xfId="30258" xr:uid="{00000000-0005-0000-0000-0000AF960000}"/>
    <cellStyle name="Output 2 2 4 2 2 3" xfId="22331" xr:uid="{00000000-0005-0000-0000-0000B0960000}"/>
    <cellStyle name="Output 2 2 4 2 2 4" xfId="43221" xr:uid="{00000000-0005-0000-0000-0000B1960000}"/>
    <cellStyle name="Output 2 2 4 2 3" xfId="8777" xr:uid="{00000000-0005-0000-0000-0000B2960000}"/>
    <cellStyle name="Output 2 2 4 2 3 2" xfId="30259" xr:uid="{00000000-0005-0000-0000-0000B3960000}"/>
    <cellStyle name="Output 2 2 4 2 3 3" xfId="22332" xr:uid="{00000000-0005-0000-0000-0000B4960000}"/>
    <cellStyle name="Output 2 2 4 2 3 4" xfId="43222" xr:uid="{00000000-0005-0000-0000-0000B5960000}"/>
    <cellStyle name="Output 2 2 4 2 4" xfId="30257" xr:uid="{00000000-0005-0000-0000-0000B6960000}"/>
    <cellStyle name="Output 2 2 4 2 5" xfId="14421" xr:uid="{00000000-0005-0000-0000-0000B7960000}"/>
    <cellStyle name="Output 2 2 4 2 6" xfId="43220" xr:uid="{00000000-0005-0000-0000-0000B8960000}"/>
    <cellStyle name="Output 2 2 4 3" xfId="8778" xr:uid="{00000000-0005-0000-0000-0000B9960000}"/>
    <cellStyle name="Output 2 2 4 3 2" xfId="30260" xr:uid="{00000000-0005-0000-0000-0000BA960000}"/>
    <cellStyle name="Output 2 2 4 3 3" xfId="14422" xr:uid="{00000000-0005-0000-0000-0000BB960000}"/>
    <cellStyle name="Output 2 2 4 3 4" xfId="43223" xr:uid="{00000000-0005-0000-0000-0000BC960000}"/>
    <cellStyle name="Output 2 2 4 4" xfId="8779" xr:uid="{00000000-0005-0000-0000-0000BD960000}"/>
    <cellStyle name="Output 2 2 4 4 2" xfId="30261" xr:uid="{00000000-0005-0000-0000-0000BE960000}"/>
    <cellStyle name="Output 2 2 4 4 3" xfId="14423" xr:uid="{00000000-0005-0000-0000-0000BF960000}"/>
    <cellStyle name="Output 2 2 4 4 4" xfId="43224" xr:uid="{00000000-0005-0000-0000-0000C0960000}"/>
    <cellStyle name="Output 2 2 4 5" xfId="30256" xr:uid="{00000000-0005-0000-0000-0000C1960000}"/>
    <cellStyle name="Output 2 2 4 5 2" xfId="46477" xr:uid="{00000000-0005-0000-0000-0000C2960000}"/>
    <cellStyle name="Output 2 2 4 6" xfId="14420" xr:uid="{00000000-0005-0000-0000-0000C3960000}"/>
    <cellStyle name="Output 2 2 4 7" xfId="43219" xr:uid="{00000000-0005-0000-0000-0000C4960000}"/>
    <cellStyle name="Output 2 2 5" xfId="8780" xr:uid="{00000000-0005-0000-0000-0000C5960000}"/>
    <cellStyle name="Output 2 2 5 2" xfId="8781" xr:uid="{00000000-0005-0000-0000-0000C6960000}"/>
    <cellStyle name="Output 2 2 5 2 2" xfId="30263" xr:uid="{00000000-0005-0000-0000-0000C7960000}"/>
    <cellStyle name="Output 2 2 5 2 3" xfId="22333" xr:uid="{00000000-0005-0000-0000-0000C8960000}"/>
    <cellStyle name="Output 2 2 5 2 4" xfId="43226" xr:uid="{00000000-0005-0000-0000-0000C9960000}"/>
    <cellStyle name="Output 2 2 5 3" xfId="8782" xr:uid="{00000000-0005-0000-0000-0000CA960000}"/>
    <cellStyle name="Output 2 2 5 3 2" xfId="30264" xr:uid="{00000000-0005-0000-0000-0000CB960000}"/>
    <cellStyle name="Output 2 2 5 3 3" xfId="22334" xr:uid="{00000000-0005-0000-0000-0000CC960000}"/>
    <cellStyle name="Output 2 2 5 3 4" xfId="43227" xr:uid="{00000000-0005-0000-0000-0000CD960000}"/>
    <cellStyle name="Output 2 2 5 4" xfId="30262" xr:uid="{00000000-0005-0000-0000-0000CE960000}"/>
    <cellStyle name="Output 2 2 5 5" xfId="14424" xr:uid="{00000000-0005-0000-0000-0000CF960000}"/>
    <cellStyle name="Output 2 2 5 6" xfId="43225" xr:uid="{00000000-0005-0000-0000-0000D0960000}"/>
    <cellStyle name="Output 2 2 6" xfId="8783" xr:uid="{00000000-0005-0000-0000-0000D1960000}"/>
    <cellStyle name="Output 2 2 6 2" xfId="30265" xr:uid="{00000000-0005-0000-0000-0000D2960000}"/>
    <cellStyle name="Output 2 2 6 3" xfId="22335" xr:uid="{00000000-0005-0000-0000-0000D3960000}"/>
    <cellStyle name="Output 2 2 6 4" xfId="43228" xr:uid="{00000000-0005-0000-0000-0000D4960000}"/>
    <cellStyle name="Output 2 2 7" xfId="8784" xr:uid="{00000000-0005-0000-0000-0000D5960000}"/>
    <cellStyle name="Output 2 2 7 2" xfId="30266" xr:uid="{00000000-0005-0000-0000-0000D6960000}"/>
    <cellStyle name="Output 2 2 7 3" xfId="22336" xr:uid="{00000000-0005-0000-0000-0000D7960000}"/>
    <cellStyle name="Output 2 2 7 4" xfId="43229" xr:uid="{00000000-0005-0000-0000-0000D8960000}"/>
    <cellStyle name="Output 2 2 8" xfId="8785" xr:uid="{00000000-0005-0000-0000-0000D9960000}"/>
    <cellStyle name="Output 2 2 8 2" xfId="30267" xr:uid="{00000000-0005-0000-0000-0000DA960000}"/>
    <cellStyle name="Output 2 2 8 3" xfId="22337" xr:uid="{00000000-0005-0000-0000-0000DB960000}"/>
    <cellStyle name="Output 2 2 8 4" xfId="43230" xr:uid="{00000000-0005-0000-0000-0000DC960000}"/>
    <cellStyle name="Output 2 2 9" xfId="8786" xr:uid="{00000000-0005-0000-0000-0000DD960000}"/>
    <cellStyle name="Output 2 2 9 2" xfId="30268" xr:uid="{00000000-0005-0000-0000-0000DE960000}"/>
    <cellStyle name="Output 2 2 9 3" xfId="22338" xr:uid="{00000000-0005-0000-0000-0000DF960000}"/>
    <cellStyle name="Output 2 2 9 4" xfId="43231" xr:uid="{00000000-0005-0000-0000-0000E0960000}"/>
    <cellStyle name="Output 2 20" xfId="8787" xr:uid="{00000000-0005-0000-0000-0000E1960000}"/>
    <cellStyle name="Output 2 20 2" xfId="8788" xr:uid="{00000000-0005-0000-0000-0000E2960000}"/>
    <cellStyle name="Output 2 20 2 2" xfId="30270" xr:uid="{00000000-0005-0000-0000-0000E3960000}"/>
    <cellStyle name="Output 2 20 2 3" xfId="22340" xr:uid="{00000000-0005-0000-0000-0000E4960000}"/>
    <cellStyle name="Output 2 20 2 4" xfId="43233" xr:uid="{00000000-0005-0000-0000-0000E5960000}"/>
    <cellStyle name="Output 2 20 3" xfId="8789" xr:uid="{00000000-0005-0000-0000-0000E6960000}"/>
    <cellStyle name="Output 2 20 3 2" xfId="30271" xr:uid="{00000000-0005-0000-0000-0000E7960000}"/>
    <cellStyle name="Output 2 20 3 3" xfId="22341" xr:uid="{00000000-0005-0000-0000-0000E8960000}"/>
    <cellStyle name="Output 2 20 3 4" xfId="43234" xr:uid="{00000000-0005-0000-0000-0000E9960000}"/>
    <cellStyle name="Output 2 20 4" xfId="30269" xr:uid="{00000000-0005-0000-0000-0000EA960000}"/>
    <cellStyle name="Output 2 20 5" xfId="22339" xr:uid="{00000000-0005-0000-0000-0000EB960000}"/>
    <cellStyle name="Output 2 20 6" xfId="43232" xr:uid="{00000000-0005-0000-0000-0000EC960000}"/>
    <cellStyle name="Output 2 21" xfId="8790" xr:uid="{00000000-0005-0000-0000-0000ED960000}"/>
    <cellStyle name="Output 2 21 2" xfId="8791" xr:uid="{00000000-0005-0000-0000-0000EE960000}"/>
    <cellStyle name="Output 2 21 2 2" xfId="30273" xr:uid="{00000000-0005-0000-0000-0000EF960000}"/>
    <cellStyle name="Output 2 21 2 3" xfId="22343" xr:uid="{00000000-0005-0000-0000-0000F0960000}"/>
    <cellStyle name="Output 2 21 2 4" xfId="43236" xr:uid="{00000000-0005-0000-0000-0000F1960000}"/>
    <cellStyle name="Output 2 21 3" xfId="8792" xr:uid="{00000000-0005-0000-0000-0000F2960000}"/>
    <cellStyle name="Output 2 21 3 2" xfId="30274" xr:uid="{00000000-0005-0000-0000-0000F3960000}"/>
    <cellStyle name="Output 2 21 3 3" xfId="22344" xr:uid="{00000000-0005-0000-0000-0000F4960000}"/>
    <cellStyle name="Output 2 21 3 4" xfId="43237" xr:uid="{00000000-0005-0000-0000-0000F5960000}"/>
    <cellStyle name="Output 2 21 4" xfId="30272" xr:uid="{00000000-0005-0000-0000-0000F6960000}"/>
    <cellStyle name="Output 2 21 5" xfId="22342" xr:uid="{00000000-0005-0000-0000-0000F7960000}"/>
    <cellStyle name="Output 2 21 6" xfId="43235" xr:uid="{00000000-0005-0000-0000-0000F8960000}"/>
    <cellStyle name="Output 2 22" xfId="8793" xr:uid="{00000000-0005-0000-0000-0000F9960000}"/>
    <cellStyle name="Output 2 22 2" xfId="30275" xr:uid="{00000000-0005-0000-0000-0000FA960000}"/>
    <cellStyle name="Output 2 22 3" xfId="22345" xr:uid="{00000000-0005-0000-0000-0000FB960000}"/>
    <cellStyle name="Output 2 22 4" xfId="43238" xr:uid="{00000000-0005-0000-0000-0000FC960000}"/>
    <cellStyle name="Output 2 23" xfId="8794" xr:uid="{00000000-0005-0000-0000-0000FD960000}"/>
    <cellStyle name="Output 2 23 2" xfId="30276" xr:uid="{00000000-0005-0000-0000-0000FE960000}"/>
    <cellStyle name="Output 2 23 3" xfId="22346" xr:uid="{00000000-0005-0000-0000-0000FF960000}"/>
    <cellStyle name="Output 2 23 4" xfId="43239" xr:uid="{00000000-0005-0000-0000-000000970000}"/>
    <cellStyle name="Output 2 24" xfId="19626" xr:uid="{00000000-0005-0000-0000-000001970000}"/>
    <cellStyle name="Output 2 24 2" xfId="45663" xr:uid="{00000000-0005-0000-0000-000002970000}"/>
    <cellStyle name="Output 2 25" xfId="11125" xr:uid="{00000000-0005-0000-0000-000003970000}"/>
    <cellStyle name="Output 2 26" xfId="35649" xr:uid="{00000000-0005-0000-0000-000004970000}"/>
    <cellStyle name="Output 2 3" xfId="538" xr:uid="{00000000-0005-0000-0000-000005970000}"/>
    <cellStyle name="Output 2 3 10" xfId="11128" xr:uid="{00000000-0005-0000-0000-000006970000}"/>
    <cellStyle name="Output 2 3 11" xfId="35652" xr:uid="{00000000-0005-0000-0000-000007970000}"/>
    <cellStyle name="Output 2 3 2" xfId="8795" xr:uid="{00000000-0005-0000-0000-000008970000}"/>
    <cellStyle name="Output 2 3 2 2" xfId="8796" xr:uid="{00000000-0005-0000-0000-000009970000}"/>
    <cellStyle name="Output 2 3 2 2 2" xfId="8797" xr:uid="{00000000-0005-0000-0000-00000A970000}"/>
    <cellStyle name="Output 2 3 2 2 2 2" xfId="30279" xr:uid="{00000000-0005-0000-0000-00000B970000}"/>
    <cellStyle name="Output 2 3 2 2 2 3" xfId="22349" xr:uid="{00000000-0005-0000-0000-00000C970000}"/>
    <cellStyle name="Output 2 3 2 2 2 4" xfId="43242" xr:uid="{00000000-0005-0000-0000-00000D970000}"/>
    <cellStyle name="Output 2 3 2 2 3" xfId="8798" xr:uid="{00000000-0005-0000-0000-00000E970000}"/>
    <cellStyle name="Output 2 3 2 2 3 2" xfId="30280" xr:uid="{00000000-0005-0000-0000-00000F970000}"/>
    <cellStyle name="Output 2 3 2 2 3 3" xfId="22350" xr:uid="{00000000-0005-0000-0000-000010970000}"/>
    <cellStyle name="Output 2 3 2 2 3 4" xfId="43243" xr:uid="{00000000-0005-0000-0000-000011970000}"/>
    <cellStyle name="Output 2 3 2 2 4" xfId="22348" xr:uid="{00000000-0005-0000-0000-000012970000}"/>
    <cellStyle name="Output 2 3 2 2 5" xfId="30278" xr:uid="{00000000-0005-0000-0000-000013970000}"/>
    <cellStyle name="Output 2 3 2 2 6" xfId="14426" xr:uid="{00000000-0005-0000-0000-000014970000}"/>
    <cellStyle name="Output 2 3 2 2 7" xfId="43241" xr:uid="{00000000-0005-0000-0000-000015970000}"/>
    <cellStyle name="Output 2 3 2 3" xfId="8799" xr:uid="{00000000-0005-0000-0000-000016970000}"/>
    <cellStyle name="Output 2 3 2 3 2" xfId="22351" xr:uid="{00000000-0005-0000-0000-000017970000}"/>
    <cellStyle name="Output 2 3 2 3 3" xfId="30281" xr:uid="{00000000-0005-0000-0000-000018970000}"/>
    <cellStyle name="Output 2 3 2 3 4" xfId="14427" xr:uid="{00000000-0005-0000-0000-000019970000}"/>
    <cellStyle name="Output 2 3 2 3 5" xfId="43244" xr:uid="{00000000-0005-0000-0000-00001A970000}"/>
    <cellStyle name="Output 2 3 2 4" xfId="8800" xr:uid="{00000000-0005-0000-0000-00001B970000}"/>
    <cellStyle name="Output 2 3 2 4 2" xfId="22352" xr:uid="{00000000-0005-0000-0000-00001C970000}"/>
    <cellStyle name="Output 2 3 2 4 3" xfId="30282" xr:uid="{00000000-0005-0000-0000-00001D970000}"/>
    <cellStyle name="Output 2 3 2 4 4" xfId="14428" xr:uid="{00000000-0005-0000-0000-00001E970000}"/>
    <cellStyle name="Output 2 3 2 4 5" xfId="43245" xr:uid="{00000000-0005-0000-0000-00001F970000}"/>
    <cellStyle name="Output 2 3 2 5" xfId="22347" xr:uid="{00000000-0005-0000-0000-000020970000}"/>
    <cellStyle name="Output 2 3 2 5 2" xfId="46339" xr:uid="{00000000-0005-0000-0000-000021970000}"/>
    <cellStyle name="Output 2 3 2 6" xfId="30277" xr:uid="{00000000-0005-0000-0000-000022970000}"/>
    <cellStyle name="Output 2 3 2 7" xfId="14425" xr:uid="{00000000-0005-0000-0000-000023970000}"/>
    <cellStyle name="Output 2 3 2 8" xfId="43240" xr:uid="{00000000-0005-0000-0000-000024970000}"/>
    <cellStyle name="Output 2 3 3" xfId="8801" xr:uid="{00000000-0005-0000-0000-000025970000}"/>
    <cellStyle name="Output 2 3 3 2" xfId="8802" xr:uid="{00000000-0005-0000-0000-000026970000}"/>
    <cellStyle name="Output 2 3 3 2 2" xfId="8803" xr:uid="{00000000-0005-0000-0000-000027970000}"/>
    <cellStyle name="Output 2 3 3 2 2 2" xfId="30285" xr:uid="{00000000-0005-0000-0000-000028970000}"/>
    <cellStyle name="Output 2 3 3 2 2 3" xfId="22353" xr:uid="{00000000-0005-0000-0000-000029970000}"/>
    <cellStyle name="Output 2 3 3 2 2 4" xfId="43248" xr:uid="{00000000-0005-0000-0000-00002A970000}"/>
    <cellStyle name="Output 2 3 3 2 3" xfId="8804" xr:uid="{00000000-0005-0000-0000-00002B970000}"/>
    <cellStyle name="Output 2 3 3 2 3 2" xfId="30286" xr:uid="{00000000-0005-0000-0000-00002C970000}"/>
    <cellStyle name="Output 2 3 3 2 3 3" xfId="22354" xr:uid="{00000000-0005-0000-0000-00002D970000}"/>
    <cellStyle name="Output 2 3 3 2 3 4" xfId="43249" xr:uid="{00000000-0005-0000-0000-00002E970000}"/>
    <cellStyle name="Output 2 3 3 2 4" xfId="30284" xr:uid="{00000000-0005-0000-0000-00002F970000}"/>
    <cellStyle name="Output 2 3 3 2 5" xfId="14430" xr:uid="{00000000-0005-0000-0000-000030970000}"/>
    <cellStyle name="Output 2 3 3 2 6" xfId="43247" xr:uid="{00000000-0005-0000-0000-000031970000}"/>
    <cellStyle name="Output 2 3 3 3" xfId="8805" xr:uid="{00000000-0005-0000-0000-000032970000}"/>
    <cellStyle name="Output 2 3 3 3 2" xfId="30287" xr:uid="{00000000-0005-0000-0000-000033970000}"/>
    <cellStyle name="Output 2 3 3 3 3" xfId="14431" xr:uid="{00000000-0005-0000-0000-000034970000}"/>
    <cellStyle name="Output 2 3 3 3 4" xfId="43250" xr:uid="{00000000-0005-0000-0000-000035970000}"/>
    <cellStyle name="Output 2 3 3 4" xfId="8806" xr:uid="{00000000-0005-0000-0000-000036970000}"/>
    <cellStyle name="Output 2 3 3 4 2" xfId="30288" xr:uid="{00000000-0005-0000-0000-000037970000}"/>
    <cellStyle name="Output 2 3 3 4 3" xfId="14432" xr:uid="{00000000-0005-0000-0000-000038970000}"/>
    <cellStyle name="Output 2 3 3 4 4" xfId="43251" xr:uid="{00000000-0005-0000-0000-000039970000}"/>
    <cellStyle name="Output 2 3 3 5" xfId="30283" xr:uid="{00000000-0005-0000-0000-00003A970000}"/>
    <cellStyle name="Output 2 3 3 5 2" xfId="46479" xr:uid="{00000000-0005-0000-0000-00003B970000}"/>
    <cellStyle name="Output 2 3 3 6" xfId="14429" xr:uid="{00000000-0005-0000-0000-00003C970000}"/>
    <cellStyle name="Output 2 3 3 7" xfId="43246" xr:uid="{00000000-0005-0000-0000-00003D970000}"/>
    <cellStyle name="Output 2 3 4" xfId="8807" xr:uid="{00000000-0005-0000-0000-00003E970000}"/>
    <cellStyle name="Output 2 3 4 2" xfId="8808" xr:uid="{00000000-0005-0000-0000-00003F970000}"/>
    <cellStyle name="Output 2 3 4 2 2" xfId="30290" xr:uid="{00000000-0005-0000-0000-000040970000}"/>
    <cellStyle name="Output 2 3 4 2 3" xfId="22355" xr:uid="{00000000-0005-0000-0000-000041970000}"/>
    <cellStyle name="Output 2 3 4 2 4" xfId="43253" xr:uid="{00000000-0005-0000-0000-000042970000}"/>
    <cellStyle name="Output 2 3 4 3" xfId="8809" xr:uid="{00000000-0005-0000-0000-000043970000}"/>
    <cellStyle name="Output 2 3 4 3 2" xfId="30291" xr:uid="{00000000-0005-0000-0000-000044970000}"/>
    <cellStyle name="Output 2 3 4 3 3" xfId="22356" xr:uid="{00000000-0005-0000-0000-000045970000}"/>
    <cellStyle name="Output 2 3 4 3 4" xfId="43254" xr:uid="{00000000-0005-0000-0000-000046970000}"/>
    <cellStyle name="Output 2 3 4 4" xfId="30289" xr:uid="{00000000-0005-0000-0000-000047970000}"/>
    <cellStyle name="Output 2 3 4 5" xfId="14433" xr:uid="{00000000-0005-0000-0000-000048970000}"/>
    <cellStyle name="Output 2 3 4 6" xfId="43252" xr:uid="{00000000-0005-0000-0000-000049970000}"/>
    <cellStyle name="Output 2 3 5" xfId="8810" xr:uid="{00000000-0005-0000-0000-00004A970000}"/>
    <cellStyle name="Output 2 3 5 2" xfId="30292" xr:uid="{00000000-0005-0000-0000-00004B970000}"/>
    <cellStyle name="Output 2 3 5 3" xfId="22357" xr:uid="{00000000-0005-0000-0000-00004C970000}"/>
    <cellStyle name="Output 2 3 5 4" xfId="43255" xr:uid="{00000000-0005-0000-0000-00004D970000}"/>
    <cellStyle name="Output 2 3 6" xfId="8811" xr:uid="{00000000-0005-0000-0000-00004E970000}"/>
    <cellStyle name="Output 2 3 6 2" xfId="30293" xr:uid="{00000000-0005-0000-0000-00004F970000}"/>
    <cellStyle name="Output 2 3 6 3" xfId="22358" xr:uid="{00000000-0005-0000-0000-000050970000}"/>
    <cellStyle name="Output 2 3 6 4" xfId="43256" xr:uid="{00000000-0005-0000-0000-000051970000}"/>
    <cellStyle name="Output 2 3 7" xfId="8812" xr:uid="{00000000-0005-0000-0000-000052970000}"/>
    <cellStyle name="Output 2 3 7 2" xfId="30294" xr:uid="{00000000-0005-0000-0000-000053970000}"/>
    <cellStyle name="Output 2 3 7 3" xfId="22359" xr:uid="{00000000-0005-0000-0000-000054970000}"/>
    <cellStyle name="Output 2 3 7 4" xfId="43257" xr:uid="{00000000-0005-0000-0000-000055970000}"/>
    <cellStyle name="Output 2 3 8" xfId="8813" xr:uid="{00000000-0005-0000-0000-000056970000}"/>
    <cellStyle name="Output 2 3 8 2" xfId="30295" xr:uid="{00000000-0005-0000-0000-000057970000}"/>
    <cellStyle name="Output 2 3 8 3" xfId="22360" xr:uid="{00000000-0005-0000-0000-000058970000}"/>
    <cellStyle name="Output 2 3 8 4" xfId="43258" xr:uid="{00000000-0005-0000-0000-000059970000}"/>
    <cellStyle name="Output 2 3 9" xfId="19613" xr:uid="{00000000-0005-0000-0000-00005A970000}"/>
    <cellStyle name="Output 2 3 9 2" xfId="45666" xr:uid="{00000000-0005-0000-0000-00005B970000}"/>
    <cellStyle name="Output 2 4" xfId="1121" xr:uid="{00000000-0005-0000-0000-00005C970000}"/>
    <cellStyle name="Output 2 4 10" xfId="14877" xr:uid="{00000000-0005-0000-0000-00005D970000}"/>
    <cellStyle name="Output 2 4 11" xfId="11515" xr:uid="{00000000-0005-0000-0000-00005E970000}"/>
    <cellStyle name="Output 2 4 12" xfId="36109" xr:uid="{00000000-0005-0000-0000-00005F970000}"/>
    <cellStyle name="Output 2 4 2" xfId="8814" xr:uid="{00000000-0005-0000-0000-000060970000}"/>
    <cellStyle name="Output 2 4 2 2" xfId="8815" xr:uid="{00000000-0005-0000-0000-000061970000}"/>
    <cellStyle name="Output 2 4 2 2 2" xfId="8816" xr:uid="{00000000-0005-0000-0000-000062970000}"/>
    <cellStyle name="Output 2 4 2 2 2 2" xfId="30298" xr:uid="{00000000-0005-0000-0000-000063970000}"/>
    <cellStyle name="Output 2 4 2 2 2 3" xfId="22363" xr:uid="{00000000-0005-0000-0000-000064970000}"/>
    <cellStyle name="Output 2 4 2 2 2 4" xfId="43261" xr:uid="{00000000-0005-0000-0000-000065970000}"/>
    <cellStyle name="Output 2 4 2 2 3" xfId="8817" xr:uid="{00000000-0005-0000-0000-000066970000}"/>
    <cellStyle name="Output 2 4 2 2 3 2" xfId="30299" xr:uid="{00000000-0005-0000-0000-000067970000}"/>
    <cellStyle name="Output 2 4 2 2 3 3" xfId="22364" xr:uid="{00000000-0005-0000-0000-000068970000}"/>
    <cellStyle name="Output 2 4 2 2 3 4" xfId="43262" xr:uid="{00000000-0005-0000-0000-000069970000}"/>
    <cellStyle name="Output 2 4 2 2 4" xfId="30297" xr:uid="{00000000-0005-0000-0000-00006A970000}"/>
    <cellStyle name="Output 2 4 2 2 5" xfId="22362" xr:uid="{00000000-0005-0000-0000-00006B970000}"/>
    <cellStyle name="Output 2 4 2 2 6" xfId="43260" xr:uid="{00000000-0005-0000-0000-00006C970000}"/>
    <cellStyle name="Output 2 4 2 3" xfId="8818" xr:uid="{00000000-0005-0000-0000-00006D970000}"/>
    <cellStyle name="Output 2 4 2 3 2" xfId="30300" xr:uid="{00000000-0005-0000-0000-00006E970000}"/>
    <cellStyle name="Output 2 4 2 3 3" xfId="22365" xr:uid="{00000000-0005-0000-0000-00006F970000}"/>
    <cellStyle name="Output 2 4 2 3 4" xfId="43263" xr:uid="{00000000-0005-0000-0000-000070970000}"/>
    <cellStyle name="Output 2 4 2 4" xfId="8819" xr:uid="{00000000-0005-0000-0000-000071970000}"/>
    <cellStyle name="Output 2 4 2 4 2" xfId="30301" xr:uid="{00000000-0005-0000-0000-000072970000}"/>
    <cellStyle name="Output 2 4 2 4 3" xfId="22366" xr:uid="{00000000-0005-0000-0000-000073970000}"/>
    <cellStyle name="Output 2 4 2 4 4" xfId="43264" xr:uid="{00000000-0005-0000-0000-000074970000}"/>
    <cellStyle name="Output 2 4 2 5" xfId="22361" xr:uid="{00000000-0005-0000-0000-000075970000}"/>
    <cellStyle name="Output 2 4 2 6" xfId="30296" xr:uid="{00000000-0005-0000-0000-000076970000}"/>
    <cellStyle name="Output 2 4 2 7" xfId="14434" xr:uid="{00000000-0005-0000-0000-000077970000}"/>
    <cellStyle name="Output 2 4 2 8" xfId="43259" xr:uid="{00000000-0005-0000-0000-000078970000}"/>
    <cellStyle name="Output 2 4 3" xfId="8820" xr:uid="{00000000-0005-0000-0000-000079970000}"/>
    <cellStyle name="Output 2 4 3 2" xfId="8821" xr:uid="{00000000-0005-0000-0000-00007A970000}"/>
    <cellStyle name="Output 2 4 3 2 2" xfId="8822" xr:uid="{00000000-0005-0000-0000-00007B970000}"/>
    <cellStyle name="Output 2 4 3 2 2 2" xfId="30304" xr:uid="{00000000-0005-0000-0000-00007C970000}"/>
    <cellStyle name="Output 2 4 3 2 2 3" xfId="22369" xr:uid="{00000000-0005-0000-0000-00007D970000}"/>
    <cellStyle name="Output 2 4 3 2 2 4" xfId="43267" xr:uid="{00000000-0005-0000-0000-00007E970000}"/>
    <cellStyle name="Output 2 4 3 2 3" xfId="8823" xr:uid="{00000000-0005-0000-0000-00007F970000}"/>
    <cellStyle name="Output 2 4 3 2 3 2" xfId="30305" xr:uid="{00000000-0005-0000-0000-000080970000}"/>
    <cellStyle name="Output 2 4 3 2 3 3" xfId="22370" xr:uid="{00000000-0005-0000-0000-000081970000}"/>
    <cellStyle name="Output 2 4 3 2 3 4" xfId="43268" xr:uid="{00000000-0005-0000-0000-000082970000}"/>
    <cellStyle name="Output 2 4 3 2 4" xfId="30303" xr:uid="{00000000-0005-0000-0000-000083970000}"/>
    <cellStyle name="Output 2 4 3 2 5" xfId="22368" xr:uid="{00000000-0005-0000-0000-000084970000}"/>
    <cellStyle name="Output 2 4 3 2 6" xfId="43266" xr:uid="{00000000-0005-0000-0000-000085970000}"/>
    <cellStyle name="Output 2 4 3 3" xfId="8824" xr:uid="{00000000-0005-0000-0000-000086970000}"/>
    <cellStyle name="Output 2 4 3 3 2" xfId="30306" xr:uid="{00000000-0005-0000-0000-000087970000}"/>
    <cellStyle name="Output 2 4 3 3 3" xfId="22371" xr:uid="{00000000-0005-0000-0000-000088970000}"/>
    <cellStyle name="Output 2 4 3 3 4" xfId="43269" xr:uid="{00000000-0005-0000-0000-000089970000}"/>
    <cellStyle name="Output 2 4 3 4" xfId="8825" xr:uid="{00000000-0005-0000-0000-00008A970000}"/>
    <cellStyle name="Output 2 4 3 4 2" xfId="30307" xr:uid="{00000000-0005-0000-0000-00008B970000}"/>
    <cellStyle name="Output 2 4 3 4 3" xfId="22372" xr:uid="{00000000-0005-0000-0000-00008C970000}"/>
    <cellStyle name="Output 2 4 3 4 4" xfId="43270" xr:uid="{00000000-0005-0000-0000-00008D970000}"/>
    <cellStyle name="Output 2 4 3 5" xfId="22367" xr:uid="{00000000-0005-0000-0000-00008E970000}"/>
    <cellStyle name="Output 2 4 3 6" xfId="30302" xr:uid="{00000000-0005-0000-0000-00008F970000}"/>
    <cellStyle name="Output 2 4 3 7" xfId="14435" xr:uid="{00000000-0005-0000-0000-000090970000}"/>
    <cellStyle name="Output 2 4 3 8" xfId="43265" xr:uid="{00000000-0005-0000-0000-000091970000}"/>
    <cellStyle name="Output 2 4 4" xfId="8826" xr:uid="{00000000-0005-0000-0000-000092970000}"/>
    <cellStyle name="Output 2 4 4 2" xfId="22373" xr:uid="{00000000-0005-0000-0000-000093970000}"/>
    <cellStyle name="Output 2 4 4 3" xfId="30308" xr:uid="{00000000-0005-0000-0000-000094970000}"/>
    <cellStyle name="Output 2 4 4 4" xfId="14436" xr:uid="{00000000-0005-0000-0000-000095970000}"/>
    <cellStyle name="Output 2 4 4 5" xfId="43271" xr:uid="{00000000-0005-0000-0000-000096970000}"/>
    <cellStyle name="Output 2 4 5" xfId="8827" xr:uid="{00000000-0005-0000-0000-000097970000}"/>
    <cellStyle name="Output 2 4 5 2" xfId="30309" xr:uid="{00000000-0005-0000-0000-000098970000}"/>
    <cellStyle name="Output 2 4 5 3" xfId="22374" xr:uid="{00000000-0005-0000-0000-000099970000}"/>
    <cellStyle name="Output 2 4 5 4" xfId="43272" xr:uid="{00000000-0005-0000-0000-00009A970000}"/>
    <cellStyle name="Output 2 4 6" xfId="8828" xr:uid="{00000000-0005-0000-0000-00009B970000}"/>
    <cellStyle name="Output 2 4 6 2" xfId="30310" xr:uid="{00000000-0005-0000-0000-00009C970000}"/>
    <cellStyle name="Output 2 4 6 3" xfId="22375" xr:uid="{00000000-0005-0000-0000-00009D970000}"/>
    <cellStyle name="Output 2 4 6 4" xfId="43273" xr:uid="{00000000-0005-0000-0000-00009E970000}"/>
    <cellStyle name="Output 2 4 7" xfId="8829" xr:uid="{00000000-0005-0000-0000-00009F970000}"/>
    <cellStyle name="Output 2 4 7 2" xfId="30311" xr:uid="{00000000-0005-0000-0000-0000A0970000}"/>
    <cellStyle name="Output 2 4 7 3" xfId="22376" xr:uid="{00000000-0005-0000-0000-0000A1970000}"/>
    <cellStyle name="Output 2 4 7 4" xfId="43274" xr:uid="{00000000-0005-0000-0000-0000A2970000}"/>
    <cellStyle name="Output 2 4 8" xfId="8830" xr:uid="{00000000-0005-0000-0000-0000A3970000}"/>
    <cellStyle name="Output 2 4 8 2" xfId="30312" xr:uid="{00000000-0005-0000-0000-0000A4970000}"/>
    <cellStyle name="Output 2 4 8 3" xfId="22377" xr:uid="{00000000-0005-0000-0000-0000A5970000}"/>
    <cellStyle name="Output 2 4 8 4" xfId="43275" xr:uid="{00000000-0005-0000-0000-0000A6970000}"/>
    <cellStyle name="Output 2 4 9" xfId="15365" xr:uid="{00000000-0005-0000-0000-0000A7970000}"/>
    <cellStyle name="Output 2 4 9 2" xfId="46340" xr:uid="{00000000-0005-0000-0000-0000A8970000}"/>
    <cellStyle name="Output 2 5" xfId="8831" xr:uid="{00000000-0005-0000-0000-0000A9970000}"/>
    <cellStyle name="Output 2 5 10" xfId="14437" xr:uid="{00000000-0005-0000-0000-0000AA970000}"/>
    <cellStyle name="Output 2 5 11" xfId="43276" xr:uid="{00000000-0005-0000-0000-0000AB970000}"/>
    <cellStyle name="Output 2 5 2" xfId="8832" xr:uid="{00000000-0005-0000-0000-0000AC970000}"/>
    <cellStyle name="Output 2 5 2 2" xfId="8833" xr:uid="{00000000-0005-0000-0000-0000AD970000}"/>
    <cellStyle name="Output 2 5 2 2 2" xfId="8834" xr:uid="{00000000-0005-0000-0000-0000AE970000}"/>
    <cellStyle name="Output 2 5 2 2 2 2" xfId="30316" xr:uid="{00000000-0005-0000-0000-0000AF970000}"/>
    <cellStyle name="Output 2 5 2 2 2 3" xfId="22379" xr:uid="{00000000-0005-0000-0000-0000B0970000}"/>
    <cellStyle name="Output 2 5 2 2 2 4" xfId="43279" xr:uid="{00000000-0005-0000-0000-0000B1970000}"/>
    <cellStyle name="Output 2 5 2 2 3" xfId="8835" xr:uid="{00000000-0005-0000-0000-0000B2970000}"/>
    <cellStyle name="Output 2 5 2 2 3 2" xfId="30317" xr:uid="{00000000-0005-0000-0000-0000B3970000}"/>
    <cellStyle name="Output 2 5 2 2 3 3" xfId="22380" xr:uid="{00000000-0005-0000-0000-0000B4970000}"/>
    <cellStyle name="Output 2 5 2 2 3 4" xfId="43280" xr:uid="{00000000-0005-0000-0000-0000B5970000}"/>
    <cellStyle name="Output 2 5 2 2 4" xfId="30315" xr:uid="{00000000-0005-0000-0000-0000B6970000}"/>
    <cellStyle name="Output 2 5 2 2 5" xfId="22378" xr:uid="{00000000-0005-0000-0000-0000B7970000}"/>
    <cellStyle name="Output 2 5 2 2 6" xfId="43278" xr:uid="{00000000-0005-0000-0000-0000B8970000}"/>
    <cellStyle name="Output 2 5 2 3" xfId="8836" xr:uid="{00000000-0005-0000-0000-0000B9970000}"/>
    <cellStyle name="Output 2 5 2 3 2" xfId="30318" xr:uid="{00000000-0005-0000-0000-0000BA970000}"/>
    <cellStyle name="Output 2 5 2 3 3" xfId="22381" xr:uid="{00000000-0005-0000-0000-0000BB970000}"/>
    <cellStyle name="Output 2 5 2 3 4" xfId="43281" xr:uid="{00000000-0005-0000-0000-0000BC970000}"/>
    <cellStyle name="Output 2 5 2 4" xfId="8837" xr:uid="{00000000-0005-0000-0000-0000BD970000}"/>
    <cellStyle name="Output 2 5 2 4 2" xfId="30319" xr:uid="{00000000-0005-0000-0000-0000BE970000}"/>
    <cellStyle name="Output 2 5 2 4 3" xfId="22382" xr:uid="{00000000-0005-0000-0000-0000BF970000}"/>
    <cellStyle name="Output 2 5 2 4 4" xfId="43282" xr:uid="{00000000-0005-0000-0000-0000C0970000}"/>
    <cellStyle name="Output 2 5 2 5" xfId="30314" xr:uid="{00000000-0005-0000-0000-0000C1970000}"/>
    <cellStyle name="Output 2 5 2 6" xfId="14438" xr:uid="{00000000-0005-0000-0000-0000C2970000}"/>
    <cellStyle name="Output 2 5 2 7" xfId="43277" xr:uid="{00000000-0005-0000-0000-0000C3970000}"/>
    <cellStyle name="Output 2 5 3" xfId="8838" xr:uid="{00000000-0005-0000-0000-0000C4970000}"/>
    <cellStyle name="Output 2 5 3 2" xfId="8839" xr:uid="{00000000-0005-0000-0000-0000C5970000}"/>
    <cellStyle name="Output 2 5 3 2 2" xfId="8840" xr:uid="{00000000-0005-0000-0000-0000C6970000}"/>
    <cellStyle name="Output 2 5 3 2 2 2" xfId="30322" xr:uid="{00000000-0005-0000-0000-0000C7970000}"/>
    <cellStyle name="Output 2 5 3 2 2 3" xfId="22384" xr:uid="{00000000-0005-0000-0000-0000C8970000}"/>
    <cellStyle name="Output 2 5 3 2 2 4" xfId="43285" xr:uid="{00000000-0005-0000-0000-0000C9970000}"/>
    <cellStyle name="Output 2 5 3 2 3" xfId="8841" xr:uid="{00000000-0005-0000-0000-0000CA970000}"/>
    <cellStyle name="Output 2 5 3 2 3 2" xfId="30323" xr:uid="{00000000-0005-0000-0000-0000CB970000}"/>
    <cellStyle name="Output 2 5 3 2 3 3" xfId="22385" xr:uid="{00000000-0005-0000-0000-0000CC970000}"/>
    <cellStyle name="Output 2 5 3 2 3 4" xfId="43286" xr:uid="{00000000-0005-0000-0000-0000CD970000}"/>
    <cellStyle name="Output 2 5 3 2 4" xfId="30321" xr:uid="{00000000-0005-0000-0000-0000CE970000}"/>
    <cellStyle name="Output 2 5 3 2 5" xfId="22383" xr:uid="{00000000-0005-0000-0000-0000CF970000}"/>
    <cellStyle name="Output 2 5 3 2 6" xfId="43284" xr:uid="{00000000-0005-0000-0000-0000D0970000}"/>
    <cellStyle name="Output 2 5 3 3" xfId="8842" xr:uid="{00000000-0005-0000-0000-0000D1970000}"/>
    <cellStyle name="Output 2 5 3 3 2" xfId="30324" xr:uid="{00000000-0005-0000-0000-0000D2970000}"/>
    <cellStyle name="Output 2 5 3 3 3" xfId="22386" xr:uid="{00000000-0005-0000-0000-0000D3970000}"/>
    <cellStyle name="Output 2 5 3 3 4" xfId="43287" xr:uid="{00000000-0005-0000-0000-0000D4970000}"/>
    <cellStyle name="Output 2 5 3 4" xfId="8843" xr:uid="{00000000-0005-0000-0000-0000D5970000}"/>
    <cellStyle name="Output 2 5 3 4 2" xfId="30325" xr:uid="{00000000-0005-0000-0000-0000D6970000}"/>
    <cellStyle name="Output 2 5 3 4 3" xfId="22387" xr:uid="{00000000-0005-0000-0000-0000D7970000}"/>
    <cellStyle name="Output 2 5 3 4 4" xfId="43288" xr:uid="{00000000-0005-0000-0000-0000D8970000}"/>
    <cellStyle name="Output 2 5 3 5" xfId="30320" xr:uid="{00000000-0005-0000-0000-0000D9970000}"/>
    <cellStyle name="Output 2 5 3 6" xfId="14439" xr:uid="{00000000-0005-0000-0000-0000DA970000}"/>
    <cellStyle name="Output 2 5 3 7" xfId="43283" xr:uid="{00000000-0005-0000-0000-0000DB970000}"/>
    <cellStyle name="Output 2 5 4" xfId="8844" xr:uid="{00000000-0005-0000-0000-0000DC970000}"/>
    <cellStyle name="Output 2 5 4 2" xfId="30326" xr:uid="{00000000-0005-0000-0000-0000DD970000}"/>
    <cellStyle name="Output 2 5 4 3" xfId="14440" xr:uid="{00000000-0005-0000-0000-0000DE970000}"/>
    <cellStyle name="Output 2 5 4 4" xfId="43289" xr:uid="{00000000-0005-0000-0000-0000DF970000}"/>
    <cellStyle name="Output 2 5 5" xfId="8845" xr:uid="{00000000-0005-0000-0000-0000E0970000}"/>
    <cellStyle name="Output 2 5 5 2" xfId="30327" xr:uid="{00000000-0005-0000-0000-0000E1970000}"/>
    <cellStyle name="Output 2 5 5 3" xfId="22388" xr:uid="{00000000-0005-0000-0000-0000E2970000}"/>
    <cellStyle name="Output 2 5 5 4" xfId="43290" xr:uid="{00000000-0005-0000-0000-0000E3970000}"/>
    <cellStyle name="Output 2 5 6" xfId="8846" xr:uid="{00000000-0005-0000-0000-0000E4970000}"/>
    <cellStyle name="Output 2 5 6 2" xfId="30328" xr:uid="{00000000-0005-0000-0000-0000E5970000}"/>
    <cellStyle name="Output 2 5 6 3" xfId="22389" xr:uid="{00000000-0005-0000-0000-0000E6970000}"/>
    <cellStyle name="Output 2 5 6 4" xfId="43291" xr:uid="{00000000-0005-0000-0000-0000E7970000}"/>
    <cellStyle name="Output 2 5 7" xfId="8847" xr:uid="{00000000-0005-0000-0000-0000E8970000}"/>
    <cellStyle name="Output 2 5 7 2" xfId="30329" xr:uid="{00000000-0005-0000-0000-0000E9970000}"/>
    <cellStyle name="Output 2 5 7 3" xfId="22390" xr:uid="{00000000-0005-0000-0000-0000EA970000}"/>
    <cellStyle name="Output 2 5 7 4" xfId="43292" xr:uid="{00000000-0005-0000-0000-0000EB970000}"/>
    <cellStyle name="Output 2 5 8" xfId="8848" xr:uid="{00000000-0005-0000-0000-0000EC970000}"/>
    <cellStyle name="Output 2 5 8 2" xfId="30330" xr:uid="{00000000-0005-0000-0000-0000ED970000}"/>
    <cellStyle name="Output 2 5 8 3" xfId="22391" xr:uid="{00000000-0005-0000-0000-0000EE970000}"/>
    <cellStyle name="Output 2 5 8 4" xfId="43293" xr:uid="{00000000-0005-0000-0000-0000EF970000}"/>
    <cellStyle name="Output 2 5 9" xfId="30313" xr:uid="{00000000-0005-0000-0000-0000F0970000}"/>
    <cellStyle name="Output 2 5 9 2" xfId="46476" xr:uid="{00000000-0005-0000-0000-0000F1970000}"/>
    <cellStyle name="Output 2 6" xfId="8849" xr:uid="{00000000-0005-0000-0000-0000F2970000}"/>
    <cellStyle name="Output 2 6 10" xfId="14441" xr:uid="{00000000-0005-0000-0000-0000F3970000}"/>
    <cellStyle name="Output 2 6 11" xfId="43294" xr:uid="{00000000-0005-0000-0000-0000F4970000}"/>
    <cellStyle name="Output 2 6 2" xfId="8850" xr:uid="{00000000-0005-0000-0000-0000F5970000}"/>
    <cellStyle name="Output 2 6 2 2" xfId="8851" xr:uid="{00000000-0005-0000-0000-0000F6970000}"/>
    <cellStyle name="Output 2 6 2 2 2" xfId="8852" xr:uid="{00000000-0005-0000-0000-0000F7970000}"/>
    <cellStyle name="Output 2 6 2 2 2 2" xfId="30334" xr:uid="{00000000-0005-0000-0000-0000F8970000}"/>
    <cellStyle name="Output 2 6 2 2 2 3" xfId="22394" xr:uid="{00000000-0005-0000-0000-0000F9970000}"/>
    <cellStyle name="Output 2 6 2 2 2 4" xfId="43297" xr:uid="{00000000-0005-0000-0000-0000FA970000}"/>
    <cellStyle name="Output 2 6 2 2 3" xfId="8853" xr:uid="{00000000-0005-0000-0000-0000FB970000}"/>
    <cellStyle name="Output 2 6 2 2 3 2" xfId="30335" xr:uid="{00000000-0005-0000-0000-0000FC970000}"/>
    <cellStyle name="Output 2 6 2 2 3 3" xfId="22395" xr:uid="{00000000-0005-0000-0000-0000FD970000}"/>
    <cellStyle name="Output 2 6 2 2 3 4" xfId="43298" xr:uid="{00000000-0005-0000-0000-0000FE970000}"/>
    <cellStyle name="Output 2 6 2 2 4" xfId="30333" xr:uid="{00000000-0005-0000-0000-0000FF970000}"/>
    <cellStyle name="Output 2 6 2 2 5" xfId="22393" xr:uid="{00000000-0005-0000-0000-000000980000}"/>
    <cellStyle name="Output 2 6 2 2 6" xfId="43296" xr:uid="{00000000-0005-0000-0000-000001980000}"/>
    <cellStyle name="Output 2 6 2 3" xfId="8854" xr:uid="{00000000-0005-0000-0000-000002980000}"/>
    <cellStyle name="Output 2 6 2 3 2" xfId="30336" xr:uid="{00000000-0005-0000-0000-000003980000}"/>
    <cellStyle name="Output 2 6 2 3 3" xfId="22396" xr:uid="{00000000-0005-0000-0000-000004980000}"/>
    <cellStyle name="Output 2 6 2 3 4" xfId="43299" xr:uid="{00000000-0005-0000-0000-000005980000}"/>
    <cellStyle name="Output 2 6 2 4" xfId="8855" xr:uid="{00000000-0005-0000-0000-000006980000}"/>
    <cellStyle name="Output 2 6 2 4 2" xfId="30337" xr:uid="{00000000-0005-0000-0000-000007980000}"/>
    <cellStyle name="Output 2 6 2 4 3" xfId="22397" xr:uid="{00000000-0005-0000-0000-000008980000}"/>
    <cellStyle name="Output 2 6 2 4 4" xfId="43300" xr:uid="{00000000-0005-0000-0000-000009980000}"/>
    <cellStyle name="Output 2 6 2 5" xfId="30332" xr:uid="{00000000-0005-0000-0000-00000A980000}"/>
    <cellStyle name="Output 2 6 2 6" xfId="22392" xr:uid="{00000000-0005-0000-0000-00000B980000}"/>
    <cellStyle name="Output 2 6 2 7" xfId="43295" xr:uid="{00000000-0005-0000-0000-00000C980000}"/>
    <cellStyle name="Output 2 6 3" xfId="8856" xr:uid="{00000000-0005-0000-0000-00000D980000}"/>
    <cellStyle name="Output 2 6 3 2" xfId="8857" xr:uid="{00000000-0005-0000-0000-00000E980000}"/>
    <cellStyle name="Output 2 6 3 2 2" xfId="8858" xr:uid="{00000000-0005-0000-0000-00000F980000}"/>
    <cellStyle name="Output 2 6 3 2 2 2" xfId="30340" xr:uid="{00000000-0005-0000-0000-000010980000}"/>
    <cellStyle name="Output 2 6 3 2 2 3" xfId="22400" xr:uid="{00000000-0005-0000-0000-000011980000}"/>
    <cellStyle name="Output 2 6 3 2 2 4" xfId="43303" xr:uid="{00000000-0005-0000-0000-000012980000}"/>
    <cellStyle name="Output 2 6 3 2 3" xfId="8859" xr:uid="{00000000-0005-0000-0000-000013980000}"/>
    <cellStyle name="Output 2 6 3 2 3 2" xfId="30341" xr:uid="{00000000-0005-0000-0000-000014980000}"/>
    <cellStyle name="Output 2 6 3 2 3 3" xfId="22401" xr:uid="{00000000-0005-0000-0000-000015980000}"/>
    <cellStyle name="Output 2 6 3 2 3 4" xfId="43304" xr:uid="{00000000-0005-0000-0000-000016980000}"/>
    <cellStyle name="Output 2 6 3 2 4" xfId="30339" xr:uid="{00000000-0005-0000-0000-000017980000}"/>
    <cellStyle name="Output 2 6 3 2 5" xfId="22399" xr:uid="{00000000-0005-0000-0000-000018980000}"/>
    <cellStyle name="Output 2 6 3 2 6" xfId="43302" xr:uid="{00000000-0005-0000-0000-000019980000}"/>
    <cellStyle name="Output 2 6 3 3" xfId="8860" xr:uid="{00000000-0005-0000-0000-00001A980000}"/>
    <cellStyle name="Output 2 6 3 3 2" xfId="30342" xr:uid="{00000000-0005-0000-0000-00001B980000}"/>
    <cellStyle name="Output 2 6 3 3 3" xfId="22402" xr:uid="{00000000-0005-0000-0000-00001C980000}"/>
    <cellStyle name="Output 2 6 3 3 4" xfId="43305" xr:uid="{00000000-0005-0000-0000-00001D980000}"/>
    <cellStyle name="Output 2 6 3 4" xfId="8861" xr:uid="{00000000-0005-0000-0000-00001E980000}"/>
    <cellStyle name="Output 2 6 3 4 2" xfId="30343" xr:uid="{00000000-0005-0000-0000-00001F980000}"/>
    <cellStyle name="Output 2 6 3 4 3" xfId="22403" xr:uid="{00000000-0005-0000-0000-000020980000}"/>
    <cellStyle name="Output 2 6 3 4 4" xfId="43306" xr:uid="{00000000-0005-0000-0000-000021980000}"/>
    <cellStyle name="Output 2 6 3 5" xfId="30338" xr:uid="{00000000-0005-0000-0000-000022980000}"/>
    <cellStyle name="Output 2 6 3 6" xfId="22398" xr:uid="{00000000-0005-0000-0000-000023980000}"/>
    <cellStyle name="Output 2 6 3 7" xfId="43301" xr:uid="{00000000-0005-0000-0000-000024980000}"/>
    <cellStyle name="Output 2 6 4" xfId="8862" xr:uid="{00000000-0005-0000-0000-000025980000}"/>
    <cellStyle name="Output 2 6 4 2" xfId="30344" xr:uid="{00000000-0005-0000-0000-000026980000}"/>
    <cellStyle name="Output 2 6 4 3" xfId="22404" xr:uid="{00000000-0005-0000-0000-000027980000}"/>
    <cellStyle name="Output 2 6 4 4" xfId="43307" xr:uid="{00000000-0005-0000-0000-000028980000}"/>
    <cellStyle name="Output 2 6 5" xfId="8863" xr:uid="{00000000-0005-0000-0000-000029980000}"/>
    <cellStyle name="Output 2 6 5 2" xfId="30345" xr:uid="{00000000-0005-0000-0000-00002A980000}"/>
    <cellStyle name="Output 2 6 5 3" xfId="22405" xr:uid="{00000000-0005-0000-0000-00002B980000}"/>
    <cellStyle name="Output 2 6 5 4" xfId="43308" xr:uid="{00000000-0005-0000-0000-00002C980000}"/>
    <cellStyle name="Output 2 6 6" xfId="8864" xr:uid="{00000000-0005-0000-0000-00002D980000}"/>
    <cellStyle name="Output 2 6 6 2" xfId="30346" xr:uid="{00000000-0005-0000-0000-00002E980000}"/>
    <cellStyle name="Output 2 6 6 3" xfId="22406" xr:uid="{00000000-0005-0000-0000-00002F980000}"/>
    <cellStyle name="Output 2 6 6 4" xfId="43309" xr:uid="{00000000-0005-0000-0000-000030980000}"/>
    <cellStyle name="Output 2 6 7" xfId="8865" xr:uid="{00000000-0005-0000-0000-000031980000}"/>
    <cellStyle name="Output 2 6 7 2" xfId="30347" xr:uid="{00000000-0005-0000-0000-000032980000}"/>
    <cellStyle name="Output 2 6 7 3" xfId="22407" xr:uid="{00000000-0005-0000-0000-000033980000}"/>
    <cellStyle name="Output 2 6 7 4" xfId="43310" xr:uid="{00000000-0005-0000-0000-000034980000}"/>
    <cellStyle name="Output 2 6 8" xfId="8866" xr:uid="{00000000-0005-0000-0000-000035980000}"/>
    <cellStyle name="Output 2 6 8 2" xfId="30348" xr:uid="{00000000-0005-0000-0000-000036980000}"/>
    <cellStyle name="Output 2 6 8 3" xfId="22408" xr:uid="{00000000-0005-0000-0000-000037980000}"/>
    <cellStyle name="Output 2 6 8 4" xfId="43311" xr:uid="{00000000-0005-0000-0000-000038980000}"/>
    <cellStyle name="Output 2 6 9" xfId="30331" xr:uid="{00000000-0005-0000-0000-000039980000}"/>
    <cellStyle name="Output 2 7" xfId="8867" xr:uid="{00000000-0005-0000-0000-00003A980000}"/>
    <cellStyle name="Output 2 7 10" xfId="22409" xr:uid="{00000000-0005-0000-0000-00003B980000}"/>
    <cellStyle name="Output 2 7 11" xfId="43312" xr:uid="{00000000-0005-0000-0000-00003C980000}"/>
    <cellStyle name="Output 2 7 2" xfId="8868" xr:uid="{00000000-0005-0000-0000-00003D980000}"/>
    <cellStyle name="Output 2 7 2 2" xfId="8869" xr:uid="{00000000-0005-0000-0000-00003E980000}"/>
    <cellStyle name="Output 2 7 2 2 2" xfId="8870" xr:uid="{00000000-0005-0000-0000-00003F980000}"/>
    <cellStyle name="Output 2 7 2 2 2 2" xfId="30352" xr:uid="{00000000-0005-0000-0000-000040980000}"/>
    <cellStyle name="Output 2 7 2 2 2 3" xfId="22412" xr:uid="{00000000-0005-0000-0000-000041980000}"/>
    <cellStyle name="Output 2 7 2 2 2 4" xfId="43315" xr:uid="{00000000-0005-0000-0000-000042980000}"/>
    <cellStyle name="Output 2 7 2 2 3" xfId="8871" xr:uid="{00000000-0005-0000-0000-000043980000}"/>
    <cellStyle name="Output 2 7 2 2 3 2" xfId="30353" xr:uid="{00000000-0005-0000-0000-000044980000}"/>
    <cellStyle name="Output 2 7 2 2 3 3" xfId="22413" xr:uid="{00000000-0005-0000-0000-000045980000}"/>
    <cellStyle name="Output 2 7 2 2 3 4" xfId="43316" xr:uid="{00000000-0005-0000-0000-000046980000}"/>
    <cellStyle name="Output 2 7 2 2 4" xfId="30351" xr:uid="{00000000-0005-0000-0000-000047980000}"/>
    <cellStyle name="Output 2 7 2 2 5" xfId="22411" xr:uid="{00000000-0005-0000-0000-000048980000}"/>
    <cellStyle name="Output 2 7 2 2 6" xfId="43314" xr:uid="{00000000-0005-0000-0000-000049980000}"/>
    <cellStyle name="Output 2 7 2 3" xfId="8872" xr:uid="{00000000-0005-0000-0000-00004A980000}"/>
    <cellStyle name="Output 2 7 2 3 2" xfId="30354" xr:uid="{00000000-0005-0000-0000-00004B980000}"/>
    <cellStyle name="Output 2 7 2 3 3" xfId="22414" xr:uid="{00000000-0005-0000-0000-00004C980000}"/>
    <cellStyle name="Output 2 7 2 3 4" xfId="43317" xr:uid="{00000000-0005-0000-0000-00004D980000}"/>
    <cellStyle name="Output 2 7 2 4" xfId="8873" xr:uid="{00000000-0005-0000-0000-00004E980000}"/>
    <cellStyle name="Output 2 7 2 4 2" xfId="30355" xr:uid="{00000000-0005-0000-0000-00004F980000}"/>
    <cellStyle name="Output 2 7 2 4 3" xfId="22415" xr:uid="{00000000-0005-0000-0000-000050980000}"/>
    <cellStyle name="Output 2 7 2 4 4" xfId="43318" xr:uid="{00000000-0005-0000-0000-000051980000}"/>
    <cellStyle name="Output 2 7 2 5" xfId="30350" xr:uid="{00000000-0005-0000-0000-000052980000}"/>
    <cellStyle name="Output 2 7 2 6" xfId="22410" xr:uid="{00000000-0005-0000-0000-000053980000}"/>
    <cellStyle name="Output 2 7 2 7" xfId="43313" xr:uid="{00000000-0005-0000-0000-000054980000}"/>
    <cellStyle name="Output 2 7 3" xfId="8874" xr:uid="{00000000-0005-0000-0000-000055980000}"/>
    <cellStyle name="Output 2 7 3 2" xfId="8875" xr:uid="{00000000-0005-0000-0000-000056980000}"/>
    <cellStyle name="Output 2 7 3 2 2" xfId="8876" xr:uid="{00000000-0005-0000-0000-000057980000}"/>
    <cellStyle name="Output 2 7 3 2 2 2" xfId="30358" xr:uid="{00000000-0005-0000-0000-000058980000}"/>
    <cellStyle name="Output 2 7 3 2 2 3" xfId="22418" xr:uid="{00000000-0005-0000-0000-000059980000}"/>
    <cellStyle name="Output 2 7 3 2 2 4" xfId="43321" xr:uid="{00000000-0005-0000-0000-00005A980000}"/>
    <cellStyle name="Output 2 7 3 2 3" xfId="8877" xr:uid="{00000000-0005-0000-0000-00005B980000}"/>
    <cellStyle name="Output 2 7 3 2 3 2" xfId="30359" xr:uid="{00000000-0005-0000-0000-00005C980000}"/>
    <cellStyle name="Output 2 7 3 2 3 3" xfId="22419" xr:uid="{00000000-0005-0000-0000-00005D980000}"/>
    <cellStyle name="Output 2 7 3 2 3 4" xfId="43322" xr:uid="{00000000-0005-0000-0000-00005E980000}"/>
    <cellStyle name="Output 2 7 3 2 4" xfId="30357" xr:uid="{00000000-0005-0000-0000-00005F980000}"/>
    <cellStyle name="Output 2 7 3 2 5" xfId="22417" xr:uid="{00000000-0005-0000-0000-000060980000}"/>
    <cellStyle name="Output 2 7 3 2 6" xfId="43320" xr:uid="{00000000-0005-0000-0000-000061980000}"/>
    <cellStyle name="Output 2 7 3 3" xfId="8878" xr:uid="{00000000-0005-0000-0000-000062980000}"/>
    <cellStyle name="Output 2 7 3 3 2" xfId="30360" xr:uid="{00000000-0005-0000-0000-000063980000}"/>
    <cellStyle name="Output 2 7 3 3 3" xfId="22420" xr:uid="{00000000-0005-0000-0000-000064980000}"/>
    <cellStyle name="Output 2 7 3 3 4" xfId="43323" xr:uid="{00000000-0005-0000-0000-000065980000}"/>
    <cellStyle name="Output 2 7 3 4" xfId="8879" xr:uid="{00000000-0005-0000-0000-000066980000}"/>
    <cellStyle name="Output 2 7 3 4 2" xfId="30361" xr:uid="{00000000-0005-0000-0000-000067980000}"/>
    <cellStyle name="Output 2 7 3 4 3" xfId="22421" xr:uid="{00000000-0005-0000-0000-000068980000}"/>
    <cellStyle name="Output 2 7 3 4 4" xfId="43324" xr:uid="{00000000-0005-0000-0000-000069980000}"/>
    <cellStyle name="Output 2 7 3 5" xfId="30356" xr:uid="{00000000-0005-0000-0000-00006A980000}"/>
    <cellStyle name="Output 2 7 3 6" xfId="22416" xr:uid="{00000000-0005-0000-0000-00006B980000}"/>
    <cellStyle name="Output 2 7 3 7" xfId="43319" xr:uid="{00000000-0005-0000-0000-00006C980000}"/>
    <cellStyle name="Output 2 7 4" xfId="8880" xr:uid="{00000000-0005-0000-0000-00006D980000}"/>
    <cellStyle name="Output 2 7 4 2" xfId="30362" xr:uid="{00000000-0005-0000-0000-00006E980000}"/>
    <cellStyle name="Output 2 7 4 3" xfId="22422" xr:uid="{00000000-0005-0000-0000-00006F980000}"/>
    <cellStyle name="Output 2 7 4 4" xfId="43325" xr:uid="{00000000-0005-0000-0000-000070980000}"/>
    <cellStyle name="Output 2 7 5" xfId="8881" xr:uid="{00000000-0005-0000-0000-000071980000}"/>
    <cellStyle name="Output 2 7 5 2" xfId="30363" xr:uid="{00000000-0005-0000-0000-000072980000}"/>
    <cellStyle name="Output 2 7 5 3" xfId="22423" xr:uid="{00000000-0005-0000-0000-000073980000}"/>
    <cellStyle name="Output 2 7 5 4" xfId="43326" xr:uid="{00000000-0005-0000-0000-000074980000}"/>
    <cellStyle name="Output 2 7 6" xfId="8882" xr:uid="{00000000-0005-0000-0000-000075980000}"/>
    <cellStyle name="Output 2 7 6 2" xfId="30364" xr:uid="{00000000-0005-0000-0000-000076980000}"/>
    <cellStyle name="Output 2 7 6 3" xfId="22424" xr:uid="{00000000-0005-0000-0000-000077980000}"/>
    <cellStyle name="Output 2 7 6 4" xfId="43327" xr:uid="{00000000-0005-0000-0000-000078980000}"/>
    <cellStyle name="Output 2 7 7" xfId="8883" xr:uid="{00000000-0005-0000-0000-000079980000}"/>
    <cellStyle name="Output 2 7 7 2" xfId="30365" xr:uid="{00000000-0005-0000-0000-00007A980000}"/>
    <cellStyle name="Output 2 7 7 3" xfId="22425" xr:uid="{00000000-0005-0000-0000-00007B980000}"/>
    <cellStyle name="Output 2 7 7 4" xfId="43328" xr:uid="{00000000-0005-0000-0000-00007C980000}"/>
    <cellStyle name="Output 2 7 8" xfId="8884" xr:uid="{00000000-0005-0000-0000-00007D980000}"/>
    <cellStyle name="Output 2 7 8 2" xfId="30366" xr:uid="{00000000-0005-0000-0000-00007E980000}"/>
    <cellStyle name="Output 2 7 8 3" xfId="22426" xr:uid="{00000000-0005-0000-0000-00007F980000}"/>
    <cellStyle name="Output 2 7 8 4" xfId="43329" xr:uid="{00000000-0005-0000-0000-000080980000}"/>
    <cellStyle name="Output 2 7 9" xfId="30349" xr:uid="{00000000-0005-0000-0000-000081980000}"/>
    <cellStyle name="Output 2 8" xfId="8885" xr:uid="{00000000-0005-0000-0000-000082980000}"/>
    <cellStyle name="Output 2 8 10" xfId="22427" xr:uid="{00000000-0005-0000-0000-000083980000}"/>
    <cellStyle name="Output 2 8 11" xfId="43330" xr:uid="{00000000-0005-0000-0000-000084980000}"/>
    <cellStyle name="Output 2 8 2" xfId="8886" xr:uid="{00000000-0005-0000-0000-000085980000}"/>
    <cellStyle name="Output 2 8 2 2" xfId="8887" xr:uid="{00000000-0005-0000-0000-000086980000}"/>
    <cellStyle name="Output 2 8 2 2 2" xfId="8888" xr:uid="{00000000-0005-0000-0000-000087980000}"/>
    <cellStyle name="Output 2 8 2 2 2 2" xfId="30370" xr:uid="{00000000-0005-0000-0000-000088980000}"/>
    <cellStyle name="Output 2 8 2 2 2 3" xfId="22430" xr:uid="{00000000-0005-0000-0000-000089980000}"/>
    <cellStyle name="Output 2 8 2 2 2 4" xfId="43333" xr:uid="{00000000-0005-0000-0000-00008A980000}"/>
    <cellStyle name="Output 2 8 2 2 3" xfId="8889" xr:uid="{00000000-0005-0000-0000-00008B980000}"/>
    <cellStyle name="Output 2 8 2 2 3 2" xfId="30371" xr:uid="{00000000-0005-0000-0000-00008C980000}"/>
    <cellStyle name="Output 2 8 2 2 3 3" xfId="22431" xr:uid="{00000000-0005-0000-0000-00008D980000}"/>
    <cellStyle name="Output 2 8 2 2 3 4" xfId="43334" xr:uid="{00000000-0005-0000-0000-00008E980000}"/>
    <cellStyle name="Output 2 8 2 2 4" xfId="30369" xr:uid="{00000000-0005-0000-0000-00008F980000}"/>
    <cellStyle name="Output 2 8 2 2 5" xfId="22429" xr:uid="{00000000-0005-0000-0000-000090980000}"/>
    <cellStyle name="Output 2 8 2 2 6" xfId="43332" xr:uid="{00000000-0005-0000-0000-000091980000}"/>
    <cellStyle name="Output 2 8 2 3" xfId="8890" xr:uid="{00000000-0005-0000-0000-000092980000}"/>
    <cellStyle name="Output 2 8 2 3 2" xfId="30372" xr:uid="{00000000-0005-0000-0000-000093980000}"/>
    <cellStyle name="Output 2 8 2 3 3" xfId="22432" xr:uid="{00000000-0005-0000-0000-000094980000}"/>
    <cellStyle name="Output 2 8 2 3 4" xfId="43335" xr:uid="{00000000-0005-0000-0000-000095980000}"/>
    <cellStyle name="Output 2 8 2 4" xfId="8891" xr:uid="{00000000-0005-0000-0000-000096980000}"/>
    <cellStyle name="Output 2 8 2 4 2" xfId="30373" xr:uid="{00000000-0005-0000-0000-000097980000}"/>
    <cellStyle name="Output 2 8 2 4 3" xfId="22433" xr:uid="{00000000-0005-0000-0000-000098980000}"/>
    <cellStyle name="Output 2 8 2 4 4" xfId="43336" xr:uid="{00000000-0005-0000-0000-000099980000}"/>
    <cellStyle name="Output 2 8 2 5" xfId="30368" xr:uid="{00000000-0005-0000-0000-00009A980000}"/>
    <cellStyle name="Output 2 8 2 6" xfId="22428" xr:uid="{00000000-0005-0000-0000-00009B980000}"/>
    <cellStyle name="Output 2 8 2 7" xfId="43331" xr:uid="{00000000-0005-0000-0000-00009C980000}"/>
    <cellStyle name="Output 2 8 3" xfId="8892" xr:uid="{00000000-0005-0000-0000-00009D980000}"/>
    <cellStyle name="Output 2 8 3 2" xfId="8893" xr:uid="{00000000-0005-0000-0000-00009E980000}"/>
    <cellStyle name="Output 2 8 3 2 2" xfId="8894" xr:uid="{00000000-0005-0000-0000-00009F980000}"/>
    <cellStyle name="Output 2 8 3 2 2 2" xfId="30376" xr:uid="{00000000-0005-0000-0000-0000A0980000}"/>
    <cellStyle name="Output 2 8 3 2 2 3" xfId="22436" xr:uid="{00000000-0005-0000-0000-0000A1980000}"/>
    <cellStyle name="Output 2 8 3 2 2 4" xfId="43339" xr:uid="{00000000-0005-0000-0000-0000A2980000}"/>
    <cellStyle name="Output 2 8 3 2 3" xfId="8895" xr:uid="{00000000-0005-0000-0000-0000A3980000}"/>
    <cellStyle name="Output 2 8 3 2 3 2" xfId="30377" xr:uid="{00000000-0005-0000-0000-0000A4980000}"/>
    <cellStyle name="Output 2 8 3 2 3 3" xfId="22437" xr:uid="{00000000-0005-0000-0000-0000A5980000}"/>
    <cellStyle name="Output 2 8 3 2 3 4" xfId="43340" xr:uid="{00000000-0005-0000-0000-0000A6980000}"/>
    <cellStyle name="Output 2 8 3 2 4" xfId="30375" xr:uid="{00000000-0005-0000-0000-0000A7980000}"/>
    <cellStyle name="Output 2 8 3 2 5" xfId="22435" xr:uid="{00000000-0005-0000-0000-0000A8980000}"/>
    <cellStyle name="Output 2 8 3 2 6" xfId="43338" xr:uid="{00000000-0005-0000-0000-0000A9980000}"/>
    <cellStyle name="Output 2 8 3 3" xfId="8896" xr:uid="{00000000-0005-0000-0000-0000AA980000}"/>
    <cellStyle name="Output 2 8 3 3 2" xfId="30378" xr:uid="{00000000-0005-0000-0000-0000AB980000}"/>
    <cellStyle name="Output 2 8 3 3 3" xfId="22438" xr:uid="{00000000-0005-0000-0000-0000AC980000}"/>
    <cellStyle name="Output 2 8 3 3 4" xfId="43341" xr:uid="{00000000-0005-0000-0000-0000AD980000}"/>
    <cellStyle name="Output 2 8 3 4" xfId="8897" xr:uid="{00000000-0005-0000-0000-0000AE980000}"/>
    <cellStyle name="Output 2 8 3 4 2" xfId="30379" xr:uid="{00000000-0005-0000-0000-0000AF980000}"/>
    <cellStyle name="Output 2 8 3 4 3" xfId="22439" xr:uid="{00000000-0005-0000-0000-0000B0980000}"/>
    <cellStyle name="Output 2 8 3 4 4" xfId="43342" xr:uid="{00000000-0005-0000-0000-0000B1980000}"/>
    <cellStyle name="Output 2 8 3 5" xfId="30374" xr:uid="{00000000-0005-0000-0000-0000B2980000}"/>
    <cellStyle name="Output 2 8 3 6" xfId="22434" xr:uid="{00000000-0005-0000-0000-0000B3980000}"/>
    <cellStyle name="Output 2 8 3 7" xfId="43337" xr:uid="{00000000-0005-0000-0000-0000B4980000}"/>
    <cellStyle name="Output 2 8 4" xfId="8898" xr:uid="{00000000-0005-0000-0000-0000B5980000}"/>
    <cellStyle name="Output 2 8 4 2" xfId="30380" xr:uid="{00000000-0005-0000-0000-0000B6980000}"/>
    <cellStyle name="Output 2 8 4 3" xfId="22440" xr:uid="{00000000-0005-0000-0000-0000B7980000}"/>
    <cellStyle name="Output 2 8 4 4" xfId="43343" xr:uid="{00000000-0005-0000-0000-0000B8980000}"/>
    <cellStyle name="Output 2 8 5" xfId="8899" xr:uid="{00000000-0005-0000-0000-0000B9980000}"/>
    <cellStyle name="Output 2 8 5 2" xfId="30381" xr:uid="{00000000-0005-0000-0000-0000BA980000}"/>
    <cellStyle name="Output 2 8 5 3" xfId="22441" xr:uid="{00000000-0005-0000-0000-0000BB980000}"/>
    <cellStyle name="Output 2 8 5 4" xfId="43344" xr:uid="{00000000-0005-0000-0000-0000BC980000}"/>
    <cellStyle name="Output 2 8 6" xfId="8900" xr:uid="{00000000-0005-0000-0000-0000BD980000}"/>
    <cellStyle name="Output 2 8 6 2" xfId="30382" xr:uid="{00000000-0005-0000-0000-0000BE980000}"/>
    <cellStyle name="Output 2 8 6 3" xfId="22442" xr:uid="{00000000-0005-0000-0000-0000BF980000}"/>
    <cellStyle name="Output 2 8 6 4" xfId="43345" xr:uid="{00000000-0005-0000-0000-0000C0980000}"/>
    <cellStyle name="Output 2 8 7" xfId="8901" xr:uid="{00000000-0005-0000-0000-0000C1980000}"/>
    <cellStyle name="Output 2 8 7 2" xfId="30383" xr:uid="{00000000-0005-0000-0000-0000C2980000}"/>
    <cellStyle name="Output 2 8 7 3" xfId="22443" xr:uid="{00000000-0005-0000-0000-0000C3980000}"/>
    <cellStyle name="Output 2 8 7 4" xfId="43346" xr:uid="{00000000-0005-0000-0000-0000C4980000}"/>
    <cellStyle name="Output 2 8 8" xfId="8902" xr:uid="{00000000-0005-0000-0000-0000C5980000}"/>
    <cellStyle name="Output 2 8 8 2" xfId="30384" xr:uid="{00000000-0005-0000-0000-0000C6980000}"/>
    <cellStyle name="Output 2 8 8 3" xfId="22444" xr:uid="{00000000-0005-0000-0000-0000C7980000}"/>
    <cellStyle name="Output 2 8 8 4" xfId="43347" xr:uid="{00000000-0005-0000-0000-0000C8980000}"/>
    <cellStyle name="Output 2 8 9" xfId="30367" xr:uid="{00000000-0005-0000-0000-0000C9980000}"/>
    <cellStyle name="Output 2 9" xfId="8903" xr:uid="{00000000-0005-0000-0000-0000CA980000}"/>
    <cellStyle name="Output 2 9 10" xfId="22445" xr:uid="{00000000-0005-0000-0000-0000CB980000}"/>
    <cellStyle name="Output 2 9 11" xfId="43348" xr:uid="{00000000-0005-0000-0000-0000CC980000}"/>
    <cellStyle name="Output 2 9 2" xfId="8904" xr:uid="{00000000-0005-0000-0000-0000CD980000}"/>
    <cellStyle name="Output 2 9 2 2" xfId="8905" xr:uid="{00000000-0005-0000-0000-0000CE980000}"/>
    <cellStyle name="Output 2 9 2 2 2" xfId="8906" xr:uid="{00000000-0005-0000-0000-0000CF980000}"/>
    <cellStyle name="Output 2 9 2 2 2 2" xfId="30388" xr:uid="{00000000-0005-0000-0000-0000D0980000}"/>
    <cellStyle name="Output 2 9 2 2 2 3" xfId="22448" xr:uid="{00000000-0005-0000-0000-0000D1980000}"/>
    <cellStyle name="Output 2 9 2 2 2 4" xfId="43351" xr:uid="{00000000-0005-0000-0000-0000D2980000}"/>
    <cellStyle name="Output 2 9 2 2 3" xfId="8907" xr:uid="{00000000-0005-0000-0000-0000D3980000}"/>
    <cellStyle name="Output 2 9 2 2 3 2" xfId="30389" xr:uid="{00000000-0005-0000-0000-0000D4980000}"/>
    <cellStyle name="Output 2 9 2 2 3 3" xfId="22449" xr:uid="{00000000-0005-0000-0000-0000D5980000}"/>
    <cellStyle name="Output 2 9 2 2 3 4" xfId="43352" xr:uid="{00000000-0005-0000-0000-0000D6980000}"/>
    <cellStyle name="Output 2 9 2 2 4" xfId="30387" xr:uid="{00000000-0005-0000-0000-0000D7980000}"/>
    <cellStyle name="Output 2 9 2 2 5" xfId="22447" xr:uid="{00000000-0005-0000-0000-0000D8980000}"/>
    <cellStyle name="Output 2 9 2 2 6" xfId="43350" xr:uid="{00000000-0005-0000-0000-0000D9980000}"/>
    <cellStyle name="Output 2 9 2 3" xfId="8908" xr:uid="{00000000-0005-0000-0000-0000DA980000}"/>
    <cellStyle name="Output 2 9 2 3 2" xfId="30390" xr:uid="{00000000-0005-0000-0000-0000DB980000}"/>
    <cellStyle name="Output 2 9 2 3 3" xfId="22450" xr:uid="{00000000-0005-0000-0000-0000DC980000}"/>
    <cellStyle name="Output 2 9 2 3 4" xfId="43353" xr:uid="{00000000-0005-0000-0000-0000DD980000}"/>
    <cellStyle name="Output 2 9 2 4" xfId="8909" xr:uid="{00000000-0005-0000-0000-0000DE980000}"/>
    <cellStyle name="Output 2 9 2 4 2" xfId="30391" xr:uid="{00000000-0005-0000-0000-0000DF980000}"/>
    <cellStyle name="Output 2 9 2 4 3" xfId="22451" xr:uid="{00000000-0005-0000-0000-0000E0980000}"/>
    <cellStyle name="Output 2 9 2 4 4" xfId="43354" xr:uid="{00000000-0005-0000-0000-0000E1980000}"/>
    <cellStyle name="Output 2 9 2 5" xfId="30386" xr:uid="{00000000-0005-0000-0000-0000E2980000}"/>
    <cellStyle name="Output 2 9 2 6" xfId="22446" xr:uid="{00000000-0005-0000-0000-0000E3980000}"/>
    <cellStyle name="Output 2 9 2 7" xfId="43349" xr:uid="{00000000-0005-0000-0000-0000E4980000}"/>
    <cellStyle name="Output 2 9 3" xfId="8910" xr:uid="{00000000-0005-0000-0000-0000E5980000}"/>
    <cellStyle name="Output 2 9 3 2" xfId="8911" xr:uid="{00000000-0005-0000-0000-0000E6980000}"/>
    <cellStyle name="Output 2 9 3 2 2" xfId="8912" xr:uid="{00000000-0005-0000-0000-0000E7980000}"/>
    <cellStyle name="Output 2 9 3 2 2 2" xfId="30394" xr:uid="{00000000-0005-0000-0000-0000E8980000}"/>
    <cellStyle name="Output 2 9 3 2 2 3" xfId="22454" xr:uid="{00000000-0005-0000-0000-0000E9980000}"/>
    <cellStyle name="Output 2 9 3 2 2 4" xfId="43357" xr:uid="{00000000-0005-0000-0000-0000EA980000}"/>
    <cellStyle name="Output 2 9 3 2 3" xfId="8913" xr:uid="{00000000-0005-0000-0000-0000EB980000}"/>
    <cellStyle name="Output 2 9 3 2 3 2" xfId="30395" xr:uid="{00000000-0005-0000-0000-0000EC980000}"/>
    <cellStyle name="Output 2 9 3 2 3 3" xfId="22455" xr:uid="{00000000-0005-0000-0000-0000ED980000}"/>
    <cellStyle name="Output 2 9 3 2 3 4" xfId="43358" xr:uid="{00000000-0005-0000-0000-0000EE980000}"/>
    <cellStyle name="Output 2 9 3 2 4" xfId="30393" xr:uid="{00000000-0005-0000-0000-0000EF980000}"/>
    <cellStyle name="Output 2 9 3 2 5" xfId="22453" xr:uid="{00000000-0005-0000-0000-0000F0980000}"/>
    <cellStyle name="Output 2 9 3 2 6" xfId="43356" xr:uid="{00000000-0005-0000-0000-0000F1980000}"/>
    <cellStyle name="Output 2 9 3 3" xfId="8914" xr:uid="{00000000-0005-0000-0000-0000F2980000}"/>
    <cellStyle name="Output 2 9 3 3 2" xfId="30396" xr:uid="{00000000-0005-0000-0000-0000F3980000}"/>
    <cellStyle name="Output 2 9 3 3 3" xfId="22456" xr:uid="{00000000-0005-0000-0000-0000F4980000}"/>
    <cellStyle name="Output 2 9 3 3 4" xfId="43359" xr:uid="{00000000-0005-0000-0000-0000F5980000}"/>
    <cellStyle name="Output 2 9 3 4" xfId="8915" xr:uid="{00000000-0005-0000-0000-0000F6980000}"/>
    <cellStyle name="Output 2 9 3 4 2" xfId="30397" xr:uid="{00000000-0005-0000-0000-0000F7980000}"/>
    <cellStyle name="Output 2 9 3 4 3" xfId="22457" xr:uid="{00000000-0005-0000-0000-0000F8980000}"/>
    <cellStyle name="Output 2 9 3 4 4" xfId="43360" xr:uid="{00000000-0005-0000-0000-0000F9980000}"/>
    <cellStyle name="Output 2 9 3 5" xfId="30392" xr:uid="{00000000-0005-0000-0000-0000FA980000}"/>
    <cellStyle name="Output 2 9 3 6" xfId="22452" xr:uid="{00000000-0005-0000-0000-0000FB980000}"/>
    <cellStyle name="Output 2 9 3 7" xfId="43355" xr:uid="{00000000-0005-0000-0000-0000FC980000}"/>
    <cellStyle name="Output 2 9 4" xfId="8916" xr:uid="{00000000-0005-0000-0000-0000FD980000}"/>
    <cellStyle name="Output 2 9 4 2" xfId="30398" xr:uid="{00000000-0005-0000-0000-0000FE980000}"/>
    <cellStyle name="Output 2 9 4 3" xfId="22458" xr:uid="{00000000-0005-0000-0000-0000FF980000}"/>
    <cellStyle name="Output 2 9 4 4" xfId="43361" xr:uid="{00000000-0005-0000-0000-000000990000}"/>
    <cellStyle name="Output 2 9 5" xfId="8917" xr:uid="{00000000-0005-0000-0000-000001990000}"/>
    <cellStyle name="Output 2 9 5 2" xfId="30399" xr:uid="{00000000-0005-0000-0000-000002990000}"/>
    <cellStyle name="Output 2 9 5 3" xfId="22459" xr:uid="{00000000-0005-0000-0000-000003990000}"/>
    <cellStyle name="Output 2 9 5 4" xfId="43362" xr:uid="{00000000-0005-0000-0000-000004990000}"/>
    <cellStyle name="Output 2 9 6" xfId="8918" xr:uid="{00000000-0005-0000-0000-000005990000}"/>
    <cellStyle name="Output 2 9 6 2" xfId="30400" xr:uid="{00000000-0005-0000-0000-000006990000}"/>
    <cellStyle name="Output 2 9 6 3" xfId="22460" xr:uid="{00000000-0005-0000-0000-000007990000}"/>
    <cellStyle name="Output 2 9 6 4" xfId="43363" xr:uid="{00000000-0005-0000-0000-000008990000}"/>
    <cellStyle name="Output 2 9 7" xfId="8919" xr:uid="{00000000-0005-0000-0000-000009990000}"/>
    <cellStyle name="Output 2 9 7 2" xfId="30401" xr:uid="{00000000-0005-0000-0000-00000A990000}"/>
    <cellStyle name="Output 2 9 7 3" xfId="22461" xr:uid="{00000000-0005-0000-0000-00000B990000}"/>
    <cellStyle name="Output 2 9 7 4" xfId="43364" xr:uid="{00000000-0005-0000-0000-00000C990000}"/>
    <cellStyle name="Output 2 9 8" xfId="8920" xr:uid="{00000000-0005-0000-0000-00000D990000}"/>
    <cellStyle name="Output 2 9 8 2" xfId="30402" xr:uid="{00000000-0005-0000-0000-00000E990000}"/>
    <cellStyle name="Output 2 9 8 3" xfId="22462" xr:uid="{00000000-0005-0000-0000-00000F990000}"/>
    <cellStyle name="Output 2 9 8 4" xfId="43365" xr:uid="{00000000-0005-0000-0000-000010990000}"/>
    <cellStyle name="Output 2 9 9" xfId="30385" xr:uid="{00000000-0005-0000-0000-000011990000}"/>
    <cellStyle name="Output 20" xfId="1122" xr:uid="{00000000-0005-0000-0000-000012990000}"/>
    <cellStyle name="Output 20 2" xfId="8921" xr:uid="{00000000-0005-0000-0000-000013990000}"/>
    <cellStyle name="Output 20 2 2" xfId="8922" xr:uid="{00000000-0005-0000-0000-000014990000}"/>
    <cellStyle name="Output 20 2 2 2" xfId="30404" xr:uid="{00000000-0005-0000-0000-000015990000}"/>
    <cellStyle name="Output 20 2 2 3" xfId="22464" xr:uid="{00000000-0005-0000-0000-000016990000}"/>
    <cellStyle name="Output 20 2 2 4" xfId="43367" xr:uid="{00000000-0005-0000-0000-000017990000}"/>
    <cellStyle name="Output 20 2 3" xfId="8923" xr:uid="{00000000-0005-0000-0000-000018990000}"/>
    <cellStyle name="Output 20 2 3 2" xfId="30405" xr:uid="{00000000-0005-0000-0000-000019990000}"/>
    <cellStyle name="Output 20 2 3 3" xfId="22465" xr:uid="{00000000-0005-0000-0000-00001A990000}"/>
    <cellStyle name="Output 20 2 3 4" xfId="43368" xr:uid="{00000000-0005-0000-0000-00001B990000}"/>
    <cellStyle name="Output 20 2 4" xfId="30403" xr:uid="{00000000-0005-0000-0000-00001C990000}"/>
    <cellStyle name="Output 20 2 5" xfId="22463" xr:uid="{00000000-0005-0000-0000-00001D990000}"/>
    <cellStyle name="Output 20 2 6" xfId="43366" xr:uid="{00000000-0005-0000-0000-00001E990000}"/>
    <cellStyle name="Output 20 3" xfId="8924" xr:uid="{00000000-0005-0000-0000-00001F990000}"/>
    <cellStyle name="Output 20 3 2" xfId="30406" xr:uid="{00000000-0005-0000-0000-000020990000}"/>
    <cellStyle name="Output 20 3 3" xfId="22466" xr:uid="{00000000-0005-0000-0000-000021990000}"/>
    <cellStyle name="Output 20 3 4" xfId="43369" xr:uid="{00000000-0005-0000-0000-000022990000}"/>
    <cellStyle name="Output 20 4" xfId="8925" xr:uid="{00000000-0005-0000-0000-000023990000}"/>
    <cellStyle name="Output 20 4 2" xfId="30407" xr:uid="{00000000-0005-0000-0000-000024990000}"/>
    <cellStyle name="Output 20 4 3" xfId="22467" xr:uid="{00000000-0005-0000-0000-000025990000}"/>
    <cellStyle name="Output 20 4 4" xfId="43370" xr:uid="{00000000-0005-0000-0000-000026990000}"/>
    <cellStyle name="Output 20 5" xfId="15366" xr:uid="{00000000-0005-0000-0000-000027990000}"/>
    <cellStyle name="Output 20 6" xfId="14876" xr:uid="{00000000-0005-0000-0000-000028990000}"/>
    <cellStyle name="Output 20 7" xfId="11516" xr:uid="{00000000-0005-0000-0000-000029990000}"/>
    <cellStyle name="Output 20 8" xfId="36110" xr:uid="{00000000-0005-0000-0000-00002A990000}"/>
    <cellStyle name="Output 21" xfId="1123" xr:uid="{00000000-0005-0000-0000-00002B990000}"/>
    <cellStyle name="Output 21 2" xfId="8926" xr:uid="{00000000-0005-0000-0000-00002C990000}"/>
    <cellStyle name="Output 21 2 2" xfId="30408" xr:uid="{00000000-0005-0000-0000-00002D990000}"/>
    <cellStyle name="Output 21 2 3" xfId="22468" xr:uid="{00000000-0005-0000-0000-00002E990000}"/>
    <cellStyle name="Output 21 2 4" xfId="43371" xr:uid="{00000000-0005-0000-0000-00002F990000}"/>
    <cellStyle name="Output 21 3" xfId="8927" xr:uid="{00000000-0005-0000-0000-000030990000}"/>
    <cellStyle name="Output 21 3 2" xfId="30409" xr:uid="{00000000-0005-0000-0000-000031990000}"/>
    <cellStyle name="Output 21 3 3" xfId="22469" xr:uid="{00000000-0005-0000-0000-000032990000}"/>
    <cellStyle name="Output 21 3 4" xfId="43372" xr:uid="{00000000-0005-0000-0000-000033990000}"/>
    <cellStyle name="Output 21 4" xfId="15367" xr:uid="{00000000-0005-0000-0000-000034990000}"/>
    <cellStyle name="Output 21 5" xfId="14875" xr:uid="{00000000-0005-0000-0000-000035990000}"/>
    <cellStyle name="Output 21 6" xfId="11517" xr:uid="{00000000-0005-0000-0000-000036990000}"/>
    <cellStyle name="Output 21 7" xfId="36111" xr:uid="{00000000-0005-0000-0000-000037990000}"/>
    <cellStyle name="Output 22" xfId="1124" xr:uid="{00000000-0005-0000-0000-000038990000}"/>
    <cellStyle name="Output 22 2" xfId="15368" xr:uid="{00000000-0005-0000-0000-000039990000}"/>
    <cellStyle name="Output 22 3" xfId="14874" xr:uid="{00000000-0005-0000-0000-00003A990000}"/>
    <cellStyle name="Output 22 4" xfId="11518" xr:uid="{00000000-0005-0000-0000-00003B990000}"/>
    <cellStyle name="Output 22 5" xfId="36112" xr:uid="{00000000-0005-0000-0000-00003C990000}"/>
    <cellStyle name="Output 23" xfId="1125" xr:uid="{00000000-0005-0000-0000-00003D990000}"/>
    <cellStyle name="Output 23 2" xfId="15369" xr:uid="{00000000-0005-0000-0000-00003E990000}"/>
    <cellStyle name="Output 23 3" xfId="14873" xr:uid="{00000000-0005-0000-0000-00003F990000}"/>
    <cellStyle name="Output 23 4" xfId="11519" xr:uid="{00000000-0005-0000-0000-000040990000}"/>
    <cellStyle name="Output 23 5" xfId="36113" xr:uid="{00000000-0005-0000-0000-000041990000}"/>
    <cellStyle name="Output 24" xfId="1126" xr:uid="{00000000-0005-0000-0000-000042990000}"/>
    <cellStyle name="Output 24 2" xfId="15370" xr:uid="{00000000-0005-0000-0000-000043990000}"/>
    <cellStyle name="Output 24 3" xfId="15016" xr:uid="{00000000-0005-0000-0000-000044990000}"/>
    <cellStyle name="Output 24 4" xfId="11520" xr:uid="{00000000-0005-0000-0000-000045990000}"/>
    <cellStyle name="Output 24 5" xfId="36114" xr:uid="{00000000-0005-0000-0000-000046990000}"/>
    <cellStyle name="Output 25" xfId="1127" xr:uid="{00000000-0005-0000-0000-000047990000}"/>
    <cellStyle name="Output 25 2" xfId="15371" xr:uid="{00000000-0005-0000-0000-000048990000}"/>
    <cellStyle name="Output 25 3" xfId="19086" xr:uid="{00000000-0005-0000-0000-000049990000}"/>
    <cellStyle name="Output 25 4" xfId="11521" xr:uid="{00000000-0005-0000-0000-00004A990000}"/>
    <cellStyle name="Output 25 5" xfId="36115" xr:uid="{00000000-0005-0000-0000-00004B990000}"/>
    <cellStyle name="Output 26" xfId="1128" xr:uid="{00000000-0005-0000-0000-00004C990000}"/>
    <cellStyle name="Output 26 2" xfId="15372" xr:uid="{00000000-0005-0000-0000-00004D990000}"/>
    <cellStyle name="Output 26 3" xfId="19085" xr:uid="{00000000-0005-0000-0000-00004E990000}"/>
    <cellStyle name="Output 26 4" xfId="11522" xr:uid="{00000000-0005-0000-0000-00004F990000}"/>
    <cellStyle name="Output 26 5" xfId="36116" xr:uid="{00000000-0005-0000-0000-000050990000}"/>
    <cellStyle name="Output 27" xfId="1129" xr:uid="{00000000-0005-0000-0000-000051990000}"/>
    <cellStyle name="Output 27 2" xfId="15373" xr:uid="{00000000-0005-0000-0000-000052990000}"/>
    <cellStyle name="Output 27 3" xfId="19080" xr:uid="{00000000-0005-0000-0000-000053990000}"/>
    <cellStyle name="Output 27 4" xfId="11523" xr:uid="{00000000-0005-0000-0000-000054990000}"/>
    <cellStyle name="Output 27 5" xfId="36117" xr:uid="{00000000-0005-0000-0000-000055990000}"/>
    <cellStyle name="Output 28" xfId="1130" xr:uid="{00000000-0005-0000-0000-000056990000}"/>
    <cellStyle name="Output 28 2" xfId="15374" xr:uid="{00000000-0005-0000-0000-000057990000}"/>
    <cellStyle name="Output 28 3" xfId="14871" xr:uid="{00000000-0005-0000-0000-000058990000}"/>
    <cellStyle name="Output 28 4" xfId="11524" xr:uid="{00000000-0005-0000-0000-000059990000}"/>
    <cellStyle name="Output 28 5" xfId="36118" xr:uid="{00000000-0005-0000-0000-00005A990000}"/>
    <cellStyle name="Output 29" xfId="1131" xr:uid="{00000000-0005-0000-0000-00005B990000}"/>
    <cellStyle name="Output 29 2" xfId="15375" xr:uid="{00000000-0005-0000-0000-00005C990000}"/>
    <cellStyle name="Output 29 3" xfId="19073" xr:uid="{00000000-0005-0000-0000-00005D990000}"/>
    <cellStyle name="Output 29 4" xfId="11525" xr:uid="{00000000-0005-0000-0000-00005E990000}"/>
    <cellStyle name="Output 29 5" xfId="36119" xr:uid="{00000000-0005-0000-0000-00005F990000}"/>
    <cellStyle name="Output 3" xfId="539" xr:uid="{00000000-0005-0000-0000-000060990000}"/>
    <cellStyle name="Output 3 10" xfId="19590" xr:uid="{00000000-0005-0000-0000-000061990000}"/>
    <cellStyle name="Output 3 10 2" xfId="45667" xr:uid="{00000000-0005-0000-0000-000062990000}"/>
    <cellStyle name="Output 3 11" xfId="11129" xr:uid="{00000000-0005-0000-0000-000063990000}"/>
    <cellStyle name="Output 3 12" xfId="35653" xr:uid="{00000000-0005-0000-0000-000064990000}"/>
    <cellStyle name="Output 3 2" xfId="540" xr:uid="{00000000-0005-0000-0000-000065990000}"/>
    <cellStyle name="Output 3 2 10" xfId="35654" xr:uid="{00000000-0005-0000-0000-000066990000}"/>
    <cellStyle name="Output 3 2 2" xfId="8928" xr:uid="{00000000-0005-0000-0000-000067990000}"/>
    <cellStyle name="Output 3 2 2 2" xfId="8929" xr:uid="{00000000-0005-0000-0000-000068990000}"/>
    <cellStyle name="Output 3 2 2 2 2" xfId="8930" xr:uid="{00000000-0005-0000-0000-000069990000}"/>
    <cellStyle name="Output 3 2 2 2 2 2" xfId="30412" xr:uid="{00000000-0005-0000-0000-00006A990000}"/>
    <cellStyle name="Output 3 2 2 2 2 3" xfId="22472" xr:uid="{00000000-0005-0000-0000-00006B990000}"/>
    <cellStyle name="Output 3 2 2 2 2 4" xfId="43375" xr:uid="{00000000-0005-0000-0000-00006C990000}"/>
    <cellStyle name="Output 3 2 2 2 3" xfId="8931" xr:uid="{00000000-0005-0000-0000-00006D990000}"/>
    <cellStyle name="Output 3 2 2 2 3 2" xfId="30413" xr:uid="{00000000-0005-0000-0000-00006E990000}"/>
    <cellStyle name="Output 3 2 2 2 3 3" xfId="22473" xr:uid="{00000000-0005-0000-0000-00006F990000}"/>
    <cellStyle name="Output 3 2 2 2 3 4" xfId="43376" xr:uid="{00000000-0005-0000-0000-000070990000}"/>
    <cellStyle name="Output 3 2 2 2 4" xfId="22471" xr:uid="{00000000-0005-0000-0000-000071990000}"/>
    <cellStyle name="Output 3 2 2 2 5" xfId="30411" xr:uid="{00000000-0005-0000-0000-000072990000}"/>
    <cellStyle name="Output 3 2 2 2 6" xfId="14443" xr:uid="{00000000-0005-0000-0000-000073990000}"/>
    <cellStyle name="Output 3 2 2 2 7" xfId="43374" xr:uid="{00000000-0005-0000-0000-000074990000}"/>
    <cellStyle name="Output 3 2 2 3" xfId="8932" xr:uid="{00000000-0005-0000-0000-000075990000}"/>
    <cellStyle name="Output 3 2 2 3 2" xfId="22474" xr:uid="{00000000-0005-0000-0000-000076990000}"/>
    <cellStyle name="Output 3 2 2 3 3" xfId="30414" xr:uid="{00000000-0005-0000-0000-000077990000}"/>
    <cellStyle name="Output 3 2 2 3 4" xfId="14444" xr:uid="{00000000-0005-0000-0000-000078990000}"/>
    <cellStyle name="Output 3 2 2 3 5" xfId="43377" xr:uid="{00000000-0005-0000-0000-000079990000}"/>
    <cellStyle name="Output 3 2 2 4" xfId="8933" xr:uid="{00000000-0005-0000-0000-00007A990000}"/>
    <cellStyle name="Output 3 2 2 4 2" xfId="22475" xr:uid="{00000000-0005-0000-0000-00007B990000}"/>
    <cellStyle name="Output 3 2 2 4 3" xfId="30415" xr:uid="{00000000-0005-0000-0000-00007C990000}"/>
    <cellStyle name="Output 3 2 2 4 4" xfId="14445" xr:uid="{00000000-0005-0000-0000-00007D990000}"/>
    <cellStyle name="Output 3 2 2 4 5" xfId="43378" xr:uid="{00000000-0005-0000-0000-00007E990000}"/>
    <cellStyle name="Output 3 2 2 5" xfId="22470" xr:uid="{00000000-0005-0000-0000-00007F990000}"/>
    <cellStyle name="Output 3 2 2 5 2" xfId="46341" xr:uid="{00000000-0005-0000-0000-000080990000}"/>
    <cellStyle name="Output 3 2 2 6" xfId="30410" xr:uid="{00000000-0005-0000-0000-000081990000}"/>
    <cellStyle name="Output 3 2 2 7" xfId="14442" xr:uid="{00000000-0005-0000-0000-000082990000}"/>
    <cellStyle name="Output 3 2 2 8" xfId="43373" xr:uid="{00000000-0005-0000-0000-000083990000}"/>
    <cellStyle name="Output 3 2 3" xfId="8934" xr:uid="{00000000-0005-0000-0000-000084990000}"/>
    <cellStyle name="Output 3 2 3 2" xfId="8935" xr:uid="{00000000-0005-0000-0000-000085990000}"/>
    <cellStyle name="Output 3 2 3 2 2" xfId="8936" xr:uid="{00000000-0005-0000-0000-000086990000}"/>
    <cellStyle name="Output 3 2 3 2 2 2" xfId="30418" xr:uid="{00000000-0005-0000-0000-000087990000}"/>
    <cellStyle name="Output 3 2 3 2 2 3" xfId="22476" xr:uid="{00000000-0005-0000-0000-000088990000}"/>
    <cellStyle name="Output 3 2 3 2 2 4" xfId="43381" xr:uid="{00000000-0005-0000-0000-000089990000}"/>
    <cellStyle name="Output 3 2 3 2 3" xfId="8937" xr:uid="{00000000-0005-0000-0000-00008A990000}"/>
    <cellStyle name="Output 3 2 3 2 3 2" xfId="30419" xr:uid="{00000000-0005-0000-0000-00008B990000}"/>
    <cellStyle name="Output 3 2 3 2 3 3" xfId="22477" xr:uid="{00000000-0005-0000-0000-00008C990000}"/>
    <cellStyle name="Output 3 2 3 2 3 4" xfId="43382" xr:uid="{00000000-0005-0000-0000-00008D990000}"/>
    <cellStyle name="Output 3 2 3 2 4" xfId="30417" xr:uid="{00000000-0005-0000-0000-00008E990000}"/>
    <cellStyle name="Output 3 2 3 2 5" xfId="14447" xr:uid="{00000000-0005-0000-0000-00008F990000}"/>
    <cellStyle name="Output 3 2 3 2 6" xfId="43380" xr:uid="{00000000-0005-0000-0000-000090990000}"/>
    <cellStyle name="Output 3 2 3 3" xfId="8938" xr:uid="{00000000-0005-0000-0000-000091990000}"/>
    <cellStyle name="Output 3 2 3 3 2" xfId="30420" xr:uid="{00000000-0005-0000-0000-000092990000}"/>
    <cellStyle name="Output 3 2 3 3 3" xfId="14448" xr:uid="{00000000-0005-0000-0000-000093990000}"/>
    <cellStyle name="Output 3 2 3 3 4" xfId="43383" xr:uid="{00000000-0005-0000-0000-000094990000}"/>
    <cellStyle name="Output 3 2 3 4" xfId="8939" xr:uid="{00000000-0005-0000-0000-000095990000}"/>
    <cellStyle name="Output 3 2 3 4 2" xfId="30421" xr:uid="{00000000-0005-0000-0000-000096990000}"/>
    <cellStyle name="Output 3 2 3 4 3" xfId="14449" xr:uid="{00000000-0005-0000-0000-000097990000}"/>
    <cellStyle name="Output 3 2 3 4 4" xfId="43384" xr:uid="{00000000-0005-0000-0000-000098990000}"/>
    <cellStyle name="Output 3 2 3 5" xfId="30416" xr:uid="{00000000-0005-0000-0000-000099990000}"/>
    <cellStyle name="Output 3 2 3 5 2" xfId="46481" xr:uid="{00000000-0005-0000-0000-00009A990000}"/>
    <cellStyle name="Output 3 2 3 6" xfId="14446" xr:uid="{00000000-0005-0000-0000-00009B990000}"/>
    <cellStyle name="Output 3 2 3 7" xfId="43379" xr:uid="{00000000-0005-0000-0000-00009C990000}"/>
    <cellStyle name="Output 3 2 4" xfId="8940" xr:uid="{00000000-0005-0000-0000-00009D990000}"/>
    <cellStyle name="Output 3 2 4 2" xfId="8941" xr:uid="{00000000-0005-0000-0000-00009E990000}"/>
    <cellStyle name="Output 3 2 4 2 2" xfId="30423" xr:uid="{00000000-0005-0000-0000-00009F990000}"/>
    <cellStyle name="Output 3 2 4 2 3" xfId="22478" xr:uid="{00000000-0005-0000-0000-0000A0990000}"/>
    <cellStyle name="Output 3 2 4 2 4" xfId="43386" xr:uid="{00000000-0005-0000-0000-0000A1990000}"/>
    <cellStyle name="Output 3 2 4 3" xfId="8942" xr:uid="{00000000-0005-0000-0000-0000A2990000}"/>
    <cellStyle name="Output 3 2 4 3 2" xfId="30424" xr:uid="{00000000-0005-0000-0000-0000A3990000}"/>
    <cellStyle name="Output 3 2 4 3 3" xfId="22479" xr:uid="{00000000-0005-0000-0000-0000A4990000}"/>
    <cellStyle name="Output 3 2 4 3 4" xfId="43387" xr:uid="{00000000-0005-0000-0000-0000A5990000}"/>
    <cellStyle name="Output 3 2 4 4" xfId="30422" xr:uid="{00000000-0005-0000-0000-0000A6990000}"/>
    <cellStyle name="Output 3 2 4 5" xfId="14450" xr:uid="{00000000-0005-0000-0000-0000A7990000}"/>
    <cellStyle name="Output 3 2 4 6" xfId="43385" xr:uid="{00000000-0005-0000-0000-0000A8990000}"/>
    <cellStyle name="Output 3 2 5" xfId="8943" xr:uid="{00000000-0005-0000-0000-0000A9990000}"/>
    <cellStyle name="Output 3 2 5 2" xfId="8944" xr:uid="{00000000-0005-0000-0000-0000AA990000}"/>
    <cellStyle name="Output 3 2 5 2 2" xfId="30426" xr:uid="{00000000-0005-0000-0000-0000AB990000}"/>
    <cellStyle name="Output 3 2 5 2 3" xfId="22481" xr:uid="{00000000-0005-0000-0000-0000AC990000}"/>
    <cellStyle name="Output 3 2 5 2 4" xfId="43389" xr:uid="{00000000-0005-0000-0000-0000AD990000}"/>
    <cellStyle name="Output 3 2 5 3" xfId="8945" xr:uid="{00000000-0005-0000-0000-0000AE990000}"/>
    <cellStyle name="Output 3 2 5 3 2" xfId="30427" xr:uid="{00000000-0005-0000-0000-0000AF990000}"/>
    <cellStyle name="Output 3 2 5 3 3" xfId="22482" xr:uid="{00000000-0005-0000-0000-0000B0990000}"/>
    <cellStyle name="Output 3 2 5 3 4" xfId="43390" xr:uid="{00000000-0005-0000-0000-0000B1990000}"/>
    <cellStyle name="Output 3 2 5 4" xfId="30425" xr:uid="{00000000-0005-0000-0000-0000B2990000}"/>
    <cellStyle name="Output 3 2 5 5" xfId="22480" xr:uid="{00000000-0005-0000-0000-0000B3990000}"/>
    <cellStyle name="Output 3 2 5 6" xfId="43388" xr:uid="{00000000-0005-0000-0000-0000B4990000}"/>
    <cellStyle name="Output 3 2 6" xfId="8946" xr:uid="{00000000-0005-0000-0000-0000B5990000}"/>
    <cellStyle name="Output 3 2 6 2" xfId="30428" xr:uid="{00000000-0005-0000-0000-0000B6990000}"/>
    <cellStyle name="Output 3 2 6 3" xfId="22483" xr:uid="{00000000-0005-0000-0000-0000B7990000}"/>
    <cellStyle name="Output 3 2 6 4" xfId="43391" xr:uid="{00000000-0005-0000-0000-0000B8990000}"/>
    <cellStyle name="Output 3 2 7" xfId="8947" xr:uid="{00000000-0005-0000-0000-0000B9990000}"/>
    <cellStyle name="Output 3 2 7 2" xfId="30429" xr:uid="{00000000-0005-0000-0000-0000BA990000}"/>
    <cellStyle name="Output 3 2 7 3" xfId="22484" xr:uid="{00000000-0005-0000-0000-0000BB990000}"/>
    <cellStyle name="Output 3 2 7 4" xfId="43392" xr:uid="{00000000-0005-0000-0000-0000BC990000}"/>
    <cellStyle name="Output 3 2 8" xfId="19584" xr:uid="{00000000-0005-0000-0000-0000BD990000}"/>
    <cellStyle name="Output 3 2 8 2" xfId="45668" xr:uid="{00000000-0005-0000-0000-0000BE990000}"/>
    <cellStyle name="Output 3 2 9" xfId="11130" xr:uid="{00000000-0005-0000-0000-0000BF990000}"/>
    <cellStyle name="Output 3 3" xfId="1132" xr:uid="{00000000-0005-0000-0000-0000C0990000}"/>
    <cellStyle name="Output 3 3 2" xfId="8948" xr:uid="{00000000-0005-0000-0000-0000C1990000}"/>
    <cellStyle name="Output 3 3 2 2" xfId="8949" xr:uid="{00000000-0005-0000-0000-0000C2990000}"/>
    <cellStyle name="Output 3 3 2 2 2" xfId="30431" xr:uid="{00000000-0005-0000-0000-0000C3990000}"/>
    <cellStyle name="Output 3 3 2 2 3" xfId="22486" xr:uid="{00000000-0005-0000-0000-0000C4990000}"/>
    <cellStyle name="Output 3 3 2 2 4" xfId="43394" xr:uid="{00000000-0005-0000-0000-0000C5990000}"/>
    <cellStyle name="Output 3 3 2 3" xfId="8950" xr:uid="{00000000-0005-0000-0000-0000C6990000}"/>
    <cellStyle name="Output 3 3 2 3 2" xfId="30432" xr:uid="{00000000-0005-0000-0000-0000C7990000}"/>
    <cellStyle name="Output 3 3 2 3 3" xfId="22487" xr:uid="{00000000-0005-0000-0000-0000C8990000}"/>
    <cellStyle name="Output 3 3 2 3 4" xfId="43395" xr:uid="{00000000-0005-0000-0000-0000C9990000}"/>
    <cellStyle name="Output 3 3 2 4" xfId="22485" xr:uid="{00000000-0005-0000-0000-0000CA990000}"/>
    <cellStyle name="Output 3 3 2 5" xfId="30430" xr:uid="{00000000-0005-0000-0000-0000CB990000}"/>
    <cellStyle name="Output 3 3 2 6" xfId="14451" xr:uid="{00000000-0005-0000-0000-0000CC990000}"/>
    <cellStyle name="Output 3 3 2 7" xfId="43393" xr:uid="{00000000-0005-0000-0000-0000CD990000}"/>
    <cellStyle name="Output 3 3 3" xfId="8951" xr:uid="{00000000-0005-0000-0000-0000CE990000}"/>
    <cellStyle name="Output 3 3 3 2" xfId="22488" xr:uid="{00000000-0005-0000-0000-0000CF990000}"/>
    <cellStyle name="Output 3 3 3 3" xfId="30433" xr:uid="{00000000-0005-0000-0000-0000D0990000}"/>
    <cellStyle name="Output 3 3 3 4" xfId="14452" xr:uid="{00000000-0005-0000-0000-0000D1990000}"/>
    <cellStyle name="Output 3 3 3 5" xfId="43396" xr:uid="{00000000-0005-0000-0000-0000D2990000}"/>
    <cellStyle name="Output 3 3 4" xfId="8952" xr:uid="{00000000-0005-0000-0000-0000D3990000}"/>
    <cellStyle name="Output 3 3 4 2" xfId="22489" xr:uid="{00000000-0005-0000-0000-0000D4990000}"/>
    <cellStyle name="Output 3 3 4 3" xfId="30434" xr:uid="{00000000-0005-0000-0000-0000D5990000}"/>
    <cellStyle name="Output 3 3 4 4" xfId="14453" xr:uid="{00000000-0005-0000-0000-0000D6990000}"/>
    <cellStyle name="Output 3 3 4 5" xfId="43397" xr:uid="{00000000-0005-0000-0000-0000D7990000}"/>
    <cellStyle name="Output 3 3 5" xfId="15376" xr:uid="{00000000-0005-0000-0000-0000D8990000}"/>
    <cellStyle name="Output 3 3 5 2" xfId="46342" xr:uid="{00000000-0005-0000-0000-0000D9990000}"/>
    <cellStyle name="Output 3 3 6" xfId="14870" xr:uid="{00000000-0005-0000-0000-0000DA990000}"/>
    <cellStyle name="Output 3 3 7" xfId="11526" xr:uid="{00000000-0005-0000-0000-0000DB990000}"/>
    <cellStyle name="Output 3 3 8" xfId="36120" xr:uid="{00000000-0005-0000-0000-0000DC990000}"/>
    <cellStyle name="Output 3 4" xfId="8953" xr:uid="{00000000-0005-0000-0000-0000DD990000}"/>
    <cellStyle name="Output 3 4 2" xfId="8954" xr:uid="{00000000-0005-0000-0000-0000DE990000}"/>
    <cellStyle name="Output 3 4 2 2" xfId="8955" xr:uid="{00000000-0005-0000-0000-0000DF990000}"/>
    <cellStyle name="Output 3 4 2 2 2" xfId="30437" xr:uid="{00000000-0005-0000-0000-0000E0990000}"/>
    <cellStyle name="Output 3 4 2 2 3" xfId="22490" xr:uid="{00000000-0005-0000-0000-0000E1990000}"/>
    <cellStyle name="Output 3 4 2 2 4" xfId="43400" xr:uid="{00000000-0005-0000-0000-0000E2990000}"/>
    <cellStyle name="Output 3 4 2 3" xfId="8956" xr:uid="{00000000-0005-0000-0000-0000E3990000}"/>
    <cellStyle name="Output 3 4 2 3 2" xfId="30438" xr:uid="{00000000-0005-0000-0000-0000E4990000}"/>
    <cellStyle name="Output 3 4 2 3 3" xfId="22491" xr:uid="{00000000-0005-0000-0000-0000E5990000}"/>
    <cellStyle name="Output 3 4 2 3 4" xfId="43401" xr:uid="{00000000-0005-0000-0000-0000E6990000}"/>
    <cellStyle name="Output 3 4 2 4" xfId="30436" xr:uid="{00000000-0005-0000-0000-0000E7990000}"/>
    <cellStyle name="Output 3 4 2 5" xfId="14455" xr:uid="{00000000-0005-0000-0000-0000E8990000}"/>
    <cellStyle name="Output 3 4 2 6" xfId="43399" xr:uid="{00000000-0005-0000-0000-0000E9990000}"/>
    <cellStyle name="Output 3 4 3" xfId="8957" xr:uid="{00000000-0005-0000-0000-0000EA990000}"/>
    <cellStyle name="Output 3 4 3 2" xfId="30439" xr:uid="{00000000-0005-0000-0000-0000EB990000}"/>
    <cellStyle name="Output 3 4 3 3" xfId="14456" xr:uid="{00000000-0005-0000-0000-0000EC990000}"/>
    <cellStyle name="Output 3 4 3 4" xfId="43402" xr:uid="{00000000-0005-0000-0000-0000ED990000}"/>
    <cellStyle name="Output 3 4 4" xfId="8958" xr:uid="{00000000-0005-0000-0000-0000EE990000}"/>
    <cellStyle name="Output 3 4 4 2" xfId="30440" xr:uid="{00000000-0005-0000-0000-0000EF990000}"/>
    <cellStyle name="Output 3 4 4 3" xfId="14457" xr:uid="{00000000-0005-0000-0000-0000F0990000}"/>
    <cellStyle name="Output 3 4 4 4" xfId="43403" xr:uid="{00000000-0005-0000-0000-0000F1990000}"/>
    <cellStyle name="Output 3 4 5" xfId="30435" xr:uid="{00000000-0005-0000-0000-0000F2990000}"/>
    <cellStyle name="Output 3 4 5 2" xfId="46480" xr:uid="{00000000-0005-0000-0000-0000F3990000}"/>
    <cellStyle name="Output 3 4 6" xfId="14454" xr:uid="{00000000-0005-0000-0000-0000F4990000}"/>
    <cellStyle name="Output 3 4 7" xfId="43398" xr:uid="{00000000-0005-0000-0000-0000F5990000}"/>
    <cellStyle name="Output 3 5" xfId="8959" xr:uid="{00000000-0005-0000-0000-0000F6990000}"/>
    <cellStyle name="Output 3 5 2" xfId="8960" xr:uid="{00000000-0005-0000-0000-0000F7990000}"/>
    <cellStyle name="Output 3 5 2 2" xfId="30442" xr:uid="{00000000-0005-0000-0000-0000F8990000}"/>
    <cellStyle name="Output 3 5 2 3" xfId="22492" xr:uid="{00000000-0005-0000-0000-0000F9990000}"/>
    <cellStyle name="Output 3 5 2 4" xfId="43405" xr:uid="{00000000-0005-0000-0000-0000FA990000}"/>
    <cellStyle name="Output 3 5 3" xfId="8961" xr:uid="{00000000-0005-0000-0000-0000FB990000}"/>
    <cellStyle name="Output 3 5 3 2" xfId="30443" xr:uid="{00000000-0005-0000-0000-0000FC990000}"/>
    <cellStyle name="Output 3 5 3 3" xfId="22493" xr:uid="{00000000-0005-0000-0000-0000FD990000}"/>
    <cellStyle name="Output 3 5 3 4" xfId="43406" xr:uid="{00000000-0005-0000-0000-0000FE990000}"/>
    <cellStyle name="Output 3 5 4" xfId="30441" xr:uid="{00000000-0005-0000-0000-0000FF990000}"/>
    <cellStyle name="Output 3 5 5" xfId="14458" xr:uid="{00000000-0005-0000-0000-0000009A0000}"/>
    <cellStyle name="Output 3 5 6" xfId="43404" xr:uid="{00000000-0005-0000-0000-0000019A0000}"/>
    <cellStyle name="Output 3 6" xfId="8962" xr:uid="{00000000-0005-0000-0000-0000029A0000}"/>
    <cellStyle name="Output 3 6 2" xfId="30444" xr:uid="{00000000-0005-0000-0000-0000039A0000}"/>
    <cellStyle name="Output 3 6 3" xfId="22494" xr:uid="{00000000-0005-0000-0000-0000049A0000}"/>
    <cellStyle name="Output 3 6 4" xfId="43407" xr:uid="{00000000-0005-0000-0000-0000059A0000}"/>
    <cellStyle name="Output 3 7" xfId="8963" xr:uid="{00000000-0005-0000-0000-0000069A0000}"/>
    <cellStyle name="Output 3 7 2" xfId="30445" xr:uid="{00000000-0005-0000-0000-0000079A0000}"/>
    <cellStyle name="Output 3 7 3" xfId="22495" xr:uid="{00000000-0005-0000-0000-0000089A0000}"/>
    <cellStyle name="Output 3 7 4" xfId="43408" xr:uid="{00000000-0005-0000-0000-0000099A0000}"/>
    <cellStyle name="Output 3 8" xfId="8964" xr:uid="{00000000-0005-0000-0000-00000A9A0000}"/>
    <cellStyle name="Output 3 8 2" xfId="30446" xr:uid="{00000000-0005-0000-0000-00000B9A0000}"/>
    <cellStyle name="Output 3 8 3" xfId="22496" xr:uid="{00000000-0005-0000-0000-00000C9A0000}"/>
    <cellStyle name="Output 3 8 4" xfId="43409" xr:uid="{00000000-0005-0000-0000-00000D9A0000}"/>
    <cellStyle name="Output 3 9" xfId="8965" xr:uid="{00000000-0005-0000-0000-00000E9A0000}"/>
    <cellStyle name="Output 3 9 2" xfId="30447" xr:uid="{00000000-0005-0000-0000-00000F9A0000}"/>
    <cellStyle name="Output 3 9 3" xfId="22497" xr:uid="{00000000-0005-0000-0000-0000109A0000}"/>
    <cellStyle name="Output 3 9 4" xfId="43410" xr:uid="{00000000-0005-0000-0000-0000119A0000}"/>
    <cellStyle name="Output 30" xfId="1133" xr:uid="{00000000-0005-0000-0000-0000129A0000}"/>
    <cellStyle name="Output 30 2" xfId="15377" xr:uid="{00000000-0005-0000-0000-0000139A0000}"/>
    <cellStyle name="Output 30 3" xfId="23897" xr:uid="{00000000-0005-0000-0000-0000149A0000}"/>
    <cellStyle name="Output 30 4" xfId="11527" xr:uid="{00000000-0005-0000-0000-0000159A0000}"/>
    <cellStyle name="Output 30 5" xfId="36121" xr:uid="{00000000-0005-0000-0000-0000169A0000}"/>
    <cellStyle name="Output 31" xfId="1134" xr:uid="{00000000-0005-0000-0000-0000179A0000}"/>
    <cellStyle name="Output 31 2" xfId="15378" xr:uid="{00000000-0005-0000-0000-0000189A0000}"/>
    <cellStyle name="Output 31 3" xfId="19067" xr:uid="{00000000-0005-0000-0000-0000199A0000}"/>
    <cellStyle name="Output 31 4" xfId="11528" xr:uid="{00000000-0005-0000-0000-00001A9A0000}"/>
    <cellStyle name="Output 31 5" xfId="36122" xr:uid="{00000000-0005-0000-0000-00001B9A0000}"/>
    <cellStyle name="Output 32" xfId="1135" xr:uid="{00000000-0005-0000-0000-00001C9A0000}"/>
    <cellStyle name="Output 32 2" xfId="15379" xr:uid="{00000000-0005-0000-0000-00001D9A0000}"/>
    <cellStyle name="Output 32 3" xfId="14869" xr:uid="{00000000-0005-0000-0000-00001E9A0000}"/>
    <cellStyle name="Output 32 4" xfId="11529" xr:uid="{00000000-0005-0000-0000-00001F9A0000}"/>
    <cellStyle name="Output 32 5" xfId="36123" xr:uid="{00000000-0005-0000-0000-0000209A0000}"/>
    <cellStyle name="Output 33" xfId="1136" xr:uid="{00000000-0005-0000-0000-0000219A0000}"/>
    <cellStyle name="Output 33 2" xfId="15380" xr:uid="{00000000-0005-0000-0000-0000229A0000}"/>
    <cellStyle name="Output 33 3" xfId="23893" xr:uid="{00000000-0005-0000-0000-0000239A0000}"/>
    <cellStyle name="Output 33 4" xfId="11530" xr:uid="{00000000-0005-0000-0000-0000249A0000}"/>
    <cellStyle name="Output 33 5" xfId="36124" xr:uid="{00000000-0005-0000-0000-0000259A0000}"/>
    <cellStyle name="Output 34" xfId="1137" xr:uid="{00000000-0005-0000-0000-0000269A0000}"/>
    <cellStyle name="Output 34 2" xfId="15381" xr:uid="{00000000-0005-0000-0000-0000279A0000}"/>
    <cellStyle name="Output 34 3" xfId="19062" xr:uid="{00000000-0005-0000-0000-0000289A0000}"/>
    <cellStyle name="Output 34 4" xfId="11531" xr:uid="{00000000-0005-0000-0000-0000299A0000}"/>
    <cellStyle name="Output 34 5" xfId="36125" xr:uid="{00000000-0005-0000-0000-00002A9A0000}"/>
    <cellStyle name="Output 35" xfId="1138" xr:uid="{00000000-0005-0000-0000-00002B9A0000}"/>
    <cellStyle name="Output 35 2" xfId="15382" xr:uid="{00000000-0005-0000-0000-00002C9A0000}"/>
    <cellStyle name="Output 35 3" xfId="14868" xr:uid="{00000000-0005-0000-0000-00002D9A0000}"/>
    <cellStyle name="Output 35 4" xfId="11532" xr:uid="{00000000-0005-0000-0000-00002E9A0000}"/>
    <cellStyle name="Output 35 5" xfId="36126" xr:uid="{00000000-0005-0000-0000-00002F9A0000}"/>
    <cellStyle name="Output 36" xfId="1139" xr:uid="{00000000-0005-0000-0000-0000309A0000}"/>
    <cellStyle name="Output 36 2" xfId="15383" xr:uid="{00000000-0005-0000-0000-0000319A0000}"/>
    <cellStyle name="Output 36 3" xfId="23895" xr:uid="{00000000-0005-0000-0000-0000329A0000}"/>
    <cellStyle name="Output 36 4" xfId="11533" xr:uid="{00000000-0005-0000-0000-0000339A0000}"/>
    <cellStyle name="Output 36 5" xfId="36127" xr:uid="{00000000-0005-0000-0000-0000349A0000}"/>
    <cellStyle name="Output 37" xfId="1140" xr:uid="{00000000-0005-0000-0000-0000359A0000}"/>
    <cellStyle name="Output 37 2" xfId="15384" xr:uid="{00000000-0005-0000-0000-0000369A0000}"/>
    <cellStyle name="Output 37 3" xfId="14867" xr:uid="{00000000-0005-0000-0000-0000379A0000}"/>
    <cellStyle name="Output 37 4" xfId="11534" xr:uid="{00000000-0005-0000-0000-0000389A0000}"/>
    <cellStyle name="Output 37 5" xfId="36128" xr:uid="{00000000-0005-0000-0000-0000399A0000}"/>
    <cellStyle name="Output 38" xfId="1141" xr:uid="{00000000-0005-0000-0000-00003A9A0000}"/>
    <cellStyle name="Output 38 2" xfId="15385" xr:uid="{00000000-0005-0000-0000-00003B9A0000}"/>
    <cellStyle name="Output 38 3" xfId="14866" xr:uid="{00000000-0005-0000-0000-00003C9A0000}"/>
    <cellStyle name="Output 38 4" xfId="11535" xr:uid="{00000000-0005-0000-0000-00003D9A0000}"/>
    <cellStyle name="Output 38 5" xfId="36129" xr:uid="{00000000-0005-0000-0000-00003E9A0000}"/>
    <cellStyle name="Output 39" xfId="1142" xr:uid="{00000000-0005-0000-0000-00003F9A0000}"/>
    <cellStyle name="Output 39 2" xfId="15386" xr:uid="{00000000-0005-0000-0000-0000409A0000}"/>
    <cellStyle name="Output 39 3" xfId="14865" xr:uid="{00000000-0005-0000-0000-0000419A0000}"/>
    <cellStyle name="Output 39 4" xfId="11536" xr:uid="{00000000-0005-0000-0000-0000429A0000}"/>
    <cellStyle name="Output 39 5" xfId="36130" xr:uid="{00000000-0005-0000-0000-0000439A0000}"/>
    <cellStyle name="Output 4" xfId="541" xr:uid="{00000000-0005-0000-0000-0000449A0000}"/>
    <cellStyle name="Output 4 10" xfId="19578" xr:uid="{00000000-0005-0000-0000-0000459A0000}"/>
    <cellStyle name="Output 4 10 2" xfId="45669" xr:uid="{00000000-0005-0000-0000-0000469A0000}"/>
    <cellStyle name="Output 4 11" xfId="11131" xr:uid="{00000000-0005-0000-0000-0000479A0000}"/>
    <cellStyle name="Output 4 12" xfId="35655" xr:uid="{00000000-0005-0000-0000-0000489A0000}"/>
    <cellStyle name="Output 4 2" xfId="542" xr:uid="{00000000-0005-0000-0000-0000499A0000}"/>
    <cellStyle name="Output 4 2 10" xfId="35656" xr:uid="{00000000-0005-0000-0000-00004A9A0000}"/>
    <cellStyle name="Output 4 2 2" xfId="8966" xr:uid="{00000000-0005-0000-0000-00004B9A0000}"/>
    <cellStyle name="Output 4 2 2 2" xfId="8967" xr:uid="{00000000-0005-0000-0000-00004C9A0000}"/>
    <cellStyle name="Output 4 2 2 2 2" xfId="8968" xr:uid="{00000000-0005-0000-0000-00004D9A0000}"/>
    <cellStyle name="Output 4 2 2 2 2 2" xfId="30450" xr:uid="{00000000-0005-0000-0000-00004E9A0000}"/>
    <cellStyle name="Output 4 2 2 2 2 3" xfId="22500" xr:uid="{00000000-0005-0000-0000-00004F9A0000}"/>
    <cellStyle name="Output 4 2 2 2 2 4" xfId="43413" xr:uid="{00000000-0005-0000-0000-0000509A0000}"/>
    <cellStyle name="Output 4 2 2 2 3" xfId="8969" xr:uid="{00000000-0005-0000-0000-0000519A0000}"/>
    <cellStyle name="Output 4 2 2 2 3 2" xfId="30451" xr:uid="{00000000-0005-0000-0000-0000529A0000}"/>
    <cellStyle name="Output 4 2 2 2 3 3" xfId="22501" xr:uid="{00000000-0005-0000-0000-0000539A0000}"/>
    <cellStyle name="Output 4 2 2 2 3 4" xfId="43414" xr:uid="{00000000-0005-0000-0000-0000549A0000}"/>
    <cellStyle name="Output 4 2 2 2 4" xfId="22499" xr:uid="{00000000-0005-0000-0000-0000559A0000}"/>
    <cellStyle name="Output 4 2 2 2 5" xfId="30449" xr:uid="{00000000-0005-0000-0000-0000569A0000}"/>
    <cellStyle name="Output 4 2 2 2 6" xfId="14460" xr:uid="{00000000-0005-0000-0000-0000579A0000}"/>
    <cellStyle name="Output 4 2 2 2 7" xfId="43412" xr:uid="{00000000-0005-0000-0000-0000589A0000}"/>
    <cellStyle name="Output 4 2 2 3" xfId="8970" xr:uid="{00000000-0005-0000-0000-0000599A0000}"/>
    <cellStyle name="Output 4 2 2 3 2" xfId="22502" xr:uid="{00000000-0005-0000-0000-00005A9A0000}"/>
    <cellStyle name="Output 4 2 2 3 3" xfId="30452" xr:uid="{00000000-0005-0000-0000-00005B9A0000}"/>
    <cellStyle name="Output 4 2 2 3 4" xfId="14461" xr:uid="{00000000-0005-0000-0000-00005C9A0000}"/>
    <cellStyle name="Output 4 2 2 3 5" xfId="43415" xr:uid="{00000000-0005-0000-0000-00005D9A0000}"/>
    <cellStyle name="Output 4 2 2 4" xfId="8971" xr:uid="{00000000-0005-0000-0000-00005E9A0000}"/>
    <cellStyle name="Output 4 2 2 4 2" xfId="22503" xr:uid="{00000000-0005-0000-0000-00005F9A0000}"/>
    <cellStyle name="Output 4 2 2 4 3" xfId="30453" xr:uid="{00000000-0005-0000-0000-0000609A0000}"/>
    <cellStyle name="Output 4 2 2 4 4" xfId="14462" xr:uid="{00000000-0005-0000-0000-0000619A0000}"/>
    <cellStyle name="Output 4 2 2 4 5" xfId="43416" xr:uid="{00000000-0005-0000-0000-0000629A0000}"/>
    <cellStyle name="Output 4 2 2 5" xfId="22498" xr:uid="{00000000-0005-0000-0000-0000639A0000}"/>
    <cellStyle name="Output 4 2 2 6" xfId="30448" xr:uid="{00000000-0005-0000-0000-0000649A0000}"/>
    <cellStyle name="Output 4 2 2 7" xfId="14459" xr:uid="{00000000-0005-0000-0000-0000659A0000}"/>
    <cellStyle name="Output 4 2 2 8" xfId="43411" xr:uid="{00000000-0005-0000-0000-0000669A0000}"/>
    <cellStyle name="Output 4 2 3" xfId="8972" xr:uid="{00000000-0005-0000-0000-0000679A0000}"/>
    <cellStyle name="Output 4 2 3 2" xfId="8973" xr:uid="{00000000-0005-0000-0000-0000689A0000}"/>
    <cellStyle name="Output 4 2 3 2 2" xfId="8974" xr:uid="{00000000-0005-0000-0000-0000699A0000}"/>
    <cellStyle name="Output 4 2 3 2 2 2" xfId="30456" xr:uid="{00000000-0005-0000-0000-00006A9A0000}"/>
    <cellStyle name="Output 4 2 3 2 2 3" xfId="22504" xr:uid="{00000000-0005-0000-0000-00006B9A0000}"/>
    <cellStyle name="Output 4 2 3 2 2 4" xfId="43419" xr:uid="{00000000-0005-0000-0000-00006C9A0000}"/>
    <cellStyle name="Output 4 2 3 2 3" xfId="8975" xr:uid="{00000000-0005-0000-0000-00006D9A0000}"/>
    <cellStyle name="Output 4 2 3 2 3 2" xfId="30457" xr:uid="{00000000-0005-0000-0000-00006E9A0000}"/>
    <cellStyle name="Output 4 2 3 2 3 3" xfId="22505" xr:uid="{00000000-0005-0000-0000-00006F9A0000}"/>
    <cellStyle name="Output 4 2 3 2 3 4" xfId="43420" xr:uid="{00000000-0005-0000-0000-0000709A0000}"/>
    <cellStyle name="Output 4 2 3 2 4" xfId="30455" xr:uid="{00000000-0005-0000-0000-0000719A0000}"/>
    <cellStyle name="Output 4 2 3 2 5" xfId="14464" xr:uid="{00000000-0005-0000-0000-0000729A0000}"/>
    <cellStyle name="Output 4 2 3 2 6" xfId="43418" xr:uid="{00000000-0005-0000-0000-0000739A0000}"/>
    <cellStyle name="Output 4 2 3 3" xfId="8976" xr:uid="{00000000-0005-0000-0000-0000749A0000}"/>
    <cellStyle name="Output 4 2 3 3 2" xfId="30458" xr:uid="{00000000-0005-0000-0000-0000759A0000}"/>
    <cellStyle name="Output 4 2 3 3 3" xfId="14465" xr:uid="{00000000-0005-0000-0000-0000769A0000}"/>
    <cellStyle name="Output 4 2 3 3 4" xfId="43421" xr:uid="{00000000-0005-0000-0000-0000779A0000}"/>
    <cellStyle name="Output 4 2 3 4" xfId="8977" xr:uid="{00000000-0005-0000-0000-0000789A0000}"/>
    <cellStyle name="Output 4 2 3 4 2" xfId="30459" xr:uid="{00000000-0005-0000-0000-0000799A0000}"/>
    <cellStyle name="Output 4 2 3 4 3" xfId="14466" xr:uid="{00000000-0005-0000-0000-00007A9A0000}"/>
    <cellStyle name="Output 4 2 3 4 4" xfId="43422" xr:uid="{00000000-0005-0000-0000-00007B9A0000}"/>
    <cellStyle name="Output 4 2 3 5" xfId="30454" xr:uid="{00000000-0005-0000-0000-00007C9A0000}"/>
    <cellStyle name="Output 4 2 3 6" xfId="14463" xr:uid="{00000000-0005-0000-0000-00007D9A0000}"/>
    <cellStyle name="Output 4 2 3 7" xfId="43417" xr:uid="{00000000-0005-0000-0000-00007E9A0000}"/>
    <cellStyle name="Output 4 2 4" xfId="8978" xr:uid="{00000000-0005-0000-0000-00007F9A0000}"/>
    <cellStyle name="Output 4 2 4 2" xfId="8979" xr:uid="{00000000-0005-0000-0000-0000809A0000}"/>
    <cellStyle name="Output 4 2 4 2 2" xfId="30461" xr:uid="{00000000-0005-0000-0000-0000819A0000}"/>
    <cellStyle name="Output 4 2 4 2 3" xfId="22506" xr:uid="{00000000-0005-0000-0000-0000829A0000}"/>
    <cellStyle name="Output 4 2 4 2 4" xfId="43424" xr:uid="{00000000-0005-0000-0000-0000839A0000}"/>
    <cellStyle name="Output 4 2 4 3" xfId="8980" xr:uid="{00000000-0005-0000-0000-0000849A0000}"/>
    <cellStyle name="Output 4 2 4 3 2" xfId="30462" xr:uid="{00000000-0005-0000-0000-0000859A0000}"/>
    <cellStyle name="Output 4 2 4 3 3" xfId="22507" xr:uid="{00000000-0005-0000-0000-0000869A0000}"/>
    <cellStyle name="Output 4 2 4 3 4" xfId="43425" xr:uid="{00000000-0005-0000-0000-0000879A0000}"/>
    <cellStyle name="Output 4 2 4 4" xfId="30460" xr:uid="{00000000-0005-0000-0000-0000889A0000}"/>
    <cellStyle name="Output 4 2 4 5" xfId="14467" xr:uid="{00000000-0005-0000-0000-0000899A0000}"/>
    <cellStyle name="Output 4 2 4 6" xfId="43423" xr:uid="{00000000-0005-0000-0000-00008A9A0000}"/>
    <cellStyle name="Output 4 2 5" xfId="8981" xr:uid="{00000000-0005-0000-0000-00008B9A0000}"/>
    <cellStyle name="Output 4 2 5 2" xfId="8982" xr:uid="{00000000-0005-0000-0000-00008C9A0000}"/>
    <cellStyle name="Output 4 2 5 2 2" xfId="30464" xr:uid="{00000000-0005-0000-0000-00008D9A0000}"/>
    <cellStyle name="Output 4 2 5 2 3" xfId="22509" xr:uid="{00000000-0005-0000-0000-00008E9A0000}"/>
    <cellStyle name="Output 4 2 5 2 4" xfId="43427" xr:uid="{00000000-0005-0000-0000-00008F9A0000}"/>
    <cellStyle name="Output 4 2 5 3" xfId="8983" xr:uid="{00000000-0005-0000-0000-0000909A0000}"/>
    <cellStyle name="Output 4 2 5 3 2" xfId="30465" xr:uid="{00000000-0005-0000-0000-0000919A0000}"/>
    <cellStyle name="Output 4 2 5 3 3" xfId="22510" xr:uid="{00000000-0005-0000-0000-0000929A0000}"/>
    <cellStyle name="Output 4 2 5 3 4" xfId="43428" xr:uid="{00000000-0005-0000-0000-0000939A0000}"/>
    <cellStyle name="Output 4 2 5 4" xfId="30463" xr:uid="{00000000-0005-0000-0000-0000949A0000}"/>
    <cellStyle name="Output 4 2 5 5" xfId="22508" xr:uid="{00000000-0005-0000-0000-0000959A0000}"/>
    <cellStyle name="Output 4 2 5 6" xfId="43426" xr:uid="{00000000-0005-0000-0000-0000969A0000}"/>
    <cellStyle name="Output 4 2 6" xfId="8984" xr:uid="{00000000-0005-0000-0000-0000979A0000}"/>
    <cellStyle name="Output 4 2 6 2" xfId="30466" xr:uid="{00000000-0005-0000-0000-0000989A0000}"/>
    <cellStyle name="Output 4 2 6 3" xfId="22511" xr:uid="{00000000-0005-0000-0000-0000999A0000}"/>
    <cellStyle name="Output 4 2 6 4" xfId="43429" xr:uid="{00000000-0005-0000-0000-00009A9A0000}"/>
    <cellStyle name="Output 4 2 7" xfId="8985" xr:uid="{00000000-0005-0000-0000-00009B9A0000}"/>
    <cellStyle name="Output 4 2 7 2" xfId="30467" xr:uid="{00000000-0005-0000-0000-00009C9A0000}"/>
    <cellStyle name="Output 4 2 7 3" xfId="22512" xr:uid="{00000000-0005-0000-0000-00009D9A0000}"/>
    <cellStyle name="Output 4 2 7 4" xfId="43430" xr:uid="{00000000-0005-0000-0000-00009E9A0000}"/>
    <cellStyle name="Output 4 2 8" xfId="19577" xr:uid="{00000000-0005-0000-0000-00009F9A0000}"/>
    <cellStyle name="Output 4 2 8 2" xfId="46343" xr:uid="{00000000-0005-0000-0000-0000A09A0000}"/>
    <cellStyle name="Output 4 2 9" xfId="11132" xr:uid="{00000000-0005-0000-0000-0000A19A0000}"/>
    <cellStyle name="Output 4 3" xfId="1143" xr:uid="{00000000-0005-0000-0000-0000A29A0000}"/>
    <cellStyle name="Output 4 3 2" xfId="8986" xr:uid="{00000000-0005-0000-0000-0000A39A0000}"/>
    <cellStyle name="Output 4 3 2 2" xfId="8987" xr:uid="{00000000-0005-0000-0000-0000A49A0000}"/>
    <cellStyle name="Output 4 3 2 2 2" xfId="30469" xr:uid="{00000000-0005-0000-0000-0000A59A0000}"/>
    <cellStyle name="Output 4 3 2 2 3" xfId="22514" xr:uid="{00000000-0005-0000-0000-0000A69A0000}"/>
    <cellStyle name="Output 4 3 2 2 4" xfId="43432" xr:uid="{00000000-0005-0000-0000-0000A79A0000}"/>
    <cellStyle name="Output 4 3 2 3" xfId="8988" xr:uid="{00000000-0005-0000-0000-0000A89A0000}"/>
    <cellStyle name="Output 4 3 2 3 2" xfId="30470" xr:uid="{00000000-0005-0000-0000-0000A99A0000}"/>
    <cellStyle name="Output 4 3 2 3 3" xfId="22515" xr:uid="{00000000-0005-0000-0000-0000AA9A0000}"/>
    <cellStyle name="Output 4 3 2 3 4" xfId="43433" xr:uid="{00000000-0005-0000-0000-0000AB9A0000}"/>
    <cellStyle name="Output 4 3 2 4" xfId="22513" xr:uid="{00000000-0005-0000-0000-0000AC9A0000}"/>
    <cellStyle name="Output 4 3 2 5" xfId="30468" xr:uid="{00000000-0005-0000-0000-0000AD9A0000}"/>
    <cellStyle name="Output 4 3 2 6" xfId="14468" xr:uid="{00000000-0005-0000-0000-0000AE9A0000}"/>
    <cellStyle name="Output 4 3 2 7" xfId="43431" xr:uid="{00000000-0005-0000-0000-0000AF9A0000}"/>
    <cellStyle name="Output 4 3 3" xfId="8989" xr:uid="{00000000-0005-0000-0000-0000B09A0000}"/>
    <cellStyle name="Output 4 3 3 2" xfId="22516" xr:uid="{00000000-0005-0000-0000-0000B19A0000}"/>
    <cellStyle name="Output 4 3 3 3" xfId="30471" xr:uid="{00000000-0005-0000-0000-0000B29A0000}"/>
    <cellStyle name="Output 4 3 3 4" xfId="14469" xr:uid="{00000000-0005-0000-0000-0000B39A0000}"/>
    <cellStyle name="Output 4 3 3 5" xfId="43434" xr:uid="{00000000-0005-0000-0000-0000B49A0000}"/>
    <cellStyle name="Output 4 3 4" xfId="8990" xr:uid="{00000000-0005-0000-0000-0000B59A0000}"/>
    <cellStyle name="Output 4 3 4 2" xfId="22517" xr:uid="{00000000-0005-0000-0000-0000B69A0000}"/>
    <cellStyle name="Output 4 3 4 3" xfId="30472" xr:uid="{00000000-0005-0000-0000-0000B79A0000}"/>
    <cellStyle name="Output 4 3 4 4" xfId="14470" xr:uid="{00000000-0005-0000-0000-0000B89A0000}"/>
    <cellStyle name="Output 4 3 4 5" xfId="43435" xr:uid="{00000000-0005-0000-0000-0000B99A0000}"/>
    <cellStyle name="Output 4 3 5" xfId="15387" xr:uid="{00000000-0005-0000-0000-0000BA9A0000}"/>
    <cellStyle name="Output 4 3 5 2" xfId="46344" xr:uid="{00000000-0005-0000-0000-0000BB9A0000}"/>
    <cellStyle name="Output 4 3 6" xfId="19057" xr:uid="{00000000-0005-0000-0000-0000BC9A0000}"/>
    <cellStyle name="Output 4 3 7" xfId="11537" xr:uid="{00000000-0005-0000-0000-0000BD9A0000}"/>
    <cellStyle name="Output 4 3 8" xfId="36131" xr:uid="{00000000-0005-0000-0000-0000BE9A0000}"/>
    <cellStyle name="Output 4 4" xfId="8991" xr:uid="{00000000-0005-0000-0000-0000BF9A0000}"/>
    <cellStyle name="Output 4 4 2" xfId="8992" xr:uid="{00000000-0005-0000-0000-0000C09A0000}"/>
    <cellStyle name="Output 4 4 2 2" xfId="8993" xr:uid="{00000000-0005-0000-0000-0000C19A0000}"/>
    <cellStyle name="Output 4 4 2 2 2" xfId="30475" xr:uid="{00000000-0005-0000-0000-0000C29A0000}"/>
    <cellStyle name="Output 4 4 2 2 3" xfId="22518" xr:uid="{00000000-0005-0000-0000-0000C39A0000}"/>
    <cellStyle name="Output 4 4 2 2 4" xfId="43438" xr:uid="{00000000-0005-0000-0000-0000C49A0000}"/>
    <cellStyle name="Output 4 4 2 3" xfId="8994" xr:uid="{00000000-0005-0000-0000-0000C59A0000}"/>
    <cellStyle name="Output 4 4 2 3 2" xfId="30476" xr:uid="{00000000-0005-0000-0000-0000C69A0000}"/>
    <cellStyle name="Output 4 4 2 3 3" xfId="22519" xr:uid="{00000000-0005-0000-0000-0000C79A0000}"/>
    <cellStyle name="Output 4 4 2 3 4" xfId="43439" xr:uid="{00000000-0005-0000-0000-0000C89A0000}"/>
    <cellStyle name="Output 4 4 2 4" xfId="30474" xr:uid="{00000000-0005-0000-0000-0000C99A0000}"/>
    <cellStyle name="Output 4 4 2 5" xfId="14472" xr:uid="{00000000-0005-0000-0000-0000CA9A0000}"/>
    <cellStyle name="Output 4 4 2 6" xfId="43437" xr:uid="{00000000-0005-0000-0000-0000CB9A0000}"/>
    <cellStyle name="Output 4 4 3" xfId="8995" xr:uid="{00000000-0005-0000-0000-0000CC9A0000}"/>
    <cellStyle name="Output 4 4 3 2" xfId="30477" xr:uid="{00000000-0005-0000-0000-0000CD9A0000}"/>
    <cellStyle name="Output 4 4 3 3" xfId="14473" xr:uid="{00000000-0005-0000-0000-0000CE9A0000}"/>
    <cellStyle name="Output 4 4 3 4" xfId="43440" xr:uid="{00000000-0005-0000-0000-0000CF9A0000}"/>
    <cellStyle name="Output 4 4 4" xfId="8996" xr:uid="{00000000-0005-0000-0000-0000D09A0000}"/>
    <cellStyle name="Output 4 4 4 2" xfId="30478" xr:uid="{00000000-0005-0000-0000-0000D19A0000}"/>
    <cellStyle name="Output 4 4 4 3" xfId="14474" xr:uid="{00000000-0005-0000-0000-0000D29A0000}"/>
    <cellStyle name="Output 4 4 4 4" xfId="43441" xr:uid="{00000000-0005-0000-0000-0000D39A0000}"/>
    <cellStyle name="Output 4 4 5" xfId="30473" xr:uid="{00000000-0005-0000-0000-0000D49A0000}"/>
    <cellStyle name="Output 4 4 5 2" xfId="46482" xr:uid="{00000000-0005-0000-0000-0000D59A0000}"/>
    <cellStyle name="Output 4 4 6" xfId="14471" xr:uid="{00000000-0005-0000-0000-0000D69A0000}"/>
    <cellStyle name="Output 4 4 7" xfId="43436" xr:uid="{00000000-0005-0000-0000-0000D79A0000}"/>
    <cellStyle name="Output 4 5" xfId="8997" xr:uid="{00000000-0005-0000-0000-0000D89A0000}"/>
    <cellStyle name="Output 4 5 2" xfId="8998" xr:uid="{00000000-0005-0000-0000-0000D99A0000}"/>
    <cellStyle name="Output 4 5 2 2" xfId="30480" xr:uid="{00000000-0005-0000-0000-0000DA9A0000}"/>
    <cellStyle name="Output 4 5 2 3" xfId="22520" xr:uid="{00000000-0005-0000-0000-0000DB9A0000}"/>
    <cellStyle name="Output 4 5 2 4" xfId="43443" xr:uid="{00000000-0005-0000-0000-0000DC9A0000}"/>
    <cellStyle name="Output 4 5 3" xfId="8999" xr:uid="{00000000-0005-0000-0000-0000DD9A0000}"/>
    <cellStyle name="Output 4 5 3 2" xfId="30481" xr:uid="{00000000-0005-0000-0000-0000DE9A0000}"/>
    <cellStyle name="Output 4 5 3 3" xfId="22521" xr:uid="{00000000-0005-0000-0000-0000DF9A0000}"/>
    <cellStyle name="Output 4 5 3 4" xfId="43444" xr:uid="{00000000-0005-0000-0000-0000E09A0000}"/>
    <cellStyle name="Output 4 5 4" xfId="30479" xr:uid="{00000000-0005-0000-0000-0000E19A0000}"/>
    <cellStyle name="Output 4 5 5" xfId="14475" xr:uid="{00000000-0005-0000-0000-0000E29A0000}"/>
    <cellStyle name="Output 4 5 6" xfId="43442" xr:uid="{00000000-0005-0000-0000-0000E39A0000}"/>
    <cellStyle name="Output 4 6" xfId="9000" xr:uid="{00000000-0005-0000-0000-0000E49A0000}"/>
    <cellStyle name="Output 4 6 2" xfId="30482" xr:uid="{00000000-0005-0000-0000-0000E59A0000}"/>
    <cellStyle name="Output 4 6 3" xfId="22522" xr:uid="{00000000-0005-0000-0000-0000E69A0000}"/>
    <cellStyle name="Output 4 6 4" xfId="43445" xr:uid="{00000000-0005-0000-0000-0000E79A0000}"/>
    <cellStyle name="Output 4 7" xfId="9001" xr:uid="{00000000-0005-0000-0000-0000E89A0000}"/>
    <cellStyle name="Output 4 7 2" xfId="30483" xr:uid="{00000000-0005-0000-0000-0000E99A0000}"/>
    <cellStyle name="Output 4 7 3" xfId="22523" xr:uid="{00000000-0005-0000-0000-0000EA9A0000}"/>
    <cellStyle name="Output 4 7 4" xfId="43446" xr:uid="{00000000-0005-0000-0000-0000EB9A0000}"/>
    <cellStyle name="Output 4 8" xfId="9002" xr:uid="{00000000-0005-0000-0000-0000EC9A0000}"/>
    <cellStyle name="Output 4 8 2" xfId="30484" xr:uid="{00000000-0005-0000-0000-0000ED9A0000}"/>
    <cellStyle name="Output 4 8 3" xfId="22524" xr:uid="{00000000-0005-0000-0000-0000EE9A0000}"/>
    <cellStyle name="Output 4 8 4" xfId="43447" xr:uid="{00000000-0005-0000-0000-0000EF9A0000}"/>
    <cellStyle name="Output 4 9" xfId="9003" xr:uid="{00000000-0005-0000-0000-0000F09A0000}"/>
    <cellStyle name="Output 4 9 2" xfId="30485" xr:uid="{00000000-0005-0000-0000-0000F19A0000}"/>
    <cellStyle name="Output 4 9 3" xfId="22525" xr:uid="{00000000-0005-0000-0000-0000F29A0000}"/>
    <cellStyle name="Output 4 9 4" xfId="43448" xr:uid="{00000000-0005-0000-0000-0000F39A0000}"/>
    <cellStyle name="Output 40" xfId="1144" xr:uid="{00000000-0005-0000-0000-0000F49A0000}"/>
    <cellStyle name="Output 40 2" xfId="15388" xr:uid="{00000000-0005-0000-0000-0000F59A0000}"/>
    <cellStyle name="Output 40 3" xfId="15518" xr:uid="{00000000-0005-0000-0000-0000F69A0000}"/>
    <cellStyle name="Output 40 4" xfId="11538" xr:uid="{00000000-0005-0000-0000-0000F79A0000}"/>
    <cellStyle name="Output 40 5" xfId="36132" xr:uid="{00000000-0005-0000-0000-0000F89A0000}"/>
    <cellStyle name="Output 41" xfId="1145" xr:uid="{00000000-0005-0000-0000-0000F99A0000}"/>
    <cellStyle name="Output 41 2" xfId="15389" xr:uid="{00000000-0005-0000-0000-0000FA9A0000}"/>
    <cellStyle name="Output 41 3" xfId="19052" xr:uid="{00000000-0005-0000-0000-0000FB9A0000}"/>
    <cellStyle name="Output 41 4" xfId="11539" xr:uid="{00000000-0005-0000-0000-0000FC9A0000}"/>
    <cellStyle name="Output 41 5" xfId="36133" xr:uid="{00000000-0005-0000-0000-0000FD9A0000}"/>
    <cellStyle name="Output 42" xfId="1146" xr:uid="{00000000-0005-0000-0000-0000FE9A0000}"/>
    <cellStyle name="Output 42 2" xfId="15390" xr:uid="{00000000-0005-0000-0000-0000FF9A0000}"/>
    <cellStyle name="Output 42 3" xfId="14864" xr:uid="{00000000-0005-0000-0000-0000009B0000}"/>
    <cellStyle name="Output 42 4" xfId="11540" xr:uid="{00000000-0005-0000-0000-0000019B0000}"/>
    <cellStyle name="Output 42 5" xfId="36134" xr:uid="{00000000-0005-0000-0000-0000029B0000}"/>
    <cellStyle name="Output 43" xfId="1147" xr:uid="{00000000-0005-0000-0000-0000039B0000}"/>
    <cellStyle name="Output 43 2" xfId="15391" xr:uid="{00000000-0005-0000-0000-0000049B0000}"/>
    <cellStyle name="Output 43 3" xfId="15002" xr:uid="{00000000-0005-0000-0000-0000059B0000}"/>
    <cellStyle name="Output 43 4" xfId="11541" xr:uid="{00000000-0005-0000-0000-0000069B0000}"/>
    <cellStyle name="Output 43 5" xfId="36135" xr:uid="{00000000-0005-0000-0000-0000079B0000}"/>
    <cellStyle name="Output 44" xfId="1148" xr:uid="{00000000-0005-0000-0000-0000089B0000}"/>
    <cellStyle name="Output 44 2" xfId="15392" xr:uid="{00000000-0005-0000-0000-0000099B0000}"/>
    <cellStyle name="Output 44 3" xfId="19047" xr:uid="{00000000-0005-0000-0000-00000A9B0000}"/>
    <cellStyle name="Output 44 4" xfId="11542" xr:uid="{00000000-0005-0000-0000-00000B9B0000}"/>
    <cellStyle name="Output 44 5" xfId="36136" xr:uid="{00000000-0005-0000-0000-00000C9B0000}"/>
    <cellStyle name="Output 45" xfId="1149" xr:uid="{00000000-0005-0000-0000-00000D9B0000}"/>
    <cellStyle name="Output 45 2" xfId="15393" xr:uid="{00000000-0005-0000-0000-00000E9B0000}"/>
    <cellStyle name="Output 45 3" xfId="14863" xr:uid="{00000000-0005-0000-0000-00000F9B0000}"/>
    <cellStyle name="Output 45 4" xfId="11543" xr:uid="{00000000-0005-0000-0000-0000109B0000}"/>
    <cellStyle name="Output 45 5" xfId="36137" xr:uid="{00000000-0005-0000-0000-0000119B0000}"/>
    <cellStyle name="Output 46" xfId="1150" xr:uid="{00000000-0005-0000-0000-0000129B0000}"/>
    <cellStyle name="Output 46 2" xfId="15394" xr:uid="{00000000-0005-0000-0000-0000139B0000}"/>
    <cellStyle name="Output 46 3" xfId="14862" xr:uid="{00000000-0005-0000-0000-0000149B0000}"/>
    <cellStyle name="Output 46 4" xfId="11544" xr:uid="{00000000-0005-0000-0000-0000159B0000}"/>
    <cellStyle name="Output 46 5" xfId="36138" xr:uid="{00000000-0005-0000-0000-0000169B0000}"/>
    <cellStyle name="Output 47" xfId="1151" xr:uid="{00000000-0005-0000-0000-0000179B0000}"/>
    <cellStyle name="Output 47 2" xfId="15395" xr:uid="{00000000-0005-0000-0000-0000189B0000}"/>
    <cellStyle name="Output 47 3" xfId="14861" xr:uid="{00000000-0005-0000-0000-0000199B0000}"/>
    <cellStyle name="Output 47 4" xfId="11545" xr:uid="{00000000-0005-0000-0000-00001A9B0000}"/>
    <cellStyle name="Output 47 5" xfId="36139" xr:uid="{00000000-0005-0000-0000-00001B9B0000}"/>
    <cellStyle name="Output 48" xfId="1152" xr:uid="{00000000-0005-0000-0000-00001C9B0000}"/>
    <cellStyle name="Output 48 2" xfId="15396" xr:uid="{00000000-0005-0000-0000-00001D9B0000}"/>
    <cellStyle name="Output 48 3" xfId="19043" xr:uid="{00000000-0005-0000-0000-00001E9B0000}"/>
    <cellStyle name="Output 48 4" xfId="11546" xr:uid="{00000000-0005-0000-0000-00001F9B0000}"/>
    <cellStyle name="Output 48 5" xfId="36140" xr:uid="{00000000-0005-0000-0000-0000209B0000}"/>
    <cellStyle name="Output 49" xfId="1153" xr:uid="{00000000-0005-0000-0000-0000219B0000}"/>
    <cellStyle name="Output 49 2" xfId="15397" xr:uid="{00000000-0005-0000-0000-0000229B0000}"/>
    <cellStyle name="Output 49 3" xfId="14860" xr:uid="{00000000-0005-0000-0000-0000239B0000}"/>
    <cellStyle name="Output 49 4" xfId="11547" xr:uid="{00000000-0005-0000-0000-0000249B0000}"/>
    <cellStyle name="Output 49 5" xfId="36141" xr:uid="{00000000-0005-0000-0000-0000259B0000}"/>
    <cellStyle name="Output 5" xfId="543" xr:uid="{00000000-0005-0000-0000-0000269B0000}"/>
    <cellStyle name="Output 5 10" xfId="11133" xr:uid="{00000000-0005-0000-0000-0000279B0000}"/>
    <cellStyle name="Output 5 11" xfId="35657" xr:uid="{00000000-0005-0000-0000-0000289B0000}"/>
    <cellStyle name="Output 5 2" xfId="1154" xr:uid="{00000000-0005-0000-0000-0000299B0000}"/>
    <cellStyle name="Output 5 2 2" xfId="9004" xr:uid="{00000000-0005-0000-0000-00002A9B0000}"/>
    <cellStyle name="Output 5 2 2 2" xfId="9005" xr:uid="{00000000-0005-0000-0000-00002B9B0000}"/>
    <cellStyle name="Output 5 2 2 2 2" xfId="30487" xr:uid="{00000000-0005-0000-0000-00002C9B0000}"/>
    <cellStyle name="Output 5 2 2 2 3" xfId="22527" xr:uid="{00000000-0005-0000-0000-00002D9B0000}"/>
    <cellStyle name="Output 5 2 2 2 4" xfId="43450" xr:uid="{00000000-0005-0000-0000-00002E9B0000}"/>
    <cellStyle name="Output 5 2 2 3" xfId="9006" xr:uid="{00000000-0005-0000-0000-00002F9B0000}"/>
    <cellStyle name="Output 5 2 2 3 2" xfId="30488" xr:uid="{00000000-0005-0000-0000-0000309B0000}"/>
    <cellStyle name="Output 5 2 2 3 3" xfId="22528" xr:uid="{00000000-0005-0000-0000-0000319B0000}"/>
    <cellStyle name="Output 5 2 2 3 4" xfId="43451" xr:uid="{00000000-0005-0000-0000-0000329B0000}"/>
    <cellStyle name="Output 5 2 2 4" xfId="22526" xr:uid="{00000000-0005-0000-0000-0000339B0000}"/>
    <cellStyle name="Output 5 2 2 5" xfId="30486" xr:uid="{00000000-0005-0000-0000-0000349B0000}"/>
    <cellStyle name="Output 5 2 2 6" xfId="14476" xr:uid="{00000000-0005-0000-0000-0000359B0000}"/>
    <cellStyle name="Output 5 2 2 7" xfId="43449" xr:uid="{00000000-0005-0000-0000-0000369B0000}"/>
    <cellStyle name="Output 5 2 3" xfId="9007" xr:uid="{00000000-0005-0000-0000-0000379B0000}"/>
    <cellStyle name="Output 5 2 3 2" xfId="22529" xr:uid="{00000000-0005-0000-0000-0000389B0000}"/>
    <cellStyle name="Output 5 2 3 3" xfId="30489" xr:uid="{00000000-0005-0000-0000-0000399B0000}"/>
    <cellStyle name="Output 5 2 3 4" xfId="14477" xr:uid="{00000000-0005-0000-0000-00003A9B0000}"/>
    <cellStyle name="Output 5 2 3 5" xfId="43452" xr:uid="{00000000-0005-0000-0000-00003B9B0000}"/>
    <cellStyle name="Output 5 2 4" xfId="9008" xr:uid="{00000000-0005-0000-0000-00003C9B0000}"/>
    <cellStyle name="Output 5 2 4 2" xfId="22530" xr:uid="{00000000-0005-0000-0000-00003D9B0000}"/>
    <cellStyle name="Output 5 2 4 3" xfId="30490" xr:uid="{00000000-0005-0000-0000-00003E9B0000}"/>
    <cellStyle name="Output 5 2 4 4" xfId="14478" xr:uid="{00000000-0005-0000-0000-00003F9B0000}"/>
    <cellStyle name="Output 5 2 4 5" xfId="43453" xr:uid="{00000000-0005-0000-0000-0000409B0000}"/>
    <cellStyle name="Output 5 2 5" xfId="15398" xr:uid="{00000000-0005-0000-0000-0000419B0000}"/>
    <cellStyle name="Output 5 2 6" xfId="23888" xr:uid="{00000000-0005-0000-0000-0000429B0000}"/>
    <cellStyle name="Output 5 2 7" xfId="11548" xr:uid="{00000000-0005-0000-0000-0000439B0000}"/>
    <cellStyle name="Output 5 2 8" xfId="36142" xr:uid="{00000000-0005-0000-0000-0000449B0000}"/>
    <cellStyle name="Output 5 3" xfId="9009" xr:uid="{00000000-0005-0000-0000-0000459B0000}"/>
    <cellStyle name="Output 5 3 2" xfId="9010" xr:uid="{00000000-0005-0000-0000-0000469B0000}"/>
    <cellStyle name="Output 5 3 2 2" xfId="9011" xr:uid="{00000000-0005-0000-0000-0000479B0000}"/>
    <cellStyle name="Output 5 3 2 2 2" xfId="30493" xr:uid="{00000000-0005-0000-0000-0000489B0000}"/>
    <cellStyle name="Output 5 3 2 2 3" xfId="22531" xr:uid="{00000000-0005-0000-0000-0000499B0000}"/>
    <cellStyle name="Output 5 3 2 2 4" xfId="43456" xr:uid="{00000000-0005-0000-0000-00004A9B0000}"/>
    <cellStyle name="Output 5 3 2 3" xfId="9012" xr:uid="{00000000-0005-0000-0000-00004B9B0000}"/>
    <cellStyle name="Output 5 3 2 3 2" xfId="30494" xr:uid="{00000000-0005-0000-0000-00004C9B0000}"/>
    <cellStyle name="Output 5 3 2 3 3" xfId="22532" xr:uid="{00000000-0005-0000-0000-00004D9B0000}"/>
    <cellStyle name="Output 5 3 2 3 4" xfId="43457" xr:uid="{00000000-0005-0000-0000-00004E9B0000}"/>
    <cellStyle name="Output 5 3 2 4" xfId="30492" xr:uid="{00000000-0005-0000-0000-00004F9B0000}"/>
    <cellStyle name="Output 5 3 2 5" xfId="14480" xr:uid="{00000000-0005-0000-0000-0000509B0000}"/>
    <cellStyle name="Output 5 3 2 6" xfId="43455" xr:uid="{00000000-0005-0000-0000-0000519B0000}"/>
    <cellStyle name="Output 5 3 3" xfId="9013" xr:uid="{00000000-0005-0000-0000-0000529B0000}"/>
    <cellStyle name="Output 5 3 3 2" xfId="30495" xr:uid="{00000000-0005-0000-0000-0000539B0000}"/>
    <cellStyle name="Output 5 3 3 3" xfId="14481" xr:uid="{00000000-0005-0000-0000-0000549B0000}"/>
    <cellStyle name="Output 5 3 3 4" xfId="43458" xr:uid="{00000000-0005-0000-0000-0000559B0000}"/>
    <cellStyle name="Output 5 3 4" xfId="9014" xr:uid="{00000000-0005-0000-0000-0000569B0000}"/>
    <cellStyle name="Output 5 3 4 2" xfId="30496" xr:uid="{00000000-0005-0000-0000-0000579B0000}"/>
    <cellStyle name="Output 5 3 4 3" xfId="14482" xr:uid="{00000000-0005-0000-0000-0000589B0000}"/>
    <cellStyle name="Output 5 3 4 4" xfId="43459" xr:uid="{00000000-0005-0000-0000-0000599B0000}"/>
    <cellStyle name="Output 5 3 5" xfId="30491" xr:uid="{00000000-0005-0000-0000-00005A9B0000}"/>
    <cellStyle name="Output 5 3 6" xfId="14479" xr:uid="{00000000-0005-0000-0000-00005B9B0000}"/>
    <cellStyle name="Output 5 3 7" xfId="43454" xr:uid="{00000000-0005-0000-0000-00005C9B0000}"/>
    <cellStyle name="Output 5 4" xfId="9015" xr:uid="{00000000-0005-0000-0000-00005D9B0000}"/>
    <cellStyle name="Output 5 4 2" xfId="9016" xr:uid="{00000000-0005-0000-0000-00005E9B0000}"/>
    <cellStyle name="Output 5 4 2 2" xfId="30498" xr:uid="{00000000-0005-0000-0000-00005F9B0000}"/>
    <cellStyle name="Output 5 4 2 3" xfId="22533" xr:uid="{00000000-0005-0000-0000-0000609B0000}"/>
    <cellStyle name="Output 5 4 2 4" xfId="43461" xr:uid="{00000000-0005-0000-0000-0000619B0000}"/>
    <cellStyle name="Output 5 4 3" xfId="9017" xr:uid="{00000000-0005-0000-0000-0000629B0000}"/>
    <cellStyle name="Output 5 4 3 2" xfId="30499" xr:uid="{00000000-0005-0000-0000-0000639B0000}"/>
    <cellStyle name="Output 5 4 3 3" xfId="22534" xr:uid="{00000000-0005-0000-0000-0000649B0000}"/>
    <cellStyle name="Output 5 4 3 4" xfId="43462" xr:uid="{00000000-0005-0000-0000-0000659B0000}"/>
    <cellStyle name="Output 5 4 4" xfId="30497" xr:uid="{00000000-0005-0000-0000-0000669B0000}"/>
    <cellStyle name="Output 5 4 5" xfId="14483" xr:uid="{00000000-0005-0000-0000-0000679B0000}"/>
    <cellStyle name="Output 5 4 6" xfId="43460" xr:uid="{00000000-0005-0000-0000-0000689B0000}"/>
    <cellStyle name="Output 5 5" xfId="9018" xr:uid="{00000000-0005-0000-0000-0000699B0000}"/>
    <cellStyle name="Output 5 5 2" xfId="30500" xr:uid="{00000000-0005-0000-0000-00006A9B0000}"/>
    <cellStyle name="Output 5 5 3" xfId="22535" xr:uid="{00000000-0005-0000-0000-00006B9B0000}"/>
    <cellStyle name="Output 5 5 4" xfId="43463" xr:uid="{00000000-0005-0000-0000-00006C9B0000}"/>
    <cellStyle name="Output 5 6" xfId="9019" xr:uid="{00000000-0005-0000-0000-00006D9B0000}"/>
    <cellStyle name="Output 5 6 2" xfId="30501" xr:uid="{00000000-0005-0000-0000-00006E9B0000}"/>
    <cellStyle name="Output 5 6 3" xfId="22536" xr:uid="{00000000-0005-0000-0000-00006F9B0000}"/>
    <cellStyle name="Output 5 6 4" xfId="43464" xr:uid="{00000000-0005-0000-0000-0000709B0000}"/>
    <cellStyle name="Output 5 7" xfId="9020" xr:uid="{00000000-0005-0000-0000-0000719B0000}"/>
    <cellStyle name="Output 5 7 2" xfId="30502" xr:uid="{00000000-0005-0000-0000-0000729B0000}"/>
    <cellStyle name="Output 5 7 3" xfId="22537" xr:uid="{00000000-0005-0000-0000-0000739B0000}"/>
    <cellStyle name="Output 5 7 4" xfId="43465" xr:uid="{00000000-0005-0000-0000-0000749B0000}"/>
    <cellStyle name="Output 5 8" xfId="9021" xr:uid="{00000000-0005-0000-0000-0000759B0000}"/>
    <cellStyle name="Output 5 8 2" xfId="30503" xr:uid="{00000000-0005-0000-0000-0000769B0000}"/>
    <cellStyle name="Output 5 8 3" xfId="22538" xr:uid="{00000000-0005-0000-0000-0000779B0000}"/>
    <cellStyle name="Output 5 8 4" xfId="43466" xr:uid="{00000000-0005-0000-0000-0000789B0000}"/>
    <cellStyle name="Output 5 9" xfId="19554" xr:uid="{00000000-0005-0000-0000-0000799B0000}"/>
    <cellStyle name="Output 5 9 2" xfId="46345" xr:uid="{00000000-0005-0000-0000-00007A9B0000}"/>
    <cellStyle name="Output 50" xfId="1155" xr:uid="{00000000-0005-0000-0000-00007B9B0000}"/>
    <cellStyle name="Output 50 2" xfId="15399" xr:uid="{00000000-0005-0000-0000-00007C9B0000}"/>
    <cellStyle name="Output 50 3" xfId="19038" xr:uid="{00000000-0005-0000-0000-00007D9B0000}"/>
    <cellStyle name="Output 50 4" xfId="11549" xr:uid="{00000000-0005-0000-0000-00007E9B0000}"/>
    <cellStyle name="Output 50 5" xfId="36143" xr:uid="{00000000-0005-0000-0000-00007F9B0000}"/>
    <cellStyle name="Output 51" xfId="1156" xr:uid="{00000000-0005-0000-0000-0000809B0000}"/>
    <cellStyle name="Output 51 2" xfId="15400" xr:uid="{00000000-0005-0000-0000-0000819B0000}"/>
    <cellStyle name="Output 51 3" xfId="14859" xr:uid="{00000000-0005-0000-0000-0000829B0000}"/>
    <cellStyle name="Output 51 4" xfId="11550" xr:uid="{00000000-0005-0000-0000-0000839B0000}"/>
    <cellStyle name="Output 51 5" xfId="36144" xr:uid="{00000000-0005-0000-0000-0000849B0000}"/>
    <cellStyle name="Output 52" xfId="1157" xr:uid="{00000000-0005-0000-0000-0000859B0000}"/>
    <cellStyle name="Output 52 2" xfId="15401" xr:uid="{00000000-0005-0000-0000-0000869B0000}"/>
    <cellStyle name="Output 52 3" xfId="14858" xr:uid="{00000000-0005-0000-0000-0000879B0000}"/>
    <cellStyle name="Output 52 4" xfId="11551" xr:uid="{00000000-0005-0000-0000-0000889B0000}"/>
    <cellStyle name="Output 52 5" xfId="36145" xr:uid="{00000000-0005-0000-0000-0000899B0000}"/>
    <cellStyle name="Output 53" xfId="1422" xr:uid="{00000000-0005-0000-0000-00008A9B0000}"/>
    <cellStyle name="Output 53 2" xfId="15563" xr:uid="{00000000-0005-0000-0000-00008B9B0000}"/>
    <cellStyle name="Output 53 3" xfId="14820" xr:uid="{00000000-0005-0000-0000-00008C9B0000}"/>
    <cellStyle name="Output 53 4" xfId="11708" xr:uid="{00000000-0005-0000-0000-00008D9B0000}"/>
    <cellStyle name="Output 53 5" xfId="36249" xr:uid="{00000000-0005-0000-0000-00008E9B0000}"/>
    <cellStyle name="Output 54" xfId="717" xr:uid="{00000000-0005-0000-0000-00008F9B0000}"/>
    <cellStyle name="Output 55" xfId="19631" xr:uid="{00000000-0005-0000-0000-0000909B0000}"/>
    <cellStyle name="Output 55 2" xfId="45662" xr:uid="{00000000-0005-0000-0000-0000919B0000}"/>
    <cellStyle name="Output 56" xfId="11124" xr:uid="{00000000-0005-0000-0000-0000929B0000}"/>
    <cellStyle name="Output 57" xfId="35648" xr:uid="{00000000-0005-0000-0000-0000939B0000}"/>
    <cellStyle name="Output 6" xfId="1158" xr:uid="{00000000-0005-0000-0000-0000949B0000}"/>
    <cellStyle name="Output 6 10" xfId="23886" xr:uid="{00000000-0005-0000-0000-0000959B0000}"/>
    <cellStyle name="Output 6 11" xfId="11552" xr:uid="{00000000-0005-0000-0000-0000969B0000}"/>
    <cellStyle name="Output 6 12" xfId="36146" xr:uid="{00000000-0005-0000-0000-0000979B0000}"/>
    <cellStyle name="Output 6 2" xfId="9022" xr:uid="{00000000-0005-0000-0000-0000989B0000}"/>
    <cellStyle name="Output 6 2 2" xfId="9023" xr:uid="{00000000-0005-0000-0000-0000999B0000}"/>
    <cellStyle name="Output 6 2 2 2" xfId="9024" xr:uid="{00000000-0005-0000-0000-00009A9B0000}"/>
    <cellStyle name="Output 6 2 2 2 2" xfId="30506" xr:uid="{00000000-0005-0000-0000-00009B9B0000}"/>
    <cellStyle name="Output 6 2 2 2 3" xfId="22541" xr:uid="{00000000-0005-0000-0000-00009C9B0000}"/>
    <cellStyle name="Output 6 2 2 2 4" xfId="43469" xr:uid="{00000000-0005-0000-0000-00009D9B0000}"/>
    <cellStyle name="Output 6 2 2 3" xfId="9025" xr:uid="{00000000-0005-0000-0000-00009E9B0000}"/>
    <cellStyle name="Output 6 2 2 3 2" xfId="30507" xr:uid="{00000000-0005-0000-0000-00009F9B0000}"/>
    <cellStyle name="Output 6 2 2 3 3" xfId="22542" xr:uid="{00000000-0005-0000-0000-0000A09B0000}"/>
    <cellStyle name="Output 6 2 2 3 4" xfId="43470" xr:uid="{00000000-0005-0000-0000-0000A19B0000}"/>
    <cellStyle name="Output 6 2 2 4" xfId="30505" xr:uid="{00000000-0005-0000-0000-0000A29B0000}"/>
    <cellStyle name="Output 6 2 2 5" xfId="22540" xr:uid="{00000000-0005-0000-0000-0000A39B0000}"/>
    <cellStyle name="Output 6 2 2 6" xfId="43468" xr:uid="{00000000-0005-0000-0000-0000A49B0000}"/>
    <cellStyle name="Output 6 2 3" xfId="9026" xr:uid="{00000000-0005-0000-0000-0000A59B0000}"/>
    <cellStyle name="Output 6 2 3 2" xfId="30508" xr:uid="{00000000-0005-0000-0000-0000A69B0000}"/>
    <cellStyle name="Output 6 2 3 3" xfId="22543" xr:uid="{00000000-0005-0000-0000-0000A79B0000}"/>
    <cellStyle name="Output 6 2 3 4" xfId="43471" xr:uid="{00000000-0005-0000-0000-0000A89B0000}"/>
    <cellStyle name="Output 6 2 4" xfId="9027" xr:uid="{00000000-0005-0000-0000-0000A99B0000}"/>
    <cellStyle name="Output 6 2 4 2" xfId="30509" xr:uid="{00000000-0005-0000-0000-0000AA9B0000}"/>
    <cellStyle name="Output 6 2 4 3" xfId="22544" xr:uid="{00000000-0005-0000-0000-0000AB9B0000}"/>
    <cellStyle name="Output 6 2 4 4" xfId="43472" xr:uid="{00000000-0005-0000-0000-0000AC9B0000}"/>
    <cellStyle name="Output 6 2 5" xfId="22539" xr:uid="{00000000-0005-0000-0000-0000AD9B0000}"/>
    <cellStyle name="Output 6 2 6" xfId="30504" xr:uid="{00000000-0005-0000-0000-0000AE9B0000}"/>
    <cellStyle name="Output 6 2 7" xfId="14484" xr:uid="{00000000-0005-0000-0000-0000AF9B0000}"/>
    <cellStyle name="Output 6 2 8" xfId="43467" xr:uid="{00000000-0005-0000-0000-0000B09B0000}"/>
    <cellStyle name="Output 6 3" xfId="9028" xr:uid="{00000000-0005-0000-0000-0000B19B0000}"/>
    <cellStyle name="Output 6 3 2" xfId="9029" xr:uid="{00000000-0005-0000-0000-0000B29B0000}"/>
    <cellStyle name="Output 6 3 2 2" xfId="9030" xr:uid="{00000000-0005-0000-0000-0000B39B0000}"/>
    <cellStyle name="Output 6 3 2 2 2" xfId="30512" xr:uid="{00000000-0005-0000-0000-0000B49B0000}"/>
    <cellStyle name="Output 6 3 2 2 3" xfId="22547" xr:uid="{00000000-0005-0000-0000-0000B59B0000}"/>
    <cellStyle name="Output 6 3 2 2 4" xfId="43475" xr:uid="{00000000-0005-0000-0000-0000B69B0000}"/>
    <cellStyle name="Output 6 3 2 3" xfId="9031" xr:uid="{00000000-0005-0000-0000-0000B79B0000}"/>
    <cellStyle name="Output 6 3 2 3 2" xfId="30513" xr:uid="{00000000-0005-0000-0000-0000B89B0000}"/>
    <cellStyle name="Output 6 3 2 3 3" xfId="22548" xr:uid="{00000000-0005-0000-0000-0000B99B0000}"/>
    <cellStyle name="Output 6 3 2 3 4" xfId="43476" xr:uid="{00000000-0005-0000-0000-0000BA9B0000}"/>
    <cellStyle name="Output 6 3 2 4" xfId="30511" xr:uid="{00000000-0005-0000-0000-0000BB9B0000}"/>
    <cellStyle name="Output 6 3 2 5" xfId="22546" xr:uid="{00000000-0005-0000-0000-0000BC9B0000}"/>
    <cellStyle name="Output 6 3 2 6" xfId="43474" xr:uid="{00000000-0005-0000-0000-0000BD9B0000}"/>
    <cellStyle name="Output 6 3 3" xfId="9032" xr:uid="{00000000-0005-0000-0000-0000BE9B0000}"/>
    <cellStyle name="Output 6 3 3 2" xfId="30514" xr:uid="{00000000-0005-0000-0000-0000BF9B0000}"/>
    <cellStyle name="Output 6 3 3 3" xfId="22549" xr:uid="{00000000-0005-0000-0000-0000C09B0000}"/>
    <cellStyle name="Output 6 3 3 4" xfId="43477" xr:uid="{00000000-0005-0000-0000-0000C19B0000}"/>
    <cellStyle name="Output 6 3 4" xfId="9033" xr:uid="{00000000-0005-0000-0000-0000C29B0000}"/>
    <cellStyle name="Output 6 3 4 2" xfId="30515" xr:uid="{00000000-0005-0000-0000-0000C39B0000}"/>
    <cellStyle name="Output 6 3 4 3" xfId="22550" xr:uid="{00000000-0005-0000-0000-0000C49B0000}"/>
    <cellStyle name="Output 6 3 4 4" xfId="43478" xr:uid="{00000000-0005-0000-0000-0000C59B0000}"/>
    <cellStyle name="Output 6 3 5" xfId="22545" xr:uid="{00000000-0005-0000-0000-0000C69B0000}"/>
    <cellStyle name="Output 6 3 6" xfId="30510" xr:uid="{00000000-0005-0000-0000-0000C79B0000}"/>
    <cellStyle name="Output 6 3 7" xfId="14485" xr:uid="{00000000-0005-0000-0000-0000C89B0000}"/>
    <cellStyle name="Output 6 3 8" xfId="43473" xr:uid="{00000000-0005-0000-0000-0000C99B0000}"/>
    <cellStyle name="Output 6 4" xfId="9034" xr:uid="{00000000-0005-0000-0000-0000CA9B0000}"/>
    <cellStyle name="Output 6 4 2" xfId="22551" xr:uid="{00000000-0005-0000-0000-0000CB9B0000}"/>
    <cellStyle name="Output 6 4 3" xfId="30516" xr:uid="{00000000-0005-0000-0000-0000CC9B0000}"/>
    <cellStyle name="Output 6 4 4" xfId="14486" xr:uid="{00000000-0005-0000-0000-0000CD9B0000}"/>
    <cellStyle name="Output 6 4 5" xfId="43479" xr:uid="{00000000-0005-0000-0000-0000CE9B0000}"/>
    <cellStyle name="Output 6 5" xfId="9035" xr:uid="{00000000-0005-0000-0000-0000CF9B0000}"/>
    <cellStyle name="Output 6 5 2" xfId="30517" xr:uid="{00000000-0005-0000-0000-0000D09B0000}"/>
    <cellStyle name="Output 6 5 3" xfId="22552" xr:uid="{00000000-0005-0000-0000-0000D19B0000}"/>
    <cellStyle name="Output 6 5 4" xfId="43480" xr:uid="{00000000-0005-0000-0000-0000D29B0000}"/>
    <cellStyle name="Output 6 6" xfId="9036" xr:uid="{00000000-0005-0000-0000-0000D39B0000}"/>
    <cellStyle name="Output 6 6 2" xfId="30518" xr:uid="{00000000-0005-0000-0000-0000D49B0000}"/>
    <cellStyle name="Output 6 6 3" xfId="22553" xr:uid="{00000000-0005-0000-0000-0000D59B0000}"/>
    <cellStyle name="Output 6 6 4" xfId="43481" xr:uid="{00000000-0005-0000-0000-0000D69B0000}"/>
    <cellStyle name="Output 6 7" xfId="9037" xr:uid="{00000000-0005-0000-0000-0000D79B0000}"/>
    <cellStyle name="Output 6 7 2" xfId="30519" xr:uid="{00000000-0005-0000-0000-0000D89B0000}"/>
    <cellStyle name="Output 6 7 3" xfId="22554" xr:uid="{00000000-0005-0000-0000-0000D99B0000}"/>
    <cellStyle name="Output 6 7 4" xfId="43482" xr:uid="{00000000-0005-0000-0000-0000DA9B0000}"/>
    <cellStyle name="Output 6 8" xfId="9038" xr:uid="{00000000-0005-0000-0000-0000DB9B0000}"/>
    <cellStyle name="Output 6 8 2" xfId="30520" xr:uid="{00000000-0005-0000-0000-0000DC9B0000}"/>
    <cellStyle name="Output 6 8 3" xfId="22555" xr:uid="{00000000-0005-0000-0000-0000DD9B0000}"/>
    <cellStyle name="Output 6 8 4" xfId="43483" xr:uid="{00000000-0005-0000-0000-0000DE9B0000}"/>
    <cellStyle name="Output 6 9" xfId="15402" xr:uid="{00000000-0005-0000-0000-0000DF9B0000}"/>
    <cellStyle name="Output 6 9 2" xfId="46346" xr:uid="{00000000-0005-0000-0000-0000E09B0000}"/>
    <cellStyle name="Output 7" xfId="1159" xr:uid="{00000000-0005-0000-0000-0000E19B0000}"/>
    <cellStyle name="Output 7 10" xfId="15512" xr:uid="{00000000-0005-0000-0000-0000E29B0000}"/>
    <cellStyle name="Output 7 11" xfId="11553" xr:uid="{00000000-0005-0000-0000-0000E39B0000}"/>
    <cellStyle name="Output 7 12" xfId="36147" xr:uid="{00000000-0005-0000-0000-0000E49B0000}"/>
    <cellStyle name="Output 7 2" xfId="9039" xr:uid="{00000000-0005-0000-0000-0000E59B0000}"/>
    <cellStyle name="Output 7 2 2" xfId="9040" xr:uid="{00000000-0005-0000-0000-0000E69B0000}"/>
    <cellStyle name="Output 7 2 2 2" xfId="9041" xr:uid="{00000000-0005-0000-0000-0000E79B0000}"/>
    <cellStyle name="Output 7 2 2 2 2" xfId="30523" xr:uid="{00000000-0005-0000-0000-0000E89B0000}"/>
    <cellStyle name="Output 7 2 2 2 3" xfId="22557" xr:uid="{00000000-0005-0000-0000-0000E99B0000}"/>
    <cellStyle name="Output 7 2 2 2 4" xfId="43486" xr:uid="{00000000-0005-0000-0000-0000EA9B0000}"/>
    <cellStyle name="Output 7 2 2 3" xfId="9042" xr:uid="{00000000-0005-0000-0000-0000EB9B0000}"/>
    <cellStyle name="Output 7 2 2 3 2" xfId="30524" xr:uid="{00000000-0005-0000-0000-0000EC9B0000}"/>
    <cellStyle name="Output 7 2 2 3 3" xfId="22558" xr:uid="{00000000-0005-0000-0000-0000ED9B0000}"/>
    <cellStyle name="Output 7 2 2 3 4" xfId="43487" xr:uid="{00000000-0005-0000-0000-0000EE9B0000}"/>
    <cellStyle name="Output 7 2 2 4" xfId="30522" xr:uid="{00000000-0005-0000-0000-0000EF9B0000}"/>
    <cellStyle name="Output 7 2 2 5" xfId="22556" xr:uid="{00000000-0005-0000-0000-0000F09B0000}"/>
    <cellStyle name="Output 7 2 2 6" xfId="43485" xr:uid="{00000000-0005-0000-0000-0000F19B0000}"/>
    <cellStyle name="Output 7 2 3" xfId="9043" xr:uid="{00000000-0005-0000-0000-0000F29B0000}"/>
    <cellStyle name="Output 7 2 3 2" xfId="30525" xr:uid="{00000000-0005-0000-0000-0000F39B0000}"/>
    <cellStyle name="Output 7 2 3 3" xfId="22559" xr:uid="{00000000-0005-0000-0000-0000F49B0000}"/>
    <cellStyle name="Output 7 2 3 4" xfId="43488" xr:uid="{00000000-0005-0000-0000-0000F59B0000}"/>
    <cellStyle name="Output 7 2 4" xfId="9044" xr:uid="{00000000-0005-0000-0000-0000F69B0000}"/>
    <cellStyle name="Output 7 2 4 2" xfId="30526" xr:uid="{00000000-0005-0000-0000-0000F79B0000}"/>
    <cellStyle name="Output 7 2 4 3" xfId="22560" xr:uid="{00000000-0005-0000-0000-0000F89B0000}"/>
    <cellStyle name="Output 7 2 4 4" xfId="43489" xr:uid="{00000000-0005-0000-0000-0000F99B0000}"/>
    <cellStyle name="Output 7 2 5" xfId="30521" xr:uid="{00000000-0005-0000-0000-0000FA9B0000}"/>
    <cellStyle name="Output 7 2 6" xfId="14487" xr:uid="{00000000-0005-0000-0000-0000FB9B0000}"/>
    <cellStyle name="Output 7 2 7" xfId="43484" xr:uid="{00000000-0005-0000-0000-0000FC9B0000}"/>
    <cellStyle name="Output 7 3" xfId="9045" xr:uid="{00000000-0005-0000-0000-0000FD9B0000}"/>
    <cellStyle name="Output 7 3 2" xfId="9046" xr:uid="{00000000-0005-0000-0000-0000FE9B0000}"/>
    <cellStyle name="Output 7 3 2 2" xfId="9047" xr:uid="{00000000-0005-0000-0000-0000FF9B0000}"/>
    <cellStyle name="Output 7 3 2 2 2" xfId="30529" xr:uid="{00000000-0005-0000-0000-0000009C0000}"/>
    <cellStyle name="Output 7 3 2 2 3" xfId="22562" xr:uid="{00000000-0005-0000-0000-0000019C0000}"/>
    <cellStyle name="Output 7 3 2 2 4" xfId="43492" xr:uid="{00000000-0005-0000-0000-0000029C0000}"/>
    <cellStyle name="Output 7 3 2 3" xfId="9048" xr:uid="{00000000-0005-0000-0000-0000039C0000}"/>
    <cellStyle name="Output 7 3 2 3 2" xfId="30530" xr:uid="{00000000-0005-0000-0000-0000049C0000}"/>
    <cellStyle name="Output 7 3 2 3 3" xfId="22563" xr:uid="{00000000-0005-0000-0000-0000059C0000}"/>
    <cellStyle name="Output 7 3 2 3 4" xfId="43493" xr:uid="{00000000-0005-0000-0000-0000069C0000}"/>
    <cellStyle name="Output 7 3 2 4" xfId="30528" xr:uid="{00000000-0005-0000-0000-0000079C0000}"/>
    <cellStyle name="Output 7 3 2 5" xfId="22561" xr:uid="{00000000-0005-0000-0000-0000089C0000}"/>
    <cellStyle name="Output 7 3 2 6" xfId="43491" xr:uid="{00000000-0005-0000-0000-0000099C0000}"/>
    <cellStyle name="Output 7 3 3" xfId="9049" xr:uid="{00000000-0005-0000-0000-00000A9C0000}"/>
    <cellStyle name="Output 7 3 3 2" xfId="30531" xr:uid="{00000000-0005-0000-0000-00000B9C0000}"/>
    <cellStyle name="Output 7 3 3 3" xfId="22564" xr:uid="{00000000-0005-0000-0000-00000C9C0000}"/>
    <cellStyle name="Output 7 3 3 4" xfId="43494" xr:uid="{00000000-0005-0000-0000-00000D9C0000}"/>
    <cellStyle name="Output 7 3 4" xfId="9050" xr:uid="{00000000-0005-0000-0000-00000E9C0000}"/>
    <cellStyle name="Output 7 3 4 2" xfId="30532" xr:uid="{00000000-0005-0000-0000-00000F9C0000}"/>
    <cellStyle name="Output 7 3 4 3" xfId="22565" xr:uid="{00000000-0005-0000-0000-0000109C0000}"/>
    <cellStyle name="Output 7 3 4 4" xfId="43495" xr:uid="{00000000-0005-0000-0000-0000119C0000}"/>
    <cellStyle name="Output 7 3 5" xfId="30527" xr:uid="{00000000-0005-0000-0000-0000129C0000}"/>
    <cellStyle name="Output 7 3 6" xfId="14488" xr:uid="{00000000-0005-0000-0000-0000139C0000}"/>
    <cellStyle name="Output 7 3 7" xfId="43490" xr:uid="{00000000-0005-0000-0000-0000149C0000}"/>
    <cellStyle name="Output 7 4" xfId="9051" xr:uid="{00000000-0005-0000-0000-0000159C0000}"/>
    <cellStyle name="Output 7 4 2" xfId="30533" xr:uid="{00000000-0005-0000-0000-0000169C0000}"/>
    <cellStyle name="Output 7 4 3" xfId="14489" xr:uid="{00000000-0005-0000-0000-0000179C0000}"/>
    <cellStyle name="Output 7 4 4" xfId="43496" xr:uid="{00000000-0005-0000-0000-0000189C0000}"/>
    <cellStyle name="Output 7 5" xfId="9052" xr:uid="{00000000-0005-0000-0000-0000199C0000}"/>
    <cellStyle name="Output 7 5 2" xfId="30534" xr:uid="{00000000-0005-0000-0000-00001A9C0000}"/>
    <cellStyle name="Output 7 5 3" xfId="22566" xr:uid="{00000000-0005-0000-0000-00001B9C0000}"/>
    <cellStyle name="Output 7 5 4" xfId="43497" xr:uid="{00000000-0005-0000-0000-00001C9C0000}"/>
    <cellStyle name="Output 7 6" xfId="9053" xr:uid="{00000000-0005-0000-0000-00001D9C0000}"/>
    <cellStyle name="Output 7 6 2" xfId="30535" xr:uid="{00000000-0005-0000-0000-00001E9C0000}"/>
    <cellStyle name="Output 7 6 3" xfId="22567" xr:uid="{00000000-0005-0000-0000-00001F9C0000}"/>
    <cellStyle name="Output 7 6 4" xfId="43498" xr:uid="{00000000-0005-0000-0000-0000209C0000}"/>
    <cellStyle name="Output 7 7" xfId="9054" xr:uid="{00000000-0005-0000-0000-0000219C0000}"/>
    <cellStyle name="Output 7 7 2" xfId="30536" xr:uid="{00000000-0005-0000-0000-0000229C0000}"/>
    <cellStyle name="Output 7 7 3" xfId="22568" xr:uid="{00000000-0005-0000-0000-0000239C0000}"/>
    <cellStyle name="Output 7 7 4" xfId="43499" xr:uid="{00000000-0005-0000-0000-0000249C0000}"/>
    <cellStyle name="Output 7 8" xfId="9055" xr:uid="{00000000-0005-0000-0000-0000259C0000}"/>
    <cellStyle name="Output 7 8 2" xfId="30537" xr:uid="{00000000-0005-0000-0000-0000269C0000}"/>
    <cellStyle name="Output 7 8 3" xfId="22569" xr:uid="{00000000-0005-0000-0000-0000279C0000}"/>
    <cellStyle name="Output 7 8 4" xfId="43500" xr:uid="{00000000-0005-0000-0000-0000289C0000}"/>
    <cellStyle name="Output 7 9" xfId="15403" xr:uid="{00000000-0005-0000-0000-0000299C0000}"/>
    <cellStyle name="Output 8" xfId="1160" xr:uid="{00000000-0005-0000-0000-00002A9C0000}"/>
    <cellStyle name="Output 8 10" xfId="19030" xr:uid="{00000000-0005-0000-0000-00002B9C0000}"/>
    <cellStyle name="Output 8 11" xfId="11554" xr:uid="{00000000-0005-0000-0000-00002C9C0000}"/>
    <cellStyle name="Output 8 12" xfId="36148" xr:uid="{00000000-0005-0000-0000-00002D9C0000}"/>
    <cellStyle name="Output 8 2" xfId="9056" xr:uid="{00000000-0005-0000-0000-00002E9C0000}"/>
    <cellStyle name="Output 8 2 2" xfId="9057" xr:uid="{00000000-0005-0000-0000-00002F9C0000}"/>
    <cellStyle name="Output 8 2 2 2" xfId="9058" xr:uid="{00000000-0005-0000-0000-0000309C0000}"/>
    <cellStyle name="Output 8 2 2 2 2" xfId="30540" xr:uid="{00000000-0005-0000-0000-0000319C0000}"/>
    <cellStyle name="Output 8 2 2 2 3" xfId="22572" xr:uid="{00000000-0005-0000-0000-0000329C0000}"/>
    <cellStyle name="Output 8 2 2 2 4" xfId="43503" xr:uid="{00000000-0005-0000-0000-0000339C0000}"/>
    <cellStyle name="Output 8 2 2 3" xfId="9059" xr:uid="{00000000-0005-0000-0000-0000349C0000}"/>
    <cellStyle name="Output 8 2 2 3 2" xfId="30541" xr:uid="{00000000-0005-0000-0000-0000359C0000}"/>
    <cellStyle name="Output 8 2 2 3 3" xfId="22573" xr:uid="{00000000-0005-0000-0000-0000369C0000}"/>
    <cellStyle name="Output 8 2 2 3 4" xfId="43504" xr:uid="{00000000-0005-0000-0000-0000379C0000}"/>
    <cellStyle name="Output 8 2 2 4" xfId="30539" xr:uid="{00000000-0005-0000-0000-0000389C0000}"/>
    <cellStyle name="Output 8 2 2 5" xfId="22571" xr:uid="{00000000-0005-0000-0000-0000399C0000}"/>
    <cellStyle name="Output 8 2 2 6" xfId="43502" xr:uid="{00000000-0005-0000-0000-00003A9C0000}"/>
    <cellStyle name="Output 8 2 3" xfId="9060" xr:uid="{00000000-0005-0000-0000-00003B9C0000}"/>
    <cellStyle name="Output 8 2 3 2" xfId="30542" xr:uid="{00000000-0005-0000-0000-00003C9C0000}"/>
    <cellStyle name="Output 8 2 3 3" xfId="22574" xr:uid="{00000000-0005-0000-0000-00003D9C0000}"/>
    <cellStyle name="Output 8 2 3 4" xfId="43505" xr:uid="{00000000-0005-0000-0000-00003E9C0000}"/>
    <cellStyle name="Output 8 2 4" xfId="9061" xr:uid="{00000000-0005-0000-0000-00003F9C0000}"/>
    <cellStyle name="Output 8 2 4 2" xfId="30543" xr:uid="{00000000-0005-0000-0000-0000409C0000}"/>
    <cellStyle name="Output 8 2 4 3" xfId="22575" xr:uid="{00000000-0005-0000-0000-0000419C0000}"/>
    <cellStyle name="Output 8 2 4 4" xfId="43506" xr:uid="{00000000-0005-0000-0000-0000429C0000}"/>
    <cellStyle name="Output 8 2 5" xfId="30538" xr:uid="{00000000-0005-0000-0000-0000439C0000}"/>
    <cellStyle name="Output 8 2 6" xfId="22570" xr:uid="{00000000-0005-0000-0000-0000449C0000}"/>
    <cellStyle name="Output 8 2 7" xfId="43501" xr:uid="{00000000-0005-0000-0000-0000459C0000}"/>
    <cellStyle name="Output 8 3" xfId="9062" xr:uid="{00000000-0005-0000-0000-0000469C0000}"/>
    <cellStyle name="Output 8 3 2" xfId="9063" xr:uid="{00000000-0005-0000-0000-0000479C0000}"/>
    <cellStyle name="Output 8 3 2 2" xfId="9064" xr:uid="{00000000-0005-0000-0000-0000489C0000}"/>
    <cellStyle name="Output 8 3 2 2 2" xfId="30546" xr:uid="{00000000-0005-0000-0000-0000499C0000}"/>
    <cellStyle name="Output 8 3 2 2 3" xfId="22578" xr:uid="{00000000-0005-0000-0000-00004A9C0000}"/>
    <cellStyle name="Output 8 3 2 2 4" xfId="43509" xr:uid="{00000000-0005-0000-0000-00004B9C0000}"/>
    <cellStyle name="Output 8 3 2 3" xfId="9065" xr:uid="{00000000-0005-0000-0000-00004C9C0000}"/>
    <cellStyle name="Output 8 3 2 3 2" xfId="30547" xr:uid="{00000000-0005-0000-0000-00004D9C0000}"/>
    <cellStyle name="Output 8 3 2 3 3" xfId="22579" xr:uid="{00000000-0005-0000-0000-00004E9C0000}"/>
    <cellStyle name="Output 8 3 2 3 4" xfId="43510" xr:uid="{00000000-0005-0000-0000-00004F9C0000}"/>
    <cellStyle name="Output 8 3 2 4" xfId="30545" xr:uid="{00000000-0005-0000-0000-0000509C0000}"/>
    <cellStyle name="Output 8 3 2 5" xfId="22577" xr:uid="{00000000-0005-0000-0000-0000519C0000}"/>
    <cellStyle name="Output 8 3 2 6" xfId="43508" xr:uid="{00000000-0005-0000-0000-0000529C0000}"/>
    <cellStyle name="Output 8 3 3" xfId="9066" xr:uid="{00000000-0005-0000-0000-0000539C0000}"/>
    <cellStyle name="Output 8 3 3 2" xfId="30548" xr:uid="{00000000-0005-0000-0000-0000549C0000}"/>
    <cellStyle name="Output 8 3 3 3" xfId="22580" xr:uid="{00000000-0005-0000-0000-0000559C0000}"/>
    <cellStyle name="Output 8 3 3 4" xfId="43511" xr:uid="{00000000-0005-0000-0000-0000569C0000}"/>
    <cellStyle name="Output 8 3 4" xfId="9067" xr:uid="{00000000-0005-0000-0000-0000579C0000}"/>
    <cellStyle name="Output 8 3 4 2" xfId="30549" xr:uid="{00000000-0005-0000-0000-0000589C0000}"/>
    <cellStyle name="Output 8 3 4 3" xfId="22581" xr:uid="{00000000-0005-0000-0000-0000599C0000}"/>
    <cellStyle name="Output 8 3 4 4" xfId="43512" xr:uid="{00000000-0005-0000-0000-00005A9C0000}"/>
    <cellStyle name="Output 8 3 5" xfId="30544" xr:uid="{00000000-0005-0000-0000-00005B9C0000}"/>
    <cellStyle name="Output 8 3 6" xfId="22576" xr:uid="{00000000-0005-0000-0000-00005C9C0000}"/>
    <cellStyle name="Output 8 3 7" xfId="43507" xr:uid="{00000000-0005-0000-0000-00005D9C0000}"/>
    <cellStyle name="Output 8 4" xfId="9068" xr:uid="{00000000-0005-0000-0000-00005E9C0000}"/>
    <cellStyle name="Output 8 4 2" xfId="30550" xr:uid="{00000000-0005-0000-0000-00005F9C0000}"/>
    <cellStyle name="Output 8 4 3" xfId="22582" xr:uid="{00000000-0005-0000-0000-0000609C0000}"/>
    <cellStyle name="Output 8 4 4" xfId="43513" xr:uid="{00000000-0005-0000-0000-0000619C0000}"/>
    <cellStyle name="Output 8 5" xfId="9069" xr:uid="{00000000-0005-0000-0000-0000629C0000}"/>
    <cellStyle name="Output 8 5 2" xfId="30551" xr:uid="{00000000-0005-0000-0000-0000639C0000}"/>
    <cellStyle name="Output 8 5 3" xfId="22583" xr:uid="{00000000-0005-0000-0000-0000649C0000}"/>
    <cellStyle name="Output 8 5 4" xfId="43514" xr:uid="{00000000-0005-0000-0000-0000659C0000}"/>
    <cellStyle name="Output 8 6" xfId="9070" xr:uid="{00000000-0005-0000-0000-0000669C0000}"/>
    <cellStyle name="Output 8 6 2" xfId="30552" xr:uid="{00000000-0005-0000-0000-0000679C0000}"/>
    <cellStyle name="Output 8 6 3" xfId="22584" xr:uid="{00000000-0005-0000-0000-0000689C0000}"/>
    <cellStyle name="Output 8 6 4" xfId="43515" xr:uid="{00000000-0005-0000-0000-0000699C0000}"/>
    <cellStyle name="Output 8 7" xfId="9071" xr:uid="{00000000-0005-0000-0000-00006A9C0000}"/>
    <cellStyle name="Output 8 7 2" xfId="30553" xr:uid="{00000000-0005-0000-0000-00006B9C0000}"/>
    <cellStyle name="Output 8 7 3" xfId="22585" xr:uid="{00000000-0005-0000-0000-00006C9C0000}"/>
    <cellStyle name="Output 8 7 4" xfId="43516" xr:uid="{00000000-0005-0000-0000-00006D9C0000}"/>
    <cellStyle name="Output 8 8" xfId="9072" xr:uid="{00000000-0005-0000-0000-00006E9C0000}"/>
    <cellStyle name="Output 8 8 2" xfId="30554" xr:uid="{00000000-0005-0000-0000-00006F9C0000}"/>
    <cellStyle name="Output 8 8 3" xfId="22586" xr:uid="{00000000-0005-0000-0000-0000709C0000}"/>
    <cellStyle name="Output 8 8 4" xfId="43517" xr:uid="{00000000-0005-0000-0000-0000719C0000}"/>
    <cellStyle name="Output 8 9" xfId="15404" xr:uid="{00000000-0005-0000-0000-0000729C0000}"/>
    <cellStyle name="Output 9" xfId="1161" xr:uid="{00000000-0005-0000-0000-0000739C0000}"/>
    <cellStyle name="Output 9 10" xfId="14857" xr:uid="{00000000-0005-0000-0000-0000749C0000}"/>
    <cellStyle name="Output 9 11" xfId="11555" xr:uid="{00000000-0005-0000-0000-0000759C0000}"/>
    <cellStyle name="Output 9 12" xfId="36149" xr:uid="{00000000-0005-0000-0000-0000769C0000}"/>
    <cellStyle name="Output 9 2" xfId="9073" xr:uid="{00000000-0005-0000-0000-0000779C0000}"/>
    <cellStyle name="Output 9 2 2" xfId="9074" xr:uid="{00000000-0005-0000-0000-0000789C0000}"/>
    <cellStyle name="Output 9 2 2 2" xfId="9075" xr:uid="{00000000-0005-0000-0000-0000799C0000}"/>
    <cellStyle name="Output 9 2 2 2 2" xfId="30557" xr:uid="{00000000-0005-0000-0000-00007A9C0000}"/>
    <cellStyle name="Output 9 2 2 2 3" xfId="22589" xr:uid="{00000000-0005-0000-0000-00007B9C0000}"/>
    <cellStyle name="Output 9 2 2 2 4" xfId="43520" xr:uid="{00000000-0005-0000-0000-00007C9C0000}"/>
    <cellStyle name="Output 9 2 2 3" xfId="9076" xr:uid="{00000000-0005-0000-0000-00007D9C0000}"/>
    <cellStyle name="Output 9 2 2 3 2" xfId="30558" xr:uid="{00000000-0005-0000-0000-00007E9C0000}"/>
    <cellStyle name="Output 9 2 2 3 3" xfId="22590" xr:uid="{00000000-0005-0000-0000-00007F9C0000}"/>
    <cellStyle name="Output 9 2 2 3 4" xfId="43521" xr:uid="{00000000-0005-0000-0000-0000809C0000}"/>
    <cellStyle name="Output 9 2 2 4" xfId="30556" xr:uid="{00000000-0005-0000-0000-0000819C0000}"/>
    <cellStyle name="Output 9 2 2 5" xfId="22588" xr:uid="{00000000-0005-0000-0000-0000829C0000}"/>
    <cellStyle name="Output 9 2 2 6" xfId="43519" xr:uid="{00000000-0005-0000-0000-0000839C0000}"/>
    <cellStyle name="Output 9 2 3" xfId="9077" xr:uid="{00000000-0005-0000-0000-0000849C0000}"/>
    <cellStyle name="Output 9 2 3 2" xfId="30559" xr:uid="{00000000-0005-0000-0000-0000859C0000}"/>
    <cellStyle name="Output 9 2 3 3" xfId="22591" xr:uid="{00000000-0005-0000-0000-0000869C0000}"/>
    <cellStyle name="Output 9 2 3 4" xfId="43522" xr:uid="{00000000-0005-0000-0000-0000879C0000}"/>
    <cellStyle name="Output 9 2 4" xfId="9078" xr:uid="{00000000-0005-0000-0000-0000889C0000}"/>
    <cellStyle name="Output 9 2 4 2" xfId="30560" xr:uid="{00000000-0005-0000-0000-0000899C0000}"/>
    <cellStyle name="Output 9 2 4 3" xfId="22592" xr:uid="{00000000-0005-0000-0000-00008A9C0000}"/>
    <cellStyle name="Output 9 2 4 4" xfId="43523" xr:uid="{00000000-0005-0000-0000-00008B9C0000}"/>
    <cellStyle name="Output 9 2 5" xfId="30555" xr:uid="{00000000-0005-0000-0000-00008C9C0000}"/>
    <cellStyle name="Output 9 2 6" xfId="22587" xr:uid="{00000000-0005-0000-0000-00008D9C0000}"/>
    <cellStyle name="Output 9 2 7" xfId="43518" xr:uid="{00000000-0005-0000-0000-00008E9C0000}"/>
    <cellStyle name="Output 9 3" xfId="9079" xr:uid="{00000000-0005-0000-0000-00008F9C0000}"/>
    <cellStyle name="Output 9 3 2" xfId="9080" xr:uid="{00000000-0005-0000-0000-0000909C0000}"/>
    <cellStyle name="Output 9 3 2 2" xfId="9081" xr:uid="{00000000-0005-0000-0000-0000919C0000}"/>
    <cellStyle name="Output 9 3 2 2 2" xfId="30563" xr:uid="{00000000-0005-0000-0000-0000929C0000}"/>
    <cellStyle name="Output 9 3 2 2 3" xfId="22595" xr:uid="{00000000-0005-0000-0000-0000939C0000}"/>
    <cellStyle name="Output 9 3 2 2 4" xfId="43526" xr:uid="{00000000-0005-0000-0000-0000949C0000}"/>
    <cellStyle name="Output 9 3 2 3" xfId="9082" xr:uid="{00000000-0005-0000-0000-0000959C0000}"/>
    <cellStyle name="Output 9 3 2 3 2" xfId="30564" xr:uid="{00000000-0005-0000-0000-0000969C0000}"/>
    <cellStyle name="Output 9 3 2 3 3" xfId="22596" xr:uid="{00000000-0005-0000-0000-0000979C0000}"/>
    <cellStyle name="Output 9 3 2 3 4" xfId="43527" xr:uid="{00000000-0005-0000-0000-0000989C0000}"/>
    <cellStyle name="Output 9 3 2 4" xfId="30562" xr:uid="{00000000-0005-0000-0000-0000999C0000}"/>
    <cellStyle name="Output 9 3 2 5" xfId="22594" xr:uid="{00000000-0005-0000-0000-00009A9C0000}"/>
    <cellStyle name="Output 9 3 2 6" xfId="43525" xr:uid="{00000000-0005-0000-0000-00009B9C0000}"/>
    <cellStyle name="Output 9 3 3" xfId="9083" xr:uid="{00000000-0005-0000-0000-00009C9C0000}"/>
    <cellStyle name="Output 9 3 3 2" xfId="30565" xr:uid="{00000000-0005-0000-0000-00009D9C0000}"/>
    <cellStyle name="Output 9 3 3 3" xfId="22597" xr:uid="{00000000-0005-0000-0000-00009E9C0000}"/>
    <cellStyle name="Output 9 3 3 4" xfId="43528" xr:uid="{00000000-0005-0000-0000-00009F9C0000}"/>
    <cellStyle name="Output 9 3 4" xfId="9084" xr:uid="{00000000-0005-0000-0000-0000A09C0000}"/>
    <cellStyle name="Output 9 3 4 2" xfId="30566" xr:uid="{00000000-0005-0000-0000-0000A19C0000}"/>
    <cellStyle name="Output 9 3 4 3" xfId="22598" xr:uid="{00000000-0005-0000-0000-0000A29C0000}"/>
    <cellStyle name="Output 9 3 4 4" xfId="43529" xr:uid="{00000000-0005-0000-0000-0000A39C0000}"/>
    <cellStyle name="Output 9 3 5" xfId="30561" xr:uid="{00000000-0005-0000-0000-0000A49C0000}"/>
    <cellStyle name="Output 9 3 6" xfId="22593" xr:uid="{00000000-0005-0000-0000-0000A59C0000}"/>
    <cellStyle name="Output 9 3 7" xfId="43524" xr:uid="{00000000-0005-0000-0000-0000A69C0000}"/>
    <cellStyle name="Output 9 4" xfId="9085" xr:uid="{00000000-0005-0000-0000-0000A79C0000}"/>
    <cellStyle name="Output 9 4 2" xfId="30567" xr:uid="{00000000-0005-0000-0000-0000A89C0000}"/>
    <cellStyle name="Output 9 4 3" xfId="22599" xr:uid="{00000000-0005-0000-0000-0000A99C0000}"/>
    <cellStyle name="Output 9 4 4" xfId="43530" xr:uid="{00000000-0005-0000-0000-0000AA9C0000}"/>
    <cellStyle name="Output 9 5" xfId="9086" xr:uid="{00000000-0005-0000-0000-0000AB9C0000}"/>
    <cellStyle name="Output 9 5 2" xfId="30568" xr:uid="{00000000-0005-0000-0000-0000AC9C0000}"/>
    <cellStyle name="Output 9 5 3" xfId="22600" xr:uid="{00000000-0005-0000-0000-0000AD9C0000}"/>
    <cellStyle name="Output 9 5 4" xfId="43531" xr:uid="{00000000-0005-0000-0000-0000AE9C0000}"/>
    <cellStyle name="Output 9 6" xfId="9087" xr:uid="{00000000-0005-0000-0000-0000AF9C0000}"/>
    <cellStyle name="Output 9 6 2" xfId="30569" xr:uid="{00000000-0005-0000-0000-0000B09C0000}"/>
    <cellStyle name="Output 9 6 3" xfId="22601" xr:uid="{00000000-0005-0000-0000-0000B19C0000}"/>
    <cellStyle name="Output 9 6 4" xfId="43532" xr:uid="{00000000-0005-0000-0000-0000B29C0000}"/>
    <cellStyle name="Output 9 7" xfId="9088" xr:uid="{00000000-0005-0000-0000-0000B39C0000}"/>
    <cellStyle name="Output 9 7 2" xfId="30570" xr:uid="{00000000-0005-0000-0000-0000B49C0000}"/>
    <cellStyle name="Output 9 7 3" xfId="22602" xr:uid="{00000000-0005-0000-0000-0000B59C0000}"/>
    <cellStyle name="Output 9 7 4" xfId="43533" xr:uid="{00000000-0005-0000-0000-0000B69C0000}"/>
    <cellStyle name="Output 9 8" xfId="9089" xr:uid="{00000000-0005-0000-0000-0000B79C0000}"/>
    <cellStyle name="Output 9 8 2" xfId="30571" xr:uid="{00000000-0005-0000-0000-0000B89C0000}"/>
    <cellStyle name="Output 9 8 3" xfId="22603" xr:uid="{00000000-0005-0000-0000-0000B99C0000}"/>
    <cellStyle name="Output 9 8 4" xfId="43534" xr:uid="{00000000-0005-0000-0000-0000BA9C0000}"/>
    <cellStyle name="Output 9 9" xfId="15405" xr:uid="{00000000-0005-0000-0000-0000BB9C0000}"/>
    <cellStyle name="Percent" xfId="544" xr:uid="{00000000-0005-0000-0000-0000BC9C0000}"/>
    <cellStyle name="Percent [2]" xfId="45670" xr:uid="{00000000-0005-0000-0000-0000BD9C0000}"/>
    <cellStyle name="Percent [2] 2" xfId="45671" xr:uid="{00000000-0005-0000-0000-0000BE9C0000}"/>
    <cellStyle name="Percent 10" xfId="45672" xr:uid="{00000000-0005-0000-0000-0000BF9C0000}"/>
    <cellStyle name="Percent 11" xfId="45698" xr:uid="{00000000-0005-0000-0000-0000C09C0000}"/>
    <cellStyle name="Percent 12" xfId="46586" xr:uid="{00000000-0005-0000-0000-0000C19C0000}"/>
    <cellStyle name="Percent 2" xfId="10613" xr:uid="{00000000-0005-0000-0000-0000C29C0000}"/>
    <cellStyle name="Percent 2 2" xfId="14491" xr:uid="{00000000-0005-0000-0000-0000C39C0000}"/>
    <cellStyle name="Percent 2 2 2" xfId="45673" xr:uid="{00000000-0005-0000-0000-0000C49C0000}"/>
    <cellStyle name="Percent 2 3" xfId="14492" xr:uid="{00000000-0005-0000-0000-0000C59C0000}"/>
    <cellStyle name="Percent 2 4" xfId="23964" xr:uid="{00000000-0005-0000-0000-0000C69C0000}"/>
    <cellStyle name="Percent 2 5" xfId="14490" xr:uid="{00000000-0005-0000-0000-0000C79C0000}"/>
    <cellStyle name="Percent 3" xfId="14493" xr:uid="{00000000-0005-0000-0000-0000C89C0000}"/>
    <cellStyle name="Percent 3 2" xfId="45675" xr:uid="{00000000-0005-0000-0000-0000C99C0000}"/>
    <cellStyle name="Percent 3 2 2" xfId="45676" xr:uid="{00000000-0005-0000-0000-0000CA9C0000}"/>
    <cellStyle name="Percent 3 2 2 2" xfId="45677" xr:uid="{00000000-0005-0000-0000-0000CB9C0000}"/>
    <cellStyle name="Percent 3 2 2 3" xfId="45678" xr:uid="{00000000-0005-0000-0000-0000CC9C0000}"/>
    <cellStyle name="Percent 3 2 2 3 2" xfId="45827" xr:uid="{00000000-0005-0000-0000-0000CD9C0000}"/>
    <cellStyle name="Percent 3 2 2 4" xfId="45826" xr:uid="{00000000-0005-0000-0000-0000CE9C0000}"/>
    <cellStyle name="Percent 3 2 3" xfId="45679" xr:uid="{00000000-0005-0000-0000-0000CF9C0000}"/>
    <cellStyle name="Percent 3 2 4" xfId="45680" xr:uid="{00000000-0005-0000-0000-0000D09C0000}"/>
    <cellStyle name="Percent 3 2 4 2" xfId="45828" xr:uid="{00000000-0005-0000-0000-0000D19C0000}"/>
    <cellStyle name="Percent 3 2 5" xfId="45825" xr:uid="{00000000-0005-0000-0000-0000D29C0000}"/>
    <cellStyle name="Percent 3 3" xfId="45681" xr:uid="{00000000-0005-0000-0000-0000D39C0000}"/>
    <cellStyle name="Percent 3 4" xfId="45682" xr:uid="{00000000-0005-0000-0000-0000D49C0000}"/>
    <cellStyle name="Percent 3 5" xfId="45674" xr:uid="{00000000-0005-0000-0000-0000D59C0000}"/>
    <cellStyle name="Percent 4" xfId="14494" xr:uid="{00000000-0005-0000-0000-0000D69C0000}"/>
    <cellStyle name="Percent 4 2" xfId="45684" xr:uid="{00000000-0005-0000-0000-0000D79C0000}"/>
    <cellStyle name="Percent 4 2 2" xfId="45685" xr:uid="{00000000-0005-0000-0000-0000D89C0000}"/>
    <cellStyle name="Percent 4 2 2 2" xfId="45686" xr:uid="{00000000-0005-0000-0000-0000D99C0000}"/>
    <cellStyle name="Percent 4 2 2 3" xfId="45687" xr:uid="{00000000-0005-0000-0000-0000DA9C0000}"/>
    <cellStyle name="Percent 4 2 2 3 2" xfId="45831" xr:uid="{00000000-0005-0000-0000-0000DB9C0000}"/>
    <cellStyle name="Percent 4 2 2 4" xfId="45830" xr:uid="{00000000-0005-0000-0000-0000DC9C0000}"/>
    <cellStyle name="Percent 4 2 3" xfId="45688" xr:uid="{00000000-0005-0000-0000-0000DD9C0000}"/>
    <cellStyle name="Percent 4 2 4" xfId="45689" xr:uid="{00000000-0005-0000-0000-0000DE9C0000}"/>
    <cellStyle name="Percent 4 2 4 2" xfId="45832" xr:uid="{00000000-0005-0000-0000-0000DF9C0000}"/>
    <cellStyle name="Percent 4 2 5" xfId="45829" xr:uid="{00000000-0005-0000-0000-0000E09C0000}"/>
    <cellStyle name="Percent 4 3" xfId="45690" xr:uid="{00000000-0005-0000-0000-0000E19C0000}"/>
    <cellStyle name="Percent 4 4" xfId="45691" xr:uid="{00000000-0005-0000-0000-0000E29C0000}"/>
    <cellStyle name="Percent 4 5" xfId="45683" xr:uid="{00000000-0005-0000-0000-0000E39C0000}"/>
    <cellStyle name="Percent 5" xfId="14495" xr:uid="{00000000-0005-0000-0000-0000E49C0000}"/>
    <cellStyle name="Percent 5 2" xfId="45692" xr:uid="{00000000-0005-0000-0000-0000E59C0000}"/>
    <cellStyle name="Percent 6" xfId="14496" xr:uid="{00000000-0005-0000-0000-0000E69C0000}"/>
    <cellStyle name="Percent 7" xfId="45693" xr:uid="{00000000-0005-0000-0000-0000E79C0000}"/>
    <cellStyle name="Percent 8" xfId="45694" xr:uid="{00000000-0005-0000-0000-0000E89C0000}"/>
    <cellStyle name="Percent 8 2" xfId="45695" xr:uid="{00000000-0005-0000-0000-0000E99C0000}"/>
    <cellStyle name="Percent 9" xfId="45696" xr:uid="{00000000-0005-0000-0000-0000EA9C0000}"/>
    <cellStyle name="Percent_FLORENCI" xfId="45907" xr:uid="{00000000-0005-0000-0000-0000EB9C0000}"/>
    <cellStyle name="personal" xfId="45697" xr:uid="{00000000-0005-0000-0000-0000EC9C0000}"/>
    <cellStyle name="Porcentaje" xfId="545" builtinId="5"/>
    <cellStyle name="Porcentaje 10" xfId="11020" xr:uid="{00000000-0005-0000-0000-0000EE9C0000}"/>
    <cellStyle name="Porcentaje 10 2" xfId="14498" xr:uid="{00000000-0005-0000-0000-0000EF9C0000}"/>
    <cellStyle name="Porcentaje 10 3" xfId="14497" xr:uid="{00000000-0005-0000-0000-0000F09C0000}"/>
    <cellStyle name="Porcentaje 11" xfId="35658" xr:uid="{00000000-0005-0000-0000-0000F19C0000}"/>
    <cellStyle name="Porcentaje 12" xfId="46608" xr:uid="{00000000-0005-0000-0000-0000F29C0000}"/>
    <cellStyle name="Porcentaje 13" xfId="46609" xr:uid="{00000000-0005-0000-0000-0000F39C0000}"/>
    <cellStyle name="Porcentaje 14" xfId="46613" xr:uid="{254A4DFA-0D4A-4DD0-88C9-DE37BE05F77C}"/>
    <cellStyle name="Porcentaje 2" xfId="546" xr:uid="{00000000-0005-0000-0000-0000F49C0000}"/>
    <cellStyle name="Porcentaje 2 10" xfId="635" xr:uid="{00000000-0005-0000-0000-0000F59C0000}"/>
    <cellStyle name="Porcentaje 2 10 2" xfId="14499" xr:uid="{00000000-0005-0000-0000-0000F69C0000}"/>
    <cellStyle name="Porcentaje 2 11" xfId="14500" xr:uid="{00000000-0005-0000-0000-0000F79C0000}"/>
    <cellStyle name="Porcentaje 2 12" xfId="14501" xr:uid="{00000000-0005-0000-0000-0000F89C0000}"/>
    <cellStyle name="Porcentaje 2 13" xfId="35324" xr:uid="{00000000-0005-0000-0000-0000F99C0000}"/>
    <cellStyle name="Porcentaje 2 14" xfId="35766" xr:uid="{00000000-0005-0000-0000-0000FA9C0000}"/>
    <cellStyle name="Porcentaje 2 2" xfId="547" xr:uid="{00000000-0005-0000-0000-0000FB9C0000}"/>
    <cellStyle name="Porcentaje 2 2 10" xfId="14502" xr:uid="{00000000-0005-0000-0000-0000FC9C0000}"/>
    <cellStyle name="Porcentaje 2 2 11" xfId="14503" xr:uid="{00000000-0005-0000-0000-0000FD9C0000}"/>
    <cellStyle name="Porcentaje 2 2 12" xfId="14504" xr:uid="{00000000-0005-0000-0000-0000FE9C0000}"/>
    <cellStyle name="Porcentaje 2 2 2" xfId="548" xr:uid="{00000000-0005-0000-0000-0000FF9C0000}"/>
    <cellStyle name="Porcentaje 2 2 2 10" xfId="14505" xr:uid="{00000000-0005-0000-0000-0000009D0000}"/>
    <cellStyle name="Porcentaje 2 2 2 11" xfId="14506" xr:uid="{00000000-0005-0000-0000-0000019D0000}"/>
    <cellStyle name="Porcentaje 2 2 2 12" xfId="14507" xr:uid="{00000000-0005-0000-0000-0000029D0000}"/>
    <cellStyle name="Porcentaje 2 2 2 13" xfId="14508" xr:uid="{00000000-0005-0000-0000-0000039D0000}"/>
    <cellStyle name="Porcentaje 2 2 2 2" xfId="549" xr:uid="{00000000-0005-0000-0000-0000049D0000}"/>
    <cellStyle name="Porcentaje 2 2 2 2 2" xfId="10614" xr:uid="{00000000-0005-0000-0000-0000059D0000}"/>
    <cellStyle name="Porcentaje 2 2 2 2 3" xfId="14509" xr:uid="{00000000-0005-0000-0000-0000069D0000}"/>
    <cellStyle name="Porcentaje 2 2 2 2 4" xfId="14510" xr:uid="{00000000-0005-0000-0000-0000079D0000}"/>
    <cellStyle name="Porcentaje 2 2 2 2 5" xfId="14511" xr:uid="{00000000-0005-0000-0000-0000089D0000}"/>
    <cellStyle name="Porcentaje 2 2 2 2_Hoja1" xfId="14512" xr:uid="{00000000-0005-0000-0000-0000099D0000}"/>
    <cellStyle name="Porcentaje 2 2 2 3" xfId="550" xr:uid="{00000000-0005-0000-0000-00000A9D0000}"/>
    <cellStyle name="Porcentaje 2 2 2 3 2" xfId="9090" xr:uid="{00000000-0005-0000-0000-00000B9D0000}"/>
    <cellStyle name="Porcentaje 2 2 2 3 3" xfId="9091" xr:uid="{00000000-0005-0000-0000-00000C9D0000}"/>
    <cellStyle name="Porcentaje 2 2 2 3 4" xfId="9092" xr:uid="{00000000-0005-0000-0000-00000D9D0000}"/>
    <cellStyle name="Porcentaje 2 2 2 3 5" xfId="9093" xr:uid="{00000000-0005-0000-0000-00000E9D0000}"/>
    <cellStyle name="Porcentaje 2 2 2 3 6" xfId="9094" xr:uid="{00000000-0005-0000-0000-00000F9D0000}"/>
    <cellStyle name="Porcentaje 2 2 2 3 7" xfId="14513" xr:uid="{00000000-0005-0000-0000-0000109D0000}"/>
    <cellStyle name="Porcentaje 2 2 2 3 8" xfId="35298" xr:uid="{00000000-0005-0000-0000-0000119D0000}"/>
    <cellStyle name="Porcentaje 2 2 2 4" xfId="9095" xr:uid="{00000000-0005-0000-0000-0000129D0000}"/>
    <cellStyle name="Porcentaje 2 2 2 5" xfId="14514" xr:uid="{00000000-0005-0000-0000-0000139D0000}"/>
    <cellStyle name="Porcentaje 2 2 2 6" xfId="14515" xr:uid="{00000000-0005-0000-0000-0000149D0000}"/>
    <cellStyle name="Porcentaje 2 2 2 7" xfId="14516" xr:uid="{00000000-0005-0000-0000-0000159D0000}"/>
    <cellStyle name="Porcentaje 2 2 2 8" xfId="14517" xr:uid="{00000000-0005-0000-0000-0000169D0000}"/>
    <cellStyle name="Porcentaje 2 2 2 9" xfId="14518" xr:uid="{00000000-0005-0000-0000-0000179D0000}"/>
    <cellStyle name="Porcentaje 2 2 3" xfId="637" xr:uid="{00000000-0005-0000-0000-0000189D0000}"/>
    <cellStyle name="Porcentaje 2 2 3 2" xfId="14519" xr:uid="{00000000-0005-0000-0000-0000199D0000}"/>
    <cellStyle name="Porcentaje 2 2 3 2 2" xfId="46590" xr:uid="{00000000-0005-0000-0000-00001A9D0000}"/>
    <cellStyle name="Porcentaje 2 2 3 3" xfId="14520" xr:uid="{00000000-0005-0000-0000-00001B9D0000}"/>
    <cellStyle name="Porcentaje 2 2 4" xfId="14521" xr:uid="{00000000-0005-0000-0000-00001C9D0000}"/>
    <cellStyle name="Porcentaje 2 2 4 2" xfId="14522" xr:uid="{00000000-0005-0000-0000-00001D9D0000}"/>
    <cellStyle name="Porcentaje 2 2 4 3" xfId="14523" xr:uid="{00000000-0005-0000-0000-00001E9D0000}"/>
    <cellStyle name="Porcentaje 2 2 5" xfId="14524" xr:uid="{00000000-0005-0000-0000-00001F9D0000}"/>
    <cellStyle name="Porcentaje 2 2 6" xfId="14525" xr:uid="{00000000-0005-0000-0000-0000209D0000}"/>
    <cellStyle name="Porcentaje 2 2 7" xfId="14526" xr:uid="{00000000-0005-0000-0000-0000219D0000}"/>
    <cellStyle name="Porcentaje 2 2 8" xfId="14527" xr:uid="{00000000-0005-0000-0000-0000229D0000}"/>
    <cellStyle name="Porcentaje 2 2 9" xfId="14528" xr:uid="{00000000-0005-0000-0000-0000239D0000}"/>
    <cellStyle name="Porcentaje 2 3" xfId="551" xr:uid="{00000000-0005-0000-0000-0000249D0000}"/>
    <cellStyle name="Porcentaje 2 3 10" xfId="14529" xr:uid="{00000000-0005-0000-0000-0000259D0000}"/>
    <cellStyle name="Porcentaje 2 3 11" xfId="14530" xr:uid="{00000000-0005-0000-0000-0000269D0000}"/>
    <cellStyle name="Porcentaje 2 3 2" xfId="552" xr:uid="{00000000-0005-0000-0000-0000279D0000}"/>
    <cellStyle name="Porcentaje 2 3 2 2" xfId="10615" xr:uid="{00000000-0005-0000-0000-0000289D0000}"/>
    <cellStyle name="Porcentaje 2 3 2 3" xfId="14531" xr:uid="{00000000-0005-0000-0000-0000299D0000}"/>
    <cellStyle name="Porcentaje 2 3 2 4" xfId="14532" xr:uid="{00000000-0005-0000-0000-00002A9D0000}"/>
    <cellStyle name="Porcentaje 2 3 2 5" xfId="14533" xr:uid="{00000000-0005-0000-0000-00002B9D0000}"/>
    <cellStyle name="Porcentaje 2 3 2_Hoja1" xfId="14534" xr:uid="{00000000-0005-0000-0000-00002C9D0000}"/>
    <cellStyle name="Porcentaje 2 3 3" xfId="1737" xr:uid="{00000000-0005-0000-0000-00002D9D0000}"/>
    <cellStyle name="Porcentaje 2 3 3 2" xfId="33592" xr:uid="{00000000-0005-0000-0000-00002E9D0000}"/>
    <cellStyle name="Porcentaje 2 3 3 2 2" xfId="46347" xr:uid="{00000000-0005-0000-0000-00002F9D0000}"/>
    <cellStyle name="Porcentaje 2 3 4" xfId="9096" xr:uid="{00000000-0005-0000-0000-0000309D0000}"/>
    <cellStyle name="Porcentaje 2 3 5" xfId="9097" xr:uid="{00000000-0005-0000-0000-0000319D0000}"/>
    <cellStyle name="Porcentaje 2 3 6" xfId="9098" xr:uid="{00000000-0005-0000-0000-0000329D0000}"/>
    <cellStyle name="Porcentaje 2 3 7" xfId="9099" xr:uid="{00000000-0005-0000-0000-0000339D0000}"/>
    <cellStyle name="Porcentaje 2 3 8" xfId="9100" xr:uid="{00000000-0005-0000-0000-0000349D0000}"/>
    <cellStyle name="Porcentaje 2 3 9" xfId="14535" xr:uid="{00000000-0005-0000-0000-0000359D0000}"/>
    <cellStyle name="Porcentaje 2 3 9 2" xfId="45699" xr:uid="{00000000-0005-0000-0000-0000369D0000}"/>
    <cellStyle name="Porcentaje 2 4" xfId="630" xr:uid="{00000000-0005-0000-0000-0000379D0000}"/>
    <cellStyle name="Porcentaje 2 4 2" xfId="553" xr:uid="{00000000-0005-0000-0000-0000389D0000}"/>
    <cellStyle name="Porcentaje 2 4 2 10" xfId="46348" xr:uid="{00000000-0005-0000-0000-0000399D0000}"/>
    <cellStyle name="Porcentaje 2 4 2 2" xfId="554" xr:uid="{00000000-0005-0000-0000-00003A9D0000}"/>
    <cellStyle name="Porcentaje 2 4 2 2 2" xfId="1738" xr:uid="{00000000-0005-0000-0000-00003B9D0000}"/>
    <cellStyle name="Porcentaje 2 4 2 2 2 2" xfId="10994" xr:uid="{00000000-0005-0000-0000-00003C9D0000}"/>
    <cellStyle name="Porcentaje 2 4 2 2 2 2 2" xfId="24333" xr:uid="{00000000-0005-0000-0000-00003D9D0000}"/>
    <cellStyle name="Porcentaje 2 4 2 2 2 2 3" xfId="33516" xr:uid="{00000000-0005-0000-0000-00003E9D0000}"/>
    <cellStyle name="Porcentaje 2 4 2 2 2 2 4" xfId="35276" xr:uid="{00000000-0005-0000-0000-00003F9D0000}"/>
    <cellStyle name="Porcentaje 2 4 2 2 2 2 5" xfId="45239" xr:uid="{00000000-0005-0000-0000-0000409D0000}"/>
    <cellStyle name="Porcentaje 2 4 2 2 2 3" xfId="15815" xr:uid="{00000000-0005-0000-0000-0000419D0000}"/>
    <cellStyle name="Porcentaje 2 4 2 2 2 3 2" xfId="33593" xr:uid="{00000000-0005-0000-0000-0000429D0000}"/>
    <cellStyle name="Porcentaje 2 4 2 2 2 4" xfId="11930" xr:uid="{00000000-0005-0000-0000-0000439D0000}"/>
    <cellStyle name="Porcentaje 2 4 2 2 2 5" xfId="32279" xr:uid="{00000000-0005-0000-0000-0000449D0000}"/>
    <cellStyle name="Porcentaje 2 4 2 2 2 6" xfId="34039" xr:uid="{00000000-0005-0000-0000-0000459D0000}"/>
    <cellStyle name="Porcentaje 2 4 2 2 2 7" xfId="36470" xr:uid="{00000000-0005-0000-0000-0000469D0000}"/>
    <cellStyle name="Porcentaje 2 4 2 2 3" xfId="2118" xr:uid="{00000000-0005-0000-0000-0000479D0000}"/>
    <cellStyle name="Porcentaje 2 4 2 2 3 2" xfId="16186" xr:uid="{00000000-0005-0000-0000-0000489D0000}"/>
    <cellStyle name="Porcentaje 2 4 2 2 3 2 2" xfId="33594" xr:uid="{00000000-0005-0000-0000-0000499D0000}"/>
    <cellStyle name="Porcentaje 2 4 2 2 3 3" xfId="14536" xr:uid="{00000000-0005-0000-0000-00004A9D0000}"/>
    <cellStyle name="Porcentaje 2 4 2 2 3 4" xfId="32637" xr:uid="{00000000-0005-0000-0000-00004B9D0000}"/>
    <cellStyle name="Porcentaje 2 4 2 2 3 5" xfId="34397" xr:uid="{00000000-0005-0000-0000-00004C9D0000}"/>
    <cellStyle name="Porcentaje 2 4 2 2 3 6" xfId="36829" xr:uid="{00000000-0005-0000-0000-00004D9D0000}"/>
    <cellStyle name="Porcentaje 2 4 2 2 4" xfId="9101" xr:uid="{00000000-0005-0000-0000-00004E9D0000}"/>
    <cellStyle name="Porcentaje 2 4 2 2 5" xfId="9102" xr:uid="{00000000-0005-0000-0000-00004F9D0000}"/>
    <cellStyle name="Porcentaje 2 4 2 2 6" xfId="9103" xr:uid="{00000000-0005-0000-0000-0000509D0000}"/>
    <cellStyle name="Porcentaje 2 4 2 2 7" xfId="9104" xr:uid="{00000000-0005-0000-0000-0000519D0000}"/>
    <cellStyle name="Porcentaje 2 4 2 2 8" xfId="46349" xr:uid="{00000000-0005-0000-0000-0000529D0000}"/>
    <cellStyle name="Porcentaje 2 4 2 3" xfId="555" xr:uid="{00000000-0005-0000-0000-0000539D0000}"/>
    <cellStyle name="Porcentaje 2 4 2 4" xfId="9105" xr:uid="{00000000-0005-0000-0000-0000549D0000}"/>
    <cellStyle name="Porcentaje 2 4 2 5" xfId="9106" xr:uid="{00000000-0005-0000-0000-0000559D0000}"/>
    <cellStyle name="Porcentaje 2 4 2 6" xfId="9107" xr:uid="{00000000-0005-0000-0000-0000569D0000}"/>
    <cellStyle name="Porcentaje 2 4 2 7" xfId="9108" xr:uid="{00000000-0005-0000-0000-0000579D0000}"/>
    <cellStyle name="Porcentaje 2 4 2 8" xfId="9109" xr:uid="{00000000-0005-0000-0000-0000589D0000}"/>
    <cellStyle name="Porcentaje 2 4 2 9" xfId="9110" xr:uid="{00000000-0005-0000-0000-0000599D0000}"/>
    <cellStyle name="Porcentaje 2 4 3" xfId="14537" xr:uid="{00000000-0005-0000-0000-00005A9D0000}"/>
    <cellStyle name="Porcentaje 2 5" xfId="556" xr:uid="{00000000-0005-0000-0000-00005B9D0000}"/>
    <cellStyle name="Porcentaje 2 5 2" xfId="557" xr:uid="{00000000-0005-0000-0000-00005C9D0000}"/>
    <cellStyle name="Porcentaje 2 5 2 2" xfId="9111" xr:uid="{00000000-0005-0000-0000-00005D9D0000}"/>
    <cellStyle name="Porcentaje 2 5 2 3" xfId="9112" xr:uid="{00000000-0005-0000-0000-00005E9D0000}"/>
    <cellStyle name="Porcentaje 2 5 2 4" xfId="9113" xr:uid="{00000000-0005-0000-0000-00005F9D0000}"/>
    <cellStyle name="Porcentaje 2 5 2 5" xfId="9114" xr:uid="{00000000-0005-0000-0000-0000609D0000}"/>
    <cellStyle name="Porcentaje 2 5 2 6" xfId="9115" xr:uid="{00000000-0005-0000-0000-0000619D0000}"/>
    <cellStyle name="Porcentaje 2 5 2 7" xfId="9116" xr:uid="{00000000-0005-0000-0000-0000629D0000}"/>
    <cellStyle name="Porcentaje 2 5 2 8" xfId="46351" xr:uid="{00000000-0005-0000-0000-0000639D0000}"/>
    <cellStyle name="Porcentaje 2 5 3" xfId="1739" xr:uid="{00000000-0005-0000-0000-0000649D0000}"/>
    <cellStyle name="Porcentaje 2 5 3 2" xfId="10995" xr:uid="{00000000-0005-0000-0000-0000659D0000}"/>
    <cellStyle name="Porcentaje 2 5 3 2 2" xfId="24334" xr:uid="{00000000-0005-0000-0000-0000669D0000}"/>
    <cellStyle name="Porcentaje 2 5 3 2 3" xfId="33517" xr:uid="{00000000-0005-0000-0000-0000679D0000}"/>
    <cellStyle name="Porcentaje 2 5 3 2 4" xfId="35277" xr:uid="{00000000-0005-0000-0000-0000689D0000}"/>
    <cellStyle name="Porcentaje 2 5 3 2 5" xfId="45240" xr:uid="{00000000-0005-0000-0000-0000699D0000}"/>
    <cellStyle name="Porcentaje 2 5 3 3" xfId="15816" xr:uid="{00000000-0005-0000-0000-00006A9D0000}"/>
    <cellStyle name="Porcentaje 2 5 3 3 2" xfId="33595" xr:uid="{00000000-0005-0000-0000-00006B9D0000}"/>
    <cellStyle name="Porcentaje 2 5 3 4" xfId="11931" xr:uid="{00000000-0005-0000-0000-00006C9D0000}"/>
    <cellStyle name="Porcentaje 2 5 3 5" xfId="32280" xr:uid="{00000000-0005-0000-0000-00006D9D0000}"/>
    <cellStyle name="Porcentaje 2 5 3 6" xfId="34040" xr:uid="{00000000-0005-0000-0000-00006E9D0000}"/>
    <cellStyle name="Porcentaje 2 5 3 7" xfId="36471" xr:uid="{00000000-0005-0000-0000-00006F9D0000}"/>
    <cellStyle name="Porcentaje 2 5 4" xfId="2119" xr:uid="{00000000-0005-0000-0000-0000709D0000}"/>
    <cellStyle name="Porcentaje 2 5 4 2" xfId="16187" xr:uid="{00000000-0005-0000-0000-0000719D0000}"/>
    <cellStyle name="Porcentaje 2 5 4 2 2" xfId="33596" xr:uid="{00000000-0005-0000-0000-0000729D0000}"/>
    <cellStyle name="Porcentaje 2 5 4 3" xfId="14538" xr:uid="{00000000-0005-0000-0000-0000739D0000}"/>
    <cellStyle name="Porcentaje 2 5 4 4" xfId="32638" xr:uid="{00000000-0005-0000-0000-0000749D0000}"/>
    <cellStyle name="Porcentaje 2 5 4 5" xfId="34398" xr:uid="{00000000-0005-0000-0000-0000759D0000}"/>
    <cellStyle name="Porcentaje 2 5 4 6" xfId="36830" xr:uid="{00000000-0005-0000-0000-0000769D0000}"/>
    <cellStyle name="Porcentaje 2 5 5" xfId="9117" xr:uid="{00000000-0005-0000-0000-0000779D0000}"/>
    <cellStyle name="Porcentaje 2 5 6" xfId="9118" xr:uid="{00000000-0005-0000-0000-0000789D0000}"/>
    <cellStyle name="Porcentaje 2 5 7" xfId="9119" xr:uid="{00000000-0005-0000-0000-0000799D0000}"/>
    <cellStyle name="Porcentaje 2 5 8" xfId="9120" xr:uid="{00000000-0005-0000-0000-00007A9D0000}"/>
    <cellStyle name="Porcentaje 2 5 9" xfId="46350" xr:uid="{00000000-0005-0000-0000-00007B9D0000}"/>
    <cellStyle name="Porcentaje 2 6" xfId="9121" xr:uid="{00000000-0005-0000-0000-00007C9D0000}"/>
    <cellStyle name="Porcentaje 2 6 2" xfId="22617" xr:uid="{00000000-0005-0000-0000-00007D9D0000}"/>
    <cellStyle name="Porcentaje 2 6 3" xfId="14539" xr:uid="{00000000-0005-0000-0000-00007E9D0000}"/>
    <cellStyle name="Porcentaje 2 7" xfId="2512" xr:uid="{00000000-0005-0000-0000-00007F9D0000}"/>
    <cellStyle name="Porcentaje 2 7 2" xfId="14540" xr:uid="{00000000-0005-0000-0000-0000809D0000}"/>
    <cellStyle name="Porcentaje 2 8" xfId="14541" xr:uid="{00000000-0005-0000-0000-0000819D0000}"/>
    <cellStyle name="Porcentaje 2 9" xfId="14542" xr:uid="{00000000-0005-0000-0000-0000829D0000}"/>
    <cellStyle name="Porcentaje 3" xfId="558" xr:uid="{00000000-0005-0000-0000-0000839D0000}"/>
    <cellStyle name="Porcentaje 3 2" xfId="559" xr:uid="{00000000-0005-0000-0000-0000849D0000}"/>
    <cellStyle name="Porcentaje 3 2 2" xfId="1740" xr:uid="{00000000-0005-0000-0000-0000859D0000}"/>
    <cellStyle name="Porcentaje 3 2 3" xfId="14543" xr:uid="{00000000-0005-0000-0000-0000869D0000}"/>
    <cellStyle name="Porcentaje 3 2 4" xfId="14544" xr:uid="{00000000-0005-0000-0000-0000879D0000}"/>
    <cellStyle name="Porcentaje 3 2 5" xfId="14545" xr:uid="{00000000-0005-0000-0000-0000889D0000}"/>
    <cellStyle name="Porcentaje 3 3" xfId="1423" xr:uid="{00000000-0005-0000-0000-0000899D0000}"/>
    <cellStyle name="Porcentaje 3 3 2" xfId="9122" xr:uid="{00000000-0005-0000-0000-00008A9D0000}"/>
    <cellStyle name="Porcentaje 3 3 2 2" xfId="22618" xr:uid="{00000000-0005-0000-0000-00008B9D0000}"/>
    <cellStyle name="Porcentaje 3 3 2 3" xfId="14546" xr:uid="{00000000-0005-0000-0000-00008C9D0000}"/>
    <cellStyle name="Porcentaje 3 3 3" xfId="14547" xr:uid="{00000000-0005-0000-0000-00008D9D0000}"/>
    <cellStyle name="Porcentaje 3 4" xfId="46352" xr:uid="{00000000-0005-0000-0000-00008E9D0000}"/>
    <cellStyle name="Porcentaje 4" xfId="560" xr:uid="{00000000-0005-0000-0000-00008F9D0000}"/>
    <cellStyle name="Porcentaje 4 2" xfId="561" xr:uid="{00000000-0005-0000-0000-0000909D0000}"/>
    <cellStyle name="Porcentaje 4 2 2" xfId="562" xr:uid="{00000000-0005-0000-0000-0000919D0000}"/>
    <cellStyle name="Porcentaje 4 2 3" xfId="1424" xr:uid="{00000000-0005-0000-0000-0000929D0000}"/>
    <cellStyle name="Porcentaje 4 2 3 2" xfId="35659" xr:uid="{00000000-0005-0000-0000-0000939D0000}"/>
    <cellStyle name="Porcentaje 4 2 4" xfId="9123" xr:uid="{00000000-0005-0000-0000-0000949D0000}"/>
    <cellStyle name="Porcentaje 4 2 5" xfId="9124" xr:uid="{00000000-0005-0000-0000-0000959D0000}"/>
    <cellStyle name="Porcentaje 4 3" xfId="670" xr:uid="{00000000-0005-0000-0000-0000969D0000}"/>
    <cellStyle name="Porcentaje 4 3 2" xfId="9125" xr:uid="{00000000-0005-0000-0000-0000979D0000}"/>
    <cellStyle name="Porcentaje 4 3 3" xfId="9126" xr:uid="{00000000-0005-0000-0000-0000989D0000}"/>
    <cellStyle name="Porcentaje 4 4" xfId="9127" xr:uid="{00000000-0005-0000-0000-0000999D0000}"/>
    <cellStyle name="Porcentaje 4 4 2" xfId="22619" xr:uid="{00000000-0005-0000-0000-00009A9D0000}"/>
    <cellStyle name="Porcentaje 4 4 3" xfId="14548" xr:uid="{00000000-0005-0000-0000-00009B9D0000}"/>
    <cellStyle name="Porcentaje 4 4 4" xfId="33124" xr:uid="{00000000-0005-0000-0000-00009C9D0000}"/>
    <cellStyle name="Porcentaje 4 4 5" xfId="34884" xr:uid="{00000000-0005-0000-0000-00009D9D0000}"/>
    <cellStyle name="Porcentaje 4 4 6" xfId="43535" xr:uid="{00000000-0005-0000-0000-00009E9D0000}"/>
    <cellStyle name="Porcentaje 4 5" xfId="9128" xr:uid="{00000000-0005-0000-0000-00009F9D0000}"/>
    <cellStyle name="Porcentaje 4 5 2" xfId="22620" xr:uid="{00000000-0005-0000-0000-0000A09D0000}"/>
    <cellStyle name="Porcentaje 4 5 3" xfId="14549" xr:uid="{00000000-0005-0000-0000-0000A19D0000}"/>
    <cellStyle name="Porcentaje 4 5 4" xfId="33125" xr:uid="{00000000-0005-0000-0000-0000A29D0000}"/>
    <cellStyle name="Porcentaje 4 5 5" xfId="34885" xr:uid="{00000000-0005-0000-0000-0000A39D0000}"/>
    <cellStyle name="Porcentaje 4 5 6" xfId="43536" xr:uid="{00000000-0005-0000-0000-0000A49D0000}"/>
    <cellStyle name="Porcentaje 4 6" xfId="14550" xr:uid="{00000000-0005-0000-0000-0000A59D0000}"/>
    <cellStyle name="Porcentaje 5" xfId="563" xr:uid="{00000000-0005-0000-0000-0000A69D0000}"/>
    <cellStyle name="Porcentaje 5 2" xfId="1736" xr:uid="{00000000-0005-0000-0000-0000A79D0000}"/>
    <cellStyle name="Porcentaje 5 2 2" xfId="46353" xr:uid="{00000000-0005-0000-0000-0000A89D0000}"/>
    <cellStyle name="Porcentaje 5 3" xfId="45700" xr:uid="{00000000-0005-0000-0000-0000A99D0000}"/>
    <cellStyle name="Porcentaje 6" xfId="564" xr:uid="{00000000-0005-0000-0000-0000AA9D0000}"/>
    <cellStyle name="Porcentaje 6 2" xfId="565" xr:uid="{00000000-0005-0000-0000-0000AB9D0000}"/>
    <cellStyle name="Porcentaje 6 2 2" xfId="632" xr:uid="{00000000-0005-0000-0000-0000AC9D0000}"/>
    <cellStyle name="Porcentaje 6 2 2 2" xfId="14551" xr:uid="{00000000-0005-0000-0000-0000AD9D0000}"/>
    <cellStyle name="Porcentaje 6 2 3" xfId="14552" xr:uid="{00000000-0005-0000-0000-0000AE9D0000}"/>
    <cellStyle name="Porcentaje 6 2 4" xfId="14553" xr:uid="{00000000-0005-0000-0000-0000AF9D0000}"/>
    <cellStyle name="Porcentaje 6 3" xfId="9129" xr:uid="{00000000-0005-0000-0000-0000B09D0000}"/>
    <cellStyle name="Porcentaje 6 3 2" xfId="14554" xr:uid="{00000000-0005-0000-0000-0000B19D0000}"/>
    <cellStyle name="Porcentaje 6 4" xfId="9130" xr:uid="{00000000-0005-0000-0000-0000B29D0000}"/>
    <cellStyle name="Porcentaje 6 4 2" xfId="14555" xr:uid="{00000000-0005-0000-0000-0000B39D0000}"/>
    <cellStyle name="Porcentaje 6 5" xfId="9131" xr:uid="{00000000-0005-0000-0000-0000B49D0000}"/>
    <cellStyle name="Porcentaje 6 6" xfId="9132" xr:uid="{00000000-0005-0000-0000-0000B59D0000}"/>
    <cellStyle name="Porcentaje 6 7" xfId="9133" xr:uid="{00000000-0005-0000-0000-0000B69D0000}"/>
    <cellStyle name="Porcentaje 6 8" xfId="9134" xr:uid="{00000000-0005-0000-0000-0000B79D0000}"/>
    <cellStyle name="Porcentaje 7" xfId="1649" xr:uid="{00000000-0005-0000-0000-0000B89D0000}"/>
    <cellStyle name="Porcentaje 7 2" xfId="10946" xr:uid="{00000000-0005-0000-0000-0000B99D0000}"/>
    <cellStyle name="Porcentaje 7 2 2" xfId="14557" xr:uid="{00000000-0005-0000-0000-0000BA9D0000}"/>
    <cellStyle name="Porcentaje 7 2 3" xfId="24285" xr:uid="{00000000-0005-0000-0000-0000BB9D0000}"/>
    <cellStyle name="Porcentaje 7 2 4" xfId="14556" xr:uid="{00000000-0005-0000-0000-0000BC9D0000}"/>
    <cellStyle name="Porcentaje 7 2 5" xfId="33468" xr:uid="{00000000-0005-0000-0000-0000BD9D0000}"/>
    <cellStyle name="Porcentaje 7 2 6" xfId="35228" xr:uid="{00000000-0005-0000-0000-0000BE9D0000}"/>
    <cellStyle name="Porcentaje 7 2 7" xfId="45191" xr:uid="{00000000-0005-0000-0000-0000BF9D0000}"/>
    <cellStyle name="Porcentaje 7 2 8" xfId="46593" xr:uid="{00000000-0005-0000-0000-0000C09D0000}"/>
    <cellStyle name="Porcentaje 7 3" xfId="14558" xr:uid="{00000000-0005-0000-0000-0000C19D0000}"/>
    <cellStyle name="Porcentaje 7 3 2" xfId="33597" xr:uid="{00000000-0005-0000-0000-0000C29D0000}"/>
    <cellStyle name="Porcentaje 7 4" xfId="11945" xr:uid="{00000000-0005-0000-0000-0000C39D0000}"/>
    <cellStyle name="Porcentaje 7 5" xfId="15748" xr:uid="{00000000-0005-0000-0000-0000C49D0000}"/>
    <cellStyle name="Porcentaje 7 6" xfId="11880" xr:uid="{00000000-0005-0000-0000-0000C59D0000}"/>
    <cellStyle name="Porcentaje 7 7" xfId="32229" xr:uid="{00000000-0005-0000-0000-0000C69D0000}"/>
    <cellStyle name="Porcentaje 7 8" xfId="33989" xr:uid="{00000000-0005-0000-0000-0000C79D0000}"/>
    <cellStyle name="Porcentaje 7 9" xfId="36420" xr:uid="{00000000-0005-0000-0000-0000C89D0000}"/>
    <cellStyle name="Porcentaje 8" xfId="2059" xr:uid="{00000000-0005-0000-0000-0000C99D0000}"/>
    <cellStyle name="Porcentaje 8 2" xfId="14559" xr:uid="{00000000-0005-0000-0000-0000CA9D0000}"/>
    <cellStyle name="Porcentaje 8 3" xfId="16131" xr:uid="{00000000-0005-0000-0000-0000CB9D0000}"/>
    <cellStyle name="Porcentaje 8 4" xfId="11943" xr:uid="{00000000-0005-0000-0000-0000CC9D0000}"/>
    <cellStyle name="Porcentaje 8 5" xfId="32584" xr:uid="{00000000-0005-0000-0000-0000CD9D0000}"/>
    <cellStyle name="Porcentaje 8 6" xfId="34344" xr:uid="{00000000-0005-0000-0000-0000CE9D0000}"/>
    <cellStyle name="Porcentaje 8 7" xfId="36776" xr:uid="{00000000-0005-0000-0000-0000CF9D0000}"/>
    <cellStyle name="Porcentaje 9" xfId="2517" xr:uid="{00000000-0005-0000-0000-0000D09D0000}"/>
    <cellStyle name="Porcentaje 9 2" xfId="10467" xr:uid="{00000000-0005-0000-0000-0000D19D0000}"/>
    <cellStyle name="Porcentaje 9 2 2" xfId="23856" xr:uid="{00000000-0005-0000-0000-0000D29D0000}"/>
    <cellStyle name="Porcentaje 9 2 2 2" xfId="33598" xr:uid="{00000000-0005-0000-0000-0000D39D0000}"/>
    <cellStyle name="Porcentaje 9 2 3" xfId="14561" xr:uid="{00000000-0005-0000-0000-0000D49D0000}"/>
    <cellStyle name="Porcentaje 9 2 4" xfId="33128" xr:uid="{00000000-0005-0000-0000-0000D59D0000}"/>
    <cellStyle name="Porcentaje 9 2 5" xfId="34888" xr:uid="{00000000-0005-0000-0000-0000D69D0000}"/>
    <cellStyle name="Porcentaje 9 2 6" xfId="44851" xr:uid="{00000000-0005-0000-0000-0000D79D0000}"/>
    <cellStyle name="Porcentaje 9 3" xfId="16516" xr:uid="{00000000-0005-0000-0000-0000D89D0000}"/>
    <cellStyle name="Porcentaje 9 4" xfId="14560" xr:uid="{00000000-0005-0000-0000-0000D99D0000}"/>
    <cellStyle name="Porcentaje 9 5" xfId="32934" xr:uid="{00000000-0005-0000-0000-0000DA9D0000}"/>
    <cellStyle name="Porcentaje 9 6" xfId="34694" xr:uid="{00000000-0005-0000-0000-0000DB9D0000}"/>
    <cellStyle name="Porcentaje 9 7" xfId="37126" xr:uid="{00000000-0005-0000-0000-0000DC9D0000}"/>
    <cellStyle name="Porcentual 2" xfId="566" xr:uid="{00000000-0005-0000-0000-0000DD9D0000}"/>
    <cellStyle name="Porcentual 2 2" xfId="567" xr:uid="{00000000-0005-0000-0000-0000DE9D0000}"/>
    <cellStyle name="Porcentual 2 2 2" xfId="568" xr:uid="{00000000-0005-0000-0000-0000DF9D0000}"/>
    <cellStyle name="Porcentual 2 2 2 2" xfId="569" xr:uid="{00000000-0005-0000-0000-0000E09D0000}"/>
    <cellStyle name="Porcentual 2 2 2 2 2" xfId="9135" xr:uid="{00000000-0005-0000-0000-0000E19D0000}"/>
    <cellStyle name="Porcentual 2 2 2 2 2 2" xfId="9136" xr:uid="{00000000-0005-0000-0000-0000E29D0000}"/>
    <cellStyle name="Porcentual 2 2 2 2 2 3" xfId="22621" xr:uid="{00000000-0005-0000-0000-0000E39D0000}"/>
    <cellStyle name="Porcentual 2 2 2 2 2 4" xfId="33126" xr:uid="{00000000-0005-0000-0000-0000E49D0000}"/>
    <cellStyle name="Porcentual 2 2 2 2 2 5" xfId="34886" xr:uid="{00000000-0005-0000-0000-0000E59D0000}"/>
    <cellStyle name="Porcentual 2 2 2 2 2 6" xfId="43537" xr:uid="{00000000-0005-0000-0000-0000E69D0000}"/>
    <cellStyle name="Porcentual 2 2 2 3" xfId="10619" xr:uid="{00000000-0005-0000-0000-0000E79D0000}"/>
    <cellStyle name="Porcentual 2 2 2 4" xfId="14562" xr:uid="{00000000-0005-0000-0000-0000E89D0000}"/>
    <cellStyle name="Porcentual 2 2 2 5" xfId="14563" xr:uid="{00000000-0005-0000-0000-0000E99D0000}"/>
    <cellStyle name="Porcentual 2 2 2 6" xfId="14564" xr:uid="{00000000-0005-0000-0000-0000EA9D0000}"/>
    <cellStyle name="Porcentual 2 2 3" xfId="10618" xr:uid="{00000000-0005-0000-0000-0000EB9D0000}"/>
    <cellStyle name="Porcentual 2 2 4" xfId="14565" xr:uid="{00000000-0005-0000-0000-0000EC9D0000}"/>
    <cellStyle name="Porcentual 2 2 5" xfId="14566" xr:uid="{00000000-0005-0000-0000-0000ED9D0000}"/>
    <cellStyle name="Porcentual 2 2 6" xfId="14567" xr:uid="{00000000-0005-0000-0000-0000EE9D0000}"/>
    <cellStyle name="Porcentual 2 3" xfId="570" xr:uid="{00000000-0005-0000-0000-0000EF9D0000}"/>
    <cellStyle name="Porcentual 2 3 2" xfId="571" xr:uid="{00000000-0005-0000-0000-0000F09D0000}"/>
    <cellStyle name="Porcentual 2 3 2 2" xfId="10621" xr:uid="{00000000-0005-0000-0000-0000F19D0000}"/>
    <cellStyle name="Porcentual 2 3 2 3" xfId="14568" xr:uid="{00000000-0005-0000-0000-0000F29D0000}"/>
    <cellStyle name="Porcentual 2 3 2 4" xfId="14569" xr:uid="{00000000-0005-0000-0000-0000F39D0000}"/>
    <cellStyle name="Porcentual 2 3 2 5" xfId="14570" xr:uid="{00000000-0005-0000-0000-0000F49D0000}"/>
    <cellStyle name="Porcentual 2 3 3" xfId="10620" xr:uid="{00000000-0005-0000-0000-0000F59D0000}"/>
    <cellStyle name="Porcentual 2 3 3 2" xfId="14572" xr:uid="{00000000-0005-0000-0000-0000F69D0000}"/>
    <cellStyle name="Porcentual 2 3 3 2 2" xfId="46354" xr:uid="{00000000-0005-0000-0000-0000F79D0000}"/>
    <cellStyle name="Porcentual 2 3 3 3" xfId="14573" xr:uid="{00000000-0005-0000-0000-0000F89D0000}"/>
    <cellStyle name="Porcentual 2 3 3 4" xfId="23967" xr:uid="{00000000-0005-0000-0000-0000F99D0000}"/>
    <cellStyle name="Porcentual 2 3 3 5" xfId="14571" xr:uid="{00000000-0005-0000-0000-0000FA9D0000}"/>
    <cellStyle name="Porcentual 2 3 3 6" xfId="35660" xr:uid="{00000000-0005-0000-0000-0000FB9D0000}"/>
    <cellStyle name="Porcentual 2 3 4" xfId="14574" xr:uid="{00000000-0005-0000-0000-0000FC9D0000}"/>
    <cellStyle name="Porcentual 2 3 5" xfId="14575" xr:uid="{00000000-0005-0000-0000-0000FD9D0000}"/>
    <cellStyle name="Porcentual 2 3 6" xfId="14576" xr:uid="{00000000-0005-0000-0000-0000FE9D0000}"/>
    <cellStyle name="Porcentual 2 3 7" xfId="14577" xr:uid="{00000000-0005-0000-0000-0000FF9D0000}"/>
    <cellStyle name="Porcentual 2 4" xfId="572" xr:uid="{00000000-0005-0000-0000-0000009E0000}"/>
    <cellStyle name="Porcentual 2 4 2" xfId="46355" xr:uid="{00000000-0005-0000-0000-0000019E0000}"/>
    <cellStyle name="Porcentual 2 4 3" xfId="45908" xr:uid="{00000000-0005-0000-0000-0000029E0000}"/>
    <cellStyle name="Porcentual 2 5" xfId="573" xr:uid="{00000000-0005-0000-0000-0000039E0000}"/>
    <cellStyle name="Porcentual 2 5 2" xfId="574" xr:uid="{00000000-0005-0000-0000-0000049E0000}"/>
    <cellStyle name="Porcentual 2 5 2 2" xfId="10622" xr:uid="{00000000-0005-0000-0000-0000059E0000}"/>
    <cellStyle name="Porcentual 2 5 2 3" xfId="14578" xr:uid="{00000000-0005-0000-0000-0000069E0000}"/>
    <cellStyle name="Porcentual 2 5 2 4" xfId="14579" xr:uid="{00000000-0005-0000-0000-0000079E0000}"/>
    <cellStyle name="Porcentual 2 5 2 5" xfId="14580" xr:uid="{00000000-0005-0000-0000-0000089E0000}"/>
    <cellStyle name="Porcentual 2 5 3" xfId="575" xr:uid="{00000000-0005-0000-0000-0000099E0000}"/>
    <cellStyle name="Porcentual 2 5 3 2" xfId="10623" xr:uid="{00000000-0005-0000-0000-00000A9E0000}"/>
    <cellStyle name="Porcentual 2 5 3 3" xfId="14581" xr:uid="{00000000-0005-0000-0000-00000B9E0000}"/>
    <cellStyle name="Porcentual 2 5 3 4" xfId="14582" xr:uid="{00000000-0005-0000-0000-00000C9E0000}"/>
    <cellStyle name="Porcentual 2 5 3 5" xfId="14583" xr:uid="{00000000-0005-0000-0000-00000D9E0000}"/>
    <cellStyle name="Porcentual 2 5 3_Hoja1" xfId="14584" xr:uid="{00000000-0005-0000-0000-00000E9E0000}"/>
    <cellStyle name="Porcentual 2 5 4" xfId="9137" xr:uid="{00000000-0005-0000-0000-00000F9E0000}"/>
    <cellStyle name="Porcentual 2 6" xfId="1275" xr:uid="{00000000-0005-0000-0000-0000109E0000}"/>
    <cellStyle name="Porcentual 2 6 2" xfId="10732" xr:uid="{00000000-0005-0000-0000-0000119E0000}"/>
    <cellStyle name="Porcentual 2 6 2 2" xfId="24072" xr:uid="{00000000-0005-0000-0000-0000129E0000}"/>
    <cellStyle name="Porcentual 2 6 2 3" xfId="33255" xr:uid="{00000000-0005-0000-0000-0000139E0000}"/>
    <cellStyle name="Porcentual 2 6 2 4" xfId="35015" xr:uid="{00000000-0005-0000-0000-0000149E0000}"/>
    <cellStyle name="Porcentual 2 6 2 5" xfId="44978" xr:uid="{00000000-0005-0000-0000-0000159E0000}"/>
    <cellStyle name="Porcentual 2 6 3" xfId="15511" xr:uid="{00000000-0005-0000-0000-0000169E0000}"/>
    <cellStyle name="Porcentual 2 6 4" xfId="11660" xr:uid="{00000000-0005-0000-0000-0000179E0000}"/>
    <cellStyle name="Porcentual 2 6 5" xfId="32016" xr:uid="{00000000-0005-0000-0000-0000189E0000}"/>
    <cellStyle name="Porcentual 2 6 6" xfId="33776" xr:uid="{00000000-0005-0000-0000-0000199E0000}"/>
    <cellStyle name="Porcentual 2 6 7" xfId="36202" xr:uid="{00000000-0005-0000-0000-00001A9E0000}"/>
    <cellStyle name="Porcentual 2 7" xfId="1843" xr:uid="{00000000-0005-0000-0000-00001B9E0000}"/>
    <cellStyle name="Porcentual 2 7 2" xfId="15915" xr:uid="{00000000-0005-0000-0000-00001C9E0000}"/>
    <cellStyle name="Porcentual 2 7 3" xfId="14585" xr:uid="{00000000-0005-0000-0000-00001D9E0000}"/>
    <cellStyle name="Porcentual 2 7 4" xfId="32368" xr:uid="{00000000-0005-0000-0000-00001E9E0000}"/>
    <cellStyle name="Porcentual 2 7 5" xfId="34128" xr:uid="{00000000-0005-0000-0000-00001F9E0000}"/>
    <cellStyle name="Porcentual 2 7 6" xfId="36560" xr:uid="{00000000-0005-0000-0000-0000209E0000}"/>
    <cellStyle name="Porcentual 2 8" xfId="10617" xr:uid="{00000000-0005-0000-0000-0000219E0000}"/>
    <cellStyle name="Porcentual 2 9" xfId="14586" xr:uid="{00000000-0005-0000-0000-0000229E0000}"/>
    <cellStyle name="Porcentual 2_Libro2" xfId="576" xr:uid="{00000000-0005-0000-0000-0000239E0000}"/>
    <cellStyle name="Porcentual 3" xfId="577" xr:uid="{00000000-0005-0000-0000-0000249E0000}"/>
    <cellStyle name="Porcentual 3 2" xfId="578" xr:uid="{00000000-0005-0000-0000-0000259E0000}"/>
    <cellStyle name="Porcentual 3 2 2" xfId="10625" xr:uid="{00000000-0005-0000-0000-0000269E0000}"/>
    <cellStyle name="Porcentual 3 2 2 2" xfId="23969" xr:uid="{00000000-0005-0000-0000-0000279E0000}"/>
    <cellStyle name="Porcentual 3 2 2 2 2" xfId="46356" xr:uid="{00000000-0005-0000-0000-0000289E0000}"/>
    <cellStyle name="Porcentual 3 2 2 3" xfId="14587" xr:uid="{00000000-0005-0000-0000-0000299E0000}"/>
    <cellStyle name="Porcentual 3 2 3" xfId="14588" xr:uid="{00000000-0005-0000-0000-00002A9E0000}"/>
    <cellStyle name="Porcentual 3 2 4" xfId="14589" xr:uid="{00000000-0005-0000-0000-00002B9E0000}"/>
    <cellStyle name="Porcentual 3 2 5" xfId="14590" xr:uid="{00000000-0005-0000-0000-00002C9E0000}"/>
    <cellStyle name="Porcentual 3 2 6" xfId="14591" xr:uid="{00000000-0005-0000-0000-00002D9E0000}"/>
    <cellStyle name="Porcentual 3 3" xfId="579" xr:uid="{00000000-0005-0000-0000-00002E9E0000}"/>
    <cellStyle name="Porcentual 3 3 2" xfId="10626" xr:uid="{00000000-0005-0000-0000-00002F9E0000}"/>
    <cellStyle name="Porcentual 3 3 3" xfId="14592" xr:uid="{00000000-0005-0000-0000-0000309E0000}"/>
    <cellStyle name="Porcentual 3 3 4" xfId="14593" xr:uid="{00000000-0005-0000-0000-0000319E0000}"/>
    <cellStyle name="Porcentual 3 3 5" xfId="14594" xr:uid="{00000000-0005-0000-0000-0000329E0000}"/>
    <cellStyle name="Porcentual 3 3_Hoja1" xfId="14595" xr:uid="{00000000-0005-0000-0000-0000339E0000}"/>
    <cellStyle name="Porcentual 3 4" xfId="10624" xr:uid="{00000000-0005-0000-0000-0000349E0000}"/>
    <cellStyle name="Porcentual 3 4 2" xfId="23968" xr:uid="{00000000-0005-0000-0000-0000359E0000}"/>
    <cellStyle name="Porcentual 3 4 2 2" xfId="46357" xr:uid="{00000000-0005-0000-0000-0000369E0000}"/>
    <cellStyle name="Porcentual 3 4 3" xfId="14596" xr:uid="{00000000-0005-0000-0000-0000379E0000}"/>
    <cellStyle name="Porcentual 3 5" xfId="14597" xr:uid="{00000000-0005-0000-0000-0000389E0000}"/>
    <cellStyle name="Porcentual 3 6" xfId="14598" xr:uid="{00000000-0005-0000-0000-0000399E0000}"/>
    <cellStyle name="Porcentual 3 7" xfId="14599" xr:uid="{00000000-0005-0000-0000-00003A9E0000}"/>
    <cellStyle name="Porcentual 3 8" xfId="14600" xr:uid="{00000000-0005-0000-0000-00003B9E0000}"/>
    <cellStyle name="Porcentual 4" xfId="580" xr:uid="{00000000-0005-0000-0000-00003C9E0000}"/>
    <cellStyle name="Porcentual 4 2" xfId="10627" xr:uid="{00000000-0005-0000-0000-00003D9E0000}"/>
    <cellStyle name="Porcentual 4 3" xfId="14601" xr:uid="{00000000-0005-0000-0000-00003E9E0000}"/>
    <cellStyle name="Porcentual 4 4" xfId="14602" xr:uid="{00000000-0005-0000-0000-00003F9E0000}"/>
    <cellStyle name="Porcentual 4 5" xfId="14603" xr:uid="{00000000-0005-0000-0000-0000409E0000}"/>
    <cellStyle name="Porcentual 5" xfId="581" xr:uid="{00000000-0005-0000-0000-0000419E0000}"/>
    <cellStyle name="Porcentual 5 2" xfId="10628" xr:uid="{00000000-0005-0000-0000-0000429E0000}"/>
    <cellStyle name="Porcentual 5 3" xfId="14604" xr:uid="{00000000-0005-0000-0000-0000439E0000}"/>
    <cellStyle name="Porcentual 5 3 2" xfId="45909" xr:uid="{00000000-0005-0000-0000-0000449E0000}"/>
    <cellStyle name="Porcentual 5 4" xfId="14605" xr:uid="{00000000-0005-0000-0000-0000459E0000}"/>
    <cellStyle name="Porcentual 5 5" xfId="14606" xr:uid="{00000000-0005-0000-0000-0000469E0000}"/>
    <cellStyle name="Porcentual 5_Hoja1" xfId="14607" xr:uid="{00000000-0005-0000-0000-0000479E0000}"/>
    <cellStyle name="Porcentual 6" xfId="582" xr:uid="{00000000-0005-0000-0000-0000489E0000}"/>
    <cellStyle name="Porcentual 6 2" xfId="10629" xr:uid="{00000000-0005-0000-0000-0000499E0000}"/>
    <cellStyle name="Porcentual 6 3" xfId="14608" xr:uid="{00000000-0005-0000-0000-00004A9E0000}"/>
    <cellStyle name="Porcentual 6 4" xfId="14609" xr:uid="{00000000-0005-0000-0000-00004B9E0000}"/>
    <cellStyle name="Porcentual 6 5" xfId="14610" xr:uid="{00000000-0005-0000-0000-00004C9E0000}"/>
    <cellStyle name="Porcentual 7" xfId="583" xr:uid="{00000000-0005-0000-0000-00004D9E0000}"/>
    <cellStyle name="Porcentual 7 2" xfId="584" xr:uid="{00000000-0005-0000-0000-00004E9E0000}"/>
    <cellStyle name="Porcentual 7 3" xfId="46358" xr:uid="{00000000-0005-0000-0000-00004F9E0000}"/>
    <cellStyle name="Porcentual 7 4" xfId="45910" xr:uid="{00000000-0005-0000-0000-0000509E0000}"/>
    <cellStyle name="Porcentual 9" xfId="1706" xr:uid="{00000000-0005-0000-0000-0000519E0000}"/>
    <cellStyle name="Porcentual_AIU AMBIENTAL Y SISO AV 19 NUEVO v01" xfId="36472" xr:uid="{00000000-0005-0000-0000-0000529E0000}"/>
    <cellStyle name="Porcentual_CALCULO DEL AIU-2012" xfId="585" xr:uid="{00000000-0005-0000-0000-0000539E0000}"/>
    <cellStyle name="Punto0" xfId="9138" xr:uid="{00000000-0005-0000-0000-0000549E0000}"/>
    <cellStyle name="resaltado" xfId="9139" xr:uid="{00000000-0005-0000-0000-0000559E0000}"/>
    <cellStyle name="Salida 2" xfId="586" xr:uid="{00000000-0005-0000-0000-0000569E0000}"/>
    <cellStyle name="Salida 2 10" xfId="9140" xr:uid="{00000000-0005-0000-0000-0000579E0000}"/>
    <cellStyle name="Salida 2 10 10" xfId="22622" xr:uid="{00000000-0005-0000-0000-0000589E0000}"/>
    <cellStyle name="Salida 2 10 11" xfId="43538" xr:uid="{00000000-0005-0000-0000-0000599E0000}"/>
    <cellStyle name="Salida 2 10 2" xfId="9141" xr:uid="{00000000-0005-0000-0000-00005A9E0000}"/>
    <cellStyle name="Salida 2 10 2 2" xfId="9142" xr:uid="{00000000-0005-0000-0000-00005B9E0000}"/>
    <cellStyle name="Salida 2 10 2 2 2" xfId="9143" xr:uid="{00000000-0005-0000-0000-00005C9E0000}"/>
    <cellStyle name="Salida 2 10 2 2 2 2" xfId="30575" xr:uid="{00000000-0005-0000-0000-00005D9E0000}"/>
    <cellStyle name="Salida 2 10 2 2 2 3" xfId="22625" xr:uid="{00000000-0005-0000-0000-00005E9E0000}"/>
    <cellStyle name="Salida 2 10 2 2 2 4" xfId="43541" xr:uid="{00000000-0005-0000-0000-00005F9E0000}"/>
    <cellStyle name="Salida 2 10 2 2 3" xfId="9144" xr:uid="{00000000-0005-0000-0000-0000609E0000}"/>
    <cellStyle name="Salida 2 10 2 2 3 2" xfId="30576" xr:uid="{00000000-0005-0000-0000-0000619E0000}"/>
    <cellStyle name="Salida 2 10 2 2 3 3" xfId="22626" xr:uid="{00000000-0005-0000-0000-0000629E0000}"/>
    <cellStyle name="Salida 2 10 2 2 3 4" xfId="43542" xr:uid="{00000000-0005-0000-0000-0000639E0000}"/>
    <cellStyle name="Salida 2 10 2 2 4" xfId="30574" xr:uid="{00000000-0005-0000-0000-0000649E0000}"/>
    <cellStyle name="Salida 2 10 2 2 5" xfId="22624" xr:uid="{00000000-0005-0000-0000-0000659E0000}"/>
    <cellStyle name="Salida 2 10 2 2 6" xfId="43540" xr:uid="{00000000-0005-0000-0000-0000669E0000}"/>
    <cellStyle name="Salida 2 10 2 3" xfId="9145" xr:uid="{00000000-0005-0000-0000-0000679E0000}"/>
    <cellStyle name="Salida 2 10 2 3 2" xfId="30577" xr:uid="{00000000-0005-0000-0000-0000689E0000}"/>
    <cellStyle name="Salida 2 10 2 3 3" xfId="22627" xr:uid="{00000000-0005-0000-0000-0000699E0000}"/>
    <cellStyle name="Salida 2 10 2 3 4" xfId="43543" xr:uid="{00000000-0005-0000-0000-00006A9E0000}"/>
    <cellStyle name="Salida 2 10 2 4" xfId="9146" xr:uid="{00000000-0005-0000-0000-00006B9E0000}"/>
    <cellStyle name="Salida 2 10 2 4 2" xfId="30578" xr:uid="{00000000-0005-0000-0000-00006C9E0000}"/>
    <cellStyle name="Salida 2 10 2 4 3" xfId="22628" xr:uid="{00000000-0005-0000-0000-00006D9E0000}"/>
    <cellStyle name="Salida 2 10 2 4 4" xfId="43544" xr:uid="{00000000-0005-0000-0000-00006E9E0000}"/>
    <cellStyle name="Salida 2 10 2 5" xfId="30573" xr:uid="{00000000-0005-0000-0000-00006F9E0000}"/>
    <cellStyle name="Salida 2 10 2 6" xfId="22623" xr:uid="{00000000-0005-0000-0000-0000709E0000}"/>
    <cellStyle name="Salida 2 10 2 7" xfId="43539" xr:uid="{00000000-0005-0000-0000-0000719E0000}"/>
    <cellStyle name="Salida 2 10 3" xfId="9147" xr:uid="{00000000-0005-0000-0000-0000729E0000}"/>
    <cellStyle name="Salida 2 10 3 2" xfId="9148" xr:uid="{00000000-0005-0000-0000-0000739E0000}"/>
    <cellStyle name="Salida 2 10 3 2 2" xfId="9149" xr:uid="{00000000-0005-0000-0000-0000749E0000}"/>
    <cellStyle name="Salida 2 10 3 2 2 2" xfId="30581" xr:uid="{00000000-0005-0000-0000-0000759E0000}"/>
    <cellStyle name="Salida 2 10 3 2 2 3" xfId="22631" xr:uid="{00000000-0005-0000-0000-0000769E0000}"/>
    <cellStyle name="Salida 2 10 3 2 2 4" xfId="43547" xr:uid="{00000000-0005-0000-0000-0000779E0000}"/>
    <cellStyle name="Salida 2 10 3 2 3" xfId="9150" xr:uid="{00000000-0005-0000-0000-0000789E0000}"/>
    <cellStyle name="Salida 2 10 3 2 3 2" xfId="30582" xr:uid="{00000000-0005-0000-0000-0000799E0000}"/>
    <cellStyle name="Salida 2 10 3 2 3 3" xfId="22632" xr:uid="{00000000-0005-0000-0000-00007A9E0000}"/>
    <cellStyle name="Salida 2 10 3 2 3 4" xfId="43548" xr:uid="{00000000-0005-0000-0000-00007B9E0000}"/>
    <cellStyle name="Salida 2 10 3 2 4" xfId="30580" xr:uid="{00000000-0005-0000-0000-00007C9E0000}"/>
    <cellStyle name="Salida 2 10 3 2 5" xfId="22630" xr:uid="{00000000-0005-0000-0000-00007D9E0000}"/>
    <cellStyle name="Salida 2 10 3 2 6" xfId="43546" xr:uid="{00000000-0005-0000-0000-00007E9E0000}"/>
    <cellStyle name="Salida 2 10 3 3" xfId="9151" xr:uid="{00000000-0005-0000-0000-00007F9E0000}"/>
    <cellStyle name="Salida 2 10 3 3 2" xfId="30583" xr:uid="{00000000-0005-0000-0000-0000809E0000}"/>
    <cellStyle name="Salida 2 10 3 3 3" xfId="22633" xr:uid="{00000000-0005-0000-0000-0000819E0000}"/>
    <cellStyle name="Salida 2 10 3 3 4" xfId="43549" xr:uid="{00000000-0005-0000-0000-0000829E0000}"/>
    <cellStyle name="Salida 2 10 3 4" xfId="9152" xr:uid="{00000000-0005-0000-0000-0000839E0000}"/>
    <cellStyle name="Salida 2 10 3 4 2" xfId="30584" xr:uid="{00000000-0005-0000-0000-0000849E0000}"/>
    <cellStyle name="Salida 2 10 3 4 3" xfId="22634" xr:uid="{00000000-0005-0000-0000-0000859E0000}"/>
    <cellStyle name="Salida 2 10 3 4 4" xfId="43550" xr:uid="{00000000-0005-0000-0000-0000869E0000}"/>
    <cellStyle name="Salida 2 10 3 5" xfId="30579" xr:uid="{00000000-0005-0000-0000-0000879E0000}"/>
    <cellStyle name="Salida 2 10 3 6" xfId="22629" xr:uid="{00000000-0005-0000-0000-0000889E0000}"/>
    <cellStyle name="Salida 2 10 3 7" xfId="43545" xr:uid="{00000000-0005-0000-0000-0000899E0000}"/>
    <cellStyle name="Salida 2 10 4" xfId="9153" xr:uid="{00000000-0005-0000-0000-00008A9E0000}"/>
    <cellStyle name="Salida 2 10 4 2" xfId="30585" xr:uid="{00000000-0005-0000-0000-00008B9E0000}"/>
    <cellStyle name="Salida 2 10 4 3" xfId="22635" xr:uid="{00000000-0005-0000-0000-00008C9E0000}"/>
    <cellStyle name="Salida 2 10 4 4" xfId="43551" xr:uid="{00000000-0005-0000-0000-00008D9E0000}"/>
    <cellStyle name="Salida 2 10 5" xfId="9154" xr:uid="{00000000-0005-0000-0000-00008E9E0000}"/>
    <cellStyle name="Salida 2 10 5 2" xfId="30586" xr:uid="{00000000-0005-0000-0000-00008F9E0000}"/>
    <cellStyle name="Salida 2 10 5 3" xfId="22636" xr:uid="{00000000-0005-0000-0000-0000909E0000}"/>
    <cellStyle name="Salida 2 10 5 4" xfId="43552" xr:uid="{00000000-0005-0000-0000-0000919E0000}"/>
    <cellStyle name="Salida 2 10 6" xfId="9155" xr:uid="{00000000-0005-0000-0000-0000929E0000}"/>
    <cellStyle name="Salida 2 10 6 2" xfId="30587" xr:uid="{00000000-0005-0000-0000-0000939E0000}"/>
    <cellStyle name="Salida 2 10 6 3" xfId="22637" xr:uid="{00000000-0005-0000-0000-0000949E0000}"/>
    <cellStyle name="Salida 2 10 6 4" xfId="43553" xr:uid="{00000000-0005-0000-0000-0000959E0000}"/>
    <cellStyle name="Salida 2 10 7" xfId="9156" xr:uid="{00000000-0005-0000-0000-0000969E0000}"/>
    <cellStyle name="Salida 2 10 7 2" xfId="30588" xr:uid="{00000000-0005-0000-0000-0000979E0000}"/>
    <cellStyle name="Salida 2 10 7 3" xfId="22638" xr:uid="{00000000-0005-0000-0000-0000989E0000}"/>
    <cellStyle name="Salida 2 10 7 4" xfId="43554" xr:uid="{00000000-0005-0000-0000-0000999E0000}"/>
    <cellStyle name="Salida 2 10 8" xfId="9157" xr:uid="{00000000-0005-0000-0000-00009A9E0000}"/>
    <cellStyle name="Salida 2 10 8 2" xfId="30589" xr:uid="{00000000-0005-0000-0000-00009B9E0000}"/>
    <cellStyle name="Salida 2 10 8 3" xfId="22639" xr:uid="{00000000-0005-0000-0000-00009C9E0000}"/>
    <cellStyle name="Salida 2 10 8 4" xfId="43555" xr:uid="{00000000-0005-0000-0000-00009D9E0000}"/>
    <cellStyle name="Salida 2 10 9" xfId="30572" xr:uid="{00000000-0005-0000-0000-00009E9E0000}"/>
    <cellStyle name="Salida 2 11" xfId="9158" xr:uid="{00000000-0005-0000-0000-00009F9E0000}"/>
    <cellStyle name="Salida 2 11 10" xfId="22640" xr:uid="{00000000-0005-0000-0000-0000A09E0000}"/>
    <cellStyle name="Salida 2 11 11" xfId="43556" xr:uid="{00000000-0005-0000-0000-0000A19E0000}"/>
    <cellStyle name="Salida 2 11 2" xfId="9159" xr:uid="{00000000-0005-0000-0000-0000A29E0000}"/>
    <cellStyle name="Salida 2 11 2 2" xfId="9160" xr:uid="{00000000-0005-0000-0000-0000A39E0000}"/>
    <cellStyle name="Salida 2 11 2 2 2" xfId="9161" xr:uid="{00000000-0005-0000-0000-0000A49E0000}"/>
    <cellStyle name="Salida 2 11 2 2 2 2" xfId="30593" xr:uid="{00000000-0005-0000-0000-0000A59E0000}"/>
    <cellStyle name="Salida 2 11 2 2 2 3" xfId="22643" xr:uid="{00000000-0005-0000-0000-0000A69E0000}"/>
    <cellStyle name="Salida 2 11 2 2 2 4" xfId="43559" xr:uid="{00000000-0005-0000-0000-0000A79E0000}"/>
    <cellStyle name="Salida 2 11 2 2 3" xfId="9162" xr:uid="{00000000-0005-0000-0000-0000A89E0000}"/>
    <cellStyle name="Salida 2 11 2 2 3 2" xfId="30594" xr:uid="{00000000-0005-0000-0000-0000A99E0000}"/>
    <cellStyle name="Salida 2 11 2 2 3 3" xfId="22644" xr:uid="{00000000-0005-0000-0000-0000AA9E0000}"/>
    <cellStyle name="Salida 2 11 2 2 3 4" xfId="43560" xr:uid="{00000000-0005-0000-0000-0000AB9E0000}"/>
    <cellStyle name="Salida 2 11 2 2 4" xfId="30592" xr:uid="{00000000-0005-0000-0000-0000AC9E0000}"/>
    <cellStyle name="Salida 2 11 2 2 5" xfId="22642" xr:uid="{00000000-0005-0000-0000-0000AD9E0000}"/>
    <cellStyle name="Salida 2 11 2 2 6" xfId="43558" xr:uid="{00000000-0005-0000-0000-0000AE9E0000}"/>
    <cellStyle name="Salida 2 11 2 3" xfId="9163" xr:uid="{00000000-0005-0000-0000-0000AF9E0000}"/>
    <cellStyle name="Salida 2 11 2 3 2" xfId="30595" xr:uid="{00000000-0005-0000-0000-0000B09E0000}"/>
    <cellStyle name="Salida 2 11 2 3 3" xfId="22645" xr:uid="{00000000-0005-0000-0000-0000B19E0000}"/>
    <cellStyle name="Salida 2 11 2 3 4" xfId="43561" xr:uid="{00000000-0005-0000-0000-0000B29E0000}"/>
    <cellStyle name="Salida 2 11 2 4" xfId="9164" xr:uid="{00000000-0005-0000-0000-0000B39E0000}"/>
    <cellStyle name="Salida 2 11 2 4 2" xfId="30596" xr:uid="{00000000-0005-0000-0000-0000B49E0000}"/>
    <cellStyle name="Salida 2 11 2 4 3" xfId="22646" xr:uid="{00000000-0005-0000-0000-0000B59E0000}"/>
    <cellStyle name="Salida 2 11 2 4 4" xfId="43562" xr:uid="{00000000-0005-0000-0000-0000B69E0000}"/>
    <cellStyle name="Salida 2 11 2 5" xfId="30591" xr:uid="{00000000-0005-0000-0000-0000B79E0000}"/>
    <cellStyle name="Salida 2 11 2 6" xfId="22641" xr:uid="{00000000-0005-0000-0000-0000B89E0000}"/>
    <cellStyle name="Salida 2 11 2 7" xfId="43557" xr:uid="{00000000-0005-0000-0000-0000B99E0000}"/>
    <cellStyle name="Salida 2 11 3" xfId="9165" xr:uid="{00000000-0005-0000-0000-0000BA9E0000}"/>
    <cellStyle name="Salida 2 11 3 2" xfId="9166" xr:uid="{00000000-0005-0000-0000-0000BB9E0000}"/>
    <cellStyle name="Salida 2 11 3 2 2" xfId="9167" xr:uid="{00000000-0005-0000-0000-0000BC9E0000}"/>
    <cellStyle name="Salida 2 11 3 2 2 2" xfId="30599" xr:uid="{00000000-0005-0000-0000-0000BD9E0000}"/>
    <cellStyle name="Salida 2 11 3 2 2 3" xfId="22649" xr:uid="{00000000-0005-0000-0000-0000BE9E0000}"/>
    <cellStyle name="Salida 2 11 3 2 2 4" xfId="43565" xr:uid="{00000000-0005-0000-0000-0000BF9E0000}"/>
    <cellStyle name="Salida 2 11 3 2 3" xfId="9168" xr:uid="{00000000-0005-0000-0000-0000C09E0000}"/>
    <cellStyle name="Salida 2 11 3 2 3 2" xfId="30600" xr:uid="{00000000-0005-0000-0000-0000C19E0000}"/>
    <cellStyle name="Salida 2 11 3 2 3 3" xfId="22650" xr:uid="{00000000-0005-0000-0000-0000C29E0000}"/>
    <cellStyle name="Salida 2 11 3 2 3 4" xfId="43566" xr:uid="{00000000-0005-0000-0000-0000C39E0000}"/>
    <cellStyle name="Salida 2 11 3 2 4" xfId="30598" xr:uid="{00000000-0005-0000-0000-0000C49E0000}"/>
    <cellStyle name="Salida 2 11 3 2 5" xfId="22648" xr:uid="{00000000-0005-0000-0000-0000C59E0000}"/>
    <cellStyle name="Salida 2 11 3 2 6" xfId="43564" xr:uid="{00000000-0005-0000-0000-0000C69E0000}"/>
    <cellStyle name="Salida 2 11 3 3" xfId="9169" xr:uid="{00000000-0005-0000-0000-0000C79E0000}"/>
    <cellStyle name="Salida 2 11 3 3 2" xfId="30601" xr:uid="{00000000-0005-0000-0000-0000C89E0000}"/>
    <cellStyle name="Salida 2 11 3 3 3" xfId="22651" xr:uid="{00000000-0005-0000-0000-0000C99E0000}"/>
    <cellStyle name="Salida 2 11 3 3 4" xfId="43567" xr:uid="{00000000-0005-0000-0000-0000CA9E0000}"/>
    <cellStyle name="Salida 2 11 3 4" xfId="9170" xr:uid="{00000000-0005-0000-0000-0000CB9E0000}"/>
    <cellStyle name="Salida 2 11 3 4 2" xfId="30602" xr:uid="{00000000-0005-0000-0000-0000CC9E0000}"/>
    <cellStyle name="Salida 2 11 3 4 3" xfId="22652" xr:uid="{00000000-0005-0000-0000-0000CD9E0000}"/>
    <cellStyle name="Salida 2 11 3 4 4" xfId="43568" xr:uid="{00000000-0005-0000-0000-0000CE9E0000}"/>
    <cellStyle name="Salida 2 11 3 5" xfId="30597" xr:uid="{00000000-0005-0000-0000-0000CF9E0000}"/>
    <cellStyle name="Salida 2 11 3 6" xfId="22647" xr:uid="{00000000-0005-0000-0000-0000D09E0000}"/>
    <cellStyle name="Salida 2 11 3 7" xfId="43563" xr:uid="{00000000-0005-0000-0000-0000D19E0000}"/>
    <cellStyle name="Salida 2 11 4" xfId="9171" xr:uid="{00000000-0005-0000-0000-0000D29E0000}"/>
    <cellStyle name="Salida 2 11 4 2" xfId="30603" xr:uid="{00000000-0005-0000-0000-0000D39E0000}"/>
    <cellStyle name="Salida 2 11 4 3" xfId="22653" xr:uid="{00000000-0005-0000-0000-0000D49E0000}"/>
    <cellStyle name="Salida 2 11 4 4" xfId="43569" xr:uid="{00000000-0005-0000-0000-0000D59E0000}"/>
    <cellStyle name="Salida 2 11 5" xfId="9172" xr:uid="{00000000-0005-0000-0000-0000D69E0000}"/>
    <cellStyle name="Salida 2 11 5 2" xfId="30604" xr:uid="{00000000-0005-0000-0000-0000D79E0000}"/>
    <cellStyle name="Salida 2 11 5 3" xfId="22654" xr:uid="{00000000-0005-0000-0000-0000D89E0000}"/>
    <cellStyle name="Salida 2 11 5 4" xfId="43570" xr:uid="{00000000-0005-0000-0000-0000D99E0000}"/>
    <cellStyle name="Salida 2 11 6" xfId="9173" xr:uid="{00000000-0005-0000-0000-0000DA9E0000}"/>
    <cellStyle name="Salida 2 11 6 2" xfId="30605" xr:uid="{00000000-0005-0000-0000-0000DB9E0000}"/>
    <cellStyle name="Salida 2 11 6 3" xfId="22655" xr:uid="{00000000-0005-0000-0000-0000DC9E0000}"/>
    <cellStyle name="Salida 2 11 6 4" xfId="43571" xr:uid="{00000000-0005-0000-0000-0000DD9E0000}"/>
    <cellStyle name="Salida 2 11 7" xfId="9174" xr:uid="{00000000-0005-0000-0000-0000DE9E0000}"/>
    <cellStyle name="Salida 2 11 7 2" xfId="30606" xr:uid="{00000000-0005-0000-0000-0000DF9E0000}"/>
    <cellStyle name="Salida 2 11 7 3" xfId="22656" xr:uid="{00000000-0005-0000-0000-0000E09E0000}"/>
    <cellStyle name="Salida 2 11 7 4" xfId="43572" xr:uid="{00000000-0005-0000-0000-0000E19E0000}"/>
    <cellStyle name="Salida 2 11 8" xfId="9175" xr:uid="{00000000-0005-0000-0000-0000E29E0000}"/>
    <cellStyle name="Salida 2 11 8 2" xfId="30607" xr:uid="{00000000-0005-0000-0000-0000E39E0000}"/>
    <cellStyle name="Salida 2 11 8 3" xfId="22657" xr:uid="{00000000-0005-0000-0000-0000E49E0000}"/>
    <cellStyle name="Salida 2 11 8 4" xfId="43573" xr:uid="{00000000-0005-0000-0000-0000E59E0000}"/>
    <cellStyle name="Salida 2 11 9" xfId="30590" xr:uid="{00000000-0005-0000-0000-0000E69E0000}"/>
    <cellStyle name="Salida 2 12" xfId="9176" xr:uid="{00000000-0005-0000-0000-0000E79E0000}"/>
    <cellStyle name="Salida 2 12 10" xfId="22658" xr:uid="{00000000-0005-0000-0000-0000E89E0000}"/>
    <cellStyle name="Salida 2 12 11" xfId="43574" xr:uid="{00000000-0005-0000-0000-0000E99E0000}"/>
    <cellStyle name="Salida 2 12 2" xfId="9177" xr:uid="{00000000-0005-0000-0000-0000EA9E0000}"/>
    <cellStyle name="Salida 2 12 2 2" xfId="9178" xr:uid="{00000000-0005-0000-0000-0000EB9E0000}"/>
    <cellStyle name="Salida 2 12 2 2 2" xfId="9179" xr:uid="{00000000-0005-0000-0000-0000EC9E0000}"/>
    <cellStyle name="Salida 2 12 2 2 2 2" xfId="30611" xr:uid="{00000000-0005-0000-0000-0000ED9E0000}"/>
    <cellStyle name="Salida 2 12 2 2 2 3" xfId="22661" xr:uid="{00000000-0005-0000-0000-0000EE9E0000}"/>
    <cellStyle name="Salida 2 12 2 2 2 4" xfId="43577" xr:uid="{00000000-0005-0000-0000-0000EF9E0000}"/>
    <cellStyle name="Salida 2 12 2 2 3" xfId="9180" xr:uid="{00000000-0005-0000-0000-0000F09E0000}"/>
    <cellStyle name="Salida 2 12 2 2 3 2" xfId="30612" xr:uid="{00000000-0005-0000-0000-0000F19E0000}"/>
    <cellStyle name="Salida 2 12 2 2 3 3" xfId="22662" xr:uid="{00000000-0005-0000-0000-0000F29E0000}"/>
    <cellStyle name="Salida 2 12 2 2 3 4" xfId="43578" xr:uid="{00000000-0005-0000-0000-0000F39E0000}"/>
    <cellStyle name="Salida 2 12 2 2 4" xfId="30610" xr:uid="{00000000-0005-0000-0000-0000F49E0000}"/>
    <cellStyle name="Salida 2 12 2 2 5" xfId="22660" xr:uid="{00000000-0005-0000-0000-0000F59E0000}"/>
    <cellStyle name="Salida 2 12 2 2 6" xfId="43576" xr:uid="{00000000-0005-0000-0000-0000F69E0000}"/>
    <cellStyle name="Salida 2 12 2 3" xfId="9181" xr:uid="{00000000-0005-0000-0000-0000F79E0000}"/>
    <cellStyle name="Salida 2 12 2 3 2" xfId="30613" xr:uid="{00000000-0005-0000-0000-0000F89E0000}"/>
    <cellStyle name="Salida 2 12 2 3 3" xfId="22663" xr:uid="{00000000-0005-0000-0000-0000F99E0000}"/>
    <cellStyle name="Salida 2 12 2 3 4" xfId="43579" xr:uid="{00000000-0005-0000-0000-0000FA9E0000}"/>
    <cellStyle name="Salida 2 12 2 4" xfId="9182" xr:uid="{00000000-0005-0000-0000-0000FB9E0000}"/>
    <cellStyle name="Salida 2 12 2 4 2" xfId="30614" xr:uid="{00000000-0005-0000-0000-0000FC9E0000}"/>
    <cellStyle name="Salida 2 12 2 4 3" xfId="22664" xr:uid="{00000000-0005-0000-0000-0000FD9E0000}"/>
    <cellStyle name="Salida 2 12 2 4 4" xfId="43580" xr:uid="{00000000-0005-0000-0000-0000FE9E0000}"/>
    <cellStyle name="Salida 2 12 2 5" xfId="30609" xr:uid="{00000000-0005-0000-0000-0000FF9E0000}"/>
    <cellStyle name="Salida 2 12 2 6" xfId="22659" xr:uid="{00000000-0005-0000-0000-0000009F0000}"/>
    <cellStyle name="Salida 2 12 2 7" xfId="43575" xr:uid="{00000000-0005-0000-0000-0000019F0000}"/>
    <cellStyle name="Salida 2 12 3" xfId="9183" xr:uid="{00000000-0005-0000-0000-0000029F0000}"/>
    <cellStyle name="Salida 2 12 3 2" xfId="9184" xr:uid="{00000000-0005-0000-0000-0000039F0000}"/>
    <cellStyle name="Salida 2 12 3 2 2" xfId="9185" xr:uid="{00000000-0005-0000-0000-0000049F0000}"/>
    <cellStyle name="Salida 2 12 3 2 2 2" xfId="30617" xr:uid="{00000000-0005-0000-0000-0000059F0000}"/>
    <cellStyle name="Salida 2 12 3 2 2 3" xfId="22667" xr:uid="{00000000-0005-0000-0000-0000069F0000}"/>
    <cellStyle name="Salida 2 12 3 2 2 4" xfId="43583" xr:uid="{00000000-0005-0000-0000-0000079F0000}"/>
    <cellStyle name="Salida 2 12 3 2 3" xfId="9186" xr:uid="{00000000-0005-0000-0000-0000089F0000}"/>
    <cellStyle name="Salida 2 12 3 2 3 2" xfId="30618" xr:uid="{00000000-0005-0000-0000-0000099F0000}"/>
    <cellStyle name="Salida 2 12 3 2 3 3" xfId="22668" xr:uid="{00000000-0005-0000-0000-00000A9F0000}"/>
    <cellStyle name="Salida 2 12 3 2 3 4" xfId="43584" xr:uid="{00000000-0005-0000-0000-00000B9F0000}"/>
    <cellStyle name="Salida 2 12 3 2 4" xfId="30616" xr:uid="{00000000-0005-0000-0000-00000C9F0000}"/>
    <cellStyle name="Salida 2 12 3 2 5" xfId="22666" xr:uid="{00000000-0005-0000-0000-00000D9F0000}"/>
    <cellStyle name="Salida 2 12 3 2 6" xfId="43582" xr:uid="{00000000-0005-0000-0000-00000E9F0000}"/>
    <cellStyle name="Salida 2 12 3 3" xfId="9187" xr:uid="{00000000-0005-0000-0000-00000F9F0000}"/>
    <cellStyle name="Salida 2 12 3 3 2" xfId="30619" xr:uid="{00000000-0005-0000-0000-0000109F0000}"/>
    <cellStyle name="Salida 2 12 3 3 3" xfId="22669" xr:uid="{00000000-0005-0000-0000-0000119F0000}"/>
    <cellStyle name="Salida 2 12 3 3 4" xfId="43585" xr:uid="{00000000-0005-0000-0000-0000129F0000}"/>
    <cellStyle name="Salida 2 12 3 4" xfId="9188" xr:uid="{00000000-0005-0000-0000-0000139F0000}"/>
    <cellStyle name="Salida 2 12 3 4 2" xfId="30620" xr:uid="{00000000-0005-0000-0000-0000149F0000}"/>
    <cellStyle name="Salida 2 12 3 4 3" xfId="22670" xr:uid="{00000000-0005-0000-0000-0000159F0000}"/>
    <cellStyle name="Salida 2 12 3 4 4" xfId="43586" xr:uid="{00000000-0005-0000-0000-0000169F0000}"/>
    <cellStyle name="Salida 2 12 3 5" xfId="30615" xr:uid="{00000000-0005-0000-0000-0000179F0000}"/>
    <cellStyle name="Salida 2 12 3 6" xfId="22665" xr:uid="{00000000-0005-0000-0000-0000189F0000}"/>
    <cellStyle name="Salida 2 12 3 7" xfId="43581" xr:uid="{00000000-0005-0000-0000-0000199F0000}"/>
    <cellStyle name="Salida 2 12 4" xfId="9189" xr:uid="{00000000-0005-0000-0000-00001A9F0000}"/>
    <cellStyle name="Salida 2 12 4 2" xfId="30621" xr:uid="{00000000-0005-0000-0000-00001B9F0000}"/>
    <cellStyle name="Salida 2 12 4 3" xfId="22671" xr:uid="{00000000-0005-0000-0000-00001C9F0000}"/>
    <cellStyle name="Salida 2 12 4 4" xfId="43587" xr:uid="{00000000-0005-0000-0000-00001D9F0000}"/>
    <cellStyle name="Salida 2 12 5" xfId="9190" xr:uid="{00000000-0005-0000-0000-00001E9F0000}"/>
    <cellStyle name="Salida 2 12 5 2" xfId="30622" xr:uid="{00000000-0005-0000-0000-00001F9F0000}"/>
    <cellStyle name="Salida 2 12 5 3" xfId="22672" xr:uid="{00000000-0005-0000-0000-0000209F0000}"/>
    <cellStyle name="Salida 2 12 5 4" xfId="43588" xr:uid="{00000000-0005-0000-0000-0000219F0000}"/>
    <cellStyle name="Salida 2 12 6" xfId="9191" xr:uid="{00000000-0005-0000-0000-0000229F0000}"/>
    <cellStyle name="Salida 2 12 6 2" xfId="30623" xr:uid="{00000000-0005-0000-0000-0000239F0000}"/>
    <cellStyle name="Salida 2 12 6 3" xfId="22673" xr:uid="{00000000-0005-0000-0000-0000249F0000}"/>
    <cellStyle name="Salida 2 12 6 4" xfId="43589" xr:uid="{00000000-0005-0000-0000-0000259F0000}"/>
    <cellStyle name="Salida 2 12 7" xfId="9192" xr:uid="{00000000-0005-0000-0000-0000269F0000}"/>
    <cellStyle name="Salida 2 12 7 2" xfId="30624" xr:uid="{00000000-0005-0000-0000-0000279F0000}"/>
    <cellStyle name="Salida 2 12 7 3" xfId="22674" xr:uid="{00000000-0005-0000-0000-0000289F0000}"/>
    <cellStyle name="Salida 2 12 7 4" xfId="43590" xr:uid="{00000000-0005-0000-0000-0000299F0000}"/>
    <cellStyle name="Salida 2 12 8" xfId="9193" xr:uid="{00000000-0005-0000-0000-00002A9F0000}"/>
    <cellStyle name="Salida 2 12 8 2" xfId="30625" xr:uid="{00000000-0005-0000-0000-00002B9F0000}"/>
    <cellStyle name="Salida 2 12 8 3" xfId="22675" xr:uid="{00000000-0005-0000-0000-00002C9F0000}"/>
    <cellStyle name="Salida 2 12 8 4" xfId="43591" xr:uid="{00000000-0005-0000-0000-00002D9F0000}"/>
    <cellStyle name="Salida 2 12 9" xfId="30608" xr:uid="{00000000-0005-0000-0000-00002E9F0000}"/>
    <cellStyle name="Salida 2 13" xfId="9194" xr:uid="{00000000-0005-0000-0000-00002F9F0000}"/>
    <cellStyle name="Salida 2 13 10" xfId="22676" xr:uid="{00000000-0005-0000-0000-0000309F0000}"/>
    <cellStyle name="Salida 2 13 11" xfId="43592" xr:uid="{00000000-0005-0000-0000-0000319F0000}"/>
    <cellStyle name="Salida 2 13 2" xfId="9195" xr:uid="{00000000-0005-0000-0000-0000329F0000}"/>
    <cellStyle name="Salida 2 13 2 2" xfId="9196" xr:uid="{00000000-0005-0000-0000-0000339F0000}"/>
    <cellStyle name="Salida 2 13 2 2 2" xfId="9197" xr:uid="{00000000-0005-0000-0000-0000349F0000}"/>
    <cellStyle name="Salida 2 13 2 2 2 2" xfId="30629" xr:uid="{00000000-0005-0000-0000-0000359F0000}"/>
    <cellStyle name="Salida 2 13 2 2 2 3" xfId="22679" xr:uid="{00000000-0005-0000-0000-0000369F0000}"/>
    <cellStyle name="Salida 2 13 2 2 2 4" xfId="43595" xr:uid="{00000000-0005-0000-0000-0000379F0000}"/>
    <cellStyle name="Salida 2 13 2 2 3" xfId="9198" xr:uid="{00000000-0005-0000-0000-0000389F0000}"/>
    <cellStyle name="Salida 2 13 2 2 3 2" xfId="30630" xr:uid="{00000000-0005-0000-0000-0000399F0000}"/>
    <cellStyle name="Salida 2 13 2 2 3 3" xfId="22680" xr:uid="{00000000-0005-0000-0000-00003A9F0000}"/>
    <cellStyle name="Salida 2 13 2 2 3 4" xfId="43596" xr:uid="{00000000-0005-0000-0000-00003B9F0000}"/>
    <cellStyle name="Salida 2 13 2 2 4" xfId="30628" xr:uid="{00000000-0005-0000-0000-00003C9F0000}"/>
    <cellStyle name="Salida 2 13 2 2 5" xfId="22678" xr:uid="{00000000-0005-0000-0000-00003D9F0000}"/>
    <cellStyle name="Salida 2 13 2 2 6" xfId="43594" xr:uid="{00000000-0005-0000-0000-00003E9F0000}"/>
    <cellStyle name="Salida 2 13 2 3" xfId="9199" xr:uid="{00000000-0005-0000-0000-00003F9F0000}"/>
    <cellStyle name="Salida 2 13 2 3 2" xfId="30631" xr:uid="{00000000-0005-0000-0000-0000409F0000}"/>
    <cellStyle name="Salida 2 13 2 3 3" xfId="22681" xr:uid="{00000000-0005-0000-0000-0000419F0000}"/>
    <cellStyle name="Salida 2 13 2 3 4" xfId="43597" xr:uid="{00000000-0005-0000-0000-0000429F0000}"/>
    <cellStyle name="Salida 2 13 2 4" xfId="9200" xr:uid="{00000000-0005-0000-0000-0000439F0000}"/>
    <cellStyle name="Salida 2 13 2 4 2" xfId="30632" xr:uid="{00000000-0005-0000-0000-0000449F0000}"/>
    <cellStyle name="Salida 2 13 2 4 3" xfId="22682" xr:uid="{00000000-0005-0000-0000-0000459F0000}"/>
    <cellStyle name="Salida 2 13 2 4 4" xfId="43598" xr:uid="{00000000-0005-0000-0000-0000469F0000}"/>
    <cellStyle name="Salida 2 13 2 5" xfId="30627" xr:uid="{00000000-0005-0000-0000-0000479F0000}"/>
    <cellStyle name="Salida 2 13 2 6" xfId="22677" xr:uid="{00000000-0005-0000-0000-0000489F0000}"/>
    <cellStyle name="Salida 2 13 2 7" xfId="43593" xr:uid="{00000000-0005-0000-0000-0000499F0000}"/>
    <cellStyle name="Salida 2 13 3" xfId="9201" xr:uid="{00000000-0005-0000-0000-00004A9F0000}"/>
    <cellStyle name="Salida 2 13 3 2" xfId="9202" xr:uid="{00000000-0005-0000-0000-00004B9F0000}"/>
    <cellStyle name="Salida 2 13 3 2 2" xfId="9203" xr:uid="{00000000-0005-0000-0000-00004C9F0000}"/>
    <cellStyle name="Salida 2 13 3 2 2 2" xfId="30635" xr:uid="{00000000-0005-0000-0000-00004D9F0000}"/>
    <cellStyle name="Salida 2 13 3 2 2 3" xfId="22685" xr:uid="{00000000-0005-0000-0000-00004E9F0000}"/>
    <cellStyle name="Salida 2 13 3 2 2 4" xfId="43601" xr:uid="{00000000-0005-0000-0000-00004F9F0000}"/>
    <cellStyle name="Salida 2 13 3 2 3" xfId="9204" xr:uid="{00000000-0005-0000-0000-0000509F0000}"/>
    <cellStyle name="Salida 2 13 3 2 3 2" xfId="30636" xr:uid="{00000000-0005-0000-0000-0000519F0000}"/>
    <cellStyle name="Salida 2 13 3 2 3 3" xfId="22686" xr:uid="{00000000-0005-0000-0000-0000529F0000}"/>
    <cellStyle name="Salida 2 13 3 2 3 4" xfId="43602" xr:uid="{00000000-0005-0000-0000-0000539F0000}"/>
    <cellStyle name="Salida 2 13 3 2 4" xfId="30634" xr:uid="{00000000-0005-0000-0000-0000549F0000}"/>
    <cellStyle name="Salida 2 13 3 2 5" xfId="22684" xr:uid="{00000000-0005-0000-0000-0000559F0000}"/>
    <cellStyle name="Salida 2 13 3 2 6" xfId="43600" xr:uid="{00000000-0005-0000-0000-0000569F0000}"/>
    <cellStyle name="Salida 2 13 3 3" xfId="9205" xr:uid="{00000000-0005-0000-0000-0000579F0000}"/>
    <cellStyle name="Salida 2 13 3 3 2" xfId="30637" xr:uid="{00000000-0005-0000-0000-0000589F0000}"/>
    <cellStyle name="Salida 2 13 3 3 3" xfId="22687" xr:uid="{00000000-0005-0000-0000-0000599F0000}"/>
    <cellStyle name="Salida 2 13 3 3 4" xfId="43603" xr:uid="{00000000-0005-0000-0000-00005A9F0000}"/>
    <cellStyle name="Salida 2 13 3 4" xfId="9206" xr:uid="{00000000-0005-0000-0000-00005B9F0000}"/>
    <cellStyle name="Salida 2 13 3 4 2" xfId="30638" xr:uid="{00000000-0005-0000-0000-00005C9F0000}"/>
    <cellStyle name="Salida 2 13 3 4 3" xfId="22688" xr:uid="{00000000-0005-0000-0000-00005D9F0000}"/>
    <cellStyle name="Salida 2 13 3 4 4" xfId="43604" xr:uid="{00000000-0005-0000-0000-00005E9F0000}"/>
    <cellStyle name="Salida 2 13 3 5" xfId="30633" xr:uid="{00000000-0005-0000-0000-00005F9F0000}"/>
    <cellStyle name="Salida 2 13 3 6" xfId="22683" xr:uid="{00000000-0005-0000-0000-0000609F0000}"/>
    <cellStyle name="Salida 2 13 3 7" xfId="43599" xr:uid="{00000000-0005-0000-0000-0000619F0000}"/>
    <cellStyle name="Salida 2 13 4" xfId="9207" xr:uid="{00000000-0005-0000-0000-0000629F0000}"/>
    <cellStyle name="Salida 2 13 4 2" xfId="30639" xr:uid="{00000000-0005-0000-0000-0000639F0000}"/>
    <cellStyle name="Salida 2 13 4 3" xfId="22689" xr:uid="{00000000-0005-0000-0000-0000649F0000}"/>
    <cellStyle name="Salida 2 13 4 4" xfId="43605" xr:uid="{00000000-0005-0000-0000-0000659F0000}"/>
    <cellStyle name="Salida 2 13 5" xfId="9208" xr:uid="{00000000-0005-0000-0000-0000669F0000}"/>
    <cellStyle name="Salida 2 13 5 2" xfId="30640" xr:uid="{00000000-0005-0000-0000-0000679F0000}"/>
    <cellStyle name="Salida 2 13 5 3" xfId="22690" xr:uid="{00000000-0005-0000-0000-0000689F0000}"/>
    <cellStyle name="Salida 2 13 5 4" xfId="43606" xr:uid="{00000000-0005-0000-0000-0000699F0000}"/>
    <cellStyle name="Salida 2 13 6" xfId="9209" xr:uid="{00000000-0005-0000-0000-00006A9F0000}"/>
    <cellStyle name="Salida 2 13 6 2" xfId="30641" xr:uid="{00000000-0005-0000-0000-00006B9F0000}"/>
    <cellStyle name="Salida 2 13 6 3" xfId="22691" xr:uid="{00000000-0005-0000-0000-00006C9F0000}"/>
    <cellStyle name="Salida 2 13 6 4" xfId="43607" xr:uid="{00000000-0005-0000-0000-00006D9F0000}"/>
    <cellStyle name="Salida 2 13 7" xfId="9210" xr:uid="{00000000-0005-0000-0000-00006E9F0000}"/>
    <cellStyle name="Salida 2 13 7 2" xfId="30642" xr:uid="{00000000-0005-0000-0000-00006F9F0000}"/>
    <cellStyle name="Salida 2 13 7 3" xfId="22692" xr:uid="{00000000-0005-0000-0000-0000709F0000}"/>
    <cellStyle name="Salida 2 13 7 4" xfId="43608" xr:uid="{00000000-0005-0000-0000-0000719F0000}"/>
    <cellStyle name="Salida 2 13 8" xfId="9211" xr:uid="{00000000-0005-0000-0000-0000729F0000}"/>
    <cellStyle name="Salida 2 13 8 2" xfId="30643" xr:uid="{00000000-0005-0000-0000-0000739F0000}"/>
    <cellStyle name="Salida 2 13 8 3" xfId="22693" xr:uid="{00000000-0005-0000-0000-0000749F0000}"/>
    <cellStyle name="Salida 2 13 8 4" xfId="43609" xr:uid="{00000000-0005-0000-0000-0000759F0000}"/>
    <cellStyle name="Salida 2 13 9" xfId="30626" xr:uid="{00000000-0005-0000-0000-0000769F0000}"/>
    <cellStyle name="Salida 2 14" xfId="9212" xr:uid="{00000000-0005-0000-0000-0000779F0000}"/>
    <cellStyle name="Salida 2 14 10" xfId="22694" xr:uid="{00000000-0005-0000-0000-0000789F0000}"/>
    <cellStyle name="Salida 2 14 11" xfId="43610" xr:uid="{00000000-0005-0000-0000-0000799F0000}"/>
    <cellStyle name="Salida 2 14 2" xfId="9213" xr:uid="{00000000-0005-0000-0000-00007A9F0000}"/>
    <cellStyle name="Salida 2 14 2 2" xfId="9214" xr:uid="{00000000-0005-0000-0000-00007B9F0000}"/>
    <cellStyle name="Salida 2 14 2 2 2" xfId="9215" xr:uid="{00000000-0005-0000-0000-00007C9F0000}"/>
    <cellStyle name="Salida 2 14 2 2 2 2" xfId="30647" xr:uid="{00000000-0005-0000-0000-00007D9F0000}"/>
    <cellStyle name="Salida 2 14 2 2 2 3" xfId="22697" xr:uid="{00000000-0005-0000-0000-00007E9F0000}"/>
    <cellStyle name="Salida 2 14 2 2 2 4" xfId="43613" xr:uid="{00000000-0005-0000-0000-00007F9F0000}"/>
    <cellStyle name="Salida 2 14 2 2 3" xfId="9216" xr:uid="{00000000-0005-0000-0000-0000809F0000}"/>
    <cellStyle name="Salida 2 14 2 2 3 2" xfId="30648" xr:uid="{00000000-0005-0000-0000-0000819F0000}"/>
    <cellStyle name="Salida 2 14 2 2 3 3" xfId="22698" xr:uid="{00000000-0005-0000-0000-0000829F0000}"/>
    <cellStyle name="Salida 2 14 2 2 3 4" xfId="43614" xr:uid="{00000000-0005-0000-0000-0000839F0000}"/>
    <cellStyle name="Salida 2 14 2 2 4" xfId="30646" xr:uid="{00000000-0005-0000-0000-0000849F0000}"/>
    <cellStyle name="Salida 2 14 2 2 5" xfId="22696" xr:uid="{00000000-0005-0000-0000-0000859F0000}"/>
    <cellStyle name="Salida 2 14 2 2 6" xfId="43612" xr:uid="{00000000-0005-0000-0000-0000869F0000}"/>
    <cellStyle name="Salida 2 14 2 3" xfId="9217" xr:uid="{00000000-0005-0000-0000-0000879F0000}"/>
    <cellStyle name="Salida 2 14 2 3 2" xfId="30649" xr:uid="{00000000-0005-0000-0000-0000889F0000}"/>
    <cellStyle name="Salida 2 14 2 3 3" xfId="22699" xr:uid="{00000000-0005-0000-0000-0000899F0000}"/>
    <cellStyle name="Salida 2 14 2 3 4" xfId="43615" xr:uid="{00000000-0005-0000-0000-00008A9F0000}"/>
    <cellStyle name="Salida 2 14 2 4" xfId="9218" xr:uid="{00000000-0005-0000-0000-00008B9F0000}"/>
    <cellStyle name="Salida 2 14 2 4 2" xfId="30650" xr:uid="{00000000-0005-0000-0000-00008C9F0000}"/>
    <cellStyle name="Salida 2 14 2 4 3" xfId="22700" xr:uid="{00000000-0005-0000-0000-00008D9F0000}"/>
    <cellStyle name="Salida 2 14 2 4 4" xfId="43616" xr:uid="{00000000-0005-0000-0000-00008E9F0000}"/>
    <cellStyle name="Salida 2 14 2 5" xfId="30645" xr:uid="{00000000-0005-0000-0000-00008F9F0000}"/>
    <cellStyle name="Salida 2 14 2 6" xfId="22695" xr:uid="{00000000-0005-0000-0000-0000909F0000}"/>
    <cellStyle name="Salida 2 14 2 7" xfId="43611" xr:uid="{00000000-0005-0000-0000-0000919F0000}"/>
    <cellStyle name="Salida 2 14 3" xfId="9219" xr:uid="{00000000-0005-0000-0000-0000929F0000}"/>
    <cellStyle name="Salida 2 14 3 2" xfId="9220" xr:uid="{00000000-0005-0000-0000-0000939F0000}"/>
    <cellStyle name="Salida 2 14 3 2 2" xfId="9221" xr:uid="{00000000-0005-0000-0000-0000949F0000}"/>
    <cellStyle name="Salida 2 14 3 2 2 2" xfId="30653" xr:uid="{00000000-0005-0000-0000-0000959F0000}"/>
    <cellStyle name="Salida 2 14 3 2 2 3" xfId="22703" xr:uid="{00000000-0005-0000-0000-0000969F0000}"/>
    <cellStyle name="Salida 2 14 3 2 2 4" xfId="43619" xr:uid="{00000000-0005-0000-0000-0000979F0000}"/>
    <cellStyle name="Salida 2 14 3 2 3" xfId="9222" xr:uid="{00000000-0005-0000-0000-0000989F0000}"/>
    <cellStyle name="Salida 2 14 3 2 3 2" xfId="30654" xr:uid="{00000000-0005-0000-0000-0000999F0000}"/>
    <cellStyle name="Salida 2 14 3 2 3 3" xfId="22704" xr:uid="{00000000-0005-0000-0000-00009A9F0000}"/>
    <cellStyle name="Salida 2 14 3 2 3 4" xfId="43620" xr:uid="{00000000-0005-0000-0000-00009B9F0000}"/>
    <cellStyle name="Salida 2 14 3 2 4" xfId="30652" xr:uid="{00000000-0005-0000-0000-00009C9F0000}"/>
    <cellStyle name="Salida 2 14 3 2 5" xfId="22702" xr:uid="{00000000-0005-0000-0000-00009D9F0000}"/>
    <cellStyle name="Salida 2 14 3 2 6" xfId="43618" xr:uid="{00000000-0005-0000-0000-00009E9F0000}"/>
    <cellStyle name="Salida 2 14 3 3" xfId="9223" xr:uid="{00000000-0005-0000-0000-00009F9F0000}"/>
    <cellStyle name="Salida 2 14 3 3 2" xfId="30655" xr:uid="{00000000-0005-0000-0000-0000A09F0000}"/>
    <cellStyle name="Salida 2 14 3 3 3" xfId="22705" xr:uid="{00000000-0005-0000-0000-0000A19F0000}"/>
    <cellStyle name="Salida 2 14 3 3 4" xfId="43621" xr:uid="{00000000-0005-0000-0000-0000A29F0000}"/>
    <cellStyle name="Salida 2 14 3 4" xfId="9224" xr:uid="{00000000-0005-0000-0000-0000A39F0000}"/>
    <cellStyle name="Salida 2 14 3 4 2" xfId="30656" xr:uid="{00000000-0005-0000-0000-0000A49F0000}"/>
    <cellStyle name="Salida 2 14 3 4 3" xfId="22706" xr:uid="{00000000-0005-0000-0000-0000A59F0000}"/>
    <cellStyle name="Salida 2 14 3 4 4" xfId="43622" xr:uid="{00000000-0005-0000-0000-0000A69F0000}"/>
    <cellStyle name="Salida 2 14 3 5" xfId="30651" xr:uid="{00000000-0005-0000-0000-0000A79F0000}"/>
    <cellStyle name="Salida 2 14 3 6" xfId="22701" xr:uid="{00000000-0005-0000-0000-0000A89F0000}"/>
    <cellStyle name="Salida 2 14 3 7" xfId="43617" xr:uid="{00000000-0005-0000-0000-0000A99F0000}"/>
    <cellStyle name="Salida 2 14 4" xfId="9225" xr:uid="{00000000-0005-0000-0000-0000AA9F0000}"/>
    <cellStyle name="Salida 2 14 4 2" xfId="30657" xr:uid="{00000000-0005-0000-0000-0000AB9F0000}"/>
    <cellStyle name="Salida 2 14 4 3" xfId="22707" xr:uid="{00000000-0005-0000-0000-0000AC9F0000}"/>
    <cellStyle name="Salida 2 14 4 4" xfId="43623" xr:uid="{00000000-0005-0000-0000-0000AD9F0000}"/>
    <cellStyle name="Salida 2 14 5" xfId="9226" xr:uid="{00000000-0005-0000-0000-0000AE9F0000}"/>
    <cellStyle name="Salida 2 14 5 2" xfId="30658" xr:uid="{00000000-0005-0000-0000-0000AF9F0000}"/>
    <cellStyle name="Salida 2 14 5 3" xfId="22708" xr:uid="{00000000-0005-0000-0000-0000B09F0000}"/>
    <cellStyle name="Salida 2 14 5 4" xfId="43624" xr:uid="{00000000-0005-0000-0000-0000B19F0000}"/>
    <cellStyle name="Salida 2 14 6" xfId="9227" xr:uid="{00000000-0005-0000-0000-0000B29F0000}"/>
    <cellStyle name="Salida 2 14 6 2" xfId="30659" xr:uid="{00000000-0005-0000-0000-0000B39F0000}"/>
    <cellStyle name="Salida 2 14 6 3" xfId="22709" xr:uid="{00000000-0005-0000-0000-0000B49F0000}"/>
    <cellStyle name="Salida 2 14 6 4" xfId="43625" xr:uid="{00000000-0005-0000-0000-0000B59F0000}"/>
    <cellStyle name="Salida 2 14 7" xfId="9228" xr:uid="{00000000-0005-0000-0000-0000B69F0000}"/>
    <cellStyle name="Salida 2 14 7 2" xfId="30660" xr:uid="{00000000-0005-0000-0000-0000B79F0000}"/>
    <cellStyle name="Salida 2 14 7 3" xfId="22710" xr:uid="{00000000-0005-0000-0000-0000B89F0000}"/>
    <cellStyle name="Salida 2 14 7 4" xfId="43626" xr:uid="{00000000-0005-0000-0000-0000B99F0000}"/>
    <cellStyle name="Salida 2 14 8" xfId="9229" xr:uid="{00000000-0005-0000-0000-0000BA9F0000}"/>
    <cellStyle name="Salida 2 14 8 2" xfId="30661" xr:uid="{00000000-0005-0000-0000-0000BB9F0000}"/>
    <cellStyle name="Salida 2 14 8 3" xfId="22711" xr:uid="{00000000-0005-0000-0000-0000BC9F0000}"/>
    <cellStyle name="Salida 2 14 8 4" xfId="43627" xr:uid="{00000000-0005-0000-0000-0000BD9F0000}"/>
    <cellStyle name="Salida 2 14 9" xfId="30644" xr:uid="{00000000-0005-0000-0000-0000BE9F0000}"/>
    <cellStyle name="Salida 2 15" xfId="9230" xr:uid="{00000000-0005-0000-0000-0000BF9F0000}"/>
    <cellStyle name="Salida 2 15 10" xfId="22712" xr:uid="{00000000-0005-0000-0000-0000C09F0000}"/>
    <cellStyle name="Salida 2 15 11" xfId="43628" xr:uid="{00000000-0005-0000-0000-0000C19F0000}"/>
    <cellStyle name="Salida 2 15 2" xfId="9231" xr:uid="{00000000-0005-0000-0000-0000C29F0000}"/>
    <cellStyle name="Salida 2 15 2 2" xfId="9232" xr:uid="{00000000-0005-0000-0000-0000C39F0000}"/>
    <cellStyle name="Salida 2 15 2 2 2" xfId="9233" xr:uid="{00000000-0005-0000-0000-0000C49F0000}"/>
    <cellStyle name="Salida 2 15 2 2 2 2" xfId="30665" xr:uid="{00000000-0005-0000-0000-0000C59F0000}"/>
    <cellStyle name="Salida 2 15 2 2 2 3" xfId="22715" xr:uid="{00000000-0005-0000-0000-0000C69F0000}"/>
    <cellStyle name="Salida 2 15 2 2 2 4" xfId="43631" xr:uid="{00000000-0005-0000-0000-0000C79F0000}"/>
    <cellStyle name="Salida 2 15 2 2 3" xfId="9234" xr:uid="{00000000-0005-0000-0000-0000C89F0000}"/>
    <cellStyle name="Salida 2 15 2 2 3 2" xfId="30666" xr:uid="{00000000-0005-0000-0000-0000C99F0000}"/>
    <cellStyle name="Salida 2 15 2 2 3 3" xfId="22716" xr:uid="{00000000-0005-0000-0000-0000CA9F0000}"/>
    <cellStyle name="Salida 2 15 2 2 3 4" xfId="43632" xr:uid="{00000000-0005-0000-0000-0000CB9F0000}"/>
    <cellStyle name="Salida 2 15 2 2 4" xfId="30664" xr:uid="{00000000-0005-0000-0000-0000CC9F0000}"/>
    <cellStyle name="Salida 2 15 2 2 5" xfId="22714" xr:uid="{00000000-0005-0000-0000-0000CD9F0000}"/>
    <cellStyle name="Salida 2 15 2 2 6" xfId="43630" xr:uid="{00000000-0005-0000-0000-0000CE9F0000}"/>
    <cellStyle name="Salida 2 15 2 3" xfId="9235" xr:uid="{00000000-0005-0000-0000-0000CF9F0000}"/>
    <cellStyle name="Salida 2 15 2 3 2" xfId="30667" xr:uid="{00000000-0005-0000-0000-0000D09F0000}"/>
    <cellStyle name="Salida 2 15 2 3 3" xfId="22717" xr:uid="{00000000-0005-0000-0000-0000D19F0000}"/>
    <cellStyle name="Salida 2 15 2 3 4" xfId="43633" xr:uid="{00000000-0005-0000-0000-0000D29F0000}"/>
    <cellStyle name="Salida 2 15 2 4" xfId="9236" xr:uid="{00000000-0005-0000-0000-0000D39F0000}"/>
    <cellStyle name="Salida 2 15 2 4 2" xfId="30668" xr:uid="{00000000-0005-0000-0000-0000D49F0000}"/>
    <cellStyle name="Salida 2 15 2 4 3" xfId="22718" xr:uid="{00000000-0005-0000-0000-0000D59F0000}"/>
    <cellStyle name="Salida 2 15 2 4 4" xfId="43634" xr:uid="{00000000-0005-0000-0000-0000D69F0000}"/>
    <cellStyle name="Salida 2 15 2 5" xfId="30663" xr:uid="{00000000-0005-0000-0000-0000D79F0000}"/>
    <cellStyle name="Salida 2 15 2 6" xfId="22713" xr:uid="{00000000-0005-0000-0000-0000D89F0000}"/>
    <cellStyle name="Salida 2 15 2 7" xfId="43629" xr:uid="{00000000-0005-0000-0000-0000D99F0000}"/>
    <cellStyle name="Salida 2 15 3" xfId="9237" xr:uid="{00000000-0005-0000-0000-0000DA9F0000}"/>
    <cellStyle name="Salida 2 15 3 2" xfId="9238" xr:uid="{00000000-0005-0000-0000-0000DB9F0000}"/>
    <cellStyle name="Salida 2 15 3 2 2" xfId="9239" xr:uid="{00000000-0005-0000-0000-0000DC9F0000}"/>
    <cellStyle name="Salida 2 15 3 2 2 2" xfId="30671" xr:uid="{00000000-0005-0000-0000-0000DD9F0000}"/>
    <cellStyle name="Salida 2 15 3 2 2 3" xfId="22721" xr:uid="{00000000-0005-0000-0000-0000DE9F0000}"/>
    <cellStyle name="Salida 2 15 3 2 2 4" xfId="43637" xr:uid="{00000000-0005-0000-0000-0000DF9F0000}"/>
    <cellStyle name="Salida 2 15 3 2 3" xfId="9240" xr:uid="{00000000-0005-0000-0000-0000E09F0000}"/>
    <cellStyle name="Salida 2 15 3 2 3 2" xfId="30672" xr:uid="{00000000-0005-0000-0000-0000E19F0000}"/>
    <cellStyle name="Salida 2 15 3 2 3 3" xfId="22722" xr:uid="{00000000-0005-0000-0000-0000E29F0000}"/>
    <cellStyle name="Salida 2 15 3 2 3 4" xfId="43638" xr:uid="{00000000-0005-0000-0000-0000E39F0000}"/>
    <cellStyle name="Salida 2 15 3 2 4" xfId="30670" xr:uid="{00000000-0005-0000-0000-0000E49F0000}"/>
    <cellStyle name="Salida 2 15 3 2 5" xfId="22720" xr:uid="{00000000-0005-0000-0000-0000E59F0000}"/>
    <cellStyle name="Salida 2 15 3 2 6" xfId="43636" xr:uid="{00000000-0005-0000-0000-0000E69F0000}"/>
    <cellStyle name="Salida 2 15 3 3" xfId="9241" xr:uid="{00000000-0005-0000-0000-0000E79F0000}"/>
    <cellStyle name="Salida 2 15 3 3 2" xfId="30673" xr:uid="{00000000-0005-0000-0000-0000E89F0000}"/>
    <cellStyle name="Salida 2 15 3 3 3" xfId="22723" xr:uid="{00000000-0005-0000-0000-0000E99F0000}"/>
    <cellStyle name="Salida 2 15 3 3 4" xfId="43639" xr:uid="{00000000-0005-0000-0000-0000EA9F0000}"/>
    <cellStyle name="Salida 2 15 3 4" xfId="9242" xr:uid="{00000000-0005-0000-0000-0000EB9F0000}"/>
    <cellStyle name="Salida 2 15 3 4 2" xfId="30674" xr:uid="{00000000-0005-0000-0000-0000EC9F0000}"/>
    <cellStyle name="Salida 2 15 3 4 3" xfId="22724" xr:uid="{00000000-0005-0000-0000-0000ED9F0000}"/>
    <cellStyle name="Salida 2 15 3 4 4" xfId="43640" xr:uid="{00000000-0005-0000-0000-0000EE9F0000}"/>
    <cellStyle name="Salida 2 15 3 5" xfId="30669" xr:uid="{00000000-0005-0000-0000-0000EF9F0000}"/>
    <cellStyle name="Salida 2 15 3 6" xfId="22719" xr:uid="{00000000-0005-0000-0000-0000F09F0000}"/>
    <cellStyle name="Salida 2 15 3 7" xfId="43635" xr:uid="{00000000-0005-0000-0000-0000F19F0000}"/>
    <cellStyle name="Salida 2 15 4" xfId="9243" xr:uid="{00000000-0005-0000-0000-0000F29F0000}"/>
    <cellStyle name="Salida 2 15 4 2" xfId="30675" xr:uid="{00000000-0005-0000-0000-0000F39F0000}"/>
    <cellStyle name="Salida 2 15 4 3" xfId="22725" xr:uid="{00000000-0005-0000-0000-0000F49F0000}"/>
    <cellStyle name="Salida 2 15 4 4" xfId="43641" xr:uid="{00000000-0005-0000-0000-0000F59F0000}"/>
    <cellStyle name="Salida 2 15 5" xfId="9244" xr:uid="{00000000-0005-0000-0000-0000F69F0000}"/>
    <cellStyle name="Salida 2 15 5 2" xfId="30676" xr:uid="{00000000-0005-0000-0000-0000F79F0000}"/>
    <cellStyle name="Salida 2 15 5 3" xfId="22726" xr:uid="{00000000-0005-0000-0000-0000F89F0000}"/>
    <cellStyle name="Salida 2 15 5 4" xfId="43642" xr:uid="{00000000-0005-0000-0000-0000F99F0000}"/>
    <cellStyle name="Salida 2 15 6" xfId="9245" xr:uid="{00000000-0005-0000-0000-0000FA9F0000}"/>
    <cellStyle name="Salida 2 15 6 2" xfId="30677" xr:uid="{00000000-0005-0000-0000-0000FB9F0000}"/>
    <cellStyle name="Salida 2 15 6 3" xfId="22727" xr:uid="{00000000-0005-0000-0000-0000FC9F0000}"/>
    <cellStyle name="Salida 2 15 6 4" xfId="43643" xr:uid="{00000000-0005-0000-0000-0000FD9F0000}"/>
    <cellStyle name="Salida 2 15 7" xfId="9246" xr:uid="{00000000-0005-0000-0000-0000FE9F0000}"/>
    <cellStyle name="Salida 2 15 7 2" xfId="30678" xr:uid="{00000000-0005-0000-0000-0000FF9F0000}"/>
    <cellStyle name="Salida 2 15 7 3" xfId="22728" xr:uid="{00000000-0005-0000-0000-000000A00000}"/>
    <cellStyle name="Salida 2 15 7 4" xfId="43644" xr:uid="{00000000-0005-0000-0000-000001A00000}"/>
    <cellStyle name="Salida 2 15 8" xfId="9247" xr:uid="{00000000-0005-0000-0000-000002A00000}"/>
    <cellStyle name="Salida 2 15 8 2" xfId="30679" xr:uid="{00000000-0005-0000-0000-000003A00000}"/>
    <cellStyle name="Salida 2 15 8 3" xfId="22729" xr:uid="{00000000-0005-0000-0000-000004A00000}"/>
    <cellStyle name="Salida 2 15 8 4" xfId="43645" xr:uid="{00000000-0005-0000-0000-000005A00000}"/>
    <cellStyle name="Salida 2 15 9" xfId="30662" xr:uid="{00000000-0005-0000-0000-000006A00000}"/>
    <cellStyle name="Salida 2 16" xfId="9248" xr:uid="{00000000-0005-0000-0000-000007A00000}"/>
    <cellStyle name="Salida 2 16 10" xfId="22730" xr:uid="{00000000-0005-0000-0000-000008A00000}"/>
    <cellStyle name="Salida 2 16 11" xfId="43646" xr:uid="{00000000-0005-0000-0000-000009A00000}"/>
    <cellStyle name="Salida 2 16 2" xfId="9249" xr:uid="{00000000-0005-0000-0000-00000AA00000}"/>
    <cellStyle name="Salida 2 16 2 2" xfId="9250" xr:uid="{00000000-0005-0000-0000-00000BA00000}"/>
    <cellStyle name="Salida 2 16 2 2 2" xfId="9251" xr:uid="{00000000-0005-0000-0000-00000CA00000}"/>
    <cellStyle name="Salida 2 16 2 2 2 2" xfId="30683" xr:uid="{00000000-0005-0000-0000-00000DA00000}"/>
    <cellStyle name="Salida 2 16 2 2 2 3" xfId="22733" xr:uid="{00000000-0005-0000-0000-00000EA00000}"/>
    <cellStyle name="Salida 2 16 2 2 2 4" xfId="43649" xr:uid="{00000000-0005-0000-0000-00000FA00000}"/>
    <cellStyle name="Salida 2 16 2 2 3" xfId="9252" xr:uid="{00000000-0005-0000-0000-000010A00000}"/>
    <cellStyle name="Salida 2 16 2 2 3 2" xfId="30684" xr:uid="{00000000-0005-0000-0000-000011A00000}"/>
    <cellStyle name="Salida 2 16 2 2 3 3" xfId="22734" xr:uid="{00000000-0005-0000-0000-000012A00000}"/>
    <cellStyle name="Salida 2 16 2 2 3 4" xfId="43650" xr:uid="{00000000-0005-0000-0000-000013A00000}"/>
    <cellStyle name="Salida 2 16 2 2 4" xfId="30682" xr:uid="{00000000-0005-0000-0000-000014A00000}"/>
    <cellStyle name="Salida 2 16 2 2 5" xfId="22732" xr:uid="{00000000-0005-0000-0000-000015A00000}"/>
    <cellStyle name="Salida 2 16 2 2 6" xfId="43648" xr:uid="{00000000-0005-0000-0000-000016A00000}"/>
    <cellStyle name="Salida 2 16 2 3" xfId="9253" xr:uid="{00000000-0005-0000-0000-000017A00000}"/>
    <cellStyle name="Salida 2 16 2 3 2" xfId="30685" xr:uid="{00000000-0005-0000-0000-000018A00000}"/>
    <cellStyle name="Salida 2 16 2 3 3" xfId="22735" xr:uid="{00000000-0005-0000-0000-000019A00000}"/>
    <cellStyle name="Salida 2 16 2 3 4" xfId="43651" xr:uid="{00000000-0005-0000-0000-00001AA00000}"/>
    <cellStyle name="Salida 2 16 2 4" xfId="9254" xr:uid="{00000000-0005-0000-0000-00001BA00000}"/>
    <cellStyle name="Salida 2 16 2 4 2" xfId="30686" xr:uid="{00000000-0005-0000-0000-00001CA00000}"/>
    <cellStyle name="Salida 2 16 2 4 3" xfId="22736" xr:uid="{00000000-0005-0000-0000-00001DA00000}"/>
    <cellStyle name="Salida 2 16 2 4 4" xfId="43652" xr:uid="{00000000-0005-0000-0000-00001EA00000}"/>
    <cellStyle name="Salida 2 16 2 5" xfId="30681" xr:uid="{00000000-0005-0000-0000-00001FA00000}"/>
    <cellStyle name="Salida 2 16 2 6" xfId="22731" xr:uid="{00000000-0005-0000-0000-000020A00000}"/>
    <cellStyle name="Salida 2 16 2 7" xfId="43647" xr:uid="{00000000-0005-0000-0000-000021A00000}"/>
    <cellStyle name="Salida 2 16 3" xfId="9255" xr:uid="{00000000-0005-0000-0000-000022A00000}"/>
    <cellStyle name="Salida 2 16 3 2" xfId="9256" xr:uid="{00000000-0005-0000-0000-000023A00000}"/>
    <cellStyle name="Salida 2 16 3 2 2" xfId="9257" xr:uid="{00000000-0005-0000-0000-000024A00000}"/>
    <cellStyle name="Salida 2 16 3 2 2 2" xfId="30689" xr:uid="{00000000-0005-0000-0000-000025A00000}"/>
    <cellStyle name="Salida 2 16 3 2 2 3" xfId="22739" xr:uid="{00000000-0005-0000-0000-000026A00000}"/>
    <cellStyle name="Salida 2 16 3 2 2 4" xfId="43655" xr:uid="{00000000-0005-0000-0000-000027A00000}"/>
    <cellStyle name="Salida 2 16 3 2 3" xfId="9258" xr:uid="{00000000-0005-0000-0000-000028A00000}"/>
    <cellStyle name="Salida 2 16 3 2 3 2" xfId="30690" xr:uid="{00000000-0005-0000-0000-000029A00000}"/>
    <cellStyle name="Salida 2 16 3 2 3 3" xfId="22740" xr:uid="{00000000-0005-0000-0000-00002AA00000}"/>
    <cellStyle name="Salida 2 16 3 2 3 4" xfId="43656" xr:uid="{00000000-0005-0000-0000-00002BA00000}"/>
    <cellStyle name="Salida 2 16 3 2 4" xfId="30688" xr:uid="{00000000-0005-0000-0000-00002CA00000}"/>
    <cellStyle name="Salida 2 16 3 2 5" xfId="22738" xr:uid="{00000000-0005-0000-0000-00002DA00000}"/>
    <cellStyle name="Salida 2 16 3 2 6" xfId="43654" xr:uid="{00000000-0005-0000-0000-00002EA00000}"/>
    <cellStyle name="Salida 2 16 3 3" xfId="9259" xr:uid="{00000000-0005-0000-0000-00002FA00000}"/>
    <cellStyle name="Salida 2 16 3 3 2" xfId="30691" xr:uid="{00000000-0005-0000-0000-000030A00000}"/>
    <cellStyle name="Salida 2 16 3 3 3" xfId="22741" xr:uid="{00000000-0005-0000-0000-000031A00000}"/>
    <cellStyle name="Salida 2 16 3 3 4" xfId="43657" xr:uid="{00000000-0005-0000-0000-000032A00000}"/>
    <cellStyle name="Salida 2 16 3 4" xfId="9260" xr:uid="{00000000-0005-0000-0000-000033A00000}"/>
    <cellStyle name="Salida 2 16 3 4 2" xfId="30692" xr:uid="{00000000-0005-0000-0000-000034A00000}"/>
    <cellStyle name="Salida 2 16 3 4 3" xfId="22742" xr:uid="{00000000-0005-0000-0000-000035A00000}"/>
    <cellStyle name="Salida 2 16 3 4 4" xfId="43658" xr:uid="{00000000-0005-0000-0000-000036A00000}"/>
    <cellStyle name="Salida 2 16 3 5" xfId="30687" xr:uid="{00000000-0005-0000-0000-000037A00000}"/>
    <cellStyle name="Salida 2 16 3 6" xfId="22737" xr:uid="{00000000-0005-0000-0000-000038A00000}"/>
    <cellStyle name="Salida 2 16 3 7" xfId="43653" xr:uid="{00000000-0005-0000-0000-000039A00000}"/>
    <cellStyle name="Salida 2 16 4" xfId="9261" xr:uid="{00000000-0005-0000-0000-00003AA00000}"/>
    <cellStyle name="Salida 2 16 4 2" xfId="30693" xr:uid="{00000000-0005-0000-0000-00003BA00000}"/>
    <cellStyle name="Salida 2 16 4 3" xfId="22743" xr:uid="{00000000-0005-0000-0000-00003CA00000}"/>
    <cellStyle name="Salida 2 16 4 4" xfId="43659" xr:uid="{00000000-0005-0000-0000-00003DA00000}"/>
    <cellStyle name="Salida 2 16 5" xfId="9262" xr:uid="{00000000-0005-0000-0000-00003EA00000}"/>
    <cellStyle name="Salida 2 16 5 2" xfId="30694" xr:uid="{00000000-0005-0000-0000-00003FA00000}"/>
    <cellStyle name="Salida 2 16 5 3" xfId="22744" xr:uid="{00000000-0005-0000-0000-000040A00000}"/>
    <cellStyle name="Salida 2 16 5 4" xfId="43660" xr:uid="{00000000-0005-0000-0000-000041A00000}"/>
    <cellStyle name="Salida 2 16 6" xfId="9263" xr:uid="{00000000-0005-0000-0000-000042A00000}"/>
    <cellStyle name="Salida 2 16 6 2" xfId="30695" xr:uid="{00000000-0005-0000-0000-000043A00000}"/>
    <cellStyle name="Salida 2 16 6 3" xfId="22745" xr:uid="{00000000-0005-0000-0000-000044A00000}"/>
    <cellStyle name="Salida 2 16 6 4" xfId="43661" xr:uid="{00000000-0005-0000-0000-000045A00000}"/>
    <cellStyle name="Salida 2 16 7" xfId="9264" xr:uid="{00000000-0005-0000-0000-000046A00000}"/>
    <cellStyle name="Salida 2 16 7 2" xfId="30696" xr:uid="{00000000-0005-0000-0000-000047A00000}"/>
    <cellStyle name="Salida 2 16 7 3" xfId="22746" xr:uid="{00000000-0005-0000-0000-000048A00000}"/>
    <cellStyle name="Salida 2 16 7 4" xfId="43662" xr:uid="{00000000-0005-0000-0000-000049A00000}"/>
    <cellStyle name="Salida 2 16 8" xfId="9265" xr:uid="{00000000-0005-0000-0000-00004AA00000}"/>
    <cellStyle name="Salida 2 16 8 2" xfId="30697" xr:uid="{00000000-0005-0000-0000-00004BA00000}"/>
    <cellStyle name="Salida 2 16 8 3" xfId="22747" xr:uid="{00000000-0005-0000-0000-00004CA00000}"/>
    <cellStyle name="Salida 2 16 8 4" xfId="43663" xr:uid="{00000000-0005-0000-0000-00004DA00000}"/>
    <cellStyle name="Salida 2 16 9" xfId="30680" xr:uid="{00000000-0005-0000-0000-00004EA00000}"/>
    <cellStyle name="Salida 2 17" xfId="9266" xr:uid="{00000000-0005-0000-0000-00004FA00000}"/>
    <cellStyle name="Salida 2 17 10" xfId="22748" xr:uid="{00000000-0005-0000-0000-000050A00000}"/>
    <cellStyle name="Salida 2 17 11" xfId="43664" xr:uid="{00000000-0005-0000-0000-000051A00000}"/>
    <cellStyle name="Salida 2 17 2" xfId="9267" xr:uid="{00000000-0005-0000-0000-000052A00000}"/>
    <cellStyle name="Salida 2 17 2 2" xfId="9268" xr:uid="{00000000-0005-0000-0000-000053A00000}"/>
    <cellStyle name="Salida 2 17 2 2 2" xfId="9269" xr:uid="{00000000-0005-0000-0000-000054A00000}"/>
    <cellStyle name="Salida 2 17 2 2 2 2" xfId="30701" xr:uid="{00000000-0005-0000-0000-000055A00000}"/>
    <cellStyle name="Salida 2 17 2 2 2 3" xfId="22751" xr:uid="{00000000-0005-0000-0000-000056A00000}"/>
    <cellStyle name="Salida 2 17 2 2 2 4" xfId="43667" xr:uid="{00000000-0005-0000-0000-000057A00000}"/>
    <cellStyle name="Salida 2 17 2 2 3" xfId="9270" xr:uid="{00000000-0005-0000-0000-000058A00000}"/>
    <cellStyle name="Salida 2 17 2 2 3 2" xfId="30702" xr:uid="{00000000-0005-0000-0000-000059A00000}"/>
    <cellStyle name="Salida 2 17 2 2 3 3" xfId="22752" xr:uid="{00000000-0005-0000-0000-00005AA00000}"/>
    <cellStyle name="Salida 2 17 2 2 3 4" xfId="43668" xr:uid="{00000000-0005-0000-0000-00005BA00000}"/>
    <cellStyle name="Salida 2 17 2 2 4" xfId="30700" xr:uid="{00000000-0005-0000-0000-00005CA00000}"/>
    <cellStyle name="Salida 2 17 2 2 5" xfId="22750" xr:uid="{00000000-0005-0000-0000-00005DA00000}"/>
    <cellStyle name="Salida 2 17 2 2 6" xfId="43666" xr:uid="{00000000-0005-0000-0000-00005EA00000}"/>
    <cellStyle name="Salida 2 17 2 3" xfId="9271" xr:uid="{00000000-0005-0000-0000-00005FA00000}"/>
    <cellStyle name="Salida 2 17 2 3 2" xfId="30703" xr:uid="{00000000-0005-0000-0000-000060A00000}"/>
    <cellStyle name="Salida 2 17 2 3 3" xfId="22753" xr:uid="{00000000-0005-0000-0000-000061A00000}"/>
    <cellStyle name="Salida 2 17 2 3 4" xfId="43669" xr:uid="{00000000-0005-0000-0000-000062A00000}"/>
    <cellStyle name="Salida 2 17 2 4" xfId="9272" xr:uid="{00000000-0005-0000-0000-000063A00000}"/>
    <cellStyle name="Salida 2 17 2 4 2" xfId="30704" xr:uid="{00000000-0005-0000-0000-000064A00000}"/>
    <cellStyle name="Salida 2 17 2 4 3" xfId="22754" xr:uid="{00000000-0005-0000-0000-000065A00000}"/>
    <cellStyle name="Salida 2 17 2 4 4" xfId="43670" xr:uid="{00000000-0005-0000-0000-000066A00000}"/>
    <cellStyle name="Salida 2 17 2 5" xfId="30699" xr:uid="{00000000-0005-0000-0000-000067A00000}"/>
    <cellStyle name="Salida 2 17 2 6" xfId="22749" xr:uid="{00000000-0005-0000-0000-000068A00000}"/>
    <cellStyle name="Salida 2 17 2 7" xfId="43665" xr:uid="{00000000-0005-0000-0000-000069A00000}"/>
    <cellStyle name="Salida 2 17 3" xfId="9273" xr:uid="{00000000-0005-0000-0000-00006AA00000}"/>
    <cellStyle name="Salida 2 17 3 2" xfId="9274" xr:uid="{00000000-0005-0000-0000-00006BA00000}"/>
    <cellStyle name="Salida 2 17 3 2 2" xfId="9275" xr:uid="{00000000-0005-0000-0000-00006CA00000}"/>
    <cellStyle name="Salida 2 17 3 2 2 2" xfId="30707" xr:uid="{00000000-0005-0000-0000-00006DA00000}"/>
    <cellStyle name="Salida 2 17 3 2 2 3" xfId="22757" xr:uid="{00000000-0005-0000-0000-00006EA00000}"/>
    <cellStyle name="Salida 2 17 3 2 2 4" xfId="43673" xr:uid="{00000000-0005-0000-0000-00006FA00000}"/>
    <cellStyle name="Salida 2 17 3 2 3" xfId="9276" xr:uid="{00000000-0005-0000-0000-000070A00000}"/>
    <cellStyle name="Salida 2 17 3 2 3 2" xfId="30708" xr:uid="{00000000-0005-0000-0000-000071A00000}"/>
    <cellStyle name="Salida 2 17 3 2 3 3" xfId="22758" xr:uid="{00000000-0005-0000-0000-000072A00000}"/>
    <cellStyle name="Salida 2 17 3 2 3 4" xfId="43674" xr:uid="{00000000-0005-0000-0000-000073A00000}"/>
    <cellStyle name="Salida 2 17 3 2 4" xfId="30706" xr:uid="{00000000-0005-0000-0000-000074A00000}"/>
    <cellStyle name="Salida 2 17 3 2 5" xfId="22756" xr:uid="{00000000-0005-0000-0000-000075A00000}"/>
    <cellStyle name="Salida 2 17 3 2 6" xfId="43672" xr:uid="{00000000-0005-0000-0000-000076A00000}"/>
    <cellStyle name="Salida 2 17 3 3" xfId="9277" xr:uid="{00000000-0005-0000-0000-000077A00000}"/>
    <cellStyle name="Salida 2 17 3 3 2" xfId="30709" xr:uid="{00000000-0005-0000-0000-000078A00000}"/>
    <cellStyle name="Salida 2 17 3 3 3" xfId="22759" xr:uid="{00000000-0005-0000-0000-000079A00000}"/>
    <cellStyle name="Salida 2 17 3 3 4" xfId="43675" xr:uid="{00000000-0005-0000-0000-00007AA00000}"/>
    <cellStyle name="Salida 2 17 3 4" xfId="9278" xr:uid="{00000000-0005-0000-0000-00007BA00000}"/>
    <cellStyle name="Salida 2 17 3 4 2" xfId="30710" xr:uid="{00000000-0005-0000-0000-00007CA00000}"/>
    <cellStyle name="Salida 2 17 3 4 3" xfId="22760" xr:uid="{00000000-0005-0000-0000-00007DA00000}"/>
    <cellStyle name="Salida 2 17 3 4 4" xfId="43676" xr:uid="{00000000-0005-0000-0000-00007EA00000}"/>
    <cellStyle name="Salida 2 17 3 5" xfId="30705" xr:uid="{00000000-0005-0000-0000-00007FA00000}"/>
    <cellStyle name="Salida 2 17 3 6" xfId="22755" xr:uid="{00000000-0005-0000-0000-000080A00000}"/>
    <cellStyle name="Salida 2 17 3 7" xfId="43671" xr:uid="{00000000-0005-0000-0000-000081A00000}"/>
    <cellStyle name="Salida 2 17 4" xfId="9279" xr:uid="{00000000-0005-0000-0000-000082A00000}"/>
    <cellStyle name="Salida 2 17 4 2" xfId="30711" xr:uid="{00000000-0005-0000-0000-000083A00000}"/>
    <cellStyle name="Salida 2 17 4 3" xfId="22761" xr:uid="{00000000-0005-0000-0000-000084A00000}"/>
    <cellStyle name="Salida 2 17 4 4" xfId="43677" xr:uid="{00000000-0005-0000-0000-000085A00000}"/>
    <cellStyle name="Salida 2 17 5" xfId="9280" xr:uid="{00000000-0005-0000-0000-000086A00000}"/>
    <cellStyle name="Salida 2 17 5 2" xfId="30712" xr:uid="{00000000-0005-0000-0000-000087A00000}"/>
    <cellStyle name="Salida 2 17 5 3" xfId="22762" xr:uid="{00000000-0005-0000-0000-000088A00000}"/>
    <cellStyle name="Salida 2 17 5 4" xfId="43678" xr:uid="{00000000-0005-0000-0000-000089A00000}"/>
    <cellStyle name="Salida 2 17 6" xfId="9281" xr:uid="{00000000-0005-0000-0000-00008AA00000}"/>
    <cellStyle name="Salida 2 17 6 2" xfId="30713" xr:uid="{00000000-0005-0000-0000-00008BA00000}"/>
    <cellStyle name="Salida 2 17 6 3" xfId="22763" xr:uid="{00000000-0005-0000-0000-00008CA00000}"/>
    <cellStyle name="Salida 2 17 6 4" xfId="43679" xr:uid="{00000000-0005-0000-0000-00008DA00000}"/>
    <cellStyle name="Salida 2 17 7" xfId="9282" xr:uid="{00000000-0005-0000-0000-00008EA00000}"/>
    <cellStyle name="Salida 2 17 7 2" xfId="30714" xr:uid="{00000000-0005-0000-0000-00008FA00000}"/>
    <cellStyle name="Salida 2 17 7 3" xfId="22764" xr:uid="{00000000-0005-0000-0000-000090A00000}"/>
    <cellStyle name="Salida 2 17 7 4" xfId="43680" xr:uid="{00000000-0005-0000-0000-000091A00000}"/>
    <cellStyle name="Salida 2 17 8" xfId="9283" xr:uid="{00000000-0005-0000-0000-000092A00000}"/>
    <cellStyle name="Salida 2 17 8 2" xfId="30715" xr:uid="{00000000-0005-0000-0000-000093A00000}"/>
    <cellStyle name="Salida 2 17 8 3" xfId="22765" xr:uid="{00000000-0005-0000-0000-000094A00000}"/>
    <cellStyle name="Salida 2 17 8 4" xfId="43681" xr:uid="{00000000-0005-0000-0000-000095A00000}"/>
    <cellStyle name="Salida 2 17 9" xfId="30698" xr:uid="{00000000-0005-0000-0000-000096A00000}"/>
    <cellStyle name="Salida 2 18" xfId="9284" xr:uid="{00000000-0005-0000-0000-000097A00000}"/>
    <cellStyle name="Salida 2 18 2" xfId="9285" xr:uid="{00000000-0005-0000-0000-000098A00000}"/>
    <cellStyle name="Salida 2 18 2 2" xfId="9286" xr:uid="{00000000-0005-0000-0000-000099A00000}"/>
    <cellStyle name="Salida 2 18 2 2 2" xfId="30718" xr:uid="{00000000-0005-0000-0000-00009AA00000}"/>
    <cellStyle name="Salida 2 18 2 2 3" xfId="22768" xr:uid="{00000000-0005-0000-0000-00009BA00000}"/>
    <cellStyle name="Salida 2 18 2 2 4" xfId="43684" xr:uid="{00000000-0005-0000-0000-00009CA00000}"/>
    <cellStyle name="Salida 2 18 2 3" xfId="9287" xr:uid="{00000000-0005-0000-0000-00009DA00000}"/>
    <cellStyle name="Salida 2 18 2 3 2" xfId="30719" xr:uid="{00000000-0005-0000-0000-00009EA00000}"/>
    <cellStyle name="Salida 2 18 2 3 3" xfId="22769" xr:uid="{00000000-0005-0000-0000-00009FA00000}"/>
    <cellStyle name="Salida 2 18 2 3 4" xfId="43685" xr:uid="{00000000-0005-0000-0000-0000A0A00000}"/>
    <cellStyle name="Salida 2 18 2 4" xfId="30717" xr:uid="{00000000-0005-0000-0000-0000A1A00000}"/>
    <cellStyle name="Salida 2 18 2 5" xfId="22767" xr:uid="{00000000-0005-0000-0000-0000A2A00000}"/>
    <cellStyle name="Salida 2 18 2 6" xfId="43683" xr:uid="{00000000-0005-0000-0000-0000A3A00000}"/>
    <cellStyle name="Salida 2 18 3" xfId="9288" xr:uid="{00000000-0005-0000-0000-0000A4A00000}"/>
    <cellStyle name="Salida 2 18 3 2" xfId="30720" xr:uid="{00000000-0005-0000-0000-0000A5A00000}"/>
    <cellStyle name="Salida 2 18 3 3" xfId="22770" xr:uid="{00000000-0005-0000-0000-0000A6A00000}"/>
    <cellStyle name="Salida 2 18 3 4" xfId="43686" xr:uid="{00000000-0005-0000-0000-0000A7A00000}"/>
    <cellStyle name="Salida 2 18 4" xfId="9289" xr:uid="{00000000-0005-0000-0000-0000A8A00000}"/>
    <cellStyle name="Salida 2 18 4 2" xfId="30721" xr:uid="{00000000-0005-0000-0000-0000A9A00000}"/>
    <cellStyle name="Salida 2 18 4 3" xfId="22771" xr:uid="{00000000-0005-0000-0000-0000AAA00000}"/>
    <cellStyle name="Salida 2 18 4 4" xfId="43687" xr:uid="{00000000-0005-0000-0000-0000ABA00000}"/>
    <cellStyle name="Salida 2 18 5" xfId="30716" xr:uid="{00000000-0005-0000-0000-0000ACA00000}"/>
    <cellStyle name="Salida 2 18 6" xfId="22766" xr:uid="{00000000-0005-0000-0000-0000ADA00000}"/>
    <cellStyle name="Salida 2 18 7" xfId="43682" xr:uid="{00000000-0005-0000-0000-0000AEA00000}"/>
    <cellStyle name="Salida 2 19" xfId="9290" xr:uid="{00000000-0005-0000-0000-0000AFA00000}"/>
    <cellStyle name="Salida 2 19 2" xfId="9291" xr:uid="{00000000-0005-0000-0000-0000B0A00000}"/>
    <cellStyle name="Salida 2 19 2 2" xfId="9292" xr:uid="{00000000-0005-0000-0000-0000B1A00000}"/>
    <cellStyle name="Salida 2 19 2 2 2" xfId="30724" xr:uid="{00000000-0005-0000-0000-0000B2A00000}"/>
    <cellStyle name="Salida 2 19 2 2 3" xfId="22774" xr:uid="{00000000-0005-0000-0000-0000B3A00000}"/>
    <cellStyle name="Salida 2 19 2 2 4" xfId="43690" xr:uid="{00000000-0005-0000-0000-0000B4A00000}"/>
    <cellStyle name="Salida 2 19 2 3" xfId="9293" xr:uid="{00000000-0005-0000-0000-0000B5A00000}"/>
    <cellStyle name="Salida 2 19 2 3 2" xfId="30725" xr:uid="{00000000-0005-0000-0000-0000B6A00000}"/>
    <cellStyle name="Salida 2 19 2 3 3" xfId="22775" xr:uid="{00000000-0005-0000-0000-0000B7A00000}"/>
    <cellStyle name="Salida 2 19 2 3 4" xfId="43691" xr:uid="{00000000-0005-0000-0000-0000B8A00000}"/>
    <cellStyle name="Salida 2 19 2 4" xfId="30723" xr:uid="{00000000-0005-0000-0000-0000B9A00000}"/>
    <cellStyle name="Salida 2 19 2 5" xfId="22773" xr:uid="{00000000-0005-0000-0000-0000BAA00000}"/>
    <cellStyle name="Salida 2 19 2 6" xfId="43689" xr:uid="{00000000-0005-0000-0000-0000BBA00000}"/>
    <cellStyle name="Salida 2 19 3" xfId="9294" xr:uid="{00000000-0005-0000-0000-0000BCA00000}"/>
    <cellStyle name="Salida 2 19 3 2" xfId="30726" xr:uid="{00000000-0005-0000-0000-0000BDA00000}"/>
    <cellStyle name="Salida 2 19 3 3" xfId="22776" xr:uid="{00000000-0005-0000-0000-0000BEA00000}"/>
    <cellStyle name="Salida 2 19 3 4" xfId="43692" xr:uid="{00000000-0005-0000-0000-0000BFA00000}"/>
    <cellStyle name="Salida 2 19 4" xfId="9295" xr:uid="{00000000-0005-0000-0000-0000C0A00000}"/>
    <cellStyle name="Salida 2 19 4 2" xfId="30727" xr:uid="{00000000-0005-0000-0000-0000C1A00000}"/>
    <cellStyle name="Salida 2 19 4 3" xfId="22777" xr:uid="{00000000-0005-0000-0000-0000C2A00000}"/>
    <cellStyle name="Salida 2 19 4 4" xfId="43693" xr:uid="{00000000-0005-0000-0000-0000C3A00000}"/>
    <cellStyle name="Salida 2 19 5" xfId="30722" xr:uid="{00000000-0005-0000-0000-0000C4A00000}"/>
    <cellStyle name="Salida 2 19 6" xfId="22772" xr:uid="{00000000-0005-0000-0000-0000C5A00000}"/>
    <cellStyle name="Salida 2 19 7" xfId="43688" xr:uid="{00000000-0005-0000-0000-0000C6A00000}"/>
    <cellStyle name="Salida 2 2" xfId="587" xr:uid="{00000000-0005-0000-0000-0000C7A00000}"/>
    <cellStyle name="Salida 2 2 10" xfId="9296" xr:uid="{00000000-0005-0000-0000-0000C8A00000}"/>
    <cellStyle name="Salida 2 2 10 10" xfId="22778" xr:uid="{00000000-0005-0000-0000-0000C9A00000}"/>
    <cellStyle name="Salida 2 2 10 11" xfId="43694" xr:uid="{00000000-0005-0000-0000-0000CAA00000}"/>
    <cellStyle name="Salida 2 2 10 2" xfId="9297" xr:uid="{00000000-0005-0000-0000-0000CBA00000}"/>
    <cellStyle name="Salida 2 2 10 2 2" xfId="9298" xr:uid="{00000000-0005-0000-0000-0000CCA00000}"/>
    <cellStyle name="Salida 2 2 10 2 2 2" xfId="9299" xr:uid="{00000000-0005-0000-0000-0000CDA00000}"/>
    <cellStyle name="Salida 2 2 10 2 2 2 2" xfId="30731" xr:uid="{00000000-0005-0000-0000-0000CEA00000}"/>
    <cellStyle name="Salida 2 2 10 2 2 2 3" xfId="22781" xr:uid="{00000000-0005-0000-0000-0000CFA00000}"/>
    <cellStyle name="Salida 2 2 10 2 2 2 4" xfId="43697" xr:uid="{00000000-0005-0000-0000-0000D0A00000}"/>
    <cellStyle name="Salida 2 2 10 2 2 3" xfId="9300" xr:uid="{00000000-0005-0000-0000-0000D1A00000}"/>
    <cellStyle name="Salida 2 2 10 2 2 3 2" xfId="30732" xr:uid="{00000000-0005-0000-0000-0000D2A00000}"/>
    <cellStyle name="Salida 2 2 10 2 2 3 3" xfId="22782" xr:uid="{00000000-0005-0000-0000-0000D3A00000}"/>
    <cellStyle name="Salida 2 2 10 2 2 3 4" xfId="43698" xr:uid="{00000000-0005-0000-0000-0000D4A00000}"/>
    <cellStyle name="Salida 2 2 10 2 2 4" xfId="30730" xr:uid="{00000000-0005-0000-0000-0000D5A00000}"/>
    <cellStyle name="Salida 2 2 10 2 2 5" xfId="22780" xr:uid="{00000000-0005-0000-0000-0000D6A00000}"/>
    <cellStyle name="Salida 2 2 10 2 2 6" xfId="43696" xr:uid="{00000000-0005-0000-0000-0000D7A00000}"/>
    <cellStyle name="Salida 2 2 10 2 3" xfId="9301" xr:uid="{00000000-0005-0000-0000-0000D8A00000}"/>
    <cellStyle name="Salida 2 2 10 2 3 2" xfId="30733" xr:uid="{00000000-0005-0000-0000-0000D9A00000}"/>
    <cellStyle name="Salida 2 2 10 2 3 3" xfId="22783" xr:uid="{00000000-0005-0000-0000-0000DAA00000}"/>
    <cellStyle name="Salida 2 2 10 2 3 4" xfId="43699" xr:uid="{00000000-0005-0000-0000-0000DBA00000}"/>
    <cellStyle name="Salida 2 2 10 2 4" xfId="9302" xr:uid="{00000000-0005-0000-0000-0000DCA00000}"/>
    <cellStyle name="Salida 2 2 10 2 4 2" xfId="30734" xr:uid="{00000000-0005-0000-0000-0000DDA00000}"/>
    <cellStyle name="Salida 2 2 10 2 4 3" xfId="22784" xr:uid="{00000000-0005-0000-0000-0000DEA00000}"/>
    <cellStyle name="Salida 2 2 10 2 4 4" xfId="43700" xr:uid="{00000000-0005-0000-0000-0000DFA00000}"/>
    <cellStyle name="Salida 2 2 10 2 5" xfId="30729" xr:uid="{00000000-0005-0000-0000-0000E0A00000}"/>
    <cellStyle name="Salida 2 2 10 2 6" xfId="22779" xr:uid="{00000000-0005-0000-0000-0000E1A00000}"/>
    <cellStyle name="Salida 2 2 10 2 7" xfId="43695" xr:uid="{00000000-0005-0000-0000-0000E2A00000}"/>
    <cellStyle name="Salida 2 2 10 3" xfId="9303" xr:uid="{00000000-0005-0000-0000-0000E3A00000}"/>
    <cellStyle name="Salida 2 2 10 3 2" xfId="9304" xr:uid="{00000000-0005-0000-0000-0000E4A00000}"/>
    <cellStyle name="Salida 2 2 10 3 2 2" xfId="9305" xr:uid="{00000000-0005-0000-0000-0000E5A00000}"/>
    <cellStyle name="Salida 2 2 10 3 2 2 2" xfId="30737" xr:uid="{00000000-0005-0000-0000-0000E6A00000}"/>
    <cellStyle name="Salida 2 2 10 3 2 2 3" xfId="22787" xr:uid="{00000000-0005-0000-0000-0000E7A00000}"/>
    <cellStyle name="Salida 2 2 10 3 2 2 4" xfId="43703" xr:uid="{00000000-0005-0000-0000-0000E8A00000}"/>
    <cellStyle name="Salida 2 2 10 3 2 3" xfId="9306" xr:uid="{00000000-0005-0000-0000-0000E9A00000}"/>
    <cellStyle name="Salida 2 2 10 3 2 3 2" xfId="30738" xr:uid="{00000000-0005-0000-0000-0000EAA00000}"/>
    <cellStyle name="Salida 2 2 10 3 2 3 3" xfId="22788" xr:uid="{00000000-0005-0000-0000-0000EBA00000}"/>
    <cellStyle name="Salida 2 2 10 3 2 3 4" xfId="43704" xr:uid="{00000000-0005-0000-0000-0000ECA00000}"/>
    <cellStyle name="Salida 2 2 10 3 2 4" xfId="30736" xr:uid="{00000000-0005-0000-0000-0000EDA00000}"/>
    <cellStyle name="Salida 2 2 10 3 2 5" xfId="22786" xr:uid="{00000000-0005-0000-0000-0000EEA00000}"/>
    <cellStyle name="Salida 2 2 10 3 2 6" xfId="43702" xr:uid="{00000000-0005-0000-0000-0000EFA00000}"/>
    <cellStyle name="Salida 2 2 10 3 3" xfId="9307" xr:uid="{00000000-0005-0000-0000-0000F0A00000}"/>
    <cellStyle name="Salida 2 2 10 3 3 2" xfId="30739" xr:uid="{00000000-0005-0000-0000-0000F1A00000}"/>
    <cellStyle name="Salida 2 2 10 3 3 3" xfId="22789" xr:uid="{00000000-0005-0000-0000-0000F2A00000}"/>
    <cellStyle name="Salida 2 2 10 3 3 4" xfId="43705" xr:uid="{00000000-0005-0000-0000-0000F3A00000}"/>
    <cellStyle name="Salida 2 2 10 3 4" xfId="9308" xr:uid="{00000000-0005-0000-0000-0000F4A00000}"/>
    <cellStyle name="Salida 2 2 10 3 4 2" xfId="30740" xr:uid="{00000000-0005-0000-0000-0000F5A00000}"/>
    <cellStyle name="Salida 2 2 10 3 4 3" xfId="22790" xr:uid="{00000000-0005-0000-0000-0000F6A00000}"/>
    <cellStyle name="Salida 2 2 10 3 4 4" xfId="43706" xr:uid="{00000000-0005-0000-0000-0000F7A00000}"/>
    <cellStyle name="Salida 2 2 10 3 5" xfId="30735" xr:uid="{00000000-0005-0000-0000-0000F8A00000}"/>
    <cellStyle name="Salida 2 2 10 3 6" xfId="22785" xr:uid="{00000000-0005-0000-0000-0000F9A00000}"/>
    <cellStyle name="Salida 2 2 10 3 7" xfId="43701" xr:uid="{00000000-0005-0000-0000-0000FAA00000}"/>
    <cellStyle name="Salida 2 2 10 4" xfId="9309" xr:uid="{00000000-0005-0000-0000-0000FBA00000}"/>
    <cellStyle name="Salida 2 2 10 4 2" xfId="30741" xr:uid="{00000000-0005-0000-0000-0000FCA00000}"/>
    <cellStyle name="Salida 2 2 10 4 3" xfId="22791" xr:uid="{00000000-0005-0000-0000-0000FDA00000}"/>
    <cellStyle name="Salida 2 2 10 4 4" xfId="43707" xr:uid="{00000000-0005-0000-0000-0000FEA00000}"/>
    <cellStyle name="Salida 2 2 10 5" xfId="9310" xr:uid="{00000000-0005-0000-0000-0000FFA00000}"/>
    <cellStyle name="Salida 2 2 10 5 2" xfId="30742" xr:uid="{00000000-0005-0000-0000-000000A10000}"/>
    <cellStyle name="Salida 2 2 10 5 3" xfId="22792" xr:uid="{00000000-0005-0000-0000-000001A10000}"/>
    <cellStyle name="Salida 2 2 10 5 4" xfId="43708" xr:uid="{00000000-0005-0000-0000-000002A10000}"/>
    <cellStyle name="Salida 2 2 10 6" xfId="9311" xr:uid="{00000000-0005-0000-0000-000003A10000}"/>
    <cellStyle name="Salida 2 2 10 6 2" xfId="30743" xr:uid="{00000000-0005-0000-0000-000004A10000}"/>
    <cellStyle name="Salida 2 2 10 6 3" xfId="22793" xr:uid="{00000000-0005-0000-0000-000005A10000}"/>
    <cellStyle name="Salida 2 2 10 6 4" xfId="43709" xr:uid="{00000000-0005-0000-0000-000006A10000}"/>
    <cellStyle name="Salida 2 2 10 7" xfId="9312" xr:uid="{00000000-0005-0000-0000-000007A10000}"/>
    <cellStyle name="Salida 2 2 10 7 2" xfId="30744" xr:uid="{00000000-0005-0000-0000-000008A10000}"/>
    <cellStyle name="Salida 2 2 10 7 3" xfId="22794" xr:uid="{00000000-0005-0000-0000-000009A10000}"/>
    <cellStyle name="Salida 2 2 10 7 4" xfId="43710" xr:uid="{00000000-0005-0000-0000-00000AA10000}"/>
    <cellStyle name="Salida 2 2 10 8" xfId="9313" xr:uid="{00000000-0005-0000-0000-00000BA10000}"/>
    <cellStyle name="Salida 2 2 10 8 2" xfId="30745" xr:uid="{00000000-0005-0000-0000-00000CA10000}"/>
    <cellStyle name="Salida 2 2 10 8 3" xfId="22795" xr:uid="{00000000-0005-0000-0000-00000DA10000}"/>
    <cellStyle name="Salida 2 2 10 8 4" xfId="43711" xr:uid="{00000000-0005-0000-0000-00000EA10000}"/>
    <cellStyle name="Salida 2 2 10 9" xfId="30728" xr:uid="{00000000-0005-0000-0000-00000FA10000}"/>
    <cellStyle name="Salida 2 2 11" xfId="9314" xr:uid="{00000000-0005-0000-0000-000010A10000}"/>
    <cellStyle name="Salida 2 2 11 10" xfId="22796" xr:uid="{00000000-0005-0000-0000-000011A10000}"/>
    <cellStyle name="Salida 2 2 11 11" xfId="43712" xr:uid="{00000000-0005-0000-0000-000012A10000}"/>
    <cellStyle name="Salida 2 2 11 2" xfId="9315" xr:uid="{00000000-0005-0000-0000-000013A10000}"/>
    <cellStyle name="Salida 2 2 11 2 2" xfId="9316" xr:uid="{00000000-0005-0000-0000-000014A10000}"/>
    <cellStyle name="Salida 2 2 11 2 2 2" xfId="9317" xr:uid="{00000000-0005-0000-0000-000015A10000}"/>
    <cellStyle name="Salida 2 2 11 2 2 2 2" xfId="30749" xr:uid="{00000000-0005-0000-0000-000016A10000}"/>
    <cellStyle name="Salida 2 2 11 2 2 2 3" xfId="22799" xr:uid="{00000000-0005-0000-0000-000017A10000}"/>
    <cellStyle name="Salida 2 2 11 2 2 2 4" xfId="43715" xr:uid="{00000000-0005-0000-0000-000018A10000}"/>
    <cellStyle name="Salida 2 2 11 2 2 3" xfId="9318" xr:uid="{00000000-0005-0000-0000-000019A10000}"/>
    <cellStyle name="Salida 2 2 11 2 2 3 2" xfId="30750" xr:uid="{00000000-0005-0000-0000-00001AA10000}"/>
    <cellStyle name="Salida 2 2 11 2 2 3 3" xfId="22800" xr:uid="{00000000-0005-0000-0000-00001BA10000}"/>
    <cellStyle name="Salida 2 2 11 2 2 3 4" xfId="43716" xr:uid="{00000000-0005-0000-0000-00001CA10000}"/>
    <cellStyle name="Salida 2 2 11 2 2 4" xfId="30748" xr:uid="{00000000-0005-0000-0000-00001DA10000}"/>
    <cellStyle name="Salida 2 2 11 2 2 5" xfId="22798" xr:uid="{00000000-0005-0000-0000-00001EA10000}"/>
    <cellStyle name="Salida 2 2 11 2 2 6" xfId="43714" xr:uid="{00000000-0005-0000-0000-00001FA10000}"/>
    <cellStyle name="Salida 2 2 11 2 3" xfId="9319" xr:uid="{00000000-0005-0000-0000-000020A10000}"/>
    <cellStyle name="Salida 2 2 11 2 3 2" xfId="30751" xr:uid="{00000000-0005-0000-0000-000021A10000}"/>
    <cellStyle name="Salida 2 2 11 2 3 3" xfId="22801" xr:uid="{00000000-0005-0000-0000-000022A10000}"/>
    <cellStyle name="Salida 2 2 11 2 3 4" xfId="43717" xr:uid="{00000000-0005-0000-0000-000023A10000}"/>
    <cellStyle name="Salida 2 2 11 2 4" xfId="9320" xr:uid="{00000000-0005-0000-0000-000024A10000}"/>
    <cellStyle name="Salida 2 2 11 2 4 2" xfId="30752" xr:uid="{00000000-0005-0000-0000-000025A10000}"/>
    <cellStyle name="Salida 2 2 11 2 4 3" xfId="22802" xr:uid="{00000000-0005-0000-0000-000026A10000}"/>
    <cellStyle name="Salida 2 2 11 2 4 4" xfId="43718" xr:uid="{00000000-0005-0000-0000-000027A10000}"/>
    <cellStyle name="Salida 2 2 11 2 5" xfId="30747" xr:uid="{00000000-0005-0000-0000-000028A10000}"/>
    <cellStyle name="Salida 2 2 11 2 6" xfId="22797" xr:uid="{00000000-0005-0000-0000-000029A10000}"/>
    <cellStyle name="Salida 2 2 11 2 7" xfId="43713" xr:uid="{00000000-0005-0000-0000-00002AA10000}"/>
    <cellStyle name="Salida 2 2 11 3" xfId="9321" xr:uid="{00000000-0005-0000-0000-00002BA10000}"/>
    <cellStyle name="Salida 2 2 11 3 2" xfId="9322" xr:uid="{00000000-0005-0000-0000-00002CA10000}"/>
    <cellStyle name="Salida 2 2 11 3 2 2" xfId="9323" xr:uid="{00000000-0005-0000-0000-00002DA10000}"/>
    <cellStyle name="Salida 2 2 11 3 2 2 2" xfId="30755" xr:uid="{00000000-0005-0000-0000-00002EA10000}"/>
    <cellStyle name="Salida 2 2 11 3 2 2 3" xfId="22805" xr:uid="{00000000-0005-0000-0000-00002FA10000}"/>
    <cellStyle name="Salida 2 2 11 3 2 2 4" xfId="43721" xr:uid="{00000000-0005-0000-0000-000030A10000}"/>
    <cellStyle name="Salida 2 2 11 3 2 3" xfId="9324" xr:uid="{00000000-0005-0000-0000-000031A10000}"/>
    <cellStyle name="Salida 2 2 11 3 2 3 2" xfId="30756" xr:uid="{00000000-0005-0000-0000-000032A10000}"/>
    <cellStyle name="Salida 2 2 11 3 2 3 3" xfId="22806" xr:uid="{00000000-0005-0000-0000-000033A10000}"/>
    <cellStyle name="Salida 2 2 11 3 2 3 4" xfId="43722" xr:uid="{00000000-0005-0000-0000-000034A10000}"/>
    <cellStyle name="Salida 2 2 11 3 2 4" xfId="30754" xr:uid="{00000000-0005-0000-0000-000035A10000}"/>
    <cellStyle name="Salida 2 2 11 3 2 5" xfId="22804" xr:uid="{00000000-0005-0000-0000-000036A10000}"/>
    <cellStyle name="Salida 2 2 11 3 2 6" xfId="43720" xr:uid="{00000000-0005-0000-0000-000037A10000}"/>
    <cellStyle name="Salida 2 2 11 3 3" xfId="9325" xr:uid="{00000000-0005-0000-0000-000038A10000}"/>
    <cellStyle name="Salida 2 2 11 3 3 2" xfId="30757" xr:uid="{00000000-0005-0000-0000-000039A10000}"/>
    <cellStyle name="Salida 2 2 11 3 3 3" xfId="22807" xr:uid="{00000000-0005-0000-0000-00003AA10000}"/>
    <cellStyle name="Salida 2 2 11 3 3 4" xfId="43723" xr:uid="{00000000-0005-0000-0000-00003BA10000}"/>
    <cellStyle name="Salida 2 2 11 3 4" xfId="9326" xr:uid="{00000000-0005-0000-0000-00003CA10000}"/>
    <cellStyle name="Salida 2 2 11 3 4 2" xfId="30758" xr:uid="{00000000-0005-0000-0000-00003DA10000}"/>
    <cellStyle name="Salida 2 2 11 3 4 3" xfId="22808" xr:uid="{00000000-0005-0000-0000-00003EA10000}"/>
    <cellStyle name="Salida 2 2 11 3 4 4" xfId="43724" xr:uid="{00000000-0005-0000-0000-00003FA10000}"/>
    <cellStyle name="Salida 2 2 11 3 5" xfId="30753" xr:uid="{00000000-0005-0000-0000-000040A10000}"/>
    <cellStyle name="Salida 2 2 11 3 6" xfId="22803" xr:uid="{00000000-0005-0000-0000-000041A10000}"/>
    <cellStyle name="Salida 2 2 11 3 7" xfId="43719" xr:uid="{00000000-0005-0000-0000-000042A10000}"/>
    <cellStyle name="Salida 2 2 11 4" xfId="9327" xr:uid="{00000000-0005-0000-0000-000043A10000}"/>
    <cellStyle name="Salida 2 2 11 4 2" xfId="30759" xr:uid="{00000000-0005-0000-0000-000044A10000}"/>
    <cellStyle name="Salida 2 2 11 4 3" xfId="22809" xr:uid="{00000000-0005-0000-0000-000045A10000}"/>
    <cellStyle name="Salida 2 2 11 4 4" xfId="43725" xr:uid="{00000000-0005-0000-0000-000046A10000}"/>
    <cellStyle name="Salida 2 2 11 5" xfId="9328" xr:uid="{00000000-0005-0000-0000-000047A10000}"/>
    <cellStyle name="Salida 2 2 11 5 2" xfId="30760" xr:uid="{00000000-0005-0000-0000-000048A10000}"/>
    <cellStyle name="Salida 2 2 11 5 3" xfId="22810" xr:uid="{00000000-0005-0000-0000-000049A10000}"/>
    <cellStyle name="Salida 2 2 11 5 4" xfId="43726" xr:uid="{00000000-0005-0000-0000-00004AA10000}"/>
    <cellStyle name="Salida 2 2 11 6" xfId="9329" xr:uid="{00000000-0005-0000-0000-00004BA10000}"/>
    <cellStyle name="Salida 2 2 11 6 2" xfId="30761" xr:uid="{00000000-0005-0000-0000-00004CA10000}"/>
    <cellStyle name="Salida 2 2 11 6 3" xfId="22811" xr:uid="{00000000-0005-0000-0000-00004DA10000}"/>
    <cellStyle name="Salida 2 2 11 6 4" xfId="43727" xr:uid="{00000000-0005-0000-0000-00004EA10000}"/>
    <cellStyle name="Salida 2 2 11 7" xfId="9330" xr:uid="{00000000-0005-0000-0000-00004FA10000}"/>
    <cellStyle name="Salida 2 2 11 7 2" xfId="30762" xr:uid="{00000000-0005-0000-0000-000050A10000}"/>
    <cellStyle name="Salida 2 2 11 7 3" xfId="22812" xr:uid="{00000000-0005-0000-0000-000051A10000}"/>
    <cellStyle name="Salida 2 2 11 7 4" xfId="43728" xr:uid="{00000000-0005-0000-0000-000052A10000}"/>
    <cellStyle name="Salida 2 2 11 8" xfId="9331" xr:uid="{00000000-0005-0000-0000-000053A10000}"/>
    <cellStyle name="Salida 2 2 11 8 2" xfId="30763" xr:uid="{00000000-0005-0000-0000-000054A10000}"/>
    <cellStyle name="Salida 2 2 11 8 3" xfId="22813" xr:uid="{00000000-0005-0000-0000-000055A10000}"/>
    <cellStyle name="Salida 2 2 11 8 4" xfId="43729" xr:uid="{00000000-0005-0000-0000-000056A10000}"/>
    <cellStyle name="Salida 2 2 11 9" xfId="30746" xr:uid="{00000000-0005-0000-0000-000057A10000}"/>
    <cellStyle name="Salida 2 2 12" xfId="9332" xr:uid="{00000000-0005-0000-0000-000058A10000}"/>
    <cellStyle name="Salida 2 2 12 10" xfId="22814" xr:uid="{00000000-0005-0000-0000-000059A10000}"/>
    <cellStyle name="Salida 2 2 12 11" xfId="43730" xr:uid="{00000000-0005-0000-0000-00005AA10000}"/>
    <cellStyle name="Salida 2 2 12 2" xfId="9333" xr:uid="{00000000-0005-0000-0000-00005BA10000}"/>
    <cellStyle name="Salida 2 2 12 2 2" xfId="9334" xr:uid="{00000000-0005-0000-0000-00005CA10000}"/>
    <cellStyle name="Salida 2 2 12 2 2 2" xfId="9335" xr:uid="{00000000-0005-0000-0000-00005DA10000}"/>
    <cellStyle name="Salida 2 2 12 2 2 2 2" xfId="30767" xr:uid="{00000000-0005-0000-0000-00005EA10000}"/>
    <cellStyle name="Salida 2 2 12 2 2 2 3" xfId="22817" xr:uid="{00000000-0005-0000-0000-00005FA10000}"/>
    <cellStyle name="Salida 2 2 12 2 2 2 4" xfId="43733" xr:uid="{00000000-0005-0000-0000-000060A10000}"/>
    <cellStyle name="Salida 2 2 12 2 2 3" xfId="9336" xr:uid="{00000000-0005-0000-0000-000061A10000}"/>
    <cellStyle name="Salida 2 2 12 2 2 3 2" xfId="30768" xr:uid="{00000000-0005-0000-0000-000062A10000}"/>
    <cellStyle name="Salida 2 2 12 2 2 3 3" xfId="22818" xr:uid="{00000000-0005-0000-0000-000063A10000}"/>
    <cellStyle name="Salida 2 2 12 2 2 3 4" xfId="43734" xr:uid="{00000000-0005-0000-0000-000064A10000}"/>
    <cellStyle name="Salida 2 2 12 2 2 4" xfId="30766" xr:uid="{00000000-0005-0000-0000-000065A10000}"/>
    <cellStyle name="Salida 2 2 12 2 2 5" xfId="22816" xr:uid="{00000000-0005-0000-0000-000066A10000}"/>
    <cellStyle name="Salida 2 2 12 2 2 6" xfId="43732" xr:uid="{00000000-0005-0000-0000-000067A10000}"/>
    <cellStyle name="Salida 2 2 12 2 3" xfId="9337" xr:uid="{00000000-0005-0000-0000-000068A10000}"/>
    <cellStyle name="Salida 2 2 12 2 3 2" xfId="30769" xr:uid="{00000000-0005-0000-0000-000069A10000}"/>
    <cellStyle name="Salida 2 2 12 2 3 3" xfId="22819" xr:uid="{00000000-0005-0000-0000-00006AA10000}"/>
    <cellStyle name="Salida 2 2 12 2 3 4" xfId="43735" xr:uid="{00000000-0005-0000-0000-00006BA10000}"/>
    <cellStyle name="Salida 2 2 12 2 4" xfId="9338" xr:uid="{00000000-0005-0000-0000-00006CA10000}"/>
    <cellStyle name="Salida 2 2 12 2 4 2" xfId="30770" xr:uid="{00000000-0005-0000-0000-00006DA10000}"/>
    <cellStyle name="Salida 2 2 12 2 4 3" xfId="22820" xr:uid="{00000000-0005-0000-0000-00006EA10000}"/>
    <cellStyle name="Salida 2 2 12 2 4 4" xfId="43736" xr:uid="{00000000-0005-0000-0000-00006FA10000}"/>
    <cellStyle name="Salida 2 2 12 2 5" xfId="30765" xr:uid="{00000000-0005-0000-0000-000070A10000}"/>
    <cellStyle name="Salida 2 2 12 2 6" xfId="22815" xr:uid="{00000000-0005-0000-0000-000071A10000}"/>
    <cellStyle name="Salida 2 2 12 2 7" xfId="43731" xr:uid="{00000000-0005-0000-0000-000072A10000}"/>
    <cellStyle name="Salida 2 2 12 3" xfId="9339" xr:uid="{00000000-0005-0000-0000-000073A10000}"/>
    <cellStyle name="Salida 2 2 12 3 2" xfId="9340" xr:uid="{00000000-0005-0000-0000-000074A10000}"/>
    <cellStyle name="Salida 2 2 12 3 2 2" xfId="9341" xr:uid="{00000000-0005-0000-0000-000075A10000}"/>
    <cellStyle name="Salida 2 2 12 3 2 2 2" xfId="30773" xr:uid="{00000000-0005-0000-0000-000076A10000}"/>
    <cellStyle name="Salida 2 2 12 3 2 2 3" xfId="22823" xr:uid="{00000000-0005-0000-0000-000077A10000}"/>
    <cellStyle name="Salida 2 2 12 3 2 2 4" xfId="43739" xr:uid="{00000000-0005-0000-0000-000078A10000}"/>
    <cellStyle name="Salida 2 2 12 3 2 3" xfId="9342" xr:uid="{00000000-0005-0000-0000-000079A10000}"/>
    <cellStyle name="Salida 2 2 12 3 2 3 2" xfId="30774" xr:uid="{00000000-0005-0000-0000-00007AA10000}"/>
    <cellStyle name="Salida 2 2 12 3 2 3 3" xfId="22824" xr:uid="{00000000-0005-0000-0000-00007BA10000}"/>
    <cellStyle name="Salida 2 2 12 3 2 3 4" xfId="43740" xr:uid="{00000000-0005-0000-0000-00007CA10000}"/>
    <cellStyle name="Salida 2 2 12 3 2 4" xfId="30772" xr:uid="{00000000-0005-0000-0000-00007DA10000}"/>
    <cellStyle name="Salida 2 2 12 3 2 5" xfId="22822" xr:uid="{00000000-0005-0000-0000-00007EA10000}"/>
    <cellStyle name="Salida 2 2 12 3 2 6" xfId="43738" xr:uid="{00000000-0005-0000-0000-00007FA10000}"/>
    <cellStyle name="Salida 2 2 12 3 3" xfId="9343" xr:uid="{00000000-0005-0000-0000-000080A10000}"/>
    <cellStyle name="Salida 2 2 12 3 3 2" xfId="30775" xr:uid="{00000000-0005-0000-0000-000081A10000}"/>
    <cellStyle name="Salida 2 2 12 3 3 3" xfId="22825" xr:uid="{00000000-0005-0000-0000-000082A10000}"/>
    <cellStyle name="Salida 2 2 12 3 3 4" xfId="43741" xr:uid="{00000000-0005-0000-0000-000083A10000}"/>
    <cellStyle name="Salida 2 2 12 3 4" xfId="9344" xr:uid="{00000000-0005-0000-0000-000084A10000}"/>
    <cellStyle name="Salida 2 2 12 3 4 2" xfId="30776" xr:uid="{00000000-0005-0000-0000-000085A10000}"/>
    <cellStyle name="Salida 2 2 12 3 4 3" xfId="22826" xr:uid="{00000000-0005-0000-0000-000086A10000}"/>
    <cellStyle name="Salida 2 2 12 3 4 4" xfId="43742" xr:uid="{00000000-0005-0000-0000-000087A10000}"/>
    <cellStyle name="Salida 2 2 12 3 5" xfId="30771" xr:uid="{00000000-0005-0000-0000-000088A10000}"/>
    <cellStyle name="Salida 2 2 12 3 6" xfId="22821" xr:uid="{00000000-0005-0000-0000-000089A10000}"/>
    <cellStyle name="Salida 2 2 12 3 7" xfId="43737" xr:uid="{00000000-0005-0000-0000-00008AA10000}"/>
    <cellStyle name="Salida 2 2 12 4" xfId="9345" xr:uid="{00000000-0005-0000-0000-00008BA10000}"/>
    <cellStyle name="Salida 2 2 12 4 2" xfId="30777" xr:uid="{00000000-0005-0000-0000-00008CA10000}"/>
    <cellStyle name="Salida 2 2 12 4 3" xfId="22827" xr:uid="{00000000-0005-0000-0000-00008DA10000}"/>
    <cellStyle name="Salida 2 2 12 4 4" xfId="43743" xr:uid="{00000000-0005-0000-0000-00008EA10000}"/>
    <cellStyle name="Salida 2 2 12 5" xfId="9346" xr:uid="{00000000-0005-0000-0000-00008FA10000}"/>
    <cellStyle name="Salida 2 2 12 5 2" xfId="30778" xr:uid="{00000000-0005-0000-0000-000090A10000}"/>
    <cellStyle name="Salida 2 2 12 5 3" xfId="22828" xr:uid="{00000000-0005-0000-0000-000091A10000}"/>
    <cellStyle name="Salida 2 2 12 5 4" xfId="43744" xr:uid="{00000000-0005-0000-0000-000092A10000}"/>
    <cellStyle name="Salida 2 2 12 6" xfId="9347" xr:uid="{00000000-0005-0000-0000-000093A10000}"/>
    <cellStyle name="Salida 2 2 12 6 2" xfId="30779" xr:uid="{00000000-0005-0000-0000-000094A10000}"/>
    <cellStyle name="Salida 2 2 12 6 3" xfId="22829" xr:uid="{00000000-0005-0000-0000-000095A10000}"/>
    <cellStyle name="Salida 2 2 12 6 4" xfId="43745" xr:uid="{00000000-0005-0000-0000-000096A10000}"/>
    <cellStyle name="Salida 2 2 12 7" xfId="9348" xr:uid="{00000000-0005-0000-0000-000097A10000}"/>
    <cellStyle name="Salida 2 2 12 7 2" xfId="30780" xr:uid="{00000000-0005-0000-0000-000098A10000}"/>
    <cellStyle name="Salida 2 2 12 7 3" xfId="22830" xr:uid="{00000000-0005-0000-0000-000099A10000}"/>
    <cellStyle name="Salida 2 2 12 7 4" xfId="43746" xr:uid="{00000000-0005-0000-0000-00009AA10000}"/>
    <cellStyle name="Salida 2 2 12 8" xfId="9349" xr:uid="{00000000-0005-0000-0000-00009BA10000}"/>
    <cellStyle name="Salida 2 2 12 8 2" xfId="30781" xr:uid="{00000000-0005-0000-0000-00009CA10000}"/>
    <cellStyle name="Salida 2 2 12 8 3" xfId="22831" xr:uid="{00000000-0005-0000-0000-00009DA10000}"/>
    <cellStyle name="Salida 2 2 12 8 4" xfId="43747" xr:uid="{00000000-0005-0000-0000-00009EA10000}"/>
    <cellStyle name="Salida 2 2 12 9" xfId="30764" xr:uid="{00000000-0005-0000-0000-00009FA10000}"/>
    <cellStyle name="Salida 2 2 13" xfId="9350" xr:uid="{00000000-0005-0000-0000-0000A0A10000}"/>
    <cellStyle name="Salida 2 2 13 10" xfId="22832" xr:uid="{00000000-0005-0000-0000-0000A1A10000}"/>
    <cellStyle name="Salida 2 2 13 11" xfId="43748" xr:uid="{00000000-0005-0000-0000-0000A2A10000}"/>
    <cellStyle name="Salida 2 2 13 2" xfId="9351" xr:uid="{00000000-0005-0000-0000-0000A3A10000}"/>
    <cellStyle name="Salida 2 2 13 2 2" xfId="9352" xr:uid="{00000000-0005-0000-0000-0000A4A10000}"/>
    <cellStyle name="Salida 2 2 13 2 2 2" xfId="9353" xr:uid="{00000000-0005-0000-0000-0000A5A10000}"/>
    <cellStyle name="Salida 2 2 13 2 2 2 2" xfId="30785" xr:uid="{00000000-0005-0000-0000-0000A6A10000}"/>
    <cellStyle name="Salida 2 2 13 2 2 2 3" xfId="22835" xr:uid="{00000000-0005-0000-0000-0000A7A10000}"/>
    <cellStyle name="Salida 2 2 13 2 2 2 4" xfId="43751" xr:uid="{00000000-0005-0000-0000-0000A8A10000}"/>
    <cellStyle name="Salida 2 2 13 2 2 3" xfId="9354" xr:uid="{00000000-0005-0000-0000-0000A9A10000}"/>
    <cellStyle name="Salida 2 2 13 2 2 3 2" xfId="30786" xr:uid="{00000000-0005-0000-0000-0000AAA10000}"/>
    <cellStyle name="Salida 2 2 13 2 2 3 3" xfId="22836" xr:uid="{00000000-0005-0000-0000-0000ABA10000}"/>
    <cellStyle name="Salida 2 2 13 2 2 3 4" xfId="43752" xr:uid="{00000000-0005-0000-0000-0000ACA10000}"/>
    <cellStyle name="Salida 2 2 13 2 2 4" xfId="30784" xr:uid="{00000000-0005-0000-0000-0000ADA10000}"/>
    <cellStyle name="Salida 2 2 13 2 2 5" xfId="22834" xr:uid="{00000000-0005-0000-0000-0000AEA10000}"/>
    <cellStyle name="Salida 2 2 13 2 2 6" xfId="43750" xr:uid="{00000000-0005-0000-0000-0000AFA10000}"/>
    <cellStyle name="Salida 2 2 13 2 3" xfId="9355" xr:uid="{00000000-0005-0000-0000-0000B0A10000}"/>
    <cellStyle name="Salida 2 2 13 2 3 2" xfId="30787" xr:uid="{00000000-0005-0000-0000-0000B1A10000}"/>
    <cellStyle name="Salida 2 2 13 2 3 3" xfId="22837" xr:uid="{00000000-0005-0000-0000-0000B2A10000}"/>
    <cellStyle name="Salida 2 2 13 2 3 4" xfId="43753" xr:uid="{00000000-0005-0000-0000-0000B3A10000}"/>
    <cellStyle name="Salida 2 2 13 2 4" xfId="9356" xr:uid="{00000000-0005-0000-0000-0000B4A10000}"/>
    <cellStyle name="Salida 2 2 13 2 4 2" xfId="30788" xr:uid="{00000000-0005-0000-0000-0000B5A10000}"/>
    <cellStyle name="Salida 2 2 13 2 4 3" xfId="22838" xr:uid="{00000000-0005-0000-0000-0000B6A10000}"/>
    <cellStyle name="Salida 2 2 13 2 4 4" xfId="43754" xr:uid="{00000000-0005-0000-0000-0000B7A10000}"/>
    <cellStyle name="Salida 2 2 13 2 5" xfId="30783" xr:uid="{00000000-0005-0000-0000-0000B8A10000}"/>
    <cellStyle name="Salida 2 2 13 2 6" xfId="22833" xr:uid="{00000000-0005-0000-0000-0000B9A10000}"/>
    <cellStyle name="Salida 2 2 13 2 7" xfId="43749" xr:uid="{00000000-0005-0000-0000-0000BAA10000}"/>
    <cellStyle name="Salida 2 2 13 3" xfId="9357" xr:uid="{00000000-0005-0000-0000-0000BBA10000}"/>
    <cellStyle name="Salida 2 2 13 3 2" xfId="9358" xr:uid="{00000000-0005-0000-0000-0000BCA10000}"/>
    <cellStyle name="Salida 2 2 13 3 2 2" xfId="9359" xr:uid="{00000000-0005-0000-0000-0000BDA10000}"/>
    <cellStyle name="Salida 2 2 13 3 2 2 2" xfId="30791" xr:uid="{00000000-0005-0000-0000-0000BEA10000}"/>
    <cellStyle name="Salida 2 2 13 3 2 2 3" xfId="22841" xr:uid="{00000000-0005-0000-0000-0000BFA10000}"/>
    <cellStyle name="Salida 2 2 13 3 2 2 4" xfId="43757" xr:uid="{00000000-0005-0000-0000-0000C0A10000}"/>
    <cellStyle name="Salida 2 2 13 3 2 3" xfId="9360" xr:uid="{00000000-0005-0000-0000-0000C1A10000}"/>
    <cellStyle name="Salida 2 2 13 3 2 3 2" xfId="30792" xr:uid="{00000000-0005-0000-0000-0000C2A10000}"/>
    <cellStyle name="Salida 2 2 13 3 2 3 3" xfId="22842" xr:uid="{00000000-0005-0000-0000-0000C3A10000}"/>
    <cellStyle name="Salida 2 2 13 3 2 3 4" xfId="43758" xr:uid="{00000000-0005-0000-0000-0000C4A10000}"/>
    <cellStyle name="Salida 2 2 13 3 2 4" xfId="30790" xr:uid="{00000000-0005-0000-0000-0000C5A10000}"/>
    <cellStyle name="Salida 2 2 13 3 2 5" xfId="22840" xr:uid="{00000000-0005-0000-0000-0000C6A10000}"/>
    <cellStyle name="Salida 2 2 13 3 2 6" xfId="43756" xr:uid="{00000000-0005-0000-0000-0000C7A10000}"/>
    <cellStyle name="Salida 2 2 13 3 3" xfId="9361" xr:uid="{00000000-0005-0000-0000-0000C8A10000}"/>
    <cellStyle name="Salida 2 2 13 3 3 2" xfId="30793" xr:uid="{00000000-0005-0000-0000-0000C9A10000}"/>
    <cellStyle name="Salida 2 2 13 3 3 3" xfId="22843" xr:uid="{00000000-0005-0000-0000-0000CAA10000}"/>
    <cellStyle name="Salida 2 2 13 3 3 4" xfId="43759" xr:uid="{00000000-0005-0000-0000-0000CBA10000}"/>
    <cellStyle name="Salida 2 2 13 3 4" xfId="9362" xr:uid="{00000000-0005-0000-0000-0000CCA10000}"/>
    <cellStyle name="Salida 2 2 13 3 4 2" xfId="30794" xr:uid="{00000000-0005-0000-0000-0000CDA10000}"/>
    <cellStyle name="Salida 2 2 13 3 4 3" xfId="22844" xr:uid="{00000000-0005-0000-0000-0000CEA10000}"/>
    <cellStyle name="Salida 2 2 13 3 4 4" xfId="43760" xr:uid="{00000000-0005-0000-0000-0000CFA10000}"/>
    <cellStyle name="Salida 2 2 13 3 5" xfId="30789" xr:uid="{00000000-0005-0000-0000-0000D0A10000}"/>
    <cellStyle name="Salida 2 2 13 3 6" xfId="22839" xr:uid="{00000000-0005-0000-0000-0000D1A10000}"/>
    <cellStyle name="Salida 2 2 13 3 7" xfId="43755" xr:uid="{00000000-0005-0000-0000-0000D2A10000}"/>
    <cellStyle name="Salida 2 2 13 4" xfId="9363" xr:uid="{00000000-0005-0000-0000-0000D3A10000}"/>
    <cellStyle name="Salida 2 2 13 4 2" xfId="30795" xr:uid="{00000000-0005-0000-0000-0000D4A10000}"/>
    <cellStyle name="Salida 2 2 13 4 3" xfId="22845" xr:uid="{00000000-0005-0000-0000-0000D5A10000}"/>
    <cellStyle name="Salida 2 2 13 4 4" xfId="43761" xr:uid="{00000000-0005-0000-0000-0000D6A10000}"/>
    <cellStyle name="Salida 2 2 13 5" xfId="9364" xr:uid="{00000000-0005-0000-0000-0000D7A10000}"/>
    <cellStyle name="Salida 2 2 13 5 2" xfId="30796" xr:uid="{00000000-0005-0000-0000-0000D8A10000}"/>
    <cellStyle name="Salida 2 2 13 5 3" xfId="22846" xr:uid="{00000000-0005-0000-0000-0000D9A10000}"/>
    <cellStyle name="Salida 2 2 13 5 4" xfId="43762" xr:uid="{00000000-0005-0000-0000-0000DAA10000}"/>
    <cellStyle name="Salida 2 2 13 6" xfId="9365" xr:uid="{00000000-0005-0000-0000-0000DBA10000}"/>
    <cellStyle name="Salida 2 2 13 6 2" xfId="30797" xr:uid="{00000000-0005-0000-0000-0000DCA10000}"/>
    <cellStyle name="Salida 2 2 13 6 3" xfId="22847" xr:uid="{00000000-0005-0000-0000-0000DDA10000}"/>
    <cellStyle name="Salida 2 2 13 6 4" xfId="43763" xr:uid="{00000000-0005-0000-0000-0000DEA10000}"/>
    <cellStyle name="Salida 2 2 13 7" xfId="9366" xr:uid="{00000000-0005-0000-0000-0000DFA10000}"/>
    <cellStyle name="Salida 2 2 13 7 2" xfId="30798" xr:uid="{00000000-0005-0000-0000-0000E0A10000}"/>
    <cellStyle name="Salida 2 2 13 7 3" xfId="22848" xr:uid="{00000000-0005-0000-0000-0000E1A10000}"/>
    <cellStyle name="Salida 2 2 13 7 4" xfId="43764" xr:uid="{00000000-0005-0000-0000-0000E2A10000}"/>
    <cellStyle name="Salida 2 2 13 8" xfId="9367" xr:uid="{00000000-0005-0000-0000-0000E3A10000}"/>
    <cellStyle name="Salida 2 2 13 8 2" xfId="30799" xr:uid="{00000000-0005-0000-0000-0000E4A10000}"/>
    <cellStyle name="Salida 2 2 13 8 3" xfId="22849" xr:uid="{00000000-0005-0000-0000-0000E5A10000}"/>
    <cellStyle name="Salida 2 2 13 8 4" xfId="43765" xr:uid="{00000000-0005-0000-0000-0000E6A10000}"/>
    <cellStyle name="Salida 2 2 13 9" xfId="30782" xr:uid="{00000000-0005-0000-0000-0000E7A10000}"/>
    <cellStyle name="Salida 2 2 14" xfId="9368" xr:uid="{00000000-0005-0000-0000-0000E8A10000}"/>
    <cellStyle name="Salida 2 2 14 10" xfId="22850" xr:uid="{00000000-0005-0000-0000-0000E9A10000}"/>
    <cellStyle name="Salida 2 2 14 11" xfId="43766" xr:uid="{00000000-0005-0000-0000-0000EAA10000}"/>
    <cellStyle name="Salida 2 2 14 2" xfId="9369" xr:uid="{00000000-0005-0000-0000-0000EBA10000}"/>
    <cellStyle name="Salida 2 2 14 2 2" xfId="9370" xr:uid="{00000000-0005-0000-0000-0000ECA10000}"/>
    <cellStyle name="Salida 2 2 14 2 2 2" xfId="9371" xr:uid="{00000000-0005-0000-0000-0000EDA10000}"/>
    <cellStyle name="Salida 2 2 14 2 2 2 2" xfId="30803" xr:uid="{00000000-0005-0000-0000-0000EEA10000}"/>
    <cellStyle name="Salida 2 2 14 2 2 2 3" xfId="22853" xr:uid="{00000000-0005-0000-0000-0000EFA10000}"/>
    <cellStyle name="Salida 2 2 14 2 2 2 4" xfId="43769" xr:uid="{00000000-0005-0000-0000-0000F0A10000}"/>
    <cellStyle name="Salida 2 2 14 2 2 3" xfId="9372" xr:uid="{00000000-0005-0000-0000-0000F1A10000}"/>
    <cellStyle name="Salida 2 2 14 2 2 3 2" xfId="30804" xr:uid="{00000000-0005-0000-0000-0000F2A10000}"/>
    <cellStyle name="Salida 2 2 14 2 2 3 3" xfId="22854" xr:uid="{00000000-0005-0000-0000-0000F3A10000}"/>
    <cellStyle name="Salida 2 2 14 2 2 3 4" xfId="43770" xr:uid="{00000000-0005-0000-0000-0000F4A10000}"/>
    <cellStyle name="Salida 2 2 14 2 2 4" xfId="30802" xr:uid="{00000000-0005-0000-0000-0000F5A10000}"/>
    <cellStyle name="Salida 2 2 14 2 2 5" xfId="22852" xr:uid="{00000000-0005-0000-0000-0000F6A10000}"/>
    <cellStyle name="Salida 2 2 14 2 2 6" xfId="43768" xr:uid="{00000000-0005-0000-0000-0000F7A10000}"/>
    <cellStyle name="Salida 2 2 14 2 3" xfId="9373" xr:uid="{00000000-0005-0000-0000-0000F8A10000}"/>
    <cellStyle name="Salida 2 2 14 2 3 2" xfId="30805" xr:uid="{00000000-0005-0000-0000-0000F9A10000}"/>
    <cellStyle name="Salida 2 2 14 2 3 3" xfId="22855" xr:uid="{00000000-0005-0000-0000-0000FAA10000}"/>
    <cellStyle name="Salida 2 2 14 2 3 4" xfId="43771" xr:uid="{00000000-0005-0000-0000-0000FBA10000}"/>
    <cellStyle name="Salida 2 2 14 2 4" xfId="9374" xr:uid="{00000000-0005-0000-0000-0000FCA10000}"/>
    <cellStyle name="Salida 2 2 14 2 4 2" xfId="30806" xr:uid="{00000000-0005-0000-0000-0000FDA10000}"/>
    <cellStyle name="Salida 2 2 14 2 4 3" xfId="22856" xr:uid="{00000000-0005-0000-0000-0000FEA10000}"/>
    <cellStyle name="Salida 2 2 14 2 4 4" xfId="43772" xr:uid="{00000000-0005-0000-0000-0000FFA10000}"/>
    <cellStyle name="Salida 2 2 14 2 5" xfId="30801" xr:uid="{00000000-0005-0000-0000-000000A20000}"/>
    <cellStyle name="Salida 2 2 14 2 6" xfId="22851" xr:uid="{00000000-0005-0000-0000-000001A20000}"/>
    <cellStyle name="Salida 2 2 14 2 7" xfId="43767" xr:uid="{00000000-0005-0000-0000-000002A20000}"/>
    <cellStyle name="Salida 2 2 14 3" xfId="9375" xr:uid="{00000000-0005-0000-0000-000003A20000}"/>
    <cellStyle name="Salida 2 2 14 3 2" xfId="9376" xr:uid="{00000000-0005-0000-0000-000004A20000}"/>
    <cellStyle name="Salida 2 2 14 3 2 2" xfId="9377" xr:uid="{00000000-0005-0000-0000-000005A20000}"/>
    <cellStyle name="Salida 2 2 14 3 2 2 2" xfId="30809" xr:uid="{00000000-0005-0000-0000-000006A20000}"/>
    <cellStyle name="Salida 2 2 14 3 2 2 3" xfId="22859" xr:uid="{00000000-0005-0000-0000-000007A20000}"/>
    <cellStyle name="Salida 2 2 14 3 2 2 4" xfId="43775" xr:uid="{00000000-0005-0000-0000-000008A20000}"/>
    <cellStyle name="Salida 2 2 14 3 2 3" xfId="9378" xr:uid="{00000000-0005-0000-0000-000009A20000}"/>
    <cellStyle name="Salida 2 2 14 3 2 3 2" xfId="30810" xr:uid="{00000000-0005-0000-0000-00000AA20000}"/>
    <cellStyle name="Salida 2 2 14 3 2 3 3" xfId="22860" xr:uid="{00000000-0005-0000-0000-00000BA20000}"/>
    <cellStyle name="Salida 2 2 14 3 2 3 4" xfId="43776" xr:uid="{00000000-0005-0000-0000-00000CA20000}"/>
    <cellStyle name="Salida 2 2 14 3 2 4" xfId="30808" xr:uid="{00000000-0005-0000-0000-00000DA20000}"/>
    <cellStyle name="Salida 2 2 14 3 2 5" xfId="22858" xr:uid="{00000000-0005-0000-0000-00000EA20000}"/>
    <cellStyle name="Salida 2 2 14 3 2 6" xfId="43774" xr:uid="{00000000-0005-0000-0000-00000FA20000}"/>
    <cellStyle name="Salida 2 2 14 3 3" xfId="9379" xr:uid="{00000000-0005-0000-0000-000010A20000}"/>
    <cellStyle name="Salida 2 2 14 3 3 2" xfId="30811" xr:uid="{00000000-0005-0000-0000-000011A20000}"/>
    <cellStyle name="Salida 2 2 14 3 3 3" xfId="22861" xr:uid="{00000000-0005-0000-0000-000012A20000}"/>
    <cellStyle name="Salida 2 2 14 3 3 4" xfId="43777" xr:uid="{00000000-0005-0000-0000-000013A20000}"/>
    <cellStyle name="Salida 2 2 14 3 4" xfId="9380" xr:uid="{00000000-0005-0000-0000-000014A20000}"/>
    <cellStyle name="Salida 2 2 14 3 4 2" xfId="30812" xr:uid="{00000000-0005-0000-0000-000015A20000}"/>
    <cellStyle name="Salida 2 2 14 3 4 3" xfId="22862" xr:uid="{00000000-0005-0000-0000-000016A20000}"/>
    <cellStyle name="Salida 2 2 14 3 4 4" xfId="43778" xr:uid="{00000000-0005-0000-0000-000017A20000}"/>
    <cellStyle name="Salida 2 2 14 3 5" xfId="30807" xr:uid="{00000000-0005-0000-0000-000018A20000}"/>
    <cellStyle name="Salida 2 2 14 3 6" xfId="22857" xr:uid="{00000000-0005-0000-0000-000019A20000}"/>
    <cellStyle name="Salida 2 2 14 3 7" xfId="43773" xr:uid="{00000000-0005-0000-0000-00001AA20000}"/>
    <cellStyle name="Salida 2 2 14 4" xfId="9381" xr:uid="{00000000-0005-0000-0000-00001BA20000}"/>
    <cellStyle name="Salida 2 2 14 4 2" xfId="30813" xr:uid="{00000000-0005-0000-0000-00001CA20000}"/>
    <cellStyle name="Salida 2 2 14 4 3" xfId="22863" xr:uid="{00000000-0005-0000-0000-00001DA20000}"/>
    <cellStyle name="Salida 2 2 14 4 4" xfId="43779" xr:uid="{00000000-0005-0000-0000-00001EA20000}"/>
    <cellStyle name="Salida 2 2 14 5" xfId="9382" xr:uid="{00000000-0005-0000-0000-00001FA20000}"/>
    <cellStyle name="Salida 2 2 14 5 2" xfId="30814" xr:uid="{00000000-0005-0000-0000-000020A20000}"/>
    <cellStyle name="Salida 2 2 14 5 3" xfId="22864" xr:uid="{00000000-0005-0000-0000-000021A20000}"/>
    <cellStyle name="Salida 2 2 14 5 4" xfId="43780" xr:uid="{00000000-0005-0000-0000-000022A20000}"/>
    <cellStyle name="Salida 2 2 14 6" xfId="9383" xr:uid="{00000000-0005-0000-0000-000023A20000}"/>
    <cellStyle name="Salida 2 2 14 6 2" xfId="30815" xr:uid="{00000000-0005-0000-0000-000024A20000}"/>
    <cellStyle name="Salida 2 2 14 6 3" xfId="22865" xr:uid="{00000000-0005-0000-0000-000025A20000}"/>
    <cellStyle name="Salida 2 2 14 6 4" xfId="43781" xr:uid="{00000000-0005-0000-0000-000026A20000}"/>
    <cellStyle name="Salida 2 2 14 7" xfId="9384" xr:uid="{00000000-0005-0000-0000-000027A20000}"/>
    <cellStyle name="Salida 2 2 14 7 2" xfId="30816" xr:uid="{00000000-0005-0000-0000-000028A20000}"/>
    <cellStyle name="Salida 2 2 14 7 3" xfId="22866" xr:uid="{00000000-0005-0000-0000-000029A20000}"/>
    <cellStyle name="Salida 2 2 14 7 4" xfId="43782" xr:uid="{00000000-0005-0000-0000-00002AA20000}"/>
    <cellStyle name="Salida 2 2 14 8" xfId="9385" xr:uid="{00000000-0005-0000-0000-00002BA20000}"/>
    <cellStyle name="Salida 2 2 14 8 2" xfId="30817" xr:uid="{00000000-0005-0000-0000-00002CA20000}"/>
    <cellStyle name="Salida 2 2 14 8 3" xfId="22867" xr:uid="{00000000-0005-0000-0000-00002DA20000}"/>
    <cellStyle name="Salida 2 2 14 8 4" xfId="43783" xr:uid="{00000000-0005-0000-0000-00002EA20000}"/>
    <cellStyle name="Salida 2 2 14 9" xfId="30800" xr:uid="{00000000-0005-0000-0000-00002FA20000}"/>
    <cellStyle name="Salida 2 2 15" xfId="9386" xr:uid="{00000000-0005-0000-0000-000030A20000}"/>
    <cellStyle name="Salida 2 2 15 10" xfId="22868" xr:uid="{00000000-0005-0000-0000-000031A20000}"/>
    <cellStyle name="Salida 2 2 15 11" xfId="43784" xr:uid="{00000000-0005-0000-0000-000032A20000}"/>
    <cellStyle name="Salida 2 2 15 2" xfId="9387" xr:uid="{00000000-0005-0000-0000-000033A20000}"/>
    <cellStyle name="Salida 2 2 15 2 2" xfId="9388" xr:uid="{00000000-0005-0000-0000-000034A20000}"/>
    <cellStyle name="Salida 2 2 15 2 2 2" xfId="9389" xr:uid="{00000000-0005-0000-0000-000035A20000}"/>
    <cellStyle name="Salida 2 2 15 2 2 2 2" xfId="30821" xr:uid="{00000000-0005-0000-0000-000036A20000}"/>
    <cellStyle name="Salida 2 2 15 2 2 2 3" xfId="22871" xr:uid="{00000000-0005-0000-0000-000037A20000}"/>
    <cellStyle name="Salida 2 2 15 2 2 2 4" xfId="43787" xr:uid="{00000000-0005-0000-0000-000038A20000}"/>
    <cellStyle name="Salida 2 2 15 2 2 3" xfId="9390" xr:uid="{00000000-0005-0000-0000-000039A20000}"/>
    <cellStyle name="Salida 2 2 15 2 2 3 2" xfId="30822" xr:uid="{00000000-0005-0000-0000-00003AA20000}"/>
    <cellStyle name="Salida 2 2 15 2 2 3 3" xfId="22872" xr:uid="{00000000-0005-0000-0000-00003BA20000}"/>
    <cellStyle name="Salida 2 2 15 2 2 3 4" xfId="43788" xr:uid="{00000000-0005-0000-0000-00003CA20000}"/>
    <cellStyle name="Salida 2 2 15 2 2 4" xfId="30820" xr:uid="{00000000-0005-0000-0000-00003DA20000}"/>
    <cellStyle name="Salida 2 2 15 2 2 5" xfId="22870" xr:uid="{00000000-0005-0000-0000-00003EA20000}"/>
    <cellStyle name="Salida 2 2 15 2 2 6" xfId="43786" xr:uid="{00000000-0005-0000-0000-00003FA20000}"/>
    <cellStyle name="Salida 2 2 15 2 3" xfId="9391" xr:uid="{00000000-0005-0000-0000-000040A20000}"/>
    <cellStyle name="Salida 2 2 15 2 3 2" xfId="30823" xr:uid="{00000000-0005-0000-0000-000041A20000}"/>
    <cellStyle name="Salida 2 2 15 2 3 3" xfId="22873" xr:uid="{00000000-0005-0000-0000-000042A20000}"/>
    <cellStyle name="Salida 2 2 15 2 3 4" xfId="43789" xr:uid="{00000000-0005-0000-0000-000043A20000}"/>
    <cellStyle name="Salida 2 2 15 2 4" xfId="9392" xr:uid="{00000000-0005-0000-0000-000044A20000}"/>
    <cellStyle name="Salida 2 2 15 2 4 2" xfId="30824" xr:uid="{00000000-0005-0000-0000-000045A20000}"/>
    <cellStyle name="Salida 2 2 15 2 4 3" xfId="22874" xr:uid="{00000000-0005-0000-0000-000046A20000}"/>
    <cellStyle name="Salida 2 2 15 2 4 4" xfId="43790" xr:uid="{00000000-0005-0000-0000-000047A20000}"/>
    <cellStyle name="Salida 2 2 15 2 5" xfId="30819" xr:uid="{00000000-0005-0000-0000-000048A20000}"/>
    <cellStyle name="Salida 2 2 15 2 6" xfId="22869" xr:uid="{00000000-0005-0000-0000-000049A20000}"/>
    <cellStyle name="Salida 2 2 15 2 7" xfId="43785" xr:uid="{00000000-0005-0000-0000-00004AA20000}"/>
    <cellStyle name="Salida 2 2 15 3" xfId="9393" xr:uid="{00000000-0005-0000-0000-00004BA20000}"/>
    <cellStyle name="Salida 2 2 15 3 2" xfId="9394" xr:uid="{00000000-0005-0000-0000-00004CA20000}"/>
    <cellStyle name="Salida 2 2 15 3 2 2" xfId="9395" xr:uid="{00000000-0005-0000-0000-00004DA20000}"/>
    <cellStyle name="Salida 2 2 15 3 2 2 2" xfId="30827" xr:uid="{00000000-0005-0000-0000-00004EA20000}"/>
    <cellStyle name="Salida 2 2 15 3 2 2 3" xfId="22877" xr:uid="{00000000-0005-0000-0000-00004FA20000}"/>
    <cellStyle name="Salida 2 2 15 3 2 2 4" xfId="43793" xr:uid="{00000000-0005-0000-0000-000050A20000}"/>
    <cellStyle name="Salida 2 2 15 3 2 3" xfId="9396" xr:uid="{00000000-0005-0000-0000-000051A20000}"/>
    <cellStyle name="Salida 2 2 15 3 2 3 2" xfId="30828" xr:uid="{00000000-0005-0000-0000-000052A20000}"/>
    <cellStyle name="Salida 2 2 15 3 2 3 3" xfId="22878" xr:uid="{00000000-0005-0000-0000-000053A20000}"/>
    <cellStyle name="Salida 2 2 15 3 2 3 4" xfId="43794" xr:uid="{00000000-0005-0000-0000-000054A20000}"/>
    <cellStyle name="Salida 2 2 15 3 2 4" xfId="30826" xr:uid="{00000000-0005-0000-0000-000055A20000}"/>
    <cellStyle name="Salida 2 2 15 3 2 5" xfId="22876" xr:uid="{00000000-0005-0000-0000-000056A20000}"/>
    <cellStyle name="Salida 2 2 15 3 2 6" xfId="43792" xr:uid="{00000000-0005-0000-0000-000057A20000}"/>
    <cellStyle name="Salida 2 2 15 3 3" xfId="9397" xr:uid="{00000000-0005-0000-0000-000058A20000}"/>
    <cellStyle name="Salida 2 2 15 3 3 2" xfId="30829" xr:uid="{00000000-0005-0000-0000-000059A20000}"/>
    <cellStyle name="Salida 2 2 15 3 3 3" xfId="22879" xr:uid="{00000000-0005-0000-0000-00005AA20000}"/>
    <cellStyle name="Salida 2 2 15 3 3 4" xfId="43795" xr:uid="{00000000-0005-0000-0000-00005BA20000}"/>
    <cellStyle name="Salida 2 2 15 3 4" xfId="9398" xr:uid="{00000000-0005-0000-0000-00005CA20000}"/>
    <cellStyle name="Salida 2 2 15 3 4 2" xfId="30830" xr:uid="{00000000-0005-0000-0000-00005DA20000}"/>
    <cellStyle name="Salida 2 2 15 3 4 3" xfId="22880" xr:uid="{00000000-0005-0000-0000-00005EA20000}"/>
    <cellStyle name="Salida 2 2 15 3 4 4" xfId="43796" xr:uid="{00000000-0005-0000-0000-00005FA20000}"/>
    <cellStyle name="Salida 2 2 15 3 5" xfId="30825" xr:uid="{00000000-0005-0000-0000-000060A20000}"/>
    <cellStyle name="Salida 2 2 15 3 6" xfId="22875" xr:uid="{00000000-0005-0000-0000-000061A20000}"/>
    <cellStyle name="Salida 2 2 15 3 7" xfId="43791" xr:uid="{00000000-0005-0000-0000-000062A20000}"/>
    <cellStyle name="Salida 2 2 15 4" xfId="9399" xr:uid="{00000000-0005-0000-0000-000063A20000}"/>
    <cellStyle name="Salida 2 2 15 4 2" xfId="30831" xr:uid="{00000000-0005-0000-0000-000064A20000}"/>
    <cellStyle name="Salida 2 2 15 4 3" xfId="22881" xr:uid="{00000000-0005-0000-0000-000065A20000}"/>
    <cellStyle name="Salida 2 2 15 4 4" xfId="43797" xr:uid="{00000000-0005-0000-0000-000066A20000}"/>
    <cellStyle name="Salida 2 2 15 5" xfId="9400" xr:uid="{00000000-0005-0000-0000-000067A20000}"/>
    <cellStyle name="Salida 2 2 15 5 2" xfId="30832" xr:uid="{00000000-0005-0000-0000-000068A20000}"/>
    <cellStyle name="Salida 2 2 15 5 3" xfId="22882" xr:uid="{00000000-0005-0000-0000-000069A20000}"/>
    <cellStyle name="Salida 2 2 15 5 4" xfId="43798" xr:uid="{00000000-0005-0000-0000-00006AA20000}"/>
    <cellStyle name="Salida 2 2 15 6" xfId="9401" xr:uid="{00000000-0005-0000-0000-00006BA20000}"/>
    <cellStyle name="Salida 2 2 15 6 2" xfId="30833" xr:uid="{00000000-0005-0000-0000-00006CA20000}"/>
    <cellStyle name="Salida 2 2 15 6 3" xfId="22883" xr:uid="{00000000-0005-0000-0000-00006DA20000}"/>
    <cellStyle name="Salida 2 2 15 6 4" xfId="43799" xr:uid="{00000000-0005-0000-0000-00006EA20000}"/>
    <cellStyle name="Salida 2 2 15 7" xfId="9402" xr:uid="{00000000-0005-0000-0000-00006FA20000}"/>
    <cellStyle name="Salida 2 2 15 7 2" xfId="30834" xr:uid="{00000000-0005-0000-0000-000070A20000}"/>
    <cellStyle name="Salida 2 2 15 7 3" xfId="22884" xr:uid="{00000000-0005-0000-0000-000071A20000}"/>
    <cellStyle name="Salida 2 2 15 7 4" xfId="43800" xr:uid="{00000000-0005-0000-0000-000072A20000}"/>
    <cellStyle name="Salida 2 2 15 8" xfId="9403" xr:uid="{00000000-0005-0000-0000-000073A20000}"/>
    <cellStyle name="Salida 2 2 15 8 2" xfId="30835" xr:uid="{00000000-0005-0000-0000-000074A20000}"/>
    <cellStyle name="Salida 2 2 15 8 3" xfId="22885" xr:uid="{00000000-0005-0000-0000-000075A20000}"/>
    <cellStyle name="Salida 2 2 15 8 4" xfId="43801" xr:uid="{00000000-0005-0000-0000-000076A20000}"/>
    <cellStyle name="Salida 2 2 15 9" xfId="30818" xr:uid="{00000000-0005-0000-0000-000077A20000}"/>
    <cellStyle name="Salida 2 2 16" xfId="9404" xr:uid="{00000000-0005-0000-0000-000078A20000}"/>
    <cellStyle name="Salida 2 2 16 10" xfId="22886" xr:uid="{00000000-0005-0000-0000-000079A20000}"/>
    <cellStyle name="Salida 2 2 16 11" xfId="43802" xr:uid="{00000000-0005-0000-0000-00007AA20000}"/>
    <cellStyle name="Salida 2 2 16 2" xfId="9405" xr:uid="{00000000-0005-0000-0000-00007BA20000}"/>
    <cellStyle name="Salida 2 2 16 2 2" xfId="9406" xr:uid="{00000000-0005-0000-0000-00007CA20000}"/>
    <cellStyle name="Salida 2 2 16 2 2 2" xfId="9407" xr:uid="{00000000-0005-0000-0000-00007DA20000}"/>
    <cellStyle name="Salida 2 2 16 2 2 2 2" xfId="30839" xr:uid="{00000000-0005-0000-0000-00007EA20000}"/>
    <cellStyle name="Salida 2 2 16 2 2 2 3" xfId="22889" xr:uid="{00000000-0005-0000-0000-00007FA20000}"/>
    <cellStyle name="Salida 2 2 16 2 2 2 4" xfId="43805" xr:uid="{00000000-0005-0000-0000-000080A20000}"/>
    <cellStyle name="Salida 2 2 16 2 2 3" xfId="9408" xr:uid="{00000000-0005-0000-0000-000081A20000}"/>
    <cellStyle name="Salida 2 2 16 2 2 3 2" xfId="30840" xr:uid="{00000000-0005-0000-0000-000082A20000}"/>
    <cellStyle name="Salida 2 2 16 2 2 3 3" xfId="22890" xr:uid="{00000000-0005-0000-0000-000083A20000}"/>
    <cellStyle name="Salida 2 2 16 2 2 3 4" xfId="43806" xr:uid="{00000000-0005-0000-0000-000084A20000}"/>
    <cellStyle name="Salida 2 2 16 2 2 4" xfId="30838" xr:uid="{00000000-0005-0000-0000-000085A20000}"/>
    <cellStyle name="Salida 2 2 16 2 2 5" xfId="22888" xr:uid="{00000000-0005-0000-0000-000086A20000}"/>
    <cellStyle name="Salida 2 2 16 2 2 6" xfId="43804" xr:uid="{00000000-0005-0000-0000-000087A20000}"/>
    <cellStyle name="Salida 2 2 16 2 3" xfId="9409" xr:uid="{00000000-0005-0000-0000-000088A20000}"/>
    <cellStyle name="Salida 2 2 16 2 3 2" xfId="30841" xr:uid="{00000000-0005-0000-0000-000089A20000}"/>
    <cellStyle name="Salida 2 2 16 2 3 3" xfId="22891" xr:uid="{00000000-0005-0000-0000-00008AA20000}"/>
    <cellStyle name="Salida 2 2 16 2 3 4" xfId="43807" xr:uid="{00000000-0005-0000-0000-00008BA20000}"/>
    <cellStyle name="Salida 2 2 16 2 4" xfId="9410" xr:uid="{00000000-0005-0000-0000-00008CA20000}"/>
    <cellStyle name="Salida 2 2 16 2 4 2" xfId="30842" xr:uid="{00000000-0005-0000-0000-00008DA20000}"/>
    <cellStyle name="Salida 2 2 16 2 4 3" xfId="22892" xr:uid="{00000000-0005-0000-0000-00008EA20000}"/>
    <cellStyle name="Salida 2 2 16 2 4 4" xfId="43808" xr:uid="{00000000-0005-0000-0000-00008FA20000}"/>
    <cellStyle name="Salida 2 2 16 2 5" xfId="30837" xr:uid="{00000000-0005-0000-0000-000090A20000}"/>
    <cellStyle name="Salida 2 2 16 2 6" xfId="22887" xr:uid="{00000000-0005-0000-0000-000091A20000}"/>
    <cellStyle name="Salida 2 2 16 2 7" xfId="43803" xr:uid="{00000000-0005-0000-0000-000092A20000}"/>
    <cellStyle name="Salida 2 2 16 3" xfId="9411" xr:uid="{00000000-0005-0000-0000-000093A20000}"/>
    <cellStyle name="Salida 2 2 16 3 2" xfId="9412" xr:uid="{00000000-0005-0000-0000-000094A20000}"/>
    <cellStyle name="Salida 2 2 16 3 2 2" xfId="9413" xr:uid="{00000000-0005-0000-0000-000095A20000}"/>
    <cellStyle name="Salida 2 2 16 3 2 2 2" xfId="30845" xr:uid="{00000000-0005-0000-0000-000096A20000}"/>
    <cellStyle name="Salida 2 2 16 3 2 2 3" xfId="22895" xr:uid="{00000000-0005-0000-0000-000097A20000}"/>
    <cellStyle name="Salida 2 2 16 3 2 2 4" xfId="43811" xr:uid="{00000000-0005-0000-0000-000098A20000}"/>
    <cellStyle name="Salida 2 2 16 3 2 3" xfId="9414" xr:uid="{00000000-0005-0000-0000-000099A20000}"/>
    <cellStyle name="Salida 2 2 16 3 2 3 2" xfId="30846" xr:uid="{00000000-0005-0000-0000-00009AA20000}"/>
    <cellStyle name="Salida 2 2 16 3 2 3 3" xfId="22896" xr:uid="{00000000-0005-0000-0000-00009BA20000}"/>
    <cellStyle name="Salida 2 2 16 3 2 3 4" xfId="43812" xr:uid="{00000000-0005-0000-0000-00009CA20000}"/>
    <cellStyle name="Salida 2 2 16 3 2 4" xfId="30844" xr:uid="{00000000-0005-0000-0000-00009DA20000}"/>
    <cellStyle name="Salida 2 2 16 3 2 5" xfId="22894" xr:uid="{00000000-0005-0000-0000-00009EA20000}"/>
    <cellStyle name="Salida 2 2 16 3 2 6" xfId="43810" xr:uid="{00000000-0005-0000-0000-00009FA20000}"/>
    <cellStyle name="Salida 2 2 16 3 3" xfId="9415" xr:uid="{00000000-0005-0000-0000-0000A0A20000}"/>
    <cellStyle name="Salida 2 2 16 3 3 2" xfId="30847" xr:uid="{00000000-0005-0000-0000-0000A1A20000}"/>
    <cellStyle name="Salida 2 2 16 3 3 3" xfId="22897" xr:uid="{00000000-0005-0000-0000-0000A2A20000}"/>
    <cellStyle name="Salida 2 2 16 3 3 4" xfId="43813" xr:uid="{00000000-0005-0000-0000-0000A3A20000}"/>
    <cellStyle name="Salida 2 2 16 3 4" xfId="9416" xr:uid="{00000000-0005-0000-0000-0000A4A20000}"/>
    <cellStyle name="Salida 2 2 16 3 4 2" xfId="30848" xr:uid="{00000000-0005-0000-0000-0000A5A20000}"/>
    <cellStyle name="Salida 2 2 16 3 4 3" xfId="22898" xr:uid="{00000000-0005-0000-0000-0000A6A20000}"/>
    <cellStyle name="Salida 2 2 16 3 4 4" xfId="43814" xr:uid="{00000000-0005-0000-0000-0000A7A20000}"/>
    <cellStyle name="Salida 2 2 16 3 5" xfId="30843" xr:uid="{00000000-0005-0000-0000-0000A8A20000}"/>
    <cellStyle name="Salida 2 2 16 3 6" xfId="22893" xr:uid="{00000000-0005-0000-0000-0000A9A20000}"/>
    <cellStyle name="Salida 2 2 16 3 7" xfId="43809" xr:uid="{00000000-0005-0000-0000-0000AAA20000}"/>
    <cellStyle name="Salida 2 2 16 4" xfId="9417" xr:uid="{00000000-0005-0000-0000-0000ABA20000}"/>
    <cellStyle name="Salida 2 2 16 4 2" xfId="30849" xr:uid="{00000000-0005-0000-0000-0000ACA20000}"/>
    <cellStyle name="Salida 2 2 16 4 3" xfId="22899" xr:uid="{00000000-0005-0000-0000-0000ADA20000}"/>
    <cellStyle name="Salida 2 2 16 4 4" xfId="43815" xr:uid="{00000000-0005-0000-0000-0000AEA20000}"/>
    <cellStyle name="Salida 2 2 16 5" xfId="9418" xr:uid="{00000000-0005-0000-0000-0000AFA20000}"/>
    <cellStyle name="Salida 2 2 16 5 2" xfId="30850" xr:uid="{00000000-0005-0000-0000-0000B0A20000}"/>
    <cellStyle name="Salida 2 2 16 5 3" xfId="22900" xr:uid="{00000000-0005-0000-0000-0000B1A20000}"/>
    <cellStyle name="Salida 2 2 16 5 4" xfId="43816" xr:uid="{00000000-0005-0000-0000-0000B2A20000}"/>
    <cellStyle name="Salida 2 2 16 6" xfId="9419" xr:uid="{00000000-0005-0000-0000-0000B3A20000}"/>
    <cellStyle name="Salida 2 2 16 6 2" xfId="30851" xr:uid="{00000000-0005-0000-0000-0000B4A20000}"/>
    <cellStyle name="Salida 2 2 16 6 3" xfId="22901" xr:uid="{00000000-0005-0000-0000-0000B5A20000}"/>
    <cellStyle name="Salida 2 2 16 6 4" xfId="43817" xr:uid="{00000000-0005-0000-0000-0000B6A20000}"/>
    <cellStyle name="Salida 2 2 16 7" xfId="9420" xr:uid="{00000000-0005-0000-0000-0000B7A20000}"/>
    <cellStyle name="Salida 2 2 16 7 2" xfId="30852" xr:uid="{00000000-0005-0000-0000-0000B8A20000}"/>
    <cellStyle name="Salida 2 2 16 7 3" xfId="22902" xr:uid="{00000000-0005-0000-0000-0000B9A20000}"/>
    <cellStyle name="Salida 2 2 16 7 4" xfId="43818" xr:uid="{00000000-0005-0000-0000-0000BAA20000}"/>
    <cellStyle name="Salida 2 2 16 8" xfId="9421" xr:uid="{00000000-0005-0000-0000-0000BBA20000}"/>
    <cellStyle name="Salida 2 2 16 8 2" xfId="30853" xr:uid="{00000000-0005-0000-0000-0000BCA20000}"/>
    <cellStyle name="Salida 2 2 16 8 3" xfId="22903" xr:uid="{00000000-0005-0000-0000-0000BDA20000}"/>
    <cellStyle name="Salida 2 2 16 8 4" xfId="43819" xr:uid="{00000000-0005-0000-0000-0000BEA20000}"/>
    <cellStyle name="Salida 2 2 16 9" xfId="30836" xr:uid="{00000000-0005-0000-0000-0000BFA20000}"/>
    <cellStyle name="Salida 2 2 17" xfId="9422" xr:uid="{00000000-0005-0000-0000-0000C0A20000}"/>
    <cellStyle name="Salida 2 2 17 2" xfId="9423" xr:uid="{00000000-0005-0000-0000-0000C1A20000}"/>
    <cellStyle name="Salida 2 2 17 2 2" xfId="9424" xr:uid="{00000000-0005-0000-0000-0000C2A20000}"/>
    <cellStyle name="Salida 2 2 17 2 2 2" xfId="30856" xr:uid="{00000000-0005-0000-0000-0000C3A20000}"/>
    <cellStyle name="Salida 2 2 17 2 2 3" xfId="22906" xr:uid="{00000000-0005-0000-0000-0000C4A20000}"/>
    <cellStyle name="Salida 2 2 17 2 2 4" xfId="43822" xr:uid="{00000000-0005-0000-0000-0000C5A20000}"/>
    <cellStyle name="Salida 2 2 17 2 3" xfId="9425" xr:uid="{00000000-0005-0000-0000-0000C6A20000}"/>
    <cellStyle name="Salida 2 2 17 2 3 2" xfId="30857" xr:uid="{00000000-0005-0000-0000-0000C7A20000}"/>
    <cellStyle name="Salida 2 2 17 2 3 3" xfId="22907" xr:uid="{00000000-0005-0000-0000-0000C8A20000}"/>
    <cellStyle name="Salida 2 2 17 2 3 4" xfId="43823" xr:uid="{00000000-0005-0000-0000-0000C9A20000}"/>
    <cellStyle name="Salida 2 2 17 2 4" xfId="30855" xr:uid="{00000000-0005-0000-0000-0000CAA20000}"/>
    <cellStyle name="Salida 2 2 17 2 5" xfId="22905" xr:uid="{00000000-0005-0000-0000-0000CBA20000}"/>
    <cellStyle name="Salida 2 2 17 2 6" xfId="43821" xr:uid="{00000000-0005-0000-0000-0000CCA20000}"/>
    <cellStyle name="Salida 2 2 17 3" xfId="9426" xr:uid="{00000000-0005-0000-0000-0000CDA20000}"/>
    <cellStyle name="Salida 2 2 17 3 2" xfId="30858" xr:uid="{00000000-0005-0000-0000-0000CEA20000}"/>
    <cellStyle name="Salida 2 2 17 3 3" xfId="22908" xr:uid="{00000000-0005-0000-0000-0000CFA20000}"/>
    <cellStyle name="Salida 2 2 17 3 4" xfId="43824" xr:uid="{00000000-0005-0000-0000-0000D0A20000}"/>
    <cellStyle name="Salida 2 2 17 4" xfId="9427" xr:uid="{00000000-0005-0000-0000-0000D1A20000}"/>
    <cellStyle name="Salida 2 2 17 4 2" xfId="30859" xr:uid="{00000000-0005-0000-0000-0000D2A20000}"/>
    <cellStyle name="Salida 2 2 17 4 3" xfId="22909" xr:uid="{00000000-0005-0000-0000-0000D3A20000}"/>
    <cellStyle name="Salida 2 2 17 4 4" xfId="43825" xr:uid="{00000000-0005-0000-0000-0000D4A20000}"/>
    <cellStyle name="Salida 2 2 17 5" xfId="30854" xr:uid="{00000000-0005-0000-0000-0000D5A20000}"/>
    <cellStyle name="Salida 2 2 17 6" xfId="22904" xr:uid="{00000000-0005-0000-0000-0000D6A20000}"/>
    <cellStyle name="Salida 2 2 17 7" xfId="43820" xr:uid="{00000000-0005-0000-0000-0000D7A20000}"/>
    <cellStyle name="Salida 2 2 18" xfId="9428" xr:uid="{00000000-0005-0000-0000-0000D8A20000}"/>
    <cellStyle name="Salida 2 2 18 2" xfId="9429" xr:uid="{00000000-0005-0000-0000-0000D9A20000}"/>
    <cellStyle name="Salida 2 2 18 2 2" xfId="9430" xr:uid="{00000000-0005-0000-0000-0000DAA20000}"/>
    <cellStyle name="Salida 2 2 18 2 2 2" xfId="30862" xr:uid="{00000000-0005-0000-0000-0000DBA20000}"/>
    <cellStyle name="Salida 2 2 18 2 2 3" xfId="22912" xr:uid="{00000000-0005-0000-0000-0000DCA20000}"/>
    <cellStyle name="Salida 2 2 18 2 2 4" xfId="43828" xr:uid="{00000000-0005-0000-0000-0000DDA20000}"/>
    <cellStyle name="Salida 2 2 18 2 3" xfId="9431" xr:uid="{00000000-0005-0000-0000-0000DEA20000}"/>
    <cellStyle name="Salida 2 2 18 2 3 2" xfId="30863" xr:uid="{00000000-0005-0000-0000-0000DFA20000}"/>
    <cellStyle name="Salida 2 2 18 2 3 3" xfId="22913" xr:uid="{00000000-0005-0000-0000-0000E0A20000}"/>
    <cellStyle name="Salida 2 2 18 2 3 4" xfId="43829" xr:uid="{00000000-0005-0000-0000-0000E1A20000}"/>
    <cellStyle name="Salida 2 2 18 2 4" xfId="30861" xr:uid="{00000000-0005-0000-0000-0000E2A20000}"/>
    <cellStyle name="Salida 2 2 18 2 5" xfId="22911" xr:uid="{00000000-0005-0000-0000-0000E3A20000}"/>
    <cellStyle name="Salida 2 2 18 2 6" xfId="43827" xr:uid="{00000000-0005-0000-0000-0000E4A20000}"/>
    <cellStyle name="Salida 2 2 18 3" xfId="9432" xr:uid="{00000000-0005-0000-0000-0000E5A20000}"/>
    <cellStyle name="Salida 2 2 18 3 2" xfId="30864" xr:uid="{00000000-0005-0000-0000-0000E6A20000}"/>
    <cellStyle name="Salida 2 2 18 3 3" xfId="22914" xr:uid="{00000000-0005-0000-0000-0000E7A20000}"/>
    <cellStyle name="Salida 2 2 18 3 4" xfId="43830" xr:uid="{00000000-0005-0000-0000-0000E8A20000}"/>
    <cellStyle name="Salida 2 2 18 4" xfId="9433" xr:uid="{00000000-0005-0000-0000-0000E9A20000}"/>
    <cellStyle name="Salida 2 2 18 4 2" xfId="30865" xr:uid="{00000000-0005-0000-0000-0000EAA20000}"/>
    <cellStyle name="Salida 2 2 18 4 3" xfId="22915" xr:uid="{00000000-0005-0000-0000-0000EBA20000}"/>
    <cellStyle name="Salida 2 2 18 4 4" xfId="43831" xr:uid="{00000000-0005-0000-0000-0000ECA20000}"/>
    <cellStyle name="Salida 2 2 18 5" xfId="30860" xr:uid="{00000000-0005-0000-0000-0000EDA20000}"/>
    <cellStyle name="Salida 2 2 18 6" xfId="22910" xr:uid="{00000000-0005-0000-0000-0000EEA20000}"/>
    <cellStyle name="Salida 2 2 18 7" xfId="43826" xr:uid="{00000000-0005-0000-0000-0000EFA20000}"/>
    <cellStyle name="Salida 2 2 19" xfId="9434" xr:uid="{00000000-0005-0000-0000-0000F0A20000}"/>
    <cellStyle name="Salida 2 2 19 2" xfId="9435" xr:uid="{00000000-0005-0000-0000-0000F1A20000}"/>
    <cellStyle name="Salida 2 2 19 2 2" xfId="30867" xr:uid="{00000000-0005-0000-0000-0000F2A20000}"/>
    <cellStyle name="Salida 2 2 19 2 3" xfId="22917" xr:uid="{00000000-0005-0000-0000-0000F3A20000}"/>
    <cellStyle name="Salida 2 2 19 2 4" xfId="43833" xr:uid="{00000000-0005-0000-0000-0000F4A20000}"/>
    <cellStyle name="Salida 2 2 19 3" xfId="9436" xr:uid="{00000000-0005-0000-0000-0000F5A20000}"/>
    <cellStyle name="Salida 2 2 19 3 2" xfId="30868" xr:uid="{00000000-0005-0000-0000-0000F6A20000}"/>
    <cellStyle name="Salida 2 2 19 3 3" xfId="22918" xr:uid="{00000000-0005-0000-0000-0000F7A20000}"/>
    <cellStyle name="Salida 2 2 19 3 4" xfId="43834" xr:uid="{00000000-0005-0000-0000-0000F8A20000}"/>
    <cellStyle name="Salida 2 2 19 4" xfId="30866" xr:uid="{00000000-0005-0000-0000-0000F9A20000}"/>
    <cellStyle name="Salida 2 2 19 5" xfId="22916" xr:uid="{00000000-0005-0000-0000-0000FAA20000}"/>
    <cellStyle name="Salida 2 2 19 6" xfId="43832" xr:uid="{00000000-0005-0000-0000-0000FBA20000}"/>
    <cellStyle name="Salida 2 2 2" xfId="588" xr:uid="{00000000-0005-0000-0000-0000FCA20000}"/>
    <cellStyle name="Salida 2 2 2 10" xfId="15025" xr:uid="{00000000-0005-0000-0000-0000FDA20000}"/>
    <cellStyle name="Salida 2 2 2 10 2" xfId="45703" xr:uid="{00000000-0005-0000-0000-0000FEA20000}"/>
    <cellStyle name="Salida 2 2 2 11" xfId="11136" xr:uid="{00000000-0005-0000-0000-0000FFA20000}"/>
    <cellStyle name="Salida 2 2 2 12" xfId="35663" xr:uid="{00000000-0005-0000-0000-000000A30000}"/>
    <cellStyle name="Salida 2 2 2 2" xfId="589" xr:uid="{00000000-0005-0000-0000-000001A30000}"/>
    <cellStyle name="Salida 2 2 2 2 10" xfId="35664" xr:uid="{00000000-0005-0000-0000-000002A30000}"/>
    <cellStyle name="Salida 2 2 2 2 2" xfId="9437" xr:uid="{00000000-0005-0000-0000-000003A30000}"/>
    <cellStyle name="Salida 2 2 2 2 2 2" xfId="9438" xr:uid="{00000000-0005-0000-0000-000004A30000}"/>
    <cellStyle name="Salida 2 2 2 2 2 2 2" xfId="9439" xr:uid="{00000000-0005-0000-0000-000005A30000}"/>
    <cellStyle name="Salida 2 2 2 2 2 2 2 2" xfId="30871" xr:uid="{00000000-0005-0000-0000-000006A30000}"/>
    <cellStyle name="Salida 2 2 2 2 2 2 2 3" xfId="22921" xr:uid="{00000000-0005-0000-0000-000007A30000}"/>
    <cellStyle name="Salida 2 2 2 2 2 2 2 4" xfId="43837" xr:uid="{00000000-0005-0000-0000-000008A30000}"/>
    <cellStyle name="Salida 2 2 2 2 2 2 3" xfId="9440" xr:uid="{00000000-0005-0000-0000-000009A30000}"/>
    <cellStyle name="Salida 2 2 2 2 2 2 3 2" xfId="30872" xr:uid="{00000000-0005-0000-0000-00000AA30000}"/>
    <cellStyle name="Salida 2 2 2 2 2 2 3 3" xfId="22922" xr:uid="{00000000-0005-0000-0000-00000BA30000}"/>
    <cellStyle name="Salida 2 2 2 2 2 2 3 4" xfId="43838" xr:uid="{00000000-0005-0000-0000-00000CA30000}"/>
    <cellStyle name="Salida 2 2 2 2 2 2 4" xfId="22920" xr:uid="{00000000-0005-0000-0000-00000DA30000}"/>
    <cellStyle name="Salida 2 2 2 2 2 2 5" xfId="30870" xr:uid="{00000000-0005-0000-0000-00000EA30000}"/>
    <cellStyle name="Salida 2 2 2 2 2 2 6" xfId="14612" xr:uid="{00000000-0005-0000-0000-00000FA30000}"/>
    <cellStyle name="Salida 2 2 2 2 2 2 7" xfId="43836" xr:uid="{00000000-0005-0000-0000-000010A30000}"/>
    <cellStyle name="Salida 2 2 2 2 2 3" xfId="9441" xr:uid="{00000000-0005-0000-0000-000011A30000}"/>
    <cellStyle name="Salida 2 2 2 2 2 3 2" xfId="22923" xr:uid="{00000000-0005-0000-0000-000012A30000}"/>
    <cellStyle name="Salida 2 2 2 2 2 3 3" xfId="30873" xr:uid="{00000000-0005-0000-0000-000013A30000}"/>
    <cellStyle name="Salida 2 2 2 2 2 3 4" xfId="14613" xr:uid="{00000000-0005-0000-0000-000014A30000}"/>
    <cellStyle name="Salida 2 2 2 2 2 3 5" xfId="43839" xr:uid="{00000000-0005-0000-0000-000015A30000}"/>
    <cellStyle name="Salida 2 2 2 2 2 4" xfId="9442" xr:uid="{00000000-0005-0000-0000-000016A30000}"/>
    <cellStyle name="Salida 2 2 2 2 2 4 2" xfId="22924" xr:uid="{00000000-0005-0000-0000-000017A30000}"/>
    <cellStyle name="Salida 2 2 2 2 2 4 3" xfId="30874" xr:uid="{00000000-0005-0000-0000-000018A30000}"/>
    <cellStyle name="Salida 2 2 2 2 2 4 4" xfId="14614" xr:uid="{00000000-0005-0000-0000-000019A30000}"/>
    <cellStyle name="Salida 2 2 2 2 2 4 5" xfId="43840" xr:uid="{00000000-0005-0000-0000-00001AA30000}"/>
    <cellStyle name="Salida 2 2 2 2 2 5" xfId="22919" xr:uid="{00000000-0005-0000-0000-00001BA30000}"/>
    <cellStyle name="Salida 2 2 2 2 2 6" xfId="30869" xr:uid="{00000000-0005-0000-0000-00001CA30000}"/>
    <cellStyle name="Salida 2 2 2 2 2 7" xfId="14611" xr:uid="{00000000-0005-0000-0000-00001DA30000}"/>
    <cellStyle name="Salida 2 2 2 2 2 8" xfId="43835" xr:uid="{00000000-0005-0000-0000-00001EA30000}"/>
    <cellStyle name="Salida 2 2 2 2 3" xfId="9443" xr:uid="{00000000-0005-0000-0000-00001FA30000}"/>
    <cellStyle name="Salida 2 2 2 2 3 2" xfId="9444" xr:uid="{00000000-0005-0000-0000-000020A30000}"/>
    <cellStyle name="Salida 2 2 2 2 3 2 2" xfId="9445" xr:uid="{00000000-0005-0000-0000-000021A30000}"/>
    <cellStyle name="Salida 2 2 2 2 3 2 2 2" xfId="30877" xr:uid="{00000000-0005-0000-0000-000022A30000}"/>
    <cellStyle name="Salida 2 2 2 2 3 2 2 3" xfId="22925" xr:uid="{00000000-0005-0000-0000-000023A30000}"/>
    <cellStyle name="Salida 2 2 2 2 3 2 2 4" xfId="43843" xr:uid="{00000000-0005-0000-0000-000024A30000}"/>
    <cellStyle name="Salida 2 2 2 2 3 2 3" xfId="9446" xr:uid="{00000000-0005-0000-0000-000025A30000}"/>
    <cellStyle name="Salida 2 2 2 2 3 2 3 2" xfId="30878" xr:uid="{00000000-0005-0000-0000-000026A30000}"/>
    <cellStyle name="Salida 2 2 2 2 3 2 3 3" xfId="22926" xr:uid="{00000000-0005-0000-0000-000027A30000}"/>
    <cellStyle name="Salida 2 2 2 2 3 2 3 4" xfId="43844" xr:uid="{00000000-0005-0000-0000-000028A30000}"/>
    <cellStyle name="Salida 2 2 2 2 3 2 4" xfId="30876" xr:uid="{00000000-0005-0000-0000-000029A30000}"/>
    <cellStyle name="Salida 2 2 2 2 3 2 5" xfId="14616" xr:uid="{00000000-0005-0000-0000-00002AA30000}"/>
    <cellStyle name="Salida 2 2 2 2 3 2 6" xfId="43842" xr:uid="{00000000-0005-0000-0000-00002BA30000}"/>
    <cellStyle name="Salida 2 2 2 2 3 3" xfId="9447" xr:uid="{00000000-0005-0000-0000-00002CA30000}"/>
    <cellStyle name="Salida 2 2 2 2 3 3 2" xfId="30879" xr:uid="{00000000-0005-0000-0000-00002DA30000}"/>
    <cellStyle name="Salida 2 2 2 2 3 3 3" xfId="14617" xr:uid="{00000000-0005-0000-0000-00002EA30000}"/>
    <cellStyle name="Salida 2 2 2 2 3 3 4" xfId="43845" xr:uid="{00000000-0005-0000-0000-00002FA30000}"/>
    <cellStyle name="Salida 2 2 2 2 3 4" xfId="9448" xr:uid="{00000000-0005-0000-0000-000030A30000}"/>
    <cellStyle name="Salida 2 2 2 2 3 4 2" xfId="30880" xr:uid="{00000000-0005-0000-0000-000031A30000}"/>
    <cellStyle name="Salida 2 2 2 2 3 4 3" xfId="14618" xr:uid="{00000000-0005-0000-0000-000032A30000}"/>
    <cellStyle name="Salida 2 2 2 2 3 4 4" xfId="43846" xr:uid="{00000000-0005-0000-0000-000033A30000}"/>
    <cellStyle name="Salida 2 2 2 2 3 5" xfId="30875" xr:uid="{00000000-0005-0000-0000-000034A30000}"/>
    <cellStyle name="Salida 2 2 2 2 3 6" xfId="14615" xr:uid="{00000000-0005-0000-0000-000035A30000}"/>
    <cellStyle name="Salida 2 2 2 2 3 7" xfId="43841" xr:uid="{00000000-0005-0000-0000-000036A30000}"/>
    <cellStyle name="Salida 2 2 2 2 4" xfId="9449" xr:uid="{00000000-0005-0000-0000-000037A30000}"/>
    <cellStyle name="Salida 2 2 2 2 4 2" xfId="9450" xr:uid="{00000000-0005-0000-0000-000038A30000}"/>
    <cellStyle name="Salida 2 2 2 2 4 2 2" xfId="30882" xr:uid="{00000000-0005-0000-0000-000039A30000}"/>
    <cellStyle name="Salida 2 2 2 2 4 2 3" xfId="22927" xr:uid="{00000000-0005-0000-0000-00003AA30000}"/>
    <cellStyle name="Salida 2 2 2 2 4 2 4" xfId="43848" xr:uid="{00000000-0005-0000-0000-00003BA30000}"/>
    <cellStyle name="Salida 2 2 2 2 4 3" xfId="9451" xr:uid="{00000000-0005-0000-0000-00003CA30000}"/>
    <cellStyle name="Salida 2 2 2 2 4 3 2" xfId="30883" xr:uid="{00000000-0005-0000-0000-00003DA30000}"/>
    <cellStyle name="Salida 2 2 2 2 4 3 3" xfId="22928" xr:uid="{00000000-0005-0000-0000-00003EA30000}"/>
    <cellStyle name="Salida 2 2 2 2 4 3 4" xfId="43849" xr:uid="{00000000-0005-0000-0000-00003FA30000}"/>
    <cellStyle name="Salida 2 2 2 2 4 4" xfId="30881" xr:uid="{00000000-0005-0000-0000-000040A30000}"/>
    <cellStyle name="Salida 2 2 2 2 4 5" xfId="14619" xr:uid="{00000000-0005-0000-0000-000041A30000}"/>
    <cellStyle name="Salida 2 2 2 2 4 6" xfId="43847" xr:uid="{00000000-0005-0000-0000-000042A30000}"/>
    <cellStyle name="Salida 2 2 2 2 5" xfId="9452" xr:uid="{00000000-0005-0000-0000-000043A30000}"/>
    <cellStyle name="Salida 2 2 2 2 5 2" xfId="9453" xr:uid="{00000000-0005-0000-0000-000044A30000}"/>
    <cellStyle name="Salida 2 2 2 2 5 2 2" xfId="30885" xr:uid="{00000000-0005-0000-0000-000045A30000}"/>
    <cellStyle name="Salida 2 2 2 2 5 2 3" xfId="22930" xr:uid="{00000000-0005-0000-0000-000046A30000}"/>
    <cellStyle name="Salida 2 2 2 2 5 2 4" xfId="43851" xr:uid="{00000000-0005-0000-0000-000047A30000}"/>
    <cellStyle name="Salida 2 2 2 2 5 3" xfId="9454" xr:uid="{00000000-0005-0000-0000-000048A30000}"/>
    <cellStyle name="Salida 2 2 2 2 5 3 2" xfId="30886" xr:uid="{00000000-0005-0000-0000-000049A30000}"/>
    <cellStyle name="Salida 2 2 2 2 5 3 3" xfId="22931" xr:uid="{00000000-0005-0000-0000-00004AA30000}"/>
    <cellStyle name="Salida 2 2 2 2 5 3 4" xfId="43852" xr:uid="{00000000-0005-0000-0000-00004BA30000}"/>
    <cellStyle name="Salida 2 2 2 2 5 4" xfId="30884" xr:uid="{00000000-0005-0000-0000-00004CA30000}"/>
    <cellStyle name="Salida 2 2 2 2 5 5" xfId="22929" xr:uid="{00000000-0005-0000-0000-00004DA30000}"/>
    <cellStyle name="Salida 2 2 2 2 5 6" xfId="43850" xr:uid="{00000000-0005-0000-0000-00004EA30000}"/>
    <cellStyle name="Salida 2 2 2 2 6" xfId="9455" xr:uid="{00000000-0005-0000-0000-00004FA30000}"/>
    <cellStyle name="Salida 2 2 2 2 6 2" xfId="30887" xr:uid="{00000000-0005-0000-0000-000050A30000}"/>
    <cellStyle name="Salida 2 2 2 2 6 3" xfId="22932" xr:uid="{00000000-0005-0000-0000-000051A30000}"/>
    <cellStyle name="Salida 2 2 2 2 6 4" xfId="43853" xr:uid="{00000000-0005-0000-0000-000052A30000}"/>
    <cellStyle name="Salida 2 2 2 2 7" xfId="9456" xr:uid="{00000000-0005-0000-0000-000053A30000}"/>
    <cellStyle name="Salida 2 2 2 2 7 2" xfId="30888" xr:uid="{00000000-0005-0000-0000-000054A30000}"/>
    <cellStyle name="Salida 2 2 2 2 7 3" xfId="22933" xr:uid="{00000000-0005-0000-0000-000055A30000}"/>
    <cellStyle name="Salida 2 2 2 2 7 4" xfId="43854" xr:uid="{00000000-0005-0000-0000-000056A30000}"/>
    <cellStyle name="Salida 2 2 2 2 8" xfId="15814" xr:uid="{00000000-0005-0000-0000-000057A30000}"/>
    <cellStyle name="Salida 2 2 2 2 8 2" xfId="46359" xr:uid="{00000000-0005-0000-0000-000058A30000}"/>
    <cellStyle name="Salida 2 2 2 2 9" xfId="11137" xr:uid="{00000000-0005-0000-0000-000059A30000}"/>
    <cellStyle name="Salida 2 2 2 3" xfId="9457" xr:uid="{00000000-0005-0000-0000-00005AA30000}"/>
    <cellStyle name="Salida 2 2 2 3 2" xfId="9458" xr:uid="{00000000-0005-0000-0000-00005BA30000}"/>
    <cellStyle name="Salida 2 2 2 3 2 2" xfId="9459" xr:uid="{00000000-0005-0000-0000-00005CA30000}"/>
    <cellStyle name="Salida 2 2 2 3 2 2 2" xfId="30891" xr:uid="{00000000-0005-0000-0000-00005DA30000}"/>
    <cellStyle name="Salida 2 2 2 3 2 2 3" xfId="22936" xr:uid="{00000000-0005-0000-0000-00005EA30000}"/>
    <cellStyle name="Salida 2 2 2 3 2 2 4" xfId="43857" xr:uid="{00000000-0005-0000-0000-00005FA30000}"/>
    <cellStyle name="Salida 2 2 2 3 2 3" xfId="9460" xr:uid="{00000000-0005-0000-0000-000060A30000}"/>
    <cellStyle name="Salida 2 2 2 3 2 3 2" xfId="30892" xr:uid="{00000000-0005-0000-0000-000061A30000}"/>
    <cellStyle name="Salida 2 2 2 3 2 3 3" xfId="22937" xr:uid="{00000000-0005-0000-0000-000062A30000}"/>
    <cellStyle name="Salida 2 2 2 3 2 3 4" xfId="43858" xr:uid="{00000000-0005-0000-0000-000063A30000}"/>
    <cellStyle name="Salida 2 2 2 3 2 4" xfId="22935" xr:uid="{00000000-0005-0000-0000-000064A30000}"/>
    <cellStyle name="Salida 2 2 2 3 2 5" xfId="30890" xr:uid="{00000000-0005-0000-0000-000065A30000}"/>
    <cellStyle name="Salida 2 2 2 3 2 6" xfId="14621" xr:uid="{00000000-0005-0000-0000-000066A30000}"/>
    <cellStyle name="Salida 2 2 2 3 2 7" xfId="43856" xr:uid="{00000000-0005-0000-0000-000067A30000}"/>
    <cellStyle name="Salida 2 2 2 3 3" xfId="9461" xr:uid="{00000000-0005-0000-0000-000068A30000}"/>
    <cellStyle name="Salida 2 2 2 3 3 2" xfId="22938" xr:uid="{00000000-0005-0000-0000-000069A30000}"/>
    <cellStyle name="Salida 2 2 2 3 3 3" xfId="30893" xr:uid="{00000000-0005-0000-0000-00006AA30000}"/>
    <cellStyle name="Salida 2 2 2 3 3 4" xfId="14622" xr:uid="{00000000-0005-0000-0000-00006BA30000}"/>
    <cellStyle name="Salida 2 2 2 3 3 5" xfId="43859" xr:uid="{00000000-0005-0000-0000-00006CA30000}"/>
    <cellStyle name="Salida 2 2 2 3 4" xfId="9462" xr:uid="{00000000-0005-0000-0000-00006DA30000}"/>
    <cellStyle name="Salida 2 2 2 3 4 2" xfId="22939" xr:uid="{00000000-0005-0000-0000-00006EA30000}"/>
    <cellStyle name="Salida 2 2 2 3 4 3" xfId="30894" xr:uid="{00000000-0005-0000-0000-00006FA30000}"/>
    <cellStyle name="Salida 2 2 2 3 4 4" xfId="14623" xr:uid="{00000000-0005-0000-0000-000070A30000}"/>
    <cellStyle name="Salida 2 2 2 3 4 5" xfId="43860" xr:uid="{00000000-0005-0000-0000-000071A30000}"/>
    <cellStyle name="Salida 2 2 2 3 5" xfId="22934" xr:uid="{00000000-0005-0000-0000-000072A30000}"/>
    <cellStyle name="Salida 2 2 2 3 5 2" xfId="46360" xr:uid="{00000000-0005-0000-0000-000073A30000}"/>
    <cellStyle name="Salida 2 2 2 3 6" xfId="30889" xr:uid="{00000000-0005-0000-0000-000074A30000}"/>
    <cellStyle name="Salida 2 2 2 3 7" xfId="14620" xr:uid="{00000000-0005-0000-0000-000075A30000}"/>
    <cellStyle name="Salida 2 2 2 3 8" xfId="43855" xr:uid="{00000000-0005-0000-0000-000076A30000}"/>
    <cellStyle name="Salida 2 2 2 4" xfId="9463" xr:uid="{00000000-0005-0000-0000-000077A30000}"/>
    <cellStyle name="Salida 2 2 2 4 2" xfId="9464" xr:uid="{00000000-0005-0000-0000-000078A30000}"/>
    <cellStyle name="Salida 2 2 2 4 2 2" xfId="9465" xr:uid="{00000000-0005-0000-0000-000079A30000}"/>
    <cellStyle name="Salida 2 2 2 4 2 2 2" xfId="30897" xr:uid="{00000000-0005-0000-0000-00007AA30000}"/>
    <cellStyle name="Salida 2 2 2 4 2 2 3" xfId="22940" xr:uid="{00000000-0005-0000-0000-00007BA30000}"/>
    <cellStyle name="Salida 2 2 2 4 2 2 4" xfId="43863" xr:uid="{00000000-0005-0000-0000-00007CA30000}"/>
    <cellStyle name="Salida 2 2 2 4 2 3" xfId="9466" xr:uid="{00000000-0005-0000-0000-00007DA30000}"/>
    <cellStyle name="Salida 2 2 2 4 2 3 2" xfId="30898" xr:uid="{00000000-0005-0000-0000-00007EA30000}"/>
    <cellStyle name="Salida 2 2 2 4 2 3 3" xfId="22941" xr:uid="{00000000-0005-0000-0000-00007FA30000}"/>
    <cellStyle name="Salida 2 2 2 4 2 3 4" xfId="43864" xr:uid="{00000000-0005-0000-0000-000080A30000}"/>
    <cellStyle name="Salida 2 2 2 4 2 4" xfId="30896" xr:uid="{00000000-0005-0000-0000-000081A30000}"/>
    <cellStyle name="Salida 2 2 2 4 2 5" xfId="14625" xr:uid="{00000000-0005-0000-0000-000082A30000}"/>
    <cellStyle name="Salida 2 2 2 4 2 6" xfId="43862" xr:uid="{00000000-0005-0000-0000-000083A30000}"/>
    <cellStyle name="Salida 2 2 2 4 3" xfId="9467" xr:uid="{00000000-0005-0000-0000-000084A30000}"/>
    <cellStyle name="Salida 2 2 2 4 3 2" xfId="30899" xr:uid="{00000000-0005-0000-0000-000085A30000}"/>
    <cellStyle name="Salida 2 2 2 4 3 3" xfId="14626" xr:uid="{00000000-0005-0000-0000-000086A30000}"/>
    <cellStyle name="Salida 2 2 2 4 3 4" xfId="43865" xr:uid="{00000000-0005-0000-0000-000087A30000}"/>
    <cellStyle name="Salida 2 2 2 4 4" xfId="9468" xr:uid="{00000000-0005-0000-0000-000088A30000}"/>
    <cellStyle name="Salida 2 2 2 4 4 2" xfId="30900" xr:uid="{00000000-0005-0000-0000-000089A30000}"/>
    <cellStyle name="Salida 2 2 2 4 4 3" xfId="14627" xr:uid="{00000000-0005-0000-0000-00008AA30000}"/>
    <cellStyle name="Salida 2 2 2 4 4 4" xfId="43866" xr:uid="{00000000-0005-0000-0000-00008BA30000}"/>
    <cellStyle name="Salida 2 2 2 4 5" xfId="30895" xr:uid="{00000000-0005-0000-0000-00008CA30000}"/>
    <cellStyle name="Salida 2 2 2 4 5 2" xfId="46485" xr:uid="{00000000-0005-0000-0000-00008DA30000}"/>
    <cellStyle name="Salida 2 2 2 4 6" xfId="14624" xr:uid="{00000000-0005-0000-0000-00008EA30000}"/>
    <cellStyle name="Salida 2 2 2 4 7" xfId="43861" xr:uid="{00000000-0005-0000-0000-00008FA30000}"/>
    <cellStyle name="Salida 2 2 2 5" xfId="9469" xr:uid="{00000000-0005-0000-0000-000090A30000}"/>
    <cellStyle name="Salida 2 2 2 5 2" xfId="9470" xr:uid="{00000000-0005-0000-0000-000091A30000}"/>
    <cellStyle name="Salida 2 2 2 5 2 2" xfId="30902" xr:uid="{00000000-0005-0000-0000-000092A30000}"/>
    <cellStyle name="Salida 2 2 2 5 2 3" xfId="22942" xr:uid="{00000000-0005-0000-0000-000093A30000}"/>
    <cellStyle name="Salida 2 2 2 5 2 4" xfId="43868" xr:uid="{00000000-0005-0000-0000-000094A30000}"/>
    <cellStyle name="Salida 2 2 2 5 3" xfId="9471" xr:uid="{00000000-0005-0000-0000-000095A30000}"/>
    <cellStyle name="Salida 2 2 2 5 3 2" xfId="30903" xr:uid="{00000000-0005-0000-0000-000096A30000}"/>
    <cellStyle name="Salida 2 2 2 5 3 3" xfId="22943" xr:uid="{00000000-0005-0000-0000-000097A30000}"/>
    <cellStyle name="Salida 2 2 2 5 3 4" xfId="43869" xr:uid="{00000000-0005-0000-0000-000098A30000}"/>
    <cellStyle name="Salida 2 2 2 5 4" xfId="30901" xr:uid="{00000000-0005-0000-0000-000099A30000}"/>
    <cellStyle name="Salida 2 2 2 5 5" xfId="14628" xr:uid="{00000000-0005-0000-0000-00009AA30000}"/>
    <cellStyle name="Salida 2 2 2 5 6" xfId="43867" xr:uid="{00000000-0005-0000-0000-00009BA30000}"/>
    <cellStyle name="Salida 2 2 2 6" xfId="9472" xr:uid="{00000000-0005-0000-0000-00009CA30000}"/>
    <cellStyle name="Salida 2 2 2 6 2" xfId="30904" xr:uid="{00000000-0005-0000-0000-00009DA30000}"/>
    <cellStyle name="Salida 2 2 2 6 3" xfId="22944" xr:uid="{00000000-0005-0000-0000-00009EA30000}"/>
    <cellStyle name="Salida 2 2 2 6 4" xfId="43870" xr:uid="{00000000-0005-0000-0000-00009FA30000}"/>
    <cellStyle name="Salida 2 2 2 7" xfId="9473" xr:uid="{00000000-0005-0000-0000-0000A0A30000}"/>
    <cellStyle name="Salida 2 2 2 7 2" xfId="30905" xr:uid="{00000000-0005-0000-0000-0000A1A30000}"/>
    <cellStyle name="Salida 2 2 2 7 3" xfId="22945" xr:uid="{00000000-0005-0000-0000-0000A2A30000}"/>
    <cellStyle name="Salida 2 2 2 7 4" xfId="43871" xr:uid="{00000000-0005-0000-0000-0000A3A30000}"/>
    <cellStyle name="Salida 2 2 2 8" xfId="9474" xr:uid="{00000000-0005-0000-0000-0000A4A30000}"/>
    <cellStyle name="Salida 2 2 2 8 2" xfId="30906" xr:uid="{00000000-0005-0000-0000-0000A5A30000}"/>
    <cellStyle name="Salida 2 2 2 8 3" xfId="22946" xr:uid="{00000000-0005-0000-0000-0000A6A30000}"/>
    <cellStyle name="Salida 2 2 2 8 4" xfId="43872" xr:uid="{00000000-0005-0000-0000-0000A7A30000}"/>
    <cellStyle name="Salida 2 2 2 9" xfId="9475" xr:uid="{00000000-0005-0000-0000-0000A8A30000}"/>
    <cellStyle name="Salida 2 2 2 9 2" xfId="30907" xr:uid="{00000000-0005-0000-0000-0000A9A30000}"/>
    <cellStyle name="Salida 2 2 2 9 3" xfId="22947" xr:uid="{00000000-0005-0000-0000-0000AAA30000}"/>
    <cellStyle name="Salida 2 2 2 9 4" xfId="43873" xr:uid="{00000000-0005-0000-0000-0000ABA30000}"/>
    <cellStyle name="Salida 2 2 20" xfId="9476" xr:uid="{00000000-0005-0000-0000-0000ACA30000}"/>
    <cellStyle name="Salida 2 2 20 2" xfId="30908" xr:uid="{00000000-0005-0000-0000-0000ADA30000}"/>
    <cellStyle name="Salida 2 2 20 3" xfId="22948" xr:uid="{00000000-0005-0000-0000-0000AEA30000}"/>
    <cellStyle name="Salida 2 2 20 4" xfId="43874" xr:uid="{00000000-0005-0000-0000-0000AFA30000}"/>
    <cellStyle name="Salida 2 2 21" xfId="9477" xr:uid="{00000000-0005-0000-0000-0000B0A30000}"/>
    <cellStyle name="Salida 2 2 21 2" xfId="30909" xr:uid="{00000000-0005-0000-0000-0000B1A30000}"/>
    <cellStyle name="Salida 2 2 21 3" xfId="22949" xr:uid="{00000000-0005-0000-0000-0000B2A30000}"/>
    <cellStyle name="Salida 2 2 21 4" xfId="43875" xr:uid="{00000000-0005-0000-0000-0000B3A30000}"/>
    <cellStyle name="Salida 2 2 22" xfId="9478" xr:uid="{00000000-0005-0000-0000-0000B4A30000}"/>
    <cellStyle name="Salida 2 2 22 2" xfId="30910" xr:uid="{00000000-0005-0000-0000-0000B5A30000}"/>
    <cellStyle name="Salida 2 2 22 3" xfId="22950" xr:uid="{00000000-0005-0000-0000-0000B6A30000}"/>
    <cellStyle name="Salida 2 2 22 4" xfId="43876" xr:uid="{00000000-0005-0000-0000-0000B7A30000}"/>
    <cellStyle name="Salida 2 2 23" xfId="9479" xr:uid="{00000000-0005-0000-0000-0000B8A30000}"/>
    <cellStyle name="Salida 2 2 23 2" xfId="30911" xr:uid="{00000000-0005-0000-0000-0000B9A30000}"/>
    <cellStyle name="Salida 2 2 23 3" xfId="22951" xr:uid="{00000000-0005-0000-0000-0000BAA30000}"/>
    <cellStyle name="Salida 2 2 23 4" xfId="43877" xr:uid="{00000000-0005-0000-0000-0000BBA30000}"/>
    <cellStyle name="Salida 2 2 24" xfId="14988" xr:uid="{00000000-0005-0000-0000-0000BCA30000}"/>
    <cellStyle name="Salida 2 2 24 2" xfId="45702" xr:uid="{00000000-0005-0000-0000-0000BDA30000}"/>
    <cellStyle name="Salida 2 2 25" xfId="11135" xr:uid="{00000000-0005-0000-0000-0000BEA30000}"/>
    <cellStyle name="Salida 2 2 26" xfId="35662" xr:uid="{00000000-0005-0000-0000-0000BFA30000}"/>
    <cellStyle name="Salida 2 2 3" xfId="590" xr:uid="{00000000-0005-0000-0000-0000C0A30000}"/>
    <cellStyle name="Salida 2 2 3 10" xfId="11138" xr:uid="{00000000-0005-0000-0000-0000C1A30000}"/>
    <cellStyle name="Salida 2 2 3 11" xfId="35665" xr:uid="{00000000-0005-0000-0000-0000C2A30000}"/>
    <cellStyle name="Salida 2 2 3 2" xfId="9480" xr:uid="{00000000-0005-0000-0000-0000C3A30000}"/>
    <cellStyle name="Salida 2 2 3 2 2" xfId="9481" xr:uid="{00000000-0005-0000-0000-0000C4A30000}"/>
    <cellStyle name="Salida 2 2 3 2 2 2" xfId="9482" xr:uid="{00000000-0005-0000-0000-0000C5A30000}"/>
    <cellStyle name="Salida 2 2 3 2 2 2 2" xfId="30914" xr:uid="{00000000-0005-0000-0000-0000C6A30000}"/>
    <cellStyle name="Salida 2 2 3 2 2 2 3" xfId="22954" xr:uid="{00000000-0005-0000-0000-0000C7A30000}"/>
    <cellStyle name="Salida 2 2 3 2 2 2 4" xfId="43880" xr:uid="{00000000-0005-0000-0000-0000C8A30000}"/>
    <cellStyle name="Salida 2 2 3 2 2 3" xfId="9483" xr:uid="{00000000-0005-0000-0000-0000C9A30000}"/>
    <cellStyle name="Salida 2 2 3 2 2 3 2" xfId="30915" xr:uid="{00000000-0005-0000-0000-0000CAA30000}"/>
    <cellStyle name="Salida 2 2 3 2 2 3 3" xfId="22955" xr:uid="{00000000-0005-0000-0000-0000CBA30000}"/>
    <cellStyle name="Salida 2 2 3 2 2 3 4" xfId="43881" xr:uid="{00000000-0005-0000-0000-0000CCA30000}"/>
    <cellStyle name="Salida 2 2 3 2 2 4" xfId="22953" xr:uid="{00000000-0005-0000-0000-0000CDA30000}"/>
    <cellStyle name="Salida 2 2 3 2 2 5" xfId="30913" xr:uid="{00000000-0005-0000-0000-0000CEA30000}"/>
    <cellStyle name="Salida 2 2 3 2 2 6" xfId="14630" xr:uid="{00000000-0005-0000-0000-0000CFA30000}"/>
    <cellStyle name="Salida 2 2 3 2 2 7" xfId="43879" xr:uid="{00000000-0005-0000-0000-0000D0A30000}"/>
    <cellStyle name="Salida 2 2 3 2 3" xfId="9484" xr:uid="{00000000-0005-0000-0000-0000D1A30000}"/>
    <cellStyle name="Salida 2 2 3 2 3 2" xfId="22956" xr:uid="{00000000-0005-0000-0000-0000D2A30000}"/>
    <cellStyle name="Salida 2 2 3 2 3 3" xfId="30916" xr:uid="{00000000-0005-0000-0000-0000D3A30000}"/>
    <cellStyle name="Salida 2 2 3 2 3 4" xfId="14631" xr:uid="{00000000-0005-0000-0000-0000D4A30000}"/>
    <cellStyle name="Salida 2 2 3 2 3 5" xfId="43882" xr:uid="{00000000-0005-0000-0000-0000D5A30000}"/>
    <cellStyle name="Salida 2 2 3 2 4" xfId="9485" xr:uid="{00000000-0005-0000-0000-0000D6A30000}"/>
    <cellStyle name="Salida 2 2 3 2 4 2" xfId="22957" xr:uid="{00000000-0005-0000-0000-0000D7A30000}"/>
    <cellStyle name="Salida 2 2 3 2 4 3" xfId="30917" xr:uid="{00000000-0005-0000-0000-0000D8A30000}"/>
    <cellStyle name="Salida 2 2 3 2 4 4" xfId="14632" xr:uid="{00000000-0005-0000-0000-0000D9A30000}"/>
    <cellStyle name="Salida 2 2 3 2 4 5" xfId="43883" xr:uid="{00000000-0005-0000-0000-0000DAA30000}"/>
    <cellStyle name="Salida 2 2 3 2 5" xfId="22952" xr:uid="{00000000-0005-0000-0000-0000DBA30000}"/>
    <cellStyle name="Salida 2 2 3 2 6" xfId="30912" xr:uid="{00000000-0005-0000-0000-0000DCA30000}"/>
    <cellStyle name="Salida 2 2 3 2 7" xfId="14629" xr:uid="{00000000-0005-0000-0000-0000DDA30000}"/>
    <cellStyle name="Salida 2 2 3 2 8" xfId="43878" xr:uid="{00000000-0005-0000-0000-0000DEA30000}"/>
    <cellStyle name="Salida 2 2 3 3" xfId="9486" xr:uid="{00000000-0005-0000-0000-0000DFA30000}"/>
    <cellStyle name="Salida 2 2 3 3 2" xfId="9487" xr:uid="{00000000-0005-0000-0000-0000E0A30000}"/>
    <cellStyle name="Salida 2 2 3 3 2 2" xfId="9488" xr:uid="{00000000-0005-0000-0000-0000E1A30000}"/>
    <cellStyle name="Salida 2 2 3 3 2 2 2" xfId="30920" xr:uid="{00000000-0005-0000-0000-0000E2A30000}"/>
    <cellStyle name="Salida 2 2 3 3 2 2 3" xfId="22958" xr:uid="{00000000-0005-0000-0000-0000E3A30000}"/>
    <cellStyle name="Salida 2 2 3 3 2 2 4" xfId="43886" xr:uid="{00000000-0005-0000-0000-0000E4A30000}"/>
    <cellStyle name="Salida 2 2 3 3 2 3" xfId="9489" xr:uid="{00000000-0005-0000-0000-0000E5A30000}"/>
    <cellStyle name="Salida 2 2 3 3 2 3 2" xfId="30921" xr:uid="{00000000-0005-0000-0000-0000E6A30000}"/>
    <cellStyle name="Salida 2 2 3 3 2 3 3" xfId="22959" xr:uid="{00000000-0005-0000-0000-0000E7A30000}"/>
    <cellStyle name="Salida 2 2 3 3 2 3 4" xfId="43887" xr:uid="{00000000-0005-0000-0000-0000E8A30000}"/>
    <cellStyle name="Salida 2 2 3 3 2 4" xfId="30919" xr:uid="{00000000-0005-0000-0000-0000E9A30000}"/>
    <cellStyle name="Salida 2 2 3 3 2 5" xfId="14634" xr:uid="{00000000-0005-0000-0000-0000EAA30000}"/>
    <cellStyle name="Salida 2 2 3 3 2 6" xfId="43885" xr:uid="{00000000-0005-0000-0000-0000EBA30000}"/>
    <cellStyle name="Salida 2 2 3 3 3" xfId="9490" xr:uid="{00000000-0005-0000-0000-0000ECA30000}"/>
    <cellStyle name="Salida 2 2 3 3 3 2" xfId="30922" xr:uid="{00000000-0005-0000-0000-0000EDA30000}"/>
    <cellStyle name="Salida 2 2 3 3 3 3" xfId="14635" xr:uid="{00000000-0005-0000-0000-0000EEA30000}"/>
    <cellStyle name="Salida 2 2 3 3 3 4" xfId="43888" xr:uid="{00000000-0005-0000-0000-0000EFA30000}"/>
    <cellStyle name="Salida 2 2 3 3 4" xfId="9491" xr:uid="{00000000-0005-0000-0000-0000F0A30000}"/>
    <cellStyle name="Salida 2 2 3 3 4 2" xfId="30923" xr:uid="{00000000-0005-0000-0000-0000F1A30000}"/>
    <cellStyle name="Salida 2 2 3 3 4 3" xfId="14636" xr:uid="{00000000-0005-0000-0000-0000F2A30000}"/>
    <cellStyle name="Salida 2 2 3 3 4 4" xfId="43889" xr:uid="{00000000-0005-0000-0000-0000F3A30000}"/>
    <cellStyle name="Salida 2 2 3 3 5" xfId="30918" xr:uid="{00000000-0005-0000-0000-0000F4A30000}"/>
    <cellStyle name="Salida 2 2 3 3 6" xfId="14633" xr:uid="{00000000-0005-0000-0000-0000F5A30000}"/>
    <cellStyle name="Salida 2 2 3 3 7" xfId="43884" xr:uid="{00000000-0005-0000-0000-0000F6A30000}"/>
    <cellStyle name="Salida 2 2 3 4" xfId="9492" xr:uid="{00000000-0005-0000-0000-0000F7A30000}"/>
    <cellStyle name="Salida 2 2 3 4 2" xfId="9493" xr:uid="{00000000-0005-0000-0000-0000F8A30000}"/>
    <cellStyle name="Salida 2 2 3 4 2 2" xfId="30925" xr:uid="{00000000-0005-0000-0000-0000F9A30000}"/>
    <cellStyle name="Salida 2 2 3 4 2 3" xfId="22960" xr:uid="{00000000-0005-0000-0000-0000FAA30000}"/>
    <cellStyle name="Salida 2 2 3 4 2 4" xfId="43891" xr:uid="{00000000-0005-0000-0000-0000FBA30000}"/>
    <cellStyle name="Salida 2 2 3 4 3" xfId="9494" xr:uid="{00000000-0005-0000-0000-0000FCA30000}"/>
    <cellStyle name="Salida 2 2 3 4 3 2" xfId="30926" xr:uid="{00000000-0005-0000-0000-0000FDA30000}"/>
    <cellStyle name="Salida 2 2 3 4 3 3" xfId="22961" xr:uid="{00000000-0005-0000-0000-0000FEA30000}"/>
    <cellStyle name="Salida 2 2 3 4 3 4" xfId="43892" xr:uid="{00000000-0005-0000-0000-0000FFA30000}"/>
    <cellStyle name="Salida 2 2 3 4 4" xfId="30924" xr:uid="{00000000-0005-0000-0000-000000A40000}"/>
    <cellStyle name="Salida 2 2 3 4 5" xfId="14637" xr:uid="{00000000-0005-0000-0000-000001A40000}"/>
    <cellStyle name="Salida 2 2 3 4 6" xfId="43890" xr:uid="{00000000-0005-0000-0000-000002A40000}"/>
    <cellStyle name="Salida 2 2 3 5" xfId="9495" xr:uid="{00000000-0005-0000-0000-000003A40000}"/>
    <cellStyle name="Salida 2 2 3 5 2" xfId="30927" xr:uid="{00000000-0005-0000-0000-000004A40000}"/>
    <cellStyle name="Salida 2 2 3 5 3" xfId="22962" xr:uid="{00000000-0005-0000-0000-000005A40000}"/>
    <cellStyle name="Salida 2 2 3 5 4" xfId="43893" xr:uid="{00000000-0005-0000-0000-000006A40000}"/>
    <cellStyle name="Salida 2 2 3 6" xfId="9496" xr:uid="{00000000-0005-0000-0000-000007A40000}"/>
    <cellStyle name="Salida 2 2 3 6 2" xfId="30928" xr:uid="{00000000-0005-0000-0000-000008A40000}"/>
    <cellStyle name="Salida 2 2 3 6 3" xfId="22963" xr:uid="{00000000-0005-0000-0000-000009A40000}"/>
    <cellStyle name="Salida 2 2 3 6 4" xfId="43894" xr:uid="{00000000-0005-0000-0000-00000AA40000}"/>
    <cellStyle name="Salida 2 2 3 7" xfId="9497" xr:uid="{00000000-0005-0000-0000-00000BA40000}"/>
    <cellStyle name="Salida 2 2 3 7 2" xfId="30929" xr:uid="{00000000-0005-0000-0000-00000CA40000}"/>
    <cellStyle name="Salida 2 2 3 7 3" xfId="22964" xr:uid="{00000000-0005-0000-0000-00000DA40000}"/>
    <cellStyle name="Salida 2 2 3 7 4" xfId="43895" xr:uid="{00000000-0005-0000-0000-00000EA40000}"/>
    <cellStyle name="Salida 2 2 3 8" xfId="9498" xr:uid="{00000000-0005-0000-0000-00000FA40000}"/>
    <cellStyle name="Salida 2 2 3 8 2" xfId="30930" xr:uid="{00000000-0005-0000-0000-000010A40000}"/>
    <cellStyle name="Salida 2 2 3 8 3" xfId="22965" xr:uid="{00000000-0005-0000-0000-000011A40000}"/>
    <cellStyle name="Salida 2 2 3 8 4" xfId="43896" xr:uid="{00000000-0005-0000-0000-000012A40000}"/>
    <cellStyle name="Salida 2 2 3 9" xfId="14987" xr:uid="{00000000-0005-0000-0000-000013A40000}"/>
    <cellStyle name="Salida 2 2 3 9 2" xfId="46361" xr:uid="{00000000-0005-0000-0000-000014A40000}"/>
    <cellStyle name="Salida 2 2 4" xfId="9499" xr:uid="{00000000-0005-0000-0000-000015A40000}"/>
    <cellStyle name="Salida 2 2 4 10" xfId="30931" xr:uid="{00000000-0005-0000-0000-000016A40000}"/>
    <cellStyle name="Salida 2 2 4 11" xfId="14638" xr:uid="{00000000-0005-0000-0000-000017A40000}"/>
    <cellStyle name="Salida 2 2 4 12" xfId="43897" xr:uid="{00000000-0005-0000-0000-000018A40000}"/>
    <cellStyle name="Salida 2 2 4 2" xfId="9500" xr:uid="{00000000-0005-0000-0000-000019A40000}"/>
    <cellStyle name="Salida 2 2 4 2 2" xfId="9501" xr:uid="{00000000-0005-0000-0000-00001AA40000}"/>
    <cellStyle name="Salida 2 2 4 2 2 2" xfId="9502" xr:uid="{00000000-0005-0000-0000-00001BA40000}"/>
    <cellStyle name="Salida 2 2 4 2 2 2 2" xfId="30934" xr:uid="{00000000-0005-0000-0000-00001CA40000}"/>
    <cellStyle name="Salida 2 2 4 2 2 2 3" xfId="22969" xr:uid="{00000000-0005-0000-0000-00001DA40000}"/>
    <cellStyle name="Salida 2 2 4 2 2 2 4" xfId="43900" xr:uid="{00000000-0005-0000-0000-00001EA40000}"/>
    <cellStyle name="Salida 2 2 4 2 2 3" xfId="9503" xr:uid="{00000000-0005-0000-0000-00001FA40000}"/>
    <cellStyle name="Salida 2 2 4 2 2 3 2" xfId="30935" xr:uid="{00000000-0005-0000-0000-000020A40000}"/>
    <cellStyle name="Salida 2 2 4 2 2 3 3" xfId="22970" xr:uid="{00000000-0005-0000-0000-000021A40000}"/>
    <cellStyle name="Salida 2 2 4 2 2 3 4" xfId="43901" xr:uid="{00000000-0005-0000-0000-000022A40000}"/>
    <cellStyle name="Salida 2 2 4 2 2 4" xfId="30933" xr:uid="{00000000-0005-0000-0000-000023A40000}"/>
    <cellStyle name="Salida 2 2 4 2 2 5" xfId="22968" xr:uid="{00000000-0005-0000-0000-000024A40000}"/>
    <cellStyle name="Salida 2 2 4 2 2 6" xfId="43899" xr:uid="{00000000-0005-0000-0000-000025A40000}"/>
    <cellStyle name="Salida 2 2 4 2 3" xfId="9504" xr:uid="{00000000-0005-0000-0000-000026A40000}"/>
    <cellStyle name="Salida 2 2 4 2 3 2" xfId="30936" xr:uid="{00000000-0005-0000-0000-000027A40000}"/>
    <cellStyle name="Salida 2 2 4 2 3 3" xfId="22971" xr:uid="{00000000-0005-0000-0000-000028A40000}"/>
    <cellStyle name="Salida 2 2 4 2 3 4" xfId="43902" xr:uid="{00000000-0005-0000-0000-000029A40000}"/>
    <cellStyle name="Salida 2 2 4 2 4" xfId="9505" xr:uid="{00000000-0005-0000-0000-00002AA40000}"/>
    <cellStyle name="Salida 2 2 4 2 4 2" xfId="30937" xr:uid="{00000000-0005-0000-0000-00002BA40000}"/>
    <cellStyle name="Salida 2 2 4 2 4 3" xfId="22972" xr:uid="{00000000-0005-0000-0000-00002CA40000}"/>
    <cellStyle name="Salida 2 2 4 2 4 4" xfId="43903" xr:uid="{00000000-0005-0000-0000-00002DA40000}"/>
    <cellStyle name="Salida 2 2 4 2 5" xfId="22967" xr:uid="{00000000-0005-0000-0000-00002EA40000}"/>
    <cellStyle name="Salida 2 2 4 2 6" xfId="30932" xr:uid="{00000000-0005-0000-0000-00002FA40000}"/>
    <cellStyle name="Salida 2 2 4 2 7" xfId="14639" xr:uid="{00000000-0005-0000-0000-000030A40000}"/>
    <cellStyle name="Salida 2 2 4 2 8" xfId="43898" xr:uid="{00000000-0005-0000-0000-000031A40000}"/>
    <cellStyle name="Salida 2 2 4 3" xfId="9506" xr:uid="{00000000-0005-0000-0000-000032A40000}"/>
    <cellStyle name="Salida 2 2 4 3 2" xfId="9507" xr:uid="{00000000-0005-0000-0000-000033A40000}"/>
    <cellStyle name="Salida 2 2 4 3 2 2" xfId="9508" xr:uid="{00000000-0005-0000-0000-000034A40000}"/>
    <cellStyle name="Salida 2 2 4 3 2 2 2" xfId="30940" xr:uid="{00000000-0005-0000-0000-000035A40000}"/>
    <cellStyle name="Salida 2 2 4 3 2 2 3" xfId="22975" xr:uid="{00000000-0005-0000-0000-000036A40000}"/>
    <cellStyle name="Salida 2 2 4 3 2 2 4" xfId="43906" xr:uid="{00000000-0005-0000-0000-000037A40000}"/>
    <cellStyle name="Salida 2 2 4 3 2 3" xfId="9509" xr:uid="{00000000-0005-0000-0000-000038A40000}"/>
    <cellStyle name="Salida 2 2 4 3 2 3 2" xfId="30941" xr:uid="{00000000-0005-0000-0000-000039A40000}"/>
    <cellStyle name="Salida 2 2 4 3 2 3 3" xfId="22976" xr:uid="{00000000-0005-0000-0000-00003AA40000}"/>
    <cellStyle name="Salida 2 2 4 3 2 3 4" xfId="43907" xr:uid="{00000000-0005-0000-0000-00003BA40000}"/>
    <cellStyle name="Salida 2 2 4 3 2 4" xfId="30939" xr:uid="{00000000-0005-0000-0000-00003CA40000}"/>
    <cellStyle name="Salida 2 2 4 3 2 5" xfId="22974" xr:uid="{00000000-0005-0000-0000-00003DA40000}"/>
    <cellStyle name="Salida 2 2 4 3 2 6" xfId="43905" xr:uid="{00000000-0005-0000-0000-00003EA40000}"/>
    <cellStyle name="Salida 2 2 4 3 3" xfId="9510" xr:uid="{00000000-0005-0000-0000-00003FA40000}"/>
    <cellStyle name="Salida 2 2 4 3 3 2" xfId="30942" xr:uid="{00000000-0005-0000-0000-000040A40000}"/>
    <cellStyle name="Salida 2 2 4 3 3 3" xfId="22977" xr:uid="{00000000-0005-0000-0000-000041A40000}"/>
    <cellStyle name="Salida 2 2 4 3 3 4" xfId="43908" xr:uid="{00000000-0005-0000-0000-000042A40000}"/>
    <cellStyle name="Salida 2 2 4 3 4" xfId="9511" xr:uid="{00000000-0005-0000-0000-000043A40000}"/>
    <cellStyle name="Salida 2 2 4 3 4 2" xfId="30943" xr:uid="{00000000-0005-0000-0000-000044A40000}"/>
    <cellStyle name="Salida 2 2 4 3 4 3" xfId="22978" xr:uid="{00000000-0005-0000-0000-000045A40000}"/>
    <cellStyle name="Salida 2 2 4 3 4 4" xfId="43909" xr:uid="{00000000-0005-0000-0000-000046A40000}"/>
    <cellStyle name="Salida 2 2 4 3 5" xfId="22973" xr:uid="{00000000-0005-0000-0000-000047A40000}"/>
    <cellStyle name="Salida 2 2 4 3 6" xfId="30938" xr:uid="{00000000-0005-0000-0000-000048A40000}"/>
    <cellStyle name="Salida 2 2 4 3 7" xfId="14640" xr:uid="{00000000-0005-0000-0000-000049A40000}"/>
    <cellStyle name="Salida 2 2 4 3 8" xfId="43904" xr:uid="{00000000-0005-0000-0000-00004AA40000}"/>
    <cellStyle name="Salida 2 2 4 4" xfId="9512" xr:uid="{00000000-0005-0000-0000-00004BA40000}"/>
    <cellStyle name="Salida 2 2 4 4 2" xfId="30944" xr:uid="{00000000-0005-0000-0000-00004CA40000}"/>
    <cellStyle name="Salida 2 2 4 4 3" xfId="22979" xr:uid="{00000000-0005-0000-0000-00004DA40000}"/>
    <cellStyle name="Salida 2 2 4 4 4" xfId="43910" xr:uid="{00000000-0005-0000-0000-00004EA40000}"/>
    <cellStyle name="Salida 2 2 4 5" xfId="9513" xr:uid="{00000000-0005-0000-0000-00004FA40000}"/>
    <cellStyle name="Salida 2 2 4 5 2" xfId="30945" xr:uid="{00000000-0005-0000-0000-000050A40000}"/>
    <cellStyle name="Salida 2 2 4 5 3" xfId="22980" xr:uid="{00000000-0005-0000-0000-000051A40000}"/>
    <cellStyle name="Salida 2 2 4 5 4" xfId="43911" xr:uid="{00000000-0005-0000-0000-000052A40000}"/>
    <cellStyle name="Salida 2 2 4 6" xfId="9514" xr:uid="{00000000-0005-0000-0000-000053A40000}"/>
    <cellStyle name="Salida 2 2 4 6 2" xfId="30946" xr:uid="{00000000-0005-0000-0000-000054A40000}"/>
    <cellStyle name="Salida 2 2 4 6 3" xfId="22981" xr:uid="{00000000-0005-0000-0000-000055A40000}"/>
    <cellStyle name="Salida 2 2 4 6 4" xfId="43912" xr:uid="{00000000-0005-0000-0000-000056A40000}"/>
    <cellStyle name="Salida 2 2 4 7" xfId="9515" xr:uid="{00000000-0005-0000-0000-000057A40000}"/>
    <cellStyle name="Salida 2 2 4 7 2" xfId="30947" xr:uid="{00000000-0005-0000-0000-000058A40000}"/>
    <cellStyle name="Salida 2 2 4 7 3" xfId="22982" xr:uid="{00000000-0005-0000-0000-000059A40000}"/>
    <cellStyle name="Salida 2 2 4 7 4" xfId="43913" xr:uid="{00000000-0005-0000-0000-00005AA40000}"/>
    <cellStyle name="Salida 2 2 4 8" xfId="9516" xr:uid="{00000000-0005-0000-0000-00005BA40000}"/>
    <cellStyle name="Salida 2 2 4 8 2" xfId="30948" xr:uid="{00000000-0005-0000-0000-00005CA40000}"/>
    <cellStyle name="Salida 2 2 4 8 3" xfId="22983" xr:uid="{00000000-0005-0000-0000-00005DA40000}"/>
    <cellStyle name="Salida 2 2 4 8 4" xfId="43914" xr:uid="{00000000-0005-0000-0000-00005EA40000}"/>
    <cellStyle name="Salida 2 2 4 9" xfId="22966" xr:uid="{00000000-0005-0000-0000-00005FA40000}"/>
    <cellStyle name="Salida 2 2 4 9 2" xfId="46362" xr:uid="{00000000-0005-0000-0000-000060A40000}"/>
    <cellStyle name="Salida 2 2 5" xfId="9517" xr:uid="{00000000-0005-0000-0000-000061A40000}"/>
    <cellStyle name="Salida 2 2 5 10" xfId="30949" xr:uid="{00000000-0005-0000-0000-000062A40000}"/>
    <cellStyle name="Salida 2 2 5 11" xfId="14641" xr:uid="{00000000-0005-0000-0000-000063A40000}"/>
    <cellStyle name="Salida 2 2 5 12" xfId="43915" xr:uid="{00000000-0005-0000-0000-000064A40000}"/>
    <cellStyle name="Salida 2 2 5 2" xfId="9518" xr:uid="{00000000-0005-0000-0000-000065A40000}"/>
    <cellStyle name="Salida 2 2 5 2 2" xfId="9519" xr:uid="{00000000-0005-0000-0000-000066A40000}"/>
    <cellStyle name="Salida 2 2 5 2 2 2" xfId="9520" xr:uid="{00000000-0005-0000-0000-000067A40000}"/>
    <cellStyle name="Salida 2 2 5 2 2 2 2" xfId="30952" xr:uid="{00000000-0005-0000-0000-000068A40000}"/>
    <cellStyle name="Salida 2 2 5 2 2 2 3" xfId="22987" xr:uid="{00000000-0005-0000-0000-000069A40000}"/>
    <cellStyle name="Salida 2 2 5 2 2 2 4" xfId="43918" xr:uid="{00000000-0005-0000-0000-00006AA40000}"/>
    <cellStyle name="Salida 2 2 5 2 2 3" xfId="9521" xr:uid="{00000000-0005-0000-0000-00006BA40000}"/>
    <cellStyle name="Salida 2 2 5 2 2 3 2" xfId="30953" xr:uid="{00000000-0005-0000-0000-00006CA40000}"/>
    <cellStyle name="Salida 2 2 5 2 2 3 3" xfId="22988" xr:uid="{00000000-0005-0000-0000-00006DA40000}"/>
    <cellStyle name="Salida 2 2 5 2 2 3 4" xfId="43919" xr:uid="{00000000-0005-0000-0000-00006EA40000}"/>
    <cellStyle name="Salida 2 2 5 2 2 4" xfId="30951" xr:uid="{00000000-0005-0000-0000-00006FA40000}"/>
    <cellStyle name="Salida 2 2 5 2 2 5" xfId="22986" xr:uid="{00000000-0005-0000-0000-000070A40000}"/>
    <cellStyle name="Salida 2 2 5 2 2 6" xfId="43917" xr:uid="{00000000-0005-0000-0000-000071A40000}"/>
    <cellStyle name="Salida 2 2 5 2 3" xfId="9522" xr:uid="{00000000-0005-0000-0000-000072A40000}"/>
    <cellStyle name="Salida 2 2 5 2 3 2" xfId="30954" xr:uid="{00000000-0005-0000-0000-000073A40000}"/>
    <cellStyle name="Salida 2 2 5 2 3 3" xfId="22989" xr:uid="{00000000-0005-0000-0000-000074A40000}"/>
    <cellStyle name="Salida 2 2 5 2 3 4" xfId="43920" xr:uid="{00000000-0005-0000-0000-000075A40000}"/>
    <cellStyle name="Salida 2 2 5 2 4" xfId="9523" xr:uid="{00000000-0005-0000-0000-000076A40000}"/>
    <cellStyle name="Salida 2 2 5 2 4 2" xfId="30955" xr:uid="{00000000-0005-0000-0000-000077A40000}"/>
    <cellStyle name="Salida 2 2 5 2 4 3" xfId="22990" xr:uid="{00000000-0005-0000-0000-000078A40000}"/>
    <cellStyle name="Salida 2 2 5 2 4 4" xfId="43921" xr:uid="{00000000-0005-0000-0000-000079A40000}"/>
    <cellStyle name="Salida 2 2 5 2 5" xfId="22985" xr:uid="{00000000-0005-0000-0000-00007AA40000}"/>
    <cellStyle name="Salida 2 2 5 2 6" xfId="30950" xr:uid="{00000000-0005-0000-0000-00007BA40000}"/>
    <cellStyle name="Salida 2 2 5 2 7" xfId="14642" xr:uid="{00000000-0005-0000-0000-00007CA40000}"/>
    <cellStyle name="Salida 2 2 5 2 8" xfId="43916" xr:uid="{00000000-0005-0000-0000-00007DA40000}"/>
    <cellStyle name="Salida 2 2 5 3" xfId="9524" xr:uid="{00000000-0005-0000-0000-00007EA40000}"/>
    <cellStyle name="Salida 2 2 5 3 2" xfId="9525" xr:uid="{00000000-0005-0000-0000-00007FA40000}"/>
    <cellStyle name="Salida 2 2 5 3 2 2" xfId="9526" xr:uid="{00000000-0005-0000-0000-000080A40000}"/>
    <cellStyle name="Salida 2 2 5 3 2 2 2" xfId="30958" xr:uid="{00000000-0005-0000-0000-000081A40000}"/>
    <cellStyle name="Salida 2 2 5 3 2 2 3" xfId="22993" xr:uid="{00000000-0005-0000-0000-000082A40000}"/>
    <cellStyle name="Salida 2 2 5 3 2 2 4" xfId="43924" xr:uid="{00000000-0005-0000-0000-000083A40000}"/>
    <cellStyle name="Salida 2 2 5 3 2 3" xfId="9527" xr:uid="{00000000-0005-0000-0000-000084A40000}"/>
    <cellStyle name="Salida 2 2 5 3 2 3 2" xfId="30959" xr:uid="{00000000-0005-0000-0000-000085A40000}"/>
    <cellStyle name="Salida 2 2 5 3 2 3 3" xfId="22994" xr:uid="{00000000-0005-0000-0000-000086A40000}"/>
    <cellStyle name="Salida 2 2 5 3 2 3 4" xfId="43925" xr:uid="{00000000-0005-0000-0000-000087A40000}"/>
    <cellStyle name="Salida 2 2 5 3 2 4" xfId="30957" xr:uid="{00000000-0005-0000-0000-000088A40000}"/>
    <cellStyle name="Salida 2 2 5 3 2 5" xfId="22992" xr:uid="{00000000-0005-0000-0000-000089A40000}"/>
    <cellStyle name="Salida 2 2 5 3 2 6" xfId="43923" xr:uid="{00000000-0005-0000-0000-00008AA40000}"/>
    <cellStyle name="Salida 2 2 5 3 3" xfId="9528" xr:uid="{00000000-0005-0000-0000-00008BA40000}"/>
    <cellStyle name="Salida 2 2 5 3 3 2" xfId="30960" xr:uid="{00000000-0005-0000-0000-00008CA40000}"/>
    <cellStyle name="Salida 2 2 5 3 3 3" xfId="22995" xr:uid="{00000000-0005-0000-0000-00008DA40000}"/>
    <cellStyle name="Salida 2 2 5 3 3 4" xfId="43926" xr:uid="{00000000-0005-0000-0000-00008EA40000}"/>
    <cellStyle name="Salida 2 2 5 3 4" xfId="9529" xr:uid="{00000000-0005-0000-0000-00008FA40000}"/>
    <cellStyle name="Salida 2 2 5 3 4 2" xfId="30961" xr:uid="{00000000-0005-0000-0000-000090A40000}"/>
    <cellStyle name="Salida 2 2 5 3 4 3" xfId="22996" xr:uid="{00000000-0005-0000-0000-000091A40000}"/>
    <cellStyle name="Salida 2 2 5 3 4 4" xfId="43927" xr:uid="{00000000-0005-0000-0000-000092A40000}"/>
    <cellStyle name="Salida 2 2 5 3 5" xfId="22991" xr:uid="{00000000-0005-0000-0000-000093A40000}"/>
    <cellStyle name="Salida 2 2 5 3 6" xfId="30956" xr:uid="{00000000-0005-0000-0000-000094A40000}"/>
    <cellStyle name="Salida 2 2 5 3 7" xfId="14643" xr:uid="{00000000-0005-0000-0000-000095A40000}"/>
    <cellStyle name="Salida 2 2 5 3 8" xfId="43922" xr:uid="{00000000-0005-0000-0000-000096A40000}"/>
    <cellStyle name="Salida 2 2 5 4" xfId="9530" xr:uid="{00000000-0005-0000-0000-000097A40000}"/>
    <cellStyle name="Salida 2 2 5 4 2" xfId="22997" xr:uid="{00000000-0005-0000-0000-000098A40000}"/>
    <cellStyle name="Salida 2 2 5 4 3" xfId="30962" xr:uid="{00000000-0005-0000-0000-000099A40000}"/>
    <cellStyle name="Salida 2 2 5 4 4" xfId="14644" xr:uid="{00000000-0005-0000-0000-00009AA40000}"/>
    <cellStyle name="Salida 2 2 5 4 5" xfId="43928" xr:uid="{00000000-0005-0000-0000-00009BA40000}"/>
    <cellStyle name="Salida 2 2 5 5" xfId="9531" xr:uid="{00000000-0005-0000-0000-00009CA40000}"/>
    <cellStyle name="Salida 2 2 5 5 2" xfId="30963" xr:uid="{00000000-0005-0000-0000-00009DA40000}"/>
    <cellStyle name="Salida 2 2 5 5 3" xfId="22998" xr:uid="{00000000-0005-0000-0000-00009EA40000}"/>
    <cellStyle name="Salida 2 2 5 5 4" xfId="43929" xr:uid="{00000000-0005-0000-0000-00009FA40000}"/>
    <cellStyle name="Salida 2 2 5 6" xfId="9532" xr:uid="{00000000-0005-0000-0000-0000A0A40000}"/>
    <cellStyle name="Salida 2 2 5 6 2" xfId="30964" xr:uid="{00000000-0005-0000-0000-0000A1A40000}"/>
    <cellStyle name="Salida 2 2 5 6 3" xfId="22999" xr:uid="{00000000-0005-0000-0000-0000A2A40000}"/>
    <cellStyle name="Salida 2 2 5 6 4" xfId="43930" xr:uid="{00000000-0005-0000-0000-0000A3A40000}"/>
    <cellStyle name="Salida 2 2 5 7" xfId="9533" xr:uid="{00000000-0005-0000-0000-0000A4A40000}"/>
    <cellStyle name="Salida 2 2 5 7 2" xfId="30965" xr:uid="{00000000-0005-0000-0000-0000A5A40000}"/>
    <cellStyle name="Salida 2 2 5 7 3" xfId="23000" xr:uid="{00000000-0005-0000-0000-0000A6A40000}"/>
    <cellStyle name="Salida 2 2 5 7 4" xfId="43931" xr:uid="{00000000-0005-0000-0000-0000A7A40000}"/>
    <cellStyle name="Salida 2 2 5 8" xfId="9534" xr:uid="{00000000-0005-0000-0000-0000A8A40000}"/>
    <cellStyle name="Salida 2 2 5 8 2" xfId="30966" xr:uid="{00000000-0005-0000-0000-0000A9A40000}"/>
    <cellStyle name="Salida 2 2 5 8 3" xfId="23001" xr:uid="{00000000-0005-0000-0000-0000AAA40000}"/>
    <cellStyle name="Salida 2 2 5 8 4" xfId="43932" xr:uid="{00000000-0005-0000-0000-0000ABA40000}"/>
    <cellStyle name="Salida 2 2 5 9" xfId="22984" xr:uid="{00000000-0005-0000-0000-0000ACA40000}"/>
    <cellStyle name="Salida 2 2 5 9 2" xfId="46363" xr:uid="{00000000-0005-0000-0000-0000ADA40000}"/>
    <cellStyle name="Salida 2 2 6" xfId="9535" xr:uid="{00000000-0005-0000-0000-0000AEA40000}"/>
    <cellStyle name="Salida 2 2 6 10" xfId="14645" xr:uid="{00000000-0005-0000-0000-0000AFA40000}"/>
    <cellStyle name="Salida 2 2 6 11" xfId="43933" xr:uid="{00000000-0005-0000-0000-0000B0A40000}"/>
    <cellStyle name="Salida 2 2 6 2" xfId="9536" xr:uid="{00000000-0005-0000-0000-0000B1A40000}"/>
    <cellStyle name="Salida 2 2 6 2 2" xfId="9537" xr:uid="{00000000-0005-0000-0000-0000B2A40000}"/>
    <cellStyle name="Salida 2 2 6 2 2 2" xfId="9538" xr:uid="{00000000-0005-0000-0000-0000B3A40000}"/>
    <cellStyle name="Salida 2 2 6 2 2 2 2" xfId="30970" xr:uid="{00000000-0005-0000-0000-0000B4A40000}"/>
    <cellStyle name="Salida 2 2 6 2 2 2 3" xfId="23003" xr:uid="{00000000-0005-0000-0000-0000B5A40000}"/>
    <cellStyle name="Salida 2 2 6 2 2 2 4" xfId="43936" xr:uid="{00000000-0005-0000-0000-0000B6A40000}"/>
    <cellStyle name="Salida 2 2 6 2 2 3" xfId="9539" xr:uid="{00000000-0005-0000-0000-0000B7A40000}"/>
    <cellStyle name="Salida 2 2 6 2 2 3 2" xfId="30971" xr:uid="{00000000-0005-0000-0000-0000B8A40000}"/>
    <cellStyle name="Salida 2 2 6 2 2 3 3" xfId="23004" xr:uid="{00000000-0005-0000-0000-0000B9A40000}"/>
    <cellStyle name="Salida 2 2 6 2 2 3 4" xfId="43937" xr:uid="{00000000-0005-0000-0000-0000BAA40000}"/>
    <cellStyle name="Salida 2 2 6 2 2 4" xfId="30969" xr:uid="{00000000-0005-0000-0000-0000BBA40000}"/>
    <cellStyle name="Salida 2 2 6 2 2 5" xfId="23002" xr:uid="{00000000-0005-0000-0000-0000BCA40000}"/>
    <cellStyle name="Salida 2 2 6 2 2 6" xfId="43935" xr:uid="{00000000-0005-0000-0000-0000BDA40000}"/>
    <cellStyle name="Salida 2 2 6 2 3" xfId="9540" xr:uid="{00000000-0005-0000-0000-0000BEA40000}"/>
    <cellStyle name="Salida 2 2 6 2 3 2" xfId="30972" xr:uid="{00000000-0005-0000-0000-0000BFA40000}"/>
    <cellStyle name="Salida 2 2 6 2 3 3" xfId="23005" xr:uid="{00000000-0005-0000-0000-0000C0A40000}"/>
    <cellStyle name="Salida 2 2 6 2 3 4" xfId="43938" xr:uid="{00000000-0005-0000-0000-0000C1A40000}"/>
    <cellStyle name="Salida 2 2 6 2 4" xfId="9541" xr:uid="{00000000-0005-0000-0000-0000C2A40000}"/>
    <cellStyle name="Salida 2 2 6 2 4 2" xfId="30973" xr:uid="{00000000-0005-0000-0000-0000C3A40000}"/>
    <cellStyle name="Salida 2 2 6 2 4 3" xfId="23006" xr:uid="{00000000-0005-0000-0000-0000C4A40000}"/>
    <cellStyle name="Salida 2 2 6 2 4 4" xfId="43939" xr:uid="{00000000-0005-0000-0000-0000C5A40000}"/>
    <cellStyle name="Salida 2 2 6 2 5" xfId="30968" xr:uid="{00000000-0005-0000-0000-0000C6A40000}"/>
    <cellStyle name="Salida 2 2 6 2 6" xfId="14646" xr:uid="{00000000-0005-0000-0000-0000C7A40000}"/>
    <cellStyle name="Salida 2 2 6 2 7" xfId="43934" xr:uid="{00000000-0005-0000-0000-0000C8A40000}"/>
    <cellStyle name="Salida 2 2 6 3" xfId="9542" xr:uid="{00000000-0005-0000-0000-0000C9A40000}"/>
    <cellStyle name="Salida 2 2 6 3 2" xfId="9543" xr:uid="{00000000-0005-0000-0000-0000CAA40000}"/>
    <cellStyle name="Salida 2 2 6 3 2 2" xfId="9544" xr:uid="{00000000-0005-0000-0000-0000CBA40000}"/>
    <cellStyle name="Salida 2 2 6 3 2 2 2" xfId="30976" xr:uid="{00000000-0005-0000-0000-0000CCA40000}"/>
    <cellStyle name="Salida 2 2 6 3 2 2 3" xfId="23008" xr:uid="{00000000-0005-0000-0000-0000CDA40000}"/>
    <cellStyle name="Salida 2 2 6 3 2 2 4" xfId="43942" xr:uid="{00000000-0005-0000-0000-0000CEA40000}"/>
    <cellStyle name="Salida 2 2 6 3 2 3" xfId="9545" xr:uid="{00000000-0005-0000-0000-0000CFA40000}"/>
    <cellStyle name="Salida 2 2 6 3 2 3 2" xfId="30977" xr:uid="{00000000-0005-0000-0000-0000D0A40000}"/>
    <cellStyle name="Salida 2 2 6 3 2 3 3" xfId="23009" xr:uid="{00000000-0005-0000-0000-0000D1A40000}"/>
    <cellStyle name="Salida 2 2 6 3 2 3 4" xfId="43943" xr:uid="{00000000-0005-0000-0000-0000D2A40000}"/>
    <cellStyle name="Salida 2 2 6 3 2 4" xfId="30975" xr:uid="{00000000-0005-0000-0000-0000D3A40000}"/>
    <cellStyle name="Salida 2 2 6 3 2 5" xfId="23007" xr:uid="{00000000-0005-0000-0000-0000D4A40000}"/>
    <cellStyle name="Salida 2 2 6 3 2 6" xfId="43941" xr:uid="{00000000-0005-0000-0000-0000D5A40000}"/>
    <cellStyle name="Salida 2 2 6 3 3" xfId="9546" xr:uid="{00000000-0005-0000-0000-0000D6A40000}"/>
    <cellStyle name="Salida 2 2 6 3 3 2" xfId="30978" xr:uid="{00000000-0005-0000-0000-0000D7A40000}"/>
    <cellStyle name="Salida 2 2 6 3 3 3" xfId="23010" xr:uid="{00000000-0005-0000-0000-0000D8A40000}"/>
    <cellStyle name="Salida 2 2 6 3 3 4" xfId="43944" xr:uid="{00000000-0005-0000-0000-0000D9A40000}"/>
    <cellStyle name="Salida 2 2 6 3 4" xfId="9547" xr:uid="{00000000-0005-0000-0000-0000DAA40000}"/>
    <cellStyle name="Salida 2 2 6 3 4 2" xfId="30979" xr:uid="{00000000-0005-0000-0000-0000DBA40000}"/>
    <cellStyle name="Salida 2 2 6 3 4 3" xfId="23011" xr:uid="{00000000-0005-0000-0000-0000DCA40000}"/>
    <cellStyle name="Salida 2 2 6 3 4 4" xfId="43945" xr:uid="{00000000-0005-0000-0000-0000DDA40000}"/>
    <cellStyle name="Salida 2 2 6 3 5" xfId="30974" xr:uid="{00000000-0005-0000-0000-0000DEA40000}"/>
    <cellStyle name="Salida 2 2 6 3 6" xfId="14647" xr:uid="{00000000-0005-0000-0000-0000DFA40000}"/>
    <cellStyle name="Salida 2 2 6 3 7" xfId="43940" xr:uid="{00000000-0005-0000-0000-0000E0A40000}"/>
    <cellStyle name="Salida 2 2 6 4" xfId="9548" xr:uid="{00000000-0005-0000-0000-0000E1A40000}"/>
    <cellStyle name="Salida 2 2 6 4 2" xfId="30980" xr:uid="{00000000-0005-0000-0000-0000E2A40000}"/>
    <cellStyle name="Salida 2 2 6 4 3" xfId="14648" xr:uid="{00000000-0005-0000-0000-0000E3A40000}"/>
    <cellStyle name="Salida 2 2 6 4 4" xfId="43946" xr:uid="{00000000-0005-0000-0000-0000E4A40000}"/>
    <cellStyle name="Salida 2 2 6 5" xfId="9549" xr:uid="{00000000-0005-0000-0000-0000E5A40000}"/>
    <cellStyle name="Salida 2 2 6 5 2" xfId="30981" xr:uid="{00000000-0005-0000-0000-0000E6A40000}"/>
    <cellStyle name="Salida 2 2 6 5 3" xfId="23012" xr:uid="{00000000-0005-0000-0000-0000E7A40000}"/>
    <cellStyle name="Salida 2 2 6 5 4" xfId="43947" xr:uid="{00000000-0005-0000-0000-0000E8A40000}"/>
    <cellStyle name="Salida 2 2 6 6" xfId="9550" xr:uid="{00000000-0005-0000-0000-0000E9A40000}"/>
    <cellStyle name="Salida 2 2 6 6 2" xfId="30982" xr:uid="{00000000-0005-0000-0000-0000EAA40000}"/>
    <cellStyle name="Salida 2 2 6 6 3" xfId="23013" xr:uid="{00000000-0005-0000-0000-0000EBA40000}"/>
    <cellStyle name="Salida 2 2 6 6 4" xfId="43948" xr:uid="{00000000-0005-0000-0000-0000ECA40000}"/>
    <cellStyle name="Salida 2 2 6 7" xfId="9551" xr:uid="{00000000-0005-0000-0000-0000EDA40000}"/>
    <cellStyle name="Salida 2 2 6 7 2" xfId="30983" xr:uid="{00000000-0005-0000-0000-0000EEA40000}"/>
    <cellStyle name="Salida 2 2 6 7 3" xfId="23014" xr:uid="{00000000-0005-0000-0000-0000EFA40000}"/>
    <cellStyle name="Salida 2 2 6 7 4" xfId="43949" xr:uid="{00000000-0005-0000-0000-0000F0A40000}"/>
    <cellStyle name="Salida 2 2 6 8" xfId="9552" xr:uid="{00000000-0005-0000-0000-0000F1A40000}"/>
    <cellStyle name="Salida 2 2 6 8 2" xfId="30984" xr:uid="{00000000-0005-0000-0000-0000F2A40000}"/>
    <cellStyle name="Salida 2 2 6 8 3" xfId="23015" xr:uid="{00000000-0005-0000-0000-0000F3A40000}"/>
    <cellStyle name="Salida 2 2 6 8 4" xfId="43950" xr:uid="{00000000-0005-0000-0000-0000F4A40000}"/>
    <cellStyle name="Salida 2 2 6 9" xfId="30967" xr:uid="{00000000-0005-0000-0000-0000F5A40000}"/>
    <cellStyle name="Salida 2 2 6 9 2" xfId="46484" xr:uid="{00000000-0005-0000-0000-0000F6A40000}"/>
    <cellStyle name="Salida 2 2 7" xfId="9553" xr:uid="{00000000-0005-0000-0000-0000F7A40000}"/>
    <cellStyle name="Salida 2 2 7 10" xfId="14649" xr:uid="{00000000-0005-0000-0000-0000F8A40000}"/>
    <cellStyle name="Salida 2 2 7 11" xfId="43951" xr:uid="{00000000-0005-0000-0000-0000F9A40000}"/>
    <cellStyle name="Salida 2 2 7 2" xfId="9554" xr:uid="{00000000-0005-0000-0000-0000FAA40000}"/>
    <cellStyle name="Salida 2 2 7 2 2" xfId="9555" xr:uid="{00000000-0005-0000-0000-0000FBA40000}"/>
    <cellStyle name="Salida 2 2 7 2 2 2" xfId="9556" xr:uid="{00000000-0005-0000-0000-0000FCA40000}"/>
    <cellStyle name="Salida 2 2 7 2 2 2 2" xfId="30988" xr:uid="{00000000-0005-0000-0000-0000FDA40000}"/>
    <cellStyle name="Salida 2 2 7 2 2 2 3" xfId="23018" xr:uid="{00000000-0005-0000-0000-0000FEA40000}"/>
    <cellStyle name="Salida 2 2 7 2 2 2 4" xfId="43954" xr:uid="{00000000-0005-0000-0000-0000FFA40000}"/>
    <cellStyle name="Salida 2 2 7 2 2 3" xfId="9557" xr:uid="{00000000-0005-0000-0000-000000A50000}"/>
    <cellStyle name="Salida 2 2 7 2 2 3 2" xfId="30989" xr:uid="{00000000-0005-0000-0000-000001A50000}"/>
    <cellStyle name="Salida 2 2 7 2 2 3 3" xfId="23019" xr:uid="{00000000-0005-0000-0000-000002A50000}"/>
    <cellStyle name="Salida 2 2 7 2 2 3 4" xfId="43955" xr:uid="{00000000-0005-0000-0000-000003A50000}"/>
    <cellStyle name="Salida 2 2 7 2 2 4" xfId="30987" xr:uid="{00000000-0005-0000-0000-000004A50000}"/>
    <cellStyle name="Salida 2 2 7 2 2 5" xfId="23017" xr:uid="{00000000-0005-0000-0000-000005A50000}"/>
    <cellStyle name="Salida 2 2 7 2 2 6" xfId="43953" xr:uid="{00000000-0005-0000-0000-000006A50000}"/>
    <cellStyle name="Salida 2 2 7 2 3" xfId="9558" xr:uid="{00000000-0005-0000-0000-000007A50000}"/>
    <cellStyle name="Salida 2 2 7 2 3 2" xfId="30990" xr:uid="{00000000-0005-0000-0000-000008A50000}"/>
    <cellStyle name="Salida 2 2 7 2 3 3" xfId="23020" xr:uid="{00000000-0005-0000-0000-000009A50000}"/>
    <cellStyle name="Salida 2 2 7 2 3 4" xfId="43956" xr:uid="{00000000-0005-0000-0000-00000AA50000}"/>
    <cellStyle name="Salida 2 2 7 2 4" xfId="9559" xr:uid="{00000000-0005-0000-0000-00000BA50000}"/>
    <cellStyle name="Salida 2 2 7 2 4 2" xfId="30991" xr:uid="{00000000-0005-0000-0000-00000CA50000}"/>
    <cellStyle name="Salida 2 2 7 2 4 3" xfId="23021" xr:uid="{00000000-0005-0000-0000-00000DA50000}"/>
    <cellStyle name="Salida 2 2 7 2 4 4" xfId="43957" xr:uid="{00000000-0005-0000-0000-00000EA50000}"/>
    <cellStyle name="Salida 2 2 7 2 5" xfId="30986" xr:uid="{00000000-0005-0000-0000-00000FA50000}"/>
    <cellStyle name="Salida 2 2 7 2 6" xfId="23016" xr:uid="{00000000-0005-0000-0000-000010A50000}"/>
    <cellStyle name="Salida 2 2 7 2 7" xfId="43952" xr:uid="{00000000-0005-0000-0000-000011A50000}"/>
    <cellStyle name="Salida 2 2 7 3" xfId="9560" xr:uid="{00000000-0005-0000-0000-000012A50000}"/>
    <cellStyle name="Salida 2 2 7 3 2" xfId="9561" xr:uid="{00000000-0005-0000-0000-000013A50000}"/>
    <cellStyle name="Salida 2 2 7 3 2 2" xfId="9562" xr:uid="{00000000-0005-0000-0000-000014A50000}"/>
    <cellStyle name="Salida 2 2 7 3 2 2 2" xfId="30994" xr:uid="{00000000-0005-0000-0000-000015A50000}"/>
    <cellStyle name="Salida 2 2 7 3 2 2 3" xfId="23024" xr:uid="{00000000-0005-0000-0000-000016A50000}"/>
    <cellStyle name="Salida 2 2 7 3 2 2 4" xfId="43960" xr:uid="{00000000-0005-0000-0000-000017A50000}"/>
    <cellStyle name="Salida 2 2 7 3 2 3" xfId="9563" xr:uid="{00000000-0005-0000-0000-000018A50000}"/>
    <cellStyle name="Salida 2 2 7 3 2 3 2" xfId="30995" xr:uid="{00000000-0005-0000-0000-000019A50000}"/>
    <cellStyle name="Salida 2 2 7 3 2 3 3" xfId="23025" xr:uid="{00000000-0005-0000-0000-00001AA50000}"/>
    <cellStyle name="Salida 2 2 7 3 2 3 4" xfId="43961" xr:uid="{00000000-0005-0000-0000-00001BA50000}"/>
    <cellStyle name="Salida 2 2 7 3 2 4" xfId="30993" xr:uid="{00000000-0005-0000-0000-00001CA50000}"/>
    <cellStyle name="Salida 2 2 7 3 2 5" xfId="23023" xr:uid="{00000000-0005-0000-0000-00001DA50000}"/>
    <cellStyle name="Salida 2 2 7 3 2 6" xfId="43959" xr:uid="{00000000-0005-0000-0000-00001EA50000}"/>
    <cellStyle name="Salida 2 2 7 3 3" xfId="9564" xr:uid="{00000000-0005-0000-0000-00001FA50000}"/>
    <cellStyle name="Salida 2 2 7 3 3 2" xfId="30996" xr:uid="{00000000-0005-0000-0000-000020A50000}"/>
    <cellStyle name="Salida 2 2 7 3 3 3" xfId="23026" xr:uid="{00000000-0005-0000-0000-000021A50000}"/>
    <cellStyle name="Salida 2 2 7 3 3 4" xfId="43962" xr:uid="{00000000-0005-0000-0000-000022A50000}"/>
    <cellStyle name="Salida 2 2 7 3 4" xfId="9565" xr:uid="{00000000-0005-0000-0000-000023A50000}"/>
    <cellStyle name="Salida 2 2 7 3 4 2" xfId="30997" xr:uid="{00000000-0005-0000-0000-000024A50000}"/>
    <cellStyle name="Salida 2 2 7 3 4 3" xfId="23027" xr:uid="{00000000-0005-0000-0000-000025A50000}"/>
    <cellStyle name="Salida 2 2 7 3 4 4" xfId="43963" xr:uid="{00000000-0005-0000-0000-000026A50000}"/>
    <cellStyle name="Salida 2 2 7 3 5" xfId="30992" xr:uid="{00000000-0005-0000-0000-000027A50000}"/>
    <cellStyle name="Salida 2 2 7 3 6" xfId="23022" xr:uid="{00000000-0005-0000-0000-000028A50000}"/>
    <cellStyle name="Salida 2 2 7 3 7" xfId="43958" xr:uid="{00000000-0005-0000-0000-000029A50000}"/>
    <cellStyle name="Salida 2 2 7 4" xfId="9566" xr:uid="{00000000-0005-0000-0000-00002AA50000}"/>
    <cellStyle name="Salida 2 2 7 4 2" xfId="30998" xr:uid="{00000000-0005-0000-0000-00002BA50000}"/>
    <cellStyle name="Salida 2 2 7 4 3" xfId="23028" xr:uid="{00000000-0005-0000-0000-00002CA50000}"/>
    <cellStyle name="Salida 2 2 7 4 4" xfId="43964" xr:uid="{00000000-0005-0000-0000-00002DA50000}"/>
    <cellStyle name="Salida 2 2 7 5" xfId="9567" xr:uid="{00000000-0005-0000-0000-00002EA50000}"/>
    <cellStyle name="Salida 2 2 7 5 2" xfId="30999" xr:uid="{00000000-0005-0000-0000-00002FA50000}"/>
    <cellStyle name="Salida 2 2 7 5 3" xfId="23029" xr:uid="{00000000-0005-0000-0000-000030A50000}"/>
    <cellStyle name="Salida 2 2 7 5 4" xfId="43965" xr:uid="{00000000-0005-0000-0000-000031A50000}"/>
    <cellStyle name="Salida 2 2 7 6" xfId="9568" xr:uid="{00000000-0005-0000-0000-000032A50000}"/>
    <cellStyle name="Salida 2 2 7 6 2" xfId="31000" xr:uid="{00000000-0005-0000-0000-000033A50000}"/>
    <cellStyle name="Salida 2 2 7 6 3" xfId="23030" xr:uid="{00000000-0005-0000-0000-000034A50000}"/>
    <cellStyle name="Salida 2 2 7 6 4" xfId="43966" xr:uid="{00000000-0005-0000-0000-000035A50000}"/>
    <cellStyle name="Salida 2 2 7 7" xfId="9569" xr:uid="{00000000-0005-0000-0000-000036A50000}"/>
    <cellStyle name="Salida 2 2 7 7 2" xfId="31001" xr:uid="{00000000-0005-0000-0000-000037A50000}"/>
    <cellStyle name="Salida 2 2 7 7 3" xfId="23031" xr:uid="{00000000-0005-0000-0000-000038A50000}"/>
    <cellStyle name="Salida 2 2 7 7 4" xfId="43967" xr:uid="{00000000-0005-0000-0000-000039A50000}"/>
    <cellStyle name="Salida 2 2 7 8" xfId="9570" xr:uid="{00000000-0005-0000-0000-00003AA50000}"/>
    <cellStyle name="Salida 2 2 7 8 2" xfId="31002" xr:uid="{00000000-0005-0000-0000-00003BA50000}"/>
    <cellStyle name="Salida 2 2 7 8 3" xfId="23032" xr:uid="{00000000-0005-0000-0000-00003CA50000}"/>
    <cellStyle name="Salida 2 2 7 8 4" xfId="43968" xr:uid="{00000000-0005-0000-0000-00003DA50000}"/>
    <cellStyle name="Salida 2 2 7 9" xfId="30985" xr:uid="{00000000-0005-0000-0000-00003EA50000}"/>
    <cellStyle name="Salida 2 2 8" xfId="9571" xr:uid="{00000000-0005-0000-0000-00003FA50000}"/>
    <cellStyle name="Salida 2 2 8 10" xfId="23033" xr:uid="{00000000-0005-0000-0000-000040A50000}"/>
    <cellStyle name="Salida 2 2 8 11" xfId="43969" xr:uid="{00000000-0005-0000-0000-000041A50000}"/>
    <cellStyle name="Salida 2 2 8 2" xfId="9572" xr:uid="{00000000-0005-0000-0000-000042A50000}"/>
    <cellStyle name="Salida 2 2 8 2 2" xfId="9573" xr:uid="{00000000-0005-0000-0000-000043A50000}"/>
    <cellStyle name="Salida 2 2 8 2 2 2" xfId="9574" xr:uid="{00000000-0005-0000-0000-000044A50000}"/>
    <cellStyle name="Salida 2 2 8 2 2 2 2" xfId="31006" xr:uid="{00000000-0005-0000-0000-000045A50000}"/>
    <cellStyle name="Salida 2 2 8 2 2 2 3" xfId="23036" xr:uid="{00000000-0005-0000-0000-000046A50000}"/>
    <cellStyle name="Salida 2 2 8 2 2 2 4" xfId="43972" xr:uid="{00000000-0005-0000-0000-000047A50000}"/>
    <cellStyle name="Salida 2 2 8 2 2 3" xfId="9575" xr:uid="{00000000-0005-0000-0000-000048A50000}"/>
    <cellStyle name="Salida 2 2 8 2 2 3 2" xfId="31007" xr:uid="{00000000-0005-0000-0000-000049A50000}"/>
    <cellStyle name="Salida 2 2 8 2 2 3 3" xfId="23037" xr:uid="{00000000-0005-0000-0000-00004AA50000}"/>
    <cellStyle name="Salida 2 2 8 2 2 3 4" xfId="43973" xr:uid="{00000000-0005-0000-0000-00004BA50000}"/>
    <cellStyle name="Salida 2 2 8 2 2 4" xfId="31005" xr:uid="{00000000-0005-0000-0000-00004CA50000}"/>
    <cellStyle name="Salida 2 2 8 2 2 5" xfId="23035" xr:uid="{00000000-0005-0000-0000-00004DA50000}"/>
    <cellStyle name="Salida 2 2 8 2 2 6" xfId="43971" xr:uid="{00000000-0005-0000-0000-00004EA50000}"/>
    <cellStyle name="Salida 2 2 8 2 3" xfId="9576" xr:uid="{00000000-0005-0000-0000-00004FA50000}"/>
    <cellStyle name="Salida 2 2 8 2 3 2" xfId="31008" xr:uid="{00000000-0005-0000-0000-000050A50000}"/>
    <cellStyle name="Salida 2 2 8 2 3 3" xfId="23038" xr:uid="{00000000-0005-0000-0000-000051A50000}"/>
    <cellStyle name="Salida 2 2 8 2 3 4" xfId="43974" xr:uid="{00000000-0005-0000-0000-000052A50000}"/>
    <cellStyle name="Salida 2 2 8 2 4" xfId="9577" xr:uid="{00000000-0005-0000-0000-000053A50000}"/>
    <cellStyle name="Salida 2 2 8 2 4 2" xfId="31009" xr:uid="{00000000-0005-0000-0000-000054A50000}"/>
    <cellStyle name="Salida 2 2 8 2 4 3" xfId="23039" xr:uid="{00000000-0005-0000-0000-000055A50000}"/>
    <cellStyle name="Salida 2 2 8 2 4 4" xfId="43975" xr:uid="{00000000-0005-0000-0000-000056A50000}"/>
    <cellStyle name="Salida 2 2 8 2 5" xfId="31004" xr:uid="{00000000-0005-0000-0000-000057A50000}"/>
    <cellStyle name="Salida 2 2 8 2 6" xfId="23034" xr:uid="{00000000-0005-0000-0000-000058A50000}"/>
    <cellStyle name="Salida 2 2 8 2 7" xfId="43970" xr:uid="{00000000-0005-0000-0000-000059A50000}"/>
    <cellStyle name="Salida 2 2 8 3" xfId="9578" xr:uid="{00000000-0005-0000-0000-00005AA50000}"/>
    <cellStyle name="Salida 2 2 8 3 2" xfId="9579" xr:uid="{00000000-0005-0000-0000-00005BA50000}"/>
    <cellStyle name="Salida 2 2 8 3 2 2" xfId="9580" xr:uid="{00000000-0005-0000-0000-00005CA50000}"/>
    <cellStyle name="Salida 2 2 8 3 2 2 2" xfId="31012" xr:uid="{00000000-0005-0000-0000-00005DA50000}"/>
    <cellStyle name="Salida 2 2 8 3 2 2 3" xfId="23042" xr:uid="{00000000-0005-0000-0000-00005EA50000}"/>
    <cellStyle name="Salida 2 2 8 3 2 2 4" xfId="43978" xr:uid="{00000000-0005-0000-0000-00005FA50000}"/>
    <cellStyle name="Salida 2 2 8 3 2 3" xfId="9581" xr:uid="{00000000-0005-0000-0000-000060A50000}"/>
    <cellStyle name="Salida 2 2 8 3 2 3 2" xfId="31013" xr:uid="{00000000-0005-0000-0000-000061A50000}"/>
    <cellStyle name="Salida 2 2 8 3 2 3 3" xfId="23043" xr:uid="{00000000-0005-0000-0000-000062A50000}"/>
    <cellStyle name="Salida 2 2 8 3 2 3 4" xfId="43979" xr:uid="{00000000-0005-0000-0000-000063A50000}"/>
    <cellStyle name="Salida 2 2 8 3 2 4" xfId="31011" xr:uid="{00000000-0005-0000-0000-000064A50000}"/>
    <cellStyle name="Salida 2 2 8 3 2 5" xfId="23041" xr:uid="{00000000-0005-0000-0000-000065A50000}"/>
    <cellStyle name="Salida 2 2 8 3 2 6" xfId="43977" xr:uid="{00000000-0005-0000-0000-000066A50000}"/>
    <cellStyle name="Salida 2 2 8 3 3" xfId="9582" xr:uid="{00000000-0005-0000-0000-000067A50000}"/>
    <cellStyle name="Salida 2 2 8 3 3 2" xfId="31014" xr:uid="{00000000-0005-0000-0000-000068A50000}"/>
    <cellStyle name="Salida 2 2 8 3 3 3" xfId="23044" xr:uid="{00000000-0005-0000-0000-000069A50000}"/>
    <cellStyle name="Salida 2 2 8 3 3 4" xfId="43980" xr:uid="{00000000-0005-0000-0000-00006AA50000}"/>
    <cellStyle name="Salida 2 2 8 3 4" xfId="9583" xr:uid="{00000000-0005-0000-0000-00006BA50000}"/>
    <cellStyle name="Salida 2 2 8 3 4 2" xfId="31015" xr:uid="{00000000-0005-0000-0000-00006CA50000}"/>
    <cellStyle name="Salida 2 2 8 3 4 3" xfId="23045" xr:uid="{00000000-0005-0000-0000-00006DA50000}"/>
    <cellStyle name="Salida 2 2 8 3 4 4" xfId="43981" xr:uid="{00000000-0005-0000-0000-00006EA50000}"/>
    <cellStyle name="Salida 2 2 8 3 5" xfId="31010" xr:uid="{00000000-0005-0000-0000-00006FA50000}"/>
    <cellStyle name="Salida 2 2 8 3 6" xfId="23040" xr:uid="{00000000-0005-0000-0000-000070A50000}"/>
    <cellStyle name="Salida 2 2 8 3 7" xfId="43976" xr:uid="{00000000-0005-0000-0000-000071A50000}"/>
    <cellStyle name="Salida 2 2 8 4" xfId="9584" xr:uid="{00000000-0005-0000-0000-000072A50000}"/>
    <cellStyle name="Salida 2 2 8 4 2" xfId="31016" xr:uid="{00000000-0005-0000-0000-000073A50000}"/>
    <cellStyle name="Salida 2 2 8 4 3" xfId="23046" xr:uid="{00000000-0005-0000-0000-000074A50000}"/>
    <cellStyle name="Salida 2 2 8 4 4" xfId="43982" xr:uid="{00000000-0005-0000-0000-000075A50000}"/>
    <cellStyle name="Salida 2 2 8 5" xfId="9585" xr:uid="{00000000-0005-0000-0000-000076A50000}"/>
    <cellStyle name="Salida 2 2 8 5 2" xfId="31017" xr:uid="{00000000-0005-0000-0000-000077A50000}"/>
    <cellStyle name="Salida 2 2 8 5 3" xfId="23047" xr:uid="{00000000-0005-0000-0000-000078A50000}"/>
    <cellStyle name="Salida 2 2 8 5 4" xfId="43983" xr:uid="{00000000-0005-0000-0000-000079A50000}"/>
    <cellStyle name="Salida 2 2 8 6" xfId="9586" xr:uid="{00000000-0005-0000-0000-00007AA50000}"/>
    <cellStyle name="Salida 2 2 8 6 2" xfId="31018" xr:uid="{00000000-0005-0000-0000-00007BA50000}"/>
    <cellStyle name="Salida 2 2 8 6 3" xfId="23048" xr:uid="{00000000-0005-0000-0000-00007CA50000}"/>
    <cellStyle name="Salida 2 2 8 6 4" xfId="43984" xr:uid="{00000000-0005-0000-0000-00007DA50000}"/>
    <cellStyle name="Salida 2 2 8 7" xfId="9587" xr:uid="{00000000-0005-0000-0000-00007EA50000}"/>
    <cellStyle name="Salida 2 2 8 7 2" xfId="31019" xr:uid="{00000000-0005-0000-0000-00007FA50000}"/>
    <cellStyle name="Salida 2 2 8 7 3" xfId="23049" xr:uid="{00000000-0005-0000-0000-000080A50000}"/>
    <cellStyle name="Salida 2 2 8 7 4" xfId="43985" xr:uid="{00000000-0005-0000-0000-000081A50000}"/>
    <cellStyle name="Salida 2 2 8 8" xfId="9588" xr:uid="{00000000-0005-0000-0000-000082A50000}"/>
    <cellStyle name="Salida 2 2 8 8 2" xfId="31020" xr:uid="{00000000-0005-0000-0000-000083A50000}"/>
    <cellStyle name="Salida 2 2 8 8 3" xfId="23050" xr:uid="{00000000-0005-0000-0000-000084A50000}"/>
    <cellStyle name="Salida 2 2 8 8 4" xfId="43986" xr:uid="{00000000-0005-0000-0000-000085A50000}"/>
    <cellStyle name="Salida 2 2 8 9" xfId="31003" xr:uid="{00000000-0005-0000-0000-000086A50000}"/>
    <cellStyle name="Salida 2 2 9" xfId="9589" xr:uid="{00000000-0005-0000-0000-000087A50000}"/>
    <cellStyle name="Salida 2 2 9 10" xfId="23051" xr:uid="{00000000-0005-0000-0000-000088A50000}"/>
    <cellStyle name="Salida 2 2 9 11" xfId="43987" xr:uid="{00000000-0005-0000-0000-000089A50000}"/>
    <cellStyle name="Salida 2 2 9 2" xfId="9590" xr:uid="{00000000-0005-0000-0000-00008AA50000}"/>
    <cellStyle name="Salida 2 2 9 2 2" xfId="9591" xr:uid="{00000000-0005-0000-0000-00008BA50000}"/>
    <cellStyle name="Salida 2 2 9 2 2 2" xfId="9592" xr:uid="{00000000-0005-0000-0000-00008CA50000}"/>
    <cellStyle name="Salida 2 2 9 2 2 2 2" xfId="31024" xr:uid="{00000000-0005-0000-0000-00008DA50000}"/>
    <cellStyle name="Salida 2 2 9 2 2 2 3" xfId="23054" xr:uid="{00000000-0005-0000-0000-00008EA50000}"/>
    <cellStyle name="Salida 2 2 9 2 2 2 4" xfId="43990" xr:uid="{00000000-0005-0000-0000-00008FA50000}"/>
    <cellStyle name="Salida 2 2 9 2 2 3" xfId="9593" xr:uid="{00000000-0005-0000-0000-000090A50000}"/>
    <cellStyle name="Salida 2 2 9 2 2 3 2" xfId="31025" xr:uid="{00000000-0005-0000-0000-000091A50000}"/>
    <cellStyle name="Salida 2 2 9 2 2 3 3" xfId="23055" xr:uid="{00000000-0005-0000-0000-000092A50000}"/>
    <cellStyle name="Salida 2 2 9 2 2 3 4" xfId="43991" xr:uid="{00000000-0005-0000-0000-000093A50000}"/>
    <cellStyle name="Salida 2 2 9 2 2 4" xfId="31023" xr:uid="{00000000-0005-0000-0000-000094A50000}"/>
    <cellStyle name="Salida 2 2 9 2 2 5" xfId="23053" xr:uid="{00000000-0005-0000-0000-000095A50000}"/>
    <cellStyle name="Salida 2 2 9 2 2 6" xfId="43989" xr:uid="{00000000-0005-0000-0000-000096A50000}"/>
    <cellStyle name="Salida 2 2 9 2 3" xfId="9594" xr:uid="{00000000-0005-0000-0000-000097A50000}"/>
    <cellStyle name="Salida 2 2 9 2 3 2" xfId="31026" xr:uid="{00000000-0005-0000-0000-000098A50000}"/>
    <cellStyle name="Salida 2 2 9 2 3 3" xfId="23056" xr:uid="{00000000-0005-0000-0000-000099A50000}"/>
    <cellStyle name="Salida 2 2 9 2 3 4" xfId="43992" xr:uid="{00000000-0005-0000-0000-00009AA50000}"/>
    <cellStyle name="Salida 2 2 9 2 4" xfId="9595" xr:uid="{00000000-0005-0000-0000-00009BA50000}"/>
    <cellStyle name="Salida 2 2 9 2 4 2" xfId="31027" xr:uid="{00000000-0005-0000-0000-00009CA50000}"/>
    <cellStyle name="Salida 2 2 9 2 4 3" xfId="23057" xr:uid="{00000000-0005-0000-0000-00009DA50000}"/>
    <cellStyle name="Salida 2 2 9 2 4 4" xfId="43993" xr:uid="{00000000-0005-0000-0000-00009EA50000}"/>
    <cellStyle name="Salida 2 2 9 2 5" xfId="31022" xr:uid="{00000000-0005-0000-0000-00009FA50000}"/>
    <cellStyle name="Salida 2 2 9 2 6" xfId="23052" xr:uid="{00000000-0005-0000-0000-0000A0A50000}"/>
    <cellStyle name="Salida 2 2 9 2 7" xfId="43988" xr:uid="{00000000-0005-0000-0000-0000A1A50000}"/>
    <cellStyle name="Salida 2 2 9 3" xfId="9596" xr:uid="{00000000-0005-0000-0000-0000A2A50000}"/>
    <cellStyle name="Salida 2 2 9 3 2" xfId="9597" xr:uid="{00000000-0005-0000-0000-0000A3A50000}"/>
    <cellStyle name="Salida 2 2 9 3 2 2" xfId="9598" xr:uid="{00000000-0005-0000-0000-0000A4A50000}"/>
    <cellStyle name="Salida 2 2 9 3 2 2 2" xfId="31030" xr:uid="{00000000-0005-0000-0000-0000A5A50000}"/>
    <cellStyle name="Salida 2 2 9 3 2 2 3" xfId="23060" xr:uid="{00000000-0005-0000-0000-0000A6A50000}"/>
    <cellStyle name="Salida 2 2 9 3 2 2 4" xfId="43996" xr:uid="{00000000-0005-0000-0000-0000A7A50000}"/>
    <cellStyle name="Salida 2 2 9 3 2 3" xfId="9599" xr:uid="{00000000-0005-0000-0000-0000A8A50000}"/>
    <cellStyle name="Salida 2 2 9 3 2 3 2" xfId="31031" xr:uid="{00000000-0005-0000-0000-0000A9A50000}"/>
    <cellStyle name="Salida 2 2 9 3 2 3 3" xfId="23061" xr:uid="{00000000-0005-0000-0000-0000AAA50000}"/>
    <cellStyle name="Salida 2 2 9 3 2 3 4" xfId="43997" xr:uid="{00000000-0005-0000-0000-0000ABA50000}"/>
    <cellStyle name="Salida 2 2 9 3 2 4" xfId="31029" xr:uid="{00000000-0005-0000-0000-0000ACA50000}"/>
    <cellStyle name="Salida 2 2 9 3 2 5" xfId="23059" xr:uid="{00000000-0005-0000-0000-0000ADA50000}"/>
    <cellStyle name="Salida 2 2 9 3 2 6" xfId="43995" xr:uid="{00000000-0005-0000-0000-0000AEA50000}"/>
    <cellStyle name="Salida 2 2 9 3 3" xfId="9600" xr:uid="{00000000-0005-0000-0000-0000AFA50000}"/>
    <cellStyle name="Salida 2 2 9 3 3 2" xfId="31032" xr:uid="{00000000-0005-0000-0000-0000B0A50000}"/>
    <cellStyle name="Salida 2 2 9 3 3 3" xfId="23062" xr:uid="{00000000-0005-0000-0000-0000B1A50000}"/>
    <cellStyle name="Salida 2 2 9 3 3 4" xfId="43998" xr:uid="{00000000-0005-0000-0000-0000B2A50000}"/>
    <cellStyle name="Salida 2 2 9 3 4" xfId="9601" xr:uid="{00000000-0005-0000-0000-0000B3A50000}"/>
    <cellStyle name="Salida 2 2 9 3 4 2" xfId="31033" xr:uid="{00000000-0005-0000-0000-0000B4A50000}"/>
    <cellStyle name="Salida 2 2 9 3 4 3" xfId="23063" xr:uid="{00000000-0005-0000-0000-0000B5A50000}"/>
    <cellStyle name="Salida 2 2 9 3 4 4" xfId="43999" xr:uid="{00000000-0005-0000-0000-0000B6A50000}"/>
    <cellStyle name="Salida 2 2 9 3 5" xfId="31028" xr:uid="{00000000-0005-0000-0000-0000B7A50000}"/>
    <cellStyle name="Salida 2 2 9 3 6" xfId="23058" xr:uid="{00000000-0005-0000-0000-0000B8A50000}"/>
    <cellStyle name="Salida 2 2 9 3 7" xfId="43994" xr:uid="{00000000-0005-0000-0000-0000B9A50000}"/>
    <cellStyle name="Salida 2 2 9 4" xfId="9602" xr:uid="{00000000-0005-0000-0000-0000BAA50000}"/>
    <cellStyle name="Salida 2 2 9 4 2" xfId="31034" xr:uid="{00000000-0005-0000-0000-0000BBA50000}"/>
    <cellStyle name="Salida 2 2 9 4 3" xfId="23064" xr:uid="{00000000-0005-0000-0000-0000BCA50000}"/>
    <cellStyle name="Salida 2 2 9 4 4" xfId="44000" xr:uid="{00000000-0005-0000-0000-0000BDA50000}"/>
    <cellStyle name="Salida 2 2 9 5" xfId="9603" xr:uid="{00000000-0005-0000-0000-0000BEA50000}"/>
    <cellStyle name="Salida 2 2 9 5 2" xfId="31035" xr:uid="{00000000-0005-0000-0000-0000BFA50000}"/>
    <cellStyle name="Salida 2 2 9 5 3" xfId="23065" xr:uid="{00000000-0005-0000-0000-0000C0A50000}"/>
    <cellStyle name="Salida 2 2 9 5 4" xfId="44001" xr:uid="{00000000-0005-0000-0000-0000C1A50000}"/>
    <cellStyle name="Salida 2 2 9 6" xfId="9604" xr:uid="{00000000-0005-0000-0000-0000C2A50000}"/>
    <cellStyle name="Salida 2 2 9 6 2" xfId="31036" xr:uid="{00000000-0005-0000-0000-0000C3A50000}"/>
    <cellStyle name="Salida 2 2 9 6 3" xfId="23066" xr:uid="{00000000-0005-0000-0000-0000C4A50000}"/>
    <cellStyle name="Salida 2 2 9 6 4" xfId="44002" xr:uid="{00000000-0005-0000-0000-0000C5A50000}"/>
    <cellStyle name="Salida 2 2 9 7" xfId="9605" xr:uid="{00000000-0005-0000-0000-0000C6A50000}"/>
    <cellStyle name="Salida 2 2 9 7 2" xfId="31037" xr:uid="{00000000-0005-0000-0000-0000C7A50000}"/>
    <cellStyle name="Salida 2 2 9 7 3" xfId="23067" xr:uid="{00000000-0005-0000-0000-0000C8A50000}"/>
    <cellStyle name="Salida 2 2 9 7 4" xfId="44003" xr:uid="{00000000-0005-0000-0000-0000C9A50000}"/>
    <cellStyle name="Salida 2 2 9 8" xfId="9606" xr:uid="{00000000-0005-0000-0000-0000CAA50000}"/>
    <cellStyle name="Salida 2 2 9 8 2" xfId="31038" xr:uid="{00000000-0005-0000-0000-0000CBA50000}"/>
    <cellStyle name="Salida 2 2 9 8 3" xfId="23068" xr:uid="{00000000-0005-0000-0000-0000CCA50000}"/>
    <cellStyle name="Salida 2 2 9 8 4" xfId="44004" xr:uid="{00000000-0005-0000-0000-0000CDA50000}"/>
    <cellStyle name="Salida 2 2 9 9" xfId="31021" xr:uid="{00000000-0005-0000-0000-0000CEA50000}"/>
    <cellStyle name="Salida 2 20" xfId="9607" xr:uid="{00000000-0005-0000-0000-0000CFA50000}"/>
    <cellStyle name="Salida 2 20 2" xfId="9608" xr:uid="{00000000-0005-0000-0000-0000D0A50000}"/>
    <cellStyle name="Salida 2 20 2 2" xfId="31040" xr:uid="{00000000-0005-0000-0000-0000D1A50000}"/>
    <cellStyle name="Salida 2 20 2 3" xfId="23070" xr:uid="{00000000-0005-0000-0000-0000D2A50000}"/>
    <cellStyle name="Salida 2 20 2 4" xfId="44006" xr:uid="{00000000-0005-0000-0000-0000D3A50000}"/>
    <cellStyle name="Salida 2 20 3" xfId="9609" xr:uid="{00000000-0005-0000-0000-0000D4A50000}"/>
    <cellStyle name="Salida 2 20 3 2" xfId="31041" xr:uid="{00000000-0005-0000-0000-0000D5A50000}"/>
    <cellStyle name="Salida 2 20 3 3" xfId="23071" xr:uid="{00000000-0005-0000-0000-0000D6A50000}"/>
    <cellStyle name="Salida 2 20 3 4" xfId="44007" xr:uid="{00000000-0005-0000-0000-0000D7A50000}"/>
    <cellStyle name="Salida 2 20 4" xfId="31039" xr:uid="{00000000-0005-0000-0000-0000D8A50000}"/>
    <cellStyle name="Salida 2 20 5" xfId="23069" xr:uid="{00000000-0005-0000-0000-0000D9A50000}"/>
    <cellStyle name="Salida 2 20 6" xfId="44005" xr:uid="{00000000-0005-0000-0000-0000DAA50000}"/>
    <cellStyle name="Salida 2 21" xfId="9610" xr:uid="{00000000-0005-0000-0000-0000DBA50000}"/>
    <cellStyle name="Salida 2 21 2" xfId="31042" xr:uid="{00000000-0005-0000-0000-0000DCA50000}"/>
    <cellStyle name="Salida 2 21 3" xfId="23072" xr:uid="{00000000-0005-0000-0000-0000DDA50000}"/>
    <cellStyle name="Salida 2 21 4" xfId="44008" xr:uid="{00000000-0005-0000-0000-0000DEA50000}"/>
    <cellStyle name="Salida 2 22" xfId="9611" xr:uid="{00000000-0005-0000-0000-0000DFA50000}"/>
    <cellStyle name="Salida 2 22 2" xfId="31043" xr:uid="{00000000-0005-0000-0000-0000E0A50000}"/>
    <cellStyle name="Salida 2 22 3" xfId="23073" xr:uid="{00000000-0005-0000-0000-0000E1A50000}"/>
    <cellStyle name="Salida 2 22 4" xfId="44009" xr:uid="{00000000-0005-0000-0000-0000E2A50000}"/>
    <cellStyle name="Salida 2 23" xfId="9612" xr:uid="{00000000-0005-0000-0000-0000E3A50000}"/>
    <cellStyle name="Salida 2 23 2" xfId="31044" xr:uid="{00000000-0005-0000-0000-0000E4A50000}"/>
    <cellStyle name="Salida 2 23 3" xfId="23074" xr:uid="{00000000-0005-0000-0000-0000E5A50000}"/>
    <cellStyle name="Salida 2 23 4" xfId="44010" xr:uid="{00000000-0005-0000-0000-0000E6A50000}"/>
    <cellStyle name="Salida 2 24" xfId="9613" xr:uid="{00000000-0005-0000-0000-0000E7A50000}"/>
    <cellStyle name="Salida 2 24 2" xfId="31045" xr:uid="{00000000-0005-0000-0000-0000E8A50000}"/>
    <cellStyle name="Salida 2 24 3" xfId="23075" xr:uid="{00000000-0005-0000-0000-0000E9A50000}"/>
    <cellStyle name="Salida 2 24 4" xfId="44011" xr:uid="{00000000-0005-0000-0000-0000EAA50000}"/>
    <cellStyle name="Salida 2 25" xfId="15049" xr:uid="{00000000-0005-0000-0000-0000EBA50000}"/>
    <cellStyle name="Salida 2 25 2" xfId="45701" xr:uid="{00000000-0005-0000-0000-0000ECA50000}"/>
    <cellStyle name="Salida 2 26" xfId="11134" xr:uid="{00000000-0005-0000-0000-0000EDA50000}"/>
    <cellStyle name="Salida 2 27" xfId="35661" xr:uid="{00000000-0005-0000-0000-0000EEA50000}"/>
    <cellStyle name="Salida 2 3" xfId="591" xr:uid="{00000000-0005-0000-0000-0000EFA50000}"/>
    <cellStyle name="Salida 2 3 10" xfId="14986" xr:uid="{00000000-0005-0000-0000-0000F0A50000}"/>
    <cellStyle name="Salida 2 3 10 2" xfId="45704" xr:uid="{00000000-0005-0000-0000-0000F1A50000}"/>
    <cellStyle name="Salida 2 3 11" xfId="11139" xr:uid="{00000000-0005-0000-0000-0000F2A50000}"/>
    <cellStyle name="Salida 2 3 12" xfId="35666" xr:uid="{00000000-0005-0000-0000-0000F3A50000}"/>
    <cellStyle name="Salida 2 3 2" xfId="592" xr:uid="{00000000-0005-0000-0000-0000F4A50000}"/>
    <cellStyle name="Salida 2 3 2 10" xfId="35667" xr:uid="{00000000-0005-0000-0000-0000F5A50000}"/>
    <cellStyle name="Salida 2 3 2 2" xfId="9614" xr:uid="{00000000-0005-0000-0000-0000F6A50000}"/>
    <cellStyle name="Salida 2 3 2 2 2" xfId="9615" xr:uid="{00000000-0005-0000-0000-0000F7A50000}"/>
    <cellStyle name="Salida 2 3 2 2 2 2" xfId="9616" xr:uid="{00000000-0005-0000-0000-0000F8A50000}"/>
    <cellStyle name="Salida 2 3 2 2 2 2 2" xfId="31048" xr:uid="{00000000-0005-0000-0000-0000F9A50000}"/>
    <cellStyle name="Salida 2 3 2 2 2 2 3" xfId="23078" xr:uid="{00000000-0005-0000-0000-0000FAA50000}"/>
    <cellStyle name="Salida 2 3 2 2 2 2 4" xfId="44014" xr:uid="{00000000-0005-0000-0000-0000FBA50000}"/>
    <cellStyle name="Salida 2 3 2 2 2 3" xfId="9617" xr:uid="{00000000-0005-0000-0000-0000FCA50000}"/>
    <cellStyle name="Salida 2 3 2 2 2 3 2" xfId="31049" xr:uid="{00000000-0005-0000-0000-0000FDA50000}"/>
    <cellStyle name="Salida 2 3 2 2 2 3 3" xfId="23079" xr:uid="{00000000-0005-0000-0000-0000FEA50000}"/>
    <cellStyle name="Salida 2 3 2 2 2 3 4" xfId="44015" xr:uid="{00000000-0005-0000-0000-0000FFA50000}"/>
    <cellStyle name="Salida 2 3 2 2 2 4" xfId="23077" xr:uid="{00000000-0005-0000-0000-000000A60000}"/>
    <cellStyle name="Salida 2 3 2 2 2 5" xfId="31047" xr:uid="{00000000-0005-0000-0000-000001A60000}"/>
    <cellStyle name="Salida 2 3 2 2 2 6" xfId="14651" xr:uid="{00000000-0005-0000-0000-000002A60000}"/>
    <cellStyle name="Salida 2 3 2 2 2 7" xfId="44013" xr:uid="{00000000-0005-0000-0000-000003A60000}"/>
    <cellStyle name="Salida 2 3 2 2 3" xfId="9618" xr:uid="{00000000-0005-0000-0000-000004A60000}"/>
    <cellStyle name="Salida 2 3 2 2 3 2" xfId="23080" xr:uid="{00000000-0005-0000-0000-000005A60000}"/>
    <cellStyle name="Salida 2 3 2 2 3 3" xfId="31050" xr:uid="{00000000-0005-0000-0000-000006A60000}"/>
    <cellStyle name="Salida 2 3 2 2 3 4" xfId="14652" xr:uid="{00000000-0005-0000-0000-000007A60000}"/>
    <cellStyle name="Salida 2 3 2 2 3 5" xfId="44016" xr:uid="{00000000-0005-0000-0000-000008A60000}"/>
    <cellStyle name="Salida 2 3 2 2 4" xfId="9619" xr:uid="{00000000-0005-0000-0000-000009A60000}"/>
    <cellStyle name="Salida 2 3 2 2 4 2" xfId="23081" xr:uid="{00000000-0005-0000-0000-00000AA60000}"/>
    <cellStyle name="Salida 2 3 2 2 4 3" xfId="31051" xr:uid="{00000000-0005-0000-0000-00000BA60000}"/>
    <cellStyle name="Salida 2 3 2 2 4 4" xfId="14653" xr:uid="{00000000-0005-0000-0000-00000CA60000}"/>
    <cellStyle name="Salida 2 3 2 2 4 5" xfId="44017" xr:uid="{00000000-0005-0000-0000-00000DA60000}"/>
    <cellStyle name="Salida 2 3 2 2 5" xfId="23076" xr:uid="{00000000-0005-0000-0000-00000EA60000}"/>
    <cellStyle name="Salida 2 3 2 2 6" xfId="31046" xr:uid="{00000000-0005-0000-0000-00000FA60000}"/>
    <cellStyle name="Salida 2 3 2 2 7" xfId="14650" xr:uid="{00000000-0005-0000-0000-000010A60000}"/>
    <cellStyle name="Salida 2 3 2 2 8" xfId="44012" xr:uid="{00000000-0005-0000-0000-000011A60000}"/>
    <cellStyle name="Salida 2 3 2 3" xfId="9620" xr:uid="{00000000-0005-0000-0000-000012A60000}"/>
    <cellStyle name="Salida 2 3 2 3 2" xfId="9621" xr:uid="{00000000-0005-0000-0000-000013A60000}"/>
    <cellStyle name="Salida 2 3 2 3 2 2" xfId="9622" xr:uid="{00000000-0005-0000-0000-000014A60000}"/>
    <cellStyle name="Salida 2 3 2 3 2 2 2" xfId="31054" xr:uid="{00000000-0005-0000-0000-000015A60000}"/>
    <cellStyle name="Salida 2 3 2 3 2 2 3" xfId="23082" xr:uid="{00000000-0005-0000-0000-000016A60000}"/>
    <cellStyle name="Salida 2 3 2 3 2 2 4" xfId="44020" xr:uid="{00000000-0005-0000-0000-000017A60000}"/>
    <cellStyle name="Salida 2 3 2 3 2 3" xfId="9623" xr:uid="{00000000-0005-0000-0000-000018A60000}"/>
    <cellStyle name="Salida 2 3 2 3 2 3 2" xfId="31055" xr:uid="{00000000-0005-0000-0000-000019A60000}"/>
    <cellStyle name="Salida 2 3 2 3 2 3 3" xfId="23083" xr:uid="{00000000-0005-0000-0000-00001AA60000}"/>
    <cellStyle name="Salida 2 3 2 3 2 3 4" xfId="44021" xr:uid="{00000000-0005-0000-0000-00001BA60000}"/>
    <cellStyle name="Salida 2 3 2 3 2 4" xfId="31053" xr:uid="{00000000-0005-0000-0000-00001CA60000}"/>
    <cellStyle name="Salida 2 3 2 3 2 5" xfId="14655" xr:uid="{00000000-0005-0000-0000-00001DA60000}"/>
    <cellStyle name="Salida 2 3 2 3 2 6" xfId="44019" xr:uid="{00000000-0005-0000-0000-00001EA60000}"/>
    <cellStyle name="Salida 2 3 2 3 3" xfId="9624" xr:uid="{00000000-0005-0000-0000-00001FA60000}"/>
    <cellStyle name="Salida 2 3 2 3 3 2" xfId="31056" xr:uid="{00000000-0005-0000-0000-000020A60000}"/>
    <cellStyle name="Salida 2 3 2 3 3 3" xfId="14656" xr:uid="{00000000-0005-0000-0000-000021A60000}"/>
    <cellStyle name="Salida 2 3 2 3 3 4" xfId="44022" xr:uid="{00000000-0005-0000-0000-000022A60000}"/>
    <cellStyle name="Salida 2 3 2 3 4" xfId="9625" xr:uid="{00000000-0005-0000-0000-000023A60000}"/>
    <cellStyle name="Salida 2 3 2 3 4 2" xfId="31057" xr:uid="{00000000-0005-0000-0000-000024A60000}"/>
    <cellStyle name="Salida 2 3 2 3 4 3" xfId="14657" xr:uid="{00000000-0005-0000-0000-000025A60000}"/>
    <cellStyle name="Salida 2 3 2 3 4 4" xfId="44023" xr:uid="{00000000-0005-0000-0000-000026A60000}"/>
    <cellStyle name="Salida 2 3 2 3 5" xfId="31052" xr:uid="{00000000-0005-0000-0000-000027A60000}"/>
    <cellStyle name="Salida 2 3 2 3 6" xfId="14654" xr:uid="{00000000-0005-0000-0000-000028A60000}"/>
    <cellStyle name="Salida 2 3 2 3 7" xfId="44018" xr:uid="{00000000-0005-0000-0000-000029A60000}"/>
    <cellStyle name="Salida 2 3 2 4" xfId="9626" xr:uid="{00000000-0005-0000-0000-00002AA60000}"/>
    <cellStyle name="Salida 2 3 2 4 2" xfId="9627" xr:uid="{00000000-0005-0000-0000-00002BA60000}"/>
    <cellStyle name="Salida 2 3 2 4 2 2" xfId="31059" xr:uid="{00000000-0005-0000-0000-00002CA60000}"/>
    <cellStyle name="Salida 2 3 2 4 2 3" xfId="23086" xr:uid="{00000000-0005-0000-0000-00002DA60000}"/>
    <cellStyle name="Salida 2 3 2 4 2 4" xfId="44025" xr:uid="{00000000-0005-0000-0000-00002EA60000}"/>
    <cellStyle name="Salida 2 3 2 4 3" xfId="9628" xr:uid="{00000000-0005-0000-0000-00002FA60000}"/>
    <cellStyle name="Salida 2 3 2 4 3 2" xfId="31060" xr:uid="{00000000-0005-0000-0000-000030A60000}"/>
    <cellStyle name="Salida 2 3 2 4 3 3" xfId="23087" xr:uid="{00000000-0005-0000-0000-000031A60000}"/>
    <cellStyle name="Salida 2 3 2 4 3 4" xfId="44026" xr:uid="{00000000-0005-0000-0000-000032A60000}"/>
    <cellStyle name="Salida 2 3 2 4 4" xfId="31058" xr:uid="{00000000-0005-0000-0000-000033A60000}"/>
    <cellStyle name="Salida 2 3 2 4 5" xfId="14658" xr:uid="{00000000-0005-0000-0000-000034A60000}"/>
    <cellStyle name="Salida 2 3 2 4 6" xfId="44024" xr:uid="{00000000-0005-0000-0000-000035A60000}"/>
    <cellStyle name="Salida 2 3 2 5" xfId="9629" xr:uid="{00000000-0005-0000-0000-000036A60000}"/>
    <cellStyle name="Salida 2 3 2 5 2" xfId="9630" xr:uid="{00000000-0005-0000-0000-000037A60000}"/>
    <cellStyle name="Salida 2 3 2 5 2 2" xfId="31062" xr:uid="{00000000-0005-0000-0000-000038A60000}"/>
    <cellStyle name="Salida 2 3 2 5 2 3" xfId="23089" xr:uid="{00000000-0005-0000-0000-000039A60000}"/>
    <cellStyle name="Salida 2 3 2 5 2 4" xfId="44028" xr:uid="{00000000-0005-0000-0000-00003AA60000}"/>
    <cellStyle name="Salida 2 3 2 5 3" xfId="9631" xr:uid="{00000000-0005-0000-0000-00003BA60000}"/>
    <cellStyle name="Salida 2 3 2 5 3 2" xfId="31063" xr:uid="{00000000-0005-0000-0000-00003CA60000}"/>
    <cellStyle name="Salida 2 3 2 5 3 3" xfId="23090" xr:uid="{00000000-0005-0000-0000-00003DA60000}"/>
    <cellStyle name="Salida 2 3 2 5 3 4" xfId="44029" xr:uid="{00000000-0005-0000-0000-00003EA60000}"/>
    <cellStyle name="Salida 2 3 2 5 4" xfId="31061" xr:uid="{00000000-0005-0000-0000-00003FA60000}"/>
    <cellStyle name="Salida 2 3 2 5 5" xfId="23088" xr:uid="{00000000-0005-0000-0000-000040A60000}"/>
    <cellStyle name="Salida 2 3 2 5 6" xfId="44027" xr:uid="{00000000-0005-0000-0000-000041A60000}"/>
    <cellStyle name="Salida 2 3 2 6" xfId="9632" xr:uid="{00000000-0005-0000-0000-000042A60000}"/>
    <cellStyle name="Salida 2 3 2 6 2" xfId="31064" xr:uid="{00000000-0005-0000-0000-000043A60000}"/>
    <cellStyle name="Salida 2 3 2 6 3" xfId="23091" xr:uid="{00000000-0005-0000-0000-000044A60000}"/>
    <cellStyle name="Salida 2 3 2 6 4" xfId="44030" xr:uid="{00000000-0005-0000-0000-000045A60000}"/>
    <cellStyle name="Salida 2 3 2 7" xfId="9633" xr:uid="{00000000-0005-0000-0000-000046A60000}"/>
    <cellStyle name="Salida 2 3 2 7 2" xfId="31065" xr:uid="{00000000-0005-0000-0000-000047A60000}"/>
    <cellStyle name="Salida 2 3 2 7 3" xfId="23092" xr:uid="{00000000-0005-0000-0000-000048A60000}"/>
    <cellStyle name="Salida 2 3 2 7 4" xfId="44031" xr:uid="{00000000-0005-0000-0000-000049A60000}"/>
    <cellStyle name="Salida 2 3 2 8" xfId="15015" xr:uid="{00000000-0005-0000-0000-00004AA60000}"/>
    <cellStyle name="Salida 2 3 2 8 2" xfId="46364" xr:uid="{00000000-0005-0000-0000-00004BA60000}"/>
    <cellStyle name="Salida 2 3 2 9" xfId="11140" xr:uid="{00000000-0005-0000-0000-00004CA60000}"/>
    <cellStyle name="Salida 2 3 3" xfId="9634" xr:uid="{00000000-0005-0000-0000-00004DA60000}"/>
    <cellStyle name="Salida 2 3 3 2" xfId="9635" xr:uid="{00000000-0005-0000-0000-00004EA60000}"/>
    <cellStyle name="Salida 2 3 3 2 2" xfId="9636" xr:uid="{00000000-0005-0000-0000-00004FA60000}"/>
    <cellStyle name="Salida 2 3 3 2 2 2" xfId="31068" xr:uid="{00000000-0005-0000-0000-000050A60000}"/>
    <cellStyle name="Salida 2 3 3 2 2 3" xfId="23095" xr:uid="{00000000-0005-0000-0000-000051A60000}"/>
    <cellStyle name="Salida 2 3 3 2 2 4" xfId="44034" xr:uid="{00000000-0005-0000-0000-000052A60000}"/>
    <cellStyle name="Salida 2 3 3 2 3" xfId="9637" xr:uid="{00000000-0005-0000-0000-000053A60000}"/>
    <cellStyle name="Salida 2 3 3 2 3 2" xfId="31069" xr:uid="{00000000-0005-0000-0000-000054A60000}"/>
    <cellStyle name="Salida 2 3 3 2 3 3" xfId="23096" xr:uid="{00000000-0005-0000-0000-000055A60000}"/>
    <cellStyle name="Salida 2 3 3 2 3 4" xfId="44035" xr:uid="{00000000-0005-0000-0000-000056A60000}"/>
    <cellStyle name="Salida 2 3 3 2 4" xfId="23094" xr:uid="{00000000-0005-0000-0000-000057A60000}"/>
    <cellStyle name="Salida 2 3 3 2 5" xfId="31067" xr:uid="{00000000-0005-0000-0000-000058A60000}"/>
    <cellStyle name="Salida 2 3 3 2 6" xfId="14660" xr:uid="{00000000-0005-0000-0000-000059A60000}"/>
    <cellStyle name="Salida 2 3 3 2 7" xfId="44033" xr:uid="{00000000-0005-0000-0000-00005AA60000}"/>
    <cellStyle name="Salida 2 3 3 3" xfId="9638" xr:uid="{00000000-0005-0000-0000-00005BA60000}"/>
    <cellStyle name="Salida 2 3 3 3 2" xfId="23097" xr:uid="{00000000-0005-0000-0000-00005CA60000}"/>
    <cellStyle name="Salida 2 3 3 3 3" xfId="31070" xr:uid="{00000000-0005-0000-0000-00005DA60000}"/>
    <cellStyle name="Salida 2 3 3 3 4" xfId="14661" xr:uid="{00000000-0005-0000-0000-00005EA60000}"/>
    <cellStyle name="Salida 2 3 3 3 5" xfId="44036" xr:uid="{00000000-0005-0000-0000-00005FA60000}"/>
    <cellStyle name="Salida 2 3 3 4" xfId="9639" xr:uid="{00000000-0005-0000-0000-000060A60000}"/>
    <cellStyle name="Salida 2 3 3 4 2" xfId="23098" xr:uid="{00000000-0005-0000-0000-000061A60000}"/>
    <cellStyle name="Salida 2 3 3 4 3" xfId="31071" xr:uid="{00000000-0005-0000-0000-000062A60000}"/>
    <cellStyle name="Salida 2 3 3 4 4" xfId="14662" xr:uid="{00000000-0005-0000-0000-000063A60000}"/>
    <cellStyle name="Salida 2 3 3 4 5" xfId="44037" xr:uid="{00000000-0005-0000-0000-000064A60000}"/>
    <cellStyle name="Salida 2 3 3 5" xfId="23093" xr:uid="{00000000-0005-0000-0000-000065A60000}"/>
    <cellStyle name="Salida 2 3 3 5 2" xfId="46365" xr:uid="{00000000-0005-0000-0000-000066A60000}"/>
    <cellStyle name="Salida 2 3 3 6" xfId="31066" xr:uid="{00000000-0005-0000-0000-000067A60000}"/>
    <cellStyle name="Salida 2 3 3 7" xfId="14659" xr:uid="{00000000-0005-0000-0000-000068A60000}"/>
    <cellStyle name="Salida 2 3 3 8" xfId="44032" xr:uid="{00000000-0005-0000-0000-000069A60000}"/>
    <cellStyle name="Salida 2 3 4" xfId="9640" xr:uid="{00000000-0005-0000-0000-00006AA60000}"/>
    <cellStyle name="Salida 2 3 4 2" xfId="9641" xr:uid="{00000000-0005-0000-0000-00006BA60000}"/>
    <cellStyle name="Salida 2 3 4 2 2" xfId="9642" xr:uid="{00000000-0005-0000-0000-00006CA60000}"/>
    <cellStyle name="Salida 2 3 4 2 2 2" xfId="31074" xr:uid="{00000000-0005-0000-0000-00006DA60000}"/>
    <cellStyle name="Salida 2 3 4 2 2 3" xfId="23101" xr:uid="{00000000-0005-0000-0000-00006EA60000}"/>
    <cellStyle name="Salida 2 3 4 2 2 4" xfId="44040" xr:uid="{00000000-0005-0000-0000-00006FA60000}"/>
    <cellStyle name="Salida 2 3 4 2 3" xfId="9643" xr:uid="{00000000-0005-0000-0000-000070A60000}"/>
    <cellStyle name="Salida 2 3 4 2 3 2" xfId="31075" xr:uid="{00000000-0005-0000-0000-000071A60000}"/>
    <cellStyle name="Salida 2 3 4 2 3 3" xfId="23102" xr:uid="{00000000-0005-0000-0000-000072A60000}"/>
    <cellStyle name="Salida 2 3 4 2 3 4" xfId="44041" xr:uid="{00000000-0005-0000-0000-000073A60000}"/>
    <cellStyle name="Salida 2 3 4 2 4" xfId="31073" xr:uid="{00000000-0005-0000-0000-000074A60000}"/>
    <cellStyle name="Salida 2 3 4 2 5" xfId="14664" xr:uid="{00000000-0005-0000-0000-000075A60000}"/>
    <cellStyle name="Salida 2 3 4 2 6" xfId="44039" xr:uid="{00000000-0005-0000-0000-000076A60000}"/>
    <cellStyle name="Salida 2 3 4 3" xfId="9644" xr:uid="{00000000-0005-0000-0000-000077A60000}"/>
    <cellStyle name="Salida 2 3 4 3 2" xfId="31076" xr:uid="{00000000-0005-0000-0000-000078A60000}"/>
    <cellStyle name="Salida 2 3 4 3 3" xfId="14665" xr:uid="{00000000-0005-0000-0000-000079A60000}"/>
    <cellStyle name="Salida 2 3 4 3 4" xfId="44042" xr:uid="{00000000-0005-0000-0000-00007AA60000}"/>
    <cellStyle name="Salida 2 3 4 4" xfId="9645" xr:uid="{00000000-0005-0000-0000-00007BA60000}"/>
    <cellStyle name="Salida 2 3 4 4 2" xfId="31077" xr:uid="{00000000-0005-0000-0000-00007CA60000}"/>
    <cellStyle name="Salida 2 3 4 4 3" xfId="14666" xr:uid="{00000000-0005-0000-0000-00007DA60000}"/>
    <cellStyle name="Salida 2 3 4 4 4" xfId="44043" xr:uid="{00000000-0005-0000-0000-00007EA60000}"/>
    <cellStyle name="Salida 2 3 4 5" xfId="31072" xr:uid="{00000000-0005-0000-0000-00007FA60000}"/>
    <cellStyle name="Salida 2 3 4 5 2" xfId="46486" xr:uid="{00000000-0005-0000-0000-000080A60000}"/>
    <cellStyle name="Salida 2 3 4 6" xfId="14663" xr:uid="{00000000-0005-0000-0000-000081A60000}"/>
    <cellStyle name="Salida 2 3 4 7" xfId="44038" xr:uid="{00000000-0005-0000-0000-000082A60000}"/>
    <cellStyle name="Salida 2 3 5" xfId="9646" xr:uid="{00000000-0005-0000-0000-000083A60000}"/>
    <cellStyle name="Salida 2 3 5 2" xfId="9647" xr:uid="{00000000-0005-0000-0000-000084A60000}"/>
    <cellStyle name="Salida 2 3 5 2 2" xfId="31079" xr:uid="{00000000-0005-0000-0000-000085A60000}"/>
    <cellStyle name="Salida 2 3 5 2 3" xfId="23106" xr:uid="{00000000-0005-0000-0000-000086A60000}"/>
    <cellStyle name="Salida 2 3 5 2 4" xfId="44045" xr:uid="{00000000-0005-0000-0000-000087A60000}"/>
    <cellStyle name="Salida 2 3 5 3" xfId="9648" xr:uid="{00000000-0005-0000-0000-000088A60000}"/>
    <cellStyle name="Salida 2 3 5 3 2" xfId="31080" xr:uid="{00000000-0005-0000-0000-000089A60000}"/>
    <cellStyle name="Salida 2 3 5 3 3" xfId="23107" xr:uid="{00000000-0005-0000-0000-00008AA60000}"/>
    <cellStyle name="Salida 2 3 5 3 4" xfId="44046" xr:uid="{00000000-0005-0000-0000-00008BA60000}"/>
    <cellStyle name="Salida 2 3 5 4" xfId="31078" xr:uid="{00000000-0005-0000-0000-00008CA60000}"/>
    <cellStyle name="Salida 2 3 5 5" xfId="14667" xr:uid="{00000000-0005-0000-0000-00008DA60000}"/>
    <cellStyle name="Salida 2 3 5 6" xfId="44044" xr:uid="{00000000-0005-0000-0000-00008EA60000}"/>
    <cellStyle name="Salida 2 3 6" xfId="9649" xr:uid="{00000000-0005-0000-0000-00008FA60000}"/>
    <cellStyle name="Salida 2 3 6 2" xfId="31081" xr:uid="{00000000-0005-0000-0000-000090A60000}"/>
    <cellStyle name="Salida 2 3 6 3" xfId="23108" xr:uid="{00000000-0005-0000-0000-000091A60000}"/>
    <cellStyle name="Salida 2 3 6 4" xfId="44047" xr:uid="{00000000-0005-0000-0000-000092A60000}"/>
    <cellStyle name="Salida 2 3 7" xfId="9650" xr:uid="{00000000-0005-0000-0000-000093A60000}"/>
    <cellStyle name="Salida 2 3 7 2" xfId="31082" xr:uid="{00000000-0005-0000-0000-000094A60000}"/>
    <cellStyle name="Salida 2 3 7 3" xfId="23109" xr:uid="{00000000-0005-0000-0000-000095A60000}"/>
    <cellStyle name="Salida 2 3 7 4" xfId="44048" xr:uid="{00000000-0005-0000-0000-000096A60000}"/>
    <cellStyle name="Salida 2 3 8" xfId="9651" xr:uid="{00000000-0005-0000-0000-000097A60000}"/>
    <cellStyle name="Salida 2 3 8 2" xfId="31083" xr:uid="{00000000-0005-0000-0000-000098A60000}"/>
    <cellStyle name="Salida 2 3 8 3" xfId="23110" xr:uid="{00000000-0005-0000-0000-000099A60000}"/>
    <cellStyle name="Salida 2 3 8 4" xfId="44049" xr:uid="{00000000-0005-0000-0000-00009AA60000}"/>
    <cellStyle name="Salida 2 3 9" xfId="9652" xr:uid="{00000000-0005-0000-0000-00009BA60000}"/>
    <cellStyle name="Salida 2 3 9 2" xfId="31084" xr:uid="{00000000-0005-0000-0000-00009CA60000}"/>
    <cellStyle name="Salida 2 3 9 3" xfId="23111" xr:uid="{00000000-0005-0000-0000-00009DA60000}"/>
    <cellStyle name="Salida 2 3 9 4" xfId="44050" xr:uid="{00000000-0005-0000-0000-00009EA60000}"/>
    <cellStyle name="Salida 2 4" xfId="593" xr:uid="{00000000-0005-0000-0000-00009FA60000}"/>
    <cellStyle name="Salida 2 4 10" xfId="15812" xr:uid="{00000000-0005-0000-0000-0000A0A60000}"/>
    <cellStyle name="Salida 2 4 10 2" xfId="46366" xr:uid="{00000000-0005-0000-0000-0000A1A60000}"/>
    <cellStyle name="Salida 2 4 11" xfId="11141" xr:uid="{00000000-0005-0000-0000-0000A2A60000}"/>
    <cellStyle name="Salida 2 4 12" xfId="35668" xr:uid="{00000000-0005-0000-0000-0000A3A60000}"/>
    <cellStyle name="Salida 2 4 2" xfId="594" xr:uid="{00000000-0005-0000-0000-0000A4A60000}"/>
    <cellStyle name="Salida 2 4 2 10" xfId="35669" xr:uid="{00000000-0005-0000-0000-0000A5A60000}"/>
    <cellStyle name="Salida 2 4 2 2" xfId="9653" xr:uid="{00000000-0005-0000-0000-0000A6A60000}"/>
    <cellStyle name="Salida 2 4 2 2 2" xfId="9654" xr:uid="{00000000-0005-0000-0000-0000A7A60000}"/>
    <cellStyle name="Salida 2 4 2 2 2 2" xfId="9655" xr:uid="{00000000-0005-0000-0000-0000A8A60000}"/>
    <cellStyle name="Salida 2 4 2 2 2 2 2" xfId="31087" xr:uid="{00000000-0005-0000-0000-0000A9A60000}"/>
    <cellStyle name="Salida 2 4 2 2 2 2 3" xfId="23114" xr:uid="{00000000-0005-0000-0000-0000AAA60000}"/>
    <cellStyle name="Salida 2 4 2 2 2 2 4" xfId="44053" xr:uid="{00000000-0005-0000-0000-0000ABA60000}"/>
    <cellStyle name="Salida 2 4 2 2 2 3" xfId="9656" xr:uid="{00000000-0005-0000-0000-0000ACA60000}"/>
    <cellStyle name="Salida 2 4 2 2 2 3 2" xfId="31088" xr:uid="{00000000-0005-0000-0000-0000ADA60000}"/>
    <cellStyle name="Salida 2 4 2 2 2 3 3" xfId="23115" xr:uid="{00000000-0005-0000-0000-0000AEA60000}"/>
    <cellStyle name="Salida 2 4 2 2 2 3 4" xfId="44054" xr:uid="{00000000-0005-0000-0000-0000AFA60000}"/>
    <cellStyle name="Salida 2 4 2 2 2 4" xfId="23113" xr:uid="{00000000-0005-0000-0000-0000B0A60000}"/>
    <cellStyle name="Salida 2 4 2 2 2 5" xfId="31086" xr:uid="{00000000-0005-0000-0000-0000B1A60000}"/>
    <cellStyle name="Salida 2 4 2 2 2 6" xfId="14669" xr:uid="{00000000-0005-0000-0000-0000B2A60000}"/>
    <cellStyle name="Salida 2 4 2 2 2 7" xfId="44052" xr:uid="{00000000-0005-0000-0000-0000B3A60000}"/>
    <cellStyle name="Salida 2 4 2 2 3" xfId="9657" xr:uid="{00000000-0005-0000-0000-0000B4A60000}"/>
    <cellStyle name="Salida 2 4 2 2 3 2" xfId="23116" xr:uid="{00000000-0005-0000-0000-0000B5A60000}"/>
    <cellStyle name="Salida 2 4 2 2 3 3" xfId="31089" xr:uid="{00000000-0005-0000-0000-0000B6A60000}"/>
    <cellStyle name="Salida 2 4 2 2 3 4" xfId="14670" xr:uid="{00000000-0005-0000-0000-0000B7A60000}"/>
    <cellStyle name="Salida 2 4 2 2 3 5" xfId="44055" xr:uid="{00000000-0005-0000-0000-0000B8A60000}"/>
    <cellStyle name="Salida 2 4 2 2 4" xfId="9658" xr:uid="{00000000-0005-0000-0000-0000B9A60000}"/>
    <cellStyle name="Salida 2 4 2 2 4 2" xfId="23117" xr:uid="{00000000-0005-0000-0000-0000BAA60000}"/>
    <cellStyle name="Salida 2 4 2 2 4 3" xfId="31090" xr:uid="{00000000-0005-0000-0000-0000BBA60000}"/>
    <cellStyle name="Salida 2 4 2 2 4 4" xfId="14671" xr:uid="{00000000-0005-0000-0000-0000BCA60000}"/>
    <cellStyle name="Salida 2 4 2 2 4 5" xfId="44056" xr:uid="{00000000-0005-0000-0000-0000BDA60000}"/>
    <cellStyle name="Salida 2 4 2 2 5" xfId="23112" xr:uid="{00000000-0005-0000-0000-0000BEA60000}"/>
    <cellStyle name="Salida 2 4 2 2 6" xfId="31085" xr:uid="{00000000-0005-0000-0000-0000BFA60000}"/>
    <cellStyle name="Salida 2 4 2 2 7" xfId="14668" xr:uid="{00000000-0005-0000-0000-0000C0A60000}"/>
    <cellStyle name="Salida 2 4 2 2 8" xfId="44051" xr:uid="{00000000-0005-0000-0000-0000C1A60000}"/>
    <cellStyle name="Salida 2 4 2 3" xfId="9659" xr:uid="{00000000-0005-0000-0000-0000C2A60000}"/>
    <cellStyle name="Salida 2 4 2 3 2" xfId="9660" xr:uid="{00000000-0005-0000-0000-0000C3A60000}"/>
    <cellStyle name="Salida 2 4 2 3 2 2" xfId="9661" xr:uid="{00000000-0005-0000-0000-0000C4A60000}"/>
    <cellStyle name="Salida 2 4 2 3 2 2 2" xfId="31093" xr:uid="{00000000-0005-0000-0000-0000C5A60000}"/>
    <cellStyle name="Salida 2 4 2 3 2 2 3" xfId="23120" xr:uid="{00000000-0005-0000-0000-0000C6A60000}"/>
    <cellStyle name="Salida 2 4 2 3 2 2 4" xfId="44059" xr:uid="{00000000-0005-0000-0000-0000C7A60000}"/>
    <cellStyle name="Salida 2 4 2 3 2 3" xfId="9662" xr:uid="{00000000-0005-0000-0000-0000C8A60000}"/>
    <cellStyle name="Salida 2 4 2 3 2 3 2" xfId="31094" xr:uid="{00000000-0005-0000-0000-0000C9A60000}"/>
    <cellStyle name="Salida 2 4 2 3 2 3 3" xfId="23121" xr:uid="{00000000-0005-0000-0000-0000CAA60000}"/>
    <cellStyle name="Salida 2 4 2 3 2 3 4" xfId="44060" xr:uid="{00000000-0005-0000-0000-0000CBA60000}"/>
    <cellStyle name="Salida 2 4 2 3 2 4" xfId="31092" xr:uid="{00000000-0005-0000-0000-0000CCA60000}"/>
    <cellStyle name="Salida 2 4 2 3 2 5" xfId="14673" xr:uid="{00000000-0005-0000-0000-0000CDA60000}"/>
    <cellStyle name="Salida 2 4 2 3 2 6" xfId="44058" xr:uid="{00000000-0005-0000-0000-0000CEA60000}"/>
    <cellStyle name="Salida 2 4 2 3 3" xfId="9663" xr:uid="{00000000-0005-0000-0000-0000CFA60000}"/>
    <cellStyle name="Salida 2 4 2 3 3 2" xfId="31095" xr:uid="{00000000-0005-0000-0000-0000D0A60000}"/>
    <cellStyle name="Salida 2 4 2 3 3 3" xfId="14674" xr:uid="{00000000-0005-0000-0000-0000D1A60000}"/>
    <cellStyle name="Salida 2 4 2 3 3 4" xfId="44061" xr:uid="{00000000-0005-0000-0000-0000D2A60000}"/>
    <cellStyle name="Salida 2 4 2 3 4" xfId="9664" xr:uid="{00000000-0005-0000-0000-0000D3A60000}"/>
    <cellStyle name="Salida 2 4 2 3 4 2" xfId="31096" xr:uid="{00000000-0005-0000-0000-0000D4A60000}"/>
    <cellStyle name="Salida 2 4 2 3 4 3" xfId="14675" xr:uid="{00000000-0005-0000-0000-0000D5A60000}"/>
    <cellStyle name="Salida 2 4 2 3 4 4" xfId="44062" xr:uid="{00000000-0005-0000-0000-0000D6A60000}"/>
    <cellStyle name="Salida 2 4 2 3 5" xfId="31091" xr:uid="{00000000-0005-0000-0000-0000D7A60000}"/>
    <cellStyle name="Salida 2 4 2 3 6" xfId="14672" xr:uid="{00000000-0005-0000-0000-0000D8A60000}"/>
    <cellStyle name="Salida 2 4 2 3 7" xfId="44057" xr:uid="{00000000-0005-0000-0000-0000D9A60000}"/>
    <cellStyle name="Salida 2 4 2 4" xfId="9665" xr:uid="{00000000-0005-0000-0000-0000DAA60000}"/>
    <cellStyle name="Salida 2 4 2 4 2" xfId="9666" xr:uid="{00000000-0005-0000-0000-0000DBA60000}"/>
    <cellStyle name="Salida 2 4 2 4 2 2" xfId="31098" xr:uid="{00000000-0005-0000-0000-0000DCA60000}"/>
    <cellStyle name="Salida 2 4 2 4 2 3" xfId="23125" xr:uid="{00000000-0005-0000-0000-0000DDA60000}"/>
    <cellStyle name="Salida 2 4 2 4 2 4" xfId="44064" xr:uid="{00000000-0005-0000-0000-0000DEA60000}"/>
    <cellStyle name="Salida 2 4 2 4 3" xfId="9667" xr:uid="{00000000-0005-0000-0000-0000DFA60000}"/>
    <cellStyle name="Salida 2 4 2 4 3 2" xfId="31099" xr:uid="{00000000-0005-0000-0000-0000E0A60000}"/>
    <cellStyle name="Salida 2 4 2 4 3 3" xfId="23126" xr:uid="{00000000-0005-0000-0000-0000E1A60000}"/>
    <cellStyle name="Salida 2 4 2 4 3 4" xfId="44065" xr:uid="{00000000-0005-0000-0000-0000E2A60000}"/>
    <cellStyle name="Salida 2 4 2 4 4" xfId="31097" xr:uid="{00000000-0005-0000-0000-0000E3A60000}"/>
    <cellStyle name="Salida 2 4 2 4 5" xfId="14676" xr:uid="{00000000-0005-0000-0000-0000E4A60000}"/>
    <cellStyle name="Salida 2 4 2 4 6" xfId="44063" xr:uid="{00000000-0005-0000-0000-0000E5A60000}"/>
    <cellStyle name="Salida 2 4 2 5" xfId="9668" xr:uid="{00000000-0005-0000-0000-0000E6A60000}"/>
    <cellStyle name="Salida 2 4 2 5 2" xfId="9669" xr:uid="{00000000-0005-0000-0000-0000E7A60000}"/>
    <cellStyle name="Salida 2 4 2 5 2 2" xfId="31101" xr:uid="{00000000-0005-0000-0000-0000E8A60000}"/>
    <cellStyle name="Salida 2 4 2 5 2 3" xfId="23128" xr:uid="{00000000-0005-0000-0000-0000E9A60000}"/>
    <cellStyle name="Salida 2 4 2 5 2 4" xfId="44067" xr:uid="{00000000-0005-0000-0000-0000EAA60000}"/>
    <cellStyle name="Salida 2 4 2 5 3" xfId="9670" xr:uid="{00000000-0005-0000-0000-0000EBA60000}"/>
    <cellStyle name="Salida 2 4 2 5 3 2" xfId="31102" xr:uid="{00000000-0005-0000-0000-0000ECA60000}"/>
    <cellStyle name="Salida 2 4 2 5 3 3" xfId="23129" xr:uid="{00000000-0005-0000-0000-0000EDA60000}"/>
    <cellStyle name="Salida 2 4 2 5 3 4" xfId="44068" xr:uid="{00000000-0005-0000-0000-0000EEA60000}"/>
    <cellStyle name="Salida 2 4 2 5 4" xfId="31100" xr:uid="{00000000-0005-0000-0000-0000EFA60000}"/>
    <cellStyle name="Salida 2 4 2 5 5" xfId="23127" xr:uid="{00000000-0005-0000-0000-0000F0A60000}"/>
    <cellStyle name="Salida 2 4 2 5 6" xfId="44066" xr:uid="{00000000-0005-0000-0000-0000F1A60000}"/>
    <cellStyle name="Salida 2 4 2 6" xfId="9671" xr:uid="{00000000-0005-0000-0000-0000F2A60000}"/>
    <cellStyle name="Salida 2 4 2 6 2" xfId="31103" xr:uid="{00000000-0005-0000-0000-0000F3A60000}"/>
    <cellStyle name="Salida 2 4 2 6 3" xfId="23130" xr:uid="{00000000-0005-0000-0000-0000F4A60000}"/>
    <cellStyle name="Salida 2 4 2 6 4" xfId="44069" xr:uid="{00000000-0005-0000-0000-0000F5A60000}"/>
    <cellStyle name="Salida 2 4 2 7" xfId="9672" xr:uid="{00000000-0005-0000-0000-0000F6A60000}"/>
    <cellStyle name="Salida 2 4 2 7 2" xfId="31104" xr:uid="{00000000-0005-0000-0000-0000F7A60000}"/>
    <cellStyle name="Salida 2 4 2 7 3" xfId="23131" xr:uid="{00000000-0005-0000-0000-0000F8A60000}"/>
    <cellStyle name="Salida 2 4 2 7 4" xfId="44070" xr:uid="{00000000-0005-0000-0000-0000F9A60000}"/>
    <cellStyle name="Salida 2 4 2 8" xfId="15623" xr:uid="{00000000-0005-0000-0000-0000FAA60000}"/>
    <cellStyle name="Salida 2 4 2 8 2" xfId="46367" xr:uid="{00000000-0005-0000-0000-0000FBA60000}"/>
    <cellStyle name="Salida 2 4 2 9" xfId="11142" xr:uid="{00000000-0005-0000-0000-0000FCA60000}"/>
    <cellStyle name="Salida 2 4 3" xfId="9673" xr:uid="{00000000-0005-0000-0000-0000FDA60000}"/>
    <cellStyle name="Salida 2 4 3 2" xfId="9674" xr:uid="{00000000-0005-0000-0000-0000FEA60000}"/>
    <cellStyle name="Salida 2 4 3 2 2" xfId="9675" xr:uid="{00000000-0005-0000-0000-0000FFA60000}"/>
    <cellStyle name="Salida 2 4 3 2 2 2" xfId="31107" xr:uid="{00000000-0005-0000-0000-000000A70000}"/>
    <cellStyle name="Salida 2 4 3 2 2 3" xfId="23134" xr:uid="{00000000-0005-0000-0000-000001A70000}"/>
    <cellStyle name="Salida 2 4 3 2 2 4" xfId="44073" xr:uid="{00000000-0005-0000-0000-000002A70000}"/>
    <cellStyle name="Salida 2 4 3 2 3" xfId="9676" xr:uid="{00000000-0005-0000-0000-000003A70000}"/>
    <cellStyle name="Salida 2 4 3 2 3 2" xfId="31108" xr:uid="{00000000-0005-0000-0000-000004A70000}"/>
    <cellStyle name="Salida 2 4 3 2 3 3" xfId="23135" xr:uid="{00000000-0005-0000-0000-000005A70000}"/>
    <cellStyle name="Salida 2 4 3 2 3 4" xfId="44074" xr:uid="{00000000-0005-0000-0000-000006A70000}"/>
    <cellStyle name="Salida 2 4 3 2 4" xfId="23133" xr:uid="{00000000-0005-0000-0000-000007A70000}"/>
    <cellStyle name="Salida 2 4 3 2 5" xfId="31106" xr:uid="{00000000-0005-0000-0000-000008A70000}"/>
    <cellStyle name="Salida 2 4 3 2 6" xfId="14678" xr:uid="{00000000-0005-0000-0000-000009A70000}"/>
    <cellStyle name="Salida 2 4 3 2 7" xfId="44072" xr:uid="{00000000-0005-0000-0000-00000AA70000}"/>
    <cellStyle name="Salida 2 4 3 3" xfId="9677" xr:uid="{00000000-0005-0000-0000-00000BA70000}"/>
    <cellStyle name="Salida 2 4 3 3 2" xfId="23136" xr:uid="{00000000-0005-0000-0000-00000CA70000}"/>
    <cellStyle name="Salida 2 4 3 3 3" xfId="31109" xr:uid="{00000000-0005-0000-0000-00000DA70000}"/>
    <cellStyle name="Salida 2 4 3 3 4" xfId="14679" xr:uid="{00000000-0005-0000-0000-00000EA70000}"/>
    <cellStyle name="Salida 2 4 3 3 5" xfId="44075" xr:uid="{00000000-0005-0000-0000-00000FA70000}"/>
    <cellStyle name="Salida 2 4 3 4" xfId="9678" xr:uid="{00000000-0005-0000-0000-000010A70000}"/>
    <cellStyle name="Salida 2 4 3 4 2" xfId="23137" xr:uid="{00000000-0005-0000-0000-000011A70000}"/>
    <cellStyle name="Salida 2 4 3 4 3" xfId="31110" xr:uid="{00000000-0005-0000-0000-000012A70000}"/>
    <cellStyle name="Salida 2 4 3 4 4" xfId="14680" xr:uid="{00000000-0005-0000-0000-000013A70000}"/>
    <cellStyle name="Salida 2 4 3 4 5" xfId="44076" xr:uid="{00000000-0005-0000-0000-000014A70000}"/>
    <cellStyle name="Salida 2 4 3 5" xfId="23132" xr:uid="{00000000-0005-0000-0000-000015A70000}"/>
    <cellStyle name="Salida 2 4 3 6" xfId="31105" xr:uid="{00000000-0005-0000-0000-000016A70000}"/>
    <cellStyle name="Salida 2 4 3 7" xfId="14677" xr:uid="{00000000-0005-0000-0000-000017A70000}"/>
    <cellStyle name="Salida 2 4 3 8" xfId="44071" xr:uid="{00000000-0005-0000-0000-000018A70000}"/>
    <cellStyle name="Salida 2 4 4" xfId="9679" xr:uid="{00000000-0005-0000-0000-000019A70000}"/>
    <cellStyle name="Salida 2 4 4 2" xfId="9680" xr:uid="{00000000-0005-0000-0000-00001AA70000}"/>
    <cellStyle name="Salida 2 4 4 2 2" xfId="9681" xr:uid="{00000000-0005-0000-0000-00001BA70000}"/>
    <cellStyle name="Salida 2 4 4 2 2 2" xfId="31113" xr:uid="{00000000-0005-0000-0000-00001CA70000}"/>
    <cellStyle name="Salida 2 4 4 2 2 3" xfId="23140" xr:uid="{00000000-0005-0000-0000-00001DA70000}"/>
    <cellStyle name="Salida 2 4 4 2 2 4" xfId="44079" xr:uid="{00000000-0005-0000-0000-00001EA70000}"/>
    <cellStyle name="Salida 2 4 4 2 3" xfId="9682" xr:uid="{00000000-0005-0000-0000-00001FA70000}"/>
    <cellStyle name="Salida 2 4 4 2 3 2" xfId="31114" xr:uid="{00000000-0005-0000-0000-000020A70000}"/>
    <cellStyle name="Salida 2 4 4 2 3 3" xfId="23141" xr:uid="{00000000-0005-0000-0000-000021A70000}"/>
    <cellStyle name="Salida 2 4 4 2 3 4" xfId="44080" xr:uid="{00000000-0005-0000-0000-000022A70000}"/>
    <cellStyle name="Salida 2 4 4 2 4" xfId="31112" xr:uid="{00000000-0005-0000-0000-000023A70000}"/>
    <cellStyle name="Salida 2 4 4 2 5" xfId="14682" xr:uid="{00000000-0005-0000-0000-000024A70000}"/>
    <cellStyle name="Salida 2 4 4 2 6" xfId="44078" xr:uid="{00000000-0005-0000-0000-000025A70000}"/>
    <cellStyle name="Salida 2 4 4 3" xfId="9683" xr:uid="{00000000-0005-0000-0000-000026A70000}"/>
    <cellStyle name="Salida 2 4 4 3 2" xfId="31115" xr:uid="{00000000-0005-0000-0000-000027A70000}"/>
    <cellStyle name="Salida 2 4 4 3 3" xfId="14683" xr:uid="{00000000-0005-0000-0000-000028A70000}"/>
    <cellStyle name="Salida 2 4 4 3 4" xfId="44081" xr:uid="{00000000-0005-0000-0000-000029A70000}"/>
    <cellStyle name="Salida 2 4 4 4" xfId="9684" xr:uid="{00000000-0005-0000-0000-00002AA70000}"/>
    <cellStyle name="Salida 2 4 4 4 2" xfId="31116" xr:uid="{00000000-0005-0000-0000-00002BA70000}"/>
    <cellStyle name="Salida 2 4 4 4 3" xfId="14684" xr:uid="{00000000-0005-0000-0000-00002CA70000}"/>
    <cellStyle name="Salida 2 4 4 4 4" xfId="44082" xr:uid="{00000000-0005-0000-0000-00002DA70000}"/>
    <cellStyle name="Salida 2 4 4 5" xfId="31111" xr:uid="{00000000-0005-0000-0000-00002EA70000}"/>
    <cellStyle name="Salida 2 4 4 6" xfId="14681" xr:uid="{00000000-0005-0000-0000-00002FA70000}"/>
    <cellStyle name="Salida 2 4 4 7" xfId="44077" xr:uid="{00000000-0005-0000-0000-000030A70000}"/>
    <cellStyle name="Salida 2 4 5" xfId="9685" xr:uid="{00000000-0005-0000-0000-000031A70000}"/>
    <cellStyle name="Salida 2 4 5 2" xfId="9686" xr:uid="{00000000-0005-0000-0000-000032A70000}"/>
    <cellStyle name="Salida 2 4 5 2 2" xfId="31118" xr:uid="{00000000-0005-0000-0000-000033A70000}"/>
    <cellStyle name="Salida 2 4 5 2 3" xfId="23145" xr:uid="{00000000-0005-0000-0000-000034A70000}"/>
    <cellStyle name="Salida 2 4 5 2 4" xfId="44084" xr:uid="{00000000-0005-0000-0000-000035A70000}"/>
    <cellStyle name="Salida 2 4 5 3" xfId="9687" xr:uid="{00000000-0005-0000-0000-000036A70000}"/>
    <cellStyle name="Salida 2 4 5 3 2" xfId="31119" xr:uid="{00000000-0005-0000-0000-000037A70000}"/>
    <cellStyle name="Salida 2 4 5 3 3" xfId="23146" xr:uid="{00000000-0005-0000-0000-000038A70000}"/>
    <cellStyle name="Salida 2 4 5 3 4" xfId="44085" xr:uid="{00000000-0005-0000-0000-000039A70000}"/>
    <cellStyle name="Salida 2 4 5 4" xfId="31117" xr:uid="{00000000-0005-0000-0000-00003AA70000}"/>
    <cellStyle name="Salida 2 4 5 5" xfId="14685" xr:uid="{00000000-0005-0000-0000-00003BA70000}"/>
    <cellStyle name="Salida 2 4 5 6" xfId="44083" xr:uid="{00000000-0005-0000-0000-00003CA70000}"/>
    <cellStyle name="Salida 2 4 6" xfId="9688" xr:uid="{00000000-0005-0000-0000-00003DA70000}"/>
    <cellStyle name="Salida 2 4 6 2" xfId="31120" xr:uid="{00000000-0005-0000-0000-00003EA70000}"/>
    <cellStyle name="Salida 2 4 6 3" xfId="23147" xr:uid="{00000000-0005-0000-0000-00003FA70000}"/>
    <cellStyle name="Salida 2 4 6 4" xfId="44086" xr:uid="{00000000-0005-0000-0000-000040A70000}"/>
    <cellStyle name="Salida 2 4 7" xfId="9689" xr:uid="{00000000-0005-0000-0000-000041A70000}"/>
    <cellStyle name="Salida 2 4 7 2" xfId="31121" xr:uid="{00000000-0005-0000-0000-000042A70000}"/>
    <cellStyle name="Salida 2 4 7 3" xfId="23148" xr:uid="{00000000-0005-0000-0000-000043A70000}"/>
    <cellStyle name="Salida 2 4 7 4" xfId="44087" xr:uid="{00000000-0005-0000-0000-000044A70000}"/>
    <cellStyle name="Salida 2 4 8" xfId="9690" xr:uid="{00000000-0005-0000-0000-000045A70000}"/>
    <cellStyle name="Salida 2 4 8 2" xfId="31122" xr:uid="{00000000-0005-0000-0000-000046A70000}"/>
    <cellStyle name="Salida 2 4 8 3" xfId="23149" xr:uid="{00000000-0005-0000-0000-000047A70000}"/>
    <cellStyle name="Salida 2 4 8 4" xfId="44088" xr:uid="{00000000-0005-0000-0000-000048A70000}"/>
    <cellStyle name="Salida 2 4 9" xfId="9691" xr:uid="{00000000-0005-0000-0000-000049A70000}"/>
    <cellStyle name="Salida 2 4 9 2" xfId="31123" xr:uid="{00000000-0005-0000-0000-00004AA70000}"/>
    <cellStyle name="Salida 2 4 9 3" xfId="23150" xr:uid="{00000000-0005-0000-0000-00004BA70000}"/>
    <cellStyle name="Salida 2 4 9 4" xfId="44089" xr:uid="{00000000-0005-0000-0000-00004CA70000}"/>
    <cellStyle name="Salida 2 5" xfId="595" xr:uid="{00000000-0005-0000-0000-00004DA70000}"/>
    <cellStyle name="Salida 2 5 10" xfId="11143" xr:uid="{00000000-0005-0000-0000-00004EA70000}"/>
    <cellStyle name="Salida 2 5 11" xfId="35670" xr:uid="{00000000-0005-0000-0000-00004FA70000}"/>
    <cellStyle name="Salida 2 5 2" xfId="9692" xr:uid="{00000000-0005-0000-0000-000050A70000}"/>
    <cellStyle name="Salida 2 5 2 2" xfId="9693" xr:uid="{00000000-0005-0000-0000-000051A70000}"/>
    <cellStyle name="Salida 2 5 2 2 2" xfId="9694" xr:uid="{00000000-0005-0000-0000-000052A70000}"/>
    <cellStyle name="Salida 2 5 2 2 2 2" xfId="31126" xr:uid="{00000000-0005-0000-0000-000053A70000}"/>
    <cellStyle name="Salida 2 5 2 2 2 3" xfId="23153" xr:uid="{00000000-0005-0000-0000-000054A70000}"/>
    <cellStyle name="Salida 2 5 2 2 2 4" xfId="44092" xr:uid="{00000000-0005-0000-0000-000055A70000}"/>
    <cellStyle name="Salida 2 5 2 2 3" xfId="9695" xr:uid="{00000000-0005-0000-0000-000056A70000}"/>
    <cellStyle name="Salida 2 5 2 2 3 2" xfId="31127" xr:uid="{00000000-0005-0000-0000-000057A70000}"/>
    <cellStyle name="Salida 2 5 2 2 3 3" xfId="23154" xr:uid="{00000000-0005-0000-0000-000058A70000}"/>
    <cellStyle name="Salida 2 5 2 2 3 4" xfId="44093" xr:uid="{00000000-0005-0000-0000-000059A70000}"/>
    <cellStyle name="Salida 2 5 2 2 4" xfId="23152" xr:uid="{00000000-0005-0000-0000-00005AA70000}"/>
    <cellStyle name="Salida 2 5 2 2 5" xfId="31125" xr:uid="{00000000-0005-0000-0000-00005BA70000}"/>
    <cellStyle name="Salida 2 5 2 2 6" xfId="14687" xr:uid="{00000000-0005-0000-0000-00005CA70000}"/>
    <cellStyle name="Salida 2 5 2 2 7" xfId="44091" xr:uid="{00000000-0005-0000-0000-00005DA70000}"/>
    <cellStyle name="Salida 2 5 2 3" xfId="9696" xr:uid="{00000000-0005-0000-0000-00005EA70000}"/>
    <cellStyle name="Salida 2 5 2 3 2" xfId="23155" xr:uid="{00000000-0005-0000-0000-00005FA70000}"/>
    <cellStyle name="Salida 2 5 2 3 3" xfId="31128" xr:uid="{00000000-0005-0000-0000-000060A70000}"/>
    <cellStyle name="Salida 2 5 2 3 4" xfId="14688" xr:uid="{00000000-0005-0000-0000-000061A70000}"/>
    <cellStyle name="Salida 2 5 2 3 5" xfId="44094" xr:uid="{00000000-0005-0000-0000-000062A70000}"/>
    <cellStyle name="Salida 2 5 2 4" xfId="9697" xr:uid="{00000000-0005-0000-0000-000063A70000}"/>
    <cellStyle name="Salida 2 5 2 4 2" xfId="23156" xr:uid="{00000000-0005-0000-0000-000064A70000}"/>
    <cellStyle name="Salida 2 5 2 4 3" xfId="31129" xr:uid="{00000000-0005-0000-0000-000065A70000}"/>
    <cellStyle name="Salida 2 5 2 4 4" xfId="14689" xr:uid="{00000000-0005-0000-0000-000066A70000}"/>
    <cellStyle name="Salida 2 5 2 4 5" xfId="44095" xr:uid="{00000000-0005-0000-0000-000067A70000}"/>
    <cellStyle name="Salida 2 5 2 5" xfId="23151" xr:uid="{00000000-0005-0000-0000-000068A70000}"/>
    <cellStyle name="Salida 2 5 2 6" xfId="31124" xr:uid="{00000000-0005-0000-0000-000069A70000}"/>
    <cellStyle name="Salida 2 5 2 7" xfId="14686" xr:uid="{00000000-0005-0000-0000-00006AA70000}"/>
    <cellStyle name="Salida 2 5 2 8" xfId="44090" xr:uid="{00000000-0005-0000-0000-00006BA70000}"/>
    <cellStyle name="Salida 2 5 3" xfId="9698" xr:uid="{00000000-0005-0000-0000-00006CA70000}"/>
    <cellStyle name="Salida 2 5 3 2" xfId="9699" xr:uid="{00000000-0005-0000-0000-00006DA70000}"/>
    <cellStyle name="Salida 2 5 3 2 2" xfId="9700" xr:uid="{00000000-0005-0000-0000-00006EA70000}"/>
    <cellStyle name="Salida 2 5 3 2 2 2" xfId="31132" xr:uid="{00000000-0005-0000-0000-00006FA70000}"/>
    <cellStyle name="Salida 2 5 3 2 2 3" xfId="23157" xr:uid="{00000000-0005-0000-0000-000070A70000}"/>
    <cellStyle name="Salida 2 5 3 2 2 4" xfId="44098" xr:uid="{00000000-0005-0000-0000-000071A70000}"/>
    <cellStyle name="Salida 2 5 3 2 3" xfId="9701" xr:uid="{00000000-0005-0000-0000-000072A70000}"/>
    <cellStyle name="Salida 2 5 3 2 3 2" xfId="31133" xr:uid="{00000000-0005-0000-0000-000073A70000}"/>
    <cellStyle name="Salida 2 5 3 2 3 3" xfId="23158" xr:uid="{00000000-0005-0000-0000-000074A70000}"/>
    <cellStyle name="Salida 2 5 3 2 3 4" xfId="44099" xr:uid="{00000000-0005-0000-0000-000075A70000}"/>
    <cellStyle name="Salida 2 5 3 2 4" xfId="31131" xr:uid="{00000000-0005-0000-0000-000076A70000}"/>
    <cellStyle name="Salida 2 5 3 2 5" xfId="14691" xr:uid="{00000000-0005-0000-0000-000077A70000}"/>
    <cellStyle name="Salida 2 5 3 2 6" xfId="44097" xr:uid="{00000000-0005-0000-0000-000078A70000}"/>
    <cellStyle name="Salida 2 5 3 3" xfId="9702" xr:uid="{00000000-0005-0000-0000-000079A70000}"/>
    <cellStyle name="Salida 2 5 3 3 2" xfId="31134" xr:uid="{00000000-0005-0000-0000-00007AA70000}"/>
    <cellStyle name="Salida 2 5 3 3 3" xfId="14692" xr:uid="{00000000-0005-0000-0000-00007BA70000}"/>
    <cellStyle name="Salida 2 5 3 3 4" xfId="44100" xr:uid="{00000000-0005-0000-0000-00007CA70000}"/>
    <cellStyle name="Salida 2 5 3 4" xfId="9703" xr:uid="{00000000-0005-0000-0000-00007DA70000}"/>
    <cellStyle name="Salida 2 5 3 4 2" xfId="31135" xr:uid="{00000000-0005-0000-0000-00007EA70000}"/>
    <cellStyle name="Salida 2 5 3 4 3" xfId="14693" xr:uid="{00000000-0005-0000-0000-00007FA70000}"/>
    <cellStyle name="Salida 2 5 3 4 4" xfId="44101" xr:uid="{00000000-0005-0000-0000-000080A70000}"/>
    <cellStyle name="Salida 2 5 3 5" xfId="31130" xr:uid="{00000000-0005-0000-0000-000081A70000}"/>
    <cellStyle name="Salida 2 5 3 6" xfId="14690" xr:uid="{00000000-0005-0000-0000-000082A70000}"/>
    <cellStyle name="Salida 2 5 3 7" xfId="44096" xr:uid="{00000000-0005-0000-0000-000083A70000}"/>
    <cellStyle name="Salida 2 5 4" xfId="9704" xr:uid="{00000000-0005-0000-0000-000084A70000}"/>
    <cellStyle name="Salida 2 5 4 2" xfId="9705" xr:uid="{00000000-0005-0000-0000-000085A70000}"/>
    <cellStyle name="Salida 2 5 4 2 2" xfId="31137" xr:uid="{00000000-0005-0000-0000-000086A70000}"/>
    <cellStyle name="Salida 2 5 4 2 3" xfId="23159" xr:uid="{00000000-0005-0000-0000-000087A70000}"/>
    <cellStyle name="Salida 2 5 4 2 4" xfId="44103" xr:uid="{00000000-0005-0000-0000-000088A70000}"/>
    <cellStyle name="Salida 2 5 4 3" xfId="9706" xr:uid="{00000000-0005-0000-0000-000089A70000}"/>
    <cellStyle name="Salida 2 5 4 3 2" xfId="31138" xr:uid="{00000000-0005-0000-0000-00008AA70000}"/>
    <cellStyle name="Salida 2 5 4 3 3" xfId="23160" xr:uid="{00000000-0005-0000-0000-00008BA70000}"/>
    <cellStyle name="Salida 2 5 4 3 4" xfId="44104" xr:uid="{00000000-0005-0000-0000-00008CA70000}"/>
    <cellStyle name="Salida 2 5 4 4" xfId="31136" xr:uid="{00000000-0005-0000-0000-00008DA70000}"/>
    <cellStyle name="Salida 2 5 4 5" xfId="14694" xr:uid="{00000000-0005-0000-0000-00008EA70000}"/>
    <cellStyle name="Salida 2 5 4 6" xfId="44102" xr:uid="{00000000-0005-0000-0000-00008FA70000}"/>
    <cellStyle name="Salida 2 5 5" xfId="9707" xr:uid="{00000000-0005-0000-0000-000090A70000}"/>
    <cellStyle name="Salida 2 5 5 2" xfId="31139" xr:uid="{00000000-0005-0000-0000-000091A70000}"/>
    <cellStyle name="Salida 2 5 5 3" xfId="23161" xr:uid="{00000000-0005-0000-0000-000092A70000}"/>
    <cellStyle name="Salida 2 5 5 4" xfId="44105" xr:uid="{00000000-0005-0000-0000-000093A70000}"/>
    <cellStyle name="Salida 2 5 6" xfId="9708" xr:uid="{00000000-0005-0000-0000-000094A70000}"/>
    <cellStyle name="Salida 2 5 6 2" xfId="31140" xr:uid="{00000000-0005-0000-0000-000095A70000}"/>
    <cellStyle name="Salida 2 5 6 3" xfId="23162" xr:uid="{00000000-0005-0000-0000-000096A70000}"/>
    <cellStyle name="Salida 2 5 6 4" xfId="44106" xr:uid="{00000000-0005-0000-0000-000097A70000}"/>
    <cellStyle name="Salida 2 5 7" xfId="9709" xr:uid="{00000000-0005-0000-0000-000098A70000}"/>
    <cellStyle name="Salida 2 5 7 2" xfId="31141" xr:uid="{00000000-0005-0000-0000-000099A70000}"/>
    <cellStyle name="Salida 2 5 7 3" xfId="23163" xr:uid="{00000000-0005-0000-0000-00009AA70000}"/>
    <cellStyle name="Salida 2 5 7 4" xfId="44107" xr:uid="{00000000-0005-0000-0000-00009BA70000}"/>
    <cellStyle name="Salida 2 5 8" xfId="9710" xr:uid="{00000000-0005-0000-0000-00009CA70000}"/>
    <cellStyle name="Salida 2 5 8 2" xfId="31142" xr:uid="{00000000-0005-0000-0000-00009DA70000}"/>
    <cellStyle name="Salida 2 5 8 3" xfId="23164" xr:uid="{00000000-0005-0000-0000-00009EA70000}"/>
    <cellStyle name="Salida 2 5 8 4" xfId="44108" xr:uid="{00000000-0005-0000-0000-00009FA70000}"/>
    <cellStyle name="Salida 2 5 9" xfId="15559" xr:uid="{00000000-0005-0000-0000-0000A0A70000}"/>
    <cellStyle name="Salida 2 5 9 2" xfId="46368" xr:uid="{00000000-0005-0000-0000-0000A1A70000}"/>
    <cellStyle name="Salida 2 6" xfId="705" xr:uid="{00000000-0005-0000-0000-0000A2A70000}"/>
    <cellStyle name="Salida 2 6 10" xfId="15761" xr:uid="{00000000-0005-0000-0000-0000A3A70000}"/>
    <cellStyle name="Salida 2 6 11" xfId="11166" xr:uid="{00000000-0005-0000-0000-0000A4A70000}"/>
    <cellStyle name="Salida 2 6 12" xfId="35812" xr:uid="{00000000-0005-0000-0000-0000A5A70000}"/>
    <cellStyle name="Salida 2 6 2" xfId="9711" xr:uid="{00000000-0005-0000-0000-0000A6A70000}"/>
    <cellStyle name="Salida 2 6 2 2" xfId="9712" xr:uid="{00000000-0005-0000-0000-0000A7A70000}"/>
    <cellStyle name="Salida 2 6 2 2 2" xfId="9713" xr:uid="{00000000-0005-0000-0000-0000A8A70000}"/>
    <cellStyle name="Salida 2 6 2 2 2 2" xfId="31145" xr:uid="{00000000-0005-0000-0000-0000A9A70000}"/>
    <cellStyle name="Salida 2 6 2 2 2 3" xfId="23167" xr:uid="{00000000-0005-0000-0000-0000AAA70000}"/>
    <cellStyle name="Salida 2 6 2 2 2 4" xfId="44111" xr:uid="{00000000-0005-0000-0000-0000ABA70000}"/>
    <cellStyle name="Salida 2 6 2 2 3" xfId="9714" xr:uid="{00000000-0005-0000-0000-0000ACA70000}"/>
    <cellStyle name="Salida 2 6 2 2 3 2" xfId="31146" xr:uid="{00000000-0005-0000-0000-0000ADA70000}"/>
    <cellStyle name="Salida 2 6 2 2 3 3" xfId="23168" xr:uid="{00000000-0005-0000-0000-0000AEA70000}"/>
    <cellStyle name="Salida 2 6 2 2 3 4" xfId="44112" xr:uid="{00000000-0005-0000-0000-0000AFA70000}"/>
    <cellStyle name="Salida 2 6 2 2 4" xfId="31144" xr:uid="{00000000-0005-0000-0000-0000B0A70000}"/>
    <cellStyle name="Salida 2 6 2 2 5" xfId="23166" xr:uid="{00000000-0005-0000-0000-0000B1A70000}"/>
    <cellStyle name="Salida 2 6 2 2 6" xfId="44110" xr:uid="{00000000-0005-0000-0000-0000B2A70000}"/>
    <cellStyle name="Salida 2 6 2 3" xfId="9715" xr:uid="{00000000-0005-0000-0000-0000B3A70000}"/>
    <cellStyle name="Salida 2 6 2 3 2" xfId="31147" xr:uid="{00000000-0005-0000-0000-0000B4A70000}"/>
    <cellStyle name="Salida 2 6 2 3 3" xfId="23169" xr:uid="{00000000-0005-0000-0000-0000B5A70000}"/>
    <cellStyle name="Salida 2 6 2 3 4" xfId="44113" xr:uid="{00000000-0005-0000-0000-0000B6A70000}"/>
    <cellStyle name="Salida 2 6 2 4" xfId="9716" xr:uid="{00000000-0005-0000-0000-0000B7A70000}"/>
    <cellStyle name="Salida 2 6 2 4 2" xfId="31148" xr:uid="{00000000-0005-0000-0000-0000B8A70000}"/>
    <cellStyle name="Salida 2 6 2 4 3" xfId="23170" xr:uid="{00000000-0005-0000-0000-0000B9A70000}"/>
    <cellStyle name="Salida 2 6 2 4 4" xfId="44114" xr:uid="{00000000-0005-0000-0000-0000BAA70000}"/>
    <cellStyle name="Salida 2 6 2 5" xfId="23165" xr:uid="{00000000-0005-0000-0000-0000BBA70000}"/>
    <cellStyle name="Salida 2 6 2 6" xfId="31143" xr:uid="{00000000-0005-0000-0000-0000BCA70000}"/>
    <cellStyle name="Salida 2 6 2 7" xfId="14695" xr:uid="{00000000-0005-0000-0000-0000BDA70000}"/>
    <cellStyle name="Salida 2 6 2 8" xfId="44109" xr:uid="{00000000-0005-0000-0000-0000BEA70000}"/>
    <cellStyle name="Salida 2 6 3" xfId="9717" xr:uid="{00000000-0005-0000-0000-0000BFA70000}"/>
    <cellStyle name="Salida 2 6 3 2" xfId="9718" xr:uid="{00000000-0005-0000-0000-0000C0A70000}"/>
    <cellStyle name="Salida 2 6 3 2 2" xfId="9719" xr:uid="{00000000-0005-0000-0000-0000C1A70000}"/>
    <cellStyle name="Salida 2 6 3 2 2 2" xfId="31151" xr:uid="{00000000-0005-0000-0000-0000C2A70000}"/>
    <cellStyle name="Salida 2 6 3 2 2 3" xfId="23173" xr:uid="{00000000-0005-0000-0000-0000C3A70000}"/>
    <cellStyle name="Salida 2 6 3 2 2 4" xfId="44117" xr:uid="{00000000-0005-0000-0000-0000C4A70000}"/>
    <cellStyle name="Salida 2 6 3 2 3" xfId="9720" xr:uid="{00000000-0005-0000-0000-0000C5A70000}"/>
    <cellStyle name="Salida 2 6 3 2 3 2" xfId="31152" xr:uid="{00000000-0005-0000-0000-0000C6A70000}"/>
    <cellStyle name="Salida 2 6 3 2 3 3" xfId="23174" xr:uid="{00000000-0005-0000-0000-0000C7A70000}"/>
    <cellStyle name="Salida 2 6 3 2 3 4" xfId="44118" xr:uid="{00000000-0005-0000-0000-0000C8A70000}"/>
    <cellStyle name="Salida 2 6 3 2 4" xfId="31150" xr:uid="{00000000-0005-0000-0000-0000C9A70000}"/>
    <cellStyle name="Salida 2 6 3 2 5" xfId="23172" xr:uid="{00000000-0005-0000-0000-0000CAA70000}"/>
    <cellStyle name="Salida 2 6 3 2 6" xfId="44116" xr:uid="{00000000-0005-0000-0000-0000CBA70000}"/>
    <cellStyle name="Salida 2 6 3 3" xfId="9721" xr:uid="{00000000-0005-0000-0000-0000CCA70000}"/>
    <cellStyle name="Salida 2 6 3 3 2" xfId="31153" xr:uid="{00000000-0005-0000-0000-0000CDA70000}"/>
    <cellStyle name="Salida 2 6 3 3 3" xfId="23175" xr:uid="{00000000-0005-0000-0000-0000CEA70000}"/>
    <cellStyle name="Salida 2 6 3 3 4" xfId="44119" xr:uid="{00000000-0005-0000-0000-0000CFA70000}"/>
    <cellStyle name="Salida 2 6 3 4" xfId="9722" xr:uid="{00000000-0005-0000-0000-0000D0A70000}"/>
    <cellStyle name="Salida 2 6 3 4 2" xfId="31154" xr:uid="{00000000-0005-0000-0000-0000D1A70000}"/>
    <cellStyle name="Salida 2 6 3 4 3" xfId="23176" xr:uid="{00000000-0005-0000-0000-0000D2A70000}"/>
    <cellStyle name="Salida 2 6 3 4 4" xfId="44120" xr:uid="{00000000-0005-0000-0000-0000D3A70000}"/>
    <cellStyle name="Salida 2 6 3 5" xfId="23171" xr:uid="{00000000-0005-0000-0000-0000D4A70000}"/>
    <cellStyle name="Salida 2 6 3 6" xfId="31149" xr:uid="{00000000-0005-0000-0000-0000D5A70000}"/>
    <cellStyle name="Salida 2 6 3 7" xfId="14696" xr:uid="{00000000-0005-0000-0000-0000D6A70000}"/>
    <cellStyle name="Salida 2 6 3 8" xfId="44115" xr:uid="{00000000-0005-0000-0000-0000D7A70000}"/>
    <cellStyle name="Salida 2 6 4" xfId="9723" xr:uid="{00000000-0005-0000-0000-0000D8A70000}"/>
    <cellStyle name="Salida 2 6 4 2" xfId="23177" xr:uid="{00000000-0005-0000-0000-0000D9A70000}"/>
    <cellStyle name="Salida 2 6 4 3" xfId="31155" xr:uid="{00000000-0005-0000-0000-0000DAA70000}"/>
    <cellStyle name="Salida 2 6 4 4" xfId="14697" xr:uid="{00000000-0005-0000-0000-0000DBA70000}"/>
    <cellStyle name="Salida 2 6 4 5" xfId="44121" xr:uid="{00000000-0005-0000-0000-0000DCA70000}"/>
    <cellStyle name="Salida 2 6 5" xfId="9724" xr:uid="{00000000-0005-0000-0000-0000DDA70000}"/>
    <cellStyle name="Salida 2 6 5 2" xfId="31156" xr:uid="{00000000-0005-0000-0000-0000DEA70000}"/>
    <cellStyle name="Salida 2 6 5 3" xfId="23178" xr:uid="{00000000-0005-0000-0000-0000DFA70000}"/>
    <cellStyle name="Salida 2 6 5 4" xfId="44122" xr:uid="{00000000-0005-0000-0000-0000E0A70000}"/>
    <cellStyle name="Salida 2 6 6" xfId="9725" xr:uid="{00000000-0005-0000-0000-0000E1A70000}"/>
    <cellStyle name="Salida 2 6 6 2" xfId="31157" xr:uid="{00000000-0005-0000-0000-0000E2A70000}"/>
    <cellStyle name="Salida 2 6 6 3" xfId="23179" xr:uid="{00000000-0005-0000-0000-0000E3A70000}"/>
    <cellStyle name="Salida 2 6 6 4" xfId="44123" xr:uid="{00000000-0005-0000-0000-0000E4A70000}"/>
    <cellStyle name="Salida 2 6 7" xfId="9726" xr:uid="{00000000-0005-0000-0000-0000E5A70000}"/>
    <cellStyle name="Salida 2 6 7 2" xfId="31158" xr:uid="{00000000-0005-0000-0000-0000E6A70000}"/>
    <cellStyle name="Salida 2 6 7 3" xfId="23180" xr:uid="{00000000-0005-0000-0000-0000E7A70000}"/>
    <cellStyle name="Salida 2 6 7 4" xfId="44124" xr:uid="{00000000-0005-0000-0000-0000E8A70000}"/>
    <cellStyle name="Salida 2 6 8" xfId="9727" xr:uid="{00000000-0005-0000-0000-0000E9A70000}"/>
    <cellStyle name="Salida 2 6 8 2" xfId="31159" xr:uid="{00000000-0005-0000-0000-0000EAA70000}"/>
    <cellStyle name="Salida 2 6 8 3" xfId="23181" xr:uid="{00000000-0005-0000-0000-0000EBA70000}"/>
    <cellStyle name="Salida 2 6 8 4" xfId="44125" xr:uid="{00000000-0005-0000-0000-0000ECA70000}"/>
    <cellStyle name="Salida 2 6 9" xfId="15027" xr:uid="{00000000-0005-0000-0000-0000EDA70000}"/>
    <cellStyle name="Salida 2 6 9 2" xfId="46369" xr:uid="{00000000-0005-0000-0000-0000EEA70000}"/>
    <cellStyle name="Salida 2 7" xfId="9728" xr:uid="{00000000-0005-0000-0000-0000EFA70000}"/>
    <cellStyle name="Salida 2 7 10" xfId="14698" xr:uid="{00000000-0005-0000-0000-0000F0A70000}"/>
    <cellStyle name="Salida 2 7 11" xfId="44126" xr:uid="{00000000-0005-0000-0000-0000F1A70000}"/>
    <cellStyle name="Salida 2 7 2" xfId="9729" xr:uid="{00000000-0005-0000-0000-0000F2A70000}"/>
    <cellStyle name="Salida 2 7 2 2" xfId="9730" xr:uid="{00000000-0005-0000-0000-0000F3A70000}"/>
    <cellStyle name="Salida 2 7 2 2 2" xfId="9731" xr:uid="{00000000-0005-0000-0000-0000F4A70000}"/>
    <cellStyle name="Salida 2 7 2 2 2 2" xfId="31163" xr:uid="{00000000-0005-0000-0000-0000F5A70000}"/>
    <cellStyle name="Salida 2 7 2 2 2 3" xfId="23183" xr:uid="{00000000-0005-0000-0000-0000F6A70000}"/>
    <cellStyle name="Salida 2 7 2 2 2 4" xfId="44129" xr:uid="{00000000-0005-0000-0000-0000F7A70000}"/>
    <cellStyle name="Salida 2 7 2 2 3" xfId="9732" xr:uid="{00000000-0005-0000-0000-0000F8A70000}"/>
    <cellStyle name="Salida 2 7 2 2 3 2" xfId="31164" xr:uid="{00000000-0005-0000-0000-0000F9A70000}"/>
    <cellStyle name="Salida 2 7 2 2 3 3" xfId="23184" xr:uid="{00000000-0005-0000-0000-0000FAA70000}"/>
    <cellStyle name="Salida 2 7 2 2 3 4" xfId="44130" xr:uid="{00000000-0005-0000-0000-0000FBA70000}"/>
    <cellStyle name="Salida 2 7 2 2 4" xfId="31162" xr:uid="{00000000-0005-0000-0000-0000FCA70000}"/>
    <cellStyle name="Salida 2 7 2 2 5" xfId="23182" xr:uid="{00000000-0005-0000-0000-0000FDA70000}"/>
    <cellStyle name="Salida 2 7 2 2 6" xfId="44128" xr:uid="{00000000-0005-0000-0000-0000FEA70000}"/>
    <cellStyle name="Salida 2 7 2 3" xfId="9733" xr:uid="{00000000-0005-0000-0000-0000FFA70000}"/>
    <cellStyle name="Salida 2 7 2 3 2" xfId="31165" xr:uid="{00000000-0005-0000-0000-000000A80000}"/>
    <cellStyle name="Salida 2 7 2 3 3" xfId="23185" xr:uid="{00000000-0005-0000-0000-000001A80000}"/>
    <cellStyle name="Salida 2 7 2 3 4" xfId="44131" xr:uid="{00000000-0005-0000-0000-000002A80000}"/>
    <cellStyle name="Salida 2 7 2 4" xfId="9734" xr:uid="{00000000-0005-0000-0000-000003A80000}"/>
    <cellStyle name="Salida 2 7 2 4 2" xfId="31166" xr:uid="{00000000-0005-0000-0000-000004A80000}"/>
    <cellStyle name="Salida 2 7 2 4 3" xfId="23186" xr:uid="{00000000-0005-0000-0000-000005A80000}"/>
    <cellStyle name="Salida 2 7 2 4 4" xfId="44132" xr:uid="{00000000-0005-0000-0000-000006A80000}"/>
    <cellStyle name="Salida 2 7 2 5" xfId="31161" xr:uid="{00000000-0005-0000-0000-000007A80000}"/>
    <cellStyle name="Salida 2 7 2 6" xfId="14699" xr:uid="{00000000-0005-0000-0000-000008A80000}"/>
    <cellStyle name="Salida 2 7 2 7" xfId="44127" xr:uid="{00000000-0005-0000-0000-000009A80000}"/>
    <cellStyle name="Salida 2 7 3" xfId="9735" xr:uid="{00000000-0005-0000-0000-00000AA80000}"/>
    <cellStyle name="Salida 2 7 3 2" xfId="9736" xr:uid="{00000000-0005-0000-0000-00000BA80000}"/>
    <cellStyle name="Salida 2 7 3 2 2" xfId="9737" xr:uid="{00000000-0005-0000-0000-00000CA80000}"/>
    <cellStyle name="Salida 2 7 3 2 2 2" xfId="31169" xr:uid="{00000000-0005-0000-0000-00000DA80000}"/>
    <cellStyle name="Salida 2 7 3 2 2 3" xfId="23188" xr:uid="{00000000-0005-0000-0000-00000EA80000}"/>
    <cellStyle name="Salida 2 7 3 2 2 4" xfId="44135" xr:uid="{00000000-0005-0000-0000-00000FA80000}"/>
    <cellStyle name="Salida 2 7 3 2 3" xfId="9738" xr:uid="{00000000-0005-0000-0000-000010A80000}"/>
    <cellStyle name="Salida 2 7 3 2 3 2" xfId="31170" xr:uid="{00000000-0005-0000-0000-000011A80000}"/>
    <cellStyle name="Salida 2 7 3 2 3 3" xfId="23189" xr:uid="{00000000-0005-0000-0000-000012A80000}"/>
    <cellStyle name="Salida 2 7 3 2 3 4" xfId="44136" xr:uid="{00000000-0005-0000-0000-000013A80000}"/>
    <cellStyle name="Salida 2 7 3 2 4" xfId="31168" xr:uid="{00000000-0005-0000-0000-000014A80000}"/>
    <cellStyle name="Salida 2 7 3 2 5" xfId="23187" xr:uid="{00000000-0005-0000-0000-000015A80000}"/>
    <cellStyle name="Salida 2 7 3 2 6" xfId="44134" xr:uid="{00000000-0005-0000-0000-000016A80000}"/>
    <cellStyle name="Salida 2 7 3 3" xfId="9739" xr:uid="{00000000-0005-0000-0000-000017A80000}"/>
    <cellStyle name="Salida 2 7 3 3 2" xfId="31171" xr:uid="{00000000-0005-0000-0000-000018A80000}"/>
    <cellStyle name="Salida 2 7 3 3 3" xfId="23190" xr:uid="{00000000-0005-0000-0000-000019A80000}"/>
    <cellStyle name="Salida 2 7 3 3 4" xfId="44137" xr:uid="{00000000-0005-0000-0000-00001AA80000}"/>
    <cellStyle name="Salida 2 7 3 4" xfId="9740" xr:uid="{00000000-0005-0000-0000-00001BA80000}"/>
    <cellStyle name="Salida 2 7 3 4 2" xfId="31172" xr:uid="{00000000-0005-0000-0000-00001CA80000}"/>
    <cellStyle name="Salida 2 7 3 4 3" xfId="23191" xr:uid="{00000000-0005-0000-0000-00001DA80000}"/>
    <cellStyle name="Salida 2 7 3 4 4" xfId="44138" xr:uid="{00000000-0005-0000-0000-00001EA80000}"/>
    <cellStyle name="Salida 2 7 3 5" xfId="31167" xr:uid="{00000000-0005-0000-0000-00001FA80000}"/>
    <cellStyle name="Salida 2 7 3 6" xfId="14700" xr:uid="{00000000-0005-0000-0000-000020A80000}"/>
    <cellStyle name="Salida 2 7 3 7" xfId="44133" xr:uid="{00000000-0005-0000-0000-000021A80000}"/>
    <cellStyle name="Salida 2 7 4" xfId="9741" xr:uid="{00000000-0005-0000-0000-000022A80000}"/>
    <cellStyle name="Salida 2 7 4 2" xfId="31173" xr:uid="{00000000-0005-0000-0000-000023A80000}"/>
    <cellStyle name="Salida 2 7 4 3" xfId="14701" xr:uid="{00000000-0005-0000-0000-000024A80000}"/>
    <cellStyle name="Salida 2 7 4 4" xfId="44139" xr:uid="{00000000-0005-0000-0000-000025A80000}"/>
    <cellStyle name="Salida 2 7 5" xfId="9742" xr:uid="{00000000-0005-0000-0000-000026A80000}"/>
    <cellStyle name="Salida 2 7 5 2" xfId="31174" xr:uid="{00000000-0005-0000-0000-000027A80000}"/>
    <cellStyle name="Salida 2 7 5 3" xfId="23192" xr:uid="{00000000-0005-0000-0000-000028A80000}"/>
    <cellStyle name="Salida 2 7 5 4" xfId="44140" xr:uid="{00000000-0005-0000-0000-000029A80000}"/>
    <cellStyle name="Salida 2 7 6" xfId="9743" xr:uid="{00000000-0005-0000-0000-00002AA80000}"/>
    <cellStyle name="Salida 2 7 6 2" xfId="31175" xr:uid="{00000000-0005-0000-0000-00002BA80000}"/>
    <cellStyle name="Salida 2 7 6 3" xfId="23193" xr:uid="{00000000-0005-0000-0000-00002CA80000}"/>
    <cellStyle name="Salida 2 7 6 4" xfId="44141" xr:uid="{00000000-0005-0000-0000-00002DA80000}"/>
    <cellStyle name="Salida 2 7 7" xfId="9744" xr:uid="{00000000-0005-0000-0000-00002EA80000}"/>
    <cellStyle name="Salida 2 7 7 2" xfId="31176" xr:uid="{00000000-0005-0000-0000-00002FA80000}"/>
    <cellStyle name="Salida 2 7 7 3" xfId="23194" xr:uid="{00000000-0005-0000-0000-000030A80000}"/>
    <cellStyle name="Salida 2 7 7 4" xfId="44142" xr:uid="{00000000-0005-0000-0000-000031A80000}"/>
    <cellStyle name="Salida 2 7 8" xfId="9745" xr:uid="{00000000-0005-0000-0000-000032A80000}"/>
    <cellStyle name="Salida 2 7 8 2" xfId="31177" xr:uid="{00000000-0005-0000-0000-000033A80000}"/>
    <cellStyle name="Salida 2 7 8 3" xfId="23195" xr:uid="{00000000-0005-0000-0000-000034A80000}"/>
    <cellStyle name="Salida 2 7 8 4" xfId="44143" xr:uid="{00000000-0005-0000-0000-000035A80000}"/>
    <cellStyle name="Salida 2 7 9" xfId="31160" xr:uid="{00000000-0005-0000-0000-000036A80000}"/>
    <cellStyle name="Salida 2 7 9 2" xfId="46483" xr:uid="{00000000-0005-0000-0000-000037A80000}"/>
    <cellStyle name="Salida 2 8" xfId="9746" xr:uid="{00000000-0005-0000-0000-000038A80000}"/>
    <cellStyle name="Salida 2 8 10" xfId="14702" xr:uid="{00000000-0005-0000-0000-000039A80000}"/>
    <cellStyle name="Salida 2 8 11" xfId="44144" xr:uid="{00000000-0005-0000-0000-00003AA80000}"/>
    <cellStyle name="Salida 2 8 2" xfId="9747" xr:uid="{00000000-0005-0000-0000-00003BA80000}"/>
    <cellStyle name="Salida 2 8 2 2" xfId="9748" xr:uid="{00000000-0005-0000-0000-00003CA80000}"/>
    <cellStyle name="Salida 2 8 2 2 2" xfId="9749" xr:uid="{00000000-0005-0000-0000-00003DA80000}"/>
    <cellStyle name="Salida 2 8 2 2 2 2" xfId="31181" xr:uid="{00000000-0005-0000-0000-00003EA80000}"/>
    <cellStyle name="Salida 2 8 2 2 2 3" xfId="23198" xr:uid="{00000000-0005-0000-0000-00003FA80000}"/>
    <cellStyle name="Salida 2 8 2 2 2 4" xfId="44147" xr:uid="{00000000-0005-0000-0000-000040A80000}"/>
    <cellStyle name="Salida 2 8 2 2 3" xfId="9750" xr:uid="{00000000-0005-0000-0000-000041A80000}"/>
    <cellStyle name="Salida 2 8 2 2 3 2" xfId="31182" xr:uid="{00000000-0005-0000-0000-000042A80000}"/>
    <cellStyle name="Salida 2 8 2 2 3 3" xfId="23199" xr:uid="{00000000-0005-0000-0000-000043A80000}"/>
    <cellStyle name="Salida 2 8 2 2 3 4" xfId="44148" xr:uid="{00000000-0005-0000-0000-000044A80000}"/>
    <cellStyle name="Salida 2 8 2 2 4" xfId="31180" xr:uid="{00000000-0005-0000-0000-000045A80000}"/>
    <cellStyle name="Salida 2 8 2 2 5" xfId="23197" xr:uid="{00000000-0005-0000-0000-000046A80000}"/>
    <cellStyle name="Salida 2 8 2 2 6" xfId="44146" xr:uid="{00000000-0005-0000-0000-000047A80000}"/>
    <cellStyle name="Salida 2 8 2 3" xfId="9751" xr:uid="{00000000-0005-0000-0000-000048A80000}"/>
    <cellStyle name="Salida 2 8 2 3 2" xfId="31183" xr:uid="{00000000-0005-0000-0000-000049A80000}"/>
    <cellStyle name="Salida 2 8 2 3 3" xfId="23200" xr:uid="{00000000-0005-0000-0000-00004AA80000}"/>
    <cellStyle name="Salida 2 8 2 3 4" xfId="44149" xr:uid="{00000000-0005-0000-0000-00004BA80000}"/>
    <cellStyle name="Salida 2 8 2 4" xfId="9752" xr:uid="{00000000-0005-0000-0000-00004CA80000}"/>
    <cellStyle name="Salida 2 8 2 4 2" xfId="31184" xr:uid="{00000000-0005-0000-0000-00004DA80000}"/>
    <cellStyle name="Salida 2 8 2 4 3" xfId="23201" xr:uid="{00000000-0005-0000-0000-00004EA80000}"/>
    <cellStyle name="Salida 2 8 2 4 4" xfId="44150" xr:uid="{00000000-0005-0000-0000-00004FA80000}"/>
    <cellStyle name="Salida 2 8 2 5" xfId="31179" xr:uid="{00000000-0005-0000-0000-000050A80000}"/>
    <cellStyle name="Salida 2 8 2 6" xfId="23196" xr:uid="{00000000-0005-0000-0000-000051A80000}"/>
    <cellStyle name="Salida 2 8 2 7" xfId="44145" xr:uid="{00000000-0005-0000-0000-000052A80000}"/>
    <cellStyle name="Salida 2 8 3" xfId="9753" xr:uid="{00000000-0005-0000-0000-000053A80000}"/>
    <cellStyle name="Salida 2 8 3 2" xfId="9754" xr:uid="{00000000-0005-0000-0000-000054A80000}"/>
    <cellStyle name="Salida 2 8 3 2 2" xfId="9755" xr:uid="{00000000-0005-0000-0000-000055A80000}"/>
    <cellStyle name="Salida 2 8 3 2 2 2" xfId="31187" xr:uid="{00000000-0005-0000-0000-000056A80000}"/>
    <cellStyle name="Salida 2 8 3 2 2 3" xfId="23204" xr:uid="{00000000-0005-0000-0000-000057A80000}"/>
    <cellStyle name="Salida 2 8 3 2 2 4" xfId="44153" xr:uid="{00000000-0005-0000-0000-000058A80000}"/>
    <cellStyle name="Salida 2 8 3 2 3" xfId="9756" xr:uid="{00000000-0005-0000-0000-000059A80000}"/>
    <cellStyle name="Salida 2 8 3 2 3 2" xfId="31188" xr:uid="{00000000-0005-0000-0000-00005AA80000}"/>
    <cellStyle name="Salida 2 8 3 2 3 3" xfId="23205" xr:uid="{00000000-0005-0000-0000-00005BA80000}"/>
    <cellStyle name="Salida 2 8 3 2 3 4" xfId="44154" xr:uid="{00000000-0005-0000-0000-00005CA80000}"/>
    <cellStyle name="Salida 2 8 3 2 4" xfId="31186" xr:uid="{00000000-0005-0000-0000-00005DA80000}"/>
    <cellStyle name="Salida 2 8 3 2 5" xfId="23203" xr:uid="{00000000-0005-0000-0000-00005EA80000}"/>
    <cellStyle name="Salida 2 8 3 2 6" xfId="44152" xr:uid="{00000000-0005-0000-0000-00005FA80000}"/>
    <cellStyle name="Salida 2 8 3 3" xfId="9757" xr:uid="{00000000-0005-0000-0000-000060A80000}"/>
    <cellStyle name="Salida 2 8 3 3 2" xfId="31189" xr:uid="{00000000-0005-0000-0000-000061A80000}"/>
    <cellStyle name="Salida 2 8 3 3 3" xfId="23206" xr:uid="{00000000-0005-0000-0000-000062A80000}"/>
    <cellStyle name="Salida 2 8 3 3 4" xfId="44155" xr:uid="{00000000-0005-0000-0000-000063A80000}"/>
    <cellStyle name="Salida 2 8 3 4" xfId="9758" xr:uid="{00000000-0005-0000-0000-000064A80000}"/>
    <cellStyle name="Salida 2 8 3 4 2" xfId="31190" xr:uid="{00000000-0005-0000-0000-000065A80000}"/>
    <cellStyle name="Salida 2 8 3 4 3" xfId="23207" xr:uid="{00000000-0005-0000-0000-000066A80000}"/>
    <cellStyle name="Salida 2 8 3 4 4" xfId="44156" xr:uid="{00000000-0005-0000-0000-000067A80000}"/>
    <cellStyle name="Salida 2 8 3 5" xfId="31185" xr:uid="{00000000-0005-0000-0000-000068A80000}"/>
    <cellStyle name="Salida 2 8 3 6" xfId="23202" xr:uid="{00000000-0005-0000-0000-000069A80000}"/>
    <cellStyle name="Salida 2 8 3 7" xfId="44151" xr:uid="{00000000-0005-0000-0000-00006AA80000}"/>
    <cellStyle name="Salida 2 8 4" xfId="9759" xr:uid="{00000000-0005-0000-0000-00006BA80000}"/>
    <cellStyle name="Salida 2 8 4 2" xfId="31191" xr:uid="{00000000-0005-0000-0000-00006CA80000}"/>
    <cellStyle name="Salida 2 8 4 3" xfId="23208" xr:uid="{00000000-0005-0000-0000-00006DA80000}"/>
    <cellStyle name="Salida 2 8 4 4" xfId="44157" xr:uid="{00000000-0005-0000-0000-00006EA80000}"/>
    <cellStyle name="Salida 2 8 5" xfId="9760" xr:uid="{00000000-0005-0000-0000-00006FA80000}"/>
    <cellStyle name="Salida 2 8 5 2" xfId="31192" xr:uid="{00000000-0005-0000-0000-000070A80000}"/>
    <cellStyle name="Salida 2 8 5 3" xfId="23209" xr:uid="{00000000-0005-0000-0000-000071A80000}"/>
    <cellStyle name="Salida 2 8 5 4" xfId="44158" xr:uid="{00000000-0005-0000-0000-000072A80000}"/>
    <cellStyle name="Salida 2 8 6" xfId="9761" xr:uid="{00000000-0005-0000-0000-000073A80000}"/>
    <cellStyle name="Salida 2 8 6 2" xfId="31193" xr:uid="{00000000-0005-0000-0000-000074A80000}"/>
    <cellStyle name="Salida 2 8 6 3" xfId="23210" xr:uid="{00000000-0005-0000-0000-000075A80000}"/>
    <cellStyle name="Salida 2 8 6 4" xfId="44159" xr:uid="{00000000-0005-0000-0000-000076A80000}"/>
    <cellStyle name="Salida 2 8 7" xfId="9762" xr:uid="{00000000-0005-0000-0000-000077A80000}"/>
    <cellStyle name="Salida 2 8 7 2" xfId="31194" xr:uid="{00000000-0005-0000-0000-000078A80000}"/>
    <cellStyle name="Salida 2 8 7 3" xfId="23211" xr:uid="{00000000-0005-0000-0000-000079A80000}"/>
    <cellStyle name="Salida 2 8 7 4" xfId="44160" xr:uid="{00000000-0005-0000-0000-00007AA80000}"/>
    <cellStyle name="Salida 2 8 8" xfId="9763" xr:uid="{00000000-0005-0000-0000-00007BA80000}"/>
    <cellStyle name="Salida 2 8 8 2" xfId="31195" xr:uid="{00000000-0005-0000-0000-00007CA80000}"/>
    <cellStyle name="Salida 2 8 8 3" xfId="23212" xr:uid="{00000000-0005-0000-0000-00007DA80000}"/>
    <cellStyle name="Salida 2 8 8 4" xfId="44161" xr:uid="{00000000-0005-0000-0000-00007EA80000}"/>
    <cellStyle name="Salida 2 8 9" xfId="31178" xr:uid="{00000000-0005-0000-0000-00007FA80000}"/>
    <cellStyle name="Salida 2 9" xfId="9764" xr:uid="{00000000-0005-0000-0000-000080A80000}"/>
    <cellStyle name="Salida 2 9 10" xfId="23213" xr:uid="{00000000-0005-0000-0000-000081A80000}"/>
    <cellStyle name="Salida 2 9 11" xfId="44162" xr:uid="{00000000-0005-0000-0000-000082A80000}"/>
    <cellStyle name="Salida 2 9 2" xfId="9765" xr:uid="{00000000-0005-0000-0000-000083A80000}"/>
    <cellStyle name="Salida 2 9 2 2" xfId="9766" xr:uid="{00000000-0005-0000-0000-000084A80000}"/>
    <cellStyle name="Salida 2 9 2 2 2" xfId="9767" xr:uid="{00000000-0005-0000-0000-000085A80000}"/>
    <cellStyle name="Salida 2 9 2 2 2 2" xfId="31199" xr:uid="{00000000-0005-0000-0000-000086A80000}"/>
    <cellStyle name="Salida 2 9 2 2 2 3" xfId="23216" xr:uid="{00000000-0005-0000-0000-000087A80000}"/>
    <cellStyle name="Salida 2 9 2 2 2 4" xfId="44165" xr:uid="{00000000-0005-0000-0000-000088A80000}"/>
    <cellStyle name="Salida 2 9 2 2 3" xfId="9768" xr:uid="{00000000-0005-0000-0000-000089A80000}"/>
    <cellStyle name="Salida 2 9 2 2 3 2" xfId="31200" xr:uid="{00000000-0005-0000-0000-00008AA80000}"/>
    <cellStyle name="Salida 2 9 2 2 3 3" xfId="23217" xr:uid="{00000000-0005-0000-0000-00008BA80000}"/>
    <cellStyle name="Salida 2 9 2 2 3 4" xfId="44166" xr:uid="{00000000-0005-0000-0000-00008CA80000}"/>
    <cellStyle name="Salida 2 9 2 2 4" xfId="31198" xr:uid="{00000000-0005-0000-0000-00008DA80000}"/>
    <cellStyle name="Salida 2 9 2 2 5" xfId="23215" xr:uid="{00000000-0005-0000-0000-00008EA80000}"/>
    <cellStyle name="Salida 2 9 2 2 6" xfId="44164" xr:uid="{00000000-0005-0000-0000-00008FA80000}"/>
    <cellStyle name="Salida 2 9 2 3" xfId="9769" xr:uid="{00000000-0005-0000-0000-000090A80000}"/>
    <cellStyle name="Salida 2 9 2 3 2" xfId="31201" xr:uid="{00000000-0005-0000-0000-000091A80000}"/>
    <cellStyle name="Salida 2 9 2 3 3" xfId="23218" xr:uid="{00000000-0005-0000-0000-000092A80000}"/>
    <cellStyle name="Salida 2 9 2 3 4" xfId="44167" xr:uid="{00000000-0005-0000-0000-000093A80000}"/>
    <cellStyle name="Salida 2 9 2 4" xfId="9770" xr:uid="{00000000-0005-0000-0000-000094A80000}"/>
    <cellStyle name="Salida 2 9 2 4 2" xfId="31202" xr:uid="{00000000-0005-0000-0000-000095A80000}"/>
    <cellStyle name="Salida 2 9 2 4 3" xfId="23219" xr:uid="{00000000-0005-0000-0000-000096A80000}"/>
    <cellStyle name="Salida 2 9 2 4 4" xfId="44168" xr:uid="{00000000-0005-0000-0000-000097A80000}"/>
    <cellStyle name="Salida 2 9 2 5" xfId="31197" xr:uid="{00000000-0005-0000-0000-000098A80000}"/>
    <cellStyle name="Salida 2 9 2 6" xfId="23214" xr:uid="{00000000-0005-0000-0000-000099A80000}"/>
    <cellStyle name="Salida 2 9 2 7" xfId="44163" xr:uid="{00000000-0005-0000-0000-00009AA80000}"/>
    <cellStyle name="Salida 2 9 3" xfId="9771" xr:uid="{00000000-0005-0000-0000-00009BA80000}"/>
    <cellStyle name="Salida 2 9 3 2" xfId="9772" xr:uid="{00000000-0005-0000-0000-00009CA80000}"/>
    <cellStyle name="Salida 2 9 3 2 2" xfId="9773" xr:uid="{00000000-0005-0000-0000-00009DA80000}"/>
    <cellStyle name="Salida 2 9 3 2 2 2" xfId="31205" xr:uid="{00000000-0005-0000-0000-00009EA80000}"/>
    <cellStyle name="Salida 2 9 3 2 2 3" xfId="23222" xr:uid="{00000000-0005-0000-0000-00009FA80000}"/>
    <cellStyle name="Salida 2 9 3 2 2 4" xfId="44171" xr:uid="{00000000-0005-0000-0000-0000A0A80000}"/>
    <cellStyle name="Salida 2 9 3 2 3" xfId="9774" xr:uid="{00000000-0005-0000-0000-0000A1A80000}"/>
    <cellStyle name="Salida 2 9 3 2 3 2" xfId="31206" xr:uid="{00000000-0005-0000-0000-0000A2A80000}"/>
    <cellStyle name="Salida 2 9 3 2 3 3" xfId="23223" xr:uid="{00000000-0005-0000-0000-0000A3A80000}"/>
    <cellStyle name="Salida 2 9 3 2 3 4" xfId="44172" xr:uid="{00000000-0005-0000-0000-0000A4A80000}"/>
    <cellStyle name="Salida 2 9 3 2 4" xfId="31204" xr:uid="{00000000-0005-0000-0000-0000A5A80000}"/>
    <cellStyle name="Salida 2 9 3 2 5" xfId="23221" xr:uid="{00000000-0005-0000-0000-0000A6A80000}"/>
    <cellStyle name="Salida 2 9 3 2 6" xfId="44170" xr:uid="{00000000-0005-0000-0000-0000A7A80000}"/>
    <cellStyle name="Salida 2 9 3 3" xfId="9775" xr:uid="{00000000-0005-0000-0000-0000A8A80000}"/>
    <cellStyle name="Salida 2 9 3 3 2" xfId="31207" xr:uid="{00000000-0005-0000-0000-0000A9A80000}"/>
    <cellStyle name="Salida 2 9 3 3 3" xfId="23224" xr:uid="{00000000-0005-0000-0000-0000AAA80000}"/>
    <cellStyle name="Salida 2 9 3 3 4" xfId="44173" xr:uid="{00000000-0005-0000-0000-0000ABA80000}"/>
    <cellStyle name="Salida 2 9 3 4" xfId="9776" xr:uid="{00000000-0005-0000-0000-0000ACA80000}"/>
    <cellStyle name="Salida 2 9 3 4 2" xfId="31208" xr:uid="{00000000-0005-0000-0000-0000ADA80000}"/>
    <cellStyle name="Salida 2 9 3 4 3" xfId="23225" xr:uid="{00000000-0005-0000-0000-0000AEA80000}"/>
    <cellStyle name="Salida 2 9 3 4 4" xfId="44174" xr:uid="{00000000-0005-0000-0000-0000AFA80000}"/>
    <cellStyle name="Salida 2 9 3 5" xfId="31203" xr:uid="{00000000-0005-0000-0000-0000B0A80000}"/>
    <cellStyle name="Salida 2 9 3 6" xfId="23220" xr:uid="{00000000-0005-0000-0000-0000B1A80000}"/>
    <cellStyle name="Salida 2 9 3 7" xfId="44169" xr:uid="{00000000-0005-0000-0000-0000B2A80000}"/>
    <cellStyle name="Salida 2 9 4" xfId="9777" xr:uid="{00000000-0005-0000-0000-0000B3A80000}"/>
    <cellStyle name="Salida 2 9 4 2" xfId="31209" xr:uid="{00000000-0005-0000-0000-0000B4A80000}"/>
    <cellStyle name="Salida 2 9 4 3" xfId="23226" xr:uid="{00000000-0005-0000-0000-0000B5A80000}"/>
    <cellStyle name="Salida 2 9 4 4" xfId="44175" xr:uid="{00000000-0005-0000-0000-0000B6A80000}"/>
    <cellStyle name="Salida 2 9 5" xfId="9778" xr:uid="{00000000-0005-0000-0000-0000B7A80000}"/>
    <cellStyle name="Salida 2 9 5 2" xfId="31210" xr:uid="{00000000-0005-0000-0000-0000B8A80000}"/>
    <cellStyle name="Salida 2 9 5 3" xfId="23227" xr:uid="{00000000-0005-0000-0000-0000B9A80000}"/>
    <cellStyle name="Salida 2 9 5 4" xfId="44176" xr:uid="{00000000-0005-0000-0000-0000BAA80000}"/>
    <cellStyle name="Salida 2 9 6" xfId="9779" xr:uid="{00000000-0005-0000-0000-0000BBA80000}"/>
    <cellStyle name="Salida 2 9 6 2" xfId="31211" xr:uid="{00000000-0005-0000-0000-0000BCA80000}"/>
    <cellStyle name="Salida 2 9 6 3" xfId="23228" xr:uid="{00000000-0005-0000-0000-0000BDA80000}"/>
    <cellStyle name="Salida 2 9 6 4" xfId="44177" xr:uid="{00000000-0005-0000-0000-0000BEA80000}"/>
    <cellStyle name="Salida 2 9 7" xfId="9780" xr:uid="{00000000-0005-0000-0000-0000BFA80000}"/>
    <cellStyle name="Salida 2 9 7 2" xfId="31212" xr:uid="{00000000-0005-0000-0000-0000C0A80000}"/>
    <cellStyle name="Salida 2 9 7 3" xfId="23229" xr:uid="{00000000-0005-0000-0000-0000C1A80000}"/>
    <cellStyle name="Salida 2 9 7 4" xfId="44178" xr:uid="{00000000-0005-0000-0000-0000C2A80000}"/>
    <cellStyle name="Salida 2 9 8" xfId="9781" xr:uid="{00000000-0005-0000-0000-0000C3A80000}"/>
    <cellStyle name="Salida 2 9 8 2" xfId="31213" xr:uid="{00000000-0005-0000-0000-0000C4A80000}"/>
    <cellStyle name="Salida 2 9 8 3" xfId="23230" xr:uid="{00000000-0005-0000-0000-0000C5A80000}"/>
    <cellStyle name="Salida 2 9 8 4" xfId="44179" xr:uid="{00000000-0005-0000-0000-0000C6A80000}"/>
    <cellStyle name="Salida 2 9 9" xfId="31196" xr:uid="{00000000-0005-0000-0000-0000C7A80000}"/>
    <cellStyle name="Salida 3" xfId="1309" xr:uid="{00000000-0005-0000-0000-0000C8A80000}"/>
    <cellStyle name="Salida 3 2" xfId="45706" xr:uid="{00000000-0005-0000-0000-0000C9A80000}"/>
    <cellStyle name="Salida 3 2 2" xfId="45707" xr:uid="{00000000-0005-0000-0000-0000CAA80000}"/>
    <cellStyle name="Salida 3 2 2 2" xfId="46489" xr:uid="{00000000-0005-0000-0000-0000CBA80000}"/>
    <cellStyle name="Salida 3 2 3" xfId="46488" xr:uid="{00000000-0005-0000-0000-0000CCA80000}"/>
    <cellStyle name="Salida 3 3" xfId="45708" xr:uid="{00000000-0005-0000-0000-0000CDA80000}"/>
    <cellStyle name="Salida 3 3 2" xfId="46490" xr:uid="{00000000-0005-0000-0000-0000CEA80000}"/>
    <cellStyle name="Salida 3 4" xfId="46487" xr:uid="{00000000-0005-0000-0000-0000CFA80000}"/>
    <cellStyle name="Salida 3 5" xfId="45705" xr:uid="{00000000-0005-0000-0000-0000D0A80000}"/>
    <cellStyle name="Salida 4" xfId="1354" xr:uid="{00000000-0005-0000-0000-0000D1A80000}"/>
    <cellStyle name="Salida 4 2" xfId="45710" xr:uid="{00000000-0005-0000-0000-0000D2A80000}"/>
    <cellStyle name="Salida 4 2 2" xfId="46492" xr:uid="{00000000-0005-0000-0000-0000D3A80000}"/>
    <cellStyle name="Salida 4 3" xfId="46491" xr:uid="{00000000-0005-0000-0000-0000D4A80000}"/>
    <cellStyle name="Salida 4 4" xfId="45709" xr:uid="{00000000-0005-0000-0000-0000D5A80000}"/>
    <cellStyle name="Salida 5" xfId="45711" xr:uid="{00000000-0005-0000-0000-0000D6A80000}"/>
    <cellStyle name="Salida 5 2" xfId="45712" xr:uid="{00000000-0005-0000-0000-0000D7A80000}"/>
    <cellStyle name="Salida 5 2 2" xfId="46494" xr:uid="{00000000-0005-0000-0000-0000D8A80000}"/>
    <cellStyle name="Salida 5 3" xfId="46493" xr:uid="{00000000-0005-0000-0000-0000D9A80000}"/>
    <cellStyle name="Salida 6" xfId="45713" xr:uid="{00000000-0005-0000-0000-0000DAA80000}"/>
    <cellStyle name="Salida 6 2" xfId="46495" xr:uid="{00000000-0005-0000-0000-0000DBA80000}"/>
    <cellStyle name="Standa - Formatvorlage2" xfId="1162" xr:uid="{00000000-0005-0000-0000-0000DCA80000}"/>
    <cellStyle name="Standa - Formatvorlage3" xfId="1163" xr:uid="{00000000-0005-0000-0000-0000DDA80000}"/>
    <cellStyle name="Standa - Formatvorlage4" xfId="1164" xr:uid="{00000000-0005-0000-0000-0000DEA80000}"/>
    <cellStyle name="Standa - Formatvorlage5" xfId="1165" xr:uid="{00000000-0005-0000-0000-0000DFA80000}"/>
    <cellStyle name="Standa - Formatvorlage6" xfId="1166" xr:uid="{00000000-0005-0000-0000-0000E0A80000}"/>
    <cellStyle name="Standa - Formatvorlage7" xfId="1167" xr:uid="{00000000-0005-0000-0000-0000E1A80000}"/>
    <cellStyle name="Standard_PLAN_EF" xfId="9782" xr:uid="{00000000-0005-0000-0000-0000E2A80000}"/>
    <cellStyle name="Status" xfId="45714" xr:uid="{00000000-0005-0000-0000-0000E3A80000}"/>
    <cellStyle name="Summe - Formatvorlage8" xfId="1168" xr:uid="{00000000-0005-0000-0000-0000E4A80000}"/>
    <cellStyle name="Summe - Formatvorlage8 10" xfId="1169" xr:uid="{00000000-0005-0000-0000-0000E5A80000}"/>
    <cellStyle name="Summe - Formatvorlage8 10 2" xfId="15407" xr:uid="{00000000-0005-0000-0000-0000E6A80000}"/>
    <cellStyle name="Summe - Formatvorlage8 10 3" xfId="14855" xr:uid="{00000000-0005-0000-0000-0000E7A80000}"/>
    <cellStyle name="Summe - Formatvorlage8 10 4" xfId="11557" xr:uid="{00000000-0005-0000-0000-0000E8A80000}"/>
    <cellStyle name="Summe - Formatvorlage8 11" xfId="1170" xr:uid="{00000000-0005-0000-0000-0000E9A80000}"/>
    <cellStyle name="Summe - Formatvorlage8 11 2" xfId="15408" xr:uid="{00000000-0005-0000-0000-0000EAA80000}"/>
    <cellStyle name="Summe - Formatvorlage8 11 3" xfId="15009" xr:uid="{00000000-0005-0000-0000-0000EBA80000}"/>
    <cellStyle name="Summe - Formatvorlage8 11 4" xfId="11558" xr:uid="{00000000-0005-0000-0000-0000ECA80000}"/>
    <cellStyle name="Summe - Formatvorlage8 12" xfId="1171" xr:uid="{00000000-0005-0000-0000-0000EDA80000}"/>
    <cellStyle name="Summe - Formatvorlage8 12 2" xfId="15409" xr:uid="{00000000-0005-0000-0000-0000EEA80000}"/>
    <cellStyle name="Summe - Formatvorlage8 12 3" xfId="14854" xr:uid="{00000000-0005-0000-0000-0000EFA80000}"/>
    <cellStyle name="Summe - Formatvorlage8 12 4" xfId="11559" xr:uid="{00000000-0005-0000-0000-0000F0A80000}"/>
    <cellStyle name="Summe - Formatvorlage8 13" xfId="1172" xr:uid="{00000000-0005-0000-0000-0000F1A80000}"/>
    <cellStyle name="Summe - Formatvorlage8 13 2" xfId="15410" xr:uid="{00000000-0005-0000-0000-0000F2A80000}"/>
    <cellStyle name="Summe - Formatvorlage8 13 3" xfId="23883" xr:uid="{00000000-0005-0000-0000-0000F3A80000}"/>
    <cellStyle name="Summe - Formatvorlage8 13 4" xfId="11560" xr:uid="{00000000-0005-0000-0000-0000F4A80000}"/>
    <cellStyle name="Summe - Formatvorlage8 14" xfId="1173" xr:uid="{00000000-0005-0000-0000-0000F5A80000}"/>
    <cellStyle name="Summe - Formatvorlage8 14 2" xfId="15411" xr:uid="{00000000-0005-0000-0000-0000F6A80000}"/>
    <cellStyle name="Summe - Formatvorlage8 14 3" xfId="14853" xr:uid="{00000000-0005-0000-0000-0000F7A80000}"/>
    <cellStyle name="Summe - Formatvorlage8 14 4" xfId="11561" xr:uid="{00000000-0005-0000-0000-0000F8A80000}"/>
    <cellStyle name="Summe - Formatvorlage8 15" xfId="1174" xr:uid="{00000000-0005-0000-0000-0000F9A80000}"/>
    <cellStyle name="Summe - Formatvorlage8 15 2" xfId="15412" xr:uid="{00000000-0005-0000-0000-0000FAA80000}"/>
    <cellStyle name="Summe - Formatvorlage8 15 3" xfId="14852" xr:uid="{00000000-0005-0000-0000-0000FBA80000}"/>
    <cellStyle name="Summe - Formatvorlage8 15 4" xfId="11562" xr:uid="{00000000-0005-0000-0000-0000FCA80000}"/>
    <cellStyle name="Summe - Formatvorlage8 16" xfId="1175" xr:uid="{00000000-0005-0000-0000-0000FDA80000}"/>
    <cellStyle name="Summe - Formatvorlage8 16 2" xfId="15413" xr:uid="{00000000-0005-0000-0000-0000FEA80000}"/>
    <cellStyle name="Summe - Formatvorlage8 16 3" xfId="19026" xr:uid="{00000000-0005-0000-0000-0000FFA80000}"/>
    <cellStyle name="Summe - Formatvorlage8 16 4" xfId="11563" xr:uid="{00000000-0005-0000-0000-000000A90000}"/>
    <cellStyle name="Summe - Formatvorlage8 17" xfId="1176" xr:uid="{00000000-0005-0000-0000-000001A90000}"/>
    <cellStyle name="Summe - Formatvorlage8 17 2" xfId="15414" xr:uid="{00000000-0005-0000-0000-000002A90000}"/>
    <cellStyle name="Summe - Formatvorlage8 17 3" xfId="14851" xr:uid="{00000000-0005-0000-0000-000003A90000}"/>
    <cellStyle name="Summe - Formatvorlage8 17 4" xfId="11564" xr:uid="{00000000-0005-0000-0000-000004A90000}"/>
    <cellStyle name="Summe - Formatvorlage8 18" xfId="1177" xr:uid="{00000000-0005-0000-0000-000005A90000}"/>
    <cellStyle name="Summe - Formatvorlage8 18 2" xfId="15415" xr:uid="{00000000-0005-0000-0000-000006A90000}"/>
    <cellStyle name="Summe - Formatvorlage8 18 3" xfId="14850" xr:uid="{00000000-0005-0000-0000-000007A90000}"/>
    <cellStyle name="Summe - Formatvorlage8 18 4" xfId="11565" xr:uid="{00000000-0005-0000-0000-000008A90000}"/>
    <cellStyle name="Summe - Formatvorlage8 19" xfId="1178" xr:uid="{00000000-0005-0000-0000-000009A90000}"/>
    <cellStyle name="Summe - Formatvorlage8 19 2" xfId="15416" xr:uid="{00000000-0005-0000-0000-00000AA90000}"/>
    <cellStyle name="Summe - Formatvorlage8 19 3" xfId="23882" xr:uid="{00000000-0005-0000-0000-00000BA90000}"/>
    <cellStyle name="Summe - Formatvorlage8 19 4" xfId="11566" xr:uid="{00000000-0005-0000-0000-00000CA90000}"/>
    <cellStyle name="Summe - Formatvorlage8 2" xfId="1179" xr:uid="{00000000-0005-0000-0000-00000DA90000}"/>
    <cellStyle name="Summe - Formatvorlage8 2 2" xfId="15417" xr:uid="{00000000-0005-0000-0000-00000EA90000}"/>
    <cellStyle name="Summe - Formatvorlage8 2 3" xfId="15797" xr:uid="{00000000-0005-0000-0000-00000FA90000}"/>
    <cellStyle name="Summe - Formatvorlage8 2 4" xfId="11567" xr:uid="{00000000-0005-0000-0000-000010A90000}"/>
    <cellStyle name="Summe - Formatvorlage8 20" xfId="1180" xr:uid="{00000000-0005-0000-0000-000011A90000}"/>
    <cellStyle name="Summe - Formatvorlage8 20 2" xfId="15418" xr:uid="{00000000-0005-0000-0000-000012A90000}"/>
    <cellStyle name="Summe - Formatvorlage8 20 3" xfId="14849" xr:uid="{00000000-0005-0000-0000-000013A90000}"/>
    <cellStyle name="Summe - Formatvorlage8 20 4" xfId="11568" xr:uid="{00000000-0005-0000-0000-000014A90000}"/>
    <cellStyle name="Summe - Formatvorlage8 21" xfId="1181" xr:uid="{00000000-0005-0000-0000-000015A90000}"/>
    <cellStyle name="Summe - Formatvorlage8 21 2" xfId="15419" xr:uid="{00000000-0005-0000-0000-000016A90000}"/>
    <cellStyle name="Summe - Formatvorlage8 21 3" xfId="14848" xr:uid="{00000000-0005-0000-0000-000017A90000}"/>
    <cellStyle name="Summe - Formatvorlage8 21 4" xfId="11569" xr:uid="{00000000-0005-0000-0000-000018A90000}"/>
    <cellStyle name="Summe - Formatvorlage8 22" xfId="1182" xr:uid="{00000000-0005-0000-0000-000019A90000}"/>
    <cellStyle name="Summe - Formatvorlage8 22 2" xfId="15420" xr:uid="{00000000-0005-0000-0000-00001AA90000}"/>
    <cellStyle name="Summe - Formatvorlage8 22 3" xfId="19025" xr:uid="{00000000-0005-0000-0000-00001BA90000}"/>
    <cellStyle name="Summe - Formatvorlage8 22 4" xfId="11570" xr:uid="{00000000-0005-0000-0000-00001CA90000}"/>
    <cellStyle name="Summe - Formatvorlage8 23" xfId="1183" xr:uid="{00000000-0005-0000-0000-00001DA90000}"/>
    <cellStyle name="Summe - Formatvorlage8 23 2" xfId="15421" xr:uid="{00000000-0005-0000-0000-00001EA90000}"/>
    <cellStyle name="Summe - Formatvorlage8 23 3" xfId="19024" xr:uid="{00000000-0005-0000-0000-00001FA90000}"/>
    <cellStyle name="Summe - Formatvorlage8 23 4" xfId="11571" xr:uid="{00000000-0005-0000-0000-000020A90000}"/>
    <cellStyle name="Summe - Formatvorlage8 24" xfId="1184" xr:uid="{00000000-0005-0000-0000-000021A90000}"/>
    <cellStyle name="Summe - Formatvorlage8 24 2" xfId="15422" xr:uid="{00000000-0005-0000-0000-000022A90000}"/>
    <cellStyle name="Summe - Formatvorlage8 24 3" xfId="14846" xr:uid="{00000000-0005-0000-0000-000023A90000}"/>
    <cellStyle name="Summe - Formatvorlage8 24 4" xfId="11572" xr:uid="{00000000-0005-0000-0000-000024A90000}"/>
    <cellStyle name="Summe - Formatvorlage8 25" xfId="1185" xr:uid="{00000000-0005-0000-0000-000025A90000}"/>
    <cellStyle name="Summe - Formatvorlage8 25 2" xfId="15423" xr:uid="{00000000-0005-0000-0000-000026A90000}"/>
    <cellStyle name="Summe - Formatvorlage8 25 3" xfId="14845" xr:uid="{00000000-0005-0000-0000-000027A90000}"/>
    <cellStyle name="Summe - Formatvorlage8 25 4" xfId="11573" xr:uid="{00000000-0005-0000-0000-000028A90000}"/>
    <cellStyle name="Summe - Formatvorlage8 26" xfId="1186" xr:uid="{00000000-0005-0000-0000-000029A90000}"/>
    <cellStyle name="Summe - Formatvorlage8 26 2" xfId="15424" xr:uid="{00000000-0005-0000-0000-00002AA90000}"/>
    <cellStyle name="Summe - Formatvorlage8 26 3" xfId="19013" xr:uid="{00000000-0005-0000-0000-00002BA90000}"/>
    <cellStyle name="Summe - Formatvorlage8 26 4" xfId="11574" xr:uid="{00000000-0005-0000-0000-00002CA90000}"/>
    <cellStyle name="Summe - Formatvorlage8 27" xfId="1187" xr:uid="{00000000-0005-0000-0000-00002DA90000}"/>
    <cellStyle name="Summe - Formatvorlage8 27 2" xfId="15425" xr:uid="{00000000-0005-0000-0000-00002EA90000}"/>
    <cellStyle name="Summe - Formatvorlage8 27 3" xfId="14844" xr:uid="{00000000-0005-0000-0000-00002FA90000}"/>
    <cellStyle name="Summe - Formatvorlage8 27 4" xfId="11575" xr:uid="{00000000-0005-0000-0000-000030A90000}"/>
    <cellStyle name="Summe - Formatvorlage8 28" xfId="1188" xr:uid="{00000000-0005-0000-0000-000031A90000}"/>
    <cellStyle name="Summe - Formatvorlage8 28 2" xfId="15426" xr:uid="{00000000-0005-0000-0000-000032A90000}"/>
    <cellStyle name="Summe - Formatvorlage8 28 3" xfId="14843" xr:uid="{00000000-0005-0000-0000-000033A90000}"/>
    <cellStyle name="Summe - Formatvorlage8 28 4" xfId="11576" xr:uid="{00000000-0005-0000-0000-000034A90000}"/>
    <cellStyle name="Summe - Formatvorlage8 29" xfId="1189" xr:uid="{00000000-0005-0000-0000-000035A90000}"/>
    <cellStyle name="Summe - Formatvorlage8 29 2" xfId="15427" xr:uid="{00000000-0005-0000-0000-000036A90000}"/>
    <cellStyle name="Summe - Formatvorlage8 29 3" xfId="19005" xr:uid="{00000000-0005-0000-0000-000037A90000}"/>
    <cellStyle name="Summe - Formatvorlage8 29 4" xfId="11577" xr:uid="{00000000-0005-0000-0000-000038A90000}"/>
    <cellStyle name="Summe - Formatvorlage8 3" xfId="1190" xr:uid="{00000000-0005-0000-0000-000039A90000}"/>
    <cellStyle name="Summe - Formatvorlage8 3 2" xfId="15428" xr:uid="{00000000-0005-0000-0000-00003AA90000}"/>
    <cellStyle name="Summe - Formatvorlage8 3 3" xfId="19004" xr:uid="{00000000-0005-0000-0000-00003BA90000}"/>
    <cellStyle name="Summe - Formatvorlage8 3 4" xfId="11578" xr:uid="{00000000-0005-0000-0000-00003CA90000}"/>
    <cellStyle name="Summe - Formatvorlage8 30" xfId="1191" xr:uid="{00000000-0005-0000-0000-00003DA90000}"/>
    <cellStyle name="Summe - Formatvorlage8 30 2" xfId="15429" xr:uid="{00000000-0005-0000-0000-00003EA90000}"/>
    <cellStyle name="Summe - Formatvorlage8 30 3" xfId="14842" xr:uid="{00000000-0005-0000-0000-00003FA90000}"/>
    <cellStyle name="Summe - Formatvorlage8 30 4" xfId="11579" xr:uid="{00000000-0005-0000-0000-000040A90000}"/>
    <cellStyle name="Summe - Formatvorlage8 31" xfId="1192" xr:uid="{00000000-0005-0000-0000-000041A90000}"/>
    <cellStyle name="Summe - Formatvorlage8 31 2" xfId="15430" xr:uid="{00000000-0005-0000-0000-000042A90000}"/>
    <cellStyle name="Summe - Formatvorlage8 31 3" xfId="14841" xr:uid="{00000000-0005-0000-0000-000043A90000}"/>
    <cellStyle name="Summe - Formatvorlage8 31 4" xfId="11580" xr:uid="{00000000-0005-0000-0000-000044A90000}"/>
    <cellStyle name="Summe - Formatvorlage8 32" xfId="1193" xr:uid="{00000000-0005-0000-0000-000045A90000}"/>
    <cellStyle name="Summe - Formatvorlage8 32 2" xfId="15431" xr:uid="{00000000-0005-0000-0000-000046A90000}"/>
    <cellStyle name="Summe - Formatvorlage8 32 3" xfId="14840" xr:uid="{00000000-0005-0000-0000-000047A90000}"/>
    <cellStyle name="Summe - Formatvorlage8 32 4" xfId="11581" xr:uid="{00000000-0005-0000-0000-000048A90000}"/>
    <cellStyle name="Summe - Formatvorlage8 33" xfId="1194" xr:uid="{00000000-0005-0000-0000-000049A90000}"/>
    <cellStyle name="Summe - Formatvorlage8 33 2" xfId="15432" xr:uid="{00000000-0005-0000-0000-00004AA90000}"/>
    <cellStyle name="Summe - Formatvorlage8 33 3" xfId="14839" xr:uid="{00000000-0005-0000-0000-00004BA90000}"/>
    <cellStyle name="Summe - Formatvorlage8 33 4" xfId="11582" xr:uid="{00000000-0005-0000-0000-00004CA90000}"/>
    <cellStyle name="Summe - Formatvorlage8 34" xfId="1195" xr:uid="{00000000-0005-0000-0000-00004DA90000}"/>
    <cellStyle name="Summe - Formatvorlage8 34 2" xfId="15433" xr:uid="{00000000-0005-0000-0000-00004EA90000}"/>
    <cellStyle name="Summe - Formatvorlage8 34 3" xfId="14838" xr:uid="{00000000-0005-0000-0000-00004FA90000}"/>
    <cellStyle name="Summe - Formatvorlage8 34 4" xfId="11583" xr:uid="{00000000-0005-0000-0000-000050A90000}"/>
    <cellStyle name="Summe - Formatvorlage8 35" xfId="1196" xr:uid="{00000000-0005-0000-0000-000051A90000}"/>
    <cellStyle name="Summe - Formatvorlage8 35 2" xfId="15434" xr:uid="{00000000-0005-0000-0000-000052A90000}"/>
    <cellStyle name="Summe - Formatvorlage8 35 3" xfId="18979" xr:uid="{00000000-0005-0000-0000-000053A90000}"/>
    <cellStyle name="Summe - Formatvorlage8 35 4" xfId="11584" xr:uid="{00000000-0005-0000-0000-000054A90000}"/>
    <cellStyle name="Summe - Formatvorlage8 36" xfId="1197" xr:uid="{00000000-0005-0000-0000-000055A90000}"/>
    <cellStyle name="Summe - Formatvorlage8 36 2" xfId="15435" xr:uid="{00000000-0005-0000-0000-000056A90000}"/>
    <cellStyle name="Summe - Formatvorlage8 36 3" xfId="18978" xr:uid="{00000000-0005-0000-0000-000057A90000}"/>
    <cellStyle name="Summe - Formatvorlage8 36 4" xfId="11585" xr:uid="{00000000-0005-0000-0000-000058A90000}"/>
    <cellStyle name="Summe - Formatvorlage8 37" xfId="1198" xr:uid="{00000000-0005-0000-0000-000059A90000}"/>
    <cellStyle name="Summe - Formatvorlage8 37 2" xfId="15436" xr:uid="{00000000-0005-0000-0000-00005AA90000}"/>
    <cellStyle name="Summe - Formatvorlage8 37 3" xfId="14837" xr:uid="{00000000-0005-0000-0000-00005BA90000}"/>
    <cellStyle name="Summe - Formatvorlage8 37 4" xfId="11586" xr:uid="{00000000-0005-0000-0000-00005CA90000}"/>
    <cellStyle name="Summe - Formatvorlage8 38" xfId="1199" xr:uid="{00000000-0005-0000-0000-00005DA90000}"/>
    <cellStyle name="Summe - Formatvorlage8 38 2" xfId="15437" xr:uid="{00000000-0005-0000-0000-00005EA90000}"/>
    <cellStyle name="Summe - Formatvorlage8 38 3" xfId="16137" xr:uid="{00000000-0005-0000-0000-00005FA90000}"/>
    <cellStyle name="Summe - Formatvorlage8 38 4" xfId="11587" xr:uid="{00000000-0005-0000-0000-000060A90000}"/>
    <cellStyle name="Summe - Formatvorlage8 39" xfId="1200" xr:uid="{00000000-0005-0000-0000-000061A90000}"/>
    <cellStyle name="Summe - Formatvorlage8 39 2" xfId="15438" xr:uid="{00000000-0005-0000-0000-000062A90000}"/>
    <cellStyle name="Summe - Formatvorlage8 39 3" xfId="23873" xr:uid="{00000000-0005-0000-0000-000063A90000}"/>
    <cellStyle name="Summe - Formatvorlage8 39 4" xfId="11588" xr:uid="{00000000-0005-0000-0000-000064A90000}"/>
    <cellStyle name="Summe - Formatvorlage8 4" xfId="1201" xr:uid="{00000000-0005-0000-0000-000065A90000}"/>
    <cellStyle name="Summe - Formatvorlage8 4 2" xfId="15439" xr:uid="{00000000-0005-0000-0000-000066A90000}"/>
    <cellStyle name="Summe - Formatvorlage8 4 3" xfId="18974" xr:uid="{00000000-0005-0000-0000-000067A90000}"/>
    <cellStyle name="Summe - Formatvorlage8 4 4" xfId="11589" xr:uid="{00000000-0005-0000-0000-000068A90000}"/>
    <cellStyle name="Summe - Formatvorlage8 40" xfId="1202" xr:uid="{00000000-0005-0000-0000-000069A90000}"/>
    <cellStyle name="Summe - Formatvorlage8 40 2" xfId="15440" xr:uid="{00000000-0005-0000-0000-00006AA90000}"/>
    <cellStyle name="Summe - Formatvorlage8 40 3" xfId="14836" xr:uid="{00000000-0005-0000-0000-00006BA90000}"/>
    <cellStyle name="Summe - Formatvorlage8 40 4" xfId="11590" xr:uid="{00000000-0005-0000-0000-00006CA90000}"/>
    <cellStyle name="Summe - Formatvorlage8 41" xfId="1203" xr:uid="{00000000-0005-0000-0000-00006DA90000}"/>
    <cellStyle name="Summe - Formatvorlage8 41 2" xfId="15441" xr:uid="{00000000-0005-0000-0000-00006EA90000}"/>
    <cellStyle name="Summe - Formatvorlage8 41 3" xfId="14835" xr:uid="{00000000-0005-0000-0000-00006FA90000}"/>
    <cellStyle name="Summe - Formatvorlage8 41 4" xfId="11591" xr:uid="{00000000-0005-0000-0000-000070A90000}"/>
    <cellStyle name="Summe - Formatvorlage8 42" xfId="1204" xr:uid="{00000000-0005-0000-0000-000071A90000}"/>
    <cellStyle name="Summe - Formatvorlage8 42 2" xfId="15442" xr:uid="{00000000-0005-0000-0000-000072A90000}"/>
    <cellStyle name="Summe - Formatvorlage8 42 3" xfId="14834" xr:uid="{00000000-0005-0000-0000-000073A90000}"/>
    <cellStyle name="Summe - Formatvorlage8 42 4" xfId="11592" xr:uid="{00000000-0005-0000-0000-000074A90000}"/>
    <cellStyle name="Summe - Formatvorlage8 43" xfId="1205" xr:uid="{00000000-0005-0000-0000-000075A90000}"/>
    <cellStyle name="Summe - Formatvorlage8 43 2" xfId="15443" xr:uid="{00000000-0005-0000-0000-000076A90000}"/>
    <cellStyle name="Summe - Formatvorlage8 43 3" xfId="18966" xr:uid="{00000000-0005-0000-0000-000077A90000}"/>
    <cellStyle name="Summe - Formatvorlage8 43 4" xfId="11593" xr:uid="{00000000-0005-0000-0000-000078A90000}"/>
    <cellStyle name="Summe - Formatvorlage8 44" xfId="1206" xr:uid="{00000000-0005-0000-0000-000079A90000}"/>
    <cellStyle name="Summe - Formatvorlage8 44 2" xfId="15444" xr:uid="{00000000-0005-0000-0000-00007AA90000}"/>
    <cellStyle name="Summe - Formatvorlage8 44 3" xfId="14833" xr:uid="{00000000-0005-0000-0000-00007BA90000}"/>
    <cellStyle name="Summe - Formatvorlage8 44 4" xfId="11594" xr:uid="{00000000-0005-0000-0000-00007CA90000}"/>
    <cellStyle name="Summe - Formatvorlage8 45" xfId="1207" xr:uid="{00000000-0005-0000-0000-00007DA90000}"/>
    <cellStyle name="Summe - Formatvorlage8 45 2" xfId="15445" xr:uid="{00000000-0005-0000-0000-00007EA90000}"/>
    <cellStyle name="Summe - Formatvorlage8 45 3" xfId="18960" xr:uid="{00000000-0005-0000-0000-00007FA90000}"/>
    <cellStyle name="Summe - Formatvorlage8 45 4" xfId="11595" xr:uid="{00000000-0005-0000-0000-000080A90000}"/>
    <cellStyle name="Summe - Formatvorlage8 46" xfId="1208" xr:uid="{00000000-0005-0000-0000-000081A90000}"/>
    <cellStyle name="Summe - Formatvorlage8 46 2" xfId="15446" xr:uid="{00000000-0005-0000-0000-000082A90000}"/>
    <cellStyle name="Summe - Formatvorlage8 46 3" xfId="14832" xr:uid="{00000000-0005-0000-0000-000083A90000}"/>
    <cellStyle name="Summe - Formatvorlage8 46 4" xfId="11596" xr:uid="{00000000-0005-0000-0000-000084A90000}"/>
    <cellStyle name="Summe - Formatvorlage8 47" xfId="1209" xr:uid="{00000000-0005-0000-0000-000085A90000}"/>
    <cellStyle name="Summe - Formatvorlage8 47 2" xfId="15447" xr:uid="{00000000-0005-0000-0000-000086A90000}"/>
    <cellStyle name="Summe - Formatvorlage8 47 3" xfId="14831" xr:uid="{00000000-0005-0000-0000-000087A90000}"/>
    <cellStyle name="Summe - Formatvorlage8 47 4" xfId="11597" xr:uid="{00000000-0005-0000-0000-000088A90000}"/>
    <cellStyle name="Summe - Formatvorlage8 48" xfId="1210" xr:uid="{00000000-0005-0000-0000-000089A90000}"/>
    <cellStyle name="Summe - Formatvorlage8 48 2" xfId="15448" xr:uid="{00000000-0005-0000-0000-00008AA90000}"/>
    <cellStyle name="Summe - Formatvorlage8 48 3" xfId="14830" xr:uid="{00000000-0005-0000-0000-00008BA90000}"/>
    <cellStyle name="Summe - Formatvorlage8 48 4" xfId="11598" xr:uid="{00000000-0005-0000-0000-00008CA90000}"/>
    <cellStyle name="Summe - Formatvorlage8 49" xfId="1211" xr:uid="{00000000-0005-0000-0000-00008DA90000}"/>
    <cellStyle name="Summe - Formatvorlage8 49 2" xfId="15449" xr:uid="{00000000-0005-0000-0000-00008EA90000}"/>
    <cellStyle name="Summe - Formatvorlage8 49 3" xfId="14829" xr:uid="{00000000-0005-0000-0000-00008FA90000}"/>
    <cellStyle name="Summe - Formatvorlage8 49 4" xfId="11599" xr:uid="{00000000-0005-0000-0000-000090A90000}"/>
    <cellStyle name="Summe - Formatvorlage8 5" xfId="1212" xr:uid="{00000000-0005-0000-0000-000091A90000}"/>
    <cellStyle name="Summe - Formatvorlage8 5 2" xfId="15450" xr:uid="{00000000-0005-0000-0000-000092A90000}"/>
    <cellStyle name="Summe - Formatvorlage8 5 3" xfId="23869" xr:uid="{00000000-0005-0000-0000-000093A90000}"/>
    <cellStyle name="Summe - Formatvorlage8 5 4" xfId="11600" xr:uid="{00000000-0005-0000-0000-000094A90000}"/>
    <cellStyle name="Summe - Formatvorlage8 50" xfId="1213" xr:uid="{00000000-0005-0000-0000-000095A90000}"/>
    <cellStyle name="Summe - Formatvorlage8 50 2" xfId="15451" xr:uid="{00000000-0005-0000-0000-000096A90000}"/>
    <cellStyle name="Summe - Formatvorlage8 50 3" xfId="14828" xr:uid="{00000000-0005-0000-0000-000097A90000}"/>
    <cellStyle name="Summe - Formatvorlage8 50 4" xfId="11601" xr:uid="{00000000-0005-0000-0000-000098A90000}"/>
    <cellStyle name="Summe - Formatvorlage8 51" xfId="1214" xr:uid="{00000000-0005-0000-0000-000099A90000}"/>
    <cellStyle name="Summe - Formatvorlage8 51 2" xfId="15452" xr:uid="{00000000-0005-0000-0000-00009AA90000}"/>
    <cellStyle name="Summe - Formatvorlage8 51 3" xfId="23868" xr:uid="{00000000-0005-0000-0000-00009BA90000}"/>
    <cellStyle name="Summe - Formatvorlage8 51 4" xfId="11602" xr:uid="{00000000-0005-0000-0000-00009CA90000}"/>
    <cellStyle name="Summe - Formatvorlage8 52" xfId="1215" xr:uid="{00000000-0005-0000-0000-00009DA90000}"/>
    <cellStyle name="Summe - Formatvorlage8 52 2" xfId="15453" xr:uid="{00000000-0005-0000-0000-00009EA90000}"/>
    <cellStyle name="Summe - Formatvorlage8 52 3" xfId="14827" xr:uid="{00000000-0005-0000-0000-00009FA90000}"/>
    <cellStyle name="Summe - Formatvorlage8 52 4" xfId="11603" xr:uid="{00000000-0005-0000-0000-0000A0A90000}"/>
    <cellStyle name="Summe - Formatvorlage8 53" xfId="15406" xr:uid="{00000000-0005-0000-0000-0000A1A90000}"/>
    <cellStyle name="Summe - Formatvorlage8 54" xfId="14856" xr:uid="{00000000-0005-0000-0000-0000A2A90000}"/>
    <cellStyle name="Summe - Formatvorlage8 55" xfId="11556" xr:uid="{00000000-0005-0000-0000-0000A3A90000}"/>
    <cellStyle name="Summe - Formatvorlage8 6" xfId="1216" xr:uid="{00000000-0005-0000-0000-0000A4A90000}"/>
    <cellStyle name="Summe - Formatvorlage8 6 2" xfId="15454" xr:uid="{00000000-0005-0000-0000-0000A5A90000}"/>
    <cellStyle name="Summe - Formatvorlage8 6 3" xfId="15004" xr:uid="{00000000-0005-0000-0000-0000A6A90000}"/>
    <cellStyle name="Summe - Formatvorlage8 6 4" xfId="11604" xr:uid="{00000000-0005-0000-0000-0000A7A90000}"/>
    <cellStyle name="Summe - Formatvorlage8 7" xfId="1217" xr:uid="{00000000-0005-0000-0000-0000A8A90000}"/>
    <cellStyle name="Summe - Formatvorlage8 7 2" xfId="15455" xr:uid="{00000000-0005-0000-0000-0000A9A90000}"/>
    <cellStyle name="Summe - Formatvorlage8 7 3" xfId="23867" xr:uid="{00000000-0005-0000-0000-0000AAA90000}"/>
    <cellStyle name="Summe - Formatvorlage8 7 4" xfId="11605" xr:uid="{00000000-0005-0000-0000-0000ABA90000}"/>
    <cellStyle name="Summe - Formatvorlage8 8" xfId="1218" xr:uid="{00000000-0005-0000-0000-0000ACA90000}"/>
    <cellStyle name="Summe - Formatvorlage8 8 2" xfId="15456" xr:uid="{00000000-0005-0000-0000-0000ADA90000}"/>
    <cellStyle name="Summe - Formatvorlage8 8 3" xfId="14826" xr:uid="{00000000-0005-0000-0000-0000AEA90000}"/>
    <cellStyle name="Summe - Formatvorlage8 8 4" xfId="11606" xr:uid="{00000000-0005-0000-0000-0000AFA90000}"/>
    <cellStyle name="Summe - Formatvorlage8 9" xfId="1219" xr:uid="{00000000-0005-0000-0000-0000B0A90000}"/>
    <cellStyle name="Summe - Formatvorlage8 9 2" xfId="15457" xr:uid="{00000000-0005-0000-0000-0000B1A90000}"/>
    <cellStyle name="Summe - Formatvorlage8 9 3" xfId="14825" xr:uid="{00000000-0005-0000-0000-0000B2A90000}"/>
    <cellStyle name="Summe - Formatvorlage8 9 4" xfId="11607" xr:uid="{00000000-0005-0000-0000-0000B3A90000}"/>
    <cellStyle name="t3" xfId="14703" xr:uid="{00000000-0005-0000-0000-0000B4A90000}"/>
    <cellStyle name="t3 2" xfId="14704" xr:uid="{00000000-0005-0000-0000-0000B5A90000}"/>
    <cellStyle name="t3 3" xfId="14705" xr:uid="{00000000-0005-0000-0000-0000B6A90000}"/>
    <cellStyle name="Text" xfId="9783" xr:uid="{00000000-0005-0000-0000-0000B7A90000}"/>
    <cellStyle name="Text 2" xfId="45715" xr:uid="{00000000-0005-0000-0000-0000B8A90000}"/>
    <cellStyle name="Texto de advertencia 2" xfId="596" xr:uid="{00000000-0005-0000-0000-0000B9A90000}"/>
    <cellStyle name="Texto de advertencia 2 2" xfId="706" xr:uid="{00000000-0005-0000-0000-0000BAA90000}"/>
    <cellStyle name="Texto de advertencia 2 2 2" xfId="14706" xr:uid="{00000000-0005-0000-0000-0000BBA90000}"/>
    <cellStyle name="Texto de advertencia 2 2 3" xfId="14707" xr:uid="{00000000-0005-0000-0000-0000BCA90000}"/>
    <cellStyle name="Texto de advertencia 2 3" xfId="14708" xr:uid="{00000000-0005-0000-0000-0000BDA90000}"/>
    <cellStyle name="Texto de advertencia 2 3 2" xfId="46370" xr:uid="{00000000-0005-0000-0000-0000BEA90000}"/>
    <cellStyle name="Texto de advertencia 2 4" xfId="45716" xr:uid="{00000000-0005-0000-0000-0000BFA90000}"/>
    <cellStyle name="Texto de advertencia 3" xfId="1313" xr:uid="{00000000-0005-0000-0000-0000C0A90000}"/>
    <cellStyle name="Texto de advertencia 4" xfId="1358" xr:uid="{00000000-0005-0000-0000-0000C1A90000}"/>
    <cellStyle name="Texto explicativo 2" xfId="597" xr:uid="{00000000-0005-0000-0000-0000C2A90000}"/>
    <cellStyle name="Texto explicativo 2 2" xfId="707" xr:uid="{00000000-0005-0000-0000-0000C3A90000}"/>
    <cellStyle name="Texto explicativo 2 2 2" xfId="14709" xr:uid="{00000000-0005-0000-0000-0000C4A90000}"/>
    <cellStyle name="Texto explicativo 2 2 3" xfId="14710" xr:uid="{00000000-0005-0000-0000-0000C5A90000}"/>
    <cellStyle name="Texto explicativo 2 3" xfId="14711" xr:uid="{00000000-0005-0000-0000-0000C6A90000}"/>
    <cellStyle name="Texto explicativo 3" xfId="1315" xr:uid="{00000000-0005-0000-0000-0000C7A90000}"/>
    <cellStyle name="Texto explicativo 4" xfId="1359" xr:uid="{00000000-0005-0000-0000-0000C8A90000}"/>
    <cellStyle name="Title" xfId="598" xr:uid="{00000000-0005-0000-0000-0000C9A90000}"/>
    <cellStyle name="Title 2" xfId="740" xr:uid="{00000000-0005-0000-0000-0000CAA90000}"/>
    <cellStyle name="Title 2 2" xfId="45717" xr:uid="{00000000-0005-0000-0000-0000CBA90000}"/>
    <cellStyle name="TITULO" xfId="45911" xr:uid="{00000000-0005-0000-0000-0000CCA90000}"/>
    <cellStyle name="Título 1 2" xfId="599" xr:uid="{00000000-0005-0000-0000-0000CDA90000}"/>
    <cellStyle name="Título 1 2 2" xfId="709" xr:uid="{00000000-0005-0000-0000-0000CEA90000}"/>
    <cellStyle name="Título 1 2 2 2" xfId="14712" xr:uid="{00000000-0005-0000-0000-0000CFA90000}"/>
    <cellStyle name="Título 1 2 2 3" xfId="14713" xr:uid="{00000000-0005-0000-0000-0000D0A90000}"/>
    <cellStyle name="Título 1 2 3" xfId="14714" xr:uid="{00000000-0005-0000-0000-0000D1A90000}"/>
    <cellStyle name="Título 1 2 3 2" xfId="46371" xr:uid="{00000000-0005-0000-0000-0000D2A90000}"/>
    <cellStyle name="Título 1 2 4" xfId="45718" xr:uid="{00000000-0005-0000-0000-0000D3A90000}"/>
    <cellStyle name="Título 1 3" xfId="10740" xr:uid="{00000000-0005-0000-0000-0000D4A90000}"/>
    <cellStyle name="Título 1 3 2" xfId="45719" xr:uid="{00000000-0005-0000-0000-0000D5A90000}"/>
    <cellStyle name="Título 1 4" xfId="45720" xr:uid="{00000000-0005-0000-0000-0000D6A90000}"/>
    <cellStyle name="Título 2 2" xfId="600" xr:uid="{00000000-0005-0000-0000-0000D7A90000}"/>
    <cellStyle name="Título 2 2 2" xfId="710" xr:uid="{00000000-0005-0000-0000-0000D8A90000}"/>
    <cellStyle name="Título 2 2 2 2" xfId="14715" xr:uid="{00000000-0005-0000-0000-0000D9A90000}"/>
    <cellStyle name="Título 2 2 2 3" xfId="14716" xr:uid="{00000000-0005-0000-0000-0000DAA90000}"/>
    <cellStyle name="Título 2 2 3" xfId="14717" xr:uid="{00000000-0005-0000-0000-0000DBA90000}"/>
    <cellStyle name="Título 2 2 3 2" xfId="46372" xr:uid="{00000000-0005-0000-0000-0000DCA90000}"/>
    <cellStyle name="Título 2 2 4" xfId="45721" xr:uid="{00000000-0005-0000-0000-0000DDA90000}"/>
    <cellStyle name="Título 2 3" xfId="1303" xr:uid="{00000000-0005-0000-0000-0000DEA90000}"/>
    <cellStyle name="Título 2 3 2" xfId="45722" xr:uid="{00000000-0005-0000-0000-0000DFA90000}"/>
    <cellStyle name="Título 2 4" xfId="1347" xr:uid="{00000000-0005-0000-0000-0000E0A90000}"/>
    <cellStyle name="Título 2 4 2" xfId="45723" xr:uid="{00000000-0005-0000-0000-0000E1A90000}"/>
    <cellStyle name="Título 3 2" xfId="601" xr:uid="{00000000-0005-0000-0000-0000E2A90000}"/>
    <cellStyle name="Título 3 2 2" xfId="711" xr:uid="{00000000-0005-0000-0000-0000E3A90000}"/>
    <cellStyle name="Título 3 2 2 2" xfId="14718" xr:uid="{00000000-0005-0000-0000-0000E4A90000}"/>
    <cellStyle name="Título 3 2 2 3" xfId="14719" xr:uid="{00000000-0005-0000-0000-0000E5A90000}"/>
    <cellStyle name="Título 3 2 3" xfId="9784" xr:uid="{00000000-0005-0000-0000-0000E6A90000}"/>
    <cellStyle name="Título 3 2 3 2" xfId="23231" xr:uid="{00000000-0005-0000-0000-0000E7A90000}"/>
    <cellStyle name="Título 3 2 3 3" xfId="14720" xr:uid="{00000000-0005-0000-0000-0000E8A90000}"/>
    <cellStyle name="Título 3 2 4" xfId="45724" xr:uid="{00000000-0005-0000-0000-0000E9A90000}"/>
    <cellStyle name="Título 3 3" xfId="1304" xr:uid="{00000000-0005-0000-0000-0000EAA90000}"/>
    <cellStyle name="Título 3 3 2" xfId="45725" xr:uid="{00000000-0005-0000-0000-0000EBA90000}"/>
    <cellStyle name="Título 3 4" xfId="1348" xr:uid="{00000000-0005-0000-0000-0000ECA90000}"/>
    <cellStyle name="Título 3 4 2" xfId="45726" xr:uid="{00000000-0005-0000-0000-0000EDA90000}"/>
    <cellStyle name="Título 4" xfId="602" xr:uid="{00000000-0005-0000-0000-0000EEA90000}"/>
    <cellStyle name="Título 4 2" xfId="708" xr:uid="{00000000-0005-0000-0000-0000EFA90000}"/>
    <cellStyle name="Título 4 2 2" xfId="14721" xr:uid="{00000000-0005-0000-0000-0000F0A90000}"/>
    <cellStyle name="Título 4 2 3" xfId="14722" xr:uid="{00000000-0005-0000-0000-0000F1A90000}"/>
    <cellStyle name="Título 4 2 3 2" xfId="45728" xr:uid="{00000000-0005-0000-0000-0000F2A90000}"/>
    <cellStyle name="Título 4 3" xfId="14723" xr:uid="{00000000-0005-0000-0000-0000F3A90000}"/>
    <cellStyle name="Título 4 3 2" xfId="45729" xr:uid="{00000000-0005-0000-0000-0000F4A90000}"/>
    <cellStyle name="Título 4 4" xfId="46373" xr:uid="{00000000-0005-0000-0000-0000F5A90000}"/>
    <cellStyle name="Título 4 5" xfId="45727" xr:uid="{00000000-0005-0000-0000-0000F6A90000}"/>
    <cellStyle name="Título 5" xfId="1346" xr:uid="{00000000-0005-0000-0000-0000F7A90000}"/>
    <cellStyle name="Título 5 2" xfId="45730" xr:uid="{00000000-0005-0000-0000-0000F8A90000}"/>
    <cellStyle name="Título 6" xfId="45731" xr:uid="{00000000-0005-0000-0000-0000F9A90000}"/>
    <cellStyle name="Título de hoja" xfId="603" xr:uid="{00000000-0005-0000-0000-0000FAA90000}"/>
    <cellStyle name="Título de hoja 2" xfId="14724" xr:uid="{00000000-0005-0000-0000-0000FBA90000}"/>
    <cellStyle name="Total 10" xfId="1221" xr:uid="{00000000-0005-0000-0000-0000FCA90000}"/>
    <cellStyle name="Total 10 2" xfId="15459" xr:uid="{00000000-0005-0000-0000-0000FDA90000}"/>
    <cellStyle name="Total 10 3" xfId="15621" xr:uid="{00000000-0005-0000-0000-0000FEA90000}"/>
    <cellStyle name="Total 10 4" xfId="11608" xr:uid="{00000000-0005-0000-0000-0000FFA90000}"/>
    <cellStyle name="Total 10 5" xfId="36150" xr:uid="{00000000-0005-0000-0000-000000AA0000}"/>
    <cellStyle name="Total 11" xfId="1222" xr:uid="{00000000-0005-0000-0000-000001AA0000}"/>
    <cellStyle name="Total 11 2" xfId="15460" xr:uid="{00000000-0005-0000-0000-000002AA0000}"/>
    <cellStyle name="Total 11 3" xfId="14824" xr:uid="{00000000-0005-0000-0000-000003AA0000}"/>
    <cellStyle name="Total 11 4" xfId="11609" xr:uid="{00000000-0005-0000-0000-000004AA0000}"/>
    <cellStyle name="Total 11 5" xfId="36151" xr:uid="{00000000-0005-0000-0000-000005AA0000}"/>
    <cellStyle name="Total 12" xfId="1223" xr:uid="{00000000-0005-0000-0000-000006AA0000}"/>
    <cellStyle name="Total 12 2" xfId="15461" xr:uid="{00000000-0005-0000-0000-000007AA0000}"/>
    <cellStyle name="Total 12 3" xfId="14823" xr:uid="{00000000-0005-0000-0000-000008AA0000}"/>
    <cellStyle name="Total 12 4" xfId="11610" xr:uid="{00000000-0005-0000-0000-000009AA0000}"/>
    <cellStyle name="Total 12 5" xfId="36152" xr:uid="{00000000-0005-0000-0000-00000AAA0000}"/>
    <cellStyle name="Total 13" xfId="1224" xr:uid="{00000000-0005-0000-0000-00000BAA0000}"/>
    <cellStyle name="Total 13 2" xfId="15462" xr:uid="{00000000-0005-0000-0000-00000CAA0000}"/>
    <cellStyle name="Total 13 3" xfId="14822" xr:uid="{00000000-0005-0000-0000-00000DAA0000}"/>
    <cellStyle name="Total 13 4" xfId="11611" xr:uid="{00000000-0005-0000-0000-00000EAA0000}"/>
    <cellStyle name="Total 13 5" xfId="36153" xr:uid="{00000000-0005-0000-0000-00000FAA0000}"/>
    <cellStyle name="Total 14" xfId="1225" xr:uid="{00000000-0005-0000-0000-000010AA0000}"/>
    <cellStyle name="Total 14 2" xfId="15463" xr:uid="{00000000-0005-0000-0000-000011AA0000}"/>
    <cellStyle name="Total 14 3" xfId="15304" xr:uid="{00000000-0005-0000-0000-000012AA0000}"/>
    <cellStyle name="Total 14 4" xfId="11612" xr:uid="{00000000-0005-0000-0000-000013AA0000}"/>
    <cellStyle name="Total 14 5" xfId="36154" xr:uid="{00000000-0005-0000-0000-000014AA0000}"/>
    <cellStyle name="Total 15" xfId="1226" xr:uid="{00000000-0005-0000-0000-000015AA0000}"/>
    <cellStyle name="Total 15 2" xfId="15464" xr:uid="{00000000-0005-0000-0000-000016AA0000}"/>
    <cellStyle name="Total 15 3" xfId="15303" xr:uid="{00000000-0005-0000-0000-000017AA0000}"/>
    <cellStyle name="Total 15 4" xfId="11613" xr:uid="{00000000-0005-0000-0000-000018AA0000}"/>
    <cellStyle name="Total 15 5" xfId="36155" xr:uid="{00000000-0005-0000-0000-000019AA0000}"/>
    <cellStyle name="Total 16" xfId="1227" xr:uid="{00000000-0005-0000-0000-00001AAA0000}"/>
    <cellStyle name="Total 16 2" xfId="15465" xr:uid="{00000000-0005-0000-0000-00001BAA0000}"/>
    <cellStyle name="Total 16 3" xfId="15302" xr:uid="{00000000-0005-0000-0000-00001CAA0000}"/>
    <cellStyle name="Total 16 4" xfId="11614" xr:uid="{00000000-0005-0000-0000-00001DAA0000}"/>
    <cellStyle name="Total 16 5" xfId="36156" xr:uid="{00000000-0005-0000-0000-00001EAA0000}"/>
    <cellStyle name="Total 17" xfId="1228" xr:uid="{00000000-0005-0000-0000-00001FAA0000}"/>
    <cellStyle name="Total 17 2" xfId="15466" xr:uid="{00000000-0005-0000-0000-000020AA0000}"/>
    <cellStyle name="Total 17 3" xfId="15301" xr:uid="{00000000-0005-0000-0000-000021AA0000}"/>
    <cellStyle name="Total 17 4" xfId="11615" xr:uid="{00000000-0005-0000-0000-000022AA0000}"/>
    <cellStyle name="Total 17 5" xfId="36157" xr:uid="{00000000-0005-0000-0000-000023AA0000}"/>
    <cellStyle name="Total 18" xfId="1229" xr:uid="{00000000-0005-0000-0000-000024AA0000}"/>
    <cellStyle name="Total 18 2" xfId="15467" xr:uid="{00000000-0005-0000-0000-000025AA0000}"/>
    <cellStyle name="Total 18 3" xfId="15300" xr:uid="{00000000-0005-0000-0000-000026AA0000}"/>
    <cellStyle name="Total 18 4" xfId="11616" xr:uid="{00000000-0005-0000-0000-000027AA0000}"/>
    <cellStyle name="Total 18 5" xfId="36158" xr:uid="{00000000-0005-0000-0000-000028AA0000}"/>
    <cellStyle name="Total 19" xfId="1230" xr:uid="{00000000-0005-0000-0000-000029AA0000}"/>
    <cellStyle name="Total 19 2" xfId="15468" xr:uid="{00000000-0005-0000-0000-00002AAA0000}"/>
    <cellStyle name="Total 19 3" xfId="15299" xr:uid="{00000000-0005-0000-0000-00002BAA0000}"/>
    <cellStyle name="Total 19 4" xfId="11617" xr:uid="{00000000-0005-0000-0000-00002CAA0000}"/>
    <cellStyle name="Total 19 5" xfId="36159" xr:uid="{00000000-0005-0000-0000-00002DAA0000}"/>
    <cellStyle name="Total 2" xfId="604" xr:uid="{00000000-0005-0000-0000-00002EAA0000}"/>
    <cellStyle name="Total 2 10" xfId="9785" xr:uid="{00000000-0005-0000-0000-00002FAA0000}"/>
    <cellStyle name="Total 2 10 10" xfId="23232" xr:uid="{00000000-0005-0000-0000-000030AA0000}"/>
    <cellStyle name="Total 2 10 11" xfId="44180" xr:uid="{00000000-0005-0000-0000-000031AA0000}"/>
    <cellStyle name="Total 2 10 2" xfId="9786" xr:uid="{00000000-0005-0000-0000-000032AA0000}"/>
    <cellStyle name="Total 2 10 2 2" xfId="9787" xr:uid="{00000000-0005-0000-0000-000033AA0000}"/>
    <cellStyle name="Total 2 10 2 2 2" xfId="9788" xr:uid="{00000000-0005-0000-0000-000034AA0000}"/>
    <cellStyle name="Total 2 10 2 2 2 2" xfId="31217" xr:uid="{00000000-0005-0000-0000-000035AA0000}"/>
    <cellStyle name="Total 2 10 2 2 2 3" xfId="23235" xr:uid="{00000000-0005-0000-0000-000036AA0000}"/>
    <cellStyle name="Total 2 10 2 2 2 4" xfId="44183" xr:uid="{00000000-0005-0000-0000-000037AA0000}"/>
    <cellStyle name="Total 2 10 2 2 3" xfId="9789" xr:uid="{00000000-0005-0000-0000-000038AA0000}"/>
    <cellStyle name="Total 2 10 2 2 3 2" xfId="31218" xr:uid="{00000000-0005-0000-0000-000039AA0000}"/>
    <cellStyle name="Total 2 10 2 2 3 3" xfId="23236" xr:uid="{00000000-0005-0000-0000-00003AAA0000}"/>
    <cellStyle name="Total 2 10 2 2 3 4" xfId="44184" xr:uid="{00000000-0005-0000-0000-00003BAA0000}"/>
    <cellStyle name="Total 2 10 2 2 4" xfId="31216" xr:uid="{00000000-0005-0000-0000-00003CAA0000}"/>
    <cellStyle name="Total 2 10 2 2 5" xfId="23234" xr:uid="{00000000-0005-0000-0000-00003DAA0000}"/>
    <cellStyle name="Total 2 10 2 2 6" xfId="44182" xr:uid="{00000000-0005-0000-0000-00003EAA0000}"/>
    <cellStyle name="Total 2 10 2 3" xfId="9790" xr:uid="{00000000-0005-0000-0000-00003FAA0000}"/>
    <cellStyle name="Total 2 10 2 3 2" xfId="31219" xr:uid="{00000000-0005-0000-0000-000040AA0000}"/>
    <cellStyle name="Total 2 10 2 3 3" xfId="23237" xr:uid="{00000000-0005-0000-0000-000041AA0000}"/>
    <cellStyle name="Total 2 10 2 3 4" xfId="44185" xr:uid="{00000000-0005-0000-0000-000042AA0000}"/>
    <cellStyle name="Total 2 10 2 4" xfId="9791" xr:uid="{00000000-0005-0000-0000-000043AA0000}"/>
    <cellStyle name="Total 2 10 2 4 2" xfId="31220" xr:uid="{00000000-0005-0000-0000-000044AA0000}"/>
    <cellStyle name="Total 2 10 2 4 3" xfId="23238" xr:uid="{00000000-0005-0000-0000-000045AA0000}"/>
    <cellStyle name="Total 2 10 2 4 4" xfId="44186" xr:uid="{00000000-0005-0000-0000-000046AA0000}"/>
    <cellStyle name="Total 2 10 2 5" xfId="31215" xr:uid="{00000000-0005-0000-0000-000047AA0000}"/>
    <cellStyle name="Total 2 10 2 6" xfId="23233" xr:uid="{00000000-0005-0000-0000-000048AA0000}"/>
    <cellStyle name="Total 2 10 2 7" xfId="44181" xr:uid="{00000000-0005-0000-0000-000049AA0000}"/>
    <cellStyle name="Total 2 10 3" xfId="9792" xr:uid="{00000000-0005-0000-0000-00004AAA0000}"/>
    <cellStyle name="Total 2 10 3 2" xfId="9793" xr:uid="{00000000-0005-0000-0000-00004BAA0000}"/>
    <cellStyle name="Total 2 10 3 2 2" xfId="9794" xr:uid="{00000000-0005-0000-0000-00004CAA0000}"/>
    <cellStyle name="Total 2 10 3 2 2 2" xfId="31223" xr:uid="{00000000-0005-0000-0000-00004DAA0000}"/>
    <cellStyle name="Total 2 10 3 2 2 3" xfId="23241" xr:uid="{00000000-0005-0000-0000-00004EAA0000}"/>
    <cellStyle name="Total 2 10 3 2 2 4" xfId="44189" xr:uid="{00000000-0005-0000-0000-00004FAA0000}"/>
    <cellStyle name="Total 2 10 3 2 3" xfId="9795" xr:uid="{00000000-0005-0000-0000-000050AA0000}"/>
    <cellStyle name="Total 2 10 3 2 3 2" xfId="31224" xr:uid="{00000000-0005-0000-0000-000051AA0000}"/>
    <cellStyle name="Total 2 10 3 2 3 3" xfId="23242" xr:uid="{00000000-0005-0000-0000-000052AA0000}"/>
    <cellStyle name="Total 2 10 3 2 3 4" xfId="44190" xr:uid="{00000000-0005-0000-0000-000053AA0000}"/>
    <cellStyle name="Total 2 10 3 2 4" xfId="31222" xr:uid="{00000000-0005-0000-0000-000054AA0000}"/>
    <cellStyle name="Total 2 10 3 2 5" xfId="23240" xr:uid="{00000000-0005-0000-0000-000055AA0000}"/>
    <cellStyle name="Total 2 10 3 2 6" xfId="44188" xr:uid="{00000000-0005-0000-0000-000056AA0000}"/>
    <cellStyle name="Total 2 10 3 3" xfId="9796" xr:uid="{00000000-0005-0000-0000-000057AA0000}"/>
    <cellStyle name="Total 2 10 3 3 2" xfId="31225" xr:uid="{00000000-0005-0000-0000-000058AA0000}"/>
    <cellStyle name="Total 2 10 3 3 3" xfId="23243" xr:uid="{00000000-0005-0000-0000-000059AA0000}"/>
    <cellStyle name="Total 2 10 3 3 4" xfId="44191" xr:uid="{00000000-0005-0000-0000-00005AAA0000}"/>
    <cellStyle name="Total 2 10 3 4" xfId="9797" xr:uid="{00000000-0005-0000-0000-00005BAA0000}"/>
    <cellStyle name="Total 2 10 3 4 2" xfId="31226" xr:uid="{00000000-0005-0000-0000-00005CAA0000}"/>
    <cellStyle name="Total 2 10 3 4 3" xfId="23244" xr:uid="{00000000-0005-0000-0000-00005DAA0000}"/>
    <cellStyle name="Total 2 10 3 4 4" xfId="44192" xr:uid="{00000000-0005-0000-0000-00005EAA0000}"/>
    <cellStyle name="Total 2 10 3 5" xfId="31221" xr:uid="{00000000-0005-0000-0000-00005FAA0000}"/>
    <cellStyle name="Total 2 10 3 6" xfId="23239" xr:uid="{00000000-0005-0000-0000-000060AA0000}"/>
    <cellStyle name="Total 2 10 3 7" xfId="44187" xr:uid="{00000000-0005-0000-0000-000061AA0000}"/>
    <cellStyle name="Total 2 10 4" xfId="9798" xr:uid="{00000000-0005-0000-0000-000062AA0000}"/>
    <cellStyle name="Total 2 10 4 2" xfId="9799" xr:uid="{00000000-0005-0000-0000-000063AA0000}"/>
    <cellStyle name="Total 2 10 4 2 2" xfId="31228" xr:uid="{00000000-0005-0000-0000-000064AA0000}"/>
    <cellStyle name="Total 2 10 4 2 3" xfId="23246" xr:uid="{00000000-0005-0000-0000-000065AA0000}"/>
    <cellStyle name="Total 2 10 4 2 4" xfId="44194" xr:uid="{00000000-0005-0000-0000-000066AA0000}"/>
    <cellStyle name="Total 2 10 4 3" xfId="9800" xr:uid="{00000000-0005-0000-0000-000067AA0000}"/>
    <cellStyle name="Total 2 10 4 3 2" xfId="31229" xr:uid="{00000000-0005-0000-0000-000068AA0000}"/>
    <cellStyle name="Total 2 10 4 3 3" xfId="23247" xr:uid="{00000000-0005-0000-0000-000069AA0000}"/>
    <cellStyle name="Total 2 10 4 3 4" xfId="44195" xr:uid="{00000000-0005-0000-0000-00006AAA0000}"/>
    <cellStyle name="Total 2 10 4 4" xfId="31227" xr:uid="{00000000-0005-0000-0000-00006BAA0000}"/>
    <cellStyle name="Total 2 10 4 5" xfId="23245" xr:uid="{00000000-0005-0000-0000-00006CAA0000}"/>
    <cellStyle name="Total 2 10 4 6" xfId="44193" xr:uid="{00000000-0005-0000-0000-00006DAA0000}"/>
    <cellStyle name="Total 2 10 5" xfId="9801" xr:uid="{00000000-0005-0000-0000-00006EAA0000}"/>
    <cellStyle name="Total 2 10 5 2" xfId="31230" xr:uid="{00000000-0005-0000-0000-00006FAA0000}"/>
    <cellStyle name="Total 2 10 5 3" xfId="23248" xr:uid="{00000000-0005-0000-0000-000070AA0000}"/>
    <cellStyle name="Total 2 10 5 4" xfId="44196" xr:uid="{00000000-0005-0000-0000-000071AA0000}"/>
    <cellStyle name="Total 2 10 6" xfId="9802" xr:uid="{00000000-0005-0000-0000-000072AA0000}"/>
    <cellStyle name="Total 2 10 6 2" xfId="31231" xr:uid="{00000000-0005-0000-0000-000073AA0000}"/>
    <cellStyle name="Total 2 10 6 3" xfId="23249" xr:uid="{00000000-0005-0000-0000-000074AA0000}"/>
    <cellStyle name="Total 2 10 6 4" xfId="44197" xr:uid="{00000000-0005-0000-0000-000075AA0000}"/>
    <cellStyle name="Total 2 10 7" xfId="9803" xr:uid="{00000000-0005-0000-0000-000076AA0000}"/>
    <cellStyle name="Total 2 10 7 2" xfId="31232" xr:uid="{00000000-0005-0000-0000-000077AA0000}"/>
    <cellStyle name="Total 2 10 7 3" xfId="23250" xr:uid="{00000000-0005-0000-0000-000078AA0000}"/>
    <cellStyle name="Total 2 10 7 4" xfId="44198" xr:uid="{00000000-0005-0000-0000-000079AA0000}"/>
    <cellStyle name="Total 2 10 8" xfId="9804" xr:uid="{00000000-0005-0000-0000-00007AAA0000}"/>
    <cellStyle name="Total 2 10 8 2" xfId="31233" xr:uid="{00000000-0005-0000-0000-00007BAA0000}"/>
    <cellStyle name="Total 2 10 8 3" xfId="23251" xr:uid="{00000000-0005-0000-0000-00007CAA0000}"/>
    <cellStyle name="Total 2 10 8 4" xfId="44199" xr:uid="{00000000-0005-0000-0000-00007DAA0000}"/>
    <cellStyle name="Total 2 10 9" xfId="31214" xr:uid="{00000000-0005-0000-0000-00007EAA0000}"/>
    <cellStyle name="Total 2 11" xfId="9805" xr:uid="{00000000-0005-0000-0000-00007FAA0000}"/>
    <cellStyle name="Total 2 11 10" xfId="23252" xr:uid="{00000000-0005-0000-0000-000080AA0000}"/>
    <cellStyle name="Total 2 11 11" xfId="44200" xr:uid="{00000000-0005-0000-0000-000081AA0000}"/>
    <cellStyle name="Total 2 11 2" xfId="9806" xr:uid="{00000000-0005-0000-0000-000082AA0000}"/>
    <cellStyle name="Total 2 11 2 2" xfId="9807" xr:uid="{00000000-0005-0000-0000-000083AA0000}"/>
    <cellStyle name="Total 2 11 2 2 2" xfId="9808" xr:uid="{00000000-0005-0000-0000-000084AA0000}"/>
    <cellStyle name="Total 2 11 2 2 2 2" xfId="31237" xr:uid="{00000000-0005-0000-0000-000085AA0000}"/>
    <cellStyle name="Total 2 11 2 2 2 3" xfId="23255" xr:uid="{00000000-0005-0000-0000-000086AA0000}"/>
    <cellStyle name="Total 2 11 2 2 2 4" xfId="44203" xr:uid="{00000000-0005-0000-0000-000087AA0000}"/>
    <cellStyle name="Total 2 11 2 2 3" xfId="9809" xr:uid="{00000000-0005-0000-0000-000088AA0000}"/>
    <cellStyle name="Total 2 11 2 2 3 2" xfId="31238" xr:uid="{00000000-0005-0000-0000-000089AA0000}"/>
    <cellStyle name="Total 2 11 2 2 3 3" xfId="23256" xr:uid="{00000000-0005-0000-0000-00008AAA0000}"/>
    <cellStyle name="Total 2 11 2 2 3 4" xfId="44204" xr:uid="{00000000-0005-0000-0000-00008BAA0000}"/>
    <cellStyle name="Total 2 11 2 2 4" xfId="31236" xr:uid="{00000000-0005-0000-0000-00008CAA0000}"/>
    <cellStyle name="Total 2 11 2 2 5" xfId="23254" xr:uid="{00000000-0005-0000-0000-00008DAA0000}"/>
    <cellStyle name="Total 2 11 2 2 6" xfId="44202" xr:uid="{00000000-0005-0000-0000-00008EAA0000}"/>
    <cellStyle name="Total 2 11 2 3" xfId="9810" xr:uid="{00000000-0005-0000-0000-00008FAA0000}"/>
    <cellStyle name="Total 2 11 2 3 2" xfId="31239" xr:uid="{00000000-0005-0000-0000-000090AA0000}"/>
    <cellStyle name="Total 2 11 2 3 3" xfId="23257" xr:uid="{00000000-0005-0000-0000-000091AA0000}"/>
    <cellStyle name="Total 2 11 2 3 4" xfId="44205" xr:uid="{00000000-0005-0000-0000-000092AA0000}"/>
    <cellStyle name="Total 2 11 2 4" xfId="9811" xr:uid="{00000000-0005-0000-0000-000093AA0000}"/>
    <cellStyle name="Total 2 11 2 4 2" xfId="31240" xr:uid="{00000000-0005-0000-0000-000094AA0000}"/>
    <cellStyle name="Total 2 11 2 4 3" xfId="23258" xr:uid="{00000000-0005-0000-0000-000095AA0000}"/>
    <cellStyle name="Total 2 11 2 4 4" xfId="44206" xr:uid="{00000000-0005-0000-0000-000096AA0000}"/>
    <cellStyle name="Total 2 11 2 5" xfId="31235" xr:uid="{00000000-0005-0000-0000-000097AA0000}"/>
    <cellStyle name="Total 2 11 2 6" xfId="23253" xr:uid="{00000000-0005-0000-0000-000098AA0000}"/>
    <cellStyle name="Total 2 11 2 7" xfId="44201" xr:uid="{00000000-0005-0000-0000-000099AA0000}"/>
    <cellStyle name="Total 2 11 3" xfId="9812" xr:uid="{00000000-0005-0000-0000-00009AAA0000}"/>
    <cellStyle name="Total 2 11 3 2" xfId="9813" xr:uid="{00000000-0005-0000-0000-00009BAA0000}"/>
    <cellStyle name="Total 2 11 3 2 2" xfId="9814" xr:uid="{00000000-0005-0000-0000-00009CAA0000}"/>
    <cellStyle name="Total 2 11 3 2 2 2" xfId="31243" xr:uid="{00000000-0005-0000-0000-00009DAA0000}"/>
    <cellStyle name="Total 2 11 3 2 2 3" xfId="23261" xr:uid="{00000000-0005-0000-0000-00009EAA0000}"/>
    <cellStyle name="Total 2 11 3 2 2 4" xfId="44209" xr:uid="{00000000-0005-0000-0000-00009FAA0000}"/>
    <cellStyle name="Total 2 11 3 2 3" xfId="9815" xr:uid="{00000000-0005-0000-0000-0000A0AA0000}"/>
    <cellStyle name="Total 2 11 3 2 3 2" xfId="31244" xr:uid="{00000000-0005-0000-0000-0000A1AA0000}"/>
    <cellStyle name="Total 2 11 3 2 3 3" xfId="23262" xr:uid="{00000000-0005-0000-0000-0000A2AA0000}"/>
    <cellStyle name="Total 2 11 3 2 3 4" xfId="44210" xr:uid="{00000000-0005-0000-0000-0000A3AA0000}"/>
    <cellStyle name="Total 2 11 3 2 4" xfId="31242" xr:uid="{00000000-0005-0000-0000-0000A4AA0000}"/>
    <cellStyle name="Total 2 11 3 2 5" xfId="23260" xr:uid="{00000000-0005-0000-0000-0000A5AA0000}"/>
    <cellStyle name="Total 2 11 3 2 6" xfId="44208" xr:uid="{00000000-0005-0000-0000-0000A6AA0000}"/>
    <cellStyle name="Total 2 11 3 3" xfId="9816" xr:uid="{00000000-0005-0000-0000-0000A7AA0000}"/>
    <cellStyle name="Total 2 11 3 3 2" xfId="31245" xr:uid="{00000000-0005-0000-0000-0000A8AA0000}"/>
    <cellStyle name="Total 2 11 3 3 3" xfId="23263" xr:uid="{00000000-0005-0000-0000-0000A9AA0000}"/>
    <cellStyle name="Total 2 11 3 3 4" xfId="44211" xr:uid="{00000000-0005-0000-0000-0000AAAA0000}"/>
    <cellStyle name="Total 2 11 3 4" xfId="9817" xr:uid="{00000000-0005-0000-0000-0000ABAA0000}"/>
    <cellStyle name="Total 2 11 3 4 2" xfId="31246" xr:uid="{00000000-0005-0000-0000-0000ACAA0000}"/>
    <cellStyle name="Total 2 11 3 4 3" xfId="23264" xr:uid="{00000000-0005-0000-0000-0000ADAA0000}"/>
    <cellStyle name="Total 2 11 3 4 4" xfId="44212" xr:uid="{00000000-0005-0000-0000-0000AEAA0000}"/>
    <cellStyle name="Total 2 11 3 5" xfId="31241" xr:uid="{00000000-0005-0000-0000-0000AFAA0000}"/>
    <cellStyle name="Total 2 11 3 6" xfId="23259" xr:uid="{00000000-0005-0000-0000-0000B0AA0000}"/>
    <cellStyle name="Total 2 11 3 7" xfId="44207" xr:uid="{00000000-0005-0000-0000-0000B1AA0000}"/>
    <cellStyle name="Total 2 11 4" xfId="9818" xr:uid="{00000000-0005-0000-0000-0000B2AA0000}"/>
    <cellStyle name="Total 2 11 4 2" xfId="9819" xr:uid="{00000000-0005-0000-0000-0000B3AA0000}"/>
    <cellStyle name="Total 2 11 4 2 2" xfId="31248" xr:uid="{00000000-0005-0000-0000-0000B4AA0000}"/>
    <cellStyle name="Total 2 11 4 2 3" xfId="23266" xr:uid="{00000000-0005-0000-0000-0000B5AA0000}"/>
    <cellStyle name="Total 2 11 4 2 4" xfId="44214" xr:uid="{00000000-0005-0000-0000-0000B6AA0000}"/>
    <cellStyle name="Total 2 11 4 3" xfId="9820" xr:uid="{00000000-0005-0000-0000-0000B7AA0000}"/>
    <cellStyle name="Total 2 11 4 3 2" xfId="31249" xr:uid="{00000000-0005-0000-0000-0000B8AA0000}"/>
    <cellStyle name="Total 2 11 4 3 3" xfId="23267" xr:uid="{00000000-0005-0000-0000-0000B9AA0000}"/>
    <cellStyle name="Total 2 11 4 3 4" xfId="44215" xr:uid="{00000000-0005-0000-0000-0000BAAA0000}"/>
    <cellStyle name="Total 2 11 4 4" xfId="31247" xr:uid="{00000000-0005-0000-0000-0000BBAA0000}"/>
    <cellStyle name="Total 2 11 4 5" xfId="23265" xr:uid="{00000000-0005-0000-0000-0000BCAA0000}"/>
    <cellStyle name="Total 2 11 4 6" xfId="44213" xr:uid="{00000000-0005-0000-0000-0000BDAA0000}"/>
    <cellStyle name="Total 2 11 5" xfId="9821" xr:uid="{00000000-0005-0000-0000-0000BEAA0000}"/>
    <cellStyle name="Total 2 11 5 2" xfId="31250" xr:uid="{00000000-0005-0000-0000-0000BFAA0000}"/>
    <cellStyle name="Total 2 11 5 3" xfId="23268" xr:uid="{00000000-0005-0000-0000-0000C0AA0000}"/>
    <cellStyle name="Total 2 11 5 4" xfId="44216" xr:uid="{00000000-0005-0000-0000-0000C1AA0000}"/>
    <cellStyle name="Total 2 11 6" xfId="9822" xr:uid="{00000000-0005-0000-0000-0000C2AA0000}"/>
    <cellStyle name="Total 2 11 6 2" xfId="31251" xr:uid="{00000000-0005-0000-0000-0000C3AA0000}"/>
    <cellStyle name="Total 2 11 6 3" xfId="23269" xr:uid="{00000000-0005-0000-0000-0000C4AA0000}"/>
    <cellStyle name="Total 2 11 6 4" xfId="44217" xr:uid="{00000000-0005-0000-0000-0000C5AA0000}"/>
    <cellStyle name="Total 2 11 7" xfId="9823" xr:uid="{00000000-0005-0000-0000-0000C6AA0000}"/>
    <cellStyle name="Total 2 11 7 2" xfId="31252" xr:uid="{00000000-0005-0000-0000-0000C7AA0000}"/>
    <cellStyle name="Total 2 11 7 3" xfId="23270" xr:uid="{00000000-0005-0000-0000-0000C8AA0000}"/>
    <cellStyle name="Total 2 11 7 4" xfId="44218" xr:uid="{00000000-0005-0000-0000-0000C9AA0000}"/>
    <cellStyle name="Total 2 11 8" xfId="9824" xr:uid="{00000000-0005-0000-0000-0000CAAA0000}"/>
    <cellStyle name="Total 2 11 8 2" xfId="31253" xr:uid="{00000000-0005-0000-0000-0000CBAA0000}"/>
    <cellStyle name="Total 2 11 8 3" xfId="23271" xr:uid="{00000000-0005-0000-0000-0000CCAA0000}"/>
    <cellStyle name="Total 2 11 8 4" xfId="44219" xr:uid="{00000000-0005-0000-0000-0000CDAA0000}"/>
    <cellStyle name="Total 2 11 9" xfId="31234" xr:uid="{00000000-0005-0000-0000-0000CEAA0000}"/>
    <cellStyle name="Total 2 12" xfId="9825" xr:uid="{00000000-0005-0000-0000-0000CFAA0000}"/>
    <cellStyle name="Total 2 12 10" xfId="23272" xr:uid="{00000000-0005-0000-0000-0000D0AA0000}"/>
    <cellStyle name="Total 2 12 11" xfId="44220" xr:uid="{00000000-0005-0000-0000-0000D1AA0000}"/>
    <cellStyle name="Total 2 12 2" xfId="9826" xr:uid="{00000000-0005-0000-0000-0000D2AA0000}"/>
    <cellStyle name="Total 2 12 2 2" xfId="9827" xr:uid="{00000000-0005-0000-0000-0000D3AA0000}"/>
    <cellStyle name="Total 2 12 2 2 2" xfId="9828" xr:uid="{00000000-0005-0000-0000-0000D4AA0000}"/>
    <cellStyle name="Total 2 12 2 2 2 2" xfId="31257" xr:uid="{00000000-0005-0000-0000-0000D5AA0000}"/>
    <cellStyle name="Total 2 12 2 2 2 3" xfId="23275" xr:uid="{00000000-0005-0000-0000-0000D6AA0000}"/>
    <cellStyle name="Total 2 12 2 2 2 4" xfId="44223" xr:uid="{00000000-0005-0000-0000-0000D7AA0000}"/>
    <cellStyle name="Total 2 12 2 2 3" xfId="9829" xr:uid="{00000000-0005-0000-0000-0000D8AA0000}"/>
    <cellStyle name="Total 2 12 2 2 3 2" xfId="31258" xr:uid="{00000000-0005-0000-0000-0000D9AA0000}"/>
    <cellStyle name="Total 2 12 2 2 3 3" xfId="23276" xr:uid="{00000000-0005-0000-0000-0000DAAA0000}"/>
    <cellStyle name="Total 2 12 2 2 3 4" xfId="44224" xr:uid="{00000000-0005-0000-0000-0000DBAA0000}"/>
    <cellStyle name="Total 2 12 2 2 4" xfId="31256" xr:uid="{00000000-0005-0000-0000-0000DCAA0000}"/>
    <cellStyle name="Total 2 12 2 2 5" xfId="23274" xr:uid="{00000000-0005-0000-0000-0000DDAA0000}"/>
    <cellStyle name="Total 2 12 2 2 6" xfId="44222" xr:uid="{00000000-0005-0000-0000-0000DEAA0000}"/>
    <cellStyle name="Total 2 12 2 3" xfId="9830" xr:uid="{00000000-0005-0000-0000-0000DFAA0000}"/>
    <cellStyle name="Total 2 12 2 3 2" xfId="31259" xr:uid="{00000000-0005-0000-0000-0000E0AA0000}"/>
    <cellStyle name="Total 2 12 2 3 3" xfId="23277" xr:uid="{00000000-0005-0000-0000-0000E1AA0000}"/>
    <cellStyle name="Total 2 12 2 3 4" xfId="44225" xr:uid="{00000000-0005-0000-0000-0000E2AA0000}"/>
    <cellStyle name="Total 2 12 2 4" xfId="9831" xr:uid="{00000000-0005-0000-0000-0000E3AA0000}"/>
    <cellStyle name="Total 2 12 2 4 2" xfId="31260" xr:uid="{00000000-0005-0000-0000-0000E4AA0000}"/>
    <cellStyle name="Total 2 12 2 4 3" xfId="23278" xr:uid="{00000000-0005-0000-0000-0000E5AA0000}"/>
    <cellStyle name="Total 2 12 2 4 4" xfId="44226" xr:uid="{00000000-0005-0000-0000-0000E6AA0000}"/>
    <cellStyle name="Total 2 12 2 5" xfId="31255" xr:uid="{00000000-0005-0000-0000-0000E7AA0000}"/>
    <cellStyle name="Total 2 12 2 6" xfId="23273" xr:uid="{00000000-0005-0000-0000-0000E8AA0000}"/>
    <cellStyle name="Total 2 12 2 7" xfId="44221" xr:uid="{00000000-0005-0000-0000-0000E9AA0000}"/>
    <cellStyle name="Total 2 12 3" xfId="9832" xr:uid="{00000000-0005-0000-0000-0000EAAA0000}"/>
    <cellStyle name="Total 2 12 3 2" xfId="9833" xr:uid="{00000000-0005-0000-0000-0000EBAA0000}"/>
    <cellStyle name="Total 2 12 3 2 2" xfId="9834" xr:uid="{00000000-0005-0000-0000-0000ECAA0000}"/>
    <cellStyle name="Total 2 12 3 2 2 2" xfId="31263" xr:uid="{00000000-0005-0000-0000-0000EDAA0000}"/>
    <cellStyle name="Total 2 12 3 2 2 3" xfId="23281" xr:uid="{00000000-0005-0000-0000-0000EEAA0000}"/>
    <cellStyle name="Total 2 12 3 2 2 4" xfId="44229" xr:uid="{00000000-0005-0000-0000-0000EFAA0000}"/>
    <cellStyle name="Total 2 12 3 2 3" xfId="9835" xr:uid="{00000000-0005-0000-0000-0000F0AA0000}"/>
    <cellStyle name="Total 2 12 3 2 3 2" xfId="31264" xr:uid="{00000000-0005-0000-0000-0000F1AA0000}"/>
    <cellStyle name="Total 2 12 3 2 3 3" xfId="23282" xr:uid="{00000000-0005-0000-0000-0000F2AA0000}"/>
    <cellStyle name="Total 2 12 3 2 3 4" xfId="44230" xr:uid="{00000000-0005-0000-0000-0000F3AA0000}"/>
    <cellStyle name="Total 2 12 3 2 4" xfId="31262" xr:uid="{00000000-0005-0000-0000-0000F4AA0000}"/>
    <cellStyle name="Total 2 12 3 2 5" xfId="23280" xr:uid="{00000000-0005-0000-0000-0000F5AA0000}"/>
    <cellStyle name="Total 2 12 3 2 6" xfId="44228" xr:uid="{00000000-0005-0000-0000-0000F6AA0000}"/>
    <cellStyle name="Total 2 12 3 3" xfId="9836" xr:uid="{00000000-0005-0000-0000-0000F7AA0000}"/>
    <cellStyle name="Total 2 12 3 3 2" xfId="31265" xr:uid="{00000000-0005-0000-0000-0000F8AA0000}"/>
    <cellStyle name="Total 2 12 3 3 3" xfId="23283" xr:uid="{00000000-0005-0000-0000-0000F9AA0000}"/>
    <cellStyle name="Total 2 12 3 3 4" xfId="44231" xr:uid="{00000000-0005-0000-0000-0000FAAA0000}"/>
    <cellStyle name="Total 2 12 3 4" xfId="9837" xr:uid="{00000000-0005-0000-0000-0000FBAA0000}"/>
    <cellStyle name="Total 2 12 3 4 2" xfId="31266" xr:uid="{00000000-0005-0000-0000-0000FCAA0000}"/>
    <cellStyle name="Total 2 12 3 4 3" xfId="23284" xr:uid="{00000000-0005-0000-0000-0000FDAA0000}"/>
    <cellStyle name="Total 2 12 3 4 4" xfId="44232" xr:uid="{00000000-0005-0000-0000-0000FEAA0000}"/>
    <cellStyle name="Total 2 12 3 5" xfId="31261" xr:uid="{00000000-0005-0000-0000-0000FFAA0000}"/>
    <cellStyle name="Total 2 12 3 6" xfId="23279" xr:uid="{00000000-0005-0000-0000-000000AB0000}"/>
    <cellStyle name="Total 2 12 3 7" xfId="44227" xr:uid="{00000000-0005-0000-0000-000001AB0000}"/>
    <cellStyle name="Total 2 12 4" xfId="9838" xr:uid="{00000000-0005-0000-0000-000002AB0000}"/>
    <cellStyle name="Total 2 12 4 2" xfId="9839" xr:uid="{00000000-0005-0000-0000-000003AB0000}"/>
    <cellStyle name="Total 2 12 4 2 2" xfId="31268" xr:uid="{00000000-0005-0000-0000-000004AB0000}"/>
    <cellStyle name="Total 2 12 4 2 3" xfId="23286" xr:uid="{00000000-0005-0000-0000-000005AB0000}"/>
    <cellStyle name="Total 2 12 4 2 4" xfId="44234" xr:uid="{00000000-0005-0000-0000-000006AB0000}"/>
    <cellStyle name="Total 2 12 4 3" xfId="9840" xr:uid="{00000000-0005-0000-0000-000007AB0000}"/>
    <cellStyle name="Total 2 12 4 3 2" xfId="31269" xr:uid="{00000000-0005-0000-0000-000008AB0000}"/>
    <cellStyle name="Total 2 12 4 3 3" xfId="23287" xr:uid="{00000000-0005-0000-0000-000009AB0000}"/>
    <cellStyle name="Total 2 12 4 3 4" xfId="44235" xr:uid="{00000000-0005-0000-0000-00000AAB0000}"/>
    <cellStyle name="Total 2 12 4 4" xfId="31267" xr:uid="{00000000-0005-0000-0000-00000BAB0000}"/>
    <cellStyle name="Total 2 12 4 5" xfId="23285" xr:uid="{00000000-0005-0000-0000-00000CAB0000}"/>
    <cellStyle name="Total 2 12 4 6" xfId="44233" xr:uid="{00000000-0005-0000-0000-00000DAB0000}"/>
    <cellStyle name="Total 2 12 5" xfId="9841" xr:uid="{00000000-0005-0000-0000-00000EAB0000}"/>
    <cellStyle name="Total 2 12 5 2" xfId="31270" xr:uid="{00000000-0005-0000-0000-00000FAB0000}"/>
    <cellStyle name="Total 2 12 5 3" xfId="23288" xr:uid="{00000000-0005-0000-0000-000010AB0000}"/>
    <cellStyle name="Total 2 12 5 4" xfId="44236" xr:uid="{00000000-0005-0000-0000-000011AB0000}"/>
    <cellStyle name="Total 2 12 6" xfId="9842" xr:uid="{00000000-0005-0000-0000-000012AB0000}"/>
    <cellStyle name="Total 2 12 6 2" xfId="31271" xr:uid="{00000000-0005-0000-0000-000013AB0000}"/>
    <cellStyle name="Total 2 12 6 3" xfId="23289" xr:uid="{00000000-0005-0000-0000-000014AB0000}"/>
    <cellStyle name="Total 2 12 6 4" xfId="44237" xr:uid="{00000000-0005-0000-0000-000015AB0000}"/>
    <cellStyle name="Total 2 12 7" xfId="9843" xr:uid="{00000000-0005-0000-0000-000016AB0000}"/>
    <cellStyle name="Total 2 12 7 2" xfId="31272" xr:uid="{00000000-0005-0000-0000-000017AB0000}"/>
    <cellStyle name="Total 2 12 7 3" xfId="23290" xr:uid="{00000000-0005-0000-0000-000018AB0000}"/>
    <cellStyle name="Total 2 12 7 4" xfId="44238" xr:uid="{00000000-0005-0000-0000-000019AB0000}"/>
    <cellStyle name="Total 2 12 8" xfId="9844" xr:uid="{00000000-0005-0000-0000-00001AAB0000}"/>
    <cellStyle name="Total 2 12 8 2" xfId="31273" xr:uid="{00000000-0005-0000-0000-00001BAB0000}"/>
    <cellStyle name="Total 2 12 8 3" xfId="23291" xr:uid="{00000000-0005-0000-0000-00001CAB0000}"/>
    <cellStyle name="Total 2 12 8 4" xfId="44239" xr:uid="{00000000-0005-0000-0000-00001DAB0000}"/>
    <cellStyle name="Total 2 12 9" xfId="31254" xr:uid="{00000000-0005-0000-0000-00001EAB0000}"/>
    <cellStyle name="Total 2 13" xfId="9845" xr:uid="{00000000-0005-0000-0000-00001FAB0000}"/>
    <cellStyle name="Total 2 13 10" xfId="23292" xr:uid="{00000000-0005-0000-0000-000020AB0000}"/>
    <cellStyle name="Total 2 13 11" xfId="44240" xr:uid="{00000000-0005-0000-0000-000021AB0000}"/>
    <cellStyle name="Total 2 13 2" xfId="9846" xr:uid="{00000000-0005-0000-0000-000022AB0000}"/>
    <cellStyle name="Total 2 13 2 2" xfId="9847" xr:uid="{00000000-0005-0000-0000-000023AB0000}"/>
    <cellStyle name="Total 2 13 2 2 2" xfId="9848" xr:uid="{00000000-0005-0000-0000-000024AB0000}"/>
    <cellStyle name="Total 2 13 2 2 2 2" xfId="31277" xr:uid="{00000000-0005-0000-0000-000025AB0000}"/>
    <cellStyle name="Total 2 13 2 2 2 3" xfId="23295" xr:uid="{00000000-0005-0000-0000-000026AB0000}"/>
    <cellStyle name="Total 2 13 2 2 2 4" xfId="44243" xr:uid="{00000000-0005-0000-0000-000027AB0000}"/>
    <cellStyle name="Total 2 13 2 2 3" xfId="9849" xr:uid="{00000000-0005-0000-0000-000028AB0000}"/>
    <cellStyle name="Total 2 13 2 2 3 2" xfId="31278" xr:uid="{00000000-0005-0000-0000-000029AB0000}"/>
    <cellStyle name="Total 2 13 2 2 3 3" xfId="23296" xr:uid="{00000000-0005-0000-0000-00002AAB0000}"/>
    <cellStyle name="Total 2 13 2 2 3 4" xfId="44244" xr:uid="{00000000-0005-0000-0000-00002BAB0000}"/>
    <cellStyle name="Total 2 13 2 2 4" xfId="31276" xr:uid="{00000000-0005-0000-0000-00002CAB0000}"/>
    <cellStyle name="Total 2 13 2 2 5" xfId="23294" xr:uid="{00000000-0005-0000-0000-00002DAB0000}"/>
    <cellStyle name="Total 2 13 2 2 6" xfId="44242" xr:uid="{00000000-0005-0000-0000-00002EAB0000}"/>
    <cellStyle name="Total 2 13 2 3" xfId="9850" xr:uid="{00000000-0005-0000-0000-00002FAB0000}"/>
    <cellStyle name="Total 2 13 2 3 2" xfId="31279" xr:uid="{00000000-0005-0000-0000-000030AB0000}"/>
    <cellStyle name="Total 2 13 2 3 3" xfId="23297" xr:uid="{00000000-0005-0000-0000-000031AB0000}"/>
    <cellStyle name="Total 2 13 2 3 4" xfId="44245" xr:uid="{00000000-0005-0000-0000-000032AB0000}"/>
    <cellStyle name="Total 2 13 2 4" xfId="9851" xr:uid="{00000000-0005-0000-0000-000033AB0000}"/>
    <cellStyle name="Total 2 13 2 4 2" xfId="31280" xr:uid="{00000000-0005-0000-0000-000034AB0000}"/>
    <cellStyle name="Total 2 13 2 4 3" xfId="23298" xr:uid="{00000000-0005-0000-0000-000035AB0000}"/>
    <cellStyle name="Total 2 13 2 4 4" xfId="44246" xr:uid="{00000000-0005-0000-0000-000036AB0000}"/>
    <cellStyle name="Total 2 13 2 5" xfId="31275" xr:uid="{00000000-0005-0000-0000-000037AB0000}"/>
    <cellStyle name="Total 2 13 2 6" xfId="23293" xr:uid="{00000000-0005-0000-0000-000038AB0000}"/>
    <cellStyle name="Total 2 13 2 7" xfId="44241" xr:uid="{00000000-0005-0000-0000-000039AB0000}"/>
    <cellStyle name="Total 2 13 3" xfId="9852" xr:uid="{00000000-0005-0000-0000-00003AAB0000}"/>
    <cellStyle name="Total 2 13 3 2" xfId="9853" xr:uid="{00000000-0005-0000-0000-00003BAB0000}"/>
    <cellStyle name="Total 2 13 3 2 2" xfId="9854" xr:uid="{00000000-0005-0000-0000-00003CAB0000}"/>
    <cellStyle name="Total 2 13 3 2 2 2" xfId="31283" xr:uid="{00000000-0005-0000-0000-00003DAB0000}"/>
    <cellStyle name="Total 2 13 3 2 2 3" xfId="23301" xr:uid="{00000000-0005-0000-0000-00003EAB0000}"/>
    <cellStyle name="Total 2 13 3 2 2 4" xfId="44249" xr:uid="{00000000-0005-0000-0000-00003FAB0000}"/>
    <cellStyle name="Total 2 13 3 2 3" xfId="9855" xr:uid="{00000000-0005-0000-0000-000040AB0000}"/>
    <cellStyle name="Total 2 13 3 2 3 2" xfId="31284" xr:uid="{00000000-0005-0000-0000-000041AB0000}"/>
    <cellStyle name="Total 2 13 3 2 3 3" xfId="23302" xr:uid="{00000000-0005-0000-0000-000042AB0000}"/>
    <cellStyle name="Total 2 13 3 2 3 4" xfId="44250" xr:uid="{00000000-0005-0000-0000-000043AB0000}"/>
    <cellStyle name="Total 2 13 3 2 4" xfId="31282" xr:uid="{00000000-0005-0000-0000-000044AB0000}"/>
    <cellStyle name="Total 2 13 3 2 5" xfId="23300" xr:uid="{00000000-0005-0000-0000-000045AB0000}"/>
    <cellStyle name="Total 2 13 3 2 6" xfId="44248" xr:uid="{00000000-0005-0000-0000-000046AB0000}"/>
    <cellStyle name="Total 2 13 3 3" xfId="9856" xr:uid="{00000000-0005-0000-0000-000047AB0000}"/>
    <cellStyle name="Total 2 13 3 3 2" xfId="31285" xr:uid="{00000000-0005-0000-0000-000048AB0000}"/>
    <cellStyle name="Total 2 13 3 3 3" xfId="23303" xr:uid="{00000000-0005-0000-0000-000049AB0000}"/>
    <cellStyle name="Total 2 13 3 3 4" xfId="44251" xr:uid="{00000000-0005-0000-0000-00004AAB0000}"/>
    <cellStyle name="Total 2 13 3 4" xfId="9857" xr:uid="{00000000-0005-0000-0000-00004BAB0000}"/>
    <cellStyle name="Total 2 13 3 4 2" xfId="31286" xr:uid="{00000000-0005-0000-0000-00004CAB0000}"/>
    <cellStyle name="Total 2 13 3 4 3" xfId="23304" xr:uid="{00000000-0005-0000-0000-00004DAB0000}"/>
    <cellStyle name="Total 2 13 3 4 4" xfId="44252" xr:uid="{00000000-0005-0000-0000-00004EAB0000}"/>
    <cellStyle name="Total 2 13 3 5" xfId="31281" xr:uid="{00000000-0005-0000-0000-00004FAB0000}"/>
    <cellStyle name="Total 2 13 3 6" xfId="23299" xr:uid="{00000000-0005-0000-0000-000050AB0000}"/>
    <cellStyle name="Total 2 13 3 7" xfId="44247" xr:uid="{00000000-0005-0000-0000-000051AB0000}"/>
    <cellStyle name="Total 2 13 4" xfId="9858" xr:uid="{00000000-0005-0000-0000-000052AB0000}"/>
    <cellStyle name="Total 2 13 4 2" xfId="9859" xr:uid="{00000000-0005-0000-0000-000053AB0000}"/>
    <cellStyle name="Total 2 13 4 2 2" xfId="31288" xr:uid="{00000000-0005-0000-0000-000054AB0000}"/>
    <cellStyle name="Total 2 13 4 2 3" xfId="23306" xr:uid="{00000000-0005-0000-0000-000055AB0000}"/>
    <cellStyle name="Total 2 13 4 2 4" xfId="44254" xr:uid="{00000000-0005-0000-0000-000056AB0000}"/>
    <cellStyle name="Total 2 13 4 3" xfId="9860" xr:uid="{00000000-0005-0000-0000-000057AB0000}"/>
    <cellStyle name="Total 2 13 4 3 2" xfId="31289" xr:uid="{00000000-0005-0000-0000-000058AB0000}"/>
    <cellStyle name="Total 2 13 4 3 3" xfId="23307" xr:uid="{00000000-0005-0000-0000-000059AB0000}"/>
    <cellStyle name="Total 2 13 4 3 4" xfId="44255" xr:uid="{00000000-0005-0000-0000-00005AAB0000}"/>
    <cellStyle name="Total 2 13 4 4" xfId="31287" xr:uid="{00000000-0005-0000-0000-00005BAB0000}"/>
    <cellStyle name="Total 2 13 4 5" xfId="23305" xr:uid="{00000000-0005-0000-0000-00005CAB0000}"/>
    <cellStyle name="Total 2 13 4 6" xfId="44253" xr:uid="{00000000-0005-0000-0000-00005DAB0000}"/>
    <cellStyle name="Total 2 13 5" xfId="9861" xr:uid="{00000000-0005-0000-0000-00005EAB0000}"/>
    <cellStyle name="Total 2 13 5 2" xfId="31290" xr:uid="{00000000-0005-0000-0000-00005FAB0000}"/>
    <cellStyle name="Total 2 13 5 3" xfId="23308" xr:uid="{00000000-0005-0000-0000-000060AB0000}"/>
    <cellStyle name="Total 2 13 5 4" xfId="44256" xr:uid="{00000000-0005-0000-0000-000061AB0000}"/>
    <cellStyle name="Total 2 13 6" xfId="9862" xr:uid="{00000000-0005-0000-0000-000062AB0000}"/>
    <cellStyle name="Total 2 13 6 2" xfId="31291" xr:uid="{00000000-0005-0000-0000-000063AB0000}"/>
    <cellStyle name="Total 2 13 6 3" xfId="23309" xr:uid="{00000000-0005-0000-0000-000064AB0000}"/>
    <cellStyle name="Total 2 13 6 4" xfId="44257" xr:uid="{00000000-0005-0000-0000-000065AB0000}"/>
    <cellStyle name="Total 2 13 7" xfId="9863" xr:uid="{00000000-0005-0000-0000-000066AB0000}"/>
    <cellStyle name="Total 2 13 7 2" xfId="31292" xr:uid="{00000000-0005-0000-0000-000067AB0000}"/>
    <cellStyle name="Total 2 13 7 3" xfId="23310" xr:uid="{00000000-0005-0000-0000-000068AB0000}"/>
    <cellStyle name="Total 2 13 7 4" xfId="44258" xr:uid="{00000000-0005-0000-0000-000069AB0000}"/>
    <cellStyle name="Total 2 13 8" xfId="9864" xr:uid="{00000000-0005-0000-0000-00006AAB0000}"/>
    <cellStyle name="Total 2 13 8 2" xfId="31293" xr:uid="{00000000-0005-0000-0000-00006BAB0000}"/>
    <cellStyle name="Total 2 13 8 3" xfId="23311" xr:uid="{00000000-0005-0000-0000-00006CAB0000}"/>
    <cellStyle name="Total 2 13 8 4" xfId="44259" xr:uid="{00000000-0005-0000-0000-00006DAB0000}"/>
    <cellStyle name="Total 2 13 9" xfId="31274" xr:uid="{00000000-0005-0000-0000-00006EAB0000}"/>
    <cellStyle name="Total 2 14" xfId="9865" xr:uid="{00000000-0005-0000-0000-00006FAB0000}"/>
    <cellStyle name="Total 2 14 10" xfId="23312" xr:uid="{00000000-0005-0000-0000-000070AB0000}"/>
    <cellStyle name="Total 2 14 11" xfId="44260" xr:uid="{00000000-0005-0000-0000-000071AB0000}"/>
    <cellStyle name="Total 2 14 2" xfId="9866" xr:uid="{00000000-0005-0000-0000-000072AB0000}"/>
    <cellStyle name="Total 2 14 2 2" xfId="9867" xr:uid="{00000000-0005-0000-0000-000073AB0000}"/>
    <cellStyle name="Total 2 14 2 2 2" xfId="9868" xr:uid="{00000000-0005-0000-0000-000074AB0000}"/>
    <cellStyle name="Total 2 14 2 2 2 2" xfId="31297" xr:uid="{00000000-0005-0000-0000-000075AB0000}"/>
    <cellStyle name="Total 2 14 2 2 2 3" xfId="23315" xr:uid="{00000000-0005-0000-0000-000076AB0000}"/>
    <cellStyle name="Total 2 14 2 2 2 4" xfId="44263" xr:uid="{00000000-0005-0000-0000-000077AB0000}"/>
    <cellStyle name="Total 2 14 2 2 3" xfId="9869" xr:uid="{00000000-0005-0000-0000-000078AB0000}"/>
    <cellStyle name="Total 2 14 2 2 3 2" xfId="31298" xr:uid="{00000000-0005-0000-0000-000079AB0000}"/>
    <cellStyle name="Total 2 14 2 2 3 3" xfId="23316" xr:uid="{00000000-0005-0000-0000-00007AAB0000}"/>
    <cellStyle name="Total 2 14 2 2 3 4" xfId="44264" xr:uid="{00000000-0005-0000-0000-00007BAB0000}"/>
    <cellStyle name="Total 2 14 2 2 4" xfId="31296" xr:uid="{00000000-0005-0000-0000-00007CAB0000}"/>
    <cellStyle name="Total 2 14 2 2 5" xfId="23314" xr:uid="{00000000-0005-0000-0000-00007DAB0000}"/>
    <cellStyle name="Total 2 14 2 2 6" xfId="44262" xr:uid="{00000000-0005-0000-0000-00007EAB0000}"/>
    <cellStyle name="Total 2 14 2 3" xfId="9870" xr:uid="{00000000-0005-0000-0000-00007FAB0000}"/>
    <cellStyle name="Total 2 14 2 3 2" xfId="31299" xr:uid="{00000000-0005-0000-0000-000080AB0000}"/>
    <cellStyle name="Total 2 14 2 3 3" xfId="23317" xr:uid="{00000000-0005-0000-0000-000081AB0000}"/>
    <cellStyle name="Total 2 14 2 3 4" xfId="44265" xr:uid="{00000000-0005-0000-0000-000082AB0000}"/>
    <cellStyle name="Total 2 14 2 4" xfId="9871" xr:uid="{00000000-0005-0000-0000-000083AB0000}"/>
    <cellStyle name="Total 2 14 2 4 2" xfId="31300" xr:uid="{00000000-0005-0000-0000-000084AB0000}"/>
    <cellStyle name="Total 2 14 2 4 3" xfId="23318" xr:uid="{00000000-0005-0000-0000-000085AB0000}"/>
    <cellStyle name="Total 2 14 2 4 4" xfId="44266" xr:uid="{00000000-0005-0000-0000-000086AB0000}"/>
    <cellStyle name="Total 2 14 2 5" xfId="31295" xr:uid="{00000000-0005-0000-0000-000087AB0000}"/>
    <cellStyle name="Total 2 14 2 6" xfId="23313" xr:uid="{00000000-0005-0000-0000-000088AB0000}"/>
    <cellStyle name="Total 2 14 2 7" xfId="44261" xr:uid="{00000000-0005-0000-0000-000089AB0000}"/>
    <cellStyle name="Total 2 14 3" xfId="9872" xr:uid="{00000000-0005-0000-0000-00008AAB0000}"/>
    <cellStyle name="Total 2 14 3 2" xfId="9873" xr:uid="{00000000-0005-0000-0000-00008BAB0000}"/>
    <cellStyle name="Total 2 14 3 2 2" xfId="9874" xr:uid="{00000000-0005-0000-0000-00008CAB0000}"/>
    <cellStyle name="Total 2 14 3 2 2 2" xfId="31303" xr:uid="{00000000-0005-0000-0000-00008DAB0000}"/>
    <cellStyle name="Total 2 14 3 2 2 3" xfId="23321" xr:uid="{00000000-0005-0000-0000-00008EAB0000}"/>
    <cellStyle name="Total 2 14 3 2 2 4" xfId="44269" xr:uid="{00000000-0005-0000-0000-00008FAB0000}"/>
    <cellStyle name="Total 2 14 3 2 3" xfId="9875" xr:uid="{00000000-0005-0000-0000-000090AB0000}"/>
    <cellStyle name="Total 2 14 3 2 3 2" xfId="31304" xr:uid="{00000000-0005-0000-0000-000091AB0000}"/>
    <cellStyle name="Total 2 14 3 2 3 3" xfId="23322" xr:uid="{00000000-0005-0000-0000-000092AB0000}"/>
    <cellStyle name="Total 2 14 3 2 3 4" xfId="44270" xr:uid="{00000000-0005-0000-0000-000093AB0000}"/>
    <cellStyle name="Total 2 14 3 2 4" xfId="31302" xr:uid="{00000000-0005-0000-0000-000094AB0000}"/>
    <cellStyle name="Total 2 14 3 2 5" xfId="23320" xr:uid="{00000000-0005-0000-0000-000095AB0000}"/>
    <cellStyle name="Total 2 14 3 2 6" xfId="44268" xr:uid="{00000000-0005-0000-0000-000096AB0000}"/>
    <cellStyle name="Total 2 14 3 3" xfId="9876" xr:uid="{00000000-0005-0000-0000-000097AB0000}"/>
    <cellStyle name="Total 2 14 3 3 2" xfId="31305" xr:uid="{00000000-0005-0000-0000-000098AB0000}"/>
    <cellStyle name="Total 2 14 3 3 3" xfId="23323" xr:uid="{00000000-0005-0000-0000-000099AB0000}"/>
    <cellStyle name="Total 2 14 3 3 4" xfId="44271" xr:uid="{00000000-0005-0000-0000-00009AAB0000}"/>
    <cellStyle name="Total 2 14 3 4" xfId="9877" xr:uid="{00000000-0005-0000-0000-00009BAB0000}"/>
    <cellStyle name="Total 2 14 3 4 2" xfId="31306" xr:uid="{00000000-0005-0000-0000-00009CAB0000}"/>
    <cellStyle name="Total 2 14 3 4 3" xfId="23324" xr:uid="{00000000-0005-0000-0000-00009DAB0000}"/>
    <cellStyle name="Total 2 14 3 4 4" xfId="44272" xr:uid="{00000000-0005-0000-0000-00009EAB0000}"/>
    <cellStyle name="Total 2 14 3 5" xfId="31301" xr:uid="{00000000-0005-0000-0000-00009FAB0000}"/>
    <cellStyle name="Total 2 14 3 6" xfId="23319" xr:uid="{00000000-0005-0000-0000-0000A0AB0000}"/>
    <cellStyle name="Total 2 14 3 7" xfId="44267" xr:uid="{00000000-0005-0000-0000-0000A1AB0000}"/>
    <cellStyle name="Total 2 14 4" xfId="9878" xr:uid="{00000000-0005-0000-0000-0000A2AB0000}"/>
    <cellStyle name="Total 2 14 4 2" xfId="9879" xr:uid="{00000000-0005-0000-0000-0000A3AB0000}"/>
    <cellStyle name="Total 2 14 4 2 2" xfId="31308" xr:uid="{00000000-0005-0000-0000-0000A4AB0000}"/>
    <cellStyle name="Total 2 14 4 2 3" xfId="23326" xr:uid="{00000000-0005-0000-0000-0000A5AB0000}"/>
    <cellStyle name="Total 2 14 4 2 4" xfId="44274" xr:uid="{00000000-0005-0000-0000-0000A6AB0000}"/>
    <cellStyle name="Total 2 14 4 3" xfId="9880" xr:uid="{00000000-0005-0000-0000-0000A7AB0000}"/>
    <cellStyle name="Total 2 14 4 3 2" xfId="31309" xr:uid="{00000000-0005-0000-0000-0000A8AB0000}"/>
    <cellStyle name="Total 2 14 4 3 3" xfId="23327" xr:uid="{00000000-0005-0000-0000-0000A9AB0000}"/>
    <cellStyle name="Total 2 14 4 3 4" xfId="44275" xr:uid="{00000000-0005-0000-0000-0000AAAB0000}"/>
    <cellStyle name="Total 2 14 4 4" xfId="31307" xr:uid="{00000000-0005-0000-0000-0000ABAB0000}"/>
    <cellStyle name="Total 2 14 4 5" xfId="23325" xr:uid="{00000000-0005-0000-0000-0000ACAB0000}"/>
    <cellStyle name="Total 2 14 4 6" xfId="44273" xr:uid="{00000000-0005-0000-0000-0000ADAB0000}"/>
    <cellStyle name="Total 2 14 5" xfId="9881" xr:uid="{00000000-0005-0000-0000-0000AEAB0000}"/>
    <cellStyle name="Total 2 14 5 2" xfId="31310" xr:uid="{00000000-0005-0000-0000-0000AFAB0000}"/>
    <cellStyle name="Total 2 14 5 3" xfId="23328" xr:uid="{00000000-0005-0000-0000-0000B0AB0000}"/>
    <cellStyle name="Total 2 14 5 4" xfId="44276" xr:uid="{00000000-0005-0000-0000-0000B1AB0000}"/>
    <cellStyle name="Total 2 14 6" xfId="9882" xr:uid="{00000000-0005-0000-0000-0000B2AB0000}"/>
    <cellStyle name="Total 2 14 6 2" xfId="31311" xr:uid="{00000000-0005-0000-0000-0000B3AB0000}"/>
    <cellStyle name="Total 2 14 6 3" xfId="23329" xr:uid="{00000000-0005-0000-0000-0000B4AB0000}"/>
    <cellStyle name="Total 2 14 6 4" xfId="44277" xr:uid="{00000000-0005-0000-0000-0000B5AB0000}"/>
    <cellStyle name="Total 2 14 7" xfId="9883" xr:uid="{00000000-0005-0000-0000-0000B6AB0000}"/>
    <cellStyle name="Total 2 14 7 2" xfId="31312" xr:uid="{00000000-0005-0000-0000-0000B7AB0000}"/>
    <cellStyle name="Total 2 14 7 3" xfId="23330" xr:uid="{00000000-0005-0000-0000-0000B8AB0000}"/>
    <cellStyle name="Total 2 14 7 4" xfId="44278" xr:uid="{00000000-0005-0000-0000-0000B9AB0000}"/>
    <cellStyle name="Total 2 14 8" xfId="9884" xr:uid="{00000000-0005-0000-0000-0000BAAB0000}"/>
    <cellStyle name="Total 2 14 8 2" xfId="31313" xr:uid="{00000000-0005-0000-0000-0000BBAB0000}"/>
    <cellStyle name="Total 2 14 8 3" xfId="23331" xr:uid="{00000000-0005-0000-0000-0000BCAB0000}"/>
    <cellStyle name="Total 2 14 8 4" xfId="44279" xr:uid="{00000000-0005-0000-0000-0000BDAB0000}"/>
    <cellStyle name="Total 2 14 9" xfId="31294" xr:uid="{00000000-0005-0000-0000-0000BEAB0000}"/>
    <cellStyle name="Total 2 15" xfId="9885" xr:uid="{00000000-0005-0000-0000-0000BFAB0000}"/>
    <cellStyle name="Total 2 15 10" xfId="23332" xr:uid="{00000000-0005-0000-0000-0000C0AB0000}"/>
    <cellStyle name="Total 2 15 11" xfId="44280" xr:uid="{00000000-0005-0000-0000-0000C1AB0000}"/>
    <cellStyle name="Total 2 15 2" xfId="9886" xr:uid="{00000000-0005-0000-0000-0000C2AB0000}"/>
    <cellStyle name="Total 2 15 2 2" xfId="9887" xr:uid="{00000000-0005-0000-0000-0000C3AB0000}"/>
    <cellStyle name="Total 2 15 2 2 2" xfId="9888" xr:uid="{00000000-0005-0000-0000-0000C4AB0000}"/>
    <cellStyle name="Total 2 15 2 2 2 2" xfId="31317" xr:uid="{00000000-0005-0000-0000-0000C5AB0000}"/>
    <cellStyle name="Total 2 15 2 2 2 3" xfId="23335" xr:uid="{00000000-0005-0000-0000-0000C6AB0000}"/>
    <cellStyle name="Total 2 15 2 2 2 4" xfId="44283" xr:uid="{00000000-0005-0000-0000-0000C7AB0000}"/>
    <cellStyle name="Total 2 15 2 2 3" xfId="9889" xr:uid="{00000000-0005-0000-0000-0000C8AB0000}"/>
    <cellStyle name="Total 2 15 2 2 3 2" xfId="31318" xr:uid="{00000000-0005-0000-0000-0000C9AB0000}"/>
    <cellStyle name="Total 2 15 2 2 3 3" xfId="23336" xr:uid="{00000000-0005-0000-0000-0000CAAB0000}"/>
    <cellStyle name="Total 2 15 2 2 3 4" xfId="44284" xr:uid="{00000000-0005-0000-0000-0000CBAB0000}"/>
    <cellStyle name="Total 2 15 2 2 4" xfId="31316" xr:uid="{00000000-0005-0000-0000-0000CCAB0000}"/>
    <cellStyle name="Total 2 15 2 2 5" xfId="23334" xr:uid="{00000000-0005-0000-0000-0000CDAB0000}"/>
    <cellStyle name="Total 2 15 2 2 6" xfId="44282" xr:uid="{00000000-0005-0000-0000-0000CEAB0000}"/>
    <cellStyle name="Total 2 15 2 3" xfId="9890" xr:uid="{00000000-0005-0000-0000-0000CFAB0000}"/>
    <cellStyle name="Total 2 15 2 3 2" xfId="31319" xr:uid="{00000000-0005-0000-0000-0000D0AB0000}"/>
    <cellStyle name="Total 2 15 2 3 3" xfId="23337" xr:uid="{00000000-0005-0000-0000-0000D1AB0000}"/>
    <cellStyle name="Total 2 15 2 3 4" xfId="44285" xr:uid="{00000000-0005-0000-0000-0000D2AB0000}"/>
    <cellStyle name="Total 2 15 2 4" xfId="9891" xr:uid="{00000000-0005-0000-0000-0000D3AB0000}"/>
    <cellStyle name="Total 2 15 2 4 2" xfId="31320" xr:uid="{00000000-0005-0000-0000-0000D4AB0000}"/>
    <cellStyle name="Total 2 15 2 4 3" xfId="23338" xr:uid="{00000000-0005-0000-0000-0000D5AB0000}"/>
    <cellStyle name="Total 2 15 2 4 4" xfId="44286" xr:uid="{00000000-0005-0000-0000-0000D6AB0000}"/>
    <cellStyle name="Total 2 15 2 5" xfId="31315" xr:uid="{00000000-0005-0000-0000-0000D7AB0000}"/>
    <cellStyle name="Total 2 15 2 6" xfId="23333" xr:uid="{00000000-0005-0000-0000-0000D8AB0000}"/>
    <cellStyle name="Total 2 15 2 7" xfId="44281" xr:uid="{00000000-0005-0000-0000-0000D9AB0000}"/>
    <cellStyle name="Total 2 15 3" xfId="9892" xr:uid="{00000000-0005-0000-0000-0000DAAB0000}"/>
    <cellStyle name="Total 2 15 3 2" xfId="9893" xr:uid="{00000000-0005-0000-0000-0000DBAB0000}"/>
    <cellStyle name="Total 2 15 3 2 2" xfId="9894" xr:uid="{00000000-0005-0000-0000-0000DCAB0000}"/>
    <cellStyle name="Total 2 15 3 2 2 2" xfId="31323" xr:uid="{00000000-0005-0000-0000-0000DDAB0000}"/>
    <cellStyle name="Total 2 15 3 2 2 3" xfId="23341" xr:uid="{00000000-0005-0000-0000-0000DEAB0000}"/>
    <cellStyle name="Total 2 15 3 2 2 4" xfId="44289" xr:uid="{00000000-0005-0000-0000-0000DFAB0000}"/>
    <cellStyle name="Total 2 15 3 2 3" xfId="9895" xr:uid="{00000000-0005-0000-0000-0000E0AB0000}"/>
    <cellStyle name="Total 2 15 3 2 3 2" xfId="31324" xr:uid="{00000000-0005-0000-0000-0000E1AB0000}"/>
    <cellStyle name="Total 2 15 3 2 3 3" xfId="23342" xr:uid="{00000000-0005-0000-0000-0000E2AB0000}"/>
    <cellStyle name="Total 2 15 3 2 3 4" xfId="44290" xr:uid="{00000000-0005-0000-0000-0000E3AB0000}"/>
    <cellStyle name="Total 2 15 3 2 4" xfId="31322" xr:uid="{00000000-0005-0000-0000-0000E4AB0000}"/>
    <cellStyle name="Total 2 15 3 2 5" xfId="23340" xr:uid="{00000000-0005-0000-0000-0000E5AB0000}"/>
    <cellStyle name="Total 2 15 3 2 6" xfId="44288" xr:uid="{00000000-0005-0000-0000-0000E6AB0000}"/>
    <cellStyle name="Total 2 15 3 3" xfId="9896" xr:uid="{00000000-0005-0000-0000-0000E7AB0000}"/>
    <cellStyle name="Total 2 15 3 3 2" xfId="31325" xr:uid="{00000000-0005-0000-0000-0000E8AB0000}"/>
    <cellStyle name="Total 2 15 3 3 3" xfId="23343" xr:uid="{00000000-0005-0000-0000-0000E9AB0000}"/>
    <cellStyle name="Total 2 15 3 3 4" xfId="44291" xr:uid="{00000000-0005-0000-0000-0000EAAB0000}"/>
    <cellStyle name="Total 2 15 3 4" xfId="9897" xr:uid="{00000000-0005-0000-0000-0000EBAB0000}"/>
    <cellStyle name="Total 2 15 3 4 2" xfId="31326" xr:uid="{00000000-0005-0000-0000-0000ECAB0000}"/>
    <cellStyle name="Total 2 15 3 4 3" xfId="23344" xr:uid="{00000000-0005-0000-0000-0000EDAB0000}"/>
    <cellStyle name="Total 2 15 3 4 4" xfId="44292" xr:uid="{00000000-0005-0000-0000-0000EEAB0000}"/>
    <cellStyle name="Total 2 15 3 5" xfId="31321" xr:uid="{00000000-0005-0000-0000-0000EFAB0000}"/>
    <cellStyle name="Total 2 15 3 6" xfId="23339" xr:uid="{00000000-0005-0000-0000-0000F0AB0000}"/>
    <cellStyle name="Total 2 15 3 7" xfId="44287" xr:uid="{00000000-0005-0000-0000-0000F1AB0000}"/>
    <cellStyle name="Total 2 15 4" xfId="9898" xr:uid="{00000000-0005-0000-0000-0000F2AB0000}"/>
    <cellStyle name="Total 2 15 4 2" xfId="9899" xr:uid="{00000000-0005-0000-0000-0000F3AB0000}"/>
    <cellStyle name="Total 2 15 4 2 2" xfId="31328" xr:uid="{00000000-0005-0000-0000-0000F4AB0000}"/>
    <cellStyle name="Total 2 15 4 2 3" xfId="23346" xr:uid="{00000000-0005-0000-0000-0000F5AB0000}"/>
    <cellStyle name="Total 2 15 4 2 4" xfId="44294" xr:uid="{00000000-0005-0000-0000-0000F6AB0000}"/>
    <cellStyle name="Total 2 15 4 3" xfId="9900" xr:uid="{00000000-0005-0000-0000-0000F7AB0000}"/>
    <cellStyle name="Total 2 15 4 3 2" xfId="31329" xr:uid="{00000000-0005-0000-0000-0000F8AB0000}"/>
    <cellStyle name="Total 2 15 4 3 3" xfId="23347" xr:uid="{00000000-0005-0000-0000-0000F9AB0000}"/>
    <cellStyle name="Total 2 15 4 3 4" xfId="44295" xr:uid="{00000000-0005-0000-0000-0000FAAB0000}"/>
    <cellStyle name="Total 2 15 4 4" xfId="31327" xr:uid="{00000000-0005-0000-0000-0000FBAB0000}"/>
    <cellStyle name="Total 2 15 4 5" xfId="23345" xr:uid="{00000000-0005-0000-0000-0000FCAB0000}"/>
    <cellStyle name="Total 2 15 4 6" xfId="44293" xr:uid="{00000000-0005-0000-0000-0000FDAB0000}"/>
    <cellStyle name="Total 2 15 5" xfId="9901" xr:uid="{00000000-0005-0000-0000-0000FEAB0000}"/>
    <cellStyle name="Total 2 15 5 2" xfId="31330" xr:uid="{00000000-0005-0000-0000-0000FFAB0000}"/>
    <cellStyle name="Total 2 15 5 3" xfId="23348" xr:uid="{00000000-0005-0000-0000-000000AC0000}"/>
    <cellStyle name="Total 2 15 5 4" xfId="44296" xr:uid="{00000000-0005-0000-0000-000001AC0000}"/>
    <cellStyle name="Total 2 15 6" xfId="9902" xr:uid="{00000000-0005-0000-0000-000002AC0000}"/>
    <cellStyle name="Total 2 15 6 2" xfId="31331" xr:uid="{00000000-0005-0000-0000-000003AC0000}"/>
    <cellStyle name="Total 2 15 6 3" xfId="23349" xr:uid="{00000000-0005-0000-0000-000004AC0000}"/>
    <cellStyle name="Total 2 15 6 4" xfId="44297" xr:uid="{00000000-0005-0000-0000-000005AC0000}"/>
    <cellStyle name="Total 2 15 7" xfId="9903" xr:uid="{00000000-0005-0000-0000-000006AC0000}"/>
    <cellStyle name="Total 2 15 7 2" xfId="31332" xr:uid="{00000000-0005-0000-0000-000007AC0000}"/>
    <cellStyle name="Total 2 15 7 3" xfId="23350" xr:uid="{00000000-0005-0000-0000-000008AC0000}"/>
    <cellStyle name="Total 2 15 7 4" xfId="44298" xr:uid="{00000000-0005-0000-0000-000009AC0000}"/>
    <cellStyle name="Total 2 15 8" xfId="9904" xr:uid="{00000000-0005-0000-0000-00000AAC0000}"/>
    <cellStyle name="Total 2 15 8 2" xfId="31333" xr:uid="{00000000-0005-0000-0000-00000BAC0000}"/>
    <cellStyle name="Total 2 15 8 3" xfId="23351" xr:uid="{00000000-0005-0000-0000-00000CAC0000}"/>
    <cellStyle name="Total 2 15 8 4" xfId="44299" xr:uid="{00000000-0005-0000-0000-00000DAC0000}"/>
    <cellStyle name="Total 2 15 9" xfId="31314" xr:uid="{00000000-0005-0000-0000-00000EAC0000}"/>
    <cellStyle name="Total 2 16" xfId="9905" xr:uid="{00000000-0005-0000-0000-00000FAC0000}"/>
    <cellStyle name="Total 2 16 10" xfId="23352" xr:uid="{00000000-0005-0000-0000-000010AC0000}"/>
    <cellStyle name="Total 2 16 11" xfId="44300" xr:uid="{00000000-0005-0000-0000-000011AC0000}"/>
    <cellStyle name="Total 2 16 2" xfId="9906" xr:uid="{00000000-0005-0000-0000-000012AC0000}"/>
    <cellStyle name="Total 2 16 2 2" xfId="9907" xr:uid="{00000000-0005-0000-0000-000013AC0000}"/>
    <cellStyle name="Total 2 16 2 2 2" xfId="9908" xr:uid="{00000000-0005-0000-0000-000014AC0000}"/>
    <cellStyle name="Total 2 16 2 2 2 2" xfId="31337" xr:uid="{00000000-0005-0000-0000-000015AC0000}"/>
    <cellStyle name="Total 2 16 2 2 2 3" xfId="23355" xr:uid="{00000000-0005-0000-0000-000016AC0000}"/>
    <cellStyle name="Total 2 16 2 2 2 4" xfId="44303" xr:uid="{00000000-0005-0000-0000-000017AC0000}"/>
    <cellStyle name="Total 2 16 2 2 3" xfId="9909" xr:uid="{00000000-0005-0000-0000-000018AC0000}"/>
    <cellStyle name="Total 2 16 2 2 3 2" xfId="31338" xr:uid="{00000000-0005-0000-0000-000019AC0000}"/>
    <cellStyle name="Total 2 16 2 2 3 3" xfId="23356" xr:uid="{00000000-0005-0000-0000-00001AAC0000}"/>
    <cellStyle name="Total 2 16 2 2 3 4" xfId="44304" xr:uid="{00000000-0005-0000-0000-00001BAC0000}"/>
    <cellStyle name="Total 2 16 2 2 4" xfId="31336" xr:uid="{00000000-0005-0000-0000-00001CAC0000}"/>
    <cellStyle name="Total 2 16 2 2 5" xfId="23354" xr:uid="{00000000-0005-0000-0000-00001DAC0000}"/>
    <cellStyle name="Total 2 16 2 2 6" xfId="44302" xr:uid="{00000000-0005-0000-0000-00001EAC0000}"/>
    <cellStyle name="Total 2 16 2 3" xfId="9910" xr:uid="{00000000-0005-0000-0000-00001FAC0000}"/>
    <cellStyle name="Total 2 16 2 3 2" xfId="31339" xr:uid="{00000000-0005-0000-0000-000020AC0000}"/>
    <cellStyle name="Total 2 16 2 3 3" xfId="23357" xr:uid="{00000000-0005-0000-0000-000021AC0000}"/>
    <cellStyle name="Total 2 16 2 3 4" xfId="44305" xr:uid="{00000000-0005-0000-0000-000022AC0000}"/>
    <cellStyle name="Total 2 16 2 4" xfId="9911" xr:uid="{00000000-0005-0000-0000-000023AC0000}"/>
    <cellStyle name="Total 2 16 2 4 2" xfId="31340" xr:uid="{00000000-0005-0000-0000-000024AC0000}"/>
    <cellStyle name="Total 2 16 2 4 3" xfId="23358" xr:uid="{00000000-0005-0000-0000-000025AC0000}"/>
    <cellStyle name="Total 2 16 2 4 4" xfId="44306" xr:uid="{00000000-0005-0000-0000-000026AC0000}"/>
    <cellStyle name="Total 2 16 2 5" xfId="31335" xr:uid="{00000000-0005-0000-0000-000027AC0000}"/>
    <cellStyle name="Total 2 16 2 6" xfId="23353" xr:uid="{00000000-0005-0000-0000-000028AC0000}"/>
    <cellStyle name="Total 2 16 2 7" xfId="44301" xr:uid="{00000000-0005-0000-0000-000029AC0000}"/>
    <cellStyle name="Total 2 16 3" xfId="9912" xr:uid="{00000000-0005-0000-0000-00002AAC0000}"/>
    <cellStyle name="Total 2 16 3 2" xfId="9913" xr:uid="{00000000-0005-0000-0000-00002BAC0000}"/>
    <cellStyle name="Total 2 16 3 2 2" xfId="9914" xr:uid="{00000000-0005-0000-0000-00002CAC0000}"/>
    <cellStyle name="Total 2 16 3 2 2 2" xfId="31343" xr:uid="{00000000-0005-0000-0000-00002DAC0000}"/>
    <cellStyle name="Total 2 16 3 2 2 3" xfId="23361" xr:uid="{00000000-0005-0000-0000-00002EAC0000}"/>
    <cellStyle name="Total 2 16 3 2 2 4" xfId="44309" xr:uid="{00000000-0005-0000-0000-00002FAC0000}"/>
    <cellStyle name="Total 2 16 3 2 3" xfId="9915" xr:uid="{00000000-0005-0000-0000-000030AC0000}"/>
    <cellStyle name="Total 2 16 3 2 3 2" xfId="31344" xr:uid="{00000000-0005-0000-0000-000031AC0000}"/>
    <cellStyle name="Total 2 16 3 2 3 3" xfId="23362" xr:uid="{00000000-0005-0000-0000-000032AC0000}"/>
    <cellStyle name="Total 2 16 3 2 3 4" xfId="44310" xr:uid="{00000000-0005-0000-0000-000033AC0000}"/>
    <cellStyle name="Total 2 16 3 2 4" xfId="31342" xr:uid="{00000000-0005-0000-0000-000034AC0000}"/>
    <cellStyle name="Total 2 16 3 2 5" xfId="23360" xr:uid="{00000000-0005-0000-0000-000035AC0000}"/>
    <cellStyle name="Total 2 16 3 2 6" xfId="44308" xr:uid="{00000000-0005-0000-0000-000036AC0000}"/>
    <cellStyle name="Total 2 16 3 3" xfId="9916" xr:uid="{00000000-0005-0000-0000-000037AC0000}"/>
    <cellStyle name="Total 2 16 3 3 2" xfId="31345" xr:uid="{00000000-0005-0000-0000-000038AC0000}"/>
    <cellStyle name="Total 2 16 3 3 3" xfId="23363" xr:uid="{00000000-0005-0000-0000-000039AC0000}"/>
    <cellStyle name="Total 2 16 3 3 4" xfId="44311" xr:uid="{00000000-0005-0000-0000-00003AAC0000}"/>
    <cellStyle name="Total 2 16 3 4" xfId="9917" xr:uid="{00000000-0005-0000-0000-00003BAC0000}"/>
    <cellStyle name="Total 2 16 3 4 2" xfId="31346" xr:uid="{00000000-0005-0000-0000-00003CAC0000}"/>
    <cellStyle name="Total 2 16 3 4 3" xfId="23364" xr:uid="{00000000-0005-0000-0000-00003DAC0000}"/>
    <cellStyle name="Total 2 16 3 4 4" xfId="44312" xr:uid="{00000000-0005-0000-0000-00003EAC0000}"/>
    <cellStyle name="Total 2 16 3 5" xfId="31341" xr:uid="{00000000-0005-0000-0000-00003FAC0000}"/>
    <cellStyle name="Total 2 16 3 6" xfId="23359" xr:uid="{00000000-0005-0000-0000-000040AC0000}"/>
    <cellStyle name="Total 2 16 3 7" xfId="44307" xr:uid="{00000000-0005-0000-0000-000041AC0000}"/>
    <cellStyle name="Total 2 16 4" xfId="9918" xr:uid="{00000000-0005-0000-0000-000042AC0000}"/>
    <cellStyle name="Total 2 16 4 2" xfId="9919" xr:uid="{00000000-0005-0000-0000-000043AC0000}"/>
    <cellStyle name="Total 2 16 4 2 2" xfId="31348" xr:uid="{00000000-0005-0000-0000-000044AC0000}"/>
    <cellStyle name="Total 2 16 4 2 3" xfId="23366" xr:uid="{00000000-0005-0000-0000-000045AC0000}"/>
    <cellStyle name="Total 2 16 4 2 4" xfId="44314" xr:uid="{00000000-0005-0000-0000-000046AC0000}"/>
    <cellStyle name="Total 2 16 4 3" xfId="9920" xr:uid="{00000000-0005-0000-0000-000047AC0000}"/>
    <cellStyle name="Total 2 16 4 3 2" xfId="31349" xr:uid="{00000000-0005-0000-0000-000048AC0000}"/>
    <cellStyle name="Total 2 16 4 3 3" xfId="23367" xr:uid="{00000000-0005-0000-0000-000049AC0000}"/>
    <cellStyle name="Total 2 16 4 3 4" xfId="44315" xr:uid="{00000000-0005-0000-0000-00004AAC0000}"/>
    <cellStyle name="Total 2 16 4 4" xfId="31347" xr:uid="{00000000-0005-0000-0000-00004BAC0000}"/>
    <cellStyle name="Total 2 16 4 5" xfId="23365" xr:uid="{00000000-0005-0000-0000-00004CAC0000}"/>
    <cellStyle name="Total 2 16 4 6" xfId="44313" xr:uid="{00000000-0005-0000-0000-00004DAC0000}"/>
    <cellStyle name="Total 2 16 5" xfId="9921" xr:uid="{00000000-0005-0000-0000-00004EAC0000}"/>
    <cellStyle name="Total 2 16 5 2" xfId="31350" xr:uid="{00000000-0005-0000-0000-00004FAC0000}"/>
    <cellStyle name="Total 2 16 5 3" xfId="23368" xr:uid="{00000000-0005-0000-0000-000050AC0000}"/>
    <cellStyle name="Total 2 16 5 4" xfId="44316" xr:uid="{00000000-0005-0000-0000-000051AC0000}"/>
    <cellStyle name="Total 2 16 6" xfId="9922" xr:uid="{00000000-0005-0000-0000-000052AC0000}"/>
    <cellStyle name="Total 2 16 6 2" xfId="31351" xr:uid="{00000000-0005-0000-0000-000053AC0000}"/>
    <cellStyle name="Total 2 16 6 3" xfId="23369" xr:uid="{00000000-0005-0000-0000-000054AC0000}"/>
    <cellStyle name="Total 2 16 6 4" xfId="44317" xr:uid="{00000000-0005-0000-0000-000055AC0000}"/>
    <cellStyle name="Total 2 16 7" xfId="9923" xr:uid="{00000000-0005-0000-0000-000056AC0000}"/>
    <cellStyle name="Total 2 16 7 2" xfId="31352" xr:uid="{00000000-0005-0000-0000-000057AC0000}"/>
    <cellStyle name="Total 2 16 7 3" xfId="23370" xr:uid="{00000000-0005-0000-0000-000058AC0000}"/>
    <cellStyle name="Total 2 16 7 4" xfId="44318" xr:uid="{00000000-0005-0000-0000-000059AC0000}"/>
    <cellStyle name="Total 2 16 8" xfId="9924" xr:uid="{00000000-0005-0000-0000-00005AAC0000}"/>
    <cellStyle name="Total 2 16 8 2" xfId="31353" xr:uid="{00000000-0005-0000-0000-00005BAC0000}"/>
    <cellStyle name="Total 2 16 8 3" xfId="23371" xr:uid="{00000000-0005-0000-0000-00005CAC0000}"/>
    <cellStyle name="Total 2 16 8 4" xfId="44319" xr:uid="{00000000-0005-0000-0000-00005DAC0000}"/>
    <cellStyle name="Total 2 16 9" xfId="31334" xr:uid="{00000000-0005-0000-0000-00005EAC0000}"/>
    <cellStyle name="Total 2 17" xfId="9925" xr:uid="{00000000-0005-0000-0000-00005FAC0000}"/>
    <cellStyle name="Total 2 17 10" xfId="23372" xr:uid="{00000000-0005-0000-0000-000060AC0000}"/>
    <cellStyle name="Total 2 17 11" xfId="44320" xr:uid="{00000000-0005-0000-0000-000061AC0000}"/>
    <cellStyle name="Total 2 17 2" xfId="9926" xr:uid="{00000000-0005-0000-0000-000062AC0000}"/>
    <cellStyle name="Total 2 17 2 2" xfId="9927" xr:uid="{00000000-0005-0000-0000-000063AC0000}"/>
    <cellStyle name="Total 2 17 2 2 2" xfId="9928" xr:uid="{00000000-0005-0000-0000-000064AC0000}"/>
    <cellStyle name="Total 2 17 2 2 2 2" xfId="31357" xr:uid="{00000000-0005-0000-0000-000065AC0000}"/>
    <cellStyle name="Total 2 17 2 2 2 3" xfId="23375" xr:uid="{00000000-0005-0000-0000-000066AC0000}"/>
    <cellStyle name="Total 2 17 2 2 2 4" xfId="44323" xr:uid="{00000000-0005-0000-0000-000067AC0000}"/>
    <cellStyle name="Total 2 17 2 2 3" xfId="9929" xr:uid="{00000000-0005-0000-0000-000068AC0000}"/>
    <cellStyle name="Total 2 17 2 2 3 2" xfId="31358" xr:uid="{00000000-0005-0000-0000-000069AC0000}"/>
    <cellStyle name="Total 2 17 2 2 3 3" xfId="23376" xr:uid="{00000000-0005-0000-0000-00006AAC0000}"/>
    <cellStyle name="Total 2 17 2 2 3 4" xfId="44324" xr:uid="{00000000-0005-0000-0000-00006BAC0000}"/>
    <cellStyle name="Total 2 17 2 2 4" xfId="31356" xr:uid="{00000000-0005-0000-0000-00006CAC0000}"/>
    <cellStyle name="Total 2 17 2 2 5" xfId="23374" xr:uid="{00000000-0005-0000-0000-00006DAC0000}"/>
    <cellStyle name="Total 2 17 2 2 6" xfId="44322" xr:uid="{00000000-0005-0000-0000-00006EAC0000}"/>
    <cellStyle name="Total 2 17 2 3" xfId="9930" xr:uid="{00000000-0005-0000-0000-00006FAC0000}"/>
    <cellStyle name="Total 2 17 2 3 2" xfId="31359" xr:uid="{00000000-0005-0000-0000-000070AC0000}"/>
    <cellStyle name="Total 2 17 2 3 3" xfId="23377" xr:uid="{00000000-0005-0000-0000-000071AC0000}"/>
    <cellStyle name="Total 2 17 2 3 4" xfId="44325" xr:uid="{00000000-0005-0000-0000-000072AC0000}"/>
    <cellStyle name="Total 2 17 2 4" xfId="9931" xr:uid="{00000000-0005-0000-0000-000073AC0000}"/>
    <cellStyle name="Total 2 17 2 4 2" xfId="31360" xr:uid="{00000000-0005-0000-0000-000074AC0000}"/>
    <cellStyle name="Total 2 17 2 4 3" xfId="23378" xr:uid="{00000000-0005-0000-0000-000075AC0000}"/>
    <cellStyle name="Total 2 17 2 4 4" xfId="44326" xr:uid="{00000000-0005-0000-0000-000076AC0000}"/>
    <cellStyle name="Total 2 17 2 5" xfId="31355" xr:uid="{00000000-0005-0000-0000-000077AC0000}"/>
    <cellStyle name="Total 2 17 2 6" xfId="23373" xr:uid="{00000000-0005-0000-0000-000078AC0000}"/>
    <cellStyle name="Total 2 17 2 7" xfId="44321" xr:uid="{00000000-0005-0000-0000-000079AC0000}"/>
    <cellStyle name="Total 2 17 3" xfId="9932" xr:uid="{00000000-0005-0000-0000-00007AAC0000}"/>
    <cellStyle name="Total 2 17 3 2" xfId="9933" xr:uid="{00000000-0005-0000-0000-00007BAC0000}"/>
    <cellStyle name="Total 2 17 3 2 2" xfId="9934" xr:uid="{00000000-0005-0000-0000-00007CAC0000}"/>
    <cellStyle name="Total 2 17 3 2 2 2" xfId="31363" xr:uid="{00000000-0005-0000-0000-00007DAC0000}"/>
    <cellStyle name="Total 2 17 3 2 2 3" xfId="23381" xr:uid="{00000000-0005-0000-0000-00007EAC0000}"/>
    <cellStyle name="Total 2 17 3 2 2 4" xfId="44329" xr:uid="{00000000-0005-0000-0000-00007FAC0000}"/>
    <cellStyle name="Total 2 17 3 2 3" xfId="9935" xr:uid="{00000000-0005-0000-0000-000080AC0000}"/>
    <cellStyle name="Total 2 17 3 2 3 2" xfId="31364" xr:uid="{00000000-0005-0000-0000-000081AC0000}"/>
    <cellStyle name="Total 2 17 3 2 3 3" xfId="23382" xr:uid="{00000000-0005-0000-0000-000082AC0000}"/>
    <cellStyle name="Total 2 17 3 2 3 4" xfId="44330" xr:uid="{00000000-0005-0000-0000-000083AC0000}"/>
    <cellStyle name="Total 2 17 3 2 4" xfId="31362" xr:uid="{00000000-0005-0000-0000-000084AC0000}"/>
    <cellStyle name="Total 2 17 3 2 5" xfId="23380" xr:uid="{00000000-0005-0000-0000-000085AC0000}"/>
    <cellStyle name="Total 2 17 3 2 6" xfId="44328" xr:uid="{00000000-0005-0000-0000-000086AC0000}"/>
    <cellStyle name="Total 2 17 3 3" xfId="9936" xr:uid="{00000000-0005-0000-0000-000087AC0000}"/>
    <cellStyle name="Total 2 17 3 3 2" xfId="31365" xr:uid="{00000000-0005-0000-0000-000088AC0000}"/>
    <cellStyle name="Total 2 17 3 3 3" xfId="23383" xr:uid="{00000000-0005-0000-0000-000089AC0000}"/>
    <cellStyle name="Total 2 17 3 3 4" xfId="44331" xr:uid="{00000000-0005-0000-0000-00008AAC0000}"/>
    <cellStyle name="Total 2 17 3 4" xfId="9937" xr:uid="{00000000-0005-0000-0000-00008BAC0000}"/>
    <cellStyle name="Total 2 17 3 4 2" xfId="31366" xr:uid="{00000000-0005-0000-0000-00008CAC0000}"/>
    <cellStyle name="Total 2 17 3 4 3" xfId="23384" xr:uid="{00000000-0005-0000-0000-00008DAC0000}"/>
    <cellStyle name="Total 2 17 3 4 4" xfId="44332" xr:uid="{00000000-0005-0000-0000-00008EAC0000}"/>
    <cellStyle name="Total 2 17 3 5" xfId="31361" xr:uid="{00000000-0005-0000-0000-00008FAC0000}"/>
    <cellStyle name="Total 2 17 3 6" xfId="23379" xr:uid="{00000000-0005-0000-0000-000090AC0000}"/>
    <cellStyle name="Total 2 17 3 7" xfId="44327" xr:uid="{00000000-0005-0000-0000-000091AC0000}"/>
    <cellStyle name="Total 2 17 4" xfId="9938" xr:uid="{00000000-0005-0000-0000-000092AC0000}"/>
    <cellStyle name="Total 2 17 4 2" xfId="9939" xr:uid="{00000000-0005-0000-0000-000093AC0000}"/>
    <cellStyle name="Total 2 17 4 2 2" xfId="31368" xr:uid="{00000000-0005-0000-0000-000094AC0000}"/>
    <cellStyle name="Total 2 17 4 2 3" xfId="23386" xr:uid="{00000000-0005-0000-0000-000095AC0000}"/>
    <cellStyle name="Total 2 17 4 2 4" xfId="44334" xr:uid="{00000000-0005-0000-0000-000096AC0000}"/>
    <cellStyle name="Total 2 17 4 3" xfId="9940" xr:uid="{00000000-0005-0000-0000-000097AC0000}"/>
    <cellStyle name="Total 2 17 4 3 2" xfId="31369" xr:uid="{00000000-0005-0000-0000-000098AC0000}"/>
    <cellStyle name="Total 2 17 4 3 3" xfId="23387" xr:uid="{00000000-0005-0000-0000-000099AC0000}"/>
    <cellStyle name="Total 2 17 4 3 4" xfId="44335" xr:uid="{00000000-0005-0000-0000-00009AAC0000}"/>
    <cellStyle name="Total 2 17 4 4" xfId="31367" xr:uid="{00000000-0005-0000-0000-00009BAC0000}"/>
    <cellStyle name="Total 2 17 4 5" xfId="23385" xr:uid="{00000000-0005-0000-0000-00009CAC0000}"/>
    <cellStyle name="Total 2 17 4 6" xfId="44333" xr:uid="{00000000-0005-0000-0000-00009DAC0000}"/>
    <cellStyle name="Total 2 17 5" xfId="9941" xr:uid="{00000000-0005-0000-0000-00009EAC0000}"/>
    <cellStyle name="Total 2 17 5 2" xfId="31370" xr:uid="{00000000-0005-0000-0000-00009FAC0000}"/>
    <cellStyle name="Total 2 17 5 3" xfId="23388" xr:uid="{00000000-0005-0000-0000-0000A0AC0000}"/>
    <cellStyle name="Total 2 17 5 4" xfId="44336" xr:uid="{00000000-0005-0000-0000-0000A1AC0000}"/>
    <cellStyle name="Total 2 17 6" xfId="9942" xr:uid="{00000000-0005-0000-0000-0000A2AC0000}"/>
    <cellStyle name="Total 2 17 6 2" xfId="31371" xr:uid="{00000000-0005-0000-0000-0000A3AC0000}"/>
    <cellStyle name="Total 2 17 6 3" xfId="23389" xr:uid="{00000000-0005-0000-0000-0000A4AC0000}"/>
    <cellStyle name="Total 2 17 6 4" xfId="44337" xr:uid="{00000000-0005-0000-0000-0000A5AC0000}"/>
    <cellStyle name="Total 2 17 7" xfId="9943" xr:uid="{00000000-0005-0000-0000-0000A6AC0000}"/>
    <cellStyle name="Total 2 17 7 2" xfId="31372" xr:uid="{00000000-0005-0000-0000-0000A7AC0000}"/>
    <cellStyle name="Total 2 17 7 3" xfId="23390" xr:uid="{00000000-0005-0000-0000-0000A8AC0000}"/>
    <cellStyle name="Total 2 17 7 4" xfId="44338" xr:uid="{00000000-0005-0000-0000-0000A9AC0000}"/>
    <cellStyle name="Total 2 17 8" xfId="9944" xr:uid="{00000000-0005-0000-0000-0000AAAC0000}"/>
    <cellStyle name="Total 2 17 8 2" xfId="31373" xr:uid="{00000000-0005-0000-0000-0000ABAC0000}"/>
    <cellStyle name="Total 2 17 8 3" xfId="23391" xr:uid="{00000000-0005-0000-0000-0000ACAC0000}"/>
    <cellStyle name="Total 2 17 8 4" xfId="44339" xr:uid="{00000000-0005-0000-0000-0000ADAC0000}"/>
    <cellStyle name="Total 2 17 9" xfId="31354" xr:uid="{00000000-0005-0000-0000-0000AEAC0000}"/>
    <cellStyle name="Total 2 18" xfId="9945" xr:uid="{00000000-0005-0000-0000-0000AFAC0000}"/>
    <cellStyle name="Total 2 18 2" xfId="9946" xr:uid="{00000000-0005-0000-0000-0000B0AC0000}"/>
    <cellStyle name="Total 2 18 2 2" xfId="9947" xr:uid="{00000000-0005-0000-0000-0000B1AC0000}"/>
    <cellStyle name="Total 2 18 2 2 2" xfId="31376" xr:uid="{00000000-0005-0000-0000-0000B2AC0000}"/>
    <cellStyle name="Total 2 18 2 2 3" xfId="23394" xr:uid="{00000000-0005-0000-0000-0000B3AC0000}"/>
    <cellStyle name="Total 2 18 2 2 4" xfId="44342" xr:uid="{00000000-0005-0000-0000-0000B4AC0000}"/>
    <cellStyle name="Total 2 18 2 3" xfId="9948" xr:uid="{00000000-0005-0000-0000-0000B5AC0000}"/>
    <cellStyle name="Total 2 18 2 3 2" xfId="31377" xr:uid="{00000000-0005-0000-0000-0000B6AC0000}"/>
    <cellStyle name="Total 2 18 2 3 3" xfId="23395" xr:uid="{00000000-0005-0000-0000-0000B7AC0000}"/>
    <cellStyle name="Total 2 18 2 3 4" xfId="44343" xr:uid="{00000000-0005-0000-0000-0000B8AC0000}"/>
    <cellStyle name="Total 2 18 2 4" xfId="31375" xr:uid="{00000000-0005-0000-0000-0000B9AC0000}"/>
    <cellStyle name="Total 2 18 2 5" xfId="23393" xr:uid="{00000000-0005-0000-0000-0000BAAC0000}"/>
    <cellStyle name="Total 2 18 2 6" xfId="44341" xr:uid="{00000000-0005-0000-0000-0000BBAC0000}"/>
    <cellStyle name="Total 2 18 3" xfId="9949" xr:uid="{00000000-0005-0000-0000-0000BCAC0000}"/>
    <cellStyle name="Total 2 18 3 2" xfId="31378" xr:uid="{00000000-0005-0000-0000-0000BDAC0000}"/>
    <cellStyle name="Total 2 18 3 3" xfId="23396" xr:uid="{00000000-0005-0000-0000-0000BEAC0000}"/>
    <cellStyle name="Total 2 18 3 4" xfId="44344" xr:uid="{00000000-0005-0000-0000-0000BFAC0000}"/>
    <cellStyle name="Total 2 18 4" xfId="9950" xr:uid="{00000000-0005-0000-0000-0000C0AC0000}"/>
    <cellStyle name="Total 2 18 4 2" xfId="31379" xr:uid="{00000000-0005-0000-0000-0000C1AC0000}"/>
    <cellStyle name="Total 2 18 4 3" xfId="23397" xr:uid="{00000000-0005-0000-0000-0000C2AC0000}"/>
    <cellStyle name="Total 2 18 4 4" xfId="44345" xr:uid="{00000000-0005-0000-0000-0000C3AC0000}"/>
    <cellStyle name="Total 2 18 5" xfId="31374" xr:uid="{00000000-0005-0000-0000-0000C4AC0000}"/>
    <cellStyle name="Total 2 18 6" xfId="23392" xr:uid="{00000000-0005-0000-0000-0000C5AC0000}"/>
    <cellStyle name="Total 2 18 7" xfId="44340" xr:uid="{00000000-0005-0000-0000-0000C6AC0000}"/>
    <cellStyle name="Total 2 19" xfId="9951" xr:uid="{00000000-0005-0000-0000-0000C7AC0000}"/>
    <cellStyle name="Total 2 19 2" xfId="9952" xr:uid="{00000000-0005-0000-0000-0000C8AC0000}"/>
    <cellStyle name="Total 2 19 2 2" xfId="31381" xr:uid="{00000000-0005-0000-0000-0000C9AC0000}"/>
    <cellStyle name="Total 2 19 2 3" xfId="23399" xr:uid="{00000000-0005-0000-0000-0000CAAC0000}"/>
    <cellStyle name="Total 2 19 2 4" xfId="44347" xr:uid="{00000000-0005-0000-0000-0000CBAC0000}"/>
    <cellStyle name="Total 2 19 3" xfId="9953" xr:uid="{00000000-0005-0000-0000-0000CCAC0000}"/>
    <cellStyle name="Total 2 19 3 2" xfId="31382" xr:uid="{00000000-0005-0000-0000-0000CDAC0000}"/>
    <cellStyle name="Total 2 19 3 3" xfId="23400" xr:uid="{00000000-0005-0000-0000-0000CEAC0000}"/>
    <cellStyle name="Total 2 19 3 4" xfId="44348" xr:uid="{00000000-0005-0000-0000-0000CFAC0000}"/>
    <cellStyle name="Total 2 19 4" xfId="31380" xr:uid="{00000000-0005-0000-0000-0000D0AC0000}"/>
    <cellStyle name="Total 2 19 5" xfId="23398" xr:uid="{00000000-0005-0000-0000-0000D1AC0000}"/>
    <cellStyle name="Total 2 19 6" xfId="44346" xr:uid="{00000000-0005-0000-0000-0000D2AC0000}"/>
    <cellStyle name="Total 2 2" xfId="605" xr:uid="{00000000-0005-0000-0000-0000D3AC0000}"/>
    <cellStyle name="Total 2 2 10" xfId="9954" xr:uid="{00000000-0005-0000-0000-0000D4AC0000}"/>
    <cellStyle name="Total 2 2 10 10" xfId="23401" xr:uid="{00000000-0005-0000-0000-0000D5AC0000}"/>
    <cellStyle name="Total 2 2 10 11" xfId="44349" xr:uid="{00000000-0005-0000-0000-0000D6AC0000}"/>
    <cellStyle name="Total 2 2 10 2" xfId="9955" xr:uid="{00000000-0005-0000-0000-0000D7AC0000}"/>
    <cellStyle name="Total 2 2 10 2 2" xfId="9956" xr:uid="{00000000-0005-0000-0000-0000D8AC0000}"/>
    <cellStyle name="Total 2 2 10 2 2 2" xfId="9957" xr:uid="{00000000-0005-0000-0000-0000D9AC0000}"/>
    <cellStyle name="Total 2 2 10 2 2 2 2" xfId="31386" xr:uid="{00000000-0005-0000-0000-0000DAAC0000}"/>
    <cellStyle name="Total 2 2 10 2 2 2 3" xfId="23404" xr:uid="{00000000-0005-0000-0000-0000DBAC0000}"/>
    <cellStyle name="Total 2 2 10 2 2 2 4" xfId="44352" xr:uid="{00000000-0005-0000-0000-0000DCAC0000}"/>
    <cellStyle name="Total 2 2 10 2 2 3" xfId="9958" xr:uid="{00000000-0005-0000-0000-0000DDAC0000}"/>
    <cellStyle name="Total 2 2 10 2 2 3 2" xfId="31387" xr:uid="{00000000-0005-0000-0000-0000DEAC0000}"/>
    <cellStyle name="Total 2 2 10 2 2 3 3" xfId="23405" xr:uid="{00000000-0005-0000-0000-0000DFAC0000}"/>
    <cellStyle name="Total 2 2 10 2 2 3 4" xfId="44353" xr:uid="{00000000-0005-0000-0000-0000E0AC0000}"/>
    <cellStyle name="Total 2 2 10 2 2 4" xfId="31385" xr:uid="{00000000-0005-0000-0000-0000E1AC0000}"/>
    <cellStyle name="Total 2 2 10 2 2 5" xfId="23403" xr:uid="{00000000-0005-0000-0000-0000E2AC0000}"/>
    <cellStyle name="Total 2 2 10 2 2 6" xfId="44351" xr:uid="{00000000-0005-0000-0000-0000E3AC0000}"/>
    <cellStyle name="Total 2 2 10 2 3" xfId="9959" xr:uid="{00000000-0005-0000-0000-0000E4AC0000}"/>
    <cellStyle name="Total 2 2 10 2 3 2" xfId="31388" xr:uid="{00000000-0005-0000-0000-0000E5AC0000}"/>
    <cellStyle name="Total 2 2 10 2 3 3" xfId="23406" xr:uid="{00000000-0005-0000-0000-0000E6AC0000}"/>
    <cellStyle name="Total 2 2 10 2 3 4" xfId="44354" xr:uid="{00000000-0005-0000-0000-0000E7AC0000}"/>
    <cellStyle name="Total 2 2 10 2 4" xfId="9960" xr:uid="{00000000-0005-0000-0000-0000E8AC0000}"/>
    <cellStyle name="Total 2 2 10 2 4 2" xfId="31389" xr:uid="{00000000-0005-0000-0000-0000E9AC0000}"/>
    <cellStyle name="Total 2 2 10 2 4 3" xfId="23407" xr:uid="{00000000-0005-0000-0000-0000EAAC0000}"/>
    <cellStyle name="Total 2 2 10 2 4 4" xfId="44355" xr:uid="{00000000-0005-0000-0000-0000EBAC0000}"/>
    <cellStyle name="Total 2 2 10 2 5" xfId="31384" xr:uid="{00000000-0005-0000-0000-0000ECAC0000}"/>
    <cellStyle name="Total 2 2 10 2 6" xfId="23402" xr:uid="{00000000-0005-0000-0000-0000EDAC0000}"/>
    <cellStyle name="Total 2 2 10 2 7" xfId="44350" xr:uid="{00000000-0005-0000-0000-0000EEAC0000}"/>
    <cellStyle name="Total 2 2 10 3" xfId="9961" xr:uid="{00000000-0005-0000-0000-0000EFAC0000}"/>
    <cellStyle name="Total 2 2 10 3 2" xfId="9962" xr:uid="{00000000-0005-0000-0000-0000F0AC0000}"/>
    <cellStyle name="Total 2 2 10 3 2 2" xfId="9963" xr:uid="{00000000-0005-0000-0000-0000F1AC0000}"/>
    <cellStyle name="Total 2 2 10 3 2 2 2" xfId="31392" xr:uid="{00000000-0005-0000-0000-0000F2AC0000}"/>
    <cellStyle name="Total 2 2 10 3 2 2 3" xfId="23410" xr:uid="{00000000-0005-0000-0000-0000F3AC0000}"/>
    <cellStyle name="Total 2 2 10 3 2 2 4" xfId="44358" xr:uid="{00000000-0005-0000-0000-0000F4AC0000}"/>
    <cellStyle name="Total 2 2 10 3 2 3" xfId="9964" xr:uid="{00000000-0005-0000-0000-0000F5AC0000}"/>
    <cellStyle name="Total 2 2 10 3 2 3 2" xfId="31393" xr:uid="{00000000-0005-0000-0000-0000F6AC0000}"/>
    <cellStyle name="Total 2 2 10 3 2 3 3" xfId="23411" xr:uid="{00000000-0005-0000-0000-0000F7AC0000}"/>
    <cellStyle name="Total 2 2 10 3 2 3 4" xfId="44359" xr:uid="{00000000-0005-0000-0000-0000F8AC0000}"/>
    <cellStyle name="Total 2 2 10 3 2 4" xfId="31391" xr:uid="{00000000-0005-0000-0000-0000F9AC0000}"/>
    <cellStyle name="Total 2 2 10 3 2 5" xfId="23409" xr:uid="{00000000-0005-0000-0000-0000FAAC0000}"/>
    <cellStyle name="Total 2 2 10 3 2 6" xfId="44357" xr:uid="{00000000-0005-0000-0000-0000FBAC0000}"/>
    <cellStyle name="Total 2 2 10 3 3" xfId="9965" xr:uid="{00000000-0005-0000-0000-0000FCAC0000}"/>
    <cellStyle name="Total 2 2 10 3 3 2" xfId="31394" xr:uid="{00000000-0005-0000-0000-0000FDAC0000}"/>
    <cellStyle name="Total 2 2 10 3 3 3" xfId="23412" xr:uid="{00000000-0005-0000-0000-0000FEAC0000}"/>
    <cellStyle name="Total 2 2 10 3 3 4" xfId="44360" xr:uid="{00000000-0005-0000-0000-0000FFAC0000}"/>
    <cellStyle name="Total 2 2 10 3 4" xfId="9966" xr:uid="{00000000-0005-0000-0000-000000AD0000}"/>
    <cellStyle name="Total 2 2 10 3 4 2" xfId="31395" xr:uid="{00000000-0005-0000-0000-000001AD0000}"/>
    <cellStyle name="Total 2 2 10 3 4 3" xfId="23413" xr:uid="{00000000-0005-0000-0000-000002AD0000}"/>
    <cellStyle name="Total 2 2 10 3 4 4" xfId="44361" xr:uid="{00000000-0005-0000-0000-000003AD0000}"/>
    <cellStyle name="Total 2 2 10 3 5" xfId="31390" xr:uid="{00000000-0005-0000-0000-000004AD0000}"/>
    <cellStyle name="Total 2 2 10 3 6" xfId="23408" xr:uid="{00000000-0005-0000-0000-000005AD0000}"/>
    <cellStyle name="Total 2 2 10 3 7" xfId="44356" xr:uid="{00000000-0005-0000-0000-000006AD0000}"/>
    <cellStyle name="Total 2 2 10 4" xfId="9967" xr:uid="{00000000-0005-0000-0000-000007AD0000}"/>
    <cellStyle name="Total 2 2 10 4 2" xfId="9968" xr:uid="{00000000-0005-0000-0000-000008AD0000}"/>
    <cellStyle name="Total 2 2 10 4 2 2" xfId="31397" xr:uid="{00000000-0005-0000-0000-000009AD0000}"/>
    <cellStyle name="Total 2 2 10 4 2 3" xfId="23415" xr:uid="{00000000-0005-0000-0000-00000AAD0000}"/>
    <cellStyle name="Total 2 2 10 4 2 4" xfId="44363" xr:uid="{00000000-0005-0000-0000-00000BAD0000}"/>
    <cellStyle name="Total 2 2 10 4 3" xfId="9969" xr:uid="{00000000-0005-0000-0000-00000CAD0000}"/>
    <cellStyle name="Total 2 2 10 4 3 2" xfId="31398" xr:uid="{00000000-0005-0000-0000-00000DAD0000}"/>
    <cellStyle name="Total 2 2 10 4 3 3" xfId="23416" xr:uid="{00000000-0005-0000-0000-00000EAD0000}"/>
    <cellStyle name="Total 2 2 10 4 3 4" xfId="44364" xr:uid="{00000000-0005-0000-0000-00000FAD0000}"/>
    <cellStyle name="Total 2 2 10 4 4" xfId="31396" xr:uid="{00000000-0005-0000-0000-000010AD0000}"/>
    <cellStyle name="Total 2 2 10 4 5" xfId="23414" xr:uid="{00000000-0005-0000-0000-000011AD0000}"/>
    <cellStyle name="Total 2 2 10 4 6" xfId="44362" xr:uid="{00000000-0005-0000-0000-000012AD0000}"/>
    <cellStyle name="Total 2 2 10 5" xfId="9970" xr:uid="{00000000-0005-0000-0000-000013AD0000}"/>
    <cellStyle name="Total 2 2 10 5 2" xfId="31399" xr:uid="{00000000-0005-0000-0000-000014AD0000}"/>
    <cellStyle name="Total 2 2 10 5 3" xfId="23417" xr:uid="{00000000-0005-0000-0000-000015AD0000}"/>
    <cellStyle name="Total 2 2 10 5 4" xfId="44365" xr:uid="{00000000-0005-0000-0000-000016AD0000}"/>
    <cellStyle name="Total 2 2 10 6" xfId="9971" xr:uid="{00000000-0005-0000-0000-000017AD0000}"/>
    <cellStyle name="Total 2 2 10 6 2" xfId="31400" xr:uid="{00000000-0005-0000-0000-000018AD0000}"/>
    <cellStyle name="Total 2 2 10 6 3" xfId="23418" xr:uid="{00000000-0005-0000-0000-000019AD0000}"/>
    <cellStyle name="Total 2 2 10 6 4" xfId="44366" xr:uid="{00000000-0005-0000-0000-00001AAD0000}"/>
    <cellStyle name="Total 2 2 10 7" xfId="9972" xr:uid="{00000000-0005-0000-0000-00001BAD0000}"/>
    <cellStyle name="Total 2 2 10 7 2" xfId="31401" xr:uid="{00000000-0005-0000-0000-00001CAD0000}"/>
    <cellStyle name="Total 2 2 10 7 3" xfId="23419" xr:uid="{00000000-0005-0000-0000-00001DAD0000}"/>
    <cellStyle name="Total 2 2 10 7 4" xfId="44367" xr:uid="{00000000-0005-0000-0000-00001EAD0000}"/>
    <cellStyle name="Total 2 2 10 8" xfId="9973" xr:uid="{00000000-0005-0000-0000-00001FAD0000}"/>
    <cellStyle name="Total 2 2 10 8 2" xfId="31402" xr:uid="{00000000-0005-0000-0000-000020AD0000}"/>
    <cellStyle name="Total 2 2 10 8 3" xfId="23420" xr:uid="{00000000-0005-0000-0000-000021AD0000}"/>
    <cellStyle name="Total 2 2 10 8 4" xfId="44368" xr:uid="{00000000-0005-0000-0000-000022AD0000}"/>
    <cellStyle name="Total 2 2 10 9" xfId="31383" xr:uid="{00000000-0005-0000-0000-000023AD0000}"/>
    <cellStyle name="Total 2 2 11" xfId="9974" xr:uid="{00000000-0005-0000-0000-000024AD0000}"/>
    <cellStyle name="Total 2 2 11 10" xfId="23421" xr:uid="{00000000-0005-0000-0000-000025AD0000}"/>
    <cellStyle name="Total 2 2 11 11" xfId="44369" xr:uid="{00000000-0005-0000-0000-000026AD0000}"/>
    <cellStyle name="Total 2 2 11 2" xfId="9975" xr:uid="{00000000-0005-0000-0000-000027AD0000}"/>
    <cellStyle name="Total 2 2 11 2 2" xfId="9976" xr:uid="{00000000-0005-0000-0000-000028AD0000}"/>
    <cellStyle name="Total 2 2 11 2 2 2" xfId="9977" xr:uid="{00000000-0005-0000-0000-000029AD0000}"/>
    <cellStyle name="Total 2 2 11 2 2 2 2" xfId="31406" xr:uid="{00000000-0005-0000-0000-00002AAD0000}"/>
    <cellStyle name="Total 2 2 11 2 2 2 3" xfId="23424" xr:uid="{00000000-0005-0000-0000-00002BAD0000}"/>
    <cellStyle name="Total 2 2 11 2 2 2 4" xfId="44372" xr:uid="{00000000-0005-0000-0000-00002CAD0000}"/>
    <cellStyle name="Total 2 2 11 2 2 3" xfId="9978" xr:uid="{00000000-0005-0000-0000-00002DAD0000}"/>
    <cellStyle name="Total 2 2 11 2 2 3 2" xfId="31407" xr:uid="{00000000-0005-0000-0000-00002EAD0000}"/>
    <cellStyle name="Total 2 2 11 2 2 3 3" xfId="23425" xr:uid="{00000000-0005-0000-0000-00002FAD0000}"/>
    <cellStyle name="Total 2 2 11 2 2 3 4" xfId="44373" xr:uid="{00000000-0005-0000-0000-000030AD0000}"/>
    <cellStyle name="Total 2 2 11 2 2 4" xfId="31405" xr:uid="{00000000-0005-0000-0000-000031AD0000}"/>
    <cellStyle name="Total 2 2 11 2 2 5" xfId="23423" xr:uid="{00000000-0005-0000-0000-000032AD0000}"/>
    <cellStyle name="Total 2 2 11 2 2 6" xfId="44371" xr:uid="{00000000-0005-0000-0000-000033AD0000}"/>
    <cellStyle name="Total 2 2 11 2 3" xfId="9979" xr:uid="{00000000-0005-0000-0000-000034AD0000}"/>
    <cellStyle name="Total 2 2 11 2 3 2" xfId="31408" xr:uid="{00000000-0005-0000-0000-000035AD0000}"/>
    <cellStyle name="Total 2 2 11 2 3 3" xfId="23426" xr:uid="{00000000-0005-0000-0000-000036AD0000}"/>
    <cellStyle name="Total 2 2 11 2 3 4" xfId="44374" xr:uid="{00000000-0005-0000-0000-000037AD0000}"/>
    <cellStyle name="Total 2 2 11 2 4" xfId="9980" xr:uid="{00000000-0005-0000-0000-000038AD0000}"/>
    <cellStyle name="Total 2 2 11 2 4 2" xfId="31409" xr:uid="{00000000-0005-0000-0000-000039AD0000}"/>
    <cellStyle name="Total 2 2 11 2 4 3" xfId="23427" xr:uid="{00000000-0005-0000-0000-00003AAD0000}"/>
    <cellStyle name="Total 2 2 11 2 4 4" xfId="44375" xr:uid="{00000000-0005-0000-0000-00003BAD0000}"/>
    <cellStyle name="Total 2 2 11 2 5" xfId="31404" xr:uid="{00000000-0005-0000-0000-00003CAD0000}"/>
    <cellStyle name="Total 2 2 11 2 6" xfId="23422" xr:uid="{00000000-0005-0000-0000-00003DAD0000}"/>
    <cellStyle name="Total 2 2 11 2 7" xfId="44370" xr:uid="{00000000-0005-0000-0000-00003EAD0000}"/>
    <cellStyle name="Total 2 2 11 3" xfId="9981" xr:uid="{00000000-0005-0000-0000-00003FAD0000}"/>
    <cellStyle name="Total 2 2 11 3 2" xfId="9982" xr:uid="{00000000-0005-0000-0000-000040AD0000}"/>
    <cellStyle name="Total 2 2 11 3 2 2" xfId="9983" xr:uid="{00000000-0005-0000-0000-000041AD0000}"/>
    <cellStyle name="Total 2 2 11 3 2 2 2" xfId="31412" xr:uid="{00000000-0005-0000-0000-000042AD0000}"/>
    <cellStyle name="Total 2 2 11 3 2 2 3" xfId="23430" xr:uid="{00000000-0005-0000-0000-000043AD0000}"/>
    <cellStyle name="Total 2 2 11 3 2 2 4" xfId="44378" xr:uid="{00000000-0005-0000-0000-000044AD0000}"/>
    <cellStyle name="Total 2 2 11 3 2 3" xfId="9984" xr:uid="{00000000-0005-0000-0000-000045AD0000}"/>
    <cellStyle name="Total 2 2 11 3 2 3 2" xfId="31413" xr:uid="{00000000-0005-0000-0000-000046AD0000}"/>
    <cellStyle name="Total 2 2 11 3 2 3 3" xfId="23431" xr:uid="{00000000-0005-0000-0000-000047AD0000}"/>
    <cellStyle name="Total 2 2 11 3 2 3 4" xfId="44379" xr:uid="{00000000-0005-0000-0000-000048AD0000}"/>
    <cellStyle name="Total 2 2 11 3 2 4" xfId="31411" xr:uid="{00000000-0005-0000-0000-000049AD0000}"/>
    <cellStyle name="Total 2 2 11 3 2 5" xfId="23429" xr:uid="{00000000-0005-0000-0000-00004AAD0000}"/>
    <cellStyle name="Total 2 2 11 3 2 6" xfId="44377" xr:uid="{00000000-0005-0000-0000-00004BAD0000}"/>
    <cellStyle name="Total 2 2 11 3 3" xfId="9985" xr:uid="{00000000-0005-0000-0000-00004CAD0000}"/>
    <cellStyle name="Total 2 2 11 3 3 2" xfId="31414" xr:uid="{00000000-0005-0000-0000-00004DAD0000}"/>
    <cellStyle name="Total 2 2 11 3 3 3" xfId="23432" xr:uid="{00000000-0005-0000-0000-00004EAD0000}"/>
    <cellStyle name="Total 2 2 11 3 3 4" xfId="44380" xr:uid="{00000000-0005-0000-0000-00004FAD0000}"/>
    <cellStyle name="Total 2 2 11 3 4" xfId="9986" xr:uid="{00000000-0005-0000-0000-000050AD0000}"/>
    <cellStyle name="Total 2 2 11 3 4 2" xfId="31415" xr:uid="{00000000-0005-0000-0000-000051AD0000}"/>
    <cellStyle name="Total 2 2 11 3 4 3" xfId="23433" xr:uid="{00000000-0005-0000-0000-000052AD0000}"/>
    <cellStyle name="Total 2 2 11 3 4 4" xfId="44381" xr:uid="{00000000-0005-0000-0000-000053AD0000}"/>
    <cellStyle name="Total 2 2 11 3 5" xfId="31410" xr:uid="{00000000-0005-0000-0000-000054AD0000}"/>
    <cellStyle name="Total 2 2 11 3 6" xfId="23428" xr:uid="{00000000-0005-0000-0000-000055AD0000}"/>
    <cellStyle name="Total 2 2 11 3 7" xfId="44376" xr:uid="{00000000-0005-0000-0000-000056AD0000}"/>
    <cellStyle name="Total 2 2 11 4" xfId="9987" xr:uid="{00000000-0005-0000-0000-000057AD0000}"/>
    <cellStyle name="Total 2 2 11 4 2" xfId="9988" xr:uid="{00000000-0005-0000-0000-000058AD0000}"/>
    <cellStyle name="Total 2 2 11 4 2 2" xfId="31417" xr:uid="{00000000-0005-0000-0000-000059AD0000}"/>
    <cellStyle name="Total 2 2 11 4 2 3" xfId="23435" xr:uid="{00000000-0005-0000-0000-00005AAD0000}"/>
    <cellStyle name="Total 2 2 11 4 2 4" xfId="44383" xr:uid="{00000000-0005-0000-0000-00005BAD0000}"/>
    <cellStyle name="Total 2 2 11 4 3" xfId="9989" xr:uid="{00000000-0005-0000-0000-00005CAD0000}"/>
    <cellStyle name="Total 2 2 11 4 3 2" xfId="31418" xr:uid="{00000000-0005-0000-0000-00005DAD0000}"/>
    <cellStyle name="Total 2 2 11 4 3 3" xfId="23436" xr:uid="{00000000-0005-0000-0000-00005EAD0000}"/>
    <cellStyle name="Total 2 2 11 4 3 4" xfId="44384" xr:uid="{00000000-0005-0000-0000-00005FAD0000}"/>
    <cellStyle name="Total 2 2 11 4 4" xfId="31416" xr:uid="{00000000-0005-0000-0000-000060AD0000}"/>
    <cellStyle name="Total 2 2 11 4 5" xfId="23434" xr:uid="{00000000-0005-0000-0000-000061AD0000}"/>
    <cellStyle name="Total 2 2 11 4 6" xfId="44382" xr:uid="{00000000-0005-0000-0000-000062AD0000}"/>
    <cellStyle name="Total 2 2 11 5" xfId="9990" xr:uid="{00000000-0005-0000-0000-000063AD0000}"/>
    <cellStyle name="Total 2 2 11 5 2" xfId="31419" xr:uid="{00000000-0005-0000-0000-000064AD0000}"/>
    <cellStyle name="Total 2 2 11 5 3" xfId="23437" xr:uid="{00000000-0005-0000-0000-000065AD0000}"/>
    <cellStyle name="Total 2 2 11 5 4" xfId="44385" xr:uid="{00000000-0005-0000-0000-000066AD0000}"/>
    <cellStyle name="Total 2 2 11 6" xfId="9991" xr:uid="{00000000-0005-0000-0000-000067AD0000}"/>
    <cellStyle name="Total 2 2 11 6 2" xfId="31420" xr:uid="{00000000-0005-0000-0000-000068AD0000}"/>
    <cellStyle name="Total 2 2 11 6 3" xfId="23438" xr:uid="{00000000-0005-0000-0000-000069AD0000}"/>
    <cellStyle name="Total 2 2 11 6 4" xfId="44386" xr:uid="{00000000-0005-0000-0000-00006AAD0000}"/>
    <cellStyle name="Total 2 2 11 7" xfId="9992" xr:uid="{00000000-0005-0000-0000-00006BAD0000}"/>
    <cellStyle name="Total 2 2 11 7 2" xfId="31421" xr:uid="{00000000-0005-0000-0000-00006CAD0000}"/>
    <cellStyle name="Total 2 2 11 7 3" xfId="23439" xr:uid="{00000000-0005-0000-0000-00006DAD0000}"/>
    <cellStyle name="Total 2 2 11 7 4" xfId="44387" xr:uid="{00000000-0005-0000-0000-00006EAD0000}"/>
    <cellStyle name="Total 2 2 11 8" xfId="9993" xr:uid="{00000000-0005-0000-0000-00006FAD0000}"/>
    <cellStyle name="Total 2 2 11 8 2" xfId="31422" xr:uid="{00000000-0005-0000-0000-000070AD0000}"/>
    <cellStyle name="Total 2 2 11 8 3" xfId="23440" xr:uid="{00000000-0005-0000-0000-000071AD0000}"/>
    <cellStyle name="Total 2 2 11 8 4" xfId="44388" xr:uid="{00000000-0005-0000-0000-000072AD0000}"/>
    <cellStyle name="Total 2 2 11 9" xfId="31403" xr:uid="{00000000-0005-0000-0000-000073AD0000}"/>
    <cellStyle name="Total 2 2 12" xfId="9994" xr:uid="{00000000-0005-0000-0000-000074AD0000}"/>
    <cellStyle name="Total 2 2 12 10" xfId="23441" xr:uid="{00000000-0005-0000-0000-000075AD0000}"/>
    <cellStyle name="Total 2 2 12 11" xfId="44389" xr:uid="{00000000-0005-0000-0000-000076AD0000}"/>
    <cellStyle name="Total 2 2 12 2" xfId="9995" xr:uid="{00000000-0005-0000-0000-000077AD0000}"/>
    <cellStyle name="Total 2 2 12 2 2" xfId="9996" xr:uid="{00000000-0005-0000-0000-000078AD0000}"/>
    <cellStyle name="Total 2 2 12 2 2 2" xfId="9997" xr:uid="{00000000-0005-0000-0000-000079AD0000}"/>
    <cellStyle name="Total 2 2 12 2 2 2 2" xfId="31426" xr:uid="{00000000-0005-0000-0000-00007AAD0000}"/>
    <cellStyle name="Total 2 2 12 2 2 2 3" xfId="23444" xr:uid="{00000000-0005-0000-0000-00007BAD0000}"/>
    <cellStyle name="Total 2 2 12 2 2 2 4" xfId="44392" xr:uid="{00000000-0005-0000-0000-00007CAD0000}"/>
    <cellStyle name="Total 2 2 12 2 2 3" xfId="9998" xr:uid="{00000000-0005-0000-0000-00007DAD0000}"/>
    <cellStyle name="Total 2 2 12 2 2 3 2" xfId="31427" xr:uid="{00000000-0005-0000-0000-00007EAD0000}"/>
    <cellStyle name="Total 2 2 12 2 2 3 3" xfId="23445" xr:uid="{00000000-0005-0000-0000-00007FAD0000}"/>
    <cellStyle name="Total 2 2 12 2 2 3 4" xfId="44393" xr:uid="{00000000-0005-0000-0000-000080AD0000}"/>
    <cellStyle name="Total 2 2 12 2 2 4" xfId="31425" xr:uid="{00000000-0005-0000-0000-000081AD0000}"/>
    <cellStyle name="Total 2 2 12 2 2 5" xfId="23443" xr:uid="{00000000-0005-0000-0000-000082AD0000}"/>
    <cellStyle name="Total 2 2 12 2 2 6" xfId="44391" xr:uid="{00000000-0005-0000-0000-000083AD0000}"/>
    <cellStyle name="Total 2 2 12 2 3" xfId="9999" xr:uid="{00000000-0005-0000-0000-000084AD0000}"/>
    <cellStyle name="Total 2 2 12 2 3 2" xfId="31428" xr:uid="{00000000-0005-0000-0000-000085AD0000}"/>
    <cellStyle name="Total 2 2 12 2 3 3" xfId="23446" xr:uid="{00000000-0005-0000-0000-000086AD0000}"/>
    <cellStyle name="Total 2 2 12 2 3 4" xfId="44394" xr:uid="{00000000-0005-0000-0000-000087AD0000}"/>
    <cellStyle name="Total 2 2 12 2 4" xfId="10000" xr:uid="{00000000-0005-0000-0000-000088AD0000}"/>
    <cellStyle name="Total 2 2 12 2 4 2" xfId="31429" xr:uid="{00000000-0005-0000-0000-000089AD0000}"/>
    <cellStyle name="Total 2 2 12 2 4 3" xfId="23447" xr:uid="{00000000-0005-0000-0000-00008AAD0000}"/>
    <cellStyle name="Total 2 2 12 2 4 4" xfId="44395" xr:uid="{00000000-0005-0000-0000-00008BAD0000}"/>
    <cellStyle name="Total 2 2 12 2 5" xfId="31424" xr:uid="{00000000-0005-0000-0000-00008CAD0000}"/>
    <cellStyle name="Total 2 2 12 2 6" xfId="23442" xr:uid="{00000000-0005-0000-0000-00008DAD0000}"/>
    <cellStyle name="Total 2 2 12 2 7" xfId="44390" xr:uid="{00000000-0005-0000-0000-00008EAD0000}"/>
    <cellStyle name="Total 2 2 12 3" xfId="10001" xr:uid="{00000000-0005-0000-0000-00008FAD0000}"/>
    <cellStyle name="Total 2 2 12 3 2" xfId="10002" xr:uid="{00000000-0005-0000-0000-000090AD0000}"/>
    <cellStyle name="Total 2 2 12 3 2 2" xfId="10003" xr:uid="{00000000-0005-0000-0000-000091AD0000}"/>
    <cellStyle name="Total 2 2 12 3 2 2 2" xfId="31432" xr:uid="{00000000-0005-0000-0000-000092AD0000}"/>
    <cellStyle name="Total 2 2 12 3 2 2 3" xfId="23450" xr:uid="{00000000-0005-0000-0000-000093AD0000}"/>
    <cellStyle name="Total 2 2 12 3 2 2 4" xfId="44398" xr:uid="{00000000-0005-0000-0000-000094AD0000}"/>
    <cellStyle name="Total 2 2 12 3 2 3" xfId="10004" xr:uid="{00000000-0005-0000-0000-000095AD0000}"/>
    <cellStyle name="Total 2 2 12 3 2 3 2" xfId="31433" xr:uid="{00000000-0005-0000-0000-000096AD0000}"/>
    <cellStyle name="Total 2 2 12 3 2 3 3" xfId="23451" xr:uid="{00000000-0005-0000-0000-000097AD0000}"/>
    <cellStyle name="Total 2 2 12 3 2 3 4" xfId="44399" xr:uid="{00000000-0005-0000-0000-000098AD0000}"/>
    <cellStyle name="Total 2 2 12 3 2 4" xfId="31431" xr:uid="{00000000-0005-0000-0000-000099AD0000}"/>
    <cellStyle name="Total 2 2 12 3 2 5" xfId="23449" xr:uid="{00000000-0005-0000-0000-00009AAD0000}"/>
    <cellStyle name="Total 2 2 12 3 2 6" xfId="44397" xr:uid="{00000000-0005-0000-0000-00009BAD0000}"/>
    <cellStyle name="Total 2 2 12 3 3" xfId="10005" xr:uid="{00000000-0005-0000-0000-00009CAD0000}"/>
    <cellStyle name="Total 2 2 12 3 3 2" xfId="31434" xr:uid="{00000000-0005-0000-0000-00009DAD0000}"/>
    <cellStyle name="Total 2 2 12 3 3 3" xfId="23452" xr:uid="{00000000-0005-0000-0000-00009EAD0000}"/>
    <cellStyle name="Total 2 2 12 3 3 4" xfId="44400" xr:uid="{00000000-0005-0000-0000-00009FAD0000}"/>
    <cellStyle name="Total 2 2 12 3 4" xfId="10006" xr:uid="{00000000-0005-0000-0000-0000A0AD0000}"/>
    <cellStyle name="Total 2 2 12 3 4 2" xfId="31435" xr:uid="{00000000-0005-0000-0000-0000A1AD0000}"/>
    <cellStyle name="Total 2 2 12 3 4 3" xfId="23453" xr:uid="{00000000-0005-0000-0000-0000A2AD0000}"/>
    <cellStyle name="Total 2 2 12 3 4 4" xfId="44401" xr:uid="{00000000-0005-0000-0000-0000A3AD0000}"/>
    <cellStyle name="Total 2 2 12 3 5" xfId="31430" xr:uid="{00000000-0005-0000-0000-0000A4AD0000}"/>
    <cellStyle name="Total 2 2 12 3 6" xfId="23448" xr:uid="{00000000-0005-0000-0000-0000A5AD0000}"/>
    <cellStyle name="Total 2 2 12 3 7" xfId="44396" xr:uid="{00000000-0005-0000-0000-0000A6AD0000}"/>
    <cellStyle name="Total 2 2 12 4" xfId="10007" xr:uid="{00000000-0005-0000-0000-0000A7AD0000}"/>
    <cellStyle name="Total 2 2 12 4 2" xfId="10008" xr:uid="{00000000-0005-0000-0000-0000A8AD0000}"/>
    <cellStyle name="Total 2 2 12 4 2 2" xfId="31437" xr:uid="{00000000-0005-0000-0000-0000A9AD0000}"/>
    <cellStyle name="Total 2 2 12 4 2 3" xfId="23455" xr:uid="{00000000-0005-0000-0000-0000AAAD0000}"/>
    <cellStyle name="Total 2 2 12 4 2 4" xfId="44403" xr:uid="{00000000-0005-0000-0000-0000ABAD0000}"/>
    <cellStyle name="Total 2 2 12 4 3" xfId="10009" xr:uid="{00000000-0005-0000-0000-0000ACAD0000}"/>
    <cellStyle name="Total 2 2 12 4 3 2" xfId="31438" xr:uid="{00000000-0005-0000-0000-0000ADAD0000}"/>
    <cellStyle name="Total 2 2 12 4 3 3" xfId="23456" xr:uid="{00000000-0005-0000-0000-0000AEAD0000}"/>
    <cellStyle name="Total 2 2 12 4 3 4" xfId="44404" xr:uid="{00000000-0005-0000-0000-0000AFAD0000}"/>
    <cellStyle name="Total 2 2 12 4 4" xfId="31436" xr:uid="{00000000-0005-0000-0000-0000B0AD0000}"/>
    <cellStyle name="Total 2 2 12 4 5" xfId="23454" xr:uid="{00000000-0005-0000-0000-0000B1AD0000}"/>
    <cellStyle name="Total 2 2 12 4 6" xfId="44402" xr:uid="{00000000-0005-0000-0000-0000B2AD0000}"/>
    <cellStyle name="Total 2 2 12 5" xfId="10010" xr:uid="{00000000-0005-0000-0000-0000B3AD0000}"/>
    <cellStyle name="Total 2 2 12 5 2" xfId="31439" xr:uid="{00000000-0005-0000-0000-0000B4AD0000}"/>
    <cellStyle name="Total 2 2 12 5 3" xfId="23457" xr:uid="{00000000-0005-0000-0000-0000B5AD0000}"/>
    <cellStyle name="Total 2 2 12 5 4" xfId="44405" xr:uid="{00000000-0005-0000-0000-0000B6AD0000}"/>
    <cellStyle name="Total 2 2 12 6" xfId="10011" xr:uid="{00000000-0005-0000-0000-0000B7AD0000}"/>
    <cellStyle name="Total 2 2 12 6 2" xfId="31440" xr:uid="{00000000-0005-0000-0000-0000B8AD0000}"/>
    <cellStyle name="Total 2 2 12 6 3" xfId="23458" xr:uid="{00000000-0005-0000-0000-0000B9AD0000}"/>
    <cellStyle name="Total 2 2 12 6 4" xfId="44406" xr:uid="{00000000-0005-0000-0000-0000BAAD0000}"/>
    <cellStyle name="Total 2 2 12 7" xfId="10012" xr:uid="{00000000-0005-0000-0000-0000BBAD0000}"/>
    <cellStyle name="Total 2 2 12 7 2" xfId="31441" xr:uid="{00000000-0005-0000-0000-0000BCAD0000}"/>
    <cellStyle name="Total 2 2 12 7 3" xfId="23459" xr:uid="{00000000-0005-0000-0000-0000BDAD0000}"/>
    <cellStyle name="Total 2 2 12 7 4" xfId="44407" xr:uid="{00000000-0005-0000-0000-0000BEAD0000}"/>
    <cellStyle name="Total 2 2 12 8" xfId="10013" xr:uid="{00000000-0005-0000-0000-0000BFAD0000}"/>
    <cellStyle name="Total 2 2 12 8 2" xfId="31442" xr:uid="{00000000-0005-0000-0000-0000C0AD0000}"/>
    <cellStyle name="Total 2 2 12 8 3" xfId="23460" xr:uid="{00000000-0005-0000-0000-0000C1AD0000}"/>
    <cellStyle name="Total 2 2 12 8 4" xfId="44408" xr:uid="{00000000-0005-0000-0000-0000C2AD0000}"/>
    <cellStyle name="Total 2 2 12 9" xfId="31423" xr:uid="{00000000-0005-0000-0000-0000C3AD0000}"/>
    <cellStyle name="Total 2 2 13" xfId="10014" xr:uid="{00000000-0005-0000-0000-0000C4AD0000}"/>
    <cellStyle name="Total 2 2 13 10" xfId="23461" xr:uid="{00000000-0005-0000-0000-0000C5AD0000}"/>
    <cellStyle name="Total 2 2 13 11" xfId="44409" xr:uid="{00000000-0005-0000-0000-0000C6AD0000}"/>
    <cellStyle name="Total 2 2 13 2" xfId="10015" xr:uid="{00000000-0005-0000-0000-0000C7AD0000}"/>
    <cellStyle name="Total 2 2 13 2 2" xfId="10016" xr:uid="{00000000-0005-0000-0000-0000C8AD0000}"/>
    <cellStyle name="Total 2 2 13 2 2 2" xfId="10017" xr:uid="{00000000-0005-0000-0000-0000C9AD0000}"/>
    <cellStyle name="Total 2 2 13 2 2 2 2" xfId="31446" xr:uid="{00000000-0005-0000-0000-0000CAAD0000}"/>
    <cellStyle name="Total 2 2 13 2 2 2 3" xfId="23464" xr:uid="{00000000-0005-0000-0000-0000CBAD0000}"/>
    <cellStyle name="Total 2 2 13 2 2 2 4" xfId="44412" xr:uid="{00000000-0005-0000-0000-0000CCAD0000}"/>
    <cellStyle name="Total 2 2 13 2 2 3" xfId="10018" xr:uid="{00000000-0005-0000-0000-0000CDAD0000}"/>
    <cellStyle name="Total 2 2 13 2 2 3 2" xfId="31447" xr:uid="{00000000-0005-0000-0000-0000CEAD0000}"/>
    <cellStyle name="Total 2 2 13 2 2 3 3" xfId="23465" xr:uid="{00000000-0005-0000-0000-0000CFAD0000}"/>
    <cellStyle name="Total 2 2 13 2 2 3 4" xfId="44413" xr:uid="{00000000-0005-0000-0000-0000D0AD0000}"/>
    <cellStyle name="Total 2 2 13 2 2 4" xfId="31445" xr:uid="{00000000-0005-0000-0000-0000D1AD0000}"/>
    <cellStyle name="Total 2 2 13 2 2 5" xfId="23463" xr:uid="{00000000-0005-0000-0000-0000D2AD0000}"/>
    <cellStyle name="Total 2 2 13 2 2 6" xfId="44411" xr:uid="{00000000-0005-0000-0000-0000D3AD0000}"/>
    <cellStyle name="Total 2 2 13 2 3" xfId="10019" xr:uid="{00000000-0005-0000-0000-0000D4AD0000}"/>
    <cellStyle name="Total 2 2 13 2 3 2" xfId="31448" xr:uid="{00000000-0005-0000-0000-0000D5AD0000}"/>
    <cellStyle name="Total 2 2 13 2 3 3" xfId="23466" xr:uid="{00000000-0005-0000-0000-0000D6AD0000}"/>
    <cellStyle name="Total 2 2 13 2 3 4" xfId="44414" xr:uid="{00000000-0005-0000-0000-0000D7AD0000}"/>
    <cellStyle name="Total 2 2 13 2 4" xfId="10020" xr:uid="{00000000-0005-0000-0000-0000D8AD0000}"/>
    <cellStyle name="Total 2 2 13 2 4 2" xfId="31449" xr:uid="{00000000-0005-0000-0000-0000D9AD0000}"/>
    <cellStyle name="Total 2 2 13 2 4 3" xfId="23467" xr:uid="{00000000-0005-0000-0000-0000DAAD0000}"/>
    <cellStyle name="Total 2 2 13 2 4 4" xfId="44415" xr:uid="{00000000-0005-0000-0000-0000DBAD0000}"/>
    <cellStyle name="Total 2 2 13 2 5" xfId="31444" xr:uid="{00000000-0005-0000-0000-0000DCAD0000}"/>
    <cellStyle name="Total 2 2 13 2 6" xfId="23462" xr:uid="{00000000-0005-0000-0000-0000DDAD0000}"/>
    <cellStyle name="Total 2 2 13 2 7" xfId="44410" xr:uid="{00000000-0005-0000-0000-0000DEAD0000}"/>
    <cellStyle name="Total 2 2 13 3" xfId="10021" xr:uid="{00000000-0005-0000-0000-0000DFAD0000}"/>
    <cellStyle name="Total 2 2 13 3 2" xfId="10022" xr:uid="{00000000-0005-0000-0000-0000E0AD0000}"/>
    <cellStyle name="Total 2 2 13 3 2 2" xfId="10023" xr:uid="{00000000-0005-0000-0000-0000E1AD0000}"/>
    <cellStyle name="Total 2 2 13 3 2 2 2" xfId="31452" xr:uid="{00000000-0005-0000-0000-0000E2AD0000}"/>
    <cellStyle name="Total 2 2 13 3 2 2 3" xfId="23470" xr:uid="{00000000-0005-0000-0000-0000E3AD0000}"/>
    <cellStyle name="Total 2 2 13 3 2 2 4" xfId="44418" xr:uid="{00000000-0005-0000-0000-0000E4AD0000}"/>
    <cellStyle name="Total 2 2 13 3 2 3" xfId="10024" xr:uid="{00000000-0005-0000-0000-0000E5AD0000}"/>
    <cellStyle name="Total 2 2 13 3 2 3 2" xfId="31453" xr:uid="{00000000-0005-0000-0000-0000E6AD0000}"/>
    <cellStyle name="Total 2 2 13 3 2 3 3" xfId="23471" xr:uid="{00000000-0005-0000-0000-0000E7AD0000}"/>
    <cellStyle name="Total 2 2 13 3 2 3 4" xfId="44419" xr:uid="{00000000-0005-0000-0000-0000E8AD0000}"/>
    <cellStyle name="Total 2 2 13 3 2 4" xfId="31451" xr:uid="{00000000-0005-0000-0000-0000E9AD0000}"/>
    <cellStyle name="Total 2 2 13 3 2 5" xfId="23469" xr:uid="{00000000-0005-0000-0000-0000EAAD0000}"/>
    <cellStyle name="Total 2 2 13 3 2 6" xfId="44417" xr:uid="{00000000-0005-0000-0000-0000EBAD0000}"/>
    <cellStyle name="Total 2 2 13 3 3" xfId="10025" xr:uid="{00000000-0005-0000-0000-0000ECAD0000}"/>
    <cellStyle name="Total 2 2 13 3 3 2" xfId="31454" xr:uid="{00000000-0005-0000-0000-0000EDAD0000}"/>
    <cellStyle name="Total 2 2 13 3 3 3" xfId="23472" xr:uid="{00000000-0005-0000-0000-0000EEAD0000}"/>
    <cellStyle name="Total 2 2 13 3 3 4" xfId="44420" xr:uid="{00000000-0005-0000-0000-0000EFAD0000}"/>
    <cellStyle name="Total 2 2 13 3 4" xfId="10026" xr:uid="{00000000-0005-0000-0000-0000F0AD0000}"/>
    <cellStyle name="Total 2 2 13 3 4 2" xfId="31455" xr:uid="{00000000-0005-0000-0000-0000F1AD0000}"/>
    <cellStyle name="Total 2 2 13 3 4 3" xfId="23473" xr:uid="{00000000-0005-0000-0000-0000F2AD0000}"/>
    <cellStyle name="Total 2 2 13 3 4 4" xfId="44421" xr:uid="{00000000-0005-0000-0000-0000F3AD0000}"/>
    <cellStyle name="Total 2 2 13 3 5" xfId="31450" xr:uid="{00000000-0005-0000-0000-0000F4AD0000}"/>
    <cellStyle name="Total 2 2 13 3 6" xfId="23468" xr:uid="{00000000-0005-0000-0000-0000F5AD0000}"/>
    <cellStyle name="Total 2 2 13 3 7" xfId="44416" xr:uid="{00000000-0005-0000-0000-0000F6AD0000}"/>
    <cellStyle name="Total 2 2 13 4" xfId="10027" xr:uid="{00000000-0005-0000-0000-0000F7AD0000}"/>
    <cellStyle name="Total 2 2 13 4 2" xfId="10028" xr:uid="{00000000-0005-0000-0000-0000F8AD0000}"/>
    <cellStyle name="Total 2 2 13 4 2 2" xfId="31457" xr:uid="{00000000-0005-0000-0000-0000F9AD0000}"/>
    <cellStyle name="Total 2 2 13 4 2 3" xfId="23475" xr:uid="{00000000-0005-0000-0000-0000FAAD0000}"/>
    <cellStyle name="Total 2 2 13 4 2 4" xfId="44423" xr:uid="{00000000-0005-0000-0000-0000FBAD0000}"/>
    <cellStyle name="Total 2 2 13 4 3" xfId="10029" xr:uid="{00000000-0005-0000-0000-0000FCAD0000}"/>
    <cellStyle name="Total 2 2 13 4 3 2" xfId="31458" xr:uid="{00000000-0005-0000-0000-0000FDAD0000}"/>
    <cellStyle name="Total 2 2 13 4 3 3" xfId="23476" xr:uid="{00000000-0005-0000-0000-0000FEAD0000}"/>
    <cellStyle name="Total 2 2 13 4 3 4" xfId="44424" xr:uid="{00000000-0005-0000-0000-0000FFAD0000}"/>
    <cellStyle name="Total 2 2 13 4 4" xfId="31456" xr:uid="{00000000-0005-0000-0000-000000AE0000}"/>
    <cellStyle name="Total 2 2 13 4 5" xfId="23474" xr:uid="{00000000-0005-0000-0000-000001AE0000}"/>
    <cellStyle name="Total 2 2 13 4 6" xfId="44422" xr:uid="{00000000-0005-0000-0000-000002AE0000}"/>
    <cellStyle name="Total 2 2 13 5" xfId="10030" xr:uid="{00000000-0005-0000-0000-000003AE0000}"/>
    <cellStyle name="Total 2 2 13 5 2" xfId="31459" xr:uid="{00000000-0005-0000-0000-000004AE0000}"/>
    <cellStyle name="Total 2 2 13 5 3" xfId="23477" xr:uid="{00000000-0005-0000-0000-000005AE0000}"/>
    <cellStyle name="Total 2 2 13 5 4" xfId="44425" xr:uid="{00000000-0005-0000-0000-000006AE0000}"/>
    <cellStyle name="Total 2 2 13 6" xfId="10031" xr:uid="{00000000-0005-0000-0000-000007AE0000}"/>
    <cellStyle name="Total 2 2 13 6 2" xfId="31460" xr:uid="{00000000-0005-0000-0000-000008AE0000}"/>
    <cellStyle name="Total 2 2 13 6 3" xfId="23478" xr:uid="{00000000-0005-0000-0000-000009AE0000}"/>
    <cellStyle name="Total 2 2 13 6 4" xfId="44426" xr:uid="{00000000-0005-0000-0000-00000AAE0000}"/>
    <cellStyle name="Total 2 2 13 7" xfId="10032" xr:uid="{00000000-0005-0000-0000-00000BAE0000}"/>
    <cellStyle name="Total 2 2 13 7 2" xfId="31461" xr:uid="{00000000-0005-0000-0000-00000CAE0000}"/>
    <cellStyle name="Total 2 2 13 7 3" xfId="23479" xr:uid="{00000000-0005-0000-0000-00000DAE0000}"/>
    <cellStyle name="Total 2 2 13 7 4" xfId="44427" xr:uid="{00000000-0005-0000-0000-00000EAE0000}"/>
    <cellStyle name="Total 2 2 13 8" xfId="10033" xr:uid="{00000000-0005-0000-0000-00000FAE0000}"/>
    <cellStyle name="Total 2 2 13 8 2" xfId="31462" xr:uid="{00000000-0005-0000-0000-000010AE0000}"/>
    <cellStyle name="Total 2 2 13 8 3" xfId="23480" xr:uid="{00000000-0005-0000-0000-000011AE0000}"/>
    <cellStyle name="Total 2 2 13 8 4" xfId="44428" xr:uid="{00000000-0005-0000-0000-000012AE0000}"/>
    <cellStyle name="Total 2 2 13 9" xfId="31443" xr:uid="{00000000-0005-0000-0000-000013AE0000}"/>
    <cellStyle name="Total 2 2 14" xfId="10034" xr:uid="{00000000-0005-0000-0000-000014AE0000}"/>
    <cellStyle name="Total 2 2 14 10" xfId="23481" xr:uid="{00000000-0005-0000-0000-000015AE0000}"/>
    <cellStyle name="Total 2 2 14 11" xfId="44429" xr:uid="{00000000-0005-0000-0000-000016AE0000}"/>
    <cellStyle name="Total 2 2 14 2" xfId="10035" xr:uid="{00000000-0005-0000-0000-000017AE0000}"/>
    <cellStyle name="Total 2 2 14 2 2" xfId="10036" xr:uid="{00000000-0005-0000-0000-000018AE0000}"/>
    <cellStyle name="Total 2 2 14 2 2 2" xfId="10037" xr:uid="{00000000-0005-0000-0000-000019AE0000}"/>
    <cellStyle name="Total 2 2 14 2 2 2 2" xfId="31466" xr:uid="{00000000-0005-0000-0000-00001AAE0000}"/>
    <cellStyle name="Total 2 2 14 2 2 2 3" xfId="23484" xr:uid="{00000000-0005-0000-0000-00001BAE0000}"/>
    <cellStyle name="Total 2 2 14 2 2 2 4" xfId="44432" xr:uid="{00000000-0005-0000-0000-00001CAE0000}"/>
    <cellStyle name="Total 2 2 14 2 2 3" xfId="10038" xr:uid="{00000000-0005-0000-0000-00001DAE0000}"/>
    <cellStyle name="Total 2 2 14 2 2 3 2" xfId="31467" xr:uid="{00000000-0005-0000-0000-00001EAE0000}"/>
    <cellStyle name="Total 2 2 14 2 2 3 3" xfId="23485" xr:uid="{00000000-0005-0000-0000-00001FAE0000}"/>
    <cellStyle name="Total 2 2 14 2 2 3 4" xfId="44433" xr:uid="{00000000-0005-0000-0000-000020AE0000}"/>
    <cellStyle name="Total 2 2 14 2 2 4" xfId="31465" xr:uid="{00000000-0005-0000-0000-000021AE0000}"/>
    <cellStyle name="Total 2 2 14 2 2 5" xfId="23483" xr:uid="{00000000-0005-0000-0000-000022AE0000}"/>
    <cellStyle name="Total 2 2 14 2 2 6" xfId="44431" xr:uid="{00000000-0005-0000-0000-000023AE0000}"/>
    <cellStyle name="Total 2 2 14 2 3" xfId="10039" xr:uid="{00000000-0005-0000-0000-000024AE0000}"/>
    <cellStyle name="Total 2 2 14 2 3 2" xfId="31468" xr:uid="{00000000-0005-0000-0000-000025AE0000}"/>
    <cellStyle name="Total 2 2 14 2 3 3" xfId="23486" xr:uid="{00000000-0005-0000-0000-000026AE0000}"/>
    <cellStyle name="Total 2 2 14 2 3 4" xfId="44434" xr:uid="{00000000-0005-0000-0000-000027AE0000}"/>
    <cellStyle name="Total 2 2 14 2 4" xfId="10040" xr:uid="{00000000-0005-0000-0000-000028AE0000}"/>
    <cellStyle name="Total 2 2 14 2 4 2" xfId="31469" xr:uid="{00000000-0005-0000-0000-000029AE0000}"/>
    <cellStyle name="Total 2 2 14 2 4 3" xfId="23487" xr:uid="{00000000-0005-0000-0000-00002AAE0000}"/>
    <cellStyle name="Total 2 2 14 2 4 4" xfId="44435" xr:uid="{00000000-0005-0000-0000-00002BAE0000}"/>
    <cellStyle name="Total 2 2 14 2 5" xfId="31464" xr:uid="{00000000-0005-0000-0000-00002CAE0000}"/>
    <cellStyle name="Total 2 2 14 2 6" xfId="23482" xr:uid="{00000000-0005-0000-0000-00002DAE0000}"/>
    <cellStyle name="Total 2 2 14 2 7" xfId="44430" xr:uid="{00000000-0005-0000-0000-00002EAE0000}"/>
    <cellStyle name="Total 2 2 14 3" xfId="10041" xr:uid="{00000000-0005-0000-0000-00002FAE0000}"/>
    <cellStyle name="Total 2 2 14 3 2" xfId="10042" xr:uid="{00000000-0005-0000-0000-000030AE0000}"/>
    <cellStyle name="Total 2 2 14 3 2 2" xfId="10043" xr:uid="{00000000-0005-0000-0000-000031AE0000}"/>
    <cellStyle name="Total 2 2 14 3 2 2 2" xfId="31472" xr:uid="{00000000-0005-0000-0000-000032AE0000}"/>
    <cellStyle name="Total 2 2 14 3 2 2 3" xfId="23490" xr:uid="{00000000-0005-0000-0000-000033AE0000}"/>
    <cellStyle name="Total 2 2 14 3 2 2 4" xfId="44438" xr:uid="{00000000-0005-0000-0000-000034AE0000}"/>
    <cellStyle name="Total 2 2 14 3 2 3" xfId="10044" xr:uid="{00000000-0005-0000-0000-000035AE0000}"/>
    <cellStyle name="Total 2 2 14 3 2 3 2" xfId="31473" xr:uid="{00000000-0005-0000-0000-000036AE0000}"/>
    <cellStyle name="Total 2 2 14 3 2 3 3" xfId="23491" xr:uid="{00000000-0005-0000-0000-000037AE0000}"/>
    <cellStyle name="Total 2 2 14 3 2 3 4" xfId="44439" xr:uid="{00000000-0005-0000-0000-000038AE0000}"/>
    <cellStyle name="Total 2 2 14 3 2 4" xfId="31471" xr:uid="{00000000-0005-0000-0000-000039AE0000}"/>
    <cellStyle name="Total 2 2 14 3 2 5" xfId="23489" xr:uid="{00000000-0005-0000-0000-00003AAE0000}"/>
    <cellStyle name="Total 2 2 14 3 2 6" xfId="44437" xr:uid="{00000000-0005-0000-0000-00003BAE0000}"/>
    <cellStyle name="Total 2 2 14 3 3" xfId="10045" xr:uid="{00000000-0005-0000-0000-00003CAE0000}"/>
    <cellStyle name="Total 2 2 14 3 3 2" xfId="31474" xr:uid="{00000000-0005-0000-0000-00003DAE0000}"/>
    <cellStyle name="Total 2 2 14 3 3 3" xfId="23492" xr:uid="{00000000-0005-0000-0000-00003EAE0000}"/>
    <cellStyle name="Total 2 2 14 3 3 4" xfId="44440" xr:uid="{00000000-0005-0000-0000-00003FAE0000}"/>
    <cellStyle name="Total 2 2 14 3 4" xfId="10046" xr:uid="{00000000-0005-0000-0000-000040AE0000}"/>
    <cellStyle name="Total 2 2 14 3 4 2" xfId="31475" xr:uid="{00000000-0005-0000-0000-000041AE0000}"/>
    <cellStyle name="Total 2 2 14 3 4 3" xfId="23493" xr:uid="{00000000-0005-0000-0000-000042AE0000}"/>
    <cellStyle name="Total 2 2 14 3 4 4" xfId="44441" xr:uid="{00000000-0005-0000-0000-000043AE0000}"/>
    <cellStyle name="Total 2 2 14 3 5" xfId="31470" xr:uid="{00000000-0005-0000-0000-000044AE0000}"/>
    <cellStyle name="Total 2 2 14 3 6" xfId="23488" xr:uid="{00000000-0005-0000-0000-000045AE0000}"/>
    <cellStyle name="Total 2 2 14 3 7" xfId="44436" xr:uid="{00000000-0005-0000-0000-000046AE0000}"/>
    <cellStyle name="Total 2 2 14 4" xfId="10047" xr:uid="{00000000-0005-0000-0000-000047AE0000}"/>
    <cellStyle name="Total 2 2 14 4 2" xfId="10048" xr:uid="{00000000-0005-0000-0000-000048AE0000}"/>
    <cellStyle name="Total 2 2 14 4 2 2" xfId="31477" xr:uid="{00000000-0005-0000-0000-000049AE0000}"/>
    <cellStyle name="Total 2 2 14 4 2 3" xfId="23495" xr:uid="{00000000-0005-0000-0000-00004AAE0000}"/>
    <cellStyle name="Total 2 2 14 4 2 4" xfId="44443" xr:uid="{00000000-0005-0000-0000-00004BAE0000}"/>
    <cellStyle name="Total 2 2 14 4 3" xfId="10049" xr:uid="{00000000-0005-0000-0000-00004CAE0000}"/>
    <cellStyle name="Total 2 2 14 4 3 2" xfId="31478" xr:uid="{00000000-0005-0000-0000-00004DAE0000}"/>
    <cellStyle name="Total 2 2 14 4 3 3" xfId="23496" xr:uid="{00000000-0005-0000-0000-00004EAE0000}"/>
    <cellStyle name="Total 2 2 14 4 3 4" xfId="44444" xr:uid="{00000000-0005-0000-0000-00004FAE0000}"/>
    <cellStyle name="Total 2 2 14 4 4" xfId="31476" xr:uid="{00000000-0005-0000-0000-000050AE0000}"/>
    <cellStyle name="Total 2 2 14 4 5" xfId="23494" xr:uid="{00000000-0005-0000-0000-000051AE0000}"/>
    <cellStyle name="Total 2 2 14 4 6" xfId="44442" xr:uid="{00000000-0005-0000-0000-000052AE0000}"/>
    <cellStyle name="Total 2 2 14 5" xfId="10050" xr:uid="{00000000-0005-0000-0000-000053AE0000}"/>
    <cellStyle name="Total 2 2 14 5 2" xfId="31479" xr:uid="{00000000-0005-0000-0000-000054AE0000}"/>
    <cellStyle name="Total 2 2 14 5 3" xfId="23497" xr:uid="{00000000-0005-0000-0000-000055AE0000}"/>
    <cellStyle name="Total 2 2 14 5 4" xfId="44445" xr:uid="{00000000-0005-0000-0000-000056AE0000}"/>
    <cellStyle name="Total 2 2 14 6" xfId="10051" xr:uid="{00000000-0005-0000-0000-000057AE0000}"/>
    <cellStyle name="Total 2 2 14 6 2" xfId="31480" xr:uid="{00000000-0005-0000-0000-000058AE0000}"/>
    <cellStyle name="Total 2 2 14 6 3" xfId="23498" xr:uid="{00000000-0005-0000-0000-000059AE0000}"/>
    <cellStyle name="Total 2 2 14 6 4" xfId="44446" xr:uid="{00000000-0005-0000-0000-00005AAE0000}"/>
    <cellStyle name="Total 2 2 14 7" xfId="10052" xr:uid="{00000000-0005-0000-0000-00005BAE0000}"/>
    <cellStyle name="Total 2 2 14 7 2" xfId="31481" xr:uid="{00000000-0005-0000-0000-00005CAE0000}"/>
    <cellStyle name="Total 2 2 14 7 3" xfId="23499" xr:uid="{00000000-0005-0000-0000-00005DAE0000}"/>
    <cellStyle name="Total 2 2 14 7 4" xfId="44447" xr:uid="{00000000-0005-0000-0000-00005EAE0000}"/>
    <cellStyle name="Total 2 2 14 8" xfId="10053" xr:uid="{00000000-0005-0000-0000-00005FAE0000}"/>
    <cellStyle name="Total 2 2 14 8 2" xfId="31482" xr:uid="{00000000-0005-0000-0000-000060AE0000}"/>
    <cellStyle name="Total 2 2 14 8 3" xfId="23500" xr:uid="{00000000-0005-0000-0000-000061AE0000}"/>
    <cellStyle name="Total 2 2 14 8 4" xfId="44448" xr:uid="{00000000-0005-0000-0000-000062AE0000}"/>
    <cellStyle name="Total 2 2 14 9" xfId="31463" xr:uid="{00000000-0005-0000-0000-000063AE0000}"/>
    <cellStyle name="Total 2 2 15" xfId="10054" xr:uid="{00000000-0005-0000-0000-000064AE0000}"/>
    <cellStyle name="Total 2 2 15 10" xfId="23501" xr:uid="{00000000-0005-0000-0000-000065AE0000}"/>
    <cellStyle name="Total 2 2 15 11" xfId="44449" xr:uid="{00000000-0005-0000-0000-000066AE0000}"/>
    <cellStyle name="Total 2 2 15 2" xfId="10055" xr:uid="{00000000-0005-0000-0000-000067AE0000}"/>
    <cellStyle name="Total 2 2 15 2 2" xfId="10056" xr:uid="{00000000-0005-0000-0000-000068AE0000}"/>
    <cellStyle name="Total 2 2 15 2 2 2" xfId="10057" xr:uid="{00000000-0005-0000-0000-000069AE0000}"/>
    <cellStyle name="Total 2 2 15 2 2 2 2" xfId="31486" xr:uid="{00000000-0005-0000-0000-00006AAE0000}"/>
    <cellStyle name="Total 2 2 15 2 2 2 3" xfId="23504" xr:uid="{00000000-0005-0000-0000-00006BAE0000}"/>
    <cellStyle name="Total 2 2 15 2 2 2 4" xfId="44452" xr:uid="{00000000-0005-0000-0000-00006CAE0000}"/>
    <cellStyle name="Total 2 2 15 2 2 3" xfId="10058" xr:uid="{00000000-0005-0000-0000-00006DAE0000}"/>
    <cellStyle name="Total 2 2 15 2 2 3 2" xfId="31487" xr:uid="{00000000-0005-0000-0000-00006EAE0000}"/>
    <cellStyle name="Total 2 2 15 2 2 3 3" xfId="23505" xr:uid="{00000000-0005-0000-0000-00006FAE0000}"/>
    <cellStyle name="Total 2 2 15 2 2 3 4" xfId="44453" xr:uid="{00000000-0005-0000-0000-000070AE0000}"/>
    <cellStyle name="Total 2 2 15 2 2 4" xfId="31485" xr:uid="{00000000-0005-0000-0000-000071AE0000}"/>
    <cellStyle name="Total 2 2 15 2 2 5" xfId="23503" xr:uid="{00000000-0005-0000-0000-000072AE0000}"/>
    <cellStyle name="Total 2 2 15 2 2 6" xfId="44451" xr:uid="{00000000-0005-0000-0000-000073AE0000}"/>
    <cellStyle name="Total 2 2 15 2 3" xfId="10059" xr:uid="{00000000-0005-0000-0000-000074AE0000}"/>
    <cellStyle name="Total 2 2 15 2 3 2" xfId="31488" xr:uid="{00000000-0005-0000-0000-000075AE0000}"/>
    <cellStyle name="Total 2 2 15 2 3 3" xfId="23506" xr:uid="{00000000-0005-0000-0000-000076AE0000}"/>
    <cellStyle name="Total 2 2 15 2 3 4" xfId="44454" xr:uid="{00000000-0005-0000-0000-000077AE0000}"/>
    <cellStyle name="Total 2 2 15 2 4" xfId="10060" xr:uid="{00000000-0005-0000-0000-000078AE0000}"/>
    <cellStyle name="Total 2 2 15 2 4 2" xfId="31489" xr:uid="{00000000-0005-0000-0000-000079AE0000}"/>
    <cellStyle name="Total 2 2 15 2 4 3" xfId="23507" xr:uid="{00000000-0005-0000-0000-00007AAE0000}"/>
    <cellStyle name="Total 2 2 15 2 4 4" xfId="44455" xr:uid="{00000000-0005-0000-0000-00007BAE0000}"/>
    <cellStyle name="Total 2 2 15 2 5" xfId="31484" xr:uid="{00000000-0005-0000-0000-00007CAE0000}"/>
    <cellStyle name="Total 2 2 15 2 6" xfId="23502" xr:uid="{00000000-0005-0000-0000-00007DAE0000}"/>
    <cellStyle name="Total 2 2 15 2 7" xfId="44450" xr:uid="{00000000-0005-0000-0000-00007EAE0000}"/>
    <cellStyle name="Total 2 2 15 3" xfId="10061" xr:uid="{00000000-0005-0000-0000-00007FAE0000}"/>
    <cellStyle name="Total 2 2 15 3 2" xfId="10062" xr:uid="{00000000-0005-0000-0000-000080AE0000}"/>
    <cellStyle name="Total 2 2 15 3 2 2" xfId="10063" xr:uid="{00000000-0005-0000-0000-000081AE0000}"/>
    <cellStyle name="Total 2 2 15 3 2 2 2" xfId="31492" xr:uid="{00000000-0005-0000-0000-000082AE0000}"/>
    <cellStyle name="Total 2 2 15 3 2 2 3" xfId="23510" xr:uid="{00000000-0005-0000-0000-000083AE0000}"/>
    <cellStyle name="Total 2 2 15 3 2 2 4" xfId="44458" xr:uid="{00000000-0005-0000-0000-000084AE0000}"/>
    <cellStyle name="Total 2 2 15 3 2 3" xfId="10064" xr:uid="{00000000-0005-0000-0000-000085AE0000}"/>
    <cellStyle name="Total 2 2 15 3 2 3 2" xfId="31493" xr:uid="{00000000-0005-0000-0000-000086AE0000}"/>
    <cellStyle name="Total 2 2 15 3 2 3 3" xfId="23511" xr:uid="{00000000-0005-0000-0000-000087AE0000}"/>
    <cellStyle name="Total 2 2 15 3 2 3 4" xfId="44459" xr:uid="{00000000-0005-0000-0000-000088AE0000}"/>
    <cellStyle name="Total 2 2 15 3 2 4" xfId="31491" xr:uid="{00000000-0005-0000-0000-000089AE0000}"/>
    <cellStyle name="Total 2 2 15 3 2 5" xfId="23509" xr:uid="{00000000-0005-0000-0000-00008AAE0000}"/>
    <cellStyle name="Total 2 2 15 3 2 6" xfId="44457" xr:uid="{00000000-0005-0000-0000-00008BAE0000}"/>
    <cellStyle name="Total 2 2 15 3 3" xfId="10065" xr:uid="{00000000-0005-0000-0000-00008CAE0000}"/>
    <cellStyle name="Total 2 2 15 3 3 2" xfId="31494" xr:uid="{00000000-0005-0000-0000-00008DAE0000}"/>
    <cellStyle name="Total 2 2 15 3 3 3" xfId="23512" xr:uid="{00000000-0005-0000-0000-00008EAE0000}"/>
    <cellStyle name="Total 2 2 15 3 3 4" xfId="44460" xr:uid="{00000000-0005-0000-0000-00008FAE0000}"/>
    <cellStyle name="Total 2 2 15 3 4" xfId="10066" xr:uid="{00000000-0005-0000-0000-000090AE0000}"/>
    <cellStyle name="Total 2 2 15 3 4 2" xfId="31495" xr:uid="{00000000-0005-0000-0000-000091AE0000}"/>
    <cellStyle name="Total 2 2 15 3 4 3" xfId="23513" xr:uid="{00000000-0005-0000-0000-000092AE0000}"/>
    <cellStyle name="Total 2 2 15 3 4 4" xfId="44461" xr:uid="{00000000-0005-0000-0000-000093AE0000}"/>
    <cellStyle name="Total 2 2 15 3 5" xfId="31490" xr:uid="{00000000-0005-0000-0000-000094AE0000}"/>
    <cellStyle name="Total 2 2 15 3 6" xfId="23508" xr:uid="{00000000-0005-0000-0000-000095AE0000}"/>
    <cellStyle name="Total 2 2 15 3 7" xfId="44456" xr:uid="{00000000-0005-0000-0000-000096AE0000}"/>
    <cellStyle name="Total 2 2 15 4" xfId="10067" xr:uid="{00000000-0005-0000-0000-000097AE0000}"/>
    <cellStyle name="Total 2 2 15 4 2" xfId="10068" xr:uid="{00000000-0005-0000-0000-000098AE0000}"/>
    <cellStyle name="Total 2 2 15 4 2 2" xfId="31497" xr:uid="{00000000-0005-0000-0000-000099AE0000}"/>
    <cellStyle name="Total 2 2 15 4 2 3" xfId="23515" xr:uid="{00000000-0005-0000-0000-00009AAE0000}"/>
    <cellStyle name="Total 2 2 15 4 2 4" xfId="44463" xr:uid="{00000000-0005-0000-0000-00009BAE0000}"/>
    <cellStyle name="Total 2 2 15 4 3" xfId="10069" xr:uid="{00000000-0005-0000-0000-00009CAE0000}"/>
    <cellStyle name="Total 2 2 15 4 3 2" xfId="31498" xr:uid="{00000000-0005-0000-0000-00009DAE0000}"/>
    <cellStyle name="Total 2 2 15 4 3 3" xfId="23516" xr:uid="{00000000-0005-0000-0000-00009EAE0000}"/>
    <cellStyle name="Total 2 2 15 4 3 4" xfId="44464" xr:uid="{00000000-0005-0000-0000-00009FAE0000}"/>
    <cellStyle name="Total 2 2 15 4 4" xfId="31496" xr:uid="{00000000-0005-0000-0000-0000A0AE0000}"/>
    <cellStyle name="Total 2 2 15 4 5" xfId="23514" xr:uid="{00000000-0005-0000-0000-0000A1AE0000}"/>
    <cellStyle name="Total 2 2 15 4 6" xfId="44462" xr:uid="{00000000-0005-0000-0000-0000A2AE0000}"/>
    <cellStyle name="Total 2 2 15 5" xfId="10070" xr:uid="{00000000-0005-0000-0000-0000A3AE0000}"/>
    <cellStyle name="Total 2 2 15 5 2" xfId="31499" xr:uid="{00000000-0005-0000-0000-0000A4AE0000}"/>
    <cellStyle name="Total 2 2 15 5 3" xfId="23517" xr:uid="{00000000-0005-0000-0000-0000A5AE0000}"/>
    <cellStyle name="Total 2 2 15 5 4" xfId="44465" xr:uid="{00000000-0005-0000-0000-0000A6AE0000}"/>
    <cellStyle name="Total 2 2 15 6" xfId="10071" xr:uid="{00000000-0005-0000-0000-0000A7AE0000}"/>
    <cellStyle name="Total 2 2 15 6 2" xfId="31500" xr:uid="{00000000-0005-0000-0000-0000A8AE0000}"/>
    <cellStyle name="Total 2 2 15 6 3" xfId="23518" xr:uid="{00000000-0005-0000-0000-0000A9AE0000}"/>
    <cellStyle name="Total 2 2 15 6 4" xfId="44466" xr:uid="{00000000-0005-0000-0000-0000AAAE0000}"/>
    <cellStyle name="Total 2 2 15 7" xfId="10072" xr:uid="{00000000-0005-0000-0000-0000ABAE0000}"/>
    <cellStyle name="Total 2 2 15 7 2" xfId="31501" xr:uid="{00000000-0005-0000-0000-0000ACAE0000}"/>
    <cellStyle name="Total 2 2 15 7 3" xfId="23519" xr:uid="{00000000-0005-0000-0000-0000ADAE0000}"/>
    <cellStyle name="Total 2 2 15 7 4" xfId="44467" xr:uid="{00000000-0005-0000-0000-0000AEAE0000}"/>
    <cellStyle name="Total 2 2 15 8" xfId="10073" xr:uid="{00000000-0005-0000-0000-0000AFAE0000}"/>
    <cellStyle name="Total 2 2 15 8 2" xfId="31502" xr:uid="{00000000-0005-0000-0000-0000B0AE0000}"/>
    <cellStyle name="Total 2 2 15 8 3" xfId="23520" xr:uid="{00000000-0005-0000-0000-0000B1AE0000}"/>
    <cellStyle name="Total 2 2 15 8 4" xfId="44468" xr:uid="{00000000-0005-0000-0000-0000B2AE0000}"/>
    <cellStyle name="Total 2 2 15 9" xfId="31483" xr:uid="{00000000-0005-0000-0000-0000B3AE0000}"/>
    <cellStyle name="Total 2 2 16" xfId="10074" xr:uid="{00000000-0005-0000-0000-0000B4AE0000}"/>
    <cellStyle name="Total 2 2 16 10" xfId="23521" xr:uid="{00000000-0005-0000-0000-0000B5AE0000}"/>
    <cellStyle name="Total 2 2 16 11" xfId="44469" xr:uid="{00000000-0005-0000-0000-0000B6AE0000}"/>
    <cellStyle name="Total 2 2 16 2" xfId="10075" xr:uid="{00000000-0005-0000-0000-0000B7AE0000}"/>
    <cellStyle name="Total 2 2 16 2 2" xfId="10076" xr:uid="{00000000-0005-0000-0000-0000B8AE0000}"/>
    <cellStyle name="Total 2 2 16 2 2 2" xfId="10077" xr:uid="{00000000-0005-0000-0000-0000B9AE0000}"/>
    <cellStyle name="Total 2 2 16 2 2 2 2" xfId="31506" xr:uid="{00000000-0005-0000-0000-0000BAAE0000}"/>
    <cellStyle name="Total 2 2 16 2 2 2 3" xfId="23524" xr:uid="{00000000-0005-0000-0000-0000BBAE0000}"/>
    <cellStyle name="Total 2 2 16 2 2 2 4" xfId="44472" xr:uid="{00000000-0005-0000-0000-0000BCAE0000}"/>
    <cellStyle name="Total 2 2 16 2 2 3" xfId="10078" xr:uid="{00000000-0005-0000-0000-0000BDAE0000}"/>
    <cellStyle name="Total 2 2 16 2 2 3 2" xfId="31507" xr:uid="{00000000-0005-0000-0000-0000BEAE0000}"/>
    <cellStyle name="Total 2 2 16 2 2 3 3" xfId="23525" xr:uid="{00000000-0005-0000-0000-0000BFAE0000}"/>
    <cellStyle name="Total 2 2 16 2 2 3 4" xfId="44473" xr:uid="{00000000-0005-0000-0000-0000C0AE0000}"/>
    <cellStyle name="Total 2 2 16 2 2 4" xfId="31505" xr:uid="{00000000-0005-0000-0000-0000C1AE0000}"/>
    <cellStyle name="Total 2 2 16 2 2 5" xfId="23523" xr:uid="{00000000-0005-0000-0000-0000C2AE0000}"/>
    <cellStyle name="Total 2 2 16 2 2 6" xfId="44471" xr:uid="{00000000-0005-0000-0000-0000C3AE0000}"/>
    <cellStyle name="Total 2 2 16 2 3" xfId="10079" xr:uid="{00000000-0005-0000-0000-0000C4AE0000}"/>
    <cellStyle name="Total 2 2 16 2 3 2" xfId="31508" xr:uid="{00000000-0005-0000-0000-0000C5AE0000}"/>
    <cellStyle name="Total 2 2 16 2 3 3" xfId="23526" xr:uid="{00000000-0005-0000-0000-0000C6AE0000}"/>
    <cellStyle name="Total 2 2 16 2 3 4" xfId="44474" xr:uid="{00000000-0005-0000-0000-0000C7AE0000}"/>
    <cellStyle name="Total 2 2 16 2 4" xfId="10080" xr:uid="{00000000-0005-0000-0000-0000C8AE0000}"/>
    <cellStyle name="Total 2 2 16 2 4 2" xfId="31509" xr:uid="{00000000-0005-0000-0000-0000C9AE0000}"/>
    <cellStyle name="Total 2 2 16 2 4 3" xfId="23527" xr:uid="{00000000-0005-0000-0000-0000CAAE0000}"/>
    <cellStyle name="Total 2 2 16 2 4 4" xfId="44475" xr:uid="{00000000-0005-0000-0000-0000CBAE0000}"/>
    <cellStyle name="Total 2 2 16 2 5" xfId="31504" xr:uid="{00000000-0005-0000-0000-0000CCAE0000}"/>
    <cellStyle name="Total 2 2 16 2 6" xfId="23522" xr:uid="{00000000-0005-0000-0000-0000CDAE0000}"/>
    <cellStyle name="Total 2 2 16 2 7" xfId="44470" xr:uid="{00000000-0005-0000-0000-0000CEAE0000}"/>
    <cellStyle name="Total 2 2 16 3" xfId="10081" xr:uid="{00000000-0005-0000-0000-0000CFAE0000}"/>
    <cellStyle name="Total 2 2 16 3 2" xfId="10082" xr:uid="{00000000-0005-0000-0000-0000D0AE0000}"/>
    <cellStyle name="Total 2 2 16 3 2 2" xfId="10083" xr:uid="{00000000-0005-0000-0000-0000D1AE0000}"/>
    <cellStyle name="Total 2 2 16 3 2 2 2" xfId="31512" xr:uid="{00000000-0005-0000-0000-0000D2AE0000}"/>
    <cellStyle name="Total 2 2 16 3 2 2 3" xfId="23530" xr:uid="{00000000-0005-0000-0000-0000D3AE0000}"/>
    <cellStyle name="Total 2 2 16 3 2 2 4" xfId="44478" xr:uid="{00000000-0005-0000-0000-0000D4AE0000}"/>
    <cellStyle name="Total 2 2 16 3 2 3" xfId="10084" xr:uid="{00000000-0005-0000-0000-0000D5AE0000}"/>
    <cellStyle name="Total 2 2 16 3 2 3 2" xfId="31513" xr:uid="{00000000-0005-0000-0000-0000D6AE0000}"/>
    <cellStyle name="Total 2 2 16 3 2 3 3" xfId="23531" xr:uid="{00000000-0005-0000-0000-0000D7AE0000}"/>
    <cellStyle name="Total 2 2 16 3 2 3 4" xfId="44479" xr:uid="{00000000-0005-0000-0000-0000D8AE0000}"/>
    <cellStyle name="Total 2 2 16 3 2 4" xfId="31511" xr:uid="{00000000-0005-0000-0000-0000D9AE0000}"/>
    <cellStyle name="Total 2 2 16 3 2 5" xfId="23529" xr:uid="{00000000-0005-0000-0000-0000DAAE0000}"/>
    <cellStyle name="Total 2 2 16 3 2 6" xfId="44477" xr:uid="{00000000-0005-0000-0000-0000DBAE0000}"/>
    <cellStyle name="Total 2 2 16 3 3" xfId="10085" xr:uid="{00000000-0005-0000-0000-0000DCAE0000}"/>
    <cellStyle name="Total 2 2 16 3 3 2" xfId="31514" xr:uid="{00000000-0005-0000-0000-0000DDAE0000}"/>
    <cellStyle name="Total 2 2 16 3 3 3" xfId="23532" xr:uid="{00000000-0005-0000-0000-0000DEAE0000}"/>
    <cellStyle name="Total 2 2 16 3 3 4" xfId="44480" xr:uid="{00000000-0005-0000-0000-0000DFAE0000}"/>
    <cellStyle name="Total 2 2 16 3 4" xfId="10086" xr:uid="{00000000-0005-0000-0000-0000E0AE0000}"/>
    <cellStyle name="Total 2 2 16 3 4 2" xfId="31515" xr:uid="{00000000-0005-0000-0000-0000E1AE0000}"/>
    <cellStyle name="Total 2 2 16 3 4 3" xfId="23533" xr:uid="{00000000-0005-0000-0000-0000E2AE0000}"/>
    <cellStyle name="Total 2 2 16 3 4 4" xfId="44481" xr:uid="{00000000-0005-0000-0000-0000E3AE0000}"/>
    <cellStyle name="Total 2 2 16 3 5" xfId="31510" xr:uid="{00000000-0005-0000-0000-0000E4AE0000}"/>
    <cellStyle name="Total 2 2 16 3 6" xfId="23528" xr:uid="{00000000-0005-0000-0000-0000E5AE0000}"/>
    <cellStyle name="Total 2 2 16 3 7" xfId="44476" xr:uid="{00000000-0005-0000-0000-0000E6AE0000}"/>
    <cellStyle name="Total 2 2 16 4" xfId="10087" xr:uid="{00000000-0005-0000-0000-0000E7AE0000}"/>
    <cellStyle name="Total 2 2 16 4 2" xfId="10088" xr:uid="{00000000-0005-0000-0000-0000E8AE0000}"/>
    <cellStyle name="Total 2 2 16 4 2 2" xfId="31517" xr:uid="{00000000-0005-0000-0000-0000E9AE0000}"/>
    <cellStyle name="Total 2 2 16 4 2 3" xfId="23535" xr:uid="{00000000-0005-0000-0000-0000EAAE0000}"/>
    <cellStyle name="Total 2 2 16 4 2 4" xfId="44483" xr:uid="{00000000-0005-0000-0000-0000EBAE0000}"/>
    <cellStyle name="Total 2 2 16 4 3" xfId="10089" xr:uid="{00000000-0005-0000-0000-0000ECAE0000}"/>
    <cellStyle name="Total 2 2 16 4 3 2" xfId="31518" xr:uid="{00000000-0005-0000-0000-0000EDAE0000}"/>
    <cellStyle name="Total 2 2 16 4 3 3" xfId="23536" xr:uid="{00000000-0005-0000-0000-0000EEAE0000}"/>
    <cellStyle name="Total 2 2 16 4 3 4" xfId="44484" xr:uid="{00000000-0005-0000-0000-0000EFAE0000}"/>
    <cellStyle name="Total 2 2 16 4 4" xfId="31516" xr:uid="{00000000-0005-0000-0000-0000F0AE0000}"/>
    <cellStyle name="Total 2 2 16 4 5" xfId="23534" xr:uid="{00000000-0005-0000-0000-0000F1AE0000}"/>
    <cellStyle name="Total 2 2 16 4 6" xfId="44482" xr:uid="{00000000-0005-0000-0000-0000F2AE0000}"/>
    <cellStyle name="Total 2 2 16 5" xfId="10090" xr:uid="{00000000-0005-0000-0000-0000F3AE0000}"/>
    <cellStyle name="Total 2 2 16 5 2" xfId="31519" xr:uid="{00000000-0005-0000-0000-0000F4AE0000}"/>
    <cellStyle name="Total 2 2 16 5 3" xfId="23537" xr:uid="{00000000-0005-0000-0000-0000F5AE0000}"/>
    <cellStyle name="Total 2 2 16 5 4" xfId="44485" xr:uid="{00000000-0005-0000-0000-0000F6AE0000}"/>
    <cellStyle name="Total 2 2 16 6" xfId="10091" xr:uid="{00000000-0005-0000-0000-0000F7AE0000}"/>
    <cellStyle name="Total 2 2 16 6 2" xfId="31520" xr:uid="{00000000-0005-0000-0000-0000F8AE0000}"/>
    <cellStyle name="Total 2 2 16 6 3" xfId="23538" xr:uid="{00000000-0005-0000-0000-0000F9AE0000}"/>
    <cellStyle name="Total 2 2 16 6 4" xfId="44486" xr:uid="{00000000-0005-0000-0000-0000FAAE0000}"/>
    <cellStyle name="Total 2 2 16 7" xfId="10092" xr:uid="{00000000-0005-0000-0000-0000FBAE0000}"/>
    <cellStyle name="Total 2 2 16 7 2" xfId="31521" xr:uid="{00000000-0005-0000-0000-0000FCAE0000}"/>
    <cellStyle name="Total 2 2 16 7 3" xfId="23539" xr:uid="{00000000-0005-0000-0000-0000FDAE0000}"/>
    <cellStyle name="Total 2 2 16 7 4" xfId="44487" xr:uid="{00000000-0005-0000-0000-0000FEAE0000}"/>
    <cellStyle name="Total 2 2 16 8" xfId="10093" xr:uid="{00000000-0005-0000-0000-0000FFAE0000}"/>
    <cellStyle name="Total 2 2 16 8 2" xfId="31522" xr:uid="{00000000-0005-0000-0000-000000AF0000}"/>
    <cellStyle name="Total 2 2 16 8 3" xfId="23540" xr:uid="{00000000-0005-0000-0000-000001AF0000}"/>
    <cellStyle name="Total 2 2 16 8 4" xfId="44488" xr:uid="{00000000-0005-0000-0000-000002AF0000}"/>
    <cellStyle name="Total 2 2 16 9" xfId="31503" xr:uid="{00000000-0005-0000-0000-000003AF0000}"/>
    <cellStyle name="Total 2 2 17" xfId="10094" xr:uid="{00000000-0005-0000-0000-000004AF0000}"/>
    <cellStyle name="Total 2 2 17 2" xfId="10095" xr:uid="{00000000-0005-0000-0000-000005AF0000}"/>
    <cellStyle name="Total 2 2 17 2 2" xfId="10096" xr:uid="{00000000-0005-0000-0000-000006AF0000}"/>
    <cellStyle name="Total 2 2 17 2 2 2" xfId="31525" xr:uid="{00000000-0005-0000-0000-000007AF0000}"/>
    <cellStyle name="Total 2 2 17 2 2 3" xfId="23543" xr:uid="{00000000-0005-0000-0000-000008AF0000}"/>
    <cellStyle name="Total 2 2 17 2 2 4" xfId="44491" xr:uid="{00000000-0005-0000-0000-000009AF0000}"/>
    <cellStyle name="Total 2 2 17 2 3" xfId="10097" xr:uid="{00000000-0005-0000-0000-00000AAF0000}"/>
    <cellStyle name="Total 2 2 17 2 3 2" xfId="31526" xr:uid="{00000000-0005-0000-0000-00000BAF0000}"/>
    <cellStyle name="Total 2 2 17 2 3 3" xfId="23544" xr:uid="{00000000-0005-0000-0000-00000CAF0000}"/>
    <cellStyle name="Total 2 2 17 2 3 4" xfId="44492" xr:uid="{00000000-0005-0000-0000-00000DAF0000}"/>
    <cellStyle name="Total 2 2 17 2 4" xfId="31524" xr:uid="{00000000-0005-0000-0000-00000EAF0000}"/>
    <cellStyle name="Total 2 2 17 2 5" xfId="23542" xr:uid="{00000000-0005-0000-0000-00000FAF0000}"/>
    <cellStyle name="Total 2 2 17 2 6" xfId="44490" xr:uid="{00000000-0005-0000-0000-000010AF0000}"/>
    <cellStyle name="Total 2 2 17 3" xfId="10098" xr:uid="{00000000-0005-0000-0000-000011AF0000}"/>
    <cellStyle name="Total 2 2 17 3 2" xfId="31527" xr:uid="{00000000-0005-0000-0000-000012AF0000}"/>
    <cellStyle name="Total 2 2 17 3 3" xfId="23545" xr:uid="{00000000-0005-0000-0000-000013AF0000}"/>
    <cellStyle name="Total 2 2 17 3 4" xfId="44493" xr:uid="{00000000-0005-0000-0000-000014AF0000}"/>
    <cellStyle name="Total 2 2 17 4" xfId="10099" xr:uid="{00000000-0005-0000-0000-000015AF0000}"/>
    <cellStyle name="Total 2 2 17 4 2" xfId="31528" xr:uid="{00000000-0005-0000-0000-000016AF0000}"/>
    <cellStyle name="Total 2 2 17 4 3" xfId="23546" xr:uid="{00000000-0005-0000-0000-000017AF0000}"/>
    <cellStyle name="Total 2 2 17 4 4" xfId="44494" xr:uid="{00000000-0005-0000-0000-000018AF0000}"/>
    <cellStyle name="Total 2 2 17 5" xfId="31523" xr:uid="{00000000-0005-0000-0000-000019AF0000}"/>
    <cellStyle name="Total 2 2 17 6" xfId="23541" xr:uid="{00000000-0005-0000-0000-00001AAF0000}"/>
    <cellStyle name="Total 2 2 17 7" xfId="44489" xr:uid="{00000000-0005-0000-0000-00001BAF0000}"/>
    <cellStyle name="Total 2 2 18" xfId="10100" xr:uid="{00000000-0005-0000-0000-00001CAF0000}"/>
    <cellStyle name="Total 2 2 18 2" xfId="10101" xr:uid="{00000000-0005-0000-0000-00001DAF0000}"/>
    <cellStyle name="Total 2 2 18 2 2" xfId="31530" xr:uid="{00000000-0005-0000-0000-00001EAF0000}"/>
    <cellStyle name="Total 2 2 18 2 3" xfId="23548" xr:uid="{00000000-0005-0000-0000-00001FAF0000}"/>
    <cellStyle name="Total 2 2 18 2 4" xfId="44496" xr:uid="{00000000-0005-0000-0000-000020AF0000}"/>
    <cellStyle name="Total 2 2 18 3" xfId="10102" xr:uid="{00000000-0005-0000-0000-000021AF0000}"/>
    <cellStyle name="Total 2 2 18 3 2" xfId="31531" xr:uid="{00000000-0005-0000-0000-000022AF0000}"/>
    <cellStyle name="Total 2 2 18 3 3" xfId="23549" xr:uid="{00000000-0005-0000-0000-000023AF0000}"/>
    <cellStyle name="Total 2 2 18 3 4" xfId="44497" xr:uid="{00000000-0005-0000-0000-000024AF0000}"/>
    <cellStyle name="Total 2 2 18 4" xfId="31529" xr:uid="{00000000-0005-0000-0000-000025AF0000}"/>
    <cellStyle name="Total 2 2 18 5" xfId="23547" xr:uid="{00000000-0005-0000-0000-000026AF0000}"/>
    <cellStyle name="Total 2 2 18 6" xfId="44495" xr:uid="{00000000-0005-0000-0000-000027AF0000}"/>
    <cellStyle name="Total 2 2 19" xfId="10103" xr:uid="{00000000-0005-0000-0000-000028AF0000}"/>
    <cellStyle name="Total 2 2 19 2" xfId="31532" xr:uid="{00000000-0005-0000-0000-000029AF0000}"/>
    <cellStyle name="Total 2 2 19 3" xfId="23550" xr:uid="{00000000-0005-0000-0000-00002AAF0000}"/>
    <cellStyle name="Total 2 2 19 4" xfId="44498" xr:uid="{00000000-0005-0000-0000-00002BAF0000}"/>
    <cellStyle name="Total 2 2 2" xfId="606" xr:uid="{00000000-0005-0000-0000-00002CAF0000}"/>
    <cellStyle name="Total 2 2 2 10" xfId="11146" xr:uid="{00000000-0005-0000-0000-00002DAF0000}"/>
    <cellStyle name="Total 2 2 2 11" xfId="35673" xr:uid="{00000000-0005-0000-0000-00002EAF0000}"/>
    <cellStyle name="Total 2 2 2 2" xfId="607" xr:uid="{00000000-0005-0000-0000-00002FAF0000}"/>
    <cellStyle name="Total 2 2 2 2 10" xfId="11147" xr:uid="{00000000-0005-0000-0000-000030AF0000}"/>
    <cellStyle name="Total 2 2 2 2 11" xfId="35674" xr:uid="{00000000-0005-0000-0000-000031AF0000}"/>
    <cellStyle name="Total 2 2 2 2 2" xfId="10104" xr:uid="{00000000-0005-0000-0000-000032AF0000}"/>
    <cellStyle name="Total 2 2 2 2 2 2" xfId="10105" xr:uid="{00000000-0005-0000-0000-000033AF0000}"/>
    <cellStyle name="Total 2 2 2 2 2 2 2" xfId="10106" xr:uid="{00000000-0005-0000-0000-000034AF0000}"/>
    <cellStyle name="Total 2 2 2 2 2 2 2 2" xfId="31535" xr:uid="{00000000-0005-0000-0000-000035AF0000}"/>
    <cellStyle name="Total 2 2 2 2 2 2 2 3" xfId="23553" xr:uid="{00000000-0005-0000-0000-000036AF0000}"/>
    <cellStyle name="Total 2 2 2 2 2 2 2 4" xfId="44501" xr:uid="{00000000-0005-0000-0000-000037AF0000}"/>
    <cellStyle name="Total 2 2 2 2 2 2 3" xfId="10107" xr:uid="{00000000-0005-0000-0000-000038AF0000}"/>
    <cellStyle name="Total 2 2 2 2 2 2 3 2" xfId="31536" xr:uid="{00000000-0005-0000-0000-000039AF0000}"/>
    <cellStyle name="Total 2 2 2 2 2 2 3 3" xfId="23554" xr:uid="{00000000-0005-0000-0000-00003AAF0000}"/>
    <cellStyle name="Total 2 2 2 2 2 2 3 4" xfId="44502" xr:uid="{00000000-0005-0000-0000-00003BAF0000}"/>
    <cellStyle name="Total 2 2 2 2 2 2 4" xfId="23552" xr:uid="{00000000-0005-0000-0000-00003CAF0000}"/>
    <cellStyle name="Total 2 2 2 2 2 2 5" xfId="31534" xr:uid="{00000000-0005-0000-0000-00003DAF0000}"/>
    <cellStyle name="Total 2 2 2 2 2 2 6" xfId="14726" xr:uid="{00000000-0005-0000-0000-00003EAF0000}"/>
    <cellStyle name="Total 2 2 2 2 2 2 7" xfId="44500" xr:uid="{00000000-0005-0000-0000-00003FAF0000}"/>
    <cellStyle name="Total 2 2 2 2 2 3" xfId="10108" xr:uid="{00000000-0005-0000-0000-000040AF0000}"/>
    <cellStyle name="Total 2 2 2 2 2 3 2" xfId="23555" xr:uid="{00000000-0005-0000-0000-000041AF0000}"/>
    <cellStyle name="Total 2 2 2 2 2 3 3" xfId="31537" xr:uid="{00000000-0005-0000-0000-000042AF0000}"/>
    <cellStyle name="Total 2 2 2 2 2 3 4" xfId="14727" xr:uid="{00000000-0005-0000-0000-000043AF0000}"/>
    <cellStyle name="Total 2 2 2 2 2 3 5" xfId="44503" xr:uid="{00000000-0005-0000-0000-000044AF0000}"/>
    <cellStyle name="Total 2 2 2 2 2 4" xfId="10109" xr:uid="{00000000-0005-0000-0000-000045AF0000}"/>
    <cellStyle name="Total 2 2 2 2 2 4 2" xfId="23556" xr:uid="{00000000-0005-0000-0000-000046AF0000}"/>
    <cellStyle name="Total 2 2 2 2 2 4 3" xfId="31538" xr:uid="{00000000-0005-0000-0000-000047AF0000}"/>
    <cellStyle name="Total 2 2 2 2 2 4 4" xfId="14728" xr:uid="{00000000-0005-0000-0000-000048AF0000}"/>
    <cellStyle name="Total 2 2 2 2 2 4 5" xfId="44504" xr:uid="{00000000-0005-0000-0000-000049AF0000}"/>
    <cellStyle name="Total 2 2 2 2 2 5" xfId="23551" xr:uid="{00000000-0005-0000-0000-00004AAF0000}"/>
    <cellStyle name="Total 2 2 2 2 2 5 2" xfId="46374" xr:uid="{00000000-0005-0000-0000-00004BAF0000}"/>
    <cellStyle name="Total 2 2 2 2 2 6" xfId="31533" xr:uid="{00000000-0005-0000-0000-00004CAF0000}"/>
    <cellStyle name="Total 2 2 2 2 2 7" xfId="14725" xr:uid="{00000000-0005-0000-0000-00004DAF0000}"/>
    <cellStyle name="Total 2 2 2 2 2 8" xfId="44499" xr:uid="{00000000-0005-0000-0000-00004EAF0000}"/>
    <cellStyle name="Total 2 2 2 2 3" xfId="10110" xr:uid="{00000000-0005-0000-0000-00004FAF0000}"/>
    <cellStyle name="Total 2 2 2 2 3 2" xfId="10111" xr:uid="{00000000-0005-0000-0000-000050AF0000}"/>
    <cellStyle name="Total 2 2 2 2 3 2 2" xfId="10112" xr:uid="{00000000-0005-0000-0000-000051AF0000}"/>
    <cellStyle name="Total 2 2 2 2 3 2 2 2" xfId="31541" xr:uid="{00000000-0005-0000-0000-000052AF0000}"/>
    <cellStyle name="Total 2 2 2 2 3 2 2 3" xfId="23557" xr:uid="{00000000-0005-0000-0000-000053AF0000}"/>
    <cellStyle name="Total 2 2 2 2 3 2 2 4" xfId="44507" xr:uid="{00000000-0005-0000-0000-000054AF0000}"/>
    <cellStyle name="Total 2 2 2 2 3 2 3" xfId="10113" xr:uid="{00000000-0005-0000-0000-000055AF0000}"/>
    <cellStyle name="Total 2 2 2 2 3 2 3 2" xfId="31542" xr:uid="{00000000-0005-0000-0000-000056AF0000}"/>
    <cellStyle name="Total 2 2 2 2 3 2 3 3" xfId="23558" xr:uid="{00000000-0005-0000-0000-000057AF0000}"/>
    <cellStyle name="Total 2 2 2 2 3 2 3 4" xfId="44508" xr:uid="{00000000-0005-0000-0000-000058AF0000}"/>
    <cellStyle name="Total 2 2 2 2 3 2 4" xfId="31540" xr:uid="{00000000-0005-0000-0000-000059AF0000}"/>
    <cellStyle name="Total 2 2 2 2 3 2 5" xfId="14730" xr:uid="{00000000-0005-0000-0000-00005AAF0000}"/>
    <cellStyle name="Total 2 2 2 2 3 2 6" xfId="44506" xr:uid="{00000000-0005-0000-0000-00005BAF0000}"/>
    <cellStyle name="Total 2 2 2 2 3 3" xfId="10114" xr:uid="{00000000-0005-0000-0000-00005CAF0000}"/>
    <cellStyle name="Total 2 2 2 2 3 3 2" xfId="31543" xr:uid="{00000000-0005-0000-0000-00005DAF0000}"/>
    <cellStyle name="Total 2 2 2 2 3 3 3" xfId="14731" xr:uid="{00000000-0005-0000-0000-00005EAF0000}"/>
    <cellStyle name="Total 2 2 2 2 3 3 4" xfId="44509" xr:uid="{00000000-0005-0000-0000-00005FAF0000}"/>
    <cellStyle name="Total 2 2 2 2 3 4" xfId="10115" xr:uid="{00000000-0005-0000-0000-000060AF0000}"/>
    <cellStyle name="Total 2 2 2 2 3 4 2" xfId="31544" xr:uid="{00000000-0005-0000-0000-000061AF0000}"/>
    <cellStyle name="Total 2 2 2 2 3 4 3" xfId="14732" xr:uid="{00000000-0005-0000-0000-000062AF0000}"/>
    <cellStyle name="Total 2 2 2 2 3 4 4" xfId="44510" xr:uid="{00000000-0005-0000-0000-000063AF0000}"/>
    <cellStyle name="Total 2 2 2 2 3 5" xfId="31539" xr:uid="{00000000-0005-0000-0000-000064AF0000}"/>
    <cellStyle name="Total 2 2 2 2 3 5 2" xfId="46499" xr:uid="{00000000-0005-0000-0000-000065AF0000}"/>
    <cellStyle name="Total 2 2 2 2 3 6" xfId="14729" xr:uid="{00000000-0005-0000-0000-000066AF0000}"/>
    <cellStyle name="Total 2 2 2 2 3 7" xfId="44505" xr:uid="{00000000-0005-0000-0000-000067AF0000}"/>
    <cellStyle name="Total 2 2 2 2 4" xfId="10116" xr:uid="{00000000-0005-0000-0000-000068AF0000}"/>
    <cellStyle name="Total 2 2 2 2 4 2" xfId="10117" xr:uid="{00000000-0005-0000-0000-000069AF0000}"/>
    <cellStyle name="Total 2 2 2 2 4 2 2" xfId="31546" xr:uid="{00000000-0005-0000-0000-00006AAF0000}"/>
    <cellStyle name="Total 2 2 2 2 4 2 3" xfId="23559" xr:uid="{00000000-0005-0000-0000-00006BAF0000}"/>
    <cellStyle name="Total 2 2 2 2 4 2 4" xfId="44512" xr:uid="{00000000-0005-0000-0000-00006CAF0000}"/>
    <cellStyle name="Total 2 2 2 2 4 3" xfId="10118" xr:uid="{00000000-0005-0000-0000-00006DAF0000}"/>
    <cellStyle name="Total 2 2 2 2 4 3 2" xfId="31547" xr:uid="{00000000-0005-0000-0000-00006EAF0000}"/>
    <cellStyle name="Total 2 2 2 2 4 3 3" xfId="23560" xr:uid="{00000000-0005-0000-0000-00006FAF0000}"/>
    <cellStyle name="Total 2 2 2 2 4 3 4" xfId="44513" xr:uid="{00000000-0005-0000-0000-000070AF0000}"/>
    <cellStyle name="Total 2 2 2 2 4 4" xfId="31545" xr:uid="{00000000-0005-0000-0000-000071AF0000}"/>
    <cellStyle name="Total 2 2 2 2 4 5" xfId="14733" xr:uid="{00000000-0005-0000-0000-000072AF0000}"/>
    <cellStyle name="Total 2 2 2 2 4 6" xfId="44511" xr:uid="{00000000-0005-0000-0000-000073AF0000}"/>
    <cellStyle name="Total 2 2 2 2 5" xfId="10119" xr:uid="{00000000-0005-0000-0000-000074AF0000}"/>
    <cellStyle name="Total 2 2 2 2 5 2" xfId="10120" xr:uid="{00000000-0005-0000-0000-000075AF0000}"/>
    <cellStyle name="Total 2 2 2 2 5 2 2" xfId="31549" xr:uid="{00000000-0005-0000-0000-000076AF0000}"/>
    <cellStyle name="Total 2 2 2 2 5 2 3" xfId="23562" xr:uid="{00000000-0005-0000-0000-000077AF0000}"/>
    <cellStyle name="Total 2 2 2 2 5 2 4" xfId="44515" xr:uid="{00000000-0005-0000-0000-000078AF0000}"/>
    <cellStyle name="Total 2 2 2 2 5 3" xfId="10121" xr:uid="{00000000-0005-0000-0000-000079AF0000}"/>
    <cellStyle name="Total 2 2 2 2 5 3 2" xfId="31550" xr:uid="{00000000-0005-0000-0000-00007AAF0000}"/>
    <cellStyle name="Total 2 2 2 2 5 3 3" xfId="23563" xr:uid="{00000000-0005-0000-0000-00007BAF0000}"/>
    <cellStyle name="Total 2 2 2 2 5 3 4" xfId="44516" xr:uid="{00000000-0005-0000-0000-00007CAF0000}"/>
    <cellStyle name="Total 2 2 2 2 5 4" xfId="31548" xr:uid="{00000000-0005-0000-0000-00007DAF0000}"/>
    <cellStyle name="Total 2 2 2 2 5 5" xfId="23561" xr:uid="{00000000-0005-0000-0000-00007EAF0000}"/>
    <cellStyle name="Total 2 2 2 2 5 6" xfId="44514" xr:uid="{00000000-0005-0000-0000-00007FAF0000}"/>
    <cellStyle name="Total 2 2 2 2 6" xfId="10122" xr:uid="{00000000-0005-0000-0000-000080AF0000}"/>
    <cellStyle name="Total 2 2 2 2 6 2" xfId="31551" xr:uid="{00000000-0005-0000-0000-000081AF0000}"/>
    <cellStyle name="Total 2 2 2 2 6 3" xfId="23564" xr:uid="{00000000-0005-0000-0000-000082AF0000}"/>
    <cellStyle name="Total 2 2 2 2 6 4" xfId="44517" xr:uid="{00000000-0005-0000-0000-000083AF0000}"/>
    <cellStyle name="Total 2 2 2 2 7" xfId="10123" xr:uid="{00000000-0005-0000-0000-000084AF0000}"/>
    <cellStyle name="Total 2 2 2 2 7 2" xfId="31552" xr:uid="{00000000-0005-0000-0000-000085AF0000}"/>
    <cellStyle name="Total 2 2 2 2 7 3" xfId="23565" xr:uid="{00000000-0005-0000-0000-000086AF0000}"/>
    <cellStyle name="Total 2 2 2 2 7 4" xfId="44518" xr:uid="{00000000-0005-0000-0000-000087AF0000}"/>
    <cellStyle name="Total 2 2 2 2 8" xfId="10124" xr:uid="{00000000-0005-0000-0000-000088AF0000}"/>
    <cellStyle name="Total 2 2 2 2 8 2" xfId="31553" xr:uid="{00000000-0005-0000-0000-000089AF0000}"/>
    <cellStyle name="Total 2 2 2 2 8 3" xfId="23566" xr:uid="{00000000-0005-0000-0000-00008AAF0000}"/>
    <cellStyle name="Total 2 2 2 2 8 4" xfId="44519" xr:uid="{00000000-0005-0000-0000-00008BAF0000}"/>
    <cellStyle name="Total 2 2 2 2 9" xfId="14984" xr:uid="{00000000-0005-0000-0000-00008CAF0000}"/>
    <cellStyle name="Total 2 2 2 2 9 2" xfId="45735" xr:uid="{00000000-0005-0000-0000-00008DAF0000}"/>
    <cellStyle name="Total 2 2 2 3" xfId="10125" xr:uid="{00000000-0005-0000-0000-00008EAF0000}"/>
    <cellStyle name="Total 2 2 2 3 2" xfId="10126" xr:uid="{00000000-0005-0000-0000-00008FAF0000}"/>
    <cellStyle name="Total 2 2 2 3 2 2" xfId="10127" xr:uid="{00000000-0005-0000-0000-000090AF0000}"/>
    <cellStyle name="Total 2 2 2 3 2 2 2" xfId="31556" xr:uid="{00000000-0005-0000-0000-000091AF0000}"/>
    <cellStyle name="Total 2 2 2 3 2 2 3" xfId="23569" xr:uid="{00000000-0005-0000-0000-000092AF0000}"/>
    <cellStyle name="Total 2 2 2 3 2 2 4" xfId="44522" xr:uid="{00000000-0005-0000-0000-000093AF0000}"/>
    <cellStyle name="Total 2 2 2 3 2 3" xfId="10128" xr:uid="{00000000-0005-0000-0000-000094AF0000}"/>
    <cellStyle name="Total 2 2 2 3 2 3 2" xfId="31557" xr:uid="{00000000-0005-0000-0000-000095AF0000}"/>
    <cellStyle name="Total 2 2 2 3 2 3 3" xfId="23570" xr:uid="{00000000-0005-0000-0000-000096AF0000}"/>
    <cellStyle name="Total 2 2 2 3 2 3 4" xfId="44523" xr:uid="{00000000-0005-0000-0000-000097AF0000}"/>
    <cellStyle name="Total 2 2 2 3 2 4" xfId="23568" xr:uid="{00000000-0005-0000-0000-000098AF0000}"/>
    <cellStyle name="Total 2 2 2 3 2 4 2" xfId="46500" xr:uid="{00000000-0005-0000-0000-000099AF0000}"/>
    <cellStyle name="Total 2 2 2 3 2 5" xfId="31555" xr:uid="{00000000-0005-0000-0000-00009AAF0000}"/>
    <cellStyle name="Total 2 2 2 3 2 6" xfId="14735" xr:uid="{00000000-0005-0000-0000-00009BAF0000}"/>
    <cellStyle name="Total 2 2 2 3 2 7" xfId="44521" xr:uid="{00000000-0005-0000-0000-00009CAF0000}"/>
    <cellStyle name="Total 2 2 2 3 3" xfId="10129" xr:uid="{00000000-0005-0000-0000-00009DAF0000}"/>
    <cellStyle name="Total 2 2 2 3 3 2" xfId="23571" xr:uid="{00000000-0005-0000-0000-00009EAF0000}"/>
    <cellStyle name="Total 2 2 2 3 3 3" xfId="31558" xr:uid="{00000000-0005-0000-0000-00009FAF0000}"/>
    <cellStyle name="Total 2 2 2 3 3 4" xfId="14736" xr:uid="{00000000-0005-0000-0000-0000A0AF0000}"/>
    <cellStyle name="Total 2 2 2 3 3 5" xfId="44524" xr:uid="{00000000-0005-0000-0000-0000A1AF0000}"/>
    <cellStyle name="Total 2 2 2 3 4" xfId="10130" xr:uid="{00000000-0005-0000-0000-0000A2AF0000}"/>
    <cellStyle name="Total 2 2 2 3 4 2" xfId="23572" xr:uid="{00000000-0005-0000-0000-0000A3AF0000}"/>
    <cellStyle name="Total 2 2 2 3 4 3" xfId="31559" xr:uid="{00000000-0005-0000-0000-0000A4AF0000}"/>
    <cellStyle name="Total 2 2 2 3 4 4" xfId="14737" xr:uid="{00000000-0005-0000-0000-0000A5AF0000}"/>
    <cellStyle name="Total 2 2 2 3 4 5" xfId="44525" xr:uid="{00000000-0005-0000-0000-0000A6AF0000}"/>
    <cellStyle name="Total 2 2 2 3 5" xfId="23567" xr:uid="{00000000-0005-0000-0000-0000A7AF0000}"/>
    <cellStyle name="Total 2 2 2 3 5 2" xfId="45736" xr:uid="{00000000-0005-0000-0000-0000A8AF0000}"/>
    <cellStyle name="Total 2 2 2 3 6" xfId="31554" xr:uid="{00000000-0005-0000-0000-0000A9AF0000}"/>
    <cellStyle name="Total 2 2 2 3 7" xfId="14734" xr:uid="{00000000-0005-0000-0000-0000AAAF0000}"/>
    <cellStyle name="Total 2 2 2 3 8" xfId="44520" xr:uid="{00000000-0005-0000-0000-0000ABAF0000}"/>
    <cellStyle name="Total 2 2 2 4" xfId="10131" xr:uid="{00000000-0005-0000-0000-0000ACAF0000}"/>
    <cellStyle name="Total 2 2 2 4 2" xfId="10132" xr:uid="{00000000-0005-0000-0000-0000ADAF0000}"/>
    <cellStyle name="Total 2 2 2 4 2 2" xfId="31561" xr:uid="{00000000-0005-0000-0000-0000AEAF0000}"/>
    <cellStyle name="Total 2 2 2 4 2 3" xfId="14739" xr:uid="{00000000-0005-0000-0000-0000AFAF0000}"/>
    <cellStyle name="Total 2 2 2 4 2 4" xfId="44527" xr:uid="{00000000-0005-0000-0000-0000B0AF0000}"/>
    <cellStyle name="Total 2 2 2 4 3" xfId="10133" xr:uid="{00000000-0005-0000-0000-0000B1AF0000}"/>
    <cellStyle name="Total 2 2 2 4 3 2" xfId="31562" xr:uid="{00000000-0005-0000-0000-0000B2AF0000}"/>
    <cellStyle name="Total 2 2 2 4 3 3" xfId="14740" xr:uid="{00000000-0005-0000-0000-0000B3AF0000}"/>
    <cellStyle name="Total 2 2 2 4 3 4" xfId="44528" xr:uid="{00000000-0005-0000-0000-0000B4AF0000}"/>
    <cellStyle name="Total 2 2 2 4 4" xfId="14741" xr:uid="{00000000-0005-0000-0000-0000B5AF0000}"/>
    <cellStyle name="Total 2 2 2 4 4 2" xfId="46375" xr:uid="{00000000-0005-0000-0000-0000B6AF0000}"/>
    <cellStyle name="Total 2 2 2 4 5" xfId="31560" xr:uid="{00000000-0005-0000-0000-0000B7AF0000}"/>
    <cellStyle name="Total 2 2 2 4 6" xfId="14738" xr:uid="{00000000-0005-0000-0000-0000B8AF0000}"/>
    <cellStyle name="Total 2 2 2 4 7" xfId="44526" xr:uid="{00000000-0005-0000-0000-0000B9AF0000}"/>
    <cellStyle name="Total 2 2 2 5" xfId="10134" xr:uid="{00000000-0005-0000-0000-0000BAAF0000}"/>
    <cellStyle name="Total 2 2 2 5 2" xfId="31563" xr:uid="{00000000-0005-0000-0000-0000BBAF0000}"/>
    <cellStyle name="Total 2 2 2 5 2 2" xfId="46498" xr:uid="{00000000-0005-0000-0000-0000BCAF0000}"/>
    <cellStyle name="Total 2 2 2 5 3" xfId="14742" xr:uid="{00000000-0005-0000-0000-0000BDAF0000}"/>
    <cellStyle name="Total 2 2 2 5 4" xfId="44529" xr:uid="{00000000-0005-0000-0000-0000BEAF0000}"/>
    <cellStyle name="Total 2 2 2 6" xfId="10135" xr:uid="{00000000-0005-0000-0000-0000BFAF0000}"/>
    <cellStyle name="Total 2 2 2 6 2" xfId="31564" xr:uid="{00000000-0005-0000-0000-0000C0AF0000}"/>
    <cellStyle name="Total 2 2 2 6 3" xfId="23573" xr:uid="{00000000-0005-0000-0000-0000C1AF0000}"/>
    <cellStyle name="Total 2 2 2 6 4" xfId="44530" xr:uid="{00000000-0005-0000-0000-0000C2AF0000}"/>
    <cellStyle name="Total 2 2 2 7" xfId="10136" xr:uid="{00000000-0005-0000-0000-0000C3AF0000}"/>
    <cellStyle name="Total 2 2 2 7 2" xfId="31565" xr:uid="{00000000-0005-0000-0000-0000C4AF0000}"/>
    <cellStyle name="Total 2 2 2 7 3" xfId="23574" xr:uid="{00000000-0005-0000-0000-0000C5AF0000}"/>
    <cellStyle name="Total 2 2 2 7 4" xfId="44531" xr:uid="{00000000-0005-0000-0000-0000C6AF0000}"/>
    <cellStyle name="Total 2 2 2 8" xfId="10137" xr:uid="{00000000-0005-0000-0000-0000C7AF0000}"/>
    <cellStyle name="Total 2 2 2 8 2" xfId="31566" xr:uid="{00000000-0005-0000-0000-0000C8AF0000}"/>
    <cellStyle name="Total 2 2 2 8 3" xfId="23575" xr:uid="{00000000-0005-0000-0000-0000C9AF0000}"/>
    <cellStyle name="Total 2 2 2 8 4" xfId="44532" xr:uid="{00000000-0005-0000-0000-0000CAAF0000}"/>
    <cellStyle name="Total 2 2 2 9" xfId="14985" xr:uid="{00000000-0005-0000-0000-0000CBAF0000}"/>
    <cellStyle name="Total 2 2 2 9 2" xfId="45734" xr:uid="{00000000-0005-0000-0000-0000CCAF0000}"/>
    <cellStyle name="Total 2 2 20" xfId="10138" xr:uid="{00000000-0005-0000-0000-0000CDAF0000}"/>
    <cellStyle name="Total 2 2 20 2" xfId="31567" xr:uid="{00000000-0005-0000-0000-0000CEAF0000}"/>
    <cellStyle name="Total 2 2 20 3" xfId="23576" xr:uid="{00000000-0005-0000-0000-0000CFAF0000}"/>
    <cellStyle name="Total 2 2 20 4" xfId="44533" xr:uid="{00000000-0005-0000-0000-0000D0AF0000}"/>
    <cellStyle name="Total 2 2 21" xfId="10139" xr:uid="{00000000-0005-0000-0000-0000D1AF0000}"/>
    <cellStyle name="Total 2 2 21 2" xfId="31568" xr:uid="{00000000-0005-0000-0000-0000D2AF0000}"/>
    <cellStyle name="Total 2 2 21 3" xfId="23577" xr:uid="{00000000-0005-0000-0000-0000D3AF0000}"/>
    <cellStyle name="Total 2 2 21 4" xfId="44534" xr:uid="{00000000-0005-0000-0000-0000D4AF0000}"/>
    <cellStyle name="Total 2 2 22" xfId="10140" xr:uid="{00000000-0005-0000-0000-0000D5AF0000}"/>
    <cellStyle name="Total 2 2 22 2" xfId="31569" xr:uid="{00000000-0005-0000-0000-0000D6AF0000}"/>
    <cellStyle name="Total 2 2 22 3" xfId="23578" xr:uid="{00000000-0005-0000-0000-0000D7AF0000}"/>
    <cellStyle name="Total 2 2 22 4" xfId="44535" xr:uid="{00000000-0005-0000-0000-0000D8AF0000}"/>
    <cellStyle name="Total 2 2 23" xfId="15597" xr:uid="{00000000-0005-0000-0000-0000D9AF0000}"/>
    <cellStyle name="Total 2 2 23 2" xfId="45733" xr:uid="{00000000-0005-0000-0000-0000DAAF0000}"/>
    <cellStyle name="Total 2 2 24" xfId="11145" xr:uid="{00000000-0005-0000-0000-0000DBAF0000}"/>
    <cellStyle name="Total 2 2 25" xfId="35672" xr:uid="{00000000-0005-0000-0000-0000DCAF0000}"/>
    <cellStyle name="Total 2 2 3" xfId="608" xr:uid="{00000000-0005-0000-0000-0000DDAF0000}"/>
    <cellStyle name="Total 2 2 3 10" xfId="11148" xr:uid="{00000000-0005-0000-0000-0000DEAF0000}"/>
    <cellStyle name="Total 2 2 3 11" xfId="35675" xr:uid="{00000000-0005-0000-0000-0000DFAF0000}"/>
    <cellStyle name="Total 2 2 3 2" xfId="10141" xr:uid="{00000000-0005-0000-0000-0000E0AF0000}"/>
    <cellStyle name="Total 2 2 3 2 2" xfId="10142" xr:uid="{00000000-0005-0000-0000-0000E1AF0000}"/>
    <cellStyle name="Total 2 2 3 2 2 2" xfId="10143" xr:uid="{00000000-0005-0000-0000-0000E2AF0000}"/>
    <cellStyle name="Total 2 2 3 2 2 2 2" xfId="31572" xr:uid="{00000000-0005-0000-0000-0000E3AF0000}"/>
    <cellStyle name="Total 2 2 3 2 2 2 3" xfId="23581" xr:uid="{00000000-0005-0000-0000-0000E4AF0000}"/>
    <cellStyle name="Total 2 2 3 2 2 2 4" xfId="44538" xr:uid="{00000000-0005-0000-0000-0000E5AF0000}"/>
    <cellStyle name="Total 2 2 3 2 2 3" xfId="10144" xr:uid="{00000000-0005-0000-0000-0000E6AF0000}"/>
    <cellStyle name="Total 2 2 3 2 2 3 2" xfId="31573" xr:uid="{00000000-0005-0000-0000-0000E7AF0000}"/>
    <cellStyle name="Total 2 2 3 2 2 3 3" xfId="23582" xr:uid="{00000000-0005-0000-0000-0000E8AF0000}"/>
    <cellStyle name="Total 2 2 3 2 2 3 4" xfId="44539" xr:uid="{00000000-0005-0000-0000-0000E9AF0000}"/>
    <cellStyle name="Total 2 2 3 2 2 4" xfId="23580" xr:uid="{00000000-0005-0000-0000-0000EAAF0000}"/>
    <cellStyle name="Total 2 2 3 2 2 5" xfId="31571" xr:uid="{00000000-0005-0000-0000-0000EBAF0000}"/>
    <cellStyle name="Total 2 2 3 2 2 6" xfId="14744" xr:uid="{00000000-0005-0000-0000-0000ECAF0000}"/>
    <cellStyle name="Total 2 2 3 2 2 7" xfId="44537" xr:uid="{00000000-0005-0000-0000-0000EDAF0000}"/>
    <cellStyle name="Total 2 2 3 2 3" xfId="10145" xr:uid="{00000000-0005-0000-0000-0000EEAF0000}"/>
    <cellStyle name="Total 2 2 3 2 3 2" xfId="23583" xr:uid="{00000000-0005-0000-0000-0000EFAF0000}"/>
    <cellStyle name="Total 2 2 3 2 3 3" xfId="31574" xr:uid="{00000000-0005-0000-0000-0000F0AF0000}"/>
    <cellStyle name="Total 2 2 3 2 3 4" xfId="14745" xr:uid="{00000000-0005-0000-0000-0000F1AF0000}"/>
    <cellStyle name="Total 2 2 3 2 3 5" xfId="44540" xr:uid="{00000000-0005-0000-0000-0000F2AF0000}"/>
    <cellStyle name="Total 2 2 3 2 4" xfId="10146" xr:uid="{00000000-0005-0000-0000-0000F3AF0000}"/>
    <cellStyle name="Total 2 2 3 2 4 2" xfId="23584" xr:uid="{00000000-0005-0000-0000-0000F4AF0000}"/>
    <cellStyle name="Total 2 2 3 2 4 3" xfId="31575" xr:uid="{00000000-0005-0000-0000-0000F5AF0000}"/>
    <cellStyle name="Total 2 2 3 2 4 4" xfId="14746" xr:uid="{00000000-0005-0000-0000-0000F6AF0000}"/>
    <cellStyle name="Total 2 2 3 2 4 5" xfId="44541" xr:uid="{00000000-0005-0000-0000-0000F7AF0000}"/>
    <cellStyle name="Total 2 2 3 2 5" xfId="23579" xr:uid="{00000000-0005-0000-0000-0000F8AF0000}"/>
    <cellStyle name="Total 2 2 3 2 5 2" xfId="46376" xr:uid="{00000000-0005-0000-0000-0000F9AF0000}"/>
    <cellStyle name="Total 2 2 3 2 6" xfId="31570" xr:uid="{00000000-0005-0000-0000-0000FAAF0000}"/>
    <cellStyle name="Total 2 2 3 2 7" xfId="14743" xr:uid="{00000000-0005-0000-0000-0000FBAF0000}"/>
    <cellStyle name="Total 2 2 3 2 8" xfId="44536" xr:uid="{00000000-0005-0000-0000-0000FCAF0000}"/>
    <cellStyle name="Total 2 2 3 3" xfId="10147" xr:uid="{00000000-0005-0000-0000-0000FDAF0000}"/>
    <cellStyle name="Total 2 2 3 3 2" xfId="10148" xr:uid="{00000000-0005-0000-0000-0000FEAF0000}"/>
    <cellStyle name="Total 2 2 3 3 2 2" xfId="10149" xr:uid="{00000000-0005-0000-0000-0000FFAF0000}"/>
    <cellStyle name="Total 2 2 3 3 2 2 2" xfId="31578" xr:uid="{00000000-0005-0000-0000-000000B00000}"/>
    <cellStyle name="Total 2 2 3 3 2 2 3" xfId="23585" xr:uid="{00000000-0005-0000-0000-000001B00000}"/>
    <cellStyle name="Total 2 2 3 3 2 2 4" xfId="44544" xr:uid="{00000000-0005-0000-0000-000002B00000}"/>
    <cellStyle name="Total 2 2 3 3 2 3" xfId="10150" xr:uid="{00000000-0005-0000-0000-000003B00000}"/>
    <cellStyle name="Total 2 2 3 3 2 3 2" xfId="31579" xr:uid="{00000000-0005-0000-0000-000004B00000}"/>
    <cellStyle name="Total 2 2 3 3 2 3 3" xfId="23586" xr:uid="{00000000-0005-0000-0000-000005B00000}"/>
    <cellStyle name="Total 2 2 3 3 2 3 4" xfId="44545" xr:uid="{00000000-0005-0000-0000-000006B00000}"/>
    <cellStyle name="Total 2 2 3 3 2 4" xfId="31577" xr:uid="{00000000-0005-0000-0000-000007B00000}"/>
    <cellStyle name="Total 2 2 3 3 2 5" xfId="14748" xr:uid="{00000000-0005-0000-0000-000008B00000}"/>
    <cellStyle name="Total 2 2 3 3 2 6" xfId="44543" xr:uid="{00000000-0005-0000-0000-000009B00000}"/>
    <cellStyle name="Total 2 2 3 3 3" xfId="10151" xr:uid="{00000000-0005-0000-0000-00000AB00000}"/>
    <cellStyle name="Total 2 2 3 3 3 2" xfId="31580" xr:uid="{00000000-0005-0000-0000-00000BB00000}"/>
    <cellStyle name="Total 2 2 3 3 3 3" xfId="14749" xr:uid="{00000000-0005-0000-0000-00000CB00000}"/>
    <cellStyle name="Total 2 2 3 3 3 4" xfId="44546" xr:uid="{00000000-0005-0000-0000-00000DB00000}"/>
    <cellStyle name="Total 2 2 3 3 4" xfId="10152" xr:uid="{00000000-0005-0000-0000-00000EB00000}"/>
    <cellStyle name="Total 2 2 3 3 4 2" xfId="31581" xr:uid="{00000000-0005-0000-0000-00000FB00000}"/>
    <cellStyle name="Total 2 2 3 3 4 3" xfId="14750" xr:uid="{00000000-0005-0000-0000-000010B00000}"/>
    <cellStyle name="Total 2 2 3 3 4 4" xfId="44547" xr:uid="{00000000-0005-0000-0000-000011B00000}"/>
    <cellStyle name="Total 2 2 3 3 5" xfId="31576" xr:uid="{00000000-0005-0000-0000-000012B00000}"/>
    <cellStyle name="Total 2 2 3 3 5 2" xfId="46501" xr:uid="{00000000-0005-0000-0000-000013B00000}"/>
    <cellStyle name="Total 2 2 3 3 6" xfId="14747" xr:uid="{00000000-0005-0000-0000-000014B00000}"/>
    <cellStyle name="Total 2 2 3 3 7" xfId="44542" xr:uid="{00000000-0005-0000-0000-000015B00000}"/>
    <cellStyle name="Total 2 2 3 4" xfId="10153" xr:uid="{00000000-0005-0000-0000-000016B00000}"/>
    <cellStyle name="Total 2 2 3 4 2" xfId="10154" xr:uid="{00000000-0005-0000-0000-000017B00000}"/>
    <cellStyle name="Total 2 2 3 4 2 2" xfId="31583" xr:uid="{00000000-0005-0000-0000-000018B00000}"/>
    <cellStyle name="Total 2 2 3 4 2 3" xfId="23587" xr:uid="{00000000-0005-0000-0000-000019B00000}"/>
    <cellStyle name="Total 2 2 3 4 2 4" xfId="44549" xr:uid="{00000000-0005-0000-0000-00001AB00000}"/>
    <cellStyle name="Total 2 2 3 4 3" xfId="10155" xr:uid="{00000000-0005-0000-0000-00001BB00000}"/>
    <cellStyle name="Total 2 2 3 4 3 2" xfId="31584" xr:uid="{00000000-0005-0000-0000-00001CB00000}"/>
    <cellStyle name="Total 2 2 3 4 3 3" xfId="23588" xr:uid="{00000000-0005-0000-0000-00001DB00000}"/>
    <cellStyle name="Total 2 2 3 4 3 4" xfId="44550" xr:uid="{00000000-0005-0000-0000-00001EB00000}"/>
    <cellStyle name="Total 2 2 3 4 4" xfId="31582" xr:uid="{00000000-0005-0000-0000-00001FB00000}"/>
    <cellStyle name="Total 2 2 3 4 5" xfId="14751" xr:uid="{00000000-0005-0000-0000-000020B00000}"/>
    <cellStyle name="Total 2 2 3 4 6" xfId="44548" xr:uid="{00000000-0005-0000-0000-000021B00000}"/>
    <cellStyle name="Total 2 2 3 5" xfId="10156" xr:uid="{00000000-0005-0000-0000-000022B00000}"/>
    <cellStyle name="Total 2 2 3 5 2" xfId="10157" xr:uid="{00000000-0005-0000-0000-000023B00000}"/>
    <cellStyle name="Total 2 2 3 5 2 2" xfId="31586" xr:uid="{00000000-0005-0000-0000-000024B00000}"/>
    <cellStyle name="Total 2 2 3 5 2 3" xfId="23590" xr:uid="{00000000-0005-0000-0000-000025B00000}"/>
    <cellStyle name="Total 2 2 3 5 2 4" xfId="44552" xr:uid="{00000000-0005-0000-0000-000026B00000}"/>
    <cellStyle name="Total 2 2 3 5 3" xfId="10158" xr:uid="{00000000-0005-0000-0000-000027B00000}"/>
    <cellStyle name="Total 2 2 3 5 3 2" xfId="31587" xr:uid="{00000000-0005-0000-0000-000028B00000}"/>
    <cellStyle name="Total 2 2 3 5 3 3" xfId="23591" xr:uid="{00000000-0005-0000-0000-000029B00000}"/>
    <cellStyle name="Total 2 2 3 5 3 4" xfId="44553" xr:uid="{00000000-0005-0000-0000-00002AB00000}"/>
    <cellStyle name="Total 2 2 3 5 4" xfId="31585" xr:uid="{00000000-0005-0000-0000-00002BB00000}"/>
    <cellStyle name="Total 2 2 3 5 5" xfId="23589" xr:uid="{00000000-0005-0000-0000-00002CB00000}"/>
    <cellStyle name="Total 2 2 3 5 6" xfId="44551" xr:uid="{00000000-0005-0000-0000-00002DB00000}"/>
    <cellStyle name="Total 2 2 3 6" xfId="10159" xr:uid="{00000000-0005-0000-0000-00002EB00000}"/>
    <cellStyle name="Total 2 2 3 6 2" xfId="31588" xr:uid="{00000000-0005-0000-0000-00002FB00000}"/>
    <cellStyle name="Total 2 2 3 6 3" xfId="23592" xr:uid="{00000000-0005-0000-0000-000030B00000}"/>
    <cellStyle name="Total 2 2 3 6 4" xfId="44554" xr:uid="{00000000-0005-0000-0000-000031B00000}"/>
    <cellStyle name="Total 2 2 3 7" xfId="10160" xr:uid="{00000000-0005-0000-0000-000032B00000}"/>
    <cellStyle name="Total 2 2 3 7 2" xfId="31589" xr:uid="{00000000-0005-0000-0000-000033B00000}"/>
    <cellStyle name="Total 2 2 3 7 3" xfId="23593" xr:uid="{00000000-0005-0000-0000-000034B00000}"/>
    <cellStyle name="Total 2 2 3 7 4" xfId="44555" xr:uid="{00000000-0005-0000-0000-000035B00000}"/>
    <cellStyle name="Total 2 2 3 8" xfId="10161" xr:uid="{00000000-0005-0000-0000-000036B00000}"/>
    <cellStyle name="Total 2 2 3 8 2" xfId="31590" xr:uid="{00000000-0005-0000-0000-000037B00000}"/>
    <cellStyle name="Total 2 2 3 8 3" xfId="23594" xr:uid="{00000000-0005-0000-0000-000038B00000}"/>
    <cellStyle name="Total 2 2 3 8 4" xfId="44556" xr:uid="{00000000-0005-0000-0000-000039B00000}"/>
    <cellStyle name="Total 2 2 3 9" xfId="14983" xr:uid="{00000000-0005-0000-0000-00003AB00000}"/>
    <cellStyle name="Total 2 2 3 9 2" xfId="45737" xr:uid="{00000000-0005-0000-0000-00003BB00000}"/>
    <cellStyle name="Total 2 2 4" xfId="10162" xr:uid="{00000000-0005-0000-0000-00003CB00000}"/>
    <cellStyle name="Total 2 2 4 10" xfId="31591" xr:uid="{00000000-0005-0000-0000-00003DB00000}"/>
    <cellStyle name="Total 2 2 4 11" xfId="14752" xr:uid="{00000000-0005-0000-0000-00003EB00000}"/>
    <cellStyle name="Total 2 2 4 12" xfId="44557" xr:uid="{00000000-0005-0000-0000-00003FB00000}"/>
    <cellStyle name="Total 2 2 4 2" xfId="10163" xr:uid="{00000000-0005-0000-0000-000040B00000}"/>
    <cellStyle name="Total 2 2 4 2 2" xfId="10164" xr:uid="{00000000-0005-0000-0000-000041B00000}"/>
    <cellStyle name="Total 2 2 4 2 2 2" xfId="10165" xr:uid="{00000000-0005-0000-0000-000042B00000}"/>
    <cellStyle name="Total 2 2 4 2 2 2 2" xfId="31594" xr:uid="{00000000-0005-0000-0000-000043B00000}"/>
    <cellStyle name="Total 2 2 4 2 2 2 3" xfId="23598" xr:uid="{00000000-0005-0000-0000-000044B00000}"/>
    <cellStyle name="Total 2 2 4 2 2 2 4" xfId="44560" xr:uid="{00000000-0005-0000-0000-000045B00000}"/>
    <cellStyle name="Total 2 2 4 2 2 3" xfId="10166" xr:uid="{00000000-0005-0000-0000-000046B00000}"/>
    <cellStyle name="Total 2 2 4 2 2 3 2" xfId="31595" xr:uid="{00000000-0005-0000-0000-000047B00000}"/>
    <cellStyle name="Total 2 2 4 2 2 3 3" xfId="23599" xr:uid="{00000000-0005-0000-0000-000048B00000}"/>
    <cellStyle name="Total 2 2 4 2 2 3 4" xfId="44561" xr:uid="{00000000-0005-0000-0000-000049B00000}"/>
    <cellStyle name="Total 2 2 4 2 2 4" xfId="31593" xr:uid="{00000000-0005-0000-0000-00004AB00000}"/>
    <cellStyle name="Total 2 2 4 2 2 5" xfId="23597" xr:uid="{00000000-0005-0000-0000-00004BB00000}"/>
    <cellStyle name="Total 2 2 4 2 2 6" xfId="44559" xr:uid="{00000000-0005-0000-0000-00004CB00000}"/>
    <cellStyle name="Total 2 2 4 2 3" xfId="10167" xr:uid="{00000000-0005-0000-0000-00004DB00000}"/>
    <cellStyle name="Total 2 2 4 2 3 2" xfId="31596" xr:uid="{00000000-0005-0000-0000-00004EB00000}"/>
    <cellStyle name="Total 2 2 4 2 3 3" xfId="23600" xr:uid="{00000000-0005-0000-0000-00004FB00000}"/>
    <cellStyle name="Total 2 2 4 2 3 4" xfId="44562" xr:uid="{00000000-0005-0000-0000-000050B00000}"/>
    <cellStyle name="Total 2 2 4 2 4" xfId="10168" xr:uid="{00000000-0005-0000-0000-000051B00000}"/>
    <cellStyle name="Total 2 2 4 2 4 2" xfId="31597" xr:uid="{00000000-0005-0000-0000-000052B00000}"/>
    <cellStyle name="Total 2 2 4 2 4 3" xfId="23601" xr:uid="{00000000-0005-0000-0000-000053B00000}"/>
    <cellStyle name="Total 2 2 4 2 4 4" xfId="44563" xr:uid="{00000000-0005-0000-0000-000054B00000}"/>
    <cellStyle name="Total 2 2 4 2 5" xfId="23596" xr:uid="{00000000-0005-0000-0000-000055B00000}"/>
    <cellStyle name="Total 2 2 4 2 5 2" xfId="46377" xr:uid="{00000000-0005-0000-0000-000056B00000}"/>
    <cellStyle name="Total 2 2 4 2 6" xfId="31592" xr:uid="{00000000-0005-0000-0000-000057B00000}"/>
    <cellStyle name="Total 2 2 4 2 7" xfId="14753" xr:uid="{00000000-0005-0000-0000-000058B00000}"/>
    <cellStyle name="Total 2 2 4 2 8" xfId="44558" xr:uid="{00000000-0005-0000-0000-000059B00000}"/>
    <cellStyle name="Total 2 2 4 3" xfId="10169" xr:uid="{00000000-0005-0000-0000-00005AB00000}"/>
    <cellStyle name="Total 2 2 4 3 2" xfId="10170" xr:uid="{00000000-0005-0000-0000-00005BB00000}"/>
    <cellStyle name="Total 2 2 4 3 2 2" xfId="10171" xr:uid="{00000000-0005-0000-0000-00005CB00000}"/>
    <cellStyle name="Total 2 2 4 3 2 2 2" xfId="31600" xr:uid="{00000000-0005-0000-0000-00005DB00000}"/>
    <cellStyle name="Total 2 2 4 3 2 2 3" xfId="23604" xr:uid="{00000000-0005-0000-0000-00005EB00000}"/>
    <cellStyle name="Total 2 2 4 3 2 2 4" xfId="44566" xr:uid="{00000000-0005-0000-0000-00005FB00000}"/>
    <cellStyle name="Total 2 2 4 3 2 3" xfId="10172" xr:uid="{00000000-0005-0000-0000-000060B00000}"/>
    <cellStyle name="Total 2 2 4 3 2 3 2" xfId="31601" xr:uid="{00000000-0005-0000-0000-000061B00000}"/>
    <cellStyle name="Total 2 2 4 3 2 3 3" xfId="23605" xr:uid="{00000000-0005-0000-0000-000062B00000}"/>
    <cellStyle name="Total 2 2 4 3 2 3 4" xfId="44567" xr:uid="{00000000-0005-0000-0000-000063B00000}"/>
    <cellStyle name="Total 2 2 4 3 2 4" xfId="31599" xr:uid="{00000000-0005-0000-0000-000064B00000}"/>
    <cellStyle name="Total 2 2 4 3 2 5" xfId="23603" xr:uid="{00000000-0005-0000-0000-000065B00000}"/>
    <cellStyle name="Total 2 2 4 3 2 6" xfId="44565" xr:uid="{00000000-0005-0000-0000-000066B00000}"/>
    <cellStyle name="Total 2 2 4 3 3" xfId="10173" xr:uid="{00000000-0005-0000-0000-000067B00000}"/>
    <cellStyle name="Total 2 2 4 3 3 2" xfId="31602" xr:uid="{00000000-0005-0000-0000-000068B00000}"/>
    <cellStyle name="Total 2 2 4 3 3 3" xfId="23606" xr:uid="{00000000-0005-0000-0000-000069B00000}"/>
    <cellStyle name="Total 2 2 4 3 3 4" xfId="44568" xr:uid="{00000000-0005-0000-0000-00006AB00000}"/>
    <cellStyle name="Total 2 2 4 3 4" xfId="10174" xr:uid="{00000000-0005-0000-0000-00006BB00000}"/>
    <cellStyle name="Total 2 2 4 3 4 2" xfId="31603" xr:uid="{00000000-0005-0000-0000-00006CB00000}"/>
    <cellStyle name="Total 2 2 4 3 4 3" xfId="23607" xr:uid="{00000000-0005-0000-0000-00006DB00000}"/>
    <cellStyle name="Total 2 2 4 3 4 4" xfId="44569" xr:uid="{00000000-0005-0000-0000-00006EB00000}"/>
    <cellStyle name="Total 2 2 4 3 5" xfId="23602" xr:uid="{00000000-0005-0000-0000-00006FB00000}"/>
    <cellStyle name="Total 2 2 4 3 5 2" xfId="46502" xr:uid="{00000000-0005-0000-0000-000070B00000}"/>
    <cellStyle name="Total 2 2 4 3 6" xfId="31598" xr:uid="{00000000-0005-0000-0000-000071B00000}"/>
    <cellStyle name="Total 2 2 4 3 7" xfId="14754" xr:uid="{00000000-0005-0000-0000-000072B00000}"/>
    <cellStyle name="Total 2 2 4 3 8" xfId="44564" xr:uid="{00000000-0005-0000-0000-000073B00000}"/>
    <cellStyle name="Total 2 2 4 4" xfId="10175" xr:uid="{00000000-0005-0000-0000-000074B00000}"/>
    <cellStyle name="Total 2 2 4 4 2" xfId="10176" xr:uid="{00000000-0005-0000-0000-000075B00000}"/>
    <cellStyle name="Total 2 2 4 4 2 2" xfId="31605" xr:uid="{00000000-0005-0000-0000-000076B00000}"/>
    <cellStyle name="Total 2 2 4 4 2 3" xfId="23609" xr:uid="{00000000-0005-0000-0000-000077B00000}"/>
    <cellStyle name="Total 2 2 4 4 2 4" xfId="44571" xr:uid="{00000000-0005-0000-0000-000078B00000}"/>
    <cellStyle name="Total 2 2 4 4 3" xfId="10177" xr:uid="{00000000-0005-0000-0000-000079B00000}"/>
    <cellStyle name="Total 2 2 4 4 3 2" xfId="31606" xr:uid="{00000000-0005-0000-0000-00007AB00000}"/>
    <cellStyle name="Total 2 2 4 4 3 3" xfId="23610" xr:uid="{00000000-0005-0000-0000-00007BB00000}"/>
    <cellStyle name="Total 2 2 4 4 3 4" xfId="44572" xr:uid="{00000000-0005-0000-0000-00007CB00000}"/>
    <cellStyle name="Total 2 2 4 4 4" xfId="31604" xr:uid="{00000000-0005-0000-0000-00007DB00000}"/>
    <cellStyle name="Total 2 2 4 4 5" xfId="23608" xr:uid="{00000000-0005-0000-0000-00007EB00000}"/>
    <cellStyle name="Total 2 2 4 4 6" xfId="44570" xr:uid="{00000000-0005-0000-0000-00007FB00000}"/>
    <cellStyle name="Total 2 2 4 5" xfId="10178" xr:uid="{00000000-0005-0000-0000-000080B00000}"/>
    <cellStyle name="Total 2 2 4 5 2" xfId="31607" xr:uid="{00000000-0005-0000-0000-000081B00000}"/>
    <cellStyle name="Total 2 2 4 5 3" xfId="23611" xr:uid="{00000000-0005-0000-0000-000082B00000}"/>
    <cellStyle name="Total 2 2 4 5 4" xfId="44573" xr:uid="{00000000-0005-0000-0000-000083B00000}"/>
    <cellStyle name="Total 2 2 4 6" xfId="10179" xr:uid="{00000000-0005-0000-0000-000084B00000}"/>
    <cellStyle name="Total 2 2 4 6 2" xfId="31608" xr:uid="{00000000-0005-0000-0000-000085B00000}"/>
    <cellStyle name="Total 2 2 4 6 3" xfId="23612" xr:uid="{00000000-0005-0000-0000-000086B00000}"/>
    <cellStyle name="Total 2 2 4 6 4" xfId="44574" xr:uid="{00000000-0005-0000-0000-000087B00000}"/>
    <cellStyle name="Total 2 2 4 7" xfId="10180" xr:uid="{00000000-0005-0000-0000-000088B00000}"/>
    <cellStyle name="Total 2 2 4 7 2" xfId="31609" xr:uid="{00000000-0005-0000-0000-000089B00000}"/>
    <cellStyle name="Total 2 2 4 7 3" xfId="23613" xr:uid="{00000000-0005-0000-0000-00008AB00000}"/>
    <cellStyle name="Total 2 2 4 7 4" xfId="44575" xr:uid="{00000000-0005-0000-0000-00008BB00000}"/>
    <cellStyle name="Total 2 2 4 8" xfId="10181" xr:uid="{00000000-0005-0000-0000-00008CB00000}"/>
    <cellStyle name="Total 2 2 4 8 2" xfId="31610" xr:uid="{00000000-0005-0000-0000-00008DB00000}"/>
    <cellStyle name="Total 2 2 4 8 3" xfId="23614" xr:uid="{00000000-0005-0000-0000-00008EB00000}"/>
    <cellStyle name="Total 2 2 4 8 4" xfId="44576" xr:uid="{00000000-0005-0000-0000-00008FB00000}"/>
    <cellStyle name="Total 2 2 4 9" xfId="23595" xr:uid="{00000000-0005-0000-0000-000090B00000}"/>
    <cellStyle name="Total 2 2 4 9 2" xfId="45738" xr:uid="{00000000-0005-0000-0000-000091B00000}"/>
    <cellStyle name="Total 2 2 5" xfId="10182" xr:uid="{00000000-0005-0000-0000-000092B00000}"/>
    <cellStyle name="Total 2 2 5 10" xfId="31611" xr:uid="{00000000-0005-0000-0000-000093B00000}"/>
    <cellStyle name="Total 2 2 5 11" xfId="14755" xr:uid="{00000000-0005-0000-0000-000094B00000}"/>
    <cellStyle name="Total 2 2 5 12" xfId="44577" xr:uid="{00000000-0005-0000-0000-000095B00000}"/>
    <cellStyle name="Total 2 2 5 2" xfId="10183" xr:uid="{00000000-0005-0000-0000-000096B00000}"/>
    <cellStyle name="Total 2 2 5 2 2" xfId="10184" xr:uid="{00000000-0005-0000-0000-000097B00000}"/>
    <cellStyle name="Total 2 2 5 2 2 2" xfId="10185" xr:uid="{00000000-0005-0000-0000-000098B00000}"/>
    <cellStyle name="Total 2 2 5 2 2 2 2" xfId="31614" xr:uid="{00000000-0005-0000-0000-000099B00000}"/>
    <cellStyle name="Total 2 2 5 2 2 2 3" xfId="23618" xr:uid="{00000000-0005-0000-0000-00009AB00000}"/>
    <cellStyle name="Total 2 2 5 2 2 2 4" xfId="44580" xr:uid="{00000000-0005-0000-0000-00009BB00000}"/>
    <cellStyle name="Total 2 2 5 2 2 3" xfId="10186" xr:uid="{00000000-0005-0000-0000-00009CB00000}"/>
    <cellStyle name="Total 2 2 5 2 2 3 2" xfId="31615" xr:uid="{00000000-0005-0000-0000-00009DB00000}"/>
    <cellStyle name="Total 2 2 5 2 2 3 3" xfId="23619" xr:uid="{00000000-0005-0000-0000-00009EB00000}"/>
    <cellStyle name="Total 2 2 5 2 2 3 4" xfId="44581" xr:uid="{00000000-0005-0000-0000-00009FB00000}"/>
    <cellStyle name="Total 2 2 5 2 2 4" xfId="31613" xr:uid="{00000000-0005-0000-0000-0000A0B00000}"/>
    <cellStyle name="Total 2 2 5 2 2 5" xfId="23617" xr:uid="{00000000-0005-0000-0000-0000A1B00000}"/>
    <cellStyle name="Total 2 2 5 2 2 6" xfId="44579" xr:uid="{00000000-0005-0000-0000-0000A2B00000}"/>
    <cellStyle name="Total 2 2 5 2 3" xfId="10187" xr:uid="{00000000-0005-0000-0000-0000A3B00000}"/>
    <cellStyle name="Total 2 2 5 2 3 2" xfId="31616" xr:uid="{00000000-0005-0000-0000-0000A4B00000}"/>
    <cellStyle name="Total 2 2 5 2 3 3" xfId="23620" xr:uid="{00000000-0005-0000-0000-0000A5B00000}"/>
    <cellStyle name="Total 2 2 5 2 3 4" xfId="44582" xr:uid="{00000000-0005-0000-0000-0000A6B00000}"/>
    <cellStyle name="Total 2 2 5 2 4" xfId="10188" xr:uid="{00000000-0005-0000-0000-0000A7B00000}"/>
    <cellStyle name="Total 2 2 5 2 4 2" xfId="31617" xr:uid="{00000000-0005-0000-0000-0000A8B00000}"/>
    <cellStyle name="Total 2 2 5 2 4 3" xfId="23621" xr:uid="{00000000-0005-0000-0000-0000A9B00000}"/>
    <cellStyle name="Total 2 2 5 2 4 4" xfId="44583" xr:uid="{00000000-0005-0000-0000-0000AAB00000}"/>
    <cellStyle name="Total 2 2 5 2 5" xfId="23616" xr:uid="{00000000-0005-0000-0000-0000ABB00000}"/>
    <cellStyle name="Total 2 2 5 2 6" xfId="31612" xr:uid="{00000000-0005-0000-0000-0000ACB00000}"/>
    <cellStyle name="Total 2 2 5 2 7" xfId="14756" xr:uid="{00000000-0005-0000-0000-0000ADB00000}"/>
    <cellStyle name="Total 2 2 5 2 8" xfId="44578" xr:uid="{00000000-0005-0000-0000-0000AEB00000}"/>
    <cellStyle name="Total 2 2 5 3" xfId="10189" xr:uid="{00000000-0005-0000-0000-0000AFB00000}"/>
    <cellStyle name="Total 2 2 5 3 2" xfId="10190" xr:uid="{00000000-0005-0000-0000-0000B0B00000}"/>
    <cellStyle name="Total 2 2 5 3 2 2" xfId="10191" xr:uid="{00000000-0005-0000-0000-0000B1B00000}"/>
    <cellStyle name="Total 2 2 5 3 2 2 2" xfId="31620" xr:uid="{00000000-0005-0000-0000-0000B2B00000}"/>
    <cellStyle name="Total 2 2 5 3 2 2 3" xfId="23624" xr:uid="{00000000-0005-0000-0000-0000B3B00000}"/>
    <cellStyle name="Total 2 2 5 3 2 2 4" xfId="44586" xr:uid="{00000000-0005-0000-0000-0000B4B00000}"/>
    <cellStyle name="Total 2 2 5 3 2 3" xfId="10192" xr:uid="{00000000-0005-0000-0000-0000B5B00000}"/>
    <cellStyle name="Total 2 2 5 3 2 3 2" xfId="31621" xr:uid="{00000000-0005-0000-0000-0000B6B00000}"/>
    <cellStyle name="Total 2 2 5 3 2 3 3" xfId="23625" xr:uid="{00000000-0005-0000-0000-0000B7B00000}"/>
    <cellStyle name="Total 2 2 5 3 2 3 4" xfId="44587" xr:uid="{00000000-0005-0000-0000-0000B8B00000}"/>
    <cellStyle name="Total 2 2 5 3 2 4" xfId="31619" xr:uid="{00000000-0005-0000-0000-0000B9B00000}"/>
    <cellStyle name="Total 2 2 5 3 2 5" xfId="23623" xr:uid="{00000000-0005-0000-0000-0000BAB00000}"/>
    <cellStyle name="Total 2 2 5 3 2 6" xfId="44585" xr:uid="{00000000-0005-0000-0000-0000BBB00000}"/>
    <cellStyle name="Total 2 2 5 3 3" xfId="10193" xr:uid="{00000000-0005-0000-0000-0000BCB00000}"/>
    <cellStyle name="Total 2 2 5 3 3 2" xfId="31622" xr:uid="{00000000-0005-0000-0000-0000BDB00000}"/>
    <cellStyle name="Total 2 2 5 3 3 3" xfId="23626" xr:uid="{00000000-0005-0000-0000-0000BEB00000}"/>
    <cellStyle name="Total 2 2 5 3 3 4" xfId="44588" xr:uid="{00000000-0005-0000-0000-0000BFB00000}"/>
    <cellStyle name="Total 2 2 5 3 4" xfId="10194" xr:uid="{00000000-0005-0000-0000-0000C0B00000}"/>
    <cellStyle name="Total 2 2 5 3 4 2" xfId="31623" xr:uid="{00000000-0005-0000-0000-0000C1B00000}"/>
    <cellStyle name="Total 2 2 5 3 4 3" xfId="23627" xr:uid="{00000000-0005-0000-0000-0000C2B00000}"/>
    <cellStyle name="Total 2 2 5 3 4 4" xfId="44589" xr:uid="{00000000-0005-0000-0000-0000C3B00000}"/>
    <cellStyle name="Total 2 2 5 3 5" xfId="23622" xr:uid="{00000000-0005-0000-0000-0000C4B00000}"/>
    <cellStyle name="Total 2 2 5 3 6" xfId="31618" xr:uid="{00000000-0005-0000-0000-0000C5B00000}"/>
    <cellStyle name="Total 2 2 5 3 7" xfId="14757" xr:uid="{00000000-0005-0000-0000-0000C6B00000}"/>
    <cellStyle name="Total 2 2 5 3 8" xfId="44584" xr:uid="{00000000-0005-0000-0000-0000C7B00000}"/>
    <cellStyle name="Total 2 2 5 4" xfId="10195" xr:uid="{00000000-0005-0000-0000-0000C8B00000}"/>
    <cellStyle name="Total 2 2 5 4 2" xfId="10196" xr:uid="{00000000-0005-0000-0000-0000C9B00000}"/>
    <cellStyle name="Total 2 2 5 4 2 2" xfId="31625" xr:uid="{00000000-0005-0000-0000-0000CAB00000}"/>
    <cellStyle name="Total 2 2 5 4 2 3" xfId="23629" xr:uid="{00000000-0005-0000-0000-0000CBB00000}"/>
    <cellStyle name="Total 2 2 5 4 2 4" xfId="44591" xr:uid="{00000000-0005-0000-0000-0000CCB00000}"/>
    <cellStyle name="Total 2 2 5 4 3" xfId="10197" xr:uid="{00000000-0005-0000-0000-0000CDB00000}"/>
    <cellStyle name="Total 2 2 5 4 3 2" xfId="31626" xr:uid="{00000000-0005-0000-0000-0000CEB00000}"/>
    <cellStyle name="Total 2 2 5 4 3 3" xfId="23630" xr:uid="{00000000-0005-0000-0000-0000CFB00000}"/>
    <cellStyle name="Total 2 2 5 4 3 4" xfId="44592" xr:uid="{00000000-0005-0000-0000-0000D0B00000}"/>
    <cellStyle name="Total 2 2 5 4 4" xfId="23628" xr:uid="{00000000-0005-0000-0000-0000D1B00000}"/>
    <cellStyle name="Total 2 2 5 4 5" xfId="31624" xr:uid="{00000000-0005-0000-0000-0000D2B00000}"/>
    <cellStyle name="Total 2 2 5 4 6" xfId="14758" xr:uid="{00000000-0005-0000-0000-0000D3B00000}"/>
    <cellStyle name="Total 2 2 5 4 7" xfId="44590" xr:uid="{00000000-0005-0000-0000-0000D4B00000}"/>
    <cellStyle name="Total 2 2 5 5" xfId="10198" xr:uid="{00000000-0005-0000-0000-0000D5B00000}"/>
    <cellStyle name="Total 2 2 5 5 2" xfId="31627" xr:uid="{00000000-0005-0000-0000-0000D6B00000}"/>
    <cellStyle name="Total 2 2 5 5 3" xfId="23631" xr:uid="{00000000-0005-0000-0000-0000D7B00000}"/>
    <cellStyle name="Total 2 2 5 5 4" xfId="44593" xr:uid="{00000000-0005-0000-0000-0000D8B00000}"/>
    <cellStyle name="Total 2 2 5 6" xfId="10199" xr:uid="{00000000-0005-0000-0000-0000D9B00000}"/>
    <cellStyle name="Total 2 2 5 6 2" xfId="31628" xr:uid="{00000000-0005-0000-0000-0000DAB00000}"/>
    <cellStyle name="Total 2 2 5 6 3" xfId="23632" xr:uid="{00000000-0005-0000-0000-0000DBB00000}"/>
    <cellStyle name="Total 2 2 5 6 4" xfId="44594" xr:uid="{00000000-0005-0000-0000-0000DCB00000}"/>
    <cellStyle name="Total 2 2 5 7" xfId="10200" xr:uid="{00000000-0005-0000-0000-0000DDB00000}"/>
    <cellStyle name="Total 2 2 5 7 2" xfId="31629" xr:uid="{00000000-0005-0000-0000-0000DEB00000}"/>
    <cellStyle name="Total 2 2 5 7 3" xfId="23633" xr:uid="{00000000-0005-0000-0000-0000DFB00000}"/>
    <cellStyle name="Total 2 2 5 7 4" xfId="44595" xr:uid="{00000000-0005-0000-0000-0000E0B00000}"/>
    <cellStyle name="Total 2 2 5 8" xfId="10201" xr:uid="{00000000-0005-0000-0000-0000E1B00000}"/>
    <cellStyle name="Total 2 2 5 8 2" xfId="31630" xr:uid="{00000000-0005-0000-0000-0000E2B00000}"/>
    <cellStyle name="Total 2 2 5 8 3" xfId="23634" xr:uid="{00000000-0005-0000-0000-0000E3B00000}"/>
    <cellStyle name="Total 2 2 5 8 4" xfId="44596" xr:uid="{00000000-0005-0000-0000-0000E4B00000}"/>
    <cellStyle name="Total 2 2 5 9" xfId="23615" xr:uid="{00000000-0005-0000-0000-0000E5B00000}"/>
    <cellStyle name="Total 2 2 5 9 2" xfId="46378" xr:uid="{00000000-0005-0000-0000-0000E6B00000}"/>
    <cellStyle name="Total 2 2 6" xfId="10202" xr:uid="{00000000-0005-0000-0000-0000E7B00000}"/>
    <cellStyle name="Total 2 2 6 10" xfId="14759" xr:uid="{00000000-0005-0000-0000-0000E8B00000}"/>
    <cellStyle name="Total 2 2 6 11" xfId="44597" xr:uid="{00000000-0005-0000-0000-0000E9B00000}"/>
    <cellStyle name="Total 2 2 6 2" xfId="10203" xr:uid="{00000000-0005-0000-0000-0000EAB00000}"/>
    <cellStyle name="Total 2 2 6 2 2" xfId="10204" xr:uid="{00000000-0005-0000-0000-0000EBB00000}"/>
    <cellStyle name="Total 2 2 6 2 2 2" xfId="10205" xr:uid="{00000000-0005-0000-0000-0000ECB00000}"/>
    <cellStyle name="Total 2 2 6 2 2 2 2" xfId="31634" xr:uid="{00000000-0005-0000-0000-0000EDB00000}"/>
    <cellStyle name="Total 2 2 6 2 2 2 3" xfId="23636" xr:uid="{00000000-0005-0000-0000-0000EEB00000}"/>
    <cellStyle name="Total 2 2 6 2 2 2 4" xfId="44600" xr:uid="{00000000-0005-0000-0000-0000EFB00000}"/>
    <cellStyle name="Total 2 2 6 2 2 3" xfId="10206" xr:uid="{00000000-0005-0000-0000-0000F0B00000}"/>
    <cellStyle name="Total 2 2 6 2 2 3 2" xfId="31635" xr:uid="{00000000-0005-0000-0000-0000F1B00000}"/>
    <cellStyle name="Total 2 2 6 2 2 3 3" xfId="23637" xr:uid="{00000000-0005-0000-0000-0000F2B00000}"/>
    <cellStyle name="Total 2 2 6 2 2 3 4" xfId="44601" xr:uid="{00000000-0005-0000-0000-0000F3B00000}"/>
    <cellStyle name="Total 2 2 6 2 2 4" xfId="31633" xr:uid="{00000000-0005-0000-0000-0000F4B00000}"/>
    <cellStyle name="Total 2 2 6 2 2 5" xfId="23635" xr:uid="{00000000-0005-0000-0000-0000F5B00000}"/>
    <cellStyle name="Total 2 2 6 2 2 6" xfId="44599" xr:uid="{00000000-0005-0000-0000-0000F6B00000}"/>
    <cellStyle name="Total 2 2 6 2 3" xfId="10207" xr:uid="{00000000-0005-0000-0000-0000F7B00000}"/>
    <cellStyle name="Total 2 2 6 2 3 2" xfId="31636" xr:uid="{00000000-0005-0000-0000-0000F8B00000}"/>
    <cellStyle name="Total 2 2 6 2 3 3" xfId="23638" xr:uid="{00000000-0005-0000-0000-0000F9B00000}"/>
    <cellStyle name="Total 2 2 6 2 3 4" xfId="44602" xr:uid="{00000000-0005-0000-0000-0000FAB00000}"/>
    <cellStyle name="Total 2 2 6 2 4" xfId="10208" xr:uid="{00000000-0005-0000-0000-0000FBB00000}"/>
    <cellStyle name="Total 2 2 6 2 4 2" xfId="31637" xr:uid="{00000000-0005-0000-0000-0000FCB00000}"/>
    <cellStyle name="Total 2 2 6 2 4 3" xfId="23639" xr:uid="{00000000-0005-0000-0000-0000FDB00000}"/>
    <cellStyle name="Total 2 2 6 2 4 4" xfId="44603" xr:uid="{00000000-0005-0000-0000-0000FEB00000}"/>
    <cellStyle name="Total 2 2 6 2 5" xfId="31632" xr:uid="{00000000-0005-0000-0000-0000FFB00000}"/>
    <cellStyle name="Total 2 2 6 2 6" xfId="14760" xr:uid="{00000000-0005-0000-0000-000000B10000}"/>
    <cellStyle name="Total 2 2 6 2 7" xfId="44598" xr:uid="{00000000-0005-0000-0000-000001B10000}"/>
    <cellStyle name="Total 2 2 6 3" xfId="10209" xr:uid="{00000000-0005-0000-0000-000002B10000}"/>
    <cellStyle name="Total 2 2 6 3 2" xfId="10210" xr:uid="{00000000-0005-0000-0000-000003B10000}"/>
    <cellStyle name="Total 2 2 6 3 2 2" xfId="10211" xr:uid="{00000000-0005-0000-0000-000004B10000}"/>
    <cellStyle name="Total 2 2 6 3 2 2 2" xfId="31640" xr:uid="{00000000-0005-0000-0000-000005B10000}"/>
    <cellStyle name="Total 2 2 6 3 2 2 3" xfId="23641" xr:uid="{00000000-0005-0000-0000-000006B10000}"/>
    <cellStyle name="Total 2 2 6 3 2 2 4" xfId="44606" xr:uid="{00000000-0005-0000-0000-000007B10000}"/>
    <cellStyle name="Total 2 2 6 3 2 3" xfId="10212" xr:uid="{00000000-0005-0000-0000-000008B10000}"/>
    <cellStyle name="Total 2 2 6 3 2 3 2" xfId="31641" xr:uid="{00000000-0005-0000-0000-000009B10000}"/>
    <cellStyle name="Total 2 2 6 3 2 3 3" xfId="23642" xr:uid="{00000000-0005-0000-0000-00000AB10000}"/>
    <cellStyle name="Total 2 2 6 3 2 3 4" xfId="44607" xr:uid="{00000000-0005-0000-0000-00000BB10000}"/>
    <cellStyle name="Total 2 2 6 3 2 4" xfId="31639" xr:uid="{00000000-0005-0000-0000-00000CB10000}"/>
    <cellStyle name="Total 2 2 6 3 2 5" xfId="23640" xr:uid="{00000000-0005-0000-0000-00000DB10000}"/>
    <cellStyle name="Total 2 2 6 3 2 6" xfId="44605" xr:uid="{00000000-0005-0000-0000-00000EB10000}"/>
    <cellStyle name="Total 2 2 6 3 3" xfId="10213" xr:uid="{00000000-0005-0000-0000-00000FB10000}"/>
    <cellStyle name="Total 2 2 6 3 3 2" xfId="31642" xr:uid="{00000000-0005-0000-0000-000010B10000}"/>
    <cellStyle name="Total 2 2 6 3 3 3" xfId="23643" xr:uid="{00000000-0005-0000-0000-000011B10000}"/>
    <cellStyle name="Total 2 2 6 3 3 4" xfId="44608" xr:uid="{00000000-0005-0000-0000-000012B10000}"/>
    <cellStyle name="Total 2 2 6 3 4" xfId="10214" xr:uid="{00000000-0005-0000-0000-000013B10000}"/>
    <cellStyle name="Total 2 2 6 3 4 2" xfId="31643" xr:uid="{00000000-0005-0000-0000-000014B10000}"/>
    <cellStyle name="Total 2 2 6 3 4 3" xfId="23644" xr:uid="{00000000-0005-0000-0000-000015B10000}"/>
    <cellStyle name="Total 2 2 6 3 4 4" xfId="44609" xr:uid="{00000000-0005-0000-0000-000016B10000}"/>
    <cellStyle name="Total 2 2 6 3 5" xfId="31638" xr:uid="{00000000-0005-0000-0000-000017B10000}"/>
    <cellStyle name="Total 2 2 6 3 6" xfId="14761" xr:uid="{00000000-0005-0000-0000-000018B10000}"/>
    <cellStyle name="Total 2 2 6 3 7" xfId="44604" xr:uid="{00000000-0005-0000-0000-000019B10000}"/>
    <cellStyle name="Total 2 2 6 4" xfId="10215" xr:uid="{00000000-0005-0000-0000-00001AB10000}"/>
    <cellStyle name="Total 2 2 6 4 2" xfId="10216" xr:uid="{00000000-0005-0000-0000-00001BB10000}"/>
    <cellStyle name="Total 2 2 6 4 2 2" xfId="31645" xr:uid="{00000000-0005-0000-0000-00001CB10000}"/>
    <cellStyle name="Total 2 2 6 4 2 3" xfId="23645" xr:uid="{00000000-0005-0000-0000-00001DB10000}"/>
    <cellStyle name="Total 2 2 6 4 2 4" xfId="44611" xr:uid="{00000000-0005-0000-0000-00001EB10000}"/>
    <cellStyle name="Total 2 2 6 4 3" xfId="10217" xr:uid="{00000000-0005-0000-0000-00001FB10000}"/>
    <cellStyle name="Total 2 2 6 4 3 2" xfId="31646" xr:uid="{00000000-0005-0000-0000-000020B10000}"/>
    <cellStyle name="Total 2 2 6 4 3 3" xfId="23646" xr:uid="{00000000-0005-0000-0000-000021B10000}"/>
    <cellStyle name="Total 2 2 6 4 3 4" xfId="44612" xr:uid="{00000000-0005-0000-0000-000022B10000}"/>
    <cellStyle name="Total 2 2 6 4 4" xfId="31644" xr:uid="{00000000-0005-0000-0000-000023B10000}"/>
    <cellStyle name="Total 2 2 6 4 5" xfId="14762" xr:uid="{00000000-0005-0000-0000-000024B10000}"/>
    <cellStyle name="Total 2 2 6 4 6" xfId="44610" xr:uid="{00000000-0005-0000-0000-000025B10000}"/>
    <cellStyle name="Total 2 2 6 5" xfId="10218" xr:uid="{00000000-0005-0000-0000-000026B10000}"/>
    <cellStyle name="Total 2 2 6 5 2" xfId="31647" xr:uid="{00000000-0005-0000-0000-000027B10000}"/>
    <cellStyle name="Total 2 2 6 5 3" xfId="23647" xr:uid="{00000000-0005-0000-0000-000028B10000}"/>
    <cellStyle name="Total 2 2 6 5 4" xfId="44613" xr:uid="{00000000-0005-0000-0000-000029B10000}"/>
    <cellStyle name="Total 2 2 6 6" xfId="10219" xr:uid="{00000000-0005-0000-0000-00002AB10000}"/>
    <cellStyle name="Total 2 2 6 6 2" xfId="31648" xr:uid="{00000000-0005-0000-0000-00002BB10000}"/>
    <cellStyle name="Total 2 2 6 6 3" xfId="23648" xr:uid="{00000000-0005-0000-0000-00002CB10000}"/>
    <cellStyle name="Total 2 2 6 6 4" xfId="44614" xr:uid="{00000000-0005-0000-0000-00002DB10000}"/>
    <cellStyle name="Total 2 2 6 7" xfId="10220" xr:uid="{00000000-0005-0000-0000-00002EB10000}"/>
    <cellStyle name="Total 2 2 6 7 2" xfId="31649" xr:uid="{00000000-0005-0000-0000-00002FB10000}"/>
    <cellStyle name="Total 2 2 6 7 3" xfId="23649" xr:uid="{00000000-0005-0000-0000-000030B10000}"/>
    <cellStyle name="Total 2 2 6 7 4" xfId="44615" xr:uid="{00000000-0005-0000-0000-000031B10000}"/>
    <cellStyle name="Total 2 2 6 8" xfId="10221" xr:uid="{00000000-0005-0000-0000-000032B10000}"/>
    <cellStyle name="Total 2 2 6 8 2" xfId="31650" xr:uid="{00000000-0005-0000-0000-000033B10000}"/>
    <cellStyle name="Total 2 2 6 8 3" xfId="23650" xr:uid="{00000000-0005-0000-0000-000034B10000}"/>
    <cellStyle name="Total 2 2 6 8 4" xfId="44616" xr:uid="{00000000-0005-0000-0000-000035B10000}"/>
    <cellStyle name="Total 2 2 6 9" xfId="31631" xr:uid="{00000000-0005-0000-0000-000036B10000}"/>
    <cellStyle name="Total 2 2 6 9 2" xfId="46497" xr:uid="{00000000-0005-0000-0000-000037B10000}"/>
    <cellStyle name="Total 2 2 7" xfId="10222" xr:uid="{00000000-0005-0000-0000-000038B10000}"/>
    <cellStyle name="Total 2 2 7 10" xfId="14763" xr:uid="{00000000-0005-0000-0000-000039B10000}"/>
    <cellStyle name="Total 2 2 7 11" xfId="44617" xr:uid="{00000000-0005-0000-0000-00003AB10000}"/>
    <cellStyle name="Total 2 2 7 2" xfId="10223" xr:uid="{00000000-0005-0000-0000-00003BB10000}"/>
    <cellStyle name="Total 2 2 7 2 2" xfId="10224" xr:uid="{00000000-0005-0000-0000-00003CB10000}"/>
    <cellStyle name="Total 2 2 7 2 2 2" xfId="10225" xr:uid="{00000000-0005-0000-0000-00003DB10000}"/>
    <cellStyle name="Total 2 2 7 2 2 2 2" xfId="31654" xr:uid="{00000000-0005-0000-0000-00003EB10000}"/>
    <cellStyle name="Total 2 2 7 2 2 2 3" xfId="23653" xr:uid="{00000000-0005-0000-0000-00003FB10000}"/>
    <cellStyle name="Total 2 2 7 2 2 2 4" xfId="44620" xr:uid="{00000000-0005-0000-0000-000040B10000}"/>
    <cellStyle name="Total 2 2 7 2 2 3" xfId="10226" xr:uid="{00000000-0005-0000-0000-000041B10000}"/>
    <cellStyle name="Total 2 2 7 2 2 3 2" xfId="31655" xr:uid="{00000000-0005-0000-0000-000042B10000}"/>
    <cellStyle name="Total 2 2 7 2 2 3 3" xfId="23654" xr:uid="{00000000-0005-0000-0000-000043B10000}"/>
    <cellStyle name="Total 2 2 7 2 2 3 4" xfId="44621" xr:uid="{00000000-0005-0000-0000-000044B10000}"/>
    <cellStyle name="Total 2 2 7 2 2 4" xfId="31653" xr:uid="{00000000-0005-0000-0000-000045B10000}"/>
    <cellStyle name="Total 2 2 7 2 2 5" xfId="23652" xr:uid="{00000000-0005-0000-0000-000046B10000}"/>
    <cellStyle name="Total 2 2 7 2 2 6" xfId="44619" xr:uid="{00000000-0005-0000-0000-000047B10000}"/>
    <cellStyle name="Total 2 2 7 2 3" xfId="10227" xr:uid="{00000000-0005-0000-0000-000048B10000}"/>
    <cellStyle name="Total 2 2 7 2 3 2" xfId="31656" xr:uid="{00000000-0005-0000-0000-000049B10000}"/>
    <cellStyle name="Total 2 2 7 2 3 3" xfId="23655" xr:uid="{00000000-0005-0000-0000-00004AB10000}"/>
    <cellStyle name="Total 2 2 7 2 3 4" xfId="44622" xr:uid="{00000000-0005-0000-0000-00004BB10000}"/>
    <cellStyle name="Total 2 2 7 2 4" xfId="10228" xr:uid="{00000000-0005-0000-0000-00004CB10000}"/>
    <cellStyle name="Total 2 2 7 2 4 2" xfId="31657" xr:uid="{00000000-0005-0000-0000-00004DB10000}"/>
    <cellStyle name="Total 2 2 7 2 4 3" xfId="23656" xr:uid="{00000000-0005-0000-0000-00004EB10000}"/>
    <cellStyle name="Total 2 2 7 2 4 4" xfId="44623" xr:uid="{00000000-0005-0000-0000-00004FB10000}"/>
    <cellStyle name="Total 2 2 7 2 5" xfId="31652" xr:uid="{00000000-0005-0000-0000-000050B10000}"/>
    <cellStyle name="Total 2 2 7 2 6" xfId="23651" xr:uid="{00000000-0005-0000-0000-000051B10000}"/>
    <cellStyle name="Total 2 2 7 2 7" xfId="44618" xr:uid="{00000000-0005-0000-0000-000052B10000}"/>
    <cellStyle name="Total 2 2 7 3" xfId="10229" xr:uid="{00000000-0005-0000-0000-000053B10000}"/>
    <cellStyle name="Total 2 2 7 3 2" xfId="10230" xr:uid="{00000000-0005-0000-0000-000054B10000}"/>
    <cellStyle name="Total 2 2 7 3 2 2" xfId="10231" xr:uid="{00000000-0005-0000-0000-000055B10000}"/>
    <cellStyle name="Total 2 2 7 3 2 2 2" xfId="31660" xr:uid="{00000000-0005-0000-0000-000056B10000}"/>
    <cellStyle name="Total 2 2 7 3 2 2 3" xfId="23659" xr:uid="{00000000-0005-0000-0000-000057B10000}"/>
    <cellStyle name="Total 2 2 7 3 2 2 4" xfId="44626" xr:uid="{00000000-0005-0000-0000-000058B10000}"/>
    <cellStyle name="Total 2 2 7 3 2 3" xfId="10232" xr:uid="{00000000-0005-0000-0000-000059B10000}"/>
    <cellStyle name="Total 2 2 7 3 2 3 2" xfId="31661" xr:uid="{00000000-0005-0000-0000-00005AB10000}"/>
    <cellStyle name="Total 2 2 7 3 2 3 3" xfId="23660" xr:uid="{00000000-0005-0000-0000-00005BB10000}"/>
    <cellStyle name="Total 2 2 7 3 2 3 4" xfId="44627" xr:uid="{00000000-0005-0000-0000-00005CB10000}"/>
    <cellStyle name="Total 2 2 7 3 2 4" xfId="31659" xr:uid="{00000000-0005-0000-0000-00005DB10000}"/>
    <cellStyle name="Total 2 2 7 3 2 5" xfId="23658" xr:uid="{00000000-0005-0000-0000-00005EB10000}"/>
    <cellStyle name="Total 2 2 7 3 2 6" xfId="44625" xr:uid="{00000000-0005-0000-0000-00005FB10000}"/>
    <cellStyle name="Total 2 2 7 3 3" xfId="10233" xr:uid="{00000000-0005-0000-0000-000060B10000}"/>
    <cellStyle name="Total 2 2 7 3 3 2" xfId="31662" xr:uid="{00000000-0005-0000-0000-000061B10000}"/>
    <cellStyle name="Total 2 2 7 3 3 3" xfId="23661" xr:uid="{00000000-0005-0000-0000-000062B10000}"/>
    <cellStyle name="Total 2 2 7 3 3 4" xfId="44628" xr:uid="{00000000-0005-0000-0000-000063B10000}"/>
    <cellStyle name="Total 2 2 7 3 4" xfId="10234" xr:uid="{00000000-0005-0000-0000-000064B10000}"/>
    <cellStyle name="Total 2 2 7 3 4 2" xfId="31663" xr:uid="{00000000-0005-0000-0000-000065B10000}"/>
    <cellStyle name="Total 2 2 7 3 4 3" xfId="23662" xr:uid="{00000000-0005-0000-0000-000066B10000}"/>
    <cellStyle name="Total 2 2 7 3 4 4" xfId="44629" xr:uid="{00000000-0005-0000-0000-000067B10000}"/>
    <cellStyle name="Total 2 2 7 3 5" xfId="31658" xr:uid="{00000000-0005-0000-0000-000068B10000}"/>
    <cellStyle name="Total 2 2 7 3 6" xfId="23657" xr:uid="{00000000-0005-0000-0000-000069B10000}"/>
    <cellStyle name="Total 2 2 7 3 7" xfId="44624" xr:uid="{00000000-0005-0000-0000-00006AB10000}"/>
    <cellStyle name="Total 2 2 7 4" xfId="10235" xr:uid="{00000000-0005-0000-0000-00006BB10000}"/>
    <cellStyle name="Total 2 2 7 4 2" xfId="10236" xr:uid="{00000000-0005-0000-0000-00006CB10000}"/>
    <cellStyle name="Total 2 2 7 4 2 2" xfId="31665" xr:uid="{00000000-0005-0000-0000-00006DB10000}"/>
    <cellStyle name="Total 2 2 7 4 2 3" xfId="23664" xr:uid="{00000000-0005-0000-0000-00006EB10000}"/>
    <cellStyle name="Total 2 2 7 4 2 4" xfId="44631" xr:uid="{00000000-0005-0000-0000-00006FB10000}"/>
    <cellStyle name="Total 2 2 7 4 3" xfId="10237" xr:uid="{00000000-0005-0000-0000-000070B10000}"/>
    <cellStyle name="Total 2 2 7 4 3 2" xfId="31666" xr:uid="{00000000-0005-0000-0000-000071B10000}"/>
    <cellStyle name="Total 2 2 7 4 3 3" xfId="23665" xr:uid="{00000000-0005-0000-0000-000072B10000}"/>
    <cellStyle name="Total 2 2 7 4 3 4" xfId="44632" xr:uid="{00000000-0005-0000-0000-000073B10000}"/>
    <cellStyle name="Total 2 2 7 4 4" xfId="31664" xr:uid="{00000000-0005-0000-0000-000074B10000}"/>
    <cellStyle name="Total 2 2 7 4 5" xfId="23663" xr:uid="{00000000-0005-0000-0000-000075B10000}"/>
    <cellStyle name="Total 2 2 7 4 6" xfId="44630" xr:uid="{00000000-0005-0000-0000-000076B10000}"/>
    <cellStyle name="Total 2 2 7 5" xfId="10238" xr:uid="{00000000-0005-0000-0000-000077B10000}"/>
    <cellStyle name="Total 2 2 7 5 2" xfId="31667" xr:uid="{00000000-0005-0000-0000-000078B10000}"/>
    <cellStyle name="Total 2 2 7 5 3" xfId="23666" xr:uid="{00000000-0005-0000-0000-000079B10000}"/>
    <cellStyle name="Total 2 2 7 5 4" xfId="44633" xr:uid="{00000000-0005-0000-0000-00007AB10000}"/>
    <cellStyle name="Total 2 2 7 6" xfId="10239" xr:uid="{00000000-0005-0000-0000-00007BB10000}"/>
    <cellStyle name="Total 2 2 7 6 2" xfId="31668" xr:uid="{00000000-0005-0000-0000-00007CB10000}"/>
    <cellStyle name="Total 2 2 7 6 3" xfId="23667" xr:uid="{00000000-0005-0000-0000-00007DB10000}"/>
    <cellStyle name="Total 2 2 7 6 4" xfId="44634" xr:uid="{00000000-0005-0000-0000-00007EB10000}"/>
    <cellStyle name="Total 2 2 7 7" xfId="10240" xr:uid="{00000000-0005-0000-0000-00007FB10000}"/>
    <cellStyle name="Total 2 2 7 7 2" xfId="31669" xr:uid="{00000000-0005-0000-0000-000080B10000}"/>
    <cellStyle name="Total 2 2 7 7 3" xfId="23668" xr:uid="{00000000-0005-0000-0000-000081B10000}"/>
    <cellStyle name="Total 2 2 7 7 4" xfId="44635" xr:uid="{00000000-0005-0000-0000-000082B10000}"/>
    <cellStyle name="Total 2 2 7 8" xfId="10241" xr:uid="{00000000-0005-0000-0000-000083B10000}"/>
    <cellStyle name="Total 2 2 7 8 2" xfId="31670" xr:uid="{00000000-0005-0000-0000-000084B10000}"/>
    <cellStyle name="Total 2 2 7 8 3" xfId="23669" xr:uid="{00000000-0005-0000-0000-000085B10000}"/>
    <cellStyle name="Total 2 2 7 8 4" xfId="44636" xr:uid="{00000000-0005-0000-0000-000086B10000}"/>
    <cellStyle name="Total 2 2 7 9" xfId="31651" xr:uid="{00000000-0005-0000-0000-000087B10000}"/>
    <cellStyle name="Total 2 2 8" xfId="10242" xr:uid="{00000000-0005-0000-0000-000088B10000}"/>
    <cellStyle name="Total 2 2 8 10" xfId="23670" xr:uid="{00000000-0005-0000-0000-000089B10000}"/>
    <cellStyle name="Total 2 2 8 11" xfId="44637" xr:uid="{00000000-0005-0000-0000-00008AB10000}"/>
    <cellStyle name="Total 2 2 8 2" xfId="10243" xr:uid="{00000000-0005-0000-0000-00008BB10000}"/>
    <cellStyle name="Total 2 2 8 2 2" xfId="10244" xr:uid="{00000000-0005-0000-0000-00008CB10000}"/>
    <cellStyle name="Total 2 2 8 2 2 2" xfId="10245" xr:uid="{00000000-0005-0000-0000-00008DB10000}"/>
    <cellStyle name="Total 2 2 8 2 2 2 2" xfId="31674" xr:uid="{00000000-0005-0000-0000-00008EB10000}"/>
    <cellStyle name="Total 2 2 8 2 2 2 3" xfId="23673" xr:uid="{00000000-0005-0000-0000-00008FB10000}"/>
    <cellStyle name="Total 2 2 8 2 2 2 4" xfId="44640" xr:uid="{00000000-0005-0000-0000-000090B10000}"/>
    <cellStyle name="Total 2 2 8 2 2 3" xfId="10246" xr:uid="{00000000-0005-0000-0000-000091B10000}"/>
    <cellStyle name="Total 2 2 8 2 2 3 2" xfId="31675" xr:uid="{00000000-0005-0000-0000-000092B10000}"/>
    <cellStyle name="Total 2 2 8 2 2 3 3" xfId="23674" xr:uid="{00000000-0005-0000-0000-000093B10000}"/>
    <cellStyle name="Total 2 2 8 2 2 3 4" xfId="44641" xr:uid="{00000000-0005-0000-0000-000094B10000}"/>
    <cellStyle name="Total 2 2 8 2 2 4" xfId="31673" xr:uid="{00000000-0005-0000-0000-000095B10000}"/>
    <cellStyle name="Total 2 2 8 2 2 5" xfId="23672" xr:uid="{00000000-0005-0000-0000-000096B10000}"/>
    <cellStyle name="Total 2 2 8 2 2 6" xfId="44639" xr:uid="{00000000-0005-0000-0000-000097B10000}"/>
    <cellStyle name="Total 2 2 8 2 3" xfId="10247" xr:uid="{00000000-0005-0000-0000-000098B10000}"/>
    <cellStyle name="Total 2 2 8 2 3 2" xfId="31676" xr:uid="{00000000-0005-0000-0000-000099B10000}"/>
    <cellStyle name="Total 2 2 8 2 3 3" xfId="23675" xr:uid="{00000000-0005-0000-0000-00009AB10000}"/>
    <cellStyle name="Total 2 2 8 2 3 4" xfId="44642" xr:uid="{00000000-0005-0000-0000-00009BB10000}"/>
    <cellStyle name="Total 2 2 8 2 4" xfId="10248" xr:uid="{00000000-0005-0000-0000-00009CB10000}"/>
    <cellStyle name="Total 2 2 8 2 4 2" xfId="31677" xr:uid="{00000000-0005-0000-0000-00009DB10000}"/>
    <cellStyle name="Total 2 2 8 2 4 3" xfId="23676" xr:uid="{00000000-0005-0000-0000-00009EB10000}"/>
    <cellStyle name="Total 2 2 8 2 4 4" xfId="44643" xr:uid="{00000000-0005-0000-0000-00009FB10000}"/>
    <cellStyle name="Total 2 2 8 2 5" xfId="31672" xr:uid="{00000000-0005-0000-0000-0000A0B10000}"/>
    <cellStyle name="Total 2 2 8 2 6" xfId="23671" xr:uid="{00000000-0005-0000-0000-0000A1B10000}"/>
    <cellStyle name="Total 2 2 8 2 7" xfId="44638" xr:uid="{00000000-0005-0000-0000-0000A2B10000}"/>
    <cellStyle name="Total 2 2 8 3" xfId="10249" xr:uid="{00000000-0005-0000-0000-0000A3B10000}"/>
    <cellStyle name="Total 2 2 8 3 2" xfId="10250" xr:uid="{00000000-0005-0000-0000-0000A4B10000}"/>
    <cellStyle name="Total 2 2 8 3 2 2" xfId="10251" xr:uid="{00000000-0005-0000-0000-0000A5B10000}"/>
    <cellStyle name="Total 2 2 8 3 2 2 2" xfId="31680" xr:uid="{00000000-0005-0000-0000-0000A6B10000}"/>
    <cellStyle name="Total 2 2 8 3 2 2 3" xfId="23679" xr:uid="{00000000-0005-0000-0000-0000A7B10000}"/>
    <cellStyle name="Total 2 2 8 3 2 2 4" xfId="44646" xr:uid="{00000000-0005-0000-0000-0000A8B10000}"/>
    <cellStyle name="Total 2 2 8 3 2 3" xfId="10252" xr:uid="{00000000-0005-0000-0000-0000A9B10000}"/>
    <cellStyle name="Total 2 2 8 3 2 3 2" xfId="31681" xr:uid="{00000000-0005-0000-0000-0000AAB10000}"/>
    <cellStyle name="Total 2 2 8 3 2 3 3" xfId="23680" xr:uid="{00000000-0005-0000-0000-0000ABB10000}"/>
    <cellStyle name="Total 2 2 8 3 2 3 4" xfId="44647" xr:uid="{00000000-0005-0000-0000-0000ACB10000}"/>
    <cellStyle name="Total 2 2 8 3 2 4" xfId="31679" xr:uid="{00000000-0005-0000-0000-0000ADB10000}"/>
    <cellStyle name="Total 2 2 8 3 2 5" xfId="23678" xr:uid="{00000000-0005-0000-0000-0000AEB10000}"/>
    <cellStyle name="Total 2 2 8 3 2 6" xfId="44645" xr:uid="{00000000-0005-0000-0000-0000AFB10000}"/>
    <cellStyle name="Total 2 2 8 3 3" xfId="10253" xr:uid="{00000000-0005-0000-0000-0000B0B10000}"/>
    <cellStyle name="Total 2 2 8 3 3 2" xfId="31682" xr:uid="{00000000-0005-0000-0000-0000B1B10000}"/>
    <cellStyle name="Total 2 2 8 3 3 3" xfId="23681" xr:uid="{00000000-0005-0000-0000-0000B2B10000}"/>
    <cellStyle name="Total 2 2 8 3 3 4" xfId="44648" xr:uid="{00000000-0005-0000-0000-0000B3B10000}"/>
    <cellStyle name="Total 2 2 8 3 4" xfId="10254" xr:uid="{00000000-0005-0000-0000-0000B4B10000}"/>
    <cellStyle name="Total 2 2 8 3 4 2" xfId="31683" xr:uid="{00000000-0005-0000-0000-0000B5B10000}"/>
    <cellStyle name="Total 2 2 8 3 4 3" xfId="23682" xr:uid="{00000000-0005-0000-0000-0000B6B10000}"/>
    <cellStyle name="Total 2 2 8 3 4 4" xfId="44649" xr:uid="{00000000-0005-0000-0000-0000B7B10000}"/>
    <cellStyle name="Total 2 2 8 3 5" xfId="31678" xr:uid="{00000000-0005-0000-0000-0000B8B10000}"/>
    <cellStyle name="Total 2 2 8 3 6" xfId="23677" xr:uid="{00000000-0005-0000-0000-0000B9B10000}"/>
    <cellStyle name="Total 2 2 8 3 7" xfId="44644" xr:uid="{00000000-0005-0000-0000-0000BAB10000}"/>
    <cellStyle name="Total 2 2 8 4" xfId="10255" xr:uid="{00000000-0005-0000-0000-0000BBB10000}"/>
    <cellStyle name="Total 2 2 8 4 2" xfId="10256" xr:uid="{00000000-0005-0000-0000-0000BCB10000}"/>
    <cellStyle name="Total 2 2 8 4 2 2" xfId="31685" xr:uid="{00000000-0005-0000-0000-0000BDB10000}"/>
    <cellStyle name="Total 2 2 8 4 2 3" xfId="23684" xr:uid="{00000000-0005-0000-0000-0000BEB10000}"/>
    <cellStyle name="Total 2 2 8 4 2 4" xfId="44651" xr:uid="{00000000-0005-0000-0000-0000BFB10000}"/>
    <cellStyle name="Total 2 2 8 4 3" xfId="10257" xr:uid="{00000000-0005-0000-0000-0000C0B10000}"/>
    <cellStyle name="Total 2 2 8 4 3 2" xfId="31686" xr:uid="{00000000-0005-0000-0000-0000C1B10000}"/>
    <cellStyle name="Total 2 2 8 4 3 3" xfId="23685" xr:uid="{00000000-0005-0000-0000-0000C2B10000}"/>
    <cellStyle name="Total 2 2 8 4 3 4" xfId="44652" xr:uid="{00000000-0005-0000-0000-0000C3B10000}"/>
    <cellStyle name="Total 2 2 8 4 4" xfId="31684" xr:uid="{00000000-0005-0000-0000-0000C4B10000}"/>
    <cellStyle name="Total 2 2 8 4 5" xfId="23683" xr:uid="{00000000-0005-0000-0000-0000C5B10000}"/>
    <cellStyle name="Total 2 2 8 4 6" xfId="44650" xr:uid="{00000000-0005-0000-0000-0000C6B10000}"/>
    <cellStyle name="Total 2 2 8 5" xfId="10258" xr:uid="{00000000-0005-0000-0000-0000C7B10000}"/>
    <cellStyle name="Total 2 2 8 5 2" xfId="31687" xr:uid="{00000000-0005-0000-0000-0000C8B10000}"/>
    <cellStyle name="Total 2 2 8 5 3" xfId="23686" xr:uid="{00000000-0005-0000-0000-0000C9B10000}"/>
    <cellStyle name="Total 2 2 8 5 4" xfId="44653" xr:uid="{00000000-0005-0000-0000-0000CAB10000}"/>
    <cellStyle name="Total 2 2 8 6" xfId="10259" xr:uid="{00000000-0005-0000-0000-0000CBB10000}"/>
    <cellStyle name="Total 2 2 8 6 2" xfId="31688" xr:uid="{00000000-0005-0000-0000-0000CCB10000}"/>
    <cellStyle name="Total 2 2 8 6 3" xfId="23687" xr:uid="{00000000-0005-0000-0000-0000CDB10000}"/>
    <cellStyle name="Total 2 2 8 6 4" xfId="44654" xr:uid="{00000000-0005-0000-0000-0000CEB10000}"/>
    <cellStyle name="Total 2 2 8 7" xfId="10260" xr:uid="{00000000-0005-0000-0000-0000CFB10000}"/>
    <cellStyle name="Total 2 2 8 7 2" xfId="31689" xr:uid="{00000000-0005-0000-0000-0000D0B10000}"/>
    <cellStyle name="Total 2 2 8 7 3" xfId="23688" xr:uid="{00000000-0005-0000-0000-0000D1B10000}"/>
    <cellStyle name="Total 2 2 8 7 4" xfId="44655" xr:uid="{00000000-0005-0000-0000-0000D2B10000}"/>
    <cellStyle name="Total 2 2 8 8" xfId="10261" xr:uid="{00000000-0005-0000-0000-0000D3B10000}"/>
    <cellStyle name="Total 2 2 8 8 2" xfId="31690" xr:uid="{00000000-0005-0000-0000-0000D4B10000}"/>
    <cellStyle name="Total 2 2 8 8 3" xfId="23689" xr:uid="{00000000-0005-0000-0000-0000D5B10000}"/>
    <cellStyle name="Total 2 2 8 8 4" xfId="44656" xr:uid="{00000000-0005-0000-0000-0000D6B10000}"/>
    <cellStyle name="Total 2 2 8 9" xfId="31671" xr:uid="{00000000-0005-0000-0000-0000D7B10000}"/>
    <cellStyle name="Total 2 2 9" xfId="10262" xr:uid="{00000000-0005-0000-0000-0000D8B10000}"/>
    <cellStyle name="Total 2 2 9 10" xfId="23690" xr:uid="{00000000-0005-0000-0000-0000D9B10000}"/>
    <cellStyle name="Total 2 2 9 11" xfId="44657" xr:uid="{00000000-0005-0000-0000-0000DAB10000}"/>
    <cellStyle name="Total 2 2 9 2" xfId="10263" xr:uid="{00000000-0005-0000-0000-0000DBB10000}"/>
    <cellStyle name="Total 2 2 9 2 2" xfId="10264" xr:uid="{00000000-0005-0000-0000-0000DCB10000}"/>
    <cellStyle name="Total 2 2 9 2 2 2" xfId="10265" xr:uid="{00000000-0005-0000-0000-0000DDB10000}"/>
    <cellStyle name="Total 2 2 9 2 2 2 2" xfId="31694" xr:uid="{00000000-0005-0000-0000-0000DEB10000}"/>
    <cellStyle name="Total 2 2 9 2 2 2 3" xfId="23693" xr:uid="{00000000-0005-0000-0000-0000DFB10000}"/>
    <cellStyle name="Total 2 2 9 2 2 2 4" xfId="44660" xr:uid="{00000000-0005-0000-0000-0000E0B10000}"/>
    <cellStyle name="Total 2 2 9 2 2 3" xfId="10266" xr:uid="{00000000-0005-0000-0000-0000E1B10000}"/>
    <cellStyle name="Total 2 2 9 2 2 3 2" xfId="31695" xr:uid="{00000000-0005-0000-0000-0000E2B10000}"/>
    <cellStyle name="Total 2 2 9 2 2 3 3" xfId="23694" xr:uid="{00000000-0005-0000-0000-0000E3B10000}"/>
    <cellStyle name="Total 2 2 9 2 2 3 4" xfId="44661" xr:uid="{00000000-0005-0000-0000-0000E4B10000}"/>
    <cellStyle name="Total 2 2 9 2 2 4" xfId="31693" xr:uid="{00000000-0005-0000-0000-0000E5B10000}"/>
    <cellStyle name="Total 2 2 9 2 2 5" xfId="23692" xr:uid="{00000000-0005-0000-0000-0000E6B10000}"/>
    <cellStyle name="Total 2 2 9 2 2 6" xfId="44659" xr:uid="{00000000-0005-0000-0000-0000E7B10000}"/>
    <cellStyle name="Total 2 2 9 2 3" xfId="10267" xr:uid="{00000000-0005-0000-0000-0000E8B10000}"/>
    <cellStyle name="Total 2 2 9 2 3 2" xfId="31696" xr:uid="{00000000-0005-0000-0000-0000E9B10000}"/>
    <cellStyle name="Total 2 2 9 2 3 3" xfId="23695" xr:uid="{00000000-0005-0000-0000-0000EAB10000}"/>
    <cellStyle name="Total 2 2 9 2 3 4" xfId="44662" xr:uid="{00000000-0005-0000-0000-0000EBB10000}"/>
    <cellStyle name="Total 2 2 9 2 4" xfId="10268" xr:uid="{00000000-0005-0000-0000-0000ECB10000}"/>
    <cellStyle name="Total 2 2 9 2 4 2" xfId="31697" xr:uid="{00000000-0005-0000-0000-0000EDB10000}"/>
    <cellStyle name="Total 2 2 9 2 4 3" xfId="23696" xr:uid="{00000000-0005-0000-0000-0000EEB10000}"/>
    <cellStyle name="Total 2 2 9 2 4 4" xfId="44663" xr:uid="{00000000-0005-0000-0000-0000EFB10000}"/>
    <cellStyle name="Total 2 2 9 2 5" xfId="31692" xr:uid="{00000000-0005-0000-0000-0000F0B10000}"/>
    <cellStyle name="Total 2 2 9 2 6" xfId="23691" xr:uid="{00000000-0005-0000-0000-0000F1B10000}"/>
    <cellStyle name="Total 2 2 9 2 7" xfId="44658" xr:uid="{00000000-0005-0000-0000-0000F2B10000}"/>
    <cellStyle name="Total 2 2 9 3" xfId="10269" xr:uid="{00000000-0005-0000-0000-0000F3B10000}"/>
    <cellStyle name="Total 2 2 9 3 2" xfId="10270" xr:uid="{00000000-0005-0000-0000-0000F4B10000}"/>
    <cellStyle name="Total 2 2 9 3 2 2" xfId="10271" xr:uid="{00000000-0005-0000-0000-0000F5B10000}"/>
    <cellStyle name="Total 2 2 9 3 2 2 2" xfId="31700" xr:uid="{00000000-0005-0000-0000-0000F6B10000}"/>
    <cellStyle name="Total 2 2 9 3 2 2 3" xfId="23699" xr:uid="{00000000-0005-0000-0000-0000F7B10000}"/>
    <cellStyle name="Total 2 2 9 3 2 2 4" xfId="44666" xr:uid="{00000000-0005-0000-0000-0000F8B10000}"/>
    <cellStyle name="Total 2 2 9 3 2 3" xfId="10272" xr:uid="{00000000-0005-0000-0000-0000F9B10000}"/>
    <cellStyle name="Total 2 2 9 3 2 3 2" xfId="31701" xr:uid="{00000000-0005-0000-0000-0000FAB10000}"/>
    <cellStyle name="Total 2 2 9 3 2 3 3" xfId="23700" xr:uid="{00000000-0005-0000-0000-0000FBB10000}"/>
    <cellStyle name="Total 2 2 9 3 2 3 4" xfId="44667" xr:uid="{00000000-0005-0000-0000-0000FCB10000}"/>
    <cellStyle name="Total 2 2 9 3 2 4" xfId="31699" xr:uid="{00000000-0005-0000-0000-0000FDB10000}"/>
    <cellStyle name="Total 2 2 9 3 2 5" xfId="23698" xr:uid="{00000000-0005-0000-0000-0000FEB10000}"/>
    <cellStyle name="Total 2 2 9 3 2 6" xfId="44665" xr:uid="{00000000-0005-0000-0000-0000FFB10000}"/>
    <cellStyle name="Total 2 2 9 3 3" xfId="10273" xr:uid="{00000000-0005-0000-0000-000000B20000}"/>
    <cellStyle name="Total 2 2 9 3 3 2" xfId="31702" xr:uid="{00000000-0005-0000-0000-000001B20000}"/>
    <cellStyle name="Total 2 2 9 3 3 3" xfId="23701" xr:uid="{00000000-0005-0000-0000-000002B20000}"/>
    <cellStyle name="Total 2 2 9 3 3 4" xfId="44668" xr:uid="{00000000-0005-0000-0000-000003B20000}"/>
    <cellStyle name="Total 2 2 9 3 4" xfId="10274" xr:uid="{00000000-0005-0000-0000-000004B20000}"/>
    <cellStyle name="Total 2 2 9 3 4 2" xfId="31703" xr:uid="{00000000-0005-0000-0000-000005B20000}"/>
    <cellStyle name="Total 2 2 9 3 4 3" xfId="23702" xr:uid="{00000000-0005-0000-0000-000006B20000}"/>
    <cellStyle name="Total 2 2 9 3 4 4" xfId="44669" xr:uid="{00000000-0005-0000-0000-000007B20000}"/>
    <cellStyle name="Total 2 2 9 3 5" xfId="31698" xr:uid="{00000000-0005-0000-0000-000008B20000}"/>
    <cellStyle name="Total 2 2 9 3 6" xfId="23697" xr:uid="{00000000-0005-0000-0000-000009B20000}"/>
    <cellStyle name="Total 2 2 9 3 7" xfId="44664" xr:uid="{00000000-0005-0000-0000-00000AB20000}"/>
    <cellStyle name="Total 2 2 9 4" xfId="10275" xr:uid="{00000000-0005-0000-0000-00000BB20000}"/>
    <cellStyle name="Total 2 2 9 4 2" xfId="10276" xr:uid="{00000000-0005-0000-0000-00000CB20000}"/>
    <cellStyle name="Total 2 2 9 4 2 2" xfId="31705" xr:uid="{00000000-0005-0000-0000-00000DB20000}"/>
    <cellStyle name="Total 2 2 9 4 2 3" xfId="23704" xr:uid="{00000000-0005-0000-0000-00000EB20000}"/>
    <cellStyle name="Total 2 2 9 4 2 4" xfId="44671" xr:uid="{00000000-0005-0000-0000-00000FB20000}"/>
    <cellStyle name="Total 2 2 9 4 3" xfId="10277" xr:uid="{00000000-0005-0000-0000-000010B20000}"/>
    <cellStyle name="Total 2 2 9 4 3 2" xfId="31706" xr:uid="{00000000-0005-0000-0000-000011B20000}"/>
    <cellStyle name="Total 2 2 9 4 3 3" xfId="23705" xr:uid="{00000000-0005-0000-0000-000012B20000}"/>
    <cellStyle name="Total 2 2 9 4 3 4" xfId="44672" xr:uid="{00000000-0005-0000-0000-000013B20000}"/>
    <cellStyle name="Total 2 2 9 4 4" xfId="31704" xr:uid="{00000000-0005-0000-0000-000014B20000}"/>
    <cellStyle name="Total 2 2 9 4 5" xfId="23703" xr:uid="{00000000-0005-0000-0000-000015B20000}"/>
    <cellStyle name="Total 2 2 9 4 6" xfId="44670" xr:uid="{00000000-0005-0000-0000-000016B20000}"/>
    <cellStyle name="Total 2 2 9 5" xfId="10278" xr:uid="{00000000-0005-0000-0000-000017B20000}"/>
    <cellStyle name="Total 2 2 9 5 2" xfId="31707" xr:uid="{00000000-0005-0000-0000-000018B20000}"/>
    <cellStyle name="Total 2 2 9 5 3" xfId="23706" xr:uid="{00000000-0005-0000-0000-000019B20000}"/>
    <cellStyle name="Total 2 2 9 5 4" xfId="44673" xr:uid="{00000000-0005-0000-0000-00001AB20000}"/>
    <cellStyle name="Total 2 2 9 6" xfId="10279" xr:uid="{00000000-0005-0000-0000-00001BB20000}"/>
    <cellStyle name="Total 2 2 9 6 2" xfId="31708" xr:uid="{00000000-0005-0000-0000-00001CB20000}"/>
    <cellStyle name="Total 2 2 9 6 3" xfId="23707" xr:uid="{00000000-0005-0000-0000-00001DB20000}"/>
    <cellStyle name="Total 2 2 9 6 4" xfId="44674" xr:uid="{00000000-0005-0000-0000-00001EB20000}"/>
    <cellStyle name="Total 2 2 9 7" xfId="10280" xr:uid="{00000000-0005-0000-0000-00001FB20000}"/>
    <cellStyle name="Total 2 2 9 7 2" xfId="31709" xr:uid="{00000000-0005-0000-0000-000020B20000}"/>
    <cellStyle name="Total 2 2 9 7 3" xfId="23708" xr:uid="{00000000-0005-0000-0000-000021B20000}"/>
    <cellStyle name="Total 2 2 9 7 4" xfId="44675" xr:uid="{00000000-0005-0000-0000-000022B20000}"/>
    <cellStyle name="Total 2 2 9 8" xfId="10281" xr:uid="{00000000-0005-0000-0000-000023B20000}"/>
    <cellStyle name="Total 2 2 9 8 2" xfId="31710" xr:uid="{00000000-0005-0000-0000-000024B20000}"/>
    <cellStyle name="Total 2 2 9 8 3" xfId="23709" xr:uid="{00000000-0005-0000-0000-000025B20000}"/>
    <cellStyle name="Total 2 2 9 8 4" xfId="44676" xr:uid="{00000000-0005-0000-0000-000026B20000}"/>
    <cellStyle name="Total 2 2 9 9" xfId="31691" xr:uid="{00000000-0005-0000-0000-000027B20000}"/>
    <cellStyle name="Total 2 20" xfId="10282" xr:uid="{00000000-0005-0000-0000-000028B20000}"/>
    <cellStyle name="Total 2 20 2" xfId="31711" xr:uid="{00000000-0005-0000-0000-000029B20000}"/>
    <cellStyle name="Total 2 20 3" xfId="23710" xr:uid="{00000000-0005-0000-0000-00002AB20000}"/>
    <cellStyle name="Total 2 20 4" xfId="44677" xr:uid="{00000000-0005-0000-0000-00002BB20000}"/>
    <cellStyle name="Total 2 21" xfId="10283" xr:uid="{00000000-0005-0000-0000-00002CB20000}"/>
    <cellStyle name="Total 2 21 2" xfId="31712" xr:uid="{00000000-0005-0000-0000-00002DB20000}"/>
    <cellStyle name="Total 2 21 3" xfId="23711" xr:uid="{00000000-0005-0000-0000-00002EB20000}"/>
    <cellStyle name="Total 2 21 4" xfId="44678" xr:uid="{00000000-0005-0000-0000-00002FB20000}"/>
    <cellStyle name="Total 2 22" xfId="10284" xr:uid="{00000000-0005-0000-0000-000030B20000}"/>
    <cellStyle name="Total 2 22 2" xfId="31713" xr:uid="{00000000-0005-0000-0000-000031B20000}"/>
    <cellStyle name="Total 2 22 3" xfId="23712" xr:uid="{00000000-0005-0000-0000-000032B20000}"/>
    <cellStyle name="Total 2 22 4" xfId="44679" xr:uid="{00000000-0005-0000-0000-000033B20000}"/>
    <cellStyle name="Total 2 23" xfId="10285" xr:uid="{00000000-0005-0000-0000-000034B20000}"/>
    <cellStyle name="Total 2 23 2" xfId="31714" xr:uid="{00000000-0005-0000-0000-000035B20000}"/>
    <cellStyle name="Total 2 23 3" xfId="23713" xr:uid="{00000000-0005-0000-0000-000036B20000}"/>
    <cellStyle name="Total 2 23 4" xfId="44680" xr:uid="{00000000-0005-0000-0000-000037B20000}"/>
    <cellStyle name="Total 2 24" xfId="15105" xr:uid="{00000000-0005-0000-0000-000038B20000}"/>
    <cellStyle name="Total 2 24 2" xfId="45732" xr:uid="{00000000-0005-0000-0000-000039B20000}"/>
    <cellStyle name="Total 2 25" xfId="11144" xr:uid="{00000000-0005-0000-0000-00003AB20000}"/>
    <cellStyle name="Total 2 26" xfId="35671" xr:uid="{00000000-0005-0000-0000-00003BB20000}"/>
    <cellStyle name="Total 2 3" xfId="609" xr:uid="{00000000-0005-0000-0000-00003CB20000}"/>
    <cellStyle name="Total 2 3 10" xfId="11149" xr:uid="{00000000-0005-0000-0000-00003DB20000}"/>
    <cellStyle name="Total 2 3 11" xfId="35676" xr:uid="{00000000-0005-0000-0000-00003EB20000}"/>
    <cellStyle name="Total 2 3 2" xfId="610" xr:uid="{00000000-0005-0000-0000-00003FB20000}"/>
    <cellStyle name="Total 2 3 2 10" xfId="11150" xr:uid="{00000000-0005-0000-0000-000040B20000}"/>
    <cellStyle name="Total 2 3 2 11" xfId="35677" xr:uid="{00000000-0005-0000-0000-000041B20000}"/>
    <cellStyle name="Total 2 3 2 2" xfId="10286" xr:uid="{00000000-0005-0000-0000-000042B20000}"/>
    <cellStyle name="Total 2 3 2 2 2" xfId="10287" xr:uid="{00000000-0005-0000-0000-000043B20000}"/>
    <cellStyle name="Total 2 3 2 2 2 2" xfId="10288" xr:uid="{00000000-0005-0000-0000-000044B20000}"/>
    <cellStyle name="Total 2 3 2 2 2 2 2" xfId="31717" xr:uid="{00000000-0005-0000-0000-000045B20000}"/>
    <cellStyle name="Total 2 3 2 2 2 2 3" xfId="23716" xr:uid="{00000000-0005-0000-0000-000046B20000}"/>
    <cellStyle name="Total 2 3 2 2 2 2 4" xfId="44683" xr:uid="{00000000-0005-0000-0000-000047B20000}"/>
    <cellStyle name="Total 2 3 2 2 2 3" xfId="10289" xr:uid="{00000000-0005-0000-0000-000048B20000}"/>
    <cellStyle name="Total 2 3 2 2 2 3 2" xfId="31718" xr:uid="{00000000-0005-0000-0000-000049B20000}"/>
    <cellStyle name="Total 2 3 2 2 2 3 3" xfId="23717" xr:uid="{00000000-0005-0000-0000-00004AB20000}"/>
    <cellStyle name="Total 2 3 2 2 2 3 4" xfId="44684" xr:uid="{00000000-0005-0000-0000-00004BB20000}"/>
    <cellStyle name="Total 2 3 2 2 2 4" xfId="23715" xr:uid="{00000000-0005-0000-0000-00004CB20000}"/>
    <cellStyle name="Total 2 3 2 2 2 5" xfId="31716" xr:uid="{00000000-0005-0000-0000-00004DB20000}"/>
    <cellStyle name="Total 2 3 2 2 2 6" xfId="14765" xr:uid="{00000000-0005-0000-0000-00004EB20000}"/>
    <cellStyle name="Total 2 3 2 2 2 7" xfId="44682" xr:uid="{00000000-0005-0000-0000-00004FB20000}"/>
    <cellStyle name="Total 2 3 2 2 3" xfId="10290" xr:uid="{00000000-0005-0000-0000-000050B20000}"/>
    <cellStyle name="Total 2 3 2 2 3 2" xfId="23718" xr:uid="{00000000-0005-0000-0000-000051B20000}"/>
    <cellStyle name="Total 2 3 2 2 3 3" xfId="31719" xr:uid="{00000000-0005-0000-0000-000052B20000}"/>
    <cellStyle name="Total 2 3 2 2 3 4" xfId="14766" xr:uid="{00000000-0005-0000-0000-000053B20000}"/>
    <cellStyle name="Total 2 3 2 2 3 5" xfId="44685" xr:uid="{00000000-0005-0000-0000-000054B20000}"/>
    <cellStyle name="Total 2 3 2 2 4" xfId="10291" xr:uid="{00000000-0005-0000-0000-000055B20000}"/>
    <cellStyle name="Total 2 3 2 2 4 2" xfId="23719" xr:uid="{00000000-0005-0000-0000-000056B20000}"/>
    <cellStyle name="Total 2 3 2 2 4 3" xfId="31720" xr:uid="{00000000-0005-0000-0000-000057B20000}"/>
    <cellStyle name="Total 2 3 2 2 4 4" xfId="14767" xr:uid="{00000000-0005-0000-0000-000058B20000}"/>
    <cellStyle name="Total 2 3 2 2 4 5" xfId="44686" xr:uid="{00000000-0005-0000-0000-000059B20000}"/>
    <cellStyle name="Total 2 3 2 2 5" xfId="23714" xr:uid="{00000000-0005-0000-0000-00005AB20000}"/>
    <cellStyle name="Total 2 3 2 2 5 2" xfId="46379" xr:uid="{00000000-0005-0000-0000-00005BB20000}"/>
    <cellStyle name="Total 2 3 2 2 6" xfId="31715" xr:uid="{00000000-0005-0000-0000-00005CB20000}"/>
    <cellStyle name="Total 2 3 2 2 7" xfId="14764" xr:uid="{00000000-0005-0000-0000-00005DB20000}"/>
    <cellStyle name="Total 2 3 2 2 8" xfId="44681" xr:uid="{00000000-0005-0000-0000-00005EB20000}"/>
    <cellStyle name="Total 2 3 2 3" xfId="10292" xr:uid="{00000000-0005-0000-0000-00005FB20000}"/>
    <cellStyle name="Total 2 3 2 3 2" xfId="10293" xr:uid="{00000000-0005-0000-0000-000060B20000}"/>
    <cellStyle name="Total 2 3 2 3 2 2" xfId="10294" xr:uid="{00000000-0005-0000-0000-000061B20000}"/>
    <cellStyle name="Total 2 3 2 3 2 2 2" xfId="31723" xr:uid="{00000000-0005-0000-0000-000062B20000}"/>
    <cellStyle name="Total 2 3 2 3 2 2 3" xfId="23720" xr:uid="{00000000-0005-0000-0000-000063B20000}"/>
    <cellStyle name="Total 2 3 2 3 2 2 4" xfId="44689" xr:uid="{00000000-0005-0000-0000-000064B20000}"/>
    <cellStyle name="Total 2 3 2 3 2 3" xfId="10295" xr:uid="{00000000-0005-0000-0000-000065B20000}"/>
    <cellStyle name="Total 2 3 2 3 2 3 2" xfId="31724" xr:uid="{00000000-0005-0000-0000-000066B20000}"/>
    <cellStyle name="Total 2 3 2 3 2 3 3" xfId="23721" xr:uid="{00000000-0005-0000-0000-000067B20000}"/>
    <cellStyle name="Total 2 3 2 3 2 3 4" xfId="44690" xr:uid="{00000000-0005-0000-0000-000068B20000}"/>
    <cellStyle name="Total 2 3 2 3 2 4" xfId="31722" xr:uid="{00000000-0005-0000-0000-000069B20000}"/>
    <cellStyle name="Total 2 3 2 3 2 5" xfId="14769" xr:uid="{00000000-0005-0000-0000-00006AB20000}"/>
    <cellStyle name="Total 2 3 2 3 2 6" xfId="44688" xr:uid="{00000000-0005-0000-0000-00006BB20000}"/>
    <cellStyle name="Total 2 3 2 3 3" xfId="10296" xr:uid="{00000000-0005-0000-0000-00006CB20000}"/>
    <cellStyle name="Total 2 3 2 3 3 2" xfId="31725" xr:uid="{00000000-0005-0000-0000-00006DB20000}"/>
    <cellStyle name="Total 2 3 2 3 3 3" xfId="14770" xr:uid="{00000000-0005-0000-0000-00006EB20000}"/>
    <cellStyle name="Total 2 3 2 3 3 4" xfId="44691" xr:uid="{00000000-0005-0000-0000-00006FB20000}"/>
    <cellStyle name="Total 2 3 2 3 4" xfId="10297" xr:uid="{00000000-0005-0000-0000-000070B20000}"/>
    <cellStyle name="Total 2 3 2 3 4 2" xfId="31726" xr:uid="{00000000-0005-0000-0000-000071B20000}"/>
    <cellStyle name="Total 2 3 2 3 4 3" xfId="14771" xr:uid="{00000000-0005-0000-0000-000072B20000}"/>
    <cellStyle name="Total 2 3 2 3 4 4" xfId="44692" xr:uid="{00000000-0005-0000-0000-000073B20000}"/>
    <cellStyle name="Total 2 3 2 3 5" xfId="31721" xr:uid="{00000000-0005-0000-0000-000074B20000}"/>
    <cellStyle name="Total 2 3 2 3 5 2" xfId="46504" xr:uid="{00000000-0005-0000-0000-000075B20000}"/>
    <cellStyle name="Total 2 3 2 3 6" xfId="14768" xr:uid="{00000000-0005-0000-0000-000076B20000}"/>
    <cellStyle name="Total 2 3 2 3 7" xfId="44687" xr:uid="{00000000-0005-0000-0000-000077B20000}"/>
    <cellStyle name="Total 2 3 2 4" xfId="10298" xr:uid="{00000000-0005-0000-0000-000078B20000}"/>
    <cellStyle name="Total 2 3 2 4 2" xfId="10299" xr:uid="{00000000-0005-0000-0000-000079B20000}"/>
    <cellStyle name="Total 2 3 2 4 2 2" xfId="31728" xr:uid="{00000000-0005-0000-0000-00007AB20000}"/>
    <cellStyle name="Total 2 3 2 4 2 3" xfId="23722" xr:uid="{00000000-0005-0000-0000-00007BB20000}"/>
    <cellStyle name="Total 2 3 2 4 2 4" xfId="44694" xr:uid="{00000000-0005-0000-0000-00007CB20000}"/>
    <cellStyle name="Total 2 3 2 4 3" xfId="10300" xr:uid="{00000000-0005-0000-0000-00007DB20000}"/>
    <cellStyle name="Total 2 3 2 4 3 2" xfId="31729" xr:uid="{00000000-0005-0000-0000-00007EB20000}"/>
    <cellStyle name="Total 2 3 2 4 3 3" xfId="23723" xr:uid="{00000000-0005-0000-0000-00007FB20000}"/>
    <cellStyle name="Total 2 3 2 4 3 4" xfId="44695" xr:uid="{00000000-0005-0000-0000-000080B20000}"/>
    <cellStyle name="Total 2 3 2 4 4" xfId="31727" xr:uid="{00000000-0005-0000-0000-000081B20000}"/>
    <cellStyle name="Total 2 3 2 4 5" xfId="14772" xr:uid="{00000000-0005-0000-0000-000082B20000}"/>
    <cellStyle name="Total 2 3 2 4 6" xfId="44693" xr:uid="{00000000-0005-0000-0000-000083B20000}"/>
    <cellStyle name="Total 2 3 2 5" xfId="10301" xr:uid="{00000000-0005-0000-0000-000084B20000}"/>
    <cellStyle name="Total 2 3 2 5 2" xfId="10302" xr:uid="{00000000-0005-0000-0000-000085B20000}"/>
    <cellStyle name="Total 2 3 2 5 2 2" xfId="31731" xr:uid="{00000000-0005-0000-0000-000086B20000}"/>
    <cellStyle name="Total 2 3 2 5 2 3" xfId="23725" xr:uid="{00000000-0005-0000-0000-000087B20000}"/>
    <cellStyle name="Total 2 3 2 5 2 4" xfId="44697" xr:uid="{00000000-0005-0000-0000-000088B20000}"/>
    <cellStyle name="Total 2 3 2 5 3" xfId="10303" xr:uid="{00000000-0005-0000-0000-000089B20000}"/>
    <cellStyle name="Total 2 3 2 5 3 2" xfId="31732" xr:uid="{00000000-0005-0000-0000-00008AB20000}"/>
    <cellStyle name="Total 2 3 2 5 3 3" xfId="23726" xr:uid="{00000000-0005-0000-0000-00008BB20000}"/>
    <cellStyle name="Total 2 3 2 5 3 4" xfId="44698" xr:uid="{00000000-0005-0000-0000-00008CB20000}"/>
    <cellStyle name="Total 2 3 2 5 4" xfId="31730" xr:uid="{00000000-0005-0000-0000-00008DB20000}"/>
    <cellStyle name="Total 2 3 2 5 5" xfId="23724" xr:uid="{00000000-0005-0000-0000-00008EB20000}"/>
    <cellStyle name="Total 2 3 2 5 6" xfId="44696" xr:uid="{00000000-0005-0000-0000-00008FB20000}"/>
    <cellStyle name="Total 2 3 2 6" xfId="10304" xr:uid="{00000000-0005-0000-0000-000090B20000}"/>
    <cellStyle name="Total 2 3 2 6 2" xfId="31733" xr:uid="{00000000-0005-0000-0000-000091B20000}"/>
    <cellStyle name="Total 2 3 2 6 3" xfId="23727" xr:uid="{00000000-0005-0000-0000-000092B20000}"/>
    <cellStyle name="Total 2 3 2 6 4" xfId="44699" xr:uid="{00000000-0005-0000-0000-000093B20000}"/>
    <cellStyle name="Total 2 3 2 7" xfId="10305" xr:uid="{00000000-0005-0000-0000-000094B20000}"/>
    <cellStyle name="Total 2 3 2 7 2" xfId="31734" xr:uid="{00000000-0005-0000-0000-000095B20000}"/>
    <cellStyle name="Total 2 3 2 7 3" xfId="23728" xr:uid="{00000000-0005-0000-0000-000096B20000}"/>
    <cellStyle name="Total 2 3 2 7 4" xfId="44700" xr:uid="{00000000-0005-0000-0000-000097B20000}"/>
    <cellStyle name="Total 2 3 2 8" xfId="10306" xr:uid="{00000000-0005-0000-0000-000098B20000}"/>
    <cellStyle name="Total 2 3 2 8 2" xfId="31735" xr:uid="{00000000-0005-0000-0000-000099B20000}"/>
    <cellStyle name="Total 2 3 2 8 3" xfId="23729" xr:uid="{00000000-0005-0000-0000-00009AB20000}"/>
    <cellStyle name="Total 2 3 2 8 4" xfId="44701" xr:uid="{00000000-0005-0000-0000-00009BB20000}"/>
    <cellStyle name="Total 2 3 2 9" xfId="19250" xr:uid="{00000000-0005-0000-0000-00009CB20000}"/>
    <cellStyle name="Total 2 3 2 9 2" xfId="45740" xr:uid="{00000000-0005-0000-0000-00009DB20000}"/>
    <cellStyle name="Total 2 3 3" xfId="10307" xr:uid="{00000000-0005-0000-0000-00009EB20000}"/>
    <cellStyle name="Total 2 3 3 2" xfId="10308" xr:uid="{00000000-0005-0000-0000-00009FB20000}"/>
    <cellStyle name="Total 2 3 3 2 2" xfId="10309" xr:uid="{00000000-0005-0000-0000-0000A0B20000}"/>
    <cellStyle name="Total 2 3 3 2 2 2" xfId="31738" xr:uid="{00000000-0005-0000-0000-0000A1B20000}"/>
    <cellStyle name="Total 2 3 3 2 2 3" xfId="23732" xr:uid="{00000000-0005-0000-0000-0000A2B20000}"/>
    <cellStyle name="Total 2 3 3 2 2 4" xfId="44704" xr:uid="{00000000-0005-0000-0000-0000A3B20000}"/>
    <cellStyle name="Total 2 3 3 2 3" xfId="10310" xr:uid="{00000000-0005-0000-0000-0000A4B20000}"/>
    <cellStyle name="Total 2 3 3 2 3 2" xfId="31739" xr:uid="{00000000-0005-0000-0000-0000A5B20000}"/>
    <cellStyle name="Total 2 3 3 2 3 3" xfId="23733" xr:uid="{00000000-0005-0000-0000-0000A6B20000}"/>
    <cellStyle name="Total 2 3 3 2 3 4" xfId="44705" xr:uid="{00000000-0005-0000-0000-0000A7B20000}"/>
    <cellStyle name="Total 2 3 3 2 4" xfId="23731" xr:uid="{00000000-0005-0000-0000-0000A8B20000}"/>
    <cellStyle name="Total 2 3 3 2 4 2" xfId="46505" xr:uid="{00000000-0005-0000-0000-0000A9B20000}"/>
    <cellStyle name="Total 2 3 3 2 5" xfId="31737" xr:uid="{00000000-0005-0000-0000-0000AAB20000}"/>
    <cellStyle name="Total 2 3 3 2 6" xfId="14774" xr:uid="{00000000-0005-0000-0000-0000ABB20000}"/>
    <cellStyle name="Total 2 3 3 2 7" xfId="44703" xr:uid="{00000000-0005-0000-0000-0000ACB20000}"/>
    <cellStyle name="Total 2 3 3 3" xfId="10311" xr:uid="{00000000-0005-0000-0000-0000ADB20000}"/>
    <cellStyle name="Total 2 3 3 3 2" xfId="23734" xr:uid="{00000000-0005-0000-0000-0000AEB20000}"/>
    <cellStyle name="Total 2 3 3 3 3" xfId="31740" xr:uid="{00000000-0005-0000-0000-0000AFB20000}"/>
    <cellStyle name="Total 2 3 3 3 4" xfId="14775" xr:uid="{00000000-0005-0000-0000-0000B0B20000}"/>
    <cellStyle name="Total 2 3 3 3 5" xfId="44706" xr:uid="{00000000-0005-0000-0000-0000B1B20000}"/>
    <cellStyle name="Total 2 3 3 4" xfId="10312" xr:uid="{00000000-0005-0000-0000-0000B2B20000}"/>
    <cellStyle name="Total 2 3 3 4 2" xfId="23735" xr:uid="{00000000-0005-0000-0000-0000B3B20000}"/>
    <cellStyle name="Total 2 3 3 4 3" xfId="31741" xr:uid="{00000000-0005-0000-0000-0000B4B20000}"/>
    <cellStyle name="Total 2 3 3 4 4" xfId="14776" xr:uid="{00000000-0005-0000-0000-0000B5B20000}"/>
    <cellStyle name="Total 2 3 3 4 5" xfId="44707" xr:uid="{00000000-0005-0000-0000-0000B6B20000}"/>
    <cellStyle name="Total 2 3 3 5" xfId="23730" xr:uid="{00000000-0005-0000-0000-0000B7B20000}"/>
    <cellStyle name="Total 2 3 3 5 2" xfId="45741" xr:uid="{00000000-0005-0000-0000-0000B8B20000}"/>
    <cellStyle name="Total 2 3 3 6" xfId="31736" xr:uid="{00000000-0005-0000-0000-0000B9B20000}"/>
    <cellStyle name="Total 2 3 3 7" xfId="14773" xr:uid="{00000000-0005-0000-0000-0000BAB20000}"/>
    <cellStyle name="Total 2 3 3 8" xfId="44702" xr:uid="{00000000-0005-0000-0000-0000BBB20000}"/>
    <cellStyle name="Total 2 3 4" xfId="10313" xr:uid="{00000000-0005-0000-0000-0000BCB20000}"/>
    <cellStyle name="Total 2 3 4 2" xfId="10314" xr:uid="{00000000-0005-0000-0000-0000BDB20000}"/>
    <cellStyle name="Total 2 3 4 2 2" xfId="31743" xr:uid="{00000000-0005-0000-0000-0000BEB20000}"/>
    <cellStyle name="Total 2 3 4 2 3" xfId="14778" xr:uid="{00000000-0005-0000-0000-0000BFB20000}"/>
    <cellStyle name="Total 2 3 4 2 4" xfId="44709" xr:uid="{00000000-0005-0000-0000-0000C0B20000}"/>
    <cellStyle name="Total 2 3 4 3" xfId="10315" xr:uid="{00000000-0005-0000-0000-0000C1B20000}"/>
    <cellStyle name="Total 2 3 4 3 2" xfId="31744" xr:uid="{00000000-0005-0000-0000-0000C2B20000}"/>
    <cellStyle name="Total 2 3 4 3 3" xfId="14779" xr:uid="{00000000-0005-0000-0000-0000C3B20000}"/>
    <cellStyle name="Total 2 3 4 3 4" xfId="44710" xr:uid="{00000000-0005-0000-0000-0000C4B20000}"/>
    <cellStyle name="Total 2 3 4 4" xfId="14780" xr:uid="{00000000-0005-0000-0000-0000C5B20000}"/>
    <cellStyle name="Total 2 3 4 4 2" xfId="46380" xr:uid="{00000000-0005-0000-0000-0000C6B20000}"/>
    <cellStyle name="Total 2 3 4 5" xfId="31742" xr:uid="{00000000-0005-0000-0000-0000C7B20000}"/>
    <cellStyle name="Total 2 3 4 6" xfId="14777" xr:uid="{00000000-0005-0000-0000-0000C8B20000}"/>
    <cellStyle name="Total 2 3 4 7" xfId="44708" xr:uid="{00000000-0005-0000-0000-0000C9B20000}"/>
    <cellStyle name="Total 2 3 5" xfId="10316" xr:uid="{00000000-0005-0000-0000-0000CAB20000}"/>
    <cellStyle name="Total 2 3 5 2" xfId="31745" xr:uid="{00000000-0005-0000-0000-0000CBB20000}"/>
    <cellStyle name="Total 2 3 5 2 2" xfId="46503" xr:uid="{00000000-0005-0000-0000-0000CCB20000}"/>
    <cellStyle name="Total 2 3 5 3" xfId="14781" xr:uid="{00000000-0005-0000-0000-0000CDB20000}"/>
    <cellStyle name="Total 2 3 5 4" xfId="44711" xr:uid="{00000000-0005-0000-0000-0000CEB20000}"/>
    <cellStyle name="Total 2 3 6" xfId="10317" xr:uid="{00000000-0005-0000-0000-0000CFB20000}"/>
    <cellStyle name="Total 2 3 6 2" xfId="31746" xr:uid="{00000000-0005-0000-0000-0000D0B20000}"/>
    <cellStyle name="Total 2 3 6 3" xfId="23736" xr:uid="{00000000-0005-0000-0000-0000D1B20000}"/>
    <cellStyle name="Total 2 3 6 4" xfId="44712" xr:uid="{00000000-0005-0000-0000-0000D2B20000}"/>
    <cellStyle name="Total 2 3 7" xfId="10318" xr:uid="{00000000-0005-0000-0000-0000D3B20000}"/>
    <cellStyle name="Total 2 3 7 2" xfId="31747" xr:uid="{00000000-0005-0000-0000-0000D4B20000}"/>
    <cellStyle name="Total 2 3 7 3" xfId="23737" xr:uid="{00000000-0005-0000-0000-0000D5B20000}"/>
    <cellStyle name="Total 2 3 7 4" xfId="44713" xr:uid="{00000000-0005-0000-0000-0000D6B20000}"/>
    <cellStyle name="Total 2 3 8" xfId="10319" xr:uid="{00000000-0005-0000-0000-0000D7B20000}"/>
    <cellStyle name="Total 2 3 8 2" xfId="31748" xr:uid="{00000000-0005-0000-0000-0000D8B20000}"/>
    <cellStyle name="Total 2 3 8 3" xfId="23738" xr:uid="{00000000-0005-0000-0000-0000D9B20000}"/>
    <cellStyle name="Total 2 3 8 4" xfId="44714" xr:uid="{00000000-0005-0000-0000-0000DAB20000}"/>
    <cellStyle name="Total 2 3 9" xfId="14982" xr:uid="{00000000-0005-0000-0000-0000DBB20000}"/>
    <cellStyle name="Total 2 3 9 2" xfId="45739" xr:uid="{00000000-0005-0000-0000-0000DCB20000}"/>
    <cellStyle name="Total 2 4" xfId="611" xr:uid="{00000000-0005-0000-0000-0000DDB20000}"/>
    <cellStyle name="Total 2 4 10" xfId="11151" xr:uid="{00000000-0005-0000-0000-0000DEB20000}"/>
    <cellStyle name="Total 2 4 11" xfId="35678" xr:uid="{00000000-0005-0000-0000-0000DFB20000}"/>
    <cellStyle name="Total 2 4 2" xfId="612" xr:uid="{00000000-0005-0000-0000-0000E0B20000}"/>
    <cellStyle name="Total 2 4 2 10" xfId="11152" xr:uid="{00000000-0005-0000-0000-0000E1B20000}"/>
    <cellStyle name="Total 2 4 2 11" xfId="35679" xr:uid="{00000000-0005-0000-0000-0000E2B20000}"/>
    <cellStyle name="Total 2 4 2 2" xfId="10320" xr:uid="{00000000-0005-0000-0000-0000E3B20000}"/>
    <cellStyle name="Total 2 4 2 2 2" xfId="10321" xr:uid="{00000000-0005-0000-0000-0000E4B20000}"/>
    <cellStyle name="Total 2 4 2 2 2 2" xfId="10322" xr:uid="{00000000-0005-0000-0000-0000E5B20000}"/>
    <cellStyle name="Total 2 4 2 2 2 2 2" xfId="31751" xr:uid="{00000000-0005-0000-0000-0000E6B20000}"/>
    <cellStyle name="Total 2 4 2 2 2 2 3" xfId="23741" xr:uid="{00000000-0005-0000-0000-0000E7B20000}"/>
    <cellStyle name="Total 2 4 2 2 2 2 4" xfId="44717" xr:uid="{00000000-0005-0000-0000-0000E8B20000}"/>
    <cellStyle name="Total 2 4 2 2 2 3" xfId="10323" xr:uid="{00000000-0005-0000-0000-0000E9B20000}"/>
    <cellStyle name="Total 2 4 2 2 2 3 2" xfId="31752" xr:uid="{00000000-0005-0000-0000-0000EAB20000}"/>
    <cellStyle name="Total 2 4 2 2 2 3 3" xfId="23742" xr:uid="{00000000-0005-0000-0000-0000EBB20000}"/>
    <cellStyle name="Total 2 4 2 2 2 3 4" xfId="44718" xr:uid="{00000000-0005-0000-0000-0000ECB20000}"/>
    <cellStyle name="Total 2 4 2 2 2 4" xfId="23740" xr:uid="{00000000-0005-0000-0000-0000EDB20000}"/>
    <cellStyle name="Total 2 4 2 2 2 5" xfId="31750" xr:uid="{00000000-0005-0000-0000-0000EEB20000}"/>
    <cellStyle name="Total 2 4 2 2 2 6" xfId="14783" xr:uid="{00000000-0005-0000-0000-0000EFB20000}"/>
    <cellStyle name="Total 2 4 2 2 2 7" xfId="44716" xr:uid="{00000000-0005-0000-0000-0000F0B20000}"/>
    <cellStyle name="Total 2 4 2 2 3" xfId="10324" xr:uid="{00000000-0005-0000-0000-0000F1B20000}"/>
    <cellStyle name="Total 2 4 2 2 3 2" xfId="23743" xr:uid="{00000000-0005-0000-0000-0000F2B20000}"/>
    <cellStyle name="Total 2 4 2 2 3 3" xfId="31753" xr:uid="{00000000-0005-0000-0000-0000F3B20000}"/>
    <cellStyle name="Total 2 4 2 2 3 4" xfId="14784" xr:uid="{00000000-0005-0000-0000-0000F4B20000}"/>
    <cellStyle name="Total 2 4 2 2 3 5" xfId="44719" xr:uid="{00000000-0005-0000-0000-0000F5B20000}"/>
    <cellStyle name="Total 2 4 2 2 4" xfId="10325" xr:uid="{00000000-0005-0000-0000-0000F6B20000}"/>
    <cellStyle name="Total 2 4 2 2 4 2" xfId="23744" xr:uid="{00000000-0005-0000-0000-0000F7B20000}"/>
    <cellStyle name="Total 2 4 2 2 4 3" xfId="31754" xr:uid="{00000000-0005-0000-0000-0000F8B20000}"/>
    <cellStyle name="Total 2 4 2 2 4 4" xfId="14785" xr:uid="{00000000-0005-0000-0000-0000F9B20000}"/>
    <cellStyle name="Total 2 4 2 2 4 5" xfId="44720" xr:uid="{00000000-0005-0000-0000-0000FAB20000}"/>
    <cellStyle name="Total 2 4 2 2 5" xfId="23739" xr:uid="{00000000-0005-0000-0000-0000FBB20000}"/>
    <cellStyle name="Total 2 4 2 2 6" xfId="31749" xr:uid="{00000000-0005-0000-0000-0000FCB20000}"/>
    <cellStyle name="Total 2 4 2 2 7" xfId="14782" xr:uid="{00000000-0005-0000-0000-0000FDB20000}"/>
    <cellStyle name="Total 2 4 2 2 8" xfId="44715" xr:uid="{00000000-0005-0000-0000-0000FEB20000}"/>
    <cellStyle name="Total 2 4 2 3" xfId="10326" xr:uid="{00000000-0005-0000-0000-0000FFB20000}"/>
    <cellStyle name="Total 2 4 2 3 2" xfId="10327" xr:uid="{00000000-0005-0000-0000-000000B30000}"/>
    <cellStyle name="Total 2 4 2 3 2 2" xfId="10328" xr:uid="{00000000-0005-0000-0000-000001B30000}"/>
    <cellStyle name="Total 2 4 2 3 2 2 2" xfId="31757" xr:uid="{00000000-0005-0000-0000-000002B30000}"/>
    <cellStyle name="Total 2 4 2 3 2 2 3" xfId="23745" xr:uid="{00000000-0005-0000-0000-000003B30000}"/>
    <cellStyle name="Total 2 4 2 3 2 2 4" xfId="44723" xr:uid="{00000000-0005-0000-0000-000004B30000}"/>
    <cellStyle name="Total 2 4 2 3 2 3" xfId="10329" xr:uid="{00000000-0005-0000-0000-000005B30000}"/>
    <cellStyle name="Total 2 4 2 3 2 3 2" xfId="31758" xr:uid="{00000000-0005-0000-0000-000006B30000}"/>
    <cellStyle name="Total 2 4 2 3 2 3 3" xfId="23746" xr:uid="{00000000-0005-0000-0000-000007B30000}"/>
    <cellStyle name="Total 2 4 2 3 2 3 4" xfId="44724" xr:uid="{00000000-0005-0000-0000-000008B30000}"/>
    <cellStyle name="Total 2 4 2 3 2 4" xfId="31756" xr:uid="{00000000-0005-0000-0000-000009B30000}"/>
    <cellStyle name="Total 2 4 2 3 2 5" xfId="14787" xr:uid="{00000000-0005-0000-0000-00000AB30000}"/>
    <cellStyle name="Total 2 4 2 3 2 6" xfId="44722" xr:uid="{00000000-0005-0000-0000-00000BB30000}"/>
    <cellStyle name="Total 2 4 2 3 3" xfId="10330" xr:uid="{00000000-0005-0000-0000-00000CB30000}"/>
    <cellStyle name="Total 2 4 2 3 3 2" xfId="31759" xr:uid="{00000000-0005-0000-0000-00000DB30000}"/>
    <cellStyle name="Total 2 4 2 3 3 3" xfId="14788" xr:uid="{00000000-0005-0000-0000-00000EB30000}"/>
    <cellStyle name="Total 2 4 2 3 3 4" xfId="44725" xr:uid="{00000000-0005-0000-0000-00000FB30000}"/>
    <cellStyle name="Total 2 4 2 3 4" xfId="10331" xr:uid="{00000000-0005-0000-0000-000010B30000}"/>
    <cellStyle name="Total 2 4 2 3 4 2" xfId="31760" xr:uid="{00000000-0005-0000-0000-000011B30000}"/>
    <cellStyle name="Total 2 4 2 3 4 3" xfId="14789" xr:uid="{00000000-0005-0000-0000-000012B30000}"/>
    <cellStyle name="Total 2 4 2 3 4 4" xfId="44726" xr:uid="{00000000-0005-0000-0000-000013B30000}"/>
    <cellStyle name="Total 2 4 2 3 5" xfId="31755" xr:uid="{00000000-0005-0000-0000-000014B30000}"/>
    <cellStyle name="Total 2 4 2 3 6" xfId="14786" xr:uid="{00000000-0005-0000-0000-000015B30000}"/>
    <cellStyle name="Total 2 4 2 3 7" xfId="44721" xr:uid="{00000000-0005-0000-0000-000016B30000}"/>
    <cellStyle name="Total 2 4 2 4" xfId="10332" xr:uid="{00000000-0005-0000-0000-000017B30000}"/>
    <cellStyle name="Total 2 4 2 4 2" xfId="10333" xr:uid="{00000000-0005-0000-0000-000018B30000}"/>
    <cellStyle name="Total 2 4 2 4 2 2" xfId="31762" xr:uid="{00000000-0005-0000-0000-000019B30000}"/>
    <cellStyle name="Total 2 4 2 4 2 3" xfId="23747" xr:uid="{00000000-0005-0000-0000-00001AB30000}"/>
    <cellStyle name="Total 2 4 2 4 2 4" xfId="44728" xr:uid="{00000000-0005-0000-0000-00001BB30000}"/>
    <cellStyle name="Total 2 4 2 4 3" xfId="10334" xr:uid="{00000000-0005-0000-0000-00001CB30000}"/>
    <cellStyle name="Total 2 4 2 4 3 2" xfId="31763" xr:uid="{00000000-0005-0000-0000-00001DB30000}"/>
    <cellStyle name="Total 2 4 2 4 3 3" xfId="23748" xr:uid="{00000000-0005-0000-0000-00001EB30000}"/>
    <cellStyle name="Total 2 4 2 4 3 4" xfId="44729" xr:uid="{00000000-0005-0000-0000-00001FB30000}"/>
    <cellStyle name="Total 2 4 2 4 4" xfId="31761" xr:uid="{00000000-0005-0000-0000-000020B30000}"/>
    <cellStyle name="Total 2 4 2 4 5" xfId="14790" xr:uid="{00000000-0005-0000-0000-000021B30000}"/>
    <cellStyle name="Total 2 4 2 4 6" xfId="44727" xr:uid="{00000000-0005-0000-0000-000022B30000}"/>
    <cellStyle name="Total 2 4 2 5" xfId="10335" xr:uid="{00000000-0005-0000-0000-000023B30000}"/>
    <cellStyle name="Total 2 4 2 5 2" xfId="10336" xr:uid="{00000000-0005-0000-0000-000024B30000}"/>
    <cellStyle name="Total 2 4 2 5 2 2" xfId="31765" xr:uid="{00000000-0005-0000-0000-000025B30000}"/>
    <cellStyle name="Total 2 4 2 5 2 3" xfId="23750" xr:uid="{00000000-0005-0000-0000-000026B30000}"/>
    <cellStyle name="Total 2 4 2 5 2 4" xfId="44731" xr:uid="{00000000-0005-0000-0000-000027B30000}"/>
    <cellStyle name="Total 2 4 2 5 3" xfId="10337" xr:uid="{00000000-0005-0000-0000-000028B30000}"/>
    <cellStyle name="Total 2 4 2 5 3 2" xfId="31766" xr:uid="{00000000-0005-0000-0000-000029B30000}"/>
    <cellStyle name="Total 2 4 2 5 3 3" xfId="23751" xr:uid="{00000000-0005-0000-0000-00002AB30000}"/>
    <cellStyle name="Total 2 4 2 5 3 4" xfId="44732" xr:uid="{00000000-0005-0000-0000-00002BB30000}"/>
    <cellStyle name="Total 2 4 2 5 4" xfId="31764" xr:uid="{00000000-0005-0000-0000-00002CB30000}"/>
    <cellStyle name="Total 2 4 2 5 5" xfId="23749" xr:uid="{00000000-0005-0000-0000-00002DB30000}"/>
    <cellStyle name="Total 2 4 2 5 6" xfId="44730" xr:uid="{00000000-0005-0000-0000-00002EB30000}"/>
    <cellStyle name="Total 2 4 2 6" xfId="10338" xr:uid="{00000000-0005-0000-0000-00002FB30000}"/>
    <cellStyle name="Total 2 4 2 6 2" xfId="31767" xr:uid="{00000000-0005-0000-0000-000030B30000}"/>
    <cellStyle name="Total 2 4 2 6 3" xfId="23752" xr:uid="{00000000-0005-0000-0000-000031B30000}"/>
    <cellStyle name="Total 2 4 2 6 4" xfId="44733" xr:uid="{00000000-0005-0000-0000-000032B30000}"/>
    <cellStyle name="Total 2 4 2 7" xfId="10339" xr:uid="{00000000-0005-0000-0000-000033B30000}"/>
    <cellStyle name="Total 2 4 2 7 2" xfId="31768" xr:uid="{00000000-0005-0000-0000-000034B30000}"/>
    <cellStyle name="Total 2 4 2 7 3" xfId="23753" xr:uid="{00000000-0005-0000-0000-000035B30000}"/>
    <cellStyle name="Total 2 4 2 7 4" xfId="44734" xr:uid="{00000000-0005-0000-0000-000036B30000}"/>
    <cellStyle name="Total 2 4 2 8" xfId="10340" xr:uid="{00000000-0005-0000-0000-000037B30000}"/>
    <cellStyle name="Total 2 4 2 8 2" xfId="31769" xr:uid="{00000000-0005-0000-0000-000038B30000}"/>
    <cellStyle name="Total 2 4 2 8 3" xfId="23754" xr:uid="{00000000-0005-0000-0000-000039B30000}"/>
    <cellStyle name="Total 2 4 2 8 4" xfId="44735" xr:uid="{00000000-0005-0000-0000-00003AB30000}"/>
    <cellStyle name="Total 2 4 2 9" xfId="19249" xr:uid="{00000000-0005-0000-0000-00003BB30000}"/>
    <cellStyle name="Total 2 4 2 9 2" xfId="46381" xr:uid="{00000000-0005-0000-0000-00003CB30000}"/>
    <cellStyle name="Total 2 4 3" xfId="10341" xr:uid="{00000000-0005-0000-0000-00003DB30000}"/>
    <cellStyle name="Total 2 4 3 2" xfId="10342" xr:uid="{00000000-0005-0000-0000-00003EB30000}"/>
    <cellStyle name="Total 2 4 3 2 2" xfId="10343" xr:uid="{00000000-0005-0000-0000-00003FB30000}"/>
    <cellStyle name="Total 2 4 3 2 2 2" xfId="31772" xr:uid="{00000000-0005-0000-0000-000040B30000}"/>
    <cellStyle name="Total 2 4 3 2 2 3" xfId="23757" xr:uid="{00000000-0005-0000-0000-000041B30000}"/>
    <cellStyle name="Total 2 4 3 2 2 4" xfId="44738" xr:uid="{00000000-0005-0000-0000-000042B30000}"/>
    <cellStyle name="Total 2 4 3 2 3" xfId="10344" xr:uid="{00000000-0005-0000-0000-000043B30000}"/>
    <cellStyle name="Total 2 4 3 2 3 2" xfId="31773" xr:uid="{00000000-0005-0000-0000-000044B30000}"/>
    <cellStyle name="Total 2 4 3 2 3 3" xfId="23758" xr:uid="{00000000-0005-0000-0000-000045B30000}"/>
    <cellStyle name="Total 2 4 3 2 3 4" xfId="44739" xr:uid="{00000000-0005-0000-0000-000046B30000}"/>
    <cellStyle name="Total 2 4 3 2 4" xfId="23756" xr:uid="{00000000-0005-0000-0000-000047B30000}"/>
    <cellStyle name="Total 2 4 3 2 5" xfId="31771" xr:uid="{00000000-0005-0000-0000-000048B30000}"/>
    <cellStyle name="Total 2 4 3 2 6" xfId="14792" xr:uid="{00000000-0005-0000-0000-000049B30000}"/>
    <cellStyle name="Total 2 4 3 2 7" xfId="44737" xr:uid="{00000000-0005-0000-0000-00004AB30000}"/>
    <cellStyle name="Total 2 4 3 3" xfId="10345" xr:uid="{00000000-0005-0000-0000-00004BB30000}"/>
    <cellStyle name="Total 2 4 3 3 2" xfId="23759" xr:uid="{00000000-0005-0000-0000-00004CB30000}"/>
    <cellStyle name="Total 2 4 3 3 3" xfId="31774" xr:uid="{00000000-0005-0000-0000-00004DB30000}"/>
    <cellStyle name="Total 2 4 3 3 4" xfId="14793" xr:uid="{00000000-0005-0000-0000-00004EB30000}"/>
    <cellStyle name="Total 2 4 3 3 5" xfId="44740" xr:uid="{00000000-0005-0000-0000-00004FB30000}"/>
    <cellStyle name="Total 2 4 3 4" xfId="10346" xr:uid="{00000000-0005-0000-0000-000050B30000}"/>
    <cellStyle name="Total 2 4 3 4 2" xfId="23760" xr:uid="{00000000-0005-0000-0000-000051B30000}"/>
    <cellStyle name="Total 2 4 3 4 3" xfId="31775" xr:uid="{00000000-0005-0000-0000-000052B30000}"/>
    <cellStyle name="Total 2 4 3 4 4" xfId="14794" xr:uid="{00000000-0005-0000-0000-000053B30000}"/>
    <cellStyle name="Total 2 4 3 4 5" xfId="44741" xr:uid="{00000000-0005-0000-0000-000054B30000}"/>
    <cellStyle name="Total 2 4 3 5" xfId="23755" xr:uid="{00000000-0005-0000-0000-000055B30000}"/>
    <cellStyle name="Total 2 4 3 5 2" xfId="46382" xr:uid="{00000000-0005-0000-0000-000056B30000}"/>
    <cellStyle name="Total 2 4 3 6" xfId="31770" xr:uid="{00000000-0005-0000-0000-000057B30000}"/>
    <cellStyle name="Total 2 4 3 7" xfId="14791" xr:uid="{00000000-0005-0000-0000-000058B30000}"/>
    <cellStyle name="Total 2 4 3 8" xfId="44736" xr:uid="{00000000-0005-0000-0000-000059B30000}"/>
    <cellStyle name="Total 2 4 4" xfId="10347" xr:uid="{00000000-0005-0000-0000-00005AB30000}"/>
    <cellStyle name="Total 2 4 4 2" xfId="10348" xr:uid="{00000000-0005-0000-0000-00005BB30000}"/>
    <cellStyle name="Total 2 4 4 2 2" xfId="31777" xr:uid="{00000000-0005-0000-0000-00005CB30000}"/>
    <cellStyle name="Total 2 4 4 2 3" xfId="14796" xr:uid="{00000000-0005-0000-0000-00005DB30000}"/>
    <cellStyle name="Total 2 4 4 2 4" xfId="44743" xr:uid="{00000000-0005-0000-0000-00005EB30000}"/>
    <cellStyle name="Total 2 4 4 3" xfId="10349" xr:uid="{00000000-0005-0000-0000-00005FB30000}"/>
    <cellStyle name="Total 2 4 4 3 2" xfId="31778" xr:uid="{00000000-0005-0000-0000-000060B30000}"/>
    <cellStyle name="Total 2 4 4 3 3" xfId="14797" xr:uid="{00000000-0005-0000-0000-000061B30000}"/>
    <cellStyle name="Total 2 4 4 3 4" xfId="44744" xr:uid="{00000000-0005-0000-0000-000062B30000}"/>
    <cellStyle name="Total 2 4 4 4" xfId="14798" xr:uid="{00000000-0005-0000-0000-000063B30000}"/>
    <cellStyle name="Total 2 4 4 4 2" xfId="46506" xr:uid="{00000000-0005-0000-0000-000064B30000}"/>
    <cellStyle name="Total 2 4 4 5" xfId="31776" xr:uid="{00000000-0005-0000-0000-000065B30000}"/>
    <cellStyle name="Total 2 4 4 6" xfId="14795" xr:uid="{00000000-0005-0000-0000-000066B30000}"/>
    <cellStyle name="Total 2 4 4 7" xfId="44742" xr:uid="{00000000-0005-0000-0000-000067B30000}"/>
    <cellStyle name="Total 2 4 5" xfId="10350" xr:uid="{00000000-0005-0000-0000-000068B30000}"/>
    <cellStyle name="Total 2 4 5 2" xfId="31779" xr:uid="{00000000-0005-0000-0000-000069B30000}"/>
    <cellStyle name="Total 2 4 5 3" xfId="14799" xr:uid="{00000000-0005-0000-0000-00006AB30000}"/>
    <cellStyle name="Total 2 4 5 4" xfId="44745" xr:uid="{00000000-0005-0000-0000-00006BB30000}"/>
    <cellStyle name="Total 2 4 6" xfId="10351" xr:uid="{00000000-0005-0000-0000-00006CB30000}"/>
    <cellStyle name="Total 2 4 6 2" xfId="31780" xr:uid="{00000000-0005-0000-0000-00006DB30000}"/>
    <cellStyle name="Total 2 4 6 3" xfId="23761" xr:uid="{00000000-0005-0000-0000-00006EB30000}"/>
    <cellStyle name="Total 2 4 6 4" xfId="44746" xr:uid="{00000000-0005-0000-0000-00006FB30000}"/>
    <cellStyle name="Total 2 4 7" xfId="10352" xr:uid="{00000000-0005-0000-0000-000070B30000}"/>
    <cellStyle name="Total 2 4 7 2" xfId="31781" xr:uid="{00000000-0005-0000-0000-000071B30000}"/>
    <cellStyle name="Total 2 4 7 3" xfId="23762" xr:uid="{00000000-0005-0000-0000-000072B30000}"/>
    <cellStyle name="Total 2 4 7 4" xfId="44747" xr:uid="{00000000-0005-0000-0000-000073B30000}"/>
    <cellStyle name="Total 2 4 8" xfId="10353" xr:uid="{00000000-0005-0000-0000-000074B30000}"/>
    <cellStyle name="Total 2 4 8 2" xfId="31782" xr:uid="{00000000-0005-0000-0000-000075B30000}"/>
    <cellStyle name="Total 2 4 8 3" xfId="23763" xr:uid="{00000000-0005-0000-0000-000076B30000}"/>
    <cellStyle name="Total 2 4 8 4" xfId="44748" xr:uid="{00000000-0005-0000-0000-000077B30000}"/>
    <cellStyle name="Total 2 4 9" xfId="14981" xr:uid="{00000000-0005-0000-0000-000078B30000}"/>
    <cellStyle name="Total 2 4 9 2" xfId="45742" xr:uid="{00000000-0005-0000-0000-000079B30000}"/>
    <cellStyle name="Total 2 5" xfId="613" xr:uid="{00000000-0005-0000-0000-00007AB30000}"/>
    <cellStyle name="Total 2 5 10" xfId="11153" xr:uid="{00000000-0005-0000-0000-00007BB30000}"/>
    <cellStyle name="Total 2 5 11" xfId="35680" xr:uid="{00000000-0005-0000-0000-00007CB30000}"/>
    <cellStyle name="Total 2 5 2" xfId="10354" xr:uid="{00000000-0005-0000-0000-00007DB30000}"/>
    <cellStyle name="Total 2 5 2 2" xfId="10355" xr:uid="{00000000-0005-0000-0000-00007EB30000}"/>
    <cellStyle name="Total 2 5 2 2 2" xfId="10356" xr:uid="{00000000-0005-0000-0000-00007FB30000}"/>
    <cellStyle name="Total 2 5 2 2 2 2" xfId="31785" xr:uid="{00000000-0005-0000-0000-000080B30000}"/>
    <cellStyle name="Total 2 5 2 2 2 3" xfId="23766" xr:uid="{00000000-0005-0000-0000-000081B30000}"/>
    <cellStyle name="Total 2 5 2 2 2 4" xfId="44751" xr:uid="{00000000-0005-0000-0000-000082B30000}"/>
    <cellStyle name="Total 2 5 2 2 3" xfId="10357" xr:uid="{00000000-0005-0000-0000-000083B30000}"/>
    <cellStyle name="Total 2 5 2 2 3 2" xfId="31786" xr:uid="{00000000-0005-0000-0000-000084B30000}"/>
    <cellStyle name="Total 2 5 2 2 3 3" xfId="23767" xr:uid="{00000000-0005-0000-0000-000085B30000}"/>
    <cellStyle name="Total 2 5 2 2 3 4" xfId="44752" xr:uid="{00000000-0005-0000-0000-000086B30000}"/>
    <cellStyle name="Total 2 5 2 2 4" xfId="23765" xr:uid="{00000000-0005-0000-0000-000087B30000}"/>
    <cellStyle name="Total 2 5 2 2 5" xfId="31784" xr:uid="{00000000-0005-0000-0000-000088B30000}"/>
    <cellStyle name="Total 2 5 2 2 6" xfId="14801" xr:uid="{00000000-0005-0000-0000-000089B30000}"/>
    <cellStyle name="Total 2 5 2 2 7" xfId="44750" xr:uid="{00000000-0005-0000-0000-00008AB30000}"/>
    <cellStyle name="Total 2 5 2 3" xfId="10358" xr:uid="{00000000-0005-0000-0000-00008BB30000}"/>
    <cellStyle name="Total 2 5 2 3 2" xfId="23768" xr:uid="{00000000-0005-0000-0000-00008CB30000}"/>
    <cellStyle name="Total 2 5 2 3 3" xfId="31787" xr:uid="{00000000-0005-0000-0000-00008DB30000}"/>
    <cellStyle name="Total 2 5 2 3 4" xfId="14802" xr:uid="{00000000-0005-0000-0000-00008EB30000}"/>
    <cellStyle name="Total 2 5 2 3 5" xfId="44753" xr:uid="{00000000-0005-0000-0000-00008FB30000}"/>
    <cellStyle name="Total 2 5 2 4" xfId="10359" xr:uid="{00000000-0005-0000-0000-000090B30000}"/>
    <cellStyle name="Total 2 5 2 4 2" xfId="23769" xr:uid="{00000000-0005-0000-0000-000091B30000}"/>
    <cellStyle name="Total 2 5 2 4 3" xfId="31788" xr:uid="{00000000-0005-0000-0000-000092B30000}"/>
    <cellStyle name="Total 2 5 2 4 4" xfId="14803" xr:uid="{00000000-0005-0000-0000-000093B30000}"/>
    <cellStyle name="Total 2 5 2 4 5" xfId="44754" xr:uid="{00000000-0005-0000-0000-000094B30000}"/>
    <cellStyle name="Total 2 5 2 5" xfId="23764" xr:uid="{00000000-0005-0000-0000-000095B30000}"/>
    <cellStyle name="Total 2 5 2 5 2" xfId="46383" xr:uid="{00000000-0005-0000-0000-000096B30000}"/>
    <cellStyle name="Total 2 5 2 6" xfId="31783" xr:uid="{00000000-0005-0000-0000-000097B30000}"/>
    <cellStyle name="Total 2 5 2 7" xfId="14800" xr:uid="{00000000-0005-0000-0000-000098B30000}"/>
    <cellStyle name="Total 2 5 2 8" xfId="44749" xr:uid="{00000000-0005-0000-0000-000099B30000}"/>
    <cellStyle name="Total 2 5 3" xfId="10360" xr:uid="{00000000-0005-0000-0000-00009AB30000}"/>
    <cellStyle name="Total 2 5 3 2" xfId="10361" xr:uid="{00000000-0005-0000-0000-00009BB30000}"/>
    <cellStyle name="Total 2 5 3 2 2" xfId="10362" xr:uid="{00000000-0005-0000-0000-00009CB30000}"/>
    <cellStyle name="Total 2 5 3 2 2 2" xfId="31791" xr:uid="{00000000-0005-0000-0000-00009DB30000}"/>
    <cellStyle name="Total 2 5 3 2 2 3" xfId="23770" xr:uid="{00000000-0005-0000-0000-00009EB30000}"/>
    <cellStyle name="Total 2 5 3 2 2 4" xfId="44757" xr:uid="{00000000-0005-0000-0000-00009FB30000}"/>
    <cellStyle name="Total 2 5 3 2 3" xfId="10363" xr:uid="{00000000-0005-0000-0000-0000A0B30000}"/>
    <cellStyle name="Total 2 5 3 2 3 2" xfId="31792" xr:uid="{00000000-0005-0000-0000-0000A1B30000}"/>
    <cellStyle name="Total 2 5 3 2 3 3" xfId="23771" xr:uid="{00000000-0005-0000-0000-0000A2B30000}"/>
    <cellStyle name="Total 2 5 3 2 3 4" xfId="44758" xr:uid="{00000000-0005-0000-0000-0000A3B30000}"/>
    <cellStyle name="Total 2 5 3 2 4" xfId="31790" xr:uid="{00000000-0005-0000-0000-0000A4B30000}"/>
    <cellStyle name="Total 2 5 3 2 5" xfId="14805" xr:uid="{00000000-0005-0000-0000-0000A5B30000}"/>
    <cellStyle name="Total 2 5 3 2 6" xfId="44756" xr:uid="{00000000-0005-0000-0000-0000A6B30000}"/>
    <cellStyle name="Total 2 5 3 3" xfId="10364" xr:uid="{00000000-0005-0000-0000-0000A7B30000}"/>
    <cellStyle name="Total 2 5 3 3 2" xfId="31793" xr:uid="{00000000-0005-0000-0000-0000A8B30000}"/>
    <cellStyle name="Total 2 5 3 3 3" xfId="14806" xr:uid="{00000000-0005-0000-0000-0000A9B30000}"/>
    <cellStyle name="Total 2 5 3 3 4" xfId="44759" xr:uid="{00000000-0005-0000-0000-0000AAB30000}"/>
    <cellStyle name="Total 2 5 3 4" xfId="10365" xr:uid="{00000000-0005-0000-0000-0000ABB30000}"/>
    <cellStyle name="Total 2 5 3 4 2" xfId="31794" xr:uid="{00000000-0005-0000-0000-0000ACB30000}"/>
    <cellStyle name="Total 2 5 3 4 3" xfId="14807" xr:uid="{00000000-0005-0000-0000-0000ADB30000}"/>
    <cellStyle name="Total 2 5 3 4 4" xfId="44760" xr:uid="{00000000-0005-0000-0000-0000AEB30000}"/>
    <cellStyle name="Total 2 5 3 5" xfId="31789" xr:uid="{00000000-0005-0000-0000-0000AFB30000}"/>
    <cellStyle name="Total 2 5 3 5 2" xfId="46507" xr:uid="{00000000-0005-0000-0000-0000B0B30000}"/>
    <cellStyle name="Total 2 5 3 6" xfId="14804" xr:uid="{00000000-0005-0000-0000-0000B1B30000}"/>
    <cellStyle name="Total 2 5 3 7" xfId="44755" xr:uid="{00000000-0005-0000-0000-0000B2B30000}"/>
    <cellStyle name="Total 2 5 4" xfId="10366" xr:uid="{00000000-0005-0000-0000-0000B3B30000}"/>
    <cellStyle name="Total 2 5 4 2" xfId="10367" xr:uid="{00000000-0005-0000-0000-0000B4B30000}"/>
    <cellStyle name="Total 2 5 4 2 2" xfId="31796" xr:uid="{00000000-0005-0000-0000-0000B5B30000}"/>
    <cellStyle name="Total 2 5 4 2 3" xfId="23772" xr:uid="{00000000-0005-0000-0000-0000B6B30000}"/>
    <cellStyle name="Total 2 5 4 2 4" xfId="44762" xr:uid="{00000000-0005-0000-0000-0000B7B30000}"/>
    <cellStyle name="Total 2 5 4 3" xfId="10368" xr:uid="{00000000-0005-0000-0000-0000B8B30000}"/>
    <cellStyle name="Total 2 5 4 3 2" xfId="31797" xr:uid="{00000000-0005-0000-0000-0000B9B30000}"/>
    <cellStyle name="Total 2 5 4 3 3" xfId="23773" xr:uid="{00000000-0005-0000-0000-0000BAB30000}"/>
    <cellStyle name="Total 2 5 4 3 4" xfId="44763" xr:uid="{00000000-0005-0000-0000-0000BBB30000}"/>
    <cellStyle name="Total 2 5 4 4" xfId="31795" xr:uid="{00000000-0005-0000-0000-0000BCB30000}"/>
    <cellStyle name="Total 2 5 4 5" xfId="14808" xr:uid="{00000000-0005-0000-0000-0000BDB30000}"/>
    <cellStyle name="Total 2 5 4 6" xfId="44761" xr:uid="{00000000-0005-0000-0000-0000BEB30000}"/>
    <cellStyle name="Total 2 5 5" xfId="10369" xr:uid="{00000000-0005-0000-0000-0000BFB30000}"/>
    <cellStyle name="Total 2 5 5 2" xfId="10370" xr:uid="{00000000-0005-0000-0000-0000C0B30000}"/>
    <cellStyle name="Total 2 5 5 2 2" xfId="31799" xr:uid="{00000000-0005-0000-0000-0000C1B30000}"/>
    <cellStyle name="Total 2 5 5 2 3" xfId="23775" xr:uid="{00000000-0005-0000-0000-0000C2B30000}"/>
    <cellStyle name="Total 2 5 5 2 4" xfId="44765" xr:uid="{00000000-0005-0000-0000-0000C3B30000}"/>
    <cellStyle name="Total 2 5 5 3" xfId="10371" xr:uid="{00000000-0005-0000-0000-0000C4B30000}"/>
    <cellStyle name="Total 2 5 5 3 2" xfId="31800" xr:uid="{00000000-0005-0000-0000-0000C5B30000}"/>
    <cellStyle name="Total 2 5 5 3 3" xfId="23776" xr:uid="{00000000-0005-0000-0000-0000C6B30000}"/>
    <cellStyle name="Total 2 5 5 3 4" xfId="44766" xr:uid="{00000000-0005-0000-0000-0000C7B30000}"/>
    <cellStyle name="Total 2 5 5 4" xfId="31798" xr:uid="{00000000-0005-0000-0000-0000C8B30000}"/>
    <cellStyle name="Total 2 5 5 5" xfId="23774" xr:uid="{00000000-0005-0000-0000-0000C9B30000}"/>
    <cellStyle name="Total 2 5 5 6" xfId="44764" xr:uid="{00000000-0005-0000-0000-0000CAB30000}"/>
    <cellStyle name="Total 2 5 6" xfId="10372" xr:uid="{00000000-0005-0000-0000-0000CBB30000}"/>
    <cellStyle name="Total 2 5 6 2" xfId="31801" xr:uid="{00000000-0005-0000-0000-0000CCB30000}"/>
    <cellStyle name="Total 2 5 6 3" xfId="23777" xr:uid="{00000000-0005-0000-0000-0000CDB30000}"/>
    <cellStyle name="Total 2 5 6 4" xfId="44767" xr:uid="{00000000-0005-0000-0000-0000CEB30000}"/>
    <cellStyle name="Total 2 5 7" xfId="10373" xr:uid="{00000000-0005-0000-0000-0000CFB30000}"/>
    <cellStyle name="Total 2 5 7 2" xfId="31802" xr:uid="{00000000-0005-0000-0000-0000D0B30000}"/>
    <cellStyle name="Total 2 5 7 3" xfId="23778" xr:uid="{00000000-0005-0000-0000-0000D1B30000}"/>
    <cellStyle name="Total 2 5 7 4" xfId="44768" xr:uid="{00000000-0005-0000-0000-0000D2B30000}"/>
    <cellStyle name="Total 2 5 8" xfId="10374" xr:uid="{00000000-0005-0000-0000-0000D3B30000}"/>
    <cellStyle name="Total 2 5 8 2" xfId="31803" xr:uid="{00000000-0005-0000-0000-0000D4B30000}"/>
    <cellStyle name="Total 2 5 8 3" xfId="23779" xr:uid="{00000000-0005-0000-0000-0000D5B30000}"/>
    <cellStyle name="Total 2 5 8 4" xfId="44769" xr:uid="{00000000-0005-0000-0000-0000D6B30000}"/>
    <cellStyle name="Total 2 5 9" xfId="14980" xr:uid="{00000000-0005-0000-0000-0000D7B30000}"/>
    <cellStyle name="Total 2 5 9 2" xfId="45743" xr:uid="{00000000-0005-0000-0000-0000D8B30000}"/>
    <cellStyle name="Total 2 6" xfId="10375" xr:uid="{00000000-0005-0000-0000-0000D9B30000}"/>
    <cellStyle name="Total 2 6 10" xfId="31804" xr:uid="{00000000-0005-0000-0000-0000DAB30000}"/>
    <cellStyle name="Total 2 6 11" xfId="14809" xr:uid="{00000000-0005-0000-0000-0000DBB30000}"/>
    <cellStyle name="Total 2 6 12" xfId="44770" xr:uid="{00000000-0005-0000-0000-0000DCB30000}"/>
    <cellStyle name="Total 2 6 2" xfId="10376" xr:uid="{00000000-0005-0000-0000-0000DDB30000}"/>
    <cellStyle name="Total 2 6 2 2" xfId="10377" xr:uid="{00000000-0005-0000-0000-0000DEB30000}"/>
    <cellStyle name="Total 2 6 2 2 2" xfId="10378" xr:uid="{00000000-0005-0000-0000-0000DFB30000}"/>
    <cellStyle name="Total 2 6 2 2 2 2" xfId="31807" xr:uid="{00000000-0005-0000-0000-0000E0B30000}"/>
    <cellStyle name="Total 2 6 2 2 2 3" xfId="23783" xr:uid="{00000000-0005-0000-0000-0000E1B30000}"/>
    <cellStyle name="Total 2 6 2 2 2 4" xfId="44773" xr:uid="{00000000-0005-0000-0000-0000E2B30000}"/>
    <cellStyle name="Total 2 6 2 2 3" xfId="10379" xr:uid="{00000000-0005-0000-0000-0000E3B30000}"/>
    <cellStyle name="Total 2 6 2 2 3 2" xfId="31808" xr:uid="{00000000-0005-0000-0000-0000E4B30000}"/>
    <cellStyle name="Total 2 6 2 2 3 3" xfId="23784" xr:uid="{00000000-0005-0000-0000-0000E5B30000}"/>
    <cellStyle name="Total 2 6 2 2 3 4" xfId="44774" xr:uid="{00000000-0005-0000-0000-0000E6B30000}"/>
    <cellStyle name="Total 2 6 2 2 4" xfId="31806" xr:uid="{00000000-0005-0000-0000-0000E7B30000}"/>
    <cellStyle name="Total 2 6 2 2 5" xfId="23782" xr:uid="{00000000-0005-0000-0000-0000E8B30000}"/>
    <cellStyle name="Total 2 6 2 2 6" xfId="44772" xr:uid="{00000000-0005-0000-0000-0000E9B30000}"/>
    <cellStyle name="Total 2 6 2 3" xfId="10380" xr:uid="{00000000-0005-0000-0000-0000EAB30000}"/>
    <cellStyle name="Total 2 6 2 3 2" xfId="31809" xr:uid="{00000000-0005-0000-0000-0000EBB30000}"/>
    <cellStyle name="Total 2 6 2 3 3" xfId="23785" xr:uid="{00000000-0005-0000-0000-0000ECB30000}"/>
    <cellStyle name="Total 2 6 2 3 4" xfId="44775" xr:uid="{00000000-0005-0000-0000-0000EDB30000}"/>
    <cellStyle name="Total 2 6 2 4" xfId="10381" xr:uid="{00000000-0005-0000-0000-0000EEB30000}"/>
    <cellStyle name="Total 2 6 2 4 2" xfId="31810" xr:uid="{00000000-0005-0000-0000-0000EFB30000}"/>
    <cellStyle name="Total 2 6 2 4 3" xfId="23786" xr:uid="{00000000-0005-0000-0000-0000F0B30000}"/>
    <cellStyle name="Total 2 6 2 4 4" xfId="44776" xr:uid="{00000000-0005-0000-0000-0000F1B30000}"/>
    <cellStyle name="Total 2 6 2 5" xfId="23781" xr:uid="{00000000-0005-0000-0000-0000F2B30000}"/>
    <cellStyle name="Total 2 6 2 6" xfId="31805" xr:uid="{00000000-0005-0000-0000-0000F3B30000}"/>
    <cellStyle name="Total 2 6 2 7" xfId="14810" xr:uid="{00000000-0005-0000-0000-0000F4B30000}"/>
    <cellStyle name="Total 2 6 2 8" xfId="44771" xr:uid="{00000000-0005-0000-0000-0000F5B30000}"/>
    <cellStyle name="Total 2 6 3" xfId="10382" xr:uid="{00000000-0005-0000-0000-0000F6B30000}"/>
    <cellStyle name="Total 2 6 3 2" xfId="10383" xr:uid="{00000000-0005-0000-0000-0000F7B30000}"/>
    <cellStyle name="Total 2 6 3 2 2" xfId="10384" xr:uid="{00000000-0005-0000-0000-0000F8B30000}"/>
    <cellStyle name="Total 2 6 3 2 2 2" xfId="31813" xr:uid="{00000000-0005-0000-0000-0000F9B30000}"/>
    <cellStyle name="Total 2 6 3 2 2 3" xfId="23789" xr:uid="{00000000-0005-0000-0000-0000FAB30000}"/>
    <cellStyle name="Total 2 6 3 2 2 4" xfId="44779" xr:uid="{00000000-0005-0000-0000-0000FBB30000}"/>
    <cellStyle name="Total 2 6 3 2 3" xfId="10385" xr:uid="{00000000-0005-0000-0000-0000FCB30000}"/>
    <cellStyle name="Total 2 6 3 2 3 2" xfId="31814" xr:uid="{00000000-0005-0000-0000-0000FDB30000}"/>
    <cellStyle name="Total 2 6 3 2 3 3" xfId="23790" xr:uid="{00000000-0005-0000-0000-0000FEB30000}"/>
    <cellStyle name="Total 2 6 3 2 3 4" xfId="44780" xr:uid="{00000000-0005-0000-0000-0000FFB30000}"/>
    <cellStyle name="Total 2 6 3 2 4" xfId="31812" xr:uid="{00000000-0005-0000-0000-000000B40000}"/>
    <cellStyle name="Total 2 6 3 2 5" xfId="23788" xr:uid="{00000000-0005-0000-0000-000001B40000}"/>
    <cellStyle name="Total 2 6 3 2 6" xfId="44778" xr:uid="{00000000-0005-0000-0000-000002B40000}"/>
    <cellStyle name="Total 2 6 3 3" xfId="10386" xr:uid="{00000000-0005-0000-0000-000003B40000}"/>
    <cellStyle name="Total 2 6 3 3 2" xfId="31815" xr:uid="{00000000-0005-0000-0000-000004B40000}"/>
    <cellStyle name="Total 2 6 3 3 3" xfId="23791" xr:uid="{00000000-0005-0000-0000-000005B40000}"/>
    <cellStyle name="Total 2 6 3 3 4" xfId="44781" xr:uid="{00000000-0005-0000-0000-000006B40000}"/>
    <cellStyle name="Total 2 6 3 4" xfId="10387" xr:uid="{00000000-0005-0000-0000-000007B40000}"/>
    <cellStyle name="Total 2 6 3 4 2" xfId="31816" xr:uid="{00000000-0005-0000-0000-000008B40000}"/>
    <cellStyle name="Total 2 6 3 4 3" xfId="23792" xr:uid="{00000000-0005-0000-0000-000009B40000}"/>
    <cellStyle name="Total 2 6 3 4 4" xfId="44782" xr:uid="{00000000-0005-0000-0000-00000AB40000}"/>
    <cellStyle name="Total 2 6 3 5" xfId="23787" xr:uid="{00000000-0005-0000-0000-00000BB40000}"/>
    <cellStyle name="Total 2 6 3 6" xfId="31811" xr:uid="{00000000-0005-0000-0000-00000CB40000}"/>
    <cellStyle name="Total 2 6 3 7" xfId="14811" xr:uid="{00000000-0005-0000-0000-00000DB40000}"/>
    <cellStyle name="Total 2 6 3 8" xfId="44777" xr:uid="{00000000-0005-0000-0000-00000EB40000}"/>
    <cellStyle name="Total 2 6 4" xfId="10388" xr:uid="{00000000-0005-0000-0000-00000FB40000}"/>
    <cellStyle name="Total 2 6 4 2" xfId="10389" xr:uid="{00000000-0005-0000-0000-000010B40000}"/>
    <cellStyle name="Total 2 6 4 2 2" xfId="31818" xr:uid="{00000000-0005-0000-0000-000011B40000}"/>
    <cellStyle name="Total 2 6 4 2 3" xfId="23794" xr:uid="{00000000-0005-0000-0000-000012B40000}"/>
    <cellStyle name="Total 2 6 4 2 4" xfId="44784" xr:uid="{00000000-0005-0000-0000-000013B40000}"/>
    <cellStyle name="Total 2 6 4 3" xfId="10390" xr:uid="{00000000-0005-0000-0000-000014B40000}"/>
    <cellStyle name="Total 2 6 4 3 2" xfId="31819" xr:uid="{00000000-0005-0000-0000-000015B40000}"/>
    <cellStyle name="Total 2 6 4 3 3" xfId="23795" xr:uid="{00000000-0005-0000-0000-000016B40000}"/>
    <cellStyle name="Total 2 6 4 3 4" xfId="44785" xr:uid="{00000000-0005-0000-0000-000017B40000}"/>
    <cellStyle name="Total 2 6 4 4" xfId="23793" xr:uid="{00000000-0005-0000-0000-000018B40000}"/>
    <cellStyle name="Total 2 6 4 5" xfId="31817" xr:uid="{00000000-0005-0000-0000-000019B40000}"/>
    <cellStyle name="Total 2 6 4 6" xfId="14812" xr:uid="{00000000-0005-0000-0000-00001AB40000}"/>
    <cellStyle name="Total 2 6 4 7" xfId="44783" xr:uid="{00000000-0005-0000-0000-00001BB40000}"/>
    <cellStyle name="Total 2 6 5" xfId="10391" xr:uid="{00000000-0005-0000-0000-00001CB40000}"/>
    <cellStyle name="Total 2 6 5 2" xfId="31820" xr:uid="{00000000-0005-0000-0000-00001DB40000}"/>
    <cellStyle name="Total 2 6 5 3" xfId="23796" xr:uid="{00000000-0005-0000-0000-00001EB40000}"/>
    <cellStyle name="Total 2 6 5 4" xfId="44786" xr:uid="{00000000-0005-0000-0000-00001FB40000}"/>
    <cellStyle name="Total 2 6 6" xfId="10392" xr:uid="{00000000-0005-0000-0000-000020B40000}"/>
    <cellStyle name="Total 2 6 6 2" xfId="31821" xr:uid="{00000000-0005-0000-0000-000021B40000}"/>
    <cellStyle name="Total 2 6 6 3" xfId="23797" xr:uid="{00000000-0005-0000-0000-000022B40000}"/>
    <cellStyle name="Total 2 6 6 4" xfId="44787" xr:uid="{00000000-0005-0000-0000-000023B40000}"/>
    <cellStyle name="Total 2 6 7" xfId="10393" xr:uid="{00000000-0005-0000-0000-000024B40000}"/>
    <cellStyle name="Total 2 6 7 2" xfId="31822" xr:uid="{00000000-0005-0000-0000-000025B40000}"/>
    <cellStyle name="Total 2 6 7 3" xfId="23798" xr:uid="{00000000-0005-0000-0000-000026B40000}"/>
    <cellStyle name="Total 2 6 7 4" xfId="44788" xr:uid="{00000000-0005-0000-0000-000027B40000}"/>
    <cellStyle name="Total 2 6 8" xfId="10394" xr:uid="{00000000-0005-0000-0000-000028B40000}"/>
    <cellStyle name="Total 2 6 8 2" xfId="31823" xr:uid="{00000000-0005-0000-0000-000029B40000}"/>
    <cellStyle name="Total 2 6 8 3" xfId="23799" xr:uid="{00000000-0005-0000-0000-00002AB40000}"/>
    <cellStyle name="Total 2 6 8 4" xfId="44789" xr:uid="{00000000-0005-0000-0000-00002BB40000}"/>
    <cellStyle name="Total 2 6 9" xfId="23780" xr:uid="{00000000-0005-0000-0000-00002CB40000}"/>
    <cellStyle name="Total 2 6 9 2" xfId="46384" xr:uid="{00000000-0005-0000-0000-00002DB40000}"/>
    <cellStyle name="Total 2 7" xfId="10395" xr:uid="{00000000-0005-0000-0000-00002EB40000}"/>
    <cellStyle name="Total 2 7 10" xfId="14813" xr:uid="{00000000-0005-0000-0000-00002FB40000}"/>
    <cellStyle name="Total 2 7 11" xfId="44790" xr:uid="{00000000-0005-0000-0000-000030B40000}"/>
    <cellStyle name="Total 2 7 2" xfId="10396" xr:uid="{00000000-0005-0000-0000-000031B40000}"/>
    <cellStyle name="Total 2 7 2 2" xfId="10397" xr:uid="{00000000-0005-0000-0000-000032B40000}"/>
    <cellStyle name="Total 2 7 2 2 2" xfId="10398" xr:uid="{00000000-0005-0000-0000-000033B40000}"/>
    <cellStyle name="Total 2 7 2 2 2 2" xfId="31827" xr:uid="{00000000-0005-0000-0000-000034B40000}"/>
    <cellStyle name="Total 2 7 2 2 2 3" xfId="23801" xr:uid="{00000000-0005-0000-0000-000035B40000}"/>
    <cellStyle name="Total 2 7 2 2 2 4" xfId="44793" xr:uid="{00000000-0005-0000-0000-000036B40000}"/>
    <cellStyle name="Total 2 7 2 2 3" xfId="10399" xr:uid="{00000000-0005-0000-0000-000037B40000}"/>
    <cellStyle name="Total 2 7 2 2 3 2" xfId="31828" xr:uid="{00000000-0005-0000-0000-000038B40000}"/>
    <cellStyle name="Total 2 7 2 2 3 3" xfId="23802" xr:uid="{00000000-0005-0000-0000-000039B40000}"/>
    <cellStyle name="Total 2 7 2 2 3 4" xfId="44794" xr:uid="{00000000-0005-0000-0000-00003AB40000}"/>
    <cellStyle name="Total 2 7 2 2 4" xfId="31826" xr:uid="{00000000-0005-0000-0000-00003BB40000}"/>
    <cellStyle name="Total 2 7 2 2 5" xfId="23800" xr:uid="{00000000-0005-0000-0000-00003CB40000}"/>
    <cellStyle name="Total 2 7 2 2 6" xfId="44792" xr:uid="{00000000-0005-0000-0000-00003DB40000}"/>
    <cellStyle name="Total 2 7 2 3" xfId="10400" xr:uid="{00000000-0005-0000-0000-00003EB40000}"/>
    <cellStyle name="Total 2 7 2 3 2" xfId="31829" xr:uid="{00000000-0005-0000-0000-00003FB40000}"/>
    <cellStyle name="Total 2 7 2 3 3" xfId="23803" xr:uid="{00000000-0005-0000-0000-000040B40000}"/>
    <cellStyle name="Total 2 7 2 3 4" xfId="44795" xr:uid="{00000000-0005-0000-0000-000041B40000}"/>
    <cellStyle name="Total 2 7 2 4" xfId="10401" xr:uid="{00000000-0005-0000-0000-000042B40000}"/>
    <cellStyle name="Total 2 7 2 4 2" xfId="31830" xr:uid="{00000000-0005-0000-0000-000043B40000}"/>
    <cellStyle name="Total 2 7 2 4 3" xfId="23804" xr:uid="{00000000-0005-0000-0000-000044B40000}"/>
    <cellStyle name="Total 2 7 2 4 4" xfId="44796" xr:uid="{00000000-0005-0000-0000-000045B40000}"/>
    <cellStyle name="Total 2 7 2 5" xfId="31825" xr:uid="{00000000-0005-0000-0000-000046B40000}"/>
    <cellStyle name="Total 2 7 2 6" xfId="14814" xr:uid="{00000000-0005-0000-0000-000047B40000}"/>
    <cellStyle name="Total 2 7 2 7" xfId="44791" xr:uid="{00000000-0005-0000-0000-000048B40000}"/>
    <cellStyle name="Total 2 7 3" xfId="10402" xr:uid="{00000000-0005-0000-0000-000049B40000}"/>
    <cellStyle name="Total 2 7 3 2" xfId="10403" xr:uid="{00000000-0005-0000-0000-00004AB40000}"/>
    <cellStyle name="Total 2 7 3 2 2" xfId="10404" xr:uid="{00000000-0005-0000-0000-00004BB40000}"/>
    <cellStyle name="Total 2 7 3 2 2 2" xfId="31833" xr:uid="{00000000-0005-0000-0000-00004CB40000}"/>
    <cellStyle name="Total 2 7 3 2 2 3" xfId="23806" xr:uid="{00000000-0005-0000-0000-00004DB40000}"/>
    <cellStyle name="Total 2 7 3 2 2 4" xfId="44799" xr:uid="{00000000-0005-0000-0000-00004EB40000}"/>
    <cellStyle name="Total 2 7 3 2 3" xfId="10405" xr:uid="{00000000-0005-0000-0000-00004FB40000}"/>
    <cellStyle name="Total 2 7 3 2 3 2" xfId="31834" xr:uid="{00000000-0005-0000-0000-000050B40000}"/>
    <cellStyle name="Total 2 7 3 2 3 3" xfId="23807" xr:uid="{00000000-0005-0000-0000-000051B40000}"/>
    <cellStyle name="Total 2 7 3 2 3 4" xfId="44800" xr:uid="{00000000-0005-0000-0000-000052B40000}"/>
    <cellStyle name="Total 2 7 3 2 4" xfId="31832" xr:uid="{00000000-0005-0000-0000-000053B40000}"/>
    <cellStyle name="Total 2 7 3 2 5" xfId="23805" xr:uid="{00000000-0005-0000-0000-000054B40000}"/>
    <cellStyle name="Total 2 7 3 2 6" xfId="44798" xr:uid="{00000000-0005-0000-0000-000055B40000}"/>
    <cellStyle name="Total 2 7 3 3" xfId="10406" xr:uid="{00000000-0005-0000-0000-000056B40000}"/>
    <cellStyle name="Total 2 7 3 3 2" xfId="31835" xr:uid="{00000000-0005-0000-0000-000057B40000}"/>
    <cellStyle name="Total 2 7 3 3 3" xfId="23808" xr:uid="{00000000-0005-0000-0000-000058B40000}"/>
    <cellStyle name="Total 2 7 3 3 4" xfId="44801" xr:uid="{00000000-0005-0000-0000-000059B40000}"/>
    <cellStyle name="Total 2 7 3 4" xfId="10407" xr:uid="{00000000-0005-0000-0000-00005AB40000}"/>
    <cellStyle name="Total 2 7 3 4 2" xfId="31836" xr:uid="{00000000-0005-0000-0000-00005BB40000}"/>
    <cellStyle name="Total 2 7 3 4 3" xfId="23809" xr:uid="{00000000-0005-0000-0000-00005CB40000}"/>
    <cellStyle name="Total 2 7 3 4 4" xfId="44802" xr:uid="{00000000-0005-0000-0000-00005DB40000}"/>
    <cellStyle name="Total 2 7 3 5" xfId="31831" xr:uid="{00000000-0005-0000-0000-00005EB40000}"/>
    <cellStyle name="Total 2 7 3 6" xfId="14815" xr:uid="{00000000-0005-0000-0000-00005FB40000}"/>
    <cellStyle name="Total 2 7 3 7" xfId="44797" xr:uid="{00000000-0005-0000-0000-000060B40000}"/>
    <cellStyle name="Total 2 7 4" xfId="10408" xr:uid="{00000000-0005-0000-0000-000061B40000}"/>
    <cellStyle name="Total 2 7 4 2" xfId="10409" xr:uid="{00000000-0005-0000-0000-000062B40000}"/>
    <cellStyle name="Total 2 7 4 2 2" xfId="31838" xr:uid="{00000000-0005-0000-0000-000063B40000}"/>
    <cellStyle name="Total 2 7 4 2 3" xfId="23810" xr:uid="{00000000-0005-0000-0000-000064B40000}"/>
    <cellStyle name="Total 2 7 4 2 4" xfId="44804" xr:uid="{00000000-0005-0000-0000-000065B40000}"/>
    <cellStyle name="Total 2 7 4 3" xfId="10410" xr:uid="{00000000-0005-0000-0000-000066B40000}"/>
    <cellStyle name="Total 2 7 4 3 2" xfId="31839" xr:uid="{00000000-0005-0000-0000-000067B40000}"/>
    <cellStyle name="Total 2 7 4 3 3" xfId="23811" xr:uid="{00000000-0005-0000-0000-000068B40000}"/>
    <cellStyle name="Total 2 7 4 3 4" xfId="44805" xr:uid="{00000000-0005-0000-0000-000069B40000}"/>
    <cellStyle name="Total 2 7 4 4" xfId="31837" xr:uid="{00000000-0005-0000-0000-00006AB40000}"/>
    <cellStyle name="Total 2 7 4 5" xfId="14816" xr:uid="{00000000-0005-0000-0000-00006BB40000}"/>
    <cellStyle name="Total 2 7 4 6" xfId="44803" xr:uid="{00000000-0005-0000-0000-00006CB40000}"/>
    <cellStyle name="Total 2 7 5" xfId="10411" xr:uid="{00000000-0005-0000-0000-00006DB40000}"/>
    <cellStyle name="Total 2 7 5 2" xfId="31840" xr:uid="{00000000-0005-0000-0000-00006EB40000}"/>
    <cellStyle name="Total 2 7 5 3" xfId="23812" xr:uid="{00000000-0005-0000-0000-00006FB40000}"/>
    <cellStyle name="Total 2 7 5 4" xfId="44806" xr:uid="{00000000-0005-0000-0000-000070B40000}"/>
    <cellStyle name="Total 2 7 6" xfId="10412" xr:uid="{00000000-0005-0000-0000-000071B40000}"/>
    <cellStyle name="Total 2 7 6 2" xfId="31841" xr:uid="{00000000-0005-0000-0000-000072B40000}"/>
    <cellStyle name="Total 2 7 6 3" xfId="23813" xr:uid="{00000000-0005-0000-0000-000073B40000}"/>
    <cellStyle name="Total 2 7 6 4" xfId="44807" xr:uid="{00000000-0005-0000-0000-000074B40000}"/>
    <cellStyle name="Total 2 7 7" xfId="10413" xr:uid="{00000000-0005-0000-0000-000075B40000}"/>
    <cellStyle name="Total 2 7 7 2" xfId="31842" xr:uid="{00000000-0005-0000-0000-000076B40000}"/>
    <cellStyle name="Total 2 7 7 3" xfId="23814" xr:uid="{00000000-0005-0000-0000-000077B40000}"/>
    <cellStyle name="Total 2 7 7 4" xfId="44808" xr:uid="{00000000-0005-0000-0000-000078B40000}"/>
    <cellStyle name="Total 2 7 8" xfId="10414" xr:uid="{00000000-0005-0000-0000-000079B40000}"/>
    <cellStyle name="Total 2 7 8 2" xfId="31843" xr:uid="{00000000-0005-0000-0000-00007AB40000}"/>
    <cellStyle name="Total 2 7 8 3" xfId="23815" xr:uid="{00000000-0005-0000-0000-00007BB40000}"/>
    <cellStyle name="Total 2 7 8 4" xfId="44809" xr:uid="{00000000-0005-0000-0000-00007CB40000}"/>
    <cellStyle name="Total 2 7 9" xfId="31824" xr:uid="{00000000-0005-0000-0000-00007DB40000}"/>
    <cellStyle name="Total 2 7 9 2" xfId="46496" xr:uid="{00000000-0005-0000-0000-00007EB40000}"/>
    <cellStyle name="Total 2 8" xfId="10415" xr:uid="{00000000-0005-0000-0000-00007FB40000}"/>
    <cellStyle name="Total 2 8 10" xfId="14817" xr:uid="{00000000-0005-0000-0000-000080B40000}"/>
    <cellStyle name="Total 2 8 11" xfId="44810" xr:uid="{00000000-0005-0000-0000-000081B40000}"/>
    <cellStyle name="Total 2 8 2" xfId="10416" xr:uid="{00000000-0005-0000-0000-000082B40000}"/>
    <cellStyle name="Total 2 8 2 2" xfId="10417" xr:uid="{00000000-0005-0000-0000-000083B40000}"/>
    <cellStyle name="Total 2 8 2 2 2" xfId="10418" xr:uid="{00000000-0005-0000-0000-000084B40000}"/>
    <cellStyle name="Total 2 8 2 2 2 2" xfId="31847" xr:uid="{00000000-0005-0000-0000-000085B40000}"/>
    <cellStyle name="Total 2 8 2 2 2 3" xfId="23818" xr:uid="{00000000-0005-0000-0000-000086B40000}"/>
    <cellStyle name="Total 2 8 2 2 2 4" xfId="44813" xr:uid="{00000000-0005-0000-0000-000087B40000}"/>
    <cellStyle name="Total 2 8 2 2 3" xfId="10419" xr:uid="{00000000-0005-0000-0000-000088B40000}"/>
    <cellStyle name="Total 2 8 2 2 3 2" xfId="31848" xr:uid="{00000000-0005-0000-0000-000089B40000}"/>
    <cellStyle name="Total 2 8 2 2 3 3" xfId="23819" xr:uid="{00000000-0005-0000-0000-00008AB40000}"/>
    <cellStyle name="Total 2 8 2 2 3 4" xfId="44814" xr:uid="{00000000-0005-0000-0000-00008BB40000}"/>
    <cellStyle name="Total 2 8 2 2 4" xfId="31846" xr:uid="{00000000-0005-0000-0000-00008CB40000}"/>
    <cellStyle name="Total 2 8 2 2 5" xfId="23817" xr:uid="{00000000-0005-0000-0000-00008DB40000}"/>
    <cellStyle name="Total 2 8 2 2 6" xfId="44812" xr:uid="{00000000-0005-0000-0000-00008EB40000}"/>
    <cellStyle name="Total 2 8 2 3" xfId="10420" xr:uid="{00000000-0005-0000-0000-00008FB40000}"/>
    <cellStyle name="Total 2 8 2 3 2" xfId="31849" xr:uid="{00000000-0005-0000-0000-000090B40000}"/>
    <cellStyle name="Total 2 8 2 3 3" xfId="23820" xr:uid="{00000000-0005-0000-0000-000091B40000}"/>
    <cellStyle name="Total 2 8 2 3 4" xfId="44815" xr:uid="{00000000-0005-0000-0000-000092B40000}"/>
    <cellStyle name="Total 2 8 2 4" xfId="10421" xr:uid="{00000000-0005-0000-0000-000093B40000}"/>
    <cellStyle name="Total 2 8 2 4 2" xfId="31850" xr:uid="{00000000-0005-0000-0000-000094B40000}"/>
    <cellStyle name="Total 2 8 2 4 3" xfId="23821" xr:uid="{00000000-0005-0000-0000-000095B40000}"/>
    <cellStyle name="Total 2 8 2 4 4" xfId="44816" xr:uid="{00000000-0005-0000-0000-000096B40000}"/>
    <cellStyle name="Total 2 8 2 5" xfId="31845" xr:uid="{00000000-0005-0000-0000-000097B40000}"/>
    <cellStyle name="Total 2 8 2 6" xfId="23816" xr:uid="{00000000-0005-0000-0000-000098B40000}"/>
    <cellStyle name="Total 2 8 2 7" xfId="44811" xr:uid="{00000000-0005-0000-0000-000099B40000}"/>
    <cellStyle name="Total 2 8 3" xfId="10422" xr:uid="{00000000-0005-0000-0000-00009AB40000}"/>
    <cellStyle name="Total 2 8 3 2" xfId="10423" xr:uid="{00000000-0005-0000-0000-00009BB40000}"/>
    <cellStyle name="Total 2 8 3 2 2" xfId="10424" xr:uid="{00000000-0005-0000-0000-00009CB40000}"/>
    <cellStyle name="Total 2 8 3 2 2 2" xfId="31853" xr:uid="{00000000-0005-0000-0000-00009DB40000}"/>
    <cellStyle name="Total 2 8 3 2 2 3" xfId="23824" xr:uid="{00000000-0005-0000-0000-00009EB40000}"/>
    <cellStyle name="Total 2 8 3 2 2 4" xfId="44819" xr:uid="{00000000-0005-0000-0000-00009FB40000}"/>
    <cellStyle name="Total 2 8 3 2 3" xfId="10425" xr:uid="{00000000-0005-0000-0000-0000A0B40000}"/>
    <cellStyle name="Total 2 8 3 2 3 2" xfId="31854" xr:uid="{00000000-0005-0000-0000-0000A1B40000}"/>
    <cellStyle name="Total 2 8 3 2 3 3" xfId="23825" xr:uid="{00000000-0005-0000-0000-0000A2B40000}"/>
    <cellStyle name="Total 2 8 3 2 3 4" xfId="44820" xr:uid="{00000000-0005-0000-0000-0000A3B40000}"/>
    <cellStyle name="Total 2 8 3 2 4" xfId="31852" xr:uid="{00000000-0005-0000-0000-0000A4B40000}"/>
    <cellStyle name="Total 2 8 3 2 5" xfId="23823" xr:uid="{00000000-0005-0000-0000-0000A5B40000}"/>
    <cellStyle name="Total 2 8 3 2 6" xfId="44818" xr:uid="{00000000-0005-0000-0000-0000A6B40000}"/>
    <cellStyle name="Total 2 8 3 3" xfId="10426" xr:uid="{00000000-0005-0000-0000-0000A7B40000}"/>
    <cellStyle name="Total 2 8 3 3 2" xfId="31855" xr:uid="{00000000-0005-0000-0000-0000A8B40000}"/>
    <cellStyle name="Total 2 8 3 3 3" xfId="23826" xr:uid="{00000000-0005-0000-0000-0000A9B40000}"/>
    <cellStyle name="Total 2 8 3 3 4" xfId="44821" xr:uid="{00000000-0005-0000-0000-0000AAB40000}"/>
    <cellStyle name="Total 2 8 3 4" xfId="10427" xr:uid="{00000000-0005-0000-0000-0000ABB40000}"/>
    <cellStyle name="Total 2 8 3 4 2" xfId="31856" xr:uid="{00000000-0005-0000-0000-0000ACB40000}"/>
    <cellStyle name="Total 2 8 3 4 3" xfId="23827" xr:uid="{00000000-0005-0000-0000-0000ADB40000}"/>
    <cellStyle name="Total 2 8 3 4 4" xfId="44822" xr:uid="{00000000-0005-0000-0000-0000AEB40000}"/>
    <cellStyle name="Total 2 8 3 5" xfId="31851" xr:uid="{00000000-0005-0000-0000-0000AFB40000}"/>
    <cellStyle name="Total 2 8 3 6" xfId="23822" xr:uid="{00000000-0005-0000-0000-0000B0B40000}"/>
    <cellStyle name="Total 2 8 3 7" xfId="44817" xr:uid="{00000000-0005-0000-0000-0000B1B40000}"/>
    <cellStyle name="Total 2 8 4" xfId="10428" xr:uid="{00000000-0005-0000-0000-0000B2B40000}"/>
    <cellStyle name="Total 2 8 4 2" xfId="10429" xr:uid="{00000000-0005-0000-0000-0000B3B40000}"/>
    <cellStyle name="Total 2 8 4 2 2" xfId="31858" xr:uid="{00000000-0005-0000-0000-0000B4B40000}"/>
    <cellStyle name="Total 2 8 4 2 3" xfId="23829" xr:uid="{00000000-0005-0000-0000-0000B5B40000}"/>
    <cellStyle name="Total 2 8 4 2 4" xfId="44824" xr:uid="{00000000-0005-0000-0000-0000B6B40000}"/>
    <cellStyle name="Total 2 8 4 3" xfId="10430" xr:uid="{00000000-0005-0000-0000-0000B7B40000}"/>
    <cellStyle name="Total 2 8 4 3 2" xfId="31859" xr:uid="{00000000-0005-0000-0000-0000B8B40000}"/>
    <cellStyle name="Total 2 8 4 3 3" xfId="23830" xr:uid="{00000000-0005-0000-0000-0000B9B40000}"/>
    <cellStyle name="Total 2 8 4 3 4" xfId="44825" xr:uid="{00000000-0005-0000-0000-0000BAB40000}"/>
    <cellStyle name="Total 2 8 4 4" xfId="31857" xr:uid="{00000000-0005-0000-0000-0000BBB40000}"/>
    <cellStyle name="Total 2 8 4 5" xfId="23828" xr:uid="{00000000-0005-0000-0000-0000BCB40000}"/>
    <cellStyle name="Total 2 8 4 6" xfId="44823" xr:uid="{00000000-0005-0000-0000-0000BDB40000}"/>
    <cellStyle name="Total 2 8 5" xfId="10431" xr:uid="{00000000-0005-0000-0000-0000BEB40000}"/>
    <cellStyle name="Total 2 8 5 2" xfId="31860" xr:uid="{00000000-0005-0000-0000-0000BFB40000}"/>
    <cellStyle name="Total 2 8 5 3" xfId="23831" xr:uid="{00000000-0005-0000-0000-0000C0B40000}"/>
    <cellStyle name="Total 2 8 5 4" xfId="44826" xr:uid="{00000000-0005-0000-0000-0000C1B40000}"/>
    <cellStyle name="Total 2 8 6" xfId="10432" xr:uid="{00000000-0005-0000-0000-0000C2B40000}"/>
    <cellStyle name="Total 2 8 6 2" xfId="31861" xr:uid="{00000000-0005-0000-0000-0000C3B40000}"/>
    <cellStyle name="Total 2 8 6 3" xfId="23832" xr:uid="{00000000-0005-0000-0000-0000C4B40000}"/>
    <cellStyle name="Total 2 8 6 4" xfId="44827" xr:uid="{00000000-0005-0000-0000-0000C5B40000}"/>
    <cellStyle name="Total 2 8 7" xfId="10433" xr:uid="{00000000-0005-0000-0000-0000C6B40000}"/>
    <cellStyle name="Total 2 8 7 2" xfId="31862" xr:uid="{00000000-0005-0000-0000-0000C7B40000}"/>
    <cellStyle name="Total 2 8 7 3" xfId="23833" xr:uid="{00000000-0005-0000-0000-0000C8B40000}"/>
    <cellStyle name="Total 2 8 7 4" xfId="44828" xr:uid="{00000000-0005-0000-0000-0000C9B40000}"/>
    <cellStyle name="Total 2 8 8" xfId="10434" xr:uid="{00000000-0005-0000-0000-0000CAB40000}"/>
    <cellStyle name="Total 2 8 8 2" xfId="31863" xr:uid="{00000000-0005-0000-0000-0000CBB40000}"/>
    <cellStyle name="Total 2 8 8 3" xfId="23834" xr:uid="{00000000-0005-0000-0000-0000CCB40000}"/>
    <cellStyle name="Total 2 8 8 4" xfId="44829" xr:uid="{00000000-0005-0000-0000-0000CDB40000}"/>
    <cellStyle name="Total 2 8 9" xfId="31844" xr:uid="{00000000-0005-0000-0000-0000CEB40000}"/>
    <cellStyle name="Total 2 9" xfId="10435" xr:uid="{00000000-0005-0000-0000-0000CFB40000}"/>
    <cellStyle name="Total 2 9 10" xfId="23835" xr:uid="{00000000-0005-0000-0000-0000D0B40000}"/>
    <cellStyle name="Total 2 9 11" xfId="44830" xr:uid="{00000000-0005-0000-0000-0000D1B40000}"/>
    <cellStyle name="Total 2 9 2" xfId="10436" xr:uid="{00000000-0005-0000-0000-0000D2B40000}"/>
    <cellStyle name="Total 2 9 2 2" xfId="10437" xr:uid="{00000000-0005-0000-0000-0000D3B40000}"/>
    <cellStyle name="Total 2 9 2 2 2" xfId="10438" xr:uid="{00000000-0005-0000-0000-0000D4B40000}"/>
    <cellStyle name="Total 2 9 2 2 2 2" xfId="31867" xr:uid="{00000000-0005-0000-0000-0000D5B40000}"/>
    <cellStyle name="Total 2 9 2 2 2 3" xfId="23838" xr:uid="{00000000-0005-0000-0000-0000D6B40000}"/>
    <cellStyle name="Total 2 9 2 2 2 4" xfId="44833" xr:uid="{00000000-0005-0000-0000-0000D7B40000}"/>
    <cellStyle name="Total 2 9 2 2 3" xfId="10439" xr:uid="{00000000-0005-0000-0000-0000D8B40000}"/>
    <cellStyle name="Total 2 9 2 2 3 2" xfId="31868" xr:uid="{00000000-0005-0000-0000-0000D9B40000}"/>
    <cellStyle name="Total 2 9 2 2 3 3" xfId="23839" xr:uid="{00000000-0005-0000-0000-0000DAB40000}"/>
    <cellStyle name="Total 2 9 2 2 3 4" xfId="44834" xr:uid="{00000000-0005-0000-0000-0000DBB40000}"/>
    <cellStyle name="Total 2 9 2 2 4" xfId="31866" xr:uid="{00000000-0005-0000-0000-0000DCB40000}"/>
    <cellStyle name="Total 2 9 2 2 5" xfId="23837" xr:uid="{00000000-0005-0000-0000-0000DDB40000}"/>
    <cellStyle name="Total 2 9 2 2 6" xfId="44832" xr:uid="{00000000-0005-0000-0000-0000DEB40000}"/>
    <cellStyle name="Total 2 9 2 3" xfId="10440" xr:uid="{00000000-0005-0000-0000-0000DFB40000}"/>
    <cellStyle name="Total 2 9 2 3 2" xfId="31869" xr:uid="{00000000-0005-0000-0000-0000E0B40000}"/>
    <cellStyle name="Total 2 9 2 3 3" xfId="23840" xr:uid="{00000000-0005-0000-0000-0000E1B40000}"/>
    <cellStyle name="Total 2 9 2 3 4" xfId="44835" xr:uid="{00000000-0005-0000-0000-0000E2B40000}"/>
    <cellStyle name="Total 2 9 2 4" xfId="10441" xr:uid="{00000000-0005-0000-0000-0000E3B40000}"/>
    <cellStyle name="Total 2 9 2 4 2" xfId="31870" xr:uid="{00000000-0005-0000-0000-0000E4B40000}"/>
    <cellStyle name="Total 2 9 2 4 3" xfId="23841" xr:uid="{00000000-0005-0000-0000-0000E5B40000}"/>
    <cellStyle name="Total 2 9 2 4 4" xfId="44836" xr:uid="{00000000-0005-0000-0000-0000E6B40000}"/>
    <cellStyle name="Total 2 9 2 5" xfId="31865" xr:uid="{00000000-0005-0000-0000-0000E7B40000}"/>
    <cellStyle name="Total 2 9 2 6" xfId="23836" xr:uid="{00000000-0005-0000-0000-0000E8B40000}"/>
    <cellStyle name="Total 2 9 2 7" xfId="44831" xr:uid="{00000000-0005-0000-0000-0000E9B40000}"/>
    <cellStyle name="Total 2 9 3" xfId="10442" xr:uid="{00000000-0005-0000-0000-0000EAB40000}"/>
    <cellStyle name="Total 2 9 3 2" xfId="10443" xr:uid="{00000000-0005-0000-0000-0000EBB40000}"/>
    <cellStyle name="Total 2 9 3 2 2" xfId="10444" xr:uid="{00000000-0005-0000-0000-0000ECB40000}"/>
    <cellStyle name="Total 2 9 3 2 2 2" xfId="31873" xr:uid="{00000000-0005-0000-0000-0000EDB40000}"/>
    <cellStyle name="Total 2 9 3 2 2 3" xfId="23844" xr:uid="{00000000-0005-0000-0000-0000EEB40000}"/>
    <cellStyle name="Total 2 9 3 2 2 4" xfId="44839" xr:uid="{00000000-0005-0000-0000-0000EFB40000}"/>
    <cellStyle name="Total 2 9 3 2 3" xfId="10445" xr:uid="{00000000-0005-0000-0000-0000F0B40000}"/>
    <cellStyle name="Total 2 9 3 2 3 2" xfId="31874" xr:uid="{00000000-0005-0000-0000-0000F1B40000}"/>
    <cellStyle name="Total 2 9 3 2 3 3" xfId="23845" xr:uid="{00000000-0005-0000-0000-0000F2B40000}"/>
    <cellStyle name="Total 2 9 3 2 3 4" xfId="44840" xr:uid="{00000000-0005-0000-0000-0000F3B40000}"/>
    <cellStyle name="Total 2 9 3 2 4" xfId="31872" xr:uid="{00000000-0005-0000-0000-0000F4B40000}"/>
    <cellStyle name="Total 2 9 3 2 5" xfId="23843" xr:uid="{00000000-0005-0000-0000-0000F5B40000}"/>
    <cellStyle name="Total 2 9 3 2 6" xfId="44838" xr:uid="{00000000-0005-0000-0000-0000F6B40000}"/>
    <cellStyle name="Total 2 9 3 3" xfId="10446" xr:uid="{00000000-0005-0000-0000-0000F7B40000}"/>
    <cellStyle name="Total 2 9 3 3 2" xfId="31875" xr:uid="{00000000-0005-0000-0000-0000F8B40000}"/>
    <cellStyle name="Total 2 9 3 3 3" xfId="23846" xr:uid="{00000000-0005-0000-0000-0000F9B40000}"/>
    <cellStyle name="Total 2 9 3 3 4" xfId="44841" xr:uid="{00000000-0005-0000-0000-0000FAB40000}"/>
    <cellStyle name="Total 2 9 3 4" xfId="10447" xr:uid="{00000000-0005-0000-0000-0000FBB40000}"/>
    <cellStyle name="Total 2 9 3 4 2" xfId="31876" xr:uid="{00000000-0005-0000-0000-0000FCB40000}"/>
    <cellStyle name="Total 2 9 3 4 3" xfId="23847" xr:uid="{00000000-0005-0000-0000-0000FDB40000}"/>
    <cellStyle name="Total 2 9 3 4 4" xfId="44842" xr:uid="{00000000-0005-0000-0000-0000FEB40000}"/>
    <cellStyle name="Total 2 9 3 5" xfId="31871" xr:uid="{00000000-0005-0000-0000-0000FFB40000}"/>
    <cellStyle name="Total 2 9 3 6" xfId="23842" xr:uid="{00000000-0005-0000-0000-000000B50000}"/>
    <cellStyle name="Total 2 9 3 7" xfId="44837" xr:uid="{00000000-0005-0000-0000-000001B50000}"/>
    <cellStyle name="Total 2 9 4" xfId="10448" xr:uid="{00000000-0005-0000-0000-000002B50000}"/>
    <cellStyle name="Total 2 9 4 2" xfId="10449" xr:uid="{00000000-0005-0000-0000-000003B50000}"/>
    <cellStyle name="Total 2 9 4 2 2" xfId="31878" xr:uid="{00000000-0005-0000-0000-000004B50000}"/>
    <cellStyle name="Total 2 9 4 2 3" xfId="23849" xr:uid="{00000000-0005-0000-0000-000005B50000}"/>
    <cellStyle name="Total 2 9 4 2 4" xfId="44844" xr:uid="{00000000-0005-0000-0000-000006B50000}"/>
    <cellStyle name="Total 2 9 4 3" xfId="10450" xr:uid="{00000000-0005-0000-0000-000007B50000}"/>
    <cellStyle name="Total 2 9 4 3 2" xfId="31879" xr:uid="{00000000-0005-0000-0000-000008B50000}"/>
    <cellStyle name="Total 2 9 4 3 3" xfId="23850" xr:uid="{00000000-0005-0000-0000-000009B50000}"/>
    <cellStyle name="Total 2 9 4 3 4" xfId="44845" xr:uid="{00000000-0005-0000-0000-00000AB50000}"/>
    <cellStyle name="Total 2 9 4 4" xfId="31877" xr:uid="{00000000-0005-0000-0000-00000BB50000}"/>
    <cellStyle name="Total 2 9 4 5" xfId="23848" xr:uid="{00000000-0005-0000-0000-00000CB50000}"/>
    <cellStyle name="Total 2 9 4 6" xfId="44843" xr:uid="{00000000-0005-0000-0000-00000DB50000}"/>
    <cellStyle name="Total 2 9 5" xfId="10451" xr:uid="{00000000-0005-0000-0000-00000EB50000}"/>
    <cellStyle name="Total 2 9 5 2" xfId="31880" xr:uid="{00000000-0005-0000-0000-00000FB50000}"/>
    <cellStyle name="Total 2 9 5 3" xfId="23851" xr:uid="{00000000-0005-0000-0000-000010B50000}"/>
    <cellStyle name="Total 2 9 5 4" xfId="44846" xr:uid="{00000000-0005-0000-0000-000011B50000}"/>
    <cellStyle name="Total 2 9 6" xfId="10452" xr:uid="{00000000-0005-0000-0000-000012B50000}"/>
    <cellStyle name="Total 2 9 6 2" xfId="31881" xr:uid="{00000000-0005-0000-0000-000013B50000}"/>
    <cellStyle name="Total 2 9 6 3" xfId="23852" xr:uid="{00000000-0005-0000-0000-000014B50000}"/>
    <cellStyle name="Total 2 9 6 4" xfId="44847" xr:uid="{00000000-0005-0000-0000-000015B50000}"/>
    <cellStyle name="Total 2 9 7" xfId="10453" xr:uid="{00000000-0005-0000-0000-000016B50000}"/>
    <cellStyle name="Total 2 9 7 2" xfId="31882" xr:uid="{00000000-0005-0000-0000-000017B50000}"/>
    <cellStyle name="Total 2 9 7 3" xfId="23853" xr:uid="{00000000-0005-0000-0000-000018B50000}"/>
    <cellStyle name="Total 2 9 7 4" xfId="44848" xr:uid="{00000000-0005-0000-0000-000019B50000}"/>
    <cellStyle name="Total 2 9 8" xfId="10454" xr:uid="{00000000-0005-0000-0000-00001AB50000}"/>
    <cellStyle name="Total 2 9 8 2" xfId="31883" xr:uid="{00000000-0005-0000-0000-00001BB50000}"/>
    <cellStyle name="Total 2 9 8 3" xfId="23854" xr:uid="{00000000-0005-0000-0000-00001CB50000}"/>
    <cellStyle name="Total 2 9 8 4" xfId="44849" xr:uid="{00000000-0005-0000-0000-00001DB50000}"/>
    <cellStyle name="Total 2 9 9" xfId="31864" xr:uid="{00000000-0005-0000-0000-00001EB50000}"/>
    <cellStyle name="Total 20" xfId="1231" xr:uid="{00000000-0005-0000-0000-00001FB50000}"/>
    <cellStyle name="Total 20 2" xfId="15469" xr:uid="{00000000-0005-0000-0000-000020B50000}"/>
    <cellStyle name="Total 20 3" xfId="15298" xr:uid="{00000000-0005-0000-0000-000021B50000}"/>
    <cellStyle name="Total 20 4" xfId="11618" xr:uid="{00000000-0005-0000-0000-000022B50000}"/>
    <cellStyle name="Total 20 5" xfId="36160" xr:uid="{00000000-0005-0000-0000-000023B50000}"/>
    <cellStyle name="Total 21" xfId="1232" xr:uid="{00000000-0005-0000-0000-000024B50000}"/>
    <cellStyle name="Total 21 2" xfId="15470" xr:uid="{00000000-0005-0000-0000-000025B50000}"/>
    <cellStyle name="Total 21 3" xfId="15297" xr:uid="{00000000-0005-0000-0000-000026B50000}"/>
    <cellStyle name="Total 21 4" xfId="11619" xr:uid="{00000000-0005-0000-0000-000027B50000}"/>
    <cellStyle name="Total 21 5" xfId="36161" xr:uid="{00000000-0005-0000-0000-000028B50000}"/>
    <cellStyle name="Total 22" xfId="1233" xr:uid="{00000000-0005-0000-0000-000029B50000}"/>
    <cellStyle name="Total 22 2" xfId="15471" xr:uid="{00000000-0005-0000-0000-00002AB50000}"/>
    <cellStyle name="Total 22 3" xfId="15296" xr:uid="{00000000-0005-0000-0000-00002BB50000}"/>
    <cellStyle name="Total 22 4" xfId="11620" xr:uid="{00000000-0005-0000-0000-00002CB50000}"/>
    <cellStyle name="Total 22 5" xfId="36162" xr:uid="{00000000-0005-0000-0000-00002DB50000}"/>
    <cellStyle name="Total 23" xfId="1234" xr:uid="{00000000-0005-0000-0000-00002EB50000}"/>
    <cellStyle name="Total 23 2" xfId="15472" xr:uid="{00000000-0005-0000-0000-00002FB50000}"/>
    <cellStyle name="Total 23 3" xfId="15295" xr:uid="{00000000-0005-0000-0000-000030B50000}"/>
    <cellStyle name="Total 23 4" xfId="11621" xr:uid="{00000000-0005-0000-0000-000031B50000}"/>
    <cellStyle name="Total 23 5" xfId="36163" xr:uid="{00000000-0005-0000-0000-000032B50000}"/>
    <cellStyle name="Total 24" xfId="1235" xr:uid="{00000000-0005-0000-0000-000033B50000}"/>
    <cellStyle name="Total 24 2" xfId="15473" xr:uid="{00000000-0005-0000-0000-000034B50000}"/>
    <cellStyle name="Total 24 3" xfId="15294" xr:uid="{00000000-0005-0000-0000-000035B50000}"/>
    <cellStyle name="Total 24 4" xfId="11622" xr:uid="{00000000-0005-0000-0000-000036B50000}"/>
    <cellStyle name="Total 24 5" xfId="36164" xr:uid="{00000000-0005-0000-0000-000037B50000}"/>
    <cellStyle name="Total 25" xfId="1236" xr:uid="{00000000-0005-0000-0000-000038B50000}"/>
    <cellStyle name="Total 25 2" xfId="15474" xr:uid="{00000000-0005-0000-0000-000039B50000}"/>
    <cellStyle name="Total 25 3" xfId="15293" xr:uid="{00000000-0005-0000-0000-00003AB50000}"/>
    <cellStyle name="Total 25 4" xfId="11623" xr:uid="{00000000-0005-0000-0000-00003BB50000}"/>
    <cellStyle name="Total 25 5" xfId="36165" xr:uid="{00000000-0005-0000-0000-00003CB50000}"/>
    <cellStyle name="Total 26" xfId="1237" xr:uid="{00000000-0005-0000-0000-00003DB50000}"/>
    <cellStyle name="Total 26 2" xfId="15475" xr:uid="{00000000-0005-0000-0000-00003EB50000}"/>
    <cellStyle name="Total 26 3" xfId="15292" xr:uid="{00000000-0005-0000-0000-00003FB50000}"/>
    <cellStyle name="Total 26 4" xfId="11624" xr:uid="{00000000-0005-0000-0000-000040B50000}"/>
    <cellStyle name="Total 26 5" xfId="36166" xr:uid="{00000000-0005-0000-0000-000041B50000}"/>
    <cellStyle name="Total 27" xfId="1238" xr:uid="{00000000-0005-0000-0000-000042B50000}"/>
    <cellStyle name="Total 27 2" xfId="15476" xr:uid="{00000000-0005-0000-0000-000043B50000}"/>
    <cellStyle name="Total 27 3" xfId="15291" xr:uid="{00000000-0005-0000-0000-000044B50000}"/>
    <cellStyle name="Total 27 4" xfId="11625" xr:uid="{00000000-0005-0000-0000-000045B50000}"/>
    <cellStyle name="Total 27 5" xfId="36167" xr:uid="{00000000-0005-0000-0000-000046B50000}"/>
    <cellStyle name="Total 28" xfId="1239" xr:uid="{00000000-0005-0000-0000-000047B50000}"/>
    <cellStyle name="Total 28 2" xfId="15477" xr:uid="{00000000-0005-0000-0000-000048B50000}"/>
    <cellStyle name="Total 28 3" xfId="15290" xr:uid="{00000000-0005-0000-0000-000049B50000}"/>
    <cellStyle name="Total 28 4" xfId="11626" xr:uid="{00000000-0005-0000-0000-00004AB50000}"/>
    <cellStyle name="Total 28 5" xfId="36168" xr:uid="{00000000-0005-0000-0000-00004BB50000}"/>
    <cellStyle name="Total 29" xfId="1240" xr:uid="{00000000-0005-0000-0000-00004CB50000}"/>
    <cellStyle name="Total 29 2" xfId="15478" xr:uid="{00000000-0005-0000-0000-00004DB50000}"/>
    <cellStyle name="Total 29 3" xfId="15289" xr:uid="{00000000-0005-0000-0000-00004EB50000}"/>
    <cellStyle name="Total 29 4" xfId="11627" xr:uid="{00000000-0005-0000-0000-00004FB50000}"/>
    <cellStyle name="Total 29 5" xfId="36169" xr:uid="{00000000-0005-0000-0000-000050B50000}"/>
    <cellStyle name="Total 3" xfId="1241" xr:uid="{00000000-0005-0000-0000-000051B50000}"/>
    <cellStyle name="Total 3 2" xfId="15479" xr:uid="{00000000-0005-0000-0000-000052B50000}"/>
    <cellStyle name="Total 3 2 2" xfId="45746" xr:uid="{00000000-0005-0000-0000-000053B50000}"/>
    <cellStyle name="Total 3 2 2 2" xfId="46510" xr:uid="{00000000-0005-0000-0000-000054B50000}"/>
    <cellStyle name="Total 3 2 3" xfId="45747" xr:uid="{00000000-0005-0000-0000-000055B50000}"/>
    <cellStyle name="Total 3 2 3 2" xfId="46511" xr:uid="{00000000-0005-0000-0000-000056B50000}"/>
    <cellStyle name="Total 3 2 4" xfId="45748" xr:uid="{00000000-0005-0000-0000-000057B50000}"/>
    <cellStyle name="Total 3 2 4 2" xfId="46512" xr:uid="{00000000-0005-0000-0000-000058B50000}"/>
    <cellStyle name="Total 3 2 5" xfId="46509" xr:uid="{00000000-0005-0000-0000-000059B50000}"/>
    <cellStyle name="Total 3 2 6" xfId="45745" xr:uid="{00000000-0005-0000-0000-00005AB50000}"/>
    <cellStyle name="Total 3 3" xfId="15288" xr:uid="{00000000-0005-0000-0000-00005BB50000}"/>
    <cellStyle name="Total 3 3 2" xfId="46513" xr:uid="{00000000-0005-0000-0000-00005CB50000}"/>
    <cellStyle name="Total 3 3 3" xfId="45749" xr:uid="{00000000-0005-0000-0000-00005DB50000}"/>
    <cellStyle name="Total 3 4" xfId="11628" xr:uid="{00000000-0005-0000-0000-00005EB50000}"/>
    <cellStyle name="Total 3 4 2" xfId="46514" xr:uid="{00000000-0005-0000-0000-00005FB50000}"/>
    <cellStyle name="Total 3 4 3" xfId="45750" xr:uid="{00000000-0005-0000-0000-000060B50000}"/>
    <cellStyle name="Total 3 5" xfId="45751" xr:uid="{00000000-0005-0000-0000-000061B50000}"/>
    <cellStyle name="Total 3 5 2" xfId="46515" xr:uid="{00000000-0005-0000-0000-000062B50000}"/>
    <cellStyle name="Total 3 6" xfId="46508" xr:uid="{00000000-0005-0000-0000-000063B50000}"/>
    <cellStyle name="Total 3 7" xfId="45744" xr:uid="{00000000-0005-0000-0000-000064B50000}"/>
    <cellStyle name="Total 3 8" xfId="36170" xr:uid="{00000000-0005-0000-0000-000065B50000}"/>
    <cellStyle name="Total 30" xfId="1242" xr:uid="{00000000-0005-0000-0000-000066B50000}"/>
    <cellStyle name="Total 30 2" xfId="15480" xr:uid="{00000000-0005-0000-0000-000067B50000}"/>
    <cellStyle name="Total 30 3" xfId="15287" xr:uid="{00000000-0005-0000-0000-000068B50000}"/>
    <cellStyle name="Total 30 4" xfId="11629" xr:uid="{00000000-0005-0000-0000-000069B50000}"/>
    <cellStyle name="Total 30 5" xfId="36171" xr:uid="{00000000-0005-0000-0000-00006AB50000}"/>
    <cellStyle name="Total 31" xfId="1243" xr:uid="{00000000-0005-0000-0000-00006BB50000}"/>
    <cellStyle name="Total 31 2" xfId="15481" xr:uid="{00000000-0005-0000-0000-00006CB50000}"/>
    <cellStyle name="Total 31 3" xfId="15286" xr:uid="{00000000-0005-0000-0000-00006DB50000}"/>
    <cellStyle name="Total 31 4" xfId="11630" xr:uid="{00000000-0005-0000-0000-00006EB50000}"/>
    <cellStyle name="Total 31 5" xfId="36172" xr:uid="{00000000-0005-0000-0000-00006FB50000}"/>
    <cellStyle name="Total 32" xfId="1244" xr:uid="{00000000-0005-0000-0000-000070B50000}"/>
    <cellStyle name="Total 32 2" xfId="15482" xr:uid="{00000000-0005-0000-0000-000071B50000}"/>
    <cellStyle name="Total 32 3" xfId="15285" xr:uid="{00000000-0005-0000-0000-000072B50000}"/>
    <cellStyle name="Total 32 4" xfId="11631" xr:uid="{00000000-0005-0000-0000-000073B50000}"/>
    <cellStyle name="Total 32 5" xfId="36173" xr:uid="{00000000-0005-0000-0000-000074B50000}"/>
    <cellStyle name="Total 33" xfId="1245" xr:uid="{00000000-0005-0000-0000-000075B50000}"/>
    <cellStyle name="Total 33 2" xfId="15483" xr:uid="{00000000-0005-0000-0000-000076B50000}"/>
    <cellStyle name="Total 33 3" xfId="15284" xr:uid="{00000000-0005-0000-0000-000077B50000}"/>
    <cellStyle name="Total 33 4" xfId="11632" xr:uid="{00000000-0005-0000-0000-000078B50000}"/>
    <cellStyle name="Total 33 5" xfId="36174" xr:uid="{00000000-0005-0000-0000-000079B50000}"/>
    <cellStyle name="Total 34" xfId="1246" xr:uid="{00000000-0005-0000-0000-00007AB50000}"/>
    <cellStyle name="Total 34 2" xfId="15484" xr:uid="{00000000-0005-0000-0000-00007BB50000}"/>
    <cellStyle name="Total 34 3" xfId="15283" xr:uid="{00000000-0005-0000-0000-00007CB50000}"/>
    <cellStyle name="Total 34 4" xfId="11633" xr:uid="{00000000-0005-0000-0000-00007DB50000}"/>
    <cellStyle name="Total 34 5" xfId="36175" xr:uid="{00000000-0005-0000-0000-00007EB50000}"/>
    <cellStyle name="Total 35" xfId="1247" xr:uid="{00000000-0005-0000-0000-00007FB50000}"/>
    <cellStyle name="Total 35 2" xfId="15485" xr:uid="{00000000-0005-0000-0000-000080B50000}"/>
    <cellStyle name="Total 35 3" xfId="15282" xr:uid="{00000000-0005-0000-0000-000081B50000}"/>
    <cellStyle name="Total 35 4" xfId="11634" xr:uid="{00000000-0005-0000-0000-000082B50000}"/>
    <cellStyle name="Total 35 5" xfId="36176" xr:uid="{00000000-0005-0000-0000-000083B50000}"/>
    <cellStyle name="Total 36" xfId="1248" xr:uid="{00000000-0005-0000-0000-000084B50000}"/>
    <cellStyle name="Total 36 2" xfId="15486" xr:uid="{00000000-0005-0000-0000-000085B50000}"/>
    <cellStyle name="Total 36 3" xfId="15281" xr:uid="{00000000-0005-0000-0000-000086B50000}"/>
    <cellStyle name="Total 36 4" xfId="11635" xr:uid="{00000000-0005-0000-0000-000087B50000}"/>
    <cellStyle name="Total 36 5" xfId="36177" xr:uid="{00000000-0005-0000-0000-000088B50000}"/>
    <cellStyle name="Total 37" xfId="1249" xr:uid="{00000000-0005-0000-0000-000089B50000}"/>
    <cellStyle name="Total 37 2" xfId="15487" xr:uid="{00000000-0005-0000-0000-00008AB50000}"/>
    <cellStyle name="Total 37 3" xfId="15280" xr:uid="{00000000-0005-0000-0000-00008BB50000}"/>
    <cellStyle name="Total 37 4" xfId="11636" xr:uid="{00000000-0005-0000-0000-00008CB50000}"/>
    <cellStyle name="Total 37 5" xfId="36178" xr:uid="{00000000-0005-0000-0000-00008DB50000}"/>
    <cellStyle name="Total 38" xfId="1250" xr:uid="{00000000-0005-0000-0000-00008EB50000}"/>
    <cellStyle name="Total 38 2" xfId="15488" xr:uid="{00000000-0005-0000-0000-00008FB50000}"/>
    <cellStyle name="Total 38 3" xfId="15279" xr:uid="{00000000-0005-0000-0000-000090B50000}"/>
    <cellStyle name="Total 38 4" xfId="11637" xr:uid="{00000000-0005-0000-0000-000091B50000}"/>
    <cellStyle name="Total 38 5" xfId="36179" xr:uid="{00000000-0005-0000-0000-000092B50000}"/>
    <cellStyle name="Total 39" xfId="1251" xr:uid="{00000000-0005-0000-0000-000093B50000}"/>
    <cellStyle name="Total 39 2" xfId="15489" xr:uid="{00000000-0005-0000-0000-000094B50000}"/>
    <cellStyle name="Total 39 3" xfId="15278" xr:uid="{00000000-0005-0000-0000-000095B50000}"/>
    <cellStyle name="Total 39 4" xfId="11638" xr:uid="{00000000-0005-0000-0000-000096B50000}"/>
    <cellStyle name="Total 39 5" xfId="36180" xr:uid="{00000000-0005-0000-0000-000097B50000}"/>
    <cellStyle name="Total 4" xfId="1252" xr:uid="{00000000-0005-0000-0000-000098B50000}"/>
    <cellStyle name="Total 4 2" xfId="15490" xr:uid="{00000000-0005-0000-0000-000099B50000}"/>
    <cellStyle name="Total 4 2 2" xfId="46517" xr:uid="{00000000-0005-0000-0000-00009AB50000}"/>
    <cellStyle name="Total 4 2 3" xfId="45753" xr:uid="{00000000-0005-0000-0000-00009BB50000}"/>
    <cellStyle name="Total 4 3" xfId="15277" xr:uid="{00000000-0005-0000-0000-00009CB50000}"/>
    <cellStyle name="Total 4 3 2" xfId="46518" xr:uid="{00000000-0005-0000-0000-00009DB50000}"/>
    <cellStyle name="Total 4 3 3" xfId="45754" xr:uid="{00000000-0005-0000-0000-00009EB50000}"/>
    <cellStyle name="Total 4 4" xfId="11639" xr:uid="{00000000-0005-0000-0000-00009FB50000}"/>
    <cellStyle name="Total 4 4 2" xfId="46519" xr:uid="{00000000-0005-0000-0000-0000A0B50000}"/>
    <cellStyle name="Total 4 4 3" xfId="45755" xr:uid="{00000000-0005-0000-0000-0000A1B50000}"/>
    <cellStyle name="Total 4 5" xfId="46516" xr:uid="{00000000-0005-0000-0000-0000A2B50000}"/>
    <cellStyle name="Total 4 6" xfId="45752" xr:uid="{00000000-0005-0000-0000-0000A3B50000}"/>
    <cellStyle name="Total 4 7" xfId="36181" xr:uid="{00000000-0005-0000-0000-0000A4B50000}"/>
    <cellStyle name="Total 40" xfId="1253" xr:uid="{00000000-0005-0000-0000-0000A5B50000}"/>
    <cellStyle name="Total 40 2" xfId="15491" xr:uid="{00000000-0005-0000-0000-0000A6B50000}"/>
    <cellStyle name="Total 40 3" xfId="15276" xr:uid="{00000000-0005-0000-0000-0000A7B50000}"/>
    <cellStyle name="Total 40 4" xfId="11640" xr:uid="{00000000-0005-0000-0000-0000A8B50000}"/>
    <cellStyle name="Total 40 5" xfId="36182" xr:uid="{00000000-0005-0000-0000-0000A9B50000}"/>
    <cellStyle name="Total 41" xfId="1254" xr:uid="{00000000-0005-0000-0000-0000AAB50000}"/>
    <cellStyle name="Total 41 2" xfId="15492" xr:uid="{00000000-0005-0000-0000-0000ABB50000}"/>
    <cellStyle name="Total 41 3" xfId="15275" xr:uid="{00000000-0005-0000-0000-0000ACB50000}"/>
    <cellStyle name="Total 41 4" xfId="11641" xr:uid="{00000000-0005-0000-0000-0000ADB50000}"/>
    <cellStyle name="Total 41 5" xfId="36183" xr:uid="{00000000-0005-0000-0000-0000AEB50000}"/>
    <cellStyle name="Total 42" xfId="1255" xr:uid="{00000000-0005-0000-0000-0000AFB50000}"/>
    <cellStyle name="Total 42 2" xfId="15493" xr:uid="{00000000-0005-0000-0000-0000B0B50000}"/>
    <cellStyle name="Total 42 3" xfId="15274" xr:uid="{00000000-0005-0000-0000-0000B1B50000}"/>
    <cellStyle name="Total 42 4" xfId="11642" xr:uid="{00000000-0005-0000-0000-0000B2B50000}"/>
    <cellStyle name="Total 42 5" xfId="36184" xr:uid="{00000000-0005-0000-0000-0000B3B50000}"/>
    <cellStyle name="Total 43" xfId="1256" xr:uid="{00000000-0005-0000-0000-0000B4B50000}"/>
    <cellStyle name="Total 43 2" xfId="15494" xr:uid="{00000000-0005-0000-0000-0000B5B50000}"/>
    <cellStyle name="Total 43 3" xfId="15273" xr:uid="{00000000-0005-0000-0000-0000B6B50000}"/>
    <cellStyle name="Total 43 4" xfId="11643" xr:uid="{00000000-0005-0000-0000-0000B7B50000}"/>
    <cellStyle name="Total 43 5" xfId="36185" xr:uid="{00000000-0005-0000-0000-0000B8B50000}"/>
    <cellStyle name="Total 44" xfId="1257" xr:uid="{00000000-0005-0000-0000-0000B9B50000}"/>
    <cellStyle name="Total 44 2" xfId="15495" xr:uid="{00000000-0005-0000-0000-0000BAB50000}"/>
    <cellStyle name="Total 44 3" xfId="15272" xr:uid="{00000000-0005-0000-0000-0000BBB50000}"/>
    <cellStyle name="Total 44 4" xfId="11644" xr:uid="{00000000-0005-0000-0000-0000BCB50000}"/>
    <cellStyle name="Total 44 5" xfId="36186" xr:uid="{00000000-0005-0000-0000-0000BDB50000}"/>
    <cellStyle name="Total 45" xfId="1258" xr:uid="{00000000-0005-0000-0000-0000BEB50000}"/>
    <cellStyle name="Total 45 2" xfId="15496" xr:uid="{00000000-0005-0000-0000-0000BFB50000}"/>
    <cellStyle name="Total 45 3" xfId="15271" xr:uid="{00000000-0005-0000-0000-0000C0B50000}"/>
    <cellStyle name="Total 45 4" xfId="11645" xr:uid="{00000000-0005-0000-0000-0000C1B50000}"/>
    <cellStyle name="Total 45 5" xfId="36187" xr:uid="{00000000-0005-0000-0000-0000C2B50000}"/>
    <cellStyle name="Total 46" xfId="1259" xr:uid="{00000000-0005-0000-0000-0000C3B50000}"/>
    <cellStyle name="Total 46 2" xfId="15497" xr:uid="{00000000-0005-0000-0000-0000C4B50000}"/>
    <cellStyle name="Total 46 3" xfId="15270" xr:uid="{00000000-0005-0000-0000-0000C5B50000}"/>
    <cellStyle name="Total 46 4" xfId="11646" xr:uid="{00000000-0005-0000-0000-0000C6B50000}"/>
    <cellStyle name="Total 46 5" xfId="36188" xr:uid="{00000000-0005-0000-0000-0000C7B50000}"/>
    <cellStyle name="Total 47" xfId="1260" xr:uid="{00000000-0005-0000-0000-0000C8B50000}"/>
    <cellStyle name="Total 47 2" xfId="15498" xr:uid="{00000000-0005-0000-0000-0000C9B50000}"/>
    <cellStyle name="Total 47 3" xfId="15269" xr:uid="{00000000-0005-0000-0000-0000CAB50000}"/>
    <cellStyle name="Total 47 4" xfId="11647" xr:uid="{00000000-0005-0000-0000-0000CBB50000}"/>
    <cellStyle name="Total 47 5" xfId="36189" xr:uid="{00000000-0005-0000-0000-0000CCB50000}"/>
    <cellStyle name="Total 48" xfId="1261" xr:uid="{00000000-0005-0000-0000-0000CDB50000}"/>
    <cellStyle name="Total 48 2" xfId="15499" xr:uid="{00000000-0005-0000-0000-0000CEB50000}"/>
    <cellStyle name="Total 48 3" xfId="15268" xr:uid="{00000000-0005-0000-0000-0000CFB50000}"/>
    <cellStyle name="Total 48 4" xfId="11648" xr:uid="{00000000-0005-0000-0000-0000D0B50000}"/>
    <cellStyle name="Total 48 5" xfId="36190" xr:uid="{00000000-0005-0000-0000-0000D1B50000}"/>
    <cellStyle name="Total 49" xfId="1262" xr:uid="{00000000-0005-0000-0000-0000D2B50000}"/>
    <cellStyle name="Total 49 2" xfId="15500" xr:uid="{00000000-0005-0000-0000-0000D3B50000}"/>
    <cellStyle name="Total 49 3" xfId="15267" xr:uid="{00000000-0005-0000-0000-0000D4B50000}"/>
    <cellStyle name="Total 49 4" xfId="11649" xr:uid="{00000000-0005-0000-0000-0000D5B50000}"/>
    <cellStyle name="Total 49 5" xfId="36191" xr:uid="{00000000-0005-0000-0000-0000D6B50000}"/>
    <cellStyle name="Total 5" xfId="1263" xr:uid="{00000000-0005-0000-0000-0000D7B50000}"/>
    <cellStyle name="Total 5 2" xfId="15501" xr:uid="{00000000-0005-0000-0000-0000D8B50000}"/>
    <cellStyle name="Total 5 3" xfId="15266" xr:uid="{00000000-0005-0000-0000-0000D9B50000}"/>
    <cellStyle name="Total 5 4" xfId="11650" xr:uid="{00000000-0005-0000-0000-0000DAB50000}"/>
    <cellStyle name="Total 5 5" xfId="36192" xr:uid="{00000000-0005-0000-0000-0000DBB50000}"/>
    <cellStyle name="Total 50" xfId="1264" xr:uid="{00000000-0005-0000-0000-0000DCB50000}"/>
    <cellStyle name="Total 50 2" xfId="15502" xr:uid="{00000000-0005-0000-0000-0000DDB50000}"/>
    <cellStyle name="Total 50 3" xfId="15265" xr:uid="{00000000-0005-0000-0000-0000DEB50000}"/>
    <cellStyle name="Total 50 4" xfId="11651" xr:uid="{00000000-0005-0000-0000-0000DFB50000}"/>
    <cellStyle name="Total 50 5" xfId="36193" xr:uid="{00000000-0005-0000-0000-0000E0B50000}"/>
    <cellStyle name="Total 51" xfId="1265" xr:uid="{00000000-0005-0000-0000-0000E1B50000}"/>
    <cellStyle name="Total 51 2" xfId="15503" xr:uid="{00000000-0005-0000-0000-0000E2B50000}"/>
    <cellStyle name="Total 51 3" xfId="15264" xr:uid="{00000000-0005-0000-0000-0000E3B50000}"/>
    <cellStyle name="Total 51 4" xfId="11652" xr:uid="{00000000-0005-0000-0000-0000E4B50000}"/>
    <cellStyle name="Total 51 5" xfId="36194" xr:uid="{00000000-0005-0000-0000-0000E5B50000}"/>
    <cellStyle name="Total 52" xfId="1266" xr:uid="{00000000-0005-0000-0000-0000E6B50000}"/>
    <cellStyle name="Total 52 2" xfId="15504" xr:uid="{00000000-0005-0000-0000-0000E7B50000}"/>
    <cellStyle name="Total 52 3" xfId="15263" xr:uid="{00000000-0005-0000-0000-0000E8B50000}"/>
    <cellStyle name="Total 52 4" xfId="11653" xr:uid="{00000000-0005-0000-0000-0000E9B50000}"/>
    <cellStyle name="Total 52 5" xfId="36195" xr:uid="{00000000-0005-0000-0000-0000EAB50000}"/>
    <cellStyle name="Total 53" xfId="1316" xr:uid="{00000000-0005-0000-0000-0000EBB50000}"/>
    <cellStyle name="Total 54" xfId="1360" xr:uid="{00000000-0005-0000-0000-0000ECB50000}"/>
    <cellStyle name="Total 55" xfId="720" xr:uid="{00000000-0005-0000-0000-0000EDB50000}"/>
    <cellStyle name="Total 6" xfId="1267" xr:uid="{00000000-0005-0000-0000-0000EEB50000}"/>
    <cellStyle name="Total 6 2" xfId="15505" xr:uid="{00000000-0005-0000-0000-0000EFB50000}"/>
    <cellStyle name="Total 6 3" xfId="15262" xr:uid="{00000000-0005-0000-0000-0000F0B50000}"/>
    <cellStyle name="Total 6 4" xfId="11654" xr:uid="{00000000-0005-0000-0000-0000F1B50000}"/>
    <cellStyle name="Total 6 5" xfId="36196" xr:uid="{00000000-0005-0000-0000-0000F2B50000}"/>
    <cellStyle name="Total 7" xfId="1268" xr:uid="{00000000-0005-0000-0000-0000F3B50000}"/>
    <cellStyle name="Total 7 2" xfId="15506" xr:uid="{00000000-0005-0000-0000-0000F4B50000}"/>
    <cellStyle name="Total 7 3" xfId="15261" xr:uid="{00000000-0005-0000-0000-0000F5B50000}"/>
    <cellStyle name="Total 7 4" xfId="11655" xr:uid="{00000000-0005-0000-0000-0000F6B50000}"/>
    <cellStyle name="Total 7 5" xfId="36197" xr:uid="{00000000-0005-0000-0000-0000F7B50000}"/>
    <cellStyle name="Total 8" xfId="1269" xr:uid="{00000000-0005-0000-0000-0000F8B50000}"/>
    <cellStyle name="Total 8 2" xfId="15507" xr:uid="{00000000-0005-0000-0000-0000F9B50000}"/>
    <cellStyle name="Total 8 3" xfId="15260" xr:uid="{00000000-0005-0000-0000-0000FAB50000}"/>
    <cellStyle name="Total 8 4" xfId="11656" xr:uid="{00000000-0005-0000-0000-0000FBB50000}"/>
    <cellStyle name="Total 8 5" xfId="36198" xr:uid="{00000000-0005-0000-0000-0000FCB50000}"/>
    <cellStyle name="Total 9" xfId="1270" xr:uid="{00000000-0005-0000-0000-0000FDB50000}"/>
    <cellStyle name="Total 9 2" xfId="15508" xr:uid="{00000000-0005-0000-0000-0000FEB50000}"/>
    <cellStyle name="Total 9 3" xfId="15259" xr:uid="{00000000-0005-0000-0000-0000FFB50000}"/>
    <cellStyle name="Total 9 4" xfId="11657" xr:uid="{00000000-0005-0000-0000-000000B60000}"/>
    <cellStyle name="Total 9 5" xfId="36199" xr:uid="{00000000-0005-0000-0000-000001B60000}"/>
    <cellStyle name="Unprot" xfId="45756" xr:uid="{00000000-0005-0000-0000-000002B60000}"/>
    <cellStyle name="Unprot$" xfId="45757" xr:uid="{00000000-0005-0000-0000-000003B60000}"/>
    <cellStyle name="Unprotect" xfId="45758" xr:uid="{00000000-0005-0000-0000-000004B60000}"/>
    <cellStyle name="Währung 2" xfId="1271" xr:uid="{00000000-0005-0000-0000-000005B60000}"/>
    <cellStyle name="Warning" xfId="45759" xr:uid="{00000000-0005-0000-0000-000006B60000}"/>
    <cellStyle name="Warning Text" xfId="614" xr:uid="{00000000-0005-0000-0000-000007B60000}"/>
    <cellStyle name="Warning Text 2" xfId="14818" xr:uid="{00000000-0005-0000-0000-000008B60000}"/>
    <cellStyle name="Warning Text 2 2" xfId="45760" xr:uid="{00000000-0005-0000-0000-000009B60000}"/>
    <cellStyle name="Z1" xfId="1272" xr:uid="{00000000-0005-0000-0000-00000AB60000}"/>
    <cellStyle name="ДАТА" xfId="10455" xr:uid="{00000000-0005-0000-0000-00000BB60000}"/>
    <cellStyle name="ДЕНЕЖНЫЙ_BOPENGC" xfId="10456" xr:uid="{00000000-0005-0000-0000-00000CB60000}"/>
    <cellStyle name="ЗАГОЛОВОК1" xfId="10457" xr:uid="{00000000-0005-0000-0000-00000DB60000}"/>
    <cellStyle name="ЗАГОЛОВОК2" xfId="10458" xr:uid="{00000000-0005-0000-0000-00000EB60000}"/>
    <cellStyle name="ИТОГОВЫЙ" xfId="10459" xr:uid="{00000000-0005-0000-0000-00000FB60000}"/>
    <cellStyle name="Обычный_BOPENGC" xfId="10460" xr:uid="{00000000-0005-0000-0000-000010B60000}"/>
    <cellStyle name="ПРОЦЕНТНЫЙ_BOPENGC" xfId="10461" xr:uid="{00000000-0005-0000-0000-000011B60000}"/>
    <cellStyle name="ТЕКСТ" xfId="10462" xr:uid="{00000000-0005-0000-0000-000012B60000}"/>
    <cellStyle name="ФИКСИРОВАННЫЙ" xfId="10463" xr:uid="{00000000-0005-0000-0000-000013B60000}"/>
    <cellStyle name="ФИНАНСОВЫЙ_BOPENGC" xfId="10464" xr:uid="{00000000-0005-0000-0000-000014B60000}"/>
  </cellStyles>
  <dxfs count="1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1" defaultTableStyle="TableStyleMedium9" defaultPivotStyle="PivotStyleLight16">
    <tableStyle name="Invisible" pivot="0" table="0" count="0" xr9:uid="{00000000-0011-0000-FFFF-FFFF00000000}"/>
  </tableStyles>
  <colors>
    <mruColors>
      <color rgb="FF00FF00"/>
      <color rgb="FFFF66FF"/>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microsoft.com/office/2022/11/relationships/FeaturePropertyBag" Target="featurePropertyBag/featurePropertyBag.xml"/><Relationship Id="rId21" Type="http://schemas.openxmlformats.org/officeDocument/2006/relationships/worksheet" Target="worksheets/sheet21.xml"/><Relationship Id="rId34" Type="http://schemas.openxmlformats.org/officeDocument/2006/relationships/externalLink" Target="externalLinks/externalLink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3.xml"/><Relationship Id="rId37" Type="http://schemas.openxmlformats.org/officeDocument/2006/relationships/sharedStrings" Target="sharedStrings.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4.xml"/><Relationship Id="rId38"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1</xdr:col>
      <xdr:colOff>180975</xdr:colOff>
      <xdr:row>6</xdr:row>
      <xdr:rowOff>0</xdr:rowOff>
    </xdr:from>
    <xdr:to>
      <xdr:col>1</xdr:col>
      <xdr:colOff>523875</xdr:colOff>
      <xdr:row>6</xdr:row>
      <xdr:rowOff>152400</xdr:rowOff>
    </xdr:to>
    <xdr:pic>
      <xdr:nvPicPr>
        <xdr:cNvPr id="2" name="Imagen 1">
          <a:extLst>
            <a:ext uri="{FF2B5EF4-FFF2-40B4-BE49-F238E27FC236}">
              <a16:creationId xmlns:a16="http://schemas.microsoft.com/office/drawing/2014/main" id="{A0CA3B52-FFD6-401D-BB49-3A1A32CE6B27}"/>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40055" y="1417320"/>
          <a:ext cx="3429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76200</xdr:colOff>
      <xdr:row>0</xdr:row>
      <xdr:rowOff>114300</xdr:rowOff>
    </xdr:from>
    <xdr:to>
      <xdr:col>9</xdr:col>
      <xdr:colOff>1114425</xdr:colOff>
      <xdr:row>1</xdr:row>
      <xdr:rowOff>381000</xdr:rowOff>
    </xdr:to>
    <xdr:pic>
      <xdr:nvPicPr>
        <xdr:cNvPr id="2" name="Imagen 1">
          <a:extLst>
            <a:ext uri="{FF2B5EF4-FFF2-40B4-BE49-F238E27FC236}">
              <a16:creationId xmlns:a16="http://schemas.microsoft.com/office/drawing/2014/main" id="{2CA1E069-90B9-47C7-9D74-1593AF9E2E96}"/>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l="2161" t="73633" r="88985" b="14561"/>
        <a:stretch>
          <a:fillRect/>
        </a:stretch>
      </xdr:blipFill>
      <xdr:spPr bwMode="auto">
        <a:xfrm>
          <a:off x="11125200" y="114300"/>
          <a:ext cx="103822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7</xdr:col>
      <xdr:colOff>0</xdr:colOff>
      <xdr:row>30</xdr:row>
      <xdr:rowOff>40819</xdr:rowOff>
    </xdr:from>
    <xdr:ext cx="7353300" cy="3905250"/>
    <xdr:pic>
      <xdr:nvPicPr>
        <xdr:cNvPr id="2" name="image3.png">
          <a:extLst>
            <a:ext uri="{FF2B5EF4-FFF2-40B4-BE49-F238E27FC236}">
              <a16:creationId xmlns:a16="http://schemas.microsoft.com/office/drawing/2014/main" id="{8E505648-2039-4FAA-9C32-5DC7CBA75CF4}"/>
            </a:ext>
          </a:extLst>
        </xdr:cNvPr>
        <xdr:cNvPicPr preferRelativeResize="0"/>
      </xdr:nvPicPr>
      <xdr:blipFill>
        <a:blip xmlns:r="http://schemas.openxmlformats.org/officeDocument/2006/relationships" r:embed="rId1" cstate="print"/>
        <a:stretch>
          <a:fillRect/>
        </a:stretch>
      </xdr:blipFill>
      <xdr:spPr>
        <a:xfrm>
          <a:off x="9479280" y="8262799"/>
          <a:ext cx="7353300" cy="3905250"/>
        </a:xfrm>
        <a:prstGeom prst="rect">
          <a:avLst/>
        </a:prstGeom>
        <a:noFill/>
      </xdr:spPr>
    </xdr:pic>
    <xdr:clientData fLocksWithSheet="0"/>
  </xdr:oneCellAnchor>
  <xdr:oneCellAnchor>
    <xdr:from>
      <xdr:col>7</xdr:col>
      <xdr:colOff>0</xdr:colOff>
      <xdr:row>54</xdr:row>
      <xdr:rowOff>54428</xdr:rowOff>
    </xdr:from>
    <xdr:ext cx="7496175" cy="838200"/>
    <xdr:pic>
      <xdr:nvPicPr>
        <xdr:cNvPr id="3" name="image4.png">
          <a:extLst>
            <a:ext uri="{FF2B5EF4-FFF2-40B4-BE49-F238E27FC236}">
              <a16:creationId xmlns:a16="http://schemas.microsoft.com/office/drawing/2014/main" id="{01247D43-392D-41A7-9E4E-ACFD2F5D4BF9}"/>
            </a:ext>
          </a:extLst>
        </xdr:cNvPr>
        <xdr:cNvPicPr preferRelativeResize="0"/>
      </xdr:nvPicPr>
      <xdr:blipFill>
        <a:blip xmlns:r="http://schemas.openxmlformats.org/officeDocument/2006/relationships" r:embed="rId2" cstate="print"/>
        <a:stretch>
          <a:fillRect/>
        </a:stretch>
      </xdr:blipFill>
      <xdr:spPr>
        <a:xfrm>
          <a:off x="9479280" y="12116888"/>
          <a:ext cx="7496175" cy="83820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1</xdr:col>
      <xdr:colOff>57150</xdr:colOff>
      <xdr:row>1</xdr:row>
      <xdr:rowOff>44450</xdr:rowOff>
    </xdr:from>
    <xdr:to>
      <xdr:col>1</xdr:col>
      <xdr:colOff>726103</xdr:colOff>
      <xdr:row>3</xdr:row>
      <xdr:rowOff>158750</xdr:rowOff>
    </xdr:to>
    <xdr:pic>
      <xdr:nvPicPr>
        <xdr:cNvPr id="2" name="Imagen 1">
          <a:extLst>
            <a:ext uri="{FF2B5EF4-FFF2-40B4-BE49-F238E27FC236}">
              <a16:creationId xmlns:a16="http://schemas.microsoft.com/office/drawing/2014/main" id="{CBFF8EE1-AD8D-4527-9B55-C98F802F62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9150" y="254000"/>
          <a:ext cx="668953"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23</xdr:row>
      <xdr:rowOff>0</xdr:rowOff>
    </xdr:from>
    <xdr:to>
      <xdr:col>10</xdr:col>
      <xdr:colOff>629207</xdr:colOff>
      <xdr:row>28</xdr:row>
      <xdr:rowOff>19192</xdr:rowOff>
    </xdr:to>
    <xdr:pic>
      <xdr:nvPicPr>
        <xdr:cNvPr id="3" name="Imagen 2">
          <a:extLst>
            <a:ext uri="{FF2B5EF4-FFF2-40B4-BE49-F238E27FC236}">
              <a16:creationId xmlns:a16="http://schemas.microsoft.com/office/drawing/2014/main" id="{C6D323AD-7553-F9CD-AB01-7C4423B1CDBA}"/>
            </a:ext>
          </a:extLst>
        </xdr:cNvPr>
        <xdr:cNvPicPr>
          <a:picLocks noChangeAspect="1"/>
        </xdr:cNvPicPr>
      </xdr:nvPicPr>
      <xdr:blipFill>
        <a:blip xmlns:r="http://schemas.openxmlformats.org/officeDocument/2006/relationships" r:embed="rId2"/>
        <a:stretch>
          <a:fillRect/>
        </a:stretch>
      </xdr:blipFill>
      <xdr:spPr>
        <a:xfrm>
          <a:off x="9391650" y="4752975"/>
          <a:ext cx="3991532" cy="101931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transmilenio-my.sharepoint.com/personal/sebastian_gomez_transmilenio_gov_co/Documents/Seguimiento%20de%20proyectos/Gu&#237;a%20para%20la%20elaboraci&#243;n%20de%20presupuestos/Borradores%20de%20formatos/Prespuestos%20de%20interventor&#237;a%20y%20consultor&#237;a/Formato%20para%20c&#225;lculo%20de%20presupuesto%20con%20FM.xlsx" TargetMode="External"/><Relationship Id="rId2" Type="http://schemas.microsoft.com/office/2019/04/relationships/externalLinkLongPath" Target="https://transmilenio-my.sharepoint.com/personal/sebastian_gomez_transmilenio_gov_co/Documents/Seguimiento%20de%20proyectos/Gu&#237;a%20para%20la%20elaboraci&#243;n%20de%20presupuestos/Borradores%20de%20formatos/Prespuestos%20de%20interventor&#237;a%20y%20consultor&#237;a/Formato%20para%20c&#225;lculo%20de%20presupuesto%20con%20FM.xlsx?EC53F15F" TargetMode="External"/><Relationship Id="rId1" Type="http://schemas.openxmlformats.org/officeDocument/2006/relationships/externalLinkPath" Target="file:///\\EC53F15F\Formato%20para%20c&#225;lculo%20de%20presupuesto%20con%20FM.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nidades%20compartidas\Procesos%202023\Cable%20Potosi\EYD-OBRA-PLIEGO\EYD-OBRA-CABLE%20AEREO%20POTOSI-2023-10OCTUBRE-23-v14-Pliego%20Def-NO%20PUBLICAR.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dmin\Downloads\2024\IDU\PTE%20112\EYD-OBRA-PUENTE%20CLL112-2024-04ABRIL-30-v13%20(1).xlsm"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D:\LENOVO\Desktop\PROCESOS%202026%20ENVIAR%20A%20P.C\REVISION%20CONTRATACION\OBRA%20RCI%20%20SI%2018%20-%20NORTE%20Y%20CALLE%2080\OBRA\obra\2.%20PRESUPUESTO%20OFICIAL%20CALLE%2080.xlsm" TargetMode="External"/><Relationship Id="rId1" Type="http://schemas.openxmlformats.org/officeDocument/2006/relationships/externalLinkPath" Target="2.%20PRESUPUESTO%20OFICIAL%20CALLE%2080.xlsm" TargetMode="External"/></Relationships>
</file>

<file path=xl/externalLinks/_rels/externalLink5.xml.rels><?xml version="1.0" encoding="UTF-8" standalone="yes"?>
<Relationships xmlns="http://schemas.openxmlformats.org/package/2006/relationships"><Relationship Id="rId3" Type="http://schemas.openxmlformats.org/officeDocument/2006/relationships/externalLinkPath" Target="../../../../../PROCESOS%202026/PROESO%20OBRA%20RCI%20NORTE%20Y%20CALLE%2080/PROCESO%20obra%2080%20y%20183/DOCUMENTOS%20PROCESO%20OBRA%20RCI/3.%20PRESUPUESTO%20OFICIAL%20NORTE%20CALLE%20183.xlsm" TargetMode="External"/><Relationship Id="rId2" Type="http://schemas.openxmlformats.org/officeDocument/2006/relationships/externalLinkPath" Target="file:///D:\LENOVO\Desktop\PROCESOS%202026\PROESO%20OBRA%20RCI%20NORTE%20Y%20CALLE%2080\PROCESO%20obra%2080%20y%20183\DOCUMENTOS%20PROCESO%20OBRA%20RCI\3.%20PRESUPUESTO%20OFICIAL%20NORTE%20CALLE%20183.xlsm" TargetMode="External"/><Relationship Id="rId1" Type="http://schemas.openxmlformats.org/officeDocument/2006/relationships/externalLinkPath" Target="/LENOVO/Desktop/PROCESOS%202026/PROESO%20OBRA%20RCI%20NORTE%20Y%20CALLE%2080/PROCESO%20obra%2080%20y%20183/DOCUMENTOS%20PROCESO%20OBRA%20RCI/3.%20PRESUPUESTO%20OFICIAL%20NORTE%20CALLE%2018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Instructivo"/>
      <sheetName val="Buscador honorarios"/>
      <sheetName val="Tarifas de personal"/>
      <sheetName val="Base de datos"/>
      <sheetName val="1. Presupuesto general"/>
      <sheetName val="1.1. Costos operacionales y dot"/>
      <sheetName val="1.2. Impuestos y Pólizas"/>
      <sheetName val="1.3. Factor Multiplicador"/>
    </sheetNames>
    <sheetDataSet>
      <sheetData sheetId="0"/>
      <sheetData sheetId="1"/>
      <sheetData sheetId="2"/>
      <sheetData sheetId="3"/>
      <sheetData sheetId="4"/>
      <sheetData sheetId="5"/>
      <sheetData sheetId="6"/>
      <sheetData sheetId="7">
        <row r="12">
          <cell r="K12" t="str">
            <v>I</v>
          </cell>
        </row>
        <row r="13">
          <cell r="K13" t="str">
            <v>II</v>
          </cell>
        </row>
        <row r="14">
          <cell r="K14" t="str">
            <v>III</v>
          </cell>
        </row>
        <row r="15">
          <cell r="K15" t="str">
            <v>IV</v>
          </cell>
        </row>
        <row r="16">
          <cell r="K16" t="str">
            <v>V</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ATOS ENTRADA"/>
      <sheetName val="PERFILES PERSONAL-EYD-OBRA"/>
      <sheetName val="FORMA PAGO-COMP ELECTROMEC"/>
      <sheetName val="FORMA PAGO LEY 2101"/>
      <sheetName val="PPTO OFICIAL-TOTAL"/>
      <sheetName val="COMPARATIVO"/>
      <sheetName val="PPTO GRAL"/>
      <sheetName val="PPTO GRAL-ACERO"/>
      <sheetName val="FORMULARIO 1-PPTO OFICIAL"/>
      <sheetName val="CONSULTORIA"/>
      <sheetName val="EPP CONSULTORIA"/>
      <sheetName val="PAGO PRODUC IDU-EYD"/>
      <sheetName val="PAGO PROD-3ros-EYD"/>
      <sheetName val="AIU"/>
      <sheetName val="AMBIENTAL"/>
      <sheetName val="AIU AMBIENTAL"/>
      <sheetName val="DCyCE"/>
      <sheetName val="AIU DCyCE"/>
      <sheetName val="PMT"/>
      <sheetName val="AIU PMT"/>
      <sheetName val="ENSAYOS-OBRA"/>
      <sheetName val="COMPENSAC-EVALUAC-SEG-SDA-ICANH"/>
      <sheetName val="AJUSTES"/>
      <sheetName val="LEY 2101 DE 2021"/>
      <sheetName val="AMIGABLE COMPONEDOR"/>
      <sheetName val="RESUMEN COMP ELECTROMEC"/>
      <sheetName val="ELECTROMECANICO"/>
      <sheetName val="MMTO ELECTROMEC (Opex)"/>
      <sheetName val="AIU Opex"/>
      <sheetName val="DESGLOSES"/>
      <sheetName val="ANALISIS DEL SECTOR"/>
      <sheetName val="ITEMS"/>
      <sheetName val="INSUMOS"/>
      <sheetName val="TABLAS"/>
      <sheetName val="FLUJO CAJA AJUSTES-OBRA CIVIL"/>
      <sheetName val="CAPEX OBRA CIVIL"/>
      <sheetName val="rellenos ductos codensa"/>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
      <sheetName val="Soporte"/>
      <sheetName val="PERF-P-EYD"/>
      <sheetName val="PER-P-OBRA"/>
      <sheetName val="RESUMEN-ANTICIPO"/>
      <sheetName val="FORMA PAGO LEY 2101"/>
      <sheetName val="PPTO OFICIAL-TOTAL"/>
      <sheetName val="PPTO OBRA"/>
      <sheetName val="PPTO ACERO"/>
      <sheetName val="FOR 1-PPTO OFICIAL"/>
      <sheetName val="EYD"/>
      <sheetName val="PPIDU"/>
      <sheetName val="PP3ros"/>
      <sheetName val="EPPC"/>
      <sheetName val="AIU"/>
      <sheetName val="AMB"/>
      <sheetName val="AIU AMB"/>
      <sheetName val="DCyCE"/>
      <sheetName val="AIU DCyCE"/>
      <sheetName val="PMT"/>
      <sheetName val="AIU PMT"/>
      <sheetName val="EO"/>
      <sheetName val="CESS"/>
      <sheetName val="AJTS"/>
      <sheetName val="LEY 2101-21"/>
      <sheetName val="AUX TRANSITO"/>
      <sheetName val="DESGLOSES"/>
      <sheetName val="AS"/>
      <sheetName val="FC AJTE"/>
      <sheetName val="ITEMS"/>
      <sheetName val="ITEMSN"/>
      <sheetName val="INSUMOS"/>
      <sheetName val="TABLAS"/>
      <sheetName val="AMIGABLE COMPONEDOR"/>
      <sheetName val="DESGLOSESN"/>
    </sheetNames>
    <sheetDataSet>
      <sheetData sheetId="0">
        <row r="2">
          <cell r="C2" t="str">
            <v>INSTITUTO DE DESARROLLO URBANO</v>
          </cell>
        </row>
        <row r="3">
          <cell r="C3" t="str">
            <v>SUBDIRECCIÓN GENERAL DE DESARROLLO URBANO</v>
          </cell>
        </row>
        <row r="4">
          <cell r="C4" t="str">
            <v>DIRECCIÓN TÉCNICA DE PROYECTOS</v>
          </cell>
        </row>
        <row r="5">
          <cell r="C5"/>
        </row>
        <row r="7">
          <cell r="B7" t="str">
            <v>OBJETO DE LA CONTRATACIÓN:</v>
          </cell>
        </row>
      </sheetData>
      <sheetData sheetId="1"/>
      <sheetData sheetId="2"/>
      <sheetData sheetId="3">
        <row r="1">
          <cell r="B1"/>
          <cell r="C1"/>
          <cell r="D1"/>
          <cell r="E1"/>
        </row>
        <row r="2">
          <cell r="B2" t="str">
            <v>Numero Perfil</v>
          </cell>
          <cell r="C2" t="str">
            <v>Tipo Proyecto</v>
          </cell>
          <cell r="D2" t="str">
            <v>CARGO</v>
          </cell>
          <cell r="E2" t="str">
            <v>PERFIL
[No incluir filas ni columnas nuevas ya que esta formulado), diligenciar únicamente las columnas C,E,F,G con la información solicitada]</v>
          </cell>
        </row>
        <row r="3">
          <cell r="B3" t="str">
            <v>Personal Clave Debe ser aprobado por comité para Consultoría</v>
          </cell>
          <cell r="C3"/>
          <cell r="D3"/>
          <cell r="E3"/>
        </row>
        <row r="4">
          <cell r="B4" t="str">
            <v>DIRECTOR</v>
          </cell>
          <cell r="C4"/>
          <cell r="D4"/>
          <cell r="E4"/>
        </row>
        <row r="5">
          <cell r="B5">
            <v>1</v>
          </cell>
          <cell r="C5" t="str">
            <v>VIAS</v>
          </cell>
          <cell r="D5" t="str">
            <v>DIRECTOR DE CONSULTORÍA</v>
          </cell>
          <cell r="E5" t="e">
            <v>#VALUE!</v>
          </cell>
        </row>
        <row r="6">
          <cell r="B6">
            <v>2</v>
          </cell>
          <cell r="C6" t="str">
            <v>ESPACIO PÚBLICO</v>
          </cell>
          <cell r="D6" t="str">
            <v>DIRECTOR DE CONSULTORÍA</v>
          </cell>
          <cell r="E6" t="e">
            <v>#VALUE!</v>
          </cell>
        </row>
        <row r="7">
          <cell r="B7">
            <v>3</v>
          </cell>
          <cell r="C7" t="str">
            <v>PUENTES</v>
          </cell>
          <cell r="D7" t="str">
            <v>DIRECTOR DE CONSULTORÍA</v>
          </cell>
          <cell r="E7" t="e">
            <v>#VALUE!</v>
          </cell>
        </row>
        <row r="8">
          <cell r="B8">
            <v>4</v>
          </cell>
          <cell r="C8" t="str">
            <v>ESTACIONES
 TM</v>
          </cell>
          <cell r="D8" t="str">
            <v>DIRECTOR DE CONSULTORÍA</v>
          </cell>
          <cell r="E8" t="e">
            <v>#VALUE!</v>
          </cell>
        </row>
        <row r="9">
          <cell r="B9">
            <v>5</v>
          </cell>
          <cell r="C9" t="str">
            <v>CABLE</v>
          </cell>
          <cell r="D9" t="str">
            <v>DIRECTOR DE CONSULTORÍA</v>
          </cell>
          <cell r="E9" t="e">
            <v>#VALUE!</v>
          </cell>
        </row>
        <row r="10">
          <cell r="B10">
            <v>6</v>
          </cell>
          <cell r="C10" t="str">
            <v>FERREO</v>
          </cell>
          <cell r="D10" t="str">
            <v>DIRECTOR DE CONSULTORÍA</v>
          </cell>
          <cell r="E10" t="e">
            <v>#VALUE!</v>
          </cell>
        </row>
        <row r="11">
          <cell r="B11">
            <v>7</v>
          </cell>
          <cell r="C11" t="str">
            <v>TALUDES</v>
          </cell>
          <cell r="D11" t="str">
            <v>DIRECTOR DE CONSULTORÍA</v>
          </cell>
          <cell r="E11" t="e">
            <v>#VALUE!</v>
          </cell>
        </row>
        <row r="12">
          <cell r="B12">
            <v>8</v>
          </cell>
          <cell r="C12" t="str">
            <v>INTERSECCIONES VIALES</v>
          </cell>
          <cell r="D12" t="str">
            <v>DIRECTOR DE OBRA</v>
          </cell>
          <cell r="E12" t="e">
            <v>#VALUE!</v>
          </cell>
        </row>
        <row r="13">
          <cell r="B13" t="str">
            <v>COORDINADOR</v>
          </cell>
          <cell r="C13"/>
          <cell r="D13"/>
          <cell r="E13"/>
        </row>
        <row r="14">
          <cell r="B14">
            <v>9</v>
          </cell>
          <cell r="C14" t="str">
            <v>VIAS</v>
          </cell>
          <cell r="D14" t="str">
            <v>COORDINADOR DE CONSULTORÍA</v>
          </cell>
          <cell r="E14" t="e">
            <v>#VALUE!</v>
          </cell>
        </row>
        <row r="15">
          <cell r="B15">
            <v>10</v>
          </cell>
          <cell r="C15" t="str">
            <v>ESPACIO PÚBLICO</v>
          </cell>
          <cell r="D15" t="str">
            <v>COORDINADOR DE CONSULTORÍA</v>
          </cell>
          <cell r="E15" t="e">
            <v>#VALUE!</v>
          </cell>
        </row>
        <row r="16">
          <cell r="B16">
            <v>11</v>
          </cell>
          <cell r="C16" t="str">
            <v>PUENTES</v>
          </cell>
          <cell r="D16" t="str">
            <v>COORDINADOR DE CONSULTORÍA</v>
          </cell>
          <cell r="E16" t="e">
            <v>#VALUE!</v>
          </cell>
        </row>
        <row r="17">
          <cell r="B17">
            <v>12</v>
          </cell>
          <cell r="C17" t="str">
            <v>ESTACIONES
 TM</v>
          </cell>
          <cell r="D17" t="str">
            <v>COORDINADOR DE CONSULTORÍA</v>
          </cell>
          <cell r="E17" t="e">
            <v>#VALUE!</v>
          </cell>
        </row>
        <row r="18">
          <cell r="B18">
            <v>13</v>
          </cell>
          <cell r="C18" t="str">
            <v>CABLE</v>
          </cell>
          <cell r="D18" t="str">
            <v>COORDINADOR DE CONSULTORÍA</v>
          </cell>
          <cell r="E18" t="e">
            <v>#VALUE!</v>
          </cell>
        </row>
        <row r="19">
          <cell r="B19">
            <v>14</v>
          </cell>
          <cell r="C19" t="str">
            <v>FERREO</v>
          </cell>
          <cell r="D19" t="str">
            <v>COORDINADOR DE CONSULTORÍA</v>
          </cell>
          <cell r="E19" t="e">
            <v>#VALUE!</v>
          </cell>
        </row>
        <row r="20">
          <cell r="B20">
            <v>15</v>
          </cell>
          <cell r="C20" t="str">
            <v>INTERSECCIONES VIALES</v>
          </cell>
          <cell r="D20" t="str">
            <v>COORDINADOR DE OBRA</v>
          </cell>
          <cell r="E20" t="e">
            <v>#VALUE!</v>
          </cell>
        </row>
        <row r="21">
          <cell r="B21">
            <v>16</v>
          </cell>
          <cell r="C21" t="str">
            <v>TALUDES</v>
          </cell>
          <cell r="D21" t="str">
            <v>COORDINADOR DE CONSULTORÍA</v>
          </cell>
          <cell r="E21" t="e">
            <v>#VALUE!</v>
          </cell>
        </row>
        <row r="22">
          <cell r="B22" t="str">
            <v>RESIDENTES DE OBRA</v>
          </cell>
          <cell r="C22"/>
          <cell r="D22"/>
          <cell r="E22"/>
        </row>
        <row r="23">
          <cell r="B23">
            <v>17</v>
          </cell>
          <cell r="C23" t="str">
            <v>VIAS</v>
          </cell>
          <cell r="D23" t="str">
            <v>INGENIERO RESIDENTE DE OBRA</v>
          </cell>
          <cell r="E23" t="str">
            <v xml:space="preserve">PROFESION: 
. 
Con título de POSGRADO en el área de: 
. 
Con EXPERIENCIA ESPECIFICA: 
</v>
          </cell>
        </row>
        <row r="24">
          <cell r="B24">
            <v>18</v>
          </cell>
          <cell r="C24" t="str">
            <v>ESPACIO PÚBLICO</v>
          </cell>
          <cell r="D24" t="str">
            <v>INGENIERO RESIDENTE DE OBRA</v>
          </cell>
          <cell r="E24" t="str">
            <v xml:space="preserve">PROFESION: 
. 
Con título de POSGRADO en el área de: 
. 
Con EXPERIENCIA ESPECIFICA: 
</v>
          </cell>
        </row>
        <row r="25">
          <cell r="B25">
            <v>19</v>
          </cell>
          <cell r="C25" t="str">
            <v>PUENTES</v>
          </cell>
          <cell r="D25" t="str">
            <v>INGENIERO RESIDENTE DE OBRA</v>
          </cell>
          <cell r="E25" t="str">
            <v xml:space="preserve">PROFESION: 
. 
Con título de POSGRADO en el área de: 
. 
Con EXPERIENCIA ESPECIFICA: 
</v>
          </cell>
        </row>
        <row r="26">
          <cell r="B26">
            <v>20</v>
          </cell>
          <cell r="C26" t="str">
            <v>ESTACIONES
TM</v>
          </cell>
          <cell r="D26" t="str">
            <v>INGENIERO RESIDENTE DE OBRA</v>
          </cell>
          <cell r="E26" t="str">
            <v xml:space="preserve">PROFESION: 
. 
Con título de POSGRADO en el área de: 
. 
Con EXPERIENCIA ESPECIFICA: 
</v>
          </cell>
        </row>
        <row r="27">
          <cell r="B27">
            <v>21</v>
          </cell>
          <cell r="C27" t="str">
            <v>CABLE</v>
          </cell>
          <cell r="D27" t="str">
            <v>INGENIERO RESIDENTE DE OBRA</v>
          </cell>
          <cell r="E27" t="str">
            <v xml:space="preserve">PROFESION: 
. 
Con título de POSGRADO en el área de: 
. 
Con EXPERIENCIA ESPECIFICA: 
</v>
          </cell>
        </row>
        <row r="28">
          <cell r="B28">
            <v>22</v>
          </cell>
          <cell r="C28" t="str">
            <v>FERREO</v>
          </cell>
          <cell r="D28" t="str">
            <v>INGENIERO RESIDENTE DE OBRA</v>
          </cell>
          <cell r="E28" t="str">
            <v xml:space="preserve">PROFESION: 
. 
Con título de POSGRADO en el área de: 
. 
Con EXPERIENCIA ESPECIFICA: 
</v>
          </cell>
        </row>
        <row r="29">
          <cell r="B29">
            <v>23</v>
          </cell>
          <cell r="C29" t="str">
            <v>INTERSECCIONES VIALES</v>
          </cell>
          <cell r="D29" t="str">
            <v>RESIDENTE DE OBRA</v>
          </cell>
          <cell r="E29" t="e">
            <v>#VALUE!</v>
          </cell>
        </row>
        <row r="30">
          <cell r="B30">
            <v>24</v>
          </cell>
          <cell r="C30" t="str">
            <v>TALUDES</v>
          </cell>
          <cell r="D30" t="str">
            <v>INGENIERO RESIDENTE DE OBRA</v>
          </cell>
          <cell r="E30" t="str">
            <v xml:space="preserve">PROFESION: 
. 
Con título de POSGRADO en el área de: 
. 
Con EXPERIENCIA ESPECIFICA: 
</v>
          </cell>
        </row>
        <row r="31">
          <cell r="B31" t="str">
            <v>ESPECIALISTAS CLAVES</v>
          </cell>
          <cell r="C31"/>
          <cell r="D31"/>
          <cell r="E31"/>
        </row>
        <row r="32">
          <cell r="B32">
            <v>25</v>
          </cell>
          <cell r="C32" t="str">
            <v>VIAS</v>
          </cell>
          <cell r="D32" t="str">
            <v>ESPECIALISTA EN DISEÑO GEOMÉTRICO</v>
          </cell>
          <cell r="E32" t="e">
            <v>#VALUE!</v>
          </cell>
        </row>
        <row r="33">
          <cell r="B33">
            <v>26</v>
          </cell>
          <cell r="C33" t="str">
            <v xml:space="preserve">ESPACIO PÚBLICO </v>
          </cell>
          <cell r="D33" t="str">
            <v>ESPECIALISTA EN URBANISMO Y ESPACIO PÚBLICO</v>
          </cell>
          <cell r="E33" t="e">
            <v>#VALUE!</v>
          </cell>
        </row>
        <row r="34">
          <cell r="B34">
            <v>27</v>
          </cell>
          <cell r="C34" t="str">
            <v xml:space="preserve">PUENTES </v>
          </cell>
          <cell r="D34" t="str">
            <v>ESPECIALISTA EN ESTRUCTURAS</v>
          </cell>
          <cell r="E34" t="e">
            <v>#VALUE!</v>
          </cell>
        </row>
        <row r="35">
          <cell r="B35">
            <v>28</v>
          </cell>
          <cell r="C35" t="str">
            <v xml:space="preserve">ESTACIONES TM </v>
          </cell>
          <cell r="D35" t="str">
            <v>ESPECIALISTA EN ESTRUCTURAS</v>
          </cell>
          <cell r="E35" t="e">
            <v>#VALUE!</v>
          </cell>
        </row>
        <row r="36">
          <cell r="B36">
            <v>29</v>
          </cell>
          <cell r="C36" t="str">
            <v>TALUDES</v>
          </cell>
          <cell r="D36" t="str">
            <v>ESPECIALISTA EN GEOTECNIA</v>
          </cell>
          <cell r="E36" t="e">
            <v>#VALUE!</v>
          </cell>
        </row>
        <row r="37">
          <cell r="B37">
            <v>30</v>
          </cell>
          <cell r="C37" t="str">
            <v>CABLE</v>
          </cell>
          <cell r="D37" t="str">
            <v xml:space="preserve"> ESPECIALISTA ELECTROMECANICO</v>
          </cell>
          <cell r="E37" t="e">
            <v>#VALUE!</v>
          </cell>
        </row>
        <row r="38">
          <cell r="B38">
            <v>31</v>
          </cell>
          <cell r="C38" t="str">
            <v xml:space="preserve">FERREO </v>
          </cell>
          <cell r="D38" t="str">
            <v>ESPECIALISTA EN INGENIERIA FERRROVIARIA</v>
          </cell>
          <cell r="E38" t="e">
            <v>#VALUE!</v>
          </cell>
        </row>
        <row r="39">
          <cell r="B39">
            <v>32</v>
          </cell>
          <cell r="C39" t="str">
            <v>GENERAL</v>
          </cell>
          <cell r="D39" t="str">
            <v>ESPECIALISTA EN REDES HIDROSANITARIAS</v>
          </cell>
          <cell r="E39" t="e">
            <v>#VALUE!</v>
          </cell>
        </row>
        <row r="40">
          <cell r="B40" t="str">
            <v>LEGAL</v>
          </cell>
          <cell r="C40"/>
          <cell r="D40"/>
          <cell r="E40"/>
        </row>
        <row r="41">
          <cell r="B41">
            <v>33</v>
          </cell>
          <cell r="C41" t="str">
            <v>INTV</v>
          </cell>
          <cell r="D41" t="str">
            <v>ESPECIALISTA LEGAL</v>
          </cell>
          <cell r="E41" t="e">
            <v>#VALUE!</v>
          </cell>
        </row>
        <row r="42">
          <cell r="B42" t="str">
            <v>FINANCIERO</v>
          </cell>
          <cell r="C42"/>
          <cell r="D42"/>
          <cell r="E42"/>
        </row>
        <row r="43">
          <cell r="B43">
            <v>34</v>
          </cell>
          <cell r="C43" t="str">
            <v>INTV</v>
          </cell>
          <cell r="D43" t="str">
            <v>ESPECIALISTA FINANCIERO</v>
          </cell>
          <cell r="E43" t="e">
            <v>#VALUE!</v>
          </cell>
        </row>
        <row r="44">
          <cell r="B44" t="str">
            <v>CONTABLE</v>
          </cell>
          <cell r="C44"/>
          <cell r="D44"/>
          <cell r="E44"/>
        </row>
        <row r="45">
          <cell r="B45">
            <v>35</v>
          </cell>
          <cell r="C45" t="str">
            <v>INTV</v>
          </cell>
          <cell r="D45" t="str">
            <v xml:space="preserve">PROFESIONAL
CONTABLE
</v>
          </cell>
          <cell r="E45" t="e">
            <v>#VALUE!</v>
          </cell>
        </row>
        <row r="46">
          <cell r="B46" t="str">
            <v>PERSONAL ADICIONAL AL CLAVE</v>
          </cell>
          <cell r="C46"/>
          <cell r="D46"/>
          <cell r="E46"/>
        </row>
        <row r="47">
          <cell r="B47" t="str">
            <v>1. TOPOGRAFÍA</v>
          </cell>
          <cell r="C47"/>
          <cell r="D47"/>
          <cell r="E47"/>
        </row>
        <row r="48">
          <cell r="B48">
            <v>36</v>
          </cell>
          <cell r="C48"/>
          <cell r="D48"/>
          <cell r="E48" t="e">
            <v>#VALUE!</v>
          </cell>
        </row>
        <row r="49">
          <cell r="B49">
            <v>37</v>
          </cell>
          <cell r="C49" t="str">
            <v>INTERSECCIONES VIALES</v>
          </cell>
          <cell r="D49" t="str">
            <v>PROFESIONAL EN TOPOGRAFÍA</v>
          </cell>
          <cell r="E49" t="e">
            <v>#VALUE!</v>
          </cell>
        </row>
        <row r="50">
          <cell r="B50">
            <v>38</v>
          </cell>
          <cell r="C50" t="str">
            <v>INTERSECCIONES VIALES</v>
          </cell>
          <cell r="D50" t="str">
            <v>INGENIERO TOPOGRÁFICO</v>
          </cell>
          <cell r="E50" t="e">
            <v>#VALUE!</v>
          </cell>
        </row>
        <row r="51">
          <cell r="B51">
            <v>39</v>
          </cell>
          <cell r="C51"/>
          <cell r="D51"/>
          <cell r="E51" t="str">
            <v xml:space="preserve">PROFESION: 
. 
Con título de POSGRADO en el área de: 
. 
Con EXPERIENCIA ESPECIFICA: 
</v>
          </cell>
        </row>
        <row r="52">
          <cell r="B52">
            <v>40</v>
          </cell>
          <cell r="C52"/>
          <cell r="D52"/>
          <cell r="E52" t="str">
            <v xml:space="preserve">PROFESION: 
. 
Con título de POSGRADO en el área de: 
. 
Con EXPERIENCIA ESPECIFICA: 
</v>
          </cell>
        </row>
        <row r="53">
          <cell r="B53">
            <v>41</v>
          </cell>
          <cell r="C53"/>
          <cell r="D53"/>
          <cell r="E53" t="str">
            <v xml:space="preserve">PROFESION: 
. 
Con título de POSGRADO en el área de: 
. 
Con EXPERIENCIA ESPECIFICA: 
</v>
          </cell>
        </row>
        <row r="54">
          <cell r="B54">
            <v>42</v>
          </cell>
          <cell r="C54"/>
          <cell r="D54"/>
          <cell r="E54" t="str">
            <v xml:space="preserve">PROFESION: 
. 
Con título de POSGRADO en el área de: 
. 
Con EXPERIENCIA ESPECIFICA: 
</v>
          </cell>
        </row>
        <row r="55">
          <cell r="B55">
            <v>43</v>
          </cell>
          <cell r="C55"/>
          <cell r="D55"/>
          <cell r="E55" t="str">
            <v xml:space="preserve">PROFESION: 
. 
Con título de POSGRADO en el área de: 
. 
Con EXPERIENCIA ESPECIFICA: 
</v>
          </cell>
        </row>
        <row r="56">
          <cell r="B56">
            <v>44</v>
          </cell>
          <cell r="C56"/>
          <cell r="D56"/>
          <cell r="E56" t="str">
            <v xml:space="preserve">PROFESION: 
. 
Con título de POSGRADO en el área de: 
. 
Con EXPERIENCIA ESPECIFICA: 
</v>
          </cell>
        </row>
        <row r="57">
          <cell r="B57">
            <v>45</v>
          </cell>
          <cell r="C57"/>
          <cell r="D57"/>
          <cell r="E57" t="str">
            <v xml:space="preserve">PROFESION: 
. 
Con título de POSGRADO en el área de: 
. 
Con EXPERIENCIA ESPECIFICA: 
</v>
          </cell>
        </row>
        <row r="58">
          <cell r="B58">
            <v>46</v>
          </cell>
          <cell r="C58"/>
          <cell r="D58"/>
          <cell r="E58" t="str">
            <v xml:space="preserve">PROFESION: 
. 
Con título de POSGRADO en el área de: 
. 
Con EXPERIENCIA ESPECIFICA: 
</v>
          </cell>
        </row>
        <row r="59">
          <cell r="B59" t="str">
            <v>2. DISEÑO GEOMETRÍCO</v>
          </cell>
          <cell r="C59"/>
          <cell r="D59"/>
          <cell r="E59"/>
        </row>
        <row r="60">
          <cell r="B60">
            <v>47</v>
          </cell>
          <cell r="C60"/>
          <cell r="D60"/>
          <cell r="E60" t="e">
            <v>#VALUE!</v>
          </cell>
        </row>
        <row r="61">
          <cell r="B61">
            <v>48</v>
          </cell>
          <cell r="C61" t="str">
            <v>INTERSECCIONES VIALES</v>
          </cell>
          <cell r="D61" t="str">
            <v>ESPECIALISTA EN DISEÑO GEOMETRÍCO</v>
          </cell>
          <cell r="E61" t="e">
            <v>#VALUE!</v>
          </cell>
        </row>
        <row r="62">
          <cell r="B62">
            <v>49</v>
          </cell>
          <cell r="C62" t="str">
            <v>INTERSECCIONES VIALES</v>
          </cell>
          <cell r="D62" t="str">
            <v>ESPECIALISTA EN DISEÑO GEOMETRÍCO</v>
          </cell>
          <cell r="E62" t="e">
            <v>#VALUE!</v>
          </cell>
        </row>
        <row r="63">
          <cell r="B63">
            <v>50</v>
          </cell>
          <cell r="C63"/>
          <cell r="D63"/>
          <cell r="E63" t="str">
            <v xml:space="preserve">PROFESION: 
. 
Con título de POSGRADO en el área de: 
. 
Con EXPERIENCIA ESPECIFICA: 
</v>
          </cell>
        </row>
        <row r="64">
          <cell r="B64">
            <v>51</v>
          </cell>
          <cell r="C64"/>
          <cell r="D64"/>
          <cell r="E64" t="str">
            <v xml:space="preserve">PROFESION: 
. 
Con título de POSGRADO en el área de: 
. 
Con EXPERIENCIA ESPECIFICA: 
</v>
          </cell>
        </row>
        <row r="65">
          <cell r="B65">
            <v>52</v>
          </cell>
          <cell r="C65"/>
          <cell r="D65"/>
          <cell r="E65" t="str">
            <v xml:space="preserve">PROFESION: 
. 
Con título de POSGRADO en el área de: 
. 
Con EXPERIENCIA ESPECIFICA: 
</v>
          </cell>
        </row>
        <row r="66">
          <cell r="B66" t="str">
            <v>3. TRÁNSITO Y TRANSPORTE</v>
          </cell>
          <cell r="C66"/>
          <cell r="D66"/>
          <cell r="E66"/>
        </row>
        <row r="67">
          <cell r="B67">
            <v>53</v>
          </cell>
          <cell r="C67"/>
          <cell r="D67"/>
          <cell r="E67" t="e">
            <v>#VALUE!</v>
          </cell>
        </row>
        <row r="68">
          <cell r="B68">
            <v>54</v>
          </cell>
          <cell r="C68" t="str">
            <v>INTERSECCIONES VIALES</v>
          </cell>
          <cell r="D68" t="str">
            <v>ESPECIALISTA EN TRÁNSITO Y TRANSPORTE</v>
          </cell>
          <cell r="E68" t="e">
            <v>#VALUE!</v>
          </cell>
        </row>
        <row r="69">
          <cell r="B69">
            <v>55</v>
          </cell>
          <cell r="C69" t="str">
            <v>INTERSECCIONES VIALES</v>
          </cell>
          <cell r="D69" t="str">
            <v>INGENIERO MODELADOR</v>
          </cell>
          <cell r="E69" t="e">
            <v>#VALUE!</v>
          </cell>
        </row>
        <row r="70">
          <cell r="B70">
            <v>56</v>
          </cell>
          <cell r="C70" t="str">
            <v>INTERSECCIONES VIALES</v>
          </cell>
          <cell r="D70" t="str">
            <v>RESIDENTE DE TRÁNSITO Y TRANSPORTE</v>
          </cell>
          <cell r="E70" t="e">
            <v>#VALUE!</v>
          </cell>
        </row>
        <row r="71">
          <cell r="B71">
            <v>57</v>
          </cell>
          <cell r="C71" t="str">
            <v>VÍAS</v>
          </cell>
          <cell r="D71" t="str">
            <v>ESPECIALISTA EN TRÁNSITO Y TRANSPORTE</v>
          </cell>
          <cell r="E71" t="e">
            <v>#VALUE!</v>
          </cell>
        </row>
        <row r="72">
          <cell r="B72">
            <v>58</v>
          </cell>
          <cell r="C72" t="str">
            <v>INTERSECCIONES VIALES</v>
          </cell>
          <cell r="D72" t="str">
            <v>INGENIERO MODELADOR</v>
          </cell>
          <cell r="E72" t="e">
            <v>#VALUE!</v>
          </cell>
        </row>
        <row r="73">
          <cell r="B73">
            <v>59</v>
          </cell>
          <cell r="C73" t="str">
            <v>VÍAS</v>
          </cell>
          <cell r="D73" t="str">
            <v>RESIDENTE DE TRÁNSITO Y TRANSPORTE</v>
          </cell>
          <cell r="E73" t="e">
            <v>#VALUE!</v>
          </cell>
        </row>
        <row r="74">
          <cell r="B74" t="str">
            <v>4. URBANISMO Y ESPACIO PÚBLICO Y ARQUITECTURA</v>
          </cell>
          <cell r="C74"/>
          <cell r="D74"/>
          <cell r="E74"/>
        </row>
        <row r="75">
          <cell r="B75">
            <v>60</v>
          </cell>
          <cell r="C75"/>
          <cell r="D75" t="str">
            <v>ESPECIALISTA EN URBANISMO Y ESPACIO PÚBLICO</v>
          </cell>
          <cell r="E75" t="e">
            <v>#VALUE!</v>
          </cell>
        </row>
        <row r="76">
          <cell r="B76">
            <v>61</v>
          </cell>
          <cell r="C76"/>
          <cell r="D76" t="str">
            <v>ESPECIALISTA EN DISEÑO ARQUITECTÓNICO</v>
          </cell>
          <cell r="E76" t="e">
            <v>#VALUE!</v>
          </cell>
        </row>
        <row r="77">
          <cell r="B77">
            <v>62</v>
          </cell>
          <cell r="C77"/>
          <cell r="D77" t="str">
            <v>ARQUITECTO DE APOYO</v>
          </cell>
          <cell r="E77" t="e">
            <v>#VALUE!</v>
          </cell>
        </row>
        <row r="78">
          <cell r="B78">
            <v>63</v>
          </cell>
          <cell r="C78"/>
          <cell r="D78" t="str">
            <v>RESIDENTE DE URBANISMO Y ESPACIO PUBLICO</v>
          </cell>
          <cell r="E78" t="str">
            <v>PROFESION: 
Arquitecto o ingeniero civil con tarjeta profesional vigente. 
Con título de POSGRADO en el área de: 
N/A. 
Con EXPERIENCIA ESPECIFICA: 
Como residente de obra de proyectos de espacio publico, infraestructura vial o de transporte.</v>
          </cell>
        </row>
        <row r="79">
          <cell r="B79">
            <v>64</v>
          </cell>
          <cell r="C79"/>
          <cell r="D79" t="str">
            <v>RESIDENTE DE ARQUITECTURA</v>
          </cell>
          <cell r="E79" t="e">
            <v>#VALUE!</v>
          </cell>
        </row>
        <row r="80">
          <cell r="B80">
            <v>65</v>
          </cell>
          <cell r="C80" t="str">
            <v>PUENTE</v>
          </cell>
          <cell r="D80" t="str">
            <v>ESPECIALISTA EN URBANISMO Y ESPACIO PÚBLICO</v>
          </cell>
          <cell r="E80" t="e">
            <v>#VALUE!</v>
          </cell>
        </row>
        <row r="81">
          <cell r="B81">
            <v>66</v>
          </cell>
          <cell r="C81" t="str">
            <v>INTERSECCIONES VIALES</v>
          </cell>
          <cell r="D81" t="str">
            <v>RESIDENTE EN URBANISMO Y ESPACIO PÚBLICO</v>
          </cell>
          <cell r="E81" t="e">
            <v>#VALUE!</v>
          </cell>
        </row>
        <row r="82">
          <cell r="B82">
            <v>67</v>
          </cell>
          <cell r="C82" t="str">
            <v>INTERSECCIONES VIALES</v>
          </cell>
          <cell r="D82" t="str">
            <v>PROFESIONAL DE APOYO EN URBANISMO Y ESPACIO PÚBLICO</v>
          </cell>
          <cell r="E82" t="e">
            <v>#VALUE!</v>
          </cell>
        </row>
        <row r="83">
          <cell r="B83">
            <v>68</v>
          </cell>
          <cell r="C83" t="str">
            <v>VÍAS</v>
          </cell>
          <cell r="D83" t="str">
            <v>ESPECIALISTA EN DISEÑO ARQUITECTONICO</v>
          </cell>
          <cell r="E83" t="e">
            <v>#VALUE!</v>
          </cell>
        </row>
        <row r="84">
          <cell r="B84" t="str">
            <v>5. PATRIMONIO</v>
          </cell>
          <cell r="C84"/>
          <cell r="D84"/>
          <cell r="E84"/>
        </row>
        <row r="85">
          <cell r="B85">
            <v>69</v>
          </cell>
          <cell r="C85"/>
          <cell r="D85"/>
          <cell r="E85" t="str">
            <v xml:space="preserve">PROFESION: 
. 
Con título de POSGRADO en el área de: 
. 
Con EXPERIENCIA ESPECIFICA: 
</v>
          </cell>
        </row>
        <row r="86">
          <cell r="B86">
            <v>70</v>
          </cell>
          <cell r="C86" t="str">
            <v>INTERSECCIONES VIALES</v>
          </cell>
          <cell r="D86" t="str">
            <v xml:space="preserve">ARQUITECTO BIENES DE INTERES CULTURAL </v>
          </cell>
          <cell r="E86" t="str">
            <v>PROFESION: 
Arquitecto. 
Con título de POSGRADO en el área de: 
N/A. 
Con EXPERIENCIA ESPECIFICA: 
Experiencia en: estudios e intervención en bienes inmuebles de interés cultural y/o proyectos de espacio público en sectores de interés cultural.</v>
          </cell>
        </row>
        <row r="87">
          <cell r="B87">
            <v>71</v>
          </cell>
          <cell r="C87" t="str">
            <v>INTERSECCIONES VIALES</v>
          </cell>
          <cell r="D87" t="str">
            <v>ARQUITECTO EN BIENES DE INTERÉS CULTURAL</v>
          </cell>
          <cell r="E87" t="e">
            <v>#VALUE!</v>
          </cell>
        </row>
        <row r="88">
          <cell r="B88">
            <v>72</v>
          </cell>
          <cell r="C88" t="str">
            <v>INTERSECCIONES VIALES</v>
          </cell>
          <cell r="D88" t="str">
            <v>PROFESIONAL EN CONSERVACIÓN-RESTAURACIÓN DE MONUMENTOS-BIENES MUEBLES</v>
          </cell>
          <cell r="E88" t="str">
            <v>PROFESION: 
Restaurador Mueble. 
Con título de POSGRADO en el área de: 
N/A. 
Con EXPERIENCIA ESPECIFICA: 
En 2 proyectos de estudios e intervención en monumentos en espacio público</v>
          </cell>
        </row>
        <row r="89">
          <cell r="B89" t="str">
            <v>6. PREDIOS</v>
          </cell>
          <cell r="C89"/>
          <cell r="D89"/>
          <cell r="E89"/>
        </row>
        <row r="90">
          <cell r="B90">
            <v>73</v>
          </cell>
          <cell r="C90"/>
          <cell r="D90"/>
          <cell r="E90" t="str">
            <v xml:space="preserve">PROFESION: 
. 
Con título de POSGRADO en el área de: 
. 
Con EXPERIENCIA ESPECIFICA: 
</v>
          </cell>
        </row>
        <row r="91">
          <cell r="B91">
            <v>74</v>
          </cell>
          <cell r="C91"/>
          <cell r="D91"/>
          <cell r="E91" t="str">
            <v xml:space="preserve">PROFESION: 
. 
Con título de POSGRADO en el área de: 
. 
Con EXPERIENCIA ESPECIFICA: 
</v>
          </cell>
        </row>
        <row r="92">
          <cell r="B92">
            <v>75</v>
          </cell>
          <cell r="C92"/>
          <cell r="D92"/>
          <cell r="E92" t="str">
            <v xml:space="preserve">PROFESION: 
. 
Con título de POSGRADO en el área de: 
. 
Con EXPERIENCIA ESPECIFICA: 
</v>
          </cell>
        </row>
        <row r="93">
          <cell r="B93">
            <v>76</v>
          </cell>
          <cell r="C93"/>
          <cell r="D93"/>
          <cell r="E93" t="str">
            <v xml:space="preserve">PROFESION: 
. 
Con título de POSGRADO en el área de: 
. 
Con EXPERIENCIA ESPECIFICA: 
</v>
          </cell>
        </row>
        <row r="94">
          <cell r="B94">
            <v>77</v>
          </cell>
          <cell r="C94"/>
          <cell r="D94"/>
          <cell r="E94" t="str">
            <v xml:space="preserve">PROFESION: 
. 
Con título de POSGRADO en el área de: 
. 
Con EXPERIENCIA ESPECIFICA: 
</v>
          </cell>
        </row>
        <row r="95">
          <cell r="B95">
            <v>78</v>
          </cell>
          <cell r="C95"/>
          <cell r="D95"/>
          <cell r="E95" t="str">
            <v xml:space="preserve">PROFESION: 
. 
Con título de POSGRADO en el área de: 
. 
Con EXPERIENCIA ESPECIFICA: 
</v>
          </cell>
        </row>
        <row r="96">
          <cell r="B96">
            <v>79</v>
          </cell>
          <cell r="C96"/>
          <cell r="D96"/>
          <cell r="E96" t="str">
            <v xml:space="preserve">PROFESION: 
. 
Con título de POSGRADO en el área de: 
. 
Con EXPERIENCIA ESPECIFICA: 
</v>
          </cell>
        </row>
        <row r="97">
          <cell r="B97">
            <v>80</v>
          </cell>
          <cell r="C97"/>
          <cell r="D97"/>
          <cell r="E97" t="str">
            <v xml:space="preserve">PROFESION: 
. 
Con título de POSGRADO en el área de: 
. 
Con EXPERIENCIA ESPECIFICA: 
</v>
          </cell>
        </row>
        <row r="98">
          <cell r="B98">
            <v>81</v>
          </cell>
          <cell r="C98"/>
          <cell r="D98"/>
          <cell r="E98" t="str">
            <v xml:space="preserve">PROFESION: 
. 
Con título de POSGRADO en el área de: 
. 
Con EXPERIENCIA ESPECIFICA: 
</v>
          </cell>
        </row>
        <row r="99">
          <cell r="B99">
            <v>82</v>
          </cell>
          <cell r="C99"/>
          <cell r="D99"/>
          <cell r="E99" t="str">
            <v xml:space="preserve">PROFESION: 
. 
Con título de POSGRADO en el área de: 
. 
Con EXPERIENCIA ESPECIFICA: 
</v>
          </cell>
        </row>
        <row r="100">
          <cell r="B100">
            <v>83</v>
          </cell>
          <cell r="C100"/>
          <cell r="D100"/>
          <cell r="E100" t="str">
            <v xml:space="preserve">PROFESION: 
. 
Con título de POSGRADO en el área de: 
. 
Con EXPERIENCIA ESPECIFICA: 
</v>
          </cell>
        </row>
        <row r="101">
          <cell r="B101" t="str">
            <v>7. REDES HIDROSANITARIAS</v>
          </cell>
          <cell r="C101"/>
          <cell r="D101"/>
          <cell r="E101"/>
        </row>
        <row r="102">
          <cell r="B102">
            <v>84</v>
          </cell>
          <cell r="C102"/>
          <cell r="D102"/>
          <cell r="E102" t="e">
            <v>#VALUE!</v>
          </cell>
        </row>
        <row r="103">
          <cell r="B103">
            <v>85</v>
          </cell>
          <cell r="C103"/>
          <cell r="D103"/>
          <cell r="E103" t="e">
            <v>#VALUE!</v>
          </cell>
        </row>
        <row r="104">
          <cell r="B104">
            <v>86</v>
          </cell>
          <cell r="C104"/>
          <cell r="D104"/>
          <cell r="E104" t="e">
            <v>#VALUE!</v>
          </cell>
        </row>
        <row r="105">
          <cell r="B105">
            <v>87</v>
          </cell>
          <cell r="C105" t="str">
            <v>PUENTE</v>
          </cell>
          <cell r="D105" t="str">
            <v>ESPECIALISTA EN REDES HIDROSANITARIAS</v>
          </cell>
          <cell r="E105" t="e">
            <v>#VALUE!</v>
          </cell>
        </row>
        <row r="106">
          <cell r="B106">
            <v>88</v>
          </cell>
          <cell r="C106" t="str">
            <v>INTERSECCIONES VIALES</v>
          </cell>
          <cell r="D106" t="str">
            <v>RESIDENTE DE REDES HIDROSANITARIAS</v>
          </cell>
          <cell r="E106" t="e">
            <v>#VALUE!</v>
          </cell>
        </row>
        <row r="107">
          <cell r="B107">
            <v>89</v>
          </cell>
          <cell r="C107" t="str">
            <v>INTERSECCIONES VIALES</v>
          </cell>
          <cell r="D107" t="str">
            <v>INGENIERO DE APOYO REDES HIDROSANITARIAS</v>
          </cell>
          <cell r="E107" t="e">
            <v>#VALUE!</v>
          </cell>
        </row>
        <row r="108">
          <cell r="B108">
            <v>90</v>
          </cell>
          <cell r="C108" t="str">
            <v>VÍAS</v>
          </cell>
          <cell r="D108" t="str">
            <v>ESPECIALISTA EN REDES HIDROSANITARIAS</v>
          </cell>
          <cell r="E108" t="e">
            <v>#VALUE!</v>
          </cell>
        </row>
        <row r="109">
          <cell r="B109">
            <v>91</v>
          </cell>
          <cell r="C109"/>
          <cell r="D109"/>
          <cell r="E109" t="str">
            <v xml:space="preserve">PROFESION: 
. 
Con título de POSGRADO en el área de: 
. 
Con EXPERIENCIA ESPECIFICA: 
</v>
          </cell>
        </row>
        <row r="110">
          <cell r="B110">
            <v>92</v>
          </cell>
          <cell r="C110"/>
          <cell r="D110"/>
          <cell r="E110" t="str">
            <v xml:space="preserve">PROFESION: 
. 
Con título de POSGRADO en el área de: 
. 
Con EXPERIENCIA ESPECIFICA: 
</v>
          </cell>
        </row>
        <row r="111">
          <cell r="B111" t="str">
            <v>8. REDES SECAS</v>
          </cell>
          <cell r="C111"/>
          <cell r="D111"/>
          <cell r="E111"/>
        </row>
        <row r="112">
          <cell r="B112">
            <v>93</v>
          </cell>
          <cell r="C112"/>
          <cell r="D112"/>
          <cell r="E112" t="e">
            <v>#VALUE!</v>
          </cell>
        </row>
        <row r="113">
          <cell r="B113">
            <v>94</v>
          </cell>
          <cell r="C113"/>
          <cell r="D113"/>
          <cell r="E113" t="e">
            <v>#VALUE!</v>
          </cell>
        </row>
        <row r="114">
          <cell r="B114">
            <v>95</v>
          </cell>
          <cell r="C114" t="str">
            <v>PUENTE</v>
          </cell>
          <cell r="D114" t="str">
            <v>ESPECIALISTA EN REDES ELECTRICAS, TELEMATICOS, FIBRA ÓPTICA Y GAS</v>
          </cell>
          <cell r="E114" t="e">
            <v>#VALUE!</v>
          </cell>
        </row>
        <row r="115">
          <cell r="B115">
            <v>96</v>
          </cell>
          <cell r="C115" t="str">
            <v>INTERSECCIONES VIALES</v>
          </cell>
          <cell r="D115" t="str">
            <v>INGENIERO DE APOYO REDES SECAS (ELÉCTRICAS, GAS, TELÉFONO Y FIBRA ÓPTICA)</v>
          </cell>
          <cell r="E115" t="e">
            <v>#VALUE!</v>
          </cell>
        </row>
        <row r="116">
          <cell r="B116">
            <v>97</v>
          </cell>
          <cell r="C116" t="str">
            <v>INTERSECCIONES VIALES</v>
          </cell>
          <cell r="D116" t="str">
            <v>RESIDENTE DE REDES SECAS</v>
          </cell>
          <cell r="E116" t="e">
            <v>#VALUE!</v>
          </cell>
        </row>
        <row r="117">
          <cell r="B117">
            <v>98</v>
          </cell>
          <cell r="C117" t="str">
            <v>VÍAS</v>
          </cell>
          <cell r="D117" t="str">
            <v>ESPECIALISTA EN REDES SECAS (ELÉCTRICAS, GAS, TELÉFONO Y FIBRA ÓPTICA)</v>
          </cell>
          <cell r="E117" t="e">
            <v>#VALUE!</v>
          </cell>
        </row>
        <row r="118">
          <cell r="B118">
            <v>99</v>
          </cell>
          <cell r="C118"/>
          <cell r="D118"/>
          <cell r="E118" t="e">
            <v>#VALUE!</v>
          </cell>
        </row>
        <row r="119">
          <cell r="B119">
            <v>100</v>
          </cell>
          <cell r="C119"/>
          <cell r="D119"/>
          <cell r="E119" t="str">
            <v xml:space="preserve">PROFESION: 
. 
Con título de POSGRADO en el área de: 
. 
Con EXPERIENCIA ESPECIFICA: 
</v>
          </cell>
        </row>
        <row r="120">
          <cell r="B120">
            <v>101</v>
          </cell>
          <cell r="C120"/>
          <cell r="D120"/>
          <cell r="E120" t="str">
            <v xml:space="preserve">PROFESION: 
. 
Con título de POSGRADO en el área de: 
. 
Con EXPERIENCIA ESPECIFICA: 
</v>
          </cell>
        </row>
        <row r="121">
          <cell r="B121" t="str">
            <v>9. ESTRUCTURAS</v>
          </cell>
          <cell r="C121"/>
          <cell r="D121"/>
          <cell r="E121"/>
        </row>
        <row r="122">
          <cell r="B122">
            <v>102</v>
          </cell>
          <cell r="C122"/>
          <cell r="D122"/>
          <cell r="E122" t="e">
            <v>#VALUE!</v>
          </cell>
        </row>
        <row r="123">
          <cell r="B123">
            <v>103</v>
          </cell>
          <cell r="C123"/>
          <cell r="D123"/>
          <cell r="E123" t="e">
            <v>#VALUE!</v>
          </cell>
        </row>
        <row r="124">
          <cell r="B124">
            <v>104</v>
          </cell>
          <cell r="C124"/>
          <cell r="D124"/>
          <cell r="E124" t="e">
            <v>#VALUE!</v>
          </cell>
        </row>
        <row r="125">
          <cell r="B125">
            <v>105</v>
          </cell>
          <cell r="C125"/>
          <cell r="D125"/>
          <cell r="E125" t="e">
            <v>#VALUE!</v>
          </cell>
        </row>
        <row r="126">
          <cell r="B126">
            <v>106</v>
          </cell>
          <cell r="C126" t="str">
            <v>PUENTE</v>
          </cell>
          <cell r="D126" t="str">
            <v>ESPECIALISTA EN ESTRUCTURAS</v>
          </cell>
          <cell r="E126" t="e">
            <v>#VALUE!</v>
          </cell>
        </row>
        <row r="127">
          <cell r="B127">
            <v>107</v>
          </cell>
          <cell r="C127" t="str">
            <v>INTERSECCIONES VIALES</v>
          </cell>
          <cell r="D127" t="str">
            <v>RESIDENTE DE ESTRUCTURAS Y PATOLOGIA</v>
          </cell>
          <cell r="E127" t="e">
            <v>#VALUE!</v>
          </cell>
        </row>
        <row r="128">
          <cell r="B128">
            <v>108</v>
          </cell>
          <cell r="C128" t="str">
            <v>INTERSECCIONES VIALES</v>
          </cell>
          <cell r="D128" t="str">
            <v>INGENIERO DE APOYO ESTRUCTURAS</v>
          </cell>
          <cell r="E128" t="e">
            <v>#VALUE!</v>
          </cell>
        </row>
        <row r="129">
          <cell r="B129">
            <v>109</v>
          </cell>
          <cell r="C129"/>
          <cell r="D129"/>
          <cell r="E129" t="str">
            <v xml:space="preserve">PROFESION: 
. 
Con título de POSGRADO en el área de: 
. 
Con EXPERIENCIA ESPECIFICA: 
</v>
          </cell>
        </row>
        <row r="130">
          <cell r="B130">
            <v>110</v>
          </cell>
          <cell r="C130"/>
          <cell r="D130"/>
          <cell r="E130" t="str">
            <v xml:space="preserve">PROFESION: 
. 
Con título de POSGRADO en el área de: 
. 
Con EXPERIENCIA ESPECIFICA: 
</v>
          </cell>
        </row>
        <row r="131">
          <cell r="B131" t="str">
            <v>10. GEOTECNIA</v>
          </cell>
          <cell r="C131"/>
          <cell r="D131"/>
          <cell r="E131"/>
        </row>
        <row r="132">
          <cell r="B132">
            <v>111</v>
          </cell>
          <cell r="C132"/>
          <cell r="D132" t="str">
            <v>Especialista en Geotecnia</v>
          </cell>
          <cell r="E132" t="e">
            <v>#VALUE!</v>
          </cell>
        </row>
        <row r="133">
          <cell r="B133">
            <v>112</v>
          </cell>
          <cell r="C133" t="str">
            <v>PUENTE</v>
          </cell>
          <cell r="D133" t="str">
            <v>ESPECIALISTA EN GEOTECNIA</v>
          </cell>
          <cell r="E133" t="e">
            <v>#VALUE!</v>
          </cell>
        </row>
        <row r="134">
          <cell r="B134">
            <v>113</v>
          </cell>
          <cell r="C134" t="str">
            <v>VÍAS</v>
          </cell>
          <cell r="D134" t="str">
            <v>ESPECIALISTA EN GEOTECNIA</v>
          </cell>
          <cell r="E134" t="e">
            <v>#VALUE!</v>
          </cell>
        </row>
        <row r="135">
          <cell r="B135">
            <v>114</v>
          </cell>
          <cell r="C135" t="str">
            <v>INTERSECCIONES VIALES</v>
          </cell>
          <cell r="D135" t="str">
            <v>INGENIERO DE APOYO EN GEOTECNIA</v>
          </cell>
          <cell r="E135" t="e">
            <v>#VALUE!</v>
          </cell>
        </row>
        <row r="136">
          <cell r="B136">
            <v>115</v>
          </cell>
          <cell r="C136" t="str">
            <v>INTERMEDIAS, ARTERIALES O TM</v>
          </cell>
          <cell r="D136" t="str">
            <v>ESPECIALISTA EN GEOTECNIA</v>
          </cell>
          <cell r="E136" t="str">
            <v xml:space="preserve">PROFESION: 
. 
Con título de POSGRADO en el área de: 
. 
Con EXPERIENCIA ESPECIFICA: 
</v>
          </cell>
        </row>
        <row r="137">
          <cell r="B137">
            <v>116</v>
          </cell>
          <cell r="C137"/>
          <cell r="D137"/>
          <cell r="E137" t="str">
            <v xml:space="preserve">PROFESION: 
. 
Con título de POSGRADO en el área de: 
. 
Con EXPERIENCIA ESPECIFICA: 
</v>
          </cell>
        </row>
        <row r="138">
          <cell r="B138">
            <v>117</v>
          </cell>
          <cell r="C138"/>
          <cell r="D138"/>
          <cell r="E138" t="str">
            <v xml:space="preserve">PROFESION: 
. 
Con título de POSGRADO en el área de: 
. 
Con EXPERIENCIA ESPECIFICA: 
</v>
          </cell>
        </row>
        <row r="139">
          <cell r="B139">
            <v>118</v>
          </cell>
          <cell r="C139"/>
          <cell r="D139"/>
          <cell r="E139" t="str">
            <v xml:space="preserve">PROFESION: 
. 
Con título de POSGRADO en el área de: 
. 
Con EXPERIENCIA ESPECIFICA: 
</v>
          </cell>
        </row>
        <row r="140">
          <cell r="B140">
            <v>119</v>
          </cell>
          <cell r="C140"/>
          <cell r="D140"/>
          <cell r="E140" t="str">
            <v xml:space="preserve">PROFESION: 
. 
Con título de POSGRADO en el área de: 
. 
Con EXPERIENCIA ESPECIFICA: 
</v>
          </cell>
        </row>
        <row r="141">
          <cell r="B141" t="str">
            <v>11. PAVIMENTOS</v>
          </cell>
          <cell r="C141"/>
          <cell r="D141"/>
          <cell r="E141"/>
        </row>
        <row r="142">
          <cell r="B142">
            <v>120</v>
          </cell>
          <cell r="C142" t="str">
            <v>PUENTE</v>
          </cell>
          <cell r="D142" t="str">
            <v>ESPECIALISTA EN PAVIMENTOS</v>
          </cell>
          <cell r="E142" t="e">
            <v>#VALUE!</v>
          </cell>
        </row>
        <row r="143">
          <cell r="B143">
            <v>121</v>
          </cell>
          <cell r="C143" t="str">
            <v>INTERSECCIONES VIALES</v>
          </cell>
          <cell r="D143" t="str">
            <v>ESPECIALISTA EN PAVIMENTOS</v>
          </cell>
          <cell r="E143" t="e">
            <v>#VALUE!</v>
          </cell>
        </row>
        <row r="144">
          <cell r="B144">
            <v>122</v>
          </cell>
          <cell r="C144" t="str">
            <v>VÍAS</v>
          </cell>
          <cell r="D144" t="str">
            <v>ESPECIALISTA EN PAVIMENTOS</v>
          </cell>
          <cell r="E144" t="e">
            <v>#VALUE!</v>
          </cell>
        </row>
        <row r="145">
          <cell r="B145">
            <v>123</v>
          </cell>
          <cell r="C145"/>
          <cell r="D145"/>
          <cell r="E145" t="str">
            <v xml:space="preserve">PROFESION: 
. 
Con título de POSGRADO en el área de: 
. 
Con EXPERIENCIA ESPECIFICA: 
</v>
          </cell>
        </row>
        <row r="146">
          <cell r="B146">
            <v>124</v>
          </cell>
          <cell r="C146"/>
          <cell r="D146"/>
          <cell r="E146" t="str">
            <v xml:space="preserve">PROFESION: 
. 
Con título de POSGRADO en el área de: 
. 
Con EXPERIENCIA ESPECIFICA: 
</v>
          </cell>
        </row>
        <row r="147">
          <cell r="B147">
            <v>125</v>
          </cell>
          <cell r="C147"/>
          <cell r="D147"/>
          <cell r="E147" t="str">
            <v xml:space="preserve">PROFESION: 
. 
Con título de POSGRADO en el área de: 
. 
Con EXPERIENCIA ESPECIFICA: 
</v>
          </cell>
        </row>
        <row r="148">
          <cell r="B148">
            <v>126</v>
          </cell>
          <cell r="C148"/>
          <cell r="D148"/>
          <cell r="E148" t="str">
            <v xml:space="preserve">PROFESION: 
. 
Con título de POSGRADO en el área de: 
. 
Con EXPERIENCIA ESPECIFICA: 
</v>
          </cell>
        </row>
        <row r="149">
          <cell r="B149" t="str">
            <v>12. AMBIENTAL - FORESTAL Y SST</v>
          </cell>
          <cell r="C149"/>
          <cell r="D149"/>
          <cell r="E149"/>
        </row>
        <row r="150">
          <cell r="B150">
            <v>127</v>
          </cell>
          <cell r="C150"/>
          <cell r="D150" t="str">
            <v>Residente SST</v>
          </cell>
          <cell r="E150" t="e">
            <v>#VALUE!</v>
          </cell>
        </row>
        <row r="151">
          <cell r="B151">
            <v>128</v>
          </cell>
          <cell r="C151"/>
          <cell r="D151" t="str">
            <v>Residente SST</v>
          </cell>
          <cell r="E151" t="e">
            <v>#VALUE!</v>
          </cell>
        </row>
        <row r="152">
          <cell r="B152">
            <v>129</v>
          </cell>
          <cell r="C152"/>
          <cell r="D152" t="str">
            <v>Residente Forestal</v>
          </cell>
          <cell r="E152" t="e">
            <v>#VALUE!</v>
          </cell>
        </row>
        <row r="153">
          <cell r="B153">
            <v>130</v>
          </cell>
          <cell r="C153"/>
          <cell r="D153" t="str">
            <v xml:space="preserve">Residente Ambiental </v>
          </cell>
          <cell r="E153" t="e">
            <v>#VALUE!</v>
          </cell>
        </row>
        <row r="154">
          <cell r="B154">
            <v>131</v>
          </cell>
          <cell r="C154"/>
          <cell r="D154" t="str">
            <v>Biologo</v>
          </cell>
          <cell r="E154" t="e">
            <v>#VALUE!</v>
          </cell>
        </row>
        <row r="155">
          <cell r="B155">
            <v>132</v>
          </cell>
          <cell r="C155"/>
          <cell r="D155" t="str">
            <v>Inspector SSTMA</v>
          </cell>
          <cell r="E155" t="e">
            <v>#VALUE!</v>
          </cell>
        </row>
        <row r="156">
          <cell r="B156">
            <v>133</v>
          </cell>
          <cell r="C156"/>
          <cell r="D156" t="str">
            <v>Residente de Maquinaria y Equipo</v>
          </cell>
          <cell r="E156" t="e">
            <v>#VALUE!</v>
          </cell>
        </row>
        <row r="157">
          <cell r="B157">
            <v>134</v>
          </cell>
          <cell r="C157" t="str">
            <v>INTERSECCIONES VIALES</v>
          </cell>
          <cell r="D157" t="str">
            <v xml:space="preserve">RESIDENTE AMBIENTAL </v>
          </cell>
          <cell r="E157" t="e">
            <v>#VALUE!</v>
          </cell>
        </row>
        <row r="158">
          <cell r="B158">
            <v>135</v>
          </cell>
          <cell r="C158" t="str">
            <v>INTERSECCIONES VIALES</v>
          </cell>
          <cell r="D158"/>
          <cell r="E158" t="str">
            <v xml:space="preserve">PROFESION: 
. 
Con título de POSGRADO en el área de: 
. 
Con EXPERIENCIA ESPECIFICA: 
</v>
          </cell>
        </row>
        <row r="159">
          <cell r="B159">
            <v>136</v>
          </cell>
          <cell r="C159" t="str">
            <v>INTERSECCIONES VIALES</v>
          </cell>
          <cell r="D159" t="str">
            <v>RESIDENTE FORESTAL</v>
          </cell>
          <cell r="E159" t="e">
            <v>#VALUE!</v>
          </cell>
        </row>
        <row r="160">
          <cell r="B160">
            <v>137</v>
          </cell>
          <cell r="C160" t="str">
            <v>INTERSECCIONES VIALES</v>
          </cell>
          <cell r="D160" t="str">
            <v>RESIDENTE EN FAUNA SILVESTRE</v>
          </cell>
          <cell r="E160" t="e">
            <v>#VALUE!</v>
          </cell>
        </row>
        <row r="161">
          <cell r="B161">
            <v>138</v>
          </cell>
          <cell r="C161" t="str">
            <v>INTERSECCIONES VIALES</v>
          </cell>
          <cell r="D161" t="str">
            <v>RESIDENTE SEGURIDAD Y SALUD EN EL TRABAJO (SST)</v>
          </cell>
          <cell r="E161" t="e">
            <v>#VALUE!</v>
          </cell>
        </row>
        <row r="162">
          <cell r="B162">
            <v>139</v>
          </cell>
          <cell r="C162" t="str">
            <v>INTERSECCIONES VIALES</v>
          </cell>
          <cell r="D162" t="str">
            <v>INSPECTOR SST - AMBIENTAL</v>
          </cell>
          <cell r="E162" t="e">
            <v>#VALUE!</v>
          </cell>
        </row>
        <row r="163">
          <cell r="B163">
            <v>140</v>
          </cell>
          <cell r="C163" t="str">
            <v>INTERSECCIONES VIALES</v>
          </cell>
          <cell r="D163" t="str">
            <v>RESIDENTE DE MAQUINARIA Y EQUIPOS</v>
          </cell>
          <cell r="E163" t="e">
            <v>#VALUE!</v>
          </cell>
        </row>
        <row r="164">
          <cell r="B164">
            <v>141</v>
          </cell>
          <cell r="C164"/>
          <cell r="D164"/>
          <cell r="E164" t="str">
            <v xml:space="preserve">PROFESION: 
. 
Con título de POSGRADO en el área de: 
. 
Con EXPERIENCIA ESPECIFICA: 
</v>
          </cell>
        </row>
        <row r="165">
          <cell r="B165">
            <v>142</v>
          </cell>
          <cell r="C165"/>
          <cell r="D165"/>
          <cell r="E165" t="str">
            <v xml:space="preserve">PROFESION: 
. 
Con título de POSGRADO en el área de: 
. 
Con EXPERIENCIA ESPECIFICA: 
</v>
          </cell>
        </row>
        <row r="166">
          <cell r="B166">
            <v>143</v>
          </cell>
          <cell r="C166"/>
          <cell r="D166"/>
          <cell r="E166" t="str">
            <v xml:space="preserve">PROFESION: 
. 
Con título de POSGRADO en el área de: 
. 
Con EXPERIENCIA ESPECIFICA: 
</v>
          </cell>
        </row>
        <row r="167">
          <cell r="B167">
            <v>144</v>
          </cell>
          <cell r="C167"/>
          <cell r="D167"/>
          <cell r="E167" t="str">
            <v xml:space="preserve">PROFESION: 
. 
Con título de POSGRADO en el área de: 
. 
Con EXPERIENCIA ESPECIFICA: 
</v>
          </cell>
        </row>
        <row r="168">
          <cell r="B168" t="str">
            <v>13. SOCIAL</v>
          </cell>
          <cell r="C168"/>
          <cell r="D168"/>
          <cell r="E168"/>
        </row>
        <row r="169">
          <cell r="B169">
            <v>145</v>
          </cell>
          <cell r="C169" t="str">
            <v>INTERSECCIONES VIALES</v>
          </cell>
          <cell r="D169" t="str">
            <v>RESIDENTE SOCIAL</v>
          </cell>
          <cell r="E169" t="e">
            <v>#VALUE!</v>
          </cell>
        </row>
        <row r="170">
          <cell r="B170">
            <v>146</v>
          </cell>
          <cell r="C170" t="str">
            <v>INTERSECCIONES VIALES</v>
          </cell>
          <cell r="D170" t="str">
            <v xml:space="preserve">PROFESIONAL DE APOYO SOCIAL </v>
          </cell>
          <cell r="E170" t="e">
            <v>#VALUE!</v>
          </cell>
        </row>
        <row r="171">
          <cell r="B171">
            <v>147</v>
          </cell>
          <cell r="C171" t="str">
            <v>INTERSECCIONES VIALES</v>
          </cell>
          <cell r="D171" t="str">
            <v>PROFESIONAL EN PEDAGÓGIA</v>
          </cell>
          <cell r="E171" t="str">
            <v xml:space="preserve">PROFESION: 
. 
Con título de POSGRADO en el área de: 
. 
Con EXPERIENCIA ESPECIFICA: 
</v>
          </cell>
        </row>
        <row r="172">
          <cell r="B172">
            <v>148</v>
          </cell>
          <cell r="C172" t="str">
            <v>INTERSECCIONES VIALES</v>
          </cell>
          <cell r="D172" t="str">
            <v>PROFESIONAL COMUNICADOR SOCIAL</v>
          </cell>
          <cell r="E172" t="e">
            <v>#VALUE!</v>
          </cell>
        </row>
        <row r="173">
          <cell r="B173">
            <v>149</v>
          </cell>
          <cell r="C173" t="str">
            <v>INTERSECCIONES VIALES</v>
          </cell>
          <cell r="D173" t="str">
            <v>PROFESIONAL EN ECONOMIA</v>
          </cell>
          <cell r="E173" t="str">
            <v xml:space="preserve">PROFESION: 
. 
Con título de POSGRADO en el área de: 
. 
Con EXPERIENCIA ESPECIFICA: 
</v>
          </cell>
        </row>
        <row r="174">
          <cell r="B174">
            <v>150</v>
          </cell>
          <cell r="C174" t="str">
            <v>INTERSECCIONES VIALES</v>
          </cell>
          <cell r="D174" t="str">
            <v>PROFESIONAL SOCIAL PARA ACTAS DE VECINDAD</v>
          </cell>
          <cell r="E174" t="e">
            <v>#VALUE!</v>
          </cell>
        </row>
        <row r="175">
          <cell r="B175">
            <v>151</v>
          </cell>
          <cell r="C175" t="str">
            <v>INTERSECCIONES VIALES</v>
          </cell>
          <cell r="D175" t="str">
            <v>PROFESIONAL INGENIERO O ARQUITECTO PARA ACTAS DE VECINDAD</v>
          </cell>
          <cell r="E175" t="str">
            <v>PROFESION: 
Arquitectura y/o Ingeniería.. 
Con título de POSGRADO en el área de: 
N/A. 
Con EXPERIENCIA ESPECIFICA: 
En proyectos de infraestructura y/o en temas de patología de las estructuras.</v>
          </cell>
        </row>
        <row r="176">
          <cell r="B176">
            <v>152</v>
          </cell>
          <cell r="C176" t="str">
            <v>INTERSECCIONES VIALES</v>
          </cell>
          <cell r="D176" t="str">
            <v>PROFESIONAL SOCIAL</v>
          </cell>
          <cell r="E176" t="str">
            <v xml:space="preserve">PROFESION: 
. 
Con título de POSGRADO en el área de: 
. 
Con EXPERIENCIA ESPECIFICA: 
</v>
          </cell>
        </row>
        <row r="177">
          <cell r="B177" t="str">
            <v>14. ARQUEOLOGÍA</v>
          </cell>
          <cell r="C177"/>
          <cell r="D177"/>
          <cell r="E177"/>
        </row>
        <row r="178">
          <cell r="B178">
            <v>153</v>
          </cell>
          <cell r="C178" t="str">
            <v>INTERMEDIAS, ARTERIALES O TM</v>
          </cell>
          <cell r="D178" t="str">
            <v>ARQUEÓLOGO</v>
          </cell>
          <cell r="E178" t="e">
            <v>#VALUE!</v>
          </cell>
        </row>
        <row r="179">
          <cell r="B179">
            <v>154</v>
          </cell>
          <cell r="C179" t="str">
            <v>INTERMEDIAS, ARTERIALES O TM</v>
          </cell>
          <cell r="D179" t="str">
            <v>ESPECIALISTA EN SIG-CAD</v>
          </cell>
          <cell r="E179" t="str">
            <v>PROFESION: 
Ingeniero y/o Arquitecto y/o Dibujante. 
Con título de POSGRADO en el área de: 
N.A.. 
Con EXPERIENCIA ESPECIFICA: 
Con conicimientos en programas Arcgis y Qgis, con experiencia en Georeferenciación y manejo de bases de datos</v>
          </cell>
        </row>
        <row r="180">
          <cell r="B180">
            <v>155</v>
          </cell>
          <cell r="C180"/>
          <cell r="D180"/>
          <cell r="E180" t="e">
            <v>#VALUE!</v>
          </cell>
        </row>
        <row r="181">
          <cell r="B181">
            <v>156</v>
          </cell>
          <cell r="C181" t="str">
            <v>INTERSECCIONES VIALES</v>
          </cell>
          <cell r="D181" t="str">
            <v>ARQUEÓLOGO</v>
          </cell>
          <cell r="E181" t="e">
            <v>#VALUE!</v>
          </cell>
        </row>
        <row r="182">
          <cell r="B182">
            <v>157</v>
          </cell>
          <cell r="C182"/>
          <cell r="D182"/>
          <cell r="E182" t="str">
            <v xml:space="preserve">PROFESION: 
. 
Con título de POSGRADO en el área de: 
. 
Con EXPERIENCIA ESPECIFICA: 
</v>
          </cell>
        </row>
        <row r="183">
          <cell r="B183">
            <v>158</v>
          </cell>
          <cell r="C183"/>
          <cell r="D183"/>
          <cell r="E183" t="str">
            <v xml:space="preserve">PROFESION: 
. 
Con título de POSGRADO en el área de: 
. 
Con EXPERIENCIA ESPECIFICA: 
</v>
          </cell>
        </row>
        <row r="184">
          <cell r="B184">
            <v>159</v>
          </cell>
          <cell r="C184"/>
          <cell r="D184"/>
          <cell r="E184" t="str">
            <v xml:space="preserve">PROFESION: 
. 
Con título de POSGRADO en el área de: 
. 
Con EXPERIENCIA ESPECIFICA: 
</v>
          </cell>
        </row>
        <row r="185">
          <cell r="B185">
            <v>160</v>
          </cell>
          <cell r="C185"/>
          <cell r="D185"/>
          <cell r="E185" t="str">
            <v xml:space="preserve">PROFESION: 
. 
Con título de POSGRADO en el área de: 
. 
Con EXPERIENCIA ESPECIFICA: 
</v>
          </cell>
        </row>
        <row r="186">
          <cell r="B186">
            <v>161</v>
          </cell>
          <cell r="C186"/>
          <cell r="D186"/>
          <cell r="E186" t="str">
            <v xml:space="preserve">PROFESION: 
. 
Con título de POSGRADO en el área de: 
. 
Con EXPERIENCIA ESPECIFICA: 
</v>
          </cell>
        </row>
        <row r="187">
          <cell r="B187" t="str">
            <v>15. COSTOS Y PRESUPUESTO</v>
          </cell>
          <cell r="C187"/>
          <cell r="D187"/>
          <cell r="E187"/>
        </row>
        <row r="188">
          <cell r="B188">
            <v>162</v>
          </cell>
          <cell r="C188"/>
          <cell r="D188" t="str">
            <v>PROFESIONAL DE COSTOS, PRESUPUESTO Y PROGRAMACIÓN</v>
          </cell>
          <cell r="E188" t="e">
            <v>#VALUE!</v>
          </cell>
        </row>
        <row r="189">
          <cell r="B189">
            <v>163</v>
          </cell>
          <cell r="C189"/>
          <cell r="D189" t="str">
            <v>PROFESIONAL DE COSTOS, PRESUPUESTO Y PROGRAMACIÓN</v>
          </cell>
          <cell r="E189" t="e">
            <v>#VALUE!</v>
          </cell>
        </row>
        <row r="190">
          <cell r="B190">
            <v>164</v>
          </cell>
          <cell r="C190"/>
          <cell r="D190" t="str">
            <v>PROFESIONAL DE APOYO DE COSTOS, PRESUPUESTO Y PROGRAMACIÓN</v>
          </cell>
          <cell r="E190" t="e">
            <v>#VALUE!</v>
          </cell>
        </row>
        <row r="191">
          <cell r="B191">
            <v>165</v>
          </cell>
          <cell r="C191" t="str">
            <v>INTERSECCIONES VIALES</v>
          </cell>
          <cell r="D191" t="str">
            <v>PROFESIONAL EN PRESUPUESTO</v>
          </cell>
          <cell r="E191" t="e">
            <v>#VALUE!</v>
          </cell>
        </row>
        <row r="192">
          <cell r="B192">
            <v>166</v>
          </cell>
          <cell r="C192"/>
          <cell r="D192"/>
          <cell r="E192" t="str">
            <v xml:space="preserve">PROFESION: 
. 
Con título de POSGRADO en el área de: 
. 
Con EXPERIENCIA ESPECIFICA: 
</v>
          </cell>
        </row>
        <row r="193">
          <cell r="B193">
            <v>167</v>
          </cell>
          <cell r="C193"/>
          <cell r="D193"/>
          <cell r="E193" t="str">
            <v xml:space="preserve">PROFESION: 
. 
Con título de POSGRADO en el área de: 
. 
Con EXPERIENCIA ESPECIFICA: 
</v>
          </cell>
        </row>
        <row r="194">
          <cell r="B194">
            <v>168</v>
          </cell>
          <cell r="C194"/>
          <cell r="D194"/>
          <cell r="E194" t="str">
            <v xml:space="preserve">PROFESION: 
. 
Con título de POSGRADO en el área de: 
. 
Con EXPERIENCIA ESPECIFICA: 
</v>
          </cell>
        </row>
        <row r="195">
          <cell r="B195">
            <v>169</v>
          </cell>
          <cell r="C195"/>
          <cell r="D195"/>
          <cell r="E195" t="str">
            <v xml:space="preserve">PROFESION: 
. 
Con título de POSGRADO en el área de: 
. 
Con EXPERIENCIA ESPECIFICA: 
</v>
          </cell>
        </row>
        <row r="196">
          <cell r="B196">
            <v>170</v>
          </cell>
          <cell r="C196"/>
          <cell r="D196"/>
          <cell r="E196" t="str">
            <v xml:space="preserve">PROFESION: 
. 
Con título de POSGRADO en el área de: 
. 
Con EXPERIENCIA ESPECIFICA: 
</v>
          </cell>
        </row>
        <row r="197">
          <cell r="B197" t="str">
            <v>16. PROGRAMACIÓN</v>
          </cell>
          <cell r="C197"/>
          <cell r="D197"/>
          <cell r="E197"/>
        </row>
        <row r="198">
          <cell r="B198">
            <v>171</v>
          </cell>
          <cell r="C198" t="str">
            <v>INTERSECCIONES VIALES</v>
          </cell>
          <cell r="D198" t="str">
            <v>PROFESIONAL DE COSTOS, PRESUPUESTO Y PROGRAMACIÓN</v>
          </cell>
          <cell r="E198" t="e">
            <v>#VALUE!</v>
          </cell>
        </row>
        <row r="199">
          <cell r="B199">
            <v>172</v>
          </cell>
          <cell r="C199"/>
          <cell r="D199"/>
          <cell r="E199" t="str">
            <v xml:space="preserve">PROFESION: 
. 
Con título de POSGRADO en el área de: 
. 
Con EXPERIENCIA ESPECIFICA: 
</v>
          </cell>
        </row>
        <row r="200">
          <cell r="B200">
            <v>173</v>
          </cell>
          <cell r="C200"/>
          <cell r="D200"/>
          <cell r="E200" t="str">
            <v xml:space="preserve">PROFESION: 
. 
Con título de POSGRADO en el área de: 
. 
Con EXPERIENCIA ESPECIFICA: 
</v>
          </cell>
        </row>
        <row r="201">
          <cell r="B201">
            <v>174</v>
          </cell>
          <cell r="C201"/>
          <cell r="D201"/>
          <cell r="E201" t="str">
            <v xml:space="preserve">PROFESION: 
. 
Con título de POSGRADO en el área de: 
. 
Con EXPERIENCIA ESPECIFICA: 
</v>
          </cell>
        </row>
        <row r="202">
          <cell r="B202">
            <v>175</v>
          </cell>
          <cell r="C202"/>
          <cell r="D202"/>
          <cell r="E202" t="str">
            <v xml:space="preserve">PROFESION: 
. 
Con título de POSGRADO en el área de: 
. 
Con EXPERIENCIA ESPECIFICA: 
</v>
          </cell>
        </row>
        <row r="203">
          <cell r="B203">
            <v>176</v>
          </cell>
          <cell r="C203"/>
          <cell r="D203"/>
          <cell r="E203" t="str">
            <v xml:space="preserve">PROFESION: 
. 
Con título de POSGRADO en el área de: 
. 
Con EXPERIENCIA ESPECIFICA: 
</v>
          </cell>
        </row>
        <row r="204">
          <cell r="B204">
            <v>177</v>
          </cell>
          <cell r="C204"/>
          <cell r="D204"/>
          <cell r="E204" t="str">
            <v xml:space="preserve">PROFESION: 
. 
Con título de POSGRADO en el área de: 
. 
Con EXPERIENCIA ESPECIFICA: 
</v>
          </cell>
        </row>
        <row r="205">
          <cell r="B205">
            <v>178</v>
          </cell>
          <cell r="C205"/>
          <cell r="D205"/>
          <cell r="E205" t="str">
            <v xml:space="preserve">PROFESION: 
. 
Con título de POSGRADO en el área de: 
. 
Con EXPERIENCIA ESPECIFICA: 
</v>
          </cell>
        </row>
        <row r="206">
          <cell r="B206">
            <v>179</v>
          </cell>
          <cell r="C206"/>
          <cell r="D206"/>
          <cell r="E206" t="str">
            <v xml:space="preserve">PROFESION: 
. 
Con título de POSGRADO en el área de: 
. 
Con EXPERIENCIA ESPECIFICA: 
</v>
          </cell>
        </row>
        <row r="207">
          <cell r="B207" t="str">
            <v>17. SIG-CAD-BIM</v>
          </cell>
          <cell r="C207"/>
          <cell r="D207"/>
          <cell r="E207"/>
        </row>
        <row r="208">
          <cell r="B208">
            <v>180</v>
          </cell>
          <cell r="C208" t="str">
            <v>INTERSECCIONES VIALES</v>
          </cell>
          <cell r="D208" t="str">
            <v>COORDINADOR BIM</v>
          </cell>
          <cell r="E208" t="e">
            <v>#VALUE!</v>
          </cell>
        </row>
        <row r="209">
          <cell r="B209">
            <v>181</v>
          </cell>
          <cell r="C209"/>
          <cell r="D209" t="str">
            <v>COORDINADOR BIM Y SIG</v>
          </cell>
          <cell r="E209" t="e">
            <v>#VALUE!</v>
          </cell>
        </row>
        <row r="210">
          <cell r="B210">
            <v>182</v>
          </cell>
          <cell r="C210" t="str">
            <v>INTERSECCIONES VIALES</v>
          </cell>
          <cell r="D210" t="str">
            <v>MODELADOR Y/O ESPECIALISTA BIM-SIG-CAD</v>
          </cell>
          <cell r="E210" t="e">
            <v>#VALUE!</v>
          </cell>
        </row>
        <row r="211">
          <cell r="B211">
            <v>183</v>
          </cell>
          <cell r="C211"/>
          <cell r="D211" t="str">
            <v>PROFESIONAL SIG-CAD/BIM</v>
          </cell>
          <cell r="E211" t="e">
            <v>#VALUE!</v>
          </cell>
        </row>
        <row r="212">
          <cell r="B212">
            <v>184</v>
          </cell>
          <cell r="C212" t="str">
            <v>INTERSECCIONES VIALES</v>
          </cell>
          <cell r="D212" t="str">
            <v>ESPECIALISTA BIM Y SIG</v>
          </cell>
          <cell r="E212" t="e">
            <v>#VALUE!</v>
          </cell>
        </row>
        <row r="213">
          <cell r="B213" t="str">
            <v>ELECTROMECANICO</v>
          </cell>
          <cell r="C213"/>
          <cell r="D213"/>
          <cell r="E213"/>
        </row>
        <row r="214">
          <cell r="B214">
            <v>184</v>
          </cell>
          <cell r="C214"/>
          <cell r="D214"/>
          <cell r="E214" t="e">
            <v>#VALUE!</v>
          </cell>
        </row>
        <row r="215">
          <cell r="B215">
            <v>185</v>
          </cell>
          <cell r="C215"/>
          <cell r="D215"/>
          <cell r="E215" t="str">
            <v xml:space="preserve">PROFESION: 
. 
Con título de POSGRADO en el área de: 
. 
Con EXPERIENCIA ESPECIFICA: 
</v>
          </cell>
        </row>
        <row r="216">
          <cell r="B216">
            <v>186</v>
          </cell>
          <cell r="C216"/>
          <cell r="D216"/>
          <cell r="E216" t="str">
            <v xml:space="preserve">PROFESION: 
. 
Con título de POSGRADO en el área de: 
. 
Con EXPERIENCIA ESPECIFICA: 
</v>
          </cell>
        </row>
        <row r="217">
          <cell r="B217"/>
          <cell r="C217"/>
          <cell r="D217"/>
          <cell r="E217"/>
        </row>
        <row r="218">
          <cell r="B218"/>
          <cell r="C218"/>
          <cell r="D218"/>
          <cell r="E218"/>
        </row>
        <row r="219">
          <cell r="B219"/>
          <cell r="C219"/>
          <cell r="D219"/>
          <cell r="E219"/>
        </row>
        <row r="220">
          <cell r="B220"/>
          <cell r="C220"/>
          <cell r="D220"/>
          <cell r="E220"/>
        </row>
        <row r="221">
          <cell r="B221"/>
          <cell r="C221"/>
          <cell r="D221"/>
          <cell r="E221"/>
        </row>
        <row r="222">
          <cell r="B222"/>
          <cell r="C222"/>
          <cell r="D222"/>
          <cell r="E222"/>
        </row>
      </sheetData>
      <sheetData sheetId="4"/>
      <sheetData sheetId="5"/>
      <sheetData sheetId="6"/>
      <sheetData sheetId="7"/>
      <sheetData sheetId="8"/>
      <sheetData sheetId="9"/>
      <sheetData sheetId="10"/>
      <sheetData sheetId="11"/>
      <sheetData sheetId="12"/>
      <sheetData sheetId="13"/>
      <sheetData sheetId="14"/>
      <sheetData sheetId="15"/>
      <sheetData sheetId="16">
        <row r="33">
          <cell r="M33">
            <v>3.2399999999999998E-3</v>
          </cell>
        </row>
      </sheetData>
      <sheetData sheetId="17"/>
      <sheetData sheetId="18">
        <row r="31">
          <cell r="M31">
            <v>3.2499999999999999E-3</v>
          </cell>
        </row>
      </sheetData>
      <sheetData sheetId="19"/>
      <sheetData sheetId="20">
        <row r="31">
          <cell r="M31">
            <v>3.2399999999999998E-3</v>
          </cell>
        </row>
      </sheetData>
      <sheetData sheetId="21"/>
      <sheetData sheetId="22"/>
      <sheetData sheetId="23"/>
      <sheetData sheetId="24"/>
      <sheetData sheetId="25"/>
      <sheetData sheetId="26"/>
      <sheetData sheetId="27"/>
      <sheetData sheetId="28"/>
      <sheetData sheetId="29"/>
      <sheetData sheetId="30"/>
      <sheetData sheetId="31"/>
      <sheetData sheetId="32">
        <row r="24">
          <cell r="C24">
            <v>1</v>
          </cell>
        </row>
      </sheetData>
      <sheetData sheetId="33"/>
      <sheetData sheetId="3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ERFILES PERSONAL-EYD"/>
      <sheetName val="PPTO OFICIAL-TOTAL"/>
      <sheetName val="PRESUPUESTO OFICIAL CALLE 80 "/>
      <sheetName val="PRESUPUESTO OFICIAL NORTE"/>
      <sheetName val="PRESUPUESTO OFICIAL CONSOLIDADO"/>
      <sheetName val="FORMULARIO 1-PPTO OFICIAL"/>
    </sheetNames>
    <sheetDataSet>
      <sheetData sheetId="0" refreshError="1"/>
      <sheetData sheetId="1" refreshError="1"/>
      <sheetData sheetId="2" refreshError="1"/>
      <sheetData sheetId="3" refreshError="1"/>
      <sheetData sheetId="4">
        <row r="10">
          <cell r="D10">
            <v>3153839397</v>
          </cell>
          <cell r="E10">
            <v>3061400999</v>
          </cell>
        </row>
      </sheetData>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ERFILES PERSONAL-EYD"/>
      <sheetName val="PPTO OFICIAL-TOTAL"/>
      <sheetName val="EXTINCION "/>
      <sheetName val="DETECCION"/>
      <sheetName val="ELECTRICO"/>
      <sheetName val="ESTRUCTURAL"/>
      <sheetName val="resumen"/>
      <sheetName val="FORMULARIO 1-PPTO OFICIAL"/>
    </sheetNames>
    <sheetDataSet>
      <sheetData sheetId="0"/>
      <sheetData sheetId="1"/>
      <sheetData sheetId="2"/>
      <sheetData sheetId="3"/>
      <sheetData sheetId="4"/>
      <sheetData sheetId="5"/>
      <sheetData sheetId="6"/>
      <sheetData sheetId="7"/>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Sebastian Gomez Morales" id="{53ABF50C-9096-425D-93B9-3DC25C0C2114}" userId="S::Sebastian.Gomez@transmilenio.gov.co::51909a87-175c-432c-8332-62bfdfb69cd6"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J26" dT="2026-09-04T15:48:31.15" personId="{53ABF50C-9096-425D-93B9-3DC25C0C2114}" id="{F642B838-9F9C-43BD-B9D8-36074863660E}" done="1">
    <text>Sugiero dejar una dedicación mínima del 10% para esta etapa</text>
  </threadedComment>
  <threadedComment ref="K33" dT="2026-09-04T16:45:33.24" personId="{53ABF50C-9096-425D-93B9-3DC25C0C2114}" id="{A698AA75-2892-45FD-B43D-7AA39CCB32F4}">
    <text>Se uso el perfil de profesional con terminación de materias, pues aunque aplicaría el perfil de “personal no profesional con 6 meses de educación superior” este no contempla experiencia</text>
  </threadedComment>
  <threadedComment ref="I36" dT="2026-09-04T19:57:52.05" personId="{53ABF50C-9096-425D-93B9-3DC25C0C2114}" id="{92062B9C-5C3B-49FE-A286-93397AC331AE}">
    <text>Para tratar de mantener el mismo AIU, ajuste la dedicación de 0.2 a 0.4</text>
  </threadedComment>
  <threadedComment ref="K37" dT="2026-09-04T16:03:48.48" personId="{53ABF50C-9096-425D-93B9-3DC25C0C2114}" id="{43E43AC4-204A-4F15-881F-14FD78D34796}">
    <text>Se ajusta sueldo al salario mínimo</text>
  </threadedComment>
  <threadedComment ref="O43" dT="2026-09-04T15:44:39.38" personId="{53ABF50C-9096-425D-93B9-3DC25C0C2114}" id="{26873058-7BBC-49A8-A61F-A3830FD4AC32}">
    <text>Se agrega equipo de topografia</text>
  </threadedComment>
  <threadedComment ref="K63" dT="2026-09-04T14:21:51.71" personId="{53ABF50C-9096-425D-93B9-3DC25C0C2114}" id="{4B7B1CBB-6104-4674-A9FB-ED6B4981ECBE}">
    <text>El valor que tenía era del 5%, fue ajustado a lo presente en los estudios previos</text>
  </threadedComment>
  <threadedComment ref="D65" dT="2026-09-04T14:34:03.08" personId="{53ABF50C-9096-425D-93B9-3DC25C0C2114}" id="{ED3C7976-E0EC-4C8B-858C-D7BDB4A91D76}">
    <text>Se ajustó, antes estaba la póliza de calidad del servicio, que no es aplicable a este contrato</text>
  </threadedComment>
  <threadedComment ref="K65" dT="2026-09-04T14:37:04.51" personId="{53ABF50C-9096-425D-93B9-3DC25C0C2114}" id="{46F210F0-A9FE-426B-8EA4-4124B79AECA0}">
    <text>Ajusté el porcentaje al 20% al igual que la póliza de estabilidad de la obra. De igual forma sugiero revisar si este valor es acorde a las particularidades de la obra, pues el decreto 1082 no sugiere ningún valor o plazo.</text>
  </threadedComment>
  <threadedComment ref="L65" dT="2026-09-04T14:38:24.33" personId="{53ABF50C-9096-425D-93B9-3DC25C0C2114}" id="{30EAE198-BA04-4362-BFE6-5349F10020EE}">
    <text>Ajusté la vigencia a 60 meses al igual que la póliza de estabilidad de la obra. Sugiero revisar si este valor es acorde a las particularidades de la obra, pues el decreto 1082 no sugiere ningún valor o plazo.</text>
  </threadedComment>
  <threadedComment ref="K66" dT="2026-09-04T14:40:38.75" personId="{53ABF50C-9096-425D-93B9-3DC25C0C2114}" id="{20CF0F7E-CF89-4ED6-8C78-8F2330D37924}">
    <text>De acuerdo con el valor del contrato, ajusto el valor de la póliza RCE</text>
  </threadedComment>
  <threadedComment ref="L66" dT="2026-09-04T14:41:22.71" personId="{53ABF50C-9096-425D-93B9-3DC25C0C2114}" id="{A6BB88D2-B0F4-433D-8829-2E5AC8CA65D4}">
    <text>Ajustado al plazo de ejecución de la obra, antes estaba en 6 meses</text>
  </threadedComment>
  <threadedComment ref="M66" dT="2026-09-04T14:42:18.06" personId="{53ABF50C-9096-425D-93B9-3DC25C0C2114}" id="{23DB5AE0-9649-4DD3-9EA8-6E8B6C94E469}">
    <text>Ajusté los valores de la tasa a 0.20% para la garantía única y a 0.30% para la RCE</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19.bin"/><Relationship Id="rId4" Type="http://schemas.openxmlformats.org/officeDocument/2006/relationships/comments" Target="../comments3.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3.bin"/><Relationship Id="rId4" Type="http://schemas.microsoft.com/office/2017/10/relationships/threadedComment" Target="../threadedComments/threadedComment1.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J21"/>
  <sheetViews>
    <sheetView view="pageBreakPreview" zoomScale="60" zoomScaleNormal="85" workbookViewId="0">
      <selection activeCell="D16" sqref="D16"/>
    </sheetView>
  </sheetViews>
  <sheetFormatPr baseColWidth="10" defaultColWidth="11.42578125" defaultRowHeight="12.75"/>
  <cols>
    <col min="1" max="1" width="8.28515625" style="4" customWidth="1"/>
    <col min="2" max="2" width="44.7109375" style="4" customWidth="1"/>
    <col min="3" max="3" width="12.5703125" style="50" customWidth="1"/>
    <col min="4" max="4" width="43" style="4" bestFit="1" customWidth="1"/>
    <col min="5" max="5" width="7.28515625" style="4" bestFit="1" customWidth="1"/>
    <col min="6" max="6" width="17" style="4" customWidth="1"/>
    <col min="7" max="7" width="16.42578125" style="4" bestFit="1" customWidth="1"/>
    <col min="8" max="8" width="16.5703125" style="4" customWidth="1"/>
    <col min="9" max="9" width="10.7109375" style="4" customWidth="1"/>
    <col min="10" max="10" width="16.5703125" style="4" bestFit="1" customWidth="1"/>
    <col min="11" max="11" width="20.140625" style="4" customWidth="1"/>
    <col min="12" max="16384" width="11.42578125" style="4"/>
  </cols>
  <sheetData>
    <row r="1" spans="1:10" ht="7.5" customHeight="1">
      <c r="A1" s="1133"/>
      <c r="B1" s="1133"/>
      <c r="C1" s="1134"/>
      <c r="D1" s="1133"/>
      <c r="E1" s="1133"/>
      <c r="F1" s="1133"/>
      <c r="G1" s="1133"/>
      <c r="H1" s="1133"/>
      <c r="I1" s="1133"/>
      <c r="J1" s="1133"/>
    </row>
    <row r="2" spans="1:10" ht="23.1" customHeight="1">
      <c r="A2" s="1135"/>
      <c r="B2" s="1242"/>
      <c r="C2" s="2085" t="s">
        <v>0</v>
      </c>
      <c r="D2" s="2085"/>
      <c r="E2" s="1133"/>
      <c r="F2" s="1133"/>
      <c r="G2" s="1133"/>
      <c r="H2" s="1133"/>
      <c r="I2" s="1133"/>
      <c r="J2" s="1133"/>
    </row>
    <row r="3" spans="1:10" ht="23.1" customHeight="1">
      <c r="A3" s="1135"/>
      <c r="B3" s="1136"/>
      <c r="C3" s="2085" t="s">
        <v>1</v>
      </c>
      <c r="D3" s="2085"/>
      <c r="E3" s="1133"/>
      <c r="F3" s="1133"/>
      <c r="G3" s="1133"/>
      <c r="H3" s="1133"/>
      <c r="I3" s="1133"/>
      <c r="J3" s="1133"/>
    </row>
    <row r="4" spans="1:10" ht="23.1" customHeight="1">
      <c r="A4" s="1135"/>
      <c r="B4" s="1136"/>
      <c r="C4" s="2085" t="s">
        <v>2</v>
      </c>
      <c r="D4" s="2085"/>
      <c r="E4" s="1133"/>
      <c r="F4" s="1133"/>
      <c r="G4" s="1133"/>
      <c r="H4" s="1133"/>
      <c r="I4" s="1133"/>
      <c r="J4" s="1133"/>
    </row>
    <row r="5" spans="1:10">
      <c r="A5" s="1137"/>
      <c r="B5" s="1137"/>
      <c r="C5" s="20"/>
      <c r="D5" s="1138"/>
      <c r="E5" s="1133"/>
      <c r="F5" s="1133"/>
      <c r="G5" s="1133"/>
      <c r="H5" s="1133"/>
      <c r="I5" s="1133"/>
      <c r="J5" s="1133"/>
    </row>
    <row r="6" spans="1:10" ht="85.5" customHeight="1">
      <c r="A6" s="1133"/>
      <c r="B6" s="1243" t="s">
        <v>3</v>
      </c>
      <c r="C6" s="2086"/>
      <c r="D6" s="2087"/>
      <c r="E6" s="1133"/>
      <c r="F6" s="465"/>
      <c r="G6" s="465"/>
      <c r="H6" s="465"/>
      <c r="I6" s="1139"/>
      <c r="J6" s="1139"/>
    </row>
    <row r="7" spans="1:10">
      <c r="A7" s="1133"/>
      <c r="B7" s="1133"/>
      <c r="C7" s="2089"/>
      <c r="D7" s="2089"/>
      <c r="E7" s="1133"/>
      <c r="F7" s="1133"/>
      <c r="G7" s="1133"/>
      <c r="H7" s="1133"/>
      <c r="I7" s="1133"/>
      <c r="J7" s="1133"/>
    </row>
    <row r="8" spans="1:10">
      <c r="A8" s="1133"/>
      <c r="B8" s="1243" t="s">
        <v>4</v>
      </c>
      <c r="C8" s="2088"/>
      <c r="D8" s="2088"/>
      <c r="E8" s="1133"/>
      <c r="F8" s="1133"/>
      <c r="G8" s="1133"/>
      <c r="H8" s="1133"/>
      <c r="I8" s="1133"/>
      <c r="J8" s="1133"/>
    </row>
    <row r="9" spans="1:10" ht="27.75" customHeight="1">
      <c r="A9" s="1133"/>
      <c r="B9" s="1243" t="s">
        <v>5</v>
      </c>
      <c r="C9" s="2081"/>
      <c r="D9" s="2082"/>
      <c r="E9" s="1133"/>
      <c r="F9" s="1133"/>
      <c r="G9" s="1133"/>
      <c r="H9" s="1133"/>
      <c r="I9" s="1133"/>
      <c r="J9" s="1133"/>
    </row>
    <row r="10" spans="1:10" ht="21" customHeight="1">
      <c r="A10" s="1133"/>
      <c r="B10" s="1244" t="s">
        <v>6</v>
      </c>
      <c r="C10" s="2080" t="s">
        <v>7</v>
      </c>
      <c r="D10" s="2080"/>
      <c r="E10" s="1133"/>
      <c r="F10" s="1133"/>
      <c r="G10" s="1133"/>
      <c r="H10" s="1133"/>
      <c r="I10" s="1133"/>
      <c r="J10" s="1133"/>
    </row>
    <row r="11" spans="1:10">
      <c r="A11" s="1133"/>
      <c r="B11" s="1133"/>
      <c r="C11" s="1140"/>
      <c r="D11" s="1133"/>
      <c r="E11" s="1133"/>
      <c r="F11" s="1133"/>
      <c r="G11" s="1133"/>
      <c r="H11" s="1133"/>
      <c r="I11" s="1133"/>
      <c r="J11" s="1133"/>
    </row>
    <row r="12" spans="1:10">
      <c r="A12" s="1133"/>
      <c r="B12" s="1245" t="s">
        <v>8</v>
      </c>
      <c r="C12" s="1246" t="s">
        <v>9</v>
      </c>
      <c r="D12" s="1245" t="s">
        <v>10</v>
      </c>
      <c r="E12" s="1133"/>
      <c r="F12" s="1133"/>
      <c r="G12" s="1133"/>
      <c r="H12" s="1133"/>
      <c r="I12" s="1133"/>
      <c r="J12" s="1133"/>
    </row>
    <row r="13" spans="1:10">
      <c r="A13" s="1133"/>
      <c r="B13" s="1247" t="s">
        <v>11</v>
      </c>
      <c r="C13" s="1248">
        <v>10</v>
      </c>
      <c r="D13" s="2083"/>
      <c r="E13" s="1133"/>
      <c r="F13" s="1141"/>
      <c r="G13" s="1142"/>
      <c r="H13" s="1143"/>
      <c r="I13" s="1133"/>
      <c r="J13" s="1133"/>
    </row>
    <row r="14" spans="1:10">
      <c r="A14" s="1133"/>
      <c r="B14" s="1247" t="s">
        <v>12</v>
      </c>
      <c r="C14" s="1248">
        <v>1</v>
      </c>
      <c r="D14" s="2084"/>
      <c r="E14" s="1133"/>
      <c r="F14" s="1133"/>
      <c r="G14" s="1142"/>
      <c r="H14" s="1143"/>
      <c r="I14" s="1133"/>
      <c r="J14" s="1133"/>
    </row>
    <row r="15" spans="1:10" ht="15">
      <c r="A15" s="1133"/>
      <c r="B15" s="1249" t="s">
        <v>13</v>
      </c>
      <c r="C15" s="1250"/>
      <c r="D15" s="1251">
        <f>+'[4]PRESUPUESTO OFICIAL CONSOLIDADO'!$D$10+'[4]PRESUPUESTO OFICIAL CONSOLIDADO'!$E$10</f>
        <v>6215240396</v>
      </c>
      <c r="E15" s="1133"/>
      <c r="F15" s="1133"/>
      <c r="G15" s="1144"/>
      <c r="H15" s="1143"/>
      <c r="I15" s="1133"/>
      <c r="J15" s="1133"/>
    </row>
    <row r="16" spans="1:10">
      <c r="A16" s="1133"/>
      <c r="B16" s="1145"/>
      <c r="C16" s="1146"/>
      <c r="D16" s="21"/>
      <c r="E16" s="1133"/>
      <c r="F16" s="1133"/>
      <c r="G16" s="1142"/>
      <c r="H16" s="1143"/>
      <c r="I16" s="1133"/>
      <c r="J16" s="1133"/>
    </row>
    <row r="17" spans="1:10">
      <c r="A17" s="1133"/>
      <c r="B17" s="1252" t="s">
        <v>14</v>
      </c>
      <c r="C17" s="1253">
        <f>+'AIU '!O76</f>
        <v>0.28688999999999998</v>
      </c>
      <c r="D17" s="1254"/>
      <c r="E17" s="1133"/>
      <c r="F17" s="1133"/>
      <c r="G17" s="1142"/>
      <c r="H17" s="1143"/>
      <c r="I17" s="1133"/>
      <c r="J17" s="1143"/>
    </row>
    <row r="18" spans="1:10">
      <c r="A18" s="1133"/>
      <c r="B18" s="1147"/>
      <c r="C18" s="1146"/>
      <c r="D18" s="21"/>
      <c r="E18" s="1133"/>
      <c r="F18" s="1133"/>
      <c r="G18" s="1133"/>
      <c r="H18" s="1148"/>
      <c r="I18" s="1133"/>
      <c r="J18" s="1133"/>
    </row>
    <row r="19" spans="1:10">
      <c r="A19" s="1133"/>
      <c r="B19" s="463"/>
      <c r="C19" s="464"/>
      <c r="D19" s="21"/>
      <c r="E19" s="1133"/>
      <c r="F19" s="1133"/>
      <c r="G19" s="1133"/>
      <c r="H19" s="1133"/>
      <c r="I19" s="1133"/>
      <c r="J19" s="1133"/>
    </row>
    <row r="20" spans="1:10">
      <c r="A20" s="90"/>
      <c r="B20" s="90"/>
      <c r="C20" s="91"/>
      <c r="D20" s="90" t="e">
        <f>+#REF!+[5]resumen!$D$9</f>
        <v>#REF!</v>
      </c>
      <c r="E20" s="1133"/>
      <c r="F20" s="1133"/>
      <c r="G20" s="1133"/>
      <c r="H20" s="1133"/>
      <c r="I20" s="1133"/>
      <c r="J20" s="1133"/>
    </row>
    <row r="21" spans="1:10">
      <c r="A21" s="91"/>
      <c r="B21" s="90"/>
      <c r="C21" s="91"/>
      <c r="D21" s="90"/>
      <c r="E21" s="1133"/>
      <c r="F21" s="1133"/>
      <c r="G21" s="1133"/>
      <c r="H21" s="1133"/>
      <c r="I21" s="1133"/>
      <c r="J21" s="1133"/>
    </row>
  </sheetData>
  <mergeCells count="9">
    <mergeCell ref="C10:D10"/>
    <mergeCell ref="C9:D9"/>
    <mergeCell ref="D13:D14"/>
    <mergeCell ref="C2:D2"/>
    <mergeCell ref="C3:D3"/>
    <mergeCell ref="C4:D4"/>
    <mergeCell ref="C6:D6"/>
    <mergeCell ref="C8:D8"/>
    <mergeCell ref="C7:D7"/>
  </mergeCells>
  <pageMargins left="0.7" right="0.7" top="0.75" bottom="0.75" header="0.3" footer="0.3"/>
  <pageSetup scale="92" fitToHeight="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FFFF00"/>
  </sheetPr>
  <dimension ref="A1:H168"/>
  <sheetViews>
    <sheetView topLeftCell="A87" zoomScale="55" zoomScaleNormal="55" workbookViewId="0">
      <selection activeCell="E90" sqref="E90"/>
    </sheetView>
  </sheetViews>
  <sheetFormatPr baseColWidth="10" defaultColWidth="11.42578125" defaultRowHeight="12.75"/>
  <cols>
    <col min="1" max="1" width="11.42578125" style="378"/>
    <col min="2" max="2" width="18.42578125" style="378" customWidth="1"/>
    <col min="3" max="3" width="15.42578125" style="378" customWidth="1"/>
    <col min="4" max="4" width="121.7109375" style="379" customWidth="1"/>
    <col min="5" max="5" width="33.5703125" style="378" customWidth="1"/>
    <col min="6" max="6" width="30.28515625" style="378" customWidth="1"/>
    <col min="7" max="7" width="37.42578125" style="371" customWidth="1"/>
    <col min="8" max="8" width="18" style="380" customWidth="1"/>
    <col min="9" max="16384" width="11.42578125" style="371"/>
  </cols>
  <sheetData>
    <row r="1" spans="1:8" ht="9.75" customHeight="1" thickBot="1"/>
    <row r="2" spans="1:8" s="385" customFormat="1" ht="160.5" customHeight="1" thickBot="1">
      <c r="A2" s="381" t="s">
        <v>15</v>
      </c>
      <c r="B2" s="382" t="s">
        <v>16</v>
      </c>
      <c r="C2" s="382" t="s">
        <v>17</v>
      </c>
      <c r="D2" s="383" t="s">
        <v>18</v>
      </c>
      <c r="E2" s="383" t="s">
        <v>19</v>
      </c>
      <c r="F2" s="382" t="s">
        <v>20</v>
      </c>
      <c r="G2" s="384" t="s">
        <v>21</v>
      </c>
    </row>
    <row r="3" spans="1:8" s="386" customFormat="1" ht="15" customHeight="1" thickBot="1">
      <c r="A3" s="2102" t="s">
        <v>22</v>
      </c>
      <c r="B3" s="2103"/>
      <c r="C3" s="2103"/>
      <c r="D3" s="2103"/>
      <c r="E3" s="2103"/>
      <c r="F3" s="2103"/>
      <c r="G3" s="2103"/>
      <c r="H3" s="2104" t="s">
        <v>23</v>
      </c>
    </row>
    <row r="4" spans="1:8" s="385" customFormat="1" ht="16.5" thickBot="1">
      <c r="A4" s="2096" t="s">
        <v>24</v>
      </c>
      <c r="B4" s="2097"/>
      <c r="C4" s="2097"/>
      <c r="D4" s="2097"/>
      <c r="E4" s="2097"/>
      <c r="F4" s="2097"/>
      <c r="G4" s="2098"/>
      <c r="H4" s="2105"/>
    </row>
    <row r="5" spans="1:8" ht="78.75">
      <c r="A5" s="387">
        <v>1</v>
      </c>
      <c r="B5" s="387" t="s">
        <v>25</v>
      </c>
      <c r="C5" s="388" t="s">
        <v>26</v>
      </c>
      <c r="D5" s="389" t="str">
        <f>CONCATENATE("PROFESION: 
",E5,". 
Con título de POSGRADO en el área de: 
",F5,". 
Con EXPERIENCIA ESPECIFICA: 
",G5)</f>
        <v>PROFESION: 
Arquitecto o Ingeniero Civil o Ingeniero en Transportes y Vías o Ingeniero Topográfico, con tarjeta profesional vigente. 
Con título de POSGRADO en el área de: 
Gerencia de Proyectos o Gerencia de Construcción o posgrados relacionados con el área de la ingeniería civil y la arquitectura. 
Con EXPERIENCIA ESPECIFICA: 
Director o Coordinador o Gerente en proyectos de interventoría de obra  o ejecución de obra para la Construcción o Reforzamiento estructural de puentes vehiculares o peatonales o intersecciones a desnivel.</v>
      </c>
      <c r="E5" s="390" t="s">
        <v>27</v>
      </c>
      <c r="F5" s="1255" t="s">
        <v>28</v>
      </c>
      <c r="G5" s="1256" t="s">
        <v>29</v>
      </c>
      <c r="H5" s="1149"/>
    </row>
    <row r="6" spans="1:8" ht="146.25">
      <c r="A6" s="1257">
        <f>A5+1</f>
        <v>2</v>
      </c>
      <c r="B6" s="1257" t="s">
        <v>30</v>
      </c>
      <c r="C6" s="1258" t="s">
        <v>26</v>
      </c>
      <c r="D6" s="1259" t="str">
        <f t="shared" ref="D6:D11" si="0">CONCATENATE("PROFESION: 
",E6,". 
Con título de POSGRADO en el área de: 
",F6,". 
Con EXPERIENCIA ESPECIFICA: 
",G6)</f>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Como Director o Coordinador o Gerente en proyectos de Estudios y diseños o Interventoría de Estudios y Diseños para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v>
      </c>
      <c r="E6" s="1255" t="s">
        <v>27</v>
      </c>
      <c r="F6" s="1255" t="s">
        <v>31</v>
      </c>
      <c r="G6" s="1256" t="s">
        <v>32</v>
      </c>
      <c r="H6" s="1149" t="s">
        <v>33</v>
      </c>
    </row>
    <row r="7" spans="1:8" ht="78.75">
      <c r="A7" s="1257">
        <f>A6+1</f>
        <v>3</v>
      </c>
      <c r="B7" s="1257" t="s">
        <v>34</v>
      </c>
      <c r="C7" s="1258" t="s">
        <v>26</v>
      </c>
      <c r="D7" s="1259" t="str">
        <f>CONCATENATE("PROFESION: 
",E7,". 
Con título de POSGRADO en el área de: 
",F7,". 
Con EXPERIENCIA ESPECIFICA: 
",G7)</f>
        <v>PROFESION: 
Arquitecto o Ingeniero Civil o Ingeniero en Transportes y Vías o Ingeniero Topográfico, con tarjeta profesional vigente. 
Con título de POSGRADO en el área de: 
Gerencia de Proyectos o Gerencia de Construcción o posgrados relacionados con el área de la ingeniería civil y la arquitectura. 
Con EXPERIENCIA ESPECIFICA: 
Director o Coordinador o Gerente en proyectos de Interventoría de obra o ejecución de obra para la Construcción o Reforzamiento estructural de puentes vehiculares o peatonales o intersecciones a desnivel.</v>
      </c>
      <c r="E7" s="1255" t="s">
        <v>27</v>
      </c>
      <c r="F7" s="1255" t="s">
        <v>28</v>
      </c>
      <c r="G7" s="1256" t="s">
        <v>35</v>
      </c>
      <c r="H7" s="1149"/>
    </row>
    <row r="8" spans="1:8" ht="146.25">
      <c r="A8" s="1257">
        <f t="shared" ref="A8:A11" si="1">A7+1</f>
        <v>4</v>
      </c>
      <c r="B8" s="1258" t="s">
        <v>36</v>
      </c>
      <c r="C8" s="1258" t="s">
        <v>26</v>
      </c>
      <c r="D8" s="1259" t="str">
        <f t="shared" si="0"/>
        <v>PROFESION: 
 Arquitecto o Ingeniero Civil o Ingeniero en Transportes y Vías o Ingeniero Topográfico, con tarjeta profesional vigente. 
Con título de POSGRADO en el área de: 
Gerencia de Proyectos o Gerencia de Construcción o posgrados afines al área de la ingeniería civil. 
Con EXPERIENCIA ESPECIFICA: 
Como Director o Coordinador o Gerente en proyectos de Estudios y diseños o Interventoría de Estudios y Diseños para la Construcción o Rehabilitación o Adecuación, o Ampliación o Mejoramiento o Mantenimiento de infraestructura Vial Urbana o BRT y de obras para la Construcción o Rehabilitación o Adecuación o Ampliación o Mantenimiento de estructuras metálicas con un área mayor a XXXX m2</v>
      </c>
      <c r="E8" s="1255" t="s">
        <v>37</v>
      </c>
      <c r="F8" s="1255" t="s">
        <v>38</v>
      </c>
      <c r="G8" s="1256" t="s">
        <v>39</v>
      </c>
      <c r="H8" s="1149" t="s">
        <v>40</v>
      </c>
    </row>
    <row r="9" spans="1:8" ht="168.75">
      <c r="A9" s="1257">
        <f t="shared" si="1"/>
        <v>5</v>
      </c>
      <c r="B9" s="1257" t="s">
        <v>41</v>
      </c>
      <c r="C9" s="1258" t="s">
        <v>26</v>
      </c>
      <c r="D9" s="1259" t="str">
        <f t="shared" si="0"/>
        <v>PROFESION: 
 Ingeniero Civil, Arquitecto, Ingeniero de Transporte y Vías, Ingeniero
Electromecánico o Ingeniero Mecánico o Ingeniero Eléctrico o áreas afines a la
Ingeniería Civil con tarjeta profesional vigente. 
Con título de POSGRADO en el área de: 
N/A. 
Con EXPERIENCIA ESPECIFICA: 
Como Director o Gerente en proyectos de Estudios y Diseños o Interventoría de Estudios y Diseños o Construcción o Interventoría de Construcción de proyectos de infraestructura vial o de transporte. Debe certificar experiencia como Director o Gerente en los proyectos antes mencionados en máximo tres contratos cuya sumatoria del valor de obra (CAPEX) sea superior a COP $XXXXX millones de pesos</v>
      </c>
      <c r="E9" s="1255" t="s">
        <v>42</v>
      </c>
      <c r="F9" s="1255" t="s">
        <v>43</v>
      </c>
      <c r="G9" s="1256" t="s">
        <v>44</v>
      </c>
      <c r="H9" s="1149" t="s">
        <v>45</v>
      </c>
    </row>
    <row r="10" spans="1:8" ht="191.25">
      <c r="A10" s="1257">
        <f t="shared" si="1"/>
        <v>6</v>
      </c>
      <c r="B10" s="1257" t="s">
        <v>46</v>
      </c>
      <c r="C10" s="1258" t="s">
        <v>26</v>
      </c>
      <c r="D10" s="1259" t="str">
        <f t="shared" si="0"/>
        <v xml:space="preserve">PROFESION: 
Arquitecto o Ingeniero Civil o Ingeniero de Transporte y Vías o Ingeniero Topográfico, ingeniero ferroviario, o profesiones afines, con tarjeta profesional vigente.. 
Con título de POSGRADO en el área de: 
En Gerencia de Proyectos o posgrados afines al área de la ingeniería civil o la arquitectura o ferroviaria. 
Con EXPERIENCIA ESPECIFICA: 
Director o Coordinador o Gerente de estudios de prefactibilidad o factibilidad o estudios y diseños o interventoría de estudios de proyectos ferroviarios para pasajeros, o en proyectos de transporte para sistema BRT.
Debe certificar la participación en, al menos un proyecto, como Director o Coordinador o Gerente de estudios de prefactibilidad o factibilidad o estudios y diseños o interventoría de estudios de proyectos ferroviarios para
pasajeros.
</v>
      </c>
      <c r="E10" s="1255" t="s">
        <v>47</v>
      </c>
      <c r="F10" s="1255" t="s">
        <v>48</v>
      </c>
      <c r="G10" s="1256" t="s">
        <v>49</v>
      </c>
      <c r="H10" s="1149" t="s">
        <v>50</v>
      </c>
    </row>
    <row r="11" spans="1:8" ht="159.6" customHeight="1" thickBot="1">
      <c r="A11" s="1257">
        <f t="shared" si="1"/>
        <v>7</v>
      </c>
      <c r="B11" s="1257" t="s">
        <v>51</v>
      </c>
      <c r="C11" s="1258" t="s">
        <v>26</v>
      </c>
      <c r="D11" s="1259" t="str">
        <f t="shared" si="0"/>
        <v>PROFESION: 
Ingeniero Civil o Ingeniero de Transporte y Vías con tarjeta profesional vigente.. 
Con título de POSGRADO en el área de: 
Vías o Gerencia de Proyectos o Gerencia de Construcción.. 
Con EXPERIENCIA ESPECIFICA: 
Como director o gerente en proyectos de Estudios y Diseños o Interventoría de
Estudios y Diseños para la construcción o rehabilitación o adecuación o ampliación o mejoramiento o
mantenimiento de proyectos de estabilización de taludes o de contención de taludes.</v>
      </c>
      <c r="E11" s="1255" t="s">
        <v>52</v>
      </c>
      <c r="F11" s="1255" t="s">
        <v>53</v>
      </c>
      <c r="G11" s="1256" t="s">
        <v>54</v>
      </c>
      <c r="H11" s="1149" t="s">
        <v>55</v>
      </c>
    </row>
    <row r="12" spans="1:8" ht="14.1" customHeight="1" thickBot="1">
      <c r="A12" s="2096" t="s">
        <v>56</v>
      </c>
      <c r="B12" s="2097"/>
      <c r="C12" s="2097"/>
      <c r="D12" s="2097"/>
      <c r="E12" s="2097"/>
      <c r="F12" s="2097"/>
      <c r="G12" s="2098"/>
      <c r="H12" s="1149"/>
    </row>
    <row r="13" spans="1:8" ht="135">
      <c r="A13" s="391">
        <f>A11+1</f>
        <v>8</v>
      </c>
      <c r="B13" s="392" t="s">
        <v>25</v>
      </c>
      <c r="C13" s="393" t="s">
        <v>57</v>
      </c>
      <c r="D13" s="389" t="str">
        <f t="shared" ref="D13:D19" si="2">CONCATENATE("PROFESION: 
",E13,". 
Con título de POSGRADO en el área de: 
",F13,". 
Con EXPERIENCIA ESPECIFICA: 
",G13)</f>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Experiencia específica como Director o Residente en proyectos de Estudios y diseños o Interventoría de Estudios y Diseños para la construcción o rehabilitación o adecuación o ampliación o mejoramiento o Mantenimiento de Infraestructura vial Urbana o sistemas BRT para trafico automotor.</v>
      </c>
      <c r="E13" s="390" t="s">
        <v>27</v>
      </c>
      <c r="F13" s="390" t="s">
        <v>58</v>
      </c>
      <c r="G13" s="1150" t="s">
        <v>59</v>
      </c>
      <c r="H13" s="1149" t="s">
        <v>60</v>
      </c>
    </row>
    <row r="14" spans="1:8" ht="79.900000000000006" customHeight="1">
      <c r="A14" s="1151">
        <f>A13+1</f>
        <v>9</v>
      </c>
      <c r="B14" s="1260" t="s">
        <v>30</v>
      </c>
      <c r="C14" s="393" t="s">
        <v>61</v>
      </c>
      <c r="D14" s="1259" t="str">
        <f>CONCATENATE("PROFESION: 
",E14,". 
Con título de POSGRADO en el área de: 
",F14,". 
Con EXPERIENCIA ESPECIFICA: 
",G14)</f>
        <v>PROFESION: 
Arquitecto con tarjeta profesional vigente. 
Con título de POSGRADO en el área de: 
 Urbanismo y/o Diseño Urbano. 
Con EXPERIENCIA ESPECIFICA: 
En proyectos de construcción de espacio Público, (Puentes peatonales, Plazas, andenes, controles ambientales de las vías arterias).como Especialista en urbanismo y/o espacio público.</v>
      </c>
      <c r="E14" s="1255" t="s">
        <v>62</v>
      </c>
      <c r="F14" s="1255" t="s">
        <v>63</v>
      </c>
      <c r="G14" s="1256" t="s">
        <v>64</v>
      </c>
      <c r="H14" s="1149"/>
    </row>
    <row r="15" spans="1:8" ht="78.75">
      <c r="A15" s="1151">
        <f t="shared" ref="A15:A19" si="3">A14+1</f>
        <v>10</v>
      </c>
      <c r="B15" s="1261" t="s">
        <v>34</v>
      </c>
      <c r="C15" s="393" t="s">
        <v>57</v>
      </c>
      <c r="D15" s="1259" t="str">
        <f>CONCATENATE("PROFESION: 
",E15,". 
Con título de POSGRADO en el área de: 
",F15,". 
Con EXPERIENCIA ESPECIFICA: 
",G15)</f>
        <v>PROFESION: 
Ingeniero Civil o Ingeniero en Transportes y Vías o Ingeniero Topográfico, con tarjeta profesional vigente.. 
Con título de POSGRADO en el área de: 
Gerencia de Proyectos o Gerencia de Construcción o posgrados relacionados con el área de la Ingeniería Civil o Estructuras.. 
Con EXPERIENCIA ESPECIFICA: 
Director o Residente o Gerente en proyectos de interventoría de obra  o ejecución de obra para la Construcción o Reforzamiento estructural de puentes vehiculares o peatonales o intersecciones a desnivel.</v>
      </c>
      <c r="E15" s="1258" t="s">
        <v>65</v>
      </c>
      <c r="F15" s="1258" t="s">
        <v>66</v>
      </c>
      <c r="G15" s="1262" t="s">
        <v>67</v>
      </c>
      <c r="H15" s="1149"/>
    </row>
    <row r="16" spans="1:8" ht="146.25">
      <c r="A16" s="1151">
        <f t="shared" si="3"/>
        <v>11</v>
      </c>
      <c r="B16" s="1263" t="s">
        <v>36</v>
      </c>
      <c r="C16" s="393" t="s">
        <v>57</v>
      </c>
      <c r="D16" s="1259" t="str">
        <f t="shared" si="2"/>
        <v>PROFESION: 
Arquitecto o Ingeniero Civil o Ingeniero en Transportes y Vías o Ingeniero Topográfico, con tarjeta profesional vigente.. 
Con título de POSGRADO en el área de: 
N/A. 
Con EXPERIENCIA ESPECIFICA: 
Director o Residente en proyectos de Estudios y diseños o Interventoría de Estudios y Diseños para la Construcción o Rehabilitación o Adecuación, o Ampliación o Mejoramiento o Mantenimiento de infraestructura Vial Urbana o BRT y de obras para la Construcción o Rehabilitación o Adecuación o Ampliación o Mantenimiento de estructuras metálicas con un área mayor a XXX m2</v>
      </c>
      <c r="E16" s="1264" t="s">
        <v>68</v>
      </c>
      <c r="F16" s="1264" t="s">
        <v>43</v>
      </c>
      <c r="G16" s="1265" t="s">
        <v>69</v>
      </c>
      <c r="H16" s="1149" t="s">
        <v>40</v>
      </c>
    </row>
    <row r="17" spans="1:8" ht="168.75">
      <c r="A17" s="1151">
        <f t="shared" si="3"/>
        <v>12</v>
      </c>
      <c r="B17" s="1261" t="s">
        <v>41</v>
      </c>
      <c r="C17" s="393" t="s">
        <v>57</v>
      </c>
      <c r="D17" s="1259" t="str">
        <f t="shared" si="2"/>
        <v>PROFESION: 
Ingeniero Civil, Arquitecto, Ingeniero de Transporte y Vías, Ingeniero Electromecánico o Ingeniero Mecánico o Ingeniero Eléctrico o áreas afines a la Ingeniería Civil con tarjeta profesional vigente.. 
Con título de POSGRADO en el área de: 
N/A. 
Con EXPERIENCIA ESPECIFICA: 
Como Director o Gerente o Residente o supervisor en proyectos de Estudios y Diseños o Interventoría de Estudios y Diseños o Construcción o Interventoría de Construcción de proyectos de infraestructura vial o de transporte.
Debe certificar experiencia como Director o Gerente o Residente o supervisor en los proyectos antes mencionados en máximo tres contratos cuya sumatoria del valor de obra (CAPEX) sea superior a COP $XXXXX millones de pesos.</v>
      </c>
      <c r="E17" s="1264" t="s">
        <v>70</v>
      </c>
      <c r="F17" s="1264" t="s">
        <v>43</v>
      </c>
      <c r="G17" s="1265" t="s">
        <v>71</v>
      </c>
      <c r="H17" s="1149" t="s">
        <v>72</v>
      </c>
    </row>
    <row r="18" spans="1:8" ht="191.25">
      <c r="A18" s="1151">
        <f t="shared" si="3"/>
        <v>13</v>
      </c>
      <c r="B18" s="1261" t="s">
        <v>46</v>
      </c>
      <c r="C18" s="393" t="s">
        <v>57</v>
      </c>
      <c r="D18" s="1259" t="str">
        <f t="shared" si="2"/>
        <v xml:space="preserve">PROFESION: 
Arquitecto o Ingeniero Civil o Ingeniero de Transporte y Vías o Ingeniero Topográfico, ingeniero ferroviario, o profesiones afines, con tarjeta profesional vigente.. 
Con título de POSGRADO en el área de: 
En Gerencia de Proyectos o posgrados afines al área de la ingeniería civil o la arquitectura o ferroviaria. 
Con EXPERIENCIA ESPECIFICA: 
Director o Residente o Gerente de estudios de prefactibilidad o factibilidad o estudios y diseños o interventoría de estudios de proyectos ferroviarios para pasajeros, o en proyectos de transporte para sistema BRT.
Debe certificar la participación en, al menos un proyecto, como Director o Residente o Gerente de estudios de prefactibilidad o factibilidad o estudios y diseños o interventoría de estudios de proyectos ferroviarios para
pasajeros.
</v>
      </c>
      <c r="E18" s="1264" t="s">
        <v>47</v>
      </c>
      <c r="F18" s="1264" t="s">
        <v>48</v>
      </c>
      <c r="G18" s="1265" t="s">
        <v>73</v>
      </c>
      <c r="H18" s="1149" t="s">
        <v>50</v>
      </c>
    </row>
    <row r="19" spans="1:8" ht="147" thickBot="1">
      <c r="A19" s="1151">
        <f t="shared" si="3"/>
        <v>14</v>
      </c>
      <c r="B19" s="394" t="s">
        <v>51</v>
      </c>
      <c r="C19" s="393" t="s">
        <v>57</v>
      </c>
      <c r="D19" s="1259" t="str">
        <f t="shared" si="2"/>
        <v>PROFESION: 
Ingeniero Civil o Ingeniero de Transporte y Vías con tarjeta profesional vigente.. 
Con título de POSGRADO en el área de: 
Vías o Gerencia de Proyectos o Gerencia de Construcción.. 
Con EXPERIENCIA ESPECIFICA: 
Como director o gerente en proyectos de Estudios y Diseños o Interventoría de
Estudios y Diseños para la construcción o rehabilitación o adecuación o ampliación o mejoramiento o
mantenimiento de proyectos de estabilización de taludes o de contención de taludes.</v>
      </c>
      <c r="E19" s="1264" t="s">
        <v>52</v>
      </c>
      <c r="F19" s="1264" t="s">
        <v>53</v>
      </c>
      <c r="G19" s="1265" t="s">
        <v>54</v>
      </c>
      <c r="H19" s="1149" t="s">
        <v>55</v>
      </c>
    </row>
    <row r="20" spans="1:8" ht="14.1" customHeight="1" thickBot="1">
      <c r="A20" s="2096" t="s">
        <v>74</v>
      </c>
      <c r="B20" s="2097"/>
      <c r="C20" s="2097"/>
      <c r="D20" s="2097"/>
      <c r="E20" s="2097"/>
      <c r="F20" s="2097"/>
      <c r="G20" s="2098"/>
      <c r="H20" s="1149"/>
    </row>
    <row r="21" spans="1:8" ht="135.75" thickBot="1">
      <c r="A21" s="391">
        <f>A19+1</f>
        <v>15</v>
      </c>
      <c r="B21" s="393" t="s">
        <v>25</v>
      </c>
      <c r="C21" s="393" t="s">
        <v>75</v>
      </c>
      <c r="D21" s="389" t="str">
        <f t="shared" ref="D21:D28" si="4">CONCATENATE("PROFESION: 
",E21,". 
Con título de POSGRADO en el área de: 
",F21,". 
Con EXPERIENCIA ESPECIFICA: 
",G21)</f>
        <v>PROFESION: 
Ingeniero Civil, Ingeniero de Transporte y Vías, con tarjeta profesional vigente. . 
Con título de POSGRADO en el área de: 
Énfasis en temas afines con el diseño geométrico de vías.. 
Con EXPERIENCIA ESPECIFICA: 
En proyectos de Estudios y Diseños o Interventoría de Estudios y Diseños para la construcción o rehabilitación o adecuación o ampliación o mejoramiento o mantenimiento de Infraestructura vial Urbana o sistemas BRT para tráfico automotor, como Especialista en Diseño Geométrico</v>
      </c>
      <c r="E21" s="786" t="s">
        <v>76</v>
      </c>
      <c r="F21" s="786" t="s">
        <v>77</v>
      </c>
      <c r="G21" s="790" t="s">
        <v>78</v>
      </c>
      <c r="H21" s="1149" t="s">
        <v>79</v>
      </c>
    </row>
    <row r="22" spans="1:8" ht="147" thickBot="1">
      <c r="A22" s="395">
        <f>+A21+1</f>
        <v>16</v>
      </c>
      <c r="B22" s="1266" t="s">
        <v>80</v>
      </c>
      <c r="C22" s="393" t="s">
        <v>61</v>
      </c>
      <c r="D22" s="1259" t="str">
        <f t="shared" si="4"/>
        <v>PROFESION: 
Arquitecto, con tarjeta profesional vigente. 
Con título de POSGRADO en el área de: 
Urbanismo y/o Diseño Urbano y/o Arquitectura.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URBANISMO O DISEÑO URBANO.</v>
      </c>
      <c r="E22" s="1255" t="s">
        <v>81</v>
      </c>
      <c r="F22" s="1255" t="s">
        <v>82</v>
      </c>
      <c r="G22" s="1256" t="s">
        <v>83</v>
      </c>
      <c r="H22" s="1149" t="s">
        <v>84</v>
      </c>
    </row>
    <row r="23" spans="1:8" ht="68.25" thickBot="1">
      <c r="A23" s="395">
        <f t="shared" ref="A23:A25" si="5">+A22+1</f>
        <v>17</v>
      </c>
      <c r="B23" s="396" t="s">
        <v>85</v>
      </c>
      <c r="C23" s="396" t="s">
        <v>86</v>
      </c>
      <c r="D23" s="1259" t="str">
        <f>CONCATENATE("PROFESION: 
",E23,". 
Con título de POSGRADO en el área de: 
",F23,". 
Con EXPERIENCIA ESPECIFICA: 
",G23)</f>
        <v>PROFESION: 
Ingeniero Civil, con tarjeta profesional vigente. 
Con título de POSGRADO en el área de: 
Estructuras. 
Con EXPERIENCIA ESPECIFICA: 
En proyectos de Obra o Interventoría de Obra para la Construcción o Reforzamiento estructural de puentes vehiculares o peatonales o intersecciones a desnivel.</v>
      </c>
      <c r="E23" s="1255" t="s">
        <v>87</v>
      </c>
      <c r="F23" s="1255" t="s">
        <v>88</v>
      </c>
      <c r="G23" s="1267" t="s">
        <v>89</v>
      </c>
      <c r="H23" s="1149"/>
    </row>
    <row r="24" spans="1:8" ht="135.75" thickBot="1">
      <c r="A24" s="395">
        <f t="shared" si="5"/>
        <v>18</v>
      </c>
      <c r="B24" s="393" t="s">
        <v>90</v>
      </c>
      <c r="C24" s="393" t="s">
        <v>91</v>
      </c>
      <c r="D24" s="1259" t="str">
        <f t="shared" si="4"/>
        <v>PROFESION: 
Ingeniero Civil con tarjeta profesional vigente. 
Con título de POSGRADO en el área de: 
Estructuras. 
Con EXPERIENCIA ESPECIFICA: 
En proyectos de Estudios y diseños o Interventoría de Estudios y Diseños para la Construcción o Rehabilitación o Adecuación o Ampliación o Mantenimiento de estructuras metálicas con un área mayor a XXXXm2, como Especialista en Estructuras</v>
      </c>
      <c r="E24" s="390" t="s">
        <v>92</v>
      </c>
      <c r="F24" s="1255" t="s">
        <v>88</v>
      </c>
      <c r="G24" s="1150" t="s">
        <v>93</v>
      </c>
      <c r="H24" s="1149" t="s">
        <v>94</v>
      </c>
    </row>
    <row r="25" spans="1:8" ht="147" thickBot="1">
      <c r="A25" s="395">
        <f t="shared" si="5"/>
        <v>19</v>
      </c>
      <c r="B25" s="1260" t="s">
        <v>51</v>
      </c>
      <c r="C25" s="393" t="s">
        <v>95</v>
      </c>
      <c r="D25" s="1259" t="str">
        <f t="shared" si="4"/>
        <v>PROFESION: 
Ingeniero Civil o Ingeniero de Transporte y Vías, con tarjeta
profesional vigente. 
Con título de POSGRADO en el área de: 
Geotecnia. 
Con EXPERIENCIA ESPECIFICA: 
En proyectos de Estudios y Diseños para la Construcción o Reforzamiento
estructural de elementos de contención</v>
      </c>
      <c r="E25" s="1255" t="s">
        <v>96</v>
      </c>
      <c r="F25" s="1255" t="s">
        <v>97</v>
      </c>
      <c r="G25" s="1256" t="s">
        <v>98</v>
      </c>
      <c r="H25" s="1149" t="s">
        <v>55</v>
      </c>
    </row>
    <row r="26" spans="1:8" ht="169.5" thickBot="1">
      <c r="A26" s="395">
        <f>+A25+1</f>
        <v>20</v>
      </c>
      <c r="B26" s="1261" t="s">
        <v>41</v>
      </c>
      <c r="C26" s="397" t="s">
        <v>99</v>
      </c>
      <c r="D26" s="1259" t="str">
        <f t="shared" si="4"/>
        <v>PROFESION: 
Ingeniero mecánico, Ingeniero electrónico, Ingeniero electromecánico o Ingeniero mecatrónico o Ingeniero Eléctrico, o áreas afines a la Ingeniería Eléctrica.. 
Con título de POSGRADO en el área de: 
N/A. 
Con EXPERIENCIA ESPECIFICA: 
En proyectos de diseño o interventoría de diseño o construcción o interventoría de construcción o montaje o puesta en marcha de sistemas de sistemas de transporte por cable aéreo, como Especialista Electromecánico .
Debe certificar experiencia como especialista Electromecánico en proyectos de diseño o interventoría de diseño o construcción o interventoría de construcción o montaje o puesta en marcha en proyectos de sistemas de transporte por cable aéreo en mínimo dos contratos y por lo menos uno de ellos con capacidad superior a 2000 pasajeros-hora-sentido.</v>
      </c>
      <c r="E26" s="1264" t="s">
        <v>100</v>
      </c>
      <c r="F26" s="1264" t="s">
        <v>43</v>
      </c>
      <c r="G26" s="1265" t="s">
        <v>101</v>
      </c>
      <c r="H26" s="1149" t="s">
        <v>45</v>
      </c>
    </row>
    <row r="27" spans="1:8" ht="158.25" thickBot="1">
      <c r="A27" s="395">
        <f>+A26+1</f>
        <v>21</v>
      </c>
      <c r="B27" s="1263" t="s">
        <v>102</v>
      </c>
      <c r="C27" s="397" t="s">
        <v>103</v>
      </c>
      <c r="D27" s="1259" t="str">
        <f t="shared" si="4"/>
        <v xml:space="preserve">PROFESION: 
Ingenieros Civiles o Mecánicos o Eléctricos, Ingeniería Mecatrónicas o Industriales o Ingenieros de Vías y Transporte o ingenierías afines. 
Con título de POSGRADO en el área de: 
En ingeniería ferroviaria o sistemas ferroviarios y tracción eléctrica o en Construcción, Mantenimiento y Explotación de Metros, Tranvías y Ferrocarriles Urbanos o Mantenimiento ferroviario o Construcción y Mantenimiento de Infraestructuras e Instalaciones de Líneas Ferroviarias o postgrados afines. 
Con EXPERIENCIA ESPECIFICA: 
En proyectos de estudios de prefactibilidad o factibilidad o estudios y diseños o interventoría de estudios de proyectos ferroviarios para pasajeros. Al menos un contrato debe acreditar la experiencia a nivel  internacional, como especialista en ingeniera ferroviaria 
</v>
      </c>
      <c r="E27" s="1264" t="s">
        <v>104</v>
      </c>
      <c r="F27" s="1264" t="s">
        <v>105</v>
      </c>
      <c r="G27" s="1265" t="s">
        <v>106</v>
      </c>
      <c r="H27" s="1149" t="s">
        <v>50</v>
      </c>
    </row>
    <row r="28" spans="1:8" ht="147" thickBot="1">
      <c r="A28" s="395">
        <f>+A27+1</f>
        <v>22</v>
      </c>
      <c r="B28" s="398" t="s">
        <v>107</v>
      </c>
      <c r="C28" s="397" t="s">
        <v>108</v>
      </c>
      <c r="D28" s="1259" t="str">
        <f t="shared" si="4"/>
        <v>PROFESION: 
Ingeniero Civil, Ingeniero Sanitario, Ingeniero Hidráulico, Ingeniero en Recursos Hídricos, Ingeniero Ambiental con tarjeta profesional vigente.. 
Con título de POSGRADO en el área de: 
Hidráulica, Recursos Hidráulicos, Recursos Hídricos, Saneamiento Ambiental o similar.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REDES HIDROSANITARIAS.</v>
      </c>
      <c r="E28" s="399" t="s">
        <v>109</v>
      </c>
      <c r="F28" s="399" t="s">
        <v>110</v>
      </c>
      <c r="G28" s="400" t="s">
        <v>111</v>
      </c>
      <c r="H28" s="1149" t="s">
        <v>84</v>
      </c>
    </row>
    <row r="29" spans="1:8" ht="14.1" customHeight="1" thickBot="1">
      <c r="A29" s="2096" t="s">
        <v>112</v>
      </c>
      <c r="B29" s="2097"/>
      <c r="C29" s="2097"/>
      <c r="D29" s="2097"/>
      <c r="E29" s="2097"/>
      <c r="F29" s="2097"/>
      <c r="G29" s="2098"/>
      <c r="H29" s="1149"/>
    </row>
    <row r="30" spans="1:8" ht="124.5" thickBot="1">
      <c r="A30" s="391">
        <f>A28+1</f>
        <v>23</v>
      </c>
      <c r="B30" s="401" t="s">
        <v>113</v>
      </c>
      <c r="C30" s="397" t="s">
        <v>114</v>
      </c>
      <c r="D30" s="389" t="str">
        <f>CONCATENATE("PROFESION: 
",E30,". 
Con título de POSGRADO en el área de: 
",F30,". 
Con EXPERIENCIA ESPECIFICA: 
",G30)</f>
        <v>PROFESION: 
Abogado, con tarjeta profesional vigente. 
Con título de POSGRADO en el área de: 
En temas relacionados con derecho administrativo, contratación estatal, derecho público y/o gestión pública.. 
Con EXPERIENCIA ESPECIFICA: 
En actividades de asesoría contractual en contratos de infraestructura vial y/o de transporte.</v>
      </c>
      <c r="E30" s="402" t="s">
        <v>115</v>
      </c>
      <c r="F30" s="402" t="s">
        <v>116</v>
      </c>
      <c r="G30" s="403" t="s">
        <v>117</v>
      </c>
      <c r="H30" s="1149" t="s">
        <v>118</v>
      </c>
    </row>
    <row r="31" spans="1:8" ht="14.1" customHeight="1" thickBot="1">
      <c r="A31" s="2096" t="s">
        <v>119</v>
      </c>
      <c r="B31" s="2097"/>
      <c r="C31" s="2097"/>
      <c r="D31" s="2097"/>
      <c r="E31" s="2097"/>
      <c r="F31" s="2097"/>
      <c r="G31" s="2098"/>
      <c r="H31" s="1149"/>
    </row>
    <row r="32" spans="1:8" ht="110.25" customHeight="1" thickBot="1">
      <c r="A32" s="391">
        <f>A30+1</f>
        <v>24</v>
      </c>
      <c r="B32" s="401" t="s">
        <v>113</v>
      </c>
      <c r="C32" s="397" t="s">
        <v>120</v>
      </c>
      <c r="D32" s="389" t="str">
        <f>CONCATENATE("PROFESION: 
",E32,". 
Con título de POSGRADO en el área de: 
",F32,". 
Con EXPERIENCIA ESPECIFICA: 
",G32)</f>
        <v>PROFESION: 
Economista, Administrador de Empresas, Ingeniero Industrial, Administrador Financiero.. 
Con título de POSGRADO en el área de: 
Ciencias económicas y administrativas, finanzas y afines.. 
Con EXPERIENCIA ESPECIFICA: 
En revisión y aprobación de pagos y seguimiento financiero a contratos de infraestructura vial y/o de transporte</v>
      </c>
      <c r="E32" s="402" t="s">
        <v>121</v>
      </c>
      <c r="F32" s="402" t="s">
        <v>122</v>
      </c>
      <c r="G32" s="403" t="s">
        <v>123</v>
      </c>
      <c r="H32" s="1149" t="s">
        <v>118</v>
      </c>
    </row>
    <row r="33" spans="1:8" ht="16.5" customHeight="1" thickBot="1">
      <c r="A33" s="2096" t="s">
        <v>124</v>
      </c>
      <c r="B33" s="2097"/>
      <c r="C33" s="2097"/>
      <c r="D33" s="2097"/>
      <c r="E33" s="2097"/>
      <c r="F33" s="2097"/>
      <c r="G33" s="2098"/>
      <c r="H33" s="1149"/>
    </row>
    <row r="34" spans="1:8" ht="99.75" customHeight="1" thickBot="1">
      <c r="A34" s="404">
        <f>A32+1</f>
        <v>25</v>
      </c>
      <c r="B34" s="401" t="s">
        <v>113</v>
      </c>
      <c r="C34" s="397" t="s">
        <v>125</v>
      </c>
      <c r="D34" s="389" t="str">
        <f>CONCATENATE("PROFESION: 
",E34,". 
Con título de POSGRADO en el área de: 
",F34,". 
Con EXPERIENCIA ESPECIFICA: 
",G34)</f>
        <v>PROFESION: 
Contaduría pública. 
Con título de POSGRADO en el área de: 
N/A. 
Con EXPERIENCIA ESPECIFICA: 
Administrativa y contable o revisoría fiscal o tributaria en proyectos de estructuración y/o interventoría y/o construcción y/o mantenimiento y/o concesiones en infraestructura de transporte y/o banca de inversiones y/o Mercado de Capitales y/o Project Finance para proyectos públicos.</v>
      </c>
      <c r="E34" s="405" t="s">
        <v>126</v>
      </c>
      <c r="F34" s="405" t="s">
        <v>43</v>
      </c>
      <c r="G34" s="406" t="s">
        <v>127</v>
      </c>
      <c r="H34" s="407" t="s">
        <v>118</v>
      </c>
    </row>
    <row r="35" spans="1:8" ht="13.5" thickBot="1">
      <c r="A35" s="2099" t="s">
        <v>128</v>
      </c>
      <c r="B35" s="2100"/>
      <c r="C35" s="2100"/>
      <c r="D35" s="2100"/>
      <c r="E35" s="2100"/>
      <c r="F35" s="2100"/>
      <c r="G35" s="2101"/>
    </row>
    <row r="36" spans="1:8" ht="16.5" thickBot="1">
      <c r="A36" s="2093" t="s">
        <v>129</v>
      </c>
      <c r="B36" s="2094"/>
      <c r="C36" s="2094"/>
      <c r="D36" s="2094"/>
      <c r="E36" s="2094"/>
      <c r="F36" s="2094"/>
      <c r="G36" s="2095"/>
    </row>
    <row r="37" spans="1:8" ht="135">
      <c r="A37" s="391">
        <f>A34+1</f>
        <v>26</v>
      </c>
      <c r="B37" s="392"/>
      <c r="C37" s="660" t="s">
        <v>130</v>
      </c>
      <c r="D37" s="1259" t="str">
        <f>CONCATENATE("PROFESION: 
",E37,". 
Con título de POSGRADO en el área de: 
",F37,". 
Con EXPERIENCIA ESPECIFICA: 
",G37)</f>
        <v>PROFESION: 
Ingeniero Topográfico con tarjeta profesional vigente.. 
Con título de POSGRADO en el área de: 
N/A. 
Con EXPERIENCIA ESPECIFICA: 
En Proyectos de Estudios y Diseños para la construcción de infraestructura vial urbana y de Espacio Público urbano, como ESPECIALISTA EN TOPOGRAFÍA o INGENIERO TOPOGRÁFICO o COORDINADOR DE TOPOGRAFÍA</v>
      </c>
      <c r="E37" s="657" t="s">
        <v>131</v>
      </c>
      <c r="F37" s="658" t="s">
        <v>43</v>
      </c>
      <c r="G37" s="659" t="s">
        <v>132</v>
      </c>
    </row>
    <row r="38" spans="1:8" ht="123.75">
      <c r="A38" s="1151">
        <f>A37+1</f>
        <v>27</v>
      </c>
      <c r="B38" s="1260"/>
      <c r="C38" s="1266"/>
      <c r="D38" s="1259" t="str">
        <f t="shared" ref="D38:D90" si="6">CONCATENATE("PROFESION: 
",E38,". 
Con título de POSGRADO en el área de: 
",F38,". 
Con EXPERIENCIA ESPECIFICA: 
",G38)</f>
        <v xml:space="preserve">PROFESION: 
. 
Con título de POSGRADO en el área de: 
. 
Con EXPERIENCIA ESPECIFICA: 
</v>
      </c>
      <c r="E38" s="1255"/>
      <c r="F38" s="1255"/>
      <c r="G38" s="1268"/>
    </row>
    <row r="39" spans="1:8" ht="123.75">
      <c r="A39" s="1151">
        <f t="shared" ref="A39:A42" si="7">A38+1</f>
        <v>28</v>
      </c>
      <c r="B39" s="1261"/>
      <c r="C39" s="1266"/>
      <c r="D39" s="1259" t="str">
        <f t="shared" si="6"/>
        <v xml:space="preserve">PROFESION: 
. 
Con título de POSGRADO en el área de: 
. 
Con EXPERIENCIA ESPECIFICA: 
</v>
      </c>
      <c r="E39" s="1255"/>
      <c r="F39" s="1255"/>
      <c r="G39" s="1268"/>
    </row>
    <row r="40" spans="1:8" ht="123.75">
      <c r="A40" s="1151">
        <f t="shared" si="7"/>
        <v>29</v>
      </c>
      <c r="B40" s="1263"/>
      <c r="C40" s="1266"/>
      <c r="D40" s="1259" t="str">
        <f t="shared" si="6"/>
        <v xml:space="preserve">PROFESION: 
. 
Con título de POSGRADO en el área de: 
. 
Con EXPERIENCIA ESPECIFICA: 
</v>
      </c>
      <c r="E40" s="1255"/>
      <c r="F40" s="1255"/>
      <c r="G40" s="1268"/>
    </row>
    <row r="41" spans="1:8" ht="123.75">
      <c r="A41" s="1151">
        <f t="shared" si="7"/>
        <v>30</v>
      </c>
      <c r="B41" s="1261"/>
      <c r="C41" s="1261"/>
      <c r="D41" s="1259" t="str">
        <f t="shared" si="6"/>
        <v xml:space="preserve">PROFESION: 
. 
Con título de POSGRADO en el área de: 
. 
Con EXPERIENCIA ESPECIFICA: 
</v>
      </c>
      <c r="E41" s="1255"/>
      <c r="F41" s="1255"/>
      <c r="G41" s="1268"/>
    </row>
    <row r="42" spans="1:8" ht="123.75">
      <c r="A42" s="1151">
        <f t="shared" si="7"/>
        <v>31</v>
      </c>
      <c r="B42" s="1261"/>
      <c r="C42" s="1266"/>
      <c r="D42" s="1259" t="str">
        <f t="shared" si="6"/>
        <v xml:space="preserve">PROFESION: 
. 
Con título de POSGRADO en el área de: 
. 
Con EXPERIENCIA ESPECIFICA: 
</v>
      </c>
      <c r="E42" s="1255"/>
      <c r="F42" s="1255"/>
      <c r="G42" s="1268"/>
    </row>
    <row r="43" spans="1:8" ht="123.75">
      <c r="A43" s="1151">
        <f>A42+1</f>
        <v>32</v>
      </c>
      <c r="B43" s="1257"/>
      <c r="C43" s="1257"/>
      <c r="D43" s="1259" t="str">
        <f t="shared" si="6"/>
        <v xml:space="preserve">PROFESION: 
. 
Con título de POSGRADO en el área de: 
. 
Con EXPERIENCIA ESPECIFICA: 
</v>
      </c>
      <c r="E43" s="1255"/>
      <c r="F43" s="1255"/>
      <c r="G43" s="1268"/>
    </row>
    <row r="44" spans="1:8" ht="123.75">
      <c r="A44" s="1151">
        <f t="shared" ref="A44:A47" si="8">A43+1</f>
        <v>33</v>
      </c>
      <c r="B44" s="1257"/>
      <c r="C44" s="1257"/>
      <c r="D44" s="1259" t="str">
        <f t="shared" si="6"/>
        <v xml:space="preserve">PROFESION: 
. 
Con título de POSGRADO en el área de: 
. 
Con EXPERIENCIA ESPECIFICA: 
</v>
      </c>
      <c r="E44" s="1255"/>
      <c r="F44" s="1255"/>
      <c r="G44" s="1268"/>
    </row>
    <row r="45" spans="1:8" ht="123.75">
      <c r="A45" s="1151">
        <f t="shared" si="8"/>
        <v>34</v>
      </c>
      <c r="B45" s="1257"/>
      <c r="C45" s="1257"/>
      <c r="D45" s="1259" t="str">
        <f t="shared" si="6"/>
        <v xml:space="preserve">PROFESION: 
. 
Con título de POSGRADO en el área de: 
. 
Con EXPERIENCIA ESPECIFICA: 
</v>
      </c>
      <c r="E45" s="1255"/>
      <c r="F45" s="1255"/>
      <c r="G45" s="1268"/>
    </row>
    <row r="46" spans="1:8" ht="123.75">
      <c r="A46" s="1151">
        <f t="shared" si="8"/>
        <v>35</v>
      </c>
      <c r="B46" s="1257"/>
      <c r="C46" s="1257"/>
      <c r="D46" s="1259" t="str">
        <f t="shared" si="6"/>
        <v xml:space="preserve">PROFESION: 
. 
Con título de POSGRADO en el área de: 
. 
Con EXPERIENCIA ESPECIFICA: 
</v>
      </c>
      <c r="E46" s="1255"/>
      <c r="F46" s="1255"/>
      <c r="G46" s="1268"/>
    </row>
    <row r="47" spans="1:8" ht="124.5" thickBot="1">
      <c r="A47" s="1269">
        <f t="shared" si="8"/>
        <v>36</v>
      </c>
      <c r="B47" s="1270"/>
      <c r="C47" s="1270"/>
      <c r="D47" s="1271" t="str">
        <f t="shared" si="6"/>
        <v xml:space="preserve">PROFESION: 
. 
Con título de POSGRADO en el área de: 
. 
Con EXPERIENCIA ESPECIFICA: 
</v>
      </c>
      <c r="E47" s="1264"/>
      <c r="F47" s="1264"/>
      <c r="G47" s="1272"/>
    </row>
    <row r="48" spans="1:8" ht="16.5" thickBot="1">
      <c r="A48" s="2093" t="s">
        <v>133</v>
      </c>
      <c r="B48" s="2094"/>
      <c r="C48" s="2094"/>
      <c r="D48" s="2094"/>
      <c r="E48" s="2094"/>
      <c r="F48" s="2094"/>
      <c r="G48" s="2095"/>
    </row>
    <row r="49" spans="1:7" ht="123.75">
      <c r="A49" s="391">
        <f>+A47+1</f>
        <v>37</v>
      </c>
      <c r="B49" s="1260"/>
      <c r="C49" s="1266"/>
      <c r="D49" s="1259" t="str">
        <f t="shared" si="6"/>
        <v xml:space="preserve">PROFESION: 
. 
Con título de POSGRADO en el área de: 
. 
Con EXPERIENCIA ESPECIFICA: 
</v>
      </c>
      <c r="E49" s="390"/>
      <c r="F49" s="390"/>
      <c r="G49" s="408"/>
    </row>
    <row r="50" spans="1:7" ht="123.75">
      <c r="A50" s="1151">
        <f>A49+1</f>
        <v>38</v>
      </c>
      <c r="B50" s="1260"/>
      <c r="C50" s="1266"/>
      <c r="D50" s="1259" t="str">
        <f t="shared" si="6"/>
        <v xml:space="preserve">PROFESION: 
. 
Con título de POSGRADO en el área de: 
. 
Con EXPERIENCIA ESPECIFICA: 
</v>
      </c>
      <c r="E50" s="1255"/>
      <c r="F50" s="390"/>
      <c r="G50" s="1152"/>
    </row>
    <row r="51" spans="1:7" ht="123.75">
      <c r="A51" s="1151">
        <f t="shared" ref="A51:A90" si="9">A50+1</f>
        <v>39</v>
      </c>
      <c r="B51" s="1261"/>
      <c r="C51" s="1266"/>
      <c r="D51" s="1259" t="str">
        <f t="shared" si="6"/>
        <v xml:space="preserve">PROFESION: 
. 
Con título de POSGRADO en el área de: 
. 
Con EXPERIENCIA ESPECIFICA: 
</v>
      </c>
      <c r="E51" s="1255"/>
      <c r="F51" s="390"/>
      <c r="G51" s="1152"/>
    </row>
    <row r="52" spans="1:7" ht="123.75">
      <c r="A52" s="1151">
        <f t="shared" si="9"/>
        <v>40</v>
      </c>
      <c r="B52" s="1263"/>
      <c r="C52" s="1266"/>
      <c r="D52" s="1259" t="str">
        <f t="shared" si="6"/>
        <v xml:space="preserve">PROFESION: 
. 
Con título de POSGRADO en el área de: 
. 
Con EXPERIENCIA ESPECIFICA: 
</v>
      </c>
      <c r="E52" s="1255"/>
      <c r="F52" s="390"/>
      <c r="G52" s="1152"/>
    </row>
    <row r="53" spans="1:7" ht="123.75">
      <c r="A53" s="1151">
        <f t="shared" si="9"/>
        <v>41</v>
      </c>
      <c r="B53" s="1261"/>
      <c r="C53" s="1266"/>
      <c r="D53" s="1259" t="str">
        <f t="shared" si="6"/>
        <v xml:space="preserve">PROFESION: 
. 
Con título de POSGRADO en el área de: 
. 
Con EXPERIENCIA ESPECIFICA: 
</v>
      </c>
      <c r="E53" s="1255"/>
      <c r="F53" s="1255"/>
      <c r="G53" s="1152"/>
    </row>
    <row r="54" spans="1:7" ht="123.75">
      <c r="A54" s="1151">
        <f t="shared" si="9"/>
        <v>42</v>
      </c>
      <c r="B54" s="1261"/>
      <c r="C54" s="1266"/>
      <c r="D54" s="1259" t="str">
        <f t="shared" si="6"/>
        <v xml:space="preserve">PROFESION: 
. 
Con título de POSGRADO en el área de: 
. 
Con EXPERIENCIA ESPECIFICA: 
</v>
      </c>
      <c r="E54" s="1264"/>
      <c r="F54" s="1255"/>
      <c r="G54" s="1152"/>
    </row>
    <row r="55" spans="1:7" ht="123.75">
      <c r="A55" s="1151">
        <f t="shared" si="9"/>
        <v>43</v>
      </c>
      <c r="B55" s="1257"/>
      <c r="C55" s="1257"/>
      <c r="D55" s="1259" t="str">
        <f t="shared" si="6"/>
        <v xml:space="preserve">PROFESION: 
. 
Con título de POSGRADO en el área de: 
. 
Con EXPERIENCIA ESPECIFICA: 
</v>
      </c>
      <c r="E55" s="1255"/>
      <c r="F55" s="1255"/>
      <c r="G55" s="1268"/>
    </row>
    <row r="56" spans="1:7" ht="123.75">
      <c r="A56" s="1151">
        <f t="shared" si="9"/>
        <v>44</v>
      </c>
      <c r="B56" s="1257"/>
      <c r="C56" s="1257"/>
      <c r="D56" s="1259" t="str">
        <f t="shared" si="6"/>
        <v xml:space="preserve">PROFESION: 
. 
Con título de POSGRADO en el área de: 
. 
Con EXPERIENCIA ESPECIFICA: 
</v>
      </c>
      <c r="E56" s="1255"/>
      <c r="F56" s="1255"/>
      <c r="G56" s="1268"/>
    </row>
    <row r="57" spans="1:7" ht="123.75">
      <c r="A57" s="1151">
        <f t="shared" si="9"/>
        <v>45</v>
      </c>
      <c r="B57" s="1257"/>
      <c r="C57" s="1257"/>
      <c r="D57" s="1259" t="str">
        <f t="shared" si="6"/>
        <v xml:space="preserve">PROFESION: 
. 
Con título de POSGRADO en el área de: 
. 
Con EXPERIENCIA ESPECIFICA: 
</v>
      </c>
      <c r="E57" s="1255"/>
      <c r="F57" s="1255"/>
      <c r="G57" s="1268"/>
    </row>
    <row r="58" spans="1:7" ht="123.75">
      <c r="A58" s="1151">
        <f t="shared" si="9"/>
        <v>46</v>
      </c>
      <c r="B58" s="1257"/>
      <c r="C58" s="1257"/>
      <c r="D58" s="1259" t="str">
        <f t="shared" si="6"/>
        <v xml:space="preserve">PROFESION: 
. 
Con título de POSGRADO en el área de: 
. 
Con EXPERIENCIA ESPECIFICA: 
</v>
      </c>
      <c r="E58" s="1255"/>
      <c r="F58" s="1255"/>
      <c r="G58" s="1268"/>
    </row>
    <row r="59" spans="1:7" ht="124.5" thickBot="1">
      <c r="A59" s="1151">
        <f t="shared" si="9"/>
        <v>47</v>
      </c>
      <c r="B59" s="1270"/>
      <c r="C59" s="1270"/>
      <c r="D59" s="1259" t="str">
        <f t="shared" si="6"/>
        <v xml:space="preserve">PROFESION: 
. 
Con título de POSGRADO en el área de: 
. 
Con EXPERIENCIA ESPECIFICA: 
</v>
      </c>
      <c r="E59" s="1264"/>
      <c r="F59" s="1264"/>
      <c r="G59" s="1272"/>
    </row>
    <row r="60" spans="1:7" ht="17.100000000000001" customHeight="1" thickBot="1">
      <c r="A60" s="2093" t="s">
        <v>134</v>
      </c>
      <c r="B60" s="2094"/>
      <c r="C60" s="2094"/>
      <c r="D60" s="2094"/>
      <c r="E60" s="2094"/>
      <c r="F60" s="2094"/>
      <c r="G60" s="2095"/>
    </row>
    <row r="61" spans="1:7" ht="81.75" customHeight="1">
      <c r="A61" s="391">
        <f>+A59+1</f>
        <v>48</v>
      </c>
      <c r="B61" s="392"/>
      <c r="C61" s="393" t="s">
        <v>75</v>
      </c>
      <c r="D61" s="389" t="str">
        <f>CONCATENATE("PROFESION: 
",E61,". 
Con título de POSGRADO en el área de: 
",F61,". 
Con EXPERIENCIA ESPECIFICA: 
",G61)</f>
        <v>PROFESION: 
Ingeniero Civil o Ingeniero en Transporte y Vías con tarjeta profesional vigente. . 
Con título de POSGRADO en el área de: 
En Ingeniería con énfasis en temas afines con el diseño geométrico de vías.. 
Con EXPERIENCIA ESPECIFICA: 
Especialista en diseño geometrico en proyectos de Estudios y Diseños o Interventoría de Estudios y Diseños para la construcción o rehabilitación o adecuación o ampliación o mejoramiento o mantenimiento de Infraestructura vial Urbana o sistemas BRT para tráfico automotor.</v>
      </c>
      <c r="E61" s="390" t="s">
        <v>135</v>
      </c>
      <c r="F61" s="390" t="s">
        <v>136</v>
      </c>
      <c r="G61" s="1272" t="s">
        <v>137</v>
      </c>
    </row>
    <row r="62" spans="1:7" ht="123.75">
      <c r="A62" s="391">
        <f>+A61+1</f>
        <v>49</v>
      </c>
      <c r="B62" s="1257"/>
      <c r="C62" s="393"/>
      <c r="D62" s="1259" t="str">
        <f t="shared" si="6"/>
        <v xml:space="preserve">PROFESION: 
. 
Con título de POSGRADO en el área de: 
. 
Con EXPERIENCIA ESPECIFICA: 
</v>
      </c>
      <c r="E62" s="390"/>
      <c r="F62" s="1255"/>
      <c r="G62" s="1268"/>
    </row>
    <row r="63" spans="1:7" ht="123.75">
      <c r="A63" s="391">
        <f t="shared" ref="A63:A66" si="10">+A62+1</f>
        <v>50</v>
      </c>
      <c r="B63" s="1261"/>
      <c r="C63" s="393"/>
      <c r="D63" s="1259" t="str">
        <f t="shared" si="6"/>
        <v xml:space="preserve">PROFESION: 
. 
Con título de POSGRADO en el área de: 
. 
Con EXPERIENCIA ESPECIFICA: 
</v>
      </c>
      <c r="E63" s="390"/>
      <c r="F63" s="1255"/>
      <c r="G63" s="1268"/>
    </row>
    <row r="64" spans="1:7" ht="123.75">
      <c r="A64" s="391">
        <f t="shared" si="10"/>
        <v>51</v>
      </c>
      <c r="B64" s="1261"/>
      <c r="C64" s="393"/>
      <c r="D64" s="1259" t="str">
        <f t="shared" si="6"/>
        <v xml:space="preserve">PROFESION: 
. 
Con título de POSGRADO en el área de: 
. 
Con EXPERIENCIA ESPECIFICA: 
</v>
      </c>
      <c r="E64" s="1255"/>
      <c r="F64" s="1255"/>
      <c r="G64" s="1268"/>
    </row>
    <row r="65" spans="1:7" ht="123.75">
      <c r="A65" s="391">
        <f t="shared" si="10"/>
        <v>52</v>
      </c>
      <c r="B65" s="1257"/>
      <c r="C65" s="1258"/>
      <c r="D65" s="1259" t="str">
        <f t="shared" si="6"/>
        <v xml:space="preserve">PROFESION: 
. 
Con título de POSGRADO en el área de: 
. 
Con EXPERIENCIA ESPECIFICA: 
</v>
      </c>
      <c r="E65" s="1255"/>
      <c r="F65" s="1255"/>
      <c r="G65" s="1268"/>
    </row>
    <row r="66" spans="1:7" ht="124.5" thickBot="1">
      <c r="A66" s="404">
        <f t="shared" si="10"/>
        <v>53</v>
      </c>
      <c r="B66" s="1270"/>
      <c r="C66" s="1273"/>
      <c r="D66" s="1259" t="str">
        <f t="shared" si="6"/>
        <v xml:space="preserve">PROFESION: 
. 
Con título de POSGRADO en el área de: 
. 
Con EXPERIENCIA ESPECIFICA: 
</v>
      </c>
      <c r="E66" s="1264"/>
      <c r="F66" s="1264"/>
      <c r="G66" s="1272"/>
    </row>
    <row r="67" spans="1:7" ht="16.5" thickBot="1">
      <c r="A67" s="2093" t="s">
        <v>138</v>
      </c>
      <c r="B67" s="2094"/>
      <c r="C67" s="2094"/>
      <c r="D67" s="2094"/>
      <c r="E67" s="2094"/>
      <c r="F67" s="2094"/>
      <c r="G67" s="2095"/>
    </row>
    <row r="68" spans="1:7" ht="126.75" customHeight="1">
      <c r="A68" s="391">
        <f>+A66+1</f>
        <v>54</v>
      </c>
      <c r="B68" s="833" t="s">
        <v>139</v>
      </c>
      <c r="C68" s="419" t="s">
        <v>140</v>
      </c>
      <c r="D68" s="1259" t="str">
        <f>CONCATENATE("PROFESION: 
",E68,". 
Con título de POSGRADO en el área de: 
",F68,". 
Con EXPERIENCIA ESPECIFICA: 
",G68)</f>
        <v>PROFESION: 
Ingeniero Civil o Ingeniero de Transporte y Vías con tarjeta
profesional vigente. 
Con título de POSGRADO en el área de: 
Tránsito y/o Transporte. 
Con EXPERIENCIA ESPECIFICA: 
En proyectos de Consultoría (de Estudios y Diseños), Interventoría de obra o ejecución de obra para la Construcción o Reforzamiento o Rehabilitación o Adecuación o Ampliación o Mejoramiento o Mantenimiento de infraestructura vial urbana o de proyectos de Espacio Público (plazas, vías peatonales, andenes, controles ambientales de las vías arterias, alamedas y ciclorrutas y red de transporte no motorizado) o sistemas BRT para tráfico automotor, como Especialista en Tránsito y/o Transporte.</v>
      </c>
      <c r="E68" s="857" t="s">
        <v>141</v>
      </c>
      <c r="F68" s="858" t="s">
        <v>142</v>
      </c>
      <c r="G68" s="859" t="s">
        <v>143</v>
      </c>
    </row>
    <row r="69" spans="1:7" ht="112.5">
      <c r="A69" s="1151">
        <f t="shared" si="9"/>
        <v>55</v>
      </c>
      <c r="B69" s="833" t="s">
        <v>139</v>
      </c>
      <c r="C69" s="419" t="s">
        <v>144</v>
      </c>
      <c r="D69" s="1259" t="str">
        <f>CONCATENATE("PROFESION: 
",E69,". 
Con título de POSGRADO en el área de: 
",F69,". 
Con EXPERIENCIA ESPECIFICA: 
",G69)</f>
        <v>PROFESION: 
Ingeniero Civil o Ingeniero de Transporte y Vías con tarjeta
profesional vigente. 
Con título de POSGRADO en el área de: 
N/A. 
Con EXPERIENCIA ESPECIFICA: 
En proyectos de Interventoría de obra o ejecución de obra para la Construcción o Reforzamiento o Rehabilitación o Adecuación o Ampliación o Mejoramiento o Mantenimiento de infraestructura vial urbana o de proyectos de Espacio Público (plazas, vías peatonales, andenes, controles ambientales de las vías arterias, alamedas y ciclorrutas y red de transporte no motorizado) o sistemas BRT para tráfico automotor, como Ingeniero Modelador de tránsito y/o transporte.</v>
      </c>
      <c r="E69" s="857" t="s">
        <v>141</v>
      </c>
      <c r="F69" s="858" t="s">
        <v>43</v>
      </c>
      <c r="G69" s="859" t="s">
        <v>145</v>
      </c>
    </row>
    <row r="70" spans="1:7" ht="126" customHeight="1">
      <c r="A70" s="1151">
        <f t="shared" si="9"/>
        <v>56</v>
      </c>
      <c r="B70" s="833" t="s">
        <v>146</v>
      </c>
      <c r="C70" s="1274" t="s">
        <v>147</v>
      </c>
      <c r="D70" s="1259" t="str">
        <f>CONCATENATE("PROFESION: 
",E70,". 
Con título de POSGRADO en el área de: 
",F70,". 
Con EXPERIENCIA ESPECIFICA: 
",G70)</f>
        <v>PROFESION: 
Ingeniero Civil o Ingeniero de Transporte y Vías con tarjeta
profesional vigente. 
Con título de POSGRADO en el área de: 
N/A. 
Con EXPERIENCIA ESPECIFICA: 
En proyectos de Interventoría de obra o ejecución de obra para la Construcción o Reforzamiento o Rehabilitación o Adecuación o Ampliación o Mejoramiento o Mantenimiento de infraestructura vial urbana o de proyectos de Espacio Público (plazas, vías peatonales, andenes, controles ambientales de las vías arterias, alamedas y ciclorrutas y red de transporte no motorizado) o sistemas BRT para tráfico automotor, como Ingeniero de apoyo en tránsito y transporte.</v>
      </c>
      <c r="E70" s="857" t="s">
        <v>141</v>
      </c>
      <c r="F70" s="858" t="s">
        <v>43</v>
      </c>
      <c r="G70" s="859" t="s">
        <v>148</v>
      </c>
    </row>
    <row r="71" spans="1:7" ht="157.5">
      <c r="A71" s="1151">
        <f t="shared" si="9"/>
        <v>57</v>
      </c>
      <c r="B71" s="1257"/>
      <c r="C71" s="1258" t="s">
        <v>149</v>
      </c>
      <c r="D71" s="1259" t="str">
        <f t="shared" si="6"/>
        <v>PROFESION: 
Ingeniero Civil o Ingeniero de Transporte y Vías con tarjeta
profesional vigente. 
Con título de POSGRADO en el área de: 
N/A. 
Con EXPERIENCIA ESPECIFICA: 
En proyectos de Interventoría de consultoría o de estudios y diseños de proyectos para  la Construcción o Reforzamiento o Rehabilitación o Adecuación o Ampliación o Mejoramiento o Mantenimiento de infraestructura vial urbana o de proyectos de Espacio Público (plazas, vías peatonales, andenes, controles ambientales de las vías arterias, alamedas y ciclorrutas y red de transporte no motorizado) o sistemas BRT para tráfico automotor, como auxiliar en Ingeniería de Tránsito y/o Transporte.</v>
      </c>
      <c r="E71" s="857" t="s">
        <v>141</v>
      </c>
      <c r="F71" s="858" t="s">
        <v>43</v>
      </c>
      <c r="G71" s="859" t="s">
        <v>150</v>
      </c>
    </row>
    <row r="72" spans="1:7" ht="123.75">
      <c r="A72" s="1151">
        <f t="shared" si="9"/>
        <v>58</v>
      </c>
      <c r="B72" s="1257"/>
      <c r="C72" s="1257"/>
      <c r="D72" s="1259" t="str">
        <f t="shared" si="6"/>
        <v xml:space="preserve">PROFESION: 
. 
Con título de POSGRADO en el área de: 
. 
Con EXPERIENCIA ESPECIFICA: 
</v>
      </c>
      <c r="E72" s="1255"/>
      <c r="F72" s="1255"/>
      <c r="G72" s="1268"/>
    </row>
    <row r="73" spans="1:7" ht="123.75">
      <c r="A73" s="1151">
        <f t="shared" si="9"/>
        <v>59</v>
      </c>
      <c r="B73" s="1257"/>
      <c r="C73" s="1257"/>
      <c r="D73" s="1259" t="str">
        <f t="shared" si="6"/>
        <v xml:space="preserve">PROFESION: 
. 
Con título de POSGRADO en el área de: 
. 
Con EXPERIENCIA ESPECIFICA: 
</v>
      </c>
      <c r="E73" s="1255"/>
      <c r="F73" s="1255"/>
      <c r="G73" s="1268"/>
    </row>
    <row r="74" spans="1:7" ht="124.5" thickBot="1">
      <c r="A74" s="1151">
        <f t="shared" si="9"/>
        <v>60</v>
      </c>
      <c r="B74" s="1270"/>
      <c r="C74" s="1270"/>
      <c r="D74" s="1259" t="str">
        <f t="shared" si="6"/>
        <v xml:space="preserve">PROFESION: 
. 
Con título de POSGRADO en el área de: 
. 
Con EXPERIENCIA ESPECIFICA: 
</v>
      </c>
      <c r="E74" s="1264"/>
      <c r="F74" s="1264"/>
      <c r="G74" s="1272"/>
    </row>
    <row r="75" spans="1:7" ht="16.5" thickBot="1">
      <c r="A75" s="2093" t="s">
        <v>151</v>
      </c>
      <c r="B75" s="2094"/>
      <c r="C75" s="2094"/>
      <c r="D75" s="2094"/>
      <c r="E75" s="2094"/>
      <c r="F75" s="2094"/>
      <c r="G75" s="2095"/>
    </row>
    <row r="76" spans="1:7" ht="109.5" customHeight="1">
      <c r="A76" s="391">
        <f>+A74+1</f>
        <v>61</v>
      </c>
      <c r="B76" s="1263"/>
      <c r="C76" s="419" t="s">
        <v>61</v>
      </c>
      <c r="D76" s="1275" t="str">
        <f>CONCATENATE("PROFESION: 
",E76,". 
Con título de POSGRADO en el área de: 
",F76,". 
Con EXPERIENCIA ESPECIFICA: 
",G76)</f>
        <v>PROFESION: 
Arquitecto, con tarjeta profesional vigente. 
Con título de POSGRADO en el área de: 
Urbanismo y/o Diseño Urbano y/o Arquitectura.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URBANISMO O DISEÑO URBANO.</v>
      </c>
      <c r="E76" s="422" t="s">
        <v>81</v>
      </c>
      <c r="F76" s="422" t="s">
        <v>82</v>
      </c>
      <c r="G76" s="423" t="s">
        <v>83</v>
      </c>
    </row>
    <row r="77" spans="1:7" ht="123.75">
      <c r="A77" s="1151">
        <f t="shared" si="9"/>
        <v>62</v>
      </c>
      <c r="B77" s="1257"/>
      <c r="C77" s="1266"/>
      <c r="D77" s="1259" t="str">
        <f t="shared" si="6"/>
        <v xml:space="preserve">PROFESION: 
. 
Con título de POSGRADO en el área de: 
. 
Con EXPERIENCIA ESPECIFICA: 
</v>
      </c>
      <c r="E77" s="1255"/>
      <c r="F77" s="1255"/>
      <c r="G77" s="1152"/>
    </row>
    <row r="78" spans="1:7" ht="123.75">
      <c r="A78" s="1151">
        <f t="shared" si="9"/>
        <v>63</v>
      </c>
      <c r="B78" s="392"/>
      <c r="C78" s="1266"/>
      <c r="D78" s="1259" t="str">
        <f t="shared" si="6"/>
        <v xml:space="preserve">PROFESION: 
. 
Con título de POSGRADO en el área de: 
. 
Con EXPERIENCIA ESPECIFICA: 
</v>
      </c>
      <c r="E78" s="1255"/>
      <c r="F78" s="1255"/>
      <c r="G78" s="1152"/>
    </row>
    <row r="79" spans="1:7" ht="123.75">
      <c r="A79" s="1151">
        <f t="shared" si="9"/>
        <v>64</v>
      </c>
      <c r="B79" s="392"/>
      <c r="C79" s="1266"/>
      <c r="D79" s="1259" t="str">
        <f t="shared" si="6"/>
        <v xml:space="preserve">PROFESION: 
. 
Con título de POSGRADO en el área de: 
. 
Con EXPERIENCIA ESPECIFICA: 
</v>
      </c>
      <c r="E79" s="1255"/>
      <c r="F79" s="1255"/>
      <c r="G79" s="1152"/>
    </row>
    <row r="80" spans="1:7" ht="123.75">
      <c r="A80" s="1151">
        <f t="shared" si="9"/>
        <v>65</v>
      </c>
      <c r="B80" s="392"/>
      <c r="C80" s="1266"/>
      <c r="D80" s="1259" t="str">
        <f t="shared" si="6"/>
        <v xml:space="preserve">PROFESION: 
. 
Con título de POSGRADO en el área de: 
. 
Con EXPERIENCIA ESPECIFICA: 
</v>
      </c>
      <c r="E80" s="1255"/>
      <c r="F80" s="1255"/>
      <c r="G80" s="1152"/>
    </row>
    <row r="81" spans="1:7" ht="123.75">
      <c r="A81" s="1151">
        <f t="shared" si="9"/>
        <v>66</v>
      </c>
      <c r="B81" s="392"/>
      <c r="C81" s="1266"/>
      <c r="D81" s="1259" t="str">
        <f t="shared" si="6"/>
        <v xml:space="preserve">PROFESION: 
. 
Con título de POSGRADO en el área de: 
. 
Con EXPERIENCIA ESPECIFICA: 
</v>
      </c>
      <c r="E81" s="1255"/>
      <c r="F81" s="1255"/>
      <c r="G81" s="1152"/>
    </row>
    <row r="82" spans="1:7" ht="123.75">
      <c r="A82" s="1151">
        <f t="shared" si="9"/>
        <v>67</v>
      </c>
      <c r="B82" s="392"/>
      <c r="C82" s="392"/>
      <c r="D82" s="1259" t="str">
        <f t="shared" si="6"/>
        <v xml:space="preserve">PROFESION: 
. 
Con título de POSGRADO en el área de: 
. 
Con EXPERIENCIA ESPECIFICA: 
</v>
      </c>
      <c r="E82" s="1255"/>
      <c r="F82" s="1255"/>
      <c r="G82" s="1152"/>
    </row>
    <row r="83" spans="1:7" ht="123.75">
      <c r="A83" s="1151">
        <f t="shared" si="9"/>
        <v>68</v>
      </c>
      <c r="B83" s="392"/>
      <c r="C83" s="392"/>
      <c r="D83" s="1259" t="str">
        <f t="shared" si="6"/>
        <v xml:space="preserve">PROFESION: 
. 
Con título de POSGRADO en el área de: 
. 
Con EXPERIENCIA ESPECIFICA: 
</v>
      </c>
      <c r="E83" s="1255"/>
      <c r="F83" s="1255"/>
      <c r="G83" s="1152"/>
    </row>
    <row r="84" spans="1:7" ht="124.5" thickBot="1">
      <c r="A84" s="1151">
        <f t="shared" si="9"/>
        <v>69</v>
      </c>
      <c r="B84" s="401"/>
      <c r="C84" s="401"/>
      <c r="D84" s="1259" t="str">
        <f t="shared" si="6"/>
        <v xml:space="preserve">PROFESION: 
. 
Con título de POSGRADO en el área de: 
. 
Con EXPERIENCIA ESPECIFICA: 
</v>
      </c>
      <c r="E84" s="1264"/>
      <c r="F84" s="1264"/>
      <c r="G84" s="409"/>
    </row>
    <row r="85" spans="1:7" ht="16.5" thickBot="1">
      <c r="A85" s="2093" t="s">
        <v>152</v>
      </c>
      <c r="B85" s="2094"/>
      <c r="C85" s="2094"/>
      <c r="D85" s="2094"/>
      <c r="E85" s="2094"/>
      <c r="F85" s="2094"/>
      <c r="G85" s="2095"/>
    </row>
    <row r="86" spans="1:7" ht="113.25" thickBot="1">
      <c r="A86" s="391">
        <f>+A84+1</f>
        <v>70</v>
      </c>
      <c r="B86" s="392"/>
      <c r="C86" s="1153" t="s">
        <v>108</v>
      </c>
      <c r="D86" s="1259" t="str">
        <f>CONCATENATE("PROFESION: 
",E86,". 
Con título de POSGRADO en el área de: 
",F86,". 
Con EXPERIENCIA ESPECIFICA: 
",G86)</f>
        <v>PROFESION: 
Ingeniero Civil o Ingeniero Sanitario, Ingeniero Hidráulico o Ingeniero en Recursos Hídricos con tarjeta profesional vigente.. 
Con título de POSGRADO en el área de: 
Hidráulica o Recursos Hidráulicos o Recursos Hídricos o Saneamiento Ambiental o similar. 
Con EXPERIENCIA ESPECIFICA: 
En proyectos de Interventoría de obra o ejecución de obra para la Construcción o Reforzamiento estructural de puentes vehiculares o peatonales o intersecciones a desnivel o de infraestructura vial urbana o de proyectos de Espacio Público (plazas, vías peatonales, andenes, controles ambientales de las vías arterias, alamedas y ciclorrutas y red de transporte no motorizado) o sistemas BRT para tráfico automotor, como ESPECIALISTA DE REDES HIDROSANITARIAS.</v>
      </c>
      <c r="E86" s="791" t="s">
        <v>153</v>
      </c>
      <c r="F86" s="791" t="s">
        <v>154</v>
      </c>
      <c r="G86" s="792" t="s">
        <v>155</v>
      </c>
    </row>
    <row r="87" spans="1:7" ht="147" thickBot="1">
      <c r="A87" s="1151">
        <f t="shared" si="9"/>
        <v>71</v>
      </c>
      <c r="B87" s="1266"/>
      <c r="C87" s="1153" t="s">
        <v>156</v>
      </c>
      <c r="D87" s="1259" t="str">
        <f t="shared" si="6"/>
        <v>PROFESION: 
Ingeniero Civil o Ingeniero Sanitario, Ingeniero Hidráulico o Ingeniero en Recursos Hídricos con tarjeta profesional vigente.. 
Con título de POSGRADO en el área de: 
N/A. 
Con EXPERIENCIA ESPECIFICA: 
En proyectos de Interventoría de obra o ejecución de obra para la Construcción o Reforzamiento estructural de puentes vehiculares o peatonales o intersecciones a desnivel o de infraestructura vial urbana o de proyectos de Espacio Público (plazas, vías peatonales, andenes, controles ambientales de las vías arterias, alamedas y ciclorrutas y red de transporte no motorizado) o sistemas BRT para tráfico automotor como RESIDENTE DE OBRA DE REDES HIDROSANITARIAS.</v>
      </c>
      <c r="E87" s="793" t="s">
        <v>153</v>
      </c>
      <c r="F87" s="793" t="s">
        <v>43</v>
      </c>
      <c r="G87" s="792" t="s">
        <v>157</v>
      </c>
    </row>
    <row r="88" spans="1:7" ht="16.5" thickBot="1">
      <c r="A88" s="2093" t="s">
        <v>158</v>
      </c>
      <c r="B88" s="2094"/>
      <c r="C88" s="2094"/>
      <c r="D88" s="2094"/>
      <c r="E88" s="2094"/>
      <c r="F88" s="2094"/>
      <c r="G88" s="2095"/>
    </row>
    <row r="89" spans="1:7" ht="78.75">
      <c r="A89" s="391">
        <f>A87+1</f>
        <v>72</v>
      </c>
      <c r="B89" s="392"/>
      <c r="C89" s="419" t="s">
        <v>159</v>
      </c>
      <c r="D89" s="1275" t="str">
        <f>CONCATENATE("PROFESION: 
",E89,". 
Con título de POSGRADO en el área de: 
",F89,". 
Con EXPERIENCIA ESPECIFICA: 
",G89)</f>
        <v>PROFESION: 
Ingeniero Electricista o Eléctrico con Tarjeta profesional vigente.. 
Con título de POSGRADO en el área de: 
N/A. 
Con EXPERIENCIA ESPECIFICA: 
Especialista o residente de obra, en redes públicas, eléctricas, gas, telecomunicaciones y fibra óptica en espacio público (puentes peatonales, infraestructura de transporte masivo, vías, peatonales, andenes, alamedas y ciclorrutas).</v>
      </c>
      <c r="E89" s="784" t="s">
        <v>160</v>
      </c>
      <c r="F89" s="786" t="s">
        <v>43</v>
      </c>
      <c r="G89" s="787" t="s">
        <v>161</v>
      </c>
    </row>
    <row r="90" spans="1:7" ht="124.5" thickBot="1">
      <c r="A90" s="1151">
        <f t="shared" si="9"/>
        <v>73</v>
      </c>
      <c r="B90" s="392"/>
      <c r="C90" s="393"/>
      <c r="D90" s="1259" t="str">
        <f t="shared" si="6"/>
        <v xml:space="preserve">PROFESION: 
. 
Con título de POSGRADO en el área de: 
. 
Con EXPERIENCIA ESPECIFICA: 
</v>
      </c>
      <c r="E90" s="1255"/>
      <c r="F90" s="390"/>
      <c r="G90" s="1152"/>
    </row>
    <row r="91" spans="1:7" ht="16.5" thickBot="1">
      <c r="A91" s="2093" t="s">
        <v>162</v>
      </c>
      <c r="B91" s="2094"/>
      <c r="C91" s="2094"/>
      <c r="D91" s="2094"/>
      <c r="E91" s="2094"/>
      <c r="F91" s="2094"/>
      <c r="G91" s="2095"/>
    </row>
    <row r="92" spans="1:7" ht="112.5">
      <c r="A92" s="391">
        <f>A90+1</f>
        <v>74</v>
      </c>
      <c r="B92" s="392"/>
      <c r="C92" s="396" t="s">
        <v>91</v>
      </c>
      <c r="D92" s="1259" t="str">
        <f>CONCATENATE("PROFESION: 
",E92,". 
Con título de POSGRADO en el área de: 
",F92,". 
Con EXPERIENCIA ESPECIFICA: 
",G92)</f>
        <v>PROFESION: 
Ingeniero Civil, con tarjeta profesional vigente. 
Con título de POSGRADO en el área de: 
En Estructuras.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Estructuras</v>
      </c>
      <c r="E92" s="784" t="s">
        <v>87</v>
      </c>
      <c r="F92" s="784" t="s">
        <v>163</v>
      </c>
      <c r="G92" s="785" t="s">
        <v>164</v>
      </c>
    </row>
    <row r="93" spans="1:7" ht="123.75">
      <c r="A93" s="391">
        <f>+A92+1</f>
        <v>75</v>
      </c>
      <c r="B93" s="392"/>
      <c r="C93" s="393"/>
      <c r="D93" s="1259" t="str">
        <f t="shared" ref="D93:D142" si="11">CONCATENATE("PROFESION: 
",E93,". 
Con título de POSGRADO en el área de: 
",F93,". 
Con EXPERIENCIA ESPECIFICA: 
",G93)</f>
        <v xml:space="preserve">PROFESION: 
. 
Con título de POSGRADO en el área de: 
. 
Con EXPERIENCIA ESPECIFICA: 
</v>
      </c>
      <c r="E93" s="1255"/>
      <c r="F93" s="390"/>
      <c r="G93" s="1152"/>
    </row>
    <row r="94" spans="1:7" ht="124.5" thickBot="1">
      <c r="A94" s="391">
        <f t="shared" ref="A94" si="12">+A93+1</f>
        <v>76</v>
      </c>
      <c r="B94" s="392"/>
      <c r="C94" s="393"/>
      <c r="D94" s="1259" t="str">
        <f t="shared" si="11"/>
        <v xml:space="preserve">PROFESION: 
. 
Con título de POSGRADO en el área de: 
. 
Con EXPERIENCIA ESPECIFICA: 
</v>
      </c>
      <c r="E94" s="1255"/>
      <c r="F94" s="390"/>
      <c r="G94" s="1152"/>
    </row>
    <row r="95" spans="1:7" ht="15" customHeight="1" thickBot="1">
      <c r="A95" s="2093" t="s">
        <v>165</v>
      </c>
      <c r="B95" s="2094"/>
      <c r="C95" s="2094"/>
      <c r="D95" s="2094"/>
      <c r="E95" s="2094"/>
      <c r="F95" s="2094"/>
      <c r="G95" s="2095"/>
    </row>
    <row r="96" spans="1:7" ht="97.5" customHeight="1">
      <c r="A96" s="391">
        <f>A94+1</f>
        <v>77</v>
      </c>
      <c r="B96" s="392"/>
      <c r="C96" s="396" t="s">
        <v>95</v>
      </c>
      <c r="D96" s="1259" t="str">
        <f>CONCATENATE("PROFESION: 
",E96,". 
Con título de POSGRADO en el área de: 
",F96,". 
Con EXPERIENCIA ESPECIFICA: 
",G96)</f>
        <v>PROFESION: 
Ingeniero Civil o Ingeniero de Transporte y Vías, con tarjeta profesional vigente. 
Con título de POSGRADO en el área de: 
Geotecnia y Pavimentos o Geotecnia. 
Con EXPERIENCIA ESPECIFICA: 
En proyectos de Construcción o Estudios y Diseños o Interventoría de Construcción o Estudios y Diseños de infraestructura urbana o interurbana, sistemas de transporte BRT como especialista en el área de geotecnia. Que incluya experiencia en contratos de obra en mínimo de 2 puentes peatonales como especialista en Geotecnia.</v>
      </c>
      <c r="E96" s="784" t="s">
        <v>166</v>
      </c>
      <c r="F96" s="784" t="s">
        <v>167</v>
      </c>
      <c r="G96" s="788" t="s">
        <v>168</v>
      </c>
    </row>
    <row r="97" spans="1:7" ht="123.75">
      <c r="A97" s="1151">
        <f t="shared" ref="A97:A104" si="13">A96+1</f>
        <v>78</v>
      </c>
      <c r="B97" s="392"/>
      <c r="C97" s="393"/>
      <c r="D97" s="1259" t="str">
        <f t="shared" si="11"/>
        <v xml:space="preserve">PROFESION: 
. 
Con título de POSGRADO en el área de: 
. 
Con EXPERIENCIA ESPECIFICA: 
</v>
      </c>
      <c r="E97" s="1255"/>
      <c r="F97" s="1255"/>
      <c r="G97" s="1152"/>
    </row>
    <row r="98" spans="1:7" ht="123.75">
      <c r="A98" s="1151">
        <f t="shared" si="13"/>
        <v>79</v>
      </c>
      <c r="B98" s="392"/>
      <c r="C98" s="393"/>
      <c r="D98" s="1259" t="str">
        <f t="shared" si="11"/>
        <v xml:space="preserve">PROFESION: 
. 
Con título de POSGRADO en el área de: 
. 
Con EXPERIENCIA ESPECIFICA: 
</v>
      </c>
      <c r="E98" s="1255"/>
      <c r="F98" s="1255"/>
      <c r="G98" s="1152"/>
    </row>
    <row r="99" spans="1:7" ht="123.75">
      <c r="A99" s="1151">
        <f t="shared" si="13"/>
        <v>80</v>
      </c>
      <c r="B99" s="392"/>
      <c r="C99" s="393"/>
      <c r="D99" s="1259" t="str">
        <f t="shared" si="11"/>
        <v xml:space="preserve">PROFESION: 
. 
Con título de POSGRADO en el área de: 
. 
Con EXPERIENCIA ESPECIFICA: 
</v>
      </c>
      <c r="E99" s="1255"/>
      <c r="F99" s="1255"/>
      <c r="G99" s="1152"/>
    </row>
    <row r="100" spans="1:7" ht="123.75">
      <c r="A100" s="1151">
        <f t="shared" si="13"/>
        <v>81</v>
      </c>
      <c r="B100" s="392"/>
      <c r="C100" s="393"/>
      <c r="D100" s="1259" t="str">
        <f t="shared" si="11"/>
        <v xml:space="preserve">PROFESION: 
. 
Con título de POSGRADO en el área de: 
. 
Con EXPERIENCIA ESPECIFICA: 
</v>
      </c>
      <c r="E100" s="1255"/>
      <c r="F100" s="1255"/>
      <c r="G100" s="1152"/>
    </row>
    <row r="101" spans="1:7" ht="123.75">
      <c r="A101" s="1151">
        <f t="shared" si="13"/>
        <v>82</v>
      </c>
      <c r="B101" s="392"/>
      <c r="C101" s="393"/>
      <c r="D101" s="1259" t="str">
        <f t="shared" si="11"/>
        <v xml:space="preserve">PROFESION: 
. 
Con título de POSGRADO en el área de: 
. 
Con EXPERIENCIA ESPECIFICA: 
</v>
      </c>
      <c r="E101" s="1255"/>
      <c r="F101" s="1255"/>
      <c r="G101" s="1152"/>
    </row>
    <row r="102" spans="1:7" ht="123.75">
      <c r="A102" s="1151">
        <f t="shared" si="13"/>
        <v>83</v>
      </c>
      <c r="B102" s="392"/>
      <c r="C102" s="392"/>
      <c r="D102" s="1259" t="str">
        <f t="shared" si="11"/>
        <v xml:space="preserve">PROFESION: 
. 
Con título de POSGRADO en el área de: 
. 
Con EXPERIENCIA ESPECIFICA: 
</v>
      </c>
      <c r="E102" s="1255"/>
      <c r="F102" s="1255"/>
      <c r="G102" s="1152"/>
    </row>
    <row r="103" spans="1:7" ht="123.75">
      <c r="A103" s="1151">
        <f t="shared" si="13"/>
        <v>84</v>
      </c>
      <c r="B103" s="392"/>
      <c r="C103" s="392"/>
      <c r="D103" s="1259" t="str">
        <f t="shared" si="11"/>
        <v xml:space="preserve">PROFESION: 
. 
Con título de POSGRADO en el área de: 
. 
Con EXPERIENCIA ESPECIFICA: 
</v>
      </c>
      <c r="E103" s="1255"/>
      <c r="F103" s="1255"/>
      <c r="G103" s="1152"/>
    </row>
    <row r="104" spans="1:7" ht="124.5" thickBot="1">
      <c r="A104" s="1151">
        <f t="shared" si="13"/>
        <v>85</v>
      </c>
      <c r="B104" s="401"/>
      <c r="C104" s="401"/>
      <c r="D104" s="1259" t="str">
        <f t="shared" si="11"/>
        <v xml:space="preserve">PROFESION: 
. 
Con título de POSGRADO en el área de: 
. 
Con EXPERIENCIA ESPECIFICA: 
</v>
      </c>
      <c r="E104" s="1264"/>
      <c r="F104" s="1264"/>
      <c r="G104" s="409"/>
    </row>
    <row r="105" spans="1:7" ht="16.5" thickBot="1">
      <c r="A105" s="2093" t="s">
        <v>169</v>
      </c>
      <c r="B105" s="2094"/>
      <c r="C105" s="2094"/>
      <c r="D105" s="2094"/>
      <c r="E105" s="2094"/>
      <c r="F105" s="2094"/>
      <c r="G105" s="2095"/>
    </row>
    <row r="106" spans="1:7" ht="90">
      <c r="A106" s="391">
        <f>A104+1</f>
        <v>86</v>
      </c>
      <c r="B106" s="392"/>
      <c r="C106" s="418" t="s">
        <v>170</v>
      </c>
      <c r="D106" s="1275" t="str">
        <f>CONCATENATE("PROFESION: 
",E106,". 
Con título de POSGRADO en el área de: 
",F106,". 
Con EXPERIENCIA ESPECIFICA: 
",G106)</f>
        <v>PROFESION: 
Ingeniero Civil o Ingeniero de Transporte y Vías, con tarjeta profesional vigente. 
Con título de POSGRADO en el área de: 
Pavimentos o ingeniería civil con énfasis en infraestructura vial. 
Con EXPERIENCIA ESPECIFICA: 
Como profesional especializado en pavimentos, en contratos de estudios y diseños o interventoría de estudios y diseños o de obra o interventoría de obra de proyectos de construcción, rehabilitación, adecuación, ampliación, mantenimiento o mejoramiento de infraestructura vial arterial o troncal urbana para tráfico automotor o sistema BRT o vías nacionales de primer orden.</v>
      </c>
      <c r="E106" s="786" t="s">
        <v>166</v>
      </c>
      <c r="F106" s="786" t="s">
        <v>171</v>
      </c>
      <c r="G106" s="787" t="s">
        <v>172</v>
      </c>
    </row>
    <row r="107" spans="1:7" ht="123.75">
      <c r="A107" s="391">
        <f>+A106+1</f>
        <v>87</v>
      </c>
      <c r="B107" s="392"/>
      <c r="C107" s="393"/>
      <c r="D107" s="1259" t="str">
        <f t="shared" si="11"/>
        <v xml:space="preserve">PROFESION: 
. 
Con título de POSGRADO en el área de: 
. 
Con EXPERIENCIA ESPECIFICA: 
</v>
      </c>
      <c r="E107" s="390"/>
      <c r="F107" s="390"/>
      <c r="G107" s="408"/>
    </row>
    <row r="108" spans="1:7" ht="123.75">
      <c r="A108" s="391">
        <f t="shared" ref="A108:A112" si="14">+A107+1</f>
        <v>88</v>
      </c>
      <c r="B108" s="392"/>
      <c r="C108" s="393"/>
      <c r="D108" s="1259" t="str">
        <f t="shared" si="11"/>
        <v xml:space="preserve">PROFESION: 
. 
Con título de POSGRADO en el área de: 
. 
Con EXPERIENCIA ESPECIFICA: 
</v>
      </c>
      <c r="E108" s="390"/>
      <c r="F108" s="390"/>
      <c r="G108" s="408"/>
    </row>
    <row r="109" spans="1:7" ht="123.75">
      <c r="A109" s="391">
        <f t="shared" si="14"/>
        <v>89</v>
      </c>
      <c r="B109" s="392"/>
      <c r="C109" s="393"/>
      <c r="D109" s="1259" t="str">
        <f t="shared" si="11"/>
        <v xml:space="preserve">PROFESION: 
. 
Con título de POSGRADO en el área de: 
. 
Con EXPERIENCIA ESPECIFICA: 
</v>
      </c>
      <c r="E109" s="390"/>
      <c r="F109" s="390"/>
      <c r="G109" s="408"/>
    </row>
    <row r="110" spans="1:7" ht="123.75">
      <c r="A110" s="391">
        <f t="shared" si="14"/>
        <v>90</v>
      </c>
      <c r="B110" s="392"/>
      <c r="C110" s="392"/>
      <c r="D110" s="1259" t="str">
        <f t="shared" si="11"/>
        <v xml:space="preserve">PROFESION: 
. 
Con título de POSGRADO en el área de: 
. 
Con EXPERIENCIA ESPECIFICA: 
</v>
      </c>
      <c r="E110" s="390"/>
      <c r="F110" s="390"/>
      <c r="G110" s="408"/>
    </row>
    <row r="111" spans="1:7" ht="123.75">
      <c r="A111" s="391">
        <f t="shared" si="14"/>
        <v>91</v>
      </c>
      <c r="B111" s="392"/>
      <c r="C111" s="392"/>
      <c r="D111" s="1259" t="str">
        <f t="shared" si="11"/>
        <v xml:space="preserve">PROFESION: 
. 
Con título de POSGRADO en el área de: 
. 
Con EXPERIENCIA ESPECIFICA: 
</v>
      </c>
      <c r="E111" s="1255"/>
      <c r="F111" s="1255"/>
      <c r="G111" s="1152"/>
    </row>
    <row r="112" spans="1:7" ht="124.5" thickBot="1">
      <c r="A112" s="391">
        <f t="shared" si="14"/>
        <v>92</v>
      </c>
      <c r="B112" s="401"/>
      <c r="C112" s="401"/>
      <c r="D112" s="1259" t="str">
        <f t="shared" si="11"/>
        <v xml:space="preserve">PROFESION: 
. 
Con título de POSGRADO en el área de: 
. 
Con EXPERIENCIA ESPECIFICA: 
</v>
      </c>
      <c r="E112" s="1264"/>
      <c r="F112" s="1264"/>
      <c r="G112" s="409"/>
    </row>
    <row r="113" spans="1:7" ht="16.5" thickBot="1">
      <c r="A113" s="2093" t="s">
        <v>173</v>
      </c>
      <c r="B113" s="2094"/>
      <c r="C113" s="2094"/>
      <c r="D113" s="2094"/>
      <c r="E113" s="2094"/>
      <c r="F113" s="2094"/>
      <c r="G113" s="2095"/>
    </row>
    <row r="114" spans="1:7" ht="183" customHeight="1">
      <c r="A114" s="391">
        <f>A112+1</f>
        <v>93</v>
      </c>
      <c r="B114" s="392"/>
      <c r="C114" s="561" t="s">
        <v>174</v>
      </c>
      <c r="D114" s="1259" t="str">
        <f t="shared" ref="D114:D120" si="15">CONCATENATE("PROFESION: 
",E114,". 
Con título de POSGRADO en el área de: 
",F114,". 
Con EXPERIENCIA ESPECIFICA: 
",G114)</f>
        <v>PROFESION: 
Ingeniero ambiental y/o sanitario, ingeniero de recursos hídricos y gestión ambiental o Administrador ambiental con tarjeta profesional vigente. 
O Ingeniero civil, Ingeniero forestal con tarjeta profesional vigente con posgrado en el área ambiental.
 Solo serán homologables títulos de postgrado relacionados con el área ambiental.. 
Con título de POSGRADO en el área de: 
Ambiental, solo serán homologables títulos de postgrado relacionados con el área ambiental.. 
Con EXPERIENCIA ESPECIFICA: 
En manejo ambiental en proyectos de obra o Interventoría de obra para la Construcción o Rehabilitación o Adecuación, o Ampliación o Mejoramiento o Mantenimiento de infraestructura Vial Urbana para tráfico automotor o sistema BRT o de proyectos de Espacio Público (plazas, vías peatonales, andenes, controles ambientales de las vías arterias, alamedas y ciclorutas y red de transporte no motorizado), como residente y/o profesional ambiental.</v>
      </c>
      <c r="E114" s="786" t="s">
        <v>175</v>
      </c>
      <c r="F114" s="786" t="s">
        <v>176</v>
      </c>
      <c r="G114" s="786" t="s">
        <v>177</v>
      </c>
    </row>
    <row r="115" spans="1:7" ht="78.75">
      <c r="A115" s="391">
        <f>+A114+1</f>
        <v>94</v>
      </c>
      <c r="B115" s="392"/>
      <c r="C115" s="561" t="s">
        <v>178</v>
      </c>
      <c r="D115" s="1259" t="str">
        <f t="shared" si="15"/>
        <v>PROFESION: 
Ingeniero Forestal. 
Con título de POSGRADO en el área de: 
N/A. 
Con EXPERIENCIA ESPECIFICA: 
En manejo de arbolado en proyectos de consultoría o Interventoría de consultoría para la Construcción o Rehabilitación o Adecuación, o Ampliación o Mejoramiento o Mantenimiento de infraestructura Vial Urbana para tráfico automotor o sistema BRT.</v>
      </c>
      <c r="E115" s="786" t="s">
        <v>179</v>
      </c>
      <c r="F115" s="786" t="s">
        <v>43</v>
      </c>
      <c r="G115" s="787" t="s">
        <v>180</v>
      </c>
    </row>
    <row r="116" spans="1:7" ht="315">
      <c r="A116" s="391">
        <f t="shared" ref="A116:A123" si="16">+A115+1</f>
        <v>95</v>
      </c>
      <c r="B116" s="392"/>
      <c r="C116" s="561" t="s">
        <v>181</v>
      </c>
      <c r="D116" s="1259" t="str">
        <f t="shared" si="15"/>
        <v>PROFESION: 
Profesión: Ingeniero Ambiental, Ingeniero Civil, Ingeniero sanitario y/o ambiental, Ingeniero de Recursos Hídricos y Gestión Ambiental, Administrador Ambiental o Ingeniero civil, Ingeniero Industrial, Ingeniero Geógrafo, Ingeniero de Vías, Ingeniero Topográfico, Ingeniero Forestal, Químico Industrial, Ingeniero Químico, o Arquitecto con título de postgrado en el área de Seguridad y Salud en el Trabajo (antes programas de Salud Ocupacional)
O Profesional en seguridad y salud en el trabajo, Administrador en Seguridad y Salud en el Trabajo o Ingeniero en seguridad y salud en el trabajo (antes programa de Salud Ocupacional)
Certificado de aprobación del Curso de capacitación virtual obligatorio de cincuenta (50) horas sobre SG SST, (Art 2.2.4.6.35 Decreto 1072/15). Curso de actualización de la capacitación virtual obligatorio de veinte (20) horas sobre SG SST, (Circular 063/2020).
Requisito: Licencia SST vigente que abarque los campos de acción establecidos en la Resolución 1151 de 2002 (o la que la modifique o sustituya).. 
Con título de POSGRADO en el área de: 
N/A. 
Con EXPERIENCIA ESPECIFICA: 
En manejo de Sistemas de gestión de la seguridad y Salud en el trabajo (antes programa de Salud Ocupacional) en proyectos de obra o Interventoría de obra para la Construcción o Conservación o Adecuación o Ampliación o Mejoramiento o Mantenimiento de infraestructura vial Urbana para tráfico automotor o sistema BRT o vías nacionales de primer orden, o de proyectos de Espacio Público (plazas, vías peatonales, andenes, controles ambientales de las vías arterias, alamedas y ciclorutas y red de transporte no motorizado</v>
      </c>
      <c r="E116" s="786" t="s">
        <v>182</v>
      </c>
      <c r="F116" s="786" t="s">
        <v>43</v>
      </c>
      <c r="G116" s="787" t="s">
        <v>183</v>
      </c>
    </row>
    <row r="117" spans="1:7" ht="78.75">
      <c r="A117" s="391">
        <f t="shared" si="16"/>
        <v>96</v>
      </c>
      <c r="B117" s="392"/>
      <c r="C117" s="393" t="s">
        <v>184</v>
      </c>
      <c r="D117" s="1259" t="str">
        <f t="shared" si="15"/>
        <v xml:space="preserve">PROFESION: 
Biólogo y/o Ecólogo con matrícula profesional vigente. 
Con título de POSGRADO en el área de: 
N/A. 
Con EXPERIENCIA ESPECIFICA: 
En manejo de fauna silvestre en proyectos de Obra o Interventoría de obra para la Construcción o Rehabilitación o Adecuación o Ampliación o Mejoramiento o Mantenimiento de infraestructura Vial Urbana para tráfico automotor o sistema BRT. </v>
      </c>
      <c r="E117" s="390" t="s">
        <v>185</v>
      </c>
      <c r="F117" s="390" t="s">
        <v>43</v>
      </c>
      <c r="G117" s="408" t="s">
        <v>186</v>
      </c>
    </row>
    <row r="118" spans="1:7" ht="78.75" customHeight="1">
      <c r="A118" s="391">
        <f t="shared" si="16"/>
        <v>97</v>
      </c>
      <c r="B118" s="1260"/>
      <c r="C118" s="393" t="s">
        <v>187</v>
      </c>
      <c r="D118" s="1259" t="str">
        <f t="shared" si="15"/>
        <v xml:space="preserve">PROFESION: 
Ingeniero Mecánico, Electromecánico o Automotriz.. 
Con título de POSGRADO en el área de: 
N/A. 
Con EXPERIENCIA ESPECIFICA: 
En administración de programas de mantenimiento de maquinaria de obras de infraestructura. Solo serán homologables títulos de posgrado relacionados con la experiencia específica señalada.
</v>
      </c>
      <c r="E118" s="786" t="s">
        <v>188</v>
      </c>
      <c r="F118" s="786" t="s">
        <v>43</v>
      </c>
      <c r="G118" s="788" t="s">
        <v>189</v>
      </c>
    </row>
    <row r="119" spans="1:7" ht="247.5">
      <c r="A119" s="391">
        <f t="shared" si="16"/>
        <v>98</v>
      </c>
      <c r="B119" s="392"/>
      <c r="C119" s="561" t="s">
        <v>190</v>
      </c>
      <c r="D119" s="1259" t="str">
        <f t="shared" si="15"/>
        <v>PROFESION: 
1. Profesión: Ingeniero sanitario y/o ambiental, Ingeniero de Recursos Hídricos y Gestión Ambiental. 
 o Ingeniero civil, Ingeniero Industrial, Ingeniero Geógrafo, Ingeniero de Vías, Ingeniero Topográfico, Ingeniero Forestal, Administrador Ambiental o Arquitecto, con posgrado en el área ambiental y/o SST.
 2. Administrador en Seguridad y Salud en el Trabajo o  Profesional en Seguridad y salud en el Trabajo o ingeniero en Seguridad y salud en el Trabajo (antes salud ocupacional).
1 y 2. Requisitos: Certificado de aprobación del Curso de capacitación virtual obligatorio de cincuenta (50) horas sobre SG SST, (Art 2.2.4.6.35 Decreto 1072/15). Curso de actualización de la capacitación virtual obligatorio de (20) horas sobre SG SST, (circular 063/2020).
Licencia SST vigente que abarque los campos de acción establecidos en la Resolución 1151 de 2002 (o la que la modifique o sustituya).. 
Con título de POSGRADO en el área de: 
N/A. 
Con EXPERIENCIA ESPECIFICA: 
contada a partir de la expedición de la licencia en Seguridad y Salud en el Trabajo (Salud Ocupacional).
Manejo Ambiental y SST en proyectos de consultoría, o Interventoría de consultoría para el Diseño, Construcción o Rehabilitación o Adecuación, o Ampliación o Mejoramiento o Mantenimiento de infraestructura Vial o de proyectos de Espacio Público.</v>
      </c>
      <c r="E119" s="1255" t="s">
        <v>191</v>
      </c>
      <c r="F119" s="390" t="s">
        <v>43</v>
      </c>
      <c r="G119" s="1152" t="s">
        <v>192</v>
      </c>
    </row>
    <row r="120" spans="1:7" ht="101.25">
      <c r="A120" s="391">
        <f t="shared" si="16"/>
        <v>99</v>
      </c>
      <c r="B120" s="1260"/>
      <c r="C120" s="561" t="s">
        <v>193</v>
      </c>
      <c r="D120" s="1259" t="str">
        <f t="shared" si="15"/>
        <v>PROFESION: 
Profesión: Biólogo o Ecólogo - con matricula profesional vigente.. 
Con título de POSGRADO en el área de: 
N/A. 
Con EXPERIENCIA ESPECIFICA: 
En caracterización y manejo de fauna silvestre en proyectos de Obra o Interventoría de obra para la Construcción o Rehabilitación o Adecuación, o Ampliación o Mejoramiento o Mantenimiento de infraestructura Vial Urbana para tráfico automotor o sistema BRT o de proyectos de Espacio Público (plazas, vías peatonales, andenes, controles ambientales de las vías arterias, alamedas y ciclorrutas y red de transporte no motorizado)</v>
      </c>
      <c r="E120" s="784" t="s">
        <v>194</v>
      </c>
      <c r="F120" s="784" t="s">
        <v>43</v>
      </c>
      <c r="G120" s="788" t="s">
        <v>195</v>
      </c>
    </row>
    <row r="121" spans="1:7" ht="123.75">
      <c r="A121" s="391">
        <f t="shared" si="16"/>
        <v>100</v>
      </c>
      <c r="B121" s="1257"/>
      <c r="C121" s="1258"/>
      <c r="D121" s="1259" t="str">
        <f t="shared" si="11"/>
        <v xml:space="preserve">PROFESION: 
. 
Con título de POSGRADO en el área de: 
. 
Con EXPERIENCIA ESPECIFICA: 
</v>
      </c>
      <c r="E121" s="1255"/>
      <c r="F121" s="1255"/>
      <c r="G121" s="1268"/>
    </row>
    <row r="122" spans="1:7" ht="123.75">
      <c r="A122" s="391">
        <f t="shared" si="16"/>
        <v>101</v>
      </c>
      <c r="B122" s="1257"/>
      <c r="C122" s="1258"/>
      <c r="D122" s="1259" t="str">
        <f t="shared" si="11"/>
        <v xml:space="preserve">PROFESION: 
. 
Con título de POSGRADO en el área de: 
. 
Con EXPERIENCIA ESPECIFICA: 
</v>
      </c>
      <c r="E122" s="1255"/>
      <c r="F122" s="1255"/>
      <c r="G122" s="1268"/>
    </row>
    <row r="123" spans="1:7" ht="124.5" thickBot="1">
      <c r="A123" s="391">
        <f t="shared" si="16"/>
        <v>102</v>
      </c>
      <c r="B123" s="401"/>
      <c r="C123" s="401"/>
      <c r="D123" s="1259" t="str">
        <f t="shared" si="11"/>
        <v xml:space="preserve">PROFESION: 
. 
Con título de POSGRADO en el área de: 
. 
Con EXPERIENCIA ESPECIFICA: 
</v>
      </c>
      <c r="E123" s="405"/>
      <c r="F123" s="405"/>
      <c r="G123" s="410"/>
    </row>
    <row r="124" spans="1:7" ht="16.5" thickBot="1">
      <c r="A124" s="2093" t="s">
        <v>196</v>
      </c>
      <c r="B124" s="2094"/>
      <c r="C124" s="2094"/>
      <c r="D124" s="2094"/>
      <c r="E124" s="2094"/>
      <c r="F124" s="2094"/>
      <c r="G124" s="2095"/>
    </row>
    <row r="125" spans="1:7" ht="90">
      <c r="A125" s="391">
        <f>A123+1</f>
        <v>103</v>
      </c>
      <c r="B125" s="392"/>
      <c r="C125" s="393" t="s">
        <v>197</v>
      </c>
      <c r="D125" s="1259" t="str">
        <f>CONCATENATE("PROFESION: 
",E125,". 
Con título de POSGRADO en el área de: 
",F125,". 
Con EXPERIENCIA ESPECIFICA: 
",G125)</f>
        <v xml:space="preserve">PROFESION: 
Sociología o Antropología o Psicología Social Comunitaria o Trabajo Social Gestión y Desarrollo Urbano o Arquitectura o Comunicación Social o Ciencias Políticas y/o Economía.. 
Con título de POSGRADO en el área de: 
Posgrados del núcleo básico en ciencias sociales, economia y/o arquitectura y/o urbanismo o afines.. 
Con EXPERIENCIA ESPECIFICA: 
Como Profesional Social o Residente Social en proyectos de construcción o adecuación o ampliación o mantenimiento o rehabilitación de infraestructura vial.
</v>
      </c>
      <c r="E125" s="390" t="s">
        <v>198</v>
      </c>
      <c r="F125" s="390" t="s">
        <v>199</v>
      </c>
      <c r="G125" s="408" t="s">
        <v>200</v>
      </c>
    </row>
    <row r="126" spans="1:7" ht="78.75">
      <c r="A126" s="391">
        <f>+A125+1</f>
        <v>104</v>
      </c>
      <c r="B126" s="392"/>
      <c r="C126" s="393" t="s">
        <v>201</v>
      </c>
      <c r="D126" s="1259" t="str">
        <f>CONCATENATE("PROFESION: 
",E126,". 
Con título de POSGRADO en el área de: 
",F126,". 
Con EXPERIENCIA ESPECIFICA: 
",G126)</f>
        <v>PROFESION: 
Sociología o Antropología o Psicología Social  Comunitaria o Trabajo Social  Gestión y Desarrollo Urbano o Arquitectura o Comunicación Social o Ciencias Políticas y/o Economía.. 
Con título de POSGRADO en el área de: 
N/A. 
Con EXPERIENCIA ESPECIFICA: 
N/A</v>
      </c>
      <c r="E126" s="390" t="s">
        <v>202</v>
      </c>
      <c r="F126" s="390" t="s">
        <v>43</v>
      </c>
      <c r="G126" s="408" t="s">
        <v>43</v>
      </c>
    </row>
    <row r="127" spans="1:7" ht="81" customHeight="1">
      <c r="A127" s="391">
        <f t="shared" ref="A127:A132" si="17">+A126+1</f>
        <v>105</v>
      </c>
      <c r="B127" s="392"/>
      <c r="C127" s="1276" t="s">
        <v>203</v>
      </c>
      <c r="D127" s="1259" t="str">
        <f>CONCATENATE("PROFESION: 
",E127,". 
Con título de POSGRADO en el área de: 
",F127,". 
Con EXPERIENCIA ESPECIFICA: 
",G127)</f>
        <v>PROFESION: 
Arquitectura y/o Ingeniería civil. 
Con título de POSGRADO en el área de: 
N/A. 
Con EXPERIENCIA ESPECIFICA: 
N/A</v>
      </c>
      <c r="E127" s="390" t="s">
        <v>204</v>
      </c>
      <c r="F127" s="390" t="s">
        <v>43</v>
      </c>
      <c r="G127" s="408" t="s">
        <v>43</v>
      </c>
    </row>
    <row r="128" spans="1:7" ht="146.25">
      <c r="A128" s="391">
        <f t="shared" si="17"/>
        <v>106</v>
      </c>
      <c r="B128" s="392"/>
      <c r="C128" s="393" t="s">
        <v>205</v>
      </c>
      <c r="D128" s="1259" t="str">
        <f t="shared" si="11"/>
        <v xml:space="preserve">PROFESION: 
Sociología o Antropología o Psicología Social  Comunitaria o Trabajo Social  Gestión y Desarrollo Urbano o Arquitectura o Comunicación Social o Ciencias Políticas y/o Economía.. 
Con título de POSGRADO en el área de: 
N/A. 
Con EXPERIENCIA ESPECIFICA: 
Como Profesional Social en proyectos de construcción o adecuación o ampliación o mantenimiento o rehabilitación de infraestructura vial.
</v>
      </c>
      <c r="E128" s="390" t="s">
        <v>202</v>
      </c>
      <c r="F128" s="390" t="s">
        <v>43</v>
      </c>
      <c r="G128" s="408" t="s">
        <v>206</v>
      </c>
    </row>
    <row r="129" spans="1:7" ht="123.75">
      <c r="A129" s="391">
        <f t="shared" si="17"/>
        <v>107</v>
      </c>
      <c r="B129" s="392"/>
      <c r="C129" s="392"/>
      <c r="D129" s="1259" t="str">
        <f t="shared" si="11"/>
        <v xml:space="preserve">PROFESION: 
. 
Con título de POSGRADO en el área de: 
. 
Con EXPERIENCIA ESPECIFICA: 
</v>
      </c>
      <c r="E129" s="390"/>
      <c r="F129" s="390"/>
      <c r="G129" s="408"/>
    </row>
    <row r="130" spans="1:7" ht="123.75">
      <c r="A130" s="391">
        <f t="shared" si="17"/>
        <v>108</v>
      </c>
      <c r="B130" s="392"/>
      <c r="C130" s="392"/>
      <c r="D130" s="1259" t="str">
        <f t="shared" si="11"/>
        <v xml:space="preserve">PROFESION: 
. 
Con título de POSGRADO en el área de: 
. 
Con EXPERIENCIA ESPECIFICA: 
</v>
      </c>
      <c r="E130" s="1255"/>
      <c r="F130" s="1255"/>
      <c r="G130" s="1152"/>
    </row>
    <row r="131" spans="1:7" ht="123.75">
      <c r="A131" s="391">
        <f t="shared" si="17"/>
        <v>109</v>
      </c>
      <c r="B131" s="392"/>
      <c r="C131" s="392"/>
      <c r="D131" s="1259" t="str">
        <f t="shared" si="11"/>
        <v xml:space="preserve">PROFESION: 
. 
Con título de POSGRADO en el área de: 
. 
Con EXPERIENCIA ESPECIFICA: 
</v>
      </c>
      <c r="E131" s="1255"/>
      <c r="F131" s="1255"/>
      <c r="G131" s="1152"/>
    </row>
    <row r="132" spans="1:7" ht="124.5" thickBot="1">
      <c r="A132" s="391">
        <f t="shared" si="17"/>
        <v>110</v>
      </c>
      <c r="B132" s="401"/>
      <c r="C132" s="401"/>
      <c r="D132" s="1259" t="str">
        <f t="shared" si="11"/>
        <v xml:space="preserve">PROFESION: 
. 
Con título de POSGRADO en el área de: 
. 
Con EXPERIENCIA ESPECIFICA: 
</v>
      </c>
      <c r="E132" s="1264"/>
      <c r="F132" s="1264"/>
      <c r="G132" s="409"/>
    </row>
    <row r="133" spans="1:7" ht="16.5" thickBot="1">
      <c r="A133" s="2093" t="s">
        <v>207</v>
      </c>
      <c r="B133" s="2094"/>
      <c r="C133" s="2094"/>
      <c r="D133" s="2094"/>
      <c r="E133" s="2094"/>
      <c r="F133" s="2094"/>
      <c r="G133" s="2095"/>
    </row>
    <row r="134" spans="1:7" ht="12.75" customHeight="1">
      <c r="A134" s="391">
        <f>A132+1</f>
        <v>111</v>
      </c>
      <c r="B134" s="392"/>
      <c r="C134" s="393"/>
      <c r="D134" s="1259" t="str">
        <f t="shared" si="11"/>
        <v xml:space="preserve">PROFESION: 
. 
Con título de POSGRADO en el área de: 
. 
Con EXPERIENCIA ESPECIFICA: 
</v>
      </c>
      <c r="E134" s="390"/>
      <c r="F134" s="390"/>
      <c r="G134" s="408"/>
    </row>
    <row r="135" spans="1:7" ht="12.75" customHeight="1">
      <c r="A135" s="391">
        <f>+A134+1</f>
        <v>112</v>
      </c>
      <c r="B135" s="392"/>
      <c r="C135" s="393"/>
      <c r="D135" s="1259" t="str">
        <f t="shared" si="11"/>
        <v xml:space="preserve">PROFESION: 
. 
Con título de POSGRADO en el área de: 
. 
Con EXPERIENCIA ESPECIFICA: 
</v>
      </c>
      <c r="E135" s="390"/>
      <c r="F135" s="390"/>
      <c r="G135" s="1152"/>
    </row>
    <row r="136" spans="1:7" ht="90">
      <c r="A136" s="391">
        <f t="shared" ref="A136:A142" si="18">+A135+1</f>
        <v>113</v>
      </c>
      <c r="B136" s="392"/>
      <c r="C136" s="561" t="s">
        <v>208</v>
      </c>
      <c r="D136" s="1259" t="str">
        <f>CONCATENATE("PROFESION: 
",E136,". 
Con título de POSGRADO en el área de: 
",F136,". 
Con EXPERIENCIA ESPECIFICA: 
",G136)</f>
        <v>PROFESION: 
Profesional Antropologo / Arqueólogo con registro Nacional de Arqueólogos (RNA). 
Con título de POSGRADO en el área de: 
. 
Con EXPERIENCIA ESPECIFICA: 
Experiencia Específica profesional con experiencia en arqueología mínima de un año en proyectos de prospección y monitoreo, que se pueda comprobar con las autorizaciones de intervención del ICANH (Antigua Normativa) y certificados laborales (Nueva Normativa). El arqueólogo deberá tener el Registro Nacional de Arqueólogos del ICANH.</v>
      </c>
      <c r="E136" s="1255" t="s">
        <v>209</v>
      </c>
      <c r="F136" s="1255"/>
      <c r="G136" s="408" t="s">
        <v>210</v>
      </c>
    </row>
    <row r="137" spans="1:7" ht="123.75">
      <c r="A137" s="391">
        <f t="shared" si="18"/>
        <v>114</v>
      </c>
      <c r="B137" s="393"/>
      <c r="C137" s="393"/>
      <c r="D137" s="1259" t="str">
        <f t="shared" si="11"/>
        <v xml:space="preserve">PROFESION: 
. 
Con título de POSGRADO en el área de: 
. 
Con EXPERIENCIA ESPECIFICA: 
</v>
      </c>
      <c r="E137" s="390"/>
      <c r="F137" s="1255"/>
      <c r="G137" s="408"/>
    </row>
    <row r="138" spans="1:7" ht="123.75">
      <c r="A138" s="391">
        <f t="shared" si="18"/>
        <v>115</v>
      </c>
      <c r="B138" s="401"/>
      <c r="C138" s="393"/>
      <c r="D138" s="1259" t="str">
        <f t="shared" si="11"/>
        <v xml:space="preserve">PROFESION: 
. 
Con título de POSGRADO en el área de: 
. 
Con EXPERIENCIA ESPECIFICA: 
</v>
      </c>
      <c r="E138" s="390"/>
      <c r="F138" s="1255"/>
      <c r="G138" s="1152"/>
    </row>
    <row r="139" spans="1:7" ht="123.75">
      <c r="A139" s="391">
        <f t="shared" si="18"/>
        <v>116</v>
      </c>
      <c r="B139" s="1258"/>
      <c r="C139" s="393"/>
      <c r="D139" s="1259" t="str">
        <f t="shared" si="11"/>
        <v xml:space="preserve">PROFESION: 
. 
Con título de POSGRADO en el área de: 
. 
Con EXPERIENCIA ESPECIFICA: 
</v>
      </c>
      <c r="E139" s="390"/>
      <c r="F139" s="1255"/>
      <c r="G139" s="1152"/>
    </row>
    <row r="140" spans="1:7" ht="123.75">
      <c r="A140" s="391">
        <f t="shared" si="18"/>
        <v>117</v>
      </c>
      <c r="B140" s="393"/>
      <c r="C140" s="393"/>
      <c r="D140" s="1259" t="str">
        <f t="shared" si="11"/>
        <v xml:space="preserve">PROFESION: 
. 
Con título de POSGRADO en el área de: 
. 
Con EXPERIENCIA ESPECIFICA: 
</v>
      </c>
      <c r="E140" s="390"/>
      <c r="F140" s="1255"/>
      <c r="G140" s="408"/>
    </row>
    <row r="141" spans="1:7" ht="123.75">
      <c r="A141" s="391">
        <f t="shared" si="18"/>
        <v>118</v>
      </c>
      <c r="B141" s="392"/>
      <c r="C141" s="392"/>
      <c r="D141" s="1259" t="str">
        <f t="shared" si="11"/>
        <v xml:space="preserve">PROFESION: 
. 
Con título de POSGRADO en el área de: 
. 
Con EXPERIENCIA ESPECIFICA: 
</v>
      </c>
      <c r="E141" s="1255"/>
      <c r="F141" s="1255"/>
      <c r="G141" s="1152"/>
    </row>
    <row r="142" spans="1:7" ht="124.5" thickBot="1">
      <c r="A142" s="391">
        <f t="shared" si="18"/>
        <v>119</v>
      </c>
      <c r="B142" s="401"/>
      <c r="C142" s="401"/>
      <c r="D142" s="1259" t="str">
        <f t="shared" si="11"/>
        <v xml:space="preserve">PROFESION: 
. 
Con título de POSGRADO en el área de: 
. 
Con EXPERIENCIA ESPECIFICA: 
</v>
      </c>
      <c r="E142" s="1264"/>
      <c r="F142" s="1264"/>
      <c r="G142" s="409"/>
    </row>
    <row r="143" spans="1:7" ht="16.5" thickBot="1">
      <c r="A143" s="2093" t="s">
        <v>211</v>
      </c>
      <c r="B143" s="2094"/>
      <c r="C143" s="2094"/>
      <c r="D143" s="2094"/>
      <c r="E143" s="2094"/>
      <c r="F143" s="2094"/>
      <c r="G143" s="2095"/>
    </row>
    <row r="144" spans="1:7" ht="142.15" customHeight="1">
      <c r="A144" s="391">
        <f>A142+1</f>
        <v>120</v>
      </c>
      <c r="B144" s="392"/>
      <c r="C144" s="660" t="s">
        <v>212</v>
      </c>
      <c r="D144" s="1259" t="str">
        <f>CONCATENATE("PROFESION: 
",E144,". 
Con título de POSGRADO en el área de: 
",F144,". 
Con EXPERIENCIA ESPECIFICA: 
",G144)</f>
        <v>PROFESION: 
Arquitecto
. 
Con título de POSGRADO en el área de: 
Conservación y gestión del patrimonio inmueble / restauración arquitectónico. 
Con EXPERIENCIA ESPECIFICA: 
Experiencia en 3 proyectos de estudios de intervención en bienes inmuebles de interés cultural y/o proyectos de espacio público en sectores de interés cultural</v>
      </c>
      <c r="E144" s="786" t="s">
        <v>213</v>
      </c>
      <c r="F144" s="786" t="s">
        <v>214</v>
      </c>
      <c r="G144" s="787" t="s">
        <v>215</v>
      </c>
    </row>
    <row r="145" spans="1:7" ht="123.75">
      <c r="A145" s="1151">
        <f>A144+1</f>
        <v>121</v>
      </c>
      <c r="B145" s="392"/>
      <c r="C145" s="392"/>
      <c r="D145" s="1259" t="str">
        <f>CONCATENATE("PROFESION: 
",E145,". 
Con título de POSGRADO en el área de: 
",F145,". 
Con EXPERIENCIA ESPECIFICA: 
",G145)</f>
        <v xml:space="preserve">PROFESION: 
. 
Con título de POSGRADO en el área de: 
. 
Con EXPERIENCIA ESPECIFICA: 
</v>
      </c>
      <c r="E145" s="1255"/>
      <c r="F145" s="1255"/>
      <c r="G145" s="1152"/>
    </row>
    <row r="146" spans="1:7" ht="123.75">
      <c r="A146" s="1151">
        <f>A145+1</f>
        <v>122</v>
      </c>
      <c r="B146" s="392"/>
      <c r="C146" s="392"/>
      <c r="D146" s="1259" t="str">
        <f>CONCATENATE("PROFESION: 
",E146,". 
Con título de POSGRADO en el área de: 
",F146,". 
Con EXPERIENCIA ESPECIFICA: 
",G146)</f>
        <v xml:space="preserve">PROFESION: 
. 
Con título de POSGRADO en el área de: 
. 
Con EXPERIENCIA ESPECIFICA: 
</v>
      </c>
      <c r="E146" s="1255"/>
      <c r="F146" s="1255"/>
      <c r="G146" s="1152"/>
    </row>
    <row r="147" spans="1:7" ht="124.5" thickBot="1">
      <c r="A147" s="1151">
        <f>A146+1</f>
        <v>123</v>
      </c>
      <c r="B147" s="401"/>
      <c r="C147" s="401"/>
      <c r="D147" s="1259" t="str">
        <f>CONCATENATE("PROFESION: 
",E147,". 
Con título de POSGRADO en el área de: 
",F147,". 
Con EXPERIENCIA ESPECIFICA: 
",G147)</f>
        <v xml:space="preserve">PROFESION: 
. 
Con título de POSGRADO en el área de: 
. 
Con EXPERIENCIA ESPECIFICA: 
</v>
      </c>
      <c r="E147" s="1264"/>
      <c r="F147" s="1264"/>
      <c r="G147" s="409"/>
    </row>
    <row r="148" spans="1:7" ht="16.5" thickBot="1">
      <c r="A148" s="2093" t="s">
        <v>216</v>
      </c>
      <c r="B148" s="2094"/>
      <c r="C148" s="2094"/>
      <c r="D148" s="2094"/>
      <c r="E148" s="2094"/>
      <c r="F148" s="2094"/>
      <c r="G148" s="2095"/>
    </row>
    <row r="149" spans="1:7" ht="146.25">
      <c r="A149" s="391">
        <f>A147+1</f>
        <v>124</v>
      </c>
      <c r="B149" s="392"/>
      <c r="C149" s="393" t="s">
        <v>217</v>
      </c>
      <c r="D149" s="1259" t="str">
        <f t="shared" ref="D149:D168" si="19">CONCATENATE("PROFESION: 
",E149,". 
Con título de POSGRADO en el área de: 
",F149,". 
Con EXPERIENCIA ESPECIFICA: 
",G149)</f>
        <v>PROFESION: 
Arquitecto o Ingeniero Civil o Ingeniero en Transportes y Vías o Profesional en Administración de obra, con tarjeta profesional vigente. 
Con título de POSGRADO en el área de: 
N/A. 
Con EXPERIENCIA ESPECIFICA: 
En proyectos de Estudios, Diseños, Obra o Interventoría de Estudios, Diseños u Obra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PROFESIONAL DE COSTOS Y/O PRESUPUESTOS Y/O PROGRAMACIÓN.</v>
      </c>
      <c r="E149" s="1255" t="s">
        <v>218</v>
      </c>
      <c r="F149" s="1255" t="s">
        <v>43</v>
      </c>
      <c r="G149" s="408" t="s">
        <v>219</v>
      </c>
    </row>
    <row r="150" spans="1:7" ht="112.5">
      <c r="A150" s="391">
        <f>+A149+1</f>
        <v>125</v>
      </c>
      <c r="B150" s="392"/>
      <c r="C150" s="393" t="s">
        <v>217</v>
      </c>
      <c r="D150" s="1259" t="str">
        <f>CONCATENATE("PROFESION: 
",E150,". 
Con título de POSGRADO en el área de: 
",F150,". 
Con EXPERIENCIA ESPECIFICA: 
",G150)</f>
        <v>PROFESION: 
Arquitecto o Ingeniero Civil o Ingeniero en Transportes y Vías o Profesional en Administración de obra, con tarjeta profesional vigente. 
Con título de POSGRADO en el área de: 
Gerencia o Gestión o tecnología de Proyectos de construcción o obras o infraestructura o Edificaciones o posgrados relacionados con esta área de la ingeniería civil y la arquitectura. 
Con EXPERIENCIA ESPECIFICA: 
En proyectos de Interventoría de obra o ejecución de obra para la Construcción o Rehabilitación o Adecuación o Ampliación o Mejoramiento o Mantenimiento de infraestructura vial urbana o de proyectos de Espacio Público (plazas, vías peatonales, andenes, controles ambientales de las vías arterias, alamedas y ciclorrutas y red de transporte no motorizado) o sistemas BRT para tráfico automotor, como PROFESIONAL DE COSTOS Y/O PRESUPUESTOS Y/O PROGRAMACIÓN.</v>
      </c>
      <c r="E150" s="1255" t="s">
        <v>218</v>
      </c>
      <c r="F150" s="1255" t="s">
        <v>220</v>
      </c>
      <c r="G150" s="1256" t="s">
        <v>221</v>
      </c>
    </row>
    <row r="151" spans="1:7" ht="146.25">
      <c r="A151" s="391">
        <f t="shared" ref="A151:A157" si="20">+A150+1</f>
        <v>126</v>
      </c>
      <c r="B151" s="392"/>
      <c r="C151" s="393" t="s">
        <v>222</v>
      </c>
      <c r="D151" s="1259" t="str">
        <f t="shared" si="19"/>
        <v>PROFESION: 
Arquitecto o Ingeniero Civil o Ingeniero en Transportes y Vías o Profesional en Administración de obra, con tarjeta profesional vigente. 
Con título de POSGRADO en el área de: 
N/A. 
Con EXPERIENCIA ESPECIFICA: 
En proyectos de Estudios, Diseños, Obra o Interventoría de Estudios, Diseños u Obra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PROFESIONAL DE COSTOS Y/O PRESUPUESTOS Y/O PROGRAMACIÓN.</v>
      </c>
      <c r="E151" s="1255" t="s">
        <v>218</v>
      </c>
      <c r="F151" s="1255" t="s">
        <v>43</v>
      </c>
      <c r="G151" s="408" t="s">
        <v>219</v>
      </c>
    </row>
    <row r="152" spans="1:7" ht="123.75">
      <c r="A152" s="391">
        <f t="shared" si="20"/>
        <v>127</v>
      </c>
      <c r="B152" s="392"/>
      <c r="C152" s="393"/>
      <c r="D152" s="1259" t="str">
        <f t="shared" si="19"/>
        <v xml:space="preserve">PROFESION: 
. 
Con título de POSGRADO en el área de: 
. 
Con EXPERIENCIA ESPECIFICA: 
</v>
      </c>
      <c r="E152" s="1255"/>
      <c r="F152" s="1255"/>
      <c r="G152" s="1152"/>
    </row>
    <row r="153" spans="1:7" ht="123.75">
      <c r="A153" s="391">
        <f t="shared" si="20"/>
        <v>128</v>
      </c>
      <c r="B153" s="392"/>
      <c r="C153" s="393"/>
      <c r="D153" s="1259" t="str">
        <f t="shared" si="19"/>
        <v xml:space="preserve">PROFESION: 
. 
Con título de POSGRADO en el área de: 
. 
Con EXPERIENCIA ESPECIFICA: 
</v>
      </c>
      <c r="E153" s="1255"/>
      <c r="F153" s="1255"/>
      <c r="G153" s="1152"/>
    </row>
    <row r="154" spans="1:7" ht="123.75">
      <c r="A154" s="391">
        <f t="shared" si="20"/>
        <v>129</v>
      </c>
      <c r="B154" s="392"/>
      <c r="C154" s="393"/>
      <c r="D154" s="1259" t="str">
        <f t="shared" si="19"/>
        <v xml:space="preserve">PROFESION: 
. 
Con título de POSGRADO en el área de: 
. 
Con EXPERIENCIA ESPECIFICA: 
</v>
      </c>
      <c r="E154" s="1255"/>
      <c r="F154" s="1255"/>
      <c r="G154" s="1152"/>
    </row>
    <row r="155" spans="1:7" ht="123.75">
      <c r="A155" s="391">
        <f t="shared" si="20"/>
        <v>130</v>
      </c>
      <c r="B155" s="392"/>
      <c r="C155" s="393"/>
      <c r="D155" s="1259" t="str">
        <f t="shared" si="19"/>
        <v xml:space="preserve">PROFESION: 
. 
Con título de POSGRADO en el área de: 
. 
Con EXPERIENCIA ESPECIFICA: 
</v>
      </c>
      <c r="E155" s="1255"/>
      <c r="F155" s="1255"/>
      <c r="G155" s="1152"/>
    </row>
    <row r="156" spans="1:7" ht="123.75">
      <c r="A156" s="391">
        <f t="shared" si="20"/>
        <v>131</v>
      </c>
      <c r="B156" s="392"/>
      <c r="C156" s="392"/>
      <c r="D156" s="1259" t="str">
        <f t="shared" si="19"/>
        <v xml:space="preserve">PROFESION: 
. 
Con título de POSGRADO en el área de: 
. 
Con EXPERIENCIA ESPECIFICA: 
</v>
      </c>
      <c r="E156" s="1255"/>
      <c r="F156" s="1255"/>
      <c r="G156" s="1152"/>
    </row>
    <row r="157" spans="1:7" ht="124.5" thickBot="1">
      <c r="A157" s="391">
        <f t="shared" si="20"/>
        <v>132</v>
      </c>
      <c r="B157" s="401"/>
      <c r="C157" s="401"/>
      <c r="D157" s="1259" t="str">
        <f t="shared" si="19"/>
        <v xml:space="preserve">PROFESION: 
. 
Con título de POSGRADO en el área de: 
. 
Con EXPERIENCIA ESPECIFICA: 
</v>
      </c>
      <c r="E157" s="1264"/>
      <c r="F157" s="1264"/>
      <c r="G157" s="409"/>
    </row>
    <row r="158" spans="1:7" ht="16.5" thickBot="1">
      <c r="A158" s="2093" t="s">
        <v>223</v>
      </c>
      <c r="B158" s="2094"/>
      <c r="C158" s="2094"/>
      <c r="D158" s="2094"/>
      <c r="E158" s="2094"/>
      <c r="F158" s="2094"/>
      <c r="G158" s="2095"/>
    </row>
    <row r="159" spans="1:7" ht="123.75">
      <c r="A159" s="391">
        <f>A157+1</f>
        <v>133</v>
      </c>
      <c r="B159" s="401"/>
      <c r="C159" s="397"/>
      <c r="D159" s="1259" t="str">
        <f t="shared" si="19"/>
        <v xml:space="preserve">PROFESION: 
. 
Con título de POSGRADO en el área de: 
. 
Con EXPERIENCIA ESPECIFICA: 
</v>
      </c>
      <c r="E159" s="405"/>
      <c r="F159" s="405"/>
      <c r="G159" s="411"/>
    </row>
    <row r="160" spans="1:7" ht="124.5" thickBot="1">
      <c r="A160" s="1151">
        <f>A159+1</f>
        <v>134</v>
      </c>
      <c r="B160" s="1258"/>
      <c r="C160" s="1258"/>
      <c r="D160" s="1259" t="str">
        <f t="shared" si="19"/>
        <v xml:space="preserve">PROFESION: 
. 
Con título de POSGRADO en el área de: 
. 
Con EXPERIENCIA ESPECIFICA: 
</v>
      </c>
      <c r="E160" s="1255"/>
      <c r="F160" s="1255"/>
      <c r="G160" s="408"/>
    </row>
    <row r="161" spans="1:8" s="5" customFormat="1" ht="16.5" thickBot="1">
      <c r="A161" s="2090" t="s">
        <v>224</v>
      </c>
      <c r="B161" s="2091"/>
      <c r="C161" s="2091"/>
      <c r="D161" s="2091"/>
      <c r="E161" s="2091"/>
      <c r="F161" s="2091"/>
      <c r="G161" s="2092"/>
      <c r="H161" s="417"/>
    </row>
    <row r="162" spans="1:8" s="5" customFormat="1" ht="153.75" thickBot="1">
      <c r="A162" s="1154">
        <f>A160+1</f>
        <v>135</v>
      </c>
      <c r="B162" s="419"/>
      <c r="C162" s="1277" t="s">
        <v>225</v>
      </c>
      <c r="D162" s="1278" t="str">
        <f>CONCATENATE("PROFESION: 
",E162,". 
Con título de POSGRADO en el área de: 
",F162,". 
Con EXPERIENCIA ESPECIFICA: 
",G162)</f>
        <v>PROFESION: 
Ingeniero Civil, Ingeniero de transportes y vías o Arquitecto, o profesiones afines a la ingeniería con tarjeta profesional vigente. 
Con título de POSGRADO en el área de: 
N/A. 
Con EXPERIENCIA ESPECIFICA: 
Un (1) año de experienacia específica como Especialista o Profesional en proyectos de infraestructura vial urbana y mímimo dos (2) contratos certificados en proyectos de infraestructura en los que haya participado como Coordinador BIM o Especialista BIM o Profesional BIM con obligaciones de modelado BIM o título de formación formal o informal como modelador BIM en proyectos e infraestructura con mínimo 250 horas certificadas</v>
      </c>
      <c r="E162" s="416" t="s">
        <v>226</v>
      </c>
      <c r="F162" s="1279" t="s">
        <v>43</v>
      </c>
      <c r="G162" s="415" t="s">
        <v>227</v>
      </c>
      <c r="H162" s="417"/>
    </row>
    <row r="163" spans="1:8" s="5" customFormat="1" ht="165.75">
      <c r="A163" s="1154">
        <f>+A162+1</f>
        <v>136</v>
      </c>
      <c r="B163" s="419"/>
      <c r="C163" s="1258" t="s">
        <v>228</v>
      </c>
      <c r="D163" s="1280" t="str">
        <f t="shared" ref="D163" si="21">CONCATENATE("PROFESION: 
",E163,". 
Con título de POSGRADO en el área de: 
",F163,". 
Con EXPERIENCIA ESPECIFICA: 
",G163)</f>
        <v xml:space="preserve">PROFESION: 
Ingeniero Civil, Ingeniero de transportes y vías o Arquitecto, o profesiones afines a la ingeniería con tarjeta profesional vigente. 
Con título de POSGRADO en el área de: 
N/A. 
Con EXPERIENCIA ESPECIFICA: 
Dos (2) años de experienacia como Director o Coordinador o Gerente o Especialista o Profesional en proyectos de infraestructura vial urbana y mímimo dos (2) contratos certificados en proyectos de infraestructura en los que haya participado como Coordinador BIM o Especialista BIM o Profesional BIM con obligaciones de modelado y/o coordinación BIM o título de formación formal o no formal como coordinador BIM </v>
      </c>
      <c r="E163" s="416" t="s">
        <v>226</v>
      </c>
      <c r="F163" s="1279" t="s">
        <v>43</v>
      </c>
      <c r="G163" s="415" t="s">
        <v>229</v>
      </c>
      <c r="H163" s="417"/>
    </row>
    <row r="164" spans="1:8" ht="123.75">
      <c r="A164" s="1154">
        <f>+A163+1</f>
        <v>137</v>
      </c>
      <c r="B164" s="393"/>
      <c r="C164" s="1258"/>
      <c r="D164" s="1259" t="str">
        <f t="shared" si="19"/>
        <v xml:space="preserve">PROFESION: 
. 
Con título de POSGRADO en el área de: 
. 
Con EXPERIENCIA ESPECIFICA: 
</v>
      </c>
      <c r="E164" s="390"/>
      <c r="F164" s="390"/>
      <c r="G164" s="408"/>
    </row>
    <row r="165" spans="1:8" ht="123.75">
      <c r="A165" s="1151">
        <f t="shared" ref="A165:A168" si="22">A164+1</f>
        <v>138</v>
      </c>
      <c r="B165" s="393"/>
      <c r="C165" s="1258"/>
      <c r="D165" s="1259" t="str">
        <f t="shared" si="19"/>
        <v xml:space="preserve">PROFESION: 
. 
Con título de POSGRADO en el área de: 
. 
Con EXPERIENCIA ESPECIFICA: 
</v>
      </c>
      <c r="E165" s="390"/>
      <c r="F165" s="390"/>
      <c r="G165" s="408"/>
    </row>
    <row r="166" spans="1:8" ht="123.75">
      <c r="A166" s="1151">
        <f t="shared" si="22"/>
        <v>139</v>
      </c>
      <c r="B166" s="393"/>
      <c r="C166" s="393"/>
      <c r="D166" s="1259" t="str">
        <f t="shared" si="19"/>
        <v xml:space="preserve">PROFESION: 
. 
Con título de POSGRADO en el área de: 
. 
Con EXPERIENCIA ESPECIFICA: 
</v>
      </c>
      <c r="E166" s="390"/>
      <c r="F166" s="390"/>
      <c r="G166" s="408"/>
    </row>
    <row r="167" spans="1:8" ht="123.75">
      <c r="A167" s="1151">
        <f t="shared" si="22"/>
        <v>140</v>
      </c>
      <c r="B167" s="392"/>
      <c r="C167" s="392"/>
      <c r="D167" s="1259" t="str">
        <f t="shared" si="19"/>
        <v xml:space="preserve">PROFESION: 
. 
Con título de POSGRADO en el área de: 
. 
Con EXPERIENCIA ESPECIFICA: 
</v>
      </c>
      <c r="E167" s="390"/>
      <c r="F167" s="390"/>
      <c r="G167" s="408"/>
    </row>
    <row r="168" spans="1:8" ht="123.75">
      <c r="A168" s="1257">
        <f t="shared" si="22"/>
        <v>141</v>
      </c>
      <c r="B168" s="1257"/>
      <c r="C168" s="1257"/>
      <c r="D168" s="1259" t="str">
        <f t="shared" si="19"/>
        <v xml:space="preserve">PROFESION: 
. 
Con título de POSGRADO en el área de: 
. 
Con EXPERIENCIA ESPECIFICA: 
</v>
      </c>
      <c r="E168" s="1255"/>
      <c r="F168" s="1255"/>
      <c r="G168" s="1268"/>
    </row>
  </sheetData>
  <autoFilter ref="A2:H168" xr:uid="{00000000-0009-0000-0000-000001000000}"/>
  <mergeCells count="26">
    <mergeCell ref="A29:G29"/>
    <mergeCell ref="A3:G3"/>
    <mergeCell ref="H3:H4"/>
    <mergeCell ref="A4:G4"/>
    <mergeCell ref="A12:G12"/>
    <mergeCell ref="A20:G20"/>
    <mergeCell ref="A95:G95"/>
    <mergeCell ref="A31:G31"/>
    <mergeCell ref="A33:G33"/>
    <mergeCell ref="A35:G35"/>
    <mergeCell ref="A36:G36"/>
    <mergeCell ref="A48:G48"/>
    <mergeCell ref="A60:G60"/>
    <mergeCell ref="A67:G67"/>
    <mergeCell ref="A75:G75"/>
    <mergeCell ref="A85:G85"/>
    <mergeCell ref="A88:G88"/>
    <mergeCell ref="A91:G91"/>
    <mergeCell ref="A161:G161"/>
    <mergeCell ref="A158:G158"/>
    <mergeCell ref="A105:G105"/>
    <mergeCell ref="A113:G113"/>
    <mergeCell ref="A124:G124"/>
    <mergeCell ref="A133:G133"/>
    <mergeCell ref="A143:G143"/>
    <mergeCell ref="A148:G148"/>
  </mergeCells>
  <pageMargins left="0.70866141732283472" right="0.70866141732283472" top="0.74803149606299213" bottom="0.74803149606299213" header="0.31496062992125984" footer="0.31496062992125984"/>
  <pageSetup scale="46" orientation="portrait" r:id="rId1"/>
  <colBreaks count="1" manualBreakCount="1">
    <brk id="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B4:F9"/>
  <sheetViews>
    <sheetView view="pageBreakPreview" zoomScale="115" zoomScaleNormal="100" zoomScaleSheetLayoutView="115" workbookViewId="0">
      <selection activeCell="E90" sqref="E90"/>
    </sheetView>
  </sheetViews>
  <sheetFormatPr baseColWidth="10" defaultColWidth="11.5703125" defaultRowHeight="15"/>
  <cols>
    <col min="1" max="1" width="3.7109375" style="1016" customWidth="1"/>
    <col min="2" max="2" width="11.5703125" style="1015"/>
    <col min="3" max="3" width="82.7109375" style="1016" customWidth="1"/>
    <col min="4" max="4" width="3.7109375" style="1016" customWidth="1"/>
    <col min="5" max="16384" width="11.5703125" style="1016"/>
  </cols>
  <sheetData>
    <row r="4" spans="2:6" ht="15.75" thickBot="1"/>
    <row r="5" spans="2:6" ht="15.75" thickBot="1">
      <c r="B5" s="1017" t="s">
        <v>230</v>
      </c>
      <c r="C5" s="1018" t="e">
        <f ca="1">CONCATENATE("Es el porcentaje estimado por la Entidad que corresponde a la mano de obra (oficiales y ayudantes) dentro de los costos del presupuesto, así: ",F5*100,"%")</f>
        <v>#REF!</v>
      </c>
      <c r="F5" s="1155" t="e">
        <f ca="1">'LEY 2101 DE 2021'!H18</f>
        <v>#REF!</v>
      </c>
    </row>
    <row r="6" spans="2:6" ht="25.5">
      <c r="B6" s="2106" t="s">
        <v>231</v>
      </c>
      <c r="C6" s="1019" t="s">
        <v>232</v>
      </c>
    </row>
    <row r="7" spans="2:6">
      <c r="B7" s="2107"/>
      <c r="C7" s="1019" t="s">
        <v>233</v>
      </c>
    </row>
    <row r="8" spans="2:6">
      <c r="B8" s="2107"/>
      <c r="C8" s="1019" t="s">
        <v>234</v>
      </c>
    </row>
    <row r="9" spans="2:6" ht="15.75" thickBot="1">
      <c r="B9" s="2108"/>
      <c r="C9" s="1020" t="s">
        <v>235</v>
      </c>
    </row>
  </sheetData>
  <mergeCells count="1">
    <mergeCell ref="B6:B9"/>
  </mergeCells>
  <pageMargins left="0.7" right="0.7" top="0.75" bottom="0.75" header="0.3" footer="0.3"/>
  <pageSetup paperSize="9" scale="78"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pageSetUpPr fitToPage="1"/>
  </sheetPr>
  <dimension ref="B1:T111"/>
  <sheetViews>
    <sheetView view="pageBreakPreview" zoomScale="70" zoomScaleNormal="100" zoomScaleSheetLayoutView="70" workbookViewId="0">
      <selection activeCell="E90" sqref="E90"/>
    </sheetView>
  </sheetViews>
  <sheetFormatPr baseColWidth="10" defaultColWidth="11.42578125" defaultRowHeight="12"/>
  <cols>
    <col min="1" max="1" width="1.7109375" style="53" customWidth="1"/>
    <col min="2" max="2" width="39.5703125" style="53" customWidth="1"/>
    <col min="3" max="3" width="29.7109375" style="54" customWidth="1"/>
    <col min="4" max="4" width="52.7109375" style="256" customWidth="1"/>
    <col min="5" max="5" width="5.28515625" style="53" customWidth="1"/>
    <col min="6" max="6" width="22.28515625" style="55" customWidth="1"/>
    <col min="7" max="7" width="20.28515625" style="55" bestFit="1" customWidth="1"/>
    <col min="8" max="8" width="15.85546875" style="55" customWidth="1"/>
    <col min="9" max="9" width="34.28515625" style="55" bestFit="1" customWidth="1"/>
    <col min="10" max="20" width="11.42578125" style="55"/>
    <col min="21" max="16384" width="11.42578125" style="53"/>
  </cols>
  <sheetData>
    <row r="1" spans="2:20" ht="9.75" customHeight="1"/>
    <row r="2" spans="2:20" ht="9.75" customHeight="1" thickBot="1">
      <c r="B2" s="2148"/>
      <c r="C2" s="2148"/>
      <c r="D2" s="2148"/>
      <c r="F2" s="2136"/>
      <c r="G2" s="2136"/>
      <c r="H2" s="2136"/>
      <c r="I2" s="56"/>
    </row>
    <row r="3" spans="2:20" s="59" customFormat="1" ht="25.5" customHeight="1" thickBot="1">
      <c r="B3" s="2137" t="s">
        <v>236</v>
      </c>
      <c r="C3" s="2138"/>
      <c r="D3" s="2139"/>
      <c r="E3" s="57"/>
      <c r="F3" s="66"/>
      <c r="G3" s="67"/>
      <c r="H3" s="58"/>
      <c r="I3" s="58"/>
      <c r="J3" s="58"/>
      <c r="K3" s="58"/>
      <c r="L3" s="58"/>
      <c r="M3" s="58"/>
      <c r="N3" s="58"/>
      <c r="O3" s="58"/>
      <c r="P3" s="58"/>
      <c r="Q3" s="58"/>
      <c r="R3" s="58"/>
      <c r="S3" s="58"/>
      <c r="T3" s="58"/>
    </row>
    <row r="4" spans="2:20" s="59" customFormat="1" ht="25.5" customHeight="1">
      <c r="B4" s="349" t="e">
        <f>+C55+C63</f>
        <v>#REF!</v>
      </c>
      <c r="C4" s="2140" t="e">
        <f>+NUMERO2LETRA(B4,,,"PESOS M/C",,1)</f>
        <v>#VALUE!</v>
      </c>
      <c r="D4" s="2141"/>
      <c r="E4" s="57"/>
      <c r="F4" s="350"/>
      <c r="G4" s="67"/>
      <c r="H4" s="139"/>
      <c r="I4" s="140"/>
      <c r="J4" s="58"/>
      <c r="K4" s="58"/>
      <c r="L4" s="58"/>
      <c r="M4" s="58"/>
      <c r="N4" s="58"/>
      <c r="O4" s="58"/>
      <c r="P4" s="58"/>
      <c r="Q4" s="58"/>
      <c r="R4" s="58"/>
      <c r="S4" s="58"/>
      <c r="T4" s="58"/>
    </row>
    <row r="5" spans="2:20" s="59" customFormat="1" ht="18.75" customHeight="1" thickBot="1">
      <c r="B5" s="2142" t="s">
        <v>237</v>
      </c>
      <c r="C5" s="2143"/>
      <c r="D5" s="2144"/>
      <c r="E5" s="57"/>
      <c r="F5" s="58"/>
      <c r="G5" s="58"/>
      <c r="H5" s="58"/>
      <c r="I5" s="58"/>
      <c r="J5" s="58"/>
      <c r="K5" s="58"/>
      <c r="L5" s="58"/>
      <c r="M5" s="58"/>
      <c r="N5" s="58"/>
      <c r="O5" s="58"/>
      <c r="P5" s="58"/>
      <c r="Q5" s="58"/>
      <c r="R5" s="58"/>
      <c r="S5" s="58"/>
      <c r="T5" s="58"/>
    </row>
    <row r="6" spans="2:20" ht="30.75" hidden="1" customHeight="1">
      <c r="B6" s="2145" t="s">
        <v>238</v>
      </c>
      <c r="C6" s="2146"/>
      <c r="D6" s="2147"/>
      <c r="E6" s="57"/>
    </row>
    <row r="7" spans="2:20" ht="5.25" hidden="1" customHeight="1">
      <c r="B7" s="2121"/>
      <c r="C7" s="2122"/>
      <c r="D7" s="2123"/>
      <c r="E7" s="57"/>
    </row>
    <row r="8" spans="2:20" ht="12" hidden="1" customHeight="1">
      <c r="B8" s="60" t="s">
        <v>239</v>
      </c>
      <c r="C8" s="61">
        <f>+C27+C40+C52</f>
        <v>0</v>
      </c>
      <c r="D8" s="2123" t="str">
        <f>+NUMERO2LETRA(C8,,,"PESOS M/C",,1)</f>
        <v>CERO PESOS M/C</v>
      </c>
      <c r="E8" s="57"/>
      <c r="F8" s="62"/>
    </row>
    <row r="9" spans="2:20" ht="12.75" hidden="1" thickBot="1">
      <c r="B9" s="60"/>
      <c r="C9" s="61"/>
      <c r="D9" s="2123" t="str">
        <f>+NUMERO2LETRA(C9,,,"PESOS M/C",,1)</f>
        <v>CERO PESOS M/C</v>
      </c>
      <c r="E9" s="57"/>
    </row>
    <row r="10" spans="2:20" ht="24" hidden="1" customHeight="1">
      <c r="B10" s="2127" t="s">
        <v>240</v>
      </c>
      <c r="C10" s="2128"/>
      <c r="D10" s="2129"/>
      <c r="E10" s="57"/>
    </row>
    <row r="11" spans="2:20" ht="12" hidden="1" customHeight="1">
      <c r="B11" s="63" t="s">
        <v>239</v>
      </c>
      <c r="C11" s="64"/>
      <c r="D11" s="2130" t="str">
        <f>+NUMERO2LETRA(C11,,,"PESOS M/C",,1)</f>
        <v>CERO PESOS M/C</v>
      </c>
      <c r="E11" s="57"/>
    </row>
    <row r="12" spans="2:20" ht="33.75" hidden="1" customHeight="1">
      <c r="B12" s="63"/>
      <c r="C12" s="130"/>
      <c r="D12" s="2130" t="str">
        <f>+NUMERO2LETRA(C12,,,"PESOS M/C",,1)</f>
        <v>CERO PESOS M/C</v>
      </c>
      <c r="E12" s="57"/>
    </row>
    <row r="13" spans="2:20" ht="12" hidden="1" customHeight="1">
      <c r="B13" s="2131"/>
      <c r="C13" s="2132"/>
      <c r="D13" s="2130"/>
      <c r="E13" s="57"/>
    </row>
    <row r="14" spans="2:20" ht="12" hidden="1" customHeight="1">
      <c r="B14" s="2131" t="s">
        <v>241</v>
      </c>
      <c r="C14" s="2132"/>
      <c r="D14" s="2130"/>
      <c r="E14" s="57"/>
    </row>
    <row r="15" spans="2:20" ht="12" hidden="1" customHeight="1">
      <c r="B15" s="63" t="s">
        <v>239</v>
      </c>
      <c r="C15" s="64"/>
      <c r="D15" s="253" t="str">
        <f>+NUMERO2LETRA(C15,,,"PESOS M/C",,1)</f>
        <v>CERO PESOS M/C</v>
      </c>
      <c r="E15" s="57"/>
    </row>
    <row r="16" spans="2:20" ht="12" hidden="1" customHeight="1">
      <c r="B16" s="63"/>
      <c r="C16" s="130"/>
      <c r="D16" s="253" t="str">
        <f>+NUMERO2LETRA(C16,,,"PESOS M/C",,1)</f>
        <v>CERO PESOS M/C</v>
      </c>
      <c r="E16" s="57"/>
    </row>
    <row r="17" spans="2:5" ht="12" hidden="1" customHeight="1">
      <c r="B17" s="63"/>
      <c r="C17" s="130"/>
      <c r="D17" s="253"/>
      <c r="E17" s="57"/>
    </row>
    <row r="18" spans="2:5" ht="12" hidden="1" customHeight="1">
      <c r="B18" s="2131" t="s">
        <v>242</v>
      </c>
      <c r="C18" s="2132"/>
      <c r="D18" s="2130"/>
      <c r="E18" s="57"/>
    </row>
    <row r="19" spans="2:5" ht="12" hidden="1" customHeight="1">
      <c r="B19" s="63" t="s">
        <v>239</v>
      </c>
      <c r="C19" s="64">
        <f>+C15+C11</f>
        <v>0</v>
      </c>
      <c r="D19" s="253" t="str">
        <f>+NUMERO2LETRA(C19,,,"PESOS M/C",,1)</f>
        <v>CERO PESOS M/C</v>
      </c>
      <c r="E19" s="57"/>
    </row>
    <row r="20" spans="2:5" ht="12" hidden="1" customHeight="1">
      <c r="B20" s="63"/>
      <c r="C20" s="130"/>
      <c r="D20" s="253" t="str">
        <f>+NUMERO2LETRA(C20,,,"PESOS M/C",,1)</f>
        <v>CERO PESOS M/C</v>
      </c>
      <c r="E20" s="57"/>
    </row>
    <row r="21" spans="2:5" ht="12" hidden="1" customHeight="1">
      <c r="B21" s="129"/>
      <c r="C21" s="130"/>
      <c r="D21" s="253"/>
      <c r="E21" s="57"/>
    </row>
    <row r="22" spans="2:5" ht="12" hidden="1" customHeight="1">
      <c r="B22" s="2133" t="s">
        <v>243</v>
      </c>
      <c r="C22" s="2134"/>
      <c r="D22" s="2135"/>
      <c r="E22" s="57"/>
    </row>
    <row r="23" spans="2:5" ht="19.5" hidden="1" customHeight="1">
      <c r="B23" s="129"/>
      <c r="C23" s="64"/>
      <c r="D23" s="2130" t="str">
        <f>+NUMERO2LETRA(C23,,,"PESOS M/C",,1)</f>
        <v>CERO PESOS M/C</v>
      </c>
    </row>
    <row r="24" spans="2:5" ht="19.5" hidden="1" customHeight="1">
      <c r="B24" s="129"/>
      <c r="C24" s="64"/>
      <c r="D24" s="2130"/>
    </row>
    <row r="25" spans="2:5" ht="12.75" hidden="1" thickBot="1">
      <c r="B25" s="63"/>
      <c r="C25" s="64"/>
      <c r="D25" s="2130" t="str">
        <f>+NUMERO2LETRA(C25,,,"PESOS M/C",,1)</f>
        <v>CERO PESOS M/C</v>
      </c>
    </row>
    <row r="26" spans="2:5" ht="12.75" hidden="1" thickBot="1">
      <c r="B26" s="2131" t="s">
        <v>244</v>
      </c>
      <c r="C26" s="2132"/>
      <c r="D26" s="2130"/>
      <c r="E26" s="57"/>
    </row>
    <row r="27" spans="2:5" ht="12.75" hidden="1" thickBot="1">
      <c r="B27" s="63" t="s">
        <v>239</v>
      </c>
      <c r="C27" s="64">
        <f>+C23+C19</f>
        <v>0</v>
      </c>
      <c r="D27" s="253" t="str">
        <f>+NUMERO2LETRA(C27,,,"PESOS M/C",,1)</f>
        <v>CERO PESOS M/C</v>
      </c>
      <c r="E27" s="57"/>
    </row>
    <row r="28" spans="2:5" ht="12.75" hidden="1" thickBot="1">
      <c r="B28" s="63"/>
      <c r="C28" s="64"/>
      <c r="D28" s="253"/>
      <c r="E28" s="57"/>
    </row>
    <row r="29" spans="2:5" ht="12" hidden="1" customHeight="1">
      <c r="B29" s="2124" t="s">
        <v>245</v>
      </c>
      <c r="C29" s="2125"/>
      <c r="D29" s="2126"/>
      <c r="E29" s="57"/>
    </row>
    <row r="30" spans="2:5" ht="12" hidden="1" customHeight="1">
      <c r="B30" s="131"/>
      <c r="C30" s="132"/>
      <c r="D30" s="253"/>
      <c r="E30" s="57"/>
    </row>
    <row r="31" spans="2:5" ht="22.5" hidden="1" customHeight="1">
      <c r="B31" s="2149" t="s">
        <v>246</v>
      </c>
      <c r="C31" s="2150"/>
      <c r="D31" s="2151"/>
      <c r="E31" s="57"/>
    </row>
    <row r="32" spans="2:5" ht="12" hidden="1" customHeight="1">
      <c r="B32" s="129"/>
      <c r="C32" s="64"/>
      <c r="D32" s="2130" t="str">
        <f>+NUMERO2LETRA(C32,,,"PESOS M/C",,1)</f>
        <v>CERO PESOS M/C</v>
      </c>
      <c r="E32" s="57"/>
    </row>
    <row r="33" spans="2:5" ht="12.75" hidden="1" thickBot="1">
      <c r="B33" s="129"/>
      <c r="C33" s="64"/>
      <c r="D33" s="2130"/>
      <c r="E33" s="57"/>
    </row>
    <row r="34" spans="2:5" ht="12" hidden="1" customHeight="1">
      <c r="B34" s="63"/>
      <c r="C34" s="64"/>
      <c r="D34" s="2130" t="str">
        <f>+NUMERO2LETRA(C34,,,"PESOS M/C",,1)</f>
        <v>CERO PESOS M/C</v>
      </c>
      <c r="E34" s="57"/>
    </row>
    <row r="35" spans="2:5" ht="12" hidden="1" customHeight="1">
      <c r="B35" s="2149" t="s">
        <v>247</v>
      </c>
      <c r="C35" s="2150"/>
      <c r="D35" s="2151"/>
      <c r="E35" s="57"/>
    </row>
    <row r="36" spans="2:5" ht="32.25" hidden="1" customHeight="1">
      <c r="B36" s="63" t="s">
        <v>239</v>
      </c>
      <c r="C36" s="64"/>
      <c r="D36" s="253" t="str">
        <f>+NUMERO2LETRA(C36,,,"PESOS M/C",,1)</f>
        <v>CERO PESOS M/C</v>
      </c>
      <c r="E36" s="57"/>
    </row>
    <row r="37" spans="2:5" ht="12" hidden="1" customHeight="1">
      <c r="B37" s="63"/>
      <c r="C37" s="64"/>
      <c r="D37" s="253"/>
      <c r="E37" s="57"/>
    </row>
    <row r="38" spans="2:5" ht="12" hidden="1" customHeight="1">
      <c r="B38" s="63"/>
      <c r="C38" s="64"/>
      <c r="D38" s="253"/>
      <c r="E38" s="57"/>
    </row>
    <row r="39" spans="2:5" ht="12.75" hidden="1" thickBot="1">
      <c r="B39" s="2131" t="s">
        <v>248</v>
      </c>
      <c r="C39" s="2132"/>
      <c r="D39" s="2130"/>
      <c r="E39" s="57"/>
    </row>
    <row r="40" spans="2:5" ht="12.75" hidden="1" thickBot="1">
      <c r="B40" s="63" t="s">
        <v>239</v>
      </c>
      <c r="C40" s="64">
        <f>+C36+C32</f>
        <v>0</v>
      </c>
      <c r="D40" s="253" t="str">
        <f>+NUMERO2LETRA(C40,,,"PESOS M/C",,1)</f>
        <v>CERO PESOS M/C</v>
      </c>
      <c r="E40" s="57"/>
    </row>
    <row r="41" spans="2:5" ht="12" hidden="1" customHeight="1" thickBot="1">
      <c r="B41" s="65"/>
      <c r="C41" s="1156"/>
      <c r="D41" s="134"/>
      <c r="E41" s="57"/>
    </row>
    <row r="42" spans="2:5" ht="11.25" hidden="1" customHeight="1">
      <c r="B42" s="2124" t="s">
        <v>249</v>
      </c>
      <c r="C42" s="2125"/>
      <c r="D42" s="2126"/>
      <c r="E42" s="57"/>
    </row>
    <row r="43" spans="2:5" ht="12" hidden="1" customHeight="1">
      <c r="B43" s="2149"/>
      <c r="C43" s="2150"/>
      <c r="D43" s="2151"/>
    </row>
    <row r="44" spans="2:5" ht="12.75" hidden="1" thickBot="1">
      <c r="B44" s="129"/>
      <c r="C44" s="64"/>
      <c r="D44" s="2130" t="str">
        <f>+NUMERO2LETRA(C44,,,"PESOS M/C",,1)</f>
        <v>CERO PESOS M/C</v>
      </c>
    </row>
    <row r="45" spans="2:5" ht="12.75" hidden="1" thickBot="1">
      <c r="B45" s="129"/>
      <c r="C45" s="64"/>
      <c r="D45" s="2130"/>
    </row>
    <row r="46" spans="2:5" ht="12.75" hidden="1" thickBot="1">
      <c r="B46" s="63"/>
      <c r="C46" s="64"/>
      <c r="D46" s="2130" t="str">
        <f>+NUMERO2LETRA(C46,,,"PESOS M/C",,1)</f>
        <v>CERO PESOS M/C</v>
      </c>
    </row>
    <row r="47" spans="2:5" ht="12.75" hidden="1" thickBot="1">
      <c r="B47" s="2149" t="s">
        <v>250</v>
      </c>
      <c r="C47" s="2150"/>
      <c r="D47" s="2151"/>
    </row>
    <row r="48" spans="2:5" ht="12.75" hidden="1" thickBot="1">
      <c r="B48" s="63" t="s">
        <v>239</v>
      </c>
      <c r="C48" s="64"/>
      <c r="D48" s="253" t="str">
        <f>+NUMERO2LETRA(C48,,,"PESOS M/C",,1)</f>
        <v>CERO PESOS M/C</v>
      </c>
    </row>
    <row r="49" spans="2:7" ht="12.75" hidden="1" thickBot="1">
      <c r="B49" s="63"/>
      <c r="C49" s="64"/>
      <c r="D49" s="253"/>
    </row>
    <row r="50" spans="2:7" ht="12.75" hidden="1" thickBot="1">
      <c r="B50" s="63"/>
      <c r="C50" s="64"/>
      <c r="D50" s="253"/>
    </row>
    <row r="51" spans="2:7" ht="12.75" hidden="1" thickBot="1">
      <c r="B51" s="2131" t="s">
        <v>251</v>
      </c>
      <c r="C51" s="2132"/>
      <c r="D51" s="2130"/>
    </row>
    <row r="52" spans="2:7" ht="12.75" hidden="1" thickBot="1">
      <c r="B52" s="63" t="s">
        <v>239</v>
      </c>
      <c r="C52" s="64">
        <f>+C48+C44</f>
        <v>0</v>
      </c>
      <c r="D52" s="253" t="str">
        <f>+NUMERO2LETRA(C52,,,"PESOS M/C",,1)</f>
        <v>CERO PESOS M/C</v>
      </c>
    </row>
    <row r="53" spans="2:7" ht="12.75" hidden="1" thickBot="1">
      <c r="B53" s="65"/>
      <c r="C53" s="1156"/>
      <c r="D53" s="134"/>
    </row>
    <row r="54" spans="2:7" ht="24" customHeight="1">
      <c r="B54" s="2109" t="str">
        <f>+PRELIMINARES!C71</f>
        <v>VALOR ESTIMADO PARA LA ETAPA DE PRELIMINARES (INCLUYE CAMBIO DE VIGENCIA E IVA) ( G )</v>
      </c>
      <c r="C54" s="2110"/>
      <c r="D54" s="2111"/>
      <c r="F54" s="92" t="s">
        <v>252</v>
      </c>
      <c r="G54" s="92"/>
    </row>
    <row r="55" spans="2:7" ht="37.5" customHeight="1" thickBot="1">
      <c r="B55" s="368" t="s">
        <v>239</v>
      </c>
      <c r="C55" s="1157" t="e">
        <f>+C58+C60</f>
        <v>#REF!</v>
      </c>
      <c r="D55" s="100" t="e">
        <f>+NUMERO2LETRA(C55,,,"PESOS M/C",,1)</f>
        <v>#VALUE!</v>
      </c>
      <c r="F55" s="93" t="e">
        <f>+#REF!-B4</f>
        <v>#REF!</v>
      </c>
      <c r="G55" s="94"/>
    </row>
    <row r="56" spans="2:7" s="55" customFormat="1" ht="7.5" customHeight="1">
      <c r="B56" s="63"/>
      <c r="C56" s="130"/>
      <c r="D56" s="253"/>
    </row>
    <row r="57" spans="2:7" ht="10.5" customHeight="1">
      <c r="B57" s="2112" t="s">
        <v>253</v>
      </c>
      <c r="D57" s="262"/>
      <c r="F57" s="69"/>
    </row>
    <row r="58" spans="2:7" ht="36.75" customHeight="1">
      <c r="B58" s="2112"/>
      <c r="C58" s="370" t="e">
        <f>PRELIMINARES!M66+PRELIMINARES!M67</f>
        <v>#REF!</v>
      </c>
      <c r="D58" s="253" t="e">
        <f>+NUMERO2LETRA(C58,,,"PESOS M/C",,1)</f>
        <v>#VALUE!</v>
      </c>
      <c r="F58" s="69"/>
      <c r="G58" s="68"/>
    </row>
    <row r="59" spans="2:7" ht="6" customHeight="1">
      <c r="B59" s="63"/>
      <c r="C59" s="130"/>
      <c r="D59" s="253"/>
      <c r="F59" s="69"/>
    </row>
    <row r="60" spans="2:7" ht="54" customHeight="1">
      <c r="B60" s="369" t="str">
        <f>CONCATENATE("IVA SOBRE EL ",B57)</f>
        <v>IVA SOBRE EL VALOR BÁSICO ESTIMADO PERSONAL + GASTOS OPERACIONALES PARA PRELIMINARES</v>
      </c>
      <c r="C60" s="370" t="e">
        <f>ROUND(C58*0.19,0)</f>
        <v>#REF!</v>
      </c>
      <c r="D60" s="253" t="e">
        <f>+NUMERO2LETRA(C60,,,"PESOS M/C",,1)</f>
        <v>#VALUE!</v>
      </c>
      <c r="E60" s="57"/>
      <c r="F60" s="70"/>
    </row>
    <row r="61" spans="2:7" ht="14.25" customHeight="1" thickBot="1">
      <c r="B61" s="63"/>
      <c r="C61" s="130"/>
      <c r="D61" s="263"/>
    </row>
    <row r="62" spans="2:7" ht="24" customHeight="1">
      <c r="B62" s="2109" t="s">
        <v>254</v>
      </c>
      <c r="C62" s="2110"/>
      <c r="D62" s="2111"/>
      <c r="F62" s="901"/>
      <c r="G62" s="901"/>
    </row>
    <row r="63" spans="2:7" ht="37.5" customHeight="1" thickBot="1">
      <c r="B63" s="368" t="s">
        <v>239</v>
      </c>
      <c r="C63" s="1157" t="e">
        <f>+C81+C84+C91+C98+C111+C108+C105</f>
        <v>#REF!</v>
      </c>
      <c r="D63" s="100" t="e">
        <f>+NUMERO2LETRA(C63,,,"PESOS M/C",,1)</f>
        <v>#VALUE!</v>
      </c>
      <c r="F63" s="350"/>
      <c r="G63" s="902"/>
    </row>
    <row r="64" spans="2:7" s="55" customFormat="1" ht="7.5" customHeight="1">
      <c r="B64" s="63"/>
      <c r="C64" s="130"/>
      <c r="D64" s="253"/>
    </row>
    <row r="65" spans="2:20" s="444" customFormat="1" ht="10.5" customHeight="1">
      <c r="B65" s="445"/>
      <c r="C65" s="446"/>
      <c r="D65" s="447"/>
      <c r="F65" s="448"/>
      <c r="G65" s="449"/>
      <c r="H65" s="449"/>
      <c r="I65" s="449"/>
      <c r="J65" s="449"/>
      <c r="K65" s="449"/>
      <c r="L65" s="449"/>
      <c r="M65" s="449"/>
      <c r="N65" s="449"/>
      <c r="O65" s="449"/>
      <c r="P65" s="449"/>
      <c r="Q65" s="449"/>
      <c r="R65" s="449"/>
      <c r="S65" s="449"/>
      <c r="T65" s="449"/>
    </row>
    <row r="66" spans="2:20" s="444" customFormat="1" ht="30" customHeight="1">
      <c r="B66" s="443" t="s">
        <v>14</v>
      </c>
      <c r="C66" s="450">
        <f>+AIU!P94</f>
        <v>0.42846000000000001</v>
      </c>
      <c r="D66" s="451" t="str">
        <f>+RIGHT(F66,LEN(F66)-FIND(" ",F66))</f>
        <v>CUARENTA Y DOS PUNTO OCHOCIENTOS CUARENTA Y SEIS POR CIENTO</v>
      </c>
      <c r="F66" s="462" t="str">
        <f>PORCENTAJE2LETRA(C66*100)</f>
        <v>CERO CUARENTA Y DOS PUNTO OCHOCIENTOS CUARENTA Y SEIS POR CIENTO</v>
      </c>
      <c r="G66" s="449"/>
      <c r="H66" s="449"/>
      <c r="I66" s="449"/>
      <c r="J66" s="449"/>
      <c r="K66" s="449"/>
      <c r="L66" s="449"/>
      <c r="M66" s="449"/>
      <c r="N66" s="449"/>
      <c r="O66" s="449"/>
      <c r="P66" s="449"/>
      <c r="Q66" s="449"/>
      <c r="R66" s="449"/>
      <c r="S66" s="449"/>
      <c r="T66" s="449"/>
    </row>
    <row r="67" spans="2:20" s="444" customFormat="1" ht="9" customHeight="1">
      <c r="B67" s="443"/>
      <c r="C67" s="450"/>
      <c r="D67" s="451"/>
      <c r="F67" s="448"/>
      <c r="G67" s="449"/>
      <c r="H67" s="449"/>
      <c r="I67" s="449"/>
      <c r="J67" s="449"/>
      <c r="K67" s="449"/>
      <c r="L67" s="449"/>
      <c r="M67" s="449"/>
      <c r="N67" s="449"/>
      <c r="O67" s="449"/>
      <c r="P67" s="449"/>
      <c r="Q67" s="449"/>
      <c r="R67" s="449"/>
      <c r="S67" s="449"/>
      <c r="T67" s="449"/>
    </row>
    <row r="68" spans="2:20" ht="10.5" customHeight="1">
      <c r="B68" s="443"/>
      <c r="C68" s="450"/>
      <c r="D68" s="451"/>
      <c r="F68" s="69"/>
    </row>
    <row r="69" spans="2:20">
      <c r="B69" s="2113" t="e">
        <f>+#REF!</f>
        <v>#REF!</v>
      </c>
      <c r="C69" s="2114"/>
      <c r="D69" s="2115"/>
      <c r="F69" s="69"/>
    </row>
    <row r="70" spans="2:20" ht="6" customHeight="1">
      <c r="B70" s="2112" t="s">
        <v>239</v>
      </c>
      <c r="D70" s="903"/>
      <c r="F70" s="69"/>
    </row>
    <row r="71" spans="2:20" ht="36.6" customHeight="1">
      <c r="B71" s="2112"/>
      <c r="C71" s="370" t="e">
        <f>+#REF!</f>
        <v>#REF!</v>
      </c>
      <c r="D71" s="253" t="e">
        <f>+NUMERO2LETRA(C71,,,"PESOS M/C",,1)</f>
        <v>#VALUE!</v>
      </c>
      <c r="E71" s="57"/>
      <c r="F71" s="70"/>
    </row>
    <row r="72" spans="2:20" ht="10.5" customHeight="1">
      <c r="B72" s="2113"/>
      <c r="C72" s="2114"/>
      <c r="D72" s="2115"/>
      <c r="E72" s="57"/>
      <c r="F72" s="70"/>
    </row>
    <row r="73" spans="2:20" ht="14.45" customHeight="1">
      <c r="B73" s="2113" t="e">
        <f>#REF!</f>
        <v>#REF!</v>
      </c>
      <c r="C73" s="2116"/>
      <c r="D73" s="2117"/>
      <c r="E73" s="57"/>
      <c r="F73" s="70"/>
    </row>
    <row r="74" spans="2:20" ht="10.5" customHeight="1">
      <c r="B74" s="2112" t="s">
        <v>239</v>
      </c>
      <c r="D74" s="903"/>
      <c r="E74" s="57"/>
      <c r="F74" s="70"/>
    </row>
    <row r="75" spans="2:20" ht="37.9" customHeight="1">
      <c r="B75" s="2112"/>
      <c r="C75" s="370" t="e">
        <f>#REF!</f>
        <v>#REF!</v>
      </c>
      <c r="D75" s="253" t="e">
        <f>+NUMERO2LETRA(C75,,,"PESOS M/C",,1)</f>
        <v>#VALUE!</v>
      </c>
      <c r="E75" s="57"/>
      <c r="F75" s="70"/>
    </row>
    <row r="76" spans="2:20" ht="15" customHeight="1">
      <c r="B76" s="964"/>
      <c r="C76" s="370"/>
      <c r="D76" s="253"/>
      <c r="E76" s="57"/>
      <c r="F76" s="70"/>
    </row>
    <row r="77" spans="2:20" ht="16.149999999999999" customHeight="1">
      <c r="B77" s="2118" t="str">
        <f>'PPTO GRAL-ACERO'!D37</f>
        <v>VALOR PARA ACTIVIDADES DE ACERO (INCLUYE A.I.U)</v>
      </c>
      <c r="C77" s="2119"/>
      <c r="D77" s="2120"/>
      <c r="F77" s="901"/>
      <c r="G77" s="901"/>
    </row>
    <row r="78" spans="2:20" ht="38.25" customHeight="1">
      <c r="B78" s="369" t="s">
        <v>239</v>
      </c>
      <c r="C78" s="370" t="e">
        <f>'PPTO GRAL-ACERO'!I37</f>
        <v>#REF!</v>
      </c>
      <c r="D78" s="253" t="e">
        <f>+NUMERO2LETRA(C78,,,"PESOS M/C",,1)</f>
        <v>#VALUE!</v>
      </c>
      <c r="F78" s="901"/>
      <c r="G78" s="901"/>
    </row>
    <row r="79" spans="2:20" ht="10.5" customHeight="1">
      <c r="B79" s="965"/>
      <c r="C79" s="966"/>
      <c r="D79" s="967"/>
      <c r="E79" s="57"/>
      <c r="F79" s="70"/>
    </row>
    <row r="80" spans="2:20">
      <c r="B80" s="2113" t="e">
        <f>+#REF!</f>
        <v>#REF!</v>
      </c>
      <c r="C80" s="2116"/>
      <c r="D80" s="2117"/>
      <c r="F80" s="69"/>
    </row>
    <row r="81" spans="2:7" ht="42" customHeight="1">
      <c r="B81" s="369" t="s">
        <v>239</v>
      </c>
      <c r="C81" s="370" t="e">
        <f>+#REF!</f>
        <v>#REF!</v>
      </c>
      <c r="D81" s="253" t="e">
        <f>+NUMERO2LETRA(C81,,,"PESOS M/C",,1)</f>
        <v>#VALUE!</v>
      </c>
      <c r="F81" s="901"/>
      <c r="G81" s="901"/>
    </row>
    <row r="82" spans="2:7" ht="12" customHeight="1" thickBot="1">
      <c r="B82" s="369"/>
      <c r="C82" s="370"/>
      <c r="D82" s="253"/>
      <c r="F82" s="350"/>
      <c r="G82" s="902"/>
    </row>
    <row r="83" spans="2:7" ht="12" customHeight="1">
      <c r="B83" s="2109" t="e">
        <f>+#REF!</f>
        <v>#REF!</v>
      </c>
      <c r="C83" s="2110"/>
      <c r="D83" s="2111"/>
      <c r="F83" s="69"/>
    </row>
    <row r="84" spans="2:7" ht="35.450000000000003" customHeight="1" thickBot="1">
      <c r="B84" s="368" t="s">
        <v>239</v>
      </c>
      <c r="C84" s="1157" t="e">
        <f>+#REF!</f>
        <v>#REF!</v>
      </c>
      <c r="D84" s="100" t="e">
        <f>+NUMERO2LETRA(C84,,,"PESOS M/C",,1)</f>
        <v>#VALUE!</v>
      </c>
      <c r="F84" s="901"/>
      <c r="G84" s="901"/>
    </row>
    <row r="85" spans="2:7">
      <c r="B85" s="369"/>
      <c r="C85" s="370"/>
      <c r="D85" s="253"/>
      <c r="F85" s="901"/>
      <c r="G85" s="901"/>
    </row>
    <row r="86" spans="2:7" ht="35.450000000000003" customHeight="1">
      <c r="B86" s="1045" t="s">
        <v>255</v>
      </c>
      <c r="C86" s="370" t="e">
        <f>AMBIENTAL!O143</f>
        <v>#REF!</v>
      </c>
      <c r="D86" s="253" t="e">
        <f>+NUMERO2LETRA(C86,,,"PESOS M/C",,1)</f>
        <v>#VALUE!</v>
      </c>
      <c r="F86" s="901"/>
      <c r="G86" s="901"/>
    </row>
    <row r="87" spans="2:7">
      <c r="B87" s="369"/>
      <c r="C87" s="370"/>
      <c r="D87" s="253"/>
      <c r="F87" s="901"/>
      <c r="G87" s="901"/>
    </row>
    <row r="88" spans="2:7" ht="35.450000000000003" customHeight="1">
      <c r="B88" s="1045" t="s">
        <v>256</v>
      </c>
      <c r="C88" s="370" t="e">
        <f>AMBIENTAL!O149</f>
        <v>#N/A</v>
      </c>
      <c r="D88" s="253" t="e">
        <f>+NUMERO2LETRA(C88,,,"PESOS M/C",,1)</f>
        <v>#VALUE!</v>
      </c>
      <c r="F88" s="901"/>
      <c r="G88" s="901"/>
    </row>
    <row r="89" spans="2:7" ht="12" customHeight="1" thickBot="1">
      <c r="B89" s="369"/>
      <c r="C89" s="370"/>
      <c r="D89" s="253"/>
      <c r="F89" s="350"/>
      <c r="G89" s="902"/>
    </row>
    <row r="90" spans="2:7" ht="12" customHeight="1">
      <c r="B90" s="2109" t="e">
        <f>+#REF!</f>
        <v>#REF!</v>
      </c>
      <c r="C90" s="2110"/>
      <c r="D90" s="2111"/>
      <c r="F90" s="69"/>
    </row>
    <row r="91" spans="2:7" ht="40.9" customHeight="1" thickBot="1">
      <c r="B91" s="368" t="s">
        <v>239</v>
      </c>
      <c r="C91" s="1157" t="e">
        <f>+#REF!</f>
        <v>#REF!</v>
      </c>
      <c r="D91" s="100" t="e">
        <f>+NUMERO2LETRA(C91,,,"PESOS M/C",,1)</f>
        <v>#VALUE!</v>
      </c>
      <c r="F91" s="901"/>
      <c r="G91" s="901"/>
    </row>
    <row r="92" spans="2:7">
      <c r="B92" s="369"/>
      <c r="C92" s="370"/>
      <c r="D92" s="253"/>
      <c r="F92" s="901"/>
      <c r="G92" s="901"/>
    </row>
    <row r="93" spans="2:7" ht="40.9" customHeight="1">
      <c r="B93" s="1045" t="s">
        <v>257</v>
      </c>
      <c r="C93" s="370" t="e">
        <f>DCyCE!N91</f>
        <v>#REF!</v>
      </c>
      <c r="D93" s="253" t="e">
        <f>+NUMERO2LETRA(C93,,,"PESOS M/C",,1)</f>
        <v>#VALUE!</v>
      </c>
      <c r="F93" s="901"/>
      <c r="G93" s="901"/>
    </row>
    <row r="94" spans="2:7">
      <c r="B94" s="1045"/>
      <c r="C94" s="370"/>
      <c r="D94" s="253"/>
      <c r="F94" s="901"/>
      <c r="G94" s="901"/>
    </row>
    <row r="95" spans="2:7" ht="40.9" customHeight="1">
      <c r="B95" s="1045" t="s">
        <v>258</v>
      </c>
      <c r="C95" s="370">
        <f>DCyCE!N96</f>
        <v>438689414</v>
      </c>
      <c r="D95" s="253" t="str">
        <f>+NUMERO2LETRA(C95,,,"PESOS M/C",,1)</f>
        <v>CUATROCIENTOS TREINTA Y OCHO MILLONES SEISCIENTOS OCHENTA Y NUEVE MIL CUATROCIENTOS CATORCE PESOS M/C</v>
      </c>
      <c r="F95" s="901"/>
      <c r="G95" s="901"/>
    </row>
    <row r="96" spans="2:7" ht="12" customHeight="1" thickBot="1">
      <c r="B96" s="369"/>
      <c r="C96" s="370"/>
      <c r="D96" s="253"/>
      <c r="F96" s="350"/>
      <c r="G96" s="902"/>
    </row>
    <row r="97" spans="2:7" ht="12" customHeight="1">
      <c r="B97" s="2109" t="e">
        <f>+#REF!</f>
        <v>#REF!</v>
      </c>
      <c r="C97" s="2110"/>
      <c r="D97" s="2111"/>
      <c r="F97" s="69"/>
    </row>
    <row r="98" spans="2:7" ht="43.15" customHeight="1" thickBot="1">
      <c r="B98" s="368" t="s">
        <v>239</v>
      </c>
      <c r="C98" s="1157" t="e">
        <f>+#REF!</f>
        <v>#REF!</v>
      </c>
      <c r="D98" s="100" t="e">
        <f>+NUMERO2LETRA(C98,,,"PESOS M/C",,1)</f>
        <v>#VALUE!</v>
      </c>
      <c r="F98" s="901"/>
      <c r="G98" s="901"/>
    </row>
    <row r="99" spans="2:7" ht="12" customHeight="1">
      <c r="B99" s="369"/>
      <c r="C99" s="370"/>
      <c r="D99" s="253"/>
      <c r="F99" s="350"/>
      <c r="G99" s="902"/>
    </row>
    <row r="100" spans="2:7" ht="34.15" customHeight="1">
      <c r="B100" s="1045" t="s">
        <v>259</v>
      </c>
      <c r="C100" s="370">
        <f>PMT!AB41</f>
        <v>148900000</v>
      </c>
      <c r="D100" s="253" t="str">
        <f>+NUMERO2LETRA(C100,,,"PESOS M/C",,1)</f>
        <v>CIENTO CUARENTA Y OCHO MILLONES NOVECIENTOS MIL PESOS M/C</v>
      </c>
      <c r="F100" s="350"/>
      <c r="G100" s="902"/>
    </row>
    <row r="101" spans="2:7" ht="12" customHeight="1">
      <c r="B101" s="369"/>
      <c r="C101" s="370"/>
      <c r="D101" s="253"/>
      <c r="F101" s="350"/>
      <c r="G101" s="902"/>
    </row>
    <row r="102" spans="2:7" ht="35.450000000000003" customHeight="1">
      <c r="B102" s="1045" t="s">
        <v>260</v>
      </c>
      <c r="C102" s="370">
        <f>PMT!AC41</f>
        <v>616758608</v>
      </c>
      <c r="D102" s="253" t="str">
        <f>+NUMERO2LETRA(C102,,,"PESOS M/C",,1)</f>
        <v>SEISCIENTOS DIECISEIS MILLONES SETECIENTOS CINCUENTA Y OCHO MIL SEISCIENTOS OCHO PESOS M/C</v>
      </c>
      <c r="F102" s="350"/>
      <c r="G102" s="902"/>
    </row>
    <row r="103" spans="2:7" ht="12" customHeight="1" thickBot="1">
      <c r="B103" s="369"/>
      <c r="C103" s="370"/>
      <c r="D103" s="253"/>
      <c r="F103" s="350"/>
      <c r="G103" s="902"/>
    </row>
    <row r="104" spans="2:7" ht="12" customHeight="1">
      <c r="B104" s="2109" t="e">
        <f>#REF!</f>
        <v>#REF!</v>
      </c>
      <c r="C104" s="2110"/>
      <c r="D104" s="2111"/>
      <c r="F104" s="350"/>
      <c r="G104" s="902"/>
    </row>
    <row r="105" spans="2:7" ht="40.5" customHeight="1" thickBot="1">
      <c r="B105" s="368" t="s">
        <v>239</v>
      </c>
      <c r="C105" s="1157" t="e">
        <f>#REF!</f>
        <v>#REF!</v>
      </c>
      <c r="D105" s="100" t="e">
        <f>+NUMERO2LETRA(C105,,,"PESOS M/C",,1)</f>
        <v>#VALUE!</v>
      </c>
      <c r="F105" s="350"/>
      <c r="G105" s="902"/>
    </row>
    <row r="106" spans="2:7" ht="8.4499999999999993" customHeight="1" thickBot="1">
      <c r="B106" s="369"/>
      <c r="C106" s="370"/>
      <c r="D106" s="253"/>
      <c r="F106" s="350"/>
      <c r="G106" s="902"/>
    </row>
    <row r="107" spans="2:7" ht="34.15" customHeight="1">
      <c r="B107" s="2109" t="e">
        <f>#REF!</f>
        <v>#REF!</v>
      </c>
      <c r="C107" s="2110"/>
      <c r="D107" s="2111"/>
      <c r="F107" s="69"/>
    </row>
    <row r="108" spans="2:7" ht="35.25" customHeight="1" thickBot="1">
      <c r="B108" s="368" t="s">
        <v>239</v>
      </c>
      <c r="C108" s="1157" t="e">
        <f>+#REF!</f>
        <v>#REF!</v>
      </c>
      <c r="D108" s="100" t="e">
        <f>+NUMERO2LETRA(C108,,,"PESOS M/C",,1)</f>
        <v>#VALUE!</v>
      </c>
      <c r="F108" s="901"/>
      <c r="G108" s="901"/>
    </row>
    <row r="109" spans="2:7" s="55" customFormat="1" ht="10.9" customHeight="1" thickBot="1">
      <c r="B109" s="369"/>
      <c r="C109" s="370"/>
      <c r="D109" s="253"/>
      <c r="F109" s="901"/>
      <c r="G109" s="901"/>
    </row>
    <row r="110" spans="2:7" ht="12" customHeight="1">
      <c r="B110" s="2109" t="e">
        <f>#REF!</f>
        <v>#REF!</v>
      </c>
      <c r="C110" s="2110"/>
      <c r="D110" s="2111"/>
      <c r="F110" s="69"/>
    </row>
    <row r="111" spans="2:7" ht="42" customHeight="1" thickBot="1">
      <c r="B111" s="368" t="s">
        <v>239</v>
      </c>
      <c r="C111" s="1157" t="e">
        <f>#REF!</f>
        <v>#REF!</v>
      </c>
      <c r="D111" s="100" t="e">
        <f>+NUMERO2LETRA(C111,,,"PESOS M/C",,1)</f>
        <v>#VALUE!</v>
      </c>
      <c r="F111" s="901"/>
      <c r="G111" s="901"/>
    </row>
  </sheetData>
  <mergeCells count="42">
    <mergeCell ref="B62:D62"/>
    <mergeCell ref="B54:D54"/>
    <mergeCell ref="B57:B58"/>
    <mergeCell ref="B31:D31"/>
    <mergeCell ref="B42:D42"/>
    <mergeCell ref="D44:D46"/>
    <mergeCell ref="B35:D35"/>
    <mergeCell ref="B39:D39"/>
    <mergeCell ref="B43:D43"/>
    <mergeCell ref="B47:D47"/>
    <mergeCell ref="D32:D34"/>
    <mergeCell ref="B51:D51"/>
    <mergeCell ref="F2:H2"/>
    <mergeCell ref="B3:D3"/>
    <mergeCell ref="C4:D4"/>
    <mergeCell ref="B5:D5"/>
    <mergeCell ref="B6:D6"/>
    <mergeCell ref="B2:D2"/>
    <mergeCell ref="B7:D7"/>
    <mergeCell ref="B29:D29"/>
    <mergeCell ref="D8:D9"/>
    <mergeCell ref="B10:D10"/>
    <mergeCell ref="D11:D12"/>
    <mergeCell ref="B13:D13"/>
    <mergeCell ref="B26:D26"/>
    <mergeCell ref="B14:D14"/>
    <mergeCell ref="B18:D18"/>
    <mergeCell ref="B22:D22"/>
    <mergeCell ref="D23:D25"/>
    <mergeCell ref="B69:D69"/>
    <mergeCell ref="B80:D80"/>
    <mergeCell ref="B72:D72"/>
    <mergeCell ref="B77:D77"/>
    <mergeCell ref="B73:D73"/>
    <mergeCell ref="B74:B75"/>
    <mergeCell ref="B110:D110"/>
    <mergeCell ref="B70:B71"/>
    <mergeCell ref="B83:D83"/>
    <mergeCell ref="B90:D90"/>
    <mergeCell ref="B97:D97"/>
    <mergeCell ref="B104:D104"/>
    <mergeCell ref="B107:D107"/>
  </mergeCells>
  <pageMargins left="0.7" right="0.7" top="0.75" bottom="0.75" header="0.3" footer="0.3"/>
  <pageSetup scale="4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8">
    <pageSetUpPr fitToPage="1"/>
  </sheetPr>
  <dimension ref="A1:I24"/>
  <sheetViews>
    <sheetView showGridLines="0" view="pageBreakPreview" zoomScale="85" zoomScaleNormal="85" zoomScaleSheetLayoutView="85" workbookViewId="0">
      <selection activeCell="E90" sqref="E90"/>
    </sheetView>
  </sheetViews>
  <sheetFormatPr baseColWidth="10" defaultColWidth="11.5703125" defaultRowHeight="12.75"/>
  <cols>
    <col min="1" max="1" width="4.7109375" style="948" customWidth="1"/>
    <col min="2" max="2" width="6.7109375" style="948" customWidth="1"/>
    <col min="3" max="4" width="34.7109375" style="948" customWidth="1"/>
    <col min="5" max="5" width="23.7109375" style="948" customWidth="1"/>
    <col min="6" max="6" width="4.7109375" style="948" customWidth="1"/>
    <col min="7" max="8" width="11.5703125" style="948"/>
    <col min="9" max="9" width="19.5703125" style="948" bestFit="1" customWidth="1"/>
    <col min="10" max="16384" width="11.5703125" style="948"/>
  </cols>
  <sheetData>
    <row r="1" spans="1:8" ht="14.25">
      <c r="A1" s="947"/>
      <c r="B1" s="947"/>
      <c r="C1" s="947"/>
      <c r="D1" s="947"/>
      <c r="E1" s="947"/>
      <c r="F1" s="947"/>
      <c r="G1" s="947"/>
      <c r="H1" s="947"/>
    </row>
    <row r="2" spans="1:8" ht="49.9" customHeight="1">
      <c r="A2" s="947"/>
      <c r="B2" s="1281" t="s">
        <v>261</v>
      </c>
      <c r="C2" s="2153" t="s">
        <v>262</v>
      </c>
      <c r="D2" s="2154"/>
      <c r="E2" s="1281" t="s">
        <v>263</v>
      </c>
      <c r="F2" s="947"/>
      <c r="G2" s="947"/>
      <c r="H2" s="947"/>
    </row>
    <row r="3" spans="1:8" ht="34.9" customHeight="1">
      <c r="A3" s="947"/>
      <c r="B3" s="1282">
        <v>1</v>
      </c>
      <c r="C3" s="2155" t="s">
        <v>264</v>
      </c>
      <c r="D3" s="2155"/>
      <c r="E3" s="1283">
        <v>0.1</v>
      </c>
      <c r="F3" s="947"/>
      <c r="G3" s="947"/>
      <c r="H3" s="947"/>
    </row>
    <row r="4" spans="1:8" ht="37.9" customHeight="1">
      <c r="A4" s="947"/>
      <c r="B4" s="1282">
        <v>2</v>
      </c>
      <c r="C4" s="2156" t="s">
        <v>265</v>
      </c>
      <c r="D4" s="2157"/>
      <c r="E4" s="1283" t="e">
        <f>100%-E3-SUM(E5:E11)</f>
        <v>#REF!</v>
      </c>
      <c r="F4" s="947"/>
      <c r="G4" s="947"/>
      <c r="H4" s="947"/>
    </row>
    <row r="5" spans="1:8" s="960" customFormat="1" ht="15">
      <c r="A5" s="959"/>
      <c r="B5" s="2158">
        <v>3</v>
      </c>
      <c r="C5" s="2152" t="s">
        <v>266</v>
      </c>
      <c r="D5" s="1285" t="s">
        <v>267</v>
      </c>
      <c r="E5" s="1286" t="e">
        <f>PRELIMINARES!U21</f>
        <v>#REF!</v>
      </c>
      <c r="F5" s="959"/>
      <c r="G5" s="959"/>
      <c r="H5" s="959"/>
    </row>
    <row r="6" spans="1:8" s="960" customFormat="1" ht="15">
      <c r="A6" s="959"/>
      <c r="B6" s="2158"/>
      <c r="C6" s="2152"/>
      <c r="D6" s="1285" t="s">
        <v>268</v>
      </c>
      <c r="E6" s="1286" t="e">
        <f>ROUND($H$6*G6,3)</f>
        <v>#REF!</v>
      </c>
      <c r="F6" s="959"/>
      <c r="G6" s="961">
        <v>0.85</v>
      </c>
      <c r="H6" s="1286" t="e">
        <f>PRELIMINARES!U22</f>
        <v>#REF!</v>
      </c>
    </row>
    <row r="7" spans="1:8" s="960" customFormat="1" ht="15">
      <c r="A7" s="959"/>
      <c r="B7" s="2158"/>
      <c r="C7" s="2152"/>
      <c r="D7" s="1285" t="s">
        <v>269</v>
      </c>
      <c r="E7" s="1286" t="e">
        <f t="shared" ref="E7:E9" si="0">ROUND($H$6*G7,3)</f>
        <v>#REF!</v>
      </c>
      <c r="F7" s="959"/>
      <c r="G7" s="961">
        <v>0.03</v>
      </c>
      <c r="H7" s="959"/>
    </row>
    <row r="8" spans="1:8" s="960" customFormat="1" ht="15">
      <c r="A8" s="959"/>
      <c r="B8" s="2158"/>
      <c r="C8" s="2152"/>
      <c r="D8" s="1285" t="s">
        <v>270</v>
      </c>
      <c r="E8" s="1286" t="e">
        <f t="shared" si="0"/>
        <v>#REF!</v>
      </c>
      <c r="F8" s="959"/>
      <c r="G8" s="961">
        <v>0.06</v>
      </c>
      <c r="H8" s="959"/>
    </row>
    <row r="9" spans="1:8" s="960" customFormat="1" ht="15">
      <c r="A9" s="959"/>
      <c r="B9" s="2158"/>
      <c r="C9" s="2152"/>
      <c r="D9" s="1285" t="s">
        <v>271</v>
      </c>
      <c r="E9" s="1286" t="e">
        <f t="shared" si="0"/>
        <v>#REF!</v>
      </c>
      <c r="F9" s="959"/>
      <c r="G9" s="961">
        <v>0.06</v>
      </c>
      <c r="H9" s="959"/>
    </row>
    <row r="10" spans="1:8" s="960" customFormat="1" ht="28.15" customHeight="1">
      <c r="A10" s="959"/>
      <c r="B10" s="1284">
        <v>4</v>
      </c>
      <c r="C10" s="2152" t="s">
        <v>272</v>
      </c>
      <c r="D10" s="2152"/>
      <c r="E10" s="1286">
        <v>0.2</v>
      </c>
      <c r="F10" s="959"/>
      <c r="G10" s="959"/>
      <c r="H10" s="959"/>
    </row>
    <row r="11" spans="1:8" s="960" customFormat="1" ht="15">
      <c r="A11" s="959"/>
      <c r="B11" s="1284">
        <v>6</v>
      </c>
      <c r="C11" s="2152" t="s">
        <v>273</v>
      </c>
      <c r="D11" s="2152"/>
      <c r="E11" s="1286">
        <v>0.05</v>
      </c>
      <c r="F11" s="959"/>
      <c r="G11" s="959"/>
      <c r="H11" s="959"/>
    </row>
    <row r="12" spans="1:8" s="960" customFormat="1" ht="14.25">
      <c r="A12" s="959"/>
      <c r="B12" s="962"/>
      <c r="C12" s="959"/>
      <c r="D12" s="959"/>
      <c r="E12" s="959"/>
      <c r="F12" s="959"/>
      <c r="G12" s="959"/>
      <c r="H12" s="959"/>
    </row>
    <row r="13" spans="1:8" s="960" customFormat="1" ht="14.25">
      <c r="A13" s="959"/>
      <c r="B13" s="959"/>
      <c r="C13" s="959"/>
      <c r="D13" s="959"/>
      <c r="E13" s="959"/>
      <c r="F13" s="959"/>
      <c r="G13" s="959"/>
      <c r="H13" s="959"/>
    </row>
    <row r="14" spans="1:8" s="960" customFormat="1" ht="15">
      <c r="A14" s="959"/>
      <c r="B14" s="959"/>
      <c r="C14" s="959"/>
      <c r="D14" s="959"/>
      <c r="E14" s="963" t="e">
        <f>SUM(E3:E11)</f>
        <v>#REF!</v>
      </c>
      <c r="F14" s="959"/>
      <c r="G14" s="959"/>
      <c r="H14" s="959"/>
    </row>
    <row r="15" spans="1:8" s="949" customFormat="1"/>
    <row r="16" spans="1:8" s="949" customFormat="1"/>
    <row r="17" spans="8:9" s="949" customFormat="1"/>
    <row r="18" spans="8:9" s="949" customFormat="1"/>
    <row r="19" spans="8:9" s="949" customFormat="1"/>
    <row r="20" spans="8:9" s="949" customFormat="1"/>
    <row r="21" spans="8:9" s="949" customFormat="1">
      <c r="H21" s="949">
        <v>28000</v>
      </c>
    </row>
    <row r="22" spans="8:9" s="949" customFormat="1">
      <c r="H22" s="949">
        <f>H21*90</f>
        <v>2520000</v>
      </c>
      <c r="I22" s="950">
        <f>H22*5414</f>
        <v>13643280000</v>
      </c>
    </row>
    <row r="23" spans="8:9" s="949" customFormat="1"/>
    <row r="24" spans="8:9" s="949" customFormat="1"/>
  </sheetData>
  <mergeCells count="7">
    <mergeCell ref="C11:D11"/>
    <mergeCell ref="C2:D2"/>
    <mergeCell ref="C3:D3"/>
    <mergeCell ref="C4:D4"/>
    <mergeCell ref="B5:B9"/>
    <mergeCell ref="C5:C9"/>
    <mergeCell ref="C10:D10"/>
  </mergeCells>
  <printOptions horizontalCentered="1" verticalCentered="1"/>
  <pageMargins left="0.70866141732283472" right="0.70866141732283472" top="0.74803149606299213" bottom="0.74803149606299213" header="0.31496062992125984" footer="0.31496062992125984"/>
  <pageSetup paperSize="122" fitToHeight="0" orientation="landscape" r:id="rId1"/>
  <colBreaks count="1" manualBreakCount="1">
    <brk id="6" max="1048575" man="1"/>
  </col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5">
    <tabColor rgb="FF92D050"/>
    <pageSetUpPr autoPageBreaks="0" fitToPage="1"/>
  </sheetPr>
  <dimension ref="A1:W572"/>
  <sheetViews>
    <sheetView view="pageBreakPreview" topLeftCell="A4" zoomScale="70" zoomScaleNormal="55" zoomScaleSheetLayoutView="70" workbookViewId="0">
      <pane xSplit="4" ySplit="10" topLeftCell="E29" activePane="bottomRight" state="frozen"/>
      <selection pane="topRight" activeCell="F41" sqref="F41"/>
      <selection pane="bottomLeft" activeCell="F41" sqref="F41"/>
      <selection pane="bottomRight" activeCell="F41" sqref="F41"/>
    </sheetView>
  </sheetViews>
  <sheetFormatPr baseColWidth="10" defaultColWidth="11.42578125" defaultRowHeight="15"/>
  <cols>
    <col min="1" max="1" width="6.5703125" style="1010" customWidth="1"/>
    <col min="2" max="2" width="10.7109375" style="316" customWidth="1"/>
    <col min="3" max="3" width="10.7109375" style="177" customWidth="1"/>
    <col min="4" max="4" width="82.7109375" style="178" customWidth="1"/>
    <col min="5" max="5" width="13.7109375" style="176" customWidth="1"/>
    <col min="6" max="6" width="20.7109375" style="179" customWidth="1"/>
    <col min="7" max="8" width="20.7109375" style="180" customWidth="1"/>
    <col min="9" max="9" width="32.5703125" style="180" customWidth="1"/>
    <col min="10" max="10" width="23.7109375" style="181" customWidth="1"/>
    <col min="11" max="11" width="23.42578125" style="467" bestFit="1" customWidth="1"/>
    <col min="12" max="12" width="22.5703125" style="467" bestFit="1" customWidth="1"/>
    <col min="13" max="13" width="21.5703125" style="468" customWidth="1"/>
    <col min="14" max="14" width="13.28515625" style="468" customWidth="1"/>
    <col min="15" max="15" width="13.28515625" style="182" customWidth="1"/>
    <col min="16" max="16" width="7.85546875" style="183" customWidth="1"/>
    <col min="17" max="17" width="20.7109375" style="559" customWidth="1"/>
    <col min="18" max="18" width="5.7109375" style="556" customWidth="1"/>
    <col min="19" max="19" width="20.7109375" style="196" customWidth="1"/>
    <col min="20" max="20" width="5.7109375" style="556" customWidth="1"/>
    <col min="21" max="21" width="20.7109375" style="619" customWidth="1"/>
    <col min="22" max="22" width="18.140625" style="183" customWidth="1"/>
    <col min="23" max="23" width="20.7109375" style="184" customWidth="1"/>
    <col min="24" max="24" width="11.42578125" style="183"/>
    <col min="25" max="25" width="16.5703125" style="183" customWidth="1"/>
    <col min="26" max="16384" width="11.42578125" style="183"/>
  </cols>
  <sheetData>
    <row r="1" spans="1:23" ht="15.75" thickBot="1">
      <c r="A1" s="1009"/>
      <c r="K1" s="1158"/>
      <c r="L1" s="1158"/>
    </row>
    <row r="2" spans="1:23">
      <c r="A2" s="1009"/>
      <c r="B2" s="2159" t="s">
        <v>274</v>
      </c>
      <c r="C2" s="2160"/>
      <c r="D2" s="2160"/>
      <c r="E2" s="2160"/>
      <c r="F2" s="2160"/>
      <c r="G2" s="2160"/>
      <c r="H2" s="2160"/>
      <c r="I2" s="2161"/>
      <c r="K2" s="1158"/>
      <c r="L2" s="1158"/>
    </row>
    <row r="3" spans="1:23">
      <c r="A3" s="1009"/>
      <c r="B3" s="2164" t="s">
        <v>275</v>
      </c>
      <c r="C3" s="2165"/>
      <c r="D3" s="2165"/>
      <c r="E3" s="2165"/>
      <c r="F3" s="2165"/>
      <c r="G3" s="2165"/>
      <c r="H3" s="2165"/>
      <c r="I3" s="2162"/>
      <c r="K3" s="1158"/>
      <c r="L3" s="1158"/>
    </row>
    <row r="4" spans="1:23">
      <c r="A4" s="1009"/>
      <c r="B4" s="2166" t="s">
        <v>276</v>
      </c>
      <c r="C4" s="2167"/>
      <c r="D4" s="2167" t="s">
        <v>277</v>
      </c>
      <c r="E4" s="2167"/>
      <c r="F4" s="2167" t="s">
        <v>278</v>
      </c>
      <c r="G4" s="2167"/>
      <c r="H4" s="2167"/>
      <c r="I4" s="2162"/>
      <c r="K4" s="1158"/>
      <c r="L4" s="1158"/>
    </row>
    <row r="5" spans="1:23">
      <c r="A5" s="1009"/>
      <c r="B5" s="2168" t="s">
        <v>279</v>
      </c>
      <c r="C5" s="2169"/>
      <c r="D5" s="2165" t="s">
        <v>280</v>
      </c>
      <c r="E5" s="2165"/>
      <c r="F5" s="2170">
        <v>2</v>
      </c>
      <c r="G5" s="2170"/>
      <c r="H5" s="2170"/>
      <c r="I5" s="2163"/>
      <c r="K5" s="1158"/>
      <c r="L5" s="1158"/>
    </row>
    <row r="6" spans="1:23" ht="15" customHeight="1">
      <c r="A6" s="1009"/>
      <c r="B6" s="2175" t="s">
        <v>281</v>
      </c>
      <c r="C6" s="2176"/>
      <c r="D6" s="2176"/>
      <c r="E6" s="2176"/>
      <c r="F6" s="2176"/>
      <c r="G6" s="2176"/>
      <c r="H6" s="2176"/>
      <c r="I6" s="2177"/>
      <c r="K6" s="1158"/>
      <c r="L6" s="1158"/>
    </row>
    <row r="7" spans="1:23" ht="15" customHeight="1">
      <c r="A7" s="1009"/>
      <c r="B7" s="2175" t="s">
        <v>282</v>
      </c>
      <c r="C7" s="2176"/>
      <c r="D7" s="2176"/>
      <c r="E7" s="2176"/>
      <c r="F7" s="2176"/>
      <c r="G7" s="2176"/>
      <c r="H7" s="2176"/>
      <c r="I7" s="2177"/>
      <c r="K7" s="1158"/>
      <c r="L7" s="1158"/>
    </row>
    <row r="8" spans="1:23" ht="15.75" customHeight="1">
      <c r="A8" s="1009"/>
      <c r="B8" s="2175" t="s">
        <v>283</v>
      </c>
      <c r="C8" s="2176"/>
      <c r="D8" s="2176"/>
      <c r="E8" s="2176"/>
      <c r="F8" s="2176"/>
      <c r="G8" s="2176"/>
      <c r="H8" s="2176"/>
      <c r="I8" s="2177"/>
      <c r="K8" s="1158"/>
      <c r="L8" s="1158"/>
    </row>
    <row r="9" spans="1:23" ht="15.75" thickBot="1">
      <c r="A9" s="1009"/>
      <c r="B9" s="2178"/>
      <c r="C9" s="2179"/>
      <c r="D9" s="2179"/>
      <c r="E9" s="2179"/>
      <c r="F9" s="2179"/>
      <c r="G9" s="2179"/>
      <c r="H9" s="2179"/>
      <c r="I9" s="2180"/>
      <c r="K9" s="1158"/>
      <c r="L9" s="1158"/>
    </row>
    <row r="10" spans="1:23" ht="37.5" customHeight="1" thickBot="1">
      <c r="A10" s="1009"/>
      <c r="B10" s="2181" t="str">
        <f>+'DATOS ENTRADA'!B6</f>
        <v>OBJETO DE LA CONTRATACIÓN:</v>
      </c>
      <c r="C10" s="2182"/>
      <c r="D10" s="2183">
        <f>+'DATOS ENTRADA'!C6</f>
        <v>0</v>
      </c>
      <c r="E10" s="2184"/>
      <c r="F10" s="2184"/>
      <c r="G10" s="2184"/>
      <c r="H10" s="2184"/>
      <c r="I10" s="2185"/>
      <c r="K10" s="1158"/>
      <c r="L10" s="1158"/>
    </row>
    <row r="11" spans="1:23">
      <c r="A11" s="1009"/>
      <c r="B11" s="2171" t="s">
        <v>284</v>
      </c>
      <c r="C11" s="2172"/>
      <c r="D11" s="2172"/>
      <c r="E11" s="2172"/>
      <c r="F11" s="2172"/>
      <c r="G11" s="2172"/>
      <c r="H11" s="2172"/>
      <c r="I11" s="2173"/>
      <c r="K11" s="1158"/>
      <c r="L11" s="1158"/>
    </row>
    <row r="12" spans="1:23" ht="15.75" thickBot="1">
      <c r="A12" s="1009"/>
      <c r="B12" s="317"/>
      <c r="C12" s="1159"/>
      <c r="D12" s="1159"/>
      <c r="E12" s="1159"/>
      <c r="F12" s="1159"/>
      <c r="G12" s="1159"/>
      <c r="H12" s="1159"/>
      <c r="I12" s="212" t="str">
        <f>+'DATOS ENTRADA'!C10</f>
        <v>13 de agosto de 2026</v>
      </c>
      <c r="K12" s="1158"/>
      <c r="L12" s="1160" t="e">
        <f>+#REF!</f>
        <v>#REF!</v>
      </c>
      <c r="M12" s="554"/>
      <c r="O12" s="555"/>
      <c r="P12" s="556"/>
      <c r="S12" s="194"/>
      <c r="T12" s="195"/>
      <c r="U12" s="194"/>
      <c r="V12" s="195"/>
      <c r="W12" s="194"/>
    </row>
    <row r="13" spans="1:23" s="185" customFormat="1" ht="45" customHeight="1" thickBot="1">
      <c r="A13" s="1009"/>
      <c r="B13" s="469" t="s">
        <v>285</v>
      </c>
      <c r="C13" s="206" t="s">
        <v>286</v>
      </c>
      <c r="D13" s="207" t="s">
        <v>287</v>
      </c>
      <c r="E13" s="208" t="s">
        <v>288</v>
      </c>
      <c r="F13" s="209" t="s">
        <v>289</v>
      </c>
      <c r="G13" s="210" t="s">
        <v>290</v>
      </c>
      <c r="H13" s="210" t="s">
        <v>291</v>
      </c>
      <c r="I13" s="211" t="s">
        <v>292</v>
      </c>
      <c r="J13" s="181"/>
      <c r="K13" s="186" t="s">
        <v>293</v>
      </c>
      <c r="L13" s="1287" t="s">
        <v>294</v>
      </c>
      <c r="M13" s="607"/>
      <c r="N13" s="548"/>
      <c r="O13" s="548"/>
      <c r="P13" s="195"/>
      <c r="Q13" s="195"/>
      <c r="R13" s="195"/>
      <c r="S13" s="195"/>
      <c r="T13" s="195"/>
      <c r="U13" s="194"/>
      <c r="V13" s="195"/>
      <c r="W13" s="194"/>
    </row>
    <row r="14" spans="1:23" s="471" customFormat="1" ht="13.5" thickBot="1">
      <c r="A14" s="1009"/>
      <c r="B14" s="968"/>
      <c r="C14" s="980" t="e">
        <f>#REF!</f>
        <v>#REF!</v>
      </c>
      <c r="D14" s="1006" t="e">
        <f>#REF!</f>
        <v>#REF!</v>
      </c>
      <c r="E14" s="970"/>
      <c r="F14" s="971"/>
      <c r="G14" s="972"/>
      <c r="H14" s="972"/>
      <c r="I14" s="973" t="e">
        <f>SUM(I16:I17)</f>
        <v>#REF!</v>
      </c>
      <c r="J14" s="470"/>
      <c r="K14" s="182"/>
      <c r="L14" s="557"/>
      <c r="M14" s="558"/>
      <c r="N14" s="472"/>
      <c r="O14" s="473"/>
      <c r="P14" s="557"/>
      <c r="Q14" s="557"/>
      <c r="R14" s="557"/>
      <c r="S14" s="557"/>
      <c r="T14" s="473"/>
      <c r="U14" s="474"/>
      <c r="V14" s="473"/>
      <c r="W14" s="473"/>
    </row>
    <row r="15" spans="1:23" s="471" customFormat="1" ht="12.75">
      <c r="A15" s="1009"/>
      <c r="B15" s="1161"/>
      <c r="C15" s="1288"/>
      <c r="D15" s="979" t="s">
        <v>295</v>
      </c>
      <c r="E15" s="1289"/>
      <c r="F15" s="1290"/>
      <c r="G15" s="1291"/>
      <c r="H15" s="1291"/>
      <c r="I15" s="1162"/>
      <c r="J15" s="470"/>
      <c r="K15" s="182"/>
      <c r="L15" s="557"/>
      <c r="M15" s="558"/>
      <c r="N15" s="472"/>
      <c r="O15" s="473"/>
      <c r="P15" s="557"/>
      <c r="Q15" s="557"/>
      <c r="R15" s="557"/>
      <c r="S15" s="557"/>
      <c r="T15" s="473"/>
      <c r="U15" s="474"/>
      <c r="V15" s="473"/>
      <c r="W15" s="473"/>
    </row>
    <row r="16" spans="1:23" s="254" customFormat="1" ht="67.150000000000006" customHeight="1">
      <c r="A16" s="776">
        <f>VLOOKUP(B16,'A. SECT'!$B:$B,1,0)-B16</f>
        <v>0</v>
      </c>
      <c r="B16" s="1161">
        <v>3708</v>
      </c>
      <c r="C16" s="1292" t="e">
        <f>#REF!+0.001</f>
        <v>#REF!</v>
      </c>
      <c r="D16" s="1293" t="str">
        <f>VLOOKUP(B16,ITEMS!$B$3:$E$4189,2,0)</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E16" s="1294" t="str">
        <f>VLOOKUP(B16,ITEMS!$B$3:$E$4189,3,0)</f>
        <v>KG</v>
      </c>
      <c r="F16" s="1290" t="e">
        <f>ROUND(L16,0)</f>
        <v>#REF!</v>
      </c>
      <c r="G16" s="1291">
        <f>VLOOKUP(B16,ITEMS!$B$3:$E$4189,4,0)</f>
        <v>5464</v>
      </c>
      <c r="H16" s="1291">
        <f>ROUND(G16*(1+$F$37),0)</f>
        <v>7805</v>
      </c>
      <c r="I16" s="1162" t="e">
        <f>ROUND(H16*F16,0)</f>
        <v>#REF!</v>
      </c>
      <c r="J16" s="615"/>
      <c r="K16" s="566" t="e">
        <f t="shared" ref="K16:K19" si="0">F16*G16</f>
        <v>#REF!</v>
      </c>
      <c r="L16" s="1295" t="e">
        <f t="shared" ref="L16:L17" si="1">ROUND(M16*$L$12,0)</f>
        <v>#REF!</v>
      </c>
      <c r="M16" s="1296">
        <v>4770.5695826666661</v>
      </c>
      <c r="N16" s="832"/>
      <c r="O16" s="832"/>
      <c r="P16" s="617"/>
      <c r="Q16" s="617"/>
      <c r="R16" s="617"/>
      <c r="S16" s="617"/>
      <c r="T16" s="617"/>
      <c r="U16" s="616"/>
      <c r="V16" s="617"/>
      <c r="W16" s="617"/>
    </row>
    <row r="17" spans="1:23" s="254" customFormat="1" ht="30" customHeight="1" thickBot="1">
      <c r="A17" s="776">
        <f>VLOOKUP(B17,'A. SECT'!$B:$B,1,0)-B17</f>
        <v>0</v>
      </c>
      <c r="B17" s="1161">
        <v>4959</v>
      </c>
      <c r="C17" s="1292" t="e">
        <f>C16+0.001</f>
        <v>#REF!</v>
      </c>
      <c r="D17" s="1293" t="str">
        <f>VLOOKUP(B17,ITEMS!$B$3:$E$4189,2,0)</f>
        <v>ACERO LISO PARA TRANSFERENCIA DE LOSAS D= 1 1/4" (NO INCLUYE CANASTILLA). SUMINISTRO E INSTALACIÓN.</v>
      </c>
      <c r="E17" s="1294" t="str">
        <f>VLOOKUP(B17,ITEMS!$B$3:$E$4189,3,0)</f>
        <v>KG</v>
      </c>
      <c r="F17" s="1290" t="e">
        <f>ROUND(L17,0)</f>
        <v>#REF!</v>
      </c>
      <c r="G17" s="1291">
        <f>VLOOKUP(B17,ITEMS!$B$3:$E$4189,4,0)</f>
        <v>6580</v>
      </c>
      <c r="H17" s="1291">
        <f>ROUND(G17*(1+$F$37),0)</f>
        <v>9399</v>
      </c>
      <c r="I17" s="1162" t="e">
        <f>ROUND(H17*F17,0)</f>
        <v>#REF!</v>
      </c>
      <c r="J17" s="615"/>
      <c r="K17" s="566" t="e">
        <f t="shared" ref="K17" si="2">F17*G17</f>
        <v>#REF!</v>
      </c>
      <c r="L17" s="1295" t="e">
        <f t="shared" si="1"/>
        <v>#REF!</v>
      </c>
      <c r="M17" s="1296">
        <v>6904.3125</v>
      </c>
      <c r="N17" s="552"/>
      <c r="O17" s="552"/>
      <c r="P17" s="617"/>
      <c r="Q17" s="617"/>
      <c r="R17" s="617"/>
      <c r="S17" s="617"/>
      <c r="T17" s="617"/>
      <c r="U17" s="616"/>
      <c r="V17" s="617"/>
      <c r="W17" s="617"/>
    </row>
    <row r="18" spans="1:23" s="627" customFormat="1" ht="13.5" thickBot="1">
      <c r="A18" s="776"/>
      <c r="B18" s="968"/>
      <c r="C18" s="980" t="e">
        <f>#REF!</f>
        <v>#REF!</v>
      </c>
      <c r="D18" s="974" t="e">
        <f>#REF!</f>
        <v>#REF!</v>
      </c>
      <c r="E18" s="970"/>
      <c r="F18" s="971"/>
      <c r="G18" s="972"/>
      <c r="H18" s="972"/>
      <c r="I18" s="973" t="e">
        <f>SUM(I19:I19)</f>
        <v>#REF!</v>
      </c>
      <c r="J18" s="622"/>
      <c r="K18" s="608"/>
      <c r="L18" s="623"/>
      <c r="M18" s="624"/>
      <c r="N18" s="624"/>
      <c r="O18" s="625"/>
      <c r="P18" s="623"/>
      <c r="Q18" s="623"/>
      <c r="R18" s="623"/>
      <c r="S18" s="623"/>
      <c r="T18" s="625"/>
      <c r="U18" s="626"/>
      <c r="V18" s="625"/>
      <c r="W18" s="625"/>
    </row>
    <row r="19" spans="1:23" s="254" customFormat="1" ht="63.6" customHeight="1" thickBot="1">
      <c r="A19" s="776">
        <f>VLOOKUP(B19,'A. SECT'!$B:$B,1,0)-B19</f>
        <v>0</v>
      </c>
      <c r="B19" s="1161">
        <v>3708</v>
      </c>
      <c r="C19" s="1292" t="e">
        <f>#REF!+0.001</f>
        <v>#REF!</v>
      </c>
      <c r="D19" s="1293" t="str">
        <f>VLOOKUP(B19,ITEMS!$B$3:$E$4189,2,0)</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E19" s="1294" t="str">
        <f>VLOOKUP(B19,ITEMS!$B$3:$E$4189,3,0)</f>
        <v>KG</v>
      </c>
      <c r="F19" s="1290" t="e">
        <f>ROUND(L19,0)</f>
        <v>#REF!</v>
      </c>
      <c r="G19" s="1291">
        <f>VLOOKUP(B19,ITEMS!$B$3:$E$4189,4,0)</f>
        <v>5464</v>
      </c>
      <c r="H19" s="1291">
        <f>ROUND(G19*(1+$F$37),0)</f>
        <v>7805</v>
      </c>
      <c r="I19" s="1162" t="e">
        <f>ROUND(H19*F19,0)</f>
        <v>#REF!</v>
      </c>
      <c r="J19" s="615"/>
      <c r="K19" s="566" t="e">
        <f t="shared" si="0"/>
        <v>#REF!</v>
      </c>
      <c r="L19" s="1295" t="e">
        <f t="shared" ref="L19" si="3">ROUND(M19*$L$12,0)</f>
        <v>#REF!</v>
      </c>
      <c r="M19" s="1296">
        <v>24591.600000000002</v>
      </c>
      <c r="N19" s="552"/>
      <c r="O19" s="552"/>
      <c r="P19" s="617"/>
      <c r="Q19" s="617"/>
      <c r="R19" s="617"/>
      <c r="S19" s="617"/>
      <c r="T19" s="617"/>
      <c r="U19" s="616"/>
      <c r="V19" s="617"/>
      <c r="W19" s="617"/>
    </row>
    <row r="20" spans="1:23" s="627" customFormat="1" ht="13.5" thickBot="1">
      <c r="A20" s="776"/>
      <c r="B20" s="968"/>
      <c r="C20" s="980" t="e">
        <f>#REF!</f>
        <v>#REF!</v>
      </c>
      <c r="D20" s="974" t="e">
        <f>#REF!</f>
        <v>#REF!</v>
      </c>
      <c r="E20" s="970"/>
      <c r="F20" s="971"/>
      <c r="G20" s="972"/>
      <c r="H20" s="972"/>
      <c r="I20" s="973" t="e">
        <f>SUM(I21:I24)</f>
        <v>#REF!</v>
      </c>
      <c r="J20" s="622"/>
      <c r="K20" s="608"/>
      <c r="L20" s="623"/>
      <c r="M20" s="624"/>
      <c r="N20" s="624"/>
      <c r="O20" s="625"/>
      <c r="P20" s="623"/>
      <c r="Q20" s="623"/>
      <c r="R20" s="623"/>
      <c r="S20" s="623"/>
      <c r="T20" s="625"/>
      <c r="U20" s="626"/>
      <c r="V20" s="625"/>
      <c r="W20" s="625"/>
    </row>
    <row r="21" spans="1:23" s="254" customFormat="1" ht="24">
      <c r="A21" s="776">
        <f>VLOOKUP(B21,'A. SECT'!$B:$B,1,0)-B21</f>
        <v>0</v>
      </c>
      <c r="B21" s="1161">
        <v>4699</v>
      </c>
      <c r="C21" s="1292" t="e">
        <f>#REF!+0.001</f>
        <v>#REF!</v>
      </c>
      <c r="D21" s="1293" t="str">
        <f>VLOOKUP(B21,ITEMS!$B$3:$E$4189,2,0)</f>
        <v>BOLARDO EN HIERRO TIPO M63 (SUMINISTRO E INSTALACIÓN. INCLUYE BASE EN CONCRETO 3000 PSI PREMEZCLADO)</v>
      </c>
      <c r="E21" s="1294" t="str">
        <f>VLOOKUP(B21,ITEMS!$B$3:$E$4189,3,0)</f>
        <v>UN</v>
      </c>
      <c r="F21" s="1290" t="e">
        <f>ROUND(L21,0)</f>
        <v>#REF!</v>
      </c>
      <c r="G21" s="1291">
        <f>VLOOKUP(B21,ITEMS!$B$3:$E$4189,4,0)</f>
        <v>221104</v>
      </c>
      <c r="H21" s="1291">
        <f>ROUND(G21*(1+$F$37),0)</f>
        <v>315838</v>
      </c>
      <c r="I21" s="1162" t="e">
        <f>ROUND(H21*F21,0)</f>
        <v>#REF!</v>
      </c>
      <c r="J21" s="615"/>
      <c r="K21" s="566" t="e">
        <f t="shared" ref="K21" si="4">F21*G21</f>
        <v>#REF!</v>
      </c>
      <c r="L21" s="1295" t="e">
        <f t="shared" ref="L21" si="5">ROUND(M21*$L$12,0)</f>
        <v>#REF!</v>
      </c>
      <c r="M21" s="1296">
        <v>12</v>
      </c>
      <c r="N21" s="552"/>
      <c r="O21" s="552"/>
      <c r="P21" s="617"/>
      <c r="Q21" s="617"/>
      <c r="R21" s="617"/>
      <c r="S21" s="617"/>
      <c r="T21" s="617"/>
      <c r="U21" s="616"/>
      <c r="V21" s="617"/>
      <c r="W21" s="617"/>
    </row>
    <row r="22" spans="1:23" s="254" customFormat="1" ht="25.15" customHeight="1">
      <c r="A22" s="776">
        <f>VLOOKUP(B22,'A. SECT'!$B:$B,1,0)-B22</f>
        <v>0</v>
      </c>
      <c r="B22" s="1161">
        <v>8955</v>
      </c>
      <c r="C22" s="1292" t="e">
        <f>C21+0.001</f>
        <v>#REF!</v>
      </c>
      <c r="D22" s="1293" t="str">
        <f>VLOOKUP(B22,ITEMS!$B$3:$E$4189,2,0)</f>
        <v>BARANDA METALICA M-82 PREFABRICADA MOV. REDUCIDA ACCESO A PREDIOS (Incluye recubrimiento en epóxico y esmalte uretano). Suministro e Instalación</v>
      </c>
      <c r="E22" s="1294" t="str">
        <f>VLOOKUP(B22,ITEMS!$B$3:$E$4189,3,0)</f>
        <v>ML</v>
      </c>
      <c r="F22" s="1290" t="e">
        <f t="shared" ref="F22:F23" si="6">ROUND(L22,0)</f>
        <v>#REF!</v>
      </c>
      <c r="G22" s="1291">
        <f>VLOOKUP(B22,ITEMS!$B$3:$E$4189,4,0)</f>
        <v>565729</v>
      </c>
      <c r="H22" s="1291">
        <f>ROUND(G22*(1+$F$37),0)</f>
        <v>808121</v>
      </c>
      <c r="I22" s="1162" t="e">
        <f t="shared" ref="I22:I23" si="7">ROUND(H22*F22,0)</f>
        <v>#REF!</v>
      </c>
      <c r="J22" s="615"/>
      <c r="K22" s="566" t="e">
        <f t="shared" ref="K22:K23" si="8">F22*G22</f>
        <v>#REF!</v>
      </c>
      <c r="L22" s="1295" t="e">
        <f t="shared" ref="L22:L23" si="9">ROUND(M22*$L$12,0)</f>
        <v>#REF!</v>
      </c>
      <c r="M22" s="1296">
        <v>103.7386026640654</v>
      </c>
      <c r="N22" s="552"/>
      <c r="O22" s="552"/>
      <c r="P22" s="617"/>
      <c r="Q22" s="617"/>
      <c r="R22" s="617"/>
      <c r="S22" s="617"/>
      <c r="T22" s="617"/>
      <c r="U22" s="616"/>
      <c r="V22" s="617"/>
      <c r="W22" s="617"/>
    </row>
    <row r="23" spans="1:23" s="254" customFormat="1" ht="39" customHeight="1">
      <c r="A23" s="776">
        <f>VLOOKUP(B23,'A. SECT'!$B:$B,1,0)-B23</f>
        <v>0</v>
      </c>
      <c r="B23" s="1161">
        <v>8953</v>
      </c>
      <c r="C23" s="1292" t="e">
        <f t="shared" ref="C23:C24" si="10">C22+0.001</f>
        <v>#REF!</v>
      </c>
      <c r="D23" s="1293" t="str">
        <f>VLOOKUP(B23,ITEMS!$B$3:$E$4189,2,0)</f>
        <v>BARANDA METALICA M-82 PREFABRICADA MOV. REDUCIDA BORDE DE VIA (Incluye dados de concreto 3000psi grava común de 0.20 x 0.20m y recubrimiento en epóxico y esmalte uretano). Suministro e Instalación</v>
      </c>
      <c r="E23" s="1294" t="str">
        <f>VLOOKUP(B23,ITEMS!$B$3:$E$4189,3,0)</f>
        <v>ML</v>
      </c>
      <c r="F23" s="1290" t="e">
        <f t="shared" si="6"/>
        <v>#REF!</v>
      </c>
      <c r="G23" s="1291">
        <f>VLOOKUP(B23,ITEMS!$B$3:$E$4189,4,0)</f>
        <v>590175</v>
      </c>
      <c r="H23" s="1291">
        <f>ROUND(G23*(1+$F$37),0)</f>
        <v>843041</v>
      </c>
      <c r="I23" s="1162" t="e">
        <f t="shared" si="7"/>
        <v>#REF!</v>
      </c>
      <c r="J23" s="615"/>
      <c r="K23" s="566" t="e">
        <f t="shared" si="8"/>
        <v>#REF!</v>
      </c>
      <c r="L23" s="1295" t="e">
        <f t="shared" si="9"/>
        <v>#REF!</v>
      </c>
      <c r="M23" s="1296">
        <v>47.458237153361672</v>
      </c>
      <c r="N23" s="552"/>
      <c r="O23" s="552"/>
      <c r="P23" s="617"/>
      <c r="Q23" s="617"/>
      <c r="R23" s="617"/>
      <c r="S23" s="617"/>
      <c r="T23" s="617"/>
      <c r="U23" s="616"/>
      <c r="V23" s="617"/>
      <c r="W23" s="617"/>
    </row>
    <row r="24" spans="1:23" s="254" customFormat="1" ht="30" customHeight="1" thickBot="1">
      <c r="A24" s="776">
        <f>VLOOKUP(B24,'A. SECT'!$B:$B,1,0)-B24</f>
        <v>0</v>
      </c>
      <c r="B24" s="618">
        <v>4920</v>
      </c>
      <c r="C24" s="1292" t="e">
        <f t="shared" si="10"/>
        <v>#REF!</v>
      </c>
      <c r="D24" s="831" t="str">
        <f>VLOOKUP(B24,ITEMS!$B$3:$E$4189,2,0)</f>
        <v>CANECA DE ACERO INOXIDABLE M121 TIPO BARCELONA (SUMINISTRO E INSTALACIÓN. INCLUYE CONCRETO PARA ANCLAJE DE 3000 PSI PREMEZCLADO GRAVA COMÚN.</v>
      </c>
      <c r="E24" s="981" t="str">
        <f>VLOOKUP(B24,ITEMS!$B$3:$E$4189,3,0)</f>
        <v>UN</v>
      </c>
      <c r="F24" s="982" t="e">
        <f>ROUND(L24,0)</f>
        <v>#REF!</v>
      </c>
      <c r="G24" s="983">
        <f>VLOOKUP(B24,ITEMS!$B$3:$E$4189,4,0)</f>
        <v>873072</v>
      </c>
      <c r="H24" s="983">
        <f>ROUND(G24*(1+$F$37),0)</f>
        <v>1247148</v>
      </c>
      <c r="I24" s="984" t="e">
        <f>ROUND(H24*F24,0)</f>
        <v>#REF!</v>
      </c>
      <c r="J24" s="615"/>
      <c r="K24" s="566" t="e">
        <f t="shared" ref="K24" si="11">F24*G24</f>
        <v>#REF!</v>
      </c>
      <c r="L24" s="1295" t="e">
        <f t="shared" ref="L24" si="12">ROUND(M24*$L$12,0)</f>
        <v>#REF!</v>
      </c>
      <c r="M24" s="1296">
        <v>18</v>
      </c>
      <c r="N24" s="552"/>
      <c r="O24" s="552"/>
      <c r="P24" s="617"/>
      <c r="Q24" s="617"/>
      <c r="R24" s="617"/>
      <c r="S24" s="617"/>
      <c r="T24" s="617"/>
      <c r="U24" s="616"/>
      <c r="V24" s="617"/>
      <c r="W24" s="617"/>
    </row>
    <row r="25" spans="1:23" s="627" customFormat="1" ht="13.5" thickBot="1">
      <c r="A25" s="776"/>
      <c r="B25" s="968"/>
      <c r="C25" s="969">
        <v>6</v>
      </c>
      <c r="D25" s="553" t="s">
        <v>296</v>
      </c>
      <c r="E25" s="970"/>
      <c r="F25" s="971"/>
      <c r="G25" s="972"/>
      <c r="H25" s="972"/>
      <c r="I25" s="973" t="e">
        <f>SUM(I26)</f>
        <v>#REF!</v>
      </c>
      <c r="J25" s="622"/>
      <c r="K25" s="608"/>
      <c r="L25" s="623"/>
      <c r="M25" s="624"/>
      <c r="N25" s="624"/>
      <c r="O25" s="625"/>
      <c r="P25" s="623"/>
      <c r="Q25" s="623"/>
      <c r="R25" s="623"/>
      <c r="S25" s="623"/>
      <c r="T25" s="625"/>
      <c r="U25" s="626"/>
      <c r="V25" s="625"/>
      <c r="W25" s="625"/>
    </row>
    <row r="26" spans="1:23" s="254" customFormat="1" ht="67.150000000000006" customHeight="1" thickBot="1">
      <c r="A26" s="776">
        <f>VLOOKUP(B26,'A. SECT'!$B:$B,1,0)-B26</f>
        <v>0</v>
      </c>
      <c r="B26" s="1161">
        <v>3708</v>
      </c>
      <c r="C26" s="1292" t="e">
        <f>#REF!+0.001</f>
        <v>#REF!</v>
      </c>
      <c r="D26" s="1293" t="str">
        <f>VLOOKUP(B26,ITEMS!$B$3:$E$4189,2,0)</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E26" s="1294" t="str">
        <f>VLOOKUP(B26,ITEMS!$B$3:$E$4189,3,0)</f>
        <v>KG</v>
      </c>
      <c r="F26" s="1290" t="e">
        <f>ROUND(L26,0)</f>
        <v>#REF!</v>
      </c>
      <c r="G26" s="1291">
        <f>VLOOKUP(B26,ITEMS!$B$3:$E$4189,4,0)</f>
        <v>5464</v>
      </c>
      <c r="H26" s="1291">
        <f>ROUND(G26*(1+$F$37),0)</f>
        <v>7805</v>
      </c>
      <c r="I26" s="1162" t="e">
        <f>ROUND(H26*F26,0)</f>
        <v>#REF!</v>
      </c>
      <c r="J26" s="615"/>
      <c r="K26" s="566" t="e">
        <f t="shared" ref="K26" si="13">F26*G26</f>
        <v>#REF!</v>
      </c>
      <c r="L26" s="1295" t="e">
        <f t="shared" ref="L26" si="14">ROUND(M26*$L$12,0)</f>
        <v>#REF!</v>
      </c>
      <c r="M26" s="1296">
        <v>19584.000000000004</v>
      </c>
      <c r="N26" s="552"/>
      <c r="O26" s="552"/>
      <c r="P26" s="617"/>
      <c r="Q26" s="617"/>
      <c r="R26" s="617"/>
      <c r="S26" s="617"/>
      <c r="T26" s="617"/>
      <c r="U26" s="616"/>
      <c r="V26" s="617"/>
      <c r="W26" s="617"/>
    </row>
    <row r="27" spans="1:23" s="627" customFormat="1" ht="13.5" thickBot="1">
      <c r="A27" s="776"/>
      <c r="B27" s="968"/>
      <c r="C27" s="980" t="e">
        <f>#REF!</f>
        <v>#REF!</v>
      </c>
      <c r="D27" s="974" t="e">
        <f>#REF!</f>
        <v>#REF!</v>
      </c>
      <c r="E27" s="970"/>
      <c r="F27" s="971"/>
      <c r="G27" s="972"/>
      <c r="H27" s="972"/>
      <c r="I27" s="973" t="e">
        <f>SUM(I29)</f>
        <v>#REF!</v>
      </c>
      <c r="J27" s="622"/>
      <c r="K27" s="608"/>
      <c r="L27" s="623"/>
      <c r="M27" s="624"/>
      <c r="N27" s="624"/>
      <c r="O27" s="625"/>
      <c r="P27" s="623"/>
      <c r="Q27" s="623"/>
      <c r="R27" s="623"/>
      <c r="S27" s="623"/>
      <c r="T27" s="625"/>
      <c r="U27" s="626"/>
      <c r="V27" s="625"/>
      <c r="W27" s="625"/>
    </row>
    <row r="28" spans="1:23" s="829" customFormat="1" ht="12.75">
      <c r="A28" s="776"/>
      <c r="B28" s="975"/>
      <c r="C28" s="985"/>
      <c r="D28" s="1007" t="s">
        <v>297</v>
      </c>
      <c r="E28" s="976"/>
      <c r="F28" s="986"/>
      <c r="G28" s="977"/>
      <c r="H28" s="977"/>
      <c r="I28" s="978"/>
      <c r="J28" s="615"/>
      <c r="K28" s="566"/>
      <c r="L28" s="828"/>
      <c r="M28" s="810"/>
      <c r="N28" s="830"/>
      <c r="O28" s="616"/>
      <c r="P28" s="828"/>
      <c r="Q28" s="828"/>
      <c r="R28" s="828"/>
      <c r="S28" s="828"/>
      <c r="T28" s="617"/>
      <c r="U28" s="616"/>
      <c r="V28" s="617"/>
      <c r="W28" s="617"/>
    </row>
    <row r="29" spans="1:23" s="254" customFormat="1" ht="63.6" customHeight="1" thickBot="1">
      <c r="A29" s="776">
        <f>VLOOKUP(B29,'A. SECT'!$B:$B,1,0)-B29</f>
        <v>0</v>
      </c>
      <c r="B29" s="1008">
        <v>3708</v>
      </c>
      <c r="C29" s="987" t="e">
        <f>#REF!+0.001</f>
        <v>#REF!</v>
      </c>
      <c r="D29" s="860" t="str">
        <f>VLOOKUP(B29,ITEMS!$B$3:$E$4189,2,0)</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E29" s="988" t="str">
        <f>VLOOKUP(B29,ITEMS!$B$3:$E$4189,3,0)</f>
        <v>KG</v>
      </c>
      <c r="F29" s="989" t="e">
        <f>ROUND(L29,0)</f>
        <v>#REF!</v>
      </c>
      <c r="G29" s="990">
        <f>VLOOKUP(B29,ITEMS!$B$3:$E$4189,4,0)</f>
        <v>5464</v>
      </c>
      <c r="H29" s="990">
        <f>ROUND(G29*(1+$F$37),0)</f>
        <v>7805</v>
      </c>
      <c r="I29" s="991" t="e">
        <f>ROUND(H29*F29,0)</f>
        <v>#REF!</v>
      </c>
      <c r="J29" s="615"/>
      <c r="K29" s="566" t="e">
        <f t="shared" ref="K29" si="15">F29*G29</f>
        <v>#REF!</v>
      </c>
      <c r="L29" s="1295" t="e">
        <f t="shared" ref="L29" si="16">ROUND(M29*$L$12,0)</f>
        <v>#REF!</v>
      </c>
      <c r="M29" s="1296">
        <v>11231.64</v>
      </c>
      <c r="N29" s="552"/>
      <c r="O29" s="552"/>
      <c r="P29" s="617"/>
      <c r="Q29" s="617"/>
      <c r="R29" s="617"/>
      <c r="S29" s="617"/>
      <c r="T29" s="617"/>
      <c r="U29" s="616"/>
      <c r="V29" s="617"/>
      <c r="W29" s="617"/>
    </row>
    <row r="30" spans="1:23" s="627" customFormat="1" ht="13.5" thickBot="1">
      <c r="A30" s="776"/>
      <c r="B30" s="968"/>
      <c r="C30" s="980">
        <v>9</v>
      </c>
      <c r="D30" s="974" t="s">
        <v>298</v>
      </c>
      <c r="E30" s="970"/>
      <c r="F30" s="971"/>
      <c r="G30" s="972"/>
      <c r="H30" s="972"/>
      <c r="I30" s="973" t="e">
        <f>SUM(I32:I34)</f>
        <v>#REF!</v>
      </c>
      <c r="J30" s="622"/>
      <c r="K30" s="608"/>
      <c r="L30" s="623"/>
      <c r="M30" s="624"/>
      <c r="N30" s="624"/>
      <c r="O30" s="625"/>
      <c r="P30" s="623"/>
      <c r="Q30" s="623"/>
      <c r="R30" s="623"/>
      <c r="S30" s="623"/>
      <c r="T30" s="625"/>
      <c r="U30" s="626"/>
      <c r="V30" s="625"/>
      <c r="W30" s="625"/>
    </row>
    <row r="31" spans="1:23" s="829" customFormat="1" ht="12.75">
      <c r="A31" s="776"/>
      <c r="B31" s="975"/>
      <c r="C31" s="985"/>
      <c r="D31" s="1007" t="s">
        <v>299</v>
      </c>
      <c r="E31" s="976"/>
      <c r="F31" s="986"/>
      <c r="G31" s="977"/>
      <c r="H31" s="977"/>
      <c r="I31" s="978"/>
      <c r="J31" s="615"/>
      <c r="K31" s="566"/>
      <c r="L31" s="828"/>
      <c r="M31" s="810"/>
      <c r="N31" s="830"/>
      <c r="O31" s="616"/>
      <c r="P31" s="828"/>
      <c r="Q31" s="828"/>
      <c r="R31" s="828"/>
      <c r="S31" s="828"/>
      <c r="T31" s="617"/>
      <c r="U31" s="616"/>
      <c r="V31" s="617"/>
      <c r="W31" s="617"/>
    </row>
    <row r="32" spans="1:23" s="254" customFormat="1" ht="38.450000000000003" customHeight="1">
      <c r="A32" s="776">
        <f>VLOOKUP(B32,'A. SECT'!$B:$B,1,0)-B32</f>
        <v>0</v>
      </c>
      <c r="B32" s="1161">
        <v>5882</v>
      </c>
      <c r="C32" s="1292" t="e">
        <f>#REF!+0.001</f>
        <v>#REF!</v>
      </c>
      <c r="D32" s="1293" t="str">
        <f>VLOOKUP(B32,ITEMS!$B$3:$E$4189,2,0)</f>
        <v>PLATINA DE POSTE (CUADRADA DE 0.30M X 0.30M FABRICADA EN HIERRO DE 3/8" DE ESPESOR CON 4 ORIFICIOS DE 3/4" Y UNA PERFORACION CENTRAL DE 3" PARA FIJACION DEL POSTE AL ANCLAJE BASE).</v>
      </c>
      <c r="E32" s="1294" t="str">
        <f>VLOOKUP(B32,ITEMS!$B$3:$E$4189,3,0)</f>
        <v>UN</v>
      </c>
      <c r="F32" s="1290" t="e">
        <f>ROUND(L32,0)</f>
        <v>#REF!</v>
      </c>
      <c r="G32" s="1291">
        <f>VLOOKUP(B32,ITEMS!$B$3:$E$4189,4,0)</f>
        <v>154124</v>
      </c>
      <c r="H32" s="1291">
        <f>ROUND(G32*(1+$F$37),0)</f>
        <v>220160</v>
      </c>
      <c r="I32" s="1162" t="e">
        <f>ROUND(H32*F32,0)</f>
        <v>#REF!</v>
      </c>
      <c r="J32" s="615"/>
      <c r="K32" s="566" t="e">
        <f t="shared" ref="K32" si="17">F32*G32</f>
        <v>#REF!</v>
      </c>
      <c r="L32" s="1295" t="e">
        <f t="shared" ref="L32" si="18">ROUND(M32*$L$12,0)</f>
        <v>#REF!</v>
      </c>
      <c r="M32" s="1296">
        <v>3</v>
      </c>
      <c r="N32" s="552"/>
      <c r="O32" s="552"/>
      <c r="P32" s="617"/>
      <c r="Q32" s="617"/>
      <c r="R32" s="617"/>
      <c r="S32" s="617"/>
      <c r="T32" s="617"/>
      <c r="U32" s="616"/>
      <c r="V32" s="617"/>
      <c r="W32" s="617"/>
    </row>
    <row r="33" spans="1:23" s="254" customFormat="1" ht="27" customHeight="1">
      <c r="A33" s="776">
        <f>VLOOKUP(B33,'A. SECT'!$B:$B,1,0)-B33</f>
        <v>0</v>
      </c>
      <c r="B33" s="1161">
        <v>4953</v>
      </c>
      <c r="C33" s="1292" t="e">
        <f>C32+0.001</f>
        <v>#REF!</v>
      </c>
      <c r="D33" s="1293" t="str">
        <f>VLOOKUP(B33,ITEMS!$B$3:$E$4189,2,0)</f>
        <v>POSTE TIPO MENSULA T2 (5.50M) EN TUBO SCH 40 GALVANIZADO Y PINTADO. SUMINISTRO E INSTALACIÓN.</v>
      </c>
      <c r="E33" s="1294" t="str">
        <f>VLOOKUP(B33,ITEMS!$B$3:$E$4189,3,0)</f>
        <v>UN</v>
      </c>
      <c r="F33" s="1290" t="e">
        <f t="shared" ref="F33:F34" si="19">ROUND(L33,0)</f>
        <v>#REF!</v>
      </c>
      <c r="G33" s="1291">
        <f>VLOOKUP(B33,ITEMS!$B$3:$E$4189,4,0)</f>
        <v>5464741</v>
      </c>
      <c r="H33" s="1291">
        <f t="shared" ref="H33:H34" si="20">ROUND(G33*(1+$F$37),0)</f>
        <v>7806164</v>
      </c>
      <c r="I33" s="1162" t="e">
        <f t="shared" ref="I33:I34" si="21">ROUND(H33*F33,0)</f>
        <v>#REF!</v>
      </c>
      <c r="J33" s="615"/>
      <c r="K33" s="566" t="e">
        <f t="shared" ref="K33:K34" si="22">F33*G33</f>
        <v>#REF!</v>
      </c>
      <c r="L33" s="1295" t="e">
        <f t="shared" ref="L33:L34" si="23">ROUND(M33*$L$12,0)</f>
        <v>#REF!</v>
      </c>
      <c r="M33" s="1296">
        <v>2</v>
      </c>
      <c r="N33" s="552"/>
      <c r="O33" s="552"/>
      <c r="P33" s="617"/>
      <c r="Q33" s="617"/>
      <c r="R33" s="617"/>
      <c r="S33" s="617"/>
      <c r="T33" s="617"/>
      <c r="U33" s="616"/>
      <c r="V33" s="617"/>
      <c r="W33" s="617"/>
    </row>
    <row r="34" spans="1:23" s="254" customFormat="1" ht="27" customHeight="1" thickBot="1">
      <c r="A34" s="776">
        <f>VLOOKUP(B34,'A. SECT'!$B:$B,1,0)-B34</f>
        <v>0</v>
      </c>
      <c r="B34" s="618">
        <v>7653</v>
      </c>
      <c r="C34" s="992" t="e">
        <f t="shared" ref="C34" si="24">C33+0.001</f>
        <v>#REF!</v>
      </c>
      <c r="D34" s="831" t="str">
        <f>VLOOKUP(B34,ITEMS!$B$3:$E$4189,2,0)</f>
        <v>BAJANTE GALVANIZADA TIPO PESADO CONDUIT L=6M, Ø=2". (SUMINISTRO E INSTALACIÓN)</v>
      </c>
      <c r="E34" s="981" t="str">
        <f>VLOOKUP(B34,ITEMS!$B$3:$E$4189,3,0)</f>
        <v>UN</v>
      </c>
      <c r="F34" s="982" t="e">
        <f t="shared" si="19"/>
        <v>#REF!</v>
      </c>
      <c r="G34" s="983">
        <f>VLOOKUP(B34,ITEMS!$B$3:$E$4189,4,0)</f>
        <v>397493</v>
      </c>
      <c r="H34" s="983">
        <f t="shared" si="20"/>
        <v>567803</v>
      </c>
      <c r="I34" s="984" t="e">
        <f t="shared" si="21"/>
        <v>#REF!</v>
      </c>
      <c r="J34" s="615"/>
      <c r="K34" s="566" t="e">
        <f t="shared" si="22"/>
        <v>#REF!</v>
      </c>
      <c r="L34" s="1295" t="e">
        <f t="shared" si="23"/>
        <v>#REF!</v>
      </c>
      <c r="M34" s="1296">
        <v>1</v>
      </c>
      <c r="N34" s="552"/>
      <c r="O34" s="552"/>
      <c r="P34" s="617"/>
      <c r="Q34" s="617"/>
      <c r="R34" s="617"/>
      <c r="S34" s="617"/>
      <c r="T34" s="617"/>
      <c r="U34" s="616"/>
      <c r="V34" s="617"/>
      <c r="W34" s="617"/>
    </row>
    <row r="35" spans="1:23" s="604" customFormat="1" ht="12.75">
      <c r="A35" s="1010"/>
      <c r="B35" s="993"/>
      <c r="C35" s="994"/>
      <c r="D35" s="995"/>
      <c r="E35" s="996"/>
      <c r="F35" s="997"/>
      <c r="G35" s="998"/>
      <c r="H35" s="998"/>
      <c r="I35" s="998"/>
      <c r="K35" s="603"/>
      <c r="L35" s="620"/>
      <c r="M35" s="621"/>
      <c r="N35" s="620"/>
      <c r="O35" s="606"/>
      <c r="P35" s="620"/>
      <c r="Q35" s="621"/>
      <c r="R35" s="620"/>
      <c r="S35" s="606"/>
      <c r="T35" s="620"/>
      <c r="U35" s="606"/>
      <c r="W35" s="605"/>
    </row>
    <row r="36" spans="1:23" s="604" customFormat="1" ht="12.75">
      <c r="A36" s="1010"/>
      <c r="B36" s="993"/>
      <c r="C36" s="994"/>
      <c r="D36" s="995"/>
      <c r="E36" s="996"/>
      <c r="F36" s="997"/>
      <c r="G36" s="998"/>
      <c r="H36" s="998"/>
      <c r="I36" s="998"/>
      <c r="J36" s="602"/>
      <c r="K36" s="603"/>
      <c r="L36" s="620"/>
      <c r="M36" s="621"/>
      <c r="N36" s="620"/>
      <c r="O36" s="606"/>
      <c r="P36" s="620"/>
      <c r="Q36" s="621"/>
      <c r="R36" s="620"/>
      <c r="S36" s="606"/>
      <c r="T36" s="620"/>
      <c r="U36" s="606"/>
      <c r="W36" s="605"/>
    </row>
    <row r="37" spans="1:23" s="315" customFormat="1" ht="24.75" customHeight="1">
      <c r="A37" s="1010"/>
      <c r="B37" s="999"/>
      <c r="C37" s="1000"/>
      <c r="D37" s="1037" t="s">
        <v>300</v>
      </c>
      <c r="E37" s="475"/>
      <c r="F37" s="476">
        <f>+AIU!P94</f>
        <v>0.42846000000000001</v>
      </c>
      <c r="G37" s="477"/>
      <c r="H37" s="477"/>
      <c r="I37" s="187" t="e">
        <f>I14+I18+I20+I27+I25+I30</f>
        <v>#REF!</v>
      </c>
      <c r="J37" s="635" t="e">
        <f>SUM(I14:I34)/2-I37</f>
        <v>#REF!</v>
      </c>
      <c r="K37" s="608" t="e">
        <f>ROUND(SUM(K16:K34),0)</f>
        <v>#REF!</v>
      </c>
      <c r="L37" s="628"/>
      <c r="M37" s="629"/>
      <c r="N37" s="628"/>
      <c r="O37" s="630"/>
      <c r="P37" s="628"/>
      <c r="Q37" s="629"/>
      <c r="R37" s="628"/>
      <c r="S37" s="560"/>
      <c r="T37" s="628"/>
      <c r="U37" s="630"/>
      <c r="W37" s="608"/>
    </row>
    <row r="38" spans="1:23" s="315" customFormat="1">
      <c r="A38" s="1010"/>
      <c r="B38" s="999"/>
      <c r="C38" s="1000"/>
      <c r="D38" s="1001"/>
      <c r="E38" s="1002"/>
      <c r="F38" s="1003"/>
      <c r="G38" s="1004"/>
      <c r="H38" s="1004"/>
      <c r="I38" s="1004"/>
      <c r="K38" s="750" t="e">
        <f>(K37*(1+$F$37))-I37</f>
        <v>#REF!</v>
      </c>
      <c r="L38" s="632"/>
      <c r="M38" s="633"/>
      <c r="N38" s="633"/>
      <c r="O38" s="630"/>
      <c r="P38" s="628"/>
      <c r="Q38" s="629"/>
      <c r="R38" s="628"/>
      <c r="S38" s="560"/>
      <c r="T38" s="628"/>
      <c r="U38" s="560"/>
      <c r="W38" s="190"/>
    </row>
    <row r="39" spans="1:23" s="315" customFormat="1">
      <c r="A39" s="1010"/>
      <c r="B39" s="999"/>
      <c r="C39" s="1000"/>
      <c r="D39" s="634" t="s">
        <v>301</v>
      </c>
      <c r="E39" s="1002"/>
      <c r="F39" s="1003"/>
      <c r="G39" s="1004"/>
      <c r="H39" s="1004"/>
      <c r="I39" s="1005" t="e">
        <f>AJUSTES!J60</f>
        <v>#REF!</v>
      </c>
      <c r="J39" s="188"/>
      <c r="K39" s="631"/>
      <c r="L39" s="631"/>
      <c r="M39" s="633"/>
      <c r="N39" s="633"/>
      <c r="O39" s="608"/>
      <c r="Q39" s="629"/>
      <c r="R39" s="628"/>
      <c r="S39" s="560"/>
      <c r="T39" s="628"/>
      <c r="U39" s="560"/>
      <c r="W39" s="190"/>
    </row>
    <row r="40" spans="1:23" s="315" customFormat="1">
      <c r="A40" s="1010"/>
      <c r="B40" s="999"/>
      <c r="C40" s="1000"/>
      <c r="D40" s="1001"/>
      <c r="E40" s="1002"/>
      <c r="F40" s="1003"/>
      <c r="G40" s="1004"/>
      <c r="H40" s="1004"/>
      <c r="I40" s="1004"/>
      <c r="J40" s="188"/>
      <c r="K40" s="631"/>
      <c r="L40" s="631"/>
      <c r="M40" s="633"/>
      <c r="N40" s="633"/>
      <c r="O40" s="608"/>
      <c r="Q40" s="629"/>
      <c r="R40" s="628"/>
      <c r="S40" s="560"/>
      <c r="T40" s="628"/>
      <c r="U40" s="560"/>
      <c r="W40" s="190"/>
    </row>
    <row r="41" spans="1:23" s="315" customFormat="1" ht="20.25" customHeight="1">
      <c r="A41" s="1010"/>
      <c r="B41" s="999"/>
      <c r="C41" s="2174" t="s">
        <v>302</v>
      </c>
      <c r="D41" s="2174"/>
      <c r="E41" s="1002"/>
      <c r="F41" s="1003"/>
      <c r="G41" s="1004"/>
      <c r="H41" s="1004"/>
      <c r="I41" s="187" t="e">
        <f>I37+I39</f>
        <v>#REF!</v>
      </c>
      <c r="J41" s="188"/>
      <c r="K41" s="631"/>
      <c r="L41" s="631"/>
      <c r="M41" s="633"/>
      <c r="N41" s="633"/>
      <c r="O41" s="608"/>
      <c r="Q41" s="629"/>
      <c r="R41" s="628"/>
      <c r="S41" s="560"/>
      <c r="T41" s="628"/>
      <c r="U41" s="560"/>
      <c r="W41" s="190"/>
    </row>
    <row r="151" spans="2:9">
      <c r="B151" s="316" t="s">
        <v>303</v>
      </c>
    </row>
    <row r="152" spans="2:9">
      <c r="I152" s="180">
        <f>SUM(I154:I338)</f>
        <v>0</v>
      </c>
    </row>
    <row r="155" spans="2:9">
      <c r="C155" s="177">
        <f>C152+0.001</f>
        <v>1E-3</v>
      </c>
    </row>
    <row r="156" spans="2:9">
      <c r="C156" s="177">
        <f>C155+0.001</f>
        <v>2E-3</v>
      </c>
    </row>
    <row r="157" spans="2:9">
      <c r="C157" s="177">
        <f t="shared" ref="C157:C167" si="25">C156+0.001</f>
        <v>3.0000000000000001E-3</v>
      </c>
    </row>
    <row r="158" spans="2:9">
      <c r="C158" s="177">
        <f t="shared" si="25"/>
        <v>4.0000000000000001E-3</v>
      </c>
    </row>
    <row r="159" spans="2:9">
      <c r="C159" s="177">
        <f t="shared" si="25"/>
        <v>5.0000000000000001E-3</v>
      </c>
    </row>
    <row r="160" spans="2:9">
      <c r="C160" s="177">
        <f t="shared" si="25"/>
        <v>6.0000000000000001E-3</v>
      </c>
    </row>
    <row r="161" spans="3:3">
      <c r="C161" s="177">
        <f t="shared" si="25"/>
        <v>7.0000000000000001E-3</v>
      </c>
    </row>
    <row r="162" spans="3:3">
      <c r="C162" s="177">
        <f t="shared" si="25"/>
        <v>8.0000000000000002E-3</v>
      </c>
    </row>
    <row r="163" spans="3:3">
      <c r="C163" s="177">
        <f t="shared" si="25"/>
        <v>9.0000000000000011E-3</v>
      </c>
    </row>
    <row r="164" spans="3:3">
      <c r="C164" s="177">
        <f t="shared" si="25"/>
        <v>1.0000000000000002E-2</v>
      </c>
    </row>
    <row r="165" spans="3:3">
      <c r="C165" s="177">
        <f t="shared" si="25"/>
        <v>1.1000000000000003E-2</v>
      </c>
    </row>
    <row r="166" spans="3:3">
      <c r="C166" s="177">
        <f t="shared" si="25"/>
        <v>1.2000000000000004E-2</v>
      </c>
    </row>
    <row r="167" spans="3:3">
      <c r="C167" s="177">
        <f t="shared" si="25"/>
        <v>1.3000000000000005E-2</v>
      </c>
    </row>
    <row r="169" spans="3:3">
      <c r="C169" s="177">
        <f>C167+0.001</f>
        <v>1.4000000000000005E-2</v>
      </c>
    </row>
    <row r="170" spans="3:3">
      <c r="C170" s="177">
        <f t="shared" ref="C170:C190" si="26">C169+0.001</f>
        <v>1.5000000000000006E-2</v>
      </c>
    </row>
    <row r="171" spans="3:3">
      <c r="C171" s="177">
        <f t="shared" si="26"/>
        <v>1.6000000000000007E-2</v>
      </c>
    </row>
    <row r="172" spans="3:3">
      <c r="C172" s="177">
        <f t="shared" si="26"/>
        <v>1.7000000000000008E-2</v>
      </c>
    </row>
    <row r="173" spans="3:3">
      <c r="C173" s="177">
        <f t="shared" si="26"/>
        <v>1.8000000000000009E-2</v>
      </c>
    </row>
    <row r="174" spans="3:3">
      <c r="C174" s="177">
        <f t="shared" si="26"/>
        <v>1.900000000000001E-2</v>
      </c>
    </row>
    <row r="175" spans="3:3">
      <c r="C175" s="177">
        <f t="shared" si="26"/>
        <v>2.0000000000000011E-2</v>
      </c>
    </row>
    <row r="176" spans="3:3">
      <c r="C176" s="177">
        <f t="shared" si="26"/>
        <v>2.1000000000000012E-2</v>
      </c>
    </row>
    <row r="177" spans="3:3">
      <c r="C177" s="177">
        <f t="shared" si="26"/>
        <v>2.2000000000000013E-2</v>
      </c>
    </row>
    <row r="178" spans="3:3">
      <c r="C178" s="177">
        <f t="shared" si="26"/>
        <v>2.3000000000000013E-2</v>
      </c>
    </row>
    <row r="179" spans="3:3">
      <c r="C179" s="177">
        <f t="shared" si="26"/>
        <v>2.4000000000000014E-2</v>
      </c>
    </row>
    <row r="180" spans="3:3">
      <c r="C180" s="177">
        <f t="shared" si="26"/>
        <v>2.5000000000000015E-2</v>
      </c>
    </row>
    <row r="181" spans="3:3">
      <c r="C181" s="177">
        <f t="shared" si="26"/>
        <v>2.6000000000000016E-2</v>
      </c>
    </row>
    <row r="182" spans="3:3">
      <c r="C182" s="177">
        <f t="shared" si="26"/>
        <v>2.7000000000000017E-2</v>
      </c>
    </row>
    <row r="183" spans="3:3">
      <c r="C183" s="177">
        <f t="shared" si="26"/>
        <v>2.8000000000000018E-2</v>
      </c>
    </row>
    <row r="184" spans="3:3">
      <c r="C184" s="177">
        <f t="shared" si="26"/>
        <v>2.9000000000000019E-2</v>
      </c>
    </row>
    <row r="185" spans="3:3">
      <c r="C185" s="177">
        <f t="shared" si="26"/>
        <v>3.000000000000002E-2</v>
      </c>
    </row>
    <row r="186" spans="3:3">
      <c r="C186" s="177">
        <f t="shared" si="26"/>
        <v>3.1000000000000021E-2</v>
      </c>
    </row>
    <row r="187" spans="3:3">
      <c r="C187" s="177">
        <f t="shared" si="26"/>
        <v>3.2000000000000021E-2</v>
      </c>
    </row>
    <row r="188" spans="3:3">
      <c r="C188" s="177">
        <f t="shared" si="26"/>
        <v>3.3000000000000022E-2</v>
      </c>
    </row>
    <row r="189" spans="3:3">
      <c r="C189" s="177">
        <f t="shared" si="26"/>
        <v>3.4000000000000023E-2</v>
      </c>
    </row>
    <row r="190" spans="3:3">
      <c r="C190" s="177">
        <f t="shared" si="26"/>
        <v>3.5000000000000024E-2</v>
      </c>
    </row>
    <row r="192" spans="3:3">
      <c r="C192" s="177">
        <f>C190+0.001</f>
        <v>3.6000000000000025E-2</v>
      </c>
    </row>
    <row r="193" spans="3:3">
      <c r="C193" s="177">
        <f t="shared" ref="C193:C245" si="27">C192+0.001</f>
        <v>3.7000000000000026E-2</v>
      </c>
    </row>
    <row r="194" spans="3:3">
      <c r="C194" s="177">
        <f t="shared" si="27"/>
        <v>3.8000000000000027E-2</v>
      </c>
    </row>
    <row r="195" spans="3:3">
      <c r="C195" s="177">
        <f t="shared" si="27"/>
        <v>3.9000000000000028E-2</v>
      </c>
    </row>
    <row r="196" spans="3:3">
      <c r="C196" s="177">
        <f t="shared" si="27"/>
        <v>4.0000000000000029E-2</v>
      </c>
    </row>
    <row r="197" spans="3:3">
      <c r="C197" s="177">
        <f t="shared" si="27"/>
        <v>4.1000000000000029E-2</v>
      </c>
    </row>
    <row r="198" spans="3:3">
      <c r="C198" s="177">
        <f t="shared" si="27"/>
        <v>4.200000000000003E-2</v>
      </c>
    </row>
    <row r="199" spans="3:3">
      <c r="C199" s="177">
        <f t="shared" si="27"/>
        <v>4.3000000000000031E-2</v>
      </c>
    </row>
    <row r="200" spans="3:3">
      <c r="C200" s="177">
        <f t="shared" si="27"/>
        <v>4.4000000000000032E-2</v>
      </c>
    </row>
    <row r="201" spans="3:3">
      <c r="C201" s="177">
        <f t="shared" si="27"/>
        <v>4.5000000000000033E-2</v>
      </c>
    </row>
    <row r="202" spans="3:3">
      <c r="C202" s="177">
        <f t="shared" si="27"/>
        <v>4.6000000000000034E-2</v>
      </c>
    </row>
    <row r="203" spans="3:3">
      <c r="C203" s="177">
        <f t="shared" si="27"/>
        <v>4.7000000000000035E-2</v>
      </c>
    </row>
    <row r="204" spans="3:3">
      <c r="C204" s="177">
        <f t="shared" si="27"/>
        <v>4.8000000000000036E-2</v>
      </c>
    </row>
    <row r="205" spans="3:3">
      <c r="C205" s="177">
        <f t="shared" si="27"/>
        <v>4.9000000000000037E-2</v>
      </c>
    </row>
    <row r="206" spans="3:3">
      <c r="C206" s="177">
        <f t="shared" si="27"/>
        <v>5.0000000000000037E-2</v>
      </c>
    </row>
    <row r="207" spans="3:3">
      <c r="C207" s="177">
        <f t="shared" si="27"/>
        <v>5.1000000000000038E-2</v>
      </c>
    </row>
    <row r="208" spans="3:3">
      <c r="C208" s="177">
        <f t="shared" si="27"/>
        <v>5.2000000000000039E-2</v>
      </c>
    </row>
    <row r="209" spans="3:3">
      <c r="C209" s="177">
        <f t="shared" si="27"/>
        <v>5.300000000000004E-2</v>
      </c>
    </row>
    <row r="210" spans="3:3">
      <c r="C210" s="177">
        <f t="shared" si="27"/>
        <v>5.4000000000000041E-2</v>
      </c>
    </row>
    <row r="211" spans="3:3">
      <c r="C211" s="177">
        <f t="shared" si="27"/>
        <v>5.5000000000000042E-2</v>
      </c>
    </row>
    <row r="212" spans="3:3">
      <c r="C212" s="177">
        <f t="shared" si="27"/>
        <v>5.6000000000000043E-2</v>
      </c>
    </row>
    <row r="213" spans="3:3">
      <c r="C213" s="177">
        <f t="shared" si="27"/>
        <v>5.7000000000000044E-2</v>
      </c>
    </row>
    <row r="214" spans="3:3">
      <c r="C214" s="177">
        <f t="shared" si="27"/>
        <v>5.8000000000000045E-2</v>
      </c>
    </row>
    <row r="215" spans="3:3">
      <c r="C215" s="177">
        <f t="shared" si="27"/>
        <v>5.9000000000000045E-2</v>
      </c>
    </row>
    <row r="216" spans="3:3">
      <c r="C216" s="177">
        <f t="shared" si="27"/>
        <v>6.0000000000000046E-2</v>
      </c>
    </row>
    <row r="217" spans="3:3">
      <c r="C217" s="177">
        <f t="shared" si="27"/>
        <v>6.1000000000000047E-2</v>
      </c>
    </row>
    <row r="218" spans="3:3">
      <c r="C218" s="177">
        <f t="shared" si="27"/>
        <v>6.2000000000000048E-2</v>
      </c>
    </row>
    <row r="219" spans="3:3">
      <c r="C219" s="177">
        <f t="shared" si="27"/>
        <v>6.3000000000000042E-2</v>
      </c>
    </row>
    <row r="220" spans="3:3">
      <c r="C220" s="177">
        <f t="shared" si="27"/>
        <v>6.4000000000000043E-2</v>
      </c>
    </row>
    <row r="221" spans="3:3">
      <c r="C221" s="177">
        <f t="shared" si="27"/>
        <v>6.5000000000000044E-2</v>
      </c>
    </row>
    <row r="222" spans="3:3">
      <c r="C222" s="177">
        <f t="shared" si="27"/>
        <v>6.6000000000000045E-2</v>
      </c>
    </row>
    <row r="223" spans="3:3">
      <c r="C223" s="177">
        <f t="shared" si="27"/>
        <v>6.7000000000000046E-2</v>
      </c>
    </row>
    <row r="224" spans="3:3">
      <c r="C224" s="177">
        <f t="shared" si="27"/>
        <v>6.8000000000000047E-2</v>
      </c>
    </row>
    <row r="225" spans="3:3">
      <c r="C225" s="177">
        <f t="shared" si="27"/>
        <v>6.9000000000000047E-2</v>
      </c>
    </row>
    <row r="226" spans="3:3">
      <c r="C226" s="177">
        <f t="shared" si="27"/>
        <v>7.0000000000000048E-2</v>
      </c>
    </row>
    <row r="227" spans="3:3" ht="36.75" customHeight="1">
      <c r="C227" s="177">
        <f t="shared" si="27"/>
        <v>7.1000000000000049E-2</v>
      </c>
    </row>
    <row r="228" spans="3:3">
      <c r="C228" s="177">
        <f t="shared" si="27"/>
        <v>7.200000000000005E-2</v>
      </c>
    </row>
    <row r="229" spans="3:3">
      <c r="C229" s="177">
        <f t="shared" si="27"/>
        <v>7.3000000000000051E-2</v>
      </c>
    </row>
    <row r="230" spans="3:3">
      <c r="C230" s="177">
        <f t="shared" si="27"/>
        <v>7.4000000000000052E-2</v>
      </c>
    </row>
    <row r="231" spans="3:3">
      <c r="C231" s="177">
        <f t="shared" si="27"/>
        <v>7.5000000000000053E-2</v>
      </c>
    </row>
    <row r="232" spans="3:3">
      <c r="C232" s="177">
        <f t="shared" si="27"/>
        <v>7.6000000000000054E-2</v>
      </c>
    </row>
    <row r="233" spans="3:3">
      <c r="C233" s="177">
        <f t="shared" si="27"/>
        <v>7.7000000000000055E-2</v>
      </c>
    </row>
    <row r="234" spans="3:3">
      <c r="C234" s="177">
        <f t="shared" si="27"/>
        <v>7.8000000000000055E-2</v>
      </c>
    </row>
    <row r="235" spans="3:3">
      <c r="C235" s="177">
        <f t="shared" si="27"/>
        <v>7.9000000000000056E-2</v>
      </c>
    </row>
    <row r="236" spans="3:3">
      <c r="C236" s="177">
        <f t="shared" si="27"/>
        <v>8.0000000000000057E-2</v>
      </c>
    </row>
    <row r="237" spans="3:3">
      <c r="C237" s="177">
        <f t="shared" si="27"/>
        <v>8.1000000000000058E-2</v>
      </c>
    </row>
    <row r="238" spans="3:3">
      <c r="C238" s="177">
        <f t="shared" si="27"/>
        <v>8.2000000000000059E-2</v>
      </c>
    </row>
    <row r="239" spans="3:3">
      <c r="C239" s="177">
        <f t="shared" si="27"/>
        <v>8.300000000000006E-2</v>
      </c>
    </row>
    <row r="240" spans="3:3">
      <c r="C240" s="177">
        <f t="shared" si="27"/>
        <v>8.4000000000000061E-2</v>
      </c>
    </row>
    <row r="241" spans="2:4">
      <c r="C241" s="177">
        <f t="shared" si="27"/>
        <v>8.5000000000000062E-2</v>
      </c>
    </row>
    <row r="242" spans="2:4">
      <c r="C242" s="177">
        <f t="shared" si="27"/>
        <v>8.6000000000000063E-2</v>
      </c>
    </row>
    <row r="243" spans="2:4">
      <c r="C243" s="177">
        <f t="shared" si="27"/>
        <v>8.7000000000000063E-2</v>
      </c>
    </row>
    <row r="244" spans="2:4">
      <c r="C244" s="177">
        <f t="shared" si="27"/>
        <v>8.8000000000000064E-2</v>
      </c>
    </row>
    <row r="245" spans="2:4">
      <c r="C245" s="177">
        <f t="shared" si="27"/>
        <v>8.9000000000000065E-2</v>
      </c>
    </row>
    <row r="246" spans="2:4">
      <c r="D246" s="178" t="s">
        <v>304</v>
      </c>
    </row>
    <row r="248" spans="2:4">
      <c r="B248" s="316" t="s">
        <v>305</v>
      </c>
      <c r="C248" s="177">
        <f>C245+0.001</f>
        <v>9.0000000000000066E-2</v>
      </c>
    </row>
    <row r="249" spans="2:4">
      <c r="B249" s="316" t="s">
        <v>306</v>
      </c>
      <c r="C249" s="177">
        <f t="shared" ref="C249:C260" si="28">C248+0.001</f>
        <v>9.1000000000000067E-2</v>
      </c>
    </row>
    <row r="250" spans="2:4">
      <c r="B250" s="316" t="s">
        <v>307</v>
      </c>
      <c r="C250" s="177">
        <f t="shared" si="28"/>
        <v>9.2000000000000068E-2</v>
      </c>
    </row>
    <row r="251" spans="2:4">
      <c r="B251" s="316" t="s">
        <v>308</v>
      </c>
      <c r="C251" s="177">
        <f t="shared" si="28"/>
        <v>9.3000000000000069E-2</v>
      </c>
    </row>
    <row r="252" spans="2:4">
      <c r="B252" s="316" t="s">
        <v>309</v>
      </c>
      <c r="C252" s="177">
        <f t="shared" si="28"/>
        <v>9.400000000000007E-2</v>
      </c>
    </row>
    <row r="253" spans="2:4">
      <c r="B253" s="316" t="s">
        <v>310</v>
      </c>
      <c r="C253" s="177">
        <f t="shared" si="28"/>
        <v>9.500000000000007E-2</v>
      </c>
    </row>
    <row r="254" spans="2:4">
      <c r="B254" s="316" t="s">
        <v>311</v>
      </c>
      <c r="C254" s="177">
        <f t="shared" si="28"/>
        <v>9.6000000000000071E-2</v>
      </c>
    </row>
    <row r="255" spans="2:4">
      <c r="B255" s="316" t="s">
        <v>312</v>
      </c>
      <c r="C255" s="177">
        <f t="shared" si="28"/>
        <v>9.7000000000000072E-2</v>
      </c>
    </row>
    <row r="256" spans="2:4">
      <c r="B256" s="316" t="s">
        <v>313</v>
      </c>
      <c r="C256" s="177">
        <f t="shared" si="28"/>
        <v>9.8000000000000073E-2</v>
      </c>
    </row>
    <row r="257" spans="2:3">
      <c r="B257" s="316" t="s">
        <v>314</v>
      </c>
      <c r="C257" s="177">
        <f t="shared" si="28"/>
        <v>9.9000000000000074E-2</v>
      </c>
    </row>
    <row r="258" spans="2:3">
      <c r="B258" s="316" t="s">
        <v>315</v>
      </c>
      <c r="C258" s="177">
        <f t="shared" si="28"/>
        <v>0.10000000000000007</v>
      </c>
    </row>
    <row r="259" spans="2:3">
      <c r="B259" s="316" t="s">
        <v>316</v>
      </c>
      <c r="C259" s="177">
        <f t="shared" si="28"/>
        <v>0.10100000000000008</v>
      </c>
    </row>
    <row r="260" spans="2:3">
      <c r="B260" s="316" t="s">
        <v>317</v>
      </c>
      <c r="C260" s="177">
        <f t="shared" si="28"/>
        <v>0.10200000000000008</v>
      </c>
    </row>
    <row r="262" spans="2:3">
      <c r="B262" s="316" t="s">
        <v>305</v>
      </c>
      <c r="C262" s="177">
        <f>C260+0.001</f>
        <v>0.10300000000000008</v>
      </c>
    </row>
    <row r="263" spans="2:3">
      <c r="B263" s="316" t="s">
        <v>306</v>
      </c>
      <c r="C263" s="177">
        <f t="shared" ref="C263:C283" si="29">C262+0.001</f>
        <v>0.10400000000000008</v>
      </c>
    </row>
    <row r="264" spans="2:3">
      <c r="B264" s="316" t="s">
        <v>307</v>
      </c>
      <c r="C264" s="177">
        <f t="shared" si="29"/>
        <v>0.10500000000000008</v>
      </c>
    </row>
    <row r="265" spans="2:3">
      <c r="B265" s="316" t="s">
        <v>308</v>
      </c>
      <c r="C265" s="177">
        <f t="shared" si="29"/>
        <v>0.10600000000000008</v>
      </c>
    </row>
    <row r="266" spans="2:3">
      <c r="B266" s="316" t="s">
        <v>318</v>
      </c>
      <c r="C266" s="177">
        <f t="shared" si="29"/>
        <v>0.10700000000000008</v>
      </c>
    </row>
    <row r="267" spans="2:3">
      <c r="B267" s="316" t="s">
        <v>319</v>
      </c>
      <c r="C267" s="177">
        <f t="shared" si="29"/>
        <v>0.10800000000000008</v>
      </c>
    </row>
    <row r="268" spans="2:3">
      <c r="B268" s="316" t="s">
        <v>320</v>
      </c>
      <c r="C268" s="177">
        <f t="shared" si="29"/>
        <v>0.10900000000000008</v>
      </c>
    </row>
    <row r="269" spans="2:3">
      <c r="B269" s="316" t="s">
        <v>321</v>
      </c>
      <c r="C269" s="177">
        <f t="shared" si="29"/>
        <v>0.11000000000000008</v>
      </c>
    </row>
    <row r="270" spans="2:3">
      <c r="B270" s="316" t="s">
        <v>322</v>
      </c>
      <c r="C270" s="177">
        <f t="shared" si="29"/>
        <v>0.11100000000000008</v>
      </c>
    </row>
    <row r="271" spans="2:3">
      <c r="B271" s="316" t="s">
        <v>309</v>
      </c>
      <c r="C271" s="177">
        <f t="shared" si="29"/>
        <v>0.11200000000000009</v>
      </c>
    </row>
    <row r="272" spans="2:3">
      <c r="B272" s="316" t="s">
        <v>311</v>
      </c>
      <c r="C272" s="177">
        <f t="shared" si="29"/>
        <v>0.11300000000000009</v>
      </c>
    </row>
    <row r="273" spans="2:3">
      <c r="B273" s="316" t="s">
        <v>312</v>
      </c>
      <c r="C273" s="177">
        <f t="shared" si="29"/>
        <v>0.11400000000000009</v>
      </c>
    </row>
    <row r="274" spans="2:3">
      <c r="B274" s="316" t="s">
        <v>314</v>
      </c>
      <c r="C274" s="177">
        <f t="shared" si="29"/>
        <v>0.11500000000000009</v>
      </c>
    </row>
    <row r="275" spans="2:3">
      <c r="B275" s="316" t="s">
        <v>315</v>
      </c>
      <c r="C275" s="177">
        <f t="shared" si="29"/>
        <v>0.11600000000000009</v>
      </c>
    </row>
    <row r="276" spans="2:3">
      <c r="B276" s="316" t="s">
        <v>323</v>
      </c>
      <c r="C276" s="177">
        <f t="shared" si="29"/>
        <v>0.11700000000000009</v>
      </c>
    </row>
    <row r="277" spans="2:3">
      <c r="B277" s="316" t="s">
        <v>324</v>
      </c>
      <c r="C277" s="177">
        <f t="shared" si="29"/>
        <v>0.11800000000000009</v>
      </c>
    </row>
    <row r="278" spans="2:3">
      <c r="B278" s="316" t="s">
        <v>325</v>
      </c>
      <c r="C278" s="177">
        <f t="shared" si="29"/>
        <v>0.11900000000000009</v>
      </c>
    </row>
    <row r="279" spans="2:3">
      <c r="B279" s="316" t="s">
        <v>326</v>
      </c>
      <c r="C279" s="177">
        <f t="shared" si="29"/>
        <v>0.12000000000000009</v>
      </c>
    </row>
    <row r="280" spans="2:3">
      <c r="B280" s="316" t="s">
        <v>327</v>
      </c>
      <c r="C280" s="177">
        <f t="shared" si="29"/>
        <v>0.12100000000000009</v>
      </c>
    </row>
    <row r="281" spans="2:3">
      <c r="B281" s="316" t="s">
        <v>328</v>
      </c>
      <c r="C281" s="177">
        <f t="shared" si="29"/>
        <v>0.12200000000000009</v>
      </c>
    </row>
    <row r="282" spans="2:3">
      <c r="B282" s="316" t="s">
        <v>329</v>
      </c>
      <c r="C282" s="177">
        <f t="shared" si="29"/>
        <v>0.1230000000000001</v>
      </c>
    </row>
    <row r="283" spans="2:3">
      <c r="B283" s="316" t="s">
        <v>317</v>
      </c>
      <c r="C283" s="177">
        <f t="shared" si="29"/>
        <v>0.1240000000000001</v>
      </c>
    </row>
    <row r="285" spans="2:3">
      <c r="B285" s="316" t="s">
        <v>305</v>
      </c>
      <c r="C285" s="177">
        <f>C283+0.001</f>
        <v>0.12500000000000008</v>
      </c>
    </row>
    <row r="286" spans="2:3">
      <c r="B286" s="316" t="s">
        <v>306</v>
      </c>
      <c r="C286" s="177">
        <f t="shared" ref="C286:C338" si="30">C285+0.001</f>
        <v>0.12600000000000008</v>
      </c>
    </row>
    <row r="287" spans="2:3">
      <c r="B287" s="316" t="s">
        <v>318</v>
      </c>
      <c r="C287" s="177">
        <f t="shared" si="30"/>
        <v>0.12700000000000009</v>
      </c>
    </row>
    <row r="288" spans="2:3">
      <c r="B288" s="316" t="s">
        <v>308</v>
      </c>
      <c r="C288" s="177">
        <f t="shared" si="30"/>
        <v>0.12800000000000009</v>
      </c>
    </row>
    <row r="289" spans="2:3">
      <c r="B289" s="316" t="s">
        <v>330</v>
      </c>
      <c r="C289" s="177">
        <f t="shared" si="30"/>
        <v>0.12900000000000009</v>
      </c>
    </row>
    <row r="290" spans="2:3">
      <c r="B290" s="316" t="s">
        <v>331</v>
      </c>
      <c r="C290" s="177">
        <f t="shared" si="30"/>
        <v>0.13000000000000009</v>
      </c>
    </row>
    <row r="291" spans="2:3">
      <c r="B291" s="316" t="s">
        <v>332</v>
      </c>
      <c r="C291" s="177">
        <f t="shared" si="30"/>
        <v>0.13100000000000009</v>
      </c>
    </row>
    <row r="292" spans="2:3">
      <c r="B292" s="316" t="s">
        <v>333</v>
      </c>
      <c r="C292" s="177">
        <f t="shared" si="30"/>
        <v>0.13200000000000009</v>
      </c>
    </row>
    <row r="293" spans="2:3">
      <c r="B293" s="316" t="s">
        <v>334</v>
      </c>
      <c r="C293" s="177">
        <f t="shared" si="30"/>
        <v>0.13300000000000009</v>
      </c>
    </row>
    <row r="294" spans="2:3">
      <c r="B294" s="316" t="s">
        <v>335</v>
      </c>
      <c r="C294" s="177">
        <f t="shared" si="30"/>
        <v>0.13400000000000009</v>
      </c>
    </row>
    <row r="295" spans="2:3">
      <c r="B295" s="316" t="s">
        <v>336</v>
      </c>
      <c r="C295" s="177">
        <f t="shared" si="30"/>
        <v>0.13500000000000009</v>
      </c>
    </row>
    <row r="296" spans="2:3">
      <c r="B296" s="316" t="s">
        <v>337</v>
      </c>
      <c r="C296" s="177">
        <f t="shared" si="30"/>
        <v>0.13600000000000009</v>
      </c>
    </row>
    <row r="297" spans="2:3">
      <c r="B297" s="316" t="s">
        <v>319</v>
      </c>
      <c r="C297" s="177">
        <f t="shared" si="30"/>
        <v>0.13700000000000009</v>
      </c>
    </row>
    <row r="298" spans="2:3">
      <c r="B298" s="316" t="s">
        <v>320</v>
      </c>
      <c r="C298" s="177">
        <f t="shared" si="30"/>
        <v>0.13800000000000009</v>
      </c>
    </row>
    <row r="299" spans="2:3">
      <c r="B299" s="316" t="s">
        <v>338</v>
      </c>
      <c r="C299" s="177">
        <f t="shared" si="30"/>
        <v>0.1390000000000001</v>
      </c>
    </row>
    <row r="300" spans="2:3">
      <c r="B300" s="316" t="s">
        <v>339</v>
      </c>
      <c r="C300" s="177">
        <f t="shared" si="30"/>
        <v>0.1400000000000001</v>
      </c>
    </row>
    <row r="301" spans="2:3">
      <c r="B301" s="316" t="s">
        <v>340</v>
      </c>
      <c r="C301" s="177">
        <f t="shared" si="30"/>
        <v>0.1410000000000001</v>
      </c>
    </row>
    <row r="302" spans="2:3">
      <c r="B302" s="316" t="s">
        <v>341</v>
      </c>
      <c r="C302" s="177">
        <f t="shared" si="30"/>
        <v>0.1420000000000001</v>
      </c>
    </row>
    <row r="303" spans="2:3">
      <c r="B303" s="316" t="s">
        <v>342</v>
      </c>
      <c r="C303" s="177">
        <f t="shared" si="30"/>
        <v>0.1430000000000001</v>
      </c>
    </row>
    <row r="304" spans="2:3">
      <c r="B304" s="316" t="s">
        <v>341</v>
      </c>
      <c r="C304" s="177">
        <f t="shared" si="30"/>
        <v>0.1440000000000001</v>
      </c>
    </row>
    <row r="305" spans="2:3">
      <c r="B305" s="316" t="s">
        <v>342</v>
      </c>
      <c r="C305" s="177">
        <f t="shared" si="30"/>
        <v>0.1450000000000001</v>
      </c>
    </row>
    <row r="306" spans="2:3">
      <c r="B306" s="316" t="s">
        <v>343</v>
      </c>
      <c r="C306" s="177">
        <f t="shared" si="30"/>
        <v>0.1460000000000001</v>
      </c>
    </row>
    <row r="307" spans="2:3">
      <c r="B307" s="316" t="s">
        <v>344</v>
      </c>
      <c r="C307" s="177">
        <f t="shared" si="30"/>
        <v>0.1470000000000001</v>
      </c>
    </row>
    <row r="308" spans="2:3" ht="24.75" customHeight="1">
      <c r="B308" s="316" t="s">
        <v>345</v>
      </c>
      <c r="C308" s="177">
        <f t="shared" si="30"/>
        <v>0.1480000000000001</v>
      </c>
    </row>
    <row r="309" spans="2:3">
      <c r="B309" s="316" t="s">
        <v>346</v>
      </c>
      <c r="C309" s="177">
        <f t="shared" si="30"/>
        <v>0.1490000000000001</v>
      </c>
    </row>
    <row r="310" spans="2:3">
      <c r="B310" s="316" t="s">
        <v>347</v>
      </c>
      <c r="C310" s="177">
        <f t="shared" si="30"/>
        <v>0.15000000000000011</v>
      </c>
    </row>
    <row r="311" spans="2:3">
      <c r="B311" s="316" t="s">
        <v>348</v>
      </c>
      <c r="C311" s="177">
        <f t="shared" si="30"/>
        <v>0.15100000000000011</v>
      </c>
    </row>
    <row r="312" spans="2:3">
      <c r="B312" s="316" t="s">
        <v>349</v>
      </c>
      <c r="C312" s="177">
        <f t="shared" si="30"/>
        <v>0.15200000000000011</v>
      </c>
    </row>
    <row r="313" spans="2:3">
      <c r="B313" s="316" t="s">
        <v>350</v>
      </c>
      <c r="C313" s="177">
        <f t="shared" si="30"/>
        <v>0.15300000000000011</v>
      </c>
    </row>
    <row r="314" spans="2:3">
      <c r="B314" s="316" t="s">
        <v>351</v>
      </c>
      <c r="C314" s="177">
        <f t="shared" si="30"/>
        <v>0.15400000000000011</v>
      </c>
    </row>
    <row r="315" spans="2:3">
      <c r="B315" s="316" t="s">
        <v>352</v>
      </c>
      <c r="C315" s="177">
        <f t="shared" si="30"/>
        <v>0.15500000000000011</v>
      </c>
    </row>
    <row r="316" spans="2:3">
      <c r="B316" s="316" t="s">
        <v>353</v>
      </c>
      <c r="C316" s="177">
        <f t="shared" si="30"/>
        <v>0.15600000000000011</v>
      </c>
    </row>
    <row r="317" spans="2:3">
      <c r="B317" s="316" t="s">
        <v>354</v>
      </c>
      <c r="C317" s="177">
        <f t="shared" si="30"/>
        <v>0.15700000000000011</v>
      </c>
    </row>
    <row r="318" spans="2:3">
      <c r="B318" s="316" t="s">
        <v>355</v>
      </c>
      <c r="C318" s="177">
        <f t="shared" si="30"/>
        <v>0.15800000000000011</v>
      </c>
    </row>
    <row r="319" spans="2:3">
      <c r="B319" s="316" t="s">
        <v>356</v>
      </c>
      <c r="C319" s="177">
        <f t="shared" si="30"/>
        <v>0.15900000000000011</v>
      </c>
    </row>
    <row r="320" spans="2:3">
      <c r="B320" s="316" t="s">
        <v>357</v>
      </c>
      <c r="C320" s="177">
        <f t="shared" si="30"/>
        <v>0.16000000000000011</v>
      </c>
    </row>
    <row r="321" spans="2:3">
      <c r="B321" s="316" t="s">
        <v>358</v>
      </c>
      <c r="C321" s="177">
        <f t="shared" si="30"/>
        <v>0.16100000000000012</v>
      </c>
    </row>
    <row r="322" spans="2:3">
      <c r="B322" s="316" t="s">
        <v>359</v>
      </c>
      <c r="C322" s="177">
        <f t="shared" si="30"/>
        <v>0.16200000000000012</v>
      </c>
    </row>
    <row r="323" spans="2:3">
      <c r="B323" s="316" t="s">
        <v>360</v>
      </c>
      <c r="C323" s="177">
        <f t="shared" si="30"/>
        <v>0.16300000000000012</v>
      </c>
    </row>
    <row r="324" spans="2:3">
      <c r="B324" s="316" t="s">
        <v>361</v>
      </c>
      <c r="C324" s="177">
        <f t="shared" si="30"/>
        <v>0.16400000000000012</v>
      </c>
    </row>
    <row r="325" spans="2:3">
      <c r="B325" s="316" t="s">
        <v>362</v>
      </c>
      <c r="C325" s="177">
        <f t="shared" si="30"/>
        <v>0.16500000000000012</v>
      </c>
    </row>
    <row r="326" spans="2:3">
      <c r="B326" s="316" t="s">
        <v>363</v>
      </c>
      <c r="C326" s="177">
        <f t="shared" si="30"/>
        <v>0.16600000000000012</v>
      </c>
    </row>
    <row r="327" spans="2:3">
      <c r="B327" s="316" t="s">
        <v>364</v>
      </c>
      <c r="C327" s="177">
        <f t="shared" si="30"/>
        <v>0.16700000000000012</v>
      </c>
    </row>
    <row r="328" spans="2:3">
      <c r="B328" s="316" t="s">
        <v>365</v>
      </c>
      <c r="C328" s="177">
        <f t="shared" si="30"/>
        <v>0.16800000000000012</v>
      </c>
    </row>
    <row r="329" spans="2:3">
      <c r="B329" s="316" t="s">
        <v>366</v>
      </c>
      <c r="C329" s="177">
        <f t="shared" si="30"/>
        <v>0.16900000000000012</v>
      </c>
    </row>
    <row r="330" spans="2:3">
      <c r="B330" s="316" t="s">
        <v>367</v>
      </c>
      <c r="C330" s="177">
        <f t="shared" si="30"/>
        <v>0.17000000000000012</v>
      </c>
    </row>
    <row r="331" spans="2:3">
      <c r="B331" s="316" t="s">
        <v>353</v>
      </c>
      <c r="C331" s="177">
        <f t="shared" si="30"/>
        <v>0.17100000000000012</v>
      </c>
    </row>
    <row r="332" spans="2:3">
      <c r="B332" s="316" t="s">
        <v>368</v>
      </c>
      <c r="C332" s="177">
        <f t="shared" si="30"/>
        <v>0.17200000000000013</v>
      </c>
    </row>
    <row r="333" spans="2:3">
      <c r="B333" s="316" t="s">
        <v>369</v>
      </c>
      <c r="C333" s="177">
        <f t="shared" si="30"/>
        <v>0.17300000000000013</v>
      </c>
    </row>
    <row r="334" spans="2:3">
      <c r="B334" s="316" t="s">
        <v>370</v>
      </c>
      <c r="C334" s="177">
        <f t="shared" si="30"/>
        <v>0.17400000000000013</v>
      </c>
    </row>
    <row r="335" spans="2:3">
      <c r="B335" s="316" t="s">
        <v>371</v>
      </c>
      <c r="C335" s="177">
        <f t="shared" si="30"/>
        <v>0.17500000000000013</v>
      </c>
    </row>
    <row r="336" spans="2:3">
      <c r="B336" s="316" t="s">
        <v>372</v>
      </c>
      <c r="C336" s="177">
        <f t="shared" si="30"/>
        <v>0.17600000000000013</v>
      </c>
    </row>
    <row r="337" spans="2:9">
      <c r="B337" s="316" t="s">
        <v>373</v>
      </c>
      <c r="C337" s="177">
        <f t="shared" si="30"/>
        <v>0.17700000000000013</v>
      </c>
    </row>
    <row r="338" spans="2:9">
      <c r="B338" s="316" t="s">
        <v>374</v>
      </c>
      <c r="C338" s="177">
        <f t="shared" si="30"/>
        <v>0.17800000000000013</v>
      </c>
    </row>
    <row r="339" spans="2:9">
      <c r="I339" s="180">
        <f>SUM(I342:I527)</f>
        <v>0</v>
      </c>
    </row>
    <row r="342" spans="2:9">
      <c r="C342" s="177">
        <f>C339+0.001</f>
        <v>1E-3</v>
      </c>
    </row>
    <row r="343" spans="2:9">
      <c r="C343" s="177">
        <f>C342+0.001</f>
        <v>2E-3</v>
      </c>
    </row>
    <row r="344" spans="2:9">
      <c r="C344" s="177">
        <f t="shared" ref="C344:C356" si="31">C343+0.001</f>
        <v>3.0000000000000001E-3</v>
      </c>
    </row>
    <row r="345" spans="2:9">
      <c r="C345" s="177">
        <f t="shared" si="31"/>
        <v>4.0000000000000001E-3</v>
      </c>
    </row>
    <row r="346" spans="2:9">
      <c r="C346" s="177">
        <f t="shared" si="31"/>
        <v>5.0000000000000001E-3</v>
      </c>
    </row>
    <row r="347" spans="2:9">
      <c r="C347" s="177">
        <f t="shared" si="31"/>
        <v>6.0000000000000001E-3</v>
      </c>
    </row>
    <row r="348" spans="2:9">
      <c r="C348" s="177">
        <f t="shared" si="31"/>
        <v>7.0000000000000001E-3</v>
      </c>
    </row>
    <row r="349" spans="2:9">
      <c r="C349" s="177">
        <f t="shared" si="31"/>
        <v>8.0000000000000002E-3</v>
      </c>
    </row>
    <row r="350" spans="2:9">
      <c r="C350" s="177">
        <f t="shared" si="31"/>
        <v>9.0000000000000011E-3</v>
      </c>
    </row>
    <row r="351" spans="2:9">
      <c r="C351" s="177">
        <f t="shared" si="31"/>
        <v>1.0000000000000002E-2</v>
      </c>
    </row>
    <row r="352" spans="2:9">
      <c r="C352" s="177">
        <f t="shared" si="31"/>
        <v>1.1000000000000003E-2</v>
      </c>
    </row>
    <row r="353" spans="3:3">
      <c r="C353" s="177">
        <f t="shared" si="31"/>
        <v>1.2000000000000004E-2</v>
      </c>
    </row>
    <row r="354" spans="3:3">
      <c r="C354" s="177">
        <f t="shared" si="31"/>
        <v>1.3000000000000005E-2</v>
      </c>
    </row>
    <row r="355" spans="3:3">
      <c r="C355" s="177">
        <f t="shared" si="31"/>
        <v>1.4000000000000005E-2</v>
      </c>
    </row>
    <row r="356" spans="3:3">
      <c r="C356" s="177">
        <f t="shared" si="31"/>
        <v>1.5000000000000006E-2</v>
      </c>
    </row>
    <row r="358" spans="3:3">
      <c r="C358" s="177">
        <f>C356+0.001</f>
        <v>1.6000000000000007E-2</v>
      </c>
    </row>
    <row r="359" spans="3:3">
      <c r="C359" s="177">
        <f t="shared" ref="C359:C380" si="32">C358+0.001</f>
        <v>1.7000000000000008E-2</v>
      </c>
    </row>
    <row r="360" spans="3:3">
      <c r="C360" s="177">
        <f t="shared" si="32"/>
        <v>1.8000000000000009E-2</v>
      </c>
    </row>
    <row r="361" spans="3:3">
      <c r="C361" s="177">
        <f t="shared" si="32"/>
        <v>1.900000000000001E-2</v>
      </c>
    </row>
    <row r="362" spans="3:3">
      <c r="C362" s="177">
        <f t="shared" si="32"/>
        <v>2.0000000000000011E-2</v>
      </c>
    </row>
    <row r="363" spans="3:3">
      <c r="C363" s="177">
        <f t="shared" si="32"/>
        <v>2.1000000000000012E-2</v>
      </c>
    </row>
    <row r="364" spans="3:3">
      <c r="C364" s="177">
        <f t="shared" si="32"/>
        <v>2.2000000000000013E-2</v>
      </c>
    </row>
    <row r="365" spans="3:3">
      <c r="C365" s="177">
        <f t="shared" si="32"/>
        <v>2.3000000000000013E-2</v>
      </c>
    </row>
    <row r="366" spans="3:3">
      <c r="C366" s="177">
        <f t="shared" si="32"/>
        <v>2.4000000000000014E-2</v>
      </c>
    </row>
    <row r="367" spans="3:3">
      <c r="C367" s="177">
        <f t="shared" si="32"/>
        <v>2.5000000000000015E-2</v>
      </c>
    </row>
    <row r="368" spans="3:3">
      <c r="C368" s="177">
        <f t="shared" si="32"/>
        <v>2.6000000000000016E-2</v>
      </c>
    </row>
    <row r="369" spans="3:3">
      <c r="C369" s="177">
        <f t="shared" si="32"/>
        <v>2.7000000000000017E-2</v>
      </c>
    </row>
    <row r="370" spans="3:3">
      <c r="C370" s="177">
        <f t="shared" si="32"/>
        <v>2.8000000000000018E-2</v>
      </c>
    </row>
    <row r="371" spans="3:3">
      <c r="C371" s="177">
        <f t="shared" si="32"/>
        <v>2.9000000000000019E-2</v>
      </c>
    </row>
    <row r="372" spans="3:3">
      <c r="C372" s="177">
        <f t="shared" si="32"/>
        <v>3.000000000000002E-2</v>
      </c>
    </row>
    <row r="373" spans="3:3">
      <c r="C373" s="177">
        <f t="shared" si="32"/>
        <v>3.1000000000000021E-2</v>
      </c>
    </row>
    <row r="374" spans="3:3">
      <c r="C374" s="177">
        <f t="shared" si="32"/>
        <v>3.2000000000000021E-2</v>
      </c>
    </row>
    <row r="375" spans="3:3">
      <c r="C375" s="177">
        <f t="shared" si="32"/>
        <v>3.3000000000000022E-2</v>
      </c>
    </row>
    <row r="376" spans="3:3">
      <c r="C376" s="177">
        <f t="shared" si="32"/>
        <v>3.4000000000000023E-2</v>
      </c>
    </row>
    <row r="377" spans="3:3">
      <c r="C377" s="177">
        <f t="shared" si="32"/>
        <v>3.5000000000000024E-2</v>
      </c>
    </row>
    <row r="378" spans="3:3">
      <c r="C378" s="177">
        <f t="shared" si="32"/>
        <v>3.6000000000000025E-2</v>
      </c>
    </row>
    <row r="379" spans="3:3">
      <c r="C379" s="177">
        <f t="shared" si="32"/>
        <v>3.7000000000000026E-2</v>
      </c>
    </row>
    <row r="380" spans="3:3">
      <c r="C380" s="177">
        <f t="shared" si="32"/>
        <v>3.8000000000000027E-2</v>
      </c>
    </row>
    <row r="382" spans="3:3">
      <c r="C382" s="177">
        <f>C380+0.001</f>
        <v>3.9000000000000028E-2</v>
      </c>
    </row>
    <row r="383" spans="3:3">
      <c r="C383" s="177">
        <f t="shared" ref="C383:C385" si="33">C382+0.001</f>
        <v>4.0000000000000029E-2</v>
      </c>
    </row>
    <row r="384" spans="3:3">
      <c r="C384" s="177">
        <f t="shared" si="33"/>
        <v>4.1000000000000029E-2</v>
      </c>
    </row>
    <row r="385" spans="3:3">
      <c r="C385" s="177">
        <f t="shared" si="33"/>
        <v>4.200000000000003E-2</v>
      </c>
    </row>
    <row r="388" spans="3:3">
      <c r="C388" s="177">
        <f>C385+0.001</f>
        <v>4.3000000000000031E-2</v>
      </c>
    </row>
    <row r="389" spans="3:3">
      <c r="C389" s="177">
        <f t="shared" ref="C389:C406" si="34">C388+0.001</f>
        <v>4.4000000000000032E-2</v>
      </c>
    </row>
    <row r="390" spans="3:3">
      <c r="C390" s="177">
        <f t="shared" si="34"/>
        <v>4.5000000000000033E-2</v>
      </c>
    </row>
    <row r="391" spans="3:3">
      <c r="C391" s="177">
        <f t="shared" si="34"/>
        <v>4.6000000000000034E-2</v>
      </c>
    </row>
    <row r="392" spans="3:3">
      <c r="C392" s="177">
        <f t="shared" si="34"/>
        <v>4.7000000000000035E-2</v>
      </c>
    </row>
    <row r="393" spans="3:3">
      <c r="C393" s="177">
        <f t="shared" si="34"/>
        <v>4.8000000000000036E-2</v>
      </c>
    </row>
    <row r="394" spans="3:3">
      <c r="C394" s="177">
        <f t="shared" si="34"/>
        <v>4.9000000000000037E-2</v>
      </c>
    </row>
    <row r="395" spans="3:3">
      <c r="C395" s="177">
        <f t="shared" si="34"/>
        <v>5.0000000000000037E-2</v>
      </c>
    </row>
    <row r="396" spans="3:3">
      <c r="C396" s="177">
        <f t="shared" si="34"/>
        <v>5.1000000000000038E-2</v>
      </c>
    </row>
    <row r="397" spans="3:3">
      <c r="C397" s="177">
        <f t="shared" si="34"/>
        <v>5.2000000000000039E-2</v>
      </c>
    </row>
    <row r="398" spans="3:3">
      <c r="C398" s="177">
        <f t="shared" si="34"/>
        <v>5.300000000000004E-2</v>
      </c>
    </row>
    <row r="399" spans="3:3">
      <c r="C399" s="177">
        <f t="shared" si="34"/>
        <v>5.4000000000000041E-2</v>
      </c>
    </row>
    <row r="400" spans="3:3">
      <c r="C400" s="177">
        <f t="shared" si="34"/>
        <v>5.5000000000000042E-2</v>
      </c>
    </row>
    <row r="401" spans="3:3">
      <c r="C401" s="177">
        <f t="shared" si="34"/>
        <v>5.6000000000000043E-2</v>
      </c>
    </row>
    <row r="402" spans="3:3">
      <c r="C402" s="177">
        <f t="shared" si="34"/>
        <v>5.7000000000000044E-2</v>
      </c>
    </row>
    <row r="403" spans="3:3">
      <c r="C403" s="177">
        <f t="shared" si="34"/>
        <v>5.8000000000000045E-2</v>
      </c>
    </row>
    <row r="404" spans="3:3">
      <c r="C404" s="177">
        <f t="shared" si="34"/>
        <v>5.9000000000000045E-2</v>
      </c>
    </row>
    <row r="405" spans="3:3">
      <c r="C405" s="177">
        <f t="shared" si="34"/>
        <v>6.0000000000000046E-2</v>
      </c>
    </row>
    <row r="406" spans="3:3">
      <c r="C406" s="177">
        <f t="shared" si="34"/>
        <v>6.1000000000000047E-2</v>
      </c>
    </row>
    <row r="408" spans="3:3">
      <c r="C408" s="177">
        <f>C406+0.001</f>
        <v>6.2000000000000048E-2</v>
      </c>
    </row>
    <row r="409" spans="3:3">
      <c r="C409" s="177">
        <f t="shared" ref="C409:C418" si="35">C408+0.001</f>
        <v>6.3000000000000042E-2</v>
      </c>
    </row>
    <row r="410" spans="3:3">
      <c r="C410" s="177">
        <f t="shared" si="35"/>
        <v>6.4000000000000043E-2</v>
      </c>
    </row>
    <row r="411" spans="3:3">
      <c r="C411" s="177">
        <f t="shared" si="35"/>
        <v>6.5000000000000044E-2</v>
      </c>
    </row>
    <row r="412" spans="3:3">
      <c r="C412" s="177">
        <f t="shared" si="35"/>
        <v>6.6000000000000045E-2</v>
      </c>
    </row>
    <row r="413" spans="3:3">
      <c r="C413" s="177">
        <f t="shared" si="35"/>
        <v>6.7000000000000046E-2</v>
      </c>
    </row>
    <row r="414" spans="3:3">
      <c r="C414" s="177">
        <f t="shared" si="35"/>
        <v>6.8000000000000047E-2</v>
      </c>
    </row>
    <row r="415" spans="3:3">
      <c r="C415" s="177">
        <f t="shared" si="35"/>
        <v>6.9000000000000047E-2</v>
      </c>
    </row>
    <row r="416" spans="3:3">
      <c r="C416" s="177">
        <f t="shared" si="35"/>
        <v>7.0000000000000048E-2</v>
      </c>
    </row>
    <row r="417" spans="3:3">
      <c r="C417" s="177">
        <f t="shared" si="35"/>
        <v>7.1000000000000049E-2</v>
      </c>
    </row>
    <row r="418" spans="3:3">
      <c r="C418" s="177">
        <f t="shared" si="35"/>
        <v>7.200000000000005E-2</v>
      </c>
    </row>
    <row r="420" spans="3:3">
      <c r="C420" s="177">
        <f>C418+0.001</f>
        <v>7.3000000000000051E-2</v>
      </c>
    </row>
    <row r="421" spans="3:3">
      <c r="C421" s="177">
        <f t="shared" ref="C421:C433" si="36">C420+0.001</f>
        <v>7.4000000000000052E-2</v>
      </c>
    </row>
    <row r="422" spans="3:3">
      <c r="C422" s="177">
        <f t="shared" si="36"/>
        <v>7.5000000000000053E-2</v>
      </c>
    </row>
    <row r="423" spans="3:3">
      <c r="C423" s="177">
        <f t="shared" si="36"/>
        <v>7.6000000000000054E-2</v>
      </c>
    </row>
    <row r="424" spans="3:3">
      <c r="C424" s="177">
        <f t="shared" si="36"/>
        <v>7.7000000000000055E-2</v>
      </c>
    </row>
    <row r="425" spans="3:3">
      <c r="C425" s="177">
        <f t="shared" si="36"/>
        <v>7.8000000000000055E-2</v>
      </c>
    </row>
    <row r="426" spans="3:3">
      <c r="C426" s="177">
        <f t="shared" si="36"/>
        <v>7.9000000000000056E-2</v>
      </c>
    </row>
    <row r="427" spans="3:3">
      <c r="C427" s="177">
        <f t="shared" si="36"/>
        <v>8.0000000000000057E-2</v>
      </c>
    </row>
    <row r="428" spans="3:3">
      <c r="C428" s="177">
        <f t="shared" si="36"/>
        <v>8.1000000000000058E-2</v>
      </c>
    </row>
    <row r="429" spans="3:3">
      <c r="C429" s="177">
        <f t="shared" si="36"/>
        <v>8.2000000000000059E-2</v>
      </c>
    </row>
    <row r="430" spans="3:3">
      <c r="C430" s="177">
        <f t="shared" si="36"/>
        <v>8.300000000000006E-2</v>
      </c>
    </row>
    <row r="431" spans="3:3">
      <c r="C431" s="177">
        <f t="shared" si="36"/>
        <v>8.4000000000000061E-2</v>
      </c>
    </row>
    <row r="432" spans="3:3">
      <c r="C432" s="177">
        <f t="shared" si="36"/>
        <v>8.5000000000000062E-2</v>
      </c>
    </row>
    <row r="433" spans="2:4">
      <c r="C433" s="177">
        <f t="shared" si="36"/>
        <v>8.6000000000000063E-2</v>
      </c>
    </row>
    <row r="434" spans="2:4">
      <c r="D434" s="178" t="s">
        <v>304</v>
      </c>
    </row>
    <row r="436" spans="2:4">
      <c r="B436" s="316" t="s">
        <v>305</v>
      </c>
      <c r="C436" s="177">
        <f>C433+0.001</f>
        <v>8.7000000000000063E-2</v>
      </c>
    </row>
    <row r="437" spans="2:4">
      <c r="B437" s="316" t="s">
        <v>306</v>
      </c>
      <c r="C437" s="177">
        <f>C436+0.001</f>
        <v>8.8000000000000064E-2</v>
      </c>
    </row>
    <row r="438" spans="2:4">
      <c r="B438" s="316" t="s">
        <v>318</v>
      </c>
      <c r="C438" s="177">
        <f t="shared" ref="C438:C450" si="37">C437+0.001</f>
        <v>8.9000000000000065E-2</v>
      </c>
    </row>
    <row r="439" spans="2:4">
      <c r="B439" s="316" t="s">
        <v>375</v>
      </c>
      <c r="C439" s="177">
        <f t="shared" si="37"/>
        <v>9.0000000000000066E-2</v>
      </c>
    </row>
    <row r="440" spans="2:4">
      <c r="B440" s="316" t="s">
        <v>376</v>
      </c>
      <c r="C440" s="177">
        <f t="shared" si="37"/>
        <v>9.1000000000000067E-2</v>
      </c>
    </row>
    <row r="441" spans="2:4">
      <c r="B441" s="316" t="s">
        <v>377</v>
      </c>
      <c r="C441" s="177">
        <f t="shared" si="37"/>
        <v>9.2000000000000068E-2</v>
      </c>
    </row>
    <row r="442" spans="2:4">
      <c r="B442" s="316" t="s">
        <v>378</v>
      </c>
      <c r="C442" s="177">
        <f t="shared" si="37"/>
        <v>9.3000000000000069E-2</v>
      </c>
    </row>
    <row r="443" spans="2:4">
      <c r="B443" s="316" t="s">
        <v>379</v>
      </c>
      <c r="C443" s="177">
        <f t="shared" si="37"/>
        <v>9.400000000000007E-2</v>
      </c>
    </row>
    <row r="444" spans="2:4">
      <c r="B444" s="316" t="s">
        <v>380</v>
      </c>
      <c r="C444" s="177">
        <f t="shared" si="37"/>
        <v>9.500000000000007E-2</v>
      </c>
    </row>
    <row r="445" spans="2:4">
      <c r="B445" s="316" t="s">
        <v>381</v>
      </c>
      <c r="C445" s="177">
        <f t="shared" si="37"/>
        <v>9.6000000000000071E-2</v>
      </c>
    </row>
    <row r="446" spans="2:4">
      <c r="B446" s="316" t="s">
        <v>382</v>
      </c>
      <c r="C446" s="177">
        <f t="shared" si="37"/>
        <v>9.7000000000000072E-2</v>
      </c>
    </row>
    <row r="447" spans="2:4">
      <c r="B447" s="316" t="s">
        <v>383</v>
      </c>
      <c r="C447" s="177">
        <f t="shared" si="37"/>
        <v>9.8000000000000073E-2</v>
      </c>
    </row>
    <row r="448" spans="2:4">
      <c r="B448" s="316" t="s">
        <v>384</v>
      </c>
      <c r="C448" s="177">
        <f t="shared" si="37"/>
        <v>9.9000000000000074E-2</v>
      </c>
    </row>
    <row r="449" spans="2:3">
      <c r="B449" s="316" t="s">
        <v>385</v>
      </c>
      <c r="C449" s="177">
        <f t="shared" si="37"/>
        <v>0.10000000000000007</v>
      </c>
    </row>
    <row r="450" spans="2:3">
      <c r="B450" s="316" t="s">
        <v>386</v>
      </c>
      <c r="C450" s="177">
        <f t="shared" si="37"/>
        <v>0.10100000000000008</v>
      </c>
    </row>
    <row r="452" spans="2:3">
      <c r="B452" s="316" t="s">
        <v>305</v>
      </c>
      <c r="C452" s="177">
        <f>C450+0.001</f>
        <v>0.10200000000000008</v>
      </c>
    </row>
    <row r="453" spans="2:3">
      <c r="B453" s="316" t="s">
        <v>306</v>
      </c>
      <c r="C453" s="177">
        <f t="shared" ref="C453:C474" si="38">C452+0.001</f>
        <v>0.10300000000000008</v>
      </c>
    </row>
    <row r="454" spans="2:3">
      <c r="B454" s="316" t="s">
        <v>318</v>
      </c>
      <c r="C454" s="177">
        <f t="shared" si="38"/>
        <v>0.10400000000000008</v>
      </c>
    </row>
    <row r="455" spans="2:3">
      <c r="B455" s="316" t="s">
        <v>387</v>
      </c>
      <c r="C455" s="177">
        <f t="shared" si="38"/>
        <v>0.10500000000000008</v>
      </c>
    </row>
    <row r="456" spans="2:3">
      <c r="B456" s="316" t="s">
        <v>388</v>
      </c>
      <c r="C456" s="177">
        <f t="shared" si="38"/>
        <v>0.10600000000000008</v>
      </c>
    </row>
    <row r="457" spans="2:3">
      <c r="B457" s="316" t="s">
        <v>375</v>
      </c>
      <c r="C457" s="177">
        <f t="shared" si="38"/>
        <v>0.10700000000000008</v>
      </c>
    </row>
    <row r="458" spans="2:3">
      <c r="B458" s="316" t="s">
        <v>389</v>
      </c>
      <c r="C458" s="177">
        <f t="shared" si="38"/>
        <v>0.10800000000000008</v>
      </c>
    </row>
    <row r="459" spans="2:3">
      <c r="B459" s="316" t="s">
        <v>390</v>
      </c>
      <c r="C459" s="177">
        <f t="shared" si="38"/>
        <v>0.10900000000000008</v>
      </c>
    </row>
    <row r="460" spans="2:3">
      <c r="B460" s="316" t="s">
        <v>391</v>
      </c>
      <c r="C460" s="177">
        <f t="shared" si="38"/>
        <v>0.11000000000000008</v>
      </c>
    </row>
    <row r="461" spans="2:3">
      <c r="B461" s="316" t="s">
        <v>392</v>
      </c>
      <c r="C461" s="177">
        <f t="shared" si="38"/>
        <v>0.11100000000000008</v>
      </c>
    </row>
    <row r="462" spans="2:3">
      <c r="B462" s="316" t="s">
        <v>393</v>
      </c>
      <c r="C462" s="177">
        <f t="shared" si="38"/>
        <v>0.11200000000000009</v>
      </c>
    </row>
    <row r="463" spans="2:3">
      <c r="B463" s="316" t="s">
        <v>394</v>
      </c>
      <c r="C463" s="177">
        <f t="shared" si="38"/>
        <v>0.11300000000000009</v>
      </c>
    </row>
    <row r="464" spans="2:3">
      <c r="B464" s="316" t="s">
        <v>395</v>
      </c>
      <c r="C464" s="177">
        <f t="shared" si="38"/>
        <v>0.11400000000000009</v>
      </c>
    </row>
    <row r="465" spans="2:3">
      <c r="B465" s="316" t="s">
        <v>396</v>
      </c>
      <c r="C465" s="177">
        <f t="shared" si="38"/>
        <v>0.11500000000000009</v>
      </c>
    </row>
    <row r="466" spans="2:3">
      <c r="B466" s="316" t="s">
        <v>397</v>
      </c>
      <c r="C466" s="177">
        <f t="shared" si="38"/>
        <v>0.11600000000000009</v>
      </c>
    </row>
    <row r="467" spans="2:3">
      <c r="B467" s="316" t="s">
        <v>398</v>
      </c>
      <c r="C467" s="177">
        <f t="shared" si="38"/>
        <v>0.11700000000000009</v>
      </c>
    </row>
    <row r="468" spans="2:3">
      <c r="B468" s="316" t="s">
        <v>394</v>
      </c>
      <c r="C468" s="177">
        <f t="shared" si="38"/>
        <v>0.11800000000000009</v>
      </c>
    </row>
    <row r="469" spans="2:3">
      <c r="B469" s="316" t="s">
        <v>399</v>
      </c>
      <c r="C469" s="177">
        <f t="shared" si="38"/>
        <v>0.11900000000000009</v>
      </c>
    </row>
    <row r="470" spans="2:3">
      <c r="B470" s="316" t="s">
        <v>400</v>
      </c>
      <c r="C470" s="177">
        <f t="shared" si="38"/>
        <v>0.12000000000000009</v>
      </c>
    </row>
    <row r="471" spans="2:3">
      <c r="B471" s="316" t="s">
        <v>401</v>
      </c>
      <c r="C471" s="177">
        <f t="shared" si="38"/>
        <v>0.12100000000000009</v>
      </c>
    </row>
    <row r="472" spans="2:3">
      <c r="B472" s="316" t="s">
        <v>402</v>
      </c>
      <c r="C472" s="177">
        <f t="shared" si="38"/>
        <v>0.12200000000000009</v>
      </c>
    </row>
    <row r="473" spans="2:3">
      <c r="B473" s="316" t="s">
        <v>403</v>
      </c>
      <c r="C473" s="177">
        <f t="shared" si="38"/>
        <v>0.1230000000000001</v>
      </c>
    </row>
    <row r="474" spans="2:3">
      <c r="B474" s="316" t="s">
        <v>404</v>
      </c>
      <c r="C474" s="177">
        <f t="shared" si="38"/>
        <v>0.1240000000000001</v>
      </c>
    </row>
    <row r="476" spans="2:3">
      <c r="B476" s="316" t="s">
        <v>305</v>
      </c>
      <c r="C476" s="177">
        <f>C474+0.001</f>
        <v>0.12500000000000008</v>
      </c>
    </row>
    <row r="477" spans="2:3">
      <c r="B477" s="316" t="s">
        <v>306</v>
      </c>
      <c r="C477" s="177">
        <f t="shared" ref="C477:C479" si="39">C476+0.001</f>
        <v>0.12600000000000008</v>
      </c>
    </row>
    <row r="478" spans="2:3">
      <c r="B478" s="316" t="s">
        <v>381</v>
      </c>
      <c r="C478" s="177">
        <f t="shared" si="39"/>
        <v>0.12700000000000009</v>
      </c>
    </row>
    <row r="479" spans="2:3">
      <c r="B479" s="316" t="s">
        <v>405</v>
      </c>
      <c r="C479" s="177">
        <f t="shared" si="39"/>
        <v>0.12800000000000009</v>
      </c>
    </row>
    <row r="482" spans="2:3">
      <c r="B482" s="316" t="s">
        <v>305</v>
      </c>
      <c r="C482" s="177">
        <f>C479+0.001</f>
        <v>0.12900000000000009</v>
      </c>
    </row>
    <row r="483" spans="2:3">
      <c r="B483" s="316" t="s">
        <v>305</v>
      </c>
      <c r="C483" s="177">
        <f t="shared" ref="C483:C500" si="40">C482+0.001</f>
        <v>0.13000000000000009</v>
      </c>
    </row>
    <row r="484" spans="2:3">
      <c r="B484" s="316" t="s">
        <v>306</v>
      </c>
      <c r="C484" s="177">
        <f t="shared" si="40"/>
        <v>0.13100000000000009</v>
      </c>
    </row>
    <row r="485" spans="2:3">
      <c r="B485" s="316" t="s">
        <v>318</v>
      </c>
      <c r="C485" s="177">
        <f t="shared" si="40"/>
        <v>0.13200000000000009</v>
      </c>
    </row>
    <row r="486" spans="2:3">
      <c r="B486" s="316" t="s">
        <v>381</v>
      </c>
      <c r="C486" s="177">
        <f t="shared" si="40"/>
        <v>0.13300000000000009</v>
      </c>
    </row>
    <row r="487" spans="2:3">
      <c r="B487" s="316" t="s">
        <v>382</v>
      </c>
      <c r="C487" s="177">
        <f t="shared" si="40"/>
        <v>0.13400000000000009</v>
      </c>
    </row>
    <row r="488" spans="2:3">
      <c r="B488" s="316" t="s">
        <v>406</v>
      </c>
      <c r="C488" s="177">
        <f t="shared" si="40"/>
        <v>0.13500000000000009</v>
      </c>
    </row>
    <row r="489" spans="2:3">
      <c r="B489" s="316" t="s">
        <v>378</v>
      </c>
      <c r="C489" s="177">
        <f t="shared" si="40"/>
        <v>0.13600000000000009</v>
      </c>
    </row>
    <row r="490" spans="2:3">
      <c r="B490" s="316" t="s">
        <v>407</v>
      </c>
      <c r="C490" s="177">
        <f t="shared" si="40"/>
        <v>0.13700000000000009</v>
      </c>
    </row>
    <row r="491" spans="2:3">
      <c r="B491" s="316" t="s">
        <v>408</v>
      </c>
      <c r="C491" s="177">
        <f t="shared" si="40"/>
        <v>0.13800000000000009</v>
      </c>
    </row>
    <row r="492" spans="2:3">
      <c r="B492" s="316" t="s">
        <v>376</v>
      </c>
      <c r="C492" s="177">
        <f t="shared" si="40"/>
        <v>0.1390000000000001</v>
      </c>
    </row>
    <row r="493" spans="2:3">
      <c r="B493" s="316" t="s">
        <v>409</v>
      </c>
      <c r="C493" s="177">
        <f t="shared" si="40"/>
        <v>0.1400000000000001</v>
      </c>
    </row>
    <row r="494" spans="2:3">
      <c r="B494" s="316" t="s">
        <v>410</v>
      </c>
      <c r="C494" s="177">
        <f t="shared" si="40"/>
        <v>0.1410000000000001</v>
      </c>
    </row>
    <row r="495" spans="2:3">
      <c r="B495" s="316" t="s">
        <v>380</v>
      </c>
      <c r="C495" s="177">
        <f t="shared" si="40"/>
        <v>0.1420000000000001</v>
      </c>
    </row>
    <row r="496" spans="2:3">
      <c r="B496" s="316" t="s">
        <v>411</v>
      </c>
      <c r="C496" s="177">
        <f t="shared" si="40"/>
        <v>0.1430000000000001</v>
      </c>
    </row>
    <row r="497" spans="2:3">
      <c r="B497" s="316" t="s">
        <v>412</v>
      </c>
      <c r="C497" s="177">
        <f t="shared" si="40"/>
        <v>0.1440000000000001</v>
      </c>
    </row>
    <row r="498" spans="2:3">
      <c r="B498" s="316" t="s">
        <v>413</v>
      </c>
      <c r="C498" s="177">
        <f t="shared" si="40"/>
        <v>0.1450000000000001</v>
      </c>
    </row>
    <row r="499" spans="2:3">
      <c r="B499" s="316" t="s">
        <v>414</v>
      </c>
      <c r="C499" s="177">
        <f t="shared" si="40"/>
        <v>0.1460000000000001</v>
      </c>
    </row>
    <row r="500" spans="2:3">
      <c r="B500" s="316" t="s">
        <v>415</v>
      </c>
      <c r="C500" s="177">
        <f t="shared" si="40"/>
        <v>0.1470000000000001</v>
      </c>
    </row>
    <row r="502" spans="2:3">
      <c r="B502" s="316" t="s">
        <v>305</v>
      </c>
      <c r="C502" s="177">
        <f>C500+0.001</f>
        <v>0.1480000000000001</v>
      </c>
    </row>
    <row r="503" spans="2:3">
      <c r="B503" s="316" t="s">
        <v>306</v>
      </c>
      <c r="C503" s="177">
        <f t="shared" ref="C503:C512" si="41">C502+0.001</f>
        <v>0.1490000000000001</v>
      </c>
    </row>
    <row r="504" spans="2:3">
      <c r="B504" s="316" t="s">
        <v>318</v>
      </c>
      <c r="C504" s="177">
        <f t="shared" si="41"/>
        <v>0.15000000000000011</v>
      </c>
    </row>
    <row r="505" spans="2:3">
      <c r="B505" s="316" t="s">
        <v>416</v>
      </c>
      <c r="C505" s="177">
        <f t="shared" si="41"/>
        <v>0.15100000000000011</v>
      </c>
    </row>
    <row r="506" spans="2:3">
      <c r="B506" s="316" t="s">
        <v>417</v>
      </c>
      <c r="C506" s="177">
        <f t="shared" si="41"/>
        <v>0.15200000000000011</v>
      </c>
    </row>
    <row r="507" spans="2:3">
      <c r="B507" s="316" t="s">
        <v>418</v>
      </c>
      <c r="C507" s="177">
        <f t="shared" si="41"/>
        <v>0.15300000000000011</v>
      </c>
    </row>
    <row r="508" spans="2:3">
      <c r="B508" s="316" t="s">
        <v>419</v>
      </c>
      <c r="C508" s="177">
        <f t="shared" si="41"/>
        <v>0.15400000000000011</v>
      </c>
    </row>
    <row r="509" spans="2:3">
      <c r="B509" s="316" t="s">
        <v>420</v>
      </c>
      <c r="C509" s="177">
        <f t="shared" si="41"/>
        <v>0.15500000000000011</v>
      </c>
    </row>
    <row r="510" spans="2:3">
      <c r="B510" s="316" t="s">
        <v>421</v>
      </c>
      <c r="C510" s="177">
        <f t="shared" si="41"/>
        <v>0.15600000000000011</v>
      </c>
    </row>
    <row r="511" spans="2:3">
      <c r="B511" s="316" t="s">
        <v>422</v>
      </c>
      <c r="C511" s="177">
        <f t="shared" si="41"/>
        <v>0.15700000000000011</v>
      </c>
    </row>
    <row r="512" spans="2:3">
      <c r="B512" s="316" t="s">
        <v>423</v>
      </c>
      <c r="C512" s="177">
        <f t="shared" si="41"/>
        <v>0.15800000000000011</v>
      </c>
    </row>
    <row r="514" spans="2:9">
      <c r="B514" s="316" t="s">
        <v>305</v>
      </c>
      <c r="C514" s="177">
        <f>C512+0.001</f>
        <v>0.15900000000000011</v>
      </c>
    </row>
    <row r="515" spans="2:9">
      <c r="B515" s="316" t="s">
        <v>306</v>
      </c>
      <c r="C515" s="177">
        <f t="shared" ref="C515:C527" si="42">C514+0.001</f>
        <v>0.16000000000000011</v>
      </c>
    </row>
    <row r="516" spans="2:9">
      <c r="B516" s="316" t="s">
        <v>318</v>
      </c>
      <c r="C516" s="177">
        <f t="shared" si="42"/>
        <v>0.16100000000000012</v>
      </c>
    </row>
    <row r="517" spans="2:9">
      <c r="B517" s="316" t="s">
        <v>387</v>
      </c>
      <c r="C517" s="177">
        <f t="shared" si="42"/>
        <v>0.16200000000000012</v>
      </c>
    </row>
    <row r="518" spans="2:9">
      <c r="B518" s="316" t="s">
        <v>388</v>
      </c>
      <c r="C518" s="177">
        <f t="shared" si="42"/>
        <v>0.16300000000000012</v>
      </c>
    </row>
    <row r="519" spans="2:9">
      <c r="B519" s="316" t="s">
        <v>424</v>
      </c>
      <c r="C519" s="177">
        <f t="shared" si="42"/>
        <v>0.16400000000000012</v>
      </c>
    </row>
    <row r="520" spans="2:9">
      <c r="B520" s="316" t="s">
        <v>425</v>
      </c>
      <c r="C520" s="177">
        <f t="shared" si="42"/>
        <v>0.16500000000000012</v>
      </c>
    </row>
    <row r="521" spans="2:9">
      <c r="B521" s="316" t="s">
        <v>426</v>
      </c>
      <c r="C521" s="177">
        <f t="shared" si="42"/>
        <v>0.16600000000000012</v>
      </c>
    </row>
    <row r="522" spans="2:9">
      <c r="B522" s="316" t="s">
        <v>427</v>
      </c>
      <c r="C522" s="177">
        <f t="shared" si="42"/>
        <v>0.16700000000000012</v>
      </c>
    </row>
    <row r="523" spans="2:9">
      <c r="B523" s="316" t="s">
        <v>428</v>
      </c>
      <c r="C523" s="177">
        <f t="shared" si="42"/>
        <v>0.16800000000000012</v>
      </c>
    </row>
    <row r="524" spans="2:9">
      <c r="B524" s="316" t="s">
        <v>429</v>
      </c>
      <c r="C524" s="177">
        <f t="shared" si="42"/>
        <v>0.16900000000000012</v>
      </c>
    </row>
    <row r="525" spans="2:9">
      <c r="B525" s="316" t="s">
        <v>391</v>
      </c>
      <c r="C525" s="177">
        <f t="shared" si="42"/>
        <v>0.17000000000000012</v>
      </c>
    </row>
    <row r="526" spans="2:9">
      <c r="B526" s="316" t="s">
        <v>430</v>
      </c>
      <c r="C526" s="177">
        <f t="shared" si="42"/>
        <v>0.17100000000000012</v>
      </c>
    </row>
    <row r="527" spans="2:9">
      <c r="B527" s="316" t="s">
        <v>393</v>
      </c>
      <c r="C527" s="177">
        <f t="shared" si="42"/>
        <v>0.17200000000000013</v>
      </c>
    </row>
    <row r="528" spans="2:9">
      <c r="I528" s="180">
        <f>SUM(I530:I572)</f>
        <v>0</v>
      </c>
    </row>
    <row r="529" spans="3:6" ht="15.75" thickBot="1">
      <c r="F529" s="593"/>
    </row>
    <row r="532" spans="3:6">
      <c r="C532" s="177">
        <f>C531+0.01</f>
        <v>0.01</v>
      </c>
    </row>
    <row r="551" spans="2:4">
      <c r="D551" s="178" t="s">
        <v>304</v>
      </c>
    </row>
    <row r="553" spans="2:4">
      <c r="B553" s="316" t="s">
        <v>431</v>
      </c>
    </row>
    <row r="554" spans="2:4">
      <c r="B554" s="316" t="s">
        <v>432</v>
      </c>
      <c r="C554" s="177">
        <f>C553+0.01</f>
        <v>0.01</v>
      </c>
    </row>
    <row r="555" spans="2:4">
      <c r="B555" s="316" t="s">
        <v>433</v>
      </c>
    </row>
    <row r="556" spans="2:4">
      <c r="B556" s="316" t="s">
        <v>434</v>
      </c>
    </row>
    <row r="557" spans="2:4">
      <c r="B557" s="316" t="s">
        <v>435</v>
      </c>
    </row>
    <row r="558" spans="2:4">
      <c r="B558" s="316" t="s">
        <v>436</v>
      </c>
    </row>
    <row r="559" spans="2:4">
      <c r="B559" s="316" t="s">
        <v>437</v>
      </c>
    </row>
    <row r="560" spans="2:4">
      <c r="B560" s="316" t="s">
        <v>438</v>
      </c>
    </row>
    <row r="561" spans="2:7">
      <c r="B561" s="316" t="s">
        <v>439</v>
      </c>
    </row>
    <row r="562" spans="2:7">
      <c r="B562" s="316" t="s">
        <v>440</v>
      </c>
    </row>
    <row r="563" spans="2:7">
      <c r="B563" s="316" t="s">
        <v>441</v>
      </c>
    </row>
    <row r="564" spans="2:7">
      <c r="B564" s="316" t="s">
        <v>442</v>
      </c>
    </row>
    <row r="565" spans="2:7">
      <c r="B565" s="316" t="s">
        <v>443</v>
      </c>
    </row>
    <row r="566" spans="2:7">
      <c r="B566" s="316" t="s">
        <v>444</v>
      </c>
    </row>
    <row r="567" spans="2:7">
      <c r="B567" s="316" t="s">
        <v>445</v>
      </c>
    </row>
    <row r="568" spans="2:7">
      <c r="B568" s="316" t="s">
        <v>446</v>
      </c>
    </row>
    <row r="569" spans="2:7">
      <c r="B569" s="316" t="s">
        <v>447</v>
      </c>
    </row>
    <row r="570" spans="2:7">
      <c r="B570" s="316" t="s">
        <v>447</v>
      </c>
    </row>
    <row r="571" spans="2:7">
      <c r="B571" s="316" t="s">
        <v>448</v>
      </c>
    </row>
    <row r="572" spans="2:7" ht="15.75" thickBot="1">
      <c r="B572" s="316" t="s">
        <v>449</v>
      </c>
      <c r="D572" s="591"/>
      <c r="E572" s="592"/>
      <c r="F572" s="593"/>
      <c r="G572" s="594"/>
    </row>
  </sheetData>
  <mergeCells count="17">
    <mergeCell ref="B11:I11"/>
    <mergeCell ref="C41:D41"/>
    <mergeCell ref="B6:I6"/>
    <mergeCell ref="B7:I7"/>
    <mergeCell ref="B8:I8"/>
    <mergeCell ref="B9:I9"/>
    <mergeCell ref="B10:C10"/>
    <mergeCell ref="D10:I10"/>
    <mergeCell ref="B2:H2"/>
    <mergeCell ref="I2:I5"/>
    <mergeCell ref="B3:H3"/>
    <mergeCell ref="B4:C4"/>
    <mergeCell ref="D4:E4"/>
    <mergeCell ref="F4:H4"/>
    <mergeCell ref="B5:C5"/>
    <mergeCell ref="D5:E5"/>
    <mergeCell ref="F5:H5"/>
  </mergeCells>
  <conditionalFormatting sqref="C35:C40 C1:C13 C18 C42:C1048576">
    <cfRule type="duplicateValues" dxfId="16" priority="67"/>
  </conditionalFormatting>
  <conditionalFormatting sqref="C38:C40 C42:C1048576">
    <cfRule type="duplicateValues" dxfId="15" priority="68"/>
  </conditionalFormatting>
  <conditionalFormatting sqref="C35:C40 C42:C1048576">
    <cfRule type="duplicateValues" dxfId="14" priority="69"/>
  </conditionalFormatting>
  <conditionalFormatting sqref="C14">
    <cfRule type="duplicateValues" dxfId="13" priority="52"/>
  </conditionalFormatting>
  <conditionalFormatting sqref="C20">
    <cfRule type="duplicateValues" dxfId="12" priority="27"/>
  </conditionalFormatting>
  <conditionalFormatting sqref="C21 C19">
    <cfRule type="duplicateValues" dxfId="11" priority="1530"/>
  </conditionalFormatting>
  <conditionalFormatting sqref="C15">
    <cfRule type="duplicateValues" dxfId="10" priority="19"/>
  </conditionalFormatting>
  <conditionalFormatting sqref="C16:C17">
    <cfRule type="duplicateValues" dxfId="9" priority="1806"/>
  </conditionalFormatting>
  <conditionalFormatting sqref="C22:C24">
    <cfRule type="duplicateValues" dxfId="8" priority="10"/>
  </conditionalFormatting>
  <conditionalFormatting sqref="C27:C28">
    <cfRule type="duplicateValues" dxfId="7" priority="8"/>
  </conditionalFormatting>
  <conditionalFormatting sqref="C29">
    <cfRule type="duplicateValues" dxfId="6" priority="9"/>
  </conditionalFormatting>
  <conditionalFormatting sqref="C25">
    <cfRule type="duplicateValues" dxfId="5" priority="4"/>
  </conditionalFormatting>
  <conditionalFormatting sqref="C26">
    <cfRule type="duplicateValues" dxfId="4" priority="7"/>
  </conditionalFormatting>
  <conditionalFormatting sqref="C25">
    <cfRule type="duplicateValues" dxfId="3" priority="5"/>
  </conditionalFormatting>
  <conditionalFormatting sqref="C30:C31">
    <cfRule type="duplicateValues" dxfId="2" priority="2"/>
  </conditionalFormatting>
  <conditionalFormatting sqref="C32">
    <cfRule type="duplicateValues" dxfId="1" priority="3"/>
  </conditionalFormatting>
  <conditionalFormatting sqref="C33:C34">
    <cfRule type="duplicateValues" dxfId="0" priority="1"/>
  </conditionalFormatting>
  <pageMargins left="0.39370078740157483" right="0.19685039370078741" top="0.39370078740157483" bottom="0.39370078740157483" header="0.94488188976377963" footer="0"/>
  <pageSetup scale="48" fitToHeight="0" orientation="portrait" horizontalDpi="300" verticalDpi="300" r:id="rId1"/>
  <headerFooter scaleWithDoc="0" alignWithMargins="0"/>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rgb="FF92D050"/>
    <pageSetUpPr fitToPage="1"/>
  </sheetPr>
  <dimension ref="A1:V344"/>
  <sheetViews>
    <sheetView view="pageBreakPreview" topLeftCell="A42" zoomScale="55" zoomScaleNormal="100" zoomScaleSheetLayoutView="55" workbookViewId="0">
      <selection activeCell="F41" sqref="F41"/>
    </sheetView>
  </sheetViews>
  <sheetFormatPr baseColWidth="10" defaultColWidth="11.42578125" defaultRowHeight="16.5" outlineLevelRow="2"/>
  <cols>
    <col min="1" max="2" width="3.42578125" style="106" customWidth="1"/>
    <col min="3" max="3" width="10" style="121" customWidth="1"/>
    <col min="4" max="4" width="11.28515625" style="105" customWidth="1"/>
    <col min="5" max="5" width="20.28515625" style="121" customWidth="1"/>
    <col min="6" max="6" width="20.28515625" style="106" customWidth="1"/>
    <col min="7" max="7" width="96.28515625" style="198" customWidth="1"/>
    <col min="8" max="8" width="8.7109375" style="105" customWidth="1"/>
    <col min="9" max="9" width="10.7109375" style="105" customWidth="1"/>
    <col min="10" max="10" width="18.85546875" style="106" customWidth="1"/>
    <col min="11" max="11" width="23.85546875" style="106" customWidth="1"/>
    <col min="12" max="12" width="34" style="106" customWidth="1"/>
    <col min="13" max="13" width="3.28515625" style="106" customWidth="1"/>
    <col min="14" max="14" width="2.7109375" style="106" customWidth="1"/>
    <col min="15" max="15" width="24.5703125" style="642" customWidth="1"/>
    <col min="16" max="16" width="12.7109375" style="642" customWidth="1"/>
    <col min="17" max="18" width="11.42578125" style="106"/>
    <col min="19" max="19" width="27.5703125" style="106" bestFit="1" customWidth="1"/>
    <col min="20" max="257" width="11.42578125" style="106"/>
    <col min="258" max="259" width="3.42578125" style="106" customWidth="1"/>
    <col min="260" max="260" width="8.140625" style="106" customWidth="1"/>
    <col min="261" max="261" width="11.28515625" style="106" customWidth="1"/>
    <col min="262" max="262" width="16.140625" style="106" customWidth="1"/>
    <col min="263" max="263" width="17.5703125" style="106" customWidth="1"/>
    <col min="264" max="264" width="73.28515625" style="106" customWidth="1"/>
    <col min="265" max="265" width="8.7109375" style="106" customWidth="1"/>
    <col min="266" max="266" width="18.85546875" style="106" customWidth="1"/>
    <col min="267" max="267" width="23.85546875" style="106" customWidth="1"/>
    <col min="268" max="268" width="30" style="106" customWidth="1"/>
    <col min="269" max="269" width="3.28515625" style="106" customWidth="1"/>
    <col min="270" max="270" width="2.7109375" style="106" customWidth="1"/>
    <col min="271" max="271" width="18.42578125" style="106" customWidth="1"/>
    <col min="272" max="513" width="11.42578125" style="106"/>
    <col min="514" max="515" width="3.42578125" style="106" customWidth="1"/>
    <col min="516" max="516" width="8.140625" style="106" customWidth="1"/>
    <col min="517" max="517" width="11.28515625" style="106" customWidth="1"/>
    <col min="518" max="518" width="16.140625" style="106" customWidth="1"/>
    <col min="519" max="519" width="17.5703125" style="106" customWidth="1"/>
    <col min="520" max="520" width="73.28515625" style="106" customWidth="1"/>
    <col min="521" max="521" width="8.7109375" style="106" customWidth="1"/>
    <col min="522" max="522" width="18.85546875" style="106" customWidth="1"/>
    <col min="523" max="523" width="23.85546875" style="106" customWidth="1"/>
    <col min="524" max="524" width="30" style="106" customWidth="1"/>
    <col min="525" max="525" width="3.28515625" style="106" customWidth="1"/>
    <col min="526" max="526" width="2.7109375" style="106" customWidth="1"/>
    <col min="527" max="527" width="18.42578125" style="106" customWidth="1"/>
    <col min="528" max="769" width="11.42578125" style="106"/>
    <col min="770" max="771" width="3.42578125" style="106" customWidth="1"/>
    <col min="772" max="772" width="8.140625" style="106" customWidth="1"/>
    <col min="773" max="773" width="11.28515625" style="106" customWidth="1"/>
    <col min="774" max="774" width="16.140625" style="106" customWidth="1"/>
    <col min="775" max="775" width="17.5703125" style="106" customWidth="1"/>
    <col min="776" max="776" width="73.28515625" style="106" customWidth="1"/>
    <col min="777" max="777" width="8.7109375" style="106" customWidth="1"/>
    <col min="778" max="778" width="18.85546875" style="106" customWidth="1"/>
    <col min="779" max="779" width="23.85546875" style="106" customWidth="1"/>
    <col min="780" max="780" width="30" style="106" customWidth="1"/>
    <col min="781" max="781" width="3.28515625" style="106" customWidth="1"/>
    <col min="782" max="782" width="2.7109375" style="106" customWidth="1"/>
    <col min="783" max="783" width="18.42578125" style="106" customWidth="1"/>
    <col min="784" max="1025" width="11.42578125" style="106"/>
    <col min="1026" max="1027" width="3.42578125" style="106" customWidth="1"/>
    <col min="1028" max="1028" width="8.140625" style="106" customWidth="1"/>
    <col min="1029" max="1029" width="11.28515625" style="106" customWidth="1"/>
    <col min="1030" max="1030" width="16.140625" style="106" customWidth="1"/>
    <col min="1031" max="1031" width="17.5703125" style="106" customWidth="1"/>
    <col min="1032" max="1032" width="73.28515625" style="106" customWidth="1"/>
    <col min="1033" max="1033" width="8.7109375" style="106" customWidth="1"/>
    <col min="1034" max="1034" width="18.85546875" style="106" customWidth="1"/>
    <col min="1035" max="1035" width="23.85546875" style="106" customWidth="1"/>
    <col min="1036" max="1036" width="30" style="106" customWidth="1"/>
    <col min="1037" max="1037" width="3.28515625" style="106" customWidth="1"/>
    <col min="1038" max="1038" width="2.7109375" style="106" customWidth="1"/>
    <col min="1039" max="1039" width="18.42578125" style="106" customWidth="1"/>
    <col min="1040" max="1281" width="11.42578125" style="106"/>
    <col min="1282" max="1283" width="3.42578125" style="106" customWidth="1"/>
    <col min="1284" max="1284" width="8.140625" style="106" customWidth="1"/>
    <col min="1285" max="1285" width="11.28515625" style="106" customWidth="1"/>
    <col min="1286" max="1286" width="16.140625" style="106" customWidth="1"/>
    <col min="1287" max="1287" width="17.5703125" style="106" customWidth="1"/>
    <col min="1288" max="1288" width="73.28515625" style="106" customWidth="1"/>
    <col min="1289" max="1289" width="8.7109375" style="106" customWidth="1"/>
    <col min="1290" max="1290" width="18.85546875" style="106" customWidth="1"/>
    <col min="1291" max="1291" width="23.85546875" style="106" customWidth="1"/>
    <col min="1292" max="1292" width="30" style="106" customWidth="1"/>
    <col min="1293" max="1293" width="3.28515625" style="106" customWidth="1"/>
    <col min="1294" max="1294" width="2.7109375" style="106" customWidth="1"/>
    <col min="1295" max="1295" width="18.42578125" style="106" customWidth="1"/>
    <col min="1296" max="1537" width="11.42578125" style="106"/>
    <col min="1538" max="1539" width="3.42578125" style="106" customWidth="1"/>
    <col min="1540" max="1540" width="8.140625" style="106" customWidth="1"/>
    <col min="1541" max="1541" width="11.28515625" style="106" customWidth="1"/>
    <col min="1542" max="1542" width="16.140625" style="106" customWidth="1"/>
    <col min="1543" max="1543" width="17.5703125" style="106" customWidth="1"/>
    <col min="1544" max="1544" width="73.28515625" style="106" customWidth="1"/>
    <col min="1545" max="1545" width="8.7109375" style="106" customWidth="1"/>
    <col min="1546" max="1546" width="18.85546875" style="106" customWidth="1"/>
    <col min="1547" max="1547" width="23.85546875" style="106" customWidth="1"/>
    <col min="1548" max="1548" width="30" style="106" customWidth="1"/>
    <col min="1549" max="1549" width="3.28515625" style="106" customWidth="1"/>
    <col min="1550" max="1550" width="2.7109375" style="106" customWidth="1"/>
    <col min="1551" max="1551" width="18.42578125" style="106" customWidth="1"/>
    <col min="1552" max="1793" width="11.42578125" style="106"/>
    <col min="1794" max="1795" width="3.42578125" style="106" customWidth="1"/>
    <col min="1796" max="1796" width="8.140625" style="106" customWidth="1"/>
    <col min="1797" max="1797" width="11.28515625" style="106" customWidth="1"/>
    <col min="1798" max="1798" width="16.140625" style="106" customWidth="1"/>
    <col min="1799" max="1799" width="17.5703125" style="106" customWidth="1"/>
    <col min="1800" max="1800" width="73.28515625" style="106" customWidth="1"/>
    <col min="1801" max="1801" width="8.7109375" style="106" customWidth="1"/>
    <col min="1802" max="1802" width="18.85546875" style="106" customWidth="1"/>
    <col min="1803" max="1803" width="23.85546875" style="106" customWidth="1"/>
    <col min="1804" max="1804" width="30" style="106" customWidth="1"/>
    <col min="1805" max="1805" width="3.28515625" style="106" customWidth="1"/>
    <col min="1806" max="1806" width="2.7109375" style="106" customWidth="1"/>
    <col min="1807" max="1807" width="18.42578125" style="106" customWidth="1"/>
    <col min="1808" max="2049" width="11.42578125" style="106"/>
    <col min="2050" max="2051" width="3.42578125" style="106" customWidth="1"/>
    <col min="2052" max="2052" width="8.140625" style="106" customWidth="1"/>
    <col min="2053" max="2053" width="11.28515625" style="106" customWidth="1"/>
    <col min="2054" max="2054" width="16.140625" style="106" customWidth="1"/>
    <col min="2055" max="2055" width="17.5703125" style="106" customWidth="1"/>
    <col min="2056" max="2056" width="73.28515625" style="106" customWidth="1"/>
    <col min="2057" max="2057" width="8.7109375" style="106" customWidth="1"/>
    <col min="2058" max="2058" width="18.85546875" style="106" customWidth="1"/>
    <col min="2059" max="2059" width="23.85546875" style="106" customWidth="1"/>
    <col min="2060" max="2060" width="30" style="106" customWidth="1"/>
    <col min="2061" max="2061" width="3.28515625" style="106" customWidth="1"/>
    <col min="2062" max="2062" width="2.7109375" style="106" customWidth="1"/>
    <col min="2063" max="2063" width="18.42578125" style="106" customWidth="1"/>
    <col min="2064" max="2305" width="11.42578125" style="106"/>
    <col min="2306" max="2307" width="3.42578125" style="106" customWidth="1"/>
    <col min="2308" max="2308" width="8.140625" style="106" customWidth="1"/>
    <col min="2309" max="2309" width="11.28515625" style="106" customWidth="1"/>
    <col min="2310" max="2310" width="16.140625" style="106" customWidth="1"/>
    <col min="2311" max="2311" width="17.5703125" style="106" customWidth="1"/>
    <col min="2312" max="2312" width="73.28515625" style="106" customWidth="1"/>
    <col min="2313" max="2313" width="8.7109375" style="106" customWidth="1"/>
    <col min="2314" max="2314" width="18.85546875" style="106" customWidth="1"/>
    <col min="2315" max="2315" width="23.85546875" style="106" customWidth="1"/>
    <col min="2316" max="2316" width="30" style="106" customWidth="1"/>
    <col min="2317" max="2317" width="3.28515625" style="106" customWidth="1"/>
    <col min="2318" max="2318" width="2.7109375" style="106" customWidth="1"/>
    <col min="2319" max="2319" width="18.42578125" style="106" customWidth="1"/>
    <col min="2320" max="2561" width="11.42578125" style="106"/>
    <col min="2562" max="2563" width="3.42578125" style="106" customWidth="1"/>
    <col min="2564" max="2564" width="8.140625" style="106" customWidth="1"/>
    <col min="2565" max="2565" width="11.28515625" style="106" customWidth="1"/>
    <col min="2566" max="2566" width="16.140625" style="106" customWidth="1"/>
    <col min="2567" max="2567" width="17.5703125" style="106" customWidth="1"/>
    <col min="2568" max="2568" width="73.28515625" style="106" customWidth="1"/>
    <col min="2569" max="2569" width="8.7109375" style="106" customWidth="1"/>
    <col min="2570" max="2570" width="18.85546875" style="106" customWidth="1"/>
    <col min="2571" max="2571" width="23.85546875" style="106" customWidth="1"/>
    <col min="2572" max="2572" width="30" style="106" customWidth="1"/>
    <col min="2573" max="2573" width="3.28515625" style="106" customWidth="1"/>
    <col min="2574" max="2574" width="2.7109375" style="106" customWidth="1"/>
    <col min="2575" max="2575" width="18.42578125" style="106" customWidth="1"/>
    <col min="2576" max="2817" width="11.42578125" style="106"/>
    <col min="2818" max="2819" width="3.42578125" style="106" customWidth="1"/>
    <col min="2820" max="2820" width="8.140625" style="106" customWidth="1"/>
    <col min="2821" max="2821" width="11.28515625" style="106" customWidth="1"/>
    <col min="2822" max="2822" width="16.140625" style="106" customWidth="1"/>
    <col min="2823" max="2823" width="17.5703125" style="106" customWidth="1"/>
    <col min="2824" max="2824" width="73.28515625" style="106" customWidth="1"/>
    <col min="2825" max="2825" width="8.7109375" style="106" customWidth="1"/>
    <col min="2826" max="2826" width="18.85546875" style="106" customWidth="1"/>
    <col min="2827" max="2827" width="23.85546875" style="106" customWidth="1"/>
    <col min="2828" max="2828" width="30" style="106" customWidth="1"/>
    <col min="2829" max="2829" width="3.28515625" style="106" customWidth="1"/>
    <col min="2830" max="2830" width="2.7109375" style="106" customWidth="1"/>
    <col min="2831" max="2831" width="18.42578125" style="106" customWidth="1"/>
    <col min="2832" max="3073" width="11.42578125" style="106"/>
    <col min="3074" max="3075" width="3.42578125" style="106" customWidth="1"/>
    <col min="3076" max="3076" width="8.140625" style="106" customWidth="1"/>
    <col min="3077" max="3077" width="11.28515625" style="106" customWidth="1"/>
    <col min="3078" max="3078" width="16.140625" style="106" customWidth="1"/>
    <col min="3079" max="3079" width="17.5703125" style="106" customWidth="1"/>
    <col min="3080" max="3080" width="73.28515625" style="106" customWidth="1"/>
    <col min="3081" max="3081" width="8.7109375" style="106" customWidth="1"/>
    <col min="3082" max="3082" width="18.85546875" style="106" customWidth="1"/>
    <col min="3083" max="3083" width="23.85546875" style="106" customWidth="1"/>
    <col min="3084" max="3084" width="30" style="106" customWidth="1"/>
    <col min="3085" max="3085" width="3.28515625" style="106" customWidth="1"/>
    <col min="3086" max="3086" width="2.7109375" style="106" customWidth="1"/>
    <col min="3087" max="3087" width="18.42578125" style="106" customWidth="1"/>
    <col min="3088" max="3329" width="11.42578125" style="106"/>
    <col min="3330" max="3331" width="3.42578125" style="106" customWidth="1"/>
    <col min="3332" max="3332" width="8.140625" style="106" customWidth="1"/>
    <col min="3333" max="3333" width="11.28515625" style="106" customWidth="1"/>
    <col min="3334" max="3334" width="16.140625" style="106" customWidth="1"/>
    <col min="3335" max="3335" width="17.5703125" style="106" customWidth="1"/>
    <col min="3336" max="3336" width="73.28515625" style="106" customWidth="1"/>
    <col min="3337" max="3337" width="8.7109375" style="106" customWidth="1"/>
    <col min="3338" max="3338" width="18.85546875" style="106" customWidth="1"/>
    <col min="3339" max="3339" width="23.85546875" style="106" customWidth="1"/>
    <col min="3340" max="3340" width="30" style="106" customWidth="1"/>
    <col min="3341" max="3341" width="3.28515625" style="106" customWidth="1"/>
    <col min="3342" max="3342" width="2.7109375" style="106" customWidth="1"/>
    <col min="3343" max="3343" width="18.42578125" style="106" customWidth="1"/>
    <col min="3344" max="3585" width="11.42578125" style="106"/>
    <col min="3586" max="3587" width="3.42578125" style="106" customWidth="1"/>
    <col min="3588" max="3588" width="8.140625" style="106" customWidth="1"/>
    <col min="3589" max="3589" width="11.28515625" style="106" customWidth="1"/>
    <col min="3590" max="3590" width="16.140625" style="106" customWidth="1"/>
    <col min="3591" max="3591" width="17.5703125" style="106" customWidth="1"/>
    <col min="3592" max="3592" width="73.28515625" style="106" customWidth="1"/>
    <col min="3593" max="3593" width="8.7109375" style="106" customWidth="1"/>
    <col min="3594" max="3594" width="18.85546875" style="106" customWidth="1"/>
    <col min="3595" max="3595" width="23.85546875" style="106" customWidth="1"/>
    <col min="3596" max="3596" width="30" style="106" customWidth="1"/>
    <col min="3597" max="3597" width="3.28515625" style="106" customWidth="1"/>
    <col min="3598" max="3598" width="2.7109375" style="106" customWidth="1"/>
    <col min="3599" max="3599" width="18.42578125" style="106" customWidth="1"/>
    <col min="3600" max="3841" width="11.42578125" style="106"/>
    <col min="3842" max="3843" width="3.42578125" style="106" customWidth="1"/>
    <col min="3844" max="3844" width="8.140625" style="106" customWidth="1"/>
    <col min="3845" max="3845" width="11.28515625" style="106" customWidth="1"/>
    <col min="3846" max="3846" width="16.140625" style="106" customWidth="1"/>
    <col min="3847" max="3847" width="17.5703125" style="106" customWidth="1"/>
    <col min="3848" max="3848" width="73.28515625" style="106" customWidth="1"/>
    <col min="3849" max="3849" width="8.7109375" style="106" customWidth="1"/>
    <col min="3850" max="3850" width="18.85546875" style="106" customWidth="1"/>
    <col min="3851" max="3851" width="23.85546875" style="106" customWidth="1"/>
    <col min="3852" max="3852" width="30" style="106" customWidth="1"/>
    <col min="3853" max="3853" width="3.28515625" style="106" customWidth="1"/>
    <col min="3854" max="3854" width="2.7109375" style="106" customWidth="1"/>
    <col min="3855" max="3855" width="18.42578125" style="106" customWidth="1"/>
    <col min="3856" max="4097" width="11.42578125" style="106"/>
    <col min="4098" max="4099" width="3.42578125" style="106" customWidth="1"/>
    <col min="4100" max="4100" width="8.140625" style="106" customWidth="1"/>
    <col min="4101" max="4101" width="11.28515625" style="106" customWidth="1"/>
    <col min="4102" max="4102" width="16.140625" style="106" customWidth="1"/>
    <col min="4103" max="4103" width="17.5703125" style="106" customWidth="1"/>
    <col min="4104" max="4104" width="73.28515625" style="106" customWidth="1"/>
    <col min="4105" max="4105" width="8.7109375" style="106" customWidth="1"/>
    <col min="4106" max="4106" width="18.85546875" style="106" customWidth="1"/>
    <col min="4107" max="4107" width="23.85546875" style="106" customWidth="1"/>
    <col min="4108" max="4108" width="30" style="106" customWidth="1"/>
    <col min="4109" max="4109" width="3.28515625" style="106" customWidth="1"/>
    <col min="4110" max="4110" width="2.7109375" style="106" customWidth="1"/>
    <col min="4111" max="4111" width="18.42578125" style="106" customWidth="1"/>
    <col min="4112" max="4353" width="11.42578125" style="106"/>
    <col min="4354" max="4355" width="3.42578125" style="106" customWidth="1"/>
    <col min="4356" max="4356" width="8.140625" style="106" customWidth="1"/>
    <col min="4357" max="4357" width="11.28515625" style="106" customWidth="1"/>
    <col min="4358" max="4358" width="16.140625" style="106" customWidth="1"/>
    <col min="4359" max="4359" width="17.5703125" style="106" customWidth="1"/>
    <col min="4360" max="4360" width="73.28515625" style="106" customWidth="1"/>
    <col min="4361" max="4361" width="8.7109375" style="106" customWidth="1"/>
    <col min="4362" max="4362" width="18.85546875" style="106" customWidth="1"/>
    <col min="4363" max="4363" width="23.85546875" style="106" customWidth="1"/>
    <col min="4364" max="4364" width="30" style="106" customWidth="1"/>
    <col min="4365" max="4365" width="3.28515625" style="106" customWidth="1"/>
    <col min="4366" max="4366" width="2.7109375" style="106" customWidth="1"/>
    <col min="4367" max="4367" width="18.42578125" style="106" customWidth="1"/>
    <col min="4368" max="4609" width="11.42578125" style="106"/>
    <col min="4610" max="4611" width="3.42578125" style="106" customWidth="1"/>
    <col min="4612" max="4612" width="8.140625" style="106" customWidth="1"/>
    <col min="4613" max="4613" width="11.28515625" style="106" customWidth="1"/>
    <col min="4614" max="4614" width="16.140625" style="106" customWidth="1"/>
    <col min="4615" max="4615" width="17.5703125" style="106" customWidth="1"/>
    <col min="4616" max="4616" width="73.28515625" style="106" customWidth="1"/>
    <col min="4617" max="4617" width="8.7109375" style="106" customWidth="1"/>
    <col min="4618" max="4618" width="18.85546875" style="106" customWidth="1"/>
    <col min="4619" max="4619" width="23.85546875" style="106" customWidth="1"/>
    <col min="4620" max="4620" width="30" style="106" customWidth="1"/>
    <col min="4621" max="4621" width="3.28515625" style="106" customWidth="1"/>
    <col min="4622" max="4622" width="2.7109375" style="106" customWidth="1"/>
    <col min="4623" max="4623" width="18.42578125" style="106" customWidth="1"/>
    <col min="4624" max="4865" width="11.42578125" style="106"/>
    <col min="4866" max="4867" width="3.42578125" style="106" customWidth="1"/>
    <col min="4868" max="4868" width="8.140625" style="106" customWidth="1"/>
    <col min="4869" max="4869" width="11.28515625" style="106" customWidth="1"/>
    <col min="4870" max="4870" width="16.140625" style="106" customWidth="1"/>
    <col min="4871" max="4871" width="17.5703125" style="106" customWidth="1"/>
    <col min="4872" max="4872" width="73.28515625" style="106" customWidth="1"/>
    <col min="4873" max="4873" width="8.7109375" style="106" customWidth="1"/>
    <col min="4874" max="4874" width="18.85546875" style="106" customWidth="1"/>
    <col min="4875" max="4875" width="23.85546875" style="106" customWidth="1"/>
    <col min="4876" max="4876" width="30" style="106" customWidth="1"/>
    <col min="4877" max="4877" width="3.28515625" style="106" customWidth="1"/>
    <col min="4878" max="4878" width="2.7109375" style="106" customWidth="1"/>
    <col min="4879" max="4879" width="18.42578125" style="106" customWidth="1"/>
    <col min="4880" max="5121" width="11.42578125" style="106"/>
    <col min="5122" max="5123" width="3.42578125" style="106" customWidth="1"/>
    <col min="5124" max="5124" width="8.140625" style="106" customWidth="1"/>
    <col min="5125" max="5125" width="11.28515625" style="106" customWidth="1"/>
    <col min="5126" max="5126" width="16.140625" style="106" customWidth="1"/>
    <col min="5127" max="5127" width="17.5703125" style="106" customWidth="1"/>
    <col min="5128" max="5128" width="73.28515625" style="106" customWidth="1"/>
    <col min="5129" max="5129" width="8.7109375" style="106" customWidth="1"/>
    <col min="5130" max="5130" width="18.85546875" style="106" customWidth="1"/>
    <col min="5131" max="5131" width="23.85546875" style="106" customWidth="1"/>
    <col min="5132" max="5132" width="30" style="106" customWidth="1"/>
    <col min="5133" max="5133" width="3.28515625" style="106" customWidth="1"/>
    <col min="5134" max="5134" width="2.7109375" style="106" customWidth="1"/>
    <col min="5135" max="5135" width="18.42578125" style="106" customWidth="1"/>
    <col min="5136" max="5377" width="11.42578125" style="106"/>
    <col min="5378" max="5379" width="3.42578125" style="106" customWidth="1"/>
    <col min="5380" max="5380" width="8.140625" style="106" customWidth="1"/>
    <col min="5381" max="5381" width="11.28515625" style="106" customWidth="1"/>
    <col min="5382" max="5382" width="16.140625" style="106" customWidth="1"/>
    <col min="5383" max="5383" width="17.5703125" style="106" customWidth="1"/>
    <col min="5384" max="5384" width="73.28515625" style="106" customWidth="1"/>
    <col min="5385" max="5385" width="8.7109375" style="106" customWidth="1"/>
    <col min="5386" max="5386" width="18.85546875" style="106" customWidth="1"/>
    <col min="5387" max="5387" width="23.85546875" style="106" customWidth="1"/>
    <col min="5388" max="5388" width="30" style="106" customWidth="1"/>
    <col min="5389" max="5389" width="3.28515625" style="106" customWidth="1"/>
    <col min="5390" max="5390" width="2.7109375" style="106" customWidth="1"/>
    <col min="5391" max="5391" width="18.42578125" style="106" customWidth="1"/>
    <col min="5392" max="5633" width="11.42578125" style="106"/>
    <col min="5634" max="5635" width="3.42578125" style="106" customWidth="1"/>
    <col min="5636" max="5636" width="8.140625" style="106" customWidth="1"/>
    <col min="5637" max="5637" width="11.28515625" style="106" customWidth="1"/>
    <col min="5638" max="5638" width="16.140625" style="106" customWidth="1"/>
    <col min="5639" max="5639" width="17.5703125" style="106" customWidth="1"/>
    <col min="5640" max="5640" width="73.28515625" style="106" customWidth="1"/>
    <col min="5641" max="5641" width="8.7109375" style="106" customWidth="1"/>
    <col min="5642" max="5642" width="18.85546875" style="106" customWidth="1"/>
    <col min="5643" max="5643" width="23.85546875" style="106" customWidth="1"/>
    <col min="5644" max="5644" width="30" style="106" customWidth="1"/>
    <col min="5645" max="5645" width="3.28515625" style="106" customWidth="1"/>
    <col min="5646" max="5646" width="2.7109375" style="106" customWidth="1"/>
    <col min="5647" max="5647" width="18.42578125" style="106" customWidth="1"/>
    <col min="5648" max="5889" width="11.42578125" style="106"/>
    <col min="5890" max="5891" width="3.42578125" style="106" customWidth="1"/>
    <col min="5892" max="5892" width="8.140625" style="106" customWidth="1"/>
    <col min="5893" max="5893" width="11.28515625" style="106" customWidth="1"/>
    <col min="5894" max="5894" width="16.140625" style="106" customWidth="1"/>
    <col min="5895" max="5895" width="17.5703125" style="106" customWidth="1"/>
    <col min="5896" max="5896" width="73.28515625" style="106" customWidth="1"/>
    <col min="5897" max="5897" width="8.7109375" style="106" customWidth="1"/>
    <col min="5898" max="5898" width="18.85546875" style="106" customWidth="1"/>
    <col min="5899" max="5899" width="23.85546875" style="106" customWidth="1"/>
    <col min="5900" max="5900" width="30" style="106" customWidth="1"/>
    <col min="5901" max="5901" width="3.28515625" style="106" customWidth="1"/>
    <col min="5902" max="5902" width="2.7109375" style="106" customWidth="1"/>
    <col min="5903" max="5903" width="18.42578125" style="106" customWidth="1"/>
    <col min="5904" max="6145" width="11.42578125" style="106"/>
    <col min="6146" max="6147" width="3.42578125" style="106" customWidth="1"/>
    <col min="6148" max="6148" width="8.140625" style="106" customWidth="1"/>
    <col min="6149" max="6149" width="11.28515625" style="106" customWidth="1"/>
    <col min="6150" max="6150" width="16.140625" style="106" customWidth="1"/>
    <col min="6151" max="6151" width="17.5703125" style="106" customWidth="1"/>
    <col min="6152" max="6152" width="73.28515625" style="106" customWidth="1"/>
    <col min="6153" max="6153" width="8.7109375" style="106" customWidth="1"/>
    <col min="6154" max="6154" width="18.85546875" style="106" customWidth="1"/>
    <col min="6155" max="6155" width="23.85546875" style="106" customWidth="1"/>
    <col min="6156" max="6156" width="30" style="106" customWidth="1"/>
    <col min="6157" max="6157" width="3.28515625" style="106" customWidth="1"/>
    <col min="6158" max="6158" width="2.7109375" style="106" customWidth="1"/>
    <col min="6159" max="6159" width="18.42578125" style="106" customWidth="1"/>
    <col min="6160" max="6401" width="11.42578125" style="106"/>
    <col min="6402" max="6403" width="3.42578125" style="106" customWidth="1"/>
    <col min="6404" max="6404" width="8.140625" style="106" customWidth="1"/>
    <col min="6405" max="6405" width="11.28515625" style="106" customWidth="1"/>
    <col min="6406" max="6406" width="16.140625" style="106" customWidth="1"/>
    <col min="6407" max="6407" width="17.5703125" style="106" customWidth="1"/>
    <col min="6408" max="6408" width="73.28515625" style="106" customWidth="1"/>
    <col min="6409" max="6409" width="8.7109375" style="106" customWidth="1"/>
    <col min="6410" max="6410" width="18.85546875" style="106" customWidth="1"/>
    <col min="6411" max="6411" width="23.85546875" style="106" customWidth="1"/>
    <col min="6412" max="6412" width="30" style="106" customWidth="1"/>
    <col min="6413" max="6413" width="3.28515625" style="106" customWidth="1"/>
    <col min="6414" max="6414" width="2.7109375" style="106" customWidth="1"/>
    <col min="6415" max="6415" width="18.42578125" style="106" customWidth="1"/>
    <col min="6416" max="6657" width="11.42578125" style="106"/>
    <col min="6658" max="6659" width="3.42578125" style="106" customWidth="1"/>
    <col min="6660" max="6660" width="8.140625" style="106" customWidth="1"/>
    <col min="6661" max="6661" width="11.28515625" style="106" customWidth="1"/>
    <col min="6662" max="6662" width="16.140625" style="106" customWidth="1"/>
    <col min="6663" max="6663" width="17.5703125" style="106" customWidth="1"/>
    <col min="6664" max="6664" width="73.28515625" style="106" customWidth="1"/>
    <col min="6665" max="6665" width="8.7109375" style="106" customWidth="1"/>
    <col min="6666" max="6666" width="18.85546875" style="106" customWidth="1"/>
    <col min="6667" max="6667" width="23.85546875" style="106" customWidth="1"/>
    <col min="6668" max="6668" width="30" style="106" customWidth="1"/>
    <col min="6669" max="6669" width="3.28515625" style="106" customWidth="1"/>
    <col min="6670" max="6670" width="2.7109375" style="106" customWidth="1"/>
    <col min="6671" max="6671" width="18.42578125" style="106" customWidth="1"/>
    <col min="6672" max="6913" width="11.42578125" style="106"/>
    <col min="6914" max="6915" width="3.42578125" style="106" customWidth="1"/>
    <col min="6916" max="6916" width="8.140625" style="106" customWidth="1"/>
    <col min="6917" max="6917" width="11.28515625" style="106" customWidth="1"/>
    <col min="6918" max="6918" width="16.140625" style="106" customWidth="1"/>
    <col min="6919" max="6919" width="17.5703125" style="106" customWidth="1"/>
    <col min="6920" max="6920" width="73.28515625" style="106" customWidth="1"/>
    <col min="6921" max="6921" width="8.7109375" style="106" customWidth="1"/>
    <col min="6922" max="6922" width="18.85546875" style="106" customWidth="1"/>
    <col min="6923" max="6923" width="23.85546875" style="106" customWidth="1"/>
    <col min="6924" max="6924" width="30" style="106" customWidth="1"/>
    <col min="6925" max="6925" width="3.28515625" style="106" customWidth="1"/>
    <col min="6926" max="6926" width="2.7109375" style="106" customWidth="1"/>
    <col min="6927" max="6927" width="18.42578125" style="106" customWidth="1"/>
    <col min="6928" max="7169" width="11.42578125" style="106"/>
    <col min="7170" max="7171" width="3.42578125" style="106" customWidth="1"/>
    <col min="7172" max="7172" width="8.140625" style="106" customWidth="1"/>
    <col min="7173" max="7173" width="11.28515625" style="106" customWidth="1"/>
    <col min="7174" max="7174" width="16.140625" style="106" customWidth="1"/>
    <col min="7175" max="7175" width="17.5703125" style="106" customWidth="1"/>
    <col min="7176" max="7176" width="73.28515625" style="106" customWidth="1"/>
    <col min="7177" max="7177" width="8.7109375" style="106" customWidth="1"/>
    <col min="7178" max="7178" width="18.85546875" style="106" customWidth="1"/>
    <col min="7179" max="7179" width="23.85546875" style="106" customWidth="1"/>
    <col min="7180" max="7180" width="30" style="106" customWidth="1"/>
    <col min="7181" max="7181" width="3.28515625" style="106" customWidth="1"/>
    <col min="7182" max="7182" width="2.7109375" style="106" customWidth="1"/>
    <col min="7183" max="7183" width="18.42578125" style="106" customWidth="1"/>
    <col min="7184" max="7425" width="11.42578125" style="106"/>
    <col min="7426" max="7427" width="3.42578125" style="106" customWidth="1"/>
    <col min="7428" max="7428" width="8.140625" style="106" customWidth="1"/>
    <col min="7429" max="7429" width="11.28515625" style="106" customWidth="1"/>
    <col min="7430" max="7430" width="16.140625" style="106" customWidth="1"/>
    <col min="7431" max="7431" width="17.5703125" style="106" customWidth="1"/>
    <col min="7432" max="7432" width="73.28515625" style="106" customWidth="1"/>
    <col min="7433" max="7433" width="8.7109375" style="106" customWidth="1"/>
    <col min="7434" max="7434" width="18.85546875" style="106" customWidth="1"/>
    <col min="7435" max="7435" width="23.85546875" style="106" customWidth="1"/>
    <col min="7436" max="7436" width="30" style="106" customWidth="1"/>
    <col min="7437" max="7437" width="3.28515625" style="106" customWidth="1"/>
    <col min="7438" max="7438" width="2.7109375" style="106" customWidth="1"/>
    <col min="7439" max="7439" width="18.42578125" style="106" customWidth="1"/>
    <col min="7440" max="7681" width="11.42578125" style="106"/>
    <col min="7682" max="7683" width="3.42578125" style="106" customWidth="1"/>
    <col min="7684" max="7684" width="8.140625" style="106" customWidth="1"/>
    <col min="7685" max="7685" width="11.28515625" style="106" customWidth="1"/>
    <col min="7686" max="7686" width="16.140625" style="106" customWidth="1"/>
    <col min="7687" max="7687" width="17.5703125" style="106" customWidth="1"/>
    <col min="7688" max="7688" width="73.28515625" style="106" customWidth="1"/>
    <col min="7689" max="7689" width="8.7109375" style="106" customWidth="1"/>
    <col min="7690" max="7690" width="18.85546875" style="106" customWidth="1"/>
    <col min="7691" max="7691" width="23.85546875" style="106" customWidth="1"/>
    <col min="7692" max="7692" width="30" style="106" customWidth="1"/>
    <col min="7693" max="7693" width="3.28515625" style="106" customWidth="1"/>
    <col min="7694" max="7694" width="2.7109375" style="106" customWidth="1"/>
    <col min="7695" max="7695" width="18.42578125" style="106" customWidth="1"/>
    <col min="7696" max="7937" width="11.42578125" style="106"/>
    <col min="7938" max="7939" width="3.42578125" style="106" customWidth="1"/>
    <col min="7940" max="7940" width="8.140625" style="106" customWidth="1"/>
    <col min="7941" max="7941" width="11.28515625" style="106" customWidth="1"/>
    <col min="7942" max="7942" width="16.140625" style="106" customWidth="1"/>
    <col min="7943" max="7943" width="17.5703125" style="106" customWidth="1"/>
    <col min="7944" max="7944" width="73.28515625" style="106" customWidth="1"/>
    <col min="7945" max="7945" width="8.7109375" style="106" customWidth="1"/>
    <col min="7946" max="7946" width="18.85546875" style="106" customWidth="1"/>
    <col min="7947" max="7947" width="23.85546875" style="106" customWidth="1"/>
    <col min="7948" max="7948" width="30" style="106" customWidth="1"/>
    <col min="7949" max="7949" width="3.28515625" style="106" customWidth="1"/>
    <col min="7950" max="7950" width="2.7109375" style="106" customWidth="1"/>
    <col min="7951" max="7951" width="18.42578125" style="106" customWidth="1"/>
    <col min="7952" max="8193" width="11.42578125" style="106"/>
    <col min="8194" max="8195" width="3.42578125" style="106" customWidth="1"/>
    <col min="8196" max="8196" width="8.140625" style="106" customWidth="1"/>
    <col min="8197" max="8197" width="11.28515625" style="106" customWidth="1"/>
    <col min="8198" max="8198" width="16.140625" style="106" customWidth="1"/>
    <col min="8199" max="8199" width="17.5703125" style="106" customWidth="1"/>
    <col min="8200" max="8200" width="73.28515625" style="106" customWidth="1"/>
    <col min="8201" max="8201" width="8.7109375" style="106" customWidth="1"/>
    <col min="8202" max="8202" width="18.85546875" style="106" customWidth="1"/>
    <col min="8203" max="8203" width="23.85546875" style="106" customWidth="1"/>
    <col min="8204" max="8204" width="30" style="106" customWidth="1"/>
    <col min="8205" max="8205" width="3.28515625" style="106" customWidth="1"/>
    <col min="8206" max="8206" width="2.7109375" style="106" customWidth="1"/>
    <col min="8207" max="8207" width="18.42578125" style="106" customWidth="1"/>
    <col min="8208" max="8449" width="11.42578125" style="106"/>
    <col min="8450" max="8451" width="3.42578125" style="106" customWidth="1"/>
    <col min="8452" max="8452" width="8.140625" style="106" customWidth="1"/>
    <col min="8453" max="8453" width="11.28515625" style="106" customWidth="1"/>
    <col min="8454" max="8454" width="16.140625" style="106" customWidth="1"/>
    <col min="8455" max="8455" width="17.5703125" style="106" customWidth="1"/>
    <col min="8456" max="8456" width="73.28515625" style="106" customWidth="1"/>
    <col min="8457" max="8457" width="8.7109375" style="106" customWidth="1"/>
    <col min="8458" max="8458" width="18.85546875" style="106" customWidth="1"/>
    <col min="8459" max="8459" width="23.85546875" style="106" customWidth="1"/>
    <col min="8460" max="8460" width="30" style="106" customWidth="1"/>
    <col min="8461" max="8461" width="3.28515625" style="106" customWidth="1"/>
    <col min="8462" max="8462" width="2.7109375" style="106" customWidth="1"/>
    <col min="8463" max="8463" width="18.42578125" style="106" customWidth="1"/>
    <col min="8464" max="8705" width="11.42578125" style="106"/>
    <col min="8706" max="8707" width="3.42578125" style="106" customWidth="1"/>
    <col min="8708" max="8708" width="8.140625" style="106" customWidth="1"/>
    <col min="8709" max="8709" width="11.28515625" style="106" customWidth="1"/>
    <col min="8710" max="8710" width="16.140625" style="106" customWidth="1"/>
    <col min="8711" max="8711" width="17.5703125" style="106" customWidth="1"/>
    <col min="8712" max="8712" width="73.28515625" style="106" customWidth="1"/>
    <col min="8713" max="8713" width="8.7109375" style="106" customWidth="1"/>
    <col min="8714" max="8714" width="18.85546875" style="106" customWidth="1"/>
    <col min="8715" max="8715" width="23.85546875" style="106" customWidth="1"/>
    <col min="8716" max="8716" width="30" style="106" customWidth="1"/>
    <col min="8717" max="8717" width="3.28515625" style="106" customWidth="1"/>
    <col min="8718" max="8718" width="2.7109375" style="106" customWidth="1"/>
    <col min="8719" max="8719" width="18.42578125" style="106" customWidth="1"/>
    <col min="8720" max="8961" width="11.42578125" style="106"/>
    <col min="8962" max="8963" width="3.42578125" style="106" customWidth="1"/>
    <col min="8964" max="8964" width="8.140625" style="106" customWidth="1"/>
    <col min="8965" max="8965" width="11.28515625" style="106" customWidth="1"/>
    <col min="8966" max="8966" width="16.140625" style="106" customWidth="1"/>
    <col min="8967" max="8967" width="17.5703125" style="106" customWidth="1"/>
    <col min="8968" max="8968" width="73.28515625" style="106" customWidth="1"/>
    <col min="8969" max="8969" width="8.7109375" style="106" customWidth="1"/>
    <col min="8970" max="8970" width="18.85546875" style="106" customWidth="1"/>
    <col min="8971" max="8971" width="23.85546875" style="106" customWidth="1"/>
    <col min="8972" max="8972" width="30" style="106" customWidth="1"/>
    <col min="8973" max="8973" width="3.28515625" style="106" customWidth="1"/>
    <col min="8974" max="8974" width="2.7109375" style="106" customWidth="1"/>
    <col min="8975" max="8975" width="18.42578125" style="106" customWidth="1"/>
    <col min="8976" max="9217" width="11.42578125" style="106"/>
    <col min="9218" max="9219" width="3.42578125" style="106" customWidth="1"/>
    <col min="9220" max="9220" width="8.140625" style="106" customWidth="1"/>
    <col min="9221" max="9221" width="11.28515625" style="106" customWidth="1"/>
    <col min="9222" max="9222" width="16.140625" style="106" customWidth="1"/>
    <col min="9223" max="9223" width="17.5703125" style="106" customWidth="1"/>
    <col min="9224" max="9224" width="73.28515625" style="106" customWidth="1"/>
    <col min="9225" max="9225" width="8.7109375" style="106" customWidth="1"/>
    <col min="9226" max="9226" width="18.85546875" style="106" customWidth="1"/>
    <col min="9227" max="9227" width="23.85546875" style="106" customWidth="1"/>
    <col min="9228" max="9228" width="30" style="106" customWidth="1"/>
    <col min="9229" max="9229" width="3.28515625" style="106" customWidth="1"/>
    <col min="9230" max="9230" width="2.7109375" style="106" customWidth="1"/>
    <col min="9231" max="9231" width="18.42578125" style="106" customWidth="1"/>
    <col min="9232" max="9473" width="11.42578125" style="106"/>
    <col min="9474" max="9475" width="3.42578125" style="106" customWidth="1"/>
    <col min="9476" max="9476" width="8.140625" style="106" customWidth="1"/>
    <col min="9477" max="9477" width="11.28515625" style="106" customWidth="1"/>
    <col min="9478" max="9478" width="16.140625" style="106" customWidth="1"/>
    <col min="9479" max="9479" width="17.5703125" style="106" customWidth="1"/>
    <col min="9480" max="9480" width="73.28515625" style="106" customWidth="1"/>
    <col min="9481" max="9481" width="8.7109375" style="106" customWidth="1"/>
    <col min="9482" max="9482" width="18.85546875" style="106" customWidth="1"/>
    <col min="9483" max="9483" width="23.85546875" style="106" customWidth="1"/>
    <col min="9484" max="9484" width="30" style="106" customWidth="1"/>
    <col min="9485" max="9485" width="3.28515625" style="106" customWidth="1"/>
    <col min="9486" max="9486" width="2.7109375" style="106" customWidth="1"/>
    <col min="9487" max="9487" width="18.42578125" style="106" customWidth="1"/>
    <col min="9488" max="9729" width="11.42578125" style="106"/>
    <col min="9730" max="9731" width="3.42578125" style="106" customWidth="1"/>
    <col min="9732" max="9732" width="8.140625" style="106" customWidth="1"/>
    <col min="9733" max="9733" width="11.28515625" style="106" customWidth="1"/>
    <col min="9734" max="9734" width="16.140625" style="106" customWidth="1"/>
    <col min="9735" max="9735" width="17.5703125" style="106" customWidth="1"/>
    <col min="9736" max="9736" width="73.28515625" style="106" customWidth="1"/>
    <col min="9737" max="9737" width="8.7109375" style="106" customWidth="1"/>
    <col min="9738" max="9738" width="18.85546875" style="106" customWidth="1"/>
    <col min="9739" max="9739" width="23.85546875" style="106" customWidth="1"/>
    <col min="9740" max="9740" width="30" style="106" customWidth="1"/>
    <col min="9741" max="9741" width="3.28515625" style="106" customWidth="1"/>
    <col min="9742" max="9742" width="2.7109375" style="106" customWidth="1"/>
    <col min="9743" max="9743" width="18.42578125" style="106" customWidth="1"/>
    <col min="9744" max="9985" width="11.42578125" style="106"/>
    <col min="9986" max="9987" width="3.42578125" style="106" customWidth="1"/>
    <col min="9988" max="9988" width="8.140625" style="106" customWidth="1"/>
    <col min="9989" max="9989" width="11.28515625" style="106" customWidth="1"/>
    <col min="9990" max="9990" width="16.140625" style="106" customWidth="1"/>
    <col min="9991" max="9991" width="17.5703125" style="106" customWidth="1"/>
    <col min="9992" max="9992" width="73.28515625" style="106" customWidth="1"/>
    <col min="9993" max="9993" width="8.7109375" style="106" customWidth="1"/>
    <col min="9994" max="9994" width="18.85546875" style="106" customWidth="1"/>
    <col min="9995" max="9995" width="23.85546875" style="106" customWidth="1"/>
    <col min="9996" max="9996" width="30" style="106" customWidth="1"/>
    <col min="9997" max="9997" width="3.28515625" style="106" customWidth="1"/>
    <col min="9998" max="9998" width="2.7109375" style="106" customWidth="1"/>
    <col min="9999" max="9999" width="18.42578125" style="106" customWidth="1"/>
    <col min="10000" max="10241" width="11.42578125" style="106"/>
    <col min="10242" max="10243" width="3.42578125" style="106" customWidth="1"/>
    <col min="10244" max="10244" width="8.140625" style="106" customWidth="1"/>
    <col min="10245" max="10245" width="11.28515625" style="106" customWidth="1"/>
    <col min="10246" max="10246" width="16.140625" style="106" customWidth="1"/>
    <col min="10247" max="10247" width="17.5703125" style="106" customWidth="1"/>
    <col min="10248" max="10248" width="73.28515625" style="106" customWidth="1"/>
    <col min="10249" max="10249" width="8.7109375" style="106" customWidth="1"/>
    <col min="10250" max="10250" width="18.85546875" style="106" customWidth="1"/>
    <col min="10251" max="10251" width="23.85546875" style="106" customWidth="1"/>
    <col min="10252" max="10252" width="30" style="106" customWidth="1"/>
    <col min="10253" max="10253" width="3.28515625" style="106" customWidth="1"/>
    <col min="10254" max="10254" width="2.7109375" style="106" customWidth="1"/>
    <col min="10255" max="10255" width="18.42578125" style="106" customWidth="1"/>
    <col min="10256" max="10497" width="11.42578125" style="106"/>
    <col min="10498" max="10499" width="3.42578125" style="106" customWidth="1"/>
    <col min="10500" max="10500" width="8.140625" style="106" customWidth="1"/>
    <col min="10501" max="10501" width="11.28515625" style="106" customWidth="1"/>
    <col min="10502" max="10502" width="16.140625" style="106" customWidth="1"/>
    <col min="10503" max="10503" width="17.5703125" style="106" customWidth="1"/>
    <col min="10504" max="10504" width="73.28515625" style="106" customWidth="1"/>
    <col min="10505" max="10505" width="8.7109375" style="106" customWidth="1"/>
    <col min="10506" max="10506" width="18.85546875" style="106" customWidth="1"/>
    <col min="10507" max="10507" width="23.85546875" style="106" customWidth="1"/>
    <col min="10508" max="10508" width="30" style="106" customWidth="1"/>
    <col min="10509" max="10509" width="3.28515625" style="106" customWidth="1"/>
    <col min="10510" max="10510" width="2.7109375" style="106" customWidth="1"/>
    <col min="10511" max="10511" width="18.42578125" style="106" customWidth="1"/>
    <col min="10512" max="10753" width="11.42578125" style="106"/>
    <col min="10754" max="10755" width="3.42578125" style="106" customWidth="1"/>
    <col min="10756" max="10756" width="8.140625" style="106" customWidth="1"/>
    <col min="10757" max="10757" width="11.28515625" style="106" customWidth="1"/>
    <col min="10758" max="10758" width="16.140625" style="106" customWidth="1"/>
    <col min="10759" max="10759" width="17.5703125" style="106" customWidth="1"/>
    <col min="10760" max="10760" width="73.28515625" style="106" customWidth="1"/>
    <col min="10761" max="10761" width="8.7109375" style="106" customWidth="1"/>
    <col min="10762" max="10762" width="18.85546875" style="106" customWidth="1"/>
    <col min="10763" max="10763" width="23.85546875" style="106" customWidth="1"/>
    <col min="10764" max="10764" width="30" style="106" customWidth="1"/>
    <col min="10765" max="10765" width="3.28515625" style="106" customWidth="1"/>
    <col min="10766" max="10766" width="2.7109375" style="106" customWidth="1"/>
    <col min="10767" max="10767" width="18.42578125" style="106" customWidth="1"/>
    <col min="10768" max="11009" width="11.42578125" style="106"/>
    <col min="11010" max="11011" width="3.42578125" style="106" customWidth="1"/>
    <col min="11012" max="11012" width="8.140625" style="106" customWidth="1"/>
    <col min="11013" max="11013" width="11.28515625" style="106" customWidth="1"/>
    <col min="11014" max="11014" width="16.140625" style="106" customWidth="1"/>
    <col min="11015" max="11015" width="17.5703125" style="106" customWidth="1"/>
    <col min="11016" max="11016" width="73.28515625" style="106" customWidth="1"/>
    <col min="11017" max="11017" width="8.7109375" style="106" customWidth="1"/>
    <col min="11018" max="11018" width="18.85546875" style="106" customWidth="1"/>
    <col min="11019" max="11019" width="23.85546875" style="106" customWidth="1"/>
    <col min="11020" max="11020" width="30" style="106" customWidth="1"/>
    <col min="11021" max="11021" width="3.28515625" style="106" customWidth="1"/>
    <col min="11022" max="11022" width="2.7109375" style="106" customWidth="1"/>
    <col min="11023" max="11023" width="18.42578125" style="106" customWidth="1"/>
    <col min="11024" max="11265" width="11.42578125" style="106"/>
    <col min="11266" max="11267" width="3.42578125" style="106" customWidth="1"/>
    <col min="11268" max="11268" width="8.140625" style="106" customWidth="1"/>
    <col min="11269" max="11269" width="11.28515625" style="106" customWidth="1"/>
    <col min="11270" max="11270" width="16.140625" style="106" customWidth="1"/>
    <col min="11271" max="11271" width="17.5703125" style="106" customWidth="1"/>
    <col min="11272" max="11272" width="73.28515625" style="106" customWidth="1"/>
    <col min="11273" max="11273" width="8.7109375" style="106" customWidth="1"/>
    <col min="11274" max="11274" width="18.85546875" style="106" customWidth="1"/>
    <col min="11275" max="11275" width="23.85546875" style="106" customWidth="1"/>
    <col min="11276" max="11276" width="30" style="106" customWidth="1"/>
    <col min="11277" max="11277" width="3.28515625" style="106" customWidth="1"/>
    <col min="11278" max="11278" width="2.7109375" style="106" customWidth="1"/>
    <col min="11279" max="11279" width="18.42578125" style="106" customWidth="1"/>
    <col min="11280" max="11521" width="11.42578125" style="106"/>
    <col min="11522" max="11523" width="3.42578125" style="106" customWidth="1"/>
    <col min="11524" max="11524" width="8.140625" style="106" customWidth="1"/>
    <col min="11525" max="11525" width="11.28515625" style="106" customWidth="1"/>
    <col min="11526" max="11526" width="16.140625" style="106" customWidth="1"/>
    <col min="11527" max="11527" width="17.5703125" style="106" customWidth="1"/>
    <col min="11528" max="11528" width="73.28515625" style="106" customWidth="1"/>
    <col min="11529" max="11529" width="8.7109375" style="106" customWidth="1"/>
    <col min="11530" max="11530" width="18.85546875" style="106" customWidth="1"/>
    <col min="11531" max="11531" width="23.85546875" style="106" customWidth="1"/>
    <col min="11532" max="11532" width="30" style="106" customWidth="1"/>
    <col min="11533" max="11533" width="3.28515625" style="106" customWidth="1"/>
    <col min="11534" max="11534" width="2.7109375" style="106" customWidth="1"/>
    <col min="11535" max="11535" width="18.42578125" style="106" customWidth="1"/>
    <col min="11536" max="11777" width="11.42578125" style="106"/>
    <col min="11778" max="11779" width="3.42578125" style="106" customWidth="1"/>
    <col min="11780" max="11780" width="8.140625" style="106" customWidth="1"/>
    <col min="11781" max="11781" width="11.28515625" style="106" customWidth="1"/>
    <col min="11782" max="11782" width="16.140625" style="106" customWidth="1"/>
    <col min="11783" max="11783" width="17.5703125" style="106" customWidth="1"/>
    <col min="11784" max="11784" width="73.28515625" style="106" customWidth="1"/>
    <col min="11785" max="11785" width="8.7109375" style="106" customWidth="1"/>
    <col min="11786" max="11786" width="18.85546875" style="106" customWidth="1"/>
    <col min="11787" max="11787" width="23.85546875" style="106" customWidth="1"/>
    <col min="11788" max="11788" width="30" style="106" customWidth="1"/>
    <col min="11789" max="11789" width="3.28515625" style="106" customWidth="1"/>
    <col min="11790" max="11790" width="2.7109375" style="106" customWidth="1"/>
    <col min="11791" max="11791" width="18.42578125" style="106" customWidth="1"/>
    <col min="11792" max="12033" width="11.42578125" style="106"/>
    <col min="12034" max="12035" width="3.42578125" style="106" customWidth="1"/>
    <col min="12036" max="12036" width="8.140625" style="106" customWidth="1"/>
    <col min="12037" max="12037" width="11.28515625" style="106" customWidth="1"/>
    <col min="12038" max="12038" width="16.140625" style="106" customWidth="1"/>
    <col min="12039" max="12039" width="17.5703125" style="106" customWidth="1"/>
    <col min="12040" max="12040" width="73.28515625" style="106" customWidth="1"/>
    <col min="12041" max="12041" width="8.7109375" style="106" customWidth="1"/>
    <col min="12042" max="12042" width="18.85546875" style="106" customWidth="1"/>
    <col min="12043" max="12043" width="23.85546875" style="106" customWidth="1"/>
    <col min="12044" max="12044" width="30" style="106" customWidth="1"/>
    <col min="12045" max="12045" width="3.28515625" style="106" customWidth="1"/>
    <col min="12046" max="12046" width="2.7109375" style="106" customWidth="1"/>
    <col min="12047" max="12047" width="18.42578125" style="106" customWidth="1"/>
    <col min="12048" max="12289" width="11.42578125" style="106"/>
    <col min="12290" max="12291" width="3.42578125" style="106" customWidth="1"/>
    <col min="12292" max="12292" width="8.140625" style="106" customWidth="1"/>
    <col min="12293" max="12293" width="11.28515625" style="106" customWidth="1"/>
    <col min="12294" max="12294" width="16.140625" style="106" customWidth="1"/>
    <col min="12295" max="12295" width="17.5703125" style="106" customWidth="1"/>
    <col min="12296" max="12296" width="73.28515625" style="106" customWidth="1"/>
    <col min="12297" max="12297" width="8.7109375" style="106" customWidth="1"/>
    <col min="12298" max="12298" width="18.85546875" style="106" customWidth="1"/>
    <col min="12299" max="12299" width="23.85546875" style="106" customWidth="1"/>
    <col min="12300" max="12300" width="30" style="106" customWidth="1"/>
    <col min="12301" max="12301" width="3.28515625" style="106" customWidth="1"/>
    <col min="12302" max="12302" width="2.7109375" style="106" customWidth="1"/>
    <col min="12303" max="12303" width="18.42578125" style="106" customWidth="1"/>
    <col min="12304" max="12545" width="11.42578125" style="106"/>
    <col min="12546" max="12547" width="3.42578125" style="106" customWidth="1"/>
    <col min="12548" max="12548" width="8.140625" style="106" customWidth="1"/>
    <col min="12549" max="12549" width="11.28515625" style="106" customWidth="1"/>
    <col min="12550" max="12550" width="16.140625" style="106" customWidth="1"/>
    <col min="12551" max="12551" width="17.5703125" style="106" customWidth="1"/>
    <col min="12552" max="12552" width="73.28515625" style="106" customWidth="1"/>
    <col min="12553" max="12553" width="8.7109375" style="106" customWidth="1"/>
    <col min="12554" max="12554" width="18.85546875" style="106" customWidth="1"/>
    <col min="12555" max="12555" width="23.85546875" style="106" customWidth="1"/>
    <col min="12556" max="12556" width="30" style="106" customWidth="1"/>
    <col min="12557" max="12557" width="3.28515625" style="106" customWidth="1"/>
    <col min="12558" max="12558" width="2.7109375" style="106" customWidth="1"/>
    <col min="12559" max="12559" width="18.42578125" style="106" customWidth="1"/>
    <col min="12560" max="12801" width="11.42578125" style="106"/>
    <col min="12802" max="12803" width="3.42578125" style="106" customWidth="1"/>
    <col min="12804" max="12804" width="8.140625" style="106" customWidth="1"/>
    <col min="12805" max="12805" width="11.28515625" style="106" customWidth="1"/>
    <col min="12806" max="12806" width="16.140625" style="106" customWidth="1"/>
    <col min="12807" max="12807" width="17.5703125" style="106" customWidth="1"/>
    <col min="12808" max="12808" width="73.28515625" style="106" customWidth="1"/>
    <col min="12809" max="12809" width="8.7109375" style="106" customWidth="1"/>
    <col min="12810" max="12810" width="18.85546875" style="106" customWidth="1"/>
    <col min="12811" max="12811" width="23.85546875" style="106" customWidth="1"/>
    <col min="12812" max="12812" width="30" style="106" customWidth="1"/>
    <col min="12813" max="12813" width="3.28515625" style="106" customWidth="1"/>
    <col min="12814" max="12814" width="2.7109375" style="106" customWidth="1"/>
    <col min="12815" max="12815" width="18.42578125" style="106" customWidth="1"/>
    <col min="12816" max="13057" width="11.42578125" style="106"/>
    <col min="13058" max="13059" width="3.42578125" style="106" customWidth="1"/>
    <col min="13060" max="13060" width="8.140625" style="106" customWidth="1"/>
    <col min="13061" max="13061" width="11.28515625" style="106" customWidth="1"/>
    <col min="13062" max="13062" width="16.140625" style="106" customWidth="1"/>
    <col min="13063" max="13063" width="17.5703125" style="106" customWidth="1"/>
    <col min="13064" max="13064" width="73.28515625" style="106" customWidth="1"/>
    <col min="13065" max="13065" width="8.7109375" style="106" customWidth="1"/>
    <col min="13066" max="13066" width="18.85546875" style="106" customWidth="1"/>
    <col min="13067" max="13067" width="23.85546875" style="106" customWidth="1"/>
    <col min="13068" max="13068" width="30" style="106" customWidth="1"/>
    <col min="13069" max="13069" width="3.28515625" style="106" customWidth="1"/>
    <col min="13070" max="13070" width="2.7109375" style="106" customWidth="1"/>
    <col min="13071" max="13071" width="18.42578125" style="106" customWidth="1"/>
    <col min="13072" max="13313" width="11.42578125" style="106"/>
    <col min="13314" max="13315" width="3.42578125" style="106" customWidth="1"/>
    <col min="13316" max="13316" width="8.140625" style="106" customWidth="1"/>
    <col min="13317" max="13317" width="11.28515625" style="106" customWidth="1"/>
    <col min="13318" max="13318" width="16.140625" style="106" customWidth="1"/>
    <col min="13319" max="13319" width="17.5703125" style="106" customWidth="1"/>
    <col min="13320" max="13320" width="73.28515625" style="106" customWidth="1"/>
    <col min="13321" max="13321" width="8.7109375" style="106" customWidth="1"/>
    <col min="13322" max="13322" width="18.85546875" style="106" customWidth="1"/>
    <col min="13323" max="13323" width="23.85546875" style="106" customWidth="1"/>
    <col min="13324" max="13324" width="30" style="106" customWidth="1"/>
    <col min="13325" max="13325" width="3.28515625" style="106" customWidth="1"/>
    <col min="13326" max="13326" width="2.7109375" style="106" customWidth="1"/>
    <col min="13327" max="13327" width="18.42578125" style="106" customWidth="1"/>
    <col min="13328" max="13569" width="11.42578125" style="106"/>
    <col min="13570" max="13571" width="3.42578125" style="106" customWidth="1"/>
    <col min="13572" max="13572" width="8.140625" style="106" customWidth="1"/>
    <col min="13573" max="13573" width="11.28515625" style="106" customWidth="1"/>
    <col min="13574" max="13574" width="16.140625" style="106" customWidth="1"/>
    <col min="13575" max="13575" width="17.5703125" style="106" customWidth="1"/>
    <col min="13576" max="13576" width="73.28515625" style="106" customWidth="1"/>
    <col min="13577" max="13577" width="8.7109375" style="106" customWidth="1"/>
    <col min="13578" max="13578" width="18.85546875" style="106" customWidth="1"/>
    <col min="13579" max="13579" width="23.85546875" style="106" customWidth="1"/>
    <col min="13580" max="13580" width="30" style="106" customWidth="1"/>
    <col min="13581" max="13581" width="3.28515625" style="106" customWidth="1"/>
    <col min="13582" max="13582" width="2.7109375" style="106" customWidth="1"/>
    <col min="13583" max="13583" width="18.42578125" style="106" customWidth="1"/>
    <col min="13584" max="13825" width="11.42578125" style="106"/>
    <col min="13826" max="13827" width="3.42578125" style="106" customWidth="1"/>
    <col min="13828" max="13828" width="8.140625" style="106" customWidth="1"/>
    <col min="13829" max="13829" width="11.28515625" style="106" customWidth="1"/>
    <col min="13830" max="13830" width="16.140625" style="106" customWidth="1"/>
    <col min="13831" max="13831" width="17.5703125" style="106" customWidth="1"/>
    <col min="13832" max="13832" width="73.28515625" style="106" customWidth="1"/>
    <col min="13833" max="13833" width="8.7109375" style="106" customWidth="1"/>
    <col min="13834" max="13834" width="18.85546875" style="106" customWidth="1"/>
    <col min="13835" max="13835" width="23.85546875" style="106" customWidth="1"/>
    <col min="13836" max="13836" width="30" style="106" customWidth="1"/>
    <col min="13837" max="13837" width="3.28515625" style="106" customWidth="1"/>
    <col min="13838" max="13838" width="2.7109375" style="106" customWidth="1"/>
    <col min="13839" max="13839" width="18.42578125" style="106" customWidth="1"/>
    <col min="13840" max="14081" width="11.42578125" style="106"/>
    <col min="14082" max="14083" width="3.42578125" style="106" customWidth="1"/>
    <col min="14084" max="14084" width="8.140625" style="106" customWidth="1"/>
    <col min="14085" max="14085" width="11.28515625" style="106" customWidth="1"/>
    <col min="14086" max="14086" width="16.140625" style="106" customWidth="1"/>
    <col min="14087" max="14087" width="17.5703125" style="106" customWidth="1"/>
    <col min="14088" max="14088" width="73.28515625" style="106" customWidth="1"/>
    <col min="14089" max="14089" width="8.7109375" style="106" customWidth="1"/>
    <col min="14090" max="14090" width="18.85546875" style="106" customWidth="1"/>
    <col min="14091" max="14091" width="23.85546875" style="106" customWidth="1"/>
    <col min="14092" max="14092" width="30" style="106" customWidth="1"/>
    <col min="14093" max="14093" width="3.28515625" style="106" customWidth="1"/>
    <col min="14094" max="14094" width="2.7109375" style="106" customWidth="1"/>
    <col min="14095" max="14095" width="18.42578125" style="106" customWidth="1"/>
    <col min="14096" max="14337" width="11.42578125" style="106"/>
    <col min="14338" max="14339" width="3.42578125" style="106" customWidth="1"/>
    <col min="14340" max="14340" width="8.140625" style="106" customWidth="1"/>
    <col min="14341" max="14341" width="11.28515625" style="106" customWidth="1"/>
    <col min="14342" max="14342" width="16.140625" style="106" customWidth="1"/>
    <col min="14343" max="14343" width="17.5703125" style="106" customWidth="1"/>
    <col min="14344" max="14344" width="73.28515625" style="106" customWidth="1"/>
    <col min="14345" max="14345" width="8.7109375" style="106" customWidth="1"/>
    <col min="14346" max="14346" width="18.85546875" style="106" customWidth="1"/>
    <col min="14347" max="14347" width="23.85546875" style="106" customWidth="1"/>
    <col min="14348" max="14348" width="30" style="106" customWidth="1"/>
    <col min="14349" max="14349" width="3.28515625" style="106" customWidth="1"/>
    <col min="14350" max="14350" width="2.7109375" style="106" customWidth="1"/>
    <col min="14351" max="14351" width="18.42578125" style="106" customWidth="1"/>
    <col min="14352" max="14593" width="11.42578125" style="106"/>
    <col min="14594" max="14595" width="3.42578125" style="106" customWidth="1"/>
    <col min="14596" max="14596" width="8.140625" style="106" customWidth="1"/>
    <col min="14597" max="14597" width="11.28515625" style="106" customWidth="1"/>
    <col min="14598" max="14598" width="16.140625" style="106" customWidth="1"/>
    <col min="14599" max="14599" width="17.5703125" style="106" customWidth="1"/>
    <col min="14600" max="14600" width="73.28515625" style="106" customWidth="1"/>
    <col min="14601" max="14601" width="8.7109375" style="106" customWidth="1"/>
    <col min="14602" max="14602" width="18.85546875" style="106" customWidth="1"/>
    <col min="14603" max="14603" width="23.85546875" style="106" customWidth="1"/>
    <col min="14604" max="14604" width="30" style="106" customWidth="1"/>
    <col min="14605" max="14605" width="3.28515625" style="106" customWidth="1"/>
    <col min="14606" max="14606" width="2.7109375" style="106" customWidth="1"/>
    <col min="14607" max="14607" width="18.42578125" style="106" customWidth="1"/>
    <col min="14608" max="14849" width="11.42578125" style="106"/>
    <col min="14850" max="14851" width="3.42578125" style="106" customWidth="1"/>
    <col min="14852" max="14852" width="8.140625" style="106" customWidth="1"/>
    <col min="14853" max="14853" width="11.28515625" style="106" customWidth="1"/>
    <col min="14854" max="14854" width="16.140625" style="106" customWidth="1"/>
    <col min="14855" max="14855" width="17.5703125" style="106" customWidth="1"/>
    <col min="14856" max="14856" width="73.28515625" style="106" customWidth="1"/>
    <col min="14857" max="14857" width="8.7109375" style="106" customWidth="1"/>
    <col min="14858" max="14858" width="18.85546875" style="106" customWidth="1"/>
    <col min="14859" max="14859" width="23.85546875" style="106" customWidth="1"/>
    <col min="14860" max="14860" width="30" style="106" customWidth="1"/>
    <col min="14861" max="14861" width="3.28515625" style="106" customWidth="1"/>
    <col min="14862" max="14862" width="2.7109375" style="106" customWidth="1"/>
    <col min="14863" max="14863" width="18.42578125" style="106" customWidth="1"/>
    <col min="14864" max="15105" width="11.42578125" style="106"/>
    <col min="15106" max="15107" width="3.42578125" style="106" customWidth="1"/>
    <col min="15108" max="15108" width="8.140625" style="106" customWidth="1"/>
    <col min="15109" max="15109" width="11.28515625" style="106" customWidth="1"/>
    <col min="15110" max="15110" width="16.140625" style="106" customWidth="1"/>
    <col min="15111" max="15111" width="17.5703125" style="106" customWidth="1"/>
    <col min="15112" max="15112" width="73.28515625" style="106" customWidth="1"/>
    <col min="15113" max="15113" width="8.7109375" style="106" customWidth="1"/>
    <col min="15114" max="15114" width="18.85546875" style="106" customWidth="1"/>
    <col min="15115" max="15115" width="23.85546875" style="106" customWidth="1"/>
    <col min="15116" max="15116" width="30" style="106" customWidth="1"/>
    <col min="15117" max="15117" width="3.28515625" style="106" customWidth="1"/>
    <col min="15118" max="15118" width="2.7109375" style="106" customWidth="1"/>
    <col min="15119" max="15119" width="18.42578125" style="106" customWidth="1"/>
    <col min="15120" max="15361" width="11.42578125" style="106"/>
    <col min="15362" max="15363" width="3.42578125" style="106" customWidth="1"/>
    <col min="15364" max="15364" width="8.140625" style="106" customWidth="1"/>
    <col min="15365" max="15365" width="11.28515625" style="106" customWidth="1"/>
    <col min="15366" max="15366" width="16.140625" style="106" customWidth="1"/>
    <col min="15367" max="15367" width="17.5703125" style="106" customWidth="1"/>
    <col min="15368" max="15368" width="73.28515625" style="106" customWidth="1"/>
    <col min="15369" max="15369" width="8.7109375" style="106" customWidth="1"/>
    <col min="15370" max="15370" width="18.85546875" style="106" customWidth="1"/>
    <col min="15371" max="15371" width="23.85546875" style="106" customWidth="1"/>
    <col min="15372" max="15372" width="30" style="106" customWidth="1"/>
    <col min="15373" max="15373" width="3.28515625" style="106" customWidth="1"/>
    <col min="15374" max="15374" width="2.7109375" style="106" customWidth="1"/>
    <col min="15375" max="15375" width="18.42578125" style="106" customWidth="1"/>
    <col min="15376" max="15617" width="11.42578125" style="106"/>
    <col min="15618" max="15619" width="3.42578125" style="106" customWidth="1"/>
    <col min="15620" max="15620" width="8.140625" style="106" customWidth="1"/>
    <col min="15621" max="15621" width="11.28515625" style="106" customWidth="1"/>
    <col min="15622" max="15622" width="16.140625" style="106" customWidth="1"/>
    <col min="15623" max="15623" width="17.5703125" style="106" customWidth="1"/>
    <col min="15624" max="15624" width="73.28515625" style="106" customWidth="1"/>
    <col min="15625" max="15625" width="8.7109375" style="106" customWidth="1"/>
    <col min="15626" max="15626" width="18.85546875" style="106" customWidth="1"/>
    <col min="15627" max="15627" width="23.85546875" style="106" customWidth="1"/>
    <col min="15628" max="15628" width="30" style="106" customWidth="1"/>
    <col min="15629" max="15629" width="3.28515625" style="106" customWidth="1"/>
    <col min="15630" max="15630" width="2.7109375" style="106" customWidth="1"/>
    <col min="15631" max="15631" width="18.42578125" style="106" customWidth="1"/>
    <col min="15632" max="15873" width="11.42578125" style="106"/>
    <col min="15874" max="15875" width="3.42578125" style="106" customWidth="1"/>
    <col min="15876" max="15876" width="8.140625" style="106" customWidth="1"/>
    <col min="15877" max="15877" width="11.28515625" style="106" customWidth="1"/>
    <col min="15878" max="15878" width="16.140625" style="106" customWidth="1"/>
    <col min="15879" max="15879" width="17.5703125" style="106" customWidth="1"/>
    <col min="15880" max="15880" width="73.28515625" style="106" customWidth="1"/>
    <col min="15881" max="15881" width="8.7109375" style="106" customWidth="1"/>
    <col min="15882" max="15882" width="18.85546875" style="106" customWidth="1"/>
    <col min="15883" max="15883" width="23.85546875" style="106" customWidth="1"/>
    <col min="15884" max="15884" width="30" style="106" customWidth="1"/>
    <col min="15885" max="15885" width="3.28515625" style="106" customWidth="1"/>
    <col min="15886" max="15886" width="2.7109375" style="106" customWidth="1"/>
    <col min="15887" max="15887" width="18.42578125" style="106" customWidth="1"/>
    <col min="15888" max="16129" width="11.42578125" style="106"/>
    <col min="16130" max="16131" width="3.42578125" style="106" customWidth="1"/>
    <col min="16132" max="16132" width="8.140625" style="106" customWidth="1"/>
    <col min="16133" max="16133" width="11.28515625" style="106" customWidth="1"/>
    <col min="16134" max="16134" width="16.140625" style="106" customWidth="1"/>
    <col min="16135" max="16135" width="17.5703125" style="106" customWidth="1"/>
    <col min="16136" max="16136" width="73.28515625" style="106" customWidth="1"/>
    <col min="16137" max="16137" width="8.7109375" style="106" customWidth="1"/>
    <col min="16138" max="16138" width="18.85546875" style="106" customWidth="1"/>
    <col min="16139" max="16139" width="23.85546875" style="106" customWidth="1"/>
    <col min="16140" max="16140" width="30" style="106" customWidth="1"/>
    <col min="16141" max="16141" width="3.28515625" style="106" customWidth="1"/>
    <col min="16142" max="16142" width="2.7109375" style="106" customWidth="1"/>
    <col min="16143" max="16143" width="18.42578125" style="106" customWidth="1"/>
    <col min="16144" max="16384" width="11.42578125" style="106"/>
  </cols>
  <sheetData>
    <row r="1" spans="1:16" ht="18" thickTop="1" thickBot="1">
      <c r="B1" s="255"/>
      <c r="C1" s="109"/>
      <c r="D1" s="108"/>
      <c r="E1" s="109"/>
      <c r="F1" s="107"/>
      <c r="G1" s="197"/>
      <c r="H1" s="108"/>
      <c r="I1" s="108"/>
      <c r="J1" s="107"/>
      <c r="K1" s="107"/>
      <c r="L1" s="107"/>
      <c r="M1" s="257"/>
    </row>
    <row r="2" spans="1:16">
      <c r="B2" s="110"/>
      <c r="C2" s="2203" t="s">
        <v>450</v>
      </c>
      <c r="D2" s="2204"/>
      <c r="E2" s="2204"/>
      <c r="F2" s="2204"/>
      <c r="G2" s="2204"/>
      <c r="H2" s="2204"/>
      <c r="I2" s="2204"/>
      <c r="J2" s="2204"/>
      <c r="K2" s="2204"/>
      <c r="L2" s="2205"/>
      <c r="M2" s="111"/>
    </row>
    <row r="3" spans="1:16">
      <c r="B3" s="110"/>
      <c r="C3" s="2206" t="s">
        <v>451</v>
      </c>
      <c r="D3" s="2207"/>
      <c r="E3" s="2207"/>
      <c r="F3" s="2207"/>
      <c r="G3" s="2207"/>
      <c r="H3" s="2207"/>
      <c r="I3" s="2207"/>
      <c r="J3" s="2207"/>
      <c r="K3" s="2207"/>
      <c r="L3" s="2208"/>
      <c r="M3" s="111"/>
    </row>
    <row r="4" spans="1:16">
      <c r="B4" s="110"/>
      <c r="C4" s="2209" t="s">
        <v>452</v>
      </c>
      <c r="D4" s="2210"/>
      <c r="E4" s="2210"/>
      <c r="F4" s="2210"/>
      <c r="G4" s="2210"/>
      <c r="H4" s="2210"/>
      <c r="I4" s="2210"/>
      <c r="J4" s="2210"/>
      <c r="K4" s="2210"/>
      <c r="L4" s="2211"/>
      <c r="M4" s="111"/>
    </row>
    <row r="5" spans="1:16" ht="17.25" thickBot="1">
      <c r="B5" s="110"/>
      <c r="C5" s="2212"/>
      <c r="D5" s="2213"/>
      <c r="E5" s="2213"/>
      <c r="F5" s="2213"/>
      <c r="G5" s="2213"/>
      <c r="H5" s="2213"/>
      <c r="I5" s="2213"/>
      <c r="J5" s="2213"/>
      <c r="K5" s="2213"/>
      <c r="L5" s="2214"/>
      <c r="M5" s="111"/>
    </row>
    <row r="6" spans="1:16" ht="17.25" thickBot="1">
      <c r="B6" s="260"/>
      <c r="M6" s="259"/>
    </row>
    <row r="7" spans="1:16" ht="17.25" thickBot="1">
      <c r="A7" s="104"/>
      <c r="B7" s="110"/>
      <c r="C7" s="2219" t="s">
        <v>453</v>
      </c>
      <c r="D7" s="2220"/>
      <c r="E7" s="2220"/>
      <c r="F7" s="2220"/>
      <c r="G7" s="2220"/>
      <c r="H7" s="2220"/>
      <c r="I7" s="2220"/>
      <c r="J7" s="2220"/>
      <c r="K7" s="2220"/>
      <c r="L7" s="2221"/>
      <c r="M7" s="111"/>
      <c r="N7" s="104"/>
    </row>
    <row r="8" spans="1:16">
      <c r="A8" s="104"/>
      <c r="B8" s="110"/>
      <c r="C8" s="2222" t="s">
        <v>454</v>
      </c>
      <c r="D8" s="2224" t="s">
        <v>455</v>
      </c>
      <c r="E8" s="2226" t="s">
        <v>456</v>
      </c>
      <c r="F8" s="2227"/>
      <c r="G8" s="2228" t="s">
        <v>457</v>
      </c>
      <c r="H8" s="2215" t="s">
        <v>458</v>
      </c>
      <c r="I8" s="2216"/>
      <c r="J8" s="2224" t="s">
        <v>289</v>
      </c>
      <c r="K8" s="2230" t="s">
        <v>459</v>
      </c>
      <c r="L8" s="2232" t="s">
        <v>460</v>
      </c>
      <c r="M8" s="111"/>
      <c r="N8" s="104"/>
    </row>
    <row r="9" spans="1:16" ht="17.25" thickBot="1">
      <c r="A9" s="104"/>
      <c r="B9" s="110"/>
      <c r="C9" s="2223"/>
      <c r="D9" s="2225"/>
      <c r="E9" s="112" t="s">
        <v>107</v>
      </c>
      <c r="F9" s="112" t="s">
        <v>461</v>
      </c>
      <c r="G9" s="2229"/>
      <c r="H9" s="2217"/>
      <c r="I9" s="2218"/>
      <c r="J9" s="2225"/>
      <c r="K9" s="2231"/>
      <c r="L9" s="2233"/>
      <c r="M9" s="111"/>
      <c r="N9" s="104"/>
    </row>
    <row r="10" spans="1:16" s="457" customFormat="1" ht="18" customHeight="1" thickBot="1">
      <c r="A10" s="452"/>
      <c r="B10" s="453"/>
      <c r="C10" s="636"/>
      <c r="D10" s="641" t="e">
        <f>+#REF!</f>
        <v>#REF!</v>
      </c>
      <c r="E10" s="454"/>
      <c r="F10" s="454"/>
      <c r="G10" s="640" t="e">
        <f>+#REF!</f>
        <v>#REF!</v>
      </c>
      <c r="H10" s="2193"/>
      <c r="I10" s="2193"/>
      <c r="J10" s="454"/>
      <c r="K10" s="454"/>
      <c r="L10" s="455"/>
      <c r="M10" s="456"/>
      <c r="N10" s="452"/>
      <c r="O10" s="644"/>
      <c r="P10" s="644"/>
    </row>
    <row r="11" spans="1:16" ht="18" customHeight="1" outlineLevel="1">
      <c r="A11" s="104"/>
      <c r="B11" s="110"/>
      <c r="C11" s="460" t="e">
        <f>+#REF!</f>
        <v>#REF!</v>
      </c>
      <c r="D11" s="1297" t="e">
        <f>+#REF!</f>
        <v>#REF!</v>
      </c>
      <c r="E11" s="1298"/>
      <c r="F11" s="1298"/>
      <c r="G11" s="1299" t="e">
        <f>+#REF!</f>
        <v>#REF!</v>
      </c>
      <c r="H11" s="2186" t="e">
        <f>+#REF!</f>
        <v>#REF!</v>
      </c>
      <c r="I11" s="2187"/>
      <c r="J11" s="1300" t="e">
        <f>+#REF!</f>
        <v>#REF!</v>
      </c>
      <c r="K11" s="1301" t="e">
        <f>+#REF!</f>
        <v>#REF!</v>
      </c>
      <c r="L11" s="461" t="e">
        <f t="shared" ref="L11" si="0">ROUND(J11*K11,0)</f>
        <v>#REF!</v>
      </c>
      <c r="M11" s="111"/>
      <c r="N11" s="104"/>
      <c r="O11" s="643"/>
    </row>
    <row r="12" spans="1:16" ht="33.6" customHeight="1" outlineLevel="1">
      <c r="A12" s="104"/>
      <c r="B12" s="110"/>
      <c r="C12" s="460" t="e">
        <f>+#REF!</f>
        <v>#REF!</v>
      </c>
      <c r="D12" s="1297" t="e">
        <f>+#REF!</f>
        <v>#REF!</v>
      </c>
      <c r="E12" s="1298"/>
      <c r="F12" s="1298"/>
      <c r="G12" s="1299" t="e">
        <f>+#REF!</f>
        <v>#REF!</v>
      </c>
      <c r="H12" s="2186" t="e">
        <f>+#REF!</f>
        <v>#REF!</v>
      </c>
      <c r="I12" s="2187"/>
      <c r="J12" s="1300" t="e">
        <f>+#REF!</f>
        <v>#REF!</v>
      </c>
      <c r="K12" s="1301" t="e">
        <f>+#REF!</f>
        <v>#REF!</v>
      </c>
      <c r="L12" s="461" t="e">
        <f t="shared" ref="L12:L98" si="1">ROUND(J12*K12,0)</f>
        <v>#REF!</v>
      </c>
      <c r="M12" s="111"/>
      <c r="N12" s="104"/>
      <c r="O12" s="643"/>
    </row>
    <row r="13" spans="1:16" ht="28.9" customHeight="1" outlineLevel="1">
      <c r="A13" s="104"/>
      <c r="B13" s="110"/>
      <c r="C13" s="460" t="e">
        <f>+#REF!</f>
        <v>#REF!</v>
      </c>
      <c r="D13" s="1297" t="e">
        <f>+#REF!</f>
        <v>#REF!</v>
      </c>
      <c r="E13" s="1298"/>
      <c r="F13" s="1298"/>
      <c r="G13" s="1299" t="e">
        <f>+#REF!</f>
        <v>#REF!</v>
      </c>
      <c r="H13" s="2186" t="e">
        <f>+#REF!</f>
        <v>#REF!</v>
      </c>
      <c r="I13" s="2187"/>
      <c r="J13" s="1300" t="e">
        <f>+#REF!</f>
        <v>#REF!</v>
      </c>
      <c r="K13" s="1301" t="e">
        <f>+#REF!</f>
        <v>#REF!</v>
      </c>
      <c r="L13" s="461" t="e">
        <f t="shared" si="1"/>
        <v>#REF!</v>
      </c>
      <c r="M13" s="111"/>
      <c r="N13" s="104"/>
      <c r="O13" s="643"/>
    </row>
    <row r="14" spans="1:16" ht="43.15" customHeight="1" outlineLevel="1">
      <c r="A14" s="104"/>
      <c r="B14" s="110"/>
      <c r="C14" s="460" t="e">
        <f>+#REF!</f>
        <v>#REF!</v>
      </c>
      <c r="D14" s="1297" t="e">
        <f>+#REF!</f>
        <v>#REF!</v>
      </c>
      <c r="E14" s="1298"/>
      <c r="F14" s="1298"/>
      <c r="G14" s="1299" t="e">
        <f>+#REF!</f>
        <v>#REF!</v>
      </c>
      <c r="H14" s="2186" t="e">
        <f>+#REF!</f>
        <v>#REF!</v>
      </c>
      <c r="I14" s="2187"/>
      <c r="J14" s="1300" t="e">
        <f>+#REF!</f>
        <v>#REF!</v>
      </c>
      <c r="K14" s="1301" t="e">
        <f>+#REF!</f>
        <v>#REF!</v>
      </c>
      <c r="L14" s="461" t="e">
        <f t="shared" si="1"/>
        <v>#REF!</v>
      </c>
      <c r="M14" s="111"/>
      <c r="N14" s="104"/>
      <c r="O14" s="643"/>
    </row>
    <row r="15" spans="1:16" ht="58.9" customHeight="1" outlineLevel="1">
      <c r="A15" s="104"/>
      <c r="B15" s="110"/>
      <c r="C15" s="460" t="e">
        <f>+#REF!</f>
        <v>#REF!</v>
      </c>
      <c r="D15" s="1297" t="e">
        <f>+#REF!</f>
        <v>#REF!</v>
      </c>
      <c r="E15" s="1298"/>
      <c r="F15" s="1298"/>
      <c r="G15" s="1299" t="e">
        <f>+#REF!</f>
        <v>#REF!</v>
      </c>
      <c r="H15" s="2186" t="e">
        <f>+#REF!</f>
        <v>#REF!</v>
      </c>
      <c r="I15" s="2187"/>
      <c r="J15" s="1300" t="e">
        <f>+#REF!</f>
        <v>#REF!</v>
      </c>
      <c r="K15" s="1301" t="e">
        <f>+#REF!</f>
        <v>#REF!</v>
      </c>
      <c r="L15" s="461" t="e">
        <f t="shared" si="1"/>
        <v>#REF!</v>
      </c>
      <c r="M15" s="111"/>
      <c r="N15" s="104"/>
      <c r="O15" s="643"/>
    </row>
    <row r="16" spans="1:16" ht="18.600000000000001" customHeight="1" outlineLevel="1">
      <c r="A16" s="104"/>
      <c r="B16" s="110"/>
      <c r="C16" s="460" t="e">
        <f>+#REF!</f>
        <v>#REF!</v>
      </c>
      <c r="D16" s="1297" t="e">
        <f>+#REF!</f>
        <v>#REF!</v>
      </c>
      <c r="E16" s="1298"/>
      <c r="F16" s="1298"/>
      <c r="G16" s="1299" t="e">
        <f>+#REF!</f>
        <v>#REF!</v>
      </c>
      <c r="H16" s="2186" t="e">
        <f>+#REF!</f>
        <v>#REF!</v>
      </c>
      <c r="I16" s="2187"/>
      <c r="J16" s="1300" t="e">
        <f>+#REF!</f>
        <v>#REF!</v>
      </c>
      <c r="K16" s="1301" t="e">
        <f>+#REF!</f>
        <v>#REF!</v>
      </c>
      <c r="L16" s="461" t="e">
        <f t="shared" si="1"/>
        <v>#REF!</v>
      </c>
      <c r="M16" s="111"/>
      <c r="N16" s="104"/>
      <c r="O16" s="643"/>
    </row>
    <row r="17" spans="1:16" ht="51" customHeight="1" outlineLevel="1">
      <c r="A17" s="104"/>
      <c r="B17" s="110"/>
      <c r="C17" s="460" t="e">
        <f>+#REF!</f>
        <v>#REF!</v>
      </c>
      <c r="D17" s="1297" t="e">
        <f>+#REF!</f>
        <v>#REF!</v>
      </c>
      <c r="E17" s="1298"/>
      <c r="F17" s="1298"/>
      <c r="G17" s="1299" t="e">
        <f>+#REF!</f>
        <v>#REF!</v>
      </c>
      <c r="H17" s="2186" t="e">
        <f>+#REF!</f>
        <v>#REF!</v>
      </c>
      <c r="I17" s="2187"/>
      <c r="J17" s="1300" t="e">
        <f>+#REF!</f>
        <v>#REF!</v>
      </c>
      <c r="K17" s="1301" t="e">
        <f>+#REF!</f>
        <v>#REF!</v>
      </c>
      <c r="L17" s="461" t="e">
        <f t="shared" ref="L17:L19" si="2">ROUND(J17*K17,0)</f>
        <v>#REF!</v>
      </c>
      <c r="M17" s="111"/>
      <c r="N17" s="104"/>
      <c r="O17" s="643"/>
    </row>
    <row r="18" spans="1:16" ht="52.9" customHeight="1" outlineLevel="1">
      <c r="A18" s="104"/>
      <c r="B18" s="110"/>
      <c r="C18" s="460" t="e">
        <f>+#REF!</f>
        <v>#REF!</v>
      </c>
      <c r="D18" s="1297" t="e">
        <f>+#REF!</f>
        <v>#REF!</v>
      </c>
      <c r="E18" s="1298"/>
      <c r="F18" s="1298"/>
      <c r="G18" s="1299" t="e">
        <f>+#REF!</f>
        <v>#REF!</v>
      </c>
      <c r="H18" s="2186" t="e">
        <f>+#REF!</f>
        <v>#REF!</v>
      </c>
      <c r="I18" s="2187"/>
      <c r="J18" s="1300" t="e">
        <f>+#REF!</f>
        <v>#REF!</v>
      </c>
      <c r="K18" s="1301" t="e">
        <f>+#REF!</f>
        <v>#REF!</v>
      </c>
      <c r="L18" s="461" t="e">
        <f t="shared" si="2"/>
        <v>#REF!</v>
      </c>
      <c r="M18" s="111"/>
      <c r="N18" s="104"/>
      <c r="O18" s="643"/>
    </row>
    <row r="19" spans="1:16" ht="57.6" customHeight="1" outlineLevel="1">
      <c r="A19" s="104"/>
      <c r="B19" s="110"/>
      <c r="C19" s="460" t="e">
        <f>+#REF!</f>
        <v>#REF!</v>
      </c>
      <c r="D19" s="1297" t="e">
        <f>+#REF!</f>
        <v>#REF!</v>
      </c>
      <c r="E19" s="1298"/>
      <c r="F19" s="1298"/>
      <c r="G19" s="1299" t="e">
        <f>+#REF!</f>
        <v>#REF!</v>
      </c>
      <c r="H19" s="2186" t="e">
        <f>+#REF!</f>
        <v>#REF!</v>
      </c>
      <c r="I19" s="2187"/>
      <c r="J19" s="1300" t="e">
        <f>+#REF!</f>
        <v>#REF!</v>
      </c>
      <c r="K19" s="1301" t="e">
        <f>+#REF!</f>
        <v>#REF!</v>
      </c>
      <c r="L19" s="461" t="e">
        <f t="shared" si="2"/>
        <v>#REF!</v>
      </c>
      <c r="M19" s="111"/>
      <c r="N19" s="104"/>
      <c r="O19" s="643"/>
    </row>
    <row r="20" spans="1:16" ht="18" customHeight="1" thickBot="1">
      <c r="A20" s="104"/>
      <c r="B20" s="110"/>
      <c r="C20" s="1163" t="s">
        <v>462</v>
      </c>
      <c r="D20" s="1302"/>
      <c r="E20" s="1303"/>
      <c r="F20" s="1303"/>
      <c r="G20" s="1304"/>
      <c r="H20" s="1305"/>
      <c r="I20" s="1305"/>
      <c r="J20" s="1306"/>
      <c r="K20" s="1307"/>
      <c r="L20" s="1308" t="e">
        <f>SUM(L11:L19)</f>
        <v>#REF!</v>
      </c>
      <c r="M20" s="111"/>
      <c r="N20" s="104"/>
      <c r="O20" s="644" t="e">
        <f>#REF!</f>
        <v>#REF!</v>
      </c>
      <c r="P20" s="643" t="e">
        <f>L20-O20</f>
        <v>#REF!</v>
      </c>
    </row>
    <row r="21" spans="1:16" ht="18" customHeight="1" thickBot="1">
      <c r="A21" s="104"/>
      <c r="B21" s="110"/>
      <c r="C21" s="636"/>
      <c r="D21" s="641" t="e">
        <f>+#REF!</f>
        <v>#REF!</v>
      </c>
      <c r="E21" s="454"/>
      <c r="F21" s="454"/>
      <c r="G21" s="640" t="e">
        <f>+#REF!</f>
        <v>#REF!</v>
      </c>
      <c r="H21" s="2193"/>
      <c r="I21" s="2193"/>
      <c r="J21" s="454"/>
      <c r="K21" s="454"/>
      <c r="L21" s="455"/>
      <c r="M21" s="111"/>
      <c r="N21" s="104"/>
      <c r="O21" s="643"/>
    </row>
    <row r="22" spans="1:16" ht="57.6" customHeight="1" outlineLevel="2">
      <c r="A22" s="104"/>
      <c r="B22" s="110"/>
      <c r="C22" s="460" t="e">
        <f>+#REF!</f>
        <v>#REF!</v>
      </c>
      <c r="D22" s="1297" t="e">
        <f>+#REF!</f>
        <v>#REF!</v>
      </c>
      <c r="E22" s="1298"/>
      <c r="F22" s="1298"/>
      <c r="G22" s="1299" t="e">
        <f>+#REF!</f>
        <v>#REF!</v>
      </c>
      <c r="H22" s="2186" t="e">
        <f>+#REF!</f>
        <v>#REF!</v>
      </c>
      <c r="I22" s="2187"/>
      <c r="J22" s="1300" t="e">
        <f>+#REF!</f>
        <v>#REF!</v>
      </c>
      <c r="K22" s="1301" t="e">
        <f>+#REF!</f>
        <v>#REF!</v>
      </c>
      <c r="L22" s="461" t="e">
        <f t="shared" si="1"/>
        <v>#REF!</v>
      </c>
      <c r="M22" s="111"/>
      <c r="N22" s="104"/>
      <c r="O22" s="643"/>
    </row>
    <row r="23" spans="1:16" ht="41.45" customHeight="1" outlineLevel="2">
      <c r="A23" s="104"/>
      <c r="B23" s="110"/>
      <c r="C23" s="460" t="e">
        <f>+#REF!</f>
        <v>#REF!</v>
      </c>
      <c r="D23" s="1297" t="e">
        <f>+#REF!</f>
        <v>#REF!</v>
      </c>
      <c r="E23" s="1298"/>
      <c r="F23" s="1298"/>
      <c r="G23" s="1299" t="e">
        <f>+#REF!</f>
        <v>#REF!</v>
      </c>
      <c r="H23" s="2186" t="e">
        <f>+#REF!</f>
        <v>#REF!</v>
      </c>
      <c r="I23" s="2187"/>
      <c r="J23" s="1300" t="e">
        <f>+#REF!</f>
        <v>#REF!</v>
      </c>
      <c r="K23" s="1301" t="e">
        <f>+#REF!</f>
        <v>#REF!</v>
      </c>
      <c r="L23" s="461" t="e">
        <f t="shared" ref="L23" si="3">ROUND(J23*K23,0)</f>
        <v>#REF!</v>
      </c>
      <c r="M23" s="111"/>
      <c r="N23" s="104"/>
      <c r="O23" s="643"/>
    </row>
    <row r="24" spans="1:16" ht="51" customHeight="1" outlineLevel="2">
      <c r="A24" s="104"/>
      <c r="B24" s="110"/>
      <c r="C24" s="460" t="e">
        <f>+#REF!</f>
        <v>#REF!</v>
      </c>
      <c r="D24" s="1297" t="e">
        <f>+#REF!</f>
        <v>#REF!</v>
      </c>
      <c r="E24" s="1298"/>
      <c r="F24" s="1298"/>
      <c r="G24" s="1299" t="e">
        <f>+#REF!</f>
        <v>#REF!</v>
      </c>
      <c r="H24" s="2186" t="e">
        <f>+#REF!</f>
        <v>#REF!</v>
      </c>
      <c r="I24" s="2187"/>
      <c r="J24" s="1300" t="e">
        <f>+#REF!</f>
        <v>#REF!</v>
      </c>
      <c r="K24" s="1301" t="e">
        <f>+#REF!</f>
        <v>#REF!</v>
      </c>
      <c r="L24" s="461" t="e">
        <f t="shared" si="1"/>
        <v>#REF!</v>
      </c>
      <c r="M24" s="111"/>
      <c r="N24" s="104"/>
      <c r="O24" s="643"/>
    </row>
    <row r="25" spans="1:16" ht="51.6" customHeight="1" outlineLevel="2">
      <c r="A25" s="104"/>
      <c r="B25" s="110"/>
      <c r="C25" s="460" t="e">
        <f>+#REF!</f>
        <v>#REF!</v>
      </c>
      <c r="D25" s="1297" t="e">
        <f>+#REF!</f>
        <v>#REF!</v>
      </c>
      <c r="E25" s="1298"/>
      <c r="F25" s="1298"/>
      <c r="G25" s="1299" t="e">
        <f>+#REF!</f>
        <v>#REF!</v>
      </c>
      <c r="H25" s="2186" t="e">
        <f>+#REF!</f>
        <v>#REF!</v>
      </c>
      <c r="I25" s="2187"/>
      <c r="J25" s="1300" t="e">
        <f>+#REF!</f>
        <v>#REF!</v>
      </c>
      <c r="K25" s="1301" t="e">
        <f>+#REF!</f>
        <v>#REF!</v>
      </c>
      <c r="L25" s="461" t="e">
        <f t="shared" si="1"/>
        <v>#REF!</v>
      </c>
      <c r="M25" s="111"/>
      <c r="N25" s="104"/>
      <c r="O25" s="643"/>
    </row>
    <row r="26" spans="1:16" ht="40.9" customHeight="1" outlineLevel="2">
      <c r="A26" s="104"/>
      <c r="B26" s="110"/>
      <c r="C26" s="460" t="e">
        <f>+#REF!</f>
        <v>#REF!</v>
      </c>
      <c r="D26" s="1297" t="e">
        <f>+#REF!</f>
        <v>#REF!</v>
      </c>
      <c r="E26" s="1298"/>
      <c r="F26" s="1298"/>
      <c r="G26" s="1299" t="e">
        <f>+#REF!</f>
        <v>#REF!</v>
      </c>
      <c r="H26" s="2186" t="e">
        <f>+#REF!</f>
        <v>#REF!</v>
      </c>
      <c r="I26" s="2187"/>
      <c r="J26" s="1300" t="e">
        <f>+#REF!</f>
        <v>#REF!</v>
      </c>
      <c r="K26" s="1301" t="e">
        <f>+#REF!</f>
        <v>#REF!</v>
      </c>
      <c r="L26" s="461" t="e">
        <f t="shared" si="1"/>
        <v>#REF!</v>
      </c>
      <c r="M26" s="111"/>
      <c r="N26" s="104"/>
      <c r="O26" s="643"/>
    </row>
    <row r="27" spans="1:16" ht="18" customHeight="1" thickBot="1">
      <c r="A27" s="104"/>
      <c r="B27" s="110"/>
      <c r="C27" s="1163" t="s">
        <v>462</v>
      </c>
      <c r="D27" s="1302"/>
      <c r="E27" s="1303"/>
      <c r="F27" s="1303"/>
      <c r="G27" s="1304"/>
      <c r="H27" s="1305"/>
      <c r="I27" s="1305"/>
      <c r="J27" s="1306"/>
      <c r="K27" s="1307"/>
      <c r="L27" s="1308" t="e">
        <f>SUM(L22:L26)</f>
        <v>#REF!</v>
      </c>
      <c r="M27" s="111"/>
      <c r="N27" s="104"/>
      <c r="O27" s="643" t="e">
        <f>#REF!</f>
        <v>#REF!</v>
      </c>
      <c r="P27" s="643" t="e">
        <f>L27-O27</f>
        <v>#REF!</v>
      </c>
    </row>
    <row r="28" spans="1:16" ht="18" customHeight="1" thickBot="1">
      <c r="A28" s="104"/>
      <c r="B28" s="110"/>
      <c r="C28" s="636"/>
      <c r="D28" s="641" t="e">
        <f>+#REF!</f>
        <v>#REF!</v>
      </c>
      <c r="E28" s="454"/>
      <c r="F28" s="454"/>
      <c r="G28" s="640" t="e">
        <f>+#REF!</f>
        <v>#REF!</v>
      </c>
      <c r="H28" s="2193"/>
      <c r="I28" s="2193"/>
      <c r="J28" s="454"/>
      <c r="K28" s="454"/>
      <c r="L28" s="455"/>
      <c r="M28" s="111"/>
      <c r="N28" s="104"/>
      <c r="O28" s="643"/>
    </row>
    <row r="29" spans="1:16" ht="18" customHeight="1" outlineLevel="1">
      <c r="A29" s="104"/>
      <c r="B29" s="110"/>
      <c r="C29" s="458"/>
      <c r="D29" s="1297"/>
      <c r="E29" s="1309"/>
      <c r="F29" s="1309"/>
      <c r="G29" s="1310" t="e">
        <f>+#REF!</f>
        <v>#REF!</v>
      </c>
      <c r="H29" s="2186"/>
      <c r="I29" s="2187"/>
      <c r="J29" s="1300"/>
      <c r="K29" s="1301"/>
      <c r="L29" s="461"/>
      <c r="M29" s="111"/>
      <c r="N29" s="104"/>
      <c r="O29" s="643"/>
    </row>
    <row r="30" spans="1:16" ht="38.450000000000003" customHeight="1" outlineLevel="1">
      <c r="A30" s="104"/>
      <c r="B30" s="110"/>
      <c r="C30" s="460" t="e">
        <f>+#REF!</f>
        <v>#REF!</v>
      </c>
      <c r="D30" s="1297" t="e">
        <f>+#REF!</f>
        <v>#REF!</v>
      </c>
      <c r="E30" s="1298"/>
      <c r="F30" s="1298"/>
      <c r="G30" s="1299" t="e">
        <f>+#REF!</f>
        <v>#REF!</v>
      </c>
      <c r="H30" s="2186" t="e">
        <f>+#REF!</f>
        <v>#REF!</v>
      </c>
      <c r="I30" s="2187"/>
      <c r="J30" s="1300" t="e">
        <f>+#REF!</f>
        <v>#REF!</v>
      </c>
      <c r="K30" s="1301" t="e">
        <f>+#REF!</f>
        <v>#REF!</v>
      </c>
      <c r="L30" s="461" t="e">
        <f t="shared" si="1"/>
        <v>#REF!</v>
      </c>
      <c r="M30" s="111"/>
      <c r="N30" s="104"/>
      <c r="O30" s="643"/>
    </row>
    <row r="31" spans="1:16" ht="34.15" customHeight="1" outlineLevel="1">
      <c r="A31" s="104"/>
      <c r="B31" s="110"/>
      <c r="C31" s="460" t="e">
        <f>+#REF!</f>
        <v>#REF!</v>
      </c>
      <c r="D31" s="1297" t="e">
        <f>+#REF!</f>
        <v>#REF!</v>
      </c>
      <c r="E31" s="1298"/>
      <c r="F31" s="1298"/>
      <c r="G31" s="1299" t="e">
        <f>+#REF!</f>
        <v>#REF!</v>
      </c>
      <c r="H31" s="2186" t="e">
        <f>+#REF!</f>
        <v>#REF!</v>
      </c>
      <c r="I31" s="2187"/>
      <c r="J31" s="1300" t="e">
        <f>+#REF!</f>
        <v>#REF!</v>
      </c>
      <c r="K31" s="1301" t="e">
        <f>+#REF!</f>
        <v>#REF!</v>
      </c>
      <c r="L31" s="461" t="e">
        <f t="shared" si="1"/>
        <v>#REF!</v>
      </c>
      <c r="M31" s="111"/>
      <c r="N31" s="104"/>
      <c r="O31" s="643"/>
    </row>
    <row r="32" spans="1:16" ht="37.9" customHeight="1" outlineLevel="1">
      <c r="A32" s="104"/>
      <c r="B32" s="110"/>
      <c r="C32" s="460" t="e">
        <f>+#REF!</f>
        <v>#REF!</v>
      </c>
      <c r="D32" s="1297" t="e">
        <f>+#REF!</f>
        <v>#REF!</v>
      </c>
      <c r="E32" s="1298"/>
      <c r="F32" s="1298"/>
      <c r="G32" s="1299" t="e">
        <f>+#REF!</f>
        <v>#REF!</v>
      </c>
      <c r="H32" s="2186" t="e">
        <f>+#REF!</f>
        <v>#REF!</v>
      </c>
      <c r="I32" s="2187"/>
      <c r="J32" s="1300" t="e">
        <f>+#REF!</f>
        <v>#REF!</v>
      </c>
      <c r="K32" s="1301" t="e">
        <f>+#REF!</f>
        <v>#REF!</v>
      </c>
      <c r="L32" s="461" t="e">
        <f t="shared" si="1"/>
        <v>#REF!</v>
      </c>
      <c r="M32" s="111"/>
      <c r="N32" s="104"/>
      <c r="O32" s="643"/>
    </row>
    <row r="33" spans="1:16" ht="43.15" customHeight="1" outlineLevel="1">
      <c r="A33" s="104"/>
      <c r="B33" s="110"/>
      <c r="C33" s="460" t="e">
        <f>+#REF!</f>
        <v>#REF!</v>
      </c>
      <c r="D33" s="1297" t="e">
        <f>+#REF!</f>
        <v>#REF!</v>
      </c>
      <c r="E33" s="1298"/>
      <c r="F33" s="1298"/>
      <c r="G33" s="1299" t="e">
        <f>+#REF!</f>
        <v>#REF!</v>
      </c>
      <c r="H33" s="2186" t="e">
        <f>+#REF!</f>
        <v>#REF!</v>
      </c>
      <c r="I33" s="2187"/>
      <c r="J33" s="1300" t="e">
        <f>+#REF!</f>
        <v>#REF!</v>
      </c>
      <c r="K33" s="1301" t="e">
        <f>+#REF!</f>
        <v>#REF!</v>
      </c>
      <c r="L33" s="461" t="e">
        <f t="shared" si="1"/>
        <v>#REF!</v>
      </c>
      <c r="M33" s="111"/>
      <c r="N33" s="104"/>
      <c r="O33" s="643"/>
    </row>
    <row r="34" spans="1:16" ht="18" customHeight="1" outlineLevel="1">
      <c r="A34" s="104"/>
      <c r="B34" s="110"/>
      <c r="C34" s="458"/>
      <c r="D34" s="1311"/>
      <c r="E34" s="1309"/>
      <c r="F34" s="1309"/>
      <c r="G34" s="1310" t="e">
        <f>+#REF!</f>
        <v>#REF!</v>
      </c>
      <c r="H34" s="2186"/>
      <c r="I34" s="2187"/>
      <c r="J34" s="1300"/>
      <c r="K34" s="1301"/>
      <c r="L34" s="461"/>
      <c r="M34" s="111"/>
      <c r="N34" s="104"/>
      <c r="O34" s="643"/>
    </row>
    <row r="35" spans="1:16" outlineLevel="1">
      <c r="A35" s="104"/>
      <c r="B35" s="110"/>
      <c r="C35" s="460" t="e">
        <f>+#REF!</f>
        <v>#REF!</v>
      </c>
      <c r="D35" s="1297" t="e">
        <f>+#REF!</f>
        <v>#REF!</v>
      </c>
      <c r="E35" s="1298"/>
      <c r="F35" s="1298"/>
      <c r="G35" s="1299" t="e">
        <f>+#REF!</f>
        <v>#REF!</v>
      </c>
      <c r="H35" s="2186" t="e">
        <f>+#REF!</f>
        <v>#REF!</v>
      </c>
      <c r="I35" s="2187"/>
      <c r="J35" s="1300" t="e">
        <f>+#REF!</f>
        <v>#REF!</v>
      </c>
      <c r="K35" s="1301" t="e">
        <f>+#REF!</f>
        <v>#REF!</v>
      </c>
      <c r="L35" s="461" t="e">
        <f t="shared" si="1"/>
        <v>#REF!</v>
      </c>
      <c r="M35" s="111"/>
      <c r="N35" s="104"/>
      <c r="O35" s="643"/>
    </row>
    <row r="36" spans="1:16" ht="45.6" customHeight="1" outlineLevel="1">
      <c r="A36" s="104"/>
      <c r="B36" s="110"/>
      <c r="C36" s="460" t="e">
        <f>+#REF!</f>
        <v>#REF!</v>
      </c>
      <c r="D36" s="1297" t="e">
        <f>+#REF!</f>
        <v>#REF!</v>
      </c>
      <c r="E36" s="1298"/>
      <c r="F36" s="1298"/>
      <c r="G36" s="1299" t="e">
        <f>+#REF!</f>
        <v>#REF!</v>
      </c>
      <c r="H36" s="2186" t="e">
        <f>+#REF!</f>
        <v>#REF!</v>
      </c>
      <c r="I36" s="2187"/>
      <c r="J36" s="1300" t="e">
        <f>+#REF!</f>
        <v>#REF!</v>
      </c>
      <c r="K36" s="1301" t="e">
        <f>+#REF!</f>
        <v>#REF!</v>
      </c>
      <c r="L36" s="461" t="e">
        <f t="shared" si="1"/>
        <v>#REF!</v>
      </c>
      <c r="M36" s="111"/>
      <c r="N36" s="104"/>
      <c r="O36" s="643"/>
    </row>
    <row r="37" spans="1:16" outlineLevel="1">
      <c r="A37" s="104"/>
      <c r="B37" s="110"/>
      <c r="C37" s="460" t="e">
        <f>+#REF!</f>
        <v>#REF!</v>
      </c>
      <c r="D37" s="1297" t="e">
        <f>+#REF!</f>
        <v>#REF!</v>
      </c>
      <c r="E37" s="1298"/>
      <c r="F37" s="1298"/>
      <c r="G37" s="1299" t="e">
        <f>+#REF!</f>
        <v>#REF!</v>
      </c>
      <c r="H37" s="2186" t="e">
        <f>+#REF!</f>
        <v>#REF!</v>
      </c>
      <c r="I37" s="2187"/>
      <c r="J37" s="1300" t="e">
        <f>+#REF!</f>
        <v>#REF!</v>
      </c>
      <c r="K37" s="1301" t="e">
        <f>+#REF!</f>
        <v>#REF!</v>
      </c>
      <c r="L37" s="461" t="e">
        <f t="shared" si="1"/>
        <v>#REF!</v>
      </c>
      <c r="M37" s="111"/>
      <c r="N37" s="104"/>
      <c r="O37" s="643"/>
    </row>
    <row r="38" spans="1:16" outlineLevel="1">
      <c r="A38" s="104"/>
      <c r="B38" s="110"/>
      <c r="C38" s="460" t="e">
        <f>+#REF!</f>
        <v>#REF!</v>
      </c>
      <c r="D38" s="1297" t="e">
        <f>+#REF!</f>
        <v>#REF!</v>
      </c>
      <c r="E38" s="1298"/>
      <c r="F38" s="1298"/>
      <c r="G38" s="1299" t="e">
        <f>+#REF!</f>
        <v>#REF!</v>
      </c>
      <c r="H38" s="2186" t="e">
        <f>+#REF!</f>
        <v>#REF!</v>
      </c>
      <c r="I38" s="2187"/>
      <c r="J38" s="1300" t="e">
        <f>+#REF!</f>
        <v>#REF!</v>
      </c>
      <c r="K38" s="1301" t="e">
        <f>+#REF!</f>
        <v>#REF!</v>
      </c>
      <c r="L38" s="461" t="e">
        <f t="shared" si="1"/>
        <v>#REF!</v>
      </c>
      <c r="M38" s="111"/>
      <c r="N38" s="104"/>
      <c r="O38" s="643"/>
    </row>
    <row r="39" spans="1:16" ht="24" customHeight="1" outlineLevel="1">
      <c r="A39" s="104"/>
      <c r="B39" s="110"/>
      <c r="C39" s="460" t="e">
        <f>+#REF!</f>
        <v>#REF!</v>
      </c>
      <c r="D39" s="1297" t="e">
        <f>+#REF!</f>
        <v>#REF!</v>
      </c>
      <c r="E39" s="1298"/>
      <c r="F39" s="1298"/>
      <c r="G39" s="1299" t="e">
        <f>+#REF!</f>
        <v>#REF!</v>
      </c>
      <c r="H39" s="2186" t="e">
        <f>+#REF!</f>
        <v>#REF!</v>
      </c>
      <c r="I39" s="2187"/>
      <c r="J39" s="1300" t="e">
        <f>+#REF!</f>
        <v>#REF!</v>
      </c>
      <c r="K39" s="1301" t="e">
        <f>+#REF!</f>
        <v>#REF!</v>
      </c>
      <c r="L39" s="461" t="e">
        <f t="shared" si="1"/>
        <v>#REF!</v>
      </c>
      <c r="M39" s="111"/>
      <c r="N39" s="104"/>
      <c r="O39" s="643"/>
    </row>
    <row r="40" spans="1:16" ht="22.15" customHeight="1" outlineLevel="1">
      <c r="A40" s="104"/>
      <c r="B40" s="110"/>
      <c r="C40" s="460" t="e">
        <f>+#REF!</f>
        <v>#REF!</v>
      </c>
      <c r="D40" s="1297" t="e">
        <f>+#REF!</f>
        <v>#REF!</v>
      </c>
      <c r="E40" s="1298"/>
      <c r="F40" s="1298"/>
      <c r="G40" s="1299" t="e">
        <f>+#REF!</f>
        <v>#REF!</v>
      </c>
      <c r="H40" s="2186" t="e">
        <f>+#REF!</f>
        <v>#REF!</v>
      </c>
      <c r="I40" s="2187"/>
      <c r="J40" s="1300" t="e">
        <f>+#REF!</f>
        <v>#REF!</v>
      </c>
      <c r="K40" s="1301" t="e">
        <f>+#REF!</f>
        <v>#REF!</v>
      </c>
      <c r="L40" s="461" t="e">
        <f t="shared" si="1"/>
        <v>#REF!</v>
      </c>
      <c r="M40" s="111"/>
      <c r="N40" s="104"/>
      <c r="O40" s="643"/>
    </row>
    <row r="41" spans="1:16" ht="33.6" customHeight="1" outlineLevel="1">
      <c r="A41" s="104"/>
      <c r="B41" s="110"/>
      <c r="C41" s="460" t="e">
        <f>+#REF!</f>
        <v>#REF!</v>
      </c>
      <c r="D41" s="1297" t="e">
        <f>+#REF!</f>
        <v>#REF!</v>
      </c>
      <c r="E41" s="1298"/>
      <c r="F41" s="1298"/>
      <c r="G41" s="1299" t="e">
        <f>+#REF!</f>
        <v>#REF!</v>
      </c>
      <c r="H41" s="2186" t="e">
        <f>+#REF!</f>
        <v>#REF!</v>
      </c>
      <c r="I41" s="2187"/>
      <c r="J41" s="1300" t="e">
        <f>+#REF!</f>
        <v>#REF!</v>
      </c>
      <c r="K41" s="1301" t="e">
        <f>+#REF!</f>
        <v>#REF!</v>
      </c>
      <c r="L41" s="461" t="e">
        <f t="shared" si="1"/>
        <v>#REF!</v>
      </c>
      <c r="M41" s="111"/>
      <c r="N41" s="104"/>
      <c r="O41" s="643"/>
    </row>
    <row r="42" spans="1:16" ht="36.6" customHeight="1" outlineLevel="1">
      <c r="A42" s="104"/>
      <c r="B42" s="110"/>
      <c r="C42" s="460" t="e">
        <f>+#REF!</f>
        <v>#REF!</v>
      </c>
      <c r="D42" s="1297" t="e">
        <f>+#REF!</f>
        <v>#REF!</v>
      </c>
      <c r="E42" s="1298"/>
      <c r="F42" s="1298"/>
      <c r="G42" s="1299" t="e">
        <f>+#REF!</f>
        <v>#REF!</v>
      </c>
      <c r="H42" s="2186" t="e">
        <f>+#REF!</f>
        <v>#REF!</v>
      </c>
      <c r="I42" s="2187"/>
      <c r="J42" s="1300" t="e">
        <f>+#REF!</f>
        <v>#REF!</v>
      </c>
      <c r="K42" s="1301" t="e">
        <f>+#REF!</f>
        <v>#REF!</v>
      </c>
      <c r="L42" s="461" t="e">
        <f t="shared" si="1"/>
        <v>#REF!</v>
      </c>
      <c r="M42" s="111"/>
      <c r="N42" s="104"/>
      <c r="O42" s="643"/>
    </row>
    <row r="43" spans="1:16" ht="18.600000000000001" customHeight="1" outlineLevel="1">
      <c r="A43" s="104"/>
      <c r="B43" s="110"/>
      <c r="C43" s="460" t="e">
        <f>+#REF!</f>
        <v>#REF!</v>
      </c>
      <c r="D43" s="1297" t="e">
        <f>+#REF!</f>
        <v>#REF!</v>
      </c>
      <c r="E43" s="1298"/>
      <c r="F43" s="1298"/>
      <c r="G43" s="1299" t="e">
        <f>+#REF!</f>
        <v>#REF!</v>
      </c>
      <c r="H43" s="2186" t="e">
        <f>+#REF!</f>
        <v>#REF!</v>
      </c>
      <c r="I43" s="2187"/>
      <c r="J43" s="1300" t="e">
        <f>+#REF!</f>
        <v>#REF!</v>
      </c>
      <c r="K43" s="1301" t="e">
        <f>+#REF!</f>
        <v>#REF!</v>
      </c>
      <c r="L43" s="461" t="e">
        <f t="shared" si="1"/>
        <v>#REF!</v>
      </c>
      <c r="M43" s="111"/>
      <c r="N43" s="104"/>
      <c r="O43" s="643"/>
    </row>
    <row r="44" spans="1:16" ht="37.9" customHeight="1" outlineLevel="1">
      <c r="A44" s="104"/>
      <c r="B44" s="110"/>
      <c r="C44" s="460" t="e">
        <f>+#REF!</f>
        <v>#REF!</v>
      </c>
      <c r="D44" s="1297" t="e">
        <f>+#REF!</f>
        <v>#REF!</v>
      </c>
      <c r="E44" s="1298"/>
      <c r="F44" s="1298"/>
      <c r="G44" s="1299" t="e">
        <f>+#REF!</f>
        <v>#REF!</v>
      </c>
      <c r="H44" s="2186" t="e">
        <f>+#REF!</f>
        <v>#REF!</v>
      </c>
      <c r="I44" s="2187"/>
      <c r="J44" s="1300" t="e">
        <f>+#REF!</f>
        <v>#REF!</v>
      </c>
      <c r="K44" s="1301" t="e">
        <f>+#REF!</f>
        <v>#REF!</v>
      </c>
      <c r="L44" s="461" t="e">
        <f t="shared" si="1"/>
        <v>#REF!</v>
      </c>
      <c r="M44" s="111"/>
      <c r="N44" s="104"/>
      <c r="O44" s="644"/>
      <c r="P44" s="643"/>
    </row>
    <row r="45" spans="1:16" s="457" customFormat="1" ht="37.15" customHeight="1" outlineLevel="1">
      <c r="A45" s="452"/>
      <c r="B45" s="453"/>
      <c r="C45" s="460" t="e">
        <f>+#REF!</f>
        <v>#REF!</v>
      </c>
      <c r="D45" s="1297" t="e">
        <f>+#REF!</f>
        <v>#REF!</v>
      </c>
      <c r="E45" s="1298"/>
      <c r="F45" s="1298"/>
      <c r="G45" s="1299" t="e">
        <f>+#REF!</f>
        <v>#REF!</v>
      </c>
      <c r="H45" s="2186" t="e">
        <f>+#REF!</f>
        <v>#REF!</v>
      </c>
      <c r="I45" s="2187"/>
      <c r="J45" s="1300" t="e">
        <f>+#REF!</f>
        <v>#REF!</v>
      </c>
      <c r="K45" s="1301" t="e">
        <f>+#REF!</f>
        <v>#REF!</v>
      </c>
      <c r="L45" s="461" t="e">
        <f t="shared" si="1"/>
        <v>#REF!</v>
      </c>
      <c r="M45" s="456"/>
      <c r="N45" s="452"/>
      <c r="O45" s="644"/>
      <c r="P45" s="644"/>
    </row>
    <row r="46" spans="1:16" s="457" customFormat="1" ht="18" customHeight="1" thickBot="1">
      <c r="A46" s="452"/>
      <c r="B46" s="453"/>
      <c r="C46" s="1163" t="s">
        <v>462</v>
      </c>
      <c r="D46" s="1302"/>
      <c r="E46" s="1303"/>
      <c r="F46" s="1303"/>
      <c r="G46" s="1304"/>
      <c r="H46" s="1305"/>
      <c r="I46" s="1305"/>
      <c r="J46" s="1306"/>
      <c r="K46" s="1307"/>
      <c r="L46" s="1308" t="e">
        <f>SUM(L30:L45)</f>
        <v>#REF!</v>
      </c>
      <c r="M46" s="456"/>
      <c r="N46" s="452"/>
      <c r="O46" s="644" t="e">
        <f>#REF!</f>
        <v>#REF!</v>
      </c>
      <c r="P46" s="643" t="e">
        <f>L46-O46</f>
        <v>#REF!</v>
      </c>
    </row>
    <row r="47" spans="1:16" ht="18" customHeight="1" thickBot="1">
      <c r="A47" s="104"/>
      <c r="B47" s="110"/>
      <c r="C47" s="636"/>
      <c r="D47" s="641" t="e">
        <f>+#REF!</f>
        <v>#REF!</v>
      </c>
      <c r="E47" s="454"/>
      <c r="F47" s="454"/>
      <c r="G47" s="640" t="e">
        <f>+#REF!</f>
        <v>#REF!</v>
      </c>
      <c r="H47" s="2193"/>
      <c r="I47" s="2193"/>
      <c r="J47" s="454"/>
      <c r="K47" s="454"/>
      <c r="L47" s="455"/>
      <c r="M47" s="111"/>
      <c r="N47" s="104"/>
      <c r="O47" s="643"/>
    </row>
    <row r="48" spans="1:16" ht="52.15" customHeight="1" outlineLevel="1">
      <c r="A48" s="104"/>
      <c r="B48" s="110"/>
      <c r="C48" s="466" t="e">
        <f>+#REF!</f>
        <v>#REF!</v>
      </c>
      <c r="D48" s="1297" t="e">
        <f>+#REF!</f>
        <v>#REF!</v>
      </c>
      <c r="E48" s="1298"/>
      <c r="F48" s="1298"/>
      <c r="G48" s="1299" t="e">
        <f>+#REF!</f>
        <v>#REF!</v>
      </c>
      <c r="H48" s="2186" t="e">
        <f>+#REF!</f>
        <v>#REF!</v>
      </c>
      <c r="I48" s="2187"/>
      <c r="J48" s="1300" t="e">
        <f>+#REF!</f>
        <v>#REF!</v>
      </c>
      <c r="K48" s="1301" t="e">
        <f>+#REF!</f>
        <v>#REF!</v>
      </c>
      <c r="L48" s="461" t="e">
        <f t="shared" si="1"/>
        <v>#REF!</v>
      </c>
      <c r="M48" s="111"/>
      <c r="N48" s="104"/>
      <c r="O48" s="643"/>
    </row>
    <row r="49" spans="1:16" ht="22.15" customHeight="1" outlineLevel="1">
      <c r="A49" s="104"/>
      <c r="B49" s="110"/>
      <c r="C49" s="466" t="e">
        <f>+#REF!</f>
        <v>#REF!</v>
      </c>
      <c r="D49" s="1297" t="e">
        <f>+#REF!</f>
        <v>#REF!</v>
      </c>
      <c r="E49" s="1298"/>
      <c r="F49" s="1298"/>
      <c r="G49" s="1299" t="e">
        <f>+#REF!</f>
        <v>#REF!</v>
      </c>
      <c r="H49" s="2186" t="e">
        <f>+#REF!</f>
        <v>#REF!</v>
      </c>
      <c r="I49" s="2187"/>
      <c r="J49" s="1300" t="e">
        <f>+#REF!</f>
        <v>#REF!</v>
      </c>
      <c r="K49" s="1301" t="e">
        <f>+#REF!</f>
        <v>#REF!</v>
      </c>
      <c r="L49" s="461" t="e">
        <f t="shared" si="1"/>
        <v>#REF!</v>
      </c>
      <c r="M49" s="111"/>
      <c r="N49" s="104"/>
      <c r="O49" s="643"/>
    </row>
    <row r="50" spans="1:16" ht="39" customHeight="1" outlineLevel="1">
      <c r="A50" s="104"/>
      <c r="B50" s="110"/>
      <c r="C50" s="466" t="e">
        <f>+#REF!</f>
        <v>#REF!</v>
      </c>
      <c r="D50" s="1297" t="e">
        <f>+#REF!</f>
        <v>#REF!</v>
      </c>
      <c r="E50" s="1298"/>
      <c r="F50" s="1298"/>
      <c r="G50" s="1299" t="e">
        <f>+#REF!</f>
        <v>#REF!</v>
      </c>
      <c r="H50" s="2186" t="e">
        <f>+#REF!</f>
        <v>#REF!</v>
      </c>
      <c r="I50" s="2187"/>
      <c r="J50" s="1300" t="e">
        <f>+#REF!</f>
        <v>#REF!</v>
      </c>
      <c r="K50" s="1301" t="e">
        <f>+#REF!</f>
        <v>#REF!</v>
      </c>
      <c r="L50" s="461" t="e">
        <f t="shared" ref="L50" si="4">ROUND(J50*K50,0)</f>
        <v>#REF!</v>
      </c>
      <c r="M50" s="111"/>
      <c r="N50" s="104"/>
      <c r="O50" s="643"/>
    </row>
    <row r="51" spans="1:16" ht="18" customHeight="1" thickBot="1">
      <c r="A51" s="104"/>
      <c r="B51" s="110"/>
      <c r="C51" s="1163" t="s">
        <v>462</v>
      </c>
      <c r="D51" s="1302"/>
      <c r="E51" s="1303"/>
      <c r="F51" s="1303"/>
      <c r="G51" s="1304"/>
      <c r="H51" s="1305"/>
      <c r="I51" s="1305"/>
      <c r="J51" s="1306"/>
      <c r="K51" s="1307"/>
      <c r="L51" s="1308" t="e">
        <f>SUM(L48:L50)</f>
        <v>#REF!</v>
      </c>
      <c r="M51" s="111"/>
      <c r="N51" s="104"/>
      <c r="O51" s="643" t="e">
        <f>#REF!</f>
        <v>#REF!</v>
      </c>
      <c r="P51" s="643" t="e">
        <f>L51-O51</f>
        <v>#REF!</v>
      </c>
    </row>
    <row r="52" spans="1:16" ht="18" customHeight="1" thickBot="1">
      <c r="A52" s="104"/>
      <c r="B52" s="110"/>
      <c r="C52" s="636"/>
      <c r="D52" s="641" t="e">
        <f>+#REF!</f>
        <v>#REF!</v>
      </c>
      <c r="E52" s="454"/>
      <c r="F52" s="454"/>
      <c r="G52" s="640" t="e">
        <f>+#REF!</f>
        <v>#REF!</v>
      </c>
      <c r="H52" s="2193"/>
      <c r="I52" s="2193"/>
      <c r="J52" s="454"/>
      <c r="K52" s="454"/>
      <c r="L52" s="455"/>
      <c r="M52" s="111"/>
      <c r="N52" s="104"/>
      <c r="O52" s="643"/>
    </row>
    <row r="53" spans="1:16" ht="19.899999999999999" customHeight="1" outlineLevel="1">
      <c r="A53" s="104"/>
      <c r="B53" s="110"/>
      <c r="C53" s="466" t="e">
        <f>+#REF!</f>
        <v>#REF!</v>
      </c>
      <c r="D53" s="1297" t="e">
        <f>+#REF!</f>
        <v>#REF!</v>
      </c>
      <c r="E53" s="1298"/>
      <c r="F53" s="1298"/>
      <c r="G53" s="1299" t="e">
        <f>+#REF!</f>
        <v>#REF!</v>
      </c>
      <c r="H53" s="2186" t="e">
        <f>+#REF!</f>
        <v>#REF!</v>
      </c>
      <c r="I53" s="2187"/>
      <c r="J53" s="1300" t="e">
        <f>+#REF!</f>
        <v>#REF!</v>
      </c>
      <c r="K53" s="1301" t="e">
        <f>+#REF!</f>
        <v>#REF!</v>
      </c>
      <c r="L53" s="461" t="e">
        <f t="shared" si="1"/>
        <v>#REF!</v>
      </c>
      <c r="M53" s="111"/>
      <c r="N53" s="104"/>
      <c r="O53" s="643"/>
    </row>
    <row r="54" spans="1:16" ht="54.6" customHeight="1" outlineLevel="1">
      <c r="A54" s="104"/>
      <c r="B54" s="110"/>
      <c r="C54" s="466" t="e">
        <f>+#REF!</f>
        <v>#REF!</v>
      </c>
      <c r="D54" s="1297" t="e">
        <f>+#REF!</f>
        <v>#REF!</v>
      </c>
      <c r="E54" s="1298"/>
      <c r="F54" s="1298"/>
      <c r="G54" s="1299" t="e">
        <f>+#REF!</f>
        <v>#REF!</v>
      </c>
      <c r="H54" s="2186" t="e">
        <f>+#REF!</f>
        <v>#REF!</v>
      </c>
      <c r="I54" s="2187"/>
      <c r="J54" s="1300" t="e">
        <f>+#REF!</f>
        <v>#REF!</v>
      </c>
      <c r="K54" s="1301" t="e">
        <f>+#REF!</f>
        <v>#REF!</v>
      </c>
      <c r="L54" s="461" t="e">
        <f t="shared" si="1"/>
        <v>#REF!</v>
      </c>
      <c r="M54" s="111"/>
      <c r="N54" s="104"/>
      <c r="O54" s="643"/>
    </row>
    <row r="55" spans="1:16" ht="67.150000000000006" customHeight="1" outlineLevel="1">
      <c r="A55" s="104"/>
      <c r="B55" s="110"/>
      <c r="C55" s="466" t="e">
        <f>+#REF!</f>
        <v>#REF!</v>
      </c>
      <c r="D55" s="1297" t="e">
        <f>+#REF!</f>
        <v>#REF!</v>
      </c>
      <c r="E55" s="1298"/>
      <c r="F55" s="1298"/>
      <c r="G55" s="1299" t="e">
        <f>+#REF!</f>
        <v>#REF!</v>
      </c>
      <c r="H55" s="2186" t="e">
        <f>+#REF!</f>
        <v>#REF!</v>
      </c>
      <c r="I55" s="2187"/>
      <c r="J55" s="1300" t="e">
        <f>+#REF!</f>
        <v>#REF!</v>
      </c>
      <c r="K55" s="1301" t="e">
        <f>+#REF!</f>
        <v>#REF!</v>
      </c>
      <c r="L55" s="461" t="e">
        <f t="shared" si="1"/>
        <v>#REF!</v>
      </c>
      <c r="M55" s="111"/>
      <c r="N55" s="104"/>
      <c r="O55" s="643"/>
    </row>
    <row r="56" spans="1:16" ht="35.450000000000003" customHeight="1" outlineLevel="1">
      <c r="A56" s="104"/>
      <c r="B56" s="110"/>
      <c r="C56" s="466" t="e">
        <f>+#REF!</f>
        <v>#REF!</v>
      </c>
      <c r="D56" s="1297" t="e">
        <f>+#REF!</f>
        <v>#REF!</v>
      </c>
      <c r="E56" s="1298"/>
      <c r="F56" s="1298"/>
      <c r="G56" s="1299" t="e">
        <f>+#REF!</f>
        <v>#REF!</v>
      </c>
      <c r="H56" s="2186" t="e">
        <f>+#REF!</f>
        <v>#REF!</v>
      </c>
      <c r="I56" s="2187"/>
      <c r="J56" s="1300" t="e">
        <f>+#REF!</f>
        <v>#REF!</v>
      </c>
      <c r="K56" s="1301" t="e">
        <f>+#REF!</f>
        <v>#REF!</v>
      </c>
      <c r="L56" s="461" t="e">
        <f t="shared" si="1"/>
        <v>#REF!</v>
      </c>
      <c r="M56" s="111"/>
      <c r="N56" s="104"/>
      <c r="O56" s="643"/>
    </row>
    <row r="57" spans="1:16" ht="37.9" customHeight="1" outlineLevel="1">
      <c r="A57" s="104"/>
      <c r="B57" s="110"/>
      <c r="C57" s="466" t="e">
        <f>+#REF!</f>
        <v>#REF!</v>
      </c>
      <c r="D57" s="1297" t="e">
        <f>+#REF!</f>
        <v>#REF!</v>
      </c>
      <c r="E57" s="1298"/>
      <c r="F57" s="1298"/>
      <c r="G57" s="1299" t="e">
        <f>+#REF!</f>
        <v>#REF!</v>
      </c>
      <c r="H57" s="2186" t="e">
        <f>+#REF!</f>
        <v>#REF!</v>
      </c>
      <c r="I57" s="2187"/>
      <c r="J57" s="1300" t="e">
        <f>+#REF!</f>
        <v>#REF!</v>
      </c>
      <c r="K57" s="1301" t="e">
        <f>+#REF!</f>
        <v>#REF!</v>
      </c>
      <c r="L57" s="461" t="e">
        <f t="shared" si="1"/>
        <v>#REF!</v>
      </c>
      <c r="M57" s="111"/>
      <c r="N57" s="104"/>
      <c r="O57" s="643"/>
    </row>
    <row r="58" spans="1:16" ht="54.6" customHeight="1" outlineLevel="1">
      <c r="A58" s="104"/>
      <c r="B58" s="110"/>
      <c r="C58" s="466" t="e">
        <f>+#REF!</f>
        <v>#REF!</v>
      </c>
      <c r="D58" s="1297" t="e">
        <f>+#REF!</f>
        <v>#REF!</v>
      </c>
      <c r="E58" s="1298"/>
      <c r="F58" s="1298"/>
      <c r="G58" s="1299" t="e">
        <f>+#REF!</f>
        <v>#REF!</v>
      </c>
      <c r="H58" s="2186" t="e">
        <f>+#REF!</f>
        <v>#REF!</v>
      </c>
      <c r="I58" s="2187"/>
      <c r="J58" s="1300" t="e">
        <f>+#REF!</f>
        <v>#REF!</v>
      </c>
      <c r="K58" s="1301" t="e">
        <f>+#REF!</f>
        <v>#REF!</v>
      </c>
      <c r="L58" s="461" t="e">
        <f t="shared" si="1"/>
        <v>#REF!</v>
      </c>
      <c r="M58" s="111"/>
      <c r="N58" s="104"/>
      <c r="O58" s="643"/>
    </row>
    <row r="59" spans="1:16" ht="35.450000000000003" customHeight="1" outlineLevel="1">
      <c r="A59" s="104"/>
      <c r="B59" s="110"/>
      <c r="C59" s="466" t="e">
        <f>+#REF!</f>
        <v>#REF!</v>
      </c>
      <c r="D59" s="1297" t="e">
        <f>+#REF!</f>
        <v>#REF!</v>
      </c>
      <c r="E59" s="1298"/>
      <c r="F59" s="1298"/>
      <c r="G59" s="1299" t="e">
        <f>+#REF!</f>
        <v>#REF!</v>
      </c>
      <c r="H59" s="2186" t="e">
        <f>+#REF!</f>
        <v>#REF!</v>
      </c>
      <c r="I59" s="2187"/>
      <c r="J59" s="1300" t="e">
        <f>+#REF!</f>
        <v>#REF!</v>
      </c>
      <c r="K59" s="1301" t="e">
        <f>+#REF!</f>
        <v>#REF!</v>
      </c>
      <c r="L59" s="461" t="e">
        <f t="shared" si="1"/>
        <v>#REF!</v>
      </c>
      <c r="M59" s="111"/>
      <c r="N59" s="104"/>
      <c r="O59" s="643"/>
    </row>
    <row r="60" spans="1:16" ht="69.599999999999994" customHeight="1" outlineLevel="1">
      <c r="A60" s="104"/>
      <c r="B60" s="110"/>
      <c r="C60" s="466" t="e">
        <f>+#REF!</f>
        <v>#REF!</v>
      </c>
      <c r="D60" s="1297" t="e">
        <f>+#REF!</f>
        <v>#REF!</v>
      </c>
      <c r="E60" s="1298"/>
      <c r="F60" s="1298"/>
      <c r="G60" s="1299" t="e">
        <f>+#REF!</f>
        <v>#REF!</v>
      </c>
      <c r="H60" s="2186" t="e">
        <f>+#REF!</f>
        <v>#REF!</v>
      </c>
      <c r="I60" s="2187"/>
      <c r="J60" s="1300" t="e">
        <f>+#REF!</f>
        <v>#REF!</v>
      </c>
      <c r="K60" s="1301" t="e">
        <f>+#REF!</f>
        <v>#REF!</v>
      </c>
      <c r="L60" s="461" t="e">
        <f t="shared" si="1"/>
        <v>#REF!</v>
      </c>
      <c r="M60" s="111"/>
      <c r="N60" s="104"/>
      <c r="O60" s="643"/>
    </row>
    <row r="61" spans="1:16" ht="66.599999999999994" customHeight="1" outlineLevel="1">
      <c r="A61" s="104"/>
      <c r="B61" s="110"/>
      <c r="C61" s="466" t="e">
        <f>+#REF!</f>
        <v>#REF!</v>
      </c>
      <c r="D61" s="1297" t="e">
        <f>+#REF!</f>
        <v>#REF!</v>
      </c>
      <c r="E61" s="1298"/>
      <c r="F61" s="1298"/>
      <c r="G61" s="1299" t="e">
        <f>+#REF!</f>
        <v>#REF!</v>
      </c>
      <c r="H61" s="2186" t="e">
        <f>+#REF!</f>
        <v>#REF!</v>
      </c>
      <c r="I61" s="2187"/>
      <c r="J61" s="1300" t="e">
        <f>+#REF!</f>
        <v>#REF!</v>
      </c>
      <c r="K61" s="1301" t="e">
        <f>+#REF!</f>
        <v>#REF!</v>
      </c>
      <c r="L61" s="461" t="e">
        <f t="shared" si="1"/>
        <v>#REF!</v>
      </c>
      <c r="M61" s="111"/>
      <c r="N61" s="104"/>
      <c r="O61" s="643"/>
    </row>
    <row r="62" spans="1:16" ht="55.15" customHeight="1" outlineLevel="1">
      <c r="A62" s="104"/>
      <c r="B62" s="110"/>
      <c r="C62" s="466" t="e">
        <f>+#REF!</f>
        <v>#REF!</v>
      </c>
      <c r="D62" s="1297" t="e">
        <f>+#REF!</f>
        <v>#REF!</v>
      </c>
      <c r="E62" s="1298"/>
      <c r="F62" s="1298"/>
      <c r="G62" s="1299" t="e">
        <f>+#REF!</f>
        <v>#REF!</v>
      </c>
      <c r="H62" s="2186" t="e">
        <f>+#REF!</f>
        <v>#REF!</v>
      </c>
      <c r="I62" s="2187"/>
      <c r="J62" s="1300" t="e">
        <f>+#REF!</f>
        <v>#REF!</v>
      </c>
      <c r="K62" s="1301" t="e">
        <f>+#REF!</f>
        <v>#REF!</v>
      </c>
      <c r="L62" s="461" t="e">
        <f t="shared" si="1"/>
        <v>#REF!</v>
      </c>
      <c r="M62" s="111"/>
      <c r="N62" s="104"/>
      <c r="O62" s="643"/>
    </row>
    <row r="63" spans="1:16" ht="56.45" customHeight="1" outlineLevel="1">
      <c r="A63" s="104"/>
      <c r="B63" s="110"/>
      <c r="C63" s="466" t="e">
        <f>+#REF!</f>
        <v>#REF!</v>
      </c>
      <c r="D63" s="1297" t="e">
        <f>+#REF!</f>
        <v>#REF!</v>
      </c>
      <c r="E63" s="1298"/>
      <c r="F63" s="1298"/>
      <c r="G63" s="1299" t="e">
        <f>+#REF!</f>
        <v>#REF!</v>
      </c>
      <c r="H63" s="2186" t="e">
        <f>+#REF!</f>
        <v>#REF!</v>
      </c>
      <c r="I63" s="2187"/>
      <c r="J63" s="1300" t="e">
        <f>+#REF!</f>
        <v>#REF!</v>
      </c>
      <c r="K63" s="1301" t="e">
        <f>+#REF!</f>
        <v>#REF!</v>
      </c>
      <c r="L63" s="461" t="e">
        <f t="shared" si="1"/>
        <v>#REF!</v>
      </c>
      <c r="M63" s="111"/>
      <c r="N63" s="104"/>
      <c r="O63" s="643"/>
    </row>
    <row r="64" spans="1:16" ht="56.45" customHeight="1" outlineLevel="1">
      <c r="A64" s="104"/>
      <c r="B64" s="110"/>
      <c r="C64" s="466" t="e">
        <f>+#REF!</f>
        <v>#REF!</v>
      </c>
      <c r="D64" s="1297" t="e">
        <f>+#REF!</f>
        <v>#REF!</v>
      </c>
      <c r="E64" s="1298"/>
      <c r="F64" s="1298"/>
      <c r="G64" s="1299" t="e">
        <f>+#REF!</f>
        <v>#REF!</v>
      </c>
      <c r="H64" s="2186" t="e">
        <f>+#REF!</f>
        <v>#REF!</v>
      </c>
      <c r="I64" s="2187"/>
      <c r="J64" s="1300" t="e">
        <f>+#REF!</f>
        <v>#REF!</v>
      </c>
      <c r="K64" s="1301" t="e">
        <f>+#REF!</f>
        <v>#REF!</v>
      </c>
      <c r="L64" s="461" t="e">
        <f t="shared" si="1"/>
        <v>#REF!</v>
      </c>
      <c r="M64" s="111"/>
      <c r="N64" s="104"/>
      <c r="O64" s="643"/>
    </row>
    <row r="65" spans="1:16" ht="36.6" customHeight="1" outlineLevel="1">
      <c r="A65" s="104"/>
      <c r="B65" s="110"/>
      <c r="C65" s="466" t="e">
        <f>+#REF!</f>
        <v>#REF!</v>
      </c>
      <c r="D65" s="1297" t="e">
        <f>+#REF!</f>
        <v>#REF!</v>
      </c>
      <c r="E65" s="1298"/>
      <c r="F65" s="1298"/>
      <c r="G65" s="1299" t="e">
        <f>+#REF!</f>
        <v>#REF!</v>
      </c>
      <c r="H65" s="2186" t="e">
        <f>+#REF!</f>
        <v>#REF!</v>
      </c>
      <c r="I65" s="2187"/>
      <c r="J65" s="1300" t="e">
        <f>+#REF!</f>
        <v>#REF!</v>
      </c>
      <c r="K65" s="1301" t="e">
        <f>+#REF!</f>
        <v>#REF!</v>
      </c>
      <c r="L65" s="461" t="e">
        <f t="shared" si="1"/>
        <v>#REF!</v>
      </c>
      <c r="M65" s="111"/>
      <c r="N65" s="104"/>
      <c r="O65" s="643"/>
    </row>
    <row r="66" spans="1:16" ht="68.45" customHeight="1" outlineLevel="1">
      <c r="A66" s="104"/>
      <c r="B66" s="110"/>
      <c r="C66" s="466" t="e">
        <f>+#REF!</f>
        <v>#REF!</v>
      </c>
      <c r="D66" s="1297" t="e">
        <f>+#REF!</f>
        <v>#REF!</v>
      </c>
      <c r="E66" s="1298"/>
      <c r="F66" s="1298"/>
      <c r="G66" s="1299" t="e">
        <f>+#REF!</f>
        <v>#REF!</v>
      </c>
      <c r="H66" s="2186" t="e">
        <f>+#REF!</f>
        <v>#REF!</v>
      </c>
      <c r="I66" s="2187"/>
      <c r="J66" s="1300" t="e">
        <f>+#REF!</f>
        <v>#REF!</v>
      </c>
      <c r="K66" s="1301" t="e">
        <f>+#REF!</f>
        <v>#REF!</v>
      </c>
      <c r="L66" s="461" t="e">
        <f t="shared" si="1"/>
        <v>#REF!</v>
      </c>
      <c r="M66" s="111"/>
      <c r="N66" s="104"/>
      <c r="O66" s="644"/>
      <c r="P66" s="643"/>
    </row>
    <row r="67" spans="1:16" s="457" customFormat="1" ht="40.9" customHeight="1" outlineLevel="1">
      <c r="A67" s="452"/>
      <c r="B67" s="453"/>
      <c r="C67" s="466" t="e">
        <f>+#REF!</f>
        <v>#REF!</v>
      </c>
      <c r="D67" s="1297" t="e">
        <f>+#REF!</f>
        <v>#REF!</v>
      </c>
      <c r="E67" s="1298"/>
      <c r="F67" s="1298"/>
      <c r="G67" s="1299" t="e">
        <f>+#REF!</f>
        <v>#REF!</v>
      </c>
      <c r="H67" s="2186" t="e">
        <f>+#REF!</f>
        <v>#REF!</v>
      </c>
      <c r="I67" s="2187"/>
      <c r="J67" s="1300" t="e">
        <f>+#REF!</f>
        <v>#REF!</v>
      </c>
      <c r="K67" s="1301" t="e">
        <f>+#REF!</f>
        <v>#REF!</v>
      </c>
      <c r="L67" s="461" t="e">
        <f t="shared" si="1"/>
        <v>#REF!</v>
      </c>
      <c r="M67" s="456"/>
      <c r="N67" s="452"/>
      <c r="O67" s="644"/>
      <c r="P67" s="644"/>
    </row>
    <row r="68" spans="1:16" ht="35.450000000000003" customHeight="1" outlineLevel="1">
      <c r="A68" s="104"/>
      <c r="B68" s="110"/>
      <c r="C68" s="466" t="e">
        <f>+#REF!</f>
        <v>#REF!</v>
      </c>
      <c r="D68" s="1297" t="e">
        <f>+#REF!</f>
        <v>#REF!</v>
      </c>
      <c r="E68" s="1298"/>
      <c r="F68" s="1298"/>
      <c r="G68" s="1299" t="e">
        <f>+#REF!</f>
        <v>#REF!</v>
      </c>
      <c r="H68" s="2186" t="e">
        <f>+#REF!</f>
        <v>#REF!</v>
      </c>
      <c r="I68" s="2187"/>
      <c r="J68" s="1300" t="e">
        <f>+#REF!</f>
        <v>#REF!</v>
      </c>
      <c r="K68" s="1301" t="e">
        <f>+#REF!</f>
        <v>#REF!</v>
      </c>
      <c r="L68" s="461" t="e">
        <f t="shared" si="1"/>
        <v>#REF!</v>
      </c>
      <c r="M68" s="111"/>
      <c r="N68" s="104"/>
      <c r="O68" s="643"/>
    </row>
    <row r="69" spans="1:16" ht="35.450000000000003" customHeight="1" outlineLevel="1">
      <c r="A69" s="104"/>
      <c r="B69" s="110"/>
      <c r="C69" s="466" t="e">
        <f>+#REF!</f>
        <v>#REF!</v>
      </c>
      <c r="D69" s="1297" t="e">
        <f>+#REF!</f>
        <v>#REF!</v>
      </c>
      <c r="E69" s="1298"/>
      <c r="F69" s="1298"/>
      <c r="G69" s="1299" t="e">
        <f>+#REF!</f>
        <v>#REF!</v>
      </c>
      <c r="H69" s="2186" t="e">
        <f>+#REF!</f>
        <v>#REF!</v>
      </c>
      <c r="I69" s="2187"/>
      <c r="J69" s="1300" t="e">
        <f>+#REF!</f>
        <v>#REF!</v>
      </c>
      <c r="K69" s="1301" t="e">
        <f>+#REF!</f>
        <v>#REF!</v>
      </c>
      <c r="L69" s="461" t="e">
        <f t="shared" si="1"/>
        <v>#REF!</v>
      </c>
      <c r="M69" s="111"/>
      <c r="N69" s="104"/>
      <c r="O69" s="643"/>
    </row>
    <row r="70" spans="1:16" ht="48.6" customHeight="1" outlineLevel="1">
      <c r="A70" s="104"/>
      <c r="B70" s="110"/>
      <c r="C70" s="466" t="e">
        <f>+#REF!</f>
        <v>#REF!</v>
      </c>
      <c r="D70" s="1297" t="e">
        <f>+#REF!</f>
        <v>#REF!</v>
      </c>
      <c r="E70" s="1298"/>
      <c r="F70" s="1298"/>
      <c r="G70" s="1299" t="e">
        <f>+#REF!</f>
        <v>#REF!</v>
      </c>
      <c r="H70" s="2186" t="e">
        <f>+#REF!</f>
        <v>#REF!</v>
      </c>
      <c r="I70" s="2187"/>
      <c r="J70" s="1300" t="e">
        <f>+#REF!</f>
        <v>#REF!</v>
      </c>
      <c r="K70" s="1301" t="e">
        <f>+#REF!</f>
        <v>#REF!</v>
      </c>
      <c r="L70" s="461" t="e">
        <f t="shared" si="1"/>
        <v>#REF!</v>
      </c>
      <c r="M70" s="111"/>
      <c r="N70" s="104"/>
      <c r="O70" s="643"/>
    </row>
    <row r="71" spans="1:16" ht="18" customHeight="1" thickBot="1">
      <c r="A71" s="104"/>
      <c r="B71" s="110"/>
      <c r="C71" s="1163" t="s">
        <v>462</v>
      </c>
      <c r="D71" s="1302"/>
      <c r="E71" s="1303"/>
      <c r="F71" s="1303"/>
      <c r="G71" s="1304"/>
      <c r="H71" s="1305"/>
      <c r="I71" s="1305"/>
      <c r="J71" s="1306"/>
      <c r="K71" s="1307"/>
      <c r="L71" s="1308" t="e">
        <f>SUM(L53:L70)</f>
        <v>#REF!</v>
      </c>
      <c r="M71" s="111"/>
      <c r="N71" s="104"/>
      <c r="O71" s="643" t="e">
        <f>#REF!</f>
        <v>#REF!</v>
      </c>
      <c r="P71" s="643" t="e">
        <f>L71-O71</f>
        <v>#REF!</v>
      </c>
    </row>
    <row r="72" spans="1:16" ht="18" customHeight="1" thickBot="1">
      <c r="A72" s="104"/>
      <c r="B72" s="110"/>
      <c r="C72" s="636"/>
      <c r="D72" s="641" t="e">
        <f>#REF!</f>
        <v>#REF!</v>
      </c>
      <c r="E72" s="454"/>
      <c r="F72" s="454"/>
      <c r="G72" s="640" t="e">
        <f>#REF!</f>
        <v>#REF!</v>
      </c>
      <c r="H72" s="2193"/>
      <c r="I72" s="2193"/>
      <c r="J72" s="454"/>
      <c r="K72" s="454"/>
      <c r="L72" s="455"/>
      <c r="M72" s="111"/>
      <c r="N72" s="104"/>
      <c r="O72" s="643"/>
    </row>
    <row r="73" spans="1:16" ht="54" customHeight="1" outlineLevel="1">
      <c r="A73" s="104"/>
      <c r="B73" s="110"/>
      <c r="C73" s="466" t="e">
        <f>#REF!</f>
        <v>#REF!</v>
      </c>
      <c r="D73" s="1297" t="e">
        <f>#REF!</f>
        <v>#REF!</v>
      </c>
      <c r="E73" s="1298"/>
      <c r="F73" s="1298"/>
      <c r="G73" s="1299" t="e">
        <f>#REF!</f>
        <v>#REF!</v>
      </c>
      <c r="H73" s="2186" t="e">
        <f>#REF!</f>
        <v>#REF!</v>
      </c>
      <c r="I73" s="2187"/>
      <c r="J73" s="1300" t="e">
        <f>#REF!</f>
        <v>#REF!</v>
      </c>
      <c r="K73" s="1301" t="e">
        <f>#REF!</f>
        <v>#REF!</v>
      </c>
      <c r="L73" s="461" t="e">
        <f t="shared" ref="L73" si="5">ROUND(J73*K73,0)</f>
        <v>#REF!</v>
      </c>
      <c r="M73" s="111"/>
      <c r="N73" s="104"/>
      <c r="O73" s="643"/>
    </row>
    <row r="74" spans="1:16" ht="36" customHeight="1" outlineLevel="1">
      <c r="A74" s="104"/>
      <c r="B74" s="110"/>
      <c r="C74" s="466" t="e">
        <f>#REF!</f>
        <v>#REF!</v>
      </c>
      <c r="D74" s="1297" t="e">
        <f>#REF!</f>
        <v>#REF!</v>
      </c>
      <c r="E74" s="1298"/>
      <c r="F74" s="1298"/>
      <c r="G74" s="1299" t="e">
        <f>#REF!</f>
        <v>#REF!</v>
      </c>
      <c r="H74" s="2186" t="e">
        <f>#REF!</f>
        <v>#REF!</v>
      </c>
      <c r="I74" s="2187"/>
      <c r="J74" s="1300" t="e">
        <f>#REF!</f>
        <v>#REF!</v>
      </c>
      <c r="K74" s="1301" t="e">
        <f>#REF!</f>
        <v>#REF!</v>
      </c>
      <c r="L74" s="461" t="e">
        <f t="shared" ref="L74:L82" si="6">ROUND(J74*K74,0)</f>
        <v>#REF!</v>
      </c>
      <c r="M74" s="111"/>
      <c r="N74" s="104"/>
      <c r="O74" s="643"/>
    </row>
    <row r="75" spans="1:16" ht="50.45" customHeight="1" outlineLevel="1">
      <c r="A75" s="104"/>
      <c r="B75" s="110"/>
      <c r="C75" s="466" t="e">
        <f>#REF!</f>
        <v>#REF!</v>
      </c>
      <c r="D75" s="1297" t="e">
        <f>#REF!</f>
        <v>#REF!</v>
      </c>
      <c r="E75" s="1298"/>
      <c r="F75" s="1298"/>
      <c r="G75" s="1299" t="e">
        <f>#REF!</f>
        <v>#REF!</v>
      </c>
      <c r="H75" s="2186" t="e">
        <f>#REF!</f>
        <v>#REF!</v>
      </c>
      <c r="I75" s="2187"/>
      <c r="J75" s="1300" t="e">
        <f>#REF!</f>
        <v>#REF!</v>
      </c>
      <c r="K75" s="1301" t="e">
        <f>#REF!</f>
        <v>#REF!</v>
      </c>
      <c r="L75" s="461" t="e">
        <f t="shared" si="6"/>
        <v>#REF!</v>
      </c>
      <c r="M75" s="111"/>
      <c r="N75" s="104"/>
      <c r="O75" s="643"/>
    </row>
    <row r="76" spans="1:16" ht="43.15" customHeight="1" outlineLevel="1">
      <c r="A76" s="104"/>
      <c r="B76" s="110"/>
      <c r="C76" s="466" t="e">
        <f>#REF!</f>
        <v>#REF!</v>
      </c>
      <c r="D76" s="1297" t="e">
        <f>#REF!</f>
        <v>#REF!</v>
      </c>
      <c r="E76" s="1298"/>
      <c r="F76" s="1298"/>
      <c r="G76" s="1299" t="e">
        <f>#REF!</f>
        <v>#REF!</v>
      </c>
      <c r="H76" s="2186" t="e">
        <f>#REF!</f>
        <v>#REF!</v>
      </c>
      <c r="I76" s="2187"/>
      <c r="J76" s="1300" t="e">
        <f>#REF!</f>
        <v>#REF!</v>
      </c>
      <c r="K76" s="1301" t="e">
        <f>#REF!</f>
        <v>#REF!</v>
      </c>
      <c r="L76" s="461" t="e">
        <f t="shared" si="6"/>
        <v>#REF!</v>
      </c>
      <c r="M76" s="111"/>
      <c r="N76" s="104"/>
      <c r="O76" s="643"/>
    </row>
    <row r="77" spans="1:16" ht="36" customHeight="1" outlineLevel="1">
      <c r="A77" s="104"/>
      <c r="B77" s="110"/>
      <c r="C77" s="466" t="e">
        <f>#REF!</f>
        <v>#REF!</v>
      </c>
      <c r="D77" s="1297" t="e">
        <f>#REF!</f>
        <v>#REF!</v>
      </c>
      <c r="E77" s="1298"/>
      <c r="F77" s="1298"/>
      <c r="G77" s="1299" t="e">
        <f>#REF!</f>
        <v>#REF!</v>
      </c>
      <c r="H77" s="2186" t="e">
        <f>#REF!</f>
        <v>#REF!</v>
      </c>
      <c r="I77" s="2187"/>
      <c r="J77" s="1300" t="e">
        <f>#REF!</f>
        <v>#REF!</v>
      </c>
      <c r="K77" s="1301" t="e">
        <f>#REF!</f>
        <v>#REF!</v>
      </c>
      <c r="L77" s="461" t="e">
        <f t="shared" si="6"/>
        <v>#REF!</v>
      </c>
      <c r="M77" s="111"/>
      <c r="N77" s="104"/>
      <c r="O77" s="643"/>
    </row>
    <row r="78" spans="1:16" ht="36" customHeight="1" outlineLevel="1">
      <c r="A78" s="104"/>
      <c r="B78" s="110"/>
      <c r="C78" s="466" t="e">
        <f>#REF!</f>
        <v>#REF!</v>
      </c>
      <c r="D78" s="1297" t="e">
        <f>#REF!</f>
        <v>#REF!</v>
      </c>
      <c r="E78" s="1298"/>
      <c r="F78" s="1298"/>
      <c r="G78" s="1299" t="e">
        <f>#REF!</f>
        <v>#REF!</v>
      </c>
      <c r="H78" s="2186" t="e">
        <f>#REF!</f>
        <v>#REF!</v>
      </c>
      <c r="I78" s="2187"/>
      <c r="J78" s="1300" t="e">
        <f>#REF!</f>
        <v>#REF!</v>
      </c>
      <c r="K78" s="1301" t="e">
        <f>#REF!</f>
        <v>#REF!</v>
      </c>
      <c r="L78" s="461" t="e">
        <f t="shared" si="6"/>
        <v>#REF!</v>
      </c>
      <c r="M78" s="111"/>
      <c r="N78" s="104"/>
      <c r="O78" s="643"/>
    </row>
    <row r="79" spans="1:16" ht="43.9" customHeight="1" outlineLevel="1">
      <c r="A79" s="104"/>
      <c r="B79" s="110"/>
      <c r="C79" s="466" t="e">
        <f>#REF!</f>
        <v>#REF!</v>
      </c>
      <c r="D79" s="1297" t="e">
        <f>#REF!</f>
        <v>#REF!</v>
      </c>
      <c r="E79" s="1298"/>
      <c r="F79" s="1298"/>
      <c r="G79" s="1299" t="e">
        <f>#REF!</f>
        <v>#REF!</v>
      </c>
      <c r="H79" s="2186" t="e">
        <f>#REF!</f>
        <v>#REF!</v>
      </c>
      <c r="I79" s="2187"/>
      <c r="J79" s="1300" t="e">
        <f>#REF!</f>
        <v>#REF!</v>
      </c>
      <c r="K79" s="1301" t="e">
        <f>#REF!</f>
        <v>#REF!</v>
      </c>
      <c r="L79" s="461" t="e">
        <f t="shared" si="6"/>
        <v>#REF!</v>
      </c>
      <c r="M79" s="111"/>
      <c r="N79" s="104"/>
      <c r="O79" s="643"/>
    </row>
    <row r="80" spans="1:16" ht="35.450000000000003" customHeight="1" outlineLevel="1">
      <c r="A80" s="104"/>
      <c r="B80" s="110"/>
      <c r="C80" s="466" t="e">
        <f>#REF!</f>
        <v>#REF!</v>
      </c>
      <c r="D80" s="1297" t="e">
        <f>#REF!</f>
        <v>#REF!</v>
      </c>
      <c r="E80" s="1298"/>
      <c r="F80" s="1298"/>
      <c r="G80" s="1299" t="e">
        <f>#REF!</f>
        <v>#REF!</v>
      </c>
      <c r="H80" s="2186" t="e">
        <f>#REF!</f>
        <v>#REF!</v>
      </c>
      <c r="I80" s="2187"/>
      <c r="J80" s="1300" t="e">
        <f>#REF!</f>
        <v>#REF!</v>
      </c>
      <c r="K80" s="1301" t="e">
        <f>#REF!</f>
        <v>#REF!</v>
      </c>
      <c r="L80" s="461" t="e">
        <f t="shared" si="6"/>
        <v>#REF!</v>
      </c>
      <c r="M80" s="111"/>
      <c r="N80" s="104"/>
      <c r="O80" s="643"/>
    </row>
    <row r="81" spans="1:16" ht="34.15" customHeight="1" outlineLevel="1">
      <c r="A81" s="104"/>
      <c r="B81" s="110"/>
      <c r="C81" s="466" t="e">
        <f>#REF!</f>
        <v>#REF!</v>
      </c>
      <c r="D81" s="1297" t="e">
        <f>#REF!</f>
        <v>#REF!</v>
      </c>
      <c r="E81" s="1298"/>
      <c r="F81" s="1298"/>
      <c r="G81" s="1299" t="e">
        <f>#REF!</f>
        <v>#REF!</v>
      </c>
      <c r="H81" s="2186" t="e">
        <f>#REF!</f>
        <v>#REF!</v>
      </c>
      <c r="I81" s="2187"/>
      <c r="J81" s="1300" t="e">
        <f>#REF!</f>
        <v>#REF!</v>
      </c>
      <c r="K81" s="1301" t="e">
        <f>#REF!</f>
        <v>#REF!</v>
      </c>
      <c r="L81" s="461" t="e">
        <f t="shared" si="6"/>
        <v>#REF!</v>
      </c>
      <c r="M81" s="111"/>
      <c r="N81" s="104"/>
      <c r="O81" s="643"/>
    </row>
    <row r="82" spans="1:16" ht="37.9" customHeight="1" outlineLevel="1">
      <c r="A82" s="104"/>
      <c r="B82" s="110"/>
      <c r="C82" s="466" t="e">
        <f>#REF!</f>
        <v>#REF!</v>
      </c>
      <c r="D82" s="1297" t="e">
        <f>#REF!</f>
        <v>#REF!</v>
      </c>
      <c r="E82" s="1298"/>
      <c r="F82" s="1298"/>
      <c r="G82" s="1299" t="e">
        <f>#REF!</f>
        <v>#REF!</v>
      </c>
      <c r="H82" s="2186" t="e">
        <f>#REF!</f>
        <v>#REF!</v>
      </c>
      <c r="I82" s="2187"/>
      <c r="J82" s="1300" t="e">
        <f>#REF!</f>
        <v>#REF!</v>
      </c>
      <c r="K82" s="1301" t="e">
        <f>#REF!</f>
        <v>#REF!</v>
      </c>
      <c r="L82" s="461" t="e">
        <f t="shared" si="6"/>
        <v>#REF!</v>
      </c>
      <c r="M82" s="111"/>
      <c r="N82" s="104"/>
      <c r="O82" s="643"/>
    </row>
    <row r="83" spans="1:16" s="457" customFormat="1" ht="18" customHeight="1" outlineLevel="1">
      <c r="A83" s="452"/>
      <c r="B83" s="453"/>
      <c r="C83" s="567"/>
      <c r="D83" s="1311"/>
      <c r="E83" s="1309"/>
      <c r="F83" s="1309"/>
      <c r="G83" s="1310" t="e">
        <f>#REF!</f>
        <v>#REF!</v>
      </c>
      <c r="H83" s="2191"/>
      <c r="I83" s="2192"/>
      <c r="J83" s="1312"/>
      <c r="K83" s="1313"/>
      <c r="L83" s="459"/>
      <c r="M83" s="456"/>
      <c r="N83" s="452"/>
      <c r="O83" s="844"/>
      <c r="P83" s="845"/>
    </row>
    <row r="84" spans="1:16" ht="39" customHeight="1" outlineLevel="1">
      <c r="A84" s="104"/>
      <c r="B84" s="110"/>
      <c r="C84" s="466" t="e">
        <f>#REF!</f>
        <v>#REF!</v>
      </c>
      <c r="D84" s="1297" t="e">
        <f>#REF!</f>
        <v>#REF!</v>
      </c>
      <c r="E84" s="1298"/>
      <c r="F84" s="1298"/>
      <c r="G84" s="1299" t="e">
        <f>#REF!</f>
        <v>#REF!</v>
      </c>
      <c r="H84" s="2186" t="e">
        <f>#REF!</f>
        <v>#REF!</v>
      </c>
      <c r="I84" s="2187"/>
      <c r="J84" s="1300" t="e">
        <f>#REF!</f>
        <v>#REF!</v>
      </c>
      <c r="K84" s="1301" t="e">
        <f>#REF!</f>
        <v>#REF!</v>
      </c>
      <c r="L84" s="461" t="e">
        <f t="shared" ref="L84:L85" si="7">ROUND(J84*K84,0)</f>
        <v>#REF!</v>
      </c>
      <c r="M84" s="111"/>
      <c r="N84" s="104"/>
      <c r="O84" s="643"/>
    </row>
    <row r="85" spans="1:16" ht="30.6" customHeight="1" outlineLevel="1">
      <c r="A85" s="104"/>
      <c r="B85" s="110"/>
      <c r="C85" s="466" t="e">
        <f>#REF!</f>
        <v>#REF!</v>
      </c>
      <c r="D85" s="1297" t="e">
        <f>#REF!</f>
        <v>#REF!</v>
      </c>
      <c r="E85" s="1298"/>
      <c r="F85" s="1298"/>
      <c r="G85" s="1299" t="e">
        <f>#REF!</f>
        <v>#REF!</v>
      </c>
      <c r="H85" s="2186" t="e">
        <f>#REF!</f>
        <v>#REF!</v>
      </c>
      <c r="I85" s="2187"/>
      <c r="J85" s="1300" t="e">
        <f>#REF!</f>
        <v>#REF!</v>
      </c>
      <c r="K85" s="1301" t="e">
        <f>#REF!</f>
        <v>#REF!</v>
      </c>
      <c r="L85" s="461" t="e">
        <f t="shared" si="7"/>
        <v>#REF!</v>
      </c>
      <c r="M85" s="111"/>
      <c r="N85" s="104"/>
      <c r="O85" s="643"/>
    </row>
    <row r="86" spans="1:16" ht="18" customHeight="1" thickBot="1">
      <c r="A86" s="104"/>
      <c r="B86" s="110"/>
      <c r="C86" s="1163" t="s">
        <v>462</v>
      </c>
      <c r="D86" s="1302"/>
      <c r="E86" s="1303"/>
      <c r="F86" s="1303"/>
      <c r="G86" s="1304"/>
      <c r="H86" s="1305"/>
      <c r="I86" s="1305"/>
      <c r="J86" s="1306"/>
      <c r="K86" s="1307"/>
      <c r="L86" s="1308" t="e">
        <f>SUM(L73:L85)</f>
        <v>#REF!</v>
      </c>
      <c r="M86" s="111"/>
      <c r="N86" s="104"/>
      <c r="O86" s="643" t="e">
        <f>#REF!</f>
        <v>#REF!</v>
      </c>
      <c r="P86" s="643" t="e">
        <f>L86-O86</f>
        <v>#REF!</v>
      </c>
    </row>
    <row r="87" spans="1:16" s="457" customFormat="1" ht="18" customHeight="1" thickBot="1">
      <c r="A87" s="452"/>
      <c r="B87" s="453"/>
      <c r="C87" s="636"/>
      <c r="D87" s="641" t="e">
        <f>+#REF!</f>
        <v>#REF!</v>
      </c>
      <c r="E87" s="454"/>
      <c r="F87" s="454"/>
      <c r="G87" s="640" t="e">
        <f>+#REF!</f>
        <v>#REF!</v>
      </c>
      <c r="H87" s="2193"/>
      <c r="I87" s="2193"/>
      <c r="J87" s="454"/>
      <c r="K87" s="454"/>
      <c r="L87" s="455"/>
      <c r="M87" s="456"/>
      <c r="N87" s="452"/>
      <c r="O87" s="643"/>
      <c r="P87" s="642"/>
    </row>
    <row r="88" spans="1:16" s="457" customFormat="1" ht="18" customHeight="1" outlineLevel="1">
      <c r="A88" s="452"/>
      <c r="B88" s="453"/>
      <c r="C88" s="567"/>
      <c r="D88" s="1297"/>
      <c r="E88" s="1309"/>
      <c r="F88" s="1309"/>
      <c r="G88" s="1310" t="e">
        <f>+#REF!</f>
        <v>#REF!</v>
      </c>
      <c r="H88" s="2191"/>
      <c r="I88" s="2192"/>
      <c r="J88" s="1312"/>
      <c r="K88" s="1313"/>
      <c r="L88" s="459"/>
      <c r="M88" s="456"/>
      <c r="N88" s="452"/>
      <c r="O88" s="643"/>
      <c r="P88" s="642"/>
    </row>
    <row r="89" spans="1:16" s="457" customFormat="1" ht="18" customHeight="1" outlineLevel="1">
      <c r="A89" s="452"/>
      <c r="B89" s="453"/>
      <c r="C89" s="567"/>
      <c r="D89" s="1297"/>
      <c r="E89" s="1309"/>
      <c r="F89" s="1309"/>
      <c r="G89" s="1310" t="e">
        <f>+#REF!</f>
        <v>#REF!</v>
      </c>
      <c r="H89" s="2191"/>
      <c r="I89" s="2192"/>
      <c r="J89" s="1312"/>
      <c r="K89" s="1313"/>
      <c r="L89" s="459"/>
      <c r="M89" s="456"/>
      <c r="N89" s="452"/>
      <c r="O89" s="643"/>
      <c r="P89" s="642"/>
    </row>
    <row r="90" spans="1:16" ht="32.450000000000003" customHeight="1" outlineLevel="1">
      <c r="A90" s="104"/>
      <c r="B90" s="110"/>
      <c r="C90" s="466" t="e">
        <f>+#REF!</f>
        <v>#REF!</v>
      </c>
      <c r="D90" s="1297" t="e">
        <f>+#REF!</f>
        <v>#REF!</v>
      </c>
      <c r="E90" s="1298"/>
      <c r="F90" s="1298"/>
      <c r="G90" s="1299" t="e">
        <f>+#REF!</f>
        <v>#REF!</v>
      </c>
      <c r="H90" s="2186" t="e">
        <f>+#REF!</f>
        <v>#REF!</v>
      </c>
      <c r="I90" s="2187"/>
      <c r="J90" s="1300" t="e">
        <f>+#REF!</f>
        <v>#REF!</v>
      </c>
      <c r="K90" s="1301" t="e">
        <f>+#REF!</f>
        <v>#REF!</v>
      </c>
      <c r="L90" s="461" t="e">
        <f t="shared" si="1"/>
        <v>#REF!</v>
      </c>
      <c r="M90" s="111"/>
      <c r="N90" s="104"/>
      <c r="O90" s="643"/>
    </row>
    <row r="91" spans="1:16" ht="42" customHeight="1" outlineLevel="1">
      <c r="A91" s="104"/>
      <c r="B91" s="110"/>
      <c r="C91" s="466" t="e">
        <f>+#REF!</f>
        <v>#REF!</v>
      </c>
      <c r="D91" s="1297" t="e">
        <f>+#REF!</f>
        <v>#REF!</v>
      </c>
      <c r="E91" s="1298"/>
      <c r="F91" s="1298"/>
      <c r="G91" s="1299" t="e">
        <f>+#REF!</f>
        <v>#REF!</v>
      </c>
      <c r="H91" s="2186" t="e">
        <f>+#REF!</f>
        <v>#REF!</v>
      </c>
      <c r="I91" s="2187"/>
      <c r="J91" s="1300" t="e">
        <f>+#REF!</f>
        <v>#REF!</v>
      </c>
      <c r="K91" s="1301" t="e">
        <f>+#REF!</f>
        <v>#REF!</v>
      </c>
      <c r="L91" s="461" t="e">
        <f t="shared" si="1"/>
        <v>#REF!</v>
      </c>
      <c r="M91" s="111"/>
      <c r="N91" s="104"/>
      <c r="O91" s="643"/>
    </row>
    <row r="92" spans="1:16" ht="34.15" customHeight="1" outlineLevel="1">
      <c r="A92" s="104"/>
      <c r="B92" s="110"/>
      <c r="C92" s="466" t="e">
        <f>+#REF!</f>
        <v>#REF!</v>
      </c>
      <c r="D92" s="1297" t="e">
        <f>+#REF!</f>
        <v>#REF!</v>
      </c>
      <c r="E92" s="1298"/>
      <c r="F92" s="1298"/>
      <c r="G92" s="1299" t="e">
        <f>+#REF!</f>
        <v>#REF!</v>
      </c>
      <c r="H92" s="2186" t="e">
        <f>+#REF!</f>
        <v>#REF!</v>
      </c>
      <c r="I92" s="2187"/>
      <c r="J92" s="1300" t="e">
        <f>+#REF!</f>
        <v>#REF!</v>
      </c>
      <c r="K92" s="1301" t="e">
        <f>+#REF!</f>
        <v>#REF!</v>
      </c>
      <c r="L92" s="461" t="e">
        <f t="shared" si="1"/>
        <v>#REF!</v>
      </c>
      <c r="M92" s="111"/>
      <c r="N92" s="104"/>
      <c r="O92" s="643"/>
    </row>
    <row r="93" spans="1:16" ht="19.899999999999999" customHeight="1" outlineLevel="1">
      <c r="A93" s="104"/>
      <c r="B93" s="110"/>
      <c r="C93" s="466" t="e">
        <f>+#REF!</f>
        <v>#REF!</v>
      </c>
      <c r="D93" s="1297" t="e">
        <f>+#REF!</f>
        <v>#REF!</v>
      </c>
      <c r="E93" s="1298"/>
      <c r="F93" s="1298"/>
      <c r="G93" s="1299" t="e">
        <f>+#REF!</f>
        <v>#REF!</v>
      </c>
      <c r="H93" s="2186" t="e">
        <f>+#REF!</f>
        <v>#REF!</v>
      </c>
      <c r="I93" s="2187"/>
      <c r="J93" s="1300" t="e">
        <f>+#REF!</f>
        <v>#REF!</v>
      </c>
      <c r="K93" s="1301" t="e">
        <f>+#REF!</f>
        <v>#REF!</v>
      </c>
      <c r="L93" s="461" t="e">
        <f t="shared" si="1"/>
        <v>#REF!</v>
      </c>
      <c r="M93" s="111"/>
      <c r="N93" s="104"/>
      <c r="O93" s="643"/>
    </row>
    <row r="94" spans="1:16" ht="25.9" customHeight="1" outlineLevel="1">
      <c r="A94" s="104"/>
      <c r="B94" s="110"/>
      <c r="C94" s="466" t="e">
        <f>+#REF!</f>
        <v>#REF!</v>
      </c>
      <c r="D94" s="1297" t="e">
        <f>+#REF!</f>
        <v>#REF!</v>
      </c>
      <c r="E94" s="1298"/>
      <c r="F94" s="1298"/>
      <c r="G94" s="1299" t="e">
        <f>+#REF!</f>
        <v>#REF!</v>
      </c>
      <c r="H94" s="2186" t="e">
        <f>+#REF!</f>
        <v>#REF!</v>
      </c>
      <c r="I94" s="2187"/>
      <c r="J94" s="1300" t="e">
        <f>+#REF!</f>
        <v>#REF!</v>
      </c>
      <c r="K94" s="1301" t="e">
        <f>+#REF!</f>
        <v>#REF!</v>
      </c>
      <c r="L94" s="461" t="e">
        <f t="shared" si="1"/>
        <v>#REF!</v>
      </c>
      <c r="M94" s="111"/>
      <c r="N94" s="104"/>
      <c r="O94" s="643"/>
    </row>
    <row r="95" spans="1:16" ht="34.9" customHeight="1" outlineLevel="1">
      <c r="A95" s="104"/>
      <c r="B95" s="110"/>
      <c r="C95" s="466" t="e">
        <f>+#REF!</f>
        <v>#REF!</v>
      </c>
      <c r="D95" s="1297" t="e">
        <f>+#REF!</f>
        <v>#REF!</v>
      </c>
      <c r="E95" s="1298"/>
      <c r="F95" s="1298"/>
      <c r="G95" s="1299" t="e">
        <f>+#REF!</f>
        <v>#REF!</v>
      </c>
      <c r="H95" s="2186" t="e">
        <f>+#REF!</f>
        <v>#REF!</v>
      </c>
      <c r="I95" s="2187"/>
      <c r="J95" s="1300" t="e">
        <f>+#REF!</f>
        <v>#REF!</v>
      </c>
      <c r="K95" s="1301" t="e">
        <f>+#REF!</f>
        <v>#REF!</v>
      </c>
      <c r="L95" s="461" t="e">
        <f t="shared" si="1"/>
        <v>#REF!</v>
      </c>
      <c r="M95" s="111"/>
      <c r="N95" s="104"/>
      <c r="O95" s="643"/>
    </row>
    <row r="96" spans="1:16" s="457" customFormat="1" outlineLevel="1">
      <c r="A96" s="452"/>
      <c r="B96" s="453"/>
      <c r="C96" s="466" t="e">
        <f>+#REF!</f>
        <v>#REF!</v>
      </c>
      <c r="D96" s="1297" t="e">
        <f>+#REF!</f>
        <v>#REF!</v>
      </c>
      <c r="E96" s="1298"/>
      <c r="F96" s="1298"/>
      <c r="G96" s="1299" t="e">
        <f>+#REF!</f>
        <v>#REF!</v>
      </c>
      <c r="H96" s="2186" t="e">
        <f>+#REF!</f>
        <v>#REF!</v>
      </c>
      <c r="I96" s="2187"/>
      <c r="J96" s="1300" t="e">
        <f>+#REF!</f>
        <v>#REF!</v>
      </c>
      <c r="K96" s="1301" t="e">
        <f>+#REF!</f>
        <v>#REF!</v>
      </c>
      <c r="L96" s="461" t="e">
        <f t="shared" si="1"/>
        <v>#REF!</v>
      </c>
      <c r="M96" s="456"/>
      <c r="N96" s="452"/>
      <c r="O96" s="643"/>
      <c r="P96" s="642"/>
    </row>
    <row r="97" spans="1:16" outlineLevel="1">
      <c r="A97" s="104"/>
      <c r="B97" s="110"/>
      <c r="C97" s="466" t="e">
        <f>+#REF!</f>
        <v>#REF!</v>
      </c>
      <c r="D97" s="1297" t="e">
        <f>+#REF!</f>
        <v>#REF!</v>
      </c>
      <c r="E97" s="1298"/>
      <c r="F97" s="1298"/>
      <c r="G97" s="1299" t="e">
        <f>+#REF!</f>
        <v>#REF!</v>
      </c>
      <c r="H97" s="2186" t="e">
        <f>+#REF!</f>
        <v>#REF!</v>
      </c>
      <c r="I97" s="2187"/>
      <c r="J97" s="1300" t="e">
        <f>+#REF!</f>
        <v>#REF!</v>
      </c>
      <c r="K97" s="1301" t="e">
        <f>+#REF!</f>
        <v>#REF!</v>
      </c>
      <c r="L97" s="461" t="e">
        <f t="shared" si="1"/>
        <v>#REF!</v>
      </c>
      <c r="M97" s="111"/>
      <c r="N97" s="104"/>
      <c r="O97" s="643"/>
    </row>
    <row r="98" spans="1:16" ht="36" customHeight="1" outlineLevel="1">
      <c r="A98" s="104"/>
      <c r="B98" s="110"/>
      <c r="C98" s="466" t="e">
        <f>+#REF!</f>
        <v>#REF!</v>
      </c>
      <c r="D98" s="1297" t="e">
        <f>+#REF!</f>
        <v>#REF!</v>
      </c>
      <c r="E98" s="1298"/>
      <c r="F98" s="1298"/>
      <c r="G98" s="1299" t="e">
        <f>+#REF!</f>
        <v>#REF!</v>
      </c>
      <c r="H98" s="2186" t="e">
        <f>+#REF!</f>
        <v>#REF!</v>
      </c>
      <c r="I98" s="2187"/>
      <c r="J98" s="1300" t="e">
        <f>+#REF!</f>
        <v>#REF!</v>
      </c>
      <c r="K98" s="1301" t="e">
        <f>+#REF!</f>
        <v>#REF!</v>
      </c>
      <c r="L98" s="461" t="e">
        <f t="shared" si="1"/>
        <v>#REF!</v>
      </c>
      <c r="M98" s="111"/>
      <c r="N98" s="104"/>
      <c r="O98" s="643"/>
    </row>
    <row r="99" spans="1:16" ht="38.450000000000003" customHeight="1" outlineLevel="1">
      <c r="A99" s="104"/>
      <c r="B99" s="110"/>
      <c r="C99" s="466" t="e">
        <f>+#REF!</f>
        <v>#REF!</v>
      </c>
      <c r="D99" s="1297" t="e">
        <f>+#REF!</f>
        <v>#REF!</v>
      </c>
      <c r="E99" s="1298"/>
      <c r="F99" s="1298"/>
      <c r="G99" s="1299" t="e">
        <f>+#REF!</f>
        <v>#REF!</v>
      </c>
      <c r="H99" s="2186" t="e">
        <f>+#REF!</f>
        <v>#REF!</v>
      </c>
      <c r="I99" s="2187"/>
      <c r="J99" s="1300" t="e">
        <f>+#REF!</f>
        <v>#REF!</v>
      </c>
      <c r="K99" s="1301" t="e">
        <f>+#REF!</f>
        <v>#REF!</v>
      </c>
      <c r="L99" s="461" t="e">
        <f t="shared" ref="L99:L161" si="8">ROUND(J99*K99,0)</f>
        <v>#REF!</v>
      </c>
      <c r="M99" s="111"/>
      <c r="N99" s="104"/>
      <c r="O99" s="643"/>
    </row>
    <row r="100" spans="1:16" ht="18" customHeight="1" outlineLevel="1">
      <c r="A100" s="104"/>
      <c r="B100" s="110"/>
      <c r="C100" s="567"/>
      <c r="D100" s="1311"/>
      <c r="E100" s="1309"/>
      <c r="F100" s="1309"/>
      <c r="G100" s="1310" t="e">
        <f>+#REF!</f>
        <v>#REF!</v>
      </c>
      <c r="H100" s="2186"/>
      <c r="I100" s="2187"/>
      <c r="J100" s="1300"/>
      <c r="K100" s="1301"/>
      <c r="L100" s="461"/>
      <c r="M100" s="111"/>
      <c r="N100" s="104"/>
      <c r="O100" s="643"/>
    </row>
    <row r="101" spans="1:16" ht="19.899999999999999" customHeight="1" outlineLevel="1">
      <c r="A101" s="104"/>
      <c r="B101" s="110"/>
      <c r="C101" s="466" t="e">
        <f>+#REF!</f>
        <v>#REF!</v>
      </c>
      <c r="D101" s="1297" t="e">
        <f>+#REF!</f>
        <v>#REF!</v>
      </c>
      <c r="E101" s="1298"/>
      <c r="F101" s="1298"/>
      <c r="G101" s="1299" t="e">
        <f>+#REF!</f>
        <v>#REF!</v>
      </c>
      <c r="H101" s="2186" t="e">
        <f>+#REF!</f>
        <v>#REF!</v>
      </c>
      <c r="I101" s="2187"/>
      <c r="J101" s="1300" t="e">
        <f>+#REF!</f>
        <v>#REF!</v>
      </c>
      <c r="K101" s="1301" t="e">
        <f>+#REF!</f>
        <v>#REF!</v>
      </c>
      <c r="L101" s="461" t="e">
        <f t="shared" si="8"/>
        <v>#REF!</v>
      </c>
      <c r="M101" s="111"/>
      <c r="N101" s="104"/>
      <c r="O101" s="643"/>
    </row>
    <row r="102" spans="1:16" ht="22.15" customHeight="1" outlineLevel="1">
      <c r="A102" s="104"/>
      <c r="B102" s="110"/>
      <c r="C102" s="466" t="e">
        <f>+#REF!</f>
        <v>#REF!</v>
      </c>
      <c r="D102" s="1297" t="e">
        <f>+#REF!</f>
        <v>#REF!</v>
      </c>
      <c r="E102" s="1298"/>
      <c r="F102" s="1298"/>
      <c r="G102" s="1299" t="e">
        <f>+#REF!</f>
        <v>#REF!</v>
      </c>
      <c r="H102" s="2186" t="e">
        <f>+#REF!</f>
        <v>#REF!</v>
      </c>
      <c r="I102" s="2187"/>
      <c r="J102" s="1300" t="e">
        <f>+#REF!</f>
        <v>#REF!</v>
      </c>
      <c r="K102" s="1301" t="e">
        <f>+#REF!</f>
        <v>#REF!</v>
      </c>
      <c r="L102" s="461" t="e">
        <f t="shared" si="8"/>
        <v>#REF!</v>
      </c>
      <c r="M102" s="111"/>
      <c r="N102" s="104"/>
      <c r="O102" s="643"/>
    </row>
    <row r="103" spans="1:16" outlineLevel="1">
      <c r="A103" s="104"/>
      <c r="B103" s="110"/>
      <c r="C103" s="466" t="e">
        <f>+#REF!</f>
        <v>#REF!</v>
      </c>
      <c r="D103" s="1297" t="e">
        <f>+#REF!</f>
        <v>#REF!</v>
      </c>
      <c r="E103" s="1298"/>
      <c r="F103" s="1298"/>
      <c r="G103" s="1299" t="e">
        <f>+#REF!</f>
        <v>#REF!</v>
      </c>
      <c r="H103" s="2186" t="e">
        <f>+#REF!</f>
        <v>#REF!</v>
      </c>
      <c r="I103" s="2187"/>
      <c r="J103" s="1300" t="e">
        <f>+#REF!</f>
        <v>#REF!</v>
      </c>
      <c r="K103" s="1301" t="e">
        <f>+#REF!</f>
        <v>#REF!</v>
      </c>
      <c r="L103" s="461" t="e">
        <f t="shared" si="8"/>
        <v>#REF!</v>
      </c>
      <c r="M103" s="111"/>
      <c r="N103" s="104"/>
      <c r="O103" s="643"/>
    </row>
    <row r="104" spans="1:16" ht="33" customHeight="1" outlineLevel="1">
      <c r="A104" s="104"/>
      <c r="B104" s="110"/>
      <c r="C104" s="466" t="e">
        <f>+#REF!</f>
        <v>#REF!</v>
      </c>
      <c r="D104" s="1297" t="e">
        <f>+#REF!</f>
        <v>#REF!</v>
      </c>
      <c r="E104" s="1298"/>
      <c r="F104" s="1298"/>
      <c r="G104" s="1299" t="e">
        <f>+#REF!</f>
        <v>#REF!</v>
      </c>
      <c r="H104" s="2186" t="e">
        <f>+#REF!</f>
        <v>#REF!</v>
      </c>
      <c r="I104" s="2187"/>
      <c r="J104" s="1300" t="e">
        <f>+#REF!</f>
        <v>#REF!</v>
      </c>
      <c r="K104" s="1301" t="e">
        <f>+#REF!</f>
        <v>#REF!</v>
      </c>
      <c r="L104" s="461" t="e">
        <f t="shared" si="8"/>
        <v>#REF!</v>
      </c>
      <c r="M104" s="111"/>
      <c r="N104" s="104"/>
      <c r="O104" s="643"/>
    </row>
    <row r="105" spans="1:16" outlineLevel="1">
      <c r="A105" s="104"/>
      <c r="B105" s="110"/>
      <c r="C105" s="466" t="e">
        <f>+#REF!</f>
        <v>#REF!</v>
      </c>
      <c r="D105" s="1297" t="e">
        <f>+#REF!</f>
        <v>#REF!</v>
      </c>
      <c r="E105" s="1298"/>
      <c r="F105" s="1298"/>
      <c r="G105" s="1299" t="e">
        <f>+#REF!</f>
        <v>#REF!</v>
      </c>
      <c r="H105" s="2186" t="e">
        <f>+#REF!</f>
        <v>#REF!</v>
      </c>
      <c r="I105" s="2187"/>
      <c r="J105" s="1300" t="e">
        <f>+#REF!</f>
        <v>#REF!</v>
      </c>
      <c r="K105" s="1301" t="e">
        <f>+#REF!</f>
        <v>#REF!</v>
      </c>
      <c r="L105" s="461" t="e">
        <f t="shared" si="8"/>
        <v>#REF!</v>
      </c>
      <c r="M105" s="111"/>
      <c r="N105" s="104"/>
      <c r="O105" s="643"/>
    </row>
    <row r="106" spans="1:16" ht="39" customHeight="1" outlineLevel="1">
      <c r="A106" s="104"/>
      <c r="B106" s="110"/>
      <c r="C106" s="466" t="e">
        <f>+#REF!</f>
        <v>#REF!</v>
      </c>
      <c r="D106" s="1297" t="e">
        <f>+#REF!</f>
        <v>#REF!</v>
      </c>
      <c r="E106" s="1298"/>
      <c r="F106" s="1298"/>
      <c r="G106" s="1299" t="e">
        <f>+#REF!</f>
        <v>#REF!</v>
      </c>
      <c r="H106" s="2186" t="e">
        <f>+#REF!</f>
        <v>#REF!</v>
      </c>
      <c r="I106" s="2187"/>
      <c r="J106" s="1300" t="e">
        <f>+#REF!</f>
        <v>#REF!</v>
      </c>
      <c r="K106" s="1301" t="e">
        <f>+#REF!</f>
        <v>#REF!</v>
      </c>
      <c r="L106" s="461" t="e">
        <f t="shared" si="8"/>
        <v>#REF!</v>
      </c>
      <c r="M106" s="111"/>
      <c r="N106" s="104"/>
      <c r="O106" s="643"/>
    </row>
    <row r="107" spans="1:16" ht="35.450000000000003" customHeight="1" outlineLevel="1">
      <c r="A107" s="104"/>
      <c r="B107" s="110"/>
      <c r="C107" s="466" t="e">
        <f>+#REF!</f>
        <v>#REF!</v>
      </c>
      <c r="D107" s="1297" t="e">
        <f>+#REF!</f>
        <v>#REF!</v>
      </c>
      <c r="E107" s="1298"/>
      <c r="F107" s="1298"/>
      <c r="G107" s="1299" t="e">
        <f>+#REF!</f>
        <v>#REF!</v>
      </c>
      <c r="H107" s="2186" t="e">
        <f>+#REF!</f>
        <v>#REF!</v>
      </c>
      <c r="I107" s="2187"/>
      <c r="J107" s="1300" t="e">
        <f>+#REF!</f>
        <v>#REF!</v>
      </c>
      <c r="K107" s="1301" t="e">
        <f>+#REF!</f>
        <v>#REF!</v>
      </c>
      <c r="L107" s="461" t="e">
        <f t="shared" si="8"/>
        <v>#REF!</v>
      </c>
      <c r="M107" s="111"/>
      <c r="N107" s="104"/>
      <c r="O107" s="643"/>
      <c r="P107" s="643"/>
    </row>
    <row r="108" spans="1:16" s="457" customFormat="1" ht="18" customHeight="1" outlineLevel="1">
      <c r="A108" s="452"/>
      <c r="B108" s="453"/>
      <c r="C108" s="567"/>
      <c r="D108" s="1311"/>
      <c r="E108" s="1309"/>
      <c r="F108" s="1309"/>
      <c r="G108" s="1310" t="e">
        <f>+#REF!</f>
        <v>#REF!</v>
      </c>
      <c r="H108" s="2186"/>
      <c r="I108" s="2187"/>
      <c r="J108" s="1300"/>
      <c r="K108" s="1301"/>
      <c r="L108" s="461"/>
      <c r="M108" s="456"/>
      <c r="N108" s="452"/>
      <c r="O108" s="643"/>
      <c r="P108" s="644"/>
    </row>
    <row r="109" spans="1:16" s="457" customFormat="1" ht="37.9" customHeight="1" outlineLevel="1">
      <c r="A109" s="452"/>
      <c r="B109" s="453"/>
      <c r="C109" s="466" t="e">
        <f>+#REF!</f>
        <v>#REF!</v>
      </c>
      <c r="D109" s="1297" t="e">
        <f>+#REF!</f>
        <v>#REF!</v>
      </c>
      <c r="E109" s="1298"/>
      <c r="F109" s="1298"/>
      <c r="G109" s="1299" t="e">
        <f>+#REF!</f>
        <v>#REF!</v>
      </c>
      <c r="H109" s="2186" t="e">
        <f>+#REF!</f>
        <v>#REF!</v>
      </c>
      <c r="I109" s="2187"/>
      <c r="J109" s="1300" t="e">
        <f>+#REF!</f>
        <v>#REF!</v>
      </c>
      <c r="K109" s="1301" t="e">
        <f>+#REF!</f>
        <v>#REF!</v>
      </c>
      <c r="L109" s="461" t="e">
        <f t="shared" si="8"/>
        <v>#REF!</v>
      </c>
      <c r="M109" s="456"/>
      <c r="N109" s="452"/>
      <c r="O109" s="643"/>
      <c r="P109" s="642"/>
    </row>
    <row r="110" spans="1:16" s="457" customFormat="1" ht="40.15" customHeight="1" outlineLevel="1">
      <c r="A110" s="452"/>
      <c r="B110" s="453"/>
      <c r="C110" s="466" t="e">
        <f>+#REF!</f>
        <v>#REF!</v>
      </c>
      <c r="D110" s="1297" t="e">
        <f>+#REF!</f>
        <v>#REF!</v>
      </c>
      <c r="E110" s="1298"/>
      <c r="F110" s="1298"/>
      <c r="G110" s="1299" t="e">
        <f>+#REF!</f>
        <v>#REF!</v>
      </c>
      <c r="H110" s="2186" t="e">
        <f>+#REF!</f>
        <v>#REF!</v>
      </c>
      <c r="I110" s="2187"/>
      <c r="J110" s="1300" t="e">
        <f>+#REF!</f>
        <v>#REF!</v>
      </c>
      <c r="K110" s="1301" t="e">
        <f>+#REF!</f>
        <v>#REF!</v>
      </c>
      <c r="L110" s="461" t="e">
        <f t="shared" si="8"/>
        <v>#REF!</v>
      </c>
      <c r="M110" s="456"/>
      <c r="N110" s="452"/>
      <c r="O110" s="643"/>
      <c r="P110" s="642"/>
    </row>
    <row r="111" spans="1:16" ht="34.15" customHeight="1" outlineLevel="1">
      <c r="A111" s="104"/>
      <c r="B111" s="110"/>
      <c r="C111" s="466" t="e">
        <f>+#REF!</f>
        <v>#REF!</v>
      </c>
      <c r="D111" s="1297" t="e">
        <f>+#REF!</f>
        <v>#REF!</v>
      </c>
      <c r="E111" s="1298"/>
      <c r="F111" s="1298"/>
      <c r="G111" s="1299" t="e">
        <f>+#REF!</f>
        <v>#REF!</v>
      </c>
      <c r="H111" s="2186" t="e">
        <f>+#REF!</f>
        <v>#REF!</v>
      </c>
      <c r="I111" s="2187"/>
      <c r="J111" s="1300" t="e">
        <f>+#REF!</f>
        <v>#REF!</v>
      </c>
      <c r="K111" s="1301" t="e">
        <f>+#REF!</f>
        <v>#REF!</v>
      </c>
      <c r="L111" s="461" t="e">
        <f t="shared" si="8"/>
        <v>#REF!</v>
      </c>
      <c r="M111" s="111"/>
      <c r="N111" s="104"/>
      <c r="O111" s="643"/>
    </row>
    <row r="112" spans="1:16" ht="36.6" customHeight="1" outlineLevel="1">
      <c r="A112" s="104"/>
      <c r="B112" s="110"/>
      <c r="C112" s="466" t="e">
        <f>+#REF!</f>
        <v>#REF!</v>
      </c>
      <c r="D112" s="1297" t="e">
        <f>+#REF!</f>
        <v>#REF!</v>
      </c>
      <c r="E112" s="1298"/>
      <c r="F112" s="1298"/>
      <c r="G112" s="1299" t="e">
        <f>+#REF!</f>
        <v>#REF!</v>
      </c>
      <c r="H112" s="2186" t="e">
        <f>+#REF!</f>
        <v>#REF!</v>
      </c>
      <c r="I112" s="2187"/>
      <c r="J112" s="1300" t="e">
        <f>+#REF!</f>
        <v>#REF!</v>
      </c>
      <c r="K112" s="1301" t="e">
        <f>+#REF!</f>
        <v>#REF!</v>
      </c>
      <c r="L112" s="461" t="e">
        <f t="shared" si="8"/>
        <v>#REF!</v>
      </c>
      <c r="M112" s="111"/>
      <c r="N112" s="104"/>
      <c r="O112" s="643"/>
    </row>
    <row r="113" spans="1:16" ht="18" customHeight="1" outlineLevel="1">
      <c r="A113" s="104"/>
      <c r="B113" s="110"/>
      <c r="C113" s="466" t="e">
        <f>+#REF!</f>
        <v>#REF!</v>
      </c>
      <c r="D113" s="1297" t="e">
        <f>+#REF!</f>
        <v>#REF!</v>
      </c>
      <c r="E113" s="1298"/>
      <c r="F113" s="1298"/>
      <c r="G113" s="1299" t="e">
        <f>+#REF!</f>
        <v>#REF!</v>
      </c>
      <c r="H113" s="2186" t="e">
        <f>+#REF!</f>
        <v>#REF!</v>
      </c>
      <c r="I113" s="2187"/>
      <c r="J113" s="1300" t="e">
        <f>+#REF!</f>
        <v>#REF!</v>
      </c>
      <c r="K113" s="1301" t="e">
        <f>+#REF!</f>
        <v>#REF!</v>
      </c>
      <c r="L113" s="461" t="e">
        <f t="shared" si="8"/>
        <v>#REF!</v>
      </c>
      <c r="M113" s="111"/>
      <c r="N113" s="104"/>
      <c r="O113" s="643"/>
    </row>
    <row r="114" spans="1:16" ht="18" customHeight="1" outlineLevel="1">
      <c r="A114" s="104"/>
      <c r="B114" s="110"/>
      <c r="C114" s="466" t="e">
        <f>+#REF!</f>
        <v>#REF!</v>
      </c>
      <c r="D114" s="1297" t="e">
        <f>+#REF!</f>
        <v>#REF!</v>
      </c>
      <c r="E114" s="1298"/>
      <c r="F114" s="1298"/>
      <c r="G114" s="1299" t="e">
        <f>+#REF!</f>
        <v>#REF!</v>
      </c>
      <c r="H114" s="2186" t="e">
        <f>+#REF!</f>
        <v>#REF!</v>
      </c>
      <c r="I114" s="2187"/>
      <c r="J114" s="1300" t="e">
        <f>+#REF!</f>
        <v>#REF!</v>
      </c>
      <c r="K114" s="1301" t="e">
        <f>+#REF!</f>
        <v>#REF!</v>
      </c>
      <c r="L114" s="461" t="e">
        <f t="shared" si="8"/>
        <v>#REF!</v>
      </c>
      <c r="M114" s="111"/>
      <c r="N114" s="104"/>
      <c r="O114" s="643"/>
    </row>
    <row r="115" spans="1:16" ht="18" customHeight="1" outlineLevel="1">
      <c r="A115" s="104"/>
      <c r="B115" s="110"/>
      <c r="C115" s="466" t="e">
        <f>+#REF!</f>
        <v>#REF!</v>
      </c>
      <c r="D115" s="1297" t="e">
        <f>+#REF!</f>
        <v>#REF!</v>
      </c>
      <c r="E115" s="1298"/>
      <c r="F115" s="1298"/>
      <c r="G115" s="1299" t="e">
        <f>+#REF!</f>
        <v>#REF!</v>
      </c>
      <c r="H115" s="2186" t="e">
        <f>+#REF!</f>
        <v>#REF!</v>
      </c>
      <c r="I115" s="2187"/>
      <c r="J115" s="1300" t="e">
        <f>+#REF!</f>
        <v>#REF!</v>
      </c>
      <c r="K115" s="1301" t="e">
        <f>+#REF!</f>
        <v>#REF!</v>
      </c>
      <c r="L115" s="461" t="e">
        <f t="shared" si="8"/>
        <v>#REF!</v>
      </c>
      <c r="M115" s="111"/>
      <c r="N115" s="104"/>
      <c r="O115" s="643"/>
    </row>
    <row r="116" spans="1:16" ht="18" customHeight="1" outlineLevel="1">
      <c r="A116" s="104"/>
      <c r="B116" s="110"/>
      <c r="C116" s="466" t="e">
        <f>+#REF!</f>
        <v>#REF!</v>
      </c>
      <c r="D116" s="1297" t="e">
        <f>+#REF!</f>
        <v>#REF!</v>
      </c>
      <c r="E116" s="1298"/>
      <c r="F116" s="1298"/>
      <c r="G116" s="1299" t="e">
        <f>+#REF!</f>
        <v>#REF!</v>
      </c>
      <c r="H116" s="2186" t="e">
        <f>+#REF!</f>
        <v>#REF!</v>
      </c>
      <c r="I116" s="2187"/>
      <c r="J116" s="1300" t="e">
        <f>+#REF!</f>
        <v>#REF!</v>
      </c>
      <c r="K116" s="1301" t="e">
        <f>+#REF!</f>
        <v>#REF!</v>
      </c>
      <c r="L116" s="461" t="e">
        <f t="shared" si="8"/>
        <v>#REF!</v>
      </c>
      <c r="M116" s="111"/>
      <c r="N116" s="104"/>
      <c r="O116" s="643"/>
    </row>
    <row r="117" spans="1:16" ht="18" customHeight="1" outlineLevel="1">
      <c r="A117" s="104"/>
      <c r="B117" s="110"/>
      <c r="C117" s="466" t="e">
        <f>+#REF!</f>
        <v>#REF!</v>
      </c>
      <c r="D117" s="1297" t="e">
        <f>+#REF!</f>
        <v>#REF!</v>
      </c>
      <c r="E117" s="1298"/>
      <c r="F117" s="1298"/>
      <c r="G117" s="1299" t="e">
        <f>+#REF!</f>
        <v>#REF!</v>
      </c>
      <c r="H117" s="2186" t="e">
        <f>+#REF!</f>
        <v>#REF!</v>
      </c>
      <c r="I117" s="2187"/>
      <c r="J117" s="1300" t="e">
        <f>+#REF!</f>
        <v>#REF!</v>
      </c>
      <c r="K117" s="1301" t="e">
        <f>+#REF!</f>
        <v>#REF!</v>
      </c>
      <c r="L117" s="461" t="e">
        <f t="shared" si="8"/>
        <v>#REF!</v>
      </c>
      <c r="M117" s="111"/>
      <c r="N117" s="104"/>
      <c r="O117" s="643"/>
    </row>
    <row r="118" spans="1:16" ht="38.450000000000003" customHeight="1" outlineLevel="1">
      <c r="A118" s="104"/>
      <c r="B118" s="110"/>
      <c r="C118" s="466" t="e">
        <f>+#REF!</f>
        <v>#REF!</v>
      </c>
      <c r="D118" s="1297" t="e">
        <f>+#REF!</f>
        <v>#REF!</v>
      </c>
      <c r="E118" s="1298"/>
      <c r="F118" s="1298"/>
      <c r="G118" s="1299" t="e">
        <f>+#REF!</f>
        <v>#REF!</v>
      </c>
      <c r="H118" s="2186" t="e">
        <f>+#REF!</f>
        <v>#REF!</v>
      </c>
      <c r="I118" s="2187"/>
      <c r="J118" s="1300" t="e">
        <f>+#REF!</f>
        <v>#REF!</v>
      </c>
      <c r="K118" s="1301" t="e">
        <f>+#REF!</f>
        <v>#REF!</v>
      </c>
      <c r="L118" s="461" t="e">
        <f t="shared" si="8"/>
        <v>#REF!</v>
      </c>
      <c r="M118" s="111"/>
      <c r="N118" s="104"/>
      <c r="O118" s="643"/>
    </row>
    <row r="119" spans="1:16" ht="33" customHeight="1" outlineLevel="1">
      <c r="A119" s="104"/>
      <c r="B119" s="110"/>
      <c r="C119" s="466" t="e">
        <f>+#REF!</f>
        <v>#REF!</v>
      </c>
      <c r="D119" s="1297" t="e">
        <f>+#REF!</f>
        <v>#REF!</v>
      </c>
      <c r="E119" s="1298"/>
      <c r="F119" s="1298"/>
      <c r="G119" s="1299" t="e">
        <f>+#REF!</f>
        <v>#REF!</v>
      </c>
      <c r="H119" s="2186" t="e">
        <f>+#REF!</f>
        <v>#REF!</v>
      </c>
      <c r="I119" s="2187"/>
      <c r="J119" s="1300" t="e">
        <f>+#REF!</f>
        <v>#REF!</v>
      </c>
      <c r="K119" s="1301" t="e">
        <f>+#REF!</f>
        <v>#REF!</v>
      </c>
      <c r="L119" s="461" t="e">
        <f t="shared" si="8"/>
        <v>#REF!</v>
      </c>
      <c r="M119" s="111"/>
      <c r="N119" s="104"/>
      <c r="O119" s="643"/>
    </row>
    <row r="120" spans="1:16" ht="18" customHeight="1" outlineLevel="1">
      <c r="A120" s="104"/>
      <c r="B120" s="110"/>
      <c r="C120" s="567"/>
      <c r="D120" s="1311"/>
      <c r="E120" s="1309"/>
      <c r="F120" s="1309"/>
      <c r="G120" s="1310" t="e">
        <f>+#REF!</f>
        <v>#REF!</v>
      </c>
      <c r="H120" s="2186"/>
      <c r="I120" s="2187"/>
      <c r="J120" s="1300"/>
      <c r="K120" s="1301"/>
      <c r="L120" s="461"/>
      <c r="M120" s="111"/>
      <c r="N120" s="104"/>
      <c r="O120" s="643"/>
    </row>
    <row r="121" spans="1:16" ht="21" customHeight="1" outlineLevel="1">
      <c r="A121" s="104"/>
      <c r="B121" s="110"/>
      <c r="C121" s="466" t="e">
        <f>+#REF!</f>
        <v>#REF!</v>
      </c>
      <c r="D121" s="1297" t="e">
        <f>+#REF!</f>
        <v>#REF!</v>
      </c>
      <c r="E121" s="1298"/>
      <c r="F121" s="1298"/>
      <c r="G121" s="1299" t="e">
        <f>+#REF!</f>
        <v>#REF!</v>
      </c>
      <c r="H121" s="2186" t="e">
        <f>+#REF!</f>
        <v>#REF!</v>
      </c>
      <c r="I121" s="2187"/>
      <c r="J121" s="1300" t="e">
        <f>+#REF!</f>
        <v>#REF!</v>
      </c>
      <c r="K121" s="1301" t="e">
        <f>+#REF!</f>
        <v>#REF!</v>
      </c>
      <c r="L121" s="461" t="e">
        <f t="shared" si="8"/>
        <v>#REF!</v>
      </c>
      <c r="M121" s="111"/>
      <c r="N121" s="104"/>
      <c r="O121" s="643"/>
    </row>
    <row r="122" spans="1:16" ht="21" customHeight="1" outlineLevel="1">
      <c r="A122" s="104"/>
      <c r="B122" s="110"/>
      <c r="C122" s="466" t="e">
        <f>+#REF!</f>
        <v>#REF!</v>
      </c>
      <c r="D122" s="1297" t="e">
        <f>+#REF!</f>
        <v>#REF!</v>
      </c>
      <c r="E122" s="1298"/>
      <c r="F122" s="1298"/>
      <c r="G122" s="1299" t="e">
        <f>+#REF!</f>
        <v>#REF!</v>
      </c>
      <c r="H122" s="2186" t="e">
        <f>+#REF!</f>
        <v>#REF!</v>
      </c>
      <c r="I122" s="2187"/>
      <c r="J122" s="1300" t="e">
        <f>+#REF!</f>
        <v>#REF!</v>
      </c>
      <c r="K122" s="1301" t="e">
        <f>+#REF!</f>
        <v>#REF!</v>
      </c>
      <c r="L122" s="461" t="e">
        <f t="shared" si="8"/>
        <v>#REF!</v>
      </c>
      <c r="M122" s="111"/>
      <c r="N122" s="104"/>
      <c r="O122" s="643"/>
    </row>
    <row r="123" spans="1:16" outlineLevel="1">
      <c r="A123" s="104"/>
      <c r="B123" s="110"/>
      <c r="C123" s="466" t="e">
        <f>+#REF!</f>
        <v>#REF!</v>
      </c>
      <c r="D123" s="1297" t="e">
        <f>+#REF!</f>
        <v>#REF!</v>
      </c>
      <c r="E123" s="1298"/>
      <c r="F123" s="1298"/>
      <c r="G123" s="1299" t="e">
        <f>+#REF!</f>
        <v>#REF!</v>
      </c>
      <c r="H123" s="2186" t="e">
        <f>+#REF!</f>
        <v>#REF!</v>
      </c>
      <c r="I123" s="2187"/>
      <c r="J123" s="1300" t="e">
        <f>+#REF!</f>
        <v>#REF!</v>
      </c>
      <c r="K123" s="1301" t="e">
        <f>+#REF!</f>
        <v>#REF!</v>
      </c>
      <c r="L123" s="461" t="e">
        <f t="shared" si="8"/>
        <v>#REF!</v>
      </c>
      <c r="M123" s="111"/>
      <c r="N123" s="104"/>
      <c r="O123" s="643"/>
    </row>
    <row r="124" spans="1:16" ht="30.6" customHeight="1" outlineLevel="1">
      <c r="A124" s="104"/>
      <c r="B124" s="110"/>
      <c r="C124" s="466" t="e">
        <f>+#REF!</f>
        <v>#REF!</v>
      </c>
      <c r="D124" s="1297" t="e">
        <f>+#REF!</f>
        <v>#REF!</v>
      </c>
      <c r="E124" s="1298"/>
      <c r="F124" s="1298"/>
      <c r="G124" s="1299" t="e">
        <f>+#REF!</f>
        <v>#REF!</v>
      </c>
      <c r="H124" s="2186" t="e">
        <f>+#REF!</f>
        <v>#REF!</v>
      </c>
      <c r="I124" s="2187"/>
      <c r="J124" s="1300" t="e">
        <f>+#REF!</f>
        <v>#REF!</v>
      </c>
      <c r="K124" s="1301" t="e">
        <f>+#REF!</f>
        <v>#REF!</v>
      </c>
      <c r="L124" s="461" t="e">
        <f t="shared" si="8"/>
        <v>#REF!</v>
      </c>
      <c r="M124" s="111"/>
      <c r="N124" s="104"/>
      <c r="O124" s="643"/>
    </row>
    <row r="125" spans="1:16" s="457" customFormat="1" ht="36.6" customHeight="1" outlineLevel="1">
      <c r="A125" s="452"/>
      <c r="B125" s="453"/>
      <c r="C125" s="466" t="e">
        <f>+#REF!</f>
        <v>#REF!</v>
      </c>
      <c r="D125" s="1297" t="e">
        <f>+#REF!</f>
        <v>#REF!</v>
      </c>
      <c r="E125" s="1298"/>
      <c r="F125" s="1298"/>
      <c r="G125" s="1299" t="e">
        <f>+#REF!</f>
        <v>#REF!</v>
      </c>
      <c r="H125" s="2186" t="e">
        <f>+#REF!</f>
        <v>#REF!</v>
      </c>
      <c r="I125" s="2187"/>
      <c r="J125" s="1300" t="e">
        <f>+#REF!</f>
        <v>#REF!</v>
      </c>
      <c r="K125" s="1301" t="e">
        <f>+#REF!</f>
        <v>#REF!</v>
      </c>
      <c r="L125" s="461" t="e">
        <f t="shared" si="8"/>
        <v>#REF!</v>
      </c>
      <c r="M125" s="456"/>
      <c r="N125" s="452"/>
      <c r="O125" s="643"/>
      <c r="P125" s="642"/>
    </row>
    <row r="126" spans="1:16" ht="40.9" customHeight="1" outlineLevel="1">
      <c r="A126" s="104"/>
      <c r="B126" s="110"/>
      <c r="C126" s="466" t="e">
        <f>+#REF!</f>
        <v>#REF!</v>
      </c>
      <c r="D126" s="1297" t="e">
        <f>+#REF!</f>
        <v>#REF!</v>
      </c>
      <c r="E126" s="1298"/>
      <c r="F126" s="1298"/>
      <c r="G126" s="1299" t="e">
        <f>+#REF!</f>
        <v>#REF!</v>
      </c>
      <c r="H126" s="2186" t="e">
        <f>+#REF!</f>
        <v>#REF!</v>
      </c>
      <c r="I126" s="2187"/>
      <c r="J126" s="1300" t="e">
        <f>+#REF!</f>
        <v>#REF!</v>
      </c>
      <c r="K126" s="1301" t="e">
        <f>+#REF!</f>
        <v>#REF!</v>
      </c>
      <c r="L126" s="461" t="e">
        <f t="shared" si="8"/>
        <v>#REF!</v>
      </c>
      <c r="M126" s="111"/>
      <c r="N126" s="104"/>
      <c r="O126" s="643"/>
    </row>
    <row r="127" spans="1:16" ht="42" customHeight="1" outlineLevel="1">
      <c r="A127" s="104"/>
      <c r="B127" s="110"/>
      <c r="C127" s="466" t="e">
        <f>+#REF!</f>
        <v>#REF!</v>
      </c>
      <c r="D127" s="1297" t="e">
        <f>+#REF!</f>
        <v>#REF!</v>
      </c>
      <c r="E127" s="1298"/>
      <c r="F127" s="1298"/>
      <c r="G127" s="1299" t="e">
        <f>+#REF!</f>
        <v>#REF!</v>
      </c>
      <c r="H127" s="2186" t="e">
        <f>+#REF!</f>
        <v>#REF!</v>
      </c>
      <c r="I127" s="2187"/>
      <c r="J127" s="1300" t="e">
        <f>+#REF!</f>
        <v>#REF!</v>
      </c>
      <c r="K127" s="1301" t="e">
        <f>+#REF!</f>
        <v>#REF!</v>
      </c>
      <c r="L127" s="461" t="e">
        <f t="shared" si="8"/>
        <v>#REF!</v>
      </c>
      <c r="M127" s="111"/>
      <c r="N127" s="104"/>
      <c r="O127" s="643"/>
    </row>
    <row r="128" spans="1:16" ht="18" customHeight="1" outlineLevel="1">
      <c r="A128" s="104"/>
      <c r="B128" s="110"/>
      <c r="C128" s="567"/>
      <c r="D128" s="1311"/>
      <c r="E128" s="1309"/>
      <c r="F128" s="1309"/>
      <c r="G128" s="1310" t="e">
        <f>+#REF!</f>
        <v>#REF!</v>
      </c>
      <c r="H128" s="2186"/>
      <c r="I128" s="2187"/>
      <c r="J128" s="1300"/>
      <c r="K128" s="1301"/>
      <c r="L128" s="461"/>
      <c r="M128" s="111"/>
      <c r="N128" s="104"/>
      <c r="O128" s="643"/>
    </row>
    <row r="129" spans="1:16" ht="18" customHeight="1" outlineLevel="1">
      <c r="A129" s="104"/>
      <c r="B129" s="110"/>
      <c r="C129" s="567"/>
      <c r="D129" s="1311"/>
      <c r="E129" s="1309"/>
      <c r="F129" s="1309"/>
      <c r="G129" s="1310" t="e">
        <f>+#REF!</f>
        <v>#REF!</v>
      </c>
      <c r="H129" s="2186"/>
      <c r="I129" s="2187"/>
      <c r="J129" s="1300"/>
      <c r="K129" s="1301"/>
      <c r="L129" s="461"/>
      <c r="M129" s="111"/>
      <c r="N129" s="104"/>
      <c r="O129" s="643"/>
    </row>
    <row r="130" spans="1:16" ht="45" customHeight="1" outlineLevel="1">
      <c r="A130" s="104"/>
      <c r="B130" s="110"/>
      <c r="C130" s="466" t="e">
        <f>+#REF!</f>
        <v>#REF!</v>
      </c>
      <c r="D130" s="1297" t="e">
        <f>+#REF!</f>
        <v>#REF!</v>
      </c>
      <c r="E130" s="1298"/>
      <c r="F130" s="1298"/>
      <c r="G130" s="1299" t="e">
        <f>+#REF!</f>
        <v>#REF!</v>
      </c>
      <c r="H130" s="2186" t="e">
        <f>+#REF!</f>
        <v>#REF!</v>
      </c>
      <c r="I130" s="2187"/>
      <c r="J130" s="1300" t="e">
        <f>+#REF!</f>
        <v>#REF!</v>
      </c>
      <c r="K130" s="1301" t="e">
        <f>+#REF!</f>
        <v>#REF!</v>
      </c>
      <c r="L130" s="461" t="e">
        <f t="shared" si="8"/>
        <v>#REF!</v>
      </c>
      <c r="M130" s="111"/>
      <c r="N130" s="104"/>
      <c r="O130" s="643"/>
    </row>
    <row r="131" spans="1:16" ht="34.15" customHeight="1" outlineLevel="1">
      <c r="A131" s="104"/>
      <c r="B131" s="110"/>
      <c r="C131" s="466" t="e">
        <f>+#REF!</f>
        <v>#REF!</v>
      </c>
      <c r="D131" s="1297" t="e">
        <f>+#REF!</f>
        <v>#REF!</v>
      </c>
      <c r="E131" s="1298"/>
      <c r="F131" s="1298"/>
      <c r="G131" s="1299" t="e">
        <f>+#REF!</f>
        <v>#REF!</v>
      </c>
      <c r="H131" s="2186" t="e">
        <f>+#REF!</f>
        <v>#REF!</v>
      </c>
      <c r="I131" s="2187"/>
      <c r="J131" s="1300" t="e">
        <f>+#REF!</f>
        <v>#REF!</v>
      </c>
      <c r="K131" s="1301" t="e">
        <f>+#REF!</f>
        <v>#REF!</v>
      </c>
      <c r="L131" s="461" t="e">
        <f t="shared" si="8"/>
        <v>#REF!</v>
      </c>
      <c r="M131" s="111"/>
      <c r="N131" s="104"/>
      <c r="O131" s="643"/>
    </row>
    <row r="132" spans="1:16" ht="36.6" customHeight="1" outlineLevel="1">
      <c r="A132" s="104"/>
      <c r="B132" s="110"/>
      <c r="C132" s="466" t="e">
        <f>+#REF!</f>
        <v>#REF!</v>
      </c>
      <c r="D132" s="1297" t="e">
        <f>+#REF!</f>
        <v>#REF!</v>
      </c>
      <c r="E132" s="1298"/>
      <c r="F132" s="1298"/>
      <c r="G132" s="1299" t="e">
        <f>+#REF!</f>
        <v>#REF!</v>
      </c>
      <c r="H132" s="2186" t="e">
        <f>+#REF!</f>
        <v>#REF!</v>
      </c>
      <c r="I132" s="2187"/>
      <c r="J132" s="1300" t="e">
        <f>+#REF!</f>
        <v>#REF!</v>
      </c>
      <c r="K132" s="1301" t="e">
        <f>+#REF!</f>
        <v>#REF!</v>
      </c>
      <c r="L132" s="461" t="e">
        <f t="shared" si="8"/>
        <v>#REF!</v>
      </c>
      <c r="M132" s="111"/>
      <c r="N132" s="104"/>
      <c r="O132" s="643"/>
    </row>
    <row r="133" spans="1:16" ht="35.450000000000003" customHeight="1" outlineLevel="1">
      <c r="A133" s="104"/>
      <c r="B133" s="110"/>
      <c r="C133" s="466" t="e">
        <f>+#REF!</f>
        <v>#REF!</v>
      </c>
      <c r="D133" s="1297" t="e">
        <f>+#REF!</f>
        <v>#REF!</v>
      </c>
      <c r="E133" s="1298"/>
      <c r="F133" s="1298"/>
      <c r="G133" s="1299" t="e">
        <f>+#REF!</f>
        <v>#REF!</v>
      </c>
      <c r="H133" s="2186" t="e">
        <f>+#REF!</f>
        <v>#REF!</v>
      </c>
      <c r="I133" s="2187"/>
      <c r="J133" s="1300" t="e">
        <f>+#REF!</f>
        <v>#REF!</v>
      </c>
      <c r="K133" s="1301" t="e">
        <f>+#REF!</f>
        <v>#REF!</v>
      </c>
      <c r="L133" s="461" t="e">
        <f t="shared" si="8"/>
        <v>#REF!</v>
      </c>
      <c r="M133" s="111"/>
      <c r="N133" s="104"/>
      <c r="O133" s="643"/>
    </row>
    <row r="134" spans="1:16" s="457" customFormat="1" ht="39" customHeight="1" outlineLevel="1">
      <c r="A134" s="452"/>
      <c r="B134" s="453"/>
      <c r="C134" s="466" t="e">
        <f>+#REF!</f>
        <v>#REF!</v>
      </c>
      <c r="D134" s="1297" t="e">
        <f>+#REF!</f>
        <v>#REF!</v>
      </c>
      <c r="E134" s="1298"/>
      <c r="F134" s="1298"/>
      <c r="G134" s="1299" t="e">
        <f>+#REF!</f>
        <v>#REF!</v>
      </c>
      <c r="H134" s="2186" t="e">
        <f>+#REF!</f>
        <v>#REF!</v>
      </c>
      <c r="I134" s="2187"/>
      <c r="J134" s="1300" t="e">
        <f>+#REF!</f>
        <v>#REF!</v>
      </c>
      <c r="K134" s="1301" t="e">
        <f>+#REF!</f>
        <v>#REF!</v>
      </c>
      <c r="L134" s="461" t="e">
        <f t="shared" si="8"/>
        <v>#REF!</v>
      </c>
      <c r="M134" s="456"/>
      <c r="N134" s="452"/>
      <c r="O134" s="643"/>
      <c r="P134" s="642"/>
    </row>
    <row r="135" spans="1:16" ht="70.150000000000006" customHeight="1" outlineLevel="1">
      <c r="A135" s="104"/>
      <c r="B135" s="110"/>
      <c r="C135" s="466" t="e">
        <f>+#REF!</f>
        <v>#REF!</v>
      </c>
      <c r="D135" s="1297" t="e">
        <f>+#REF!</f>
        <v>#REF!</v>
      </c>
      <c r="E135" s="1298"/>
      <c r="F135" s="1298"/>
      <c r="G135" s="1299" t="e">
        <f>+#REF!</f>
        <v>#REF!</v>
      </c>
      <c r="H135" s="2186" t="e">
        <f>+#REF!</f>
        <v>#REF!</v>
      </c>
      <c r="I135" s="2187"/>
      <c r="J135" s="1300" t="e">
        <f>+#REF!</f>
        <v>#REF!</v>
      </c>
      <c r="K135" s="1301" t="e">
        <f>+#REF!</f>
        <v>#REF!</v>
      </c>
      <c r="L135" s="461" t="e">
        <f t="shared" si="8"/>
        <v>#REF!</v>
      </c>
      <c r="M135" s="111"/>
      <c r="N135" s="104"/>
      <c r="O135" s="643"/>
    </row>
    <row r="136" spans="1:16" ht="18" customHeight="1" outlineLevel="1">
      <c r="A136" s="104"/>
      <c r="B136" s="110"/>
      <c r="C136" s="567"/>
      <c r="D136" s="1311"/>
      <c r="E136" s="1309"/>
      <c r="F136" s="1309"/>
      <c r="G136" s="1310" t="e">
        <f>+#REF!</f>
        <v>#REF!</v>
      </c>
      <c r="H136" s="2186"/>
      <c r="I136" s="2187"/>
      <c r="J136" s="1300"/>
      <c r="K136" s="1301"/>
      <c r="L136" s="461"/>
      <c r="M136" s="111"/>
      <c r="N136" s="104"/>
      <c r="O136" s="643"/>
    </row>
    <row r="137" spans="1:16" s="457" customFormat="1" ht="37.9" customHeight="1" outlineLevel="1">
      <c r="A137" s="452"/>
      <c r="B137" s="453"/>
      <c r="C137" s="466" t="e">
        <f>+#REF!</f>
        <v>#REF!</v>
      </c>
      <c r="D137" s="1297" t="e">
        <f>+#REF!</f>
        <v>#REF!</v>
      </c>
      <c r="E137" s="1298"/>
      <c r="F137" s="1298"/>
      <c r="G137" s="1299" t="e">
        <f>+#REF!</f>
        <v>#REF!</v>
      </c>
      <c r="H137" s="2186" t="e">
        <f>+#REF!</f>
        <v>#REF!</v>
      </c>
      <c r="I137" s="2187"/>
      <c r="J137" s="1300" t="e">
        <f>+#REF!</f>
        <v>#REF!</v>
      </c>
      <c r="K137" s="1301" t="e">
        <f>+#REF!</f>
        <v>#REF!</v>
      </c>
      <c r="L137" s="461" t="e">
        <f t="shared" si="8"/>
        <v>#REF!</v>
      </c>
      <c r="M137" s="456"/>
      <c r="N137" s="452"/>
      <c r="O137" s="643"/>
      <c r="P137" s="642"/>
    </row>
    <row r="138" spans="1:16" ht="51" customHeight="1" outlineLevel="1">
      <c r="A138" s="104"/>
      <c r="B138" s="110"/>
      <c r="C138" s="466" t="e">
        <f>+#REF!</f>
        <v>#REF!</v>
      </c>
      <c r="D138" s="1297" t="e">
        <f>+#REF!</f>
        <v>#REF!</v>
      </c>
      <c r="E138" s="1298"/>
      <c r="F138" s="1298"/>
      <c r="G138" s="1299" t="e">
        <f>+#REF!</f>
        <v>#REF!</v>
      </c>
      <c r="H138" s="2186" t="e">
        <f>+#REF!</f>
        <v>#REF!</v>
      </c>
      <c r="I138" s="2187"/>
      <c r="J138" s="1300" t="e">
        <f>+#REF!</f>
        <v>#REF!</v>
      </c>
      <c r="K138" s="1301" t="e">
        <f>+#REF!</f>
        <v>#REF!</v>
      </c>
      <c r="L138" s="461" t="e">
        <f t="shared" si="8"/>
        <v>#REF!</v>
      </c>
      <c r="M138" s="111"/>
      <c r="N138" s="104"/>
      <c r="O138" s="643"/>
    </row>
    <row r="139" spans="1:16" ht="36.6" customHeight="1" outlineLevel="1">
      <c r="A139" s="104"/>
      <c r="B139" s="110"/>
      <c r="C139" s="466" t="e">
        <f>+#REF!</f>
        <v>#REF!</v>
      </c>
      <c r="D139" s="1297" t="e">
        <f>+#REF!</f>
        <v>#REF!</v>
      </c>
      <c r="E139" s="1298"/>
      <c r="F139" s="1298"/>
      <c r="G139" s="1299" t="e">
        <f>+#REF!</f>
        <v>#REF!</v>
      </c>
      <c r="H139" s="2186" t="e">
        <f>+#REF!</f>
        <v>#REF!</v>
      </c>
      <c r="I139" s="2187"/>
      <c r="J139" s="1300" t="e">
        <f>+#REF!</f>
        <v>#REF!</v>
      </c>
      <c r="K139" s="1301" t="e">
        <f>+#REF!</f>
        <v>#REF!</v>
      </c>
      <c r="L139" s="461" t="e">
        <f t="shared" si="8"/>
        <v>#REF!</v>
      </c>
      <c r="M139" s="111"/>
      <c r="N139" s="104"/>
      <c r="O139" s="643"/>
    </row>
    <row r="140" spans="1:16" ht="18" customHeight="1" outlineLevel="1">
      <c r="A140" s="104"/>
      <c r="B140" s="110"/>
      <c r="C140" s="567"/>
      <c r="D140" s="1311"/>
      <c r="E140" s="1309"/>
      <c r="F140" s="1309"/>
      <c r="G140" s="1310" t="e">
        <f>+#REF!</f>
        <v>#REF!</v>
      </c>
      <c r="H140" s="2186"/>
      <c r="I140" s="2187"/>
      <c r="J140" s="1300"/>
      <c r="K140" s="1301"/>
      <c r="L140" s="461"/>
      <c r="M140" s="111"/>
      <c r="N140" s="104"/>
      <c r="O140" s="643"/>
    </row>
    <row r="141" spans="1:16" ht="35.450000000000003" customHeight="1" outlineLevel="1">
      <c r="A141" s="104"/>
      <c r="B141" s="110"/>
      <c r="C141" s="466" t="e">
        <f>+#REF!</f>
        <v>#REF!</v>
      </c>
      <c r="D141" s="1297" t="e">
        <f>+#REF!</f>
        <v>#REF!</v>
      </c>
      <c r="E141" s="1298"/>
      <c r="F141" s="1298"/>
      <c r="G141" s="1299" t="e">
        <f>+#REF!</f>
        <v>#REF!</v>
      </c>
      <c r="H141" s="2186" t="e">
        <f>+#REF!</f>
        <v>#REF!</v>
      </c>
      <c r="I141" s="2187"/>
      <c r="J141" s="1300" t="e">
        <f>+#REF!</f>
        <v>#REF!</v>
      </c>
      <c r="K141" s="1301" t="e">
        <f>+#REF!</f>
        <v>#REF!</v>
      </c>
      <c r="L141" s="461" t="e">
        <f t="shared" si="8"/>
        <v>#REF!</v>
      </c>
      <c r="M141" s="111"/>
      <c r="N141" s="104"/>
      <c r="O141" s="643"/>
    </row>
    <row r="142" spans="1:16" ht="18" customHeight="1" outlineLevel="1">
      <c r="A142" s="104"/>
      <c r="B142" s="110"/>
      <c r="C142" s="466" t="e">
        <f>+#REF!</f>
        <v>#REF!</v>
      </c>
      <c r="D142" s="1297" t="e">
        <f>+#REF!</f>
        <v>#REF!</v>
      </c>
      <c r="E142" s="1298"/>
      <c r="F142" s="1298"/>
      <c r="G142" s="1299" t="e">
        <f>+#REF!</f>
        <v>#REF!</v>
      </c>
      <c r="H142" s="2186" t="e">
        <f>+#REF!</f>
        <v>#REF!</v>
      </c>
      <c r="I142" s="2187"/>
      <c r="J142" s="1300" t="e">
        <f>+#REF!</f>
        <v>#REF!</v>
      </c>
      <c r="K142" s="1301" t="e">
        <f>+#REF!</f>
        <v>#REF!</v>
      </c>
      <c r="L142" s="461" t="e">
        <f t="shared" si="8"/>
        <v>#REF!</v>
      </c>
      <c r="M142" s="111"/>
      <c r="N142" s="104"/>
      <c r="O142" s="643"/>
    </row>
    <row r="143" spans="1:16" ht="18" customHeight="1" outlineLevel="1">
      <c r="A143" s="104"/>
      <c r="B143" s="110"/>
      <c r="C143" s="466" t="e">
        <f>+#REF!</f>
        <v>#REF!</v>
      </c>
      <c r="D143" s="1297" t="e">
        <f>+#REF!</f>
        <v>#REF!</v>
      </c>
      <c r="E143" s="1298"/>
      <c r="F143" s="1298"/>
      <c r="G143" s="1299" t="e">
        <f>+#REF!</f>
        <v>#REF!</v>
      </c>
      <c r="H143" s="2186" t="e">
        <f>+#REF!</f>
        <v>#REF!</v>
      </c>
      <c r="I143" s="2187"/>
      <c r="J143" s="1300" t="e">
        <f>+#REF!</f>
        <v>#REF!</v>
      </c>
      <c r="K143" s="1301" t="e">
        <f>+#REF!</f>
        <v>#REF!</v>
      </c>
      <c r="L143" s="461" t="e">
        <f t="shared" si="8"/>
        <v>#REF!</v>
      </c>
      <c r="M143" s="111"/>
      <c r="N143" s="104"/>
      <c r="O143" s="643"/>
    </row>
    <row r="144" spans="1:16" ht="18" customHeight="1" outlineLevel="1">
      <c r="A144" s="104"/>
      <c r="B144" s="110"/>
      <c r="C144" s="466" t="e">
        <f>+#REF!</f>
        <v>#REF!</v>
      </c>
      <c r="D144" s="1297" t="e">
        <f>+#REF!</f>
        <v>#REF!</v>
      </c>
      <c r="E144" s="1298"/>
      <c r="F144" s="1298"/>
      <c r="G144" s="1299" t="e">
        <f>+#REF!</f>
        <v>#REF!</v>
      </c>
      <c r="H144" s="2186" t="e">
        <f>+#REF!</f>
        <v>#REF!</v>
      </c>
      <c r="I144" s="2187"/>
      <c r="J144" s="1300" t="e">
        <f>+#REF!</f>
        <v>#REF!</v>
      </c>
      <c r="K144" s="1301" t="e">
        <f>+#REF!</f>
        <v>#REF!</v>
      </c>
      <c r="L144" s="461" t="e">
        <f t="shared" si="8"/>
        <v>#REF!</v>
      </c>
      <c r="M144" s="111"/>
      <c r="N144" s="104"/>
      <c r="O144" s="643"/>
    </row>
    <row r="145" spans="1:16" ht="18" customHeight="1" outlineLevel="1">
      <c r="A145" s="104"/>
      <c r="B145" s="110"/>
      <c r="C145" s="466" t="e">
        <f>+#REF!</f>
        <v>#REF!</v>
      </c>
      <c r="D145" s="1297" t="e">
        <f>+#REF!</f>
        <v>#REF!</v>
      </c>
      <c r="E145" s="1298"/>
      <c r="F145" s="1298"/>
      <c r="G145" s="1299" t="e">
        <f>+#REF!</f>
        <v>#REF!</v>
      </c>
      <c r="H145" s="2186" t="e">
        <f>+#REF!</f>
        <v>#REF!</v>
      </c>
      <c r="I145" s="2187"/>
      <c r="J145" s="1300" t="e">
        <f>+#REF!</f>
        <v>#REF!</v>
      </c>
      <c r="K145" s="1301" t="e">
        <f>+#REF!</f>
        <v>#REF!</v>
      </c>
      <c r="L145" s="461" t="e">
        <f t="shared" si="8"/>
        <v>#REF!</v>
      </c>
      <c r="M145" s="111"/>
      <c r="N145" s="104"/>
      <c r="O145" s="643"/>
    </row>
    <row r="146" spans="1:16" ht="18" customHeight="1" outlineLevel="1">
      <c r="A146" s="104"/>
      <c r="B146" s="110"/>
      <c r="C146" s="466" t="e">
        <f>+#REF!</f>
        <v>#REF!</v>
      </c>
      <c r="D146" s="1297" t="e">
        <f>+#REF!</f>
        <v>#REF!</v>
      </c>
      <c r="E146" s="1298"/>
      <c r="F146" s="1298"/>
      <c r="G146" s="1299" t="e">
        <f>+#REF!</f>
        <v>#REF!</v>
      </c>
      <c r="H146" s="2186" t="e">
        <f>+#REF!</f>
        <v>#REF!</v>
      </c>
      <c r="I146" s="2187"/>
      <c r="J146" s="1300" t="e">
        <f>+#REF!</f>
        <v>#REF!</v>
      </c>
      <c r="K146" s="1301" t="e">
        <f>+#REF!</f>
        <v>#REF!</v>
      </c>
      <c r="L146" s="461" t="e">
        <f t="shared" si="8"/>
        <v>#REF!</v>
      </c>
      <c r="M146" s="111"/>
      <c r="N146" s="104"/>
      <c r="O146" s="643"/>
    </row>
    <row r="147" spans="1:16" ht="18" customHeight="1" outlineLevel="1">
      <c r="A147" s="104"/>
      <c r="B147" s="110"/>
      <c r="C147" s="567"/>
      <c r="D147" s="1311"/>
      <c r="E147" s="1309"/>
      <c r="F147" s="1309"/>
      <c r="G147" s="1310" t="e">
        <f>+#REF!</f>
        <v>#REF!</v>
      </c>
      <c r="H147" s="2186"/>
      <c r="I147" s="2187"/>
      <c r="J147" s="1300"/>
      <c r="K147" s="1301"/>
      <c r="L147" s="461"/>
      <c r="M147" s="111"/>
      <c r="N147" s="104"/>
      <c r="O147" s="643"/>
    </row>
    <row r="148" spans="1:16" ht="18" customHeight="1" outlineLevel="1">
      <c r="A148" s="104"/>
      <c r="B148" s="110"/>
      <c r="C148" s="466" t="e">
        <f>+#REF!</f>
        <v>#REF!</v>
      </c>
      <c r="D148" s="1297" t="e">
        <f>+#REF!</f>
        <v>#REF!</v>
      </c>
      <c r="E148" s="1298"/>
      <c r="F148" s="1298"/>
      <c r="G148" s="1299" t="e">
        <f>+#REF!</f>
        <v>#REF!</v>
      </c>
      <c r="H148" s="2186" t="e">
        <f>+#REF!</f>
        <v>#REF!</v>
      </c>
      <c r="I148" s="2187"/>
      <c r="J148" s="1300" t="e">
        <f>+#REF!</f>
        <v>#REF!</v>
      </c>
      <c r="K148" s="1301" t="e">
        <f>+#REF!</f>
        <v>#REF!</v>
      </c>
      <c r="L148" s="461" t="e">
        <f t="shared" si="8"/>
        <v>#REF!</v>
      </c>
      <c r="M148" s="111"/>
      <c r="N148" s="104"/>
      <c r="O148" s="643"/>
    </row>
    <row r="149" spans="1:16" ht="18" customHeight="1" outlineLevel="1">
      <c r="A149" s="104"/>
      <c r="B149" s="110"/>
      <c r="C149" s="466" t="e">
        <f>+#REF!</f>
        <v>#REF!</v>
      </c>
      <c r="D149" s="1297" t="e">
        <f>+#REF!</f>
        <v>#REF!</v>
      </c>
      <c r="E149" s="1298"/>
      <c r="F149" s="1298"/>
      <c r="G149" s="1299" t="e">
        <f>+#REF!</f>
        <v>#REF!</v>
      </c>
      <c r="H149" s="2186" t="e">
        <f>+#REF!</f>
        <v>#REF!</v>
      </c>
      <c r="I149" s="2187"/>
      <c r="J149" s="1300" t="e">
        <f>+#REF!</f>
        <v>#REF!</v>
      </c>
      <c r="K149" s="1301" t="e">
        <f>+#REF!</f>
        <v>#REF!</v>
      </c>
      <c r="L149" s="461" t="e">
        <f t="shared" si="8"/>
        <v>#REF!</v>
      </c>
      <c r="M149" s="111"/>
      <c r="N149" s="104"/>
      <c r="O149" s="643"/>
    </row>
    <row r="150" spans="1:16" ht="18" customHeight="1" outlineLevel="1">
      <c r="A150" s="104"/>
      <c r="B150" s="110"/>
      <c r="C150" s="466" t="e">
        <f>+#REF!</f>
        <v>#REF!</v>
      </c>
      <c r="D150" s="1297" t="e">
        <f>+#REF!</f>
        <v>#REF!</v>
      </c>
      <c r="E150" s="1298"/>
      <c r="F150" s="1298"/>
      <c r="G150" s="1299" t="e">
        <f>+#REF!</f>
        <v>#REF!</v>
      </c>
      <c r="H150" s="2186" t="e">
        <f>+#REF!</f>
        <v>#REF!</v>
      </c>
      <c r="I150" s="2187"/>
      <c r="J150" s="1300" t="e">
        <f>+#REF!</f>
        <v>#REF!</v>
      </c>
      <c r="K150" s="1301" t="e">
        <f>+#REF!</f>
        <v>#REF!</v>
      </c>
      <c r="L150" s="461" t="e">
        <f t="shared" si="8"/>
        <v>#REF!</v>
      </c>
      <c r="M150" s="111"/>
      <c r="N150" s="104"/>
      <c r="O150" s="643"/>
    </row>
    <row r="151" spans="1:16" ht="18" customHeight="1" outlineLevel="1">
      <c r="A151" s="104"/>
      <c r="B151" s="110"/>
      <c r="C151" s="466" t="e">
        <f>+#REF!</f>
        <v>#REF!</v>
      </c>
      <c r="D151" s="1297" t="e">
        <f>+#REF!</f>
        <v>#REF!</v>
      </c>
      <c r="E151" s="1298"/>
      <c r="F151" s="1298"/>
      <c r="G151" s="1299" t="e">
        <f>+#REF!</f>
        <v>#REF!</v>
      </c>
      <c r="H151" s="2186" t="e">
        <f>+#REF!</f>
        <v>#REF!</v>
      </c>
      <c r="I151" s="2187"/>
      <c r="J151" s="1300" t="e">
        <f>+#REF!</f>
        <v>#REF!</v>
      </c>
      <c r="K151" s="1301" t="e">
        <f>+#REF!</f>
        <v>#REF!</v>
      </c>
      <c r="L151" s="461" t="e">
        <f t="shared" si="8"/>
        <v>#REF!</v>
      </c>
      <c r="M151" s="111"/>
      <c r="N151" s="104"/>
      <c r="O151" s="643"/>
    </row>
    <row r="152" spans="1:16" ht="18" customHeight="1" outlineLevel="1">
      <c r="A152" s="104"/>
      <c r="B152" s="110"/>
      <c r="C152" s="466" t="e">
        <f>+#REF!</f>
        <v>#REF!</v>
      </c>
      <c r="D152" s="1297" t="e">
        <f>+#REF!</f>
        <v>#REF!</v>
      </c>
      <c r="E152" s="1298"/>
      <c r="F152" s="1298"/>
      <c r="G152" s="1299" t="e">
        <f>+#REF!</f>
        <v>#REF!</v>
      </c>
      <c r="H152" s="2186" t="e">
        <f>+#REF!</f>
        <v>#REF!</v>
      </c>
      <c r="I152" s="2187"/>
      <c r="J152" s="1300" t="e">
        <f>+#REF!</f>
        <v>#REF!</v>
      </c>
      <c r="K152" s="1301" t="e">
        <f>+#REF!</f>
        <v>#REF!</v>
      </c>
      <c r="L152" s="461" t="e">
        <f t="shared" si="8"/>
        <v>#REF!</v>
      </c>
      <c r="M152" s="111"/>
      <c r="N152" s="104"/>
      <c r="O152" s="643"/>
    </row>
    <row r="153" spans="1:16" s="457" customFormat="1" ht="18" customHeight="1" outlineLevel="1">
      <c r="A153" s="452"/>
      <c r="B153" s="453"/>
      <c r="C153" s="466" t="e">
        <f>+#REF!</f>
        <v>#REF!</v>
      </c>
      <c r="D153" s="1297" t="e">
        <f>+#REF!</f>
        <v>#REF!</v>
      </c>
      <c r="E153" s="1298"/>
      <c r="F153" s="1298"/>
      <c r="G153" s="1299" t="e">
        <f>+#REF!</f>
        <v>#REF!</v>
      </c>
      <c r="H153" s="2186" t="e">
        <f>+#REF!</f>
        <v>#REF!</v>
      </c>
      <c r="I153" s="2187"/>
      <c r="J153" s="1300" t="e">
        <f>+#REF!</f>
        <v>#REF!</v>
      </c>
      <c r="K153" s="1301" t="e">
        <f>+#REF!</f>
        <v>#REF!</v>
      </c>
      <c r="L153" s="461" t="e">
        <f t="shared" si="8"/>
        <v>#REF!</v>
      </c>
      <c r="M153" s="456"/>
      <c r="N153" s="452"/>
      <c r="O153" s="643"/>
      <c r="P153" s="642"/>
    </row>
    <row r="154" spans="1:16" ht="18" customHeight="1" outlineLevel="1">
      <c r="A154" s="104"/>
      <c r="B154" s="110"/>
      <c r="C154" s="466" t="e">
        <f>+#REF!</f>
        <v>#REF!</v>
      </c>
      <c r="D154" s="1297" t="e">
        <f>+#REF!</f>
        <v>#REF!</v>
      </c>
      <c r="E154" s="1298"/>
      <c r="F154" s="1298"/>
      <c r="G154" s="1299" t="e">
        <f>+#REF!</f>
        <v>#REF!</v>
      </c>
      <c r="H154" s="2186" t="e">
        <f>+#REF!</f>
        <v>#REF!</v>
      </c>
      <c r="I154" s="2187"/>
      <c r="J154" s="1300" t="e">
        <f>+#REF!</f>
        <v>#REF!</v>
      </c>
      <c r="K154" s="1301" t="e">
        <f>+#REF!</f>
        <v>#REF!</v>
      </c>
      <c r="L154" s="461" t="e">
        <f t="shared" si="8"/>
        <v>#REF!</v>
      </c>
      <c r="M154" s="111"/>
      <c r="N154" s="104"/>
      <c r="O154" s="643"/>
    </row>
    <row r="155" spans="1:16" ht="18" customHeight="1" outlineLevel="1">
      <c r="A155" s="104"/>
      <c r="B155" s="110"/>
      <c r="C155" s="466" t="e">
        <f>+#REF!</f>
        <v>#REF!</v>
      </c>
      <c r="D155" s="1297" t="e">
        <f>+#REF!</f>
        <v>#REF!</v>
      </c>
      <c r="E155" s="1298"/>
      <c r="F155" s="1298"/>
      <c r="G155" s="1299" t="e">
        <f>+#REF!</f>
        <v>#REF!</v>
      </c>
      <c r="H155" s="2186" t="e">
        <f>+#REF!</f>
        <v>#REF!</v>
      </c>
      <c r="I155" s="2187"/>
      <c r="J155" s="1300" t="e">
        <f>+#REF!</f>
        <v>#REF!</v>
      </c>
      <c r="K155" s="1301" t="e">
        <f>+#REF!</f>
        <v>#REF!</v>
      </c>
      <c r="L155" s="461" t="e">
        <f t="shared" si="8"/>
        <v>#REF!</v>
      </c>
      <c r="M155" s="111"/>
      <c r="N155" s="104"/>
      <c r="O155" s="643"/>
    </row>
    <row r="156" spans="1:16" ht="18" customHeight="1" outlineLevel="1">
      <c r="A156" s="104"/>
      <c r="B156" s="110"/>
      <c r="C156" s="466" t="e">
        <f>+#REF!</f>
        <v>#REF!</v>
      </c>
      <c r="D156" s="1297" t="e">
        <f>+#REF!</f>
        <v>#REF!</v>
      </c>
      <c r="E156" s="1298"/>
      <c r="F156" s="1298"/>
      <c r="G156" s="1299" t="e">
        <f>+#REF!</f>
        <v>#REF!</v>
      </c>
      <c r="H156" s="2186" t="e">
        <f>+#REF!</f>
        <v>#REF!</v>
      </c>
      <c r="I156" s="2187"/>
      <c r="J156" s="1300" t="e">
        <f>+#REF!</f>
        <v>#REF!</v>
      </c>
      <c r="K156" s="1301" t="e">
        <f>+#REF!</f>
        <v>#REF!</v>
      </c>
      <c r="L156" s="461" t="e">
        <f t="shared" si="8"/>
        <v>#REF!</v>
      </c>
      <c r="M156" s="111"/>
      <c r="N156" s="104"/>
      <c r="O156" s="643"/>
    </row>
    <row r="157" spans="1:16" ht="18" customHeight="1" outlineLevel="1">
      <c r="A157" s="104"/>
      <c r="B157" s="110"/>
      <c r="C157" s="466" t="e">
        <f>+#REF!</f>
        <v>#REF!</v>
      </c>
      <c r="D157" s="1297" t="e">
        <f>+#REF!</f>
        <v>#REF!</v>
      </c>
      <c r="E157" s="1298"/>
      <c r="F157" s="1298"/>
      <c r="G157" s="1299" t="e">
        <f>+#REF!</f>
        <v>#REF!</v>
      </c>
      <c r="H157" s="2186" t="e">
        <f>+#REF!</f>
        <v>#REF!</v>
      </c>
      <c r="I157" s="2187"/>
      <c r="J157" s="1300" t="e">
        <f>+#REF!</f>
        <v>#REF!</v>
      </c>
      <c r="K157" s="1301" t="e">
        <f>+#REF!</f>
        <v>#REF!</v>
      </c>
      <c r="L157" s="461" t="e">
        <f t="shared" si="8"/>
        <v>#REF!</v>
      </c>
      <c r="M157" s="111"/>
      <c r="N157" s="104"/>
      <c r="O157" s="643"/>
    </row>
    <row r="158" spans="1:16" ht="18" customHeight="1" outlineLevel="1">
      <c r="A158" s="104"/>
      <c r="B158" s="110"/>
      <c r="C158" s="466" t="e">
        <f>+#REF!</f>
        <v>#REF!</v>
      </c>
      <c r="D158" s="1297" t="e">
        <f>+#REF!</f>
        <v>#REF!</v>
      </c>
      <c r="E158" s="1298"/>
      <c r="F158" s="1298"/>
      <c r="G158" s="1299" t="e">
        <f>+#REF!</f>
        <v>#REF!</v>
      </c>
      <c r="H158" s="2186" t="e">
        <f>+#REF!</f>
        <v>#REF!</v>
      </c>
      <c r="I158" s="2187"/>
      <c r="J158" s="1300" t="e">
        <f>+#REF!</f>
        <v>#REF!</v>
      </c>
      <c r="K158" s="1301" t="e">
        <f>+#REF!</f>
        <v>#REF!</v>
      </c>
      <c r="L158" s="461" t="e">
        <f t="shared" si="8"/>
        <v>#REF!</v>
      </c>
      <c r="M158" s="111"/>
      <c r="N158" s="104"/>
      <c r="O158" s="643"/>
    </row>
    <row r="159" spans="1:16" ht="35.450000000000003" customHeight="1" outlineLevel="1">
      <c r="A159" s="104"/>
      <c r="B159" s="110"/>
      <c r="C159" s="466" t="e">
        <f>+#REF!</f>
        <v>#REF!</v>
      </c>
      <c r="D159" s="1297" t="e">
        <f>+#REF!</f>
        <v>#REF!</v>
      </c>
      <c r="E159" s="1298"/>
      <c r="F159" s="1298"/>
      <c r="G159" s="1299" t="e">
        <f>+#REF!</f>
        <v>#REF!</v>
      </c>
      <c r="H159" s="2186" t="e">
        <f>+#REF!</f>
        <v>#REF!</v>
      </c>
      <c r="I159" s="2187"/>
      <c r="J159" s="1300" t="e">
        <f>+#REF!</f>
        <v>#REF!</v>
      </c>
      <c r="K159" s="1301" t="e">
        <f>+#REF!</f>
        <v>#REF!</v>
      </c>
      <c r="L159" s="461" t="e">
        <f t="shared" si="8"/>
        <v>#REF!</v>
      </c>
      <c r="M159" s="111"/>
      <c r="N159" s="104"/>
      <c r="O159" s="643"/>
    </row>
    <row r="160" spans="1:16" ht="39" customHeight="1" outlineLevel="1">
      <c r="A160" s="104"/>
      <c r="B160" s="110"/>
      <c r="C160" s="466" t="e">
        <f>+#REF!</f>
        <v>#REF!</v>
      </c>
      <c r="D160" s="1297" t="e">
        <f>+#REF!</f>
        <v>#REF!</v>
      </c>
      <c r="E160" s="1298"/>
      <c r="F160" s="1298"/>
      <c r="G160" s="1299" t="e">
        <f>+#REF!</f>
        <v>#REF!</v>
      </c>
      <c r="H160" s="2186" t="e">
        <f>+#REF!</f>
        <v>#REF!</v>
      </c>
      <c r="I160" s="2187"/>
      <c r="J160" s="1300" t="e">
        <f>+#REF!</f>
        <v>#REF!</v>
      </c>
      <c r="K160" s="1301" t="e">
        <f>+#REF!</f>
        <v>#REF!</v>
      </c>
      <c r="L160" s="461" t="e">
        <f t="shared" si="8"/>
        <v>#REF!</v>
      </c>
      <c r="M160" s="111"/>
      <c r="N160" s="104"/>
      <c r="O160" s="643"/>
    </row>
    <row r="161" spans="1:16" ht="52.15" customHeight="1" outlineLevel="1">
      <c r="A161" s="104"/>
      <c r="B161" s="110"/>
      <c r="C161" s="466" t="e">
        <f>+#REF!</f>
        <v>#REF!</v>
      </c>
      <c r="D161" s="1297" t="e">
        <f>+#REF!</f>
        <v>#REF!</v>
      </c>
      <c r="E161" s="1298"/>
      <c r="F161" s="1298"/>
      <c r="G161" s="1299" t="e">
        <f>+#REF!</f>
        <v>#REF!</v>
      </c>
      <c r="H161" s="2186" t="e">
        <f>+#REF!</f>
        <v>#REF!</v>
      </c>
      <c r="I161" s="2187"/>
      <c r="J161" s="1300" t="e">
        <f>+#REF!</f>
        <v>#REF!</v>
      </c>
      <c r="K161" s="1301" t="e">
        <f>+#REF!</f>
        <v>#REF!</v>
      </c>
      <c r="L161" s="461" t="e">
        <f t="shared" si="8"/>
        <v>#REF!</v>
      </c>
      <c r="M161" s="111"/>
      <c r="N161" s="104"/>
      <c r="O161" s="643"/>
    </row>
    <row r="162" spans="1:16" s="457" customFormat="1" ht="18" customHeight="1" outlineLevel="1">
      <c r="A162" s="452"/>
      <c r="B162" s="453"/>
      <c r="C162" s="466" t="e">
        <f>+#REF!</f>
        <v>#REF!</v>
      </c>
      <c r="D162" s="1297" t="e">
        <f>+#REF!</f>
        <v>#REF!</v>
      </c>
      <c r="E162" s="1298"/>
      <c r="F162" s="1298"/>
      <c r="G162" s="1299" t="e">
        <f>+#REF!</f>
        <v>#REF!</v>
      </c>
      <c r="H162" s="2186" t="e">
        <f>+#REF!</f>
        <v>#REF!</v>
      </c>
      <c r="I162" s="2187"/>
      <c r="J162" s="1300" t="e">
        <f>+#REF!</f>
        <v>#REF!</v>
      </c>
      <c r="K162" s="1301" t="e">
        <f>+#REF!</f>
        <v>#REF!</v>
      </c>
      <c r="L162" s="461" t="e">
        <f t="shared" ref="L162:L227" si="9">ROUND(J162*K162,0)</f>
        <v>#REF!</v>
      </c>
      <c r="M162" s="456"/>
      <c r="N162" s="452"/>
      <c r="O162" s="643"/>
      <c r="P162" s="642"/>
    </row>
    <row r="163" spans="1:16" ht="18" customHeight="1" outlineLevel="1">
      <c r="A163" s="104"/>
      <c r="B163" s="110"/>
      <c r="C163" s="466" t="e">
        <f>+#REF!</f>
        <v>#REF!</v>
      </c>
      <c r="D163" s="1297" t="e">
        <f>+#REF!</f>
        <v>#REF!</v>
      </c>
      <c r="E163" s="1298"/>
      <c r="F163" s="1298"/>
      <c r="G163" s="1299" t="e">
        <f>+#REF!</f>
        <v>#REF!</v>
      </c>
      <c r="H163" s="2186" t="e">
        <f>+#REF!</f>
        <v>#REF!</v>
      </c>
      <c r="I163" s="2187"/>
      <c r="J163" s="1300" t="e">
        <f>+#REF!</f>
        <v>#REF!</v>
      </c>
      <c r="K163" s="1301" t="e">
        <f>+#REF!</f>
        <v>#REF!</v>
      </c>
      <c r="L163" s="461" t="e">
        <f t="shared" si="9"/>
        <v>#REF!</v>
      </c>
      <c r="M163" s="111"/>
      <c r="N163" s="104"/>
      <c r="O163" s="643"/>
    </row>
    <row r="164" spans="1:16" ht="18" customHeight="1" outlineLevel="1">
      <c r="A164" s="104"/>
      <c r="B164" s="110"/>
      <c r="C164" s="466" t="e">
        <f>+#REF!</f>
        <v>#REF!</v>
      </c>
      <c r="D164" s="1297" t="e">
        <f>+#REF!</f>
        <v>#REF!</v>
      </c>
      <c r="E164" s="1298"/>
      <c r="F164" s="1298"/>
      <c r="G164" s="1299" t="e">
        <f>+#REF!</f>
        <v>#REF!</v>
      </c>
      <c r="H164" s="2186" t="e">
        <f>+#REF!</f>
        <v>#REF!</v>
      </c>
      <c r="I164" s="2187"/>
      <c r="J164" s="1300" t="e">
        <f>+#REF!</f>
        <v>#REF!</v>
      </c>
      <c r="K164" s="1301" t="e">
        <f>+#REF!</f>
        <v>#REF!</v>
      </c>
      <c r="L164" s="461" t="e">
        <f t="shared" si="9"/>
        <v>#REF!</v>
      </c>
      <c r="M164" s="111"/>
      <c r="N164" s="104"/>
      <c r="O164" s="643"/>
    </row>
    <row r="165" spans="1:16" ht="18" customHeight="1" outlineLevel="1">
      <c r="A165" s="104"/>
      <c r="B165" s="110"/>
      <c r="C165" s="466" t="e">
        <f>+#REF!</f>
        <v>#REF!</v>
      </c>
      <c r="D165" s="1297" t="e">
        <f>+#REF!</f>
        <v>#REF!</v>
      </c>
      <c r="E165" s="1298"/>
      <c r="F165" s="1298"/>
      <c r="G165" s="1299" t="e">
        <f>+#REF!</f>
        <v>#REF!</v>
      </c>
      <c r="H165" s="2186" t="e">
        <f>+#REF!</f>
        <v>#REF!</v>
      </c>
      <c r="I165" s="2187"/>
      <c r="J165" s="1300" t="e">
        <f>+#REF!</f>
        <v>#REF!</v>
      </c>
      <c r="K165" s="1301" t="e">
        <f>+#REF!</f>
        <v>#REF!</v>
      </c>
      <c r="L165" s="461" t="e">
        <f t="shared" si="9"/>
        <v>#REF!</v>
      </c>
      <c r="M165" s="111"/>
      <c r="N165" s="104"/>
      <c r="O165" s="643"/>
      <c r="P165" s="643"/>
    </row>
    <row r="166" spans="1:16" s="457" customFormat="1" ht="18" customHeight="1" outlineLevel="1">
      <c r="A166" s="452"/>
      <c r="B166" s="453"/>
      <c r="C166" s="466" t="e">
        <f>+#REF!</f>
        <v>#REF!</v>
      </c>
      <c r="D166" s="1297" t="e">
        <f>+#REF!</f>
        <v>#REF!</v>
      </c>
      <c r="E166" s="1298"/>
      <c r="F166" s="1298"/>
      <c r="G166" s="1299" t="e">
        <f>+#REF!</f>
        <v>#REF!</v>
      </c>
      <c r="H166" s="2186" t="e">
        <f>+#REF!</f>
        <v>#REF!</v>
      </c>
      <c r="I166" s="2187"/>
      <c r="J166" s="1300" t="e">
        <f>+#REF!</f>
        <v>#REF!</v>
      </c>
      <c r="K166" s="1301" t="e">
        <f>+#REF!</f>
        <v>#REF!</v>
      </c>
      <c r="L166" s="461" t="e">
        <f t="shared" si="9"/>
        <v>#REF!</v>
      </c>
      <c r="M166" s="456"/>
      <c r="N166" s="452"/>
      <c r="O166" s="643"/>
      <c r="P166" s="644"/>
    </row>
    <row r="167" spans="1:16" s="457" customFormat="1" ht="18" customHeight="1" outlineLevel="1">
      <c r="A167" s="452"/>
      <c r="B167" s="453"/>
      <c r="C167" s="466" t="e">
        <f>+#REF!</f>
        <v>#REF!</v>
      </c>
      <c r="D167" s="1297" t="e">
        <f>+#REF!</f>
        <v>#REF!</v>
      </c>
      <c r="E167" s="1298"/>
      <c r="F167" s="1298"/>
      <c r="G167" s="1299" t="e">
        <f>+#REF!</f>
        <v>#REF!</v>
      </c>
      <c r="H167" s="2186" t="e">
        <f>+#REF!</f>
        <v>#REF!</v>
      </c>
      <c r="I167" s="2187"/>
      <c r="J167" s="1300" t="e">
        <f>+#REF!</f>
        <v>#REF!</v>
      </c>
      <c r="K167" s="1301" t="e">
        <f>+#REF!</f>
        <v>#REF!</v>
      </c>
      <c r="L167" s="461" t="e">
        <f t="shared" si="9"/>
        <v>#REF!</v>
      </c>
      <c r="M167" s="456"/>
      <c r="N167" s="452"/>
      <c r="O167" s="643"/>
      <c r="P167" s="642"/>
    </row>
    <row r="168" spans="1:16" s="457" customFormat="1" ht="18" customHeight="1" outlineLevel="1">
      <c r="A168" s="452"/>
      <c r="B168" s="453"/>
      <c r="C168" s="466" t="e">
        <f>+#REF!</f>
        <v>#REF!</v>
      </c>
      <c r="D168" s="1297" t="e">
        <f>+#REF!</f>
        <v>#REF!</v>
      </c>
      <c r="E168" s="1298"/>
      <c r="F168" s="1298"/>
      <c r="G168" s="1299" t="e">
        <f>+#REF!</f>
        <v>#REF!</v>
      </c>
      <c r="H168" s="2186" t="e">
        <f>+#REF!</f>
        <v>#REF!</v>
      </c>
      <c r="I168" s="2187"/>
      <c r="J168" s="1300" t="e">
        <f>+#REF!</f>
        <v>#REF!</v>
      </c>
      <c r="K168" s="1301" t="e">
        <f>+#REF!</f>
        <v>#REF!</v>
      </c>
      <c r="L168" s="461" t="e">
        <f t="shared" si="9"/>
        <v>#REF!</v>
      </c>
      <c r="M168" s="456"/>
      <c r="N168" s="452"/>
      <c r="O168" s="643"/>
      <c r="P168" s="642"/>
    </row>
    <row r="169" spans="1:16" ht="18" customHeight="1" outlineLevel="1">
      <c r="A169" s="104"/>
      <c r="B169" s="110"/>
      <c r="C169" s="466" t="e">
        <f>+#REF!</f>
        <v>#REF!</v>
      </c>
      <c r="D169" s="1297" t="e">
        <f>+#REF!</f>
        <v>#REF!</v>
      </c>
      <c r="E169" s="1298"/>
      <c r="F169" s="1298"/>
      <c r="G169" s="1299" t="e">
        <f>+#REF!</f>
        <v>#REF!</v>
      </c>
      <c r="H169" s="2186" t="e">
        <f>+#REF!</f>
        <v>#REF!</v>
      </c>
      <c r="I169" s="2187"/>
      <c r="J169" s="1300" t="e">
        <f>+#REF!</f>
        <v>#REF!</v>
      </c>
      <c r="K169" s="1301" t="e">
        <f>+#REF!</f>
        <v>#REF!</v>
      </c>
      <c r="L169" s="461" t="e">
        <f t="shared" si="9"/>
        <v>#REF!</v>
      </c>
      <c r="M169" s="111"/>
      <c r="N169" s="104"/>
      <c r="O169" s="643"/>
    </row>
    <row r="170" spans="1:16" ht="18" customHeight="1" outlineLevel="1">
      <c r="A170" s="104"/>
      <c r="B170" s="110"/>
      <c r="C170" s="466" t="e">
        <f>+#REF!</f>
        <v>#REF!</v>
      </c>
      <c r="D170" s="1297" t="e">
        <f>+#REF!</f>
        <v>#REF!</v>
      </c>
      <c r="E170" s="1298"/>
      <c r="F170" s="1298"/>
      <c r="G170" s="1299" t="e">
        <f>+#REF!</f>
        <v>#REF!</v>
      </c>
      <c r="H170" s="2186" t="e">
        <f>+#REF!</f>
        <v>#REF!</v>
      </c>
      <c r="I170" s="2187"/>
      <c r="J170" s="1300" t="e">
        <f>+#REF!</f>
        <v>#REF!</v>
      </c>
      <c r="K170" s="1301" t="e">
        <f>+#REF!</f>
        <v>#REF!</v>
      </c>
      <c r="L170" s="461" t="e">
        <f t="shared" si="9"/>
        <v>#REF!</v>
      </c>
      <c r="M170" s="111"/>
      <c r="N170" s="104"/>
      <c r="O170" s="643"/>
    </row>
    <row r="171" spans="1:16" ht="18" customHeight="1" outlineLevel="1">
      <c r="A171" s="104"/>
      <c r="B171" s="110"/>
      <c r="C171" s="466" t="e">
        <f>+#REF!</f>
        <v>#REF!</v>
      </c>
      <c r="D171" s="1297" t="e">
        <f>+#REF!</f>
        <v>#REF!</v>
      </c>
      <c r="E171" s="1298"/>
      <c r="F171" s="1298"/>
      <c r="G171" s="1299" t="e">
        <f>+#REF!</f>
        <v>#REF!</v>
      </c>
      <c r="H171" s="2186" t="e">
        <f>+#REF!</f>
        <v>#REF!</v>
      </c>
      <c r="I171" s="2187"/>
      <c r="J171" s="1300" t="e">
        <f>+#REF!</f>
        <v>#REF!</v>
      </c>
      <c r="K171" s="1301" t="e">
        <f>+#REF!</f>
        <v>#REF!</v>
      </c>
      <c r="L171" s="461" t="e">
        <f t="shared" si="9"/>
        <v>#REF!</v>
      </c>
      <c r="M171" s="111"/>
      <c r="N171" s="104"/>
      <c r="O171" s="643"/>
    </row>
    <row r="172" spans="1:16" ht="18" customHeight="1" outlineLevel="1">
      <c r="A172" s="104"/>
      <c r="B172" s="110"/>
      <c r="C172" s="466" t="e">
        <f>+#REF!</f>
        <v>#REF!</v>
      </c>
      <c r="D172" s="1297" t="e">
        <f>+#REF!</f>
        <v>#REF!</v>
      </c>
      <c r="E172" s="1298"/>
      <c r="F172" s="1298"/>
      <c r="G172" s="1299" t="e">
        <f>+#REF!</f>
        <v>#REF!</v>
      </c>
      <c r="H172" s="2186" t="e">
        <f>+#REF!</f>
        <v>#REF!</v>
      </c>
      <c r="I172" s="2187"/>
      <c r="J172" s="1300" t="e">
        <f>+#REF!</f>
        <v>#REF!</v>
      </c>
      <c r="K172" s="1301" t="e">
        <f>+#REF!</f>
        <v>#REF!</v>
      </c>
      <c r="L172" s="461" t="e">
        <f t="shared" si="9"/>
        <v>#REF!</v>
      </c>
      <c r="M172" s="111"/>
      <c r="N172" s="104"/>
      <c r="O172" s="643"/>
    </row>
    <row r="173" spans="1:16" ht="18" customHeight="1" outlineLevel="1">
      <c r="A173" s="104"/>
      <c r="B173" s="110"/>
      <c r="C173" s="466" t="e">
        <f>+#REF!</f>
        <v>#REF!</v>
      </c>
      <c r="D173" s="1297" t="e">
        <f>+#REF!</f>
        <v>#REF!</v>
      </c>
      <c r="E173" s="1298"/>
      <c r="F173" s="1298"/>
      <c r="G173" s="1299" t="e">
        <f>+#REF!</f>
        <v>#REF!</v>
      </c>
      <c r="H173" s="2186" t="e">
        <f>+#REF!</f>
        <v>#REF!</v>
      </c>
      <c r="I173" s="2187"/>
      <c r="J173" s="1300" t="e">
        <f>+#REF!</f>
        <v>#REF!</v>
      </c>
      <c r="K173" s="1301" t="e">
        <f>+#REF!</f>
        <v>#REF!</v>
      </c>
      <c r="L173" s="461" t="e">
        <f t="shared" si="9"/>
        <v>#REF!</v>
      </c>
      <c r="M173" s="111"/>
      <c r="N173" s="104"/>
      <c r="O173" s="643"/>
    </row>
    <row r="174" spans="1:16" outlineLevel="1">
      <c r="A174" s="104"/>
      <c r="B174" s="110"/>
      <c r="C174" s="466" t="e">
        <f>+#REF!</f>
        <v>#REF!</v>
      </c>
      <c r="D174" s="1297" t="e">
        <f>+#REF!</f>
        <v>#REF!</v>
      </c>
      <c r="E174" s="1298"/>
      <c r="F174" s="1298"/>
      <c r="G174" s="1299" t="e">
        <f>+#REF!</f>
        <v>#REF!</v>
      </c>
      <c r="H174" s="2186" t="e">
        <f>+#REF!</f>
        <v>#REF!</v>
      </c>
      <c r="I174" s="2187"/>
      <c r="J174" s="1300" t="e">
        <f>+#REF!</f>
        <v>#REF!</v>
      </c>
      <c r="K174" s="1301" t="e">
        <f>+#REF!</f>
        <v>#REF!</v>
      </c>
      <c r="L174" s="461" t="e">
        <f t="shared" si="9"/>
        <v>#REF!</v>
      </c>
      <c r="M174" s="111"/>
      <c r="N174" s="104"/>
      <c r="O174" s="643"/>
    </row>
    <row r="175" spans="1:16" ht="18" customHeight="1" outlineLevel="1">
      <c r="A175" s="104"/>
      <c r="B175" s="110"/>
      <c r="C175" s="567"/>
      <c r="D175" s="1311"/>
      <c r="E175" s="1309"/>
      <c r="F175" s="1309"/>
      <c r="G175" s="1310" t="e">
        <f>+#REF!</f>
        <v>#REF!</v>
      </c>
      <c r="H175" s="2186"/>
      <c r="I175" s="2187"/>
      <c r="J175" s="1300"/>
      <c r="K175" s="1301"/>
      <c r="L175" s="461"/>
      <c r="M175" s="111"/>
      <c r="N175" s="104"/>
      <c r="O175" s="643"/>
    </row>
    <row r="176" spans="1:16" ht="20.45" customHeight="1" outlineLevel="1">
      <c r="A176" s="104"/>
      <c r="B176" s="110"/>
      <c r="C176" s="466" t="e">
        <f>+#REF!</f>
        <v>#REF!</v>
      </c>
      <c r="D176" s="1297" t="e">
        <f>+#REF!</f>
        <v>#REF!</v>
      </c>
      <c r="E176" s="1298"/>
      <c r="F176" s="1298"/>
      <c r="G176" s="1299" t="e">
        <f>+#REF!</f>
        <v>#REF!</v>
      </c>
      <c r="H176" s="2186" t="e">
        <f>+#REF!</f>
        <v>#REF!</v>
      </c>
      <c r="I176" s="2187"/>
      <c r="J176" s="1300" t="e">
        <f>+#REF!</f>
        <v>#REF!</v>
      </c>
      <c r="K176" s="1301" t="e">
        <f>+#REF!</f>
        <v>#REF!</v>
      </c>
      <c r="L176" s="461" t="e">
        <f t="shared" si="9"/>
        <v>#REF!</v>
      </c>
      <c r="M176" s="111"/>
      <c r="N176" s="104"/>
      <c r="O176" s="643"/>
    </row>
    <row r="177" spans="1:15" ht="39" customHeight="1" outlineLevel="1">
      <c r="A177" s="104"/>
      <c r="B177" s="110"/>
      <c r="C177" s="466" t="e">
        <f>+#REF!</f>
        <v>#REF!</v>
      </c>
      <c r="D177" s="1297" t="e">
        <f>+#REF!</f>
        <v>#REF!</v>
      </c>
      <c r="E177" s="1298"/>
      <c r="F177" s="1298"/>
      <c r="G177" s="1299" t="e">
        <f>+#REF!</f>
        <v>#REF!</v>
      </c>
      <c r="H177" s="2186" t="e">
        <f>+#REF!</f>
        <v>#REF!</v>
      </c>
      <c r="I177" s="2187"/>
      <c r="J177" s="1300" t="e">
        <f>+#REF!</f>
        <v>#REF!</v>
      </c>
      <c r="K177" s="1301" t="e">
        <f>+#REF!</f>
        <v>#REF!</v>
      </c>
      <c r="L177" s="461" t="e">
        <f t="shared" si="9"/>
        <v>#REF!</v>
      </c>
      <c r="M177" s="111"/>
      <c r="N177" s="104"/>
      <c r="O177" s="643"/>
    </row>
    <row r="178" spans="1:15" ht="40.15" customHeight="1" outlineLevel="1">
      <c r="A178" s="104"/>
      <c r="B178" s="110"/>
      <c r="C178" s="466" t="e">
        <f>+#REF!</f>
        <v>#REF!</v>
      </c>
      <c r="D178" s="1297" t="e">
        <f>+#REF!</f>
        <v>#REF!</v>
      </c>
      <c r="E178" s="1298"/>
      <c r="F178" s="1298"/>
      <c r="G178" s="1299" t="e">
        <f>+#REF!</f>
        <v>#REF!</v>
      </c>
      <c r="H178" s="2186" t="e">
        <f>+#REF!</f>
        <v>#REF!</v>
      </c>
      <c r="I178" s="2187"/>
      <c r="J178" s="1300" t="e">
        <f>+#REF!</f>
        <v>#REF!</v>
      </c>
      <c r="K178" s="1301" t="e">
        <f>+#REF!</f>
        <v>#REF!</v>
      </c>
      <c r="L178" s="461" t="e">
        <f t="shared" si="9"/>
        <v>#REF!</v>
      </c>
      <c r="M178" s="111"/>
      <c r="N178" s="104"/>
      <c r="O178" s="643"/>
    </row>
    <row r="179" spans="1:15" ht="40.15" customHeight="1" outlineLevel="1">
      <c r="A179" s="104"/>
      <c r="B179" s="110"/>
      <c r="C179" s="466" t="e">
        <f>+#REF!</f>
        <v>#REF!</v>
      </c>
      <c r="D179" s="1297" t="e">
        <f>+#REF!</f>
        <v>#REF!</v>
      </c>
      <c r="E179" s="1298"/>
      <c r="F179" s="1298"/>
      <c r="G179" s="1299" t="e">
        <f>+#REF!</f>
        <v>#REF!</v>
      </c>
      <c r="H179" s="2186" t="e">
        <f>+#REF!</f>
        <v>#REF!</v>
      </c>
      <c r="I179" s="2187"/>
      <c r="J179" s="1300" t="e">
        <f>+#REF!</f>
        <v>#REF!</v>
      </c>
      <c r="K179" s="1301" t="e">
        <f>+#REF!</f>
        <v>#REF!</v>
      </c>
      <c r="L179" s="461" t="e">
        <f t="shared" si="9"/>
        <v>#REF!</v>
      </c>
      <c r="M179" s="111"/>
      <c r="N179" s="104"/>
      <c r="O179" s="643"/>
    </row>
    <row r="180" spans="1:15" ht="35.450000000000003" customHeight="1" outlineLevel="1">
      <c r="A180" s="104"/>
      <c r="B180" s="110"/>
      <c r="C180" s="466" t="e">
        <f>+#REF!</f>
        <v>#REF!</v>
      </c>
      <c r="D180" s="1297" t="e">
        <f>+#REF!</f>
        <v>#REF!</v>
      </c>
      <c r="E180" s="1298"/>
      <c r="F180" s="1298"/>
      <c r="G180" s="1299" t="e">
        <f>+#REF!</f>
        <v>#REF!</v>
      </c>
      <c r="H180" s="2186" t="e">
        <f>+#REF!</f>
        <v>#REF!</v>
      </c>
      <c r="I180" s="2187"/>
      <c r="J180" s="1300" t="e">
        <f>+#REF!</f>
        <v>#REF!</v>
      </c>
      <c r="K180" s="1301" t="e">
        <f>+#REF!</f>
        <v>#REF!</v>
      </c>
      <c r="L180" s="461" t="e">
        <f t="shared" si="9"/>
        <v>#REF!</v>
      </c>
      <c r="M180" s="111"/>
      <c r="N180" s="104"/>
      <c r="O180" s="643"/>
    </row>
    <row r="181" spans="1:15" ht="18" customHeight="1" outlineLevel="1">
      <c r="A181" s="104"/>
      <c r="B181" s="110"/>
      <c r="C181" s="567"/>
      <c r="D181" s="1311"/>
      <c r="E181" s="1309"/>
      <c r="F181" s="1309"/>
      <c r="G181" s="1310" t="e">
        <f>+#REF!</f>
        <v>#REF!</v>
      </c>
      <c r="H181" s="2186"/>
      <c r="I181" s="2187"/>
      <c r="J181" s="1300"/>
      <c r="K181" s="1301"/>
      <c r="L181" s="461"/>
      <c r="M181" s="111"/>
      <c r="N181" s="104"/>
      <c r="O181" s="643"/>
    </row>
    <row r="182" spans="1:15" ht="18" customHeight="1" outlineLevel="1">
      <c r="A182" s="104"/>
      <c r="B182" s="110"/>
      <c r="C182" s="567"/>
      <c r="D182" s="1311"/>
      <c r="E182" s="1309"/>
      <c r="F182" s="1309"/>
      <c r="G182" s="1310" t="e">
        <f>+#REF!</f>
        <v>#REF!</v>
      </c>
      <c r="H182" s="2186"/>
      <c r="I182" s="2187"/>
      <c r="J182" s="1300"/>
      <c r="K182" s="1301"/>
      <c r="L182" s="461"/>
      <c r="M182" s="111"/>
      <c r="N182" s="104"/>
      <c r="O182" s="643"/>
    </row>
    <row r="183" spans="1:15" ht="40.9" customHeight="1" outlineLevel="1">
      <c r="A183" s="104"/>
      <c r="B183" s="110"/>
      <c r="C183" s="466" t="e">
        <f>+#REF!</f>
        <v>#REF!</v>
      </c>
      <c r="D183" s="1297" t="e">
        <f>+#REF!</f>
        <v>#REF!</v>
      </c>
      <c r="E183" s="1298"/>
      <c r="F183" s="1298"/>
      <c r="G183" s="1299" t="e">
        <f>+#REF!</f>
        <v>#REF!</v>
      </c>
      <c r="H183" s="2186" t="e">
        <f>+#REF!</f>
        <v>#REF!</v>
      </c>
      <c r="I183" s="2187"/>
      <c r="J183" s="1300" t="e">
        <f>+#REF!</f>
        <v>#REF!</v>
      </c>
      <c r="K183" s="1301" t="e">
        <f>+#REF!</f>
        <v>#REF!</v>
      </c>
      <c r="L183" s="461" t="e">
        <f t="shared" si="9"/>
        <v>#REF!</v>
      </c>
      <c r="M183" s="111"/>
      <c r="N183" s="104"/>
      <c r="O183" s="643"/>
    </row>
    <row r="184" spans="1:15" ht="18" customHeight="1" outlineLevel="1">
      <c r="A184" s="104"/>
      <c r="B184" s="110"/>
      <c r="C184" s="567"/>
      <c r="D184" s="1311"/>
      <c r="E184" s="1309"/>
      <c r="F184" s="1309"/>
      <c r="G184" s="1310" t="e">
        <f>+#REF!</f>
        <v>#REF!</v>
      </c>
      <c r="H184" s="2186"/>
      <c r="I184" s="2187"/>
      <c r="J184" s="1300"/>
      <c r="K184" s="1301"/>
      <c r="L184" s="461"/>
      <c r="M184" s="111"/>
      <c r="N184" s="104"/>
      <c r="O184" s="643"/>
    </row>
    <row r="185" spans="1:15" ht="22.15" customHeight="1" outlineLevel="1">
      <c r="A185" s="104"/>
      <c r="B185" s="110"/>
      <c r="C185" s="466" t="e">
        <f>+#REF!</f>
        <v>#REF!</v>
      </c>
      <c r="D185" s="1297" t="e">
        <f>+#REF!</f>
        <v>#REF!</v>
      </c>
      <c r="E185" s="1298"/>
      <c r="F185" s="1298"/>
      <c r="G185" s="1299" t="e">
        <f>+#REF!</f>
        <v>#REF!</v>
      </c>
      <c r="H185" s="2186" t="e">
        <f>+#REF!</f>
        <v>#REF!</v>
      </c>
      <c r="I185" s="2187"/>
      <c r="J185" s="1300" t="e">
        <f>+#REF!</f>
        <v>#REF!</v>
      </c>
      <c r="K185" s="1301" t="e">
        <f>+#REF!</f>
        <v>#REF!</v>
      </c>
      <c r="L185" s="461" t="e">
        <f t="shared" si="9"/>
        <v>#REF!</v>
      </c>
      <c r="M185" s="111"/>
      <c r="N185" s="104"/>
      <c r="O185" s="643"/>
    </row>
    <row r="186" spans="1:15" ht="36.6" customHeight="1" outlineLevel="1">
      <c r="A186" s="104"/>
      <c r="B186" s="110"/>
      <c r="C186" s="466" t="e">
        <f>+#REF!</f>
        <v>#REF!</v>
      </c>
      <c r="D186" s="1297" t="e">
        <f>+#REF!</f>
        <v>#REF!</v>
      </c>
      <c r="E186" s="1298"/>
      <c r="F186" s="1298"/>
      <c r="G186" s="1299" t="e">
        <f>+#REF!</f>
        <v>#REF!</v>
      </c>
      <c r="H186" s="2186" t="e">
        <f>+#REF!</f>
        <v>#REF!</v>
      </c>
      <c r="I186" s="2187"/>
      <c r="J186" s="1300" t="e">
        <f>+#REF!</f>
        <v>#REF!</v>
      </c>
      <c r="K186" s="1301" t="e">
        <f>+#REF!</f>
        <v>#REF!</v>
      </c>
      <c r="L186" s="461" t="e">
        <f t="shared" si="9"/>
        <v>#REF!</v>
      </c>
      <c r="M186" s="111"/>
      <c r="N186" s="104"/>
      <c r="O186" s="643"/>
    </row>
    <row r="187" spans="1:15" ht="25.15" customHeight="1" outlineLevel="1">
      <c r="A187" s="104"/>
      <c r="B187" s="110"/>
      <c r="C187" s="466" t="e">
        <f>+#REF!</f>
        <v>#REF!</v>
      </c>
      <c r="D187" s="1297" t="e">
        <f>+#REF!</f>
        <v>#REF!</v>
      </c>
      <c r="E187" s="1298"/>
      <c r="F187" s="1298"/>
      <c r="G187" s="1299" t="e">
        <f>+#REF!</f>
        <v>#REF!</v>
      </c>
      <c r="H187" s="2186" t="e">
        <f>+#REF!</f>
        <v>#REF!</v>
      </c>
      <c r="I187" s="2187"/>
      <c r="J187" s="1300" t="e">
        <f>+#REF!</f>
        <v>#REF!</v>
      </c>
      <c r="K187" s="1301" t="e">
        <f>+#REF!</f>
        <v>#REF!</v>
      </c>
      <c r="L187" s="461" t="e">
        <f t="shared" si="9"/>
        <v>#REF!</v>
      </c>
      <c r="M187" s="111"/>
      <c r="N187" s="104"/>
      <c r="O187" s="643"/>
    </row>
    <row r="188" spans="1:15" ht="27.6" customHeight="1" outlineLevel="1">
      <c r="A188" s="104"/>
      <c r="B188" s="110"/>
      <c r="C188" s="466" t="e">
        <f>+#REF!</f>
        <v>#REF!</v>
      </c>
      <c r="D188" s="1297" t="e">
        <f>+#REF!</f>
        <v>#REF!</v>
      </c>
      <c r="E188" s="1298"/>
      <c r="F188" s="1298"/>
      <c r="G188" s="1299" t="e">
        <f>+#REF!</f>
        <v>#REF!</v>
      </c>
      <c r="H188" s="2186" t="e">
        <f>+#REF!</f>
        <v>#REF!</v>
      </c>
      <c r="I188" s="2187"/>
      <c r="J188" s="1300" t="e">
        <f>+#REF!</f>
        <v>#REF!</v>
      </c>
      <c r="K188" s="1301" t="e">
        <f>+#REF!</f>
        <v>#REF!</v>
      </c>
      <c r="L188" s="461" t="e">
        <f t="shared" si="9"/>
        <v>#REF!</v>
      </c>
      <c r="M188" s="111"/>
      <c r="N188" s="104"/>
      <c r="O188" s="643"/>
    </row>
    <row r="189" spans="1:15" ht="18" customHeight="1" outlineLevel="1">
      <c r="A189" s="104"/>
      <c r="B189" s="110"/>
      <c r="C189" s="567"/>
      <c r="D189" s="1311"/>
      <c r="E189" s="1309"/>
      <c r="F189" s="1309"/>
      <c r="G189" s="1310" t="e">
        <f>+#REF!</f>
        <v>#REF!</v>
      </c>
      <c r="H189" s="2186"/>
      <c r="I189" s="2187"/>
      <c r="J189" s="1300"/>
      <c r="K189" s="1301"/>
      <c r="L189" s="461"/>
      <c r="M189" s="111"/>
      <c r="N189" s="104"/>
      <c r="O189" s="643"/>
    </row>
    <row r="190" spans="1:15" ht="40.9" customHeight="1" outlineLevel="1">
      <c r="A190" s="104"/>
      <c r="B190" s="110"/>
      <c r="C190" s="466" t="e">
        <f>+#REF!</f>
        <v>#REF!</v>
      </c>
      <c r="D190" s="1297" t="e">
        <f>+#REF!</f>
        <v>#REF!</v>
      </c>
      <c r="E190" s="1298"/>
      <c r="F190" s="1298"/>
      <c r="G190" s="1299" t="e">
        <f>+#REF!</f>
        <v>#REF!</v>
      </c>
      <c r="H190" s="2186" t="e">
        <f>+#REF!</f>
        <v>#REF!</v>
      </c>
      <c r="I190" s="2187"/>
      <c r="J190" s="1300" t="e">
        <f>+#REF!</f>
        <v>#REF!</v>
      </c>
      <c r="K190" s="1301" t="e">
        <f>+#REF!</f>
        <v>#REF!</v>
      </c>
      <c r="L190" s="461" t="e">
        <f t="shared" si="9"/>
        <v>#REF!</v>
      </c>
      <c r="M190" s="111"/>
      <c r="N190" s="104"/>
      <c r="O190" s="643"/>
    </row>
    <row r="191" spans="1:15" ht="37.9" customHeight="1" outlineLevel="1">
      <c r="A191" s="104"/>
      <c r="B191" s="110"/>
      <c r="C191" s="466" t="e">
        <f>+#REF!</f>
        <v>#REF!</v>
      </c>
      <c r="D191" s="1297" t="e">
        <f>+#REF!</f>
        <v>#REF!</v>
      </c>
      <c r="E191" s="1298"/>
      <c r="F191" s="1298"/>
      <c r="G191" s="1299" t="e">
        <f>+#REF!</f>
        <v>#REF!</v>
      </c>
      <c r="H191" s="2186" t="e">
        <f>+#REF!</f>
        <v>#REF!</v>
      </c>
      <c r="I191" s="2187"/>
      <c r="J191" s="1300" t="e">
        <f>+#REF!</f>
        <v>#REF!</v>
      </c>
      <c r="K191" s="1301" t="e">
        <f>+#REF!</f>
        <v>#REF!</v>
      </c>
      <c r="L191" s="461" t="e">
        <f t="shared" si="9"/>
        <v>#REF!</v>
      </c>
      <c r="M191" s="111"/>
      <c r="N191" s="104"/>
      <c r="O191" s="643"/>
    </row>
    <row r="192" spans="1:15" ht="18" customHeight="1" outlineLevel="1">
      <c r="A192" s="104"/>
      <c r="B192" s="110"/>
      <c r="C192" s="567"/>
      <c r="D192" s="1311"/>
      <c r="E192" s="1309"/>
      <c r="F192" s="1309"/>
      <c r="G192" s="1310" t="e">
        <f>+#REF!</f>
        <v>#REF!</v>
      </c>
      <c r="H192" s="2186"/>
      <c r="I192" s="2187"/>
      <c r="J192" s="1300"/>
      <c r="K192" s="1301"/>
      <c r="L192" s="461"/>
      <c r="M192" s="111"/>
      <c r="N192" s="104"/>
      <c r="O192" s="643"/>
    </row>
    <row r="193" spans="1:15" ht="18" customHeight="1" outlineLevel="1">
      <c r="A193" s="104"/>
      <c r="B193" s="110"/>
      <c r="C193" s="466" t="e">
        <f>+#REF!</f>
        <v>#REF!</v>
      </c>
      <c r="D193" s="1297" t="e">
        <f>+#REF!</f>
        <v>#REF!</v>
      </c>
      <c r="E193" s="1298"/>
      <c r="F193" s="1298"/>
      <c r="G193" s="1299" t="e">
        <f>+#REF!</f>
        <v>#REF!</v>
      </c>
      <c r="H193" s="2186" t="e">
        <f>+#REF!</f>
        <v>#REF!</v>
      </c>
      <c r="I193" s="2187"/>
      <c r="J193" s="1300" t="e">
        <f>+#REF!</f>
        <v>#REF!</v>
      </c>
      <c r="K193" s="1301" t="e">
        <f>+#REF!</f>
        <v>#REF!</v>
      </c>
      <c r="L193" s="461" t="e">
        <f t="shared" si="9"/>
        <v>#REF!</v>
      </c>
      <c r="M193" s="111"/>
      <c r="N193" s="104"/>
      <c r="O193" s="643"/>
    </row>
    <row r="194" spans="1:15" ht="18" customHeight="1" outlineLevel="1">
      <c r="A194" s="104"/>
      <c r="B194" s="110"/>
      <c r="C194" s="466" t="e">
        <f>+#REF!</f>
        <v>#REF!</v>
      </c>
      <c r="D194" s="1297" t="e">
        <f>+#REF!</f>
        <v>#REF!</v>
      </c>
      <c r="E194" s="1298"/>
      <c r="F194" s="1298"/>
      <c r="G194" s="1299" t="e">
        <f>+#REF!</f>
        <v>#REF!</v>
      </c>
      <c r="H194" s="2186" t="e">
        <f>+#REF!</f>
        <v>#REF!</v>
      </c>
      <c r="I194" s="2187"/>
      <c r="J194" s="1300" t="e">
        <f>+#REF!</f>
        <v>#REF!</v>
      </c>
      <c r="K194" s="1301" t="e">
        <f>+#REF!</f>
        <v>#REF!</v>
      </c>
      <c r="L194" s="461" t="e">
        <f t="shared" si="9"/>
        <v>#REF!</v>
      </c>
      <c r="M194" s="111"/>
      <c r="N194" s="104"/>
      <c r="O194" s="643"/>
    </row>
    <row r="195" spans="1:15" ht="18" customHeight="1" outlineLevel="1">
      <c r="A195" s="104"/>
      <c r="B195" s="110"/>
      <c r="C195" s="466" t="e">
        <f>+#REF!</f>
        <v>#REF!</v>
      </c>
      <c r="D195" s="1297" t="e">
        <f>+#REF!</f>
        <v>#REF!</v>
      </c>
      <c r="E195" s="1298"/>
      <c r="F195" s="1298"/>
      <c r="G195" s="1299" t="e">
        <f>+#REF!</f>
        <v>#REF!</v>
      </c>
      <c r="H195" s="2186" t="e">
        <f>+#REF!</f>
        <v>#REF!</v>
      </c>
      <c r="I195" s="2187"/>
      <c r="J195" s="1300" t="e">
        <f>+#REF!</f>
        <v>#REF!</v>
      </c>
      <c r="K195" s="1301" t="e">
        <f>+#REF!</f>
        <v>#REF!</v>
      </c>
      <c r="L195" s="461" t="e">
        <f t="shared" si="9"/>
        <v>#REF!</v>
      </c>
      <c r="M195" s="111"/>
      <c r="N195" s="104"/>
      <c r="O195" s="643"/>
    </row>
    <row r="196" spans="1:15" ht="18" customHeight="1" outlineLevel="1">
      <c r="A196" s="104"/>
      <c r="B196" s="110"/>
      <c r="C196" s="466" t="e">
        <f>+#REF!</f>
        <v>#REF!</v>
      </c>
      <c r="D196" s="1297" t="e">
        <f>+#REF!</f>
        <v>#REF!</v>
      </c>
      <c r="E196" s="1298"/>
      <c r="F196" s="1298"/>
      <c r="G196" s="1299" t="e">
        <f>+#REF!</f>
        <v>#REF!</v>
      </c>
      <c r="H196" s="2186" t="e">
        <f>+#REF!</f>
        <v>#REF!</v>
      </c>
      <c r="I196" s="2187"/>
      <c r="J196" s="1300" t="e">
        <f>+#REF!</f>
        <v>#REF!</v>
      </c>
      <c r="K196" s="1301" t="e">
        <f>+#REF!</f>
        <v>#REF!</v>
      </c>
      <c r="L196" s="461" t="e">
        <f t="shared" si="9"/>
        <v>#REF!</v>
      </c>
      <c r="M196" s="111"/>
      <c r="N196" s="104"/>
      <c r="O196" s="643"/>
    </row>
    <row r="197" spans="1:15" ht="18" customHeight="1" outlineLevel="1">
      <c r="A197" s="104"/>
      <c r="B197" s="110"/>
      <c r="C197" s="466" t="e">
        <f>+#REF!</f>
        <v>#REF!</v>
      </c>
      <c r="D197" s="1297" t="e">
        <f>+#REF!</f>
        <v>#REF!</v>
      </c>
      <c r="E197" s="1298"/>
      <c r="F197" s="1298"/>
      <c r="G197" s="1299" t="e">
        <f>+#REF!</f>
        <v>#REF!</v>
      </c>
      <c r="H197" s="2186" t="e">
        <f>+#REF!</f>
        <v>#REF!</v>
      </c>
      <c r="I197" s="2187"/>
      <c r="J197" s="1300" t="e">
        <f>+#REF!</f>
        <v>#REF!</v>
      </c>
      <c r="K197" s="1301" t="e">
        <f>+#REF!</f>
        <v>#REF!</v>
      </c>
      <c r="L197" s="461" t="e">
        <f t="shared" si="9"/>
        <v>#REF!</v>
      </c>
      <c r="M197" s="111"/>
      <c r="N197" s="104"/>
      <c r="O197" s="643"/>
    </row>
    <row r="198" spans="1:15" ht="18" customHeight="1" outlineLevel="1">
      <c r="A198" s="104"/>
      <c r="B198" s="110"/>
      <c r="C198" s="466" t="e">
        <f>+#REF!</f>
        <v>#REF!</v>
      </c>
      <c r="D198" s="1297" t="e">
        <f>+#REF!</f>
        <v>#REF!</v>
      </c>
      <c r="E198" s="1298"/>
      <c r="F198" s="1298"/>
      <c r="G198" s="1299" t="e">
        <f>+#REF!</f>
        <v>#REF!</v>
      </c>
      <c r="H198" s="2186" t="e">
        <f>+#REF!</f>
        <v>#REF!</v>
      </c>
      <c r="I198" s="2187"/>
      <c r="J198" s="1300" t="e">
        <f>+#REF!</f>
        <v>#REF!</v>
      </c>
      <c r="K198" s="1301" t="e">
        <f>+#REF!</f>
        <v>#REF!</v>
      </c>
      <c r="L198" s="461" t="e">
        <f t="shared" si="9"/>
        <v>#REF!</v>
      </c>
      <c r="M198" s="111"/>
      <c r="N198" s="104"/>
      <c r="O198" s="643"/>
    </row>
    <row r="199" spans="1:15" ht="18" customHeight="1" outlineLevel="1">
      <c r="A199" s="104"/>
      <c r="B199" s="110"/>
      <c r="C199" s="466" t="e">
        <f>+#REF!</f>
        <v>#REF!</v>
      </c>
      <c r="D199" s="1297" t="e">
        <f>+#REF!</f>
        <v>#REF!</v>
      </c>
      <c r="E199" s="1298"/>
      <c r="F199" s="1298"/>
      <c r="G199" s="1299" t="e">
        <f>+#REF!</f>
        <v>#REF!</v>
      </c>
      <c r="H199" s="2186" t="e">
        <f>+#REF!</f>
        <v>#REF!</v>
      </c>
      <c r="I199" s="2187"/>
      <c r="J199" s="1300" t="e">
        <f>+#REF!</f>
        <v>#REF!</v>
      </c>
      <c r="K199" s="1301" t="e">
        <f>+#REF!</f>
        <v>#REF!</v>
      </c>
      <c r="L199" s="461" t="e">
        <f t="shared" si="9"/>
        <v>#REF!</v>
      </c>
      <c r="M199" s="111"/>
      <c r="N199" s="104"/>
      <c r="O199" s="643"/>
    </row>
    <row r="200" spans="1:15" ht="18" customHeight="1" outlineLevel="1">
      <c r="A200" s="104"/>
      <c r="B200" s="110"/>
      <c r="C200" s="466" t="e">
        <f>+#REF!</f>
        <v>#REF!</v>
      </c>
      <c r="D200" s="1297" t="e">
        <f>+#REF!</f>
        <v>#REF!</v>
      </c>
      <c r="E200" s="1298"/>
      <c r="F200" s="1298"/>
      <c r="G200" s="1299" t="e">
        <f>+#REF!</f>
        <v>#REF!</v>
      </c>
      <c r="H200" s="2186" t="e">
        <f>+#REF!</f>
        <v>#REF!</v>
      </c>
      <c r="I200" s="2187"/>
      <c r="J200" s="1300" t="e">
        <f>+#REF!</f>
        <v>#REF!</v>
      </c>
      <c r="K200" s="1301" t="e">
        <f>+#REF!</f>
        <v>#REF!</v>
      </c>
      <c r="L200" s="461" t="e">
        <f t="shared" si="9"/>
        <v>#REF!</v>
      </c>
      <c r="M200" s="111"/>
      <c r="N200" s="104"/>
      <c r="O200" s="643"/>
    </row>
    <row r="201" spans="1:15" ht="18" customHeight="1" outlineLevel="1">
      <c r="A201" s="104"/>
      <c r="B201" s="110"/>
      <c r="C201" s="567"/>
      <c r="D201" s="1311"/>
      <c r="E201" s="1309"/>
      <c r="F201" s="1309"/>
      <c r="G201" s="1310" t="e">
        <f>+#REF!</f>
        <v>#REF!</v>
      </c>
      <c r="H201" s="2186"/>
      <c r="I201" s="2187"/>
      <c r="J201" s="1300"/>
      <c r="K201" s="1301"/>
      <c r="L201" s="461"/>
      <c r="M201" s="111"/>
      <c r="N201" s="104"/>
      <c r="O201" s="643"/>
    </row>
    <row r="202" spans="1:15" ht="18" customHeight="1" outlineLevel="1">
      <c r="A202" s="104"/>
      <c r="B202" s="110"/>
      <c r="C202" s="466" t="e">
        <f>+#REF!</f>
        <v>#REF!</v>
      </c>
      <c r="D202" s="1297" t="e">
        <f>+#REF!</f>
        <v>#REF!</v>
      </c>
      <c r="E202" s="1298"/>
      <c r="F202" s="1298"/>
      <c r="G202" s="1299" t="e">
        <f>+#REF!</f>
        <v>#REF!</v>
      </c>
      <c r="H202" s="2186" t="e">
        <f>+#REF!</f>
        <v>#REF!</v>
      </c>
      <c r="I202" s="2187"/>
      <c r="J202" s="1300" t="e">
        <f>+#REF!</f>
        <v>#REF!</v>
      </c>
      <c r="K202" s="1301" t="e">
        <f>+#REF!</f>
        <v>#REF!</v>
      </c>
      <c r="L202" s="461" t="e">
        <f t="shared" si="9"/>
        <v>#REF!</v>
      </c>
      <c r="M202" s="111"/>
      <c r="N202" s="104"/>
      <c r="O202" s="643"/>
    </row>
    <row r="203" spans="1:15" ht="18" customHeight="1" outlineLevel="1">
      <c r="A203" s="104"/>
      <c r="B203" s="110"/>
      <c r="C203" s="466" t="e">
        <f>+#REF!</f>
        <v>#REF!</v>
      </c>
      <c r="D203" s="1297" t="e">
        <f>+#REF!</f>
        <v>#REF!</v>
      </c>
      <c r="E203" s="1298"/>
      <c r="F203" s="1298"/>
      <c r="G203" s="1299" t="e">
        <f>+#REF!</f>
        <v>#REF!</v>
      </c>
      <c r="H203" s="2186" t="e">
        <f>+#REF!</f>
        <v>#REF!</v>
      </c>
      <c r="I203" s="2187"/>
      <c r="J203" s="1300" t="e">
        <f>+#REF!</f>
        <v>#REF!</v>
      </c>
      <c r="K203" s="1301" t="e">
        <f>+#REF!</f>
        <v>#REF!</v>
      </c>
      <c r="L203" s="461" t="e">
        <f t="shared" si="9"/>
        <v>#REF!</v>
      </c>
      <c r="M203" s="111"/>
      <c r="N203" s="104"/>
      <c r="O203" s="643"/>
    </row>
    <row r="204" spans="1:15" ht="42" customHeight="1" outlineLevel="1">
      <c r="A204" s="104"/>
      <c r="B204" s="110"/>
      <c r="C204" s="466" t="e">
        <f>+#REF!</f>
        <v>#REF!</v>
      </c>
      <c r="D204" s="1297" t="e">
        <f>+#REF!</f>
        <v>#REF!</v>
      </c>
      <c r="E204" s="1298"/>
      <c r="F204" s="1298"/>
      <c r="G204" s="1299" t="e">
        <f>+#REF!</f>
        <v>#REF!</v>
      </c>
      <c r="H204" s="2186" t="e">
        <f>+#REF!</f>
        <v>#REF!</v>
      </c>
      <c r="I204" s="2187"/>
      <c r="J204" s="1300" t="e">
        <f>+#REF!</f>
        <v>#REF!</v>
      </c>
      <c r="K204" s="1301" t="e">
        <f>+#REF!</f>
        <v>#REF!</v>
      </c>
      <c r="L204" s="461" t="e">
        <f t="shared" si="9"/>
        <v>#REF!</v>
      </c>
      <c r="M204" s="111"/>
      <c r="N204" s="104"/>
      <c r="O204" s="643"/>
    </row>
    <row r="205" spans="1:15" ht="36.6" customHeight="1" outlineLevel="1">
      <c r="A205" s="104"/>
      <c r="B205" s="110"/>
      <c r="C205" s="466" t="e">
        <f>+#REF!</f>
        <v>#REF!</v>
      </c>
      <c r="D205" s="1297" t="e">
        <f>+#REF!</f>
        <v>#REF!</v>
      </c>
      <c r="E205" s="1298"/>
      <c r="F205" s="1298"/>
      <c r="G205" s="1299" t="e">
        <f>+#REF!</f>
        <v>#REF!</v>
      </c>
      <c r="H205" s="2186" t="e">
        <f>+#REF!</f>
        <v>#REF!</v>
      </c>
      <c r="I205" s="2187"/>
      <c r="J205" s="1300" t="e">
        <f>+#REF!</f>
        <v>#REF!</v>
      </c>
      <c r="K205" s="1301" t="e">
        <f>+#REF!</f>
        <v>#REF!</v>
      </c>
      <c r="L205" s="461" t="e">
        <f t="shared" ref="L205" si="10">ROUND(J205*K205,0)</f>
        <v>#REF!</v>
      </c>
      <c r="M205" s="111"/>
      <c r="N205" s="104"/>
      <c r="O205" s="643"/>
    </row>
    <row r="206" spans="1:15" ht="18" customHeight="1" outlineLevel="1">
      <c r="A206" s="104"/>
      <c r="B206" s="110"/>
      <c r="C206" s="567"/>
      <c r="D206" s="1311"/>
      <c r="E206" s="1309"/>
      <c r="F206" s="1309"/>
      <c r="G206" s="1310" t="e">
        <f>+#REF!</f>
        <v>#REF!</v>
      </c>
      <c r="H206" s="2186"/>
      <c r="I206" s="2187"/>
      <c r="J206" s="1300"/>
      <c r="K206" s="1301"/>
      <c r="L206" s="461"/>
      <c r="M206" s="111"/>
      <c r="N206" s="104"/>
      <c r="O206" s="643"/>
    </row>
    <row r="207" spans="1:15" ht="55.9" customHeight="1" outlineLevel="1">
      <c r="A207" s="104"/>
      <c r="B207" s="110"/>
      <c r="C207" s="466" t="e">
        <f>+#REF!</f>
        <v>#REF!</v>
      </c>
      <c r="D207" s="1297" t="e">
        <f>+#REF!</f>
        <v>#REF!</v>
      </c>
      <c r="E207" s="1298"/>
      <c r="F207" s="1298"/>
      <c r="G207" s="1299" t="e">
        <f>+#REF!</f>
        <v>#REF!</v>
      </c>
      <c r="H207" s="2186" t="e">
        <f>+#REF!</f>
        <v>#REF!</v>
      </c>
      <c r="I207" s="2187"/>
      <c r="J207" s="1300" t="e">
        <f>+#REF!</f>
        <v>#REF!</v>
      </c>
      <c r="K207" s="1301" t="e">
        <f>+#REF!</f>
        <v>#REF!</v>
      </c>
      <c r="L207" s="461" t="e">
        <f t="shared" si="9"/>
        <v>#REF!</v>
      </c>
      <c r="M207" s="111"/>
      <c r="N207" s="104"/>
      <c r="O207" s="643"/>
    </row>
    <row r="208" spans="1:15" ht="55.9" customHeight="1" outlineLevel="1">
      <c r="A208" s="104"/>
      <c r="B208" s="110"/>
      <c r="C208" s="466" t="e">
        <f>+#REF!</f>
        <v>#REF!</v>
      </c>
      <c r="D208" s="1297" t="e">
        <f>+#REF!</f>
        <v>#REF!</v>
      </c>
      <c r="E208" s="1298"/>
      <c r="F208" s="1298"/>
      <c r="G208" s="1299" t="e">
        <f>+#REF!</f>
        <v>#REF!</v>
      </c>
      <c r="H208" s="2186" t="e">
        <f>+#REF!</f>
        <v>#REF!</v>
      </c>
      <c r="I208" s="2187"/>
      <c r="J208" s="1300" t="e">
        <f>+#REF!</f>
        <v>#REF!</v>
      </c>
      <c r="K208" s="1301" t="e">
        <f>+#REF!</f>
        <v>#REF!</v>
      </c>
      <c r="L208" s="461" t="e">
        <f t="shared" si="9"/>
        <v>#REF!</v>
      </c>
      <c r="M208" s="111"/>
      <c r="N208" s="104"/>
      <c r="O208" s="643"/>
    </row>
    <row r="209" spans="1:16" ht="40.15" customHeight="1" outlineLevel="1">
      <c r="A209" s="104"/>
      <c r="B209" s="110"/>
      <c r="C209" s="466" t="e">
        <f>+#REF!</f>
        <v>#REF!</v>
      </c>
      <c r="D209" s="1297" t="e">
        <f>+#REF!</f>
        <v>#REF!</v>
      </c>
      <c r="E209" s="1298"/>
      <c r="F209" s="1298"/>
      <c r="G209" s="1299" t="e">
        <f>+#REF!</f>
        <v>#REF!</v>
      </c>
      <c r="H209" s="2186" t="e">
        <f>+#REF!</f>
        <v>#REF!</v>
      </c>
      <c r="I209" s="2187"/>
      <c r="J209" s="1300" t="e">
        <f>+#REF!</f>
        <v>#REF!</v>
      </c>
      <c r="K209" s="1301" t="e">
        <f>+#REF!</f>
        <v>#REF!</v>
      </c>
      <c r="L209" s="461" t="e">
        <f t="shared" si="9"/>
        <v>#REF!</v>
      </c>
      <c r="M209" s="111"/>
      <c r="N209" s="104"/>
      <c r="O209" s="643"/>
    </row>
    <row r="210" spans="1:16" ht="18" customHeight="1" outlineLevel="1">
      <c r="A210" s="104"/>
      <c r="B210" s="110"/>
      <c r="C210" s="567"/>
      <c r="D210" s="1311"/>
      <c r="E210" s="1309"/>
      <c r="F210" s="1309"/>
      <c r="G210" s="1310" t="e">
        <f>+#REF!</f>
        <v>#REF!</v>
      </c>
      <c r="H210" s="2186"/>
      <c r="I210" s="2187"/>
      <c r="J210" s="1300"/>
      <c r="K210" s="1301"/>
      <c r="L210" s="461"/>
      <c r="M210" s="111"/>
      <c r="N210" s="104"/>
      <c r="O210" s="643"/>
    </row>
    <row r="211" spans="1:16" ht="64.900000000000006" customHeight="1" outlineLevel="1">
      <c r="A211" s="104"/>
      <c r="B211" s="110"/>
      <c r="C211" s="466" t="e">
        <f>+#REF!</f>
        <v>#REF!</v>
      </c>
      <c r="D211" s="1297" t="e">
        <f>+#REF!</f>
        <v>#REF!</v>
      </c>
      <c r="E211" s="1298"/>
      <c r="F211" s="1298"/>
      <c r="G211" s="1299" t="e">
        <f>+#REF!</f>
        <v>#REF!</v>
      </c>
      <c r="H211" s="2186" t="e">
        <f>+#REF!</f>
        <v>#REF!</v>
      </c>
      <c r="I211" s="2187"/>
      <c r="J211" s="1300" t="e">
        <f>+#REF!</f>
        <v>#REF!</v>
      </c>
      <c r="K211" s="1301" t="e">
        <f>+#REF!</f>
        <v>#REF!</v>
      </c>
      <c r="L211" s="461" t="e">
        <f t="shared" ref="L211" si="11">ROUND(J211*K211,0)</f>
        <v>#REF!</v>
      </c>
      <c r="M211" s="111"/>
      <c r="N211" s="104"/>
      <c r="O211" s="643"/>
    </row>
    <row r="212" spans="1:16" ht="40.15" customHeight="1" outlineLevel="1">
      <c r="A212" s="104"/>
      <c r="B212" s="110"/>
      <c r="C212" s="466" t="e">
        <f>+#REF!</f>
        <v>#REF!</v>
      </c>
      <c r="D212" s="1297" t="e">
        <f>+#REF!</f>
        <v>#REF!</v>
      </c>
      <c r="E212" s="1298"/>
      <c r="F212" s="1298"/>
      <c r="G212" s="1299" t="e">
        <f>+#REF!</f>
        <v>#REF!</v>
      </c>
      <c r="H212" s="2186" t="e">
        <f>+#REF!</f>
        <v>#REF!</v>
      </c>
      <c r="I212" s="2187"/>
      <c r="J212" s="1300" t="e">
        <f>+#REF!</f>
        <v>#REF!</v>
      </c>
      <c r="K212" s="1301" t="e">
        <f>+#REF!</f>
        <v>#REF!</v>
      </c>
      <c r="L212" s="461" t="e">
        <f t="shared" si="9"/>
        <v>#REF!</v>
      </c>
      <c r="M212" s="111"/>
      <c r="N212" s="104"/>
      <c r="O212" s="643"/>
    </row>
    <row r="213" spans="1:16" ht="22.15" customHeight="1" outlineLevel="1">
      <c r="A213" s="104"/>
      <c r="B213" s="110"/>
      <c r="C213" s="466" t="e">
        <f>+#REF!</f>
        <v>#REF!</v>
      </c>
      <c r="D213" s="1297" t="e">
        <f>+#REF!</f>
        <v>#REF!</v>
      </c>
      <c r="E213" s="1298"/>
      <c r="F213" s="1298"/>
      <c r="G213" s="1299" t="e">
        <f>+#REF!</f>
        <v>#REF!</v>
      </c>
      <c r="H213" s="2186" t="e">
        <f>+#REF!</f>
        <v>#REF!</v>
      </c>
      <c r="I213" s="2187"/>
      <c r="J213" s="1300" t="e">
        <f>+#REF!</f>
        <v>#REF!</v>
      </c>
      <c r="K213" s="1301" t="e">
        <f>+#REF!</f>
        <v>#REF!</v>
      </c>
      <c r="L213" s="461" t="e">
        <f t="shared" ref="L213" si="12">ROUND(J213*K213,0)</f>
        <v>#REF!</v>
      </c>
      <c r="M213" s="111"/>
      <c r="N213" s="104"/>
      <c r="O213" s="643"/>
    </row>
    <row r="214" spans="1:16" ht="18" customHeight="1" thickBot="1">
      <c r="A214" s="104"/>
      <c r="B214" s="110"/>
      <c r="C214" s="1163" t="s">
        <v>462</v>
      </c>
      <c r="D214" s="1302"/>
      <c r="E214" s="1303"/>
      <c r="F214" s="1303"/>
      <c r="G214" s="1304"/>
      <c r="H214" s="1305"/>
      <c r="I214" s="1305"/>
      <c r="J214" s="1306"/>
      <c r="K214" s="1307"/>
      <c r="L214" s="1308" t="e">
        <f>SUM(L90:L213)</f>
        <v>#REF!</v>
      </c>
      <c r="M214" s="111"/>
      <c r="N214" s="104"/>
      <c r="O214" s="643" t="e">
        <f>#REF!</f>
        <v>#REF!</v>
      </c>
      <c r="P214" s="648" t="e">
        <f>L214-O214</f>
        <v>#REF!</v>
      </c>
    </row>
    <row r="215" spans="1:16" ht="18" customHeight="1" thickBot="1">
      <c r="A215" s="104"/>
      <c r="B215" s="110"/>
      <c r="C215" s="636"/>
      <c r="D215" s="641" t="e">
        <f>+#REF!</f>
        <v>#REF!</v>
      </c>
      <c r="E215" s="454"/>
      <c r="F215" s="454"/>
      <c r="G215" s="640" t="e">
        <f>+#REF!</f>
        <v>#REF!</v>
      </c>
      <c r="H215" s="2193"/>
      <c r="I215" s="2193"/>
      <c r="J215" s="454"/>
      <c r="K215" s="454"/>
      <c r="L215" s="455"/>
      <c r="M215" s="111"/>
      <c r="N215" s="104"/>
      <c r="O215" s="643"/>
    </row>
    <row r="216" spans="1:16" ht="18" customHeight="1" outlineLevel="1">
      <c r="A216" s="104"/>
      <c r="B216" s="110"/>
      <c r="C216" s="567"/>
      <c r="D216" s="1297"/>
      <c r="E216" s="1309"/>
      <c r="F216" s="1309"/>
      <c r="G216" s="1310" t="e">
        <f>+#REF!</f>
        <v>#REF!</v>
      </c>
      <c r="H216" s="2186"/>
      <c r="I216" s="2187"/>
      <c r="J216" s="1300"/>
      <c r="K216" s="1301"/>
      <c r="L216" s="461"/>
      <c r="M216" s="111"/>
      <c r="N216" s="104"/>
      <c r="O216" s="643"/>
    </row>
    <row r="217" spans="1:16" ht="18" customHeight="1" outlineLevel="1">
      <c r="A217" s="104"/>
      <c r="B217" s="110"/>
      <c r="C217" s="567"/>
      <c r="D217" s="1297"/>
      <c r="E217" s="1309"/>
      <c r="F217" s="1309"/>
      <c r="G217" s="1310" t="e">
        <f>+#REF!</f>
        <v>#REF!</v>
      </c>
      <c r="H217" s="2186"/>
      <c r="I217" s="2187"/>
      <c r="J217" s="1300"/>
      <c r="K217" s="1301"/>
      <c r="L217" s="461"/>
      <c r="M217" s="111"/>
      <c r="N217" s="104"/>
      <c r="O217" s="643"/>
    </row>
    <row r="218" spans="1:16" ht="18" customHeight="1" outlineLevel="1">
      <c r="A218" s="104"/>
      <c r="B218" s="110"/>
      <c r="C218" s="567"/>
      <c r="D218" s="1297"/>
      <c r="E218" s="1309"/>
      <c r="F218" s="1309"/>
      <c r="G218" s="1310" t="e">
        <f>+#REF!</f>
        <v>#REF!</v>
      </c>
      <c r="H218" s="2186"/>
      <c r="I218" s="2187"/>
      <c r="J218" s="1300"/>
      <c r="K218" s="1301"/>
      <c r="L218" s="461"/>
      <c r="M218" s="111"/>
      <c r="N218" s="104"/>
      <c r="O218" s="643"/>
    </row>
    <row r="219" spans="1:16" ht="18" customHeight="1" outlineLevel="1">
      <c r="A219" s="104"/>
      <c r="B219" s="110"/>
      <c r="C219" s="466" t="e">
        <f>+#REF!</f>
        <v>#REF!</v>
      </c>
      <c r="D219" s="1297" t="e">
        <f>+#REF!</f>
        <v>#REF!</v>
      </c>
      <c r="E219" s="1298"/>
      <c r="F219" s="1298"/>
      <c r="G219" s="1299" t="e">
        <f>+#REF!</f>
        <v>#REF!</v>
      </c>
      <c r="H219" s="2186" t="e">
        <f>+#REF!</f>
        <v>#REF!</v>
      </c>
      <c r="I219" s="2187"/>
      <c r="J219" s="1300" t="e">
        <f>+#REF!</f>
        <v>#REF!</v>
      </c>
      <c r="K219" s="1301" t="e">
        <f>+#REF!</f>
        <v>#REF!</v>
      </c>
      <c r="L219" s="461" t="e">
        <f t="shared" si="9"/>
        <v>#REF!</v>
      </c>
      <c r="M219" s="111"/>
      <c r="N219" s="104"/>
      <c r="O219" s="643"/>
    </row>
    <row r="220" spans="1:16" ht="37.9" customHeight="1" outlineLevel="1">
      <c r="A220" s="104"/>
      <c r="B220" s="110"/>
      <c r="C220" s="466" t="e">
        <f>+#REF!</f>
        <v>#REF!</v>
      </c>
      <c r="D220" s="1297" t="e">
        <f>+#REF!</f>
        <v>#REF!</v>
      </c>
      <c r="E220" s="1298"/>
      <c r="F220" s="1298"/>
      <c r="G220" s="1299" t="e">
        <f>+#REF!</f>
        <v>#REF!</v>
      </c>
      <c r="H220" s="2186" t="e">
        <f>+#REF!</f>
        <v>#REF!</v>
      </c>
      <c r="I220" s="2187"/>
      <c r="J220" s="1300" t="e">
        <f>+#REF!</f>
        <v>#REF!</v>
      </c>
      <c r="K220" s="1301" t="e">
        <f>+#REF!</f>
        <v>#REF!</v>
      </c>
      <c r="L220" s="461" t="e">
        <f t="shared" si="9"/>
        <v>#REF!</v>
      </c>
      <c r="M220" s="111"/>
      <c r="N220" s="104"/>
      <c r="O220" s="643"/>
    </row>
    <row r="221" spans="1:16" ht="40.15" customHeight="1" outlineLevel="1">
      <c r="A221" s="104"/>
      <c r="B221" s="110"/>
      <c r="C221" s="466" t="e">
        <f>+#REF!</f>
        <v>#REF!</v>
      </c>
      <c r="D221" s="1297" t="e">
        <f>+#REF!</f>
        <v>#REF!</v>
      </c>
      <c r="E221" s="1298"/>
      <c r="F221" s="1298"/>
      <c r="G221" s="1299" t="e">
        <f>+#REF!</f>
        <v>#REF!</v>
      </c>
      <c r="H221" s="2186" t="e">
        <f>+#REF!</f>
        <v>#REF!</v>
      </c>
      <c r="I221" s="2187"/>
      <c r="J221" s="1300" t="e">
        <f>+#REF!</f>
        <v>#REF!</v>
      </c>
      <c r="K221" s="1301" t="e">
        <f>+#REF!</f>
        <v>#REF!</v>
      </c>
      <c r="L221" s="461" t="e">
        <f t="shared" si="9"/>
        <v>#REF!</v>
      </c>
      <c r="M221" s="111"/>
      <c r="N221" s="104"/>
      <c r="O221" s="643"/>
    </row>
    <row r="222" spans="1:16" ht="36.6" customHeight="1" outlineLevel="1">
      <c r="A222" s="104"/>
      <c r="B222" s="110"/>
      <c r="C222" s="466" t="e">
        <f>+#REF!</f>
        <v>#REF!</v>
      </c>
      <c r="D222" s="1297" t="e">
        <f>+#REF!</f>
        <v>#REF!</v>
      </c>
      <c r="E222" s="1298"/>
      <c r="F222" s="1298"/>
      <c r="G222" s="1299" t="e">
        <f>+#REF!</f>
        <v>#REF!</v>
      </c>
      <c r="H222" s="2186" t="e">
        <f>+#REF!</f>
        <v>#REF!</v>
      </c>
      <c r="I222" s="2187"/>
      <c r="J222" s="1300" t="e">
        <f>+#REF!</f>
        <v>#REF!</v>
      </c>
      <c r="K222" s="1301" t="e">
        <f>+#REF!</f>
        <v>#REF!</v>
      </c>
      <c r="L222" s="461" t="e">
        <f t="shared" si="9"/>
        <v>#REF!</v>
      </c>
      <c r="M222" s="111"/>
      <c r="N222" s="104"/>
      <c r="O222" s="643"/>
    </row>
    <row r="223" spans="1:16" ht="43.9" customHeight="1" outlineLevel="1">
      <c r="A223" s="104"/>
      <c r="B223" s="110"/>
      <c r="C223" s="466" t="e">
        <f>+#REF!</f>
        <v>#REF!</v>
      </c>
      <c r="D223" s="1297" t="e">
        <f>+#REF!</f>
        <v>#REF!</v>
      </c>
      <c r="E223" s="1298"/>
      <c r="F223" s="1298"/>
      <c r="G223" s="1299" t="e">
        <f>+#REF!</f>
        <v>#REF!</v>
      </c>
      <c r="H223" s="2186" t="e">
        <f>+#REF!</f>
        <v>#REF!</v>
      </c>
      <c r="I223" s="2187"/>
      <c r="J223" s="1300" t="e">
        <f>+#REF!</f>
        <v>#REF!</v>
      </c>
      <c r="K223" s="1301" t="e">
        <f>+#REF!</f>
        <v>#REF!</v>
      </c>
      <c r="L223" s="461" t="e">
        <f t="shared" si="9"/>
        <v>#REF!</v>
      </c>
      <c r="M223" s="111"/>
      <c r="N223" s="104"/>
      <c r="O223" s="643"/>
    </row>
    <row r="224" spans="1:16" ht="34.15" customHeight="1" outlineLevel="1">
      <c r="A224" s="104"/>
      <c r="B224" s="110"/>
      <c r="C224" s="466" t="e">
        <f>+#REF!</f>
        <v>#REF!</v>
      </c>
      <c r="D224" s="1297" t="e">
        <f>+#REF!</f>
        <v>#REF!</v>
      </c>
      <c r="E224" s="1298"/>
      <c r="F224" s="1298"/>
      <c r="G224" s="1299" t="e">
        <f>+#REF!</f>
        <v>#REF!</v>
      </c>
      <c r="H224" s="2186" t="e">
        <f>+#REF!</f>
        <v>#REF!</v>
      </c>
      <c r="I224" s="2187"/>
      <c r="J224" s="1300" t="e">
        <f>+#REF!</f>
        <v>#REF!</v>
      </c>
      <c r="K224" s="1301" t="e">
        <f>+#REF!</f>
        <v>#REF!</v>
      </c>
      <c r="L224" s="461" t="e">
        <f t="shared" si="9"/>
        <v>#REF!</v>
      </c>
      <c r="M224" s="111"/>
      <c r="N224" s="104"/>
      <c r="O224" s="643"/>
    </row>
    <row r="225" spans="1:15" ht="54.6" customHeight="1" outlineLevel="1">
      <c r="A225" s="104"/>
      <c r="B225" s="110"/>
      <c r="C225" s="466" t="e">
        <f>+#REF!</f>
        <v>#REF!</v>
      </c>
      <c r="D225" s="1297" t="e">
        <f>+#REF!</f>
        <v>#REF!</v>
      </c>
      <c r="E225" s="1298"/>
      <c r="F225" s="1298"/>
      <c r="G225" s="1299" t="e">
        <f>+#REF!</f>
        <v>#REF!</v>
      </c>
      <c r="H225" s="2186" t="e">
        <f>+#REF!</f>
        <v>#REF!</v>
      </c>
      <c r="I225" s="2187"/>
      <c r="J225" s="1300" t="e">
        <f>+#REF!</f>
        <v>#REF!</v>
      </c>
      <c r="K225" s="1301" t="e">
        <f>+#REF!</f>
        <v>#REF!</v>
      </c>
      <c r="L225" s="461" t="e">
        <f t="shared" si="9"/>
        <v>#REF!</v>
      </c>
      <c r="M225" s="111"/>
      <c r="N225" s="104"/>
      <c r="O225" s="643"/>
    </row>
    <row r="226" spans="1:15" ht="35.450000000000003" customHeight="1" outlineLevel="1">
      <c r="A226" s="104"/>
      <c r="B226" s="110"/>
      <c r="C226" s="466" t="e">
        <f>+#REF!</f>
        <v>#REF!</v>
      </c>
      <c r="D226" s="1297" t="e">
        <f>+#REF!</f>
        <v>#REF!</v>
      </c>
      <c r="E226" s="1298"/>
      <c r="F226" s="1298"/>
      <c r="G226" s="1299" t="e">
        <f>+#REF!</f>
        <v>#REF!</v>
      </c>
      <c r="H226" s="2186" t="e">
        <f>+#REF!</f>
        <v>#REF!</v>
      </c>
      <c r="I226" s="2187"/>
      <c r="J226" s="1300" t="e">
        <f>+#REF!</f>
        <v>#REF!</v>
      </c>
      <c r="K226" s="1301" t="e">
        <f>+#REF!</f>
        <v>#REF!</v>
      </c>
      <c r="L226" s="461" t="e">
        <f t="shared" si="9"/>
        <v>#REF!</v>
      </c>
      <c r="M226" s="111"/>
      <c r="N226" s="104"/>
      <c r="O226" s="643"/>
    </row>
    <row r="227" spans="1:15" ht="52.15" customHeight="1" outlineLevel="1">
      <c r="A227" s="104"/>
      <c r="B227" s="110"/>
      <c r="C227" s="466" t="e">
        <f>+#REF!</f>
        <v>#REF!</v>
      </c>
      <c r="D227" s="1297" t="e">
        <f>+#REF!</f>
        <v>#REF!</v>
      </c>
      <c r="E227" s="1298"/>
      <c r="F227" s="1298"/>
      <c r="G227" s="1299" t="e">
        <f>+#REF!</f>
        <v>#REF!</v>
      </c>
      <c r="H227" s="2186" t="e">
        <f>+#REF!</f>
        <v>#REF!</v>
      </c>
      <c r="I227" s="2187"/>
      <c r="J227" s="1300" t="e">
        <f>+#REF!</f>
        <v>#REF!</v>
      </c>
      <c r="K227" s="1301" t="e">
        <f>+#REF!</f>
        <v>#REF!</v>
      </c>
      <c r="L227" s="461" t="e">
        <f t="shared" si="9"/>
        <v>#REF!</v>
      </c>
      <c r="M227" s="111"/>
      <c r="N227" s="104"/>
      <c r="O227" s="643"/>
    </row>
    <row r="228" spans="1:15" ht="18" customHeight="1" outlineLevel="1">
      <c r="A228" s="104"/>
      <c r="B228" s="110"/>
      <c r="C228" s="567"/>
      <c r="D228" s="1311"/>
      <c r="E228" s="1309"/>
      <c r="F228" s="1309"/>
      <c r="G228" s="1310" t="e">
        <f>+#REF!</f>
        <v>#REF!</v>
      </c>
      <c r="H228" s="2186"/>
      <c r="I228" s="2187"/>
      <c r="J228" s="1300"/>
      <c r="K228" s="1301"/>
      <c r="L228" s="461"/>
      <c r="M228" s="111"/>
      <c r="N228" s="104"/>
      <c r="O228" s="643"/>
    </row>
    <row r="229" spans="1:15" ht="18" customHeight="1" outlineLevel="1">
      <c r="A229" s="104"/>
      <c r="B229" s="110"/>
      <c r="C229" s="466" t="e">
        <f>+#REF!</f>
        <v>#REF!</v>
      </c>
      <c r="D229" s="1297" t="e">
        <f>+#REF!</f>
        <v>#REF!</v>
      </c>
      <c r="E229" s="1298"/>
      <c r="F229" s="1298"/>
      <c r="G229" s="1299" t="e">
        <f>+#REF!</f>
        <v>#REF!</v>
      </c>
      <c r="H229" s="2186" t="e">
        <f>+#REF!</f>
        <v>#REF!</v>
      </c>
      <c r="I229" s="2187"/>
      <c r="J229" s="1300" t="e">
        <f>+#REF!</f>
        <v>#REF!</v>
      </c>
      <c r="K229" s="1301" t="e">
        <f>+#REF!</f>
        <v>#REF!</v>
      </c>
      <c r="L229" s="461" t="e">
        <f t="shared" ref="L229:L292" si="13">ROUND(J229*K229,0)</f>
        <v>#REF!</v>
      </c>
      <c r="M229" s="111"/>
      <c r="N229" s="104"/>
      <c r="O229" s="643"/>
    </row>
    <row r="230" spans="1:15" ht="35.450000000000003" customHeight="1" outlineLevel="1">
      <c r="A230" s="104"/>
      <c r="B230" s="110"/>
      <c r="C230" s="466" t="e">
        <f>+#REF!</f>
        <v>#REF!</v>
      </c>
      <c r="D230" s="1297" t="e">
        <f>+#REF!</f>
        <v>#REF!</v>
      </c>
      <c r="E230" s="1298"/>
      <c r="F230" s="1298"/>
      <c r="G230" s="1299" t="e">
        <f>+#REF!</f>
        <v>#REF!</v>
      </c>
      <c r="H230" s="2186" t="e">
        <f>+#REF!</f>
        <v>#REF!</v>
      </c>
      <c r="I230" s="2187"/>
      <c r="J230" s="1300" t="e">
        <f>+#REF!</f>
        <v>#REF!</v>
      </c>
      <c r="K230" s="1301" t="e">
        <f>+#REF!</f>
        <v>#REF!</v>
      </c>
      <c r="L230" s="461" t="e">
        <f t="shared" si="13"/>
        <v>#REF!</v>
      </c>
      <c r="M230" s="111"/>
      <c r="N230" s="104"/>
      <c r="O230" s="643"/>
    </row>
    <row r="231" spans="1:15" ht="43.15" customHeight="1" outlineLevel="1">
      <c r="A231" s="104"/>
      <c r="B231" s="110"/>
      <c r="C231" s="466" t="e">
        <f>+#REF!</f>
        <v>#REF!</v>
      </c>
      <c r="D231" s="1297" t="e">
        <f>+#REF!</f>
        <v>#REF!</v>
      </c>
      <c r="E231" s="1298"/>
      <c r="F231" s="1298"/>
      <c r="G231" s="1299" t="e">
        <f>+#REF!</f>
        <v>#REF!</v>
      </c>
      <c r="H231" s="2186" t="e">
        <f>+#REF!</f>
        <v>#REF!</v>
      </c>
      <c r="I231" s="2187"/>
      <c r="J231" s="1300" t="e">
        <f>+#REF!</f>
        <v>#REF!</v>
      </c>
      <c r="K231" s="1301" t="e">
        <f>+#REF!</f>
        <v>#REF!</v>
      </c>
      <c r="L231" s="461" t="e">
        <f t="shared" si="13"/>
        <v>#REF!</v>
      </c>
      <c r="M231" s="111"/>
      <c r="N231" s="104"/>
      <c r="O231" s="643"/>
    </row>
    <row r="232" spans="1:15" ht="39" customHeight="1" outlineLevel="1">
      <c r="A232" s="104"/>
      <c r="B232" s="110"/>
      <c r="C232" s="466" t="e">
        <f>+#REF!</f>
        <v>#REF!</v>
      </c>
      <c r="D232" s="1297" t="e">
        <f>+#REF!</f>
        <v>#REF!</v>
      </c>
      <c r="E232" s="1298"/>
      <c r="F232" s="1298"/>
      <c r="G232" s="1299" t="e">
        <f>+#REF!</f>
        <v>#REF!</v>
      </c>
      <c r="H232" s="2186" t="e">
        <f>+#REF!</f>
        <v>#REF!</v>
      </c>
      <c r="I232" s="2187"/>
      <c r="J232" s="1300" t="e">
        <f>+#REF!</f>
        <v>#REF!</v>
      </c>
      <c r="K232" s="1301" t="e">
        <f>+#REF!</f>
        <v>#REF!</v>
      </c>
      <c r="L232" s="461" t="e">
        <f t="shared" si="13"/>
        <v>#REF!</v>
      </c>
      <c r="M232" s="111"/>
      <c r="N232" s="104"/>
      <c r="O232" s="643"/>
    </row>
    <row r="233" spans="1:15" ht="36.6" customHeight="1" outlineLevel="1">
      <c r="A233" s="104"/>
      <c r="B233" s="110"/>
      <c r="C233" s="466" t="e">
        <f>+#REF!</f>
        <v>#REF!</v>
      </c>
      <c r="D233" s="1297" t="e">
        <f>+#REF!</f>
        <v>#REF!</v>
      </c>
      <c r="E233" s="1298"/>
      <c r="F233" s="1298"/>
      <c r="G233" s="1299" t="e">
        <f>+#REF!</f>
        <v>#REF!</v>
      </c>
      <c r="H233" s="2186" t="e">
        <f>+#REF!</f>
        <v>#REF!</v>
      </c>
      <c r="I233" s="2187"/>
      <c r="J233" s="1300" t="e">
        <f>+#REF!</f>
        <v>#REF!</v>
      </c>
      <c r="K233" s="1301" t="e">
        <f>+#REF!</f>
        <v>#REF!</v>
      </c>
      <c r="L233" s="461" t="e">
        <f t="shared" si="13"/>
        <v>#REF!</v>
      </c>
      <c r="M233" s="111"/>
      <c r="N233" s="104"/>
      <c r="O233" s="643"/>
    </row>
    <row r="234" spans="1:15" ht="52.15" customHeight="1" outlineLevel="1">
      <c r="A234" s="104"/>
      <c r="B234" s="110"/>
      <c r="C234" s="466" t="e">
        <f>+#REF!</f>
        <v>#REF!</v>
      </c>
      <c r="D234" s="1297" t="e">
        <f>+#REF!</f>
        <v>#REF!</v>
      </c>
      <c r="E234" s="1298"/>
      <c r="F234" s="1298"/>
      <c r="G234" s="1299" t="e">
        <f>+#REF!</f>
        <v>#REF!</v>
      </c>
      <c r="H234" s="2186" t="e">
        <f>+#REF!</f>
        <v>#REF!</v>
      </c>
      <c r="I234" s="2187"/>
      <c r="J234" s="1300" t="e">
        <f>+#REF!</f>
        <v>#REF!</v>
      </c>
      <c r="K234" s="1301" t="e">
        <f>+#REF!</f>
        <v>#REF!</v>
      </c>
      <c r="L234" s="461" t="e">
        <f t="shared" si="13"/>
        <v>#REF!</v>
      </c>
      <c r="M234" s="111"/>
      <c r="N234" s="104"/>
      <c r="O234" s="643"/>
    </row>
    <row r="235" spans="1:15" ht="40.9" customHeight="1" outlineLevel="1">
      <c r="A235" s="104"/>
      <c r="B235" s="110"/>
      <c r="C235" s="466" t="e">
        <f>+#REF!</f>
        <v>#REF!</v>
      </c>
      <c r="D235" s="1297" t="e">
        <f>+#REF!</f>
        <v>#REF!</v>
      </c>
      <c r="E235" s="1298"/>
      <c r="F235" s="1298"/>
      <c r="G235" s="1299" t="e">
        <f>+#REF!</f>
        <v>#REF!</v>
      </c>
      <c r="H235" s="2186" t="e">
        <f>+#REF!</f>
        <v>#REF!</v>
      </c>
      <c r="I235" s="2187"/>
      <c r="J235" s="1300" t="e">
        <f>+#REF!</f>
        <v>#REF!</v>
      </c>
      <c r="K235" s="1301" t="e">
        <f>+#REF!</f>
        <v>#REF!</v>
      </c>
      <c r="L235" s="461" t="e">
        <f t="shared" si="13"/>
        <v>#REF!</v>
      </c>
      <c r="M235" s="111"/>
      <c r="N235" s="104"/>
      <c r="O235" s="643"/>
    </row>
    <row r="236" spans="1:15" ht="82.9" customHeight="1" outlineLevel="1">
      <c r="A236" s="104"/>
      <c r="B236" s="110"/>
      <c r="C236" s="466" t="e">
        <f>+#REF!</f>
        <v>#REF!</v>
      </c>
      <c r="D236" s="1297" t="e">
        <f>+#REF!</f>
        <v>#REF!</v>
      </c>
      <c r="E236" s="1298"/>
      <c r="F236" s="1298"/>
      <c r="G236" s="1299" t="e">
        <f>+#REF!</f>
        <v>#REF!</v>
      </c>
      <c r="H236" s="2186" t="e">
        <f>+#REF!</f>
        <v>#REF!</v>
      </c>
      <c r="I236" s="2187"/>
      <c r="J236" s="1300" t="e">
        <f>+#REF!</f>
        <v>#REF!</v>
      </c>
      <c r="K236" s="1301" t="e">
        <f>+#REF!</f>
        <v>#REF!</v>
      </c>
      <c r="L236" s="461" t="e">
        <f t="shared" si="13"/>
        <v>#REF!</v>
      </c>
      <c r="M236" s="111"/>
      <c r="N236" s="104"/>
      <c r="O236" s="643"/>
    </row>
    <row r="237" spans="1:15" ht="91.15" customHeight="1" outlineLevel="1">
      <c r="A237" s="104"/>
      <c r="B237" s="110"/>
      <c r="C237" s="466" t="e">
        <f>+#REF!</f>
        <v>#REF!</v>
      </c>
      <c r="D237" s="1297" t="e">
        <f>+#REF!</f>
        <v>#REF!</v>
      </c>
      <c r="E237" s="1298"/>
      <c r="F237" s="1298"/>
      <c r="G237" s="1299" t="e">
        <f>+#REF!</f>
        <v>#REF!</v>
      </c>
      <c r="H237" s="2186" t="e">
        <f>+#REF!</f>
        <v>#REF!</v>
      </c>
      <c r="I237" s="2187"/>
      <c r="J237" s="1300" t="e">
        <f>+#REF!</f>
        <v>#REF!</v>
      </c>
      <c r="K237" s="1301" t="e">
        <f>+#REF!</f>
        <v>#REF!</v>
      </c>
      <c r="L237" s="461" t="e">
        <f t="shared" si="13"/>
        <v>#REF!</v>
      </c>
      <c r="M237" s="111"/>
      <c r="N237" s="104"/>
      <c r="O237" s="643"/>
    </row>
    <row r="238" spans="1:15" ht="37.9" customHeight="1" outlineLevel="1">
      <c r="A238" s="104"/>
      <c r="B238" s="110"/>
      <c r="C238" s="466" t="e">
        <f>+#REF!</f>
        <v>#REF!</v>
      </c>
      <c r="D238" s="1297" t="e">
        <f>+#REF!</f>
        <v>#REF!</v>
      </c>
      <c r="E238" s="1298"/>
      <c r="F238" s="1298"/>
      <c r="G238" s="1299" t="e">
        <f>+#REF!</f>
        <v>#REF!</v>
      </c>
      <c r="H238" s="2186" t="e">
        <f>+#REF!</f>
        <v>#REF!</v>
      </c>
      <c r="I238" s="2187"/>
      <c r="J238" s="1300" t="e">
        <f>+#REF!</f>
        <v>#REF!</v>
      </c>
      <c r="K238" s="1301" t="e">
        <f>+#REF!</f>
        <v>#REF!</v>
      </c>
      <c r="L238" s="461" t="e">
        <f t="shared" si="13"/>
        <v>#REF!</v>
      </c>
      <c r="M238" s="111"/>
      <c r="N238" s="104"/>
      <c r="O238" s="643"/>
    </row>
    <row r="239" spans="1:15" ht="54.6" customHeight="1" outlineLevel="1">
      <c r="A239" s="104"/>
      <c r="B239" s="110"/>
      <c r="C239" s="466" t="e">
        <f>+#REF!</f>
        <v>#REF!</v>
      </c>
      <c r="D239" s="1297" t="e">
        <f>+#REF!</f>
        <v>#REF!</v>
      </c>
      <c r="E239" s="1298"/>
      <c r="F239" s="1298"/>
      <c r="G239" s="1299" t="e">
        <f>+#REF!</f>
        <v>#REF!</v>
      </c>
      <c r="H239" s="2186" t="e">
        <f>+#REF!</f>
        <v>#REF!</v>
      </c>
      <c r="I239" s="2187"/>
      <c r="J239" s="1300" t="e">
        <f>+#REF!</f>
        <v>#REF!</v>
      </c>
      <c r="K239" s="1301" t="e">
        <f>+#REF!</f>
        <v>#REF!</v>
      </c>
      <c r="L239" s="461" t="e">
        <f t="shared" si="13"/>
        <v>#REF!</v>
      </c>
      <c r="M239" s="111"/>
      <c r="N239" s="104"/>
      <c r="O239" s="643"/>
    </row>
    <row r="240" spans="1:15" ht="18" customHeight="1" outlineLevel="1">
      <c r="A240" s="104"/>
      <c r="B240" s="110"/>
      <c r="C240" s="466" t="e">
        <f>+#REF!</f>
        <v>#REF!</v>
      </c>
      <c r="D240" s="1297" t="e">
        <f>+#REF!</f>
        <v>#REF!</v>
      </c>
      <c r="E240" s="1298"/>
      <c r="F240" s="1298"/>
      <c r="G240" s="1299" t="e">
        <f>+#REF!</f>
        <v>#REF!</v>
      </c>
      <c r="H240" s="2186" t="e">
        <f>+#REF!</f>
        <v>#REF!</v>
      </c>
      <c r="I240" s="2187"/>
      <c r="J240" s="1300" t="e">
        <f>+#REF!</f>
        <v>#REF!</v>
      </c>
      <c r="K240" s="1301" t="e">
        <f>+#REF!</f>
        <v>#REF!</v>
      </c>
      <c r="L240" s="461" t="e">
        <f t="shared" si="13"/>
        <v>#REF!</v>
      </c>
      <c r="M240" s="111"/>
      <c r="N240" s="104"/>
      <c r="O240" s="643"/>
    </row>
    <row r="241" spans="1:15" ht="18" customHeight="1" outlineLevel="1">
      <c r="A241" s="104"/>
      <c r="B241" s="110"/>
      <c r="C241" s="567"/>
      <c r="D241" s="1311"/>
      <c r="E241" s="1309"/>
      <c r="F241" s="1309"/>
      <c r="G241" s="1310" t="e">
        <f>+#REF!</f>
        <v>#REF!</v>
      </c>
      <c r="H241" s="2186"/>
      <c r="I241" s="2187"/>
      <c r="J241" s="1300"/>
      <c r="K241" s="1301"/>
      <c r="L241" s="461"/>
      <c r="M241" s="111"/>
      <c r="N241" s="104"/>
      <c r="O241" s="643"/>
    </row>
    <row r="242" spans="1:15" ht="18" customHeight="1" outlineLevel="1">
      <c r="A242" s="104"/>
      <c r="B242" s="110"/>
      <c r="C242" s="466" t="e">
        <f>+#REF!</f>
        <v>#REF!</v>
      </c>
      <c r="D242" s="1297" t="e">
        <f>+#REF!</f>
        <v>#REF!</v>
      </c>
      <c r="E242" s="1298"/>
      <c r="F242" s="1298"/>
      <c r="G242" s="1299" t="e">
        <f>+#REF!</f>
        <v>#REF!</v>
      </c>
      <c r="H242" s="2186" t="e">
        <f>+#REF!</f>
        <v>#REF!</v>
      </c>
      <c r="I242" s="2187"/>
      <c r="J242" s="1300" t="e">
        <f>+#REF!</f>
        <v>#REF!</v>
      </c>
      <c r="K242" s="1301" t="e">
        <f>+#REF!</f>
        <v>#REF!</v>
      </c>
      <c r="L242" s="461" t="e">
        <f t="shared" si="13"/>
        <v>#REF!</v>
      </c>
      <c r="M242" s="111"/>
      <c r="N242" s="104"/>
      <c r="O242" s="643"/>
    </row>
    <row r="243" spans="1:15" ht="33.6" customHeight="1" outlineLevel="1">
      <c r="A243" s="104"/>
      <c r="B243" s="110"/>
      <c r="C243" s="466" t="e">
        <f>+#REF!</f>
        <v>#REF!</v>
      </c>
      <c r="D243" s="1297" t="e">
        <f>+#REF!</f>
        <v>#REF!</v>
      </c>
      <c r="E243" s="1298"/>
      <c r="F243" s="1298"/>
      <c r="G243" s="1299" t="e">
        <f>+#REF!</f>
        <v>#REF!</v>
      </c>
      <c r="H243" s="2186" t="e">
        <f>+#REF!</f>
        <v>#REF!</v>
      </c>
      <c r="I243" s="2187"/>
      <c r="J243" s="1300" t="e">
        <f>+#REF!</f>
        <v>#REF!</v>
      </c>
      <c r="K243" s="1301" t="e">
        <f>+#REF!</f>
        <v>#REF!</v>
      </c>
      <c r="L243" s="461" t="e">
        <f t="shared" si="13"/>
        <v>#REF!</v>
      </c>
      <c r="M243" s="111"/>
      <c r="N243" s="104"/>
      <c r="O243" s="643"/>
    </row>
    <row r="244" spans="1:15" ht="34.15" customHeight="1" outlineLevel="1">
      <c r="A244" s="104"/>
      <c r="B244" s="110"/>
      <c r="C244" s="466" t="e">
        <f>+#REF!</f>
        <v>#REF!</v>
      </c>
      <c r="D244" s="1297" t="e">
        <f>+#REF!</f>
        <v>#REF!</v>
      </c>
      <c r="E244" s="1298"/>
      <c r="F244" s="1298"/>
      <c r="G244" s="1299" t="e">
        <f>+#REF!</f>
        <v>#REF!</v>
      </c>
      <c r="H244" s="2186" t="e">
        <f>+#REF!</f>
        <v>#REF!</v>
      </c>
      <c r="I244" s="2187"/>
      <c r="J244" s="1300" t="e">
        <f>+#REF!</f>
        <v>#REF!</v>
      </c>
      <c r="K244" s="1301" t="e">
        <f>+#REF!</f>
        <v>#REF!</v>
      </c>
      <c r="L244" s="461" t="e">
        <f t="shared" si="13"/>
        <v>#REF!</v>
      </c>
      <c r="M244" s="111"/>
      <c r="N244" s="104"/>
      <c r="O244" s="643"/>
    </row>
    <row r="245" spans="1:15" ht="34.15" customHeight="1" outlineLevel="1">
      <c r="A245" s="104"/>
      <c r="B245" s="110"/>
      <c r="C245" s="466" t="e">
        <f>+#REF!</f>
        <v>#REF!</v>
      </c>
      <c r="D245" s="1297" t="e">
        <f>+#REF!</f>
        <v>#REF!</v>
      </c>
      <c r="E245" s="1298"/>
      <c r="F245" s="1298"/>
      <c r="G245" s="1299" t="e">
        <f>+#REF!</f>
        <v>#REF!</v>
      </c>
      <c r="H245" s="2186" t="e">
        <f>+#REF!</f>
        <v>#REF!</v>
      </c>
      <c r="I245" s="2187"/>
      <c r="J245" s="1300" t="e">
        <f>+#REF!</f>
        <v>#REF!</v>
      </c>
      <c r="K245" s="1301" t="e">
        <f>+#REF!</f>
        <v>#REF!</v>
      </c>
      <c r="L245" s="461" t="e">
        <f t="shared" si="13"/>
        <v>#REF!</v>
      </c>
      <c r="M245" s="111"/>
      <c r="N245" s="104"/>
      <c r="O245" s="643"/>
    </row>
    <row r="246" spans="1:15" ht="40.9" customHeight="1" outlineLevel="1">
      <c r="A246" s="104"/>
      <c r="B246" s="110"/>
      <c r="C246" s="466" t="e">
        <f>+#REF!</f>
        <v>#REF!</v>
      </c>
      <c r="D246" s="1297" t="e">
        <f>+#REF!</f>
        <v>#REF!</v>
      </c>
      <c r="E246" s="1298"/>
      <c r="F246" s="1298"/>
      <c r="G246" s="1299" t="e">
        <f>+#REF!</f>
        <v>#REF!</v>
      </c>
      <c r="H246" s="2186" t="e">
        <f>+#REF!</f>
        <v>#REF!</v>
      </c>
      <c r="I246" s="2187"/>
      <c r="J246" s="1300" t="e">
        <f>+#REF!</f>
        <v>#REF!</v>
      </c>
      <c r="K246" s="1301" t="e">
        <f>+#REF!</f>
        <v>#REF!</v>
      </c>
      <c r="L246" s="461" t="e">
        <f t="shared" si="13"/>
        <v>#REF!</v>
      </c>
      <c r="M246" s="111"/>
      <c r="N246" s="104"/>
      <c r="O246" s="643"/>
    </row>
    <row r="247" spans="1:15" ht="34.15" customHeight="1" outlineLevel="1">
      <c r="A247" s="104"/>
      <c r="B247" s="110"/>
      <c r="C247" s="466" t="e">
        <f>+#REF!</f>
        <v>#REF!</v>
      </c>
      <c r="D247" s="1297" t="e">
        <f>+#REF!</f>
        <v>#REF!</v>
      </c>
      <c r="E247" s="1298"/>
      <c r="F247" s="1298"/>
      <c r="G247" s="1299" t="e">
        <f>+#REF!</f>
        <v>#REF!</v>
      </c>
      <c r="H247" s="2186" t="e">
        <f>+#REF!</f>
        <v>#REF!</v>
      </c>
      <c r="I247" s="2187"/>
      <c r="J247" s="1300" t="e">
        <f>+#REF!</f>
        <v>#REF!</v>
      </c>
      <c r="K247" s="1301" t="e">
        <f>+#REF!</f>
        <v>#REF!</v>
      </c>
      <c r="L247" s="461" t="e">
        <f t="shared" si="13"/>
        <v>#REF!</v>
      </c>
      <c r="M247" s="111"/>
      <c r="N247" s="104"/>
      <c r="O247" s="643"/>
    </row>
    <row r="248" spans="1:15" ht="49.9" customHeight="1" outlineLevel="1">
      <c r="A248" s="104"/>
      <c r="B248" s="110"/>
      <c r="C248" s="466" t="e">
        <f>+#REF!</f>
        <v>#REF!</v>
      </c>
      <c r="D248" s="1297" t="e">
        <f>+#REF!</f>
        <v>#REF!</v>
      </c>
      <c r="E248" s="1298"/>
      <c r="F248" s="1298"/>
      <c r="G248" s="1299" t="e">
        <f>+#REF!</f>
        <v>#REF!</v>
      </c>
      <c r="H248" s="2186" t="e">
        <f>+#REF!</f>
        <v>#REF!</v>
      </c>
      <c r="I248" s="2187"/>
      <c r="J248" s="1300" t="e">
        <f>+#REF!</f>
        <v>#REF!</v>
      </c>
      <c r="K248" s="1301" t="e">
        <f>+#REF!</f>
        <v>#REF!</v>
      </c>
      <c r="L248" s="461" t="e">
        <f t="shared" si="13"/>
        <v>#REF!</v>
      </c>
      <c r="M248" s="111"/>
      <c r="N248" s="104"/>
      <c r="O248" s="643"/>
    </row>
    <row r="249" spans="1:15" ht="18" customHeight="1" outlineLevel="1">
      <c r="A249" s="104"/>
      <c r="B249" s="110"/>
      <c r="C249" s="466" t="e">
        <f>+#REF!</f>
        <v>#REF!</v>
      </c>
      <c r="D249" s="1297" t="e">
        <f>+#REF!</f>
        <v>#REF!</v>
      </c>
      <c r="E249" s="1298"/>
      <c r="F249" s="1298"/>
      <c r="G249" s="1299" t="e">
        <f>+#REF!</f>
        <v>#REF!</v>
      </c>
      <c r="H249" s="2186" t="e">
        <f>+#REF!</f>
        <v>#REF!</v>
      </c>
      <c r="I249" s="2187"/>
      <c r="J249" s="1300" t="e">
        <f>+#REF!</f>
        <v>#REF!</v>
      </c>
      <c r="K249" s="1301" t="e">
        <f>+#REF!</f>
        <v>#REF!</v>
      </c>
      <c r="L249" s="461" t="e">
        <f t="shared" si="13"/>
        <v>#REF!</v>
      </c>
      <c r="M249" s="111"/>
      <c r="N249" s="104"/>
      <c r="O249" s="643"/>
    </row>
    <row r="250" spans="1:15" ht="18" customHeight="1" outlineLevel="1">
      <c r="A250" s="104"/>
      <c r="B250" s="110"/>
      <c r="C250" s="466" t="e">
        <f>+#REF!</f>
        <v>#REF!</v>
      </c>
      <c r="D250" s="1297" t="e">
        <f>+#REF!</f>
        <v>#REF!</v>
      </c>
      <c r="E250" s="1298"/>
      <c r="F250" s="1298"/>
      <c r="G250" s="1299" t="e">
        <f>+#REF!</f>
        <v>#REF!</v>
      </c>
      <c r="H250" s="2186" t="e">
        <f>+#REF!</f>
        <v>#REF!</v>
      </c>
      <c r="I250" s="2187"/>
      <c r="J250" s="1300" t="e">
        <f>+#REF!</f>
        <v>#REF!</v>
      </c>
      <c r="K250" s="1301" t="e">
        <f>+#REF!</f>
        <v>#REF!</v>
      </c>
      <c r="L250" s="461" t="e">
        <f t="shared" si="13"/>
        <v>#REF!</v>
      </c>
      <c r="M250" s="111"/>
      <c r="N250" s="104"/>
      <c r="O250" s="643"/>
    </row>
    <row r="251" spans="1:15" ht="18" customHeight="1" outlineLevel="1">
      <c r="A251" s="104"/>
      <c r="B251" s="110"/>
      <c r="C251" s="567"/>
      <c r="D251" s="1311"/>
      <c r="E251" s="1309"/>
      <c r="F251" s="1309"/>
      <c r="G251" s="1310" t="e">
        <f>+#REF!</f>
        <v>#REF!</v>
      </c>
      <c r="H251" s="2186"/>
      <c r="I251" s="2187"/>
      <c r="J251" s="1300"/>
      <c r="K251" s="1301"/>
      <c r="L251" s="461"/>
      <c r="M251" s="111"/>
      <c r="N251" s="104"/>
      <c r="O251" s="643"/>
    </row>
    <row r="252" spans="1:15" ht="18" customHeight="1" outlineLevel="1">
      <c r="A252" s="104"/>
      <c r="B252" s="110"/>
      <c r="C252" s="466" t="e">
        <f>+#REF!</f>
        <v>#REF!</v>
      </c>
      <c r="D252" s="1297" t="e">
        <f>+#REF!</f>
        <v>#REF!</v>
      </c>
      <c r="E252" s="1298"/>
      <c r="F252" s="1298"/>
      <c r="G252" s="1299" t="e">
        <f>+#REF!</f>
        <v>#REF!</v>
      </c>
      <c r="H252" s="2186" t="e">
        <f>+#REF!</f>
        <v>#REF!</v>
      </c>
      <c r="I252" s="2187"/>
      <c r="J252" s="1300" t="e">
        <f>+#REF!</f>
        <v>#REF!</v>
      </c>
      <c r="K252" s="1301" t="e">
        <f>+#REF!</f>
        <v>#REF!</v>
      </c>
      <c r="L252" s="461" t="e">
        <f t="shared" si="13"/>
        <v>#REF!</v>
      </c>
      <c r="M252" s="111"/>
      <c r="N252" s="104"/>
      <c r="O252" s="643"/>
    </row>
    <row r="253" spans="1:15" ht="34.15" customHeight="1" outlineLevel="1">
      <c r="A253" s="104"/>
      <c r="B253" s="110"/>
      <c r="C253" s="466" t="e">
        <f>+#REF!</f>
        <v>#REF!</v>
      </c>
      <c r="D253" s="1297" t="e">
        <f>+#REF!</f>
        <v>#REF!</v>
      </c>
      <c r="E253" s="1298"/>
      <c r="F253" s="1298"/>
      <c r="G253" s="1299" t="e">
        <f>+#REF!</f>
        <v>#REF!</v>
      </c>
      <c r="H253" s="2186" t="e">
        <f>+#REF!</f>
        <v>#REF!</v>
      </c>
      <c r="I253" s="2187"/>
      <c r="J253" s="1300" t="e">
        <f>+#REF!</f>
        <v>#REF!</v>
      </c>
      <c r="K253" s="1301" t="e">
        <f>+#REF!</f>
        <v>#REF!</v>
      </c>
      <c r="L253" s="461" t="e">
        <f t="shared" si="13"/>
        <v>#REF!</v>
      </c>
      <c r="M253" s="111"/>
      <c r="N253" s="104"/>
      <c r="O253" s="643"/>
    </row>
    <row r="254" spans="1:15" ht="37.9" customHeight="1" outlineLevel="1">
      <c r="A254" s="104"/>
      <c r="B254" s="110"/>
      <c r="C254" s="466" t="e">
        <f>+#REF!</f>
        <v>#REF!</v>
      </c>
      <c r="D254" s="1297" t="e">
        <f>+#REF!</f>
        <v>#REF!</v>
      </c>
      <c r="E254" s="1298"/>
      <c r="F254" s="1298"/>
      <c r="G254" s="1299" t="e">
        <f>+#REF!</f>
        <v>#REF!</v>
      </c>
      <c r="H254" s="2186" t="e">
        <f>+#REF!</f>
        <v>#REF!</v>
      </c>
      <c r="I254" s="2187"/>
      <c r="J254" s="1300" t="e">
        <f>+#REF!</f>
        <v>#REF!</v>
      </c>
      <c r="K254" s="1301" t="e">
        <f>+#REF!</f>
        <v>#REF!</v>
      </c>
      <c r="L254" s="461" t="e">
        <f t="shared" si="13"/>
        <v>#REF!</v>
      </c>
      <c r="M254" s="111"/>
      <c r="N254" s="104"/>
      <c r="O254" s="643"/>
    </row>
    <row r="255" spans="1:15" ht="36.6" customHeight="1" outlineLevel="1">
      <c r="A255" s="104"/>
      <c r="B255" s="110"/>
      <c r="C255" s="466" t="e">
        <f>+#REF!</f>
        <v>#REF!</v>
      </c>
      <c r="D255" s="1297" t="e">
        <f>+#REF!</f>
        <v>#REF!</v>
      </c>
      <c r="E255" s="1298"/>
      <c r="F255" s="1298"/>
      <c r="G255" s="1299" t="e">
        <f>+#REF!</f>
        <v>#REF!</v>
      </c>
      <c r="H255" s="2186" t="e">
        <f>+#REF!</f>
        <v>#REF!</v>
      </c>
      <c r="I255" s="2187"/>
      <c r="J255" s="1300" t="e">
        <f>+#REF!</f>
        <v>#REF!</v>
      </c>
      <c r="K255" s="1301" t="e">
        <f>+#REF!</f>
        <v>#REF!</v>
      </c>
      <c r="L255" s="461" t="e">
        <f t="shared" si="13"/>
        <v>#REF!</v>
      </c>
      <c r="M255" s="111"/>
      <c r="N255" s="104"/>
      <c r="O255" s="643"/>
    </row>
    <row r="256" spans="1:15" ht="54.6" customHeight="1" outlineLevel="1">
      <c r="A256" s="104"/>
      <c r="B256" s="110"/>
      <c r="C256" s="466" t="e">
        <f>+#REF!</f>
        <v>#REF!</v>
      </c>
      <c r="D256" s="1297" t="e">
        <f>+#REF!</f>
        <v>#REF!</v>
      </c>
      <c r="E256" s="1298"/>
      <c r="F256" s="1298"/>
      <c r="G256" s="1299" t="e">
        <f>+#REF!</f>
        <v>#REF!</v>
      </c>
      <c r="H256" s="2186" t="e">
        <f>+#REF!</f>
        <v>#REF!</v>
      </c>
      <c r="I256" s="2187"/>
      <c r="J256" s="1300" t="e">
        <f>+#REF!</f>
        <v>#REF!</v>
      </c>
      <c r="K256" s="1301" t="e">
        <f>+#REF!</f>
        <v>#REF!</v>
      </c>
      <c r="L256" s="461" t="e">
        <f t="shared" si="13"/>
        <v>#REF!</v>
      </c>
      <c r="M256" s="111"/>
      <c r="N256" s="104"/>
      <c r="O256" s="643"/>
    </row>
    <row r="257" spans="1:15" ht="36.6" customHeight="1" outlineLevel="1">
      <c r="A257" s="104"/>
      <c r="B257" s="110"/>
      <c r="C257" s="466" t="e">
        <f>+#REF!</f>
        <v>#REF!</v>
      </c>
      <c r="D257" s="1297" t="e">
        <f>+#REF!</f>
        <v>#REF!</v>
      </c>
      <c r="E257" s="1298"/>
      <c r="F257" s="1298"/>
      <c r="G257" s="1299" t="e">
        <f>+#REF!</f>
        <v>#REF!</v>
      </c>
      <c r="H257" s="2186" t="e">
        <f>+#REF!</f>
        <v>#REF!</v>
      </c>
      <c r="I257" s="2187"/>
      <c r="J257" s="1300" t="e">
        <f>+#REF!</f>
        <v>#REF!</v>
      </c>
      <c r="K257" s="1301" t="e">
        <f>+#REF!</f>
        <v>#REF!</v>
      </c>
      <c r="L257" s="461" t="e">
        <f t="shared" si="13"/>
        <v>#REF!</v>
      </c>
      <c r="M257" s="111"/>
      <c r="N257" s="104"/>
      <c r="O257" s="643"/>
    </row>
    <row r="258" spans="1:15" ht="18" customHeight="1" outlineLevel="1">
      <c r="A258" s="104"/>
      <c r="B258" s="110"/>
      <c r="C258" s="567"/>
      <c r="D258" s="1311"/>
      <c r="E258" s="1309"/>
      <c r="F258" s="1309"/>
      <c r="G258" s="1310" t="e">
        <f>+#REF!</f>
        <v>#REF!</v>
      </c>
      <c r="H258" s="2186"/>
      <c r="I258" s="2187"/>
      <c r="J258" s="1300"/>
      <c r="K258" s="1301"/>
      <c r="L258" s="461"/>
      <c r="M258" s="111"/>
      <c r="N258" s="104"/>
      <c r="O258" s="643"/>
    </row>
    <row r="259" spans="1:15" ht="18" customHeight="1" outlineLevel="1">
      <c r="A259" s="104"/>
      <c r="B259" s="110"/>
      <c r="C259" s="567"/>
      <c r="D259" s="1311"/>
      <c r="E259" s="1309"/>
      <c r="F259" s="1309"/>
      <c r="G259" s="1310" t="e">
        <f>+#REF!</f>
        <v>#REF!</v>
      </c>
      <c r="H259" s="2186"/>
      <c r="I259" s="2187"/>
      <c r="J259" s="1300"/>
      <c r="K259" s="1301"/>
      <c r="L259" s="461"/>
      <c r="M259" s="111"/>
      <c r="N259" s="104"/>
      <c r="O259" s="643"/>
    </row>
    <row r="260" spans="1:15" ht="18" customHeight="1" outlineLevel="1">
      <c r="A260" s="104"/>
      <c r="B260" s="110"/>
      <c r="C260" s="567"/>
      <c r="D260" s="1311"/>
      <c r="E260" s="1309"/>
      <c r="F260" s="1309"/>
      <c r="G260" s="1310" t="e">
        <f>+#REF!</f>
        <v>#REF!</v>
      </c>
      <c r="H260" s="2186"/>
      <c r="I260" s="2187"/>
      <c r="J260" s="1300"/>
      <c r="K260" s="1301"/>
      <c r="L260" s="461"/>
      <c r="M260" s="111"/>
      <c r="N260" s="104"/>
      <c r="O260" s="643"/>
    </row>
    <row r="261" spans="1:15" ht="18" customHeight="1" outlineLevel="1">
      <c r="A261" s="104"/>
      <c r="B261" s="110"/>
      <c r="C261" s="466" t="e">
        <f>+#REF!</f>
        <v>#REF!</v>
      </c>
      <c r="D261" s="1297" t="e">
        <f>+#REF!</f>
        <v>#REF!</v>
      </c>
      <c r="E261" s="1298"/>
      <c r="F261" s="1298"/>
      <c r="G261" s="1299" t="e">
        <f>+#REF!</f>
        <v>#REF!</v>
      </c>
      <c r="H261" s="2186" t="e">
        <f>+#REF!</f>
        <v>#REF!</v>
      </c>
      <c r="I261" s="2187"/>
      <c r="J261" s="1300" t="e">
        <f>+#REF!</f>
        <v>#REF!</v>
      </c>
      <c r="K261" s="1301" t="e">
        <f>+#REF!</f>
        <v>#REF!</v>
      </c>
      <c r="L261" s="461" t="e">
        <f t="shared" si="13"/>
        <v>#REF!</v>
      </c>
      <c r="M261" s="111"/>
      <c r="N261" s="104"/>
      <c r="O261" s="643"/>
    </row>
    <row r="262" spans="1:15" ht="35.450000000000003" customHeight="1" outlineLevel="1">
      <c r="A262" s="104"/>
      <c r="B262" s="110"/>
      <c r="C262" s="466" t="e">
        <f>+#REF!</f>
        <v>#REF!</v>
      </c>
      <c r="D262" s="1297" t="e">
        <f>+#REF!</f>
        <v>#REF!</v>
      </c>
      <c r="E262" s="1298"/>
      <c r="F262" s="1298"/>
      <c r="G262" s="1299" t="e">
        <f>+#REF!</f>
        <v>#REF!</v>
      </c>
      <c r="H262" s="2186" t="e">
        <f>+#REF!</f>
        <v>#REF!</v>
      </c>
      <c r="I262" s="2187"/>
      <c r="J262" s="1300" t="e">
        <f>+#REF!</f>
        <v>#REF!</v>
      </c>
      <c r="K262" s="1301" t="e">
        <f>+#REF!</f>
        <v>#REF!</v>
      </c>
      <c r="L262" s="461" t="e">
        <f t="shared" si="13"/>
        <v>#REF!</v>
      </c>
      <c r="M262" s="111"/>
      <c r="N262" s="104"/>
      <c r="O262" s="643"/>
    </row>
    <row r="263" spans="1:15" ht="42" customHeight="1" outlineLevel="1">
      <c r="A263" s="104"/>
      <c r="B263" s="110"/>
      <c r="C263" s="466" t="e">
        <f>+#REF!</f>
        <v>#REF!</v>
      </c>
      <c r="D263" s="1297" t="e">
        <f>+#REF!</f>
        <v>#REF!</v>
      </c>
      <c r="E263" s="1298"/>
      <c r="F263" s="1298"/>
      <c r="G263" s="1299" t="e">
        <f>+#REF!</f>
        <v>#REF!</v>
      </c>
      <c r="H263" s="2186" t="e">
        <f>+#REF!</f>
        <v>#REF!</v>
      </c>
      <c r="I263" s="2187"/>
      <c r="J263" s="1300" t="e">
        <f>+#REF!</f>
        <v>#REF!</v>
      </c>
      <c r="K263" s="1301" t="e">
        <f>+#REF!</f>
        <v>#REF!</v>
      </c>
      <c r="L263" s="461" t="e">
        <f t="shared" si="13"/>
        <v>#REF!</v>
      </c>
      <c r="M263" s="111"/>
      <c r="N263" s="104"/>
      <c r="O263" s="643"/>
    </row>
    <row r="264" spans="1:15" ht="43.15" customHeight="1" outlineLevel="1">
      <c r="A264" s="104"/>
      <c r="B264" s="110"/>
      <c r="C264" s="466" t="e">
        <f>+#REF!</f>
        <v>#REF!</v>
      </c>
      <c r="D264" s="1297" t="e">
        <f>+#REF!</f>
        <v>#REF!</v>
      </c>
      <c r="E264" s="1298"/>
      <c r="F264" s="1298"/>
      <c r="G264" s="1299" t="e">
        <f>+#REF!</f>
        <v>#REF!</v>
      </c>
      <c r="H264" s="2186" t="e">
        <f>+#REF!</f>
        <v>#REF!</v>
      </c>
      <c r="I264" s="2187"/>
      <c r="J264" s="1300" t="e">
        <f>+#REF!</f>
        <v>#REF!</v>
      </c>
      <c r="K264" s="1301" t="e">
        <f>+#REF!</f>
        <v>#REF!</v>
      </c>
      <c r="L264" s="461" t="e">
        <f t="shared" si="13"/>
        <v>#REF!</v>
      </c>
      <c r="M264" s="111"/>
      <c r="N264" s="104"/>
      <c r="O264" s="643"/>
    </row>
    <row r="265" spans="1:15" ht="21" customHeight="1" outlineLevel="1">
      <c r="A265" s="104"/>
      <c r="B265" s="110"/>
      <c r="C265" s="466" t="e">
        <f>+#REF!</f>
        <v>#REF!</v>
      </c>
      <c r="D265" s="1297" t="e">
        <f>+#REF!</f>
        <v>#REF!</v>
      </c>
      <c r="E265" s="1298"/>
      <c r="F265" s="1298"/>
      <c r="G265" s="1299" t="e">
        <f>+#REF!</f>
        <v>#REF!</v>
      </c>
      <c r="H265" s="2186" t="e">
        <f>+#REF!</f>
        <v>#REF!</v>
      </c>
      <c r="I265" s="2187"/>
      <c r="J265" s="1300" t="e">
        <f>+#REF!</f>
        <v>#REF!</v>
      </c>
      <c r="K265" s="1301" t="e">
        <f>+#REF!</f>
        <v>#REF!</v>
      </c>
      <c r="L265" s="461" t="e">
        <f t="shared" si="13"/>
        <v>#REF!</v>
      </c>
      <c r="M265" s="111"/>
      <c r="N265" s="104"/>
      <c r="O265" s="643"/>
    </row>
    <row r="266" spans="1:15" ht="31.15" customHeight="1" outlineLevel="1">
      <c r="A266" s="104"/>
      <c r="B266" s="110"/>
      <c r="C266" s="466" t="e">
        <f>+#REF!</f>
        <v>#REF!</v>
      </c>
      <c r="D266" s="1297" t="e">
        <f>+#REF!</f>
        <v>#REF!</v>
      </c>
      <c r="E266" s="1298"/>
      <c r="F266" s="1298"/>
      <c r="G266" s="1299" t="e">
        <f>+#REF!</f>
        <v>#REF!</v>
      </c>
      <c r="H266" s="2186" t="e">
        <f>+#REF!</f>
        <v>#REF!</v>
      </c>
      <c r="I266" s="2187"/>
      <c r="J266" s="1300" t="e">
        <f>+#REF!</f>
        <v>#REF!</v>
      </c>
      <c r="K266" s="1301" t="e">
        <f>+#REF!</f>
        <v>#REF!</v>
      </c>
      <c r="L266" s="461" t="e">
        <f t="shared" si="13"/>
        <v>#REF!</v>
      </c>
      <c r="M266" s="111"/>
      <c r="N266" s="104"/>
      <c r="O266" s="643"/>
    </row>
    <row r="267" spans="1:15" ht="84" customHeight="1" outlineLevel="1">
      <c r="A267" s="104"/>
      <c r="B267" s="110"/>
      <c r="C267" s="466" t="e">
        <f>+#REF!</f>
        <v>#REF!</v>
      </c>
      <c r="D267" s="1297" t="e">
        <f>+#REF!</f>
        <v>#REF!</v>
      </c>
      <c r="E267" s="1298"/>
      <c r="F267" s="1298"/>
      <c r="G267" s="1299" t="e">
        <f>+#REF!</f>
        <v>#REF!</v>
      </c>
      <c r="H267" s="2186" t="e">
        <f>+#REF!</f>
        <v>#REF!</v>
      </c>
      <c r="I267" s="2187"/>
      <c r="J267" s="1300" t="e">
        <f>+#REF!</f>
        <v>#REF!</v>
      </c>
      <c r="K267" s="1301" t="e">
        <f>+#REF!</f>
        <v>#REF!</v>
      </c>
      <c r="L267" s="461" t="e">
        <f t="shared" si="13"/>
        <v>#REF!</v>
      </c>
      <c r="M267" s="111"/>
      <c r="N267" s="104"/>
      <c r="O267" s="643"/>
    </row>
    <row r="268" spans="1:15" outlineLevel="1">
      <c r="A268" s="104"/>
      <c r="B268" s="110"/>
      <c r="C268" s="466" t="e">
        <f>+#REF!</f>
        <v>#REF!</v>
      </c>
      <c r="D268" s="1297" t="e">
        <f>+#REF!</f>
        <v>#REF!</v>
      </c>
      <c r="E268" s="1298"/>
      <c r="F268" s="1298"/>
      <c r="G268" s="1299" t="e">
        <f>+#REF!</f>
        <v>#REF!</v>
      </c>
      <c r="H268" s="2186" t="e">
        <f>+#REF!</f>
        <v>#REF!</v>
      </c>
      <c r="I268" s="2187"/>
      <c r="J268" s="1300" t="e">
        <f>+#REF!</f>
        <v>#REF!</v>
      </c>
      <c r="K268" s="1301" t="e">
        <f>+#REF!</f>
        <v>#REF!</v>
      </c>
      <c r="L268" s="461" t="e">
        <f t="shared" si="13"/>
        <v>#REF!</v>
      </c>
      <c r="M268" s="111"/>
      <c r="N268" s="104"/>
      <c r="O268" s="643"/>
    </row>
    <row r="269" spans="1:15" ht="18" customHeight="1" outlineLevel="1">
      <c r="A269" s="104"/>
      <c r="B269" s="110"/>
      <c r="C269" s="567"/>
      <c r="D269" s="1311"/>
      <c r="E269" s="1309"/>
      <c r="F269" s="1309"/>
      <c r="G269" s="1310" t="e">
        <f>+#REF!</f>
        <v>#REF!</v>
      </c>
      <c r="H269" s="2186"/>
      <c r="I269" s="2187"/>
      <c r="J269" s="1300"/>
      <c r="K269" s="1301"/>
      <c r="L269" s="461"/>
      <c r="M269" s="111"/>
      <c r="N269" s="104"/>
      <c r="O269" s="643"/>
    </row>
    <row r="270" spans="1:15" ht="18" customHeight="1" outlineLevel="1">
      <c r="A270" s="104"/>
      <c r="B270" s="110"/>
      <c r="C270" s="466" t="e">
        <f>+#REF!</f>
        <v>#REF!</v>
      </c>
      <c r="D270" s="1297" t="e">
        <f>+#REF!</f>
        <v>#REF!</v>
      </c>
      <c r="E270" s="1298"/>
      <c r="F270" s="1298"/>
      <c r="G270" s="1299" t="e">
        <f>+#REF!</f>
        <v>#REF!</v>
      </c>
      <c r="H270" s="2186" t="e">
        <f>+#REF!</f>
        <v>#REF!</v>
      </c>
      <c r="I270" s="2187"/>
      <c r="J270" s="1300" t="e">
        <f>+#REF!</f>
        <v>#REF!</v>
      </c>
      <c r="K270" s="1301" t="e">
        <f>+#REF!</f>
        <v>#REF!</v>
      </c>
      <c r="L270" s="461" t="e">
        <f t="shared" si="13"/>
        <v>#REF!</v>
      </c>
      <c r="M270" s="111"/>
      <c r="N270" s="104"/>
      <c r="O270" s="643"/>
    </row>
    <row r="271" spans="1:15" ht="37.9" customHeight="1" outlineLevel="1">
      <c r="A271" s="104"/>
      <c r="B271" s="110"/>
      <c r="C271" s="466" t="e">
        <f>+#REF!</f>
        <v>#REF!</v>
      </c>
      <c r="D271" s="1297" t="e">
        <f>+#REF!</f>
        <v>#REF!</v>
      </c>
      <c r="E271" s="1298"/>
      <c r="F271" s="1298"/>
      <c r="G271" s="1299" t="e">
        <f>+#REF!</f>
        <v>#REF!</v>
      </c>
      <c r="H271" s="2186" t="e">
        <f>+#REF!</f>
        <v>#REF!</v>
      </c>
      <c r="I271" s="2187"/>
      <c r="J271" s="1300" t="e">
        <f>+#REF!</f>
        <v>#REF!</v>
      </c>
      <c r="K271" s="1301" t="e">
        <f>+#REF!</f>
        <v>#REF!</v>
      </c>
      <c r="L271" s="461" t="e">
        <f t="shared" si="13"/>
        <v>#REF!</v>
      </c>
      <c r="M271" s="111"/>
      <c r="N271" s="104"/>
      <c r="O271" s="643"/>
    </row>
    <row r="272" spans="1:15" ht="40.9" customHeight="1" outlineLevel="1">
      <c r="A272" s="104"/>
      <c r="B272" s="110"/>
      <c r="C272" s="466" t="e">
        <f>+#REF!</f>
        <v>#REF!</v>
      </c>
      <c r="D272" s="1297" t="e">
        <f>+#REF!</f>
        <v>#REF!</v>
      </c>
      <c r="E272" s="1298"/>
      <c r="F272" s="1298"/>
      <c r="G272" s="1299" t="e">
        <f>+#REF!</f>
        <v>#REF!</v>
      </c>
      <c r="H272" s="2186" t="e">
        <f>+#REF!</f>
        <v>#REF!</v>
      </c>
      <c r="I272" s="2187"/>
      <c r="J272" s="1300" t="e">
        <f>+#REF!</f>
        <v>#REF!</v>
      </c>
      <c r="K272" s="1301" t="e">
        <f>+#REF!</f>
        <v>#REF!</v>
      </c>
      <c r="L272" s="461" t="e">
        <f t="shared" si="13"/>
        <v>#REF!</v>
      </c>
      <c r="M272" s="111"/>
      <c r="N272" s="104"/>
      <c r="O272" s="643"/>
    </row>
    <row r="273" spans="1:16" ht="40.15" customHeight="1" outlineLevel="1">
      <c r="A273" s="104"/>
      <c r="B273" s="110"/>
      <c r="C273" s="466" t="e">
        <f>+#REF!</f>
        <v>#REF!</v>
      </c>
      <c r="D273" s="1297" t="e">
        <f>+#REF!</f>
        <v>#REF!</v>
      </c>
      <c r="E273" s="1298"/>
      <c r="F273" s="1298"/>
      <c r="G273" s="1299" t="e">
        <f>+#REF!</f>
        <v>#REF!</v>
      </c>
      <c r="H273" s="2186" t="e">
        <f>+#REF!</f>
        <v>#REF!</v>
      </c>
      <c r="I273" s="2187"/>
      <c r="J273" s="1300" t="e">
        <f>+#REF!</f>
        <v>#REF!</v>
      </c>
      <c r="K273" s="1301" t="e">
        <f>+#REF!</f>
        <v>#REF!</v>
      </c>
      <c r="L273" s="461" t="e">
        <f t="shared" si="13"/>
        <v>#REF!</v>
      </c>
      <c r="M273" s="111"/>
      <c r="N273" s="104"/>
      <c r="O273" s="643"/>
    </row>
    <row r="274" spans="1:16" ht="39.6" customHeight="1" outlineLevel="1">
      <c r="A274" s="104"/>
      <c r="B274" s="110"/>
      <c r="C274" s="466" t="e">
        <f>+#REF!</f>
        <v>#REF!</v>
      </c>
      <c r="D274" s="1297" t="e">
        <f>+#REF!</f>
        <v>#REF!</v>
      </c>
      <c r="E274" s="1298"/>
      <c r="F274" s="1298"/>
      <c r="G274" s="1299" t="e">
        <f>+#REF!</f>
        <v>#REF!</v>
      </c>
      <c r="H274" s="2186" t="e">
        <f>+#REF!</f>
        <v>#REF!</v>
      </c>
      <c r="I274" s="2187"/>
      <c r="J274" s="1300" t="e">
        <f>+#REF!</f>
        <v>#REF!</v>
      </c>
      <c r="K274" s="1301" t="e">
        <f>+#REF!</f>
        <v>#REF!</v>
      </c>
      <c r="L274" s="461" t="e">
        <f t="shared" si="13"/>
        <v>#REF!</v>
      </c>
      <c r="M274" s="111"/>
      <c r="N274" s="104"/>
      <c r="O274" s="643"/>
    </row>
    <row r="275" spans="1:16" ht="57.6" customHeight="1" outlineLevel="1">
      <c r="A275" s="104"/>
      <c r="B275" s="110"/>
      <c r="C275" s="466" t="e">
        <f>+#REF!</f>
        <v>#REF!</v>
      </c>
      <c r="D275" s="1297" t="e">
        <f>+#REF!</f>
        <v>#REF!</v>
      </c>
      <c r="E275" s="1298"/>
      <c r="F275" s="1298"/>
      <c r="G275" s="1299" t="e">
        <f>+#REF!</f>
        <v>#REF!</v>
      </c>
      <c r="H275" s="2186" t="e">
        <f>+#REF!</f>
        <v>#REF!</v>
      </c>
      <c r="I275" s="2187"/>
      <c r="J275" s="1300" t="e">
        <f>+#REF!</f>
        <v>#REF!</v>
      </c>
      <c r="K275" s="1301" t="e">
        <f>+#REF!</f>
        <v>#REF!</v>
      </c>
      <c r="L275" s="461" t="e">
        <f t="shared" si="13"/>
        <v>#REF!</v>
      </c>
      <c r="M275" s="111"/>
      <c r="N275" s="104"/>
      <c r="O275" s="643"/>
    </row>
    <row r="276" spans="1:16" ht="18" customHeight="1" thickBot="1">
      <c r="A276" s="104"/>
      <c r="B276" s="110"/>
      <c r="C276" s="1163" t="s">
        <v>462</v>
      </c>
      <c r="D276" s="1302"/>
      <c r="E276" s="1303"/>
      <c r="F276" s="1303"/>
      <c r="G276" s="1304"/>
      <c r="H276" s="1305"/>
      <c r="I276" s="1305"/>
      <c r="J276" s="1306"/>
      <c r="K276" s="1307"/>
      <c r="L276" s="1308" t="e">
        <f>SUM(L218:L275)</f>
        <v>#REF!</v>
      </c>
      <c r="M276" s="111"/>
      <c r="N276" s="104"/>
      <c r="O276" s="643" t="e">
        <f>#REF!</f>
        <v>#REF!</v>
      </c>
      <c r="P276" s="648" t="e">
        <f>L276-O276</f>
        <v>#REF!</v>
      </c>
    </row>
    <row r="277" spans="1:16" ht="18" customHeight="1" thickBot="1">
      <c r="A277" s="104"/>
      <c r="B277" s="110"/>
      <c r="C277" s="636"/>
      <c r="D277" s="641" t="e">
        <f>+#REF!</f>
        <v>#REF!</v>
      </c>
      <c r="E277" s="454"/>
      <c r="F277" s="454"/>
      <c r="G277" s="640" t="e">
        <f>+#REF!</f>
        <v>#REF!</v>
      </c>
      <c r="H277" s="2193"/>
      <c r="I277" s="2193"/>
      <c r="J277" s="454"/>
      <c r="K277" s="454"/>
      <c r="L277" s="455"/>
      <c r="M277" s="111"/>
      <c r="N277" s="104"/>
      <c r="O277" s="643"/>
    </row>
    <row r="278" spans="1:16" s="457" customFormat="1" ht="18" customHeight="1" outlineLevel="1">
      <c r="A278" s="452"/>
      <c r="B278" s="453"/>
      <c r="C278" s="567"/>
      <c r="D278" s="1311"/>
      <c r="E278" s="1309"/>
      <c r="F278" s="1309"/>
      <c r="G278" s="1310" t="e">
        <f>+#REF!</f>
        <v>#REF!</v>
      </c>
      <c r="H278" s="2191"/>
      <c r="I278" s="2192"/>
      <c r="J278" s="1312"/>
      <c r="K278" s="1313"/>
      <c r="L278" s="459"/>
      <c r="M278" s="456"/>
      <c r="N278" s="452"/>
      <c r="O278" s="844"/>
      <c r="P278" s="845"/>
    </row>
    <row r="279" spans="1:16" ht="40.15" customHeight="1" outlineLevel="1">
      <c r="A279" s="104"/>
      <c r="B279" s="110"/>
      <c r="C279" s="466" t="e">
        <f>+#REF!</f>
        <v>#REF!</v>
      </c>
      <c r="D279" s="1297" t="e">
        <f>+#REF!</f>
        <v>#REF!</v>
      </c>
      <c r="E279" s="1298"/>
      <c r="F279" s="1298"/>
      <c r="G279" s="1299" t="e">
        <f>+#REF!</f>
        <v>#REF!</v>
      </c>
      <c r="H279" s="2186" t="e">
        <f>+#REF!</f>
        <v>#REF!</v>
      </c>
      <c r="I279" s="2187"/>
      <c r="J279" s="1300" t="e">
        <f>+#REF!</f>
        <v>#REF!</v>
      </c>
      <c r="K279" s="1301" t="e">
        <f>+#REF!</f>
        <v>#REF!</v>
      </c>
      <c r="L279" s="461" t="e">
        <f t="shared" si="13"/>
        <v>#REF!</v>
      </c>
      <c r="M279" s="111"/>
      <c r="N279" s="104"/>
      <c r="O279" s="643"/>
    </row>
    <row r="280" spans="1:16" ht="40.15" customHeight="1" outlineLevel="1">
      <c r="A280" s="104"/>
      <c r="B280" s="110"/>
      <c r="C280" s="466" t="e">
        <f>+#REF!</f>
        <v>#REF!</v>
      </c>
      <c r="D280" s="1297" t="e">
        <f>+#REF!</f>
        <v>#REF!</v>
      </c>
      <c r="E280" s="1298"/>
      <c r="F280" s="1298"/>
      <c r="G280" s="1299" t="e">
        <f>+#REF!</f>
        <v>#REF!</v>
      </c>
      <c r="H280" s="2186" t="e">
        <f>+#REF!</f>
        <v>#REF!</v>
      </c>
      <c r="I280" s="2187"/>
      <c r="J280" s="1300" t="e">
        <f>+#REF!</f>
        <v>#REF!</v>
      </c>
      <c r="K280" s="1301" t="e">
        <f>+#REF!</f>
        <v>#REF!</v>
      </c>
      <c r="L280" s="461" t="e">
        <f t="shared" si="13"/>
        <v>#REF!</v>
      </c>
      <c r="M280" s="111"/>
      <c r="N280" s="104"/>
      <c r="O280" s="643"/>
    </row>
    <row r="281" spans="1:16" ht="42" customHeight="1" outlineLevel="1">
      <c r="A281" s="104"/>
      <c r="B281" s="110"/>
      <c r="C281" s="466" t="e">
        <f>+#REF!</f>
        <v>#REF!</v>
      </c>
      <c r="D281" s="1297" t="e">
        <f>+#REF!</f>
        <v>#REF!</v>
      </c>
      <c r="E281" s="1298"/>
      <c r="F281" s="1298"/>
      <c r="G281" s="1299" t="e">
        <f>+#REF!</f>
        <v>#REF!</v>
      </c>
      <c r="H281" s="2186" t="e">
        <f>+#REF!</f>
        <v>#REF!</v>
      </c>
      <c r="I281" s="2187"/>
      <c r="J281" s="1300" t="e">
        <f>+#REF!</f>
        <v>#REF!</v>
      </c>
      <c r="K281" s="1301" t="e">
        <f>+#REF!</f>
        <v>#REF!</v>
      </c>
      <c r="L281" s="461" t="e">
        <f t="shared" si="13"/>
        <v>#REF!</v>
      </c>
      <c r="M281" s="111"/>
      <c r="N281" s="104"/>
      <c r="O281" s="643"/>
    </row>
    <row r="282" spans="1:16" ht="39" customHeight="1" outlineLevel="1">
      <c r="A282" s="104"/>
      <c r="B282" s="110"/>
      <c r="C282" s="466" t="e">
        <f>+#REF!</f>
        <v>#REF!</v>
      </c>
      <c r="D282" s="1297" t="e">
        <f>+#REF!</f>
        <v>#REF!</v>
      </c>
      <c r="E282" s="1298"/>
      <c r="F282" s="1298"/>
      <c r="G282" s="1299" t="e">
        <f>+#REF!</f>
        <v>#REF!</v>
      </c>
      <c r="H282" s="2186" t="e">
        <f>+#REF!</f>
        <v>#REF!</v>
      </c>
      <c r="I282" s="2187"/>
      <c r="J282" s="1300" t="e">
        <f>+#REF!</f>
        <v>#REF!</v>
      </c>
      <c r="K282" s="1301" t="e">
        <f>+#REF!</f>
        <v>#REF!</v>
      </c>
      <c r="L282" s="461" t="e">
        <f t="shared" si="13"/>
        <v>#REF!</v>
      </c>
      <c r="M282" s="111"/>
      <c r="N282" s="104"/>
      <c r="O282" s="643"/>
    </row>
    <row r="283" spans="1:16" ht="57.6" customHeight="1" outlineLevel="1">
      <c r="A283" s="104"/>
      <c r="B283" s="110"/>
      <c r="C283" s="466" t="e">
        <f>+#REF!</f>
        <v>#REF!</v>
      </c>
      <c r="D283" s="1297" t="e">
        <f>+#REF!</f>
        <v>#REF!</v>
      </c>
      <c r="E283" s="1298"/>
      <c r="F283" s="1298"/>
      <c r="G283" s="1299" t="e">
        <f>+#REF!</f>
        <v>#REF!</v>
      </c>
      <c r="H283" s="2186" t="e">
        <f>+#REF!</f>
        <v>#REF!</v>
      </c>
      <c r="I283" s="2187"/>
      <c r="J283" s="1300" t="e">
        <f>+#REF!</f>
        <v>#REF!</v>
      </c>
      <c r="K283" s="1301" t="e">
        <f>+#REF!</f>
        <v>#REF!</v>
      </c>
      <c r="L283" s="461" t="e">
        <f t="shared" si="13"/>
        <v>#REF!</v>
      </c>
      <c r="M283" s="111"/>
      <c r="N283" s="104"/>
      <c r="O283" s="643"/>
    </row>
    <row r="284" spans="1:16" ht="54.6" customHeight="1" outlineLevel="1">
      <c r="A284" s="104"/>
      <c r="B284" s="110"/>
      <c r="C284" s="466" t="e">
        <f>+#REF!</f>
        <v>#REF!</v>
      </c>
      <c r="D284" s="1297" t="e">
        <f>+#REF!</f>
        <v>#REF!</v>
      </c>
      <c r="E284" s="1298"/>
      <c r="F284" s="1298"/>
      <c r="G284" s="1299" t="e">
        <f>+#REF!</f>
        <v>#REF!</v>
      </c>
      <c r="H284" s="2186" t="e">
        <f>+#REF!</f>
        <v>#REF!</v>
      </c>
      <c r="I284" s="2187"/>
      <c r="J284" s="1300" t="e">
        <f>+#REF!</f>
        <v>#REF!</v>
      </c>
      <c r="K284" s="1301" t="e">
        <f>+#REF!</f>
        <v>#REF!</v>
      </c>
      <c r="L284" s="461" t="e">
        <f t="shared" si="13"/>
        <v>#REF!</v>
      </c>
      <c r="M284" s="111"/>
      <c r="N284" s="104"/>
      <c r="O284" s="643"/>
    </row>
    <row r="285" spans="1:16" ht="18" customHeight="1" outlineLevel="1">
      <c r="A285" s="104"/>
      <c r="B285" s="110"/>
      <c r="C285" s="466" t="e">
        <f>+#REF!</f>
        <v>#REF!</v>
      </c>
      <c r="D285" s="1297" t="e">
        <f>+#REF!</f>
        <v>#REF!</v>
      </c>
      <c r="E285" s="1298"/>
      <c r="F285" s="1298"/>
      <c r="G285" s="1299" t="e">
        <f>+#REF!</f>
        <v>#REF!</v>
      </c>
      <c r="H285" s="2186" t="e">
        <f>+#REF!</f>
        <v>#REF!</v>
      </c>
      <c r="I285" s="2187"/>
      <c r="J285" s="1300" t="e">
        <f>+#REF!</f>
        <v>#REF!</v>
      </c>
      <c r="K285" s="1301" t="e">
        <f>+#REF!</f>
        <v>#REF!</v>
      </c>
      <c r="L285" s="461" t="e">
        <f t="shared" si="13"/>
        <v>#REF!</v>
      </c>
      <c r="M285" s="111"/>
      <c r="N285" s="104"/>
      <c r="O285" s="643"/>
    </row>
    <row r="286" spans="1:16" ht="54.6" customHeight="1" outlineLevel="1">
      <c r="A286" s="104"/>
      <c r="B286" s="110"/>
      <c r="C286" s="466" t="e">
        <f>+#REF!</f>
        <v>#REF!</v>
      </c>
      <c r="D286" s="1297" t="e">
        <f>+#REF!</f>
        <v>#REF!</v>
      </c>
      <c r="E286" s="1298"/>
      <c r="F286" s="1298"/>
      <c r="G286" s="1299" t="e">
        <f>+#REF!</f>
        <v>#REF!</v>
      </c>
      <c r="H286" s="2186" t="e">
        <f>+#REF!</f>
        <v>#REF!</v>
      </c>
      <c r="I286" s="2187"/>
      <c r="J286" s="1300" t="e">
        <f>+#REF!</f>
        <v>#REF!</v>
      </c>
      <c r="K286" s="1301" t="e">
        <f>+#REF!</f>
        <v>#REF!</v>
      </c>
      <c r="L286" s="461" t="e">
        <f t="shared" si="13"/>
        <v>#REF!</v>
      </c>
      <c r="M286" s="111"/>
      <c r="N286" s="104"/>
      <c r="O286" s="643"/>
    </row>
    <row r="287" spans="1:16" ht="56.45" customHeight="1" outlineLevel="1">
      <c r="A287" s="104"/>
      <c r="B287" s="110"/>
      <c r="C287" s="466" t="e">
        <f>+#REF!</f>
        <v>#REF!</v>
      </c>
      <c r="D287" s="1297" t="e">
        <f>+#REF!</f>
        <v>#REF!</v>
      </c>
      <c r="E287" s="1298"/>
      <c r="F287" s="1298"/>
      <c r="G287" s="1299" t="e">
        <f>+#REF!</f>
        <v>#REF!</v>
      </c>
      <c r="H287" s="2186" t="e">
        <f>+#REF!</f>
        <v>#REF!</v>
      </c>
      <c r="I287" s="2187"/>
      <c r="J287" s="1300" t="e">
        <f>+#REF!</f>
        <v>#REF!</v>
      </c>
      <c r="K287" s="1301" t="e">
        <f>+#REF!</f>
        <v>#REF!</v>
      </c>
      <c r="L287" s="461" t="e">
        <f t="shared" si="13"/>
        <v>#REF!</v>
      </c>
      <c r="M287" s="111"/>
      <c r="N287" s="104"/>
      <c r="O287" s="643"/>
    </row>
    <row r="288" spans="1:16" ht="35.450000000000003" customHeight="1" outlineLevel="1">
      <c r="A288" s="104"/>
      <c r="B288" s="110"/>
      <c r="C288" s="466" t="e">
        <f>+#REF!</f>
        <v>#REF!</v>
      </c>
      <c r="D288" s="1297" t="e">
        <f>+#REF!</f>
        <v>#REF!</v>
      </c>
      <c r="E288" s="1298"/>
      <c r="F288" s="1298"/>
      <c r="G288" s="1299" t="e">
        <f>+#REF!</f>
        <v>#REF!</v>
      </c>
      <c r="H288" s="2186" t="e">
        <f>+#REF!</f>
        <v>#REF!</v>
      </c>
      <c r="I288" s="2187"/>
      <c r="J288" s="1300" t="e">
        <f>+#REF!</f>
        <v>#REF!</v>
      </c>
      <c r="K288" s="1301" t="e">
        <f>+#REF!</f>
        <v>#REF!</v>
      </c>
      <c r="L288" s="461" t="e">
        <f t="shared" si="13"/>
        <v>#REF!</v>
      </c>
      <c r="M288" s="111"/>
      <c r="N288" s="104"/>
      <c r="O288" s="643"/>
    </row>
    <row r="289" spans="1:16" ht="40.9" customHeight="1" outlineLevel="1">
      <c r="A289" s="104"/>
      <c r="B289" s="110"/>
      <c r="C289" s="466" t="e">
        <f>+#REF!</f>
        <v>#REF!</v>
      </c>
      <c r="D289" s="1297" t="e">
        <f>+#REF!</f>
        <v>#REF!</v>
      </c>
      <c r="E289" s="1298"/>
      <c r="F289" s="1298"/>
      <c r="G289" s="1299" t="e">
        <f>+#REF!</f>
        <v>#REF!</v>
      </c>
      <c r="H289" s="2186" t="e">
        <f>+#REF!</f>
        <v>#REF!</v>
      </c>
      <c r="I289" s="2187"/>
      <c r="J289" s="1300" t="e">
        <f>+#REF!</f>
        <v>#REF!</v>
      </c>
      <c r="K289" s="1301" t="e">
        <f>+#REF!</f>
        <v>#REF!</v>
      </c>
      <c r="L289" s="461" t="e">
        <f t="shared" si="13"/>
        <v>#REF!</v>
      </c>
      <c r="M289" s="111"/>
      <c r="N289" s="104"/>
      <c r="O289" s="643"/>
    </row>
    <row r="290" spans="1:16" ht="37.9" customHeight="1" outlineLevel="1">
      <c r="A290" s="104"/>
      <c r="B290" s="110"/>
      <c r="C290" s="466" t="e">
        <f>+#REF!</f>
        <v>#REF!</v>
      </c>
      <c r="D290" s="1297" t="e">
        <f>+#REF!</f>
        <v>#REF!</v>
      </c>
      <c r="E290" s="1298"/>
      <c r="F290" s="1298"/>
      <c r="G290" s="1299" t="e">
        <f>+#REF!</f>
        <v>#REF!</v>
      </c>
      <c r="H290" s="2186" t="e">
        <f>+#REF!</f>
        <v>#REF!</v>
      </c>
      <c r="I290" s="2187"/>
      <c r="J290" s="1300" t="e">
        <f>+#REF!</f>
        <v>#REF!</v>
      </c>
      <c r="K290" s="1301" t="e">
        <f>+#REF!</f>
        <v>#REF!</v>
      </c>
      <c r="L290" s="461" t="e">
        <f t="shared" si="13"/>
        <v>#REF!</v>
      </c>
      <c r="M290" s="111"/>
      <c r="N290" s="104"/>
      <c r="O290" s="643"/>
    </row>
    <row r="291" spans="1:16" ht="35.450000000000003" customHeight="1" outlineLevel="1">
      <c r="A291" s="104"/>
      <c r="B291" s="110"/>
      <c r="C291" s="466" t="e">
        <f>+#REF!</f>
        <v>#REF!</v>
      </c>
      <c r="D291" s="1297" t="e">
        <f>+#REF!</f>
        <v>#REF!</v>
      </c>
      <c r="E291" s="1298"/>
      <c r="F291" s="1298"/>
      <c r="G291" s="1299" t="e">
        <f>+#REF!</f>
        <v>#REF!</v>
      </c>
      <c r="H291" s="2186" t="e">
        <f>+#REF!</f>
        <v>#REF!</v>
      </c>
      <c r="I291" s="2187"/>
      <c r="J291" s="1300" t="e">
        <f>+#REF!</f>
        <v>#REF!</v>
      </c>
      <c r="K291" s="1301" t="e">
        <f>+#REF!</f>
        <v>#REF!</v>
      </c>
      <c r="L291" s="461" t="e">
        <f t="shared" si="13"/>
        <v>#REF!</v>
      </c>
      <c r="M291" s="111"/>
      <c r="N291" s="104"/>
      <c r="O291" s="643"/>
    </row>
    <row r="292" spans="1:16" ht="54.6" customHeight="1" outlineLevel="1">
      <c r="A292" s="104"/>
      <c r="B292" s="110"/>
      <c r="C292" s="466" t="e">
        <f>+#REF!</f>
        <v>#REF!</v>
      </c>
      <c r="D292" s="1297" t="e">
        <f>+#REF!</f>
        <v>#REF!</v>
      </c>
      <c r="E292" s="1298"/>
      <c r="F292" s="1298"/>
      <c r="G292" s="1299" t="e">
        <f>+#REF!</f>
        <v>#REF!</v>
      </c>
      <c r="H292" s="2186" t="e">
        <f>+#REF!</f>
        <v>#REF!</v>
      </c>
      <c r="I292" s="2187"/>
      <c r="J292" s="1300" t="e">
        <f>+#REF!</f>
        <v>#REF!</v>
      </c>
      <c r="K292" s="1301" t="e">
        <f>+#REF!</f>
        <v>#REF!</v>
      </c>
      <c r="L292" s="461" t="e">
        <f t="shared" si="13"/>
        <v>#REF!</v>
      </c>
      <c r="M292" s="111"/>
      <c r="N292" s="104"/>
      <c r="O292" s="643"/>
    </row>
    <row r="293" spans="1:16" s="457" customFormat="1" ht="18" customHeight="1" outlineLevel="1">
      <c r="A293" s="452"/>
      <c r="B293" s="453"/>
      <c r="C293" s="567"/>
      <c r="D293" s="1311"/>
      <c r="E293" s="1309"/>
      <c r="F293" s="1309"/>
      <c r="G293" s="1310" t="e">
        <f>+#REF!</f>
        <v>#REF!</v>
      </c>
      <c r="H293" s="2191"/>
      <c r="I293" s="2192"/>
      <c r="J293" s="1312"/>
      <c r="K293" s="1313"/>
      <c r="L293" s="459"/>
      <c r="M293" s="456"/>
      <c r="N293" s="452"/>
      <c r="O293" s="844"/>
      <c r="P293" s="845"/>
    </row>
    <row r="294" spans="1:16" ht="52.15" customHeight="1" outlineLevel="1">
      <c r="A294" s="104"/>
      <c r="B294" s="110"/>
      <c r="C294" s="466" t="e">
        <f>+#REF!</f>
        <v>#REF!</v>
      </c>
      <c r="D294" s="1297" t="e">
        <f>+#REF!</f>
        <v>#REF!</v>
      </c>
      <c r="E294" s="1298"/>
      <c r="F294" s="1298"/>
      <c r="G294" s="1299" t="e">
        <f>+#REF!</f>
        <v>#REF!</v>
      </c>
      <c r="H294" s="2186" t="e">
        <f>+#REF!</f>
        <v>#REF!</v>
      </c>
      <c r="I294" s="2187"/>
      <c r="J294" s="1300" t="e">
        <f>+#REF!</f>
        <v>#REF!</v>
      </c>
      <c r="K294" s="1301" t="e">
        <f>+#REF!</f>
        <v>#REF!</v>
      </c>
      <c r="L294" s="461" t="e">
        <f t="shared" ref="L294:L298" si="14">ROUND(J294*K294,0)</f>
        <v>#REF!</v>
      </c>
      <c r="M294" s="111"/>
      <c r="N294" s="104"/>
      <c r="O294" s="643"/>
    </row>
    <row r="295" spans="1:16" ht="52.15" customHeight="1" outlineLevel="1">
      <c r="A295" s="104"/>
      <c r="B295" s="110"/>
      <c r="C295" s="466" t="e">
        <f>+#REF!</f>
        <v>#REF!</v>
      </c>
      <c r="D295" s="1297" t="e">
        <f>+#REF!</f>
        <v>#REF!</v>
      </c>
      <c r="E295" s="1298"/>
      <c r="F295" s="1298"/>
      <c r="G295" s="1299" t="e">
        <f>+#REF!</f>
        <v>#REF!</v>
      </c>
      <c r="H295" s="2186" t="e">
        <f>+#REF!</f>
        <v>#REF!</v>
      </c>
      <c r="I295" s="2187"/>
      <c r="J295" s="1300" t="e">
        <f>+#REF!</f>
        <v>#REF!</v>
      </c>
      <c r="K295" s="1301" t="e">
        <f>+#REF!</f>
        <v>#REF!</v>
      </c>
      <c r="L295" s="461" t="e">
        <f t="shared" si="14"/>
        <v>#REF!</v>
      </c>
      <c r="M295" s="111"/>
      <c r="N295" s="104"/>
      <c r="O295" s="643"/>
    </row>
    <row r="296" spans="1:16" ht="37.9" customHeight="1" outlineLevel="1">
      <c r="A296" s="104"/>
      <c r="B296" s="110"/>
      <c r="C296" s="466" t="e">
        <f>+#REF!</f>
        <v>#REF!</v>
      </c>
      <c r="D296" s="1297" t="e">
        <f>+#REF!</f>
        <v>#REF!</v>
      </c>
      <c r="E296" s="1298"/>
      <c r="F296" s="1298"/>
      <c r="G296" s="1299" t="e">
        <f>+#REF!</f>
        <v>#REF!</v>
      </c>
      <c r="H296" s="2186" t="e">
        <f>+#REF!</f>
        <v>#REF!</v>
      </c>
      <c r="I296" s="2187"/>
      <c r="J296" s="1300" t="e">
        <f>+#REF!</f>
        <v>#REF!</v>
      </c>
      <c r="K296" s="1301" t="e">
        <f>+#REF!</f>
        <v>#REF!</v>
      </c>
      <c r="L296" s="461" t="e">
        <f t="shared" si="14"/>
        <v>#REF!</v>
      </c>
      <c r="M296" s="111"/>
      <c r="N296" s="104"/>
      <c r="O296" s="643"/>
    </row>
    <row r="297" spans="1:16" outlineLevel="1">
      <c r="A297" s="104"/>
      <c r="B297" s="110"/>
      <c r="C297" s="466" t="e">
        <f>+#REF!</f>
        <v>#REF!</v>
      </c>
      <c r="D297" s="1297" t="e">
        <f>+#REF!</f>
        <v>#REF!</v>
      </c>
      <c r="E297" s="1298"/>
      <c r="F297" s="1298"/>
      <c r="G297" s="1299" t="e">
        <f>+#REF!</f>
        <v>#REF!</v>
      </c>
      <c r="H297" s="2186" t="e">
        <f>+#REF!</f>
        <v>#REF!</v>
      </c>
      <c r="I297" s="2187"/>
      <c r="J297" s="1300" t="e">
        <f>+#REF!</f>
        <v>#REF!</v>
      </c>
      <c r="K297" s="1301" t="e">
        <f>+#REF!</f>
        <v>#REF!</v>
      </c>
      <c r="L297" s="461" t="e">
        <f t="shared" si="14"/>
        <v>#REF!</v>
      </c>
      <c r="M297" s="111"/>
      <c r="N297" s="104"/>
      <c r="O297" s="643"/>
    </row>
    <row r="298" spans="1:16" ht="341.45" customHeight="1" outlineLevel="1">
      <c r="A298" s="104"/>
      <c r="B298" s="110"/>
      <c r="C298" s="466" t="e">
        <f>+#REF!</f>
        <v>#REF!</v>
      </c>
      <c r="D298" s="1297" t="e">
        <f>+#REF!</f>
        <v>#REF!</v>
      </c>
      <c r="E298" s="1298"/>
      <c r="F298" s="1298"/>
      <c r="G298" s="1299" t="e">
        <f>+#REF!</f>
        <v>#REF!</v>
      </c>
      <c r="H298" s="2186" t="e">
        <f>+#REF!</f>
        <v>#REF!</v>
      </c>
      <c r="I298" s="2187"/>
      <c r="J298" s="1300" t="e">
        <f>+#REF!</f>
        <v>#REF!</v>
      </c>
      <c r="K298" s="1301" t="e">
        <f>+#REF!</f>
        <v>#REF!</v>
      </c>
      <c r="L298" s="461" t="e">
        <f t="shared" si="14"/>
        <v>#REF!</v>
      </c>
      <c r="M298" s="111"/>
      <c r="N298" s="104"/>
      <c r="O298" s="643"/>
    </row>
    <row r="299" spans="1:16" ht="18" customHeight="1">
      <c r="A299" s="104"/>
      <c r="B299" s="110"/>
      <c r="C299" s="1163" t="s">
        <v>462</v>
      </c>
      <c r="D299" s="1302"/>
      <c r="E299" s="1303"/>
      <c r="F299" s="1303"/>
      <c r="G299" s="1304"/>
      <c r="H299" s="1305"/>
      <c r="I299" s="1305"/>
      <c r="J299" s="1306"/>
      <c r="K299" s="1307"/>
      <c r="L299" s="1308" t="e">
        <f>SUM(L279:L298)</f>
        <v>#REF!</v>
      </c>
      <c r="M299" s="111"/>
      <c r="N299" s="104"/>
      <c r="O299" s="644" t="e">
        <f>#REF!</f>
        <v>#REF!</v>
      </c>
      <c r="P299" s="643" t="e">
        <f>L299-O299</f>
        <v>#REF!</v>
      </c>
    </row>
    <row r="300" spans="1:16" ht="17.25" thickBot="1">
      <c r="A300" s="104"/>
      <c r="B300" s="110"/>
      <c r="C300" s="637"/>
      <c r="D300" s="168"/>
      <c r="E300" s="169"/>
      <c r="F300" s="169"/>
      <c r="G300" s="199"/>
      <c r="H300" s="170"/>
      <c r="I300" s="170"/>
      <c r="J300" s="171"/>
      <c r="K300" s="172"/>
      <c r="L300" s="546"/>
      <c r="M300" s="111"/>
      <c r="N300" s="104"/>
      <c r="O300" s="644"/>
      <c r="P300" s="643"/>
    </row>
    <row r="301" spans="1:16" ht="17.25" thickBot="1">
      <c r="A301" s="104"/>
      <c r="B301" s="110"/>
      <c r="C301" s="2197" t="e">
        <f>#REF!</f>
        <v>#REF!</v>
      </c>
      <c r="D301" s="2189"/>
      <c r="E301" s="2189"/>
      <c r="F301" s="2189"/>
      <c r="G301" s="2189"/>
      <c r="H301" s="2189"/>
      <c r="I301" s="2189"/>
      <c r="J301" s="2189"/>
      <c r="K301" s="2190"/>
      <c r="L301" s="157" t="e">
        <f>#REF!</f>
        <v>#REF!</v>
      </c>
      <c r="M301" s="111"/>
      <c r="N301" s="104"/>
      <c r="O301" s="644"/>
      <c r="P301" s="643"/>
    </row>
    <row r="302" spans="1:16" ht="10.15" customHeight="1" thickBot="1">
      <c r="A302" s="104"/>
      <c r="B302" s="110"/>
      <c r="C302" s="891"/>
      <c r="D302" s="904"/>
      <c r="E302" s="904"/>
      <c r="F302" s="904"/>
      <c r="G302" s="904"/>
      <c r="H302" s="904"/>
      <c r="I302" s="904"/>
      <c r="J302" s="904"/>
      <c r="K302" s="905"/>
      <c r="L302" s="894"/>
      <c r="M302" s="111"/>
      <c r="N302" s="104"/>
      <c r="O302" s="906"/>
      <c r="P302" s="643"/>
    </row>
    <row r="303" spans="1:16" ht="17.25" thickBot="1">
      <c r="A303" s="104"/>
      <c r="B303" s="110"/>
      <c r="C303" s="2197" t="e">
        <f>#REF!</f>
        <v>#REF!</v>
      </c>
      <c r="D303" s="2189"/>
      <c r="E303" s="2189"/>
      <c r="F303" s="2189"/>
      <c r="G303" s="2189"/>
      <c r="H303" s="2189"/>
      <c r="I303" s="2189"/>
      <c r="J303" s="2189"/>
      <c r="K303" s="2190"/>
      <c r="L303" s="157" t="e">
        <f>L301+L299+L276+L214+L86+L71+L51+L46+L27+L20</f>
        <v>#REF!</v>
      </c>
      <c r="M303" s="111"/>
      <c r="N303" s="104"/>
      <c r="O303" s="906" t="e">
        <f>#REF!</f>
        <v>#REF!</v>
      </c>
      <c r="P303" s="643" t="e">
        <f>+O303-L303</f>
        <v>#REF!</v>
      </c>
    </row>
    <row r="304" spans="1:16" ht="17.25" thickBot="1">
      <c r="A304" s="104"/>
      <c r="B304" s="110"/>
      <c r="C304" s="891"/>
      <c r="D304" s="904"/>
      <c r="E304" s="904"/>
      <c r="F304" s="904"/>
      <c r="G304" s="904"/>
      <c r="H304" s="904"/>
      <c r="I304" s="904"/>
      <c r="J304" s="904"/>
      <c r="K304" s="905"/>
      <c r="L304" s="894"/>
      <c r="M304" s="111"/>
      <c r="N304" s="104"/>
      <c r="O304" s="906"/>
      <c r="P304" s="643"/>
    </row>
    <row r="305" spans="1:20" s="113" customFormat="1" ht="30" customHeight="1" thickBot="1">
      <c r="A305" s="104"/>
      <c r="B305" s="110"/>
      <c r="C305" s="2197" t="e">
        <f>+#REF!</f>
        <v>#REF!</v>
      </c>
      <c r="D305" s="2198"/>
      <c r="E305" s="2198"/>
      <c r="F305" s="2198"/>
      <c r="G305" s="2198"/>
      <c r="H305" s="2198"/>
      <c r="I305" s="2198"/>
      <c r="J305" s="2198"/>
      <c r="K305" s="2199"/>
      <c r="L305" s="157" t="e">
        <f>+#REF!</f>
        <v>#REF!</v>
      </c>
      <c r="M305" s="111"/>
      <c r="N305" s="104"/>
      <c r="O305" s="645"/>
      <c r="P305" s="643"/>
    </row>
    <row r="306" spans="1:20" s="113" customFormat="1" thickBot="1">
      <c r="A306" s="104"/>
      <c r="B306" s="110"/>
      <c r="C306" s="116"/>
      <c r="D306" s="115"/>
      <c r="E306" s="114"/>
      <c r="F306" s="114"/>
      <c r="G306" s="1314"/>
      <c r="H306" s="1315"/>
      <c r="I306" s="1315"/>
      <c r="J306" s="1316"/>
      <c r="K306" s="1317"/>
      <c r="L306" s="1164"/>
      <c r="M306" s="111"/>
      <c r="N306" s="104"/>
      <c r="O306" s="646"/>
      <c r="P306" s="646"/>
      <c r="T306" s="159"/>
    </row>
    <row r="307" spans="1:20" s="113" customFormat="1" ht="30" customHeight="1" thickBot="1">
      <c r="A307" s="104"/>
      <c r="B307" s="110"/>
      <c r="C307" s="2197" t="e">
        <f>+#REF!</f>
        <v>#REF!</v>
      </c>
      <c r="D307" s="2198"/>
      <c r="E307" s="2198"/>
      <c r="F307" s="2198"/>
      <c r="G307" s="2198"/>
      <c r="H307" s="2198"/>
      <c r="I307" s="2198"/>
      <c r="J307" s="2198"/>
      <c r="K307" s="2199"/>
      <c r="L307" s="157" t="e">
        <f>+#REF!</f>
        <v>#REF!</v>
      </c>
      <c r="M307" s="111"/>
      <c r="N307" s="104"/>
      <c r="O307" s="645"/>
      <c r="P307" s="643"/>
    </row>
    <row r="308" spans="1:20" s="113" customFormat="1" thickBot="1">
      <c r="A308" s="104"/>
      <c r="B308" s="110"/>
      <c r="C308" s="116"/>
      <c r="D308" s="115"/>
      <c r="E308" s="114"/>
      <c r="F308" s="114"/>
      <c r="G308" s="1314"/>
      <c r="H308" s="1315"/>
      <c r="I308" s="1315"/>
      <c r="J308" s="1316"/>
      <c r="K308" s="1317"/>
      <c r="L308" s="1164"/>
      <c r="M308" s="111"/>
      <c r="N308" s="104"/>
      <c r="O308" s="646"/>
      <c r="P308" s="646"/>
      <c r="T308" s="159"/>
    </row>
    <row r="309" spans="1:20" s="113" customFormat="1" ht="30" customHeight="1" thickBot="1">
      <c r="A309" s="104"/>
      <c r="B309" s="110"/>
      <c r="C309" s="2197" t="e">
        <f>+#REF!</f>
        <v>#REF!</v>
      </c>
      <c r="D309" s="2198"/>
      <c r="E309" s="2198"/>
      <c r="F309" s="2198"/>
      <c r="G309" s="2198"/>
      <c r="H309" s="2198"/>
      <c r="I309" s="2198"/>
      <c r="J309" s="2198"/>
      <c r="K309" s="2199"/>
      <c r="L309" s="157" t="e">
        <f>+#REF!</f>
        <v>#REF!</v>
      </c>
      <c r="M309" s="111"/>
      <c r="N309" s="104"/>
      <c r="O309" s="645"/>
      <c r="P309" s="643"/>
    </row>
    <row r="310" spans="1:20" s="113" customFormat="1" thickBot="1">
      <c r="A310" s="104"/>
      <c r="B310" s="110"/>
      <c r="C310" s="116"/>
      <c r="D310" s="115"/>
      <c r="E310" s="114"/>
      <c r="F310" s="114"/>
      <c r="G310" s="1314"/>
      <c r="H310" s="1315"/>
      <c r="I310" s="1315"/>
      <c r="J310" s="1316"/>
      <c r="K310" s="1317"/>
      <c r="L310" s="1164"/>
      <c r="M310" s="111"/>
      <c r="N310" s="104"/>
      <c r="O310" s="646"/>
      <c r="P310" s="646"/>
      <c r="T310" s="159"/>
    </row>
    <row r="311" spans="1:20" s="113" customFormat="1" ht="25.5" customHeight="1" thickBot="1">
      <c r="A311" s="104"/>
      <c r="B311" s="110"/>
      <c r="C311" s="2200" t="e">
        <f>+#REF!</f>
        <v>#REF!</v>
      </c>
      <c r="D311" s="2201"/>
      <c r="E311" s="2201"/>
      <c r="F311" s="2201"/>
      <c r="G311" s="2201"/>
      <c r="H311" s="2201"/>
      <c r="I311" s="2201"/>
      <c r="J311" s="2201"/>
      <c r="K311" s="2202"/>
      <c r="L311" s="533" t="e">
        <f>L303+L305+L307+L309</f>
        <v>#REF!</v>
      </c>
      <c r="M311" s="111"/>
      <c r="N311" s="104"/>
      <c r="O311" s="906" t="e">
        <f>#REF!</f>
        <v>#REF!</v>
      </c>
      <c r="P311" s="643" t="e">
        <f>+O311-L311</f>
        <v>#REF!</v>
      </c>
    </row>
    <row r="312" spans="1:20" s="113" customFormat="1" thickBot="1">
      <c r="A312" s="104"/>
      <c r="B312" s="110"/>
      <c r="C312" s="116"/>
      <c r="D312" s="115"/>
      <c r="E312" s="114"/>
      <c r="F312" s="114"/>
      <c r="G312" s="200"/>
      <c r="H312" s="191"/>
      <c r="I312" s="191"/>
      <c r="J312" s="192"/>
      <c r="K312" s="193"/>
      <c r="L312" s="534"/>
      <c r="M312" s="111"/>
      <c r="N312" s="104"/>
      <c r="O312" s="646"/>
      <c r="P312" s="646"/>
    </row>
    <row r="313" spans="1:20" s="113" customFormat="1" ht="30" customHeight="1" thickBot="1">
      <c r="A313" s="104"/>
      <c r="B313" s="110"/>
      <c r="C313" s="2197" t="e">
        <f>+#REF!</f>
        <v>#REF!</v>
      </c>
      <c r="D313" s="2198"/>
      <c r="E313" s="2198"/>
      <c r="F313" s="2198"/>
      <c r="G313" s="2198"/>
      <c r="H313" s="2198"/>
      <c r="I313" s="2198"/>
      <c r="J313" s="2198"/>
      <c r="K313" s="2199"/>
      <c r="L313" s="157" t="e">
        <f>+#REF!</f>
        <v>#REF!</v>
      </c>
      <c r="M313" s="111"/>
      <c r="N313" s="104"/>
      <c r="O313" s="889"/>
      <c r="P313" s="890"/>
    </row>
    <row r="314" spans="1:20" s="113" customFormat="1" ht="16.899999999999999" customHeight="1" thickBot="1">
      <c r="A314" s="104"/>
      <c r="B314" s="110"/>
      <c r="C314" s="891"/>
      <c r="D314" s="892"/>
      <c r="E314" s="892"/>
      <c r="F314" s="892"/>
      <c r="G314" s="892"/>
      <c r="H314" s="892"/>
      <c r="I314" s="892"/>
      <c r="J314" s="892"/>
      <c r="K314" s="893"/>
      <c r="L314" s="894"/>
      <c r="M314" s="111"/>
      <c r="N314" s="104"/>
      <c r="O314" s="895"/>
      <c r="P314" s="890"/>
    </row>
    <row r="315" spans="1:20" s="113" customFormat="1" ht="30" customHeight="1" thickBot="1">
      <c r="A315" s="104"/>
      <c r="B315" s="110"/>
      <c r="C315" s="2188" t="e">
        <f>+#REF!</f>
        <v>#REF!</v>
      </c>
      <c r="D315" s="2189"/>
      <c r="E315" s="2189"/>
      <c r="F315" s="2189"/>
      <c r="G315" s="2189"/>
      <c r="H315" s="2189"/>
      <c r="I315" s="2189"/>
      <c r="J315" s="2189"/>
      <c r="K315" s="2190"/>
      <c r="L315" s="157" t="e">
        <f>+#REF!</f>
        <v>#REF!</v>
      </c>
      <c r="M315" s="111"/>
      <c r="N315" s="104"/>
      <c r="O315" s="889"/>
      <c r="P315" s="890"/>
    </row>
    <row r="316" spans="1:20" s="113" customFormat="1" ht="16.899999999999999" customHeight="1" thickBot="1">
      <c r="A316" s="104"/>
      <c r="B316" s="110"/>
      <c r="C316" s="891"/>
      <c r="D316" s="892"/>
      <c r="E316" s="892"/>
      <c r="F316" s="892"/>
      <c r="G316" s="892"/>
      <c r="H316" s="892"/>
      <c r="I316" s="892"/>
      <c r="J316" s="892"/>
      <c r="K316" s="893"/>
      <c r="L316" s="894"/>
      <c r="M316" s="111"/>
      <c r="N316" s="104"/>
      <c r="O316" s="895"/>
      <c r="P316" s="890"/>
    </row>
    <row r="317" spans="1:20" s="113" customFormat="1" ht="30" customHeight="1" thickBot="1">
      <c r="A317" s="104"/>
      <c r="B317" s="110"/>
      <c r="C317" s="2188" t="e">
        <f>+#REF!</f>
        <v>#REF!</v>
      </c>
      <c r="D317" s="2189"/>
      <c r="E317" s="2189"/>
      <c r="F317" s="2189"/>
      <c r="G317" s="2189"/>
      <c r="H317" s="2189"/>
      <c r="I317" s="2189"/>
      <c r="J317" s="2189"/>
      <c r="K317" s="2190"/>
      <c r="L317" s="157" t="e">
        <f>+#REF!</f>
        <v>#REF!</v>
      </c>
      <c r="M317" s="111"/>
      <c r="N317" s="104"/>
      <c r="O317" s="889"/>
      <c r="P317" s="890"/>
    </row>
    <row r="318" spans="1:20" s="113" customFormat="1" ht="16.899999999999999" customHeight="1" thickBot="1">
      <c r="A318" s="104"/>
      <c r="B318" s="110"/>
      <c r="C318" s="891"/>
      <c r="D318" s="892"/>
      <c r="E318" s="892"/>
      <c r="F318" s="892"/>
      <c r="G318" s="892"/>
      <c r="H318" s="892"/>
      <c r="I318" s="892"/>
      <c r="J318" s="892"/>
      <c r="K318" s="893"/>
      <c r="L318" s="894"/>
      <c r="M318" s="111"/>
      <c r="N318" s="104"/>
      <c r="O318" s="895"/>
      <c r="P318" s="890"/>
    </row>
    <row r="319" spans="1:20" s="113" customFormat="1" ht="30" customHeight="1" thickBot="1">
      <c r="A319" s="104"/>
      <c r="B319" s="110"/>
      <c r="C319" s="2188" t="e">
        <f>#REF!</f>
        <v>#REF!</v>
      </c>
      <c r="D319" s="2189"/>
      <c r="E319" s="2189"/>
      <c r="F319" s="2189"/>
      <c r="G319" s="2189"/>
      <c r="H319" s="2189"/>
      <c r="I319" s="2189"/>
      <c r="J319" s="2189"/>
      <c r="K319" s="2190"/>
      <c r="L319" s="157" t="e">
        <f>#REF!</f>
        <v>#REF!</v>
      </c>
      <c r="M319" s="111"/>
      <c r="N319" s="104"/>
      <c r="O319" s="906" t="e">
        <f>#REF!</f>
        <v>#REF!</v>
      </c>
      <c r="P319" s="643" t="e">
        <f>+O319-L319</f>
        <v>#REF!</v>
      </c>
      <c r="T319" s="159"/>
    </row>
    <row r="320" spans="1:20" s="113" customFormat="1" thickBot="1">
      <c r="A320" s="104"/>
      <c r="B320" s="110"/>
      <c r="C320" s="116"/>
      <c r="D320" s="115"/>
      <c r="E320" s="114"/>
      <c r="F320" s="114"/>
      <c r="G320" s="200"/>
      <c r="H320" s="191"/>
      <c r="I320" s="191"/>
      <c r="J320" s="897"/>
      <c r="K320" s="898"/>
      <c r="L320" s="899"/>
      <c r="M320" s="111"/>
      <c r="N320" s="104"/>
      <c r="O320" s="896"/>
      <c r="P320" s="896"/>
      <c r="T320" s="159"/>
    </row>
    <row r="321" spans="1:22" s="113" customFormat="1" ht="30" customHeight="1" thickBot="1">
      <c r="A321" s="104"/>
      <c r="B321" s="110"/>
      <c r="C321" s="2188" t="s">
        <v>463</v>
      </c>
      <c r="D321" s="2189"/>
      <c r="E321" s="2189"/>
      <c r="F321" s="2189"/>
      <c r="G321" s="2189"/>
      <c r="H321" s="2189"/>
      <c r="I321" s="2189"/>
      <c r="J321" s="2189"/>
      <c r="K321" s="2190"/>
      <c r="L321" s="157" t="e">
        <f>L311+L317+L313+L315+L319</f>
        <v>#REF!</v>
      </c>
      <c r="M321" s="111"/>
      <c r="N321" s="104"/>
      <c r="O321" s="907" t="e">
        <f>+#REF!</f>
        <v>#REF!</v>
      </c>
      <c r="P321" s="908" t="e">
        <f>+L321-O321</f>
        <v>#REF!</v>
      </c>
      <c r="R321" s="159"/>
    </row>
    <row r="322" spans="1:22" s="113" customFormat="1" thickBot="1">
      <c r="A322" s="104"/>
      <c r="B322" s="110"/>
      <c r="C322" s="116"/>
      <c r="D322" s="115"/>
      <c r="E322" s="116"/>
      <c r="F322" s="116"/>
      <c r="G322" s="201"/>
      <c r="H322" s="115"/>
      <c r="I322" s="115"/>
      <c r="J322" s="117"/>
      <c r="K322" s="118"/>
      <c r="L322" s="119"/>
      <c r="M322" s="111"/>
      <c r="N322" s="104"/>
      <c r="O322" s="896"/>
      <c r="P322" s="896"/>
    </row>
    <row r="323" spans="1:22" s="113" customFormat="1" ht="24.95" customHeight="1">
      <c r="A323" s="104"/>
      <c r="B323" s="110"/>
      <c r="C323" s="638"/>
      <c r="D323" s="638"/>
      <c r="G323" s="202"/>
      <c r="H323" s="2194" t="s">
        <v>457</v>
      </c>
      <c r="I323" s="2195"/>
      <c r="J323" s="2195"/>
      <c r="K323" s="2196"/>
      <c r="L323" s="125" t="s">
        <v>464</v>
      </c>
      <c r="M323" s="258"/>
      <c r="N323" s="104"/>
      <c r="O323" s="896"/>
      <c r="P323" s="896"/>
    </row>
    <row r="324" spans="1:22" s="113" customFormat="1" ht="24.95" customHeight="1">
      <c r="A324" s="104"/>
      <c r="B324" s="110"/>
      <c r="C324" s="638"/>
      <c r="D324" s="638"/>
      <c r="G324" s="202"/>
      <c r="H324" s="2250" t="s">
        <v>465</v>
      </c>
      <c r="I324" s="2251"/>
      <c r="J324" s="2252"/>
      <c r="K324" s="1318" t="s">
        <v>466</v>
      </c>
      <c r="L324" s="1165" t="e">
        <f>AIU!O90</f>
        <v>#REF!</v>
      </c>
      <c r="M324" s="258"/>
      <c r="N324" s="104"/>
      <c r="O324" s="896"/>
      <c r="P324" s="896"/>
    </row>
    <row r="325" spans="1:22" s="113" customFormat="1" ht="24.95" customHeight="1">
      <c r="A325" s="104"/>
      <c r="B325" s="110"/>
      <c r="C325" s="638"/>
      <c r="D325" s="638"/>
      <c r="G325" s="203"/>
      <c r="H325" s="2253" t="s">
        <v>467</v>
      </c>
      <c r="I325" s="2254"/>
      <c r="J325" s="2255"/>
      <c r="K325" s="1318" t="s">
        <v>468</v>
      </c>
      <c r="L325" s="1165">
        <f>AIU!O91</f>
        <v>0.01</v>
      </c>
      <c r="M325" s="258"/>
      <c r="N325" s="104"/>
      <c r="O325" s="896"/>
      <c r="P325" s="896"/>
    </row>
    <row r="326" spans="1:22" s="120" customFormat="1" ht="24.95" customHeight="1">
      <c r="A326" s="104"/>
      <c r="B326" s="110"/>
      <c r="C326" s="639"/>
      <c r="D326" s="639"/>
      <c r="G326" s="204"/>
      <c r="H326" s="2256" t="s">
        <v>469</v>
      </c>
      <c r="I326" s="2257"/>
      <c r="J326" s="2252"/>
      <c r="K326" s="1318" t="s">
        <v>470</v>
      </c>
      <c r="L326" s="1165">
        <f>AIU!O92</f>
        <v>7.0000000000000007E-2</v>
      </c>
      <c r="M326" s="111"/>
      <c r="N326" s="104"/>
      <c r="O326" s="900"/>
      <c r="P326" s="900"/>
    </row>
    <row r="327" spans="1:22" ht="24.95" customHeight="1" thickBot="1">
      <c r="A327" s="104"/>
      <c r="B327" s="110"/>
      <c r="D327" s="121"/>
      <c r="E327" s="106"/>
      <c r="H327" s="2247" t="s">
        <v>471</v>
      </c>
      <c r="I327" s="2248"/>
      <c r="J327" s="2249"/>
      <c r="K327" s="126" t="s">
        <v>472</v>
      </c>
      <c r="L327" s="133" t="e">
        <f>SUM(L324:L326)</f>
        <v>#REF!</v>
      </c>
      <c r="M327" s="111"/>
      <c r="N327" s="104"/>
      <c r="O327" s="105"/>
      <c r="P327" s="105"/>
    </row>
    <row r="328" spans="1:22" s="105" customFormat="1" ht="12" customHeight="1" thickBot="1">
      <c r="A328" s="104"/>
      <c r="B328" s="110"/>
      <c r="C328" s="128"/>
      <c r="D328" s="127"/>
      <c r="E328" s="128"/>
      <c r="F328" s="104"/>
      <c r="G328" s="205"/>
      <c r="H328" s="127"/>
      <c r="I328" s="127"/>
      <c r="J328" s="104"/>
      <c r="K328" s="104"/>
      <c r="L328" s="104"/>
      <c r="M328" s="111"/>
      <c r="N328" s="104"/>
      <c r="O328" s="642"/>
      <c r="P328" s="642"/>
    </row>
    <row r="329" spans="1:22" s="105" customFormat="1" ht="27.75" customHeight="1">
      <c r="A329" s="104"/>
      <c r="B329" s="110"/>
      <c r="C329" s="2235" t="s">
        <v>473</v>
      </c>
      <c r="D329" s="2236"/>
      <c r="E329" s="2236"/>
      <c r="F329" s="2236"/>
      <c r="G329" s="2236"/>
      <c r="H329" s="2236"/>
      <c r="I329" s="2236"/>
      <c r="J329" s="2236"/>
      <c r="K329" s="2236"/>
      <c r="L329" s="2237"/>
      <c r="M329" s="111"/>
      <c r="N329" s="104"/>
      <c r="O329" s="642"/>
      <c r="P329" s="642"/>
    </row>
    <row r="330" spans="1:22" ht="27.75" customHeight="1">
      <c r="B330" s="260"/>
      <c r="C330" s="2238" t="s">
        <v>474</v>
      </c>
      <c r="D330" s="2239"/>
      <c r="E330" s="2239"/>
      <c r="F330" s="2239"/>
      <c r="G330" s="2239"/>
      <c r="H330" s="2239"/>
      <c r="I330" s="2239"/>
      <c r="J330" s="2239"/>
      <c r="K330" s="2239"/>
      <c r="L330" s="2240"/>
      <c r="M330" s="259"/>
    </row>
    <row r="331" spans="1:22" ht="27.75" customHeight="1">
      <c r="B331" s="260"/>
      <c r="C331" s="2241" t="s">
        <v>475</v>
      </c>
      <c r="D331" s="2242"/>
      <c r="E331" s="2242"/>
      <c r="F331" s="2242"/>
      <c r="G331" s="2242"/>
      <c r="H331" s="2242"/>
      <c r="I331" s="2242"/>
      <c r="J331" s="2242"/>
      <c r="K331" s="2242"/>
      <c r="L331" s="2243"/>
      <c r="M331" s="259"/>
    </row>
    <row r="332" spans="1:22" ht="27.75" customHeight="1">
      <c r="B332" s="260"/>
      <c r="C332" s="2238" t="s">
        <v>476</v>
      </c>
      <c r="D332" s="2239"/>
      <c r="E332" s="2239"/>
      <c r="F332" s="2239"/>
      <c r="G332" s="2239"/>
      <c r="H332" s="2239"/>
      <c r="I332" s="2239"/>
      <c r="J332" s="2239"/>
      <c r="K332" s="2239"/>
      <c r="L332" s="2240"/>
      <c r="M332" s="259"/>
    </row>
    <row r="333" spans="1:22" ht="40.15" customHeight="1">
      <c r="B333" s="260"/>
      <c r="C333" s="2244" t="e">
        <f>"Nota 5:  Los siguientes valores: "&amp;C305&amp;", "&amp;C307&amp;", "&amp;C309&amp;", "&amp;C313&amp;", "&amp;C315&amp;", "&amp;C317&amp;", "&amp;C319&amp;", son valores fijos no ofertables."</f>
        <v>#REF!</v>
      </c>
      <c r="D333" s="2245"/>
      <c r="E333" s="2245"/>
      <c r="F333" s="2245"/>
      <c r="G333" s="2245"/>
      <c r="H333" s="2245"/>
      <c r="I333" s="2245"/>
      <c r="J333" s="2245"/>
      <c r="K333" s="2245"/>
      <c r="L333" s="2246"/>
      <c r="M333" s="259"/>
      <c r="O333" s="647"/>
      <c r="Q333" s="158"/>
      <c r="V333" s="158"/>
    </row>
    <row r="334" spans="1:22" ht="25.9" customHeight="1">
      <c r="B334" s="260"/>
      <c r="C334" s="2238" t="s">
        <v>477</v>
      </c>
      <c r="D334" s="2239"/>
      <c r="E334" s="2239"/>
      <c r="F334" s="2239"/>
      <c r="G334" s="2239"/>
      <c r="H334" s="2239"/>
      <c r="I334" s="2239"/>
      <c r="J334" s="2239"/>
      <c r="K334" s="2239"/>
      <c r="L334" s="2240"/>
      <c r="M334" s="259"/>
      <c r="O334" s="647"/>
      <c r="Q334" s="158"/>
      <c r="V334" s="158"/>
    </row>
    <row r="335" spans="1:22" ht="35.25" customHeight="1">
      <c r="B335" s="260"/>
      <c r="C335" s="2238" t="s">
        <v>478</v>
      </c>
      <c r="D335" s="2239"/>
      <c r="E335" s="2239"/>
      <c r="F335" s="2239"/>
      <c r="G335" s="2239"/>
      <c r="H335" s="2239"/>
      <c r="I335" s="2239"/>
      <c r="J335" s="2239"/>
      <c r="K335" s="2239"/>
      <c r="L335" s="2240"/>
      <c r="M335" s="259"/>
      <c r="O335" s="647"/>
      <c r="Q335" s="158"/>
      <c r="V335" s="158"/>
    </row>
    <row r="336" spans="1:22" ht="35.25" customHeight="1">
      <c r="B336" s="260"/>
      <c r="C336" s="2238" t="s">
        <v>479</v>
      </c>
      <c r="D336" s="2239"/>
      <c r="E336" s="2239"/>
      <c r="F336" s="2239"/>
      <c r="G336" s="2239"/>
      <c r="H336" s="2239"/>
      <c r="I336" s="2239"/>
      <c r="J336" s="2239"/>
      <c r="K336" s="2239"/>
      <c r="L336" s="2240"/>
      <c r="M336" s="259"/>
      <c r="O336" s="647"/>
      <c r="Q336" s="158"/>
      <c r="V336" s="158"/>
    </row>
    <row r="337" spans="2:22" ht="35.25" customHeight="1">
      <c r="B337" s="260"/>
      <c r="C337" s="2264" t="s">
        <v>480</v>
      </c>
      <c r="D337" s="2265"/>
      <c r="E337" s="2265"/>
      <c r="F337" s="2265"/>
      <c r="G337" s="2265"/>
      <c r="H337" s="2265"/>
      <c r="I337" s="2265"/>
      <c r="J337" s="2265"/>
      <c r="K337" s="2265"/>
      <c r="L337" s="2266"/>
      <c r="M337" s="259"/>
      <c r="O337" s="888"/>
      <c r="P337" s="105"/>
      <c r="Q337" s="158"/>
      <c r="V337" s="158"/>
    </row>
    <row r="338" spans="2:22" ht="35.25" customHeight="1">
      <c r="B338" s="260"/>
      <c r="C338" s="2264" t="s">
        <v>481</v>
      </c>
      <c r="D338" s="2265"/>
      <c r="E338" s="2265"/>
      <c r="F338" s="2265"/>
      <c r="G338" s="2265"/>
      <c r="H338" s="2265"/>
      <c r="I338" s="2265"/>
      <c r="J338" s="2265"/>
      <c r="K338" s="2265"/>
      <c r="L338" s="2266"/>
      <c r="M338" s="259"/>
      <c r="O338" s="888"/>
      <c r="P338" s="105"/>
      <c r="Q338" s="158"/>
      <c r="V338" s="158"/>
    </row>
    <row r="339" spans="2:22" ht="137.25" customHeight="1">
      <c r="B339" s="260"/>
      <c r="C339" s="2258" t="s">
        <v>482</v>
      </c>
      <c r="D339" s="2259"/>
      <c r="E339" s="2259"/>
      <c r="F339" s="2259"/>
      <c r="G339" s="2259"/>
      <c r="H339" s="2259"/>
      <c r="I339" s="2259"/>
      <c r="J339" s="2259"/>
      <c r="K339" s="2259"/>
      <c r="L339" s="2260"/>
      <c r="M339" s="259"/>
      <c r="O339" s="888"/>
      <c r="P339" s="105"/>
      <c r="Q339" s="158"/>
      <c r="V339" s="158"/>
    </row>
    <row r="340" spans="2:22" ht="23.25" customHeight="1" thickBot="1">
      <c r="B340" s="260"/>
      <c r="C340" s="2261" t="s">
        <v>483</v>
      </c>
      <c r="D340" s="2262"/>
      <c r="E340" s="2262"/>
      <c r="F340" s="2262"/>
      <c r="G340" s="2262"/>
      <c r="H340" s="2262"/>
      <c r="I340" s="2262"/>
      <c r="J340" s="2262"/>
      <c r="K340" s="2262"/>
      <c r="L340" s="2263"/>
      <c r="M340" s="259"/>
    </row>
    <row r="341" spans="2:22" ht="17.25" thickBot="1">
      <c r="B341" s="261"/>
      <c r="C341" s="430"/>
      <c r="D341" s="429"/>
      <c r="E341" s="430"/>
      <c r="F341" s="428"/>
      <c r="G341" s="431"/>
      <c r="H341" s="429"/>
      <c r="I341" s="429"/>
      <c r="J341" s="428"/>
      <c r="K341" s="428"/>
      <c r="L341" s="428"/>
      <c r="M341" s="432"/>
    </row>
    <row r="342" spans="2:22" ht="17.25" thickTop="1"/>
    <row r="343" spans="2:22">
      <c r="M343" s="2234"/>
      <c r="N343" s="2234"/>
      <c r="O343" s="2234"/>
    </row>
    <row r="344" spans="2:22">
      <c r="K344" s="158"/>
      <c r="M344" s="2234"/>
      <c r="N344" s="2234"/>
      <c r="O344" s="2234"/>
    </row>
  </sheetData>
  <autoFilter ref="C8:L305" xr:uid="{00000000-0009-0000-0000-000007000000}">
    <filterColumn colId="2" showButton="0"/>
    <filterColumn colId="5" showButton="0"/>
  </autoFilter>
  <mergeCells count="322">
    <mergeCell ref="H50:I50"/>
    <mergeCell ref="H83:I83"/>
    <mergeCell ref="H84:I84"/>
    <mergeCell ref="H85:I85"/>
    <mergeCell ref="H205:I205"/>
    <mergeCell ref="H213:I213"/>
    <mergeCell ref="H178:I178"/>
    <mergeCell ref="H179:I179"/>
    <mergeCell ref="H55:I55"/>
    <mergeCell ref="H56:I56"/>
    <mergeCell ref="H169:I169"/>
    <mergeCell ref="H170:I170"/>
    <mergeCell ref="H171:I171"/>
    <mergeCell ref="H172:I172"/>
    <mergeCell ref="H173:I173"/>
    <mergeCell ref="H174:I174"/>
    <mergeCell ref="H175:I175"/>
    <mergeCell ref="H176:I176"/>
    <mergeCell ref="H162:I162"/>
    <mergeCell ref="H163:I163"/>
    <mergeCell ref="H146:I146"/>
    <mergeCell ref="H147:I147"/>
    <mergeCell ref="H148:I148"/>
    <mergeCell ref="H177:I177"/>
    <mergeCell ref="M343:O344"/>
    <mergeCell ref="C329:L329"/>
    <mergeCell ref="C330:L330"/>
    <mergeCell ref="C331:L331"/>
    <mergeCell ref="C332:L332"/>
    <mergeCell ref="C333:L333"/>
    <mergeCell ref="H327:J327"/>
    <mergeCell ref="H324:J324"/>
    <mergeCell ref="H325:J325"/>
    <mergeCell ref="H326:J326"/>
    <mergeCell ref="C335:L335"/>
    <mergeCell ref="C339:L339"/>
    <mergeCell ref="C340:L340"/>
    <mergeCell ref="C336:L336"/>
    <mergeCell ref="C334:L334"/>
    <mergeCell ref="C337:L337"/>
    <mergeCell ref="C338:L338"/>
    <mergeCell ref="H28:I28"/>
    <mergeCell ref="H29:I29"/>
    <mergeCell ref="H30:I30"/>
    <mergeCell ref="H11:I11"/>
    <mergeCell ref="H48:I48"/>
    <mergeCell ref="H40:I40"/>
    <mergeCell ref="H41:I41"/>
    <mergeCell ref="H42:I42"/>
    <mergeCell ref="C2:L2"/>
    <mergeCell ref="C3:L3"/>
    <mergeCell ref="C4:L5"/>
    <mergeCell ref="H8:I9"/>
    <mergeCell ref="C7:L7"/>
    <mergeCell ref="C8:C9"/>
    <mergeCell ref="D8:D9"/>
    <mergeCell ref="E8:F8"/>
    <mergeCell ref="G8:G9"/>
    <mergeCell ref="J8:J9"/>
    <mergeCell ref="K8:K9"/>
    <mergeCell ref="L8:L9"/>
    <mergeCell ref="H43:I43"/>
    <mergeCell ref="H31:I31"/>
    <mergeCell ref="H32:I32"/>
    <mergeCell ref="H33:I33"/>
    <mergeCell ref="H114:I114"/>
    <mergeCell ref="H115:I115"/>
    <mergeCell ref="H105:I105"/>
    <mergeCell ref="H103:I103"/>
    <mergeCell ref="H104:I104"/>
    <mergeCell ref="H108:I108"/>
    <mergeCell ref="H110:I110"/>
    <mergeCell ref="H111:I111"/>
    <mergeCell ref="H10:I10"/>
    <mergeCell ref="H22:I22"/>
    <mergeCell ref="H16:I16"/>
    <mergeCell ref="H12:I12"/>
    <mergeCell ref="H14:I14"/>
    <mergeCell ref="H49:I49"/>
    <mergeCell ref="H52:I52"/>
    <mergeCell ref="H53:I53"/>
    <mergeCell ref="H54:I54"/>
    <mergeCell ref="H45:I45"/>
    <mergeCell ref="H13:I13"/>
    <mergeCell ref="H15:I15"/>
    <mergeCell ref="H21:I21"/>
    <mergeCell ref="H25:I25"/>
    <mergeCell ref="H24:I24"/>
    <mergeCell ref="H26:I26"/>
    <mergeCell ref="H73:I73"/>
    <mergeCell ref="H96:I96"/>
    <mergeCell ref="H98:I98"/>
    <mergeCell ref="H100:I100"/>
    <mergeCell ref="H112:I112"/>
    <mergeCell ref="H106:I106"/>
    <mergeCell ref="H113:I113"/>
    <mergeCell ref="H62:I62"/>
    <mergeCell ref="H63:I63"/>
    <mergeCell ref="H64:I64"/>
    <mergeCell ref="H65:I65"/>
    <mergeCell ref="H70:I70"/>
    <mergeCell ref="H89:I89"/>
    <mergeCell ref="H102:I102"/>
    <mergeCell ref="H168:I168"/>
    <mergeCell ref="H137:I137"/>
    <mergeCell ref="H138:I138"/>
    <mergeCell ref="H139:I139"/>
    <mergeCell ref="H140:I140"/>
    <mergeCell ref="H141:I141"/>
    <mergeCell ref="H142:I142"/>
    <mergeCell ref="H57:I57"/>
    <mergeCell ref="H116:I116"/>
    <mergeCell ref="H117:I117"/>
    <mergeCell ref="H67:I67"/>
    <mergeCell ref="H68:I68"/>
    <mergeCell ref="H93:I93"/>
    <mergeCell ref="H95:I95"/>
    <mergeCell ref="H97:I97"/>
    <mergeCell ref="H101:I101"/>
    <mergeCell ref="H90:I90"/>
    <mergeCell ref="H92:I92"/>
    <mergeCell ref="H94:I94"/>
    <mergeCell ref="H69:I69"/>
    <mergeCell ref="H87:I87"/>
    <mergeCell ref="H91:I91"/>
    <mergeCell ref="H88:I88"/>
    <mergeCell ref="H72:I72"/>
    <mergeCell ref="H118:I118"/>
    <mergeCell ref="H119:I119"/>
    <mergeCell ref="H120:I120"/>
    <mergeCell ref="H121:I121"/>
    <mergeCell ref="H122:I122"/>
    <mergeCell ref="H123:I123"/>
    <mergeCell ref="H135:I135"/>
    <mergeCell ref="H136:I136"/>
    <mergeCell ref="H166:I166"/>
    <mergeCell ref="H130:I130"/>
    <mergeCell ref="H131:I131"/>
    <mergeCell ref="H132:I132"/>
    <mergeCell ref="H133:I133"/>
    <mergeCell ref="H145:I145"/>
    <mergeCell ref="H158:I158"/>
    <mergeCell ref="H159:I159"/>
    <mergeCell ref="H160:I160"/>
    <mergeCell ref="H161:I161"/>
    <mergeCell ref="H149:I149"/>
    <mergeCell ref="H150:I150"/>
    <mergeCell ref="H134:I134"/>
    <mergeCell ref="H143:I143"/>
    <mergeCell ref="H144:I144"/>
    <mergeCell ref="H164:I164"/>
    <mergeCell ref="H235:I235"/>
    <mergeCell ref="H236:I236"/>
    <mergeCell ref="H237:I237"/>
    <mergeCell ref="H238:I238"/>
    <mergeCell ref="H226:I226"/>
    <mergeCell ref="H227:I227"/>
    <mergeCell ref="H228:I228"/>
    <mergeCell ref="H229:I229"/>
    <mergeCell ref="H230:I230"/>
    <mergeCell ref="H231:I231"/>
    <mergeCell ref="H232:I232"/>
    <mergeCell ref="H233:I233"/>
    <mergeCell ref="H217:I217"/>
    <mergeCell ref="H218:I218"/>
    <mergeCell ref="H219:I219"/>
    <mergeCell ref="H220:I220"/>
    <mergeCell ref="H221:I221"/>
    <mergeCell ref="H222:I222"/>
    <mergeCell ref="H182:I182"/>
    <mergeCell ref="H183:I183"/>
    <mergeCell ref="H184:I184"/>
    <mergeCell ref="H185:I185"/>
    <mergeCell ref="H192:I192"/>
    <mergeCell ref="H193:I193"/>
    <mergeCell ref="H211:I211"/>
    <mergeCell ref="H215:I215"/>
    <mergeCell ref="H216:I216"/>
    <mergeCell ref="H181:I181"/>
    <mergeCell ref="H194:I194"/>
    <mergeCell ref="H195:I195"/>
    <mergeCell ref="H196:I196"/>
    <mergeCell ref="C317:K317"/>
    <mergeCell ref="C313:K313"/>
    <mergeCell ref="C311:K311"/>
    <mergeCell ref="C309:K309"/>
    <mergeCell ref="C307:K307"/>
    <mergeCell ref="C305:K305"/>
    <mergeCell ref="C301:K301"/>
    <mergeCell ref="C303:K303"/>
    <mergeCell ref="H266:I266"/>
    <mergeCell ref="H208:I208"/>
    <mergeCell ref="H267:I267"/>
    <mergeCell ref="H268:I268"/>
    <mergeCell ref="H186:I186"/>
    <mergeCell ref="H187:I187"/>
    <mergeCell ref="H188:I188"/>
    <mergeCell ref="H189:I189"/>
    <mergeCell ref="H207:I207"/>
    <mergeCell ref="H209:I209"/>
    <mergeCell ref="H210:I210"/>
    <mergeCell ref="H212:I212"/>
    <mergeCell ref="H34:I34"/>
    <mergeCell ref="H35:I35"/>
    <mergeCell ref="H36:I36"/>
    <mergeCell ref="H37:I37"/>
    <mergeCell ref="H38:I38"/>
    <mergeCell ref="H39:I39"/>
    <mergeCell ref="H323:K323"/>
    <mergeCell ref="C321:K321"/>
    <mergeCell ref="C315:K315"/>
    <mergeCell ref="H152:I152"/>
    <mergeCell ref="H153:I153"/>
    <mergeCell ref="H154:I154"/>
    <mergeCell ref="H258:I258"/>
    <mergeCell ref="H259:I259"/>
    <mergeCell ref="H243:I243"/>
    <mergeCell ref="H244:I244"/>
    <mergeCell ref="H245:I245"/>
    <mergeCell ref="H246:I246"/>
    <mergeCell ref="H247:I247"/>
    <mergeCell ref="H248:I248"/>
    <mergeCell ref="H249:I249"/>
    <mergeCell ref="H250:I250"/>
    <mergeCell ref="H251:I251"/>
    <mergeCell ref="H234:I234"/>
    <mergeCell ref="H167:I167"/>
    <mergeCell ref="H155:I155"/>
    <mergeCell ref="H252:I252"/>
    <mergeCell ref="H253:I253"/>
    <mergeCell ref="H156:I156"/>
    <mergeCell ref="H292:I292"/>
    <mergeCell ref="H283:I283"/>
    <mergeCell ref="H284:I284"/>
    <mergeCell ref="H285:I285"/>
    <mergeCell ref="H286:I286"/>
    <mergeCell ref="H287:I287"/>
    <mergeCell ref="H288:I288"/>
    <mergeCell ref="H289:I289"/>
    <mergeCell ref="H290:I290"/>
    <mergeCell ref="H291:I291"/>
    <mergeCell ref="H279:I279"/>
    <mergeCell ref="H272:I272"/>
    <mergeCell ref="H273:I273"/>
    <mergeCell ref="H274:I274"/>
    <mergeCell ref="H275:I275"/>
    <mergeCell ref="H277:I277"/>
    <mergeCell ref="H224:I224"/>
    <mergeCell ref="H225:I225"/>
    <mergeCell ref="H206:I206"/>
    <mergeCell ref="H124:I124"/>
    <mergeCell ref="H125:I125"/>
    <mergeCell ref="H126:I126"/>
    <mergeCell ref="H127:I127"/>
    <mergeCell ref="H264:I264"/>
    <mergeCell ref="H265:I265"/>
    <mergeCell ref="H151:I151"/>
    <mergeCell ref="H260:I260"/>
    <mergeCell ref="H261:I261"/>
    <mergeCell ref="H254:I254"/>
    <mergeCell ref="H255:I255"/>
    <mergeCell ref="H256:I256"/>
    <mergeCell ref="H257:I257"/>
    <mergeCell ref="H201:I201"/>
    <mergeCell ref="H202:I202"/>
    <mergeCell ref="H240:I240"/>
    <mergeCell ref="H241:I241"/>
    <mergeCell ref="H157:I157"/>
    <mergeCell ref="H239:I239"/>
    <mergeCell ref="H223:I223"/>
    <mergeCell ref="H128:I128"/>
    <mergeCell ref="H129:I129"/>
    <mergeCell ref="H203:I203"/>
    <mergeCell ref="H242:I242"/>
    <mergeCell ref="H263:I263"/>
    <mergeCell ref="H269:I269"/>
    <mergeCell ref="H270:I270"/>
    <mergeCell ref="H271:I271"/>
    <mergeCell ref="H262:I262"/>
    <mergeCell ref="H44:I44"/>
    <mergeCell ref="H66:I66"/>
    <mergeCell ref="H107:I107"/>
    <mergeCell ref="H165:I165"/>
    <mergeCell ref="H197:I197"/>
    <mergeCell ref="H198:I198"/>
    <mergeCell ref="H199:I199"/>
    <mergeCell ref="H200:I200"/>
    <mergeCell ref="H47:I47"/>
    <mergeCell ref="H109:I109"/>
    <mergeCell ref="H58:I58"/>
    <mergeCell ref="H59:I59"/>
    <mergeCell ref="H60:I60"/>
    <mergeCell ref="H61:I61"/>
    <mergeCell ref="H99:I99"/>
    <mergeCell ref="H204:I204"/>
    <mergeCell ref="H180:I180"/>
    <mergeCell ref="H190:I190"/>
    <mergeCell ref="H191:I191"/>
    <mergeCell ref="H17:I17"/>
    <mergeCell ref="H18:I18"/>
    <mergeCell ref="H19:I19"/>
    <mergeCell ref="H23:I23"/>
    <mergeCell ref="C319:K319"/>
    <mergeCell ref="H278:I278"/>
    <mergeCell ref="H293:I293"/>
    <mergeCell ref="H294:I294"/>
    <mergeCell ref="H295:I295"/>
    <mergeCell ref="H296:I296"/>
    <mergeCell ref="H297:I297"/>
    <mergeCell ref="H298:I298"/>
    <mergeCell ref="H74:I74"/>
    <mergeCell ref="H75:I75"/>
    <mergeCell ref="H76:I76"/>
    <mergeCell ref="H77:I77"/>
    <mergeCell ref="H78:I78"/>
    <mergeCell ref="H79:I79"/>
    <mergeCell ref="H80:I80"/>
    <mergeCell ref="H81:I81"/>
    <mergeCell ref="H82:I82"/>
    <mergeCell ref="H280:I280"/>
    <mergeCell ref="H281:I281"/>
    <mergeCell ref="H282:I282"/>
  </mergeCells>
  <pageMargins left="0.39370078740157483" right="0.19685039370078741" top="0.39370078740157483" bottom="0.39370078740157483" header="0.94488188976377963" footer="0"/>
  <pageSetup scale="39" fitToHeight="0" orientation="portrait" horizontalDpi="300" verticalDpi="300" r:id="rId1"/>
  <headerFooter scaleWithDoc="0" alignWithMargins="0"/>
  <rowBreaks count="5" manualBreakCount="5">
    <brk id="61" min="1" max="12" man="1"/>
    <brk id="117" min="1" max="12" man="1"/>
    <brk id="187" min="1" max="12" man="1"/>
    <brk id="244" min="1" max="12" man="1"/>
    <brk id="295" min="1"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24">
    <tabColor rgb="FF92D050"/>
    <pageSetUpPr fitToPage="1"/>
  </sheetPr>
  <dimension ref="A1:Y74"/>
  <sheetViews>
    <sheetView view="pageBreakPreview" topLeftCell="A9" zoomScale="85" zoomScaleNormal="100" zoomScaleSheetLayoutView="85" workbookViewId="0">
      <selection activeCell="F41" sqref="F41"/>
    </sheetView>
  </sheetViews>
  <sheetFormatPr baseColWidth="10" defaultColWidth="11.42578125" defaultRowHeight="12.75"/>
  <cols>
    <col min="1" max="1" width="6.28515625" style="122" customWidth="1"/>
    <col min="2" max="2" width="10" style="122" bestFit="1" customWidth="1"/>
    <col min="3" max="3" width="8" style="122" customWidth="1"/>
    <col min="4" max="4" width="47.140625" style="123" customWidth="1"/>
    <col min="5" max="5" width="17" style="123" customWidth="1"/>
    <col min="6" max="6" width="66" style="123" hidden="1" customWidth="1"/>
    <col min="7" max="7" width="9.28515625" style="123" customWidth="1"/>
    <col min="8" max="8" width="9.7109375" style="123" customWidth="1"/>
    <col min="9" max="9" width="14.28515625" style="123" customWidth="1"/>
    <col min="10" max="10" width="19.5703125" style="123" customWidth="1"/>
    <col min="11" max="11" width="14.28515625" style="123" customWidth="1"/>
    <col min="12" max="12" width="9.7109375" style="123" customWidth="1"/>
    <col min="13" max="13" width="21.28515625" style="123" customWidth="1"/>
    <col min="14" max="14" width="17.28515625" style="123" customWidth="1"/>
    <col min="15" max="15" width="9.140625" style="123" customWidth="1"/>
    <col min="16" max="16" width="17.85546875" style="123" customWidth="1"/>
    <col min="17" max="17" width="16.85546875" style="123" customWidth="1"/>
    <col min="18" max="18" width="14.28515625" style="123" bestFit="1" customWidth="1"/>
    <col min="19" max="19" width="8.7109375" style="123" customWidth="1"/>
    <col min="20" max="20" width="13.28515625" style="123" bestFit="1" customWidth="1"/>
    <col min="21" max="21" width="10" style="123" customWidth="1"/>
    <col min="22" max="16384" width="11.42578125" style="123"/>
  </cols>
  <sheetData>
    <row r="1" spans="1:25" ht="7.5" customHeight="1" thickBot="1"/>
    <row r="2" spans="1:25">
      <c r="C2" s="2293" t="s">
        <v>274</v>
      </c>
      <c r="D2" s="2294"/>
      <c r="E2" s="291" t="s">
        <v>276</v>
      </c>
      <c r="F2" s="2310" t="s">
        <v>277</v>
      </c>
      <c r="G2" s="2311"/>
      <c r="H2" s="2311"/>
      <c r="I2" s="2294"/>
      <c r="J2" s="292" t="s">
        <v>278</v>
      </c>
      <c r="K2" s="2295"/>
      <c r="L2" s="2296"/>
      <c r="M2" s="2297"/>
    </row>
    <row r="3" spans="1:25">
      <c r="C3" s="2304" t="s">
        <v>484</v>
      </c>
      <c r="D3" s="2305"/>
      <c r="E3" s="1319"/>
      <c r="F3" s="2312"/>
      <c r="G3" s="2313"/>
      <c r="H3" s="2313"/>
      <c r="I3" s="2305"/>
      <c r="J3" s="1320"/>
      <c r="K3" s="2298"/>
      <c r="L3" s="2299"/>
      <c r="M3" s="2300"/>
    </row>
    <row r="4" spans="1:25">
      <c r="C4" s="2306" t="str">
        <f>'DATOS ENTRADA'!$C$2</f>
        <v>TRANSMILENIO S.A.</v>
      </c>
      <c r="D4" s="2307"/>
      <c r="E4" s="2307"/>
      <c r="F4" s="2307"/>
      <c r="G4" s="2307"/>
      <c r="H4" s="2307"/>
      <c r="I4" s="2307"/>
      <c r="J4" s="2307"/>
      <c r="K4" s="2298"/>
      <c r="L4" s="2299"/>
      <c r="M4" s="2300"/>
    </row>
    <row r="5" spans="1:25">
      <c r="C5" s="2306" t="str">
        <f>'DATOS ENTRADA'!$C$3</f>
        <v>SUBGERENCIA DE INFRAESTRUCTURA</v>
      </c>
      <c r="D5" s="2307"/>
      <c r="E5" s="2307"/>
      <c r="F5" s="2307"/>
      <c r="G5" s="2307"/>
      <c r="H5" s="2307"/>
      <c r="I5" s="2307"/>
      <c r="J5" s="2307"/>
      <c r="K5" s="2298"/>
      <c r="L5" s="2299"/>
      <c r="M5" s="2300"/>
    </row>
    <row r="6" spans="1:25">
      <c r="C6" s="2306" t="str">
        <f>'DATOS ENTRADA'!$C$4</f>
        <v>PATIOS</v>
      </c>
      <c r="D6" s="2307"/>
      <c r="E6" s="2307"/>
      <c r="F6" s="2307"/>
      <c r="G6" s="2307"/>
      <c r="H6" s="2307"/>
      <c r="I6" s="2307"/>
      <c r="J6" s="2307"/>
      <c r="K6" s="2298"/>
      <c r="L6" s="2299"/>
      <c r="M6" s="2300"/>
    </row>
    <row r="7" spans="1:25" ht="13.5" thickBot="1">
      <c r="C7" s="2308" t="e">
        <f>IF('DATOS ENTRADA'!#REF!=0,"",'DATOS ENTRADA'!#REF!)</f>
        <v>#REF!</v>
      </c>
      <c r="D7" s="2309"/>
      <c r="E7" s="2309"/>
      <c r="F7" s="2309"/>
      <c r="G7" s="2309"/>
      <c r="H7" s="2309"/>
      <c r="I7" s="2309"/>
      <c r="J7" s="2309"/>
      <c r="K7" s="2301"/>
      <c r="L7" s="2302"/>
      <c r="M7" s="2303"/>
    </row>
    <row r="8" spans="1:25" ht="42.75" customHeight="1" thickBot="1">
      <c r="C8" s="2317" t="str">
        <f>'DATOS ENTRADA'!B6</f>
        <v>OBJETO DE LA CONTRATACIÓN:</v>
      </c>
      <c r="D8" s="2318"/>
      <c r="E8" s="2319">
        <f>'DATOS ENTRADA'!$C$6</f>
        <v>0</v>
      </c>
      <c r="F8" s="2320"/>
      <c r="G8" s="2320"/>
      <c r="H8" s="2320"/>
      <c r="I8" s="2320"/>
      <c r="J8" s="2320"/>
      <c r="K8" s="2320"/>
      <c r="L8" s="2320"/>
      <c r="M8" s="2321"/>
      <c r="Q8" s="953" t="s">
        <v>485</v>
      </c>
      <c r="R8" s="547" t="e">
        <f>SUM(M16:M17)+SUM(M32:M38)+SUM(M42:M47)</f>
        <v>#REF!</v>
      </c>
    </row>
    <row r="9" spans="1:25" ht="13.5" thickBot="1">
      <c r="B9" s="123"/>
      <c r="C9" s="166"/>
      <c r="D9" s="166"/>
      <c r="E9" s="166"/>
      <c r="F9" s="166"/>
      <c r="G9" s="166"/>
      <c r="H9" s="166"/>
      <c r="I9" s="166"/>
      <c r="J9" s="166"/>
      <c r="K9" s="166"/>
      <c r="L9" s="166"/>
      <c r="M9" s="167"/>
    </row>
    <row r="10" spans="1:25" ht="13.5" thickBot="1">
      <c r="C10" s="2314" t="s">
        <v>486</v>
      </c>
      <c r="D10" s="2315"/>
      <c r="E10" s="2315"/>
      <c r="F10" s="2316"/>
      <c r="G10" s="1013" t="e">
        <f>'DATOS ENTRADA'!#REF!</f>
        <v>#REF!</v>
      </c>
      <c r="H10" s="2291" t="s">
        <v>9</v>
      </c>
      <c r="I10" s="2292"/>
      <c r="J10" s="165" t="s">
        <v>6</v>
      </c>
      <c r="K10" s="2322" t="str">
        <f>'DATOS ENTRADA'!C10</f>
        <v>13 de agosto de 2026</v>
      </c>
      <c r="L10" s="2322"/>
      <c r="M10" s="2323"/>
    </row>
    <row r="11" spans="1:25" ht="7.5" customHeight="1"/>
    <row r="12" spans="1:25" s="214" customFormat="1" ht="13.5" customHeight="1">
      <c r="A12" s="649"/>
      <c r="B12" s="2285"/>
      <c r="C12" s="2285">
        <v>1</v>
      </c>
      <c r="D12" s="2286" t="s">
        <v>487</v>
      </c>
      <c r="E12" s="2287"/>
      <c r="F12" s="2287"/>
      <c r="G12" s="2287"/>
      <c r="H12" s="2287"/>
      <c r="I12" s="2287"/>
      <c r="J12" s="2287"/>
      <c r="K12" s="2287"/>
      <c r="L12" s="2287"/>
      <c r="M12" s="2288"/>
    </row>
    <row r="13" spans="1:25" s="215" customFormat="1" ht="64.5" customHeight="1">
      <c r="A13" s="809"/>
      <c r="B13" s="2285"/>
      <c r="C13" s="2285"/>
      <c r="D13" s="2285" t="s">
        <v>17</v>
      </c>
      <c r="E13" s="2285"/>
      <c r="F13" s="2289" t="s">
        <v>488</v>
      </c>
      <c r="G13" s="1321" t="s">
        <v>289</v>
      </c>
      <c r="H13" s="2285" t="s">
        <v>489</v>
      </c>
      <c r="I13" s="1322" t="s">
        <v>490</v>
      </c>
      <c r="J13" s="1323" t="s">
        <v>491</v>
      </c>
      <c r="K13" s="1323" t="s">
        <v>492</v>
      </c>
      <c r="L13" s="1322" t="s">
        <v>493</v>
      </c>
      <c r="M13" s="1321" t="s">
        <v>494</v>
      </c>
      <c r="Q13" s="951" t="s">
        <v>495</v>
      </c>
      <c r="R13" s="952" t="e">
        <f>SUM(M18:M30)</f>
        <v>#REF!</v>
      </c>
    </row>
    <row r="14" spans="1:25" s="215" customFormat="1" ht="10.5" customHeight="1">
      <c r="A14" s="809"/>
      <c r="B14" s="2285"/>
      <c r="C14" s="2285"/>
      <c r="D14" s="2285"/>
      <c r="E14" s="2285"/>
      <c r="F14" s="2290"/>
      <c r="G14" s="1324" t="s">
        <v>496</v>
      </c>
      <c r="H14" s="2285"/>
      <c r="I14" s="1324" t="s">
        <v>497</v>
      </c>
      <c r="J14" s="1324" t="s">
        <v>498</v>
      </c>
      <c r="K14" s="1324" t="s">
        <v>499</v>
      </c>
      <c r="L14" s="1324" t="s">
        <v>500</v>
      </c>
      <c r="M14" s="1324" t="s">
        <v>501</v>
      </c>
    </row>
    <row r="15" spans="1:25" s="218" customFormat="1" ht="22.5">
      <c r="A15" s="227"/>
      <c r="B15" s="1321" t="s">
        <v>502</v>
      </c>
      <c r="C15" s="1321">
        <v>1.1000000000000001</v>
      </c>
      <c r="D15" s="216" t="s">
        <v>503</v>
      </c>
      <c r="E15" s="217"/>
      <c r="F15" s="1325"/>
      <c r="G15" s="1326"/>
      <c r="H15" s="1326"/>
      <c r="I15" s="1326"/>
      <c r="J15" s="1326"/>
      <c r="K15" s="1326"/>
      <c r="L15" s="1326"/>
      <c r="M15" s="1327"/>
      <c r="O15" s="252" t="s">
        <v>504</v>
      </c>
      <c r="Q15" s="1022" t="s">
        <v>505</v>
      </c>
      <c r="R15" s="1023">
        <f>M64</f>
        <v>35887196</v>
      </c>
    </row>
    <row r="16" spans="1:25" s="214" customFormat="1" ht="19.899999999999999" customHeight="1">
      <c r="A16" s="649">
        <v>2</v>
      </c>
      <c r="B16" s="1328">
        <f>VLOOKUP(H16,TABLAS!$C$24:$H$31,6,FALSE)</f>
        <v>9110</v>
      </c>
      <c r="C16" s="1329">
        <f t="shared" ref="C16:C30" si="0">C15+0.001</f>
        <v>1.101</v>
      </c>
      <c r="D16" s="2283" t="str">
        <f>VLOOKUP(A16,'PERFILES PERSONAL-OBRA'!$A:$D,3,FALSE)</f>
        <v>DIRECTOR DE OBRA</v>
      </c>
      <c r="E16" s="2284"/>
      <c r="F16" s="1330" t="str">
        <f>VLOOKUP(A16,'PERFILES PERSONAL-OBRA'!$A:$D,4,FALSE)</f>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Como Director o Coordinador o Gerente en proyectos de Estudios y diseños o Interventoría de Estudios y Diseños para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v>
      </c>
      <c r="G16" s="1319">
        <v>1</v>
      </c>
      <c r="H16" s="1331">
        <v>4</v>
      </c>
      <c r="I16" s="1332">
        <v>0.5</v>
      </c>
      <c r="J16" s="1333">
        <f>VLOOKUP(B16,TABLAS!$A$2:$G$49,4,FALSE)</f>
        <v>8612000</v>
      </c>
      <c r="K16" s="1334">
        <f>VLOOKUP(B16,TABLAS!$A$2:$G$49,5)</f>
        <v>1.4516</v>
      </c>
      <c r="L16" s="1335" t="e">
        <f>$G$10</f>
        <v>#REF!</v>
      </c>
      <c r="M16" s="1336" t="e">
        <f t="shared" ref="M16:M26" si="1">ROUND((G16*I16*J16*K16*L16),0)</f>
        <v>#REF!</v>
      </c>
      <c r="N16" s="219"/>
      <c r="O16" s="214" t="e">
        <f t="shared" ref="O16:O18" si="2">(G16*I16*L16)/$G$10</f>
        <v>#REF!</v>
      </c>
      <c r="P16" s="812"/>
      <c r="Y16" s="214">
        <v>1.4517</v>
      </c>
    </row>
    <row r="17" spans="1:25" s="214" customFormat="1" ht="19.899999999999999" customHeight="1">
      <c r="A17" s="649">
        <v>8</v>
      </c>
      <c r="B17" s="1328">
        <f>VLOOKUP(H17,TABLAS!$C$24:$H$31,6,FALSE)</f>
        <v>9112</v>
      </c>
      <c r="C17" s="1329">
        <f t="shared" si="0"/>
        <v>1.1019999999999999</v>
      </c>
      <c r="D17" s="2283" t="str">
        <f>VLOOKUP(A17,'PERFILES PERSONAL-OBRA'!$A:$D,3,FALSE)</f>
        <v>RESIDENTE DE OBRA</v>
      </c>
      <c r="E17" s="2284"/>
      <c r="F17" s="1330" t="str">
        <f>VLOOKUP(A17,'PERFILES PERSONAL-OBRA'!$A:$D,4,FALSE)</f>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Experiencia específica como Director o Residente en proyectos de Estudios y diseños o Interventoría de Estudios y Diseños para la construcción o rehabilitación o adecuación o ampliación o mejoramiento o Mantenimiento de Infraestructura vial Urbana o sistemas BRT para trafico automotor.</v>
      </c>
      <c r="G17" s="1319">
        <v>1</v>
      </c>
      <c r="H17" s="1331">
        <v>6</v>
      </c>
      <c r="I17" s="1337">
        <v>0.5</v>
      </c>
      <c r="J17" s="1333">
        <f>VLOOKUP(B17,TABLAS!$A$2:$G$49,4,FALSE)</f>
        <v>6927000</v>
      </c>
      <c r="K17" s="1334">
        <f>VLOOKUP(B17,TABLAS!$A$2:$G$49,5)</f>
        <v>1.4524999999999999</v>
      </c>
      <c r="L17" s="1335" t="e">
        <f>$G$10</f>
        <v>#REF!</v>
      </c>
      <c r="M17" s="1336" t="e">
        <f t="shared" si="1"/>
        <v>#REF!</v>
      </c>
      <c r="N17" s="219"/>
      <c r="O17" s="214" t="e">
        <f t="shared" si="2"/>
        <v>#REF!</v>
      </c>
      <c r="P17" s="812"/>
      <c r="Q17" s="813"/>
      <c r="Y17" s="214">
        <v>1.4521999999999999</v>
      </c>
    </row>
    <row r="18" spans="1:25" s="214" customFormat="1" ht="19.899999999999999" customHeight="1">
      <c r="A18" s="649">
        <v>15</v>
      </c>
      <c r="B18" s="1328">
        <f>VLOOKUP(H18,TABLAS!$C$24:$H$31,6,FALSE)</f>
        <v>9110</v>
      </c>
      <c r="C18" s="1329">
        <f t="shared" si="0"/>
        <v>1.1029999999999998</v>
      </c>
      <c r="D18" s="2283" t="str">
        <f>VLOOKUP(A18,'PERFILES PERSONAL-OBRA'!$A:$D,3,FALSE)</f>
        <v>ESPECIALISTA EN DISEÑO GEOMÉTRICO</v>
      </c>
      <c r="E18" s="2284"/>
      <c r="F18" s="1330" t="str">
        <f>VLOOKUP(A18,'PERFILES PERSONAL-OBRA'!$A:$D,4,FALSE)</f>
        <v>PROFESION: 
Ingeniero Civil, Ingeniero de Transporte y Vías, con tarjeta profesional vigente. . 
Con título de POSGRADO en el área de: 
Énfasis en temas afines con el diseño geométrico de vías.. 
Con EXPERIENCIA ESPECIFICA: 
En proyectos de Estudios y Diseños o Interventoría de Estudios y Diseños para la construcción o rehabilitación o adecuación o ampliación o mejoramiento o mantenimiento de Infraestructura vial Urbana o sistemas BRT para tráfico automotor, como Especialista en Diseño Geométrico</v>
      </c>
      <c r="G18" s="1319">
        <v>1</v>
      </c>
      <c r="H18" s="1331">
        <v>4</v>
      </c>
      <c r="I18" s="1337">
        <v>0.2</v>
      </c>
      <c r="J18" s="1333">
        <f>VLOOKUP(B18,TABLAS!$A$2:$G$49,4,FALSE)</f>
        <v>8612000</v>
      </c>
      <c r="K18" s="1334">
        <f>VLOOKUP(B18,TABLAS!$A$2:$G$49,5)</f>
        <v>1.4516</v>
      </c>
      <c r="L18" s="1335" t="e">
        <f>$G$10</f>
        <v>#REF!</v>
      </c>
      <c r="M18" s="1336" t="e">
        <f t="shared" si="1"/>
        <v>#REF!</v>
      </c>
      <c r="N18" s="219"/>
      <c r="O18" s="214" t="e">
        <f t="shared" si="2"/>
        <v>#REF!</v>
      </c>
      <c r="P18" s="812"/>
      <c r="Q18" s="813"/>
      <c r="Y18" s="214">
        <v>1.4521999999999999</v>
      </c>
    </row>
    <row r="19" spans="1:25" s="214" customFormat="1" ht="19.899999999999999" customHeight="1">
      <c r="A19" s="649">
        <v>9</v>
      </c>
      <c r="B19" s="1328">
        <f>VLOOKUP(H19,TABLAS!$C$24:$H$31,6,FALSE)</f>
        <v>9110</v>
      </c>
      <c r="C19" s="1329">
        <f t="shared" si="0"/>
        <v>1.1039999999999996</v>
      </c>
      <c r="D19" s="2283" t="str">
        <f>VLOOKUP(A19,'PERFILES PERSONAL-OBRA'!$A:$D,3,FALSE)</f>
        <v>ESPECIALISTA EN URBANISMO Y ESPACIO PÚBLICO</v>
      </c>
      <c r="E19" s="2284"/>
      <c r="F19" s="1330" t="str">
        <f>VLOOKUP(A19,'PERFILES PERSONAL-OBRA'!$A:$D,4,FALSE)</f>
        <v>PROFESION: 
Arquitecto con tarjeta profesional vigente. 
Con título de POSGRADO en el área de: 
 Urbanismo y/o Diseño Urbano. 
Con EXPERIENCIA ESPECIFICA: 
En proyectos de construcción de espacio Público, (Puentes peatonales, Plazas, andenes, controles ambientales de las vías arterias).como Especialista en urbanismo y/o espacio público.</v>
      </c>
      <c r="G19" s="1319">
        <v>1</v>
      </c>
      <c r="H19" s="1331">
        <v>4</v>
      </c>
      <c r="I19" s="1337">
        <v>0.2</v>
      </c>
      <c r="J19" s="1333">
        <f>VLOOKUP(B19,TABLAS!$A$2:$G$49,4,FALSE)</f>
        <v>8612000</v>
      </c>
      <c r="K19" s="1334">
        <f>VLOOKUP(B19,TABLAS!$A$2:$G$49,5)</f>
        <v>1.4516</v>
      </c>
      <c r="L19" s="1335" t="e">
        <f>$G$10</f>
        <v>#REF!</v>
      </c>
      <c r="M19" s="1336" t="e">
        <f t="shared" ref="M19" si="3">ROUND((G19*I19*J19*K19*L19),0)</f>
        <v>#REF!</v>
      </c>
      <c r="N19" s="219"/>
      <c r="O19" s="214" t="e">
        <f t="shared" ref="O19" si="4">(G19*I19*L19)/$G$10</f>
        <v>#REF!</v>
      </c>
      <c r="P19" s="812"/>
      <c r="Q19" s="813"/>
      <c r="Y19" s="214">
        <v>1.4521999999999999</v>
      </c>
    </row>
    <row r="20" spans="1:25" s="214" customFormat="1" ht="19.899999999999999" customHeight="1">
      <c r="A20" s="649">
        <v>70</v>
      </c>
      <c r="B20" s="1328">
        <f>VLOOKUP(H20,TABLAS!$C$24:$H$31,6,FALSE)</f>
        <v>9110</v>
      </c>
      <c r="C20" s="1329">
        <f t="shared" si="0"/>
        <v>1.1049999999999995</v>
      </c>
      <c r="D20" s="2283" t="str">
        <f>VLOOKUP(A20,'PERFILES PERSONAL-OBRA'!$A:$D,3,FALSE)</f>
        <v>ESPECIALISTA EN REDES HIDROSANITARIAS</v>
      </c>
      <c r="E20" s="2284"/>
      <c r="F20" s="1330" t="str">
        <f>VLOOKUP(A20,'PERFILES PERSONAL-OBRA'!$A:$D,4,FALSE)</f>
        <v>PROFESION: 
Ingeniero Civil o Ingeniero Sanitario, Ingeniero Hidráulico o Ingeniero en Recursos Hídricos con tarjeta profesional vigente.. 
Con título de POSGRADO en el área de: 
Hidráulica o Recursos Hidráulicos o Recursos Hídricos o Saneamiento Ambiental o similar. 
Con EXPERIENCIA ESPECIFICA: 
En proyectos de Interventoría de obra o ejecución de obra para la Construcción o Reforzamiento estructural de puentes vehiculares o peatonales o intersecciones a desnivel o de infraestructura vial urbana o de proyectos de Espacio Público (plazas, vías peatonales, andenes, controles ambientales de las vías arterias, alamedas y ciclorrutas y red de transporte no motorizado) o sistemas BRT para tráfico automotor, como ESPECIALISTA DE REDES HIDROSANITARIAS.</v>
      </c>
      <c r="G20" s="1319">
        <v>1</v>
      </c>
      <c r="H20" s="1331">
        <v>4</v>
      </c>
      <c r="I20" s="1337">
        <v>0.2</v>
      </c>
      <c r="J20" s="1333">
        <f>VLOOKUP(B20,TABLAS!$A$2:$G$49,4,FALSE)</f>
        <v>8612000</v>
      </c>
      <c r="K20" s="1334">
        <f>VLOOKUP(B20,TABLAS!$A$2:$G$49,5)</f>
        <v>1.4516</v>
      </c>
      <c r="L20" s="1335" t="e">
        <f t="shared" ref="L20:L30" si="5">$G$10</f>
        <v>#REF!</v>
      </c>
      <c r="M20" s="1336" t="e">
        <f t="shared" si="1"/>
        <v>#REF!</v>
      </c>
      <c r="N20" s="219"/>
      <c r="O20" s="214" t="e">
        <f t="shared" ref="O20:O26" si="6">(G20*I20*L20)/$G$10</f>
        <v>#REF!</v>
      </c>
      <c r="P20" s="812"/>
      <c r="Q20" s="813"/>
      <c r="Y20" s="214">
        <v>1.4517</v>
      </c>
    </row>
    <row r="21" spans="1:25" s="214" customFormat="1" ht="19.899999999999999" customHeight="1">
      <c r="A21" s="649">
        <v>71</v>
      </c>
      <c r="B21" s="1328">
        <f>VLOOKUP(H21,TABLAS!$C$24:$H$31,6,FALSE)</f>
        <v>9111</v>
      </c>
      <c r="C21" s="1329">
        <f t="shared" si="0"/>
        <v>1.1059999999999994</v>
      </c>
      <c r="D21" s="2283" t="str">
        <f>VLOOKUP(A21,'PERFILES PERSONAL-OBRA'!$A:$D,3,FALSE)</f>
        <v>RESIDENTE DE REDES HIDROSANITARIAS</v>
      </c>
      <c r="E21" s="2284"/>
      <c r="F21" s="1330" t="str">
        <f>VLOOKUP(A21,'PERFILES PERSONAL-OBRA'!$A:$D,4,FALSE)</f>
        <v>PROFESION: 
Ingeniero Civil o Ingeniero Sanitario, Ingeniero Hidráulico o Ingeniero en Recursos Hídricos con tarjeta profesional vigente.. 
Con título de POSGRADO en el área de: 
N/A. 
Con EXPERIENCIA ESPECIFICA: 
En proyectos de Interventoría de obra o ejecución de obra para la Construcción o Reforzamiento estructural de puentes vehiculares o peatonales o intersecciones a desnivel o de infraestructura vial urbana o de proyectos de Espacio Público (plazas, vías peatonales, andenes, controles ambientales de las vías arterias, alamedas y ciclorrutas y red de transporte no motorizado) o sistemas BRT para tráfico automotor como RESIDENTE DE OBRA DE REDES HIDROSANITARIAS.</v>
      </c>
      <c r="G21" s="1319">
        <v>1</v>
      </c>
      <c r="H21" s="1331">
        <v>5</v>
      </c>
      <c r="I21" s="1337">
        <v>0.1</v>
      </c>
      <c r="J21" s="1333">
        <f>VLOOKUP(B21,TABLAS!$A$2:$G$49,4,FALSE)</f>
        <v>7768000</v>
      </c>
      <c r="K21" s="1334">
        <f>VLOOKUP(B21,TABLAS!$A$2:$G$49,5)</f>
        <v>1.452</v>
      </c>
      <c r="L21" s="1335" t="e">
        <f t="shared" si="5"/>
        <v>#REF!</v>
      </c>
      <c r="M21" s="1336" t="e">
        <f t="shared" ref="M21" si="7">ROUND((G21*I21*J21*K21*L21),0)</f>
        <v>#REF!</v>
      </c>
      <c r="N21" s="219"/>
      <c r="O21" s="214" t="e">
        <f t="shared" ref="O21" si="8">(G21*I21*L21)/$G$10</f>
        <v>#REF!</v>
      </c>
      <c r="P21" s="812"/>
      <c r="Q21" s="954" t="s">
        <v>506</v>
      </c>
      <c r="R21" s="955" t="e">
        <f>M21</f>
        <v>#REF!</v>
      </c>
      <c r="S21" s="958" t="e">
        <f>ROUND((R21+($R$8*T21))/($R$15+$R$13+$R$8),3)</f>
        <v>#REF!</v>
      </c>
      <c r="T21" s="957" t="e">
        <f>ROUND(R21/$R$13,3)</f>
        <v>#REF!</v>
      </c>
      <c r="U21" s="1338" t="e">
        <f>S21*$T$39/$S$39</f>
        <v>#REF!</v>
      </c>
      <c r="Y21" s="214">
        <v>1.4517</v>
      </c>
    </row>
    <row r="22" spans="1:25" s="214" customFormat="1" ht="19.899999999999999" customHeight="1">
      <c r="A22" s="649">
        <v>72</v>
      </c>
      <c r="B22" s="1328">
        <f>VLOOKUP(H22,TABLAS!$C$24:$H$31,6,FALSE)</f>
        <v>9111</v>
      </c>
      <c r="C22" s="1329">
        <f>C21+0.001</f>
        <v>1.1069999999999993</v>
      </c>
      <c r="D22" s="2268" t="str">
        <f>VLOOKUP(A22,'PERFILES PERSONAL-OBRA'!$A:$D,3,FALSE)</f>
        <v>ESPECIALISTA REDES SECAS Y DE GAS</v>
      </c>
      <c r="E22" s="2269"/>
      <c r="F22" s="1330" t="str">
        <f>VLOOKUP(A22,'PERFILES PERSONAL-OBRA'!$A:$D,4,FALSE)</f>
        <v>PROFESION: 
Ingeniero Electricista o Eléctrico con Tarjeta profesional vigente.. 
Con título de POSGRADO en el área de: 
N/A. 
Con EXPERIENCIA ESPECIFICA: 
Especialista o residente de obra, en redes públicas, eléctricas, gas, telecomunicaciones y fibra óptica en espacio público (puentes peatonales, infraestructura de transporte masivo, vías, peatonales, andenes, alamedas y ciclorrutas).</v>
      </c>
      <c r="G22" s="1319">
        <v>1</v>
      </c>
      <c r="H22" s="1331">
        <v>5</v>
      </c>
      <c r="I22" s="1337">
        <v>0.3</v>
      </c>
      <c r="J22" s="1333">
        <f>VLOOKUP(B22,TABLAS!$A$2:$G$49,4,FALSE)</f>
        <v>7768000</v>
      </c>
      <c r="K22" s="1334">
        <f>VLOOKUP(B22,TABLAS!$A$2:$G$49,5)</f>
        <v>1.452</v>
      </c>
      <c r="L22" s="1335" t="e">
        <f t="shared" si="5"/>
        <v>#REF!</v>
      </c>
      <c r="M22" s="1336" t="e">
        <f t="shared" ref="M22:M23" si="9">ROUND((G22*I22*J22*K22*L22),0)</f>
        <v>#REF!</v>
      </c>
      <c r="N22" s="219"/>
      <c r="O22" s="214" t="e">
        <f t="shared" si="6"/>
        <v>#REF!</v>
      </c>
      <c r="P22" s="814"/>
      <c r="Q22" s="954" t="s">
        <v>507</v>
      </c>
      <c r="R22" s="955" t="e">
        <f>M22</f>
        <v>#REF!</v>
      </c>
      <c r="S22" s="1046" t="e">
        <f>ROUND((R22+($R$8*T22))/($R$15+$R$13+$R$8),3)</f>
        <v>#REF!</v>
      </c>
      <c r="T22" s="1047" t="e">
        <f>ROUND(R22/$R$13,3)</f>
        <v>#REF!</v>
      </c>
      <c r="U22" s="1338" t="e">
        <f>S22*$T$39/$S$39</f>
        <v>#REF!</v>
      </c>
      <c r="Y22" s="214">
        <v>1.4517</v>
      </c>
    </row>
    <row r="23" spans="1:25" s="214" customFormat="1" ht="19.899999999999999" customHeight="1">
      <c r="A23" s="649">
        <v>77</v>
      </c>
      <c r="B23" s="1328">
        <f>VLOOKUP(H23,TABLAS!$C$24:$H$31,6,FALSE)</f>
        <v>9111</v>
      </c>
      <c r="C23" s="1329">
        <f t="shared" si="0"/>
        <v>1.1079999999999992</v>
      </c>
      <c r="D23" s="2268" t="str">
        <f>VLOOKUP(A23,'PERFILES PERSONAL-OBRA'!$A:$D,3,FALSE)</f>
        <v>ESPECIALISTA EN GEOTECNIA</v>
      </c>
      <c r="E23" s="2269"/>
      <c r="F23" s="1330" t="str">
        <f>VLOOKUP(A23,'PERFILES PERSONAL-OBRA'!$A:$D,4,FALSE)</f>
        <v>PROFESION: 
Ingeniero Civil o Ingeniero de Transporte y Vías, con tarjeta profesional vigente. 
Con título de POSGRADO en el área de: 
Geotecnia y Pavimentos o Geotecnia. 
Con EXPERIENCIA ESPECIFICA: 
En proyectos de Construcción o Estudios y Diseños o Interventoría de Construcción o Estudios y Diseños de infraestructura urbana o interurbana, sistemas de transporte BRT como especialista en el área de geotecnia. Que incluya experiencia en contratos de obra en mínimo de 2 puentes peatonales como especialista en Geotecnia.</v>
      </c>
      <c r="G23" s="1331">
        <v>1</v>
      </c>
      <c r="H23" s="1339">
        <v>5</v>
      </c>
      <c r="I23" s="1337">
        <v>0.2</v>
      </c>
      <c r="J23" s="1333">
        <f>VLOOKUP(B23,TABLAS!$A$2:$G$49,4,FALSE)</f>
        <v>7768000</v>
      </c>
      <c r="K23" s="1334">
        <f>VLOOKUP(B23,TABLAS!$A$2:$G$49,5)</f>
        <v>1.452</v>
      </c>
      <c r="L23" s="1335" t="e">
        <f t="shared" si="5"/>
        <v>#REF!</v>
      </c>
      <c r="M23" s="1336" t="e">
        <f t="shared" si="9"/>
        <v>#REF!</v>
      </c>
      <c r="N23" s="219"/>
      <c r="O23" s="214" t="e">
        <f t="shared" si="6"/>
        <v>#REF!</v>
      </c>
      <c r="P23" s="814"/>
      <c r="Q23" s="813"/>
      <c r="Y23" s="214">
        <v>1.4517</v>
      </c>
    </row>
    <row r="24" spans="1:25" s="214" customFormat="1" ht="19.899999999999999" customHeight="1">
      <c r="A24" s="649">
        <v>86</v>
      </c>
      <c r="B24" s="1328">
        <f>VLOOKUP(H24,TABLAS!$C$24:$H$31,6,FALSE)</f>
        <v>9110</v>
      </c>
      <c r="C24" s="1329">
        <f t="shared" si="0"/>
        <v>1.1089999999999991</v>
      </c>
      <c r="D24" s="2268" t="str">
        <f>VLOOKUP(A24,'PERFILES PERSONAL-OBRA'!$A:$D,3,FALSE)</f>
        <v>ESPECIALISTA EN PAVIMENTOS</v>
      </c>
      <c r="E24" s="2269"/>
      <c r="F24" s="1330" t="str">
        <f>VLOOKUP(A24,'PERFILES PERSONAL-OBRA'!$A:$D,4,FALSE)</f>
        <v>PROFESION: 
Ingeniero Civil o Ingeniero de Transporte y Vías, con tarjeta profesional vigente. 
Con título de POSGRADO en el área de: 
Pavimentos o ingeniería civil con énfasis en infraestructura vial. 
Con EXPERIENCIA ESPECIFICA: 
Como profesional especializado en pavimentos, en contratos de estudios y diseños o interventoría de estudios y diseños o de obra o interventoría de obra de proyectos de construcción, rehabilitación, adecuación, ampliación, mantenimiento o mejoramiento de infraestructura vial arterial o troncal urbana para tráfico automotor o sistema BRT o vías nacionales de primer orden.</v>
      </c>
      <c r="G24" s="1331">
        <v>1</v>
      </c>
      <c r="H24" s="1339">
        <v>4</v>
      </c>
      <c r="I24" s="1337">
        <v>0.3</v>
      </c>
      <c r="J24" s="1333">
        <f>VLOOKUP(B24,TABLAS!$A$2:$G$49,4,FALSE)</f>
        <v>8612000</v>
      </c>
      <c r="K24" s="1334">
        <f>VLOOKUP(B24,TABLAS!$A$2:$G$49,5)</f>
        <v>1.4516</v>
      </c>
      <c r="L24" s="1335" t="e">
        <f t="shared" si="5"/>
        <v>#REF!</v>
      </c>
      <c r="M24" s="1336" t="e">
        <f t="shared" si="1"/>
        <v>#REF!</v>
      </c>
      <c r="N24" s="219"/>
      <c r="O24" s="214" t="e">
        <f t="shared" si="6"/>
        <v>#REF!</v>
      </c>
      <c r="P24" s="814"/>
      <c r="Q24" s="813"/>
      <c r="Y24" s="214">
        <v>1.4517</v>
      </c>
    </row>
    <row r="25" spans="1:25" s="214" customFormat="1" ht="19.899999999999999" customHeight="1">
      <c r="A25" s="649">
        <v>124</v>
      </c>
      <c r="B25" s="1328">
        <f>VLOOKUP(H25,TABLAS!$C$24:$H$31,6,FALSE)</f>
        <v>9111</v>
      </c>
      <c r="C25" s="1329">
        <f t="shared" si="0"/>
        <v>1.109999999999999</v>
      </c>
      <c r="D25" s="2268" t="str">
        <f>VLOOKUP(A25,'PERFILES PERSONAL-OBRA'!$A:$D,3,FALSE)</f>
        <v>PROFESIONAL DE COSTOS, PRESUPUESTO Y PROGRAMACIÓN</v>
      </c>
      <c r="E25" s="2269"/>
      <c r="F25" s="1330" t="str">
        <f>VLOOKUP(A25,'PERFILES PERSONAL-OBRA'!$A:$D,4,FALSE)</f>
        <v>PROFESION: 
Arquitecto o Ingeniero Civil o Ingeniero en Transportes y Vías o Profesional en Administración de obra, con tarjeta profesional vigente. 
Con título de POSGRADO en el área de: 
N/A. 
Con EXPERIENCIA ESPECIFICA: 
En proyectos de Estudios, Diseños, Obra o Interventoría de Estudios, Diseños u Obra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PROFESIONAL DE COSTOS Y/O PRESUPUESTOS Y/O PROGRAMACIÓN.</v>
      </c>
      <c r="G25" s="1331">
        <v>1</v>
      </c>
      <c r="H25" s="1339">
        <v>5</v>
      </c>
      <c r="I25" s="1337">
        <v>0.4</v>
      </c>
      <c r="J25" s="1333">
        <f>VLOOKUP(B25,TABLAS!$A$2:$G$49,4,FALSE)</f>
        <v>7768000</v>
      </c>
      <c r="K25" s="1334">
        <f>VLOOKUP(B25,TABLAS!$A$2:$G$49,5)</f>
        <v>1.452</v>
      </c>
      <c r="L25" s="1335" t="e">
        <f t="shared" si="5"/>
        <v>#REF!</v>
      </c>
      <c r="M25" s="1336" t="e">
        <f t="shared" ref="M25" si="10">ROUND((G25*I25*J25*K25*L25),0)</f>
        <v>#REF!</v>
      </c>
      <c r="N25" s="219"/>
      <c r="O25" s="214" t="e">
        <f t="shared" ref="O25" si="11">(G25*I25*L25)/$G$10</f>
        <v>#REF!</v>
      </c>
      <c r="P25" s="814"/>
      <c r="Q25" s="813"/>
      <c r="Y25" s="214">
        <v>1.4517</v>
      </c>
    </row>
    <row r="26" spans="1:25" s="214" customFormat="1" ht="19.899999999999999" customHeight="1">
      <c r="A26" s="649">
        <v>74</v>
      </c>
      <c r="B26" s="1328">
        <f>VLOOKUP(H26,TABLAS!$C$24:$H$31,6,FALSE)</f>
        <v>9110</v>
      </c>
      <c r="C26" s="1329">
        <f t="shared" si="0"/>
        <v>1.1109999999999989</v>
      </c>
      <c r="D26" s="2268" t="str">
        <f>VLOOKUP(A26,'PERFILES PERSONAL-OBRA'!$A:$D,3,FALSE)</f>
        <v>ESPECIALISTA EN ESTRUCTURAS</v>
      </c>
      <c r="E26" s="2269"/>
      <c r="F26" s="1330" t="str">
        <f>VLOOKUP(A26,'PERFILES PERSONAL-OBRA'!$A:$D,4,FALSE)</f>
        <v>PROFESION: 
Ingeniero Civil, con tarjeta profesional vigente. 
Con título de POSGRADO en el área de: 
En Estructuras.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Estructuras</v>
      </c>
      <c r="G26" s="1331">
        <v>1</v>
      </c>
      <c r="H26" s="1339">
        <v>4</v>
      </c>
      <c r="I26" s="1337">
        <v>0.2</v>
      </c>
      <c r="J26" s="1333">
        <f>VLOOKUP(B26,TABLAS!$A$2:$G$49,4,FALSE)</f>
        <v>8612000</v>
      </c>
      <c r="K26" s="1334">
        <f>VLOOKUP(B26,TABLAS!$A$2:$G$49,5)</f>
        <v>1.4516</v>
      </c>
      <c r="L26" s="1335" t="e">
        <f t="shared" si="5"/>
        <v>#REF!</v>
      </c>
      <c r="M26" s="1336" t="e">
        <f t="shared" si="1"/>
        <v>#REF!</v>
      </c>
      <c r="N26" s="219"/>
      <c r="O26" s="214" t="e">
        <f t="shared" si="6"/>
        <v>#REF!</v>
      </c>
      <c r="P26" s="814"/>
      <c r="Q26" s="813"/>
      <c r="Y26" s="214">
        <v>1.4517</v>
      </c>
    </row>
    <row r="27" spans="1:25" s="214" customFormat="1" ht="25.15" customHeight="1">
      <c r="A27" s="649">
        <v>120</v>
      </c>
      <c r="B27" s="1328">
        <f>VLOOKUP(H27,TABLAS!$C$24:$H$31,6,FALSE)</f>
        <v>9111</v>
      </c>
      <c r="C27" s="1329">
        <f t="shared" si="0"/>
        <v>1.1119999999999988</v>
      </c>
      <c r="D27" s="2268" t="str">
        <f>VLOOKUP(A27,'PERFILES PERSONAL-OBRA'!$A:$D,3,FALSE)</f>
        <v>PROFESIONAL BIENES DE INTERES CULTURAL  - ARQUITECTO BIC</v>
      </c>
      <c r="E27" s="2269"/>
      <c r="F27" s="1330" t="str">
        <f>VLOOKUP(A27,'PERFILES PERSONAL-OBRA'!$A:$D,4,FALSE)</f>
        <v>PROFESION: 
Arquitecto
. 
Con título de POSGRADO en el área de: 
Conservación y gestión del patrimonio inmueble / restauración arquitectónico. 
Con EXPERIENCIA ESPECIFICA: 
Experiencia en 3 proyectos de estudios de intervención en bienes inmuebles de interés cultural y/o proyectos de espacio público en sectores de interés cultural</v>
      </c>
      <c r="G27" s="1331">
        <v>1</v>
      </c>
      <c r="H27" s="1339">
        <v>5</v>
      </c>
      <c r="I27" s="1337">
        <v>0.5</v>
      </c>
      <c r="J27" s="1333">
        <f>VLOOKUP(B27,TABLAS!$A$2:$G$49,4,FALSE)</f>
        <v>7768000</v>
      </c>
      <c r="K27" s="1334">
        <f>VLOOKUP(B27,TABLAS!$A$2:$G$49,5)</f>
        <v>1.452</v>
      </c>
      <c r="L27" s="1335" t="e">
        <f t="shared" si="5"/>
        <v>#REF!</v>
      </c>
      <c r="M27" s="1336" t="e">
        <f t="shared" ref="M27" si="12">ROUND((G27*I27*J27*K27*L27),0)</f>
        <v>#REF!</v>
      </c>
      <c r="N27" s="219"/>
      <c r="O27" s="214" t="e">
        <f t="shared" ref="O27" si="13">(G27*I27*L27)/$G$10</f>
        <v>#REF!</v>
      </c>
      <c r="P27" s="814"/>
      <c r="Q27" s="813"/>
      <c r="Y27" s="214">
        <v>1.4517</v>
      </c>
    </row>
    <row r="28" spans="1:25" s="214" customFormat="1" ht="19.899999999999999" customHeight="1">
      <c r="A28" s="649">
        <v>26</v>
      </c>
      <c r="B28" s="1328">
        <f>VLOOKUP(H28,TABLAS!$C$24:$H$31,6,FALSE)</f>
        <v>9111</v>
      </c>
      <c r="C28" s="1329">
        <f t="shared" si="0"/>
        <v>1.1129999999999987</v>
      </c>
      <c r="D28" s="2268" t="str">
        <f>VLOOKUP(A28,'PERFILES PERSONAL-OBRA'!$A:$D,3,FALSE)</f>
        <v>ESPECIALISTA DE TOPOGRAFÍA</v>
      </c>
      <c r="E28" s="2269"/>
      <c r="F28" s="1330" t="str">
        <f>VLOOKUP(A28,'PERFILES PERSONAL-OBRA'!$A:$D,4,FALSE)</f>
        <v>PROFESION: 
Ingeniero Topográfico con tarjeta profesional vigente.. 
Con título de POSGRADO en el área de: 
N/A. 
Con EXPERIENCIA ESPECIFICA: 
En Proyectos de Estudios y Diseños para la construcción de infraestructura vial urbana y de Espacio Público urbano, como ESPECIALISTA EN TOPOGRAFÍA o INGENIERO TOPOGRÁFICO o COORDINADOR DE TOPOGRAFÍA</v>
      </c>
      <c r="G28" s="1331">
        <v>1</v>
      </c>
      <c r="H28" s="1339">
        <v>5</v>
      </c>
      <c r="I28" s="1337">
        <v>0.2</v>
      </c>
      <c r="J28" s="1333">
        <f>VLOOKUP(B28,TABLAS!$A$2:$G$49,4,FALSE)</f>
        <v>7768000</v>
      </c>
      <c r="K28" s="1334">
        <f>VLOOKUP(B28,TABLAS!$A$2:$G$49,5)</f>
        <v>1.452</v>
      </c>
      <c r="L28" s="1335" t="e">
        <f t="shared" si="5"/>
        <v>#REF!</v>
      </c>
      <c r="M28" s="1336" t="e">
        <f t="shared" ref="M28" si="14">ROUND((G28*I28*J28*K28*L28),0)</f>
        <v>#REF!</v>
      </c>
      <c r="N28" s="219"/>
      <c r="O28" s="214" t="e">
        <f t="shared" ref="O28" si="15">(G28*I28*L28)/$G$10</f>
        <v>#REF!</v>
      </c>
      <c r="P28" s="814"/>
      <c r="Q28" s="813"/>
      <c r="Y28" s="214">
        <v>1.4517</v>
      </c>
    </row>
    <row r="29" spans="1:25" s="214" customFormat="1" ht="19.899999999999999" customHeight="1">
      <c r="A29" s="649">
        <v>136</v>
      </c>
      <c r="B29" s="1328">
        <f>VLOOKUP(H29,TABLAS!$C$24:$H$31,6,FALSE)</f>
        <v>9111</v>
      </c>
      <c r="C29" s="1329">
        <f t="shared" si="0"/>
        <v>1.1139999999999985</v>
      </c>
      <c r="D29" s="2268" t="str">
        <f>VLOOKUP(A29,'PERFILES PERSONAL-OBRA'!$A:$D,3,FALSE)</f>
        <v>COORDINADOR BIM</v>
      </c>
      <c r="E29" s="2269"/>
      <c r="F29" s="1330" t="str">
        <f>VLOOKUP(A29,'PERFILES PERSONAL-OBRA'!$A:$D,4,FALSE)</f>
        <v xml:space="preserve">PROFESION: 
Ingeniero Civil, Ingeniero de transportes y vías o Arquitecto, o profesiones afines a la ingeniería con tarjeta profesional vigente. 
Con título de POSGRADO en el área de: 
N/A. 
Con EXPERIENCIA ESPECIFICA: 
Dos (2) años de experienacia como Director o Coordinador o Gerente o Especialista o Profesional en proyectos de infraestructura vial urbana y mímimo dos (2) contratos certificados en proyectos de infraestructura en los que haya participado como Coordinador BIM o Especialista BIM o Profesional BIM con obligaciones de modelado y/o coordinación BIM o título de formación formal o no formal como coordinador BIM </v>
      </c>
      <c r="G29" s="1331">
        <v>1</v>
      </c>
      <c r="H29" s="1339">
        <v>5</v>
      </c>
      <c r="I29" s="1337">
        <v>0.2</v>
      </c>
      <c r="J29" s="1333">
        <f>VLOOKUP(B29,TABLAS!$A$2:$G$49,4,FALSE)</f>
        <v>7768000</v>
      </c>
      <c r="K29" s="1334">
        <f>VLOOKUP(B29,TABLAS!$A$2:$G$49,5)</f>
        <v>1.452</v>
      </c>
      <c r="L29" s="1335" t="e">
        <f t="shared" si="5"/>
        <v>#REF!</v>
      </c>
      <c r="M29" s="1336" t="e">
        <f t="shared" ref="M29" si="16">ROUND((G29*I29*J29*K29*L29),0)</f>
        <v>#REF!</v>
      </c>
      <c r="N29" s="219"/>
      <c r="O29" s="214" t="e">
        <f t="shared" ref="O29" si="17">(G29*I29*L29)/$G$10</f>
        <v>#REF!</v>
      </c>
      <c r="P29" s="814"/>
      <c r="Q29" s="813"/>
      <c r="Y29" s="214">
        <v>1.4517</v>
      </c>
    </row>
    <row r="30" spans="1:25" s="214" customFormat="1" ht="19.899999999999999" customHeight="1">
      <c r="A30" s="649">
        <v>135</v>
      </c>
      <c r="B30" s="1328">
        <f>VLOOKUP(H30,TABLAS!$C$24:$H$31,6,FALSE)</f>
        <v>9112</v>
      </c>
      <c r="C30" s="1329">
        <f t="shared" si="0"/>
        <v>1.1149999999999984</v>
      </c>
      <c r="D30" s="2268" t="str">
        <f>VLOOKUP(A30,'PERFILES PERSONAL-OBRA'!$A:$D,3,FALSE)</f>
        <v xml:space="preserve">MODELADOR Y/O ESPECIALISTA BIM  </v>
      </c>
      <c r="E30" s="2269"/>
      <c r="F30" s="1330" t="str">
        <f>VLOOKUP(A30,'PERFILES PERSONAL-OBRA'!$A:$D,4,FALSE)</f>
        <v>PROFESION: 
Ingeniero Civil, Ingeniero de transportes y vías o Arquitecto, o profesiones afines a la ingeniería con tarjeta profesional vigente. 
Con título de POSGRADO en el área de: 
N/A. 
Con EXPERIENCIA ESPECIFICA: 
Un (1) año de experienacia específica como Especialista o Profesional en proyectos de infraestructura vial urbana y mímimo dos (2) contratos certificados en proyectos de infraestructura en los que haya participado como Coordinador BIM o Especialista BIM o Profesional BIM con obligaciones de modelado BIM o título de formación formal o informal como modelador BIM en proyectos e infraestructura con mínimo 250 horas certificadas</v>
      </c>
      <c r="G30" s="1331">
        <v>1</v>
      </c>
      <c r="H30" s="1339">
        <v>6</v>
      </c>
      <c r="I30" s="1337">
        <v>0.2</v>
      </c>
      <c r="J30" s="1333">
        <f>VLOOKUP(B30,TABLAS!$A$2:$G$49,4,FALSE)</f>
        <v>6927000</v>
      </c>
      <c r="K30" s="1334">
        <f>VLOOKUP(B30,TABLAS!$A$2:$G$49,5)</f>
        <v>1.4524999999999999</v>
      </c>
      <c r="L30" s="1335" t="e">
        <f t="shared" si="5"/>
        <v>#REF!</v>
      </c>
      <c r="M30" s="1336" t="e">
        <f t="shared" ref="M30" si="18">ROUND((G30*I30*J30*K30*L30),0)</f>
        <v>#REF!</v>
      </c>
      <c r="N30" s="219"/>
      <c r="O30" s="214" t="e">
        <f t="shared" ref="O30" si="19">(G30*I30*L30)/$G$10</f>
        <v>#REF!</v>
      </c>
      <c r="P30" s="814"/>
      <c r="Q30" s="813"/>
      <c r="Y30" s="214">
        <v>1.4517</v>
      </c>
    </row>
    <row r="31" spans="1:25" s="218" customFormat="1">
      <c r="A31" s="227"/>
      <c r="B31" s="1328"/>
      <c r="C31" s="1321">
        <v>1.2</v>
      </c>
      <c r="D31" s="1167" t="s">
        <v>508</v>
      </c>
      <c r="E31" s="746"/>
      <c r="F31" s="746"/>
      <c r="G31" s="1326"/>
      <c r="H31" s="1326"/>
      <c r="I31" s="1340"/>
      <c r="J31" s="1326"/>
      <c r="K31" s="1341"/>
      <c r="L31" s="1341"/>
      <c r="M31" s="1327"/>
      <c r="O31" s="214"/>
      <c r="U31" s="214"/>
    </row>
    <row r="32" spans="1:25" s="215" customFormat="1" ht="29.25" customHeight="1">
      <c r="A32" s="809"/>
      <c r="B32" s="1342">
        <v>9085</v>
      </c>
      <c r="C32" s="1329">
        <f>C31+0.001</f>
        <v>1.2009999999999998</v>
      </c>
      <c r="D32" s="2281" t="str">
        <f>VLOOKUP(B32,TABLAS!$A$2:$G$49,2,FALSE)</f>
        <v>TARIFA MES - PERSONAL TÉCNICO - AUXILIAR DE INGENIERÍA (NO INCLUYE FACTOR DE PRESTACIONES)</v>
      </c>
      <c r="E32" s="2282"/>
      <c r="F32" s="1343" t="s">
        <v>43</v>
      </c>
      <c r="G32" s="1328">
        <v>1</v>
      </c>
      <c r="H32" s="1344" t="s">
        <v>43</v>
      </c>
      <c r="I32" s="1332">
        <v>0.5</v>
      </c>
      <c r="J32" s="1345">
        <f>VLOOKUP(B32,TABLAS!$A$2:$G$49,4,FALSE)</f>
        <v>2849000</v>
      </c>
      <c r="K32" s="1334">
        <f>VLOOKUP(B32,TABLAS!$A$2:$G$49,5)</f>
        <v>1.4591000000000001</v>
      </c>
      <c r="L32" s="1335" t="e">
        <f t="shared" ref="L32:L35" si="20">$G$10</f>
        <v>#REF!</v>
      </c>
      <c r="M32" s="1336" t="e">
        <f t="shared" ref="M32:M38" si="21">ROUND((G32*I32*J32*K32*L32),0)</f>
        <v>#REF!</v>
      </c>
      <c r="O32" s="214" t="e">
        <f t="shared" ref="O32:O38" si="22">(G32*I32*L32)/$G$10</f>
        <v>#REF!</v>
      </c>
      <c r="U32" s="214"/>
    </row>
    <row r="33" spans="1:20" s="214" customFormat="1" ht="29.25" customHeight="1">
      <c r="A33" s="649"/>
      <c r="B33" s="1342">
        <v>9088</v>
      </c>
      <c r="C33" s="1329">
        <f>C32+0.001</f>
        <v>1.2019999999999997</v>
      </c>
      <c r="D33" s="2281" t="str">
        <f>VLOOKUP(B33,TABLAS!$A$2:$G$49,2,FALSE)</f>
        <v>TARIFA MES - PERSONAL TÉCNICO - TOPÓGRAFO INSPECTOR (NO INCLUYE FACTOR DE PRESTACIONES)</v>
      </c>
      <c r="E33" s="2282"/>
      <c r="F33" s="1343" t="s">
        <v>43</v>
      </c>
      <c r="G33" s="1328">
        <v>1</v>
      </c>
      <c r="H33" s="1344" t="s">
        <v>43</v>
      </c>
      <c r="I33" s="1346">
        <v>0.5</v>
      </c>
      <c r="J33" s="1345">
        <f>VLOOKUP(B33,TABLAS!$A$2:$G$49,4,FALSE)</f>
        <v>3379000</v>
      </c>
      <c r="K33" s="1334">
        <f>VLOOKUP(B33,TABLAS!$A$2:$G$49,5)</f>
        <v>1.4573</v>
      </c>
      <c r="L33" s="1335" t="e">
        <f t="shared" si="20"/>
        <v>#REF!</v>
      </c>
      <c r="M33" s="1336" t="e">
        <f t="shared" si="21"/>
        <v>#REF!</v>
      </c>
      <c r="O33" s="214" t="e">
        <f t="shared" si="22"/>
        <v>#REF!</v>
      </c>
    </row>
    <row r="34" spans="1:20" s="214" customFormat="1" ht="29.25" customHeight="1">
      <c r="A34" s="649"/>
      <c r="B34" s="1342">
        <v>9098</v>
      </c>
      <c r="C34" s="1329">
        <f>C33+0.001</f>
        <v>1.2029999999999996</v>
      </c>
      <c r="D34" s="2281" t="str">
        <f>VLOOKUP(B34,TABLAS!$A$2:$G$49,2,FALSE)</f>
        <v>TARIFA MES - PERSONAL AUXILIAR TÉCNICO - CADENERO 1 (NO INCLUYE FACTOR DE PRESTACIONES)</v>
      </c>
      <c r="E34" s="2282"/>
      <c r="F34" s="1343" t="s">
        <v>43</v>
      </c>
      <c r="G34" s="1328">
        <v>2</v>
      </c>
      <c r="H34" s="1344" t="s">
        <v>43</v>
      </c>
      <c r="I34" s="1346">
        <v>0.5</v>
      </c>
      <c r="J34" s="1345">
        <f>VLOOKUP(B34,TABLAS!$A$2:$G$49,4,FALSE)</f>
        <v>2095000</v>
      </c>
      <c r="K34" s="1334">
        <f>VLOOKUP(B34,TABLAS!$A$2:$G$49,5)</f>
        <v>1.569</v>
      </c>
      <c r="L34" s="1335" t="e">
        <f t="shared" si="20"/>
        <v>#REF!</v>
      </c>
      <c r="M34" s="1336" t="e">
        <f t="shared" ref="M34" si="23">ROUND((G34*I34*J34*K34*L34),0)</f>
        <v>#REF!</v>
      </c>
      <c r="O34" s="214" t="e">
        <f t="shared" ref="O34" si="24">(G34*I34*L34)/$G$10</f>
        <v>#REF!</v>
      </c>
    </row>
    <row r="35" spans="1:20" s="214" customFormat="1" ht="29.25" customHeight="1">
      <c r="A35" s="649"/>
      <c r="B35" s="1342">
        <v>9089</v>
      </c>
      <c r="C35" s="1329">
        <f>C34+0.001</f>
        <v>1.2039999999999995</v>
      </c>
      <c r="D35" s="2281" t="str">
        <f>VLOOKUP(B35,TABLAS!$A$2:$G$49,2,FALSE)</f>
        <v>TARIFA MES - PERSONAL TÉCNICO - LABORATORISTA INSPECTOR (NO INCLUYE FACTOR DE PRESTACIONES)</v>
      </c>
      <c r="E35" s="2282"/>
      <c r="F35" s="1343" t="s">
        <v>43</v>
      </c>
      <c r="G35" s="1328">
        <v>1</v>
      </c>
      <c r="H35" s="1344" t="s">
        <v>43</v>
      </c>
      <c r="I35" s="1346">
        <v>0.1</v>
      </c>
      <c r="J35" s="1345">
        <f>VLOOKUP(B35,TABLAS!$A$2:$G$49,4,FALSE)</f>
        <v>2993000</v>
      </c>
      <c r="K35" s="1334">
        <f>VLOOKUP(B35,TABLAS!$A$2:$G$49,5)</f>
        <v>1.4584999999999999</v>
      </c>
      <c r="L35" s="1335" t="e">
        <f t="shared" si="20"/>
        <v>#REF!</v>
      </c>
      <c r="M35" s="1336" t="e">
        <f t="shared" ref="M35" si="25">ROUND((G35*I35*J35*K35*L35),0)</f>
        <v>#REF!</v>
      </c>
      <c r="O35" s="214" t="e">
        <f t="shared" ref="O35" si="26">(G35*I35*L35)/$G$10</f>
        <v>#REF!</v>
      </c>
    </row>
    <row r="36" spans="1:20" s="214" customFormat="1">
      <c r="A36" s="649"/>
      <c r="B36" s="1342"/>
      <c r="C36" s="220">
        <v>1.3</v>
      </c>
      <c r="D36" s="747" t="s">
        <v>509</v>
      </c>
      <c r="E36" s="746"/>
      <c r="F36" s="746"/>
      <c r="G36" s="222"/>
      <c r="H36" s="222"/>
      <c r="I36" s="1347"/>
      <c r="J36" s="223"/>
      <c r="K36" s="224"/>
      <c r="L36" s="225"/>
      <c r="M36" s="748"/>
    </row>
    <row r="37" spans="1:20" s="214" customFormat="1" ht="32.25" customHeight="1">
      <c r="A37" s="649"/>
      <c r="B37" s="1328">
        <v>9100</v>
      </c>
      <c r="C37" s="1329">
        <f>C36+0.001</f>
        <v>1.3009999999999999</v>
      </c>
      <c r="D37" s="2281" t="str">
        <f>VLOOKUP(B37,TABLAS!$A$2:$G$49,2,FALSE)</f>
        <v>TARIFA MES - PERSONAL AUXILIAR TÉCNICO - CONDUCTOR O MOTORISTA (NO INCLUYE FACTOR DE PRESTACIONES)</v>
      </c>
      <c r="E37" s="2282"/>
      <c r="F37" s="1343" t="s">
        <v>43</v>
      </c>
      <c r="G37" s="1328">
        <v>1</v>
      </c>
      <c r="H37" s="1348" t="s">
        <v>43</v>
      </c>
      <c r="I37" s="1346">
        <v>0.5</v>
      </c>
      <c r="J37" s="1345">
        <f>VLOOKUP(B37,TABLAS!$A$2:$G$49,4,FALSE)</f>
        <v>1518000</v>
      </c>
      <c r="K37" s="1334">
        <f>VLOOKUP(B37,TABLAS!$A$2:$G$49,5)</f>
        <v>1.615</v>
      </c>
      <c r="L37" s="1335" t="e">
        <f>$G$10</f>
        <v>#REF!</v>
      </c>
      <c r="M37" s="1336" t="e">
        <f t="shared" si="21"/>
        <v>#REF!</v>
      </c>
      <c r="O37" s="214" t="e">
        <f t="shared" si="22"/>
        <v>#REF!</v>
      </c>
    </row>
    <row r="38" spans="1:20" s="214" customFormat="1" ht="29.25" customHeight="1">
      <c r="A38" s="649"/>
      <c r="B38" s="1328">
        <v>9105</v>
      </c>
      <c r="C38" s="1329">
        <f>C37+0.001</f>
        <v>1.3019999999999998</v>
      </c>
      <c r="D38" s="2281" t="str">
        <f>VLOOKUP(B38,TABLAS!$A$2:$G$49,2,FALSE)</f>
        <v>TARIFA MES - PERSONAL ADMINISTRATIVO - SECRETARIA 2 (NO INCLUYE FACTOR DE PRESTACIONES)</v>
      </c>
      <c r="E38" s="2282"/>
      <c r="F38" s="1343" t="s">
        <v>43</v>
      </c>
      <c r="G38" s="1328">
        <v>1</v>
      </c>
      <c r="H38" s="1349" t="s">
        <v>43</v>
      </c>
      <c r="I38" s="1346">
        <v>0.5</v>
      </c>
      <c r="J38" s="1345">
        <f>VLOOKUP(B38,TABLAS!$A$2:$G$49,4,FALSE)</f>
        <v>1518000</v>
      </c>
      <c r="K38" s="1334">
        <f>VLOOKUP(B38,TABLAS!$A$2:$G$49,5)</f>
        <v>1.615</v>
      </c>
      <c r="L38" s="1335" t="e">
        <f>$G$10</f>
        <v>#REF!</v>
      </c>
      <c r="M38" s="1336" t="e">
        <f t="shared" si="21"/>
        <v>#REF!</v>
      </c>
      <c r="O38" s="214" t="e">
        <f t="shared" si="22"/>
        <v>#REF!</v>
      </c>
    </row>
    <row r="39" spans="1:20" s="214" customFormat="1">
      <c r="A39" s="649"/>
      <c r="B39" s="649"/>
      <c r="C39" s="649"/>
      <c r="D39" s="2326" t="s">
        <v>510</v>
      </c>
      <c r="E39" s="2326"/>
      <c r="F39" s="2326"/>
      <c r="G39" s="2326"/>
      <c r="H39" s="2326"/>
      <c r="I39" s="2326"/>
      <c r="J39" s="2326"/>
      <c r="K39" s="2326"/>
      <c r="L39" s="2326"/>
      <c r="M39" s="1350" t="e">
        <f>SUM(M16:M38)</f>
        <v>#REF!</v>
      </c>
      <c r="O39" s="214" t="e">
        <f>+SUM(O16:O38)</f>
        <v>#REF!</v>
      </c>
      <c r="S39" s="956">
        <v>1</v>
      </c>
      <c r="T39" s="956">
        <v>0.65</v>
      </c>
    </row>
    <row r="40" spans="1:20" s="214" customFormat="1" ht="9.75" customHeight="1">
      <c r="A40" s="649"/>
      <c r="B40" s="649"/>
      <c r="D40" s="2327"/>
      <c r="E40" s="2327"/>
      <c r="F40" s="2327"/>
      <c r="G40" s="2327"/>
      <c r="H40" s="2327"/>
      <c r="I40" s="2327"/>
      <c r="J40" s="2327"/>
      <c r="K40" s="2327"/>
      <c r="L40" s="2327"/>
      <c r="M40" s="2327"/>
    </row>
    <row r="41" spans="1:20" s="227" customFormat="1" ht="51" customHeight="1">
      <c r="B41" s="1321" t="s">
        <v>502</v>
      </c>
      <c r="C41" s="1321">
        <v>2</v>
      </c>
      <c r="D41" s="2329" t="s">
        <v>511</v>
      </c>
      <c r="E41" s="2329"/>
      <c r="F41" s="1351"/>
      <c r="G41" s="1352" t="s">
        <v>512</v>
      </c>
      <c r="H41" s="1323" t="s">
        <v>513</v>
      </c>
      <c r="I41" s="1322" t="s">
        <v>490</v>
      </c>
      <c r="J41" s="1323" t="s">
        <v>514</v>
      </c>
      <c r="K41" s="1323" t="s">
        <v>515</v>
      </c>
      <c r="L41" s="1322" t="s">
        <v>493</v>
      </c>
      <c r="M41" s="1321" t="s">
        <v>516</v>
      </c>
      <c r="O41" s="214"/>
    </row>
    <row r="42" spans="1:20" s="214" customFormat="1" ht="27" customHeight="1">
      <c r="A42" s="649"/>
      <c r="B42" s="1328">
        <v>9576</v>
      </c>
      <c r="C42" s="1328">
        <f t="shared" ref="C42:C47" si="27">C41+0.001</f>
        <v>2.0009999999999999</v>
      </c>
      <c r="D42" s="2328" t="str">
        <f>VLOOKUP(B42,TABLAS!$A$56:$D$69,2,FALSE)</f>
        <v>TARIFA MES - ARRIENDO OFICINA INCL. ADMINISTRACIÓN, SERVICIOS PÚBLICOS, COMUNICACIONES</v>
      </c>
      <c r="E42" s="2328"/>
      <c r="F42" s="1354"/>
      <c r="G42" s="1342">
        <v>1</v>
      </c>
      <c r="H42" s="1355">
        <v>20</v>
      </c>
      <c r="I42" s="1332">
        <v>0.5</v>
      </c>
      <c r="J42" s="1356">
        <v>10</v>
      </c>
      <c r="K42" s="1333">
        <f>VLOOKUP(B42,TABLAS!$A$57:$D$72,4,0)</f>
        <v>48579</v>
      </c>
      <c r="L42" s="1335" t="e">
        <f t="shared" ref="L42:L47" si="28">$G$10</f>
        <v>#REF!</v>
      </c>
      <c r="M42" s="1357" t="e">
        <f>ROUND(K42*J42*L42,0)</f>
        <v>#REF!</v>
      </c>
    </row>
    <row r="43" spans="1:20" s="214" customFormat="1" ht="27" customHeight="1">
      <c r="A43" s="649"/>
      <c r="B43" s="1328">
        <v>9577</v>
      </c>
      <c r="C43" s="1328">
        <f t="shared" si="27"/>
        <v>2.0019999999999998</v>
      </c>
      <c r="D43" s="2328" t="str">
        <f>VLOOKUP(B43,TABLAS!$A$56:$D$69,2,FALSE)</f>
        <v>TARIFA MES - ALQUILER CAMPAMENTOS INCL. SERVICIOS PÚBLICOS PROVISIONALES</v>
      </c>
      <c r="E43" s="2328"/>
      <c r="F43" s="1358"/>
      <c r="G43" s="1342">
        <v>1</v>
      </c>
      <c r="H43" s="1359">
        <v>100</v>
      </c>
      <c r="I43" s="1346">
        <v>0.25</v>
      </c>
      <c r="J43" s="1356">
        <v>25</v>
      </c>
      <c r="K43" s="1333">
        <f>VLOOKUP(B43,TABLAS!$A$57:$D$72,4,0)</f>
        <v>33097</v>
      </c>
      <c r="L43" s="1335" t="e">
        <f t="shared" si="28"/>
        <v>#REF!</v>
      </c>
      <c r="M43" s="1357" t="e">
        <f>ROUND(K43*J43*L43,0)</f>
        <v>#REF!</v>
      </c>
    </row>
    <row r="44" spans="1:20" s="214" customFormat="1" ht="17.45" customHeight="1">
      <c r="A44" s="649"/>
      <c r="B44" s="1328">
        <v>9578</v>
      </c>
      <c r="C44" s="1328">
        <f t="shared" si="27"/>
        <v>2.0029999999999997</v>
      </c>
      <c r="D44" s="2328" t="str">
        <f>VLOOKUP(B44,TABLAS!$A$56:$D$69,2,FALSE)</f>
        <v>TARIFA MES - GASTOS OFICINA (PAPELERIA, FOTOCOPIAS Y OTROS)</v>
      </c>
      <c r="E44" s="2328"/>
      <c r="F44" s="1354"/>
      <c r="G44" s="1342">
        <v>1</v>
      </c>
      <c r="H44" s="1342" t="s">
        <v>43</v>
      </c>
      <c r="I44" s="1332">
        <v>0.5</v>
      </c>
      <c r="J44" s="1342" t="s">
        <v>43</v>
      </c>
      <c r="K44" s="1333">
        <f>VLOOKUP(B44,TABLAS!$A$57:$D$72,4,0)</f>
        <v>1140473</v>
      </c>
      <c r="L44" s="1335" t="e">
        <f t="shared" si="28"/>
        <v>#REF!</v>
      </c>
      <c r="M44" s="1357" t="e">
        <f t="shared" ref="M44:M47" si="29">ROUND(G44*K44*I44*L44,0)</f>
        <v>#REF!</v>
      </c>
    </row>
    <row r="45" spans="1:20" s="214" customFormat="1" ht="75" customHeight="1">
      <c r="A45" s="649"/>
      <c r="B45" s="1360">
        <v>9456</v>
      </c>
      <c r="C45" s="1328">
        <f t="shared" si="27"/>
        <v>2.0039999999999996</v>
      </c>
      <c r="D45" s="2328" t="str">
        <f>VLOOKUP(B45,TABLAS!$A$56:$D$69,2,FALSE)</f>
        <v>TARIFA MES - ALQUILER DE VEHICULO: CAMPERO, PICK-UP, CAMIONETA, CAMION O SIMILAR DE 1300cc A 2000cc DE CILINDRADA, MODELO 2014 A 2011. 75% DE LA TARIFA ESTABLECIDA. INCLUYE TODOS LOS COSTOS DE OPERACIÓN Y MANTENIMIENTO EXCEPTO EL SALARIO DEL CONDUCTOR</v>
      </c>
      <c r="E45" s="2328"/>
      <c r="F45" s="1354"/>
      <c r="G45" s="1361">
        <f>G37</f>
        <v>1</v>
      </c>
      <c r="H45" s="1342" t="s">
        <v>43</v>
      </c>
      <c r="I45" s="1362">
        <v>0.5</v>
      </c>
      <c r="J45" s="1342" t="s">
        <v>43</v>
      </c>
      <c r="K45" s="1333">
        <f>VLOOKUP(B45,TABLAS!$A$57:$D$72,4,0)</f>
        <v>5954250</v>
      </c>
      <c r="L45" s="1335" t="e">
        <f t="shared" si="28"/>
        <v>#REF!</v>
      </c>
      <c r="M45" s="1357" t="e">
        <f t="shared" si="29"/>
        <v>#REF!</v>
      </c>
      <c r="P45" s="228"/>
    </row>
    <row r="46" spans="1:20" s="214" customFormat="1" ht="18.600000000000001" customHeight="1">
      <c r="A46" s="649"/>
      <c r="B46" s="1360">
        <v>9117</v>
      </c>
      <c r="C46" s="1328">
        <f t="shared" si="27"/>
        <v>2.0049999999999994</v>
      </c>
      <c r="D46" s="2328" t="str">
        <f>VLOOKUP(B46,TABLAS!$A$56:$D$69,2,FALSE)</f>
        <v xml:space="preserve">TARIFA MES - EQUIPO COMPLETO DE LABORATORIO - ESTUDIOS </v>
      </c>
      <c r="E46" s="2328"/>
      <c r="F46" s="1354"/>
      <c r="G46" s="1361">
        <f>G35</f>
        <v>1</v>
      </c>
      <c r="H46" s="1342" t="s">
        <v>43</v>
      </c>
      <c r="I46" s="1362">
        <v>0.1</v>
      </c>
      <c r="J46" s="1342" t="s">
        <v>43</v>
      </c>
      <c r="K46" s="1333">
        <f>VLOOKUP(B46,TABLAS!$A$57:$D$72,4,0)</f>
        <v>6993000</v>
      </c>
      <c r="L46" s="1335" t="e">
        <f t="shared" si="28"/>
        <v>#REF!</v>
      </c>
      <c r="M46" s="1357" t="e">
        <f t="shared" si="29"/>
        <v>#REF!</v>
      </c>
      <c r="P46" s="228"/>
      <c r="S46" s="649"/>
      <c r="T46" s="649"/>
    </row>
    <row r="47" spans="1:20" s="214" customFormat="1" ht="34.9" customHeight="1">
      <c r="A47" s="649"/>
      <c r="B47" s="1342">
        <v>9115</v>
      </c>
      <c r="C47" s="1328">
        <f t="shared" si="27"/>
        <v>2.0059999999999993</v>
      </c>
      <c r="D47" s="2324" t="str">
        <f>VLOOKUP(B47,TABLAS!$A:$G,2,FALSE)</f>
        <v xml:space="preserve">TARIFA MES - EQUIPO DE TOPOGRAFÍA. INCLUYE TRÁNSITO, NIVEL Y ELEMENTOS COMPLEMENTARIOS </v>
      </c>
      <c r="E47" s="2325"/>
      <c r="F47" s="811"/>
      <c r="G47" s="1361">
        <f>G33</f>
        <v>1</v>
      </c>
      <c r="H47" s="1344" t="s">
        <v>43</v>
      </c>
      <c r="I47" s="1346">
        <v>0.5</v>
      </c>
      <c r="J47" s="1342" t="s">
        <v>43</v>
      </c>
      <c r="K47" s="1333">
        <f>VLOOKUP(B47,TABLAS!$A$57:$D$72,4,0)</f>
        <v>4484000</v>
      </c>
      <c r="L47" s="1335" t="e">
        <f t="shared" si="28"/>
        <v>#REF!</v>
      </c>
      <c r="M47" s="1357" t="e">
        <f t="shared" si="29"/>
        <v>#REF!</v>
      </c>
      <c r="S47" s="649"/>
      <c r="T47" s="649"/>
    </row>
    <row r="48" spans="1:20" s="214" customFormat="1">
      <c r="A48" s="649"/>
      <c r="B48" s="649"/>
      <c r="C48" s="649"/>
      <c r="D48" s="2330" t="s">
        <v>517</v>
      </c>
      <c r="E48" s="2327"/>
      <c r="F48" s="2327"/>
      <c r="G48" s="2327"/>
      <c r="H48" s="2327"/>
      <c r="I48" s="2327"/>
      <c r="J48" s="2327"/>
      <c r="K48" s="2327"/>
      <c r="L48" s="1363"/>
      <c r="M48" s="1350" t="e">
        <f>SUM(M42:M47)</f>
        <v>#REF!</v>
      </c>
    </row>
    <row r="49" spans="1:20" s="214" customFormat="1" ht="9.75" customHeight="1">
      <c r="A49" s="649"/>
      <c r="B49" s="649"/>
      <c r="C49" s="649"/>
      <c r="D49" s="2331"/>
      <c r="E49" s="2331"/>
      <c r="F49" s="2331"/>
      <c r="G49" s="2331"/>
      <c r="H49" s="2331"/>
      <c r="I49" s="2331"/>
      <c r="J49" s="2331"/>
      <c r="K49" s="2331"/>
      <c r="L49" s="2331"/>
      <c r="M49" s="2331"/>
      <c r="S49" s="649"/>
      <c r="T49" s="649"/>
    </row>
    <row r="50" spans="1:20" ht="44.1" customHeight="1">
      <c r="B50" s="1364" t="s">
        <v>502</v>
      </c>
      <c r="C50" s="1364">
        <v>3</v>
      </c>
      <c r="D50" s="1365" t="s">
        <v>518</v>
      </c>
      <c r="E50" s="1366"/>
      <c r="F50" s="1366"/>
      <c r="G50" s="1366"/>
      <c r="H50" s="1367"/>
      <c r="I50" s="1368" t="s">
        <v>512</v>
      </c>
      <c r="J50" s="1364" t="s">
        <v>519</v>
      </c>
      <c r="K50" s="1369" t="s">
        <v>520</v>
      </c>
      <c r="L50" s="1370" t="s">
        <v>521</v>
      </c>
      <c r="M50" s="1371" t="s">
        <v>522</v>
      </c>
      <c r="O50" s="214"/>
      <c r="S50" s="122"/>
      <c r="T50" s="122"/>
    </row>
    <row r="51" spans="1:20">
      <c r="B51" s="1372"/>
      <c r="C51" s="1372"/>
      <c r="D51" s="1373" t="s">
        <v>165</v>
      </c>
      <c r="E51" s="1374"/>
      <c r="F51" s="1374"/>
      <c r="G51" s="1374"/>
      <c r="H51" s="1375"/>
      <c r="I51" s="1376"/>
      <c r="J51" s="1372"/>
      <c r="K51" s="1377"/>
      <c r="L51" s="1378"/>
      <c r="M51" s="1379"/>
      <c r="O51" s="214"/>
    </row>
    <row r="52" spans="1:20" ht="63" customHeight="1">
      <c r="B52" s="1380">
        <v>12324</v>
      </c>
      <c r="C52" s="1380">
        <f>C50+0.001</f>
        <v>3.0009999999999999</v>
      </c>
      <c r="D52" s="2278" t="str">
        <f>+VLOOKUP(B52,INSUMOS!B:E,2,0)</f>
        <v>PERFORACION MECANICA EN SUELO DURO DE 0 a 30m.Incluye recuperación continua muestras, descripción visual estratos encontrados, lecturas de campo, SPT, Veleta de campo, tipo y profundidad de las muestras recuperadas, muestras inalteradas en tubo Shelby y/o muestreador de pistón.</v>
      </c>
      <c r="E52" s="2279"/>
      <c r="F52" s="2279"/>
      <c r="G52" s="2279"/>
      <c r="H52" s="2280"/>
      <c r="I52" s="1381">
        <v>20</v>
      </c>
      <c r="J52" s="1382" t="str">
        <f>+VLOOKUP(B52,INSUMOS!B:E,3,0)</f>
        <v>ML</v>
      </c>
      <c r="K52" s="1383">
        <f>+ROUND(VLOOKUP(B52,INSUMOS!B:E,4,0)/1.19,0)</f>
        <v>165000</v>
      </c>
      <c r="L52" s="1384">
        <v>1.1000000000000001</v>
      </c>
      <c r="M52" s="1385">
        <f t="shared" ref="M52:M63" si="30">+ROUND(K52*L52*I52,0)</f>
        <v>3630000</v>
      </c>
      <c r="O52" s="214"/>
    </row>
    <row r="53" spans="1:20" ht="39" customHeight="1">
      <c r="B53" s="1380">
        <v>12327</v>
      </c>
      <c r="C53" s="1380">
        <f t="shared" ref="C53:C63" si="31">C52+0.001</f>
        <v>3.0019999999999998</v>
      </c>
      <c r="D53" s="2278" t="str">
        <f>+VLOOKUP(B53,INSUMOS!B:E,2,0)</f>
        <v>PERFORACION MECANICA EN COLUVIÓN/ALUVIÓN DE 0 a 50m. Incluye recuperación continua muestras, descrip visual estratos encontrados, lecturas de campo, SPT, Veleta, tipo y profundidad de las muestras recuperadas</v>
      </c>
      <c r="E53" s="2279"/>
      <c r="F53" s="2279"/>
      <c r="G53" s="2279"/>
      <c r="H53" s="2280"/>
      <c r="I53" s="1381">
        <v>14</v>
      </c>
      <c r="J53" s="1382" t="str">
        <f>+VLOOKUP(B53,INSUMOS!B:E,3,0)</f>
        <v>ML</v>
      </c>
      <c r="K53" s="1383">
        <f>+ROUND(VLOOKUP(B53,INSUMOS!B:E,4,0)/1.19,0)</f>
        <v>450000</v>
      </c>
      <c r="L53" s="1384">
        <v>1.1000000000000001</v>
      </c>
      <c r="M53" s="1385">
        <f t="shared" si="30"/>
        <v>6930000</v>
      </c>
      <c r="O53" s="214"/>
    </row>
    <row r="54" spans="1:20" ht="39.6" customHeight="1">
      <c r="B54" s="1380">
        <v>11110</v>
      </c>
      <c r="C54" s="1380">
        <f t="shared" si="31"/>
        <v>3.0029999999999997</v>
      </c>
      <c r="D54" s="2278" t="str">
        <f>+VLOOKUP(B54,INSUMOS!B:E,2,0)</f>
        <v>PERFORACIÓN MECÁNICA POR ROTACIÓN EN ROCA DE 0 a 50m. Incl recuperación continua muestras,descrip visual estratos encontrados,lecturas de campo,tipo y prof muestras recuperadas,SPT,Veleta de campo</v>
      </c>
      <c r="E54" s="2279"/>
      <c r="F54" s="2279"/>
      <c r="G54" s="2279"/>
      <c r="H54" s="2280"/>
      <c r="I54" s="1381">
        <v>9</v>
      </c>
      <c r="J54" s="1382" t="str">
        <f>+VLOOKUP(B54,INSUMOS!B:E,3,0)</f>
        <v>ML</v>
      </c>
      <c r="K54" s="1383">
        <f>+ROUND(VLOOKUP(B54,INSUMOS!B:E,4,0)/1.19,0)</f>
        <v>390000</v>
      </c>
      <c r="L54" s="1384">
        <v>1.1000000000000001</v>
      </c>
      <c r="M54" s="1385">
        <f t="shared" si="30"/>
        <v>3861000</v>
      </c>
      <c r="O54" s="214"/>
    </row>
    <row r="55" spans="1:20" ht="24.6" customHeight="1">
      <c r="B55" s="1380">
        <v>10019</v>
      </c>
      <c r="C55" s="1380">
        <f t="shared" si="31"/>
        <v>3.0039999999999996</v>
      </c>
      <c r="D55" s="2278" t="str">
        <f>+VLOOKUP(B55,INSUMOS!B:E,2,0)</f>
        <v>DETERMINACION DEL LIMITE LIQUIDO DE LOS SUELOS - LIMITE PLASTICO E INDICE DE PLASTICIDAD DE LOS SUELOS. Norma técnica: INVE-125-13 INVE-126-13 NTC-4630-99 ASTM D4318-17e1 (18).</v>
      </c>
      <c r="E55" s="2279"/>
      <c r="F55" s="2279"/>
      <c r="G55" s="2279"/>
      <c r="H55" s="2280"/>
      <c r="I55" s="1381">
        <v>30</v>
      </c>
      <c r="J55" s="1382" t="str">
        <f>+VLOOKUP(B55,INSUMOS!B:E,3,0)</f>
        <v>UN</v>
      </c>
      <c r="K55" s="1383">
        <f>+ROUND(VLOOKUP(B55,INSUMOS!B:E,4,0)/1.19,0)</f>
        <v>48600</v>
      </c>
      <c r="L55" s="1384">
        <v>1.1000000000000001</v>
      </c>
      <c r="M55" s="1385">
        <f t="shared" ref="M55:M60" si="32">+ROUND(K55*L55*I55,0)</f>
        <v>1603800</v>
      </c>
      <c r="O55" s="214"/>
    </row>
    <row r="56" spans="1:20" ht="18.600000000000001" customHeight="1">
      <c r="B56" s="1380">
        <v>11118</v>
      </c>
      <c r="C56" s="1380">
        <f t="shared" si="31"/>
        <v>3.0049999999999994</v>
      </c>
      <c r="D56" s="2278" t="str">
        <f>+VLOOKUP(B56,INSUMOS!B:E,2,0)</f>
        <v>ENSAYO DE CPTUS HASTA 30 METROS  (CONO SÍSMICO SCPTu)</v>
      </c>
      <c r="E56" s="2279"/>
      <c r="F56" s="2279"/>
      <c r="G56" s="2279"/>
      <c r="H56" s="2280"/>
      <c r="I56" s="1381">
        <v>18</v>
      </c>
      <c r="J56" s="1382" t="str">
        <f>+VLOOKUP(B56,INSUMOS!B:E,3,0)</f>
        <v>ML</v>
      </c>
      <c r="K56" s="1383">
        <f>+ROUND(VLOOKUP(B56,INSUMOS!B:E,4,0)/1.19,0)</f>
        <v>280000</v>
      </c>
      <c r="L56" s="1384">
        <v>1.1000000000000001</v>
      </c>
      <c r="M56" s="1385">
        <f t="shared" si="32"/>
        <v>5544000</v>
      </c>
      <c r="O56" s="214"/>
    </row>
    <row r="57" spans="1:20" ht="24.6" customHeight="1">
      <c r="B57" s="1380">
        <v>8015</v>
      </c>
      <c r="C57" s="1380">
        <f t="shared" si="31"/>
        <v>3.0059999999999993</v>
      </c>
      <c r="D57" s="2278" t="str">
        <f>+VLOOKUP(B57,INSUMOS!B:E,2,0)</f>
        <v>COMPRESION INCONFINADA EN MUESTRAS DE SUELOS. Norma técnica: INVE-152-13 NTC-1527-00 ASTM D2166/D2166M-16.</v>
      </c>
      <c r="E57" s="2279"/>
      <c r="F57" s="2279"/>
      <c r="G57" s="2279"/>
      <c r="H57" s="2280"/>
      <c r="I57" s="1381">
        <v>14</v>
      </c>
      <c r="J57" s="1382" t="str">
        <f>+VLOOKUP(B57,INSUMOS!B:E,3,0)</f>
        <v>UN</v>
      </c>
      <c r="K57" s="1383">
        <f>+ROUND(VLOOKUP(B57,INSUMOS!B:E,4,0)/1.19,0)</f>
        <v>65550</v>
      </c>
      <c r="L57" s="1384">
        <v>1.1000000000000001</v>
      </c>
      <c r="M57" s="1385">
        <f t="shared" si="32"/>
        <v>1009470</v>
      </c>
      <c r="O57" s="214"/>
    </row>
    <row r="58" spans="1:20" ht="47.45" customHeight="1">
      <c r="B58" s="1380">
        <v>7488</v>
      </c>
      <c r="C58" s="1380">
        <f t="shared" si="31"/>
        <v>3.0069999999999992</v>
      </c>
      <c r="D58" s="2278" t="str">
        <f>+VLOOKUP(B58,INSUMOS!B:E,2,0)</f>
        <v>DETERMINACION EN EL LABORATORIO DEL CONTENIDO DE AGUA (HUMEDAD) DE MUESTRAS DE SUELO, ROCA Y MEZCLAS DE SUELO-AGREGADO. Norma técnica: INVE-122-13 NTC-1495-13 ASTM D2216-19.</v>
      </c>
      <c r="E58" s="2279"/>
      <c r="F58" s="2279"/>
      <c r="G58" s="2279"/>
      <c r="H58" s="2280"/>
      <c r="I58" s="1381">
        <v>24</v>
      </c>
      <c r="J58" s="1382" t="str">
        <f>+VLOOKUP(B58,INSUMOS!B:E,3,0)</f>
        <v>UN</v>
      </c>
      <c r="K58" s="1383">
        <f>+ROUND(VLOOKUP(B58,INSUMOS!B:E,4,0)/1.19,0)</f>
        <v>8640</v>
      </c>
      <c r="L58" s="1384">
        <v>1.1000000000000001</v>
      </c>
      <c r="M58" s="1385">
        <f t="shared" si="32"/>
        <v>228096</v>
      </c>
      <c r="O58" s="214"/>
    </row>
    <row r="59" spans="1:20" ht="24.6" customHeight="1">
      <c r="B59" s="1380">
        <v>7489</v>
      </c>
      <c r="C59" s="1380">
        <f t="shared" si="31"/>
        <v>3.0079999999999991</v>
      </c>
      <c r="D59" s="2278" t="str">
        <f>+VLOOKUP(B59,INSUMOS!B:E,2,0)</f>
        <v>METODO DE PRUEBA ESTANDAR PARA LA DETERMINACION DE LA DENSIDAD (PESO UNITARIO) EN LABORATORIO DE ESPECIMENES DE SUELO. Norma técnica: ASTM D7263-21.</v>
      </c>
      <c r="E59" s="2279"/>
      <c r="F59" s="2279"/>
      <c r="G59" s="2279"/>
      <c r="H59" s="2280"/>
      <c r="I59" s="1381">
        <v>30</v>
      </c>
      <c r="J59" s="1382" t="str">
        <f>+VLOOKUP(B59,INSUMOS!B:E,3,0)</f>
        <v>UN</v>
      </c>
      <c r="K59" s="1383">
        <f>+ROUND(VLOOKUP(B59,INSUMOS!B:E,4,0)/1.19,0)</f>
        <v>30000</v>
      </c>
      <c r="L59" s="1384">
        <v>1.1000000000000001</v>
      </c>
      <c r="M59" s="1385">
        <f t="shared" si="32"/>
        <v>990000</v>
      </c>
      <c r="O59" s="214"/>
    </row>
    <row r="60" spans="1:20" ht="34.9" customHeight="1">
      <c r="B60" s="1380">
        <v>7502</v>
      </c>
      <c r="C60" s="1380">
        <f t="shared" si="31"/>
        <v>3.008999999999999</v>
      </c>
      <c r="D60" s="2278" t="str">
        <f>+VLOOKUP(B60,INSUMOS!B:E,2,0)</f>
        <v>CONSOLIDACION UNIDIMENSIONAL DE SUELOS (METODO A - LENTA). Norma técnica: INVE-151-13 NTC-1967-00 ASTM D2435/D2435M-11 (20).</v>
      </c>
      <c r="E60" s="2279"/>
      <c r="F60" s="2279"/>
      <c r="G60" s="2279"/>
      <c r="H60" s="2280"/>
      <c r="I60" s="1381">
        <v>16</v>
      </c>
      <c r="J60" s="1382" t="str">
        <f>+VLOOKUP(B60,INSUMOS!B:E,3,0)</f>
        <v>UN</v>
      </c>
      <c r="K60" s="1383">
        <f>+ROUND(VLOOKUP(B60,INSUMOS!B:E,4,0)/1.19,0)</f>
        <v>534454</v>
      </c>
      <c r="L60" s="1384">
        <v>1.1000000000000001</v>
      </c>
      <c r="M60" s="1385">
        <f t="shared" si="32"/>
        <v>9406390</v>
      </c>
      <c r="O60" s="214"/>
    </row>
    <row r="61" spans="1:20" ht="23.45" customHeight="1">
      <c r="B61" s="1386">
        <v>9275</v>
      </c>
      <c r="C61" s="1387">
        <f t="shared" si="31"/>
        <v>3.0099999999999989</v>
      </c>
      <c r="D61" s="2278" t="str">
        <f>+VLOOKUP(B61,INSUMOS!B:E,2,0)</f>
        <v>ENSAYO DE CORTE DIRECTO EN CONDICION NO CONSOLIDADA, NO DRENADA (UU 3 PUNTOS). Norma técnica: INVE-154-13* (Norma de referencia) UNE-EN-ISO-17892-10 (19)* (Norma de referencia).</v>
      </c>
      <c r="E61" s="2279"/>
      <c r="F61" s="2279"/>
      <c r="G61" s="2279"/>
      <c r="H61" s="2280"/>
      <c r="I61" s="1381">
        <v>2</v>
      </c>
      <c r="J61" s="1382" t="str">
        <f>+VLOOKUP(B61,INSUMOS!B:E,3,0)</f>
        <v>UN</v>
      </c>
      <c r="K61" s="1383">
        <f>+ROUND(VLOOKUP(B61,INSUMOS!B:E,4,0)/1.19,0)</f>
        <v>319000</v>
      </c>
      <c r="L61" s="1384">
        <v>1.1000000000000001</v>
      </c>
      <c r="M61" s="1385">
        <f t="shared" si="30"/>
        <v>701800</v>
      </c>
      <c r="O61" s="214"/>
    </row>
    <row r="62" spans="1:20" ht="24.6" customHeight="1">
      <c r="B62" s="1386">
        <v>9278</v>
      </c>
      <c r="C62" s="1380">
        <f t="shared" si="31"/>
        <v>3.0109999999999988</v>
      </c>
      <c r="D62" s="2278" t="str">
        <f>+VLOOKUP(B62,INSUMOS!B:E,2,0)</f>
        <v>ENSAYO DE COMPRESION TRIAXIAL SOBRE SUELOS COHESIVOS (EN CONDICION NO CONSOLIDADA, NO DRENADA UU 3 PUNTOS). Norma técnica: INVE-153-13 UNE-EN-ISO-17892-8-19 ASTM D2850-23.</v>
      </c>
      <c r="E62" s="2279"/>
      <c r="F62" s="2279"/>
      <c r="G62" s="2279"/>
      <c r="H62" s="2280"/>
      <c r="I62" s="1381">
        <v>2</v>
      </c>
      <c r="J62" s="1382" t="str">
        <f>+VLOOKUP(B62,INSUMOS!B:E,3,0)</f>
        <v>UN</v>
      </c>
      <c r="K62" s="1383">
        <f>+ROUND(VLOOKUP(B62,INSUMOS!B:E,4,0)/1.19,0)</f>
        <v>693700</v>
      </c>
      <c r="L62" s="1384">
        <v>1.1000000000000001</v>
      </c>
      <c r="M62" s="1385">
        <f t="shared" si="30"/>
        <v>1526140</v>
      </c>
      <c r="O62" s="214"/>
    </row>
    <row r="63" spans="1:20" ht="24.6" customHeight="1">
      <c r="B63" s="1386">
        <v>8113</v>
      </c>
      <c r="C63" s="1380">
        <f t="shared" si="31"/>
        <v>3.0119999999999987</v>
      </c>
      <c r="D63" s="2278" t="str">
        <f>+VLOOKUP(B63,INSUMOS!B:E,2,0)</f>
        <v>RESISTENCIA A LA COMPRESIÓN UNIAXIAL DE MUESTRAS DE ROCAS INTACTAS. Norma técnica: ASTM D7012 - 14 (Método C).</v>
      </c>
      <c r="E63" s="2279"/>
      <c r="F63" s="2279"/>
      <c r="G63" s="2279"/>
      <c r="H63" s="2280"/>
      <c r="I63" s="1381">
        <v>5</v>
      </c>
      <c r="J63" s="1382" t="str">
        <f>+VLOOKUP(B63,INSUMOS!B:E,3,0)</f>
        <v>UN</v>
      </c>
      <c r="K63" s="1383">
        <f>+ROUND(VLOOKUP(B63,INSUMOS!B:E,4,0)/1.19,0)</f>
        <v>83000</v>
      </c>
      <c r="L63" s="1384">
        <v>1.1000000000000001</v>
      </c>
      <c r="M63" s="1385">
        <f t="shared" si="30"/>
        <v>456500</v>
      </c>
      <c r="O63" s="214"/>
    </row>
    <row r="64" spans="1:20" s="1025" customFormat="1">
      <c r="A64" s="1024"/>
      <c r="B64" s="1024"/>
      <c r="C64" s="562"/>
      <c r="D64" s="2274" t="s">
        <v>523</v>
      </c>
      <c r="E64" s="2274"/>
      <c r="F64" s="2274"/>
      <c r="G64" s="2274"/>
      <c r="H64" s="2274"/>
      <c r="I64" s="2274"/>
      <c r="J64" s="2274"/>
      <c r="K64" s="2274"/>
      <c r="L64" s="2274"/>
      <c r="M64" s="1389">
        <f>SUM(M52:M63)</f>
        <v>35887196</v>
      </c>
      <c r="O64" s="214"/>
    </row>
    <row r="65" spans="1:15">
      <c r="O65" s="214"/>
    </row>
    <row r="66" spans="1:15">
      <c r="C66" s="2332" t="s">
        <v>524</v>
      </c>
      <c r="D66" s="2333"/>
      <c r="E66" s="2333"/>
      <c r="F66" s="2333"/>
      <c r="G66" s="2333"/>
      <c r="H66" s="2333"/>
      <c r="I66" s="2333"/>
      <c r="J66" s="2333"/>
      <c r="K66" s="2334"/>
      <c r="L66" s="1392"/>
      <c r="M66" s="1389" t="e">
        <f>+M39+M48+M64</f>
        <v>#REF!</v>
      </c>
      <c r="O66" s="214"/>
    </row>
    <row r="67" spans="1:15">
      <c r="C67" s="1388" t="s">
        <v>525</v>
      </c>
      <c r="D67" s="1390"/>
      <c r="E67" s="1391"/>
      <c r="F67" s="1391"/>
      <c r="G67" s="1391"/>
      <c r="H67" s="1391"/>
      <c r="I67" s="1391"/>
      <c r="J67" s="1391"/>
      <c r="K67" s="1391"/>
      <c r="L67" s="1393">
        <v>0.09</v>
      </c>
      <c r="M67" s="1389" t="e">
        <f>ROUND(M66*L67,0)</f>
        <v>#REF!</v>
      </c>
      <c r="O67" s="214"/>
    </row>
    <row r="68" spans="1:15">
      <c r="C68" s="2274" t="s">
        <v>526</v>
      </c>
      <c r="D68" s="2274"/>
      <c r="E68" s="2274"/>
      <c r="F68" s="2274"/>
      <c r="G68" s="2274"/>
      <c r="H68" s="2274"/>
      <c r="I68" s="2274"/>
      <c r="J68" s="2274"/>
      <c r="K68" s="2274"/>
      <c r="L68" s="1394">
        <v>0.19</v>
      </c>
      <c r="M68" s="1389" t="e">
        <f>ROUND((M66+M67)*L68,0)</f>
        <v>#REF!</v>
      </c>
      <c r="O68" s="214"/>
    </row>
    <row r="69" spans="1:15" ht="25.5" customHeight="1">
      <c r="C69" s="1376" t="s">
        <v>527</v>
      </c>
      <c r="D69" s="2335" t="s">
        <v>528</v>
      </c>
      <c r="E69" s="2336"/>
      <c r="F69" s="2336"/>
      <c r="G69" s="2336"/>
      <c r="H69" s="2336"/>
      <c r="I69" s="2336"/>
      <c r="J69" s="2336"/>
      <c r="K69" s="2336"/>
      <c r="L69" s="2337"/>
      <c r="M69" s="1389" t="e">
        <f>+M66+M68+M67</f>
        <v>#REF!</v>
      </c>
      <c r="N69" s="749"/>
      <c r="O69" s="214"/>
    </row>
    <row r="70" spans="1:15" ht="13.5" thickBot="1">
      <c r="O70" s="214"/>
    </row>
    <row r="71" spans="1:15" ht="28.9" customHeight="1" thickBot="1">
      <c r="C71" s="2275" t="s">
        <v>529</v>
      </c>
      <c r="D71" s="2276"/>
      <c r="E71" s="2276"/>
      <c r="F71" s="2276"/>
      <c r="G71" s="2276"/>
      <c r="H71" s="2276"/>
      <c r="I71" s="2277"/>
      <c r="J71" s="2273" t="s">
        <v>530</v>
      </c>
      <c r="K71" s="2273"/>
      <c r="L71" s="2271" t="e">
        <f>+M69</f>
        <v>#REF!</v>
      </c>
      <c r="M71" s="2272"/>
      <c r="N71" s="547"/>
      <c r="O71" s="547"/>
    </row>
    <row r="73" spans="1:15" s="214" customFormat="1" ht="15">
      <c r="A73" s="649"/>
      <c r="B73" s="122"/>
      <c r="C73" s="122"/>
      <c r="D73" s="123"/>
      <c r="E73" s="123"/>
      <c r="F73" s="123"/>
      <c r="G73" s="123"/>
      <c r="H73" s="123"/>
      <c r="I73" s="123"/>
      <c r="J73" s="123"/>
      <c r="K73" s="123"/>
      <c r="L73" s="2267" t="e">
        <f>#REF!</f>
        <v>#REF!</v>
      </c>
      <c r="M73" s="2267"/>
    </row>
    <row r="74" spans="1:15" ht="24.75" customHeight="1">
      <c r="L74" s="2270"/>
      <c r="M74" s="2270"/>
    </row>
  </sheetData>
  <mergeCells count="73">
    <mergeCell ref="D48:K48"/>
    <mergeCell ref="D49:M49"/>
    <mergeCell ref="C68:K68"/>
    <mergeCell ref="C66:K66"/>
    <mergeCell ref="D69:L69"/>
    <mergeCell ref="D57:H57"/>
    <mergeCell ref="D58:H58"/>
    <mergeCell ref="D59:H59"/>
    <mergeCell ref="D60:H60"/>
    <mergeCell ref="D35:E35"/>
    <mergeCell ref="D33:E33"/>
    <mergeCell ref="D37:E37"/>
    <mergeCell ref="D47:E47"/>
    <mergeCell ref="D38:E38"/>
    <mergeCell ref="D39:L39"/>
    <mergeCell ref="D40:M40"/>
    <mergeCell ref="D43:E43"/>
    <mergeCell ref="D46:E46"/>
    <mergeCell ref="D44:E44"/>
    <mergeCell ref="D45:E45"/>
    <mergeCell ref="D41:E41"/>
    <mergeCell ref="D42:E42"/>
    <mergeCell ref="D34:E34"/>
    <mergeCell ref="H10:I10"/>
    <mergeCell ref="C2:D2"/>
    <mergeCell ref="K2:M7"/>
    <mergeCell ref="C3:D3"/>
    <mergeCell ref="C4:J4"/>
    <mergeCell ref="C5:J5"/>
    <mergeCell ref="C6:J6"/>
    <mergeCell ref="C7:J7"/>
    <mergeCell ref="F2:I2"/>
    <mergeCell ref="F3:I3"/>
    <mergeCell ref="C10:F10"/>
    <mergeCell ref="C8:D8"/>
    <mergeCell ref="E8:M8"/>
    <mergeCell ref="K10:M10"/>
    <mergeCell ref="D16:E16"/>
    <mergeCell ref="D17:E17"/>
    <mergeCell ref="D24:E24"/>
    <mergeCell ref="D20:E20"/>
    <mergeCell ref="D18:E18"/>
    <mergeCell ref="B12:B14"/>
    <mergeCell ref="C12:C14"/>
    <mergeCell ref="D12:M12"/>
    <mergeCell ref="D13:E14"/>
    <mergeCell ref="H13:H14"/>
    <mergeCell ref="F13:F14"/>
    <mergeCell ref="D32:E32"/>
    <mergeCell ref="D19:E19"/>
    <mergeCell ref="D22:E22"/>
    <mergeCell ref="D23:E23"/>
    <mergeCell ref="D26:E26"/>
    <mergeCell ref="D25:E25"/>
    <mergeCell ref="D28:E28"/>
    <mergeCell ref="D21:E21"/>
    <mergeCell ref="D27:E27"/>
    <mergeCell ref="L73:M73"/>
    <mergeCell ref="D29:E29"/>
    <mergeCell ref="D30:E30"/>
    <mergeCell ref="L74:M74"/>
    <mergeCell ref="L71:M71"/>
    <mergeCell ref="J71:K71"/>
    <mergeCell ref="D64:L64"/>
    <mergeCell ref="C71:I71"/>
    <mergeCell ref="D52:H52"/>
    <mergeCell ref="D53:H53"/>
    <mergeCell ref="D63:H63"/>
    <mergeCell ref="D61:H61"/>
    <mergeCell ref="D62:H62"/>
    <mergeCell ref="D54:H54"/>
    <mergeCell ref="D55:H55"/>
    <mergeCell ref="D56:H56"/>
  </mergeCells>
  <printOptions horizontalCentered="1"/>
  <pageMargins left="0.39370078740157483" right="0.19685039370078741" top="0.39370078740157483" bottom="0.39370078740157483" header="0.94488188976377963" footer="0"/>
  <pageSetup scale="40" orientation="portrait" horizontalDpi="300" verticalDpi="300" r:id="rId1"/>
  <headerFooter scaleWithDoc="0" alignWithMargins="0"/>
  <rowBreaks count="1" manualBreakCount="1">
    <brk id="40" min="1" max="12" man="1"/>
  </rowBreaks>
  <ignoredErrors>
    <ignoredError sqref="D16:H16 D33:F33 J61:K63 D52 D53 D54 D61 D62 D63 D32:F32 J32:M32 D36:M36 D35:F35 J35:M35 D20:H20 D17:F17 H17 D18:G18 J18:M18 D19:H19 D31:M31 D22:F22 D23:G23 D24:G24 J22:M24 B22:B24 D26:G26 J26:M26 B26 J52:K54 D39:M39 D37:H37 D38:H38 J37:M38 J19:M20 B16:B17 J16:M16 J17:M17 J33:M33 B19:B20 H33 H32 H35" emptyCellReference="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9">
    <tabColor rgb="FF92D050"/>
    <pageSetUpPr fitToPage="1"/>
  </sheetPr>
  <dimension ref="A1:W114"/>
  <sheetViews>
    <sheetView view="pageBreakPreview" topLeftCell="A59" zoomScale="70" zoomScaleNormal="100" zoomScaleSheetLayoutView="70" workbookViewId="0">
      <selection activeCell="F41" sqref="F41"/>
    </sheetView>
  </sheetViews>
  <sheetFormatPr baseColWidth="10" defaultColWidth="11.42578125" defaultRowHeight="12.75"/>
  <cols>
    <col min="1" max="1" width="8" style="653" customWidth="1"/>
    <col min="2" max="3" width="7.140625" style="122" bestFit="1" customWidth="1"/>
    <col min="4" max="4" width="45.5703125" style="123" customWidth="1"/>
    <col min="5" max="5" width="29.7109375" style="123" customWidth="1"/>
    <col min="6" max="6" width="60.7109375" style="123" hidden="1" customWidth="1"/>
    <col min="7" max="8" width="14.7109375" style="123" customWidth="1"/>
    <col min="9" max="9" width="19" style="123" customWidth="1"/>
    <col min="10" max="11" width="14.7109375" style="123" customWidth="1"/>
    <col min="12" max="12" width="12.85546875" style="123" bestFit="1" customWidth="1"/>
    <col min="13" max="14" width="9.7109375" style="123" customWidth="1"/>
    <col min="15" max="15" width="20.140625" style="123" customWidth="1"/>
    <col min="16" max="16" width="10.5703125" style="123" customWidth="1"/>
    <col min="17" max="17" width="15" style="123" customWidth="1"/>
    <col min="18" max="18" width="50.7109375" style="123" bestFit="1" customWidth="1"/>
    <col min="19" max="19" width="15.140625" style="123" bestFit="1" customWidth="1"/>
    <col min="20" max="20" width="4.42578125" style="123" customWidth="1"/>
    <col min="21" max="21" width="3.5703125" style="123" bestFit="1" customWidth="1"/>
    <col min="22" max="22" width="4.140625" style="123" customWidth="1"/>
    <col min="23" max="23" width="35.42578125" style="123" customWidth="1"/>
    <col min="24" max="16384" width="11.42578125" style="123"/>
  </cols>
  <sheetData>
    <row r="1" spans="2:15" ht="7.5" customHeight="1" thickBot="1"/>
    <row r="2" spans="2:15">
      <c r="C2" s="2293" t="s">
        <v>274</v>
      </c>
      <c r="D2" s="2294"/>
      <c r="E2" s="291" t="s">
        <v>276</v>
      </c>
      <c r="F2" s="2310" t="s">
        <v>277</v>
      </c>
      <c r="G2" s="2311"/>
      <c r="H2" s="2311"/>
      <c r="I2" s="2311"/>
      <c r="J2" s="2294"/>
      <c r="K2" s="292" t="s">
        <v>278</v>
      </c>
      <c r="L2" s="2295"/>
      <c r="M2" s="2296"/>
      <c r="N2" s="2296"/>
      <c r="O2" s="2297"/>
    </row>
    <row r="3" spans="2:15">
      <c r="C3" s="2304" t="s">
        <v>531</v>
      </c>
      <c r="D3" s="2395"/>
      <c r="E3" s="1361" t="s">
        <v>279</v>
      </c>
      <c r="F3" s="2397" t="s">
        <v>280</v>
      </c>
      <c r="G3" s="2398"/>
      <c r="H3" s="2398"/>
      <c r="I3" s="2398"/>
      <c r="J3" s="2395"/>
      <c r="K3" s="1395" t="s">
        <v>532</v>
      </c>
      <c r="L3" s="2298"/>
      <c r="M3" s="2299"/>
      <c r="N3" s="2299"/>
      <c r="O3" s="2300"/>
    </row>
    <row r="4" spans="2:15">
      <c r="C4" s="2306" t="str">
        <f>'DATOS ENTRADA'!$C$2</f>
        <v>TRANSMILENIO S.A.</v>
      </c>
      <c r="D4" s="2396"/>
      <c r="E4" s="2396"/>
      <c r="F4" s="2396"/>
      <c r="G4" s="2396"/>
      <c r="H4" s="2396"/>
      <c r="I4" s="2396"/>
      <c r="J4" s="2396"/>
      <c r="K4" s="2396"/>
      <c r="L4" s="2298"/>
      <c r="M4" s="2299"/>
      <c r="N4" s="2299"/>
      <c r="O4" s="2300"/>
    </row>
    <row r="5" spans="2:15">
      <c r="C5" s="2306" t="str">
        <f>'DATOS ENTRADA'!$C$3</f>
        <v>SUBGERENCIA DE INFRAESTRUCTURA</v>
      </c>
      <c r="D5" s="2396"/>
      <c r="E5" s="2396"/>
      <c r="F5" s="2396"/>
      <c r="G5" s="2396"/>
      <c r="H5" s="2396"/>
      <c r="I5" s="2396"/>
      <c r="J5" s="2396"/>
      <c r="K5" s="2396"/>
      <c r="L5" s="2298"/>
      <c r="M5" s="2299"/>
      <c r="N5" s="2299"/>
      <c r="O5" s="2300"/>
    </row>
    <row r="6" spans="2:15">
      <c r="C6" s="2306" t="str">
        <f>'DATOS ENTRADA'!$C$4</f>
        <v>PATIOS</v>
      </c>
      <c r="D6" s="2396"/>
      <c r="E6" s="2396"/>
      <c r="F6" s="2396"/>
      <c r="G6" s="2396"/>
      <c r="H6" s="2396"/>
      <c r="I6" s="2396"/>
      <c r="J6" s="2396"/>
      <c r="K6" s="2396"/>
      <c r="L6" s="2298"/>
      <c r="M6" s="2299"/>
      <c r="N6" s="2299"/>
      <c r="O6" s="2300"/>
    </row>
    <row r="7" spans="2:15" ht="13.5" thickBot="1">
      <c r="C7" s="2308" t="e">
        <f>IF('DATOS ENTRADA'!#REF!=0,"",'DATOS ENTRADA'!#REF!)</f>
        <v>#REF!</v>
      </c>
      <c r="D7" s="2309"/>
      <c r="E7" s="2309"/>
      <c r="F7" s="2309"/>
      <c r="G7" s="2309"/>
      <c r="H7" s="2309"/>
      <c r="I7" s="2309"/>
      <c r="J7" s="2309"/>
      <c r="K7" s="2309"/>
      <c r="L7" s="2301"/>
      <c r="M7" s="2302"/>
      <c r="N7" s="2302"/>
      <c r="O7" s="2303"/>
    </row>
    <row r="8" spans="2:15" ht="41.25" customHeight="1" thickBot="1">
      <c r="C8" s="2317" t="str">
        <f>'DATOS ENTRADA'!B6</f>
        <v>OBJETO DE LA CONTRATACIÓN:</v>
      </c>
      <c r="D8" s="2318"/>
      <c r="E8" s="2319">
        <f>'DATOS ENTRADA'!$C$6</f>
        <v>0</v>
      </c>
      <c r="F8" s="2320"/>
      <c r="G8" s="2320"/>
      <c r="H8" s="2320"/>
      <c r="I8" s="2320"/>
      <c r="J8" s="2320"/>
      <c r="K8" s="2320"/>
      <c r="L8" s="2320"/>
      <c r="M8" s="2320"/>
      <c r="N8" s="2320"/>
      <c r="O8" s="2321"/>
    </row>
    <row r="9" spans="2:15" ht="13.5" thickBot="1">
      <c r="B9" s="123"/>
      <c r="C9" s="282"/>
      <c r="D9" s="166"/>
      <c r="E9" s="166"/>
      <c r="F9" s="166"/>
      <c r="G9" s="166"/>
      <c r="H9" s="166"/>
      <c r="I9" s="166"/>
      <c r="J9" s="166"/>
      <c r="K9" s="166"/>
      <c r="L9" s="166"/>
      <c r="M9" s="166"/>
      <c r="N9" s="166"/>
      <c r="O9" s="283"/>
    </row>
    <row r="10" spans="2:15">
      <c r="C10" s="2391" t="s">
        <v>533</v>
      </c>
      <c r="D10" s="2392"/>
      <c r="E10" s="2392"/>
      <c r="F10" s="2392"/>
      <c r="G10" s="2399" t="e">
        <f>+#REF!</f>
        <v>#REF!</v>
      </c>
      <c r="H10" s="2400"/>
      <c r="I10" s="2401"/>
      <c r="K10" s="52" t="s">
        <v>6</v>
      </c>
      <c r="L10" s="2402" t="str">
        <f>'DATOS ENTRADA'!C10</f>
        <v>13 de agosto de 2026</v>
      </c>
      <c r="M10" s="2402"/>
      <c r="N10" s="2402"/>
      <c r="O10" s="2403"/>
    </row>
    <row r="11" spans="2:15" ht="13.5" thickBot="1">
      <c r="C11" s="2393" t="s">
        <v>534</v>
      </c>
      <c r="D11" s="2394"/>
      <c r="E11" s="2394"/>
      <c r="F11" s="2394"/>
      <c r="G11" s="2404" t="e">
        <f>+'PPTO GRAL-ACERO'!K37</f>
        <v>#REF!</v>
      </c>
      <c r="H11" s="2405"/>
      <c r="I11" s="2406"/>
      <c r="K11" s="1396" t="s">
        <v>535</v>
      </c>
      <c r="L11" s="2411"/>
      <c r="M11" s="2411"/>
      <c r="N11" s="2411"/>
      <c r="O11" s="2412"/>
    </row>
    <row r="12" spans="2:15">
      <c r="C12" s="2393" t="s">
        <v>536</v>
      </c>
      <c r="D12" s="2394"/>
      <c r="E12" s="2394"/>
      <c r="F12" s="2394"/>
      <c r="G12" s="1397" t="e">
        <f>+'DATOS ENTRADA'!#REF!</f>
        <v>#REF!</v>
      </c>
      <c r="H12" s="2409" t="s">
        <v>9</v>
      </c>
      <c r="I12" s="2410"/>
      <c r="K12" s="2295" t="str">
        <f>IF('DATOS ENTRADA'!C8=0,"",'DATOS ENTRADA'!C8)</f>
        <v/>
      </c>
      <c r="L12" s="2296"/>
      <c r="M12" s="2296"/>
      <c r="N12" s="2296"/>
      <c r="O12" s="2297"/>
    </row>
    <row r="13" spans="2:15">
      <c r="C13" s="2393" t="s">
        <v>537</v>
      </c>
      <c r="D13" s="2394"/>
      <c r="E13" s="2394"/>
      <c r="F13" s="2394"/>
      <c r="G13" s="1397">
        <f>+'DATOS ENTRADA'!C13</f>
        <v>10</v>
      </c>
      <c r="H13" s="2409" t="s">
        <v>9</v>
      </c>
      <c r="I13" s="2410"/>
      <c r="K13" s="2298"/>
      <c r="L13" s="2299"/>
      <c r="M13" s="2299"/>
      <c r="N13" s="2299"/>
      <c r="O13" s="2300"/>
    </row>
    <row r="14" spans="2:15">
      <c r="C14" s="2393" t="s">
        <v>538</v>
      </c>
      <c r="D14" s="2394"/>
      <c r="E14" s="2394"/>
      <c r="F14" s="2394"/>
      <c r="G14" s="1397">
        <f>+'DATOS ENTRADA'!C14</f>
        <v>1</v>
      </c>
      <c r="H14" s="2409" t="s">
        <v>9</v>
      </c>
      <c r="I14" s="2410"/>
      <c r="K14" s="2298"/>
      <c r="L14" s="2299"/>
      <c r="M14" s="2299"/>
      <c r="N14" s="2299"/>
      <c r="O14" s="2300"/>
    </row>
    <row r="15" spans="2:15">
      <c r="C15" s="2407"/>
      <c r="D15" s="2408"/>
      <c r="E15" s="2408"/>
      <c r="F15" s="2408"/>
      <c r="G15" s="2413"/>
      <c r="H15" s="2413"/>
      <c r="I15" s="2414"/>
      <c r="K15" s="2298"/>
      <c r="L15" s="2299"/>
      <c r="M15" s="2299"/>
      <c r="N15" s="2299"/>
      <c r="O15" s="2300"/>
    </row>
    <row r="16" spans="2:15">
      <c r="C16" s="2407" t="s">
        <v>539</v>
      </c>
      <c r="D16" s="2408"/>
      <c r="E16" s="2408"/>
      <c r="F16" s="2408"/>
      <c r="G16" s="2389" t="e">
        <f>+PRELIMINARES!L71</f>
        <v>#REF!</v>
      </c>
      <c r="H16" s="2389"/>
      <c r="I16" s="2390"/>
      <c r="K16" s="2298"/>
      <c r="L16" s="2299"/>
      <c r="M16" s="2299"/>
      <c r="N16" s="2299"/>
      <c r="O16" s="2300"/>
    </row>
    <row r="17" spans="1:19">
      <c r="C17" s="2407" t="s">
        <v>540</v>
      </c>
      <c r="D17" s="2408"/>
      <c r="E17" s="2408"/>
      <c r="F17" s="2408"/>
      <c r="G17" s="2389" t="e">
        <f>'COMPENSAC-EVALUAC-SEG-SDA'!J13</f>
        <v>#N/A</v>
      </c>
      <c r="H17" s="2389"/>
      <c r="I17" s="2390"/>
      <c r="K17" s="2298"/>
      <c r="L17" s="2299"/>
      <c r="M17" s="2299"/>
      <c r="N17" s="2299"/>
      <c r="O17" s="2300"/>
    </row>
    <row r="18" spans="1:19">
      <c r="C18" s="2407" t="s">
        <v>541</v>
      </c>
      <c r="D18" s="2408"/>
      <c r="E18" s="2408"/>
      <c r="F18" s="2408"/>
      <c r="G18" s="2389">
        <f>'ENSAYOS-OBRA'!G76</f>
        <v>314425875</v>
      </c>
      <c r="H18" s="2389"/>
      <c r="I18" s="2390"/>
      <c r="K18" s="2298"/>
      <c r="L18" s="2299"/>
      <c r="M18" s="2299"/>
      <c r="N18" s="2299"/>
      <c r="O18" s="2300"/>
    </row>
    <row r="19" spans="1:19" ht="13.15" customHeight="1">
      <c r="C19" s="2415" t="e">
        <f>#REF!</f>
        <v>#REF!</v>
      </c>
      <c r="D19" s="2416"/>
      <c r="E19" s="2416"/>
      <c r="F19" s="2416"/>
      <c r="G19" s="2389" t="e">
        <f>#REF!</f>
        <v>#REF!</v>
      </c>
      <c r="H19" s="2389"/>
      <c r="I19" s="2390"/>
      <c r="K19" s="2298"/>
      <c r="L19" s="2299"/>
      <c r="M19" s="2299"/>
      <c r="N19" s="2299"/>
      <c r="O19" s="2300"/>
    </row>
    <row r="20" spans="1:19" ht="13.15" customHeight="1">
      <c r="C20" s="2415" t="s">
        <v>542</v>
      </c>
      <c r="D20" s="2416"/>
      <c r="E20" s="2416"/>
      <c r="F20" s="2416"/>
      <c r="G20" s="2389" t="e">
        <f>#REF!</f>
        <v>#REF!</v>
      </c>
      <c r="H20" s="2389"/>
      <c r="I20" s="2390"/>
      <c r="K20" s="2298"/>
      <c r="L20" s="2299"/>
      <c r="M20" s="2299"/>
      <c r="N20" s="2299"/>
      <c r="O20" s="2300"/>
    </row>
    <row r="21" spans="1:19" ht="13.15" customHeight="1" thickBot="1">
      <c r="C21" s="2407" t="s">
        <v>543</v>
      </c>
      <c r="D21" s="2408"/>
      <c r="E21" s="2408"/>
      <c r="F21" s="2408"/>
      <c r="G21" s="2389" t="e">
        <f>+AJUSTES!G60</f>
        <v>#REF!</v>
      </c>
      <c r="H21" s="2389"/>
      <c r="I21" s="2390"/>
      <c r="K21" s="2301"/>
      <c r="L21" s="2302"/>
      <c r="M21" s="2302"/>
      <c r="N21" s="2302"/>
      <c r="O21" s="2303"/>
    </row>
    <row r="22" spans="1:19" ht="13.15" customHeight="1">
      <c r="C22" s="2407" t="s">
        <v>301</v>
      </c>
      <c r="D22" s="2408"/>
      <c r="E22" s="2408"/>
      <c r="F22" s="2408"/>
      <c r="G22" s="2389" t="e">
        <f>+AJUSTES!J60</f>
        <v>#REF!</v>
      </c>
      <c r="H22" s="2389"/>
      <c r="I22" s="2390"/>
      <c r="K22" s="122"/>
      <c r="L22" s="122"/>
      <c r="M22" s="122"/>
      <c r="N22" s="122"/>
      <c r="O22" s="122"/>
    </row>
    <row r="23" spans="1:19" ht="7.5" customHeight="1"/>
    <row r="24" spans="1:19" s="17" customFormat="1" ht="13.5" customHeight="1">
      <c r="A24" s="751"/>
      <c r="B24" s="2386" t="s">
        <v>502</v>
      </c>
      <c r="C24" s="2386" t="s">
        <v>286</v>
      </c>
      <c r="D24" s="2329" t="s">
        <v>544</v>
      </c>
      <c r="E24" s="2329"/>
      <c r="F24" s="2329"/>
      <c r="G24" s="2329"/>
      <c r="H24" s="2329"/>
      <c r="I24" s="2329"/>
      <c r="J24" s="2329"/>
      <c r="K24" s="2329"/>
      <c r="L24" s="2329"/>
      <c r="M24" s="2329"/>
      <c r="N24" s="2329"/>
      <c r="O24" s="2329"/>
    </row>
    <row r="25" spans="1:19" s="230" customFormat="1" ht="13.5" customHeight="1">
      <c r="A25" s="654"/>
      <c r="B25" s="2386"/>
      <c r="C25" s="2386"/>
      <c r="D25" s="2376" t="s">
        <v>487</v>
      </c>
      <c r="E25" s="2377"/>
      <c r="F25" s="2377"/>
      <c r="G25" s="2377"/>
      <c r="H25" s="2377"/>
      <c r="I25" s="2377"/>
      <c r="J25" s="2377"/>
      <c r="K25" s="2377"/>
      <c r="L25" s="2377"/>
      <c r="M25" s="2377"/>
      <c r="N25" s="2377"/>
      <c r="O25" s="2378"/>
    </row>
    <row r="26" spans="1:19" s="231" customFormat="1" ht="61.5" customHeight="1">
      <c r="A26" s="655"/>
      <c r="B26" s="2386"/>
      <c r="C26" s="2386"/>
      <c r="D26" s="2386" t="s">
        <v>17</v>
      </c>
      <c r="E26" s="2386"/>
      <c r="F26" s="1399" t="s">
        <v>488</v>
      </c>
      <c r="G26" s="1400" t="s">
        <v>289</v>
      </c>
      <c r="H26" s="2388" t="s">
        <v>489</v>
      </c>
      <c r="I26" s="1401" t="s">
        <v>545</v>
      </c>
      <c r="J26" s="1401" t="s">
        <v>546</v>
      </c>
      <c r="K26" s="1401" t="s">
        <v>491</v>
      </c>
      <c r="L26" s="1401" t="s">
        <v>492</v>
      </c>
      <c r="M26" s="1401" t="s">
        <v>547</v>
      </c>
      <c r="N26" s="1401" t="s">
        <v>548</v>
      </c>
      <c r="O26" s="1401" t="s">
        <v>494</v>
      </c>
    </row>
    <row r="27" spans="1:19" s="231" customFormat="1" ht="10.5" customHeight="1">
      <c r="A27" s="655"/>
      <c r="B27" s="2386"/>
      <c r="C27" s="2386"/>
      <c r="D27" s="2386"/>
      <c r="E27" s="2386"/>
      <c r="F27" s="1168"/>
      <c r="G27" s="1402" t="s">
        <v>496</v>
      </c>
      <c r="H27" s="2388"/>
      <c r="I27" s="1403" t="s">
        <v>497</v>
      </c>
      <c r="J27" s="1403" t="s">
        <v>498</v>
      </c>
      <c r="K27" s="1403" t="s">
        <v>499</v>
      </c>
      <c r="L27" s="1403" t="s">
        <v>500</v>
      </c>
      <c r="M27" s="1403" t="s">
        <v>549</v>
      </c>
      <c r="N27" s="1403" t="s">
        <v>550</v>
      </c>
      <c r="O27" s="1403" t="s">
        <v>551</v>
      </c>
      <c r="Q27" s="252" t="s">
        <v>504</v>
      </c>
    </row>
    <row r="28" spans="1:19" s="218" customFormat="1" ht="13.5" thickBot="1">
      <c r="A28" s="656"/>
      <c r="B28" s="1404"/>
      <c r="C28" s="1398">
        <v>1.1000000000000001</v>
      </c>
      <c r="D28" s="216" t="s">
        <v>503</v>
      </c>
      <c r="E28" s="217"/>
      <c r="F28" s="1405"/>
      <c r="G28" s="1406"/>
      <c r="H28" s="1406"/>
      <c r="I28" s="1406"/>
      <c r="J28" s="1406"/>
      <c r="K28" s="1406"/>
      <c r="L28" s="1406"/>
      <c r="M28" s="1406"/>
      <c r="N28" s="1406"/>
      <c r="O28" s="1407"/>
    </row>
    <row r="29" spans="1:19" s="214" customFormat="1" ht="19.899999999999999" customHeight="1">
      <c r="A29" s="649">
        <f>PRELIMINARES!A16</f>
        <v>2</v>
      </c>
      <c r="B29" s="1408">
        <f>VLOOKUP(H29,TABLAS!$C$24:$H$31,6,FALSE)</f>
        <v>9110</v>
      </c>
      <c r="C29" s="1409">
        <f>C28+0.001</f>
        <v>1.101</v>
      </c>
      <c r="D29" s="2338" t="str">
        <f>VLOOKUP(A29,'PERFILES PERSONAL-OBRA'!$A:$D,3,FALSE)</f>
        <v>DIRECTOR DE OBRA</v>
      </c>
      <c r="E29" s="2339"/>
      <c r="F29" s="1410" t="str">
        <f>VLOOKUP(A29,'PERFILES PERSONAL-OBRA'!$A:$D,4,FALSE)</f>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Como Director o Coordinador o Gerente en proyectos de Estudios y diseños o Interventoría de Estudios y Diseños para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v>
      </c>
      <c r="G29" s="1241">
        <v>1</v>
      </c>
      <c r="H29" s="1411">
        <f>PRELIMINARES!H16</f>
        <v>4</v>
      </c>
      <c r="I29" s="1412">
        <v>0.5</v>
      </c>
      <c r="J29" s="1413">
        <v>0.3</v>
      </c>
      <c r="K29" s="1414">
        <f>VLOOKUP(B29,TABLAS!$A$2:$G$49,4,FALSE)</f>
        <v>8612000</v>
      </c>
      <c r="L29" s="1415">
        <f>VLOOKUP(B29,TABLAS!$A$2:$G$49,5)</f>
        <v>1.4516</v>
      </c>
      <c r="M29" s="1416">
        <f>$G$13</f>
        <v>10</v>
      </c>
      <c r="N29" s="1416">
        <f>$G$14</f>
        <v>1</v>
      </c>
      <c r="O29" s="1417">
        <f t="shared" ref="O29:O31" si="0">ROUND(G29*K29*L29*(I29*M29+J29*N29),0)</f>
        <v>66256250</v>
      </c>
      <c r="P29" s="219"/>
      <c r="Q29" s="214">
        <f>G29*I29</f>
        <v>0.5</v>
      </c>
      <c r="R29" s="812"/>
      <c r="S29" s="813"/>
    </row>
    <row r="30" spans="1:19" s="214" customFormat="1" ht="19.899999999999999" customHeight="1">
      <c r="A30" s="649">
        <f>PRELIMINARES!A17</f>
        <v>8</v>
      </c>
      <c r="B30" s="1408">
        <f>VLOOKUP(H30,TABLAS!$C$24:$H$31,6,FALSE)</f>
        <v>9112</v>
      </c>
      <c r="C30" s="1409">
        <f t="shared" ref="C30:C38" si="1">C29+0.001</f>
        <v>1.1019999999999999</v>
      </c>
      <c r="D30" s="2338" t="str">
        <f>VLOOKUP(A30,'PERFILES PERSONAL-OBRA'!$A:$D,3,FALSE)</f>
        <v>RESIDENTE DE OBRA</v>
      </c>
      <c r="E30" s="2339"/>
      <c r="F30" s="1410" t="str">
        <f>VLOOKUP(A30,'PERFILES PERSONAL-OBRA'!$A:$D,4,FALSE)</f>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Experiencia específica como Director o Residente en proyectos de Estudios y diseños o Interventoría de Estudios y Diseños para la construcción o rehabilitación o adecuación o ampliación o mejoramiento o Mantenimiento de Infraestructura vial Urbana o sistemas BRT para trafico automotor.</v>
      </c>
      <c r="G30" s="1241">
        <v>1</v>
      </c>
      <c r="H30" s="1411">
        <f>PRELIMINARES!H17</f>
        <v>6</v>
      </c>
      <c r="I30" s="1418">
        <v>1</v>
      </c>
      <c r="J30" s="1413">
        <v>0.5</v>
      </c>
      <c r="K30" s="1414">
        <f>VLOOKUP(B30,TABLAS!$A$2:$G$49,4,FALSE)</f>
        <v>6927000</v>
      </c>
      <c r="L30" s="1415">
        <f>VLOOKUP(B30,TABLAS!$A$2:$G$49,5)</f>
        <v>1.4524999999999999</v>
      </c>
      <c r="M30" s="1416">
        <f t="shared" ref="M30:M41" si="2">$G$13</f>
        <v>10</v>
      </c>
      <c r="N30" s="1416">
        <f t="shared" ref="N30:N41" si="3">$G$14</f>
        <v>1</v>
      </c>
      <c r="O30" s="1417">
        <f t="shared" ref="O30" si="4">ROUND(G30*K30*L30*(I30*M30+J30*N30),0)</f>
        <v>105645409</v>
      </c>
      <c r="P30" s="219"/>
      <c r="Q30" s="214">
        <f t="shared" ref="Q30" si="5">G30*I30</f>
        <v>1</v>
      </c>
      <c r="R30" s="812"/>
      <c r="S30" s="813"/>
    </row>
    <row r="31" spans="1:19" s="214" customFormat="1" ht="19.899999999999999" customHeight="1">
      <c r="A31" s="649">
        <f>PRELIMINARES!A19</f>
        <v>9</v>
      </c>
      <c r="B31" s="1408">
        <f>VLOOKUP(H31,TABLAS!$C$24:$H$31,6,FALSE)</f>
        <v>9110</v>
      </c>
      <c r="C31" s="1409">
        <f t="shared" si="1"/>
        <v>1.1029999999999998</v>
      </c>
      <c r="D31" s="2338" t="str">
        <f>VLOOKUP(A31,'PERFILES PERSONAL-OBRA'!$A:$D,3,FALSE)</f>
        <v>ESPECIALISTA EN URBANISMO Y ESPACIO PÚBLICO</v>
      </c>
      <c r="E31" s="2339"/>
      <c r="F31" s="1410" t="str">
        <f>VLOOKUP(A31,'PERFILES PERSONAL-OBRA'!$A:$D,4,FALSE)</f>
        <v>PROFESION: 
Arquitecto con tarjeta profesional vigente. 
Con título de POSGRADO en el área de: 
 Urbanismo y/o Diseño Urbano. 
Con EXPERIENCIA ESPECIFICA: 
En proyectos de construcción de espacio Público, (Puentes peatonales, Plazas, andenes, controles ambientales de las vías arterias).como Especialista en urbanismo y/o espacio público.</v>
      </c>
      <c r="G31" s="1241">
        <v>1</v>
      </c>
      <c r="H31" s="1411">
        <f>PRELIMINARES!H19</f>
        <v>4</v>
      </c>
      <c r="I31" s="1418">
        <v>0.2</v>
      </c>
      <c r="J31" s="1413">
        <v>0.1</v>
      </c>
      <c r="K31" s="1414">
        <f>VLOOKUP(B31,TABLAS!$A$2:$G$49,4,FALSE)</f>
        <v>8612000</v>
      </c>
      <c r="L31" s="1415">
        <f>VLOOKUP(B31,TABLAS!$A$2:$G$49,5)</f>
        <v>1.4516</v>
      </c>
      <c r="M31" s="1416">
        <f t="shared" si="2"/>
        <v>10</v>
      </c>
      <c r="N31" s="1416">
        <f t="shared" si="3"/>
        <v>1</v>
      </c>
      <c r="O31" s="1417">
        <f t="shared" si="0"/>
        <v>26252476</v>
      </c>
      <c r="P31" s="219"/>
      <c r="Q31" s="214">
        <f t="shared" ref="Q31:Q45" si="6">G31*I31</f>
        <v>0.2</v>
      </c>
      <c r="R31" s="812"/>
      <c r="S31" s="813"/>
    </row>
    <row r="32" spans="1:19" s="214" customFormat="1" ht="19.899999999999999" customHeight="1">
      <c r="A32" s="649">
        <f>PRELIMINARES!A20</f>
        <v>70</v>
      </c>
      <c r="B32" s="1408">
        <f>VLOOKUP(H32,TABLAS!$C$24:$H$31,6,FALSE)</f>
        <v>9110</v>
      </c>
      <c r="C32" s="1409">
        <f t="shared" si="1"/>
        <v>1.1039999999999996</v>
      </c>
      <c r="D32" s="2338" t="str">
        <f>VLOOKUP(A32,'PERFILES PERSONAL-OBRA'!$A:$D,3,FALSE)</f>
        <v>ESPECIALISTA EN REDES HIDROSANITARIAS</v>
      </c>
      <c r="E32" s="2339"/>
      <c r="F32" s="1410" t="str">
        <f>VLOOKUP(A32,'PERFILES PERSONAL-OBRA'!$A:$D,4,FALSE)</f>
        <v>PROFESION: 
Ingeniero Civil o Ingeniero Sanitario, Ingeniero Hidráulico o Ingeniero en Recursos Hídricos con tarjeta profesional vigente.. 
Con título de POSGRADO en el área de: 
Hidráulica o Recursos Hidráulicos o Recursos Hídricos o Saneamiento Ambiental o similar. 
Con EXPERIENCIA ESPECIFICA: 
En proyectos de Interventoría de obra o ejecución de obra para la Construcción o Reforzamiento estructural de puentes vehiculares o peatonales o intersecciones a desnivel o de infraestructura vial urbana o de proyectos de Espacio Público (plazas, vías peatonales, andenes, controles ambientales de las vías arterias, alamedas y ciclorrutas y red de transporte no motorizado) o sistemas BRT para tráfico automotor, como ESPECIALISTA DE REDES HIDROSANITARIAS.</v>
      </c>
      <c r="G32" s="1241">
        <v>1</v>
      </c>
      <c r="H32" s="1411">
        <f>PRELIMINARES!H20</f>
        <v>4</v>
      </c>
      <c r="I32" s="1418">
        <v>0.3</v>
      </c>
      <c r="J32" s="1413">
        <v>0.1</v>
      </c>
      <c r="K32" s="1414">
        <f>VLOOKUP(B32,TABLAS!$A$2:$G$49,4,FALSE)</f>
        <v>8612000</v>
      </c>
      <c r="L32" s="1415">
        <f>VLOOKUP(B32,TABLAS!$A$2:$G$49,5)</f>
        <v>1.4516</v>
      </c>
      <c r="M32" s="1416">
        <f t="shared" si="2"/>
        <v>10</v>
      </c>
      <c r="N32" s="1416">
        <f t="shared" si="3"/>
        <v>1</v>
      </c>
      <c r="O32" s="1417">
        <f>ROUND(G32*K32*L32*(I32*M32+J32*N32),0)</f>
        <v>38753656</v>
      </c>
      <c r="P32" s="219"/>
      <c r="Q32" s="214">
        <f>G32*I32</f>
        <v>0.3</v>
      </c>
      <c r="R32" s="812"/>
      <c r="S32" s="813"/>
    </row>
    <row r="33" spans="1:23" s="214" customFormat="1" ht="19.899999999999999" customHeight="1">
      <c r="A33" s="649">
        <f>PRELIMINARES!A21</f>
        <v>71</v>
      </c>
      <c r="B33" s="1408">
        <f>VLOOKUP(H33,TABLAS!$C$24:$H$31,6,FALSE)</f>
        <v>9111</v>
      </c>
      <c r="C33" s="1409">
        <f t="shared" si="1"/>
        <v>1.1049999999999995</v>
      </c>
      <c r="D33" s="2338" t="str">
        <f>VLOOKUP(A33,'PERFILES PERSONAL-OBRA'!$A:$D,3,FALSE)</f>
        <v>RESIDENTE DE REDES HIDROSANITARIAS</v>
      </c>
      <c r="E33" s="2339"/>
      <c r="F33" s="1410" t="str">
        <f>VLOOKUP(A33,'PERFILES PERSONAL-OBRA'!$A:$D,4,FALSE)</f>
        <v>PROFESION: 
Ingeniero Civil o Ingeniero Sanitario, Ingeniero Hidráulico o Ingeniero en Recursos Hídricos con tarjeta profesional vigente.. 
Con título de POSGRADO en el área de: 
N/A. 
Con EXPERIENCIA ESPECIFICA: 
En proyectos de Interventoría de obra o ejecución de obra para la Construcción o Reforzamiento estructural de puentes vehiculares o peatonales o intersecciones a desnivel o de infraestructura vial urbana o de proyectos de Espacio Público (plazas, vías peatonales, andenes, controles ambientales de las vías arterias, alamedas y ciclorrutas y red de transporte no motorizado) o sistemas BRT para tráfico automotor como RESIDENTE DE OBRA DE REDES HIDROSANITARIAS.</v>
      </c>
      <c r="G33" s="1241">
        <v>1</v>
      </c>
      <c r="H33" s="1411">
        <f>PRELIMINARES!H21</f>
        <v>5</v>
      </c>
      <c r="I33" s="1418">
        <v>1</v>
      </c>
      <c r="J33" s="1413">
        <v>0.25</v>
      </c>
      <c r="K33" s="1414">
        <f>VLOOKUP(B33,TABLAS!$A$2:$G$49,4,FALSE)</f>
        <v>7768000</v>
      </c>
      <c r="L33" s="1415">
        <f>VLOOKUP(B33,TABLAS!$A$2:$G$49,5)</f>
        <v>1.452</v>
      </c>
      <c r="M33" s="1416">
        <f t="shared" si="2"/>
        <v>10</v>
      </c>
      <c r="N33" s="1416">
        <f t="shared" si="3"/>
        <v>1</v>
      </c>
      <c r="O33" s="1417">
        <f>ROUND(G33*K33*L33*(I33*M33+J33*N33),0)</f>
        <v>115611144</v>
      </c>
      <c r="P33" s="219"/>
      <c r="Q33" s="214">
        <f>G33*I33</f>
        <v>1</v>
      </c>
      <c r="R33" s="812"/>
      <c r="S33" s="813"/>
    </row>
    <row r="34" spans="1:23" s="214" customFormat="1" ht="19.899999999999999" customHeight="1">
      <c r="A34" s="649">
        <f>PRELIMINARES!A22</f>
        <v>72</v>
      </c>
      <c r="B34" s="1408">
        <f>VLOOKUP(H34,TABLAS!$C$24:$H$31,6,FALSE)</f>
        <v>9111</v>
      </c>
      <c r="C34" s="1409">
        <f t="shared" si="1"/>
        <v>1.1059999999999994</v>
      </c>
      <c r="D34" s="2338" t="str">
        <f>VLOOKUP(A34,'PERFILES PERSONAL-OBRA'!$A:$D,3,FALSE)</f>
        <v>ESPECIALISTA REDES SECAS Y DE GAS</v>
      </c>
      <c r="E34" s="2339"/>
      <c r="F34" s="1410" t="str">
        <f>VLOOKUP(A34,'PERFILES PERSONAL-OBRA'!$A:$D,4,FALSE)</f>
        <v>PROFESION: 
Ingeniero Electricista o Eléctrico con Tarjeta profesional vigente.. 
Con título de POSGRADO en el área de: 
N/A. 
Con EXPERIENCIA ESPECIFICA: 
Especialista o residente de obra, en redes públicas, eléctricas, gas, telecomunicaciones y fibra óptica en espacio público (puentes peatonales, infraestructura de transporte masivo, vías, peatonales, andenes, alamedas y ciclorrutas).</v>
      </c>
      <c r="G34" s="1241">
        <v>1</v>
      </c>
      <c r="H34" s="1411">
        <f>PRELIMINARES!H22</f>
        <v>5</v>
      </c>
      <c r="I34" s="1418">
        <v>0.6</v>
      </c>
      <c r="J34" s="1413"/>
      <c r="K34" s="1414">
        <f>VLOOKUP(B34,TABLAS!$A$2:$G$49,4,FALSE)</f>
        <v>7768000</v>
      </c>
      <c r="L34" s="1415">
        <f>VLOOKUP(B34,TABLAS!$A$2:$G$49,5)</f>
        <v>1.452</v>
      </c>
      <c r="M34" s="1416">
        <f t="shared" si="2"/>
        <v>10</v>
      </c>
      <c r="N34" s="1416">
        <f t="shared" si="3"/>
        <v>1</v>
      </c>
      <c r="O34" s="1417">
        <f>ROUND(G34*K34*L34*(I34*M34+J34*N34),0)</f>
        <v>67674816</v>
      </c>
      <c r="P34" s="219"/>
      <c r="Q34" s="214">
        <f>G34*I34</f>
        <v>0.6</v>
      </c>
      <c r="R34" s="812"/>
      <c r="S34" s="813"/>
    </row>
    <row r="35" spans="1:23" s="214" customFormat="1" ht="19.899999999999999" customHeight="1">
      <c r="A35" s="649">
        <f>PRELIMINARES!A23</f>
        <v>77</v>
      </c>
      <c r="B35" s="1408">
        <f>VLOOKUP(H35,TABLAS!$C$24:$H$31,6,FALSE)</f>
        <v>9111</v>
      </c>
      <c r="C35" s="1409">
        <f t="shared" si="1"/>
        <v>1.1069999999999993</v>
      </c>
      <c r="D35" s="2338" t="str">
        <f>VLOOKUP(A35,'PERFILES PERSONAL-OBRA'!$A:$D,3,FALSE)</f>
        <v>ESPECIALISTA EN GEOTECNIA</v>
      </c>
      <c r="E35" s="2339"/>
      <c r="F35" s="1410" t="str">
        <f>VLOOKUP(A35,'PERFILES PERSONAL-OBRA'!$A:$D,4,FALSE)</f>
        <v>PROFESION: 
Ingeniero Civil o Ingeniero de Transporte y Vías, con tarjeta profesional vigente. 
Con título de POSGRADO en el área de: 
Geotecnia y Pavimentos o Geotecnia. 
Con EXPERIENCIA ESPECIFICA: 
En proyectos de Construcción o Estudios y Diseños o Interventoría de Construcción o Estudios y Diseños de infraestructura urbana o interurbana, sistemas de transporte BRT como especialista en el área de geotecnia. Que incluya experiencia en contratos de obra en mínimo de 2 puentes peatonales como especialista en Geotecnia.</v>
      </c>
      <c r="G35" s="1241">
        <v>1</v>
      </c>
      <c r="H35" s="1411">
        <f>PRELIMINARES!H23</f>
        <v>5</v>
      </c>
      <c r="I35" s="1418">
        <v>0.25</v>
      </c>
      <c r="J35" s="1413"/>
      <c r="K35" s="1414">
        <f>VLOOKUP(B35,TABLAS!$A$2:$G$49,4,FALSE)</f>
        <v>7768000</v>
      </c>
      <c r="L35" s="1415">
        <f>VLOOKUP(B35,TABLAS!$A$2:$G$49,5)</f>
        <v>1.452</v>
      </c>
      <c r="M35" s="1416">
        <f t="shared" si="2"/>
        <v>10</v>
      </c>
      <c r="N35" s="1416">
        <f t="shared" si="3"/>
        <v>1</v>
      </c>
      <c r="O35" s="1417">
        <f t="shared" ref="O35:O37" si="7">ROUND(G35*K35*L35*(I35*M35+J35*N35),0)</f>
        <v>28197840</v>
      </c>
      <c r="P35" s="219"/>
      <c r="Q35" s="214">
        <f t="shared" ref="Q35:Q37" si="8">G35*I35</f>
        <v>0.25</v>
      </c>
      <c r="R35" s="812"/>
      <c r="S35" s="813"/>
    </row>
    <row r="36" spans="1:23" s="214" customFormat="1" ht="19.899999999999999" customHeight="1">
      <c r="A36" s="649">
        <f>PRELIMINARES!A24</f>
        <v>86</v>
      </c>
      <c r="B36" s="1408">
        <f>VLOOKUP(H36,TABLAS!$C$24:$H$31,6,FALSE)</f>
        <v>9110</v>
      </c>
      <c r="C36" s="1409">
        <f t="shared" si="1"/>
        <v>1.1079999999999992</v>
      </c>
      <c r="D36" s="2338" t="str">
        <f>VLOOKUP(A36,'PERFILES PERSONAL-OBRA'!$A:$D,3,FALSE)</f>
        <v>ESPECIALISTA EN PAVIMENTOS</v>
      </c>
      <c r="E36" s="2339"/>
      <c r="F36" s="1410" t="str">
        <f>VLOOKUP(A36,'PERFILES PERSONAL-OBRA'!$A:$D,4,FALSE)</f>
        <v>PROFESION: 
Ingeniero Civil o Ingeniero de Transporte y Vías, con tarjeta profesional vigente. 
Con título de POSGRADO en el área de: 
Pavimentos o ingeniería civil con énfasis en infraestructura vial. 
Con EXPERIENCIA ESPECIFICA: 
Como profesional especializado en pavimentos, en contratos de estudios y diseños o interventoría de estudios y diseños o de obra o interventoría de obra de proyectos de construcción, rehabilitación, adecuación, ampliación, mantenimiento o mejoramiento de infraestructura vial arterial o troncal urbana para tráfico automotor o sistema BRT o vías nacionales de primer orden.</v>
      </c>
      <c r="G36" s="1241">
        <v>1</v>
      </c>
      <c r="H36" s="1411">
        <f>PRELIMINARES!H24</f>
        <v>4</v>
      </c>
      <c r="I36" s="1418">
        <v>0.25</v>
      </c>
      <c r="J36" s="1413">
        <v>0.1</v>
      </c>
      <c r="K36" s="1414">
        <f>VLOOKUP(B36,TABLAS!$A$2:$G$49,4,FALSE)</f>
        <v>8612000</v>
      </c>
      <c r="L36" s="1415">
        <f>VLOOKUP(B36,TABLAS!$A$2:$G$49,5)</f>
        <v>1.4516</v>
      </c>
      <c r="M36" s="1416">
        <f t="shared" si="2"/>
        <v>10</v>
      </c>
      <c r="N36" s="1416">
        <f t="shared" si="3"/>
        <v>1</v>
      </c>
      <c r="O36" s="1417">
        <f t="shared" si="7"/>
        <v>32503066</v>
      </c>
      <c r="P36" s="219"/>
      <c r="Q36" s="214">
        <f t="shared" si="8"/>
        <v>0.25</v>
      </c>
      <c r="R36" s="812"/>
      <c r="S36" s="813"/>
    </row>
    <row r="37" spans="1:23" s="214" customFormat="1" ht="19.899999999999999" customHeight="1">
      <c r="A37" s="649">
        <f>PRELIMINARES!A25</f>
        <v>124</v>
      </c>
      <c r="B37" s="1408">
        <f>VLOOKUP(H37,TABLAS!$C$24:$H$31,6,FALSE)</f>
        <v>9111</v>
      </c>
      <c r="C37" s="1409">
        <f t="shared" si="1"/>
        <v>1.1089999999999991</v>
      </c>
      <c r="D37" s="2338" t="str">
        <f>VLOOKUP(A37,'PERFILES PERSONAL-OBRA'!$A:$D,3,FALSE)</f>
        <v>PROFESIONAL DE COSTOS, PRESUPUESTO Y PROGRAMACIÓN</v>
      </c>
      <c r="E37" s="2339"/>
      <c r="F37" s="1410" t="str">
        <f>VLOOKUP(A37,'PERFILES PERSONAL-OBRA'!$A:$D,4,FALSE)</f>
        <v>PROFESION: 
Arquitecto o Ingeniero Civil o Ingeniero en Transportes y Vías o Profesional en Administración de obra, con tarjeta profesional vigente. 
Con título de POSGRADO en el área de: 
N/A. 
Con EXPERIENCIA ESPECIFICA: 
En proyectos de Estudios, Diseños, Obra o Interventoría de Estudios, Diseños u Obra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PROFESIONAL DE COSTOS Y/O PRESUPUESTOS Y/O PROGRAMACIÓN.</v>
      </c>
      <c r="G37" s="1241">
        <v>1</v>
      </c>
      <c r="H37" s="1411">
        <f>PRELIMINARES!H25</f>
        <v>5</v>
      </c>
      <c r="I37" s="1418">
        <v>0.25</v>
      </c>
      <c r="J37" s="1413">
        <v>0.25</v>
      </c>
      <c r="K37" s="1414">
        <f>VLOOKUP(B37,TABLAS!$A$2:$G$49,4,FALSE)</f>
        <v>7768000</v>
      </c>
      <c r="L37" s="1415">
        <f>VLOOKUP(B37,TABLAS!$A$2:$G$49,5)</f>
        <v>1.452</v>
      </c>
      <c r="M37" s="1416">
        <f t="shared" si="2"/>
        <v>10</v>
      </c>
      <c r="N37" s="1416">
        <f t="shared" si="3"/>
        <v>1</v>
      </c>
      <c r="O37" s="1417">
        <f t="shared" si="7"/>
        <v>31017624</v>
      </c>
      <c r="P37" s="219"/>
      <c r="Q37" s="214">
        <f t="shared" si="8"/>
        <v>0.25</v>
      </c>
      <c r="R37" s="812"/>
      <c r="S37" s="813"/>
    </row>
    <row r="38" spans="1:23" s="214" customFormat="1" ht="19.899999999999999" customHeight="1">
      <c r="A38" s="649">
        <f>PRELIMINARES!A26</f>
        <v>74</v>
      </c>
      <c r="B38" s="1408">
        <f>VLOOKUP(H38,TABLAS!$C$24:$H$31,6,FALSE)</f>
        <v>9110</v>
      </c>
      <c r="C38" s="1409">
        <f t="shared" si="1"/>
        <v>1.109999999999999</v>
      </c>
      <c r="D38" s="2338" t="str">
        <f>VLOOKUP(A38,'PERFILES PERSONAL-OBRA'!$A:$D,3,FALSE)</f>
        <v>ESPECIALISTA EN ESTRUCTURAS</v>
      </c>
      <c r="E38" s="2339"/>
      <c r="F38" s="1410" t="str">
        <f>VLOOKUP(A38,'PERFILES PERSONAL-OBRA'!$A:$D,4,FALSE)</f>
        <v>PROFESION: 
Ingeniero Civil, con tarjeta profesional vigente. 
Con título de POSGRADO en el área de: 
En Estructuras.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Estructuras</v>
      </c>
      <c r="G38" s="1241">
        <v>1</v>
      </c>
      <c r="H38" s="1411">
        <f>PRELIMINARES!H26</f>
        <v>4</v>
      </c>
      <c r="I38" s="1418">
        <v>0.3</v>
      </c>
      <c r="J38" s="1413">
        <v>0.1</v>
      </c>
      <c r="K38" s="1414">
        <f>VLOOKUP(B38,TABLAS!$A$2:$G$49,4,FALSE)</f>
        <v>8612000</v>
      </c>
      <c r="L38" s="1415">
        <f>VLOOKUP(B38,TABLAS!$A$2:$G$49,5)</f>
        <v>1.4516</v>
      </c>
      <c r="M38" s="1416">
        <f t="shared" si="2"/>
        <v>10</v>
      </c>
      <c r="N38" s="1416">
        <f t="shared" si="3"/>
        <v>1</v>
      </c>
      <c r="O38" s="1417">
        <f t="shared" ref="O38" si="9">ROUND(G38*K38*L38*(I38*M38+J38*N38),0)</f>
        <v>38753656</v>
      </c>
      <c r="P38" s="219"/>
      <c r="Q38" s="214">
        <f t="shared" ref="Q38" si="10">G38*I38</f>
        <v>0.3</v>
      </c>
      <c r="R38" s="812"/>
      <c r="S38" s="813"/>
    </row>
    <row r="39" spans="1:23" s="214" customFormat="1" ht="25.9" customHeight="1">
      <c r="A39" s="649">
        <v>120</v>
      </c>
      <c r="B39" s="1408">
        <f>VLOOKUP(H39,TABLAS!$C$24:$H$31,6,FALSE)</f>
        <v>9111</v>
      </c>
      <c r="C39" s="1409">
        <f>C38+0.001</f>
        <v>1.1109999999999989</v>
      </c>
      <c r="D39" s="2338" t="str">
        <f>VLOOKUP(A39,'PERFILES PERSONAL-OBRA'!$A:$D,3,FALSE)</f>
        <v>PROFESIONAL BIENES DE INTERES CULTURAL  - ARQUITECTO BIC</v>
      </c>
      <c r="E39" s="2339"/>
      <c r="F39" s="1410" t="str">
        <f>VLOOKUP(A39,'PERFILES PERSONAL-OBRA'!$A:$D,4,FALSE)</f>
        <v>PROFESION: 
Arquitecto
. 
Con título de POSGRADO en el área de: 
Conservación y gestión del patrimonio inmueble / restauración arquitectónico. 
Con EXPERIENCIA ESPECIFICA: 
Experiencia en 3 proyectos de estudios de intervención en bienes inmuebles de interés cultural y/o proyectos de espacio público en sectores de interés cultural</v>
      </c>
      <c r="G39" s="1241">
        <v>1</v>
      </c>
      <c r="H39" s="1411">
        <f>PRELIMINARES!H28</f>
        <v>5</v>
      </c>
      <c r="I39" s="1418">
        <v>0.3</v>
      </c>
      <c r="J39" s="1413">
        <v>0.1</v>
      </c>
      <c r="K39" s="1414">
        <f>VLOOKUP(B39,TABLAS!$A$2:$G$49,4,FALSE)</f>
        <v>7768000</v>
      </c>
      <c r="L39" s="1415">
        <f>VLOOKUP(B39,TABLAS!$A$2:$G$49,5)</f>
        <v>1.452</v>
      </c>
      <c r="M39" s="1416">
        <f t="shared" si="2"/>
        <v>10</v>
      </c>
      <c r="N39" s="1416">
        <f t="shared" si="3"/>
        <v>1</v>
      </c>
      <c r="O39" s="1417">
        <f t="shared" ref="O39" si="11">ROUND(G39*K39*L39*(I39*M39+J39*N39),0)</f>
        <v>34965322</v>
      </c>
      <c r="P39" s="219"/>
      <c r="Q39" s="214">
        <f t="shared" ref="Q39" si="12">G39*I39</f>
        <v>0.3</v>
      </c>
      <c r="R39" s="812"/>
      <c r="S39" s="813"/>
    </row>
    <row r="40" spans="1:23" s="214" customFormat="1" ht="19.899999999999999" customHeight="1">
      <c r="A40" s="649">
        <v>136</v>
      </c>
      <c r="B40" s="1408">
        <f>VLOOKUP(H40,TABLAS!$C$24:$H$31,6,FALSE)</f>
        <v>9111</v>
      </c>
      <c r="C40" s="1409">
        <f t="shared" ref="C40:C41" si="13">C39+0.001</f>
        <v>1.1119999999999988</v>
      </c>
      <c r="D40" s="2338" t="str">
        <f>VLOOKUP(A40,'PERFILES PERSONAL-OBRA'!$A:$D,3,FALSE)</f>
        <v>COORDINADOR BIM</v>
      </c>
      <c r="E40" s="2339"/>
      <c r="F40" s="1419" t="str">
        <f>VLOOKUP(A40,'PERFILES PERSONAL-OBRA'!$A:$D,4,FALSE)</f>
        <v xml:space="preserve">PROFESION: 
Ingeniero Civil, Ingeniero de transportes y vías o Arquitecto, o profesiones afines a la ingeniería con tarjeta profesional vigente. 
Con título de POSGRADO en el área de: 
N/A. 
Con EXPERIENCIA ESPECIFICA: 
Dos (2) años de experienacia como Director o Coordinador o Gerente o Especialista o Profesional en proyectos de infraestructura vial urbana y mímimo dos (2) contratos certificados en proyectos de infraestructura en los que haya participado como Coordinador BIM o Especialista BIM o Profesional BIM con obligaciones de modelado y/o coordinación BIM o título de formación formal o no formal como coordinador BIM </v>
      </c>
      <c r="G40" s="1241">
        <v>1</v>
      </c>
      <c r="H40" s="1411">
        <f>PRELIMINARES!H29</f>
        <v>5</v>
      </c>
      <c r="I40" s="1418">
        <v>0.3</v>
      </c>
      <c r="J40" s="1413">
        <v>0.1</v>
      </c>
      <c r="K40" s="1414">
        <f>VLOOKUP(B40,TABLAS!$A$2:$G$49,4,FALSE)</f>
        <v>7768000</v>
      </c>
      <c r="L40" s="1415">
        <f>VLOOKUP(B40,TABLAS!$A$2:$G$49,5)</f>
        <v>1.452</v>
      </c>
      <c r="M40" s="1416">
        <f t="shared" si="2"/>
        <v>10</v>
      </c>
      <c r="N40" s="1416">
        <f t="shared" si="3"/>
        <v>1</v>
      </c>
      <c r="O40" s="1417">
        <f t="shared" ref="O40:O41" si="14">ROUND(G40*K40*L40*(I40*M40+J40*N40),0)</f>
        <v>34965322</v>
      </c>
      <c r="P40" s="219"/>
      <c r="Q40" s="214">
        <f t="shared" ref="Q40:Q41" si="15">G40*I40</f>
        <v>0.3</v>
      </c>
      <c r="R40" s="812"/>
      <c r="S40" s="813"/>
    </row>
    <row r="41" spans="1:23" s="214" customFormat="1" ht="19.899999999999999" customHeight="1">
      <c r="A41" s="649">
        <v>135</v>
      </c>
      <c r="B41" s="1408">
        <f>VLOOKUP(H41,TABLAS!$C$24:$H$31,6,FALSE)</f>
        <v>9112</v>
      </c>
      <c r="C41" s="1409">
        <f t="shared" si="13"/>
        <v>1.1129999999999987</v>
      </c>
      <c r="D41" s="2338" t="str">
        <f>VLOOKUP(A41,'PERFILES PERSONAL-OBRA'!$A:$D,3,FALSE)</f>
        <v xml:space="preserve">MODELADOR Y/O ESPECIALISTA BIM  </v>
      </c>
      <c r="E41" s="2339"/>
      <c r="F41" s="1420" t="str">
        <f>VLOOKUP(A41,'PERFILES PERSONAL-OBRA'!$A:$D,4,FALSE)</f>
        <v>PROFESION: 
Ingeniero Civil, Ingeniero de transportes y vías o Arquitecto, o profesiones afines a la ingeniería con tarjeta profesional vigente. 
Con título de POSGRADO en el área de: 
N/A. 
Con EXPERIENCIA ESPECIFICA: 
Un (1) año de experienacia específica como Especialista o Profesional en proyectos de infraestructura vial urbana y mímimo dos (2) contratos certificados en proyectos de infraestructura en los que haya participado como Coordinador BIM o Especialista BIM o Profesional BIM con obligaciones de modelado BIM o título de formación formal o informal como modelador BIM en proyectos e infraestructura con mínimo 250 horas certificadas</v>
      </c>
      <c r="G41" s="1241">
        <v>1</v>
      </c>
      <c r="H41" s="1411">
        <f>PRELIMINARES!H30</f>
        <v>6</v>
      </c>
      <c r="I41" s="1418">
        <v>0.4</v>
      </c>
      <c r="J41" s="1413"/>
      <c r="K41" s="1414">
        <f>VLOOKUP(B41,TABLAS!$A$2:$G$49,4,FALSE)</f>
        <v>6927000</v>
      </c>
      <c r="L41" s="1415">
        <f>VLOOKUP(B41,TABLAS!$A$2:$G$49,5)</f>
        <v>1.4524999999999999</v>
      </c>
      <c r="M41" s="1416">
        <f t="shared" si="2"/>
        <v>10</v>
      </c>
      <c r="N41" s="1416">
        <f t="shared" si="3"/>
        <v>1</v>
      </c>
      <c r="O41" s="1417">
        <f t="shared" si="14"/>
        <v>40245870</v>
      </c>
      <c r="P41" s="219"/>
      <c r="Q41" s="214">
        <f t="shared" si="15"/>
        <v>0.4</v>
      </c>
      <c r="R41" s="812"/>
      <c r="S41" s="813"/>
    </row>
    <row r="42" spans="1:23" s="218" customFormat="1">
      <c r="A42" s="227"/>
      <c r="B42" s="1408"/>
      <c r="C42" s="1398">
        <v>1.2</v>
      </c>
      <c r="D42" s="1169" t="s">
        <v>508</v>
      </c>
      <c r="E42" s="217"/>
      <c r="F42" s="1405"/>
      <c r="G42" s="1406"/>
      <c r="H42" s="1406"/>
      <c r="I42" s="1406"/>
      <c r="J42" s="1406"/>
      <c r="K42" s="1406"/>
      <c r="L42" s="1421"/>
      <c r="M42" s="1421"/>
      <c r="N42" s="1406"/>
      <c r="O42" s="1407"/>
      <c r="Q42" s="214"/>
      <c r="W42" s="214"/>
    </row>
    <row r="43" spans="1:23" s="215" customFormat="1" ht="33" customHeight="1">
      <c r="A43" s="809"/>
      <c r="B43" s="1422">
        <v>9085</v>
      </c>
      <c r="C43" s="1409">
        <f>C42+0.001</f>
        <v>1.2009999999999998</v>
      </c>
      <c r="D43" s="2324" t="str">
        <f>VLOOKUP(B43,TABLAS!$A$2:$G$49,2,FALSE)</f>
        <v>TARIFA MES - PERSONAL TÉCNICO - AUXILIAR DE INGENIERÍA (NO INCLUYE FACTOR DE PRESTACIONES)</v>
      </c>
      <c r="E43" s="2325"/>
      <c r="F43" s="1423" t="s">
        <v>43</v>
      </c>
      <c r="G43" s="1408">
        <v>1</v>
      </c>
      <c r="H43" s="1424" t="s">
        <v>43</v>
      </c>
      <c r="I43" s="1425">
        <v>1</v>
      </c>
      <c r="J43" s="1425">
        <v>0.5</v>
      </c>
      <c r="K43" s="1426">
        <f>VLOOKUP(B43,TABLAS!$A$2:$G$49,4,FALSE)</f>
        <v>2849000</v>
      </c>
      <c r="L43" s="1415">
        <f>VLOOKUP(B43,TABLAS!$A$2:$G$49,5)</f>
        <v>1.4591000000000001</v>
      </c>
      <c r="M43" s="1416">
        <f t="shared" ref="M43:M59" si="16">$G$13</f>
        <v>10</v>
      </c>
      <c r="N43" s="1416">
        <f t="shared" ref="N43:N59" si="17">$G$14</f>
        <v>1</v>
      </c>
      <c r="O43" s="1417">
        <f t="shared" ref="O43" si="18">ROUND(G43*K43*L43*(I43*M43+J43*N43),0)</f>
        <v>43648247</v>
      </c>
      <c r="Q43" s="214">
        <f t="shared" ref="Q43" si="19">G43*I43</f>
        <v>1</v>
      </c>
      <c r="W43" s="214"/>
    </row>
    <row r="44" spans="1:23" s="215" customFormat="1" ht="33" customHeight="1">
      <c r="A44" s="809"/>
      <c r="B44" s="1422">
        <v>9094</v>
      </c>
      <c r="C44" s="1409">
        <f t="shared" ref="C44:C46" si="20">C43+0.001</f>
        <v>1.2019999999999997</v>
      </c>
      <c r="D44" s="2324" t="str">
        <f>VLOOKUP(B44,TABLAS!$A$2:$G$49,2,FALSE)</f>
        <v>TARIFA MES - PERSONAL TÉCNICO - INSPECTOR 2 (NO INCLUYE FACTOR DE PRESTACIONES)</v>
      </c>
      <c r="E44" s="2325"/>
      <c r="F44" s="1423" t="s">
        <v>43</v>
      </c>
      <c r="G44" s="1408">
        <v>1</v>
      </c>
      <c r="H44" s="1424" t="s">
        <v>43</v>
      </c>
      <c r="I44" s="1425">
        <v>1</v>
      </c>
      <c r="J44" s="1425"/>
      <c r="K44" s="1426">
        <f>VLOOKUP(B44,TABLAS!$A$2:$G$49,4,FALSE)</f>
        <v>2213000</v>
      </c>
      <c r="L44" s="1415">
        <f>VLOOKUP(B44,TABLAS!$A$2:$G$49,5)</f>
        <v>1.4597</v>
      </c>
      <c r="M44" s="1416">
        <f t="shared" si="16"/>
        <v>10</v>
      </c>
      <c r="N44" s="1416">
        <f t="shared" si="17"/>
        <v>1</v>
      </c>
      <c r="O44" s="1417">
        <f t="shared" ref="O44:O45" si="21">ROUND(G44*K44*L44*(I44*M44+J44*N44),0)</f>
        <v>32303161</v>
      </c>
      <c r="Q44" s="214">
        <f t="shared" si="6"/>
        <v>1</v>
      </c>
      <c r="W44" s="214"/>
    </row>
    <row r="45" spans="1:23" s="215" customFormat="1" ht="30" customHeight="1">
      <c r="A45" s="809"/>
      <c r="B45" s="1422">
        <v>9088</v>
      </c>
      <c r="C45" s="1409">
        <f t="shared" si="20"/>
        <v>1.2029999999999996</v>
      </c>
      <c r="D45" s="2348" t="str">
        <f>VLOOKUP(B45,TABLAS!$A$2:$G$49,2,FALSE)</f>
        <v>TARIFA MES - PERSONAL TÉCNICO - TOPÓGRAFO INSPECTOR (NO INCLUYE FACTOR DE PRESTACIONES)</v>
      </c>
      <c r="E45" s="2349"/>
      <c r="F45" s="1423" t="s">
        <v>43</v>
      </c>
      <c r="G45" s="1408">
        <v>1</v>
      </c>
      <c r="H45" s="1424" t="s">
        <v>43</v>
      </c>
      <c r="I45" s="1425">
        <v>1</v>
      </c>
      <c r="J45" s="1425">
        <v>0.25</v>
      </c>
      <c r="K45" s="1426">
        <f>VLOOKUP(B45,TABLAS!$A$2:$G$49,4,FALSE)</f>
        <v>3379000</v>
      </c>
      <c r="L45" s="1415">
        <f>VLOOKUP(B45,TABLAS!$A$2:$G$49,5)</f>
        <v>1.4573</v>
      </c>
      <c r="M45" s="1416">
        <f t="shared" si="16"/>
        <v>10</v>
      </c>
      <c r="N45" s="1416">
        <f t="shared" si="17"/>
        <v>1</v>
      </c>
      <c r="O45" s="1417">
        <f t="shared" si="21"/>
        <v>50473221</v>
      </c>
      <c r="Q45" s="214">
        <f t="shared" si="6"/>
        <v>1</v>
      </c>
      <c r="W45" s="214"/>
    </row>
    <row r="46" spans="1:23" s="215" customFormat="1" ht="35.25" customHeight="1">
      <c r="A46" s="809"/>
      <c r="B46" s="1422">
        <v>9099</v>
      </c>
      <c r="C46" s="1409">
        <f t="shared" si="20"/>
        <v>1.2039999999999995</v>
      </c>
      <c r="D46" s="2348" t="str">
        <f>VLOOKUP(B46,TABLAS!$A$2:$G$49,2,FALSE)</f>
        <v>TARIFA MES - PERSONAL AUXILIAR TÉCNICO - CADENERO 2 (NO INCLUYE FACTOR DE PRESTACIONES)</v>
      </c>
      <c r="E46" s="2349"/>
      <c r="F46" s="1423" t="s">
        <v>43</v>
      </c>
      <c r="G46" s="1408">
        <v>2</v>
      </c>
      <c r="H46" s="1424" t="s">
        <v>43</v>
      </c>
      <c r="I46" s="1425">
        <v>1</v>
      </c>
      <c r="J46" s="1425">
        <v>0.25</v>
      </c>
      <c r="K46" s="1426">
        <f>VLOOKUP(B46,TABLAS!$A$2:$G$49,4,FALSE)</f>
        <v>1825000</v>
      </c>
      <c r="L46" s="1415">
        <f>VLOOKUP(B46,TABLAS!$A$2:$G$49,5)</f>
        <v>1.5869</v>
      </c>
      <c r="M46" s="1416">
        <f t="shared" si="16"/>
        <v>10</v>
      </c>
      <c r="N46" s="1416">
        <f t="shared" si="17"/>
        <v>1</v>
      </c>
      <c r="O46" s="1417">
        <f t="shared" ref="O46" si="22">ROUND(G46*K46*L46*(I46*M46+J46*N46),0)</f>
        <v>59369896</v>
      </c>
      <c r="Q46" s="214">
        <f t="shared" ref="Q46" si="23">G46*I46</f>
        <v>2</v>
      </c>
      <c r="W46" s="214"/>
    </row>
    <row r="47" spans="1:23" s="214" customFormat="1">
      <c r="A47" s="649"/>
      <c r="B47" s="1422"/>
      <c r="C47" s="220">
        <v>1.3</v>
      </c>
      <c r="D47" s="216" t="s">
        <v>509</v>
      </c>
      <c r="E47" s="221"/>
      <c r="F47" s="1427"/>
      <c r="G47" s="222"/>
      <c r="H47" s="222"/>
      <c r="I47" s="1428"/>
      <c r="J47" s="1428"/>
      <c r="K47" s="223"/>
      <c r="L47" s="224"/>
      <c r="M47" s="225"/>
      <c r="N47" s="225"/>
      <c r="O47" s="226"/>
      <c r="Q47" s="214">
        <f>G47*I47</f>
        <v>0</v>
      </c>
    </row>
    <row r="48" spans="1:23" s="214" customFormat="1" ht="31.9" customHeight="1">
      <c r="A48" s="649"/>
      <c r="B48" s="1408">
        <v>9103</v>
      </c>
      <c r="C48" s="1409">
        <f>C47+0.001</f>
        <v>1.3009999999999999</v>
      </c>
      <c r="D48" s="2324" t="str">
        <f>VLOOKUP(B48,TABLAS!$A$2:$G$49,2,FALSE)</f>
        <v>TARIFA MES - PERSONAL ADMINISTRATIVO - AUXILIAR ADMINISTRATIVO-ALMACENISTA (NO INCLUYE FACTOR DE PRESTACIONES)</v>
      </c>
      <c r="E48" s="2325"/>
      <c r="F48" s="1423" t="s">
        <v>43</v>
      </c>
      <c r="G48" s="1408">
        <v>1</v>
      </c>
      <c r="H48" s="1348" t="s">
        <v>43</v>
      </c>
      <c r="I48" s="1425">
        <v>1</v>
      </c>
      <c r="J48" s="1425">
        <v>0.25</v>
      </c>
      <c r="K48" s="1426">
        <f>VLOOKUP(B48,TABLAS!$A$2:$G$49,4,FALSE)</f>
        <v>2244000</v>
      </c>
      <c r="L48" s="1415">
        <f>VLOOKUP(B48,TABLAS!$A$2:$G$49,5)</f>
        <v>1.5609999999999999</v>
      </c>
      <c r="M48" s="1416">
        <f t="shared" si="16"/>
        <v>10</v>
      </c>
      <c r="N48" s="1416">
        <f t="shared" si="17"/>
        <v>1</v>
      </c>
      <c r="O48" s="1417">
        <f>ROUND(G48*K48*L48*(I48*M48+J48*N48),0)</f>
        <v>35904561</v>
      </c>
      <c r="Q48" s="214">
        <f>G48*I48</f>
        <v>1</v>
      </c>
    </row>
    <row r="49" spans="1:18" s="214" customFormat="1" ht="35.450000000000003" customHeight="1">
      <c r="A49" s="649"/>
      <c r="B49" s="1408">
        <v>9100</v>
      </c>
      <c r="C49" s="1409">
        <f t="shared" ref="C49:C50" si="24">C48+0.001</f>
        <v>1.3019999999999998</v>
      </c>
      <c r="D49" s="2324" t="str">
        <f>VLOOKUP(B49,TABLAS!$A$2:$G$49,2,FALSE)</f>
        <v>TARIFA MES - PERSONAL AUXILIAR TÉCNICO - CONDUCTOR O MOTORISTA (NO INCLUYE FACTOR DE PRESTACIONES)</v>
      </c>
      <c r="E49" s="2325"/>
      <c r="F49" s="1423" t="s">
        <v>43</v>
      </c>
      <c r="G49" s="1408">
        <v>1</v>
      </c>
      <c r="H49" s="1348" t="s">
        <v>43</v>
      </c>
      <c r="I49" s="1425">
        <v>1</v>
      </c>
      <c r="J49" s="1425">
        <v>0.5</v>
      </c>
      <c r="K49" s="1426">
        <f>VLOOKUP(B49,TABLAS!$A$2:$G$49,4,FALSE)</f>
        <v>1518000</v>
      </c>
      <c r="L49" s="1415">
        <f>VLOOKUP(B49,TABLAS!$A$2:$G$49,5)</f>
        <v>1.615</v>
      </c>
      <c r="M49" s="1416">
        <f t="shared" si="16"/>
        <v>10</v>
      </c>
      <c r="N49" s="1416">
        <f t="shared" si="17"/>
        <v>1</v>
      </c>
      <c r="O49" s="1417">
        <f>ROUND(G49*K49*L49*(I49*M49+J49*N49),0)</f>
        <v>25741485</v>
      </c>
      <c r="Q49" s="214">
        <f>G49*I49</f>
        <v>1</v>
      </c>
    </row>
    <row r="50" spans="1:18" s="214" customFormat="1" ht="28.5" customHeight="1">
      <c r="A50" s="649"/>
      <c r="B50" s="1408">
        <v>9105</v>
      </c>
      <c r="C50" s="1409">
        <f t="shared" si="24"/>
        <v>1.3029999999999997</v>
      </c>
      <c r="D50" s="2324" t="str">
        <f>VLOOKUP(B50,TABLAS!$A$2:$G$49,2,FALSE)</f>
        <v>TARIFA MES - PERSONAL ADMINISTRATIVO - SECRETARIA 2 (NO INCLUYE FACTOR DE PRESTACIONES)</v>
      </c>
      <c r="E50" s="2325"/>
      <c r="F50" s="1423" t="s">
        <v>43</v>
      </c>
      <c r="G50" s="1408">
        <v>1</v>
      </c>
      <c r="H50" s="1348" t="s">
        <v>43</v>
      </c>
      <c r="I50" s="1425">
        <v>0.5</v>
      </c>
      <c r="J50" s="1425">
        <v>0.25</v>
      </c>
      <c r="K50" s="1426">
        <f>VLOOKUP(B50,TABLAS!$A$2:$G$49,4,FALSE)</f>
        <v>1518000</v>
      </c>
      <c r="L50" s="1415">
        <f>VLOOKUP(B50,TABLAS!$A$2:$G$49,5)</f>
        <v>1.615</v>
      </c>
      <c r="M50" s="1416">
        <f t="shared" si="16"/>
        <v>10</v>
      </c>
      <c r="N50" s="1416">
        <f t="shared" si="17"/>
        <v>1</v>
      </c>
      <c r="O50" s="1417">
        <f>ROUND(G50*K50*L50*(I50*M50+J50*N50),0)</f>
        <v>12870743</v>
      </c>
      <c r="Q50" s="214">
        <f>G50*I50</f>
        <v>0.5</v>
      </c>
    </row>
    <row r="51" spans="1:18" s="214" customFormat="1">
      <c r="A51" s="649"/>
      <c r="B51" s="649"/>
      <c r="C51" s="649"/>
      <c r="D51" s="2369" t="s">
        <v>510</v>
      </c>
      <c r="E51" s="2369"/>
      <c r="F51" s="2369"/>
      <c r="G51" s="2369"/>
      <c r="H51" s="2369"/>
      <c r="I51" s="2369"/>
      <c r="J51" s="2369"/>
      <c r="K51" s="2369"/>
      <c r="L51" s="2369"/>
      <c r="M51" s="2369"/>
      <c r="N51" s="2369"/>
      <c r="O51" s="1350">
        <f>SUM(O29:O50)</f>
        <v>921153765</v>
      </c>
    </row>
    <row r="52" spans="1:18" s="214" customFormat="1" ht="9.75" customHeight="1">
      <c r="A52" s="649"/>
      <c r="B52" s="649"/>
      <c r="D52" s="2327"/>
      <c r="E52" s="2327"/>
      <c r="F52" s="2327"/>
      <c r="G52" s="2327"/>
      <c r="H52" s="2327"/>
      <c r="I52" s="2327"/>
      <c r="J52" s="2327"/>
      <c r="K52" s="2327"/>
      <c r="L52" s="2327"/>
      <c r="M52" s="2327"/>
      <c r="N52" s="2327"/>
      <c r="O52" s="2327"/>
      <c r="Q52" s="219">
        <f>SUM(Q29:Q50)</f>
        <v>13.149999999999999</v>
      </c>
    </row>
    <row r="53" spans="1:18" s="227" customFormat="1" ht="51.75" customHeight="1">
      <c r="A53" s="656"/>
      <c r="B53" s="1398" t="s">
        <v>502</v>
      </c>
      <c r="C53" s="1398">
        <v>2</v>
      </c>
      <c r="D53" s="2376" t="s">
        <v>511</v>
      </c>
      <c r="E53" s="2377"/>
      <c r="F53" s="2377"/>
      <c r="G53" s="1352" t="s">
        <v>512</v>
      </c>
      <c r="H53" s="1398" t="s">
        <v>513</v>
      </c>
      <c r="I53" s="1429" t="s">
        <v>552</v>
      </c>
      <c r="J53" s="1429" t="s">
        <v>553</v>
      </c>
      <c r="K53" s="1398" t="s">
        <v>554</v>
      </c>
      <c r="L53" s="1398" t="s">
        <v>515</v>
      </c>
      <c r="M53" s="1364" t="s">
        <v>547</v>
      </c>
      <c r="N53" s="1364" t="s">
        <v>555</v>
      </c>
      <c r="O53" s="1398" t="s">
        <v>516</v>
      </c>
    </row>
    <row r="54" spans="1:18" s="214" customFormat="1" ht="28.9" customHeight="1">
      <c r="A54" s="654"/>
      <c r="B54" s="1380">
        <v>9576</v>
      </c>
      <c r="C54" s="1409">
        <f t="shared" ref="C54:C59" si="25">C53+0.001</f>
        <v>2.0009999999999999</v>
      </c>
      <c r="D54" s="2363" t="str">
        <f>VLOOKUP(B54,TABLAS!$A$56:$D$69,2,FALSE)</f>
        <v>TARIFA MES - ARRIENDO OFICINA INCL. ADMINISTRACIÓN, SERVICIOS PÚBLICOS, COMUNICACIONES</v>
      </c>
      <c r="E54" s="2364"/>
      <c r="F54" s="2364"/>
      <c r="G54" s="1430">
        <v>1</v>
      </c>
      <c r="H54" s="1355">
        <v>20</v>
      </c>
      <c r="I54" s="1362">
        <v>0.5</v>
      </c>
      <c r="J54" s="1362">
        <v>0.5</v>
      </c>
      <c r="K54" s="1356">
        <f>H54*I54*G54</f>
        <v>10</v>
      </c>
      <c r="L54" s="1431">
        <f>VLOOKUP(B54,TABLAS!$A$57:$D$72,4,0)</f>
        <v>48579</v>
      </c>
      <c r="M54" s="1416">
        <f t="shared" ref="M54:M57" si="26">$G$13</f>
        <v>10</v>
      </c>
      <c r="N54" s="1416">
        <f t="shared" ref="N54:N58" si="27">$G$14</f>
        <v>1</v>
      </c>
      <c r="O54" s="1357">
        <f>ROUND(L54*(K54*M54+G54*H54*J54*N54),0)</f>
        <v>5343690</v>
      </c>
    </row>
    <row r="55" spans="1:18" s="214" customFormat="1" ht="30.6" customHeight="1">
      <c r="A55" s="654"/>
      <c r="B55" s="1380">
        <v>9577</v>
      </c>
      <c r="C55" s="1408">
        <f t="shared" si="25"/>
        <v>2.0019999999999998</v>
      </c>
      <c r="D55" s="2363" t="str">
        <f>VLOOKUP(B55,TABLAS!$A$56:$D$69,2,FALSE)</f>
        <v>TARIFA MES - ALQUILER CAMPAMENTOS INCL. SERVICIOS PÚBLICOS PROVISIONALES</v>
      </c>
      <c r="E55" s="2364"/>
      <c r="F55" s="2364"/>
      <c r="G55" s="1430">
        <v>1</v>
      </c>
      <c r="H55" s="1359">
        <v>50</v>
      </c>
      <c r="I55" s="1362">
        <v>1</v>
      </c>
      <c r="J55" s="1362"/>
      <c r="K55" s="1359">
        <f>G55*H55*I55</f>
        <v>50</v>
      </c>
      <c r="L55" s="1431">
        <f>VLOOKUP(B55,TABLAS!$A$57:$D$72,4,0)</f>
        <v>33097</v>
      </c>
      <c r="M55" s="1416">
        <f t="shared" si="26"/>
        <v>10</v>
      </c>
      <c r="N55" s="1416">
        <f t="shared" si="27"/>
        <v>1</v>
      </c>
      <c r="O55" s="1357">
        <f>ROUND(L55*(K55*M55+G55*H55*J55*N55),0)</f>
        <v>16548500</v>
      </c>
      <c r="Q55" s="229"/>
    </row>
    <row r="56" spans="1:18" s="214" customFormat="1" ht="15" customHeight="1">
      <c r="A56" s="654"/>
      <c r="B56" s="1380">
        <v>9578</v>
      </c>
      <c r="C56" s="1408">
        <f>C55+0.001</f>
        <v>2.0029999999999997</v>
      </c>
      <c r="D56" s="2363" t="str">
        <f>VLOOKUP(B56,TABLAS!$A$56:$D$69,2,FALSE)</f>
        <v>TARIFA MES - GASTOS OFICINA (PAPELERIA, FOTOCOPIAS Y OTROS)</v>
      </c>
      <c r="E56" s="2364"/>
      <c r="F56" s="2364"/>
      <c r="G56" s="1430">
        <v>1</v>
      </c>
      <c r="H56" s="1422" t="s">
        <v>43</v>
      </c>
      <c r="I56" s="1362">
        <v>1</v>
      </c>
      <c r="J56" s="1362">
        <v>1</v>
      </c>
      <c r="K56" s="1422" t="s">
        <v>43</v>
      </c>
      <c r="L56" s="1431">
        <f>VLOOKUP(B56,TABLAS!$A$57:$D$72,4,0)</f>
        <v>1140473</v>
      </c>
      <c r="M56" s="1416">
        <f t="shared" si="26"/>
        <v>10</v>
      </c>
      <c r="N56" s="1416">
        <f t="shared" si="27"/>
        <v>1</v>
      </c>
      <c r="O56" s="1357">
        <f>ROUND(G56*L56*(I56*M56+N56*J56),0)</f>
        <v>12545203</v>
      </c>
      <c r="Q56" s="229"/>
    </row>
    <row r="57" spans="1:18" s="214" customFormat="1" ht="61.15" customHeight="1">
      <c r="A57" s="654"/>
      <c r="B57" s="1386">
        <v>9456</v>
      </c>
      <c r="C57" s="1408">
        <f t="shared" si="25"/>
        <v>2.0039999999999996</v>
      </c>
      <c r="D57" s="2363" t="str">
        <f>VLOOKUP(B57,TABLAS!$A$56:$D$69,2,FALSE)</f>
        <v>TARIFA MES - ALQUILER DE VEHICULO: CAMPERO, PICK-UP, CAMIONETA, CAMION O SIMILAR DE 1300cc A 2000cc DE CILINDRADA, MODELO 2014 A 2011. 75% DE LA TARIFA ESTABLECIDA. INCLUYE TODOS LOS COSTOS DE OPERACIÓN Y MANTENIMIENTO EXCEPTO EL SALARIO DEL CONDUCTOR</v>
      </c>
      <c r="E57" s="2364"/>
      <c r="F57" s="2364"/>
      <c r="G57" s="1430">
        <v>1</v>
      </c>
      <c r="H57" s="1422" t="s">
        <v>43</v>
      </c>
      <c r="I57" s="1362">
        <f>I49</f>
        <v>1</v>
      </c>
      <c r="J57" s="1362">
        <f>J49</f>
        <v>0.5</v>
      </c>
      <c r="K57" s="1422" t="s">
        <v>43</v>
      </c>
      <c r="L57" s="1431">
        <f>VLOOKUP(B57,TABLAS!$A$57:$D$72,4,0)</f>
        <v>5954250</v>
      </c>
      <c r="M57" s="1416">
        <f t="shared" si="26"/>
        <v>10</v>
      </c>
      <c r="N57" s="1416">
        <f t="shared" si="27"/>
        <v>1</v>
      </c>
      <c r="O57" s="1357">
        <f>ROUND(G57*L57*(I57*M57+N57*J57),0)</f>
        <v>62519625</v>
      </c>
      <c r="Q57" s="229"/>
      <c r="R57" s="228"/>
    </row>
    <row r="58" spans="1:18" s="214" customFormat="1" ht="17.45" customHeight="1">
      <c r="A58" s="649"/>
      <c r="B58" s="1386">
        <v>9148</v>
      </c>
      <c r="C58" s="1408">
        <f t="shared" si="25"/>
        <v>2.0049999999999994</v>
      </c>
      <c r="D58" s="2363" t="str">
        <f>VLOOKUP($B58,INSUMOS!$B$3:$E$2841,2)</f>
        <v>TORRE DE ILUMINACIÓN. POTENCIA DE 2.4 A 3.8 KW - INCLUYE COMBUSTIBLE</v>
      </c>
      <c r="E58" s="2364"/>
      <c r="F58" s="2364"/>
      <c r="G58" s="1430">
        <v>1</v>
      </c>
      <c r="H58" s="1422" t="s">
        <v>43</v>
      </c>
      <c r="I58" s="1362">
        <v>0.5</v>
      </c>
      <c r="J58" s="1362"/>
      <c r="K58" s="1422" t="s">
        <v>43</v>
      </c>
      <c r="L58" s="1431">
        <f>VLOOKUP($B58,INSUMOS!$B$3:$E$2841,4)</f>
        <v>3511737</v>
      </c>
      <c r="M58" s="1416">
        <f>$G$13-3</f>
        <v>7</v>
      </c>
      <c r="N58" s="1416">
        <f t="shared" si="27"/>
        <v>1</v>
      </c>
      <c r="O58" s="1357">
        <f>ROUND(G58*L58*(I58*M58+N58*J58),0)</f>
        <v>12291080</v>
      </c>
      <c r="Q58" s="229"/>
    </row>
    <row r="59" spans="1:18" s="214" customFormat="1" ht="26.45" customHeight="1">
      <c r="A59" s="654"/>
      <c r="B59" s="1432">
        <v>9115</v>
      </c>
      <c r="C59" s="1408">
        <f t="shared" si="25"/>
        <v>2.0059999999999993</v>
      </c>
      <c r="D59" s="2381" t="str">
        <f>VLOOKUP(B59,TABLAS!$A:$G,2,FALSE)</f>
        <v xml:space="preserve">TARIFA MES - EQUIPO DE TOPOGRAFÍA. INCLUYE TRÁNSITO, NIVEL Y ELEMENTOS COMPLEMENTARIOS </v>
      </c>
      <c r="E59" s="2382"/>
      <c r="F59" s="2382"/>
      <c r="G59" s="1430">
        <f>G45</f>
        <v>1</v>
      </c>
      <c r="H59" s="1424" t="s">
        <v>43</v>
      </c>
      <c r="I59" s="1425">
        <f>I45</f>
        <v>1</v>
      </c>
      <c r="J59" s="1425">
        <f>J45</f>
        <v>0.25</v>
      </c>
      <c r="K59" s="1422" t="s">
        <v>43</v>
      </c>
      <c r="L59" s="1431">
        <f>VLOOKUP(B59,TABLAS!$A$57:$D$72,4,0)</f>
        <v>4484000</v>
      </c>
      <c r="M59" s="1416">
        <f t="shared" si="16"/>
        <v>10</v>
      </c>
      <c r="N59" s="1416">
        <f t="shared" si="17"/>
        <v>1</v>
      </c>
      <c r="O59" s="1357">
        <f>ROUND(G59*L59*(I59*M59+N59*J59),0)</f>
        <v>45961000</v>
      </c>
      <c r="Q59" s="827"/>
    </row>
    <row r="60" spans="1:18" s="214" customFormat="1">
      <c r="A60" s="654"/>
      <c r="B60" s="649"/>
      <c r="C60" s="649"/>
      <c r="D60" s="1170" t="s">
        <v>517</v>
      </c>
      <c r="E60" s="312"/>
      <c r="F60" s="312"/>
      <c r="G60" s="312"/>
      <c r="H60" s="312"/>
      <c r="I60" s="312"/>
      <c r="J60" s="312"/>
      <c r="K60" s="312"/>
      <c r="L60" s="312"/>
      <c r="M60" s="312"/>
      <c r="N60" s="313"/>
      <c r="O60" s="314">
        <f>SUM(O54:O59)</f>
        <v>155209098</v>
      </c>
    </row>
    <row r="61" spans="1:18" s="230" customFormat="1" ht="9.75" customHeight="1">
      <c r="A61" s="654"/>
      <c r="B61" s="232"/>
      <c r="C61" s="232"/>
      <c r="D61" s="2327"/>
      <c r="E61" s="2327"/>
      <c r="F61" s="2327"/>
      <c r="G61" s="2327"/>
      <c r="H61" s="2327"/>
      <c r="I61" s="2327"/>
      <c r="J61" s="2327"/>
      <c r="K61" s="2327"/>
      <c r="L61" s="2327"/>
      <c r="M61" s="2327"/>
      <c r="N61" s="2327"/>
      <c r="O61" s="2327"/>
    </row>
    <row r="62" spans="1:18" s="230" customFormat="1">
      <c r="A62" s="654"/>
      <c r="B62" s="232"/>
      <c r="C62" s="232"/>
      <c r="D62" s="1433" t="s">
        <v>556</v>
      </c>
      <c r="E62" s="1363"/>
      <c r="F62" s="1363"/>
      <c r="G62" s="1363"/>
      <c r="H62" s="1363"/>
      <c r="I62" s="1363"/>
      <c r="J62" s="1363"/>
      <c r="K62" s="1363"/>
      <c r="L62" s="1363"/>
      <c r="M62" s="1363"/>
      <c r="N62" s="1434"/>
      <c r="O62" s="1350">
        <f>(O51+O60)</f>
        <v>1076362863</v>
      </c>
    </row>
    <row r="63" spans="1:18" s="230" customFormat="1">
      <c r="A63" s="654"/>
      <c r="B63" s="232"/>
      <c r="C63" s="232"/>
      <c r="D63" s="1435" t="s">
        <v>557</v>
      </c>
      <c r="E63" s="1363"/>
      <c r="F63" s="1363"/>
      <c r="G63" s="1363"/>
      <c r="H63" s="1363"/>
      <c r="I63" s="1363"/>
      <c r="J63" s="1363"/>
      <c r="K63" s="1363"/>
      <c r="L63" s="1363"/>
      <c r="M63" s="1363"/>
      <c r="N63" s="1434"/>
      <c r="O63" s="1436" t="e">
        <f>ROUND(O62/(G10+G11),5)</f>
        <v>#REF!</v>
      </c>
    </row>
    <row r="64" spans="1:18" s="230" customFormat="1" ht="7.5" customHeight="1">
      <c r="A64" s="654"/>
      <c r="B64" s="232"/>
      <c r="C64" s="232"/>
      <c r="D64" s="233"/>
      <c r="E64" s="233"/>
      <c r="F64" s="233"/>
      <c r="G64" s="233"/>
      <c r="H64" s="233"/>
      <c r="I64" s="2370"/>
      <c r="J64" s="2370"/>
      <c r="K64" s="233"/>
      <c r="L64" s="233"/>
      <c r="M64" s="233"/>
      <c r="N64" s="233"/>
      <c r="O64" s="234"/>
    </row>
    <row r="65" spans="1:19" s="230" customFormat="1" ht="12.75" customHeight="1">
      <c r="A65" s="654"/>
      <c r="B65" s="227"/>
      <c r="C65" s="2329" t="s">
        <v>558</v>
      </c>
      <c r="D65" s="2329"/>
      <c r="E65" s="2329"/>
      <c r="F65" s="2329"/>
      <c r="G65" s="2329"/>
      <c r="H65" s="2329"/>
      <c r="I65" s="2329"/>
      <c r="J65" s="2329"/>
      <c r="K65" s="2329"/>
      <c r="L65" s="2329"/>
      <c r="M65" s="2329"/>
      <c r="N65" s="2329"/>
      <c r="O65" s="2329"/>
    </row>
    <row r="66" spans="1:19" s="235" customFormat="1">
      <c r="A66" s="751"/>
      <c r="B66" s="232"/>
      <c r="C66" s="1352">
        <v>3.1</v>
      </c>
      <c r="D66" s="2383" t="s">
        <v>559</v>
      </c>
      <c r="E66" s="2383"/>
      <c r="F66" s="2383"/>
      <c r="G66" s="2383"/>
      <c r="H66" s="2383"/>
      <c r="I66" s="2383"/>
      <c r="J66" s="2383"/>
      <c r="K66" s="2383"/>
      <c r="L66" s="2383"/>
      <c r="M66" s="2383"/>
      <c r="N66" s="2383"/>
      <c r="O66" s="2383"/>
    </row>
    <row r="67" spans="1:19" s="235" customFormat="1">
      <c r="A67" s="751"/>
      <c r="B67" s="232"/>
      <c r="C67" s="1398" t="s">
        <v>286</v>
      </c>
      <c r="D67" s="2366" t="s">
        <v>287</v>
      </c>
      <c r="E67" s="2367"/>
      <c r="F67" s="1427"/>
      <c r="G67" s="1437"/>
      <c r="H67" s="1438"/>
      <c r="I67" s="2387"/>
      <c r="J67" s="2387"/>
      <c r="K67" s="1439"/>
      <c r="L67" s="2366" t="s">
        <v>560</v>
      </c>
      <c r="M67" s="2367"/>
      <c r="N67" s="2368"/>
      <c r="O67" s="1352" t="s">
        <v>516</v>
      </c>
    </row>
    <row r="68" spans="1:19" s="230" customFormat="1">
      <c r="A68" s="654"/>
      <c r="B68" s="232"/>
      <c r="C68" s="1409">
        <f>C66+0.001</f>
        <v>3.101</v>
      </c>
      <c r="D68" s="1440" t="s">
        <v>561</v>
      </c>
      <c r="E68" s="1441"/>
      <c r="F68" s="1441"/>
      <c r="G68" s="1441"/>
      <c r="H68" s="1441"/>
      <c r="I68" s="1441"/>
      <c r="J68" s="1441"/>
      <c r="K68" s="1442"/>
      <c r="L68" s="2359">
        <v>0.05</v>
      </c>
      <c r="M68" s="2360"/>
      <c r="N68" s="2361"/>
      <c r="O68" s="1443" t="e">
        <f>ROUND($G$79*L68,0)</f>
        <v>#REF!</v>
      </c>
      <c r="S68" s="236"/>
    </row>
    <row r="69" spans="1:19" s="230" customFormat="1">
      <c r="A69" s="654"/>
      <c r="B69" s="232"/>
      <c r="C69" s="1409">
        <f t="shared" ref="C69:C74" si="28">C68+0.001</f>
        <v>3.1019999999999999</v>
      </c>
      <c r="D69" s="1440" t="s">
        <v>562</v>
      </c>
      <c r="E69" s="1441"/>
      <c r="F69" s="1441"/>
      <c r="G69" s="1441"/>
      <c r="H69" s="1441"/>
      <c r="I69" s="1441"/>
      <c r="J69" s="1441"/>
      <c r="K69" s="1442"/>
      <c r="L69" s="2359">
        <f>7.6/1000</f>
        <v>7.6E-3</v>
      </c>
      <c r="M69" s="2360"/>
      <c r="N69" s="2361"/>
      <c r="O69" s="1443" t="e">
        <f t="shared" ref="O69:O74" si="29">ROUND($G$79*L69,0)</f>
        <v>#REF!</v>
      </c>
      <c r="S69" s="236"/>
    </row>
    <row r="70" spans="1:19" s="230" customFormat="1">
      <c r="A70" s="654"/>
      <c r="B70" s="232"/>
      <c r="C70" s="1409">
        <f t="shared" si="28"/>
        <v>3.1029999999999998</v>
      </c>
      <c r="D70" s="1440" t="s">
        <v>563</v>
      </c>
      <c r="E70" s="1441"/>
      <c r="F70" s="1441"/>
      <c r="G70" s="1441"/>
      <c r="H70" s="1441"/>
      <c r="I70" s="1441"/>
      <c r="J70" s="1441"/>
      <c r="K70" s="1442"/>
      <c r="L70" s="2359">
        <f>(4/1000)</f>
        <v>4.0000000000000001E-3</v>
      </c>
      <c r="M70" s="2360"/>
      <c r="N70" s="2361"/>
      <c r="O70" s="1443" t="e">
        <f t="shared" si="29"/>
        <v>#REF!</v>
      </c>
      <c r="S70" s="236"/>
    </row>
    <row r="71" spans="1:19" s="230" customFormat="1">
      <c r="A71" s="654"/>
      <c r="B71" s="232"/>
      <c r="C71" s="1409">
        <f t="shared" si="28"/>
        <v>3.1039999999999996</v>
      </c>
      <c r="D71" s="1440" t="s">
        <v>564</v>
      </c>
      <c r="E71" s="1441"/>
      <c r="F71" s="1441"/>
      <c r="G71" s="1441"/>
      <c r="H71" s="1441"/>
      <c r="I71" s="1441"/>
      <c r="J71" s="1441"/>
      <c r="K71" s="1442"/>
      <c r="L71" s="2359">
        <v>1.0999999999999999E-2</v>
      </c>
      <c r="M71" s="2360"/>
      <c r="N71" s="2361"/>
      <c r="O71" s="1443" t="e">
        <f t="shared" si="29"/>
        <v>#REF!</v>
      </c>
      <c r="S71" s="236"/>
    </row>
    <row r="72" spans="1:19" s="230" customFormat="1">
      <c r="A72" s="654"/>
      <c r="B72" s="232"/>
      <c r="C72" s="1409">
        <f t="shared" si="28"/>
        <v>3.1049999999999995</v>
      </c>
      <c r="D72" s="1440" t="s">
        <v>565</v>
      </c>
      <c r="E72" s="1441"/>
      <c r="F72" s="1441"/>
      <c r="G72" s="1441"/>
      <c r="H72" s="1441"/>
      <c r="I72" s="1441"/>
      <c r="J72" s="1441"/>
      <c r="K72" s="1442"/>
      <c r="L72" s="2359">
        <v>5.0000000000000001E-3</v>
      </c>
      <c r="M72" s="2360"/>
      <c r="N72" s="2361"/>
      <c r="O72" s="1443" t="e">
        <f t="shared" si="29"/>
        <v>#REF!</v>
      </c>
      <c r="S72" s="236"/>
    </row>
    <row r="73" spans="1:19" s="230" customFormat="1" ht="11.25" customHeight="1">
      <c r="A73" s="654"/>
      <c r="B73" s="232"/>
      <c r="C73" s="1409">
        <f t="shared" si="28"/>
        <v>3.1059999999999994</v>
      </c>
      <c r="D73" s="1440" t="s">
        <v>566</v>
      </c>
      <c r="E73" s="1441"/>
      <c r="F73" s="1441"/>
      <c r="G73" s="1441"/>
      <c r="H73" s="1441"/>
      <c r="I73" s="1441"/>
      <c r="J73" s="1441"/>
      <c r="K73" s="1442"/>
      <c r="L73" s="2359">
        <v>0.02</v>
      </c>
      <c r="M73" s="2360"/>
      <c r="N73" s="2361"/>
      <c r="O73" s="1443" t="e">
        <f t="shared" si="29"/>
        <v>#REF!</v>
      </c>
      <c r="S73" s="236"/>
    </row>
    <row r="74" spans="1:19" s="230" customFormat="1">
      <c r="A74" s="654"/>
      <c r="B74" s="232"/>
      <c r="C74" s="1409">
        <f t="shared" si="28"/>
        <v>3.1069999999999993</v>
      </c>
      <c r="D74" s="1440" t="s">
        <v>567</v>
      </c>
      <c r="E74" s="1441"/>
      <c r="F74" s="1441"/>
      <c r="G74" s="1441"/>
      <c r="H74" s="1441"/>
      <c r="I74" s="1441"/>
      <c r="J74" s="1441"/>
      <c r="K74" s="1442"/>
      <c r="L74" s="2359">
        <v>5.0000000000000001E-3</v>
      </c>
      <c r="M74" s="2360"/>
      <c r="N74" s="2361"/>
      <c r="O74" s="1443" t="e">
        <f t="shared" si="29"/>
        <v>#REF!</v>
      </c>
      <c r="S74" s="236"/>
    </row>
    <row r="75" spans="1:19" s="230" customFormat="1">
      <c r="A75" s="654"/>
      <c r="B75" s="232"/>
      <c r="C75" s="232"/>
      <c r="D75" s="2345" t="s">
        <v>568</v>
      </c>
      <c r="E75" s="2346"/>
      <c r="F75" s="2346"/>
      <c r="G75" s="2346"/>
      <c r="H75" s="2346"/>
      <c r="I75" s="2346"/>
      <c r="J75" s="2346"/>
      <c r="K75" s="2346"/>
      <c r="L75" s="2346"/>
      <c r="M75" s="2346"/>
      <c r="N75" s="2347"/>
      <c r="O75" s="1350" t="e">
        <f>SUM(O68:O74)</f>
        <v>#REF!</v>
      </c>
      <c r="S75" s="236"/>
    </row>
    <row r="76" spans="1:19" s="230" customFormat="1">
      <c r="A76" s="654"/>
      <c r="B76" s="232"/>
      <c r="C76" s="232"/>
      <c r="D76" s="237"/>
      <c r="E76" s="237"/>
      <c r="F76" s="237"/>
      <c r="G76" s="237"/>
      <c r="H76" s="237"/>
      <c r="I76" s="237"/>
      <c r="J76" s="237"/>
      <c r="K76" s="237"/>
      <c r="L76" s="237"/>
      <c r="M76" s="237"/>
      <c r="N76" s="237"/>
      <c r="O76" s="237"/>
    </row>
    <row r="77" spans="1:19" s="230" customFormat="1">
      <c r="A77" s="654"/>
      <c r="B77" s="232"/>
      <c r="C77" s="1352">
        <f>C66+0.1</f>
        <v>3.2</v>
      </c>
      <c r="D77" s="2365" t="s">
        <v>569</v>
      </c>
      <c r="E77" s="2365"/>
      <c r="F77" s="2365"/>
      <c r="G77" s="2365"/>
      <c r="H77" s="2365"/>
      <c r="I77" s="2365"/>
      <c r="J77" s="2365"/>
      <c r="K77" s="2365"/>
      <c r="L77" s="2365"/>
      <c r="M77" s="2365"/>
      <c r="N77" s="2365"/>
      <c r="O77" s="2365"/>
    </row>
    <row r="78" spans="1:19" s="17" customFormat="1" ht="38.25">
      <c r="A78" s="751"/>
      <c r="B78" s="232"/>
      <c r="C78" s="1398" t="s">
        <v>286</v>
      </c>
      <c r="D78" s="2376" t="s">
        <v>287</v>
      </c>
      <c r="E78" s="2377"/>
      <c r="F78" s="2378"/>
      <c r="G78" s="2373" t="s">
        <v>570</v>
      </c>
      <c r="H78" s="2374"/>
      <c r="I78" s="2366" t="s">
        <v>571</v>
      </c>
      <c r="J78" s="2368"/>
      <c r="K78" s="1398" t="s">
        <v>572</v>
      </c>
      <c r="L78" s="2366" t="s">
        <v>573</v>
      </c>
      <c r="M78" s="2367"/>
      <c r="N78" s="2368"/>
      <c r="O78" s="1352" t="s">
        <v>516</v>
      </c>
      <c r="R78" s="496" t="e">
        <f>E102-R79</f>
        <v>#REF!</v>
      </c>
    </row>
    <row r="79" spans="1:19" s="230" customFormat="1" ht="12.75" customHeight="1">
      <c r="A79" s="654"/>
      <c r="B79" s="232"/>
      <c r="C79" s="1409">
        <f>C77+0.001</f>
        <v>3.2010000000000001</v>
      </c>
      <c r="D79" s="1353" t="s">
        <v>574</v>
      </c>
      <c r="E79" s="2350" t="s">
        <v>575</v>
      </c>
      <c r="F79" s="2351"/>
      <c r="G79" s="2354" t="e">
        <f>#REF!+G16+G22+G17+G18+G19+G21+G20</f>
        <v>#REF!</v>
      </c>
      <c r="H79" s="2355"/>
      <c r="I79" s="2362">
        <v>0.3</v>
      </c>
      <c r="J79" s="2362"/>
      <c r="K79" s="1444" t="e">
        <f>$G$12+$G$13+$G$14+8</f>
        <v>#REF!</v>
      </c>
      <c r="L79" s="2359">
        <v>2E-3</v>
      </c>
      <c r="M79" s="2360"/>
      <c r="N79" s="2361"/>
      <c r="O79" s="1443" t="e">
        <f>ROUND((((((G79*I79)*L79)/12)*K79)+2500)*1.19,0)</f>
        <v>#REF!</v>
      </c>
      <c r="P79" s="2354" t="e">
        <f>+#REF!</f>
        <v>#REF!</v>
      </c>
      <c r="Q79" s="2355"/>
      <c r="R79" s="238" t="e">
        <f>G79+'AIU AMBIENTAL'!E29+'AIU DCyCE'!E27+'AIU PMT'!E27</f>
        <v>#REF!</v>
      </c>
    </row>
    <row r="80" spans="1:19" s="230" customFormat="1" ht="12.75" customHeight="1">
      <c r="A80" s="654"/>
      <c r="B80" s="232"/>
      <c r="C80" s="1409">
        <f>C79+0.001</f>
        <v>3.202</v>
      </c>
      <c r="D80" s="1353" t="s">
        <v>576</v>
      </c>
      <c r="E80" s="2371"/>
      <c r="F80" s="2372"/>
      <c r="G80" s="2354" t="e">
        <f>ROUND(G82*'DATOS ENTRADA'!C19,0)</f>
        <v>#REF!</v>
      </c>
      <c r="H80" s="2355"/>
      <c r="I80" s="2362">
        <v>1</v>
      </c>
      <c r="J80" s="2362"/>
      <c r="K80" s="1444" t="e">
        <f>$G$12+$G$13+$G$14+8</f>
        <v>#REF!</v>
      </c>
      <c r="L80" s="2359">
        <v>2E-3</v>
      </c>
      <c r="M80" s="2360"/>
      <c r="N80" s="2361"/>
      <c r="O80" s="1443" t="e">
        <f>ROUND((((((G80*I80)*L80)/12)*K80)+2500)*1.19,0)</f>
        <v>#REF!</v>
      </c>
      <c r="P80" s="2354" t="e">
        <f>+G16+G17+G18+G21</f>
        <v>#REF!</v>
      </c>
      <c r="Q80" s="2355"/>
      <c r="R80" s="239">
        <f>+TABLAS!J72</f>
        <v>22000000</v>
      </c>
    </row>
    <row r="81" spans="1:20" s="230" customFormat="1" ht="12.75" customHeight="1">
      <c r="A81" s="654"/>
      <c r="B81" s="232"/>
      <c r="C81" s="1409">
        <f>C80+0.001</f>
        <v>3.2029999999999998</v>
      </c>
      <c r="D81" s="1353" t="s">
        <v>577</v>
      </c>
      <c r="E81" s="2371"/>
      <c r="F81" s="2372"/>
      <c r="G81" s="2354" t="e">
        <f>$G$79</f>
        <v>#REF!</v>
      </c>
      <c r="H81" s="2355"/>
      <c r="I81" s="2362">
        <v>0.1</v>
      </c>
      <c r="J81" s="2362"/>
      <c r="K81" s="1444" t="e">
        <f>$G$12+$G$13+$G$14+36</f>
        <v>#REF!</v>
      </c>
      <c r="L81" s="2359">
        <v>2E-3</v>
      </c>
      <c r="M81" s="2360"/>
      <c r="N81" s="2361"/>
      <c r="O81" s="1443" t="e">
        <f>ROUND((((((G81*I81)*L81)/12)*K81)+2500)*1.19,0)</f>
        <v>#REF!</v>
      </c>
      <c r="S81" s="240"/>
      <c r="T81" s="240"/>
    </row>
    <row r="82" spans="1:20" s="230" customFormat="1">
      <c r="A82" s="654"/>
      <c r="B82" s="232"/>
      <c r="C82" s="1409">
        <f>C81+0.001</f>
        <v>3.2039999999999997</v>
      </c>
      <c r="D82" s="1353" t="s">
        <v>578</v>
      </c>
      <c r="E82" s="2352"/>
      <c r="F82" s="2353"/>
      <c r="G82" s="2354" t="e">
        <f>#REF!</f>
        <v>#REF!</v>
      </c>
      <c r="H82" s="2355"/>
      <c r="I82" s="2362">
        <v>0.3</v>
      </c>
      <c r="J82" s="2362"/>
      <c r="K82" s="1444">
        <v>60</v>
      </c>
      <c r="L82" s="2359">
        <v>2E-3</v>
      </c>
      <c r="M82" s="2360"/>
      <c r="N82" s="2361"/>
      <c r="O82" s="1443" t="e">
        <f>ROUND((((((G82*I82)*L82)/12)*K82)+2500)*1.19,0)</f>
        <v>#REF!</v>
      </c>
      <c r="R82" s="241"/>
      <c r="S82" s="242"/>
      <c r="T82" s="240"/>
    </row>
    <row r="83" spans="1:20" s="230" customFormat="1" ht="26.25" customHeight="1">
      <c r="A83" s="654"/>
      <c r="B83" s="232"/>
      <c r="C83" s="1409">
        <f>C82+0.001</f>
        <v>3.2049999999999996</v>
      </c>
      <c r="D83" s="1353" t="s">
        <v>579</v>
      </c>
      <c r="E83" s="2350" t="s">
        <v>580</v>
      </c>
      <c r="F83" s="2351"/>
      <c r="G83" s="2354" t="e">
        <f>G79</f>
        <v>#REF!</v>
      </c>
      <c r="H83" s="2355"/>
      <c r="I83" s="2384">
        <v>0.05</v>
      </c>
      <c r="J83" s="2385"/>
      <c r="K83" s="1444" t="e">
        <f>$G$12+$G$13+$G$14</f>
        <v>#REF!</v>
      </c>
      <c r="L83" s="2359">
        <v>3.0000000000000001E-3</v>
      </c>
      <c r="M83" s="2360"/>
      <c r="N83" s="2361"/>
      <c r="O83" s="1443" t="e">
        <f>ROUND((((((G83*I83)*L83)/12)*K83)+2500)*1.19,0)</f>
        <v>#REF!</v>
      </c>
      <c r="P83" s="745" t="s">
        <v>581</v>
      </c>
      <c r="Q83" s="17"/>
      <c r="R83" s="243">
        <f>R80*500</f>
        <v>11000000000</v>
      </c>
      <c r="S83" s="2379" t="e">
        <f>R83=R84</f>
        <v>#REF!</v>
      </c>
      <c r="T83" s="240"/>
    </row>
    <row r="84" spans="1:20" ht="38.25" customHeight="1">
      <c r="C84" s="1409">
        <f>C83+0.001</f>
        <v>3.2059999999999995</v>
      </c>
      <c r="D84" s="1445" t="s">
        <v>582</v>
      </c>
      <c r="E84" s="2352"/>
      <c r="F84" s="2353"/>
      <c r="G84" s="2354" t="e">
        <f>ROUND($R$87*#REF!,0)</f>
        <v>#REF!</v>
      </c>
      <c r="H84" s="2355"/>
      <c r="I84" s="2362" t="s">
        <v>583</v>
      </c>
      <c r="J84" s="2362"/>
      <c r="K84" s="1444" t="e">
        <f>$G$12+$G$13+$G$14</f>
        <v>#REF!</v>
      </c>
      <c r="L84" s="2359">
        <v>3.0000000000000001E-3</v>
      </c>
      <c r="M84" s="2360"/>
      <c r="N84" s="2361"/>
      <c r="O84" s="1443" t="e">
        <f>ROUND((((((G84)*L84)/12)*K84)+2500)*1.19,0)</f>
        <v>#REF!</v>
      </c>
      <c r="Q84" s="174"/>
      <c r="R84" s="244" t="e">
        <f>G83+'AIU AMBIENTAL'!E31+'AIU DCyCE'!E29+'AIU PMT'!E29</f>
        <v>#REF!</v>
      </c>
      <c r="S84" s="2380"/>
    </row>
    <row r="85" spans="1:20" s="230" customFormat="1">
      <c r="A85" s="654"/>
      <c r="B85" s="232"/>
      <c r="C85" s="232"/>
      <c r="D85" s="2345" t="s">
        <v>584</v>
      </c>
      <c r="E85" s="2346"/>
      <c r="F85" s="2346"/>
      <c r="G85" s="2346"/>
      <c r="H85" s="2346"/>
      <c r="I85" s="2346"/>
      <c r="J85" s="2346"/>
      <c r="K85" s="2346"/>
      <c r="L85" s="2346"/>
      <c r="M85" s="2346"/>
      <c r="N85" s="2347"/>
      <c r="O85" s="1350" t="e">
        <f>ROUND(SUM(O79:O84),0)</f>
        <v>#REF!</v>
      </c>
      <c r="R85" s="243"/>
    </row>
    <row r="86" spans="1:20" s="230" customFormat="1">
      <c r="A86" s="654"/>
      <c r="B86" s="232"/>
      <c r="C86" s="232"/>
      <c r="D86" s="2331"/>
      <c r="E86" s="2331"/>
      <c r="F86" s="2331"/>
      <c r="G86" s="2331"/>
      <c r="H86" s="2331"/>
      <c r="I86" s="2331"/>
      <c r="J86" s="2331"/>
      <c r="K86" s="2331"/>
      <c r="L86" s="2331"/>
      <c r="M86" s="2331"/>
      <c r="N86" s="2331"/>
      <c r="O86" s="2331"/>
      <c r="R86" s="245"/>
    </row>
    <row r="87" spans="1:20" s="230" customFormat="1" ht="13.5" customHeight="1">
      <c r="A87" s="654"/>
      <c r="B87" s="232"/>
      <c r="C87" s="232"/>
      <c r="D87" s="1435" t="s">
        <v>585</v>
      </c>
      <c r="E87" s="1363"/>
      <c r="F87" s="1363"/>
      <c r="G87" s="1363"/>
      <c r="H87" s="1363"/>
      <c r="I87" s="1363"/>
      <c r="J87" s="1363"/>
      <c r="K87" s="1363"/>
      <c r="L87" s="1363"/>
      <c r="M87" s="1363"/>
      <c r="N87" s="1434"/>
      <c r="O87" s="1350" t="e">
        <f>ROUND(O75+O85,0)</f>
        <v>#REF!</v>
      </c>
      <c r="R87" s="243">
        <f>R80*100</f>
        <v>2200000000</v>
      </c>
    </row>
    <row r="88" spans="1:20" s="230" customFormat="1" ht="13.5" customHeight="1">
      <c r="A88" s="654"/>
      <c r="B88" s="232"/>
      <c r="C88" s="232"/>
      <c r="D88" s="1446" t="s">
        <v>586</v>
      </c>
      <c r="E88" s="1447"/>
      <c r="F88" s="1447"/>
      <c r="G88" s="1447"/>
      <c r="H88" s="1447"/>
      <c r="I88" s="1447"/>
      <c r="J88" s="1447"/>
      <c r="K88" s="1447"/>
      <c r="L88" s="1447"/>
      <c r="M88" s="1447"/>
      <c r="N88" s="1448"/>
      <c r="O88" s="1449" t="e">
        <f>ROUND(O87/(G10+G11),5)</f>
        <v>#REF!</v>
      </c>
      <c r="R88" s="244" t="e">
        <f>G84+'AIU AMBIENTAL'!E32+'AIU DCyCE'!E30+'AIU PMT'!E30</f>
        <v>#REF!</v>
      </c>
    </row>
    <row r="89" spans="1:20" s="230" customFormat="1">
      <c r="A89" s="654"/>
      <c r="B89" s="232"/>
      <c r="C89" s="232"/>
      <c r="D89" s="2375"/>
      <c r="E89" s="2375"/>
      <c r="F89" s="2375"/>
      <c r="G89" s="2375"/>
      <c r="H89" s="2375"/>
      <c r="I89" s="2375"/>
      <c r="J89" s="2375"/>
      <c r="K89" s="2375"/>
      <c r="L89" s="2375"/>
      <c r="M89" s="2375"/>
      <c r="N89" s="2375"/>
      <c r="O89" s="2375"/>
    </row>
    <row r="90" spans="1:20" s="230" customFormat="1" ht="12.75" customHeight="1">
      <c r="A90" s="654"/>
      <c r="B90" s="232"/>
      <c r="C90" s="232"/>
      <c r="D90" s="1446" t="s">
        <v>587</v>
      </c>
      <c r="E90" s="1447"/>
      <c r="F90" s="1447"/>
      <c r="G90" s="1447"/>
      <c r="H90" s="1447"/>
      <c r="I90" s="1447"/>
      <c r="J90" s="1447"/>
      <c r="K90" s="1447"/>
      <c r="L90" s="1447"/>
      <c r="M90" s="1447"/>
      <c r="N90" s="1448"/>
      <c r="O90" s="1450" t="e">
        <f>+O63+O88</f>
        <v>#REF!</v>
      </c>
    </row>
    <row r="91" spans="1:20" s="17" customFormat="1" ht="12.75" customHeight="1">
      <c r="A91" s="751"/>
      <c r="B91" s="235"/>
      <c r="C91" s="235"/>
      <c r="D91" s="1446" t="s">
        <v>588</v>
      </c>
      <c r="E91" s="1447"/>
      <c r="F91" s="1447"/>
      <c r="G91" s="1447"/>
      <c r="H91" s="1447"/>
      <c r="I91" s="1447"/>
      <c r="J91" s="1447"/>
      <c r="K91" s="1447"/>
      <c r="L91" s="1447"/>
      <c r="M91" s="1447"/>
      <c r="N91" s="1448"/>
      <c r="O91" s="1450">
        <v>0.01</v>
      </c>
      <c r="S91" s="246"/>
      <c r="T91" s="247"/>
    </row>
    <row r="92" spans="1:20" s="17" customFormat="1" ht="12.75" customHeight="1">
      <c r="A92" s="751"/>
      <c r="B92" s="235"/>
      <c r="C92" s="235"/>
      <c r="D92" s="1446" t="s">
        <v>589</v>
      </c>
      <c r="E92" s="1447"/>
      <c r="F92" s="1447"/>
      <c r="G92" s="1447"/>
      <c r="H92" s="1447"/>
      <c r="I92" s="1447"/>
      <c r="J92" s="1447"/>
      <c r="K92" s="1447"/>
      <c r="L92" s="1447"/>
      <c r="M92" s="1447"/>
      <c r="N92" s="1448"/>
      <c r="O92" s="1450">
        <v>7.0000000000000007E-2</v>
      </c>
      <c r="P92" s="745" t="s">
        <v>581</v>
      </c>
    </row>
    <row r="93" spans="1:20" s="230" customFormat="1">
      <c r="A93" s="654"/>
      <c r="B93" s="232"/>
      <c r="C93" s="232"/>
      <c r="D93" s="2375"/>
      <c r="E93" s="2375"/>
      <c r="F93" s="2375"/>
      <c r="G93" s="2375"/>
      <c r="H93" s="2375"/>
      <c r="I93" s="2375"/>
      <c r="J93" s="2375"/>
      <c r="K93" s="2375"/>
      <c r="L93" s="2375"/>
      <c r="M93" s="2375"/>
      <c r="N93" s="2375"/>
      <c r="O93" s="2375"/>
      <c r="P93" s="248"/>
      <c r="Q93" s="248"/>
    </row>
    <row r="94" spans="1:20" s="230" customFormat="1" ht="17.25" customHeight="1">
      <c r="A94" s="654"/>
      <c r="B94" s="232"/>
      <c r="C94" s="232"/>
      <c r="D94" s="1446" t="s">
        <v>590</v>
      </c>
      <c r="E94" s="1447"/>
      <c r="F94" s="1447"/>
      <c r="G94" s="1447"/>
      <c r="H94" s="1447"/>
      <c r="I94" s="1447"/>
      <c r="J94" s="1447"/>
      <c r="K94" s="1447"/>
      <c r="L94" s="1447"/>
      <c r="M94" s="1447"/>
      <c r="N94" s="1451"/>
      <c r="O94" s="1452" t="e">
        <f>SUM(O90:O92)</f>
        <v>#REF!</v>
      </c>
      <c r="P94" s="661">
        <v>0.42846000000000001</v>
      </c>
      <c r="Q94" s="249"/>
    </row>
    <row r="95" spans="1:20" s="230" customFormat="1">
      <c r="A95" s="654"/>
      <c r="B95" s="232"/>
      <c r="C95" s="232"/>
      <c r="D95" s="16"/>
      <c r="E95" s="16"/>
      <c r="F95" s="794"/>
      <c r="G95" s="16"/>
      <c r="H95" s="16"/>
      <c r="I95" s="17"/>
      <c r="J95" s="17"/>
      <c r="K95" s="17"/>
      <c r="L95" s="17"/>
      <c r="M95" s="17"/>
      <c r="N95" s="17"/>
      <c r="O95" s="18"/>
    </row>
    <row r="96" spans="1:20" s="230" customFormat="1">
      <c r="A96" s="654"/>
      <c r="B96" s="232"/>
      <c r="C96" s="232"/>
      <c r="D96" s="1453"/>
      <c r="E96" s="2343"/>
      <c r="F96" s="2343"/>
      <c r="G96" s="2343"/>
      <c r="H96" s="2343"/>
      <c r="I96" s="2343"/>
      <c r="J96" s="2343"/>
      <c r="K96" s="2343"/>
      <c r="L96" s="2343"/>
      <c r="M96" s="2343"/>
      <c r="N96" s="2343"/>
      <c r="O96" s="2344"/>
      <c r="P96" s="250"/>
    </row>
    <row r="97" spans="1:15" s="230" customFormat="1">
      <c r="A97" s="654"/>
      <c r="B97" s="232"/>
      <c r="C97" s="232"/>
      <c r="D97" s="251" t="s">
        <v>591</v>
      </c>
      <c r="E97" s="2341" t="s">
        <v>592</v>
      </c>
      <c r="F97" s="2341"/>
      <c r="G97" s="2341"/>
      <c r="H97" s="2341"/>
      <c r="I97" s="2341"/>
      <c r="J97" s="2341"/>
      <c r="K97" s="2341"/>
      <c r="L97" s="2341"/>
      <c r="M97" s="2341"/>
      <c r="N97" s="2341"/>
      <c r="O97" s="2342"/>
    </row>
    <row r="98" spans="1:15" s="230" customFormat="1">
      <c r="A98" s="654"/>
      <c r="B98" s="232"/>
      <c r="C98" s="232"/>
      <c r="D98" s="1171" t="s">
        <v>591</v>
      </c>
      <c r="E98" s="2357" t="s">
        <v>593</v>
      </c>
      <c r="F98" s="2357"/>
      <c r="G98" s="2357"/>
      <c r="H98" s="2357"/>
      <c r="I98" s="2357"/>
      <c r="J98" s="2357"/>
      <c r="K98" s="2357"/>
      <c r="L98" s="2357"/>
      <c r="M98" s="2357"/>
      <c r="N98" s="2357"/>
      <c r="O98" s="2358"/>
    </row>
    <row r="101" spans="1:15">
      <c r="D101" s="686"/>
      <c r="E101" s="686"/>
      <c r="F101" s="686"/>
      <c r="G101" s="686"/>
      <c r="H101" s="686"/>
      <c r="I101" s="686"/>
      <c r="J101" s="686"/>
    </row>
    <row r="102" spans="1:15">
      <c r="D102" s="686" t="s">
        <v>594</v>
      </c>
      <c r="E102" s="940" t="e">
        <f>+#REF!-#REF!</f>
        <v>#REF!</v>
      </c>
      <c r="F102" s="686"/>
      <c r="G102" s="2356" t="e">
        <f>+G79+'AIU AMBIENTAL'!E29+'AIU DCyCE'!E27+'AIU PMT'!E27</f>
        <v>#REF!</v>
      </c>
      <c r="H102" s="2356"/>
      <c r="I102" s="941" t="e">
        <f>+E102-G102</f>
        <v>#REF!</v>
      </c>
      <c r="J102" s="686"/>
      <c r="K102" s="2340"/>
      <c r="L102" s="2299"/>
      <c r="M102" s="2340"/>
      <c r="N102" s="2340"/>
    </row>
    <row r="103" spans="1:15">
      <c r="D103" s="686"/>
      <c r="E103" s="686"/>
      <c r="F103" s="686"/>
      <c r="G103" s="2356"/>
      <c r="H103" s="2356"/>
      <c r="I103" s="686"/>
      <c r="J103" s="686"/>
    </row>
    <row r="104" spans="1:15">
      <c r="D104" s="686"/>
      <c r="E104" s="686"/>
      <c r="F104" s="686"/>
      <c r="G104" s="686"/>
      <c r="H104" s="686"/>
      <c r="I104" s="686"/>
      <c r="J104" s="686"/>
    </row>
    <row r="105" spans="1:15">
      <c r="D105" s="686"/>
      <c r="E105" s="940"/>
      <c r="F105" s="686"/>
      <c r="G105" s="686"/>
      <c r="H105" s="686"/>
      <c r="I105" s="686"/>
      <c r="J105" s="686"/>
    </row>
    <row r="106" spans="1:15">
      <c r="D106" s="686"/>
      <c r="E106" s="686"/>
      <c r="F106" s="686"/>
      <c r="G106" s="686"/>
      <c r="H106" s="686"/>
      <c r="I106" s="686"/>
      <c r="J106" s="686"/>
    </row>
    <row r="107" spans="1:15">
      <c r="D107" s="686" t="s">
        <v>595</v>
      </c>
      <c r="E107" s="940" t="e">
        <f>+AMBIENTAL!O151</f>
        <v>#REF!</v>
      </c>
      <c r="F107" s="686"/>
      <c r="G107" s="686"/>
      <c r="H107" s="686"/>
      <c r="I107" s="686"/>
      <c r="J107" s="686"/>
    </row>
    <row r="108" spans="1:15">
      <c r="D108" s="686" t="s">
        <v>596</v>
      </c>
      <c r="E108" s="940" t="e">
        <f>+DCyCE!N98</f>
        <v>#REF!</v>
      </c>
      <c r="F108" s="686"/>
      <c r="G108" s="686"/>
      <c r="H108" s="686"/>
      <c r="I108" s="686"/>
      <c r="J108" s="686"/>
    </row>
    <row r="109" spans="1:15">
      <c r="D109" s="686" t="s">
        <v>597</v>
      </c>
      <c r="E109" s="940">
        <f>+PMT!AB42</f>
        <v>765658608</v>
      </c>
      <c r="F109" s="686"/>
      <c r="G109" s="686"/>
      <c r="H109" s="686"/>
      <c r="I109" s="686"/>
      <c r="J109" s="686"/>
    </row>
    <row r="110" spans="1:15">
      <c r="D110" s="686"/>
      <c r="E110" s="940"/>
      <c r="F110" s="686"/>
      <c r="G110" s="686"/>
      <c r="H110" s="686"/>
      <c r="I110" s="686"/>
      <c r="J110" s="686"/>
    </row>
    <row r="111" spans="1:15">
      <c r="D111" s="686"/>
      <c r="E111" s="940" t="e">
        <f>G79+E107+E108+E109</f>
        <v>#REF!</v>
      </c>
      <c r="F111" s="686"/>
      <c r="G111" s="686"/>
      <c r="H111" s="686"/>
      <c r="I111" s="941" t="e">
        <f>+E102-E111</f>
        <v>#REF!</v>
      </c>
      <c r="J111" s="686"/>
    </row>
    <row r="112" spans="1:15">
      <c r="D112" s="686"/>
      <c r="E112" s="686"/>
      <c r="F112" s="686"/>
      <c r="G112" s="686"/>
      <c r="H112" s="686"/>
      <c r="I112" s="686"/>
      <c r="J112" s="686"/>
    </row>
    <row r="113" spans="4:10">
      <c r="D113" s="686"/>
      <c r="E113" s="686"/>
      <c r="F113" s="686"/>
      <c r="G113" s="686"/>
      <c r="H113" s="686"/>
      <c r="I113" s="686"/>
      <c r="J113" s="686"/>
    </row>
    <row r="114" spans="4:10">
      <c r="G114" s="174"/>
    </row>
  </sheetData>
  <mergeCells count="129">
    <mergeCell ref="H14:I14"/>
    <mergeCell ref="L11:O11"/>
    <mergeCell ref="G17:I17"/>
    <mergeCell ref="H13:I13"/>
    <mergeCell ref="G16:I16"/>
    <mergeCell ref="G21:I21"/>
    <mergeCell ref="H12:I12"/>
    <mergeCell ref="G15:I15"/>
    <mergeCell ref="C22:F22"/>
    <mergeCell ref="G22:I22"/>
    <mergeCell ref="C14:F14"/>
    <mergeCell ref="C15:F15"/>
    <mergeCell ref="C16:F16"/>
    <mergeCell ref="C19:F19"/>
    <mergeCell ref="G19:I19"/>
    <mergeCell ref="C20:F20"/>
    <mergeCell ref="G20:I20"/>
    <mergeCell ref="L2:O7"/>
    <mergeCell ref="H26:H27"/>
    <mergeCell ref="G18:I18"/>
    <mergeCell ref="C10:F10"/>
    <mergeCell ref="C11:F11"/>
    <mergeCell ref="C12:F12"/>
    <mergeCell ref="C13:F13"/>
    <mergeCell ref="C2:D2"/>
    <mergeCell ref="C3:D3"/>
    <mergeCell ref="C4:K4"/>
    <mergeCell ref="C7:K7"/>
    <mergeCell ref="F2:J2"/>
    <mergeCell ref="F3:J3"/>
    <mergeCell ref="C8:D8"/>
    <mergeCell ref="C5:K5"/>
    <mergeCell ref="C6:K6"/>
    <mergeCell ref="G10:I10"/>
    <mergeCell ref="E8:O8"/>
    <mergeCell ref="L10:O10"/>
    <mergeCell ref="G11:I11"/>
    <mergeCell ref="K12:O21"/>
    <mergeCell ref="C17:F17"/>
    <mergeCell ref="C18:F18"/>
    <mergeCell ref="C21:F21"/>
    <mergeCell ref="B24:B27"/>
    <mergeCell ref="C24:C27"/>
    <mergeCell ref="D26:E27"/>
    <mergeCell ref="D29:E29"/>
    <mergeCell ref="D31:E31"/>
    <mergeCell ref="D25:O25"/>
    <mergeCell ref="L69:N69"/>
    <mergeCell ref="D75:N75"/>
    <mergeCell ref="I67:J67"/>
    <mergeCell ref="D67:E67"/>
    <mergeCell ref="L72:N72"/>
    <mergeCell ref="L71:N71"/>
    <mergeCell ref="D53:F53"/>
    <mergeCell ref="D54:F54"/>
    <mergeCell ref="D55:F55"/>
    <mergeCell ref="D44:E44"/>
    <mergeCell ref="D46:E46"/>
    <mergeCell ref="D30:E30"/>
    <mergeCell ref="D36:E36"/>
    <mergeCell ref="D32:E32"/>
    <mergeCell ref="D37:E37"/>
    <mergeCell ref="D34:E34"/>
    <mergeCell ref="D35:E35"/>
    <mergeCell ref="D24:O24"/>
    <mergeCell ref="S83:S84"/>
    <mergeCell ref="I84:J84"/>
    <mergeCell ref="L84:N84"/>
    <mergeCell ref="D57:F57"/>
    <mergeCell ref="D59:F59"/>
    <mergeCell ref="L67:N67"/>
    <mergeCell ref="L70:N70"/>
    <mergeCell ref="L82:N82"/>
    <mergeCell ref="I81:J81"/>
    <mergeCell ref="L80:N80"/>
    <mergeCell ref="I78:J78"/>
    <mergeCell ref="L68:N68"/>
    <mergeCell ref="L74:N74"/>
    <mergeCell ref="L79:N79"/>
    <mergeCell ref="D66:O66"/>
    <mergeCell ref="C65:O65"/>
    <mergeCell ref="I83:J83"/>
    <mergeCell ref="G84:H84"/>
    <mergeCell ref="L83:N83"/>
    <mergeCell ref="P79:Q79"/>
    <mergeCell ref="P80:Q80"/>
    <mergeCell ref="G103:H103"/>
    <mergeCell ref="D49:E49"/>
    <mergeCell ref="D52:O52"/>
    <mergeCell ref="L73:N73"/>
    <mergeCell ref="I82:J82"/>
    <mergeCell ref="L81:N81"/>
    <mergeCell ref="I79:J79"/>
    <mergeCell ref="I80:J80"/>
    <mergeCell ref="D58:F58"/>
    <mergeCell ref="D77:O77"/>
    <mergeCell ref="L78:N78"/>
    <mergeCell ref="D51:N51"/>
    <mergeCell ref="I64:J64"/>
    <mergeCell ref="E79:F82"/>
    <mergeCell ref="G78:H78"/>
    <mergeCell ref="G79:H79"/>
    <mergeCell ref="G80:H80"/>
    <mergeCell ref="G81:H81"/>
    <mergeCell ref="D89:O89"/>
    <mergeCell ref="D93:O93"/>
    <mergeCell ref="D50:E50"/>
    <mergeCell ref="D56:F56"/>
    <mergeCell ref="D86:O86"/>
    <mergeCell ref="D78:F78"/>
    <mergeCell ref="D40:E40"/>
    <mergeCell ref="D41:E41"/>
    <mergeCell ref="K102:L102"/>
    <mergeCell ref="D39:E39"/>
    <mergeCell ref="E97:O97"/>
    <mergeCell ref="E96:O96"/>
    <mergeCell ref="D85:N85"/>
    <mergeCell ref="D33:E33"/>
    <mergeCell ref="D38:E38"/>
    <mergeCell ref="D48:E48"/>
    <mergeCell ref="D43:E43"/>
    <mergeCell ref="D45:E45"/>
    <mergeCell ref="E83:F84"/>
    <mergeCell ref="G83:H83"/>
    <mergeCell ref="G82:H82"/>
    <mergeCell ref="D61:O61"/>
    <mergeCell ref="M102:N102"/>
    <mergeCell ref="G102:H102"/>
    <mergeCell ref="E98:O98"/>
  </mergeCells>
  <printOptions horizontalCentered="1"/>
  <pageMargins left="0.39370078740157483" right="0.19685039370078741" top="0.39370078740157483" bottom="0.39370078740157483" header="0.94488188976377963" footer="0"/>
  <pageSetup scale="37" orientation="portrait" horizontalDpi="300" verticalDpi="300" r:id="rId1"/>
  <headerFooter scaleWithDoc="0" alignWithMargins="0"/>
  <rowBreaks count="1" manualBreakCount="1">
    <brk id="64" min="1" max="13" man="1"/>
  </rowBreaks>
  <ignoredErrors>
    <ignoredError sqref="L54:O59 K43:L45 K35:L36 K29:L31 K37:L37 K46:L46" emptyCellReference="1"/>
  </ignoredError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0">
    <tabColor rgb="FF92D050"/>
    <pageSetUpPr fitToPage="1"/>
  </sheetPr>
  <dimension ref="A1:AD154"/>
  <sheetViews>
    <sheetView view="pageBreakPreview" topLeftCell="A122" zoomScale="70" zoomScaleNormal="100" zoomScaleSheetLayoutView="70" workbookViewId="0">
      <selection activeCell="F41" sqref="F41"/>
    </sheetView>
  </sheetViews>
  <sheetFormatPr baseColWidth="10" defaultColWidth="11.42578125" defaultRowHeight="14.25"/>
  <cols>
    <col min="1" max="1" width="8.85546875" style="692" customWidth="1"/>
    <col min="2" max="2" width="8.140625" style="36" customWidth="1"/>
    <col min="3" max="3" width="9.140625" style="1" bestFit="1" customWidth="1"/>
    <col min="4" max="5" width="11.42578125" style="1"/>
    <col min="6" max="6" width="19.28515625" style="1" customWidth="1"/>
    <col min="7" max="7" width="51.28515625" style="1" customWidth="1"/>
    <col min="8" max="8" width="59" style="1" hidden="1" customWidth="1"/>
    <col min="9" max="9" width="9.140625" style="36" customWidth="1"/>
    <col min="10" max="10" width="5.85546875" style="1" customWidth="1"/>
    <col min="11" max="11" width="9.5703125" style="1" customWidth="1"/>
    <col min="12" max="13" width="10.5703125" style="1" customWidth="1"/>
    <col min="14" max="14" width="14.85546875" style="1" bestFit="1" customWidth="1"/>
    <col min="15" max="15" width="8.85546875" style="1" customWidth="1"/>
    <col min="16" max="16" width="23.140625" style="34" customWidth="1"/>
    <col min="17" max="17" width="5" style="1" customWidth="1"/>
    <col min="18" max="18" width="20" style="36" customWidth="1"/>
    <col min="19" max="19" width="11.42578125" style="1"/>
    <col min="20" max="20" width="43.140625" style="1" customWidth="1"/>
    <col min="21" max="21" width="15.42578125" style="1" bestFit="1" customWidth="1"/>
    <col min="22" max="23" width="12" style="1" bestFit="1" customWidth="1"/>
    <col min="24" max="24" width="13.85546875" style="1" bestFit="1" customWidth="1"/>
    <col min="25" max="16384" width="11.42578125" style="1"/>
  </cols>
  <sheetData>
    <row r="1" spans="1:20" ht="15" thickBot="1">
      <c r="C1" s="122"/>
      <c r="D1" s="123"/>
      <c r="E1" s="123"/>
      <c r="F1" s="123"/>
      <c r="G1" s="123"/>
      <c r="H1" s="123"/>
      <c r="I1" s="123"/>
      <c r="J1" s="123"/>
      <c r="K1" s="123"/>
      <c r="L1" s="123"/>
      <c r="M1" s="123"/>
      <c r="N1" s="123"/>
      <c r="O1" s="296"/>
      <c r="P1" s="296"/>
    </row>
    <row r="2" spans="1:20" ht="15">
      <c r="C2" s="2571" t="str">
        <f>'DATOS ENTRADA'!$C$2</f>
        <v>TRANSMILENIO S.A.</v>
      </c>
      <c r="D2" s="2572"/>
      <c r="E2" s="2572"/>
      <c r="F2" s="2572"/>
      <c r="G2" s="2572"/>
      <c r="H2" s="2572"/>
      <c r="I2" s="2572"/>
      <c r="J2" s="2572"/>
      <c r="K2" s="2572"/>
      <c r="L2" s="2572"/>
      <c r="M2" s="2573"/>
      <c r="N2" s="2580"/>
      <c r="O2" s="2581"/>
      <c r="P2" s="2582"/>
    </row>
    <row r="3" spans="1:20" ht="15">
      <c r="C3" s="2574" t="str">
        <f>'DATOS ENTRADA'!$C$3</f>
        <v>SUBGERENCIA DE INFRAESTRUCTURA</v>
      </c>
      <c r="D3" s="2575"/>
      <c r="E3" s="2575"/>
      <c r="F3" s="2575"/>
      <c r="G3" s="2575"/>
      <c r="H3" s="2575"/>
      <c r="I3" s="2575"/>
      <c r="J3" s="2575"/>
      <c r="K3" s="2575"/>
      <c r="L3" s="2575"/>
      <c r="M3" s="2576"/>
      <c r="N3" s="2583"/>
      <c r="O3" s="2584"/>
      <c r="P3" s="2585"/>
    </row>
    <row r="4" spans="1:20" ht="15">
      <c r="C4" s="2574" t="str">
        <f>'DATOS ENTRADA'!$C$4</f>
        <v>PATIOS</v>
      </c>
      <c r="D4" s="2575"/>
      <c r="E4" s="2575"/>
      <c r="F4" s="2575"/>
      <c r="G4" s="2575"/>
      <c r="H4" s="2575"/>
      <c r="I4" s="2575"/>
      <c r="J4" s="2575"/>
      <c r="K4" s="2575"/>
      <c r="L4" s="2575"/>
      <c r="M4" s="2576"/>
      <c r="N4" s="2583"/>
      <c r="O4" s="2584"/>
      <c r="P4" s="2585"/>
    </row>
    <row r="5" spans="1:20" ht="15" thickBot="1">
      <c r="C5" s="2577"/>
      <c r="D5" s="2578"/>
      <c r="E5" s="2578"/>
      <c r="F5" s="2578"/>
      <c r="G5" s="2578"/>
      <c r="H5" s="2578"/>
      <c r="I5" s="2578"/>
      <c r="J5" s="2578"/>
      <c r="K5" s="2578"/>
      <c r="L5" s="2578"/>
      <c r="M5" s="2579"/>
      <c r="N5" s="2586"/>
      <c r="O5" s="2587"/>
      <c r="P5" s="2588"/>
    </row>
    <row r="6" spans="1:20" ht="39.75" customHeight="1" thickBot="1">
      <c r="C6" s="2596" t="str">
        <f>'DATOS ENTRADA'!$B$6</f>
        <v>OBJETO DE LA CONTRATACIÓN:</v>
      </c>
      <c r="D6" s="2597"/>
      <c r="E6" s="2597"/>
      <c r="F6" s="2598"/>
      <c r="G6" s="2594">
        <f>'DATOS ENTRADA'!$C$6</f>
        <v>0</v>
      </c>
      <c r="H6" s="2320"/>
      <c r="I6" s="2320"/>
      <c r="J6" s="2320"/>
      <c r="K6" s="2320"/>
      <c r="L6" s="2320"/>
      <c r="M6" s="2320"/>
      <c r="N6" s="2320"/>
      <c r="O6" s="2320"/>
      <c r="P6" s="2595"/>
    </row>
    <row r="7" spans="1:20">
      <c r="D7" s="297"/>
      <c r="E7" s="297"/>
      <c r="F7" s="297"/>
      <c r="G7" s="297"/>
      <c r="H7" s="297"/>
      <c r="I7" s="297"/>
      <c r="J7" s="297"/>
      <c r="K7" s="297"/>
      <c r="L7" s="297"/>
      <c r="M7" s="297"/>
      <c r="N7" s="297"/>
      <c r="O7" s="297"/>
      <c r="P7" s="298"/>
    </row>
    <row r="8" spans="1:20">
      <c r="C8" s="2590" t="s">
        <v>598</v>
      </c>
      <c r="D8" s="2590"/>
      <c r="E8" s="2590"/>
      <c r="F8" s="2590"/>
      <c r="G8" s="2590"/>
      <c r="H8" s="2590"/>
      <c r="I8" s="2590"/>
      <c r="J8" s="2590"/>
      <c r="K8" s="2590"/>
      <c r="L8" s="2590"/>
      <c r="M8" s="2590"/>
      <c r="N8" s="2590"/>
      <c r="O8" s="2590"/>
      <c r="P8" s="2590"/>
    </row>
    <row r="9" spans="1:20">
      <c r="C9" s="1172"/>
      <c r="D9" s="1454"/>
      <c r="E9" s="1454"/>
      <c r="F9" s="1454"/>
      <c r="G9" s="1455"/>
      <c r="H9" s="1455"/>
      <c r="I9" s="1455"/>
      <c r="J9" s="1454"/>
      <c r="K9" s="1454"/>
      <c r="L9" s="2589" t="s">
        <v>599</v>
      </c>
      <c r="M9" s="2589"/>
      <c r="N9" s="2589"/>
      <c r="O9" s="1455" t="e">
        <f>'DATOS ENTRADA'!#REF!</f>
        <v>#REF!</v>
      </c>
      <c r="P9" s="1456" t="s">
        <v>9</v>
      </c>
    </row>
    <row r="10" spans="1:20">
      <c r="C10" s="1457"/>
      <c r="D10" s="1454"/>
      <c r="E10" s="1454"/>
      <c r="F10" s="1454"/>
      <c r="G10" s="1455"/>
      <c r="H10" s="1455"/>
      <c r="I10" s="1455"/>
      <c r="J10" s="1454"/>
      <c r="K10" s="1454"/>
      <c r="L10" s="2589" t="s">
        <v>11</v>
      </c>
      <c r="M10" s="2589"/>
      <c r="N10" s="2589"/>
      <c r="O10" s="1455">
        <f>'DATOS ENTRADA'!$C$13+'DATOS ENTRADA'!$C$14</f>
        <v>11</v>
      </c>
      <c r="P10" s="1456" t="s">
        <v>9</v>
      </c>
    </row>
    <row r="11" spans="1:20">
      <c r="C11" s="1457"/>
      <c r="D11" s="1454"/>
      <c r="E11" s="1454"/>
      <c r="F11" s="1454"/>
      <c r="G11" s="1455"/>
      <c r="H11" s="1455"/>
      <c r="I11" s="1455"/>
      <c r="J11" s="1454"/>
      <c r="K11" s="1454"/>
      <c r="L11" s="1455"/>
      <c r="M11" s="1455"/>
      <c r="N11" s="1455"/>
      <c r="O11" s="1455"/>
      <c r="P11" s="1456"/>
    </row>
    <row r="12" spans="1:20">
      <c r="C12" s="2591" t="s">
        <v>600</v>
      </c>
      <c r="D12" s="2592"/>
      <c r="E12" s="2592"/>
      <c r="F12" s="2592"/>
      <c r="G12" s="2592"/>
      <c r="H12" s="2592"/>
      <c r="I12" s="2592"/>
      <c r="J12" s="2592"/>
      <c r="K12" s="2592"/>
      <c r="L12" s="2592"/>
      <c r="M12" s="2592"/>
      <c r="N12" s="2592"/>
      <c r="O12" s="2592"/>
      <c r="P12" s="2593"/>
    </row>
    <row r="13" spans="1:20">
      <c r="C13" s="2466" t="s">
        <v>601</v>
      </c>
      <c r="D13" s="2467"/>
      <c r="E13" s="2467"/>
      <c r="F13" s="2467"/>
      <c r="G13" s="2467"/>
      <c r="H13" s="2467"/>
      <c r="I13" s="2467"/>
      <c r="J13" s="2467"/>
      <c r="K13" s="2467"/>
      <c r="L13" s="2467"/>
      <c r="M13" s="2467"/>
      <c r="N13" s="2467"/>
      <c r="O13" s="2467"/>
      <c r="P13" s="2468"/>
    </row>
    <row r="14" spans="1:20" ht="30" customHeight="1">
      <c r="B14" s="1458" t="s">
        <v>502</v>
      </c>
      <c r="C14" s="2518" t="s">
        <v>17</v>
      </c>
      <c r="D14" s="2518"/>
      <c r="E14" s="2518"/>
      <c r="F14" s="2518"/>
      <c r="G14" s="2518"/>
      <c r="H14" s="1460" t="s">
        <v>488</v>
      </c>
      <c r="I14" s="1459" t="s">
        <v>602</v>
      </c>
      <c r="J14" s="1461" t="s">
        <v>603</v>
      </c>
      <c r="K14" s="1462" t="s">
        <v>604</v>
      </c>
      <c r="L14" s="1462" t="s">
        <v>605</v>
      </c>
      <c r="M14" s="1463" t="s">
        <v>606</v>
      </c>
      <c r="N14" s="1464" t="s">
        <v>491</v>
      </c>
      <c r="O14" s="1465" t="s">
        <v>607</v>
      </c>
      <c r="P14" s="1464" t="s">
        <v>608</v>
      </c>
      <c r="S14" s="252" t="s">
        <v>504</v>
      </c>
    </row>
    <row r="15" spans="1:20" ht="19.899999999999999" customHeight="1">
      <c r="A15" s="36">
        <v>93</v>
      </c>
      <c r="B15" s="818">
        <f>VLOOKUP(J15,TABLAS!$C$24:$H$31,6,FALSE)</f>
        <v>9112</v>
      </c>
      <c r="C15" s="819">
        <v>1</v>
      </c>
      <c r="D15" s="2599" t="str">
        <f>VLOOKUP(A15,'PERFILES PERSONAL-OBRA'!$A:$D,3,FALSE)</f>
        <v>RESIDENTE AMBIENTAL</v>
      </c>
      <c r="E15" s="2600"/>
      <c r="F15" s="2600"/>
      <c r="G15" s="2601"/>
      <c r="H15" s="1466" t="str">
        <f>VLOOKUP(A15,'PERFILES PERSONAL-OBRA'!$A:$D,4,FALSE)</f>
        <v>PROFESION: 
Ingeniero ambiental y/o sanitario, ingeniero de recursos hídricos y gestión ambiental o Administrador ambiental con tarjeta profesional vigente. 
O Ingeniero civil, Ingeniero forestal con tarjeta profesional vigente con posgrado en el área ambiental.
 Solo serán homologables títulos de postgrado relacionados con el área ambiental.. 
Con título de POSGRADO en el área de: 
Ambiental, solo serán homologables títulos de postgrado relacionados con el área ambiental.. 
Con EXPERIENCIA ESPECIFICA: 
En manejo ambiental en proyectos de obra o Interventoría de obra para la Construcción o Rehabilitación o Adecuación, o Ampliación o Mejoramiento o Mantenimiento de infraestructura Vial Urbana para tráfico automotor o sistema BRT o de proyectos de Espacio Público (plazas, vías peatonales, andenes, controles ambientales de las vías arterias, alamedas y ciclorutas y red de transporte no motorizado), como residente y/o profesional ambiental.</v>
      </c>
      <c r="I15" s="1467" t="s">
        <v>609</v>
      </c>
      <c r="J15" s="1468">
        <v>6</v>
      </c>
      <c r="K15" s="1469">
        <v>1</v>
      </c>
      <c r="L15" s="1470">
        <v>0.3</v>
      </c>
      <c r="M15" s="1471" t="e">
        <f>K15*L15*$O$9</f>
        <v>#REF!</v>
      </c>
      <c r="N15" s="1472">
        <f>VLOOKUP(B15,TABLAS!$A:$G,4,0)</f>
        <v>6927000</v>
      </c>
      <c r="O15" s="1473">
        <f>VLOOKUP(B15,TABLAS!$A$2:$E$50,5)</f>
        <v>1.4524999999999999</v>
      </c>
      <c r="P15" s="1474" t="e">
        <f>ROUND(M15*N15*O15,0)</f>
        <v>#REF!</v>
      </c>
      <c r="Q15" s="219"/>
      <c r="R15" s="820"/>
      <c r="S15" s="1" t="e">
        <f>(K15*L15*$O$9)/$O$9</f>
        <v>#REF!</v>
      </c>
    </row>
    <row r="16" spans="1:20" ht="19.899999999999999" customHeight="1">
      <c r="A16" s="36">
        <v>95</v>
      </c>
      <c r="B16" s="818">
        <f>VLOOKUP(J16,TABLAS!$C$24:$H$31,6,FALSE)</f>
        <v>9112</v>
      </c>
      <c r="C16" s="1475">
        <f>C15+1</f>
        <v>2</v>
      </c>
      <c r="D16" s="2459" t="str">
        <f>VLOOKUP(A16,'PERFILES PERSONAL-OBRA'!$A:$D,3,FALSE)</f>
        <v>RESIDENTE EN SST</v>
      </c>
      <c r="E16" s="2459"/>
      <c r="F16" s="2459"/>
      <c r="G16" s="2459"/>
      <c r="H16" s="1466" t="str">
        <f>VLOOKUP(A16,'PERFILES PERSONAL-OBRA'!$A:$D,4,FALSE)</f>
        <v>PROFESION: 
Profesión: Ingeniero Ambiental, Ingeniero Civil, Ingeniero sanitario y/o ambiental, Ingeniero de Recursos Hídricos y Gestión Ambiental, Administrador Ambiental o Ingeniero civil, Ingeniero Industrial, Ingeniero Geógrafo, Ingeniero de Vías, Ingeniero Topográfico, Ingeniero Forestal, Químico Industrial, Ingeniero Químico, o Arquitecto con título de postgrado en el área de Seguridad y Salud en el Trabajo (antes programas de Salud Ocupacional)
O Profesional en seguridad y salud en el trabajo, Administrador en Seguridad y Salud en el Trabajo o Ingeniero en seguridad y salud en el trabajo (antes programa de Salud Ocupacional)
Certificado de aprobación del Curso de capacitación virtual obligatorio de cincuenta (50) horas sobre SG SST, (Art 2.2.4.6.35 Decreto 1072/15). Curso de actualización de la capacitación virtual obligatorio de veinte (20) horas sobre SG SST, (Circular 063/2020).
Requisito: Licencia SST vigente que abarque los campos de acción establecidos en la Resolución 1151 de 2002 (o la que la modifique o sustituya).. 
Con título de POSGRADO en el área de: 
N/A. 
Con EXPERIENCIA ESPECIFICA: 
En manejo de Sistemas de gestión de la seguridad y Salud en el trabajo (antes programa de Salud Ocupacional) en proyectos de obra o Interventoría de obra para la Construcción o Conservación o Adecuación o Ampliación o Mejoramiento o Mantenimiento de infraestructura vial Urbana para tráfico automotor o sistema BRT o vías nacionales de primer orden, o de proyectos de Espacio Público (plazas, vías peatonales, andenes, controles ambientales de las vías arterias, alamedas y ciclorutas y red de transporte no motorizado</v>
      </c>
      <c r="I16" s="1467" t="s">
        <v>609</v>
      </c>
      <c r="J16" s="1468">
        <v>6</v>
      </c>
      <c r="K16" s="1469">
        <v>1</v>
      </c>
      <c r="L16" s="1470">
        <v>0.5</v>
      </c>
      <c r="M16" s="1471" t="e">
        <f>K16*L16*$O$9</f>
        <v>#REF!</v>
      </c>
      <c r="N16" s="1472">
        <f>VLOOKUP(B16,TABLAS!$A:$G,4,0)</f>
        <v>6927000</v>
      </c>
      <c r="O16" s="1473">
        <f>VLOOKUP(B16,TABLAS!$A$2:$E$50,5)</f>
        <v>1.4524999999999999</v>
      </c>
      <c r="P16" s="1474" t="e">
        <f>ROUND(M16*N16*O16,0)</f>
        <v>#REF!</v>
      </c>
      <c r="Q16" s="219"/>
      <c r="R16" s="821"/>
      <c r="S16" s="1" t="e">
        <f>(K16*L16*$O$9)/$O$9</f>
        <v>#REF!</v>
      </c>
      <c r="T16" s="1" t="s">
        <v>610</v>
      </c>
    </row>
    <row r="17" spans="1:22" ht="19.899999999999999" customHeight="1">
      <c r="A17" s="36">
        <v>94</v>
      </c>
      <c r="B17" s="818">
        <f>VLOOKUP(J17,TABLAS!$C$24:$H$31,6,FALSE)</f>
        <v>9112</v>
      </c>
      <c r="C17" s="1475">
        <f>C16+1</f>
        <v>3</v>
      </c>
      <c r="D17" s="2459" t="str">
        <f>VLOOKUP(A17,'PERFILES PERSONAL-OBRA'!$A:$D,3,FALSE)</f>
        <v>RESIDENTE FORESTAL</v>
      </c>
      <c r="E17" s="2459"/>
      <c r="F17" s="2459"/>
      <c r="G17" s="2459"/>
      <c r="H17" s="1466" t="str">
        <f>VLOOKUP(A17,'PERFILES PERSONAL-OBRA'!$A:$D,4,FALSE)</f>
        <v>PROFESION: 
Ingeniero Forestal. 
Con título de POSGRADO en el área de: 
N/A. 
Con EXPERIENCIA ESPECIFICA: 
En manejo de arbolado en proyectos de consultoría o Interventoría de consultoría para la Construcción o Rehabilitación o Adecuación, o Ampliación o Mejoramiento o Mantenimiento de infraestructura Vial Urbana para tráfico automotor o sistema BRT.</v>
      </c>
      <c r="I17" s="1467" t="s">
        <v>609</v>
      </c>
      <c r="J17" s="1468">
        <v>6</v>
      </c>
      <c r="K17" s="1469">
        <v>1</v>
      </c>
      <c r="L17" s="1470">
        <v>0.3</v>
      </c>
      <c r="M17" s="1471" t="e">
        <f>K17*L17*$O$9</f>
        <v>#REF!</v>
      </c>
      <c r="N17" s="1472">
        <f>VLOOKUP(B17,TABLAS!$A:$G,4,0)</f>
        <v>6927000</v>
      </c>
      <c r="O17" s="1473">
        <f>VLOOKUP(B17,TABLAS!$A$2:$E$50,5)</f>
        <v>1.4524999999999999</v>
      </c>
      <c r="P17" s="1474" t="e">
        <f>ROUND(M17*N17*O17,0)</f>
        <v>#REF!</v>
      </c>
      <c r="Q17" s="219"/>
      <c r="R17" s="821"/>
      <c r="S17" s="1" t="e">
        <f>(K17*L17*$O$9)/$O$9</f>
        <v>#REF!</v>
      </c>
    </row>
    <row r="18" spans="1:22" ht="19.899999999999999" customHeight="1">
      <c r="A18" s="36">
        <v>99</v>
      </c>
      <c r="B18" s="818">
        <f>VLOOKUP(J18,TABLAS!$C$24:$H$31,6,FALSE)</f>
        <v>9112</v>
      </c>
      <c r="C18" s="1475">
        <f>C17+1</f>
        <v>4</v>
      </c>
      <c r="D18" s="2459" t="str">
        <f>VLOOKUP(A18,'PERFILES PERSONAL-OBRA'!$A:$D,3,FALSE)</f>
        <v>RESIDENTE EN FAUNA SILVESTRE</v>
      </c>
      <c r="E18" s="2459"/>
      <c r="F18" s="2459"/>
      <c r="G18" s="2459"/>
      <c r="H18" s="1466" t="str">
        <f>VLOOKUP(A18,'PERFILES PERSONAL-OBRA'!$A:$D,4,FALSE)</f>
        <v>PROFESION: 
Profesión: Biólogo o Ecólogo - con matricula profesional vigente.. 
Con título de POSGRADO en el área de: 
N/A. 
Con EXPERIENCIA ESPECIFICA: 
En caracterización y manejo de fauna silvestre en proyectos de Obra o Interventoría de obra para la Construcción o Rehabilitación o Adecuación, o Ampliación o Mejoramiento o Mantenimiento de infraestructura Vial Urbana para tráfico automotor o sistema BRT o de proyectos de Espacio Público (plazas, vías peatonales, andenes, controles ambientales de las vías arterias, alamedas y ciclorrutas y red de transporte no motorizado)</v>
      </c>
      <c r="I18" s="1467" t="s">
        <v>609</v>
      </c>
      <c r="J18" s="1468">
        <v>6</v>
      </c>
      <c r="K18" s="1469">
        <v>1</v>
      </c>
      <c r="L18" s="1470">
        <v>0.2</v>
      </c>
      <c r="M18" s="1471" t="e">
        <f>K18*L18*$O$9</f>
        <v>#REF!</v>
      </c>
      <c r="N18" s="1472">
        <f>VLOOKUP(B18,TABLAS!$A:$G,4,0)</f>
        <v>6927000</v>
      </c>
      <c r="O18" s="1473">
        <f>VLOOKUP(B18,TABLAS!$A$2:$E$50,5)</f>
        <v>1.4524999999999999</v>
      </c>
      <c r="P18" s="1474" t="e">
        <f>ROUND(M18*N18*O18,0)</f>
        <v>#REF!</v>
      </c>
      <c r="Q18" s="219"/>
      <c r="R18" s="821"/>
      <c r="S18" s="1" t="e">
        <f>(K18*L18*$O$9)/$O$9</f>
        <v>#REF!</v>
      </c>
    </row>
    <row r="19" spans="1:22">
      <c r="A19" s="36"/>
      <c r="D19" s="35"/>
      <c r="E19" s="35"/>
      <c r="F19" s="35"/>
      <c r="G19" s="35"/>
      <c r="H19" s="35"/>
      <c r="I19" s="2486" t="s">
        <v>611</v>
      </c>
      <c r="J19" s="2486"/>
      <c r="K19" s="2486"/>
      <c r="L19" s="2486"/>
      <c r="M19" s="2486"/>
      <c r="N19" s="2486"/>
      <c r="O19" s="2486"/>
      <c r="P19" s="1477" t="e">
        <f>SUM(P15:P18)</f>
        <v>#REF!</v>
      </c>
      <c r="S19" s="1" t="e">
        <f>SUM(S15:S17)</f>
        <v>#REF!</v>
      </c>
    </row>
    <row r="20" spans="1:22" s="288" customFormat="1">
      <c r="A20" s="287"/>
      <c r="B20" s="287"/>
      <c r="D20" s="662"/>
      <c r="E20" s="662"/>
      <c r="F20" s="662"/>
      <c r="G20" s="662"/>
      <c r="H20" s="662"/>
      <c r="I20" s="1478"/>
      <c r="J20" s="1478"/>
      <c r="K20" s="1478"/>
      <c r="L20" s="1478"/>
      <c r="M20" s="1478"/>
      <c r="N20" s="1478"/>
      <c r="O20" s="1478"/>
      <c r="P20" s="1479"/>
      <c r="R20" s="287"/>
    </row>
    <row r="21" spans="1:22" ht="21.75" customHeight="1">
      <c r="A21" s="36"/>
      <c r="C21" s="2466" t="s">
        <v>612</v>
      </c>
      <c r="D21" s="2467"/>
      <c r="E21" s="2467"/>
      <c r="F21" s="2467"/>
      <c r="G21" s="2467"/>
      <c r="H21" s="2467"/>
      <c r="I21" s="2467"/>
      <c r="J21" s="2467"/>
      <c r="K21" s="2467"/>
      <c r="L21" s="2467"/>
      <c r="M21" s="2467"/>
      <c r="N21" s="2467"/>
      <c r="O21" s="2467"/>
      <c r="P21" s="2468"/>
    </row>
    <row r="22" spans="1:22" ht="27">
      <c r="A22" s="36"/>
      <c r="B22" s="1458" t="s">
        <v>502</v>
      </c>
      <c r="C22" s="2460" t="s">
        <v>17</v>
      </c>
      <c r="D22" s="2461"/>
      <c r="E22" s="2461"/>
      <c r="F22" s="2461"/>
      <c r="G22" s="2461"/>
      <c r="H22" s="1459" t="s">
        <v>488</v>
      </c>
      <c r="I22" s="1459" t="s">
        <v>602</v>
      </c>
      <c r="J22" s="1461" t="s">
        <v>603</v>
      </c>
      <c r="K22" s="1462" t="s">
        <v>604</v>
      </c>
      <c r="L22" s="1462" t="s">
        <v>605</v>
      </c>
      <c r="M22" s="1463" t="s">
        <v>606</v>
      </c>
      <c r="N22" s="1464" t="s">
        <v>613</v>
      </c>
      <c r="O22" s="1465" t="s">
        <v>607</v>
      </c>
      <c r="P22" s="1464" t="s">
        <v>608</v>
      </c>
    </row>
    <row r="23" spans="1:22" ht="19.899999999999999" customHeight="1">
      <c r="A23" s="36">
        <f>A15</f>
        <v>93</v>
      </c>
      <c r="B23" s="818">
        <f>VLOOKUP(J23,TABLAS!$C$24:$H$31,6,FALSE)</f>
        <v>9112</v>
      </c>
      <c r="C23" s="1475">
        <v>1</v>
      </c>
      <c r="D23" s="2459" t="str">
        <f>VLOOKUP(A23,'PERFILES PERSONAL-OBRA'!$A:$D,3,FALSE)</f>
        <v>RESIDENTE AMBIENTAL</v>
      </c>
      <c r="E23" s="2459"/>
      <c r="F23" s="2459"/>
      <c r="G23" s="2459"/>
      <c r="H23" s="1480" t="str">
        <f>VLOOKUP(A23,'PERFILES PERSONAL-OBRA'!$A:$D,4,FALSE)</f>
        <v>PROFESION: 
Ingeniero ambiental y/o sanitario, ingeniero de recursos hídricos y gestión ambiental o Administrador ambiental con tarjeta profesional vigente. 
O Ingeniero civil, Ingeniero forestal con tarjeta profesional vigente con posgrado en el área ambiental.
 Solo serán homologables títulos de postgrado relacionados con el área ambiental.. 
Con título de POSGRADO en el área de: 
Ambiental, solo serán homologables títulos de postgrado relacionados con el área ambiental.. 
Con EXPERIENCIA ESPECIFICA: 
En manejo ambiental en proyectos de obra o Interventoría de obra para la Construcción o Rehabilitación o Adecuación, o Ampliación o Mejoramiento o Mantenimiento de infraestructura Vial Urbana para tráfico automotor o sistema BRT o de proyectos de Espacio Público (plazas, vías peatonales, andenes, controles ambientales de las vías arterias, alamedas y ciclorutas y red de transporte no motorizado), como residente y/o profesional ambiental.</v>
      </c>
      <c r="I23" s="1481" t="s">
        <v>609</v>
      </c>
      <c r="J23" s="1468">
        <v>6</v>
      </c>
      <c r="K23" s="1482">
        <v>1</v>
      </c>
      <c r="L23" s="1470">
        <v>0.6</v>
      </c>
      <c r="M23" s="1471">
        <f t="shared" ref="M23:M27" si="0">K23*L23*$O$10</f>
        <v>6.6</v>
      </c>
      <c r="N23" s="1472">
        <f>VLOOKUP(B23,TABLAS!$A:$G,4,0)</f>
        <v>6927000</v>
      </c>
      <c r="O23" s="1473">
        <f>VLOOKUP(B23,TABLAS!$A$2:$E$50,5)</f>
        <v>1.4524999999999999</v>
      </c>
      <c r="P23" s="1474">
        <f t="shared" ref="P23:P27" si="1">ROUND(M23*N23*O23,0)</f>
        <v>66405686</v>
      </c>
      <c r="Q23" s="219"/>
      <c r="R23" s="820"/>
      <c r="S23" s="1">
        <f>(K23*L23*$O$10)/$O$10</f>
        <v>0.6</v>
      </c>
    </row>
    <row r="24" spans="1:22" ht="19.899999999999999" customHeight="1">
      <c r="A24" s="36">
        <f>A16</f>
        <v>95</v>
      </c>
      <c r="B24" s="818">
        <f>VLOOKUP(J24,TABLAS!$C$24:$H$31,6,FALSE)</f>
        <v>9112</v>
      </c>
      <c r="C24" s="1475">
        <f>C23+1</f>
        <v>2</v>
      </c>
      <c r="D24" s="2459" t="str">
        <f>VLOOKUP(A24,'PERFILES PERSONAL-OBRA'!$A:$D,3,FALSE)</f>
        <v>RESIDENTE EN SST</v>
      </c>
      <c r="E24" s="2459"/>
      <c r="F24" s="2459"/>
      <c r="G24" s="2459"/>
      <c r="H24" s="1480" t="str">
        <f>VLOOKUP(A24,'PERFILES PERSONAL-OBRA'!$A:$D,4,FALSE)</f>
        <v>PROFESION: 
Profesión: Ingeniero Ambiental, Ingeniero Civil, Ingeniero sanitario y/o ambiental, Ingeniero de Recursos Hídricos y Gestión Ambiental, Administrador Ambiental o Ingeniero civil, Ingeniero Industrial, Ingeniero Geógrafo, Ingeniero de Vías, Ingeniero Topográfico, Ingeniero Forestal, Químico Industrial, Ingeniero Químico, o Arquitecto con título de postgrado en el área de Seguridad y Salud en el Trabajo (antes programas de Salud Ocupacional)
O Profesional en seguridad y salud en el trabajo, Administrador en Seguridad y Salud en el Trabajo o Ingeniero en seguridad y salud en el trabajo (antes programa de Salud Ocupacional)
Certificado de aprobación del Curso de capacitación virtual obligatorio de cincuenta (50) horas sobre SG SST, (Art 2.2.4.6.35 Decreto 1072/15). Curso de actualización de la capacitación virtual obligatorio de veinte (20) horas sobre SG SST, (Circular 063/2020).
Requisito: Licencia SST vigente que abarque los campos de acción establecidos en la Resolución 1151 de 2002 (o la que la modifique o sustituya).. 
Con título de POSGRADO en el área de: 
N/A. 
Con EXPERIENCIA ESPECIFICA: 
En manejo de Sistemas de gestión de la seguridad y Salud en el trabajo (antes programa de Salud Ocupacional) en proyectos de obra o Interventoría de obra para la Construcción o Conservación o Adecuación o Ampliación o Mejoramiento o Mantenimiento de infraestructura vial Urbana para tráfico automotor o sistema BRT o vías nacionales de primer orden, o de proyectos de Espacio Público (plazas, vías peatonales, andenes, controles ambientales de las vías arterias, alamedas y ciclorutas y red de transporte no motorizado</v>
      </c>
      <c r="I24" s="1481" t="s">
        <v>609</v>
      </c>
      <c r="J24" s="1468">
        <v>6</v>
      </c>
      <c r="K24" s="1482">
        <v>1</v>
      </c>
      <c r="L24" s="1470">
        <v>1</v>
      </c>
      <c r="M24" s="1471">
        <f t="shared" ref="M24:M26" si="2">K24*L24*$O$10</f>
        <v>11</v>
      </c>
      <c r="N24" s="1472">
        <f>VLOOKUP(B24,TABLAS!$A:$G,4,0)</f>
        <v>6927000</v>
      </c>
      <c r="O24" s="1473">
        <f>VLOOKUP(B24,TABLAS!$A$2:$E$50,5)</f>
        <v>1.4524999999999999</v>
      </c>
      <c r="P24" s="1474">
        <f t="shared" ref="P24:P26" si="3">ROUND(M24*N24*O24,0)</f>
        <v>110676143</v>
      </c>
      <c r="Q24" s="219"/>
      <c r="S24" s="1">
        <f t="shared" ref="S24:S26" si="4">(K24*L24*$O$10)/$O$10</f>
        <v>1</v>
      </c>
    </row>
    <row r="25" spans="1:22" ht="19.899999999999999" customHeight="1">
      <c r="A25" s="36">
        <v>97</v>
      </c>
      <c r="B25" s="818">
        <f>VLOOKUP(J25,TABLAS!$C$24:$H$31,6,FALSE)</f>
        <v>9112</v>
      </c>
      <c r="C25" s="1475">
        <f t="shared" ref="C25:C27" si="5">C24+1</f>
        <v>3</v>
      </c>
      <c r="D25" s="2459" t="str">
        <f>VLOOKUP(A25,'PERFILES PERSONAL-OBRA'!$A:$D,3,FALSE)</f>
        <v>RESIDENTE MAQUINARIA, EQUIPOS Y VEHÍCULOS</v>
      </c>
      <c r="E25" s="2459"/>
      <c r="F25" s="2459"/>
      <c r="G25" s="2459"/>
      <c r="H25" s="1480" t="str">
        <f>VLOOKUP(A25,'PERFILES PERSONAL-OBRA'!$A:$D,4,FALSE)</f>
        <v xml:space="preserve">PROFESION: 
Ingeniero Mecánico, Electromecánico o Automotriz.. 
Con título de POSGRADO en el área de: 
N/A. 
Con EXPERIENCIA ESPECIFICA: 
En administración de programas de mantenimiento de maquinaria de obras de infraestructura. Solo serán homologables títulos de posgrado relacionados con la experiencia específica señalada.
</v>
      </c>
      <c r="I25" s="1481" t="s">
        <v>609</v>
      </c>
      <c r="J25" s="1468">
        <v>6</v>
      </c>
      <c r="K25" s="1482">
        <v>1</v>
      </c>
      <c r="L25" s="1470">
        <v>0.3</v>
      </c>
      <c r="M25" s="1471">
        <f t="shared" ref="M25" si="6">K25*L25*$O$10</f>
        <v>3.3</v>
      </c>
      <c r="N25" s="1472">
        <f>VLOOKUP(B25,TABLAS!$A:$G,4,0)</f>
        <v>6927000</v>
      </c>
      <c r="O25" s="1473">
        <f>VLOOKUP(B25,TABLAS!$A$2:$E$50,5)</f>
        <v>1.4524999999999999</v>
      </c>
      <c r="P25" s="1474">
        <f t="shared" ref="P25" si="7">ROUND(M25*N25*O25,0)</f>
        <v>33202843</v>
      </c>
      <c r="Q25" s="219"/>
    </row>
    <row r="26" spans="1:22" ht="19.899999999999999" customHeight="1">
      <c r="A26" s="36">
        <f>A17</f>
        <v>94</v>
      </c>
      <c r="B26" s="818">
        <f>VLOOKUP(J26,TABLAS!$C$24:$H$31,6,FALSE)</f>
        <v>9112</v>
      </c>
      <c r="C26" s="1475">
        <f t="shared" si="5"/>
        <v>4</v>
      </c>
      <c r="D26" s="2459" t="str">
        <f>VLOOKUP(A26,'PERFILES PERSONAL-OBRA'!$A:$D,3,FALSE)</f>
        <v>RESIDENTE FORESTAL</v>
      </c>
      <c r="E26" s="2459"/>
      <c r="F26" s="2459"/>
      <c r="G26" s="2459"/>
      <c r="H26" s="1480" t="str">
        <f>VLOOKUP(A26,'PERFILES PERSONAL-OBRA'!$A:$D,4,FALSE)</f>
        <v>PROFESION: 
Ingeniero Forestal. 
Con título de POSGRADO en el área de: 
N/A. 
Con EXPERIENCIA ESPECIFICA: 
En manejo de arbolado en proyectos de consultoría o Interventoría de consultoría para la Construcción o Rehabilitación o Adecuación, o Ampliación o Mejoramiento o Mantenimiento de infraestructura Vial Urbana para tráfico automotor o sistema BRT.</v>
      </c>
      <c r="I26" s="1481" t="s">
        <v>609</v>
      </c>
      <c r="J26" s="1468">
        <v>6</v>
      </c>
      <c r="K26" s="1482">
        <v>1</v>
      </c>
      <c r="L26" s="1470">
        <v>0.5</v>
      </c>
      <c r="M26" s="1471">
        <f t="shared" si="2"/>
        <v>5.5</v>
      </c>
      <c r="N26" s="1472">
        <f>VLOOKUP(B26,TABLAS!$A:$G,4,0)</f>
        <v>6927000</v>
      </c>
      <c r="O26" s="1473">
        <f>VLOOKUP(B26,TABLAS!$A$2:$E$50,5,FALSE)</f>
        <v>1.4524999999999999</v>
      </c>
      <c r="P26" s="1474">
        <f t="shared" si="3"/>
        <v>55338071</v>
      </c>
      <c r="Q26" s="219"/>
      <c r="S26" s="1">
        <f t="shared" si="4"/>
        <v>0.5</v>
      </c>
    </row>
    <row r="27" spans="1:22" ht="19.899999999999999" customHeight="1">
      <c r="A27" s="36">
        <f>A18</f>
        <v>99</v>
      </c>
      <c r="B27" s="818">
        <f>VLOOKUP(J27,TABLAS!$C$24:$H$31,6,FALSE)</f>
        <v>9112</v>
      </c>
      <c r="C27" s="1475">
        <f t="shared" si="5"/>
        <v>5</v>
      </c>
      <c r="D27" s="2459" t="str">
        <f>VLOOKUP(A27,'PERFILES PERSONAL-OBRA'!$A:$D,3,FALSE)</f>
        <v>RESIDENTE EN FAUNA SILVESTRE</v>
      </c>
      <c r="E27" s="2459"/>
      <c r="F27" s="2459"/>
      <c r="G27" s="2459"/>
      <c r="H27" s="1480" t="str">
        <f>VLOOKUP(A27,'PERFILES PERSONAL-OBRA'!$A:$D,4,FALSE)</f>
        <v>PROFESION: 
Profesión: Biólogo o Ecólogo - con matricula profesional vigente.. 
Con título de POSGRADO en el área de: 
N/A. 
Con EXPERIENCIA ESPECIFICA: 
En caracterización y manejo de fauna silvestre en proyectos de Obra o Interventoría de obra para la Construcción o Rehabilitación o Adecuación, o Ampliación o Mejoramiento o Mantenimiento de infraestructura Vial Urbana para tráfico automotor o sistema BRT o de proyectos de Espacio Público (plazas, vías peatonales, andenes, controles ambientales de las vías arterias, alamedas y ciclorrutas y red de transporte no motorizado)</v>
      </c>
      <c r="I27" s="1481" t="s">
        <v>609</v>
      </c>
      <c r="J27" s="1468">
        <v>6</v>
      </c>
      <c r="K27" s="1482">
        <v>1</v>
      </c>
      <c r="L27" s="1470">
        <v>0.25</v>
      </c>
      <c r="M27" s="1471">
        <f t="shared" si="0"/>
        <v>2.75</v>
      </c>
      <c r="N27" s="1472">
        <f>VLOOKUP(B27,TABLAS!$A:$G,4,0)</f>
        <v>6927000</v>
      </c>
      <c r="O27" s="1473">
        <f>VLOOKUP(B27,TABLAS!$A$2:$E$50,5)</f>
        <v>1.4524999999999999</v>
      </c>
      <c r="P27" s="1474">
        <f t="shared" si="1"/>
        <v>27669036</v>
      </c>
      <c r="Q27" s="219"/>
      <c r="S27" s="1">
        <f t="shared" ref="S27:S29" si="8">(K27*L27*$O$10)/$O$10</f>
        <v>0.25</v>
      </c>
    </row>
    <row r="28" spans="1:22">
      <c r="A28" s="36"/>
      <c r="B28" s="1483"/>
      <c r="C28" s="1475"/>
      <c r="D28" s="2484" t="s">
        <v>614</v>
      </c>
      <c r="E28" s="2485"/>
      <c r="F28" s="2485"/>
      <c r="G28" s="2485"/>
      <c r="H28" s="2485"/>
      <c r="I28" s="1484"/>
      <c r="J28" s="1484"/>
      <c r="K28" s="1485"/>
      <c r="L28" s="1486"/>
      <c r="M28" s="1487"/>
      <c r="N28" s="1488"/>
      <c r="O28" s="1489"/>
      <c r="P28" s="1490"/>
      <c r="Q28" s="34"/>
      <c r="R28" s="151"/>
    </row>
    <row r="29" spans="1:22" ht="24" customHeight="1">
      <c r="A29" s="36"/>
      <c r="B29" s="1483">
        <v>9455</v>
      </c>
      <c r="C29" s="1475">
        <f>C27+1</f>
        <v>6</v>
      </c>
      <c r="D29" s="2458" t="str">
        <f>VLOOKUP(B29,TABLAS!$A:$G,2,0)</f>
        <v>TARIFA MES - PERSONAL DE OBRA - AYUDANTE (NO INCLUYE FACTOR DE PRESTACIONES)</v>
      </c>
      <c r="E29" s="2458"/>
      <c r="F29" s="2458"/>
      <c r="G29" s="2458"/>
      <c r="H29" s="1476" t="s">
        <v>43</v>
      </c>
      <c r="I29" s="822" t="str">
        <f>VLOOKUP(B29,INSUMOS!$B$3:$E$2468,3,FALSE)</f>
        <v>MES</v>
      </c>
      <c r="J29" s="1026"/>
      <c r="K29" s="1482">
        <v>1</v>
      </c>
      <c r="L29" s="823">
        <v>1</v>
      </c>
      <c r="M29" s="824">
        <f>K29*L29*$O$10</f>
        <v>11</v>
      </c>
      <c r="N29" s="1472">
        <f>VLOOKUP(B29,TABLAS!$A:$G,4,0)</f>
        <v>1300000</v>
      </c>
      <c r="O29" s="1473">
        <f>VLOOKUP(B29,TABLAS!$A$2:$E$50,5,FALSE)</f>
        <v>1.6479999999999999</v>
      </c>
      <c r="P29" s="825">
        <f>ROUND(M29*N29*O29,0)</f>
        <v>23566400</v>
      </c>
      <c r="Q29" s="34"/>
      <c r="R29" s="826"/>
      <c r="S29" s="1">
        <f t="shared" si="8"/>
        <v>1</v>
      </c>
      <c r="U29" s="1">
        <f>4000/300</f>
        <v>13.333333333333334</v>
      </c>
      <c r="V29" s="1" t="s">
        <v>615</v>
      </c>
    </row>
    <row r="30" spans="1:22" ht="15">
      <c r="D30" s="35"/>
      <c r="E30" s="35"/>
      <c r="F30" s="35"/>
      <c r="G30" s="35"/>
      <c r="H30" s="35"/>
      <c r="I30" s="2486" t="s">
        <v>616</v>
      </c>
      <c r="J30" s="2486"/>
      <c r="K30" s="2486"/>
      <c r="L30" s="2486"/>
      <c r="M30" s="2486"/>
      <c r="N30" s="2486"/>
      <c r="O30" s="2486"/>
      <c r="P30" s="1477">
        <f>SUM(P23:P29)</f>
        <v>316858179</v>
      </c>
      <c r="S30" s="281">
        <f>SUM(S23:S29)</f>
        <v>3.35</v>
      </c>
    </row>
    <row r="31" spans="1:22">
      <c r="D31" s="35"/>
      <c r="E31" s="35"/>
      <c r="F31" s="35"/>
      <c r="G31" s="35"/>
      <c r="H31" s="35"/>
      <c r="I31" s="37"/>
      <c r="J31" s="37"/>
      <c r="K31" s="37"/>
      <c r="L31" s="37"/>
      <c r="M31" s="37"/>
      <c r="N31" s="37"/>
      <c r="O31" s="37"/>
      <c r="P31" s="651"/>
      <c r="R31" s="152"/>
    </row>
    <row r="32" spans="1:22">
      <c r="D32" s="35"/>
      <c r="E32" s="35"/>
      <c r="F32" s="35"/>
      <c r="G32" s="35"/>
      <c r="H32" s="35"/>
      <c r="I32" s="2486" t="s">
        <v>617</v>
      </c>
      <c r="J32" s="2486"/>
      <c r="K32" s="2486"/>
      <c r="L32" s="2486"/>
      <c r="M32" s="2486"/>
      <c r="N32" s="2486"/>
      <c r="O32" s="2486"/>
      <c r="P32" s="1477" t="e">
        <f>P30+P19</f>
        <v>#REF!</v>
      </c>
    </row>
    <row r="33" spans="1:18" s="288" customFormat="1">
      <c r="A33" s="692"/>
      <c r="B33" s="287"/>
      <c r="D33" s="662"/>
      <c r="E33" s="662"/>
      <c r="F33" s="662"/>
      <c r="G33" s="662"/>
      <c r="H33" s="662"/>
      <c r="I33" s="663"/>
      <c r="J33" s="663"/>
      <c r="K33" s="663"/>
      <c r="L33" s="663"/>
      <c r="M33" s="663"/>
      <c r="N33" s="663"/>
      <c r="O33" s="663"/>
      <c r="P33" s="664"/>
      <c r="R33" s="665"/>
    </row>
    <row r="34" spans="1:18">
      <c r="C34" s="2487" t="s">
        <v>618</v>
      </c>
      <c r="D34" s="2488"/>
      <c r="E34" s="2488"/>
      <c r="F34" s="2488"/>
      <c r="G34" s="2488"/>
      <c r="H34" s="2488"/>
      <c r="I34" s="2488"/>
      <c r="J34" s="2488"/>
      <c r="K34" s="2488"/>
      <c r="L34" s="2488"/>
      <c r="M34" s="2488"/>
      <c r="N34" s="2488"/>
      <c r="O34" s="2488"/>
      <c r="P34" s="2489"/>
    </row>
    <row r="35" spans="1:18">
      <c r="C35" s="2490" t="s">
        <v>619</v>
      </c>
      <c r="D35" s="2490"/>
      <c r="E35" s="2490"/>
      <c r="F35" s="2490"/>
      <c r="G35" s="680" t="s">
        <v>620</v>
      </c>
      <c r="H35" s="680"/>
      <c r="I35" s="680" t="s">
        <v>602</v>
      </c>
      <c r="J35" s="2491" t="s">
        <v>289</v>
      </c>
      <c r="K35" s="2491"/>
      <c r="L35" s="2464" t="s">
        <v>459</v>
      </c>
      <c r="M35" s="2464"/>
      <c r="N35" s="2464"/>
      <c r="O35" s="2465" t="s">
        <v>292</v>
      </c>
      <c r="P35" s="2465"/>
    </row>
    <row r="36" spans="1:18" ht="25.5">
      <c r="B36" s="1458" t="s">
        <v>502</v>
      </c>
      <c r="C36" s="1491" t="s">
        <v>621</v>
      </c>
      <c r="D36" s="2449" t="s">
        <v>622</v>
      </c>
      <c r="E36" s="2449"/>
      <c r="F36" s="2449"/>
      <c r="G36" s="2449"/>
      <c r="H36" s="2449"/>
      <c r="I36" s="2449"/>
      <c r="J36" s="2449"/>
      <c r="K36" s="2449"/>
      <c r="L36" s="2449"/>
      <c r="M36" s="2449"/>
      <c r="N36" s="2449"/>
      <c r="O36" s="2449"/>
      <c r="P36" s="2449"/>
    </row>
    <row r="37" spans="1:18" ht="18.75" customHeight="1">
      <c r="B37" s="1483">
        <v>7558</v>
      </c>
      <c r="C37" s="1475">
        <v>1.1000000000000001</v>
      </c>
      <c r="D37" s="2462" t="e">
        <f>VLOOKUP(B37,INSUMOS!$B:$E,2,FALSE)</f>
        <v>#N/A</v>
      </c>
      <c r="E37" s="2463"/>
      <c r="F37" s="2463"/>
      <c r="G37" s="2463"/>
      <c r="H37" s="1494"/>
      <c r="I37" s="1495" t="e">
        <f>VLOOKUP(B37,INSUMOS!$B:$E,3,FALSE)</f>
        <v>#N/A</v>
      </c>
      <c r="J37" s="2439">
        <f>R37</f>
        <v>40</v>
      </c>
      <c r="K37" s="2440"/>
      <c r="L37" s="2422" t="e">
        <f>VLOOKUP(B37,INSUMOS!$B:$E,4,FALSE)</f>
        <v>#N/A</v>
      </c>
      <c r="M37" s="2423"/>
      <c r="N37" s="2424"/>
      <c r="O37" s="2443" t="e">
        <f t="shared" ref="O37:O38" si="9">ROUND(J37*L37,0)</f>
        <v>#N/A</v>
      </c>
      <c r="P37" s="2443"/>
      <c r="R37" s="1496">
        <f>4*($O$10-1)</f>
        <v>40</v>
      </c>
    </row>
    <row r="38" spans="1:18" ht="50.25" customHeight="1">
      <c r="B38" s="1483">
        <v>4945</v>
      </c>
      <c r="C38" s="1475">
        <v>1.2</v>
      </c>
      <c r="D38" s="2462" t="str">
        <f>VLOOKUP(B38,ITEMS!$B:$E,2,FALSE)</f>
        <v>ALQUILER DE CERRAMIENTO TIPO 1: CONSTA DE SEÑALIZADORES TUBULARES PLÁSTICOS, TRIPLE CINTA PELIGRO CAL. 4, POLISOMBRA 65% PARA CERRAMIENTO. (INCLUYE INSTALACIÓN, MANTENIMIENTO Y DESINSTALACIÓN).</v>
      </c>
      <c r="E38" s="2463"/>
      <c r="F38" s="2463"/>
      <c r="G38" s="2463"/>
      <c r="H38" s="1494"/>
      <c r="I38" s="1495" t="str">
        <f>VLOOKUP(B38,ITEMS!$B:$E,3,FALSE)</f>
        <v>ML/MES</v>
      </c>
      <c r="J38" s="2439">
        <f t="shared" ref="J38:J39" si="10">R38</f>
        <v>1250</v>
      </c>
      <c r="K38" s="2440"/>
      <c r="L38" s="2422">
        <f>VLOOKUP(B38,ITEMS!$B:$E,4,FALSE)</f>
        <v>11286</v>
      </c>
      <c r="M38" s="2423"/>
      <c r="N38" s="2424"/>
      <c r="O38" s="2443">
        <f t="shared" si="9"/>
        <v>14107500</v>
      </c>
      <c r="P38" s="2443"/>
      <c r="R38" s="1496">
        <f>125*($O$10-1)</f>
        <v>1250</v>
      </c>
    </row>
    <row r="39" spans="1:18" ht="45.75" customHeight="1">
      <c r="B39" s="1483">
        <v>5166</v>
      </c>
      <c r="C39" s="1475">
        <v>1.3</v>
      </c>
      <c r="D39" s="2462" t="str">
        <f>VLOOKUP(B39,ITEMS!$B:$E,2,FALSE)</f>
        <v>ALQUILER DE CERRAMIENTO TIPO 3, CONSTA DE SEÑALIZADORES TUBULARES PLASTICOS SEPARADOS ENTRE SI MAXIMO 3MTS TRIPLE CINTA PELIGRO CAL 4 (INCLUYE INSTALACIÓN, MANTENIMEINTO Y DESINSTALACIÓN).</v>
      </c>
      <c r="E39" s="2463"/>
      <c r="F39" s="2463"/>
      <c r="G39" s="2463"/>
      <c r="H39" s="1494"/>
      <c r="I39" s="1495" t="str">
        <f>VLOOKUP(B39,ITEMS!$B:$E,3,FALSE)</f>
        <v>ML/ME</v>
      </c>
      <c r="J39" s="2439">
        <f t="shared" si="10"/>
        <v>160</v>
      </c>
      <c r="K39" s="2440"/>
      <c r="L39" s="2422">
        <f>VLOOKUP(B39,ITEMS!$B:$E,4,FALSE)</f>
        <v>6148</v>
      </c>
      <c r="M39" s="2423"/>
      <c r="N39" s="2424"/>
      <c r="O39" s="2443">
        <f t="shared" ref="O39" si="11">ROUND(J39*L39,0)</f>
        <v>983680</v>
      </c>
      <c r="P39" s="2443"/>
      <c r="R39" s="1496">
        <f>16*($O$10-1)</f>
        <v>160</v>
      </c>
    </row>
    <row r="40" spans="1:18">
      <c r="C40" s="1497"/>
      <c r="D40" s="1498"/>
      <c r="E40" s="1498"/>
      <c r="F40" s="1498"/>
      <c r="G40" s="1499"/>
      <c r="H40" s="1499"/>
      <c r="I40" s="2548" t="s">
        <v>623</v>
      </c>
      <c r="J40" s="2548"/>
      <c r="K40" s="2548"/>
      <c r="L40" s="2548"/>
      <c r="M40" s="2548"/>
      <c r="N40" s="2548"/>
      <c r="O40" s="2547" t="e">
        <f>SUM(O37:P39)</f>
        <v>#N/A</v>
      </c>
      <c r="P40" s="2547"/>
      <c r="R40" s="153"/>
    </row>
    <row r="41" spans="1:18" s="288" customFormat="1">
      <c r="A41" s="692"/>
      <c r="B41" s="287"/>
      <c r="C41" s="667"/>
      <c r="D41" s="668"/>
      <c r="E41" s="668"/>
      <c r="F41" s="668"/>
      <c r="G41" s="669"/>
      <c r="H41" s="669"/>
      <c r="I41" s="670"/>
      <c r="J41" s="671"/>
      <c r="K41" s="671"/>
      <c r="L41" s="672"/>
      <c r="M41" s="672"/>
      <c r="N41" s="672"/>
      <c r="O41" s="673"/>
      <c r="P41" s="673"/>
      <c r="R41" s="666"/>
    </row>
    <row r="42" spans="1:18" ht="25.5">
      <c r="B42" s="1458" t="s">
        <v>502</v>
      </c>
      <c r="C42" s="1500" t="s">
        <v>624</v>
      </c>
      <c r="D42" s="2446" t="s">
        <v>625</v>
      </c>
      <c r="E42" s="2446"/>
      <c r="F42" s="2446"/>
      <c r="G42" s="2446"/>
      <c r="H42" s="2446"/>
      <c r="I42" s="2446"/>
      <c r="J42" s="2446"/>
      <c r="K42" s="2446"/>
      <c r="L42" s="2446"/>
      <c r="M42" s="2446"/>
      <c r="N42" s="2446"/>
      <c r="O42" s="2446"/>
      <c r="P42" s="2446"/>
      <c r="R42" s="153"/>
    </row>
    <row r="43" spans="1:18" ht="14.25" customHeight="1">
      <c r="B43" s="1483">
        <v>7556</v>
      </c>
      <c r="C43" s="1475">
        <v>2.1</v>
      </c>
      <c r="D43" s="2481" t="s">
        <v>626</v>
      </c>
      <c r="E43" s="2481"/>
      <c r="F43" s="2481"/>
      <c r="G43" s="1492" t="str">
        <f>VLOOKUP(B43,INSUMOS!$B:$E,2,FALSE)</f>
        <v>PLASTICO NEGRO CALIBRE 6</v>
      </c>
      <c r="H43" s="1494"/>
      <c r="I43" s="1501" t="str">
        <f>VLOOKUP(B43,INSUMOS!$B:$E,3,FALSE)</f>
        <v>M2</v>
      </c>
      <c r="J43" s="2482">
        <v>16</v>
      </c>
      <c r="K43" s="2483"/>
      <c r="L43" s="2422">
        <f>VLOOKUP(B43,INSUMOS!$B:$E,4,FALSE)</f>
        <v>1654</v>
      </c>
      <c r="M43" s="2423"/>
      <c r="N43" s="2424"/>
      <c r="O43" s="2443">
        <f>ROUND(J43*L43,0)</f>
        <v>26464</v>
      </c>
      <c r="P43" s="2443"/>
      <c r="R43" s="681"/>
    </row>
    <row r="44" spans="1:18" ht="14.25" customHeight="1">
      <c r="B44" s="1483">
        <v>7554</v>
      </c>
      <c r="C44" s="1475">
        <v>2.2000000000000002</v>
      </c>
      <c r="D44" s="2481" t="s">
        <v>627</v>
      </c>
      <c r="E44" s="2481"/>
      <c r="F44" s="2481"/>
      <c r="G44" s="1492" t="str">
        <f>VLOOKUP(B44,INSUMOS!$B:$E,2,FALSE)</f>
        <v>SEÑALIZACION TUBULAR COLOMBINA PLASTICA</v>
      </c>
      <c r="H44" s="1494"/>
      <c r="I44" s="1501" t="str">
        <f>VLOOKUP(B44,INSUMOS!$B:$E,3,FALSE)</f>
        <v>UN</v>
      </c>
      <c r="J44" s="2482">
        <v>8</v>
      </c>
      <c r="K44" s="2483"/>
      <c r="L44" s="2422">
        <f>VLOOKUP(B44,INSUMOS!$B:$E,4,FALSE)</f>
        <v>44982</v>
      </c>
      <c r="M44" s="2423"/>
      <c r="N44" s="2424"/>
      <c r="O44" s="2443">
        <f>ROUND(J44*L44,0)</f>
        <v>359856</v>
      </c>
      <c r="P44" s="2443"/>
      <c r="R44" s="681"/>
    </row>
    <row r="45" spans="1:18" ht="14.25" customHeight="1">
      <c r="B45" s="1483">
        <v>7306</v>
      </c>
      <c r="C45" s="1475">
        <v>2.2999999999999998</v>
      </c>
      <c r="D45" s="2481" t="s">
        <v>628</v>
      </c>
      <c r="E45" s="2481"/>
      <c r="F45" s="2481"/>
      <c r="G45" s="1492" t="str">
        <f>VLOOKUP(B45,INSUMOS!$B:$E,2,FALSE)</f>
        <v>CINTA DE DEMARCACION Cal. 3 (ROLLO 500mx0.10m)</v>
      </c>
      <c r="H45" s="1494"/>
      <c r="I45" s="1501" t="str">
        <f>VLOOKUP(B45,INSUMOS!$B:$E,3,FALSE)</f>
        <v>UN</v>
      </c>
      <c r="J45" s="2482">
        <v>3</v>
      </c>
      <c r="K45" s="2483"/>
      <c r="L45" s="2422">
        <f>VLOOKUP(B45,INSUMOS!$B:$E,4,FALSE)</f>
        <v>26418</v>
      </c>
      <c r="M45" s="2423"/>
      <c r="N45" s="2424"/>
      <c r="O45" s="2443">
        <f>ROUND(J45*L45,0)</f>
        <v>79254</v>
      </c>
      <c r="P45" s="2443"/>
      <c r="R45" s="681"/>
    </row>
    <row r="46" spans="1:18" ht="14.25" customHeight="1">
      <c r="C46" s="1497"/>
      <c r="D46" s="1498"/>
      <c r="E46" s="1498"/>
      <c r="F46" s="1498"/>
      <c r="G46" s="296"/>
      <c r="H46" s="296"/>
      <c r="I46" s="2549" t="s">
        <v>623</v>
      </c>
      <c r="J46" s="2550"/>
      <c r="K46" s="2550"/>
      <c r="L46" s="2550"/>
      <c r="M46" s="2550"/>
      <c r="N46" s="2551"/>
      <c r="O46" s="2547">
        <f>SUM(O43:P45)</f>
        <v>465574</v>
      </c>
      <c r="P46" s="2547"/>
      <c r="R46" s="153"/>
    </row>
    <row r="47" spans="1:18" s="288" customFormat="1">
      <c r="A47" s="692"/>
      <c r="B47" s="287"/>
      <c r="C47" s="667"/>
      <c r="D47" s="668"/>
      <c r="E47" s="668"/>
      <c r="F47" s="668"/>
      <c r="G47" s="669"/>
      <c r="H47" s="669"/>
      <c r="I47" s="670"/>
      <c r="J47" s="671"/>
      <c r="K47" s="671"/>
      <c r="L47" s="672"/>
      <c r="M47" s="672"/>
      <c r="N47" s="672"/>
      <c r="O47" s="673"/>
      <c r="P47" s="673"/>
      <c r="R47" s="666"/>
    </row>
    <row r="48" spans="1:18" ht="25.5">
      <c r="B48" s="1458" t="s">
        <v>502</v>
      </c>
      <c r="C48" s="1500" t="s">
        <v>629</v>
      </c>
      <c r="D48" s="2446" t="s">
        <v>630</v>
      </c>
      <c r="E48" s="2446"/>
      <c r="F48" s="2446"/>
      <c r="G48" s="2446"/>
      <c r="H48" s="2446"/>
      <c r="I48" s="2446"/>
      <c r="J48" s="2446"/>
      <c r="K48" s="2446"/>
      <c r="L48" s="2446"/>
      <c r="M48" s="2446"/>
      <c r="N48" s="2446"/>
      <c r="O48" s="2446"/>
      <c r="P48" s="2446"/>
    </row>
    <row r="49" spans="1:18" ht="38.25">
      <c r="B49" s="1483">
        <v>7812</v>
      </c>
      <c r="C49" s="2478">
        <v>3.1</v>
      </c>
      <c r="D49" s="2469" t="s">
        <v>631</v>
      </c>
      <c r="E49" s="2470"/>
      <c r="F49" s="2471"/>
      <c r="G49" s="1502" t="str">
        <f>VLOOKUP(B49,INSUMOS!$B:$E,2,FALSE)</f>
        <v>CARRETILLA  RUEDA NEUMATICA PLATON METALICO CAPACIDAD CINCO PIES CUBICOS MANGO MADERA TIPO BUGGY</v>
      </c>
      <c r="H49" s="1502"/>
      <c r="I49" s="1495" t="str">
        <f>VLOOKUP(B49,INSUMOS!$B:$E,3,FALSE)</f>
        <v>UN</v>
      </c>
      <c r="J49" s="2436">
        <v>1</v>
      </c>
      <c r="K49" s="2437"/>
      <c r="L49" s="2433">
        <f>VLOOKUP(B49,INSUMOS!$B:$E,4,FALSE)</f>
        <v>292948</v>
      </c>
      <c r="M49" s="2434"/>
      <c r="N49" s="2435"/>
      <c r="O49" s="2438">
        <f t="shared" ref="O49" si="12">+ROUND(J49*L49,0)</f>
        <v>292948</v>
      </c>
      <c r="P49" s="2438"/>
      <c r="R49" s="296"/>
    </row>
    <row r="50" spans="1:18">
      <c r="B50" s="1483">
        <v>9287</v>
      </c>
      <c r="C50" s="2479"/>
      <c r="D50" s="2472"/>
      <c r="E50" s="2473"/>
      <c r="F50" s="2474"/>
      <c r="G50" s="1502" t="str">
        <f>VLOOKUP(B50,INSUMOS!$B:$E,2,FALSE)</f>
        <v>PALA REDONDA No.  2 CON CABO</v>
      </c>
      <c r="H50" s="1502"/>
      <c r="I50" s="1495" t="str">
        <f>VLOOKUP(B50,INSUMOS!$B:$E,3,FALSE)</f>
        <v>UN</v>
      </c>
      <c r="J50" s="2431">
        <v>1</v>
      </c>
      <c r="K50" s="2432"/>
      <c r="L50" s="2433">
        <f>VLOOKUP(B50,INSUMOS!$B:$E,4,FALSE)</f>
        <v>21106</v>
      </c>
      <c r="M50" s="2434"/>
      <c r="N50" s="2435"/>
      <c r="O50" s="2438">
        <f>+ROUND(J50*L50,0)</f>
        <v>21106</v>
      </c>
      <c r="P50" s="2438"/>
      <c r="R50" s="296"/>
    </row>
    <row r="51" spans="1:18" ht="25.5">
      <c r="B51" s="1483">
        <v>7811</v>
      </c>
      <c r="C51" s="2479"/>
      <c r="D51" s="2472"/>
      <c r="E51" s="2473"/>
      <c r="F51" s="2474"/>
      <c r="G51" s="1502" t="str">
        <f>VLOOKUP(B51,INSUMOS!$B:$E,2,FALSE)</f>
        <v>CEPILLO INDUSTRIAL DE NYLON CON CABO DE 35CM A 42CM X 9CM X 17CM</v>
      </c>
      <c r="H51" s="1502"/>
      <c r="I51" s="1495" t="str">
        <f>VLOOKUP(B51,INSUMOS!$B:$E,3,FALSE)</f>
        <v>UN</v>
      </c>
      <c r="J51" s="2431">
        <v>1</v>
      </c>
      <c r="K51" s="2432"/>
      <c r="L51" s="2433">
        <f>VLOOKUP(B51,INSUMOS!$B:$E,4,FALSE)</f>
        <v>15780</v>
      </c>
      <c r="M51" s="2434"/>
      <c r="N51" s="2435"/>
      <c r="O51" s="2438">
        <f>+ROUND(J51*L51,0)</f>
        <v>15780</v>
      </c>
      <c r="P51" s="2438"/>
      <c r="R51" s="296"/>
    </row>
    <row r="52" spans="1:18">
      <c r="B52" s="1483">
        <v>7813</v>
      </c>
      <c r="C52" s="2479"/>
      <c r="D52" s="2472"/>
      <c r="E52" s="2473"/>
      <c r="F52" s="2474"/>
      <c r="G52" s="1502" t="str">
        <f>VLOOKUP(B52,INSUMOS!$B:$E,2,FALSE)</f>
        <v>BARRA DE 18LB CON PUNTA Y PALA 150CM X 10CM</v>
      </c>
      <c r="H52" s="1502"/>
      <c r="I52" s="1495" t="str">
        <f>VLOOKUP(B52,INSUMOS!$B:$E,3,FALSE)</f>
        <v>UN</v>
      </c>
      <c r="J52" s="2444">
        <v>1</v>
      </c>
      <c r="K52" s="2445"/>
      <c r="L52" s="2433">
        <f>VLOOKUP(B52,INSUMOS!$B:$E,4,FALSE)</f>
        <v>108900</v>
      </c>
      <c r="M52" s="2434"/>
      <c r="N52" s="2435"/>
      <c r="O52" s="2438">
        <f t="shared" ref="O52:O53" si="13">+ROUND(J52*L52,0)</f>
        <v>108900</v>
      </c>
      <c r="P52" s="2438"/>
      <c r="R52" s="296"/>
    </row>
    <row r="53" spans="1:18">
      <c r="B53" s="1483">
        <v>7814</v>
      </c>
      <c r="C53" s="2479"/>
      <c r="D53" s="2472"/>
      <c r="E53" s="2473"/>
      <c r="F53" s="2474"/>
      <c r="G53" s="1502" t="str">
        <f>VLOOKUP(B53,INSUMOS!$B:$E,2,FALSE)</f>
        <v>SERRUCHO DE 20" DIENTE ENDURECIDO</v>
      </c>
      <c r="H53" s="1502"/>
      <c r="I53" s="1495" t="str">
        <f>VLOOKUP(B53,INSUMOS!$B:$E,3,FALSE)</f>
        <v>UN</v>
      </c>
      <c r="J53" s="2436">
        <v>2</v>
      </c>
      <c r="K53" s="2437"/>
      <c r="L53" s="2433">
        <f>VLOOKUP(B53,INSUMOS!$B:$E,4,FALSE)</f>
        <v>36700</v>
      </c>
      <c r="M53" s="2434"/>
      <c r="N53" s="2435"/>
      <c r="O53" s="2438">
        <f t="shared" si="13"/>
        <v>73400</v>
      </c>
      <c r="P53" s="2438"/>
      <c r="R53" s="296"/>
    </row>
    <row r="54" spans="1:18">
      <c r="B54" s="1483">
        <v>6092</v>
      </c>
      <c r="C54" s="2479"/>
      <c r="D54" s="2472"/>
      <c r="E54" s="2473"/>
      <c r="F54" s="2474"/>
      <c r="G54" s="1502" t="str">
        <f>VLOOKUP(B54,INSUMOS!$B:$E,2,FALSE)</f>
        <v>HERRAMIENTA MENOR</v>
      </c>
      <c r="H54" s="1502"/>
      <c r="I54" s="1495" t="str">
        <f>VLOOKUP(B54,INSUMOS!$B:$E,3,FALSE)</f>
        <v>GLB</v>
      </c>
      <c r="J54" s="2431">
        <v>1</v>
      </c>
      <c r="K54" s="2432"/>
      <c r="L54" s="2433">
        <f>VLOOKUP(B54,INSUMOS!$B:$E,4,FALSE)</f>
        <v>2000</v>
      </c>
      <c r="M54" s="2434"/>
      <c r="N54" s="2435"/>
      <c r="O54" s="2438">
        <f>+ROUND(J54*L54,0)</f>
        <v>2000</v>
      </c>
      <c r="P54" s="2438"/>
      <c r="R54" s="296"/>
    </row>
    <row r="55" spans="1:18" ht="25.5">
      <c r="B55" s="1483">
        <v>9280</v>
      </c>
      <c r="C55" s="2479"/>
      <c r="D55" s="2472"/>
      <c r="E55" s="2473"/>
      <c r="F55" s="2474"/>
      <c r="G55" s="1502" t="str">
        <f>VLOOKUP(B55,INSUMOS!$B:$E,2,FALSE)</f>
        <v>BOLSA PARA BASURA TIPO INDUSTRIAL NEGRA DE 60 x 90 Cm CALIBRE 2 (PAQUETE DE 30 UNIDADES)</v>
      </c>
      <c r="H55" s="1502"/>
      <c r="I55" s="1495" t="str">
        <f>VLOOKUP(B55,INSUMOS!$B:$E,3,FALSE)</f>
        <v>UN</v>
      </c>
      <c r="J55" s="2431">
        <v>13</v>
      </c>
      <c r="K55" s="2432"/>
      <c r="L55" s="2433">
        <f>VLOOKUP(B55,INSUMOS!$B:$E,4,FALSE)</f>
        <v>12900</v>
      </c>
      <c r="M55" s="2434"/>
      <c r="N55" s="2435"/>
      <c r="O55" s="2438">
        <f>+ROUND(J55*L55,0)</f>
        <v>167700</v>
      </c>
      <c r="P55" s="2438"/>
      <c r="R55" s="296"/>
    </row>
    <row r="56" spans="1:18">
      <c r="B56" s="1483">
        <v>7571</v>
      </c>
      <c r="C56" s="2480"/>
      <c r="D56" s="2475"/>
      <c r="E56" s="2476"/>
      <c r="F56" s="2477"/>
      <c r="G56" s="1502" t="str">
        <f>VLOOKUP(B56,INSUMOS!$B:$E,2,FALSE)</f>
        <v>CONOS H= 0,9- 1,0mt</v>
      </c>
      <c r="H56" s="1502"/>
      <c r="I56" s="1495" t="str">
        <f>VLOOKUP(B56,INSUMOS!$B:$E,3,FALSE)</f>
        <v>UN</v>
      </c>
      <c r="J56" s="2431">
        <v>6</v>
      </c>
      <c r="K56" s="2432"/>
      <c r="L56" s="2433">
        <f>VLOOKUP(B56,INSUMOS!$B:$E,4,FALSE)</f>
        <v>81010</v>
      </c>
      <c r="M56" s="2434"/>
      <c r="N56" s="2435"/>
      <c r="O56" s="2438">
        <f t="shared" ref="O56" si="14">+ROUND(J56*L56,0)</f>
        <v>486060</v>
      </c>
      <c r="P56" s="2438"/>
      <c r="R56" s="296"/>
    </row>
    <row r="57" spans="1:18" ht="30.75" customHeight="1">
      <c r="B57" s="1483">
        <v>11794</v>
      </c>
      <c r="C57" s="1173">
        <v>3.2</v>
      </c>
      <c r="D57" s="2553" t="s">
        <v>632</v>
      </c>
      <c r="E57" s="2554"/>
      <c r="F57" s="2555"/>
      <c r="G57" s="1502" t="str">
        <f>VLOOKUP(B57,INSUMOS!$B:$E,2,FALSE)</f>
        <v>PUNTO ECOLÓGICO COMPUESTO POR 3 CANECAS TIPO BARCELONA M-121</v>
      </c>
      <c r="H57" s="1502"/>
      <c r="I57" s="1495" t="str">
        <f>VLOOKUP(B57,INSUMOS!$B:$E,3,FALSE)</f>
        <v>UN</v>
      </c>
      <c r="J57" s="2431">
        <v>2</v>
      </c>
      <c r="K57" s="2432"/>
      <c r="L57" s="2433">
        <f>VLOOKUP(B57,INSUMOS!$B:$E,4,FALSE)</f>
        <v>1642200</v>
      </c>
      <c r="M57" s="2434"/>
      <c r="N57" s="2435"/>
      <c r="O57" s="2438">
        <f t="shared" ref="O57" si="15">+ROUND(J57*L57,0)</f>
        <v>3284400</v>
      </c>
      <c r="P57" s="2438"/>
      <c r="R57" s="296"/>
    </row>
    <row r="58" spans="1:18" ht="15" customHeight="1">
      <c r="C58" s="2560"/>
      <c r="D58" s="2560"/>
      <c r="E58" s="2560"/>
      <c r="F58" s="2560"/>
      <c r="G58" s="2561"/>
      <c r="H58" s="652"/>
      <c r="I58" s="2559" t="s">
        <v>623</v>
      </c>
      <c r="J58" s="2559"/>
      <c r="K58" s="2559"/>
      <c r="L58" s="2559"/>
      <c r="M58" s="2559"/>
      <c r="N58" s="2559"/>
      <c r="O58" s="2552">
        <f>SUM(O49:P57)</f>
        <v>4452294</v>
      </c>
      <c r="P58" s="2552"/>
    </row>
    <row r="59" spans="1:18" s="288" customFormat="1" ht="11.25" customHeight="1">
      <c r="A59" s="692"/>
      <c r="B59" s="287"/>
      <c r="C59" s="2556"/>
      <c r="D59" s="2556"/>
      <c r="E59" s="2556"/>
      <c r="F59" s="2556"/>
      <c r="G59" s="2556"/>
      <c r="H59" s="2556"/>
      <c r="I59" s="2556"/>
      <c r="J59" s="2556"/>
      <c r="K59" s="2556"/>
      <c r="L59" s="2556"/>
      <c r="M59" s="2556"/>
      <c r="N59" s="2556"/>
      <c r="O59" s="2556"/>
      <c r="P59" s="2556"/>
      <c r="R59" s="287"/>
    </row>
    <row r="60" spans="1:18" ht="25.5" customHeight="1">
      <c r="B60" s="1458" t="s">
        <v>502</v>
      </c>
      <c r="C60" s="1500" t="s">
        <v>633</v>
      </c>
      <c r="D60" s="2557" t="s">
        <v>634</v>
      </c>
      <c r="E60" s="2557"/>
      <c r="F60" s="2557"/>
      <c r="G60" s="2557"/>
      <c r="H60" s="2557"/>
      <c r="I60" s="2557"/>
      <c r="J60" s="2557"/>
      <c r="K60" s="2557"/>
      <c r="L60" s="2557"/>
      <c r="M60" s="2557"/>
      <c r="N60" s="2557"/>
      <c r="O60" s="2557"/>
      <c r="P60" s="2557"/>
    </row>
    <row r="61" spans="1:18" ht="72.599999999999994" customHeight="1">
      <c r="B61" s="1483">
        <v>4945</v>
      </c>
      <c r="C61" s="1475">
        <v>4.0999999999999996</v>
      </c>
      <c r="D61" s="2452" t="s">
        <v>635</v>
      </c>
      <c r="E61" s="2453"/>
      <c r="F61" s="2454"/>
      <c r="G61" s="1502" t="str">
        <f>VLOOKUP(B61,ITEMS!$B:$E,2,FALSE)</f>
        <v>ALQUILER DE CERRAMIENTO TIPO 1: CONSTA DE SEÑALIZADORES TUBULARES PLÁSTICOS, TRIPLE CINTA PELIGRO CAL. 4, POLISOMBRA 65% PARA CERRAMIENTO. (INCLUYE INSTALACIÓN, MANTENIMIENTO Y DESINSTALACIÓN).</v>
      </c>
      <c r="H61" s="1502"/>
      <c r="I61" s="1495" t="str">
        <f>VLOOKUP(B61,ITEMS!$B:$E,3,FALSE)</f>
        <v>ML/MES</v>
      </c>
      <c r="J61" s="2439">
        <f>R61</f>
        <v>1250</v>
      </c>
      <c r="K61" s="2440"/>
      <c r="L61" s="2422">
        <f>VLOOKUP(B61,ITEMS!$B:$E,4,FALSE)</f>
        <v>11286</v>
      </c>
      <c r="M61" s="2423"/>
      <c r="N61" s="2424"/>
      <c r="O61" s="2546">
        <f t="shared" ref="O61" si="16">+ROUND(J61*L61,0)</f>
        <v>14107500</v>
      </c>
      <c r="P61" s="2546"/>
      <c r="R61" s="153">
        <f>125*($O$10-1)</f>
        <v>1250</v>
      </c>
    </row>
    <row r="62" spans="1:18" ht="72.599999999999994" customHeight="1">
      <c r="B62" s="1483">
        <v>5166</v>
      </c>
      <c r="C62" s="1475">
        <f>C61+0.1</f>
        <v>4.1999999999999993</v>
      </c>
      <c r="D62" s="2455"/>
      <c r="E62" s="2456"/>
      <c r="F62" s="2457"/>
      <c r="G62" s="1502" t="str">
        <f>VLOOKUP(B62,ITEMS!$B:$E,2,FALSE)</f>
        <v>ALQUILER DE CERRAMIENTO TIPO 3, CONSTA DE SEÑALIZADORES TUBULARES PLASTICOS SEPARADOS ENTRE SI MAXIMO 3MTS TRIPLE CINTA PELIGRO CAL 4 (INCLUYE INSTALACIÓN, MANTENIMEINTO Y DESINSTALACIÓN).</v>
      </c>
      <c r="H62" s="1502"/>
      <c r="I62" s="1495" t="str">
        <f>VLOOKUP(B62,ITEMS!$B:$E,3,FALSE)</f>
        <v>ML/ME</v>
      </c>
      <c r="J62" s="2439">
        <f>R62</f>
        <v>1520</v>
      </c>
      <c r="K62" s="2440"/>
      <c r="L62" s="2422">
        <f>VLOOKUP(B62,ITEMS!$B:$E,4,FALSE)</f>
        <v>6148</v>
      </c>
      <c r="M62" s="2423"/>
      <c r="N62" s="2424"/>
      <c r="O62" s="2546">
        <f t="shared" ref="O62" si="17">+ROUND(J62*L62,0)</f>
        <v>9344960</v>
      </c>
      <c r="P62" s="2546"/>
      <c r="R62" s="153">
        <f>304*($O$10-1)/2</f>
        <v>1520</v>
      </c>
    </row>
    <row r="63" spans="1:18">
      <c r="C63" s="1503"/>
      <c r="D63" s="1504"/>
      <c r="E63" s="1504"/>
      <c r="F63" s="1504"/>
      <c r="G63" s="32"/>
      <c r="H63" s="32"/>
      <c r="I63" s="2451" t="s">
        <v>623</v>
      </c>
      <c r="J63" s="2451"/>
      <c r="K63" s="2451"/>
      <c r="L63" s="2451"/>
      <c r="M63" s="2451"/>
      <c r="N63" s="2451"/>
      <c r="O63" s="2430">
        <f>SUM(O61:P62)</f>
        <v>23452460</v>
      </c>
      <c r="P63" s="2430"/>
    </row>
    <row r="64" spans="1:18" s="288" customFormat="1" ht="9.75" customHeight="1">
      <c r="A64" s="692"/>
      <c r="B64" s="287"/>
      <c r="C64" s="675"/>
      <c r="D64" s="676"/>
      <c r="E64" s="676"/>
      <c r="F64" s="676"/>
      <c r="G64" s="676"/>
      <c r="H64" s="676"/>
      <c r="I64" s="677"/>
      <c r="J64" s="677"/>
      <c r="K64" s="677"/>
      <c r="L64" s="677"/>
      <c r="M64" s="677"/>
      <c r="N64" s="677"/>
      <c r="O64" s="678"/>
      <c r="P64" s="678"/>
      <c r="R64" s="287"/>
    </row>
    <row r="65" spans="1:28" ht="25.5">
      <c r="B65" s="1458" t="s">
        <v>502</v>
      </c>
      <c r="C65" s="1500" t="s">
        <v>636</v>
      </c>
      <c r="D65" s="2446" t="s">
        <v>637</v>
      </c>
      <c r="E65" s="2446"/>
      <c r="F65" s="2446"/>
      <c r="G65" s="2446"/>
      <c r="H65" s="2446"/>
      <c r="I65" s="2446"/>
      <c r="J65" s="2446"/>
      <c r="K65" s="2446"/>
      <c r="L65" s="2446"/>
      <c r="M65" s="2446"/>
      <c r="N65" s="2446"/>
      <c r="O65" s="2446"/>
      <c r="P65" s="2446"/>
    </row>
    <row r="66" spans="1:28" ht="42.75" customHeight="1">
      <c r="B66" s="682">
        <v>5168</v>
      </c>
      <c r="C66" s="1500">
        <v>5.0999999999999996</v>
      </c>
      <c r="D66" s="2562" t="s">
        <v>638</v>
      </c>
      <c r="E66" s="2563"/>
      <c r="F66" s="2564"/>
      <c r="G66" s="1502" t="str">
        <f>VLOOKUP(B66,ITEMS!$B:$E,2,FALSE)</f>
        <v>PROTECCION A SUMIDEROS (INCLUYE SUMINISTRO Y COLOCACIÓN DE BOLSAS DE LONA Y GEOTEXTIL NT 1600 O SIMILAR).</v>
      </c>
      <c r="H66" s="1502"/>
      <c r="I66" s="1495" t="str">
        <f>VLOOKUP(B66,ITEMS!$B:$E,3,FALSE)</f>
        <v>UN/MES</v>
      </c>
      <c r="J66" s="2439">
        <f>R66</f>
        <v>50</v>
      </c>
      <c r="K66" s="2440"/>
      <c r="L66" s="2433">
        <f>VLOOKUP(B66,ITEMS!$B:$E,4,FALSE)</f>
        <v>17694</v>
      </c>
      <c r="M66" s="2434"/>
      <c r="N66" s="2435"/>
      <c r="O66" s="2450">
        <f t="shared" ref="O66" si="18">+ROUND(J66*L66,0)</f>
        <v>884700</v>
      </c>
      <c r="P66" s="2450"/>
      <c r="R66" s="153">
        <f>5*($O$10-1)</f>
        <v>50</v>
      </c>
    </row>
    <row r="67" spans="1:28" ht="73.150000000000006" customHeight="1">
      <c r="B67" s="1483">
        <v>5169</v>
      </c>
      <c r="C67" s="1500">
        <f>C66+0.1</f>
        <v>5.1999999999999993</v>
      </c>
      <c r="D67" s="2565"/>
      <c r="E67" s="2566"/>
      <c r="F67" s="2567"/>
      <c r="G67" s="1502" t="str">
        <f>VLOOKUP(B67,ITEMS!$B:$E,2,FALSE)</f>
        <v>PLAFONADO DE POZOS (INCLUYE SUMINISTRO Y COLOCACIÓN DE PUNTILLA, TABLA BURRA DE 2.90 X0.28X0.025M, CINTA DE SEÑALIZACION CAL 4 ROLLO 500MX0.10M Y SEÑALIZACIÓN TUBULAR COLOMBINA PLÁSTICA).</v>
      </c>
      <c r="H67" s="1502"/>
      <c r="I67" s="1495" t="str">
        <f>VLOOKUP(B67,ITEMS!$B:$E,3,FALSE)</f>
        <v>UN</v>
      </c>
      <c r="J67" s="2447">
        <v>2</v>
      </c>
      <c r="K67" s="2448"/>
      <c r="L67" s="2433">
        <f>VLOOKUP(B67,ITEMS!$B:$E,4,FALSE)</f>
        <v>154457</v>
      </c>
      <c r="M67" s="2434"/>
      <c r="N67" s="2435"/>
      <c r="O67" s="2450">
        <f t="shared" ref="O67" si="19">+ROUND(J67*L67,0)</f>
        <v>308914</v>
      </c>
      <c r="P67" s="2450"/>
      <c r="R67" s="153"/>
    </row>
    <row r="68" spans="1:28" ht="42.75" customHeight="1">
      <c r="B68" s="1483">
        <v>5366</v>
      </c>
      <c r="C68" s="1500">
        <f>C67+0.1</f>
        <v>5.2999999999999989</v>
      </c>
      <c r="D68" s="2568"/>
      <c r="E68" s="2569"/>
      <c r="F68" s="2570"/>
      <c r="G68" s="1502" t="str">
        <f>VLOOKUP(B68,ITEMS!$B:$E,2,FALSE)</f>
        <v>POLISOMBRA VERDE PARA CERRAMIENTO. SUMINISTRO E INSTALACION.</v>
      </c>
      <c r="H68" s="1502"/>
      <c r="I68" s="1495" t="str">
        <f>VLOOKUP(B68,ITEMS!$B:$E,3,FALSE)</f>
        <v>M2</v>
      </c>
      <c r="J68" s="2447">
        <v>16</v>
      </c>
      <c r="K68" s="2448"/>
      <c r="L68" s="2433">
        <f>VLOOKUP(B68,ITEMS!$B:$E,4,FALSE)</f>
        <v>3271</v>
      </c>
      <c r="M68" s="2434"/>
      <c r="N68" s="2435"/>
      <c r="O68" s="2450">
        <f t="shared" ref="O68" si="20">+ROUND(J68*L68,0)</f>
        <v>52336</v>
      </c>
      <c r="P68" s="2450"/>
      <c r="R68" s="153"/>
    </row>
    <row r="69" spans="1:28">
      <c r="C69" s="1503"/>
      <c r="D69" s="1504"/>
      <c r="E69" s="1504"/>
      <c r="F69" s="1504"/>
      <c r="G69" s="32"/>
      <c r="H69" s="32"/>
      <c r="I69" s="2451" t="s">
        <v>623</v>
      </c>
      <c r="J69" s="2451"/>
      <c r="K69" s="2451"/>
      <c r="L69" s="2451"/>
      <c r="M69" s="2451"/>
      <c r="N69" s="2451"/>
      <c r="O69" s="2430">
        <f>SUM(O66:P68)</f>
        <v>1245950</v>
      </c>
      <c r="P69" s="2430"/>
    </row>
    <row r="70" spans="1:28" ht="15" customHeight="1">
      <c r="D70" s="32"/>
      <c r="E70" s="32"/>
      <c r="F70" s="32"/>
      <c r="G70" s="32"/>
      <c r="H70" s="32"/>
      <c r="I70" s="2451" t="s">
        <v>639</v>
      </c>
      <c r="J70" s="2451"/>
      <c r="K70" s="2451"/>
      <c r="L70" s="2451"/>
      <c r="M70" s="2451"/>
      <c r="N70" s="2451"/>
      <c r="O70" s="2430" t="e">
        <f>+O40+O46+O58+O63+O69</f>
        <v>#N/A</v>
      </c>
      <c r="P70" s="2430"/>
    </row>
    <row r="71" spans="1:28" s="288" customFormat="1">
      <c r="A71" s="692"/>
      <c r="B71" s="287"/>
      <c r="C71" s="667"/>
      <c r="D71" s="668"/>
      <c r="E71" s="668"/>
      <c r="F71" s="668"/>
      <c r="G71" s="669"/>
      <c r="H71" s="669"/>
      <c r="I71" s="670"/>
      <c r="J71" s="671"/>
      <c r="K71" s="671"/>
      <c r="L71" s="672"/>
      <c r="M71" s="672"/>
      <c r="N71" s="672"/>
      <c r="O71" s="673"/>
      <c r="P71" s="673"/>
      <c r="R71" s="666"/>
    </row>
    <row r="72" spans="1:28" ht="13.9" customHeight="1">
      <c r="C72" s="2528" t="s">
        <v>640</v>
      </c>
      <c r="D72" s="2529"/>
      <c r="E72" s="2529"/>
      <c r="F72" s="2529"/>
      <c r="G72" s="2529"/>
      <c r="H72" s="2529"/>
      <c r="I72" s="2529"/>
      <c r="J72" s="2529"/>
      <c r="K72" s="2529"/>
      <c r="L72" s="2529"/>
      <c r="M72" s="2529"/>
      <c r="N72" s="2529"/>
      <c r="O72" s="2529"/>
      <c r="P72" s="2530"/>
    </row>
    <row r="73" spans="1:28" ht="25.5">
      <c r="B73" s="1458" t="s">
        <v>502</v>
      </c>
      <c r="C73" s="1491" t="s">
        <v>641</v>
      </c>
      <c r="D73" s="2449" t="s">
        <v>642</v>
      </c>
      <c r="E73" s="2449"/>
      <c r="F73" s="2449"/>
      <c r="G73" s="2449"/>
      <c r="H73" s="2449"/>
      <c r="I73" s="2449"/>
      <c r="J73" s="2449"/>
      <c r="K73" s="2449"/>
      <c r="L73" s="2449"/>
      <c r="M73" s="2449"/>
      <c r="N73" s="2449"/>
      <c r="O73" s="2449"/>
      <c r="P73" s="2449"/>
    </row>
    <row r="74" spans="1:28" ht="64.5" customHeight="1">
      <c r="B74" s="1483">
        <v>7820</v>
      </c>
      <c r="C74" s="1475">
        <v>1.2</v>
      </c>
      <c r="D74" s="2558" t="s">
        <v>643</v>
      </c>
      <c r="E74" s="2554"/>
      <c r="F74" s="2555"/>
      <c r="G74" s="1502" t="str">
        <f>VLOOKUP(B74,ITEMS!$B:$E,2,FALSE)</f>
        <v>PROTECCIÓN A ÁRBOLES (INCLUYE SUMINISTRO Y COLOCACIÓN DE DURMIENTES DE 2.90M X 0.04M X 0.04M Y POLISOMBRA AL 47% DE TAL MANERA QUE GARANTICE LA PROTECCIÓN AL INDIVIDUO VEGETAL.</v>
      </c>
      <c r="H74" s="1502"/>
      <c r="I74" s="1495" t="str">
        <f>VLOOKUP(B74,ITEMS!$B:$E,3,FALSE)</f>
        <v>UN</v>
      </c>
      <c r="J74" s="2439">
        <v>57</v>
      </c>
      <c r="K74" s="2440"/>
      <c r="L74" s="2422">
        <f>VLOOKUP(B74,ITEMS!$B:$E,4,FALSE)</f>
        <v>28451</v>
      </c>
      <c r="M74" s="2423"/>
      <c r="N74" s="2424"/>
      <c r="O74" s="2443">
        <f t="shared" ref="O74" si="21">ROUND(J74*L74,0)</f>
        <v>1621707</v>
      </c>
      <c r="P74" s="2443"/>
      <c r="R74" s="153"/>
    </row>
    <row r="75" spans="1:28">
      <c r="C75" s="2532"/>
      <c r="D75" s="2532"/>
      <c r="E75" s="2532"/>
      <c r="F75" s="2532"/>
      <c r="G75" s="2533"/>
      <c r="H75" s="1506"/>
      <c r="I75" s="2451" t="s">
        <v>623</v>
      </c>
      <c r="J75" s="2451"/>
      <c r="K75" s="2451"/>
      <c r="L75" s="2451"/>
      <c r="M75" s="2451"/>
      <c r="N75" s="2451"/>
      <c r="O75" s="2521">
        <f>SUM(O74:P74)</f>
        <v>1621707</v>
      </c>
      <c r="P75" s="2521"/>
    </row>
    <row r="76" spans="1:28" ht="25.5" customHeight="1">
      <c r="B76" s="1458" t="s">
        <v>502</v>
      </c>
      <c r="C76" s="1491" t="s">
        <v>644</v>
      </c>
      <c r="D76" s="2449" t="s">
        <v>645</v>
      </c>
      <c r="E76" s="2449"/>
      <c r="F76" s="2449"/>
      <c r="G76" s="2449"/>
      <c r="H76" s="2449"/>
      <c r="I76" s="2449"/>
      <c r="J76" s="2449"/>
      <c r="K76" s="2449"/>
      <c r="L76" s="2449"/>
      <c r="M76" s="2449"/>
      <c r="N76" s="2449"/>
      <c r="O76" s="2449"/>
      <c r="P76" s="2449"/>
    </row>
    <row r="77" spans="1:28" ht="51">
      <c r="B77" s="1507">
        <v>7146</v>
      </c>
      <c r="C77" s="683">
        <v>2.1</v>
      </c>
      <c r="D77" s="2531" t="s">
        <v>646</v>
      </c>
      <c r="E77" s="2532"/>
      <c r="F77" s="2533"/>
      <c r="G77" s="1502" t="str">
        <f>VLOOKUP(B77,INSUMOS!$B:$E,2,FALSE)</f>
        <v>MANLIFT - PLATAFORMA ELEVADORA A COMBUSTIÓN DE BRAZO ARTICULADO - ALTURA MÁXIMA DE TRABAJO DE 16 A 18 M - INCLUYE OPERARIO Y COMBUSTIBLE</v>
      </c>
      <c r="H77" s="1502"/>
      <c r="I77" s="1495" t="str">
        <f>VLOOKUP(B77,INSUMOS!$B:$E,3,FALSE)</f>
        <v>HR</v>
      </c>
      <c r="J77" s="2441">
        <v>1</v>
      </c>
      <c r="K77" s="2442"/>
      <c r="L77" s="2422">
        <f>VLOOKUP(B77,INSUMOS!$B:$E,4,FALSE)</f>
        <v>80859</v>
      </c>
      <c r="M77" s="2423"/>
      <c r="N77" s="2424"/>
      <c r="O77" s="2443">
        <f t="shared" ref="O77:O79" si="22">ROUND(J77*L77,0)</f>
        <v>80859</v>
      </c>
      <c r="P77" s="2443"/>
      <c r="R77" s="296"/>
      <c r="T77" s="296"/>
      <c r="U77" s="296"/>
      <c r="V77" s="296"/>
      <c r="W77" s="296"/>
      <c r="X77" s="296"/>
      <c r="Y77" s="296"/>
      <c r="Z77" s="296"/>
      <c r="AA77" s="296"/>
      <c r="AB77" s="296"/>
    </row>
    <row r="78" spans="1:28">
      <c r="B78" s="1509">
        <v>11816</v>
      </c>
      <c r="C78" s="683">
        <f>C77+0.1</f>
        <v>2.2000000000000002</v>
      </c>
      <c r="D78" s="2534"/>
      <c r="E78" s="2535"/>
      <c r="F78" s="2536"/>
      <c r="G78" s="1502" t="e">
        <f>VLOOKUP(B78,INSUMOS!$B:$E,2,FALSE)</f>
        <v>#N/A</v>
      </c>
      <c r="H78" s="1502"/>
      <c r="I78" s="1495" t="e">
        <f>VLOOKUP(B78,INSUMOS!$B:$E,3,FALSE)</f>
        <v>#N/A</v>
      </c>
      <c r="J78" s="2420">
        <v>1</v>
      </c>
      <c r="K78" s="2421"/>
      <c r="L78" s="2422" t="e">
        <f>VLOOKUP(B78,INSUMOS!$B:$E,4,FALSE)</f>
        <v>#N/A</v>
      </c>
      <c r="M78" s="2423"/>
      <c r="N78" s="2424"/>
      <c r="O78" s="2443" t="e">
        <f t="shared" si="22"/>
        <v>#N/A</v>
      </c>
      <c r="P78" s="2443"/>
      <c r="R78" s="296"/>
      <c r="T78" s="296"/>
      <c r="U78" s="296"/>
      <c r="V78" s="296"/>
      <c r="W78" s="296"/>
      <c r="X78" s="296"/>
      <c r="Y78" s="296"/>
      <c r="Z78" s="296"/>
      <c r="AA78" s="296"/>
      <c r="AB78" s="296"/>
    </row>
    <row r="79" spans="1:28">
      <c r="B79" s="1509">
        <v>11818</v>
      </c>
      <c r="C79" s="683">
        <f t="shared" ref="C79:C84" si="23">C78+0.1</f>
        <v>2.3000000000000003</v>
      </c>
      <c r="D79" s="2534"/>
      <c r="E79" s="2535"/>
      <c r="F79" s="2536"/>
      <c r="G79" s="1502" t="e">
        <f>VLOOKUP(B79,INSUMOS!$B:$E,2,FALSE)</f>
        <v>#N/A</v>
      </c>
      <c r="H79" s="1502"/>
      <c r="I79" s="1495" t="e">
        <f>VLOOKUP(B79,INSUMOS!$B:$E,3,FALSE)</f>
        <v>#N/A</v>
      </c>
      <c r="J79" s="2420">
        <v>1</v>
      </c>
      <c r="K79" s="2421"/>
      <c r="L79" s="2422" t="e">
        <f>VLOOKUP(B79,INSUMOS!$B:$E,4,FALSE)</f>
        <v>#N/A</v>
      </c>
      <c r="M79" s="2423"/>
      <c r="N79" s="2424"/>
      <c r="O79" s="2443" t="e">
        <f t="shared" si="22"/>
        <v>#N/A</v>
      </c>
      <c r="P79" s="2443"/>
      <c r="R79" s="296"/>
      <c r="T79" s="296"/>
      <c r="U79" s="296"/>
      <c r="V79" s="296"/>
      <c r="W79" s="296"/>
      <c r="X79" s="296"/>
      <c r="Y79" s="296"/>
      <c r="Z79" s="296"/>
      <c r="AA79" s="296"/>
      <c r="AB79" s="296"/>
    </row>
    <row r="80" spans="1:28">
      <c r="B80" s="1509">
        <v>7306</v>
      </c>
      <c r="C80" s="683">
        <f t="shared" si="23"/>
        <v>2.4000000000000004</v>
      </c>
      <c r="D80" s="2534"/>
      <c r="E80" s="2535"/>
      <c r="F80" s="2536"/>
      <c r="G80" s="1502" t="str">
        <f>VLOOKUP(B80,INSUMOS!$B:$E,2,FALSE)</f>
        <v>CINTA DE DEMARCACION Cal. 3 (ROLLO 500mx0.10m)</v>
      </c>
      <c r="H80" s="1502"/>
      <c r="I80" s="1495" t="str">
        <f>VLOOKUP(B80,INSUMOS!$B:$E,3,FALSE)</f>
        <v>UN</v>
      </c>
      <c r="J80" s="2420">
        <v>2</v>
      </c>
      <c r="K80" s="2421"/>
      <c r="L80" s="2422">
        <f>VLOOKUP(B80,INSUMOS!$B:$E,4,FALSE)</f>
        <v>26418</v>
      </c>
      <c r="M80" s="2423"/>
      <c r="N80" s="2424"/>
      <c r="O80" s="2443">
        <f t="shared" ref="O80:O82" si="24">ROUND(J80*L80,0)</f>
        <v>52836</v>
      </c>
      <c r="P80" s="2443"/>
      <c r="R80" s="296"/>
      <c r="T80" s="296"/>
      <c r="U80" s="296"/>
      <c r="V80" s="296"/>
      <c r="W80" s="296"/>
      <c r="X80" s="296"/>
      <c r="Y80" s="296"/>
      <c r="Z80" s="296"/>
      <c r="AA80" s="296"/>
      <c r="AB80" s="296"/>
    </row>
    <row r="81" spans="1:30" ht="33" customHeight="1">
      <c r="B81" s="1509">
        <v>11815</v>
      </c>
      <c r="C81" s="683">
        <f t="shared" si="23"/>
        <v>2.5000000000000004</v>
      </c>
      <c r="D81" s="2534"/>
      <c r="E81" s="2535"/>
      <c r="F81" s="2536"/>
      <c r="G81" s="1502" t="str">
        <f>VLOOKUP(B81,INSUMOS!$B:$E,2,FALSE)</f>
        <v>RECEPCIÓN DE NIDOS RESCATADOS  (MAXIMO 3 HUEVOS).</v>
      </c>
      <c r="H81" s="1502"/>
      <c r="I81" s="1495" t="str">
        <f>VLOOKUP(B81,INSUMOS!$B:$E,3,FALSE)</f>
        <v>UN</v>
      </c>
      <c r="J81" s="2420">
        <v>3</v>
      </c>
      <c r="K81" s="2421"/>
      <c r="L81" s="2422">
        <f>VLOOKUP(B81,INSUMOS!$B:$E,4,FALSE)</f>
        <v>49600</v>
      </c>
      <c r="M81" s="2423"/>
      <c r="N81" s="2424"/>
      <c r="O81" s="2443">
        <f t="shared" si="24"/>
        <v>148800</v>
      </c>
      <c r="P81" s="2443"/>
      <c r="R81" s="296"/>
      <c r="T81" s="296"/>
      <c r="U81" s="296"/>
      <c r="V81" s="296"/>
      <c r="W81" s="296"/>
      <c r="X81" s="296"/>
      <c r="Y81" s="296"/>
      <c r="Z81" s="296"/>
      <c r="AA81" s="296"/>
      <c r="AB81" s="296"/>
    </row>
    <row r="82" spans="1:30">
      <c r="B82" s="1509">
        <v>11819</v>
      </c>
      <c r="C82" s="683">
        <f t="shared" si="23"/>
        <v>2.6000000000000005</v>
      </c>
      <c r="D82" s="2534"/>
      <c r="E82" s="2535"/>
      <c r="F82" s="2536"/>
      <c r="G82" s="1502" t="str">
        <f>VLOOKUP(B82,INSUMOS!$B:$E,2,FALSE)</f>
        <v>RECEPCIÓN DE AVES RESCATADAS</v>
      </c>
      <c r="H82" s="1502"/>
      <c r="I82" s="1495" t="str">
        <f>VLOOKUP(B82,INSUMOS!$B:$E,3,FALSE)</f>
        <v>UN</v>
      </c>
      <c r="J82" s="2420">
        <v>3</v>
      </c>
      <c r="K82" s="2421"/>
      <c r="L82" s="2422">
        <f>VLOOKUP(B82,INSUMOS!$B:$E,4,FALSE)</f>
        <v>49600</v>
      </c>
      <c r="M82" s="2423"/>
      <c r="N82" s="2424"/>
      <c r="O82" s="2443">
        <f t="shared" si="24"/>
        <v>148800</v>
      </c>
      <c r="P82" s="2443"/>
      <c r="R82" s="296"/>
      <c r="T82" s="296"/>
      <c r="U82" s="296"/>
      <c r="V82" s="296"/>
      <c r="W82" s="296"/>
      <c r="X82" s="296"/>
      <c r="Y82" s="296"/>
      <c r="Z82" s="296"/>
      <c r="AA82" s="296"/>
      <c r="AB82" s="296"/>
    </row>
    <row r="83" spans="1:30">
      <c r="B83" s="1509">
        <v>11820</v>
      </c>
      <c r="C83" s="683">
        <f t="shared" si="23"/>
        <v>2.7000000000000006</v>
      </c>
      <c r="D83" s="2534"/>
      <c r="E83" s="2535"/>
      <c r="F83" s="2536"/>
      <c r="G83" s="1502" t="str">
        <f>VLOOKUP(B83,INSUMOS!$B:$E,2,FALSE)</f>
        <v>INFORME SOBRE LAS AVES RESCATADAS</v>
      </c>
      <c r="H83" s="1502"/>
      <c r="I83" s="1495" t="str">
        <f>VLOOKUP(B83,INSUMOS!$B:$E,3,FALSE)</f>
        <v>UN</v>
      </c>
      <c r="J83" s="2420">
        <v>1</v>
      </c>
      <c r="K83" s="2421"/>
      <c r="L83" s="2422">
        <f>VLOOKUP(B83,INSUMOS!$B:$E,4,FALSE)</f>
        <v>126700</v>
      </c>
      <c r="M83" s="2423"/>
      <c r="N83" s="2424"/>
      <c r="O83" s="2443">
        <f t="shared" ref="O83:O84" si="25">ROUND(J83*L83,0)</f>
        <v>126700</v>
      </c>
      <c r="P83" s="2443"/>
      <c r="R83" s="296"/>
      <c r="T83" s="296"/>
      <c r="U83" s="296"/>
      <c r="V83" s="296"/>
      <c r="W83" s="296"/>
      <c r="X83" s="296"/>
      <c r="Y83" s="296"/>
      <c r="Z83" s="296"/>
      <c r="AA83" s="296"/>
      <c r="AB83" s="296"/>
    </row>
    <row r="84" spans="1:30" ht="23.45" customHeight="1">
      <c r="B84" s="1509">
        <v>7846</v>
      </c>
      <c r="C84" s="683">
        <f t="shared" si="23"/>
        <v>2.8000000000000007</v>
      </c>
      <c r="D84" s="2537"/>
      <c r="E84" s="2538"/>
      <c r="F84" s="2539"/>
      <c r="G84" s="1502" t="str">
        <f>VLOOKUP(B84,INSUMOS!$B:$E,2,FALSE)</f>
        <v>GUANTE CARNAZA REFORZADO EN CARNAZA LARGO</v>
      </c>
      <c r="H84" s="1502"/>
      <c r="I84" s="1495" t="str">
        <f>VLOOKUP(B84,INSUMOS!$B:$E,3,FALSE)</f>
        <v>PAR</v>
      </c>
      <c r="J84" s="2497">
        <v>2</v>
      </c>
      <c r="K84" s="2498"/>
      <c r="L84" s="2422">
        <f>VLOOKUP(B84,INSUMOS!$B:$E,4,FALSE)</f>
        <v>10200</v>
      </c>
      <c r="M84" s="2423"/>
      <c r="N84" s="2424"/>
      <c r="O84" s="2443">
        <f t="shared" si="25"/>
        <v>20400</v>
      </c>
      <c r="P84" s="2443"/>
      <c r="R84" s="296"/>
      <c r="T84" s="296"/>
      <c r="U84" s="296"/>
      <c r="V84" s="296"/>
      <c r="W84" s="296"/>
      <c r="X84" s="296"/>
      <c r="Y84" s="296"/>
      <c r="Z84" s="296"/>
      <c r="AA84" s="296"/>
      <c r="AB84" s="296"/>
    </row>
    <row r="85" spans="1:30" ht="18.75" customHeight="1">
      <c r="B85" s="1505"/>
      <c r="C85" s="1505"/>
      <c r="D85" s="2540"/>
      <c r="E85" s="2540"/>
      <c r="F85" s="2540"/>
      <c r="G85" s="1510"/>
      <c r="H85" s="1499"/>
      <c r="I85" s="2492" t="s">
        <v>623</v>
      </c>
      <c r="J85" s="2493"/>
      <c r="K85" s="2493"/>
      <c r="L85" s="2493"/>
      <c r="M85" s="2493"/>
      <c r="N85" s="2494"/>
      <c r="O85" s="2543" t="e">
        <f>SUM(O77:P84)</f>
        <v>#N/A</v>
      </c>
      <c r="P85" s="2543"/>
    </row>
    <row r="86" spans="1:30" ht="18.75" customHeight="1">
      <c r="C86" s="36"/>
      <c r="D86" s="300"/>
      <c r="E86" s="300"/>
      <c r="F86" s="300"/>
      <c r="G86" s="299"/>
      <c r="H86" s="299"/>
      <c r="I86" s="2492" t="s">
        <v>647</v>
      </c>
      <c r="J86" s="2493"/>
      <c r="K86" s="2493"/>
      <c r="L86" s="2493"/>
      <c r="M86" s="2493"/>
      <c r="N86" s="2494"/>
      <c r="O86" s="2543" t="e">
        <f>O75+O85</f>
        <v>#N/A</v>
      </c>
      <c r="P86" s="2543"/>
    </row>
    <row r="87" spans="1:30" s="288" customFormat="1">
      <c r="A87" s="692"/>
      <c r="B87" s="287"/>
      <c r="C87" s="287"/>
      <c r="D87" s="287"/>
      <c r="E87" s="287"/>
      <c r="F87" s="287"/>
      <c r="G87" s="679"/>
      <c r="H87" s="679"/>
      <c r="I87" s="1174"/>
      <c r="J87" s="2544"/>
      <c r="K87" s="2544"/>
      <c r="L87" s="2545"/>
      <c r="M87" s="2545"/>
      <c r="N87" s="2545"/>
      <c r="O87" s="2541"/>
      <c r="P87" s="2542"/>
      <c r="R87" s="287"/>
    </row>
    <row r="88" spans="1:30">
      <c r="A88" s="36"/>
      <c r="C88" s="2528" t="s">
        <v>648</v>
      </c>
      <c r="D88" s="2529"/>
      <c r="E88" s="2529"/>
      <c r="F88" s="2529"/>
      <c r="G88" s="2529" t="e">
        <f>VLOOKUP(B88,ITEMS!$B:$E,2,FALSE)</f>
        <v>#N/A</v>
      </c>
      <c r="H88" s="2529"/>
      <c r="I88" s="2529" t="e">
        <f>VLOOKUP(B88,ITEMS!$B:$E,3,FALSE)</f>
        <v>#N/A</v>
      </c>
      <c r="J88" s="2529">
        <f>ROUNDUP(R88,0)</f>
        <v>0</v>
      </c>
      <c r="K88" s="2529"/>
      <c r="L88" s="2529" t="e">
        <f>VLOOKUP(B88,ITEMS!$B:$E,4,FALSE)</f>
        <v>#N/A</v>
      </c>
      <c r="M88" s="2529"/>
      <c r="N88" s="2529"/>
      <c r="O88" s="2529" t="e">
        <f>ROUND(J88*L88,0)</f>
        <v>#N/A</v>
      </c>
      <c r="P88" s="2530"/>
    </row>
    <row r="89" spans="1:30" ht="25.5">
      <c r="A89" s="36"/>
      <c r="B89" s="1511" t="s">
        <v>502</v>
      </c>
      <c r="C89" s="1491" t="s">
        <v>649</v>
      </c>
      <c r="D89" s="2449" t="s">
        <v>650</v>
      </c>
      <c r="E89" s="2449"/>
      <c r="F89" s="2449"/>
      <c r="G89" s="2449"/>
      <c r="H89" s="2449"/>
      <c r="I89" s="2449"/>
      <c r="J89" s="2449"/>
      <c r="K89" s="2449"/>
      <c r="L89" s="2449"/>
      <c r="M89" s="2449"/>
      <c r="N89" s="2449"/>
      <c r="O89" s="2449"/>
      <c r="P89" s="2449"/>
    </row>
    <row r="90" spans="1:30">
      <c r="A90" s="36"/>
      <c r="B90" s="1483">
        <v>7569</v>
      </c>
      <c r="C90" s="1512">
        <v>1.01</v>
      </c>
      <c r="D90" s="2417" t="str">
        <f>VLOOKUP(B90,INSUMOS!$B:$E,2,FALSE)</f>
        <v>BOTIQUIN PRIMEROS AUXILIOS CON MEDICAMENTOS DE 22CM X 27CM</v>
      </c>
      <c r="E90" s="2418"/>
      <c r="F90" s="2418"/>
      <c r="G90" s="2419"/>
      <c r="H90" s="1513"/>
      <c r="I90" s="1495" t="str">
        <f>VLOOKUP(B90,INSUMOS!$B:$E,3,FALSE)</f>
        <v>UN</v>
      </c>
      <c r="J90" s="2441">
        <v>2</v>
      </c>
      <c r="K90" s="2442"/>
      <c r="L90" s="2422">
        <f>VLOOKUP(B90,INSUMOS!$B:$E,4,FALSE)</f>
        <v>57922</v>
      </c>
      <c r="M90" s="2423"/>
      <c r="N90" s="2424"/>
      <c r="O90" s="2425">
        <f t="shared" ref="O90:O100" si="26">+ROUND(J90*L90,0)</f>
        <v>115844</v>
      </c>
      <c r="P90" s="2426"/>
      <c r="R90" s="153"/>
      <c r="S90" s="2517"/>
      <c r="T90" s="2517"/>
      <c r="U90" s="2517"/>
      <c r="V90" s="2517"/>
      <c r="W90" s="789"/>
      <c r="X90" s="2427"/>
      <c r="Y90" s="2427"/>
      <c r="Z90" s="2428"/>
      <c r="AA90" s="2428"/>
      <c r="AB90" s="2428"/>
      <c r="AC90" s="2429"/>
      <c r="AD90" s="2429"/>
    </row>
    <row r="91" spans="1:30">
      <c r="A91" s="36"/>
      <c r="B91" s="1483">
        <v>7818</v>
      </c>
      <c r="C91" s="1512">
        <f>C90+0.01</f>
        <v>1.02</v>
      </c>
      <c r="D91" s="2417" t="str">
        <f>VLOOKUP(B91,INSUMOS!$B:$E,2,FALSE)</f>
        <v>CAMILLA MADERA PRIMEROS AUXILIOS INMOVILIZADOR CABEZA</v>
      </c>
      <c r="E91" s="2418"/>
      <c r="F91" s="2418"/>
      <c r="G91" s="2419"/>
      <c r="H91" s="1513"/>
      <c r="I91" s="1495" t="str">
        <f>VLOOKUP(B91,INSUMOS!$B:$E,3,FALSE)</f>
        <v>UN</v>
      </c>
      <c r="J91" s="2420">
        <v>2</v>
      </c>
      <c r="K91" s="2421"/>
      <c r="L91" s="2422">
        <f>VLOOKUP(B91,INSUMOS!$B:$E,4,FALSE)</f>
        <v>205195</v>
      </c>
      <c r="M91" s="2423"/>
      <c r="N91" s="2424"/>
      <c r="O91" s="2425">
        <f t="shared" ref="O91:O96" si="27">+ROUND(J91*L91,0)</f>
        <v>410390</v>
      </c>
      <c r="P91" s="2426"/>
      <c r="R91" s="153"/>
      <c r="S91" s="36"/>
    </row>
    <row r="92" spans="1:30">
      <c r="A92" s="36"/>
      <c r="B92" s="1483">
        <v>7819</v>
      </c>
      <c r="C92" s="1512">
        <f t="shared" ref="C92:C121" si="28">C91+0.01</f>
        <v>1.03</v>
      </c>
      <c r="D92" s="2417" t="str">
        <f>VLOOKUP(B92,INSUMOS!$B:$E,2,FALSE)</f>
        <v>EXTINTOR POLVO QUIMICO SECO DE 20LB TIPO ABC METALICO CON GANCHO Y AVISO</v>
      </c>
      <c r="E92" s="2418"/>
      <c r="F92" s="2418"/>
      <c r="G92" s="2419"/>
      <c r="H92" s="1513"/>
      <c r="I92" s="1495" t="str">
        <f>VLOOKUP(B92,INSUMOS!$B:$E,3,FALSE)</f>
        <v>UN</v>
      </c>
      <c r="J92" s="2420">
        <v>2</v>
      </c>
      <c r="K92" s="2421"/>
      <c r="L92" s="2422">
        <f>VLOOKUP(B92,INSUMOS!$B:$E,4,FALSE)</f>
        <v>92000</v>
      </c>
      <c r="M92" s="2423"/>
      <c r="N92" s="2424"/>
      <c r="O92" s="2425">
        <f t="shared" si="27"/>
        <v>184000</v>
      </c>
      <c r="P92" s="2426"/>
      <c r="R92" s="153"/>
      <c r="S92" s="36"/>
    </row>
    <row r="93" spans="1:30">
      <c r="A93" s="36"/>
      <c r="B93" s="1483">
        <v>7822</v>
      </c>
      <c r="C93" s="1512">
        <f t="shared" si="28"/>
        <v>1.04</v>
      </c>
      <c r="D93" s="2417" t="str">
        <f>VLOOKUP(B93,INSUMOS!$B:$E,2,FALSE)</f>
        <v>BOTA CUERO LISA NEGRA SEGURIDAD PUNTERA DE ACERO</v>
      </c>
      <c r="E93" s="2418"/>
      <c r="F93" s="2418"/>
      <c r="G93" s="2419"/>
      <c r="H93" s="1513"/>
      <c r="I93" s="1495" t="str">
        <f>VLOOKUP(B93,INSUMOS!$B:$E,3,FALSE)</f>
        <v>PAR</v>
      </c>
      <c r="J93" s="2420">
        <v>12</v>
      </c>
      <c r="K93" s="2421"/>
      <c r="L93" s="2422">
        <f>VLOOKUP(B93,INSUMOS!$B:$E,4,FALSE)</f>
        <v>70000</v>
      </c>
      <c r="M93" s="2423"/>
      <c r="N93" s="2424"/>
      <c r="O93" s="2425">
        <f t="shared" si="27"/>
        <v>840000</v>
      </c>
      <c r="P93" s="2426"/>
      <c r="R93" s="153"/>
      <c r="S93" s="36"/>
    </row>
    <row r="94" spans="1:30" ht="14.25" customHeight="1">
      <c r="A94" s="36"/>
      <c r="B94" s="1483">
        <v>7823</v>
      </c>
      <c r="C94" s="1512">
        <f t="shared" si="28"/>
        <v>1.05</v>
      </c>
      <c r="D94" s="2417" t="str">
        <f>VLOOKUP(B94,INSUMOS!$B:$E,2,FALSE)</f>
        <v>BOTA DE CAUCHO, CINTA AMARILLA, PUNTERA Y PLANTILLA EN ACERO</v>
      </c>
      <c r="E94" s="2418"/>
      <c r="F94" s="2418"/>
      <c r="G94" s="2419"/>
      <c r="H94" s="1513"/>
      <c r="I94" s="1495" t="str">
        <f>VLOOKUP(B94,INSUMOS!$B:$E,3,FALSE)</f>
        <v>PAR</v>
      </c>
      <c r="J94" s="2420">
        <v>45</v>
      </c>
      <c r="K94" s="2421"/>
      <c r="L94" s="2422">
        <f>VLOOKUP(B94,INSUMOS!$B:$E,4,FALSE)</f>
        <v>105910</v>
      </c>
      <c r="M94" s="2423"/>
      <c r="N94" s="2424"/>
      <c r="O94" s="2425">
        <f t="shared" si="27"/>
        <v>4765950</v>
      </c>
      <c r="P94" s="2426"/>
      <c r="R94" s="153"/>
      <c r="S94" s="36"/>
    </row>
    <row r="95" spans="1:30">
      <c r="A95" s="36"/>
      <c r="B95" s="1483">
        <v>7827</v>
      </c>
      <c r="C95" s="1512">
        <f t="shared" si="28"/>
        <v>1.06</v>
      </c>
      <c r="D95" s="2417" t="str">
        <f>VLOOKUP(B95,INSUMOS!$B:$E,2,FALSE)</f>
        <v>PROTECTOR AUDITIVO TIPO TAPON INSERCION EN SILICONA CON CORDEL EN ESTUCHE</v>
      </c>
      <c r="E95" s="2418"/>
      <c r="F95" s="2418"/>
      <c r="G95" s="2419"/>
      <c r="H95" s="1513"/>
      <c r="I95" s="1495" t="str">
        <f>VLOOKUP(B95,INSUMOS!$B:$E,3,FALSE)</f>
        <v>PAR</v>
      </c>
      <c r="J95" s="2420">
        <v>360</v>
      </c>
      <c r="K95" s="2421"/>
      <c r="L95" s="2422">
        <f>VLOOKUP(B95,INSUMOS!$B:$E,4,FALSE)</f>
        <v>2023</v>
      </c>
      <c r="M95" s="2423"/>
      <c r="N95" s="2424"/>
      <c r="O95" s="2425">
        <f t="shared" si="27"/>
        <v>728280</v>
      </c>
      <c r="P95" s="2426"/>
      <c r="R95" s="153"/>
      <c r="S95" s="2517"/>
      <c r="T95" s="2517"/>
      <c r="U95" s="2517"/>
      <c r="V95" s="2517"/>
      <c r="W95" s="789"/>
      <c r="X95" s="2427"/>
      <c r="Y95" s="2427"/>
      <c r="Z95" s="2428"/>
      <c r="AA95" s="2428"/>
      <c r="AB95" s="2428"/>
      <c r="AC95" s="2429"/>
      <c r="AD95" s="2429"/>
    </row>
    <row r="96" spans="1:30">
      <c r="A96" s="36"/>
      <c r="B96" s="1483">
        <v>7583</v>
      </c>
      <c r="C96" s="1512">
        <f t="shared" si="28"/>
        <v>1.07</v>
      </c>
      <c r="D96" s="2417" t="str">
        <f>VLOOKUP(B96,INSUMOS!$B:$E,2,FALSE)</f>
        <v>PROTECTOR AUDITIVO TIPO COPA</v>
      </c>
      <c r="E96" s="2418"/>
      <c r="F96" s="2418"/>
      <c r="G96" s="2419"/>
      <c r="H96" s="1513"/>
      <c r="I96" s="1495" t="str">
        <f>VLOOKUP(B96,INSUMOS!$B:$E,3,FALSE)</f>
        <v>UN</v>
      </c>
      <c r="J96" s="2420">
        <v>15</v>
      </c>
      <c r="K96" s="2421"/>
      <c r="L96" s="2422">
        <f>VLOOKUP(B96,INSUMOS!$B:$E,4,FALSE)</f>
        <v>28500</v>
      </c>
      <c r="M96" s="2423"/>
      <c r="N96" s="2424"/>
      <c r="O96" s="2425">
        <f t="shared" si="27"/>
        <v>427500</v>
      </c>
      <c r="P96" s="2426"/>
      <c r="R96" s="153"/>
      <c r="S96" s="36"/>
    </row>
    <row r="97" spans="1:30">
      <c r="A97" s="36"/>
      <c r="B97" s="1483">
        <v>7825</v>
      </c>
      <c r="C97" s="1512">
        <f t="shared" si="28"/>
        <v>1.08</v>
      </c>
      <c r="D97" s="2417" t="str">
        <f>VLOOKUP(B97,INSUMOS!$B:$E,2,FALSE)</f>
        <v>MASCARILLA DESECHABLE CONTRA POLVOS Y PARTICULAS NO TOXICAS</v>
      </c>
      <c r="E97" s="2418"/>
      <c r="F97" s="2418"/>
      <c r="G97" s="2419"/>
      <c r="H97" s="1513"/>
      <c r="I97" s="1495" t="str">
        <f>VLOOKUP(B97,INSUMOS!$B:$E,3,FALSE)</f>
        <v>UN</v>
      </c>
      <c r="J97" s="2420">
        <v>140</v>
      </c>
      <c r="K97" s="2421"/>
      <c r="L97" s="2422">
        <f>VLOOKUP(B97,INSUMOS!$B:$E,4,FALSE)</f>
        <v>3086</v>
      </c>
      <c r="M97" s="2423"/>
      <c r="N97" s="2424"/>
      <c r="O97" s="2425">
        <f t="shared" si="26"/>
        <v>432040</v>
      </c>
      <c r="P97" s="2426"/>
      <c r="R97" s="153"/>
      <c r="S97" s="36"/>
    </row>
    <row r="98" spans="1:30">
      <c r="A98" s="36"/>
      <c r="B98" s="1483">
        <v>7579</v>
      </c>
      <c r="C98" s="1512">
        <f t="shared" si="28"/>
        <v>1.0900000000000001</v>
      </c>
      <c r="D98" s="2417" t="str">
        <f>VLOOKUP(B98,INSUMOS!$B:$E,2,FALSE)</f>
        <v>MASCARILLA DESECHABLE</v>
      </c>
      <c r="E98" s="2418"/>
      <c r="F98" s="2418"/>
      <c r="G98" s="2419"/>
      <c r="H98" s="1513"/>
      <c r="I98" s="1495" t="str">
        <f>VLOOKUP(B98,INSUMOS!$B:$E,3,FALSE)</f>
        <v>UN</v>
      </c>
      <c r="J98" s="2420">
        <v>1063</v>
      </c>
      <c r="K98" s="2421"/>
      <c r="L98" s="2422">
        <f>VLOOKUP(B98,INSUMOS!$B:$E,4,FALSE)</f>
        <v>620</v>
      </c>
      <c r="M98" s="2423"/>
      <c r="N98" s="2424"/>
      <c r="O98" s="2425">
        <f t="shared" si="26"/>
        <v>659060</v>
      </c>
      <c r="P98" s="2426"/>
      <c r="R98" s="153"/>
      <c r="S98" s="36"/>
    </row>
    <row r="99" spans="1:30">
      <c r="A99" s="36"/>
      <c r="B99" s="1483">
        <v>7851</v>
      </c>
      <c r="C99" s="1512">
        <f t="shared" si="28"/>
        <v>1.1000000000000001</v>
      </c>
      <c r="D99" s="2417" t="str">
        <f>VLOOKUP(B99,INSUMOS!$B:$E,2,FALSE)</f>
        <v>RESPIRADOR PARA GASES DOBLE SIN CARTUCHO</v>
      </c>
      <c r="E99" s="2418"/>
      <c r="F99" s="2418"/>
      <c r="G99" s="2419"/>
      <c r="H99" s="1513"/>
      <c r="I99" s="1495" t="str">
        <f>VLOOKUP(B99,INSUMOS!$B:$E,3,FALSE)</f>
        <v>UN</v>
      </c>
      <c r="J99" s="2420">
        <v>45</v>
      </c>
      <c r="K99" s="2421"/>
      <c r="L99" s="2422">
        <f>VLOOKUP(B99,INSUMOS!$B:$E,4,FALSE)</f>
        <v>68900</v>
      </c>
      <c r="M99" s="2423"/>
      <c r="N99" s="2424"/>
      <c r="O99" s="2425">
        <f t="shared" si="26"/>
        <v>3100500</v>
      </c>
      <c r="P99" s="2426"/>
      <c r="R99" s="153"/>
      <c r="S99" s="36"/>
    </row>
    <row r="100" spans="1:30" ht="14.25" customHeight="1">
      <c r="A100" s="36"/>
      <c r="B100" s="1483">
        <v>9289</v>
      </c>
      <c r="C100" s="1512">
        <f t="shared" si="28"/>
        <v>1.1100000000000001</v>
      </c>
      <c r="D100" s="2417" t="str">
        <f>VLOOKUP(B100,INSUMOS!$B:$E,2,FALSE)</f>
        <v>FILTRO CONTRA POLVO PARA RESPIRADORES</v>
      </c>
      <c r="E100" s="2418"/>
      <c r="F100" s="2418"/>
      <c r="G100" s="2419"/>
      <c r="H100" s="1513"/>
      <c r="I100" s="1495" t="str">
        <f>VLOOKUP(B100,INSUMOS!$B:$E,3,FALSE)</f>
        <v>UN</v>
      </c>
      <c r="J100" s="2420">
        <v>45</v>
      </c>
      <c r="K100" s="2421"/>
      <c r="L100" s="2422">
        <f>VLOOKUP(B100,INSUMOS!$B:$E,4,FALSE)</f>
        <v>12350</v>
      </c>
      <c r="M100" s="2423"/>
      <c r="N100" s="2424"/>
      <c r="O100" s="2425">
        <f t="shared" si="26"/>
        <v>555750</v>
      </c>
      <c r="P100" s="2426"/>
      <c r="R100" s="153"/>
      <c r="S100" s="36"/>
    </row>
    <row r="101" spans="1:30">
      <c r="A101" s="36"/>
      <c r="B101" s="1483">
        <v>7580</v>
      </c>
      <c r="C101" s="1512">
        <f t="shared" si="28"/>
        <v>1.1200000000000001</v>
      </c>
      <c r="D101" s="2417" t="str">
        <f>VLOOKUP(B101,INSUMOS!$B:$E,2,FALSE)</f>
        <v>CASCO DE SEGURIDAD DIELECTRICO</v>
      </c>
      <c r="E101" s="2418"/>
      <c r="F101" s="2418"/>
      <c r="G101" s="2419"/>
      <c r="H101" s="1513"/>
      <c r="I101" s="1495" t="str">
        <f>VLOOKUP(B101,INSUMOS!$B:$E,3,FALSE)</f>
        <v>UN</v>
      </c>
      <c r="J101" s="2420">
        <v>35</v>
      </c>
      <c r="K101" s="2421"/>
      <c r="L101" s="2422">
        <f>VLOOKUP(B101,INSUMOS!$B:$E,4,FALSE)</f>
        <v>22000</v>
      </c>
      <c r="M101" s="2423"/>
      <c r="N101" s="2424"/>
      <c r="O101" s="2425">
        <f t="shared" ref="O101:O109" si="29">+ROUND(J101*L101,0)</f>
        <v>770000</v>
      </c>
      <c r="P101" s="2426"/>
      <c r="R101" s="153"/>
      <c r="S101" s="2517"/>
      <c r="T101" s="2517"/>
      <c r="U101" s="2517"/>
      <c r="V101" s="2517"/>
      <c r="W101" s="789"/>
      <c r="X101" s="2427"/>
      <c r="Y101" s="2427"/>
      <c r="Z101" s="2428"/>
      <c r="AA101" s="2428"/>
      <c r="AB101" s="2428"/>
      <c r="AC101" s="2429"/>
      <c r="AD101" s="2429"/>
    </row>
    <row r="102" spans="1:30">
      <c r="A102" s="36"/>
      <c r="B102" s="1483">
        <v>7832</v>
      </c>
      <c r="C102" s="1512">
        <f t="shared" si="28"/>
        <v>1.1300000000000001</v>
      </c>
      <c r="D102" s="2417" t="str">
        <f>VLOOKUP(B102,INSUMOS!$B:$E,2,FALSE)</f>
        <v>BARBUQUEJO EN REATA CON MENTONERA CON TRES APOYOS PARA CASCO</v>
      </c>
      <c r="E102" s="2418"/>
      <c r="F102" s="2418"/>
      <c r="G102" s="2419"/>
      <c r="H102" s="1513"/>
      <c r="I102" s="1495" t="str">
        <f>VLOOKUP(B102,INSUMOS!$B:$E,3,FALSE)</f>
        <v>UN</v>
      </c>
      <c r="J102" s="2420">
        <v>35</v>
      </c>
      <c r="K102" s="2421"/>
      <c r="L102" s="2422">
        <f>VLOOKUP(B102,INSUMOS!$B:$E,4,FALSE)</f>
        <v>6000</v>
      </c>
      <c r="M102" s="2423"/>
      <c r="N102" s="2424"/>
      <c r="O102" s="2425">
        <f t="shared" si="29"/>
        <v>210000</v>
      </c>
      <c r="P102" s="2426"/>
      <c r="R102" s="153"/>
      <c r="S102" s="36"/>
    </row>
    <row r="103" spans="1:30">
      <c r="A103" s="36"/>
      <c r="B103" s="1483">
        <v>7577</v>
      </c>
      <c r="C103" s="1512">
        <f t="shared" si="28"/>
        <v>1.1400000000000001</v>
      </c>
      <c r="D103" s="2417" t="str">
        <f>VLOOKUP(B103,INSUMOS!$B:$E,2,FALSE)</f>
        <v>GAFAS DE SEGURIDAD</v>
      </c>
      <c r="E103" s="2418"/>
      <c r="F103" s="2418"/>
      <c r="G103" s="2419"/>
      <c r="H103" s="1513"/>
      <c r="I103" s="1495" t="str">
        <f>VLOOKUP(B103,INSUMOS!$B:$E,3,FALSE)</f>
        <v>UN</v>
      </c>
      <c r="J103" s="2420">
        <v>374</v>
      </c>
      <c r="K103" s="2421"/>
      <c r="L103" s="2422">
        <f>VLOOKUP(B103,INSUMOS!$B:$E,4,FALSE)</f>
        <v>7000</v>
      </c>
      <c r="M103" s="2423"/>
      <c r="N103" s="2424"/>
      <c r="O103" s="2425">
        <f t="shared" si="29"/>
        <v>2618000</v>
      </c>
      <c r="P103" s="2426"/>
      <c r="R103" s="153"/>
      <c r="S103" s="36"/>
    </row>
    <row r="104" spans="1:30" ht="14.25" customHeight="1">
      <c r="A104" s="36"/>
      <c r="B104" s="1483">
        <v>7838</v>
      </c>
      <c r="C104" s="1512">
        <f t="shared" si="28"/>
        <v>1.1500000000000001</v>
      </c>
      <c r="D104" s="2417" t="str">
        <f>VLOOKUP(B104,INSUMOS!$B:$E,2,FALSE)</f>
        <v>IMPERMEABLE INDUSTRIAL PVC CON CAPUCHA EN NYLON</v>
      </c>
      <c r="E104" s="2418"/>
      <c r="F104" s="2418"/>
      <c r="G104" s="2419"/>
      <c r="H104" s="1513"/>
      <c r="I104" s="1495" t="str">
        <f>VLOOKUP(B104,INSUMOS!$B:$E,3,FALSE)</f>
        <v>UN</v>
      </c>
      <c r="J104" s="2420">
        <v>20</v>
      </c>
      <c r="K104" s="2421"/>
      <c r="L104" s="2422">
        <f>VLOOKUP(B104,INSUMOS!$B:$E,4,FALSE)</f>
        <v>34700</v>
      </c>
      <c r="M104" s="2423"/>
      <c r="N104" s="2424"/>
      <c r="O104" s="2425">
        <f t="shared" si="29"/>
        <v>694000</v>
      </c>
      <c r="P104" s="2426"/>
      <c r="R104" s="153"/>
      <c r="S104" s="36"/>
    </row>
    <row r="105" spans="1:30" ht="14.25" customHeight="1">
      <c r="A105" s="36"/>
      <c r="B105" s="1483">
        <v>9286</v>
      </c>
      <c r="C105" s="1512">
        <f t="shared" si="28"/>
        <v>1.1600000000000001</v>
      </c>
      <c r="D105" s="2417" t="str">
        <f>VLOOKUP(B105,INSUMOS!$B:$E,2,FALSE)</f>
        <v>OVEROL EN DRILL DOS PIEZAS, CAMISA Y PANTALÓN</v>
      </c>
      <c r="E105" s="2418"/>
      <c r="F105" s="2418"/>
      <c r="G105" s="2419"/>
      <c r="H105" s="1513"/>
      <c r="I105" s="1495" t="str">
        <f>VLOOKUP(B105,INSUMOS!$B:$E,3,FALSE)</f>
        <v>UN</v>
      </c>
      <c r="J105" s="2420">
        <v>12</v>
      </c>
      <c r="K105" s="2421"/>
      <c r="L105" s="2422">
        <f>VLOOKUP(B105,INSUMOS!$B:$E,4,FALSE)</f>
        <v>62000</v>
      </c>
      <c r="M105" s="2423"/>
      <c r="N105" s="2424"/>
      <c r="O105" s="2425">
        <f t="shared" si="29"/>
        <v>744000</v>
      </c>
      <c r="P105" s="2426"/>
      <c r="R105" s="153"/>
      <c r="S105" s="36"/>
    </row>
    <row r="106" spans="1:30" ht="14.25" customHeight="1">
      <c r="A106" s="36"/>
      <c r="B106" s="1483">
        <v>7839</v>
      </c>
      <c r="C106" s="1512">
        <f t="shared" si="28"/>
        <v>1.1700000000000002</v>
      </c>
      <c r="D106" s="2417" t="str">
        <f>VLOOKUP(B106,INSUMOS!$B:$E,2,FALSE)</f>
        <v>OVEROL IMPERMEABLE INDUSTRIAL AMARILLO 2 PIEZAS CON CAPUCHA</v>
      </c>
      <c r="E106" s="2418"/>
      <c r="F106" s="2418"/>
      <c r="G106" s="2419"/>
      <c r="H106" s="1513"/>
      <c r="I106" s="1495" t="str">
        <f>VLOOKUP(B106,INSUMOS!$B:$E,3,FALSE)</f>
        <v>UN</v>
      </c>
      <c r="J106" s="2420">
        <v>23</v>
      </c>
      <c r="K106" s="2421"/>
      <c r="L106" s="2422">
        <f>VLOOKUP(B106,INSUMOS!$B:$E,4,FALSE)</f>
        <v>49383</v>
      </c>
      <c r="M106" s="2423"/>
      <c r="N106" s="2424"/>
      <c r="O106" s="2425">
        <f t="shared" si="29"/>
        <v>1135809</v>
      </c>
      <c r="P106" s="2426"/>
      <c r="R106" s="153"/>
      <c r="S106" s="36"/>
    </row>
    <row r="107" spans="1:30" ht="14.25" customHeight="1">
      <c r="A107" s="36"/>
      <c r="B107" s="1483">
        <v>7846</v>
      </c>
      <c r="C107" s="1512">
        <f t="shared" si="28"/>
        <v>1.1800000000000002</v>
      </c>
      <c r="D107" s="2417" t="str">
        <f>VLOOKUP(B107,INSUMOS!$B:$E,2,FALSE)</f>
        <v>GUANTE CARNAZA REFORZADO EN CARNAZA LARGO</v>
      </c>
      <c r="E107" s="2418"/>
      <c r="F107" s="2418"/>
      <c r="G107" s="2419"/>
      <c r="H107" s="1513"/>
      <c r="I107" s="1495" t="str">
        <f>VLOOKUP(B107,INSUMOS!$B:$E,3,FALSE)</f>
        <v>PAR</v>
      </c>
      <c r="J107" s="2420">
        <v>130</v>
      </c>
      <c r="K107" s="2421"/>
      <c r="L107" s="2422">
        <f>VLOOKUP(B107,INSUMOS!$B:$E,4,FALSE)</f>
        <v>10200</v>
      </c>
      <c r="M107" s="2423"/>
      <c r="N107" s="2424"/>
      <c r="O107" s="2425">
        <f t="shared" si="29"/>
        <v>1326000</v>
      </c>
      <c r="P107" s="2426"/>
      <c r="R107" s="153"/>
      <c r="S107" s="36"/>
    </row>
    <row r="108" spans="1:30" ht="14.25" customHeight="1">
      <c r="A108" s="36"/>
      <c r="B108" s="1483">
        <v>7578</v>
      </c>
      <c r="C108" s="1512">
        <f t="shared" si="28"/>
        <v>1.1900000000000002</v>
      </c>
      <c r="D108" s="2417" t="str">
        <f>VLOOKUP(B108,INSUMOS!$B:$E,2,FALSE)</f>
        <v>GUANTES DE VAQUETA</v>
      </c>
      <c r="E108" s="2418"/>
      <c r="F108" s="2418"/>
      <c r="G108" s="2419"/>
      <c r="H108" s="1513"/>
      <c r="I108" s="1495" t="str">
        <f>VLOOKUP(B108,INSUMOS!$B:$E,3,FALSE)</f>
        <v>UN</v>
      </c>
      <c r="J108" s="2420">
        <v>496</v>
      </c>
      <c r="K108" s="2421"/>
      <c r="L108" s="2422">
        <f>VLOOKUP(B108,INSUMOS!$B:$E,4,FALSE)</f>
        <v>10000</v>
      </c>
      <c r="M108" s="2423"/>
      <c r="N108" s="2424"/>
      <c r="O108" s="2425">
        <f t="shared" si="29"/>
        <v>4960000</v>
      </c>
      <c r="P108" s="2426"/>
      <c r="R108" s="153"/>
      <c r="S108" s="36"/>
    </row>
    <row r="109" spans="1:30" ht="14.25" customHeight="1">
      <c r="A109" s="36"/>
      <c r="B109" s="1483">
        <v>9283</v>
      </c>
      <c r="C109" s="1512">
        <f t="shared" si="28"/>
        <v>1.2000000000000002</v>
      </c>
      <c r="D109" s="2417" t="str">
        <f>VLOOKUP(B109,INSUMOS!$B:$E,2,FALSE)</f>
        <v>GUANTE CAUCHO NEGRO CORRUGADO CALIBRE 35</v>
      </c>
      <c r="E109" s="2418"/>
      <c r="F109" s="2418"/>
      <c r="G109" s="2419"/>
      <c r="H109" s="1513"/>
      <c r="I109" s="1495" t="str">
        <f>VLOOKUP(B109,INSUMOS!$B:$E,3,FALSE)</f>
        <v>PAR</v>
      </c>
      <c r="J109" s="2420">
        <v>400</v>
      </c>
      <c r="K109" s="2421"/>
      <c r="L109" s="2422">
        <f>VLOOKUP(B109,INSUMOS!$B:$E,4,FALSE)</f>
        <v>6500</v>
      </c>
      <c r="M109" s="2423"/>
      <c r="N109" s="2424"/>
      <c r="O109" s="2425">
        <f t="shared" si="29"/>
        <v>2600000</v>
      </c>
      <c r="P109" s="2426"/>
      <c r="R109" s="153"/>
      <c r="S109" s="36"/>
    </row>
    <row r="110" spans="1:30" ht="30" customHeight="1">
      <c r="A110" s="36"/>
      <c r="B110" s="1483">
        <v>7836</v>
      </c>
      <c r="C110" s="1512">
        <f t="shared" si="28"/>
        <v>1.2100000000000002</v>
      </c>
      <c r="D110" s="2417" t="str">
        <f>VLOOKUP(B110,INSUMOS!$B:$E,2,FALSE)</f>
        <v>ARNES MULTIPROPOSITO CON ESLINGA - 4 ANILLOS - PARA RESTRICCION Y DETENCION DE CAIDAS CON PUNTO FIJO</v>
      </c>
      <c r="E110" s="2418"/>
      <c r="F110" s="2418"/>
      <c r="G110" s="2419"/>
      <c r="H110" s="1513"/>
      <c r="I110" s="1495" t="str">
        <f>VLOOKUP(B110,INSUMOS!$B:$E,3,FALSE)</f>
        <v>UN</v>
      </c>
      <c r="J110" s="2420">
        <v>2</v>
      </c>
      <c r="K110" s="2421"/>
      <c r="L110" s="2422">
        <f>VLOOKUP(B110,INSUMOS!$B:$E,4,FALSE)</f>
        <v>160494</v>
      </c>
      <c r="M110" s="2423"/>
      <c r="N110" s="2424"/>
      <c r="O110" s="2425">
        <f t="shared" ref="O110" si="30">+ROUND(J110*L110,0)</f>
        <v>320988</v>
      </c>
      <c r="P110" s="2426"/>
      <c r="R110" s="153"/>
      <c r="S110" s="36"/>
    </row>
    <row r="111" spans="1:30" ht="14.25" customHeight="1">
      <c r="A111" s="36"/>
      <c r="B111" s="1483">
        <v>7582</v>
      </c>
      <c r="C111" s="1512">
        <f t="shared" si="28"/>
        <v>1.2200000000000002</v>
      </c>
      <c r="D111" s="2417" t="str">
        <f>VLOOKUP(B111,INSUMOS!$B:$E,2,FALSE)</f>
        <v>PETO EN CARNAZA</v>
      </c>
      <c r="E111" s="2418"/>
      <c r="F111" s="2418"/>
      <c r="G111" s="2419"/>
      <c r="H111" s="1513"/>
      <c r="I111" s="1495" t="str">
        <f>VLOOKUP(B111,INSUMOS!$B:$E,3,FALSE)</f>
        <v>UN</v>
      </c>
      <c r="J111" s="2420">
        <v>2</v>
      </c>
      <c r="K111" s="2421"/>
      <c r="L111" s="2422">
        <f>VLOOKUP(B111,INSUMOS!$B:$E,4,FALSE)</f>
        <v>25000</v>
      </c>
      <c r="M111" s="2423"/>
      <c r="N111" s="2424"/>
      <c r="O111" s="2425">
        <f>+ROUND(J111*L111,0)</f>
        <v>50000</v>
      </c>
      <c r="P111" s="2426"/>
      <c r="R111" s="153"/>
      <c r="S111" s="36"/>
    </row>
    <row r="112" spans="1:30" ht="14.25" customHeight="1">
      <c r="A112" s="36"/>
      <c r="B112" s="1483">
        <v>11452</v>
      </c>
      <c r="C112" s="1512">
        <f t="shared" si="28"/>
        <v>1.2300000000000002</v>
      </c>
      <c r="D112" s="2417" t="str">
        <f>VLOOKUP(B112,INSUMOS!$B:$E,2,FALSE)</f>
        <v>GUANTE SOLDADOR</v>
      </c>
      <c r="E112" s="2418"/>
      <c r="F112" s="2418"/>
      <c r="G112" s="2419"/>
      <c r="H112" s="1513"/>
      <c r="I112" s="1495" t="str">
        <f>VLOOKUP(B112,INSUMOS!$B:$E,3,FALSE)</f>
        <v>PAR</v>
      </c>
      <c r="J112" s="2420">
        <v>3</v>
      </c>
      <c r="K112" s="2421"/>
      <c r="L112" s="2422">
        <f>VLOOKUP(B112,INSUMOS!$B:$E,4,FALSE)</f>
        <v>35802</v>
      </c>
      <c r="M112" s="2423"/>
      <c r="N112" s="2424"/>
      <c r="O112" s="2425">
        <f>+ROUND(J112*L112,0)</f>
        <v>107406</v>
      </c>
      <c r="P112" s="2426"/>
      <c r="R112" s="153"/>
      <c r="S112" s="36"/>
    </row>
    <row r="113" spans="1:30" ht="13.9" customHeight="1">
      <c r="A113" s="36"/>
      <c r="B113" s="1483">
        <v>7837</v>
      </c>
      <c r="C113" s="1512">
        <f t="shared" si="28"/>
        <v>1.2400000000000002</v>
      </c>
      <c r="D113" s="2417" t="str">
        <f>VLOOKUP(B113,INSUMOS!$B:$E,2,FALSE)</f>
        <v>ESLINGA SEGURIDAD CINTA DE NYLON EN Y CON AMORTIGUADOR Y 2 MOSQUETONES GRANDES</v>
      </c>
      <c r="E113" s="2418"/>
      <c r="F113" s="2418"/>
      <c r="G113" s="2419"/>
      <c r="H113" s="1513"/>
      <c r="I113" s="1495" t="str">
        <f>VLOOKUP(B113,INSUMOS!$B:$E,3,FALSE)</f>
        <v>UN</v>
      </c>
      <c r="J113" s="2420">
        <v>2</v>
      </c>
      <c r="K113" s="2421"/>
      <c r="L113" s="2422">
        <f>VLOOKUP(B113,INSUMOS!$B:$E,4,FALSE)</f>
        <v>248900</v>
      </c>
      <c r="M113" s="2423"/>
      <c r="N113" s="2424"/>
      <c r="O113" s="2425">
        <f>+ROUND(J113*L113,0)</f>
        <v>497800</v>
      </c>
      <c r="P113" s="2426"/>
      <c r="R113" s="153"/>
      <c r="S113" s="2517"/>
      <c r="T113" s="2517"/>
      <c r="U113" s="2517"/>
      <c r="V113" s="2517"/>
      <c r="W113" s="789"/>
      <c r="X113" s="2427"/>
      <c r="Y113" s="2427"/>
      <c r="Z113" s="2428"/>
      <c r="AA113" s="2428"/>
      <c r="AB113" s="2428"/>
      <c r="AC113" s="2429"/>
      <c r="AD113" s="2429"/>
    </row>
    <row r="114" spans="1:30" ht="14.25" customHeight="1">
      <c r="A114" s="36"/>
      <c r="B114" s="1483">
        <v>11453</v>
      </c>
      <c r="C114" s="1512">
        <f t="shared" si="28"/>
        <v>1.2500000000000002</v>
      </c>
      <c r="D114" s="2417" t="str">
        <f>VLOOKUP(B114,INSUMOS!$B:$E,2,FALSE)</f>
        <v>DESCENDEDOR ANTICAIDA</v>
      </c>
      <c r="E114" s="2418"/>
      <c r="F114" s="2418"/>
      <c r="G114" s="2419"/>
      <c r="H114" s="1513"/>
      <c r="I114" s="1495" t="str">
        <f>VLOOKUP(B114,INSUMOS!$B:$E,3,FALSE)</f>
        <v>PAR</v>
      </c>
      <c r="J114" s="2420">
        <v>2</v>
      </c>
      <c r="K114" s="2421"/>
      <c r="L114" s="2422">
        <f>VLOOKUP(B114,INSUMOS!$B:$E,4,FALSE)</f>
        <v>844053</v>
      </c>
      <c r="M114" s="2423"/>
      <c r="N114" s="2424"/>
      <c r="O114" s="2425">
        <f>+ROUND(J114*L114,0)</f>
        <v>1688106</v>
      </c>
      <c r="P114" s="2426"/>
      <c r="R114" s="153"/>
      <c r="S114" s="36"/>
    </row>
    <row r="115" spans="1:30" ht="13.9" customHeight="1">
      <c r="A115" s="36"/>
      <c r="B115" s="1483">
        <v>7844</v>
      </c>
      <c r="C115" s="1512">
        <f t="shared" si="28"/>
        <v>1.2600000000000002</v>
      </c>
      <c r="D115" s="2417" t="str">
        <f>VLOOKUP(B115,INSUMOS!$B:$E,2,FALSE)</f>
        <v>GUANTE NITRILO 13" RESISTENTE CONTRA QUIMICOS COMBUSTIBLES SOLVENTES GRASAS</v>
      </c>
      <c r="E115" s="2418"/>
      <c r="F115" s="2418"/>
      <c r="G115" s="2419"/>
      <c r="H115" s="1513"/>
      <c r="I115" s="1495" t="str">
        <f>VLOOKUP(B115,INSUMOS!$B:$E,3,FALSE)</f>
        <v>PAR</v>
      </c>
      <c r="J115" s="2420">
        <v>28</v>
      </c>
      <c r="K115" s="2421"/>
      <c r="L115" s="2422">
        <f>VLOOKUP(B115,INSUMOS!$B:$E,4,FALSE)</f>
        <v>9259</v>
      </c>
      <c r="M115" s="2423"/>
      <c r="N115" s="2424"/>
      <c r="O115" s="2425">
        <f>+ROUND(J115*L115,0)</f>
        <v>259252</v>
      </c>
      <c r="P115" s="2426"/>
      <c r="R115" s="153"/>
      <c r="S115" s="36"/>
    </row>
    <row r="116" spans="1:30" ht="14.25" customHeight="1">
      <c r="A116" s="36"/>
      <c r="B116" s="682"/>
      <c r="C116" s="1512"/>
      <c r="D116" s="2602" t="s">
        <v>651</v>
      </c>
      <c r="E116" s="2603"/>
      <c r="F116" s="2603"/>
      <c r="G116" s="2604"/>
      <c r="H116" s="1514"/>
      <c r="I116" s="1495"/>
      <c r="J116" s="2605"/>
      <c r="K116" s="2606"/>
      <c r="L116" s="2422"/>
      <c r="M116" s="2423"/>
      <c r="N116" s="2424"/>
      <c r="O116" s="2425"/>
      <c r="P116" s="2426"/>
      <c r="R116" s="153"/>
      <c r="S116" s="36"/>
    </row>
    <row r="117" spans="1:30" ht="14.25" customHeight="1">
      <c r="A117" s="36"/>
      <c r="B117" s="1483">
        <v>7904</v>
      </c>
      <c r="C117" s="1512">
        <f>C115+0.01</f>
        <v>1.2700000000000002</v>
      </c>
      <c r="D117" s="2417" t="str">
        <f>VLOOKUP(B117,INSUMOS!$B:$E,2,FALSE)</f>
        <v>EXÁMEN MÉDICO OCUPACIONAL DE INGRESO O RETIRO</v>
      </c>
      <c r="E117" s="2418"/>
      <c r="F117" s="2418"/>
      <c r="G117" s="2419"/>
      <c r="H117" s="1513"/>
      <c r="I117" s="1495" t="str">
        <f>VLOOKUP(B117,INSUMOS!$B:$E,3,FALSE)</f>
        <v>UN</v>
      </c>
      <c r="J117" s="2420">
        <v>105</v>
      </c>
      <c r="K117" s="2421"/>
      <c r="L117" s="2422">
        <f>VLOOKUP(B117,INSUMOS!$B:$E,4,FALSE)</f>
        <v>30000</v>
      </c>
      <c r="M117" s="2423"/>
      <c r="N117" s="2424"/>
      <c r="O117" s="2425">
        <f t="shared" ref="O117" si="31">+ROUND(J117*L117,0)</f>
        <v>3150000</v>
      </c>
      <c r="P117" s="2426"/>
      <c r="R117" s="296"/>
      <c r="S117" s="296"/>
      <c r="T117" s="296"/>
      <c r="U117" s="296"/>
      <c r="V117" s="296"/>
    </row>
    <row r="118" spans="1:30" ht="14.25" customHeight="1">
      <c r="A118" s="36"/>
      <c r="B118" s="1483">
        <v>7906</v>
      </c>
      <c r="C118" s="1512">
        <f t="shared" si="28"/>
        <v>1.2800000000000002</v>
      </c>
      <c r="D118" s="2417" t="str">
        <f>VLOOKUP(B118,INSUMOS!$B:$E,2,FALSE)</f>
        <v>EXAMEN DE AUDIOMETRÍA DE INGRESO O EGRESO</v>
      </c>
      <c r="E118" s="2418"/>
      <c r="F118" s="2418"/>
      <c r="G118" s="2419"/>
      <c r="H118" s="1513"/>
      <c r="I118" s="1495" t="str">
        <f>VLOOKUP(B118,INSUMOS!$B:$E,3,FALSE)</f>
        <v>UN</v>
      </c>
      <c r="J118" s="2420">
        <v>105</v>
      </c>
      <c r="K118" s="2421"/>
      <c r="L118" s="2422">
        <f>VLOOKUP(B118,INSUMOS!$B:$E,4,FALSE)</f>
        <v>25000</v>
      </c>
      <c r="M118" s="2423"/>
      <c r="N118" s="2424"/>
      <c r="O118" s="2425">
        <f t="shared" ref="O118:O119" si="32">+ROUND(J118*L118,0)</f>
        <v>2625000</v>
      </c>
      <c r="P118" s="2426"/>
      <c r="R118" s="296"/>
      <c r="S118" s="296"/>
      <c r="T118" s="296"/>
      <c r="U118" s="296"/>
      <c r="V118" s="296"/>
    </row>
    <row r="119" spans="1:30" ht="14.25" customHeight="1">
      <c r="A119" s="36"/>
      <c r="B119" s="1483">
        <v>7908</v>
      </c>
      <c r="C119" s="1512">
        <f t="shared" si="28"/>
        <v>1.2900000000000003</v>
      </c>
      <c r="D119" s="2417" t="str">
        <f>VLOOKUP(B119,INSUMOS!$B:$E,2,FALSE)</f>
        <v>EXAMEN DE OPTOMETRÍA DE INGRESO O EGRESO</v>
      </c>
      <c r="E119" s="2418"/>
      <c r="F119" s="2418"/>
      <c r="G119" s="2419"/>
      <c r="H119" s="1513"/>
      <c r="I119" s="1495" t="str">
        <f>VLOOKUP(B119,INSUMOS!$B:$E,3,FALSE)</f>
        <v>UN</v>
      </c>
      <c r="J119" s="2420">
        <v>105</v>
      </c>
      <c r="K119" s="2421"/>
      <c r="L119" s="2422">
        <f>VLOOKUP(B119,INSUMOS!$B:$E,4,FALSE)</f>
        <v>25600</v>
      </c>
      <c r="M119" s="2423"/>
      <c r="N119" s="2424"/>
      <c r="O119" s="2425">
        <f t="shared" si="32"/>
        <v>2688000</v>
      </c>
      <c r="P119" s="2426"/>
      <c r="R119" s="153"/>
      <c r="S119" s="2517"/>
      <c r="T119" s="2517"/>
      <c r="U119" s="2517"/>
      <c r="V119" s="2517"/>
    </row>
    <row r="120" spans="1:30" ht="14.25" customHeight="1">
      <c r="A120" s="36"/>
      <c r="B120" s="1483">
        <v>7910</v>
      </c>
      <c r="C120" s="1512">
        <f t="shared" si="28"/>
        <v>1.3000000000000003</v>
      </c>
      <c r="D120" s="2417" t="str">
        <f>VLOOKUP(B120,INSUMOS!$B:$E,2,FALSE)</f>
        <v>EXAMEN DE ESPIROMETRÍA DE INGRESO O EGRESO</v>
      </c>
      <c r="E120" s="2418"/>
      <c r="F120" s="2418"/>
      <c r="G120" s="2419"/>
      <c r="H120" s="1513"/>
      <c r="I120" s="1495" t="str">
        <f>VLOOKUP(B120,INSUMOS!$B:$E,3,FALSE)</f>
        <v>UN</v>
      </c>
      <c r="J120" s="2420">
        <v>105</v>
      </c>
      <c r="K120" s="2421"/>
      <c r="L120" s="2422">
        <f>VLOOKUP(B120,INSUMOS!$B:$E,4,FALSE)</f>
        <v>30000</v>
      </c>
      <c r="M120" s="2423"/>
      <c r="N120" s="2424"/>
      <c r="O120" s="2425">
        <f t="shared" ref="O120" si="33">+ROUND(J120*L120,0)</f>
        <v>3150000</v>
      </c>
      <c r="P120" s="2426"/>
      <c r="R120" s="153"/>
      <c r="S120" s="2517"/>
      <c r="T120" s="2517"/>
      <c r="U120" s="2517"/>
      <c r="V120" s="2517"/>
    </row>
    <row r="121" spans="1:30" ht="31.9" customHeight="1">
      <c r="A121" s="36"/>
      <c r="B121" s="1483">
        <v>11454</v>
      </c>
      <c r="C121" s="1512">
        <f t="shared" si="28"/>
        <v>1.3100000000000003</v>
      </c>
      <c r="D121" s="2417" t="str">
        <f>VLOOKUP(B121,INSUMOS!$B:$E,2,FALSE)</f>
        <v>EXÁMEN DE APTITUD PSICOFÍSICA PARA TRABAJO EN ALTURA (Incluye perfíl lipídico, glicemia pre y post.)</v>
      </c>
      <c r="E121" s="2418"/>
      <c r="F121" s="2418"/>
      <c r="G121" s="2419"/>
      <c r="H121" s="1513"/>
      <c r="I121" s="1495" t="str">
        <f>VLOOKUP(B121,INSUMOS!$B:$E,3,FALSE)</f>
        <v>UN</v>
      </c>
      <c r="J121" s="2497">
        <v>5</v>
      </c>
      <c r="K121" s="2498"/>
      <c r="L121" s="2422">
        <f>VLOOKUP(B121,INSUMOS!$B:$E,4,FALSE)</f>
        <v>102000</v>
      </c>
      <c r="M121" s="2423"/>
      <c r="N121" s="2424"/>
      <c r="O121" s="2425">
        <f t="shared" ref="O121" si="34">+ROUND(J121*L121,0)</f>
        <v>510000</v>
      </c>
      <c r="P121" s="2426"/>
      <c r="R121" s="153"/>
      <c r="S121" s="2517"/>
      <c r="T121" s="2517"/>
      <c r="U121" s="2517"/>
      <c r="V121" s="2517"/>
    </row>
    <row r="122" spans="1:30" ht="14.25" customHeight="1">
      <c r="C122" s="1515"/>
      <c r="D122" s="1498"/>
      <c r="E122" s="1498"/>
      <c r="F122" s="1498"/>
      <c r="G122" s="1498"/>
      <c r="H122" s="1498"/>
      <c r="I122" s="2451" t="s">
        <v>623</v>
      </c>
      <c r="J122" s="2451"/>
      <c r="K122" s="2451"/>
      <c r="L122" s="2451"/>
      <c r="M122" s="2451"/>
      <c r="N122" s="2451"/>
      <c r="O122" s="2521">
        <f>SUM(O90:P121)</f>
        <v>42323675</v>
      </c>
      <c r="P122" s="2521"/>
      <c r="R122" s="153"/>
    </row>
    <row r="123" spans="1:30" ht="14.25" customHeight="1">
      <c r="C123" s="154"/>
      <c r="D123" s="155"/>
      <c r="E123" s="155"/>
      <c r="F123" s="155"/>
      <c r="G123" s="155"/>
      <c r="H123" s="155"/>
      <c r="I123" s="2524" t="s">
        <v>652</v>
      </c>
      <c r="J123" s="2525"/>
      <c r="K123" s="2525"/>
      <c r="L123" s="2525"/>
      <c r="M123" s="2525"/>
      <c r="N123" s="2526"/>
      <c r="O123" s="2522">
        <f>O122</f>
        <v>42323675</v>
      </c>
      <c r="P123" s="2523"/>
      <c r="R123" s="681"/>
    </row>
    <row r="124" spans="1:30">
      <c r="C124" s="2527" t="s">
        <v>653</v>
      </c>
      <c r="D124" s="2527"/>
      <c r="E124" s="2527"/>
      <c r="F124" s="2527"/>
      <c r="G124" s="2527"/>
      <c r="H124" s="2527"/>
      <c r="I124" s="2527"/>
      <c r="J124" s="2527"/>
      <c r="K124" s="2527"/>
      <c r="L124" s="2527"/>
      <c r="M124" s="2527"/>
      <c r="N124" s="2527"/>
      <c r="O124" s="2527"/>
      <c r="P124" s="2527"/>
    </row>
    <row r="125" spans="1:30">
      <c r="B125" s="1508"/>
      <c r="C125" s="2518" t="s">
        <v>619</v>
      </c>
      <c r="D125" s="2518"/>
      <c r="E125" s="2518"/>
      <c r="F125" s="2518"/>
      <c r="G125" s="1459" t="s">
        <v>620</v>
      </c>
      <c r="H125" s="1459"/>
      <c r="I125" s="1459" t="s">
        <v>602</v>
      </c>
      <c r="J125" s="2518" t="s">
        <v>289</v>
      </c>
      <c r="K125" s="2518"/>
      <c r="L125" s="2519" t="s">
        <v>459</v>
      </c>
      <c r="M125" s="2519"/>
      <c r="N125" s="2519"/>
      <c r="O125" s="2520" t="s">
        <v>292</v>
      </c>
      <c r="P125" s="2520"/>
    </row>
    <row r="126" spans="1:30" ht="25.5">
      <c r="B126" s="1458" t="s">
        <v>502</v>
      </c>
      <c r="C126" s="1475" t="s">
        <v>654</v>
      </c>
      <c r="D126" s="2496" t="s">
        <v>655</v>
      </c>
      <c r="E126" s="2496"/>
      <c r="F126" s="2496"/>
      <c r="G126" s="2496"/>
      <c r="H126" s="2496"/>
      <c r="I126" s="2496"/>
      <c r="J126" s="2496"/>
      <c r="K126" s="2496"/>
      <c r="L126" s="2496"/>
      <c r="M126" s="2496"/>
      <c r="N126" s="2496"/>
      <c r="O126" s="2496"/>
      <c r="P126" s="2496"/>
    </row>
    <row r="127" spans="1:30" ht="25.5" customHeight="1">
      <c r="B127" s="1483">
        <v>7554</v>
      </c>
      <c r="C127" s="684" t="s">
        <v>656</v>
      </c>
      <c r="D127" s="2512" t="s">
        <v>657</v>
      </c>
      <c r="E127" s="2470"/>
      <c r="F127" s="2471"/>
      <c r="G127" s="1502" t="str">
        <f>VLOOKUP(B127,INSUMOS!$B$3:$E$2468,2,FALSE)</f>
        <v>SEÑALIZACION TUBULAR COLOMBINA PLASTICA</v>
      </c>
      <c r="H127" s="1502"/>
      <c r="I127" s="1495" t="str">
        <f>VLOOKUP(B127,INSUMOS!$B$3:$E$2468,3,FALSE)</f>
        <v>UN</v>
      </c>
      <c r="J127" s="2441">
        <v>15</v>
      </c>
      <c r="K127" s="2442"/>
      <c r="L127" s="2422">
        <f>VLOOKUP(B127,INSUMOS!$B$3:$E$2468,4,FALSE)</f>
        <v>44982</v>
      </c>
      <c r="M127" s="2423"/>
      <c r="N127" s="2424"/>
      <c r="O127" s="2495">
        <f t="shared" ref="O127:O134" si="35">+ROUND(J127*L127,0)</f>
        <v>674730</v>
      </c>
      <c r="P127" s="2495"/>
      <c r="R127" s="153"/>
    </row>
    <row r="128" spans="1:30" ht="25.5" customHeight="1">
      <c r="B128" s="1483">
        <v>7555</v>
      </c>
      <c r="C128" s="684" t="s">
        <v>658</v>
      </c>
      <c r="D128" s="2513"/>
      <c r="E128" s="2473"/>
      <c r="F128" s="2474"/>
      <c r="G128" s="1502" t="str">
        <f>VLOOKUP(B128,INSUMOS!$B$3:$E$2468,2,FALSE)</f>
        <v>CINTA DE SEÑALIZACION CAL 4 (ROLLO 500mx0.10m)</v>
      </c>
      <c r="H128" s="1502"/>
      <c r="I128" s="1495" t="str">
        <f>VLOOKUP(B128,INSUMOS!$B$3:$E$2468,3,FALSE)</f>
        <v>UN</v>
      </c>
      <c r="J128" s="2420">
        <v>30</v>
      </c>
      <c r="K128" s="2421"/>
      <c r="L128" s="2422">
        <f>VLOOKUP(B128,INSUMOS!$B$3:$E$2468,4,FALSE)</f>
        <v>37188</v>
      </c>
      <c r="M128" s="2423"/>
      <c r="N128" s="2424"/>
      <c r="O128" s="2515">
        <f t="shared" si="35"/>
        <v>1115640</v>
      </c>
      <c r="P128" s="2516"/>
      <c r="R128" s="153"/>
    </row>
    <row r="129" spans="1:28" ht="37.15" customHeight="1">
      <c r="B129" s="1483">
        <v>7850</v>
      </c>
      <c r="C129" s="683" t="s">
        <v>659</v>
      </c>
      <c r="D129" s="2513"/>
      <c r="E129" s="2473"/>
      <c r="F129" s="2474"/>
      <c r="G129" s="1502" t="str">
        <f>VLOOKUP(B129,INSUMOS!$B:$E,2,FALSE)</f>
        <v>CINTA PARA SEÑALIZACION DE 500MT X 4" PELIGRO CALIBRE 3.5</v>
      </c>
      <c r="H129" s="1502"/>
      <c r="I129" s="1495" t="str">
        <f>VLOOKUP(B129,INSUMOS!$B:$E,3,FALSE)</f>
        <v>ROLLO</v>
      </c>
      <c r="J129" s="2420">
        <v>30</v>
      </c>
      <c r="K129" s="2421"/>
      <c r="L129" s="2422">
        <f>VLOOKUP(B129,INSUMOS!$B:$E,4,FALSE)</f>
        <v>24900</v>
      </c>
      <c r="M129" s="2423"/>
      <c r="N129" s="2424"/>
      <c r="O129" s="2495">
        <f t="shared" si="35"/>
        <v>747000</v>
      </c>
      <c r="P129" s="2495"/>
      <c r="R129" s="153"/>
    </row>
    <row r="130" spans="1:28" ht="20.45" customHeight="1">
      <c r="B130" s="1483">
        <v>7571</v>
      </c>
      <c r="C130" s="683" t="s">
        <v>660</v>
      </c>
      <c r="D130" s="2514"/>
      <c r="E130" s="2476"/>
      <c r="F130" s="2477"/>
      <c r="G130" s="1502" t="str">
        <f>VLOOKUP(B130,INSUMOS!$B:$E,2,FALSE)</f>
        <v>CONOS H= 0,9- 1,0mt</v>
      </c>
      <c r="H130" s="1502"/>
      <c r="I130" s="1495" t="str">
        <f>VLOOKUP(B130,INSUMOS!$B:$E,3,FALSE)</f>
        <v>UN</v>
      </c>
      <c r="J130" s="2420">
        <v>15</v>
      </c>
      <c r="K130" s="2421"/>
      <c r="L130" s="2422">
        <f>VLOOKUP(B130,INSUMOS!$B:$E,4,FALSE)</f>
        <v>81010</v>
      </c>
      <c r="M130" s="2423"/>
      <c r="N130" s="2424"/>
      <c r="O130" s="2495">
        <f t="shared" si="35"/>
        <v>1215150</v>
      </c>
      <c r="P130" s="2495"/>
      <c r="R130" s="153"/>
    </row>
    <row r="131" spans="1:28" ht="25.5" customHeight="1">
      <c r="B131" s="1483">
        <v>7554</v>
      </c>
      <c r="C131" s="683" t="s">
        <v>661</v>
      </c>
      <c r="D131" s="2512" t="s">
        <v>662</v>
      </c>
      <c r="E131" s="2470"/>
      <c r="F131" s="2471"/>
      <c r="G131" s="1502" t="str">
        <f>VLOOKUP(B131,INSUMOS!$B$3:$E$2468,2,FALSE)</f>
        <v>SEÑALIZACION TUBULAR COLOMBINA PLASTICA</v>
      </c>
      <c r="H131" s="1502"/>
      <c r="I131" s="1495" t="str">
        <f>VLOOKUP(B131,INSUMOS!$B$3:$E$2468,3,FALSE)</f>
        <v>UN</v>
      </c>
      <c r="J131" s="2420">
        <v>10</v>
      </c>
      <c r="K131" s="2421"/>
      <c r="L131" s="2422">
        <f>VLOOKUP(B131,INSUMOS!$B$3:$E$2468,4,FALSE)</f>
        <v>44982</v>
      </c>
      <c r="M131" s="2423"/>
      <c r="N131" s="2424"/>
      <c r="O131" s="2495">
        <f t="shared" si="35"/>
        <v>449820</v>
      </c>
      <c r="P131" s="2495"/>
      <c r="R131" s="153"/>
    </row>
    <row r="132" spans="1:28" ht="33" customHeight="1">
      <c r="B132" s="1483">
        <v>9985</v>
      </c>
      <c r="C132" s="683" t="s">
        <v>663</v>
      </c>
      <c r="D132" s="2513"/>
      <c r="E132" s="2473"/>
      <c r="F132" s="2474"/>
      <c r="G132" s="1502" t="str">
        <f>VLOOKUP(B132,INSUMOS!$B$3:$E$2468,2,FALSE)</f>
        <v>SEÑAL EN POLIESTIRENO (30cm x 20cm) FOTOLUMINISCENTE - NORMA NTC - ISO</v>
      </c>
      <c r="H132" s="1502"/>
      <c r="I132" s="1495" t="str">
        <f>VLOOKUP(B132,INSUMOS!$B$3:$E$2468,3,FALSE)</f>
        <v>UN</v>
      </c>
      <c r="J132" s="2420">
        <v>40</v>
      </c>
      <c r="K132" s="2421"/>
      <c r="L132" s="2422">
        <f>VLOOKUP(B132,INSUMOS!$B:$E,4,FALSE)</f>
        <v>68425</v>
      </c>
      <c r="M132" s="2423"/>
      <c r="N132" s="2424"/>
      <c r="O132" s="2515">
        <f t="shared" si="35"/>
        <v>2737000</v>
      </c>
      <c r="P132" s="2516"/>
      <c r="R132" s="153"/>
      <c r="T132" s="296"/>
      <c r="U132" s="296"/>
      <c r="V132" s="296"/>
      <c r="W132" s="296"/>
      <c r="X132" s="296"/>
      <c r="Y132" s="296"/>
      <c r="Z132" s="296"/>
      <c r="AA132" s="296"/>
      <c r="AB132" s="296"/>
    </row>
    <row r="133" spans="1:28" ht="33" customHeight="1">
      <c r="B133" s="1483">
        <v>9986</v>
      </c>
      <c r="C133" s="683" t="s">
        <v>664</v>
      </c>
      <c r="D133" s="2513"/>
      <c r="E133" s="2473"/>
      <c r="F133" s="2474"/>
      <c r="G133" s="1502" t="str">
        <f>VLOOKUP(B133,INSUMOS!$B:$E,2,FALSE)</f>
        <v>SEÑAL EN POLIESTRIENO (30cm x 45cm) REFLECTIVO GRADO INGENIERÍA - NORMA ISO</v>
      </c>
      <c r="H133" s="1502"/>
      <c r="I133" s="1495" t="str">
        <f>VLOOKUP(B133,INSUMOS!$B:$E,3,FALSE)</f>
        <v>UN</v>
      </c>
      <c r="J133" s="2420">
        <v>40</v>
      </c>
      <c r="K133" s="2421"/>
      <c r="L133" s="2422">
        <f>VLOOKUP(B133,INSUMOS!$B:$E,4,FALSE)</f>
        <v>78838</v>
      </c>
      <c r="M133" s="2423"/>
      <c r="N133" s="2424"/>
      <c r="O133" s="2495">
        <f t="shared" si="35"/>
        <v>3153520</v>
      </c>
      <c r="P133" s="2495"/>
      <c r="R133" s="153"/>
    </row>
    <row r="134" spans="1:28" ht="33" customHeight="1">
      <c r="B134" s="1483">
        <v>9200</v>
      </c>
      <c r="C134" s="683" t="s">
        <v>665</v>
      </c>
      <c r="D134" s="2514"/>
      <c r="E134" s="2476"/>
      <c r="F134" s="2477"/>
      <c r="G134" s="1502" t="str">
        <f>VLOOKUP(B134,INSUMOS!$B:$E,2,FALSE)</f>
        <v>SEÑAL VERTICAL GRUPO DE PREVENTIVAS TIPO CUADRADO (75cm x 75cm)</v>
      </c>
      <c r="H134" s="1502"/>
      <c r="I134" s="1495" t="str">
        <f>VLOOKUP(B134,INSUMOS!$B:$E,3,FALSE)</f>
        <v>UN</v>
      </c>
      <c r="J134" s="2497">
        <v>40</v>
      </c>
      <c r="K134" s="2498"/>
      <c r="L134" s="2422">
        <f>VLOOKUP(B134,INSUMOS!$B:$E,4,FALSE)</f>
        <v>512890</v>
      </c>
      <c r="M134" s="2423"/>
      <c r="N134" s="2424"/>
      <c r="O134" s="2495">
        <f t="shared" si="35"/>
        <v>20515600</v>
      </c>
      <c r="P134" s="2495"/>
      <c r="R134" s="153"/>
    </row>
    <row r="135" spans="1:28" ht="15" customHeight="1">
      <c r="D135" s="32"/>
      <c r="E135" s="32"/>
      <c r="F135" s="32"/>
      <c r="G135" s="32"/>
      <c r="H135" s="32"/>
      <c r="I135" s="2451" t="s">
        <v>623</v>
      </c>
      <c r="J135" s="2451"/>
      <c r="K135" s="2451"/>
      <c r="L135" s="2451"/>
      <c r="M135" s="2451"/>
      <c r="N135" s="2451"/>
      <c r="O135" s="2430">
        <f>SUM(O127:P134)</f>
        <v>30608460</v>
      </c>
      <c r="P135" s="2430"/>
    </row>
    <row r="136" spans="1:28">
      <c r="D136" s="32"/>
      <c r="E136" s="32"/>
      <c r="F136" s="32"/>
      <c r="G136" s="32"/>
      <c r="H136" s="32"/>
      <c r="I136" s="2451" t="s">
        <v>666</v>
      </c>
      <c r="J136" s="2451"/>
      <c r="K136" s="2451"/>
      <c r="L136" s="2451"/>
      <c r="M136" s="2451"/>
      <c r="N136" s="2451"/>
      <c r="O136" s="2430">
        <f>+O135</f>
        <v>30608460</v>
      </c>
      <c r="P136" s="2430"/>
    </row>
    <row r="137" spans="1:28" ht="15">
      <c r="C137" s="2451" t="s">
        <v>667</v>
      </c>
      <c r="D137" s="2451"/>
      <c r="E137" s="2451"/>
      <c r="F137" s="2451"/>
      <c r="G137" s="2451"/>
      <c r="H137" s="2451"/>
      <c r="I137" s="2451"/>
      <c r="J137" s="2451"/>
      <c r="K137" s="2451"/>
      <c r="L137" s="2451"/>
      <c r="M137" s="2451"/>
      <c r="N137" s="2451"/>
      <c r="O137" s="2504" t="e">
        <f>P32+O86+O70+O123+O136</f>
        <v>#REF!</v>
      </c>
      <c r="P137" s="2504"/>
      <c r="R137" s="685"/>
    </row>
    <row r="138" spans="1:28" s="288" customFormat="1">
      <c r="A138" s="692"/>
      <c r="B138" s="287"/>
      <c r="D138" s="674"/>
      <c r="E138" s="674"/>
      <c r="F138" s="674"/>
      <c r="G138" s="674"/>
      <c r="H138" s="674"/>
      <c r="I138" s="667"/>
      <c r="J138" s="667"/>
      <c r="K138" s="667"/>
      <c r="L138" s="667"/>
      <c r="M138" s="667"/>
      <c r="N138" s="667"/>
      <c r="O138" s="664"/>
      <c r="P138" s="664"/>
      <c r="R138" s="287"/>
    </row>
    <row r="139" spans="1:28">
      <c r="C139" s="2451" t="s">
        <v>668</v>
      </c>
      <c r="D139" s="2451"/>
      <c r="E139" s="2451"/>
      <c r="F139" s="2451"/>
      <c r="G139" s="2451"/>
      <c r="H139" s="2451"/>
      <c r="I139" s="2451"/>
      <c r="J139" s="2451"/>
      <c r="K139" s="2451"/>
      <c r="L139" s="2451"/>
      <c r="M139" s="2451"/>
      <c r="N139" s="2451"/>
      <c r="O139" s="2504" t="e">
        <f>+P19</f>
        <v>#REF!</v>
      </c>
      <c r="P139" s="2504"/>
    </row>
    <row r="140" spans="1:28">
      <c r="C140" s="2505" t="s">
        <v>669</v>
      </c>
      <c r="D140" s="2506"/>
      <c r="E140" s="2506"/>
      <c r="F140" s="2506"/>
      <c r="G140" s="2506"/>
      <c r="H140" s="2506"/>
      <c r="I140" s="2506"/>
      <c r="J140" s="2506"/>
      <c r="K140" s="2506"/>
      <c r="L140" s="2506"/>
      <c r="M140" s="2506"/>
      <c r="N140" s="2507"/>
      <c r="O140" s="2511">
        <f>+'AIU AMBIENTAL'!M38</f>
        <v>0.12620999999999999</v>
      </c>
      <c r="P140" s="2511"/>
    </row>
    <row r="141" spans="1:28">
      <c r="C141" s="2508"/>
      <c r="D141" s="2509"/>
      <c r="E141" s="2509"/>
      <c r="F141" s="2509"/>
      <c r="G141" s="2509"/>
      <c r="H141" s="2509"/>
      <c r="I141" s="2509"/>
      <c r="J141" s="2509"/>
      <c r="K141" s="2509"/>
      <c r="L141" s="2509"/>
      <c r="M141" s="2509"/>
      <c r="N141" s="2510"/>
      <c r="O141" s="2502" t="e">
        <f>ROUND(O139*O140,0)</f>
        <v>#REF!</v>
      </c>
      <c r="P141" s="2502"/>
    </row>
    <row r="142" spans="1:28">
      <c r="D142" s="32"/>
      <c r="E142" s="32"/>
      <c r="F142" s="32"/>
      <c r="G142" s="32"/>
      <c r="H142" s="32"/>
      <c r="I142" s="650"/>
      <c r="J142" s="650"/>
      <c r="K142" s="650"/>
      <c r="L142" s="650"/>
      <c r="M142" s="650"/>
      <c r="N142" s="650"/>
      <c r="O142" s="651"/>
      <c r="P142" s="651"/>
    </row>
    <row r="143" spans="1:28">
      <c r="C143" s="2499" t="s">
        <v>670</v>
      </c>
      <c r="D143" s="2499"/>
      <c r="E143" s="2499"/>
      <c r="F143" s="2499"/>
      <c r="G143" s="2499"/>
      <c r="H143" s="2499"/>
      <c r="I143" s="2499"/>
      <c r="J143" s="2499"/>
      <c r="K143" s="2499"/>
      <c r="L143" s="2499"/>
      <c r="M143" s="2499"/>
      <c r="N143" s="2499"/>
      <c r="O143" s="2500" t="e">
        <f>O139+O141</f>
        <v>#REF!</v>
      </c>
      <c r="P143" s="2500"/>
    </row>
    <row r="144" spans="1:28">
      <c r="D144" s="32"/>
      <c r="E144" s="32"/>
      <c r="F144" s="32"/>
      <c r="G144" s="32"/>
      <c r="H144" s="32"/>
      <c r="I144" s="650"/>
      <c r="J144" s="650"/>
      <c r="K144" s="650"/>
      <c r="L144" s="650"/>
      <c r="M144" s="650"/>
      <c r="N144" s="650"/>
      <c r="O144" s="651"/>
      <c r="P144" s="651"/>
    </row>
    <row r="145" spans="1:18">
      <c r="C145" s="2501" t="s">
        <v>671</v>
      </c>
      <c r="D145" s="2501"/>
      <c r="E145" s="2501"/>
      <c r="F145" s="2501"/>
      <c r="G145" s="2501"/>
      <c r="H145" s="2501"/>
      <c r="I145" s="2501"/>
      <c r="J145" s="2501"/>
      <c r="K145" s="2501"/>
      <c r="L145" s="2501"/>
      <c r="M145" s="2501"/>
      <c r="N145" s="2501"/>
      <c r="O145" s="2502" t="e">
        <f>P30+O86+O70+O123+O136</f>
        <v>#N/A</v>
      </c>
      <c r="P145" s="2502"/>
    </row>
    <row r="146" spans="1:18">
      <c r="C146" s="2501" t="s">
        <v>672</v>
      </c>
      <c r="D146" s="2501"/>
      <c r="E146" s="2501"/>
      <c r="F146" s="2501"/>
      <c r="G146" s="2501"/>
      <c r="H146" s="2501"/>
      <c r="I146" s="2501"/>
      <c r="J146" s="2501"/>
      <c r="K146" s="2501"/>
      <c r="L146" s="2501"/>
      <c r="M146" s="2501"/>
      <c r="N146" s="2501"/>
      <c r="O146" s="2503">
        <f>+'AIU AMBIENTAL'!M42</f>
        <v>0.20621</v>
      </c>
      <c r="P146" s="2503"/>
    </row>
    <row r="147" spans="1:18">
      <c r="C147" s="2501"/>
      <c r="D147" s="2501"/>
      <c r="E147" s="2501"/>
      <c r="F147" s="2501"/>
      <c r="G147" s="2501"/>
      <c r="H147" s="2501"/>
      <c r="I147" s="2501"/>
      <c r="J147" s="2501"/>
      <c r="K147" s="2501"/>
      <c r="L147" s="2501"/>
      <c r="M147" s="2501"/>
      <c r="N147" s="2501"/>
      <c r="O147" s="2502" t="e">
        <f>ROUND(O145*O146,0)</f>
        <v>#N/A</v>
      </c>
      <c r="P147" s="2502"/>
    </row>
    <row r="148" spans="1:18">
      <c r="C148" s="358"/>
      <c r="D148" s="358"/>
      <c r="E148" s="358"/>
      <c r="F148" s="358"/>
      <c r="G148" s="358"/>
      <c r="H148" s="358"/>
      <c r="I148" s="358"/>
      <c r="J148" s="358"/>
      <c r="K148" s="358"/>
      <c r="L148" s="359"/>
      <c r="M148" s="359"/>
      <c r="N148" s="359"/>
      <c r="O148" s="360"/>
      <c r="P148" s="360"/>
    </row>
    <row r="149" spans="1:18">
      <c r="C149" s="2499" t="s">
        <v>673</v>
      </c>
      <c r="D149" s="2499"/>
      <c r="E149" s="2499"/>
      <c r="F149" s="2499"/>
      <c r="G149" s="2499"/>
      <c r="H149" s="2499"/>
      <c r="I149" s="2499"/>
      <c r="J149" s="2499"/>
      <c r="K149" s="2499"/>
      <c r="L149" s="2499"/>
      <c r="M149" s="2499"/>
      <c r="N149" s="2499"/>
      <c r="O149" s="2500" t="e">
        <f>O145+O147</f>
        <v>#N/A</v>
      </c>
      <c r="P149" s="2500"/>
    </row>
    <row r="150" spans="1:18">
      <c r="D150" s="32"/>
      <c r="E150" s="32"/>
      <c r="F150" s="32"/>
      <c r="G150" s="32"/>
      <c r="H150" s="32"/>
      <c r="I150" s="650"/>
      <c r="J150" s="650"/>
      <c r="K150" s="650"/>
      <c r="L150" s="650"/>
      <c r="M150" s="650"/>
      <c r="N150" s="650"/>
      <c r="O150" s="651"/>
      <c r="P150" s="651"/>
    </row>
    <row r="151" spans="1:18" ht="14.25" customHeight="1">
      <c r="C151" s="2499" t="s">
        <v>674</v>
      </c>
      <c r="D151" s="2499"/>
      <c r="E151" s="2499"/>
      <c r="F151" s="2499"/>
      <c r="G151" s="2499"/>
      <c r="H151" s="2499"/>
      <c r="I151" s="2499"/>
      <c r="J151" s="2499"/>
      <c r="K151" s="2499"/>
      <c r="L151" s="2499"/>
      <c r="M151" s="2499"/>
      <c r="N151" s="2499"/>
      <c r="O151" s="2500" t="e">
        <f>+O143+O149</f>
        <v>#REF!</v>
      </c>
      <c r="P151" s="2500"/>
    </row>
    <row r="152" spans="1:18" s="288" customFormat="1">
      <c r="A152" s="692"/>
      <c r="B152" s="287"/>
      <c r="D152" s="674"/>
      <c r="E152" s="674"/>
      <c r="F152" s="674"/>
      <c r="G152" s="674"/>
      <c r="H152" s="674"/>
      <c r="I152" s="667"/>
      <c r="J152" s="667"/>
      <c r="K152" s="667"/>
      <c r="L152" s="667"/>
      <c r="M152" s="667"/>
      <c r="N152" s="667"/>
      <c r="O152" s="664"/>
      <c r="P152" s="664"/>
      <c r="R152" s="287"/>
    </row>
    <row r="154" spans="1:18">
      <c r="P154" s="887"/>
      <c r="Q154" s="886"/>
    </row>
  </sheetData>
  <mergeCells count="374">
    <mergeCell ref="AC101:AD101"/>
    <mergeCell ref="D120:G120"/>
    <mergeCell ref="L113:N113"/>
    <mergeCell ref="O113:P113"/>
    <mergeCell ref="J110:K110"/>
    <mergeCell ref="O105:P105"/>
    <mergeCell ref="L120:N120"/>
    <mergeCell ref="O120:P120"/>
    <mergeCell ref="D116:G116"/>
    <mergeCell ref="J116:K116"/>
    <mergeCell ref="D105:G105"/>
    <mergeCell ref="S113:V113"/>
    <mergeCell ref="X113:Y113"/>
    <mergeCell ref="Z113:AB113"/>
    <mergeCell ref="AC113:AD113"/>
    <mergeCell ref="D113:G113"/>
    <mergeCell ref="D114:G114"/>
    <mergeCell ref="J113:K113"/>
    <mergeCell ref="J114:K114"/>
    <mergeCell ref="L114:N114"/>
    <mergeCell ref="O114:P114"/>
    <mergeCell ref="L109:N109"/>
    <mergeCell ref="O109:P109"/>
    <mergeCell ref="S119:V119"/>
    <mergeCell ref="C2:M2"/>
    <mergeCell ref="C3:M3"/>
    <mergeCell ref="C4:M4"/>
    <mergeCell ref="C5:M5"/>
    <mergeCell ref="N2:P5"/>
    <mergeCell ref="L9:N9"/>
    <mergeCell ref="C13:P13"/>
    <mergeCell ref="I19:O19"/>
    <mergeCell ref="C8:P8"/>
    <mergeCell ref="C12:P12"/>
    <mergeCell ref="L10:N10"/>
    <mergeCell ref="C14:G14"/>
    <mergeCell ref="G6:P6"/>
    <mergeCell ref="C6:F6"/>
    <mergeCell ref="D15:G15"/>
    <mergeCell ref="D16:G16"/>
    <mergeCell ref="D17:G17"/>
    <mergeCell ref="S95:V95"/>
    <mergeCell ref="L38:N38"/>
    <mergeCell ref="O38:P38"/>
    <mergeCell ref="L44:N44"/>
    <mergeCell ref="O44:P44"/>
    <mergeCell ref="C75:G75"/>
    <mergeCell ref="I75:N75"/>
    <mergeCell ref="O75:P75"/>
    <mergeCell ref="D74:F74"/>
    <mergeCell ref="J67:K67"/>
    <mergeCell ref="L67:N67"/>
    <mergeCell ref="J57:K57"/>
    <mergeCell ref="J49:K49"/>
    <mergeCell ref="L49:N49"/>
    <mergeCell ref="O49:P49"/>
    <mergeCell ref="O46:P46"/>
    <mergeCell ref="D48:P48"/>
    <mergeCell ref="L57:N57"/>
    <mergeCell ref="I63:N63"/>
    <mergeCell ref="I58:N58"/>
    <mergeCell ref="O67:P67"/>
    <mergeCell ref="J66:K66"/>
    <mergeCell ref="C58:G58"/>
    <mergeCell ref="D66:F68"/>
    <mergeCell ref="O63:P63"/>
    <mergeCell ref="J61:K61"/>
    <mergeCell ref="L61:N61"/>
    <mergeCell ref="O61:P61"/>
    <mergeCell ref="O40:P40"/>
    <mergeCell ref="D42:P42"/>
    <mergeCell ref="O45:P45"/>
    <mergeCell ref="D45:F45"/>
    <mergeCell ref="J45:K45"/>
    <mergeCell ref="L45:N45"/>
    <mergeCell ref="I40:N40"/>
    <mergeCell ref="I46:N46"/>
    <mergeCell ref="O57:P57"/>
    <mergeCell ref="O58:P58"/>
    <mergeCell ref="D57:F57"/>
    <mergeCell ref="J62:K62"/>
    <mergeCell ref="L62:N62"/>
    <mergeCell ref="O62:P62"/>
    <mergeCell ref="C59:P59"/>
    <mergeCell ref="D60:P60"/>
    <mergeCell ref="I70:N70"/>
    <mergeCell ref="O79:P79"/>
    <mergeCell ref="C72:P72"/>
    <mergeCell ref="D103:G103"/>
    <mergeCell ref="L106:N106"/>
    <mergeCell ref="J77:K77"/>
    <mergeCell ref="L77:N77"/>
    <mergeCell ref="D77:F84"/>
    <mergeCell ref="O84:P84"/>
    <mergeCell ref="J80:K80"/>
    <mergeCell ref="J78:K78"/>
    <mergeCell ref="J93:K93"/>
    <mergeCell ref="D100:G100"/>
    <mergeCell ref="D85:F85"/>
    <mergeCell ref="O87:P87"/>
    <mergeCell ref="O86:P86"/>
    <mergeCell ref="J87:K87"/>
    <mergeCell ref="I85:N85"/>
    <mergeCell ref="C88:P88"/>
    <mergeCell ref="L87:N87"/>
    <mergeCell ref="J84:K84"/>
    <mergeCell ref="L84:N84"/>
    <mergeCell ref="O70:P70"/>
    <mergeCell ref="O85:P85"/>
    <mergeCell ref="AC90:AD90"/>
    <mergeCell ref="D97:G97"/>
    <mergeCell ref="J97:K97"/>
    <mergeCell ref="L97:N97"/>
    <mergeCell ref="O97:P97"/>
    <mergeCell ref="Z101:AB101"/>
    <mergeCell ref="S90:V90"/>
    <mergeCell ref="X90:Y90"/>
    <mergeCell ref="Z90:AB90"/>
    <mergeCell ref="S101:V101"/>
    <mergeCell ref="X101:Y101"/>
    <mergeCell ref="O101:P101"/>
    <mergeCell ref="D98:G98"/>
    <mergeCell ref="D101:G101"/>
    <mergeCell ref="J98:K98"/>
    <mergeCell ref="L98:N98"/>
    <mergeCell ref="O98:P98"/>
    <mergeCell ref="D90:G90"/>
    <mergeCell ref="D94:G94"/>
    <mergeCell ref="J94:K94"/>
    <mergeCell ref="L94:N94"/>
    <mergeCell ref="O94:P94"/>
    <mergeCell ref="D95:G95"/>
    <mergeCell ref="J95:K95"/>
    <mergeCell ref="S120:V120"/>
    <mergeCell ref="S121:V121"/>
    <mergeCell ref="C125:F125"/>
    <mergeCell ref="J125:K125"/>
    <mergeCell ref="L125:N125"/>
    <mergeCell ref="O125:P125"/>
    <mergeCell ref="D118:G118"/>
    <mergeCell ref="D117:G117"/>
    <mergeCell ref="D119:G119"/>
    <mergeCell ref="L121:N121"/>
    <mergeCell ref="O121:P121"/>
    <mergeCell ref="O122:P122"/>
    <mergeCell ref="O123:P123"/>
    <mergeCell ref="I122:N122"/>
    <mergeCell ref="I123:N123"/>
    <mergeCell ref="J117:K117"/>
    <mergeCell ref="J119:K119"/>
    <mergeCell ref="L119:N119"/>
    <mergeCell ref="L118:N118"/>
    <mergeCell ref="C124:P124"/>
    <mergeCell ref="D121:G121"/>
    <mergeCell ref="O128:P128"/>
    <mergeCell ref="J129:K129"/>
    <mergeCell ref="L129:N129"/>
    <mergeCell ref="J127:K127"/>
    <mergeCell ref="L116:N116"/>
    <mergeCell ref="O116:P116"/>
    <mergeCell ref="J112:K112"/>
    <mergeCell ref="D127:F130"/>
    <mergeCell ref="J130:K130"/>
    <mergeCell ref="O118:P118"/>
    <mergeCell ref="L117:N117"/>
    <mergeCell ref="O117:P117"/>
    <mergeCell ref="J118:K118"/>
    <mergeCell ref="J128:K128"/>
    <mergeCell ref="L128:N128"/>
    <mergeCell ref="O129:P129"/>
    <mergeCell ref="L130:N130"/>
    <mergeCell ref="O130:P130"/>
    <mergeCell ref="O141:P141"/>
    <mergeCell ref="J133:K133"/>
    <mergeCell ref="L133:N133"/>
    <mergeCell ref="O133:P133"/>
    <mergeCell ref="J134:K134"/>
    <mergeCell ref="L134:N134"/>
    <mergeCell ref="O134:P134"/>
    <mergeCell ref="I136:N136"/>
    <mergeCell ref="O136:P136"/>
    <mergeCell ref="I135:N135"/>
    <mergeCell ref="O135:P135"/>
    <mergeCell ref="C139:N139"/>
    <mergeCell ref="O139:P139"/>
    <mergeCell ref="C140:N141"/>
    <mergeCell ref="O140:P140"/>
    <mergeCell ref="D131:F134"/>
    <mergeCell ref="C137:N137"/>
    <mergeCell ref="O137:P137"/>
    <mergeCell ref="J132:K132"/>
    <mergeCell ref="L132:N132"/>
    <mergeCell ref="O132:P132"/>
    <mergeCell ref="L131:N131"/>
    <mergeCell ref="O131:P131"/>
    <mergeCell ref="J131:K131"/>
    <mergeCell ref="C151:N151"/>
    <mergeCell ref="O151:P151"/>
    <mergeCell ref="C143:N143"/>
    <mergeCell ref="O143:P143"/>
    <mergeCell ref="C145:N145"/>
    <mergeCell ref="O145:P145"/>
    <mergeCell ref="C146:N147"/>
    <mergeCell ref="O146:P146"/>
    <mergeCell ref="O147:P147"/>
    <mergeCell ref="C149:N149"/>
    <mergeCell ref="O149:P149"/>
    <mergeCell ref="J111:K111"/>
    <mergeCell ref="L115:N115"/>
    <mergeCell ref="O106:P106"/>
    <mergeCell ref="L107:N107"/>
    <mergeCell ref="O107:P107"/>
    <mergeCell ref="L112:N112"/>
    <mergeCell ref="L110:N110"/>
    <mergeCell ref="L108:N108"/>
    <mergeCell ref="O127:P127"/>
    <mergeCell ref="O115:P115"/>
    <mergeCell ref="J115:K115"/>
    <mergeCell ref="D126:P126"/>
    <mergeCell ref="O119:P119"/>
    <mergeCell ref="L127:N127"/>
    <mergeCell ref="L111:N111"/>
    <mergeCell ref="O111:P111"/>
    <mergeCell ref="O112:P112"/>
    <mergeCell ref="D111:G111"/>
    <mergeCell ref="D109:G109"/>
    <mergeCell ref="J108:K108"/>
    <mergeCell ref="J121:K121"/>
    <mergeCell ref="J120:K120"/>
    <mergeCell ref="D112:G112"/>
    <mergeCell ref="D115:G115"/>
    <mergeCell ref="D110:G110"/>
    <mergeCell ref="O110:P110"/>
    <mergeCell ref="O100:P100"/>
    <mergeCell ref="J99:K99"/>
    <mergeCell ref="L99:N99"/>
    <mergeCell ref="O99:P99"/>
    <mergeCell ref="L95:N95"/>
    <mergeCell ref="O95:P95"/>
    <mergeCell ref="J91:K91"/>
    <mergeCell ref="D107:G107"/>
    <mergeCell ref="L103:N103"/>
    <mergeCell ref="J100:K100"/>
    <mergeCell ref="J103:K103"/>
    <mergeCell ref="O103:P103"/>
    <mergeCell ref="D99:G99"/>
    <mergeCell ref="L93:N93"/>
    <mergeCell ref="J104:K104"/>
    <mergeCell ref="L100:N100"/>
    <mergeCell ref="J102:K102"/>
    <mergeCell ref="L102:N102"/>
    <mergeCell ref="O102:P102"/>
    <mergeCell ref="J101:K101"/>
    <mergeCell ref="L101:N101"/>
    <mergeCell ref="O93:P93"/>
    <mergeCell ref="I86:N86"/>
    <mergeCell ref="D91:G91"/>
    <mergeCell ref="D92:G92"/>
    <mergeCell ref="D93:G93"/>
    <mergeCell ref="L91:N91"/>
    <mergeCell ref="O91:P91"/>
    <mergeCell ref="J92:K92"/>
    <mergeCell ref="L92:N92"/>
    <mergeCell ref="O92:P92"/>
    <mergeCell ref="D89:P89"/>
    <mergeCell ref="O90:P90"/>
    <mergeCell ref="C21:P21"/>
    <mergeCell ref="D18:G18"/>
    <mergeCell ref="J56:K56"/>
    <mergeCell ref="L56:N56"/>
    <mergeCell ref="O56:P56"/>
    <mergeCell ref="D49:F56"/>
    <mergeCell ref="C49:C56"/>
    <mergeCell ref="D24:G24"/>
    <mergeCell ref="D26:G26"/>
    <mergeCell ref="D43:F43"/>
    <mergeCell ref="J43:K43"/>
    <mergeCell ref="L43:N43"/>
    <mergeCell ref="O43:P43"/>
    <mergeCell ref="D28:H28"/>
    <mergeCell ref="I32:O32"/>
    <mergeCell ref="D44:F44"/>
    <mergeCell ref="J44:K44"/>
    <mergeCell ref="D38:G38"/>
    <mergeCell ref="D39:G39"/>
    <mergeCell ref="I30:O30"/>
    <mergeCell ref="C34:P34"/>
    <mergeCell ref="C35:F35"/>
    <mergeCell ref="J35:K35"/>
    <mergeCell ref="O37:P37"/>
    <mergeCell ref="D29:G29"/>
    <mergeCell ref="D23:G23"/>
    <mergeCell ref="D27:G27"/>
    <mergeCell ref="C22:G22"/>
    <mergeCell ref="D36:P36"/>
    <mergeCell ref="J39:K39"/>
    <mergeCell ref="L39:N39"/>
    <mergeCell ref="O39:P39"/>
    <mergeCell ref="J37:K37"/>
    <mergeCell ref="J38:K38"/>
    <mergeCell ref="D37:G37"/>
    <mergeCell ref="L35:N35"/>
    <mergeCell ref="O35:P35"/>
    <mergeCell ref="L37:N37"/>
    <mergeCell ref="D25:G25"/>
    <mergeCell ref="L80:N80"/>
    <mergeCell ref="O80:P80"/>
    <mergeCell ref="L78:N78"/>
    <mergeCell ref="O78:P78"/>
    <mergeCell ref="J79:K79"/>
    <mergeCell ref="L79:N79"/>
    <mergeCell ref="L51:N51"/>
    <mergeCell ref="O51:P51"/>
    <mergeCell ref="O52:P52"/>
    <mergeCell ref="J52:K52"/>
    <mergeCell ref="L52:N52"/>
    <mergeCell ref="D65:P65"/>
    <mergeCell ref="L68:N68"/>
    <mergeCell ref="J68:K68"/>
    <mergeCell ref="D73:P73"/>
    <mergeCell ref="O68:P68"/>
    <mergeCell ref="I69:N69"/>
    <mergeCell ref="L66:N66"/>
    <mergeCell ref="O66:P66"/>
    <mergeCell ref="L74:N74"/>
    <mergeCell ref="O74:P74"/>
    <mergeCell ref="O77:P77"/>
    <mergeCell ref="D76:P76"/>
    <mergeCell ref="D61:F62"/>
    <mergeCell ref="L81:N81"/>
    <mergeCell ref="O81:P81"/>
    <mergeCell ref="J82:K82"/>
    <mergeCell ref="L82:N82"/>
    <mergeCell ref="O82:P82"/>
    <mergeCell ref="J81:K81"/>
    <mergeCell ref="L83:N83"/>
    <mergeCell ref="O83:P83"/>
    <mergeCell ref="J83:K83"/>
    <mergeCell ref="X95:Y95"/>
    <mergeCell ref="Z95:AB95"/>
    <mergeCell ref="AC95:AD95"/>
    <mergeCell ref="D96:G96"/>
    <mergeCell ref="J96:K96"/>
    <mergeCell ref="L96:N96"/>
    <mergeCell ref="O96:P96"/>
    <mergeCell ref="O69:P69"/>
    <mergeCell ref="J50:K50"/>
    <mergeCell ref="L50:N50"/>
    <mergeCell ref="J53:K53"/>
    <mergeCell ref="L53:N53"/>
    <mergeCell ref="O53:P53"/>
    <mergeCell ref="J54:K54"/>
    <mergeCell ref="L54:N54"/>
    <mergeCell ref="O54:P54"/>
    <mergeCell ref="J55:K55"/>
    <mergeCell ref="L55:N55"/>
    <mergeCell ref="O55:P55"/>
    <mergeCell ref="O50:P50"/>
    <mergeCell ref="J51:K51"/>
    <mergeCell ref="J74:K74"/>
    <mergeCell ref="J90:K90"/>
    <mergeCell ref="L90:N90"/>
    <mergeCell ref="D102:G102"/>
    <mergeCell ref="J109:K109"/>
    <mergeCell ref="L104:N104"/>
    <mergeCell ref="O104:P104"/>
    <mergeCell ref="J107:K107"/>
    <mergeCell ref="D108:G108"/>
    <mergeCell ref="O108:P108"/>
    <mergeCell ref="J105:K105"/>
    <mergeCell ref="L105:N105"/>
    <mergeCell ref="D106:G106"/>
    <mergeCell ref="J106:K106"/>
    <mergeCell ref="D104:G104"/>
  </mergeCells>
  <pageMargins left="0.39370078740157483" right="0.19685039370078741" top="0.39370078740157483" bottom="0.39370078740157483" header="0.94488188976377963" footer="0"/>
  <pageSetup scale="44" fitToHeight="2" orientation="portrait" horizontalDpi="300" verticalDpi="300" r:id="rId1"/>
  <headerFooter scaleWithDoc="0" alignWithMargins="0"/>
  <rowBreaks count="1" manualBreakCount="1">
    <brk id="70" min="1" max="15"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1">
    <tabColor rgb="FF92D050"/>
    <pageSetUpPr fitToPage="1"/>
  </sheetPr>
  <dimension ref="A1:Q77"/>
  <sheetViews>
    <sheetView view="pageBreakPreview" topLeftCell="A15" zoomScale="85" zoomScaleNormal="100" zoomScaleSheetLayoutView="85" workbookViewId="0">
      <selection activeCell="F41" sqref="F41"/>
    </sheetView>
  </sheetViews>
  <sheetFormatPr baseColWidth="10" defaultColWidth="11.42578125" defaultRowHeight="12.75"/>
  <cols>
    <col min="1" max="1" width="7.140625" style="23" bestFit="1" customWidth="1"/>
    <col min="2" max="2" width="5.28515625" style="23" bestFit="1" customWidth="1"/>
    <col min="3" max="3" width="43.7109375" style="5" customWidth="1"/>
    <col min="4" max="4" width="13.5703125" style="5" customWidth="1"/>
    <col min="5" max="5" width="10.140625" style="5" customWidth="1"/>
    <col min="6" max="6" width="10" style="5" customWidth="1"/>
    <col min="7" max="7" width="6.140625" style="5" bestFit="1" customWidth="1"/>
    <col min="8" max="8" width="4.7109375" style="5" customWidth="1"/>
    <col min="9" max="9" width="14.85546875" style="5" bestFit="1" customWidth="1"/>
    <col min="10" max="10" width="12.85546875" style="5" bestFit="1" customWidth="1"/>
    <col min="11" max="11" width="7.7109375" style="5" customWidth="1"/>
    <col min="12" max="12" width="18" style="5" customWidth="1"/>
    <col min="13" max="13" width="9.85546875" style="5" customWidth="1"/>
    <col min="14" max="14" width="16" style="5" customWidth="1"/>
    <col min="15" max="15" width="15.140625" style="5" bestFit="1" customWidth="1"/>
    <col min="16" max="16" width="14.140625" style="5" bestFit="1" customWidth="1"/>
    <col min="17" max="16384" width="11.42578125" style="5"/>
  </cols>
  <sheetData>
    <row r="1" spans="1:17" ht="7.5" customHeight="1" thickBot="1"/>
    <row r="2" spans="1:17">
      <c r="B2" s="2293" t="str">
        <f>'DATOS ENTRADA'!$C$2</f>
        <v>TRANSMILENIO S.A.</v>
      </c>
      <c r="C2" s="2311"/>
      <c r="D2" s="2311"/>
      <c r="E2" s="2311"/>
      <c r="F2" s="2311"/>
      <c r="G2" s="2311"/>
      <c r="H2" s="2311"/>
      <c r="I2" s="2311"/>
      <c r="J2" s="2638"/>
      <c r="K2" s="2639"/>
      <c r="L2" s="2640"/>
    </row>
    <row r="3" spans="1:17">
      <c r="B3" s="2306" t="str">
        <f>'DATOS ENTRADA'!$C$3</f>
        <v>SUBGERENCIA DE INFRAESTRUCTURA</v>
      </c>
      <c r="C3" s="2396"/>
      <c r="D3" s="2396"/>
      <c r="E3" s="2396"/>
      <c r="F3" s="2396"/>
      <c r="G3" s="2396"/>
      <c r="H3" s="2396"/>
      <c r="I3" s="2396"/>
      <c r="J3" s="2641"/>
      <c r="K3" s="2642"/>
      <c r="L3" s="2643"/>
    </row>
    <row r="4" spans="1:17">
      <c r="B4" s="2306" t="str">
        <f>'DATOS ENTRADA'!$C$4</f>
        <v>PATIOS</v>
      </c>
      <c r="C4" s="2396"/>
      <c r="D4" s="2396"/>
      <c r="E4" s="2396"/>
      <c r="F4" s="2396"/>
      <c r="G4" s="2396"/>
      <c r="H4" s="2396"/>
      <c r="I4" s="2396"/>
      <c r="J4" s="2641"/>
      <c r="K4" s="2642"/>
      <c r="L4" s="2643"/>
    </row>
    <row r="5" spans="1:17" ht="13.5" thickBot="1">
      <c r="B5" s="2308" t="e">
        <f>IF('DATOS ENTRADA'!#REF!=0,"",'DATOS ENTRADA'!#REF!)</f>
        <v>#REF!</v>
      </c>
      <c r="C5" s="2309"/>
      <c r="D5" s="2309"/>
      <c r="E5" s="2309"/>
      <c r="F5" s="2309"/>
      <c r="G5" s="2309"/>
      <c r="H5" s="2309"/>
      <c r="I5" s="2309"/>
      <c r="J5" s="2644"/>
      <c r="K5" s="2645"/>
      <c r="L5" s="2646"/>
    </row>
    <row r="6" spans="1:17" ht="43.5" customHeight="1" thickBot="1">
      <c r="B6" s="2317" t="str">
        <f>'DATOS ENTRADA'!B6</f>
        <v>OBJETO DE LA CONTRATACIÓN:</v>
      </c>
      <c r="C6" s="2318"/>
      <c r="D6" s="2648">
        <f>'DATOS ENTRADA'!$C$6</f>
        <v>0</v>
      </c>
      <c r="E6" s="2649"/>
      <c r="F6" s="2649"/>
      <c r="G6" s="2649"/>
      <c r="H6" s="2649"/>
      <c r="I6" s="2649"/>
      <c r="J6" s="2649"/>
      <c r="K6" s="2649"/>
      <c r="L6" s="2650"/>
      <c r="N6" s="123" t="s">
        <v>599</v>
      </c>
      <c r="O6" s="123"/>
      <c r="P6" s="123" t="s">
        <v>675</v>
      </c>
    </row>
    <row r="7" spans="1:17" ht="13.5" thickBot="1">
      <c r="A7" s="5"/>
      <c r="B7" s="48"/>
      <c r="C7" s="48"/>
      <c r="D7" s="48"/>
      <c r="E7" s="48"/>
      <c r="F7" s="48"/>
      <c r="G7" s="48"/>
      <c r="H7" s="48"/>
      <c r="I7" s="48"/>
      <c r="J7" s="48"/>
      <c r="K7" s="48"/>
      <c r="L7" s="51"/>
      <c r="N7" s="420" t="e">
        <f>AMBIENTAL!O139</f>
        <v>#REF!</v>
      </c>
      <c r="O7" s="123" t="s">
        <v>676</v>
      </c>
      <c r="P7" s="420" t="e">
        <f>AMBIENTAL!O145</f>
        <v>#N/A</v>
      </c>
      <c r="Q7" s="123" t="s">
        <v>676</v>
      </c>
    </row>
    <row r="8" spans="1:17" ht="13.5" thickBot="1">
      <c r="A8" s="5"/>
      <c r="B8" s="2612" t="s">
        <v>677</v>
      </c>
      <c r="C8" s="2613"/>
      <c r="D8" s="2613"/>
      <c r="E8" s="2613"/>
      <c r="F8" s="2613"/>
      <c r="G8" s="2613"/>
      <c r="H8" s="2613"/>
      <c r="I8" s="2613"/>
      <c r="J8" s="2613"/>
      <c r="K8" s="2613"/>
      <c r="L8" s="2614"/>
      <c r="N8" s="420"/>
      <c r="O8" s="123"/>
      <c r="P8" s="420"/>
      <c r="Q8" s="123"/>
    </row>
    <row r="9" spans="1:17">
      <c r="B9" s="2655" t="s">
        <v>667</v>
      </c>
      <c r="C9" s="2656"/>
      <c r="D9" s="2656"/>
      <c r="E9" s="2662" t="e">
        <f>+AMBIENTAL!O139+AMBIENTAL!O145</f>
        <v>#REF!</v>
      </c>
      <c r="F9" s="2663"/>
      <c r="G9" s="2663"/>
      <c r="H9" s="2664"/>
      <c r="I9" s="52" t="s">
        <v>6</v>
      </c>
      <c r="J9" s="2651" t="str">
        <f>'DATOS ENTRADA'!C10</f>
        <v>13 de agosto de 2026</v>
      </c>
      <c r="K9" s="2651"/>
      <c r="L9" s="2652"/>
      <c r="N9" s="421" t="e">
        <f>N7+N8</f>
        <v>#REF!</v>
      </c>
      <c r="O9" s="123" t="s">
        <v>678</v>
      </c>
      <c r="P9" s="421" t="e">
        <f>P7+P8</f>
        <v>#N/A</v>
      </c>
      <c r="Q9" s="123" t="s">
        <v>678</v>
      </c>
    </row>
    <row r="10" spans="1:17">
      <c r="B10" s="2628"/>
      <c r="C10" s="2629"/>
      <c r="D10" s="2629"/>
      <c r="E10" s="2630"/>
      <c r="F10" s="2631"/>
      <c r="G10" s="2631"/>
      <c r="H10" s="2632"/>
      <c r="I10" s="335" t="s">
        <v>535</v>
      </c>
      <c r="J10" s="2647" t="str">
        <f>IF('DATOS ENTRADA'!C7=0,"",'DATOS ENTRADA'!C7)</f>
        <v/>
      </c>
      <c r="K10" s="2642"/>
      <c r="L10" s="2643"/>
    </row>
    <row r="11" spans="1:17">
      <c r="B11" s="2667"/>
      <c r="C11" s="2668"/>
      <c r="D11" s="2669"/>
      <c r="E11" s="2635"/>
      <c r="F11" s="2636"/>
      <c r="G11" s="2636"/>
      <c r="H11" s="2637"/>
      <c r="I11" s="1516"/>
      <c r="J11" s="1517"/>
      <c r="K11" s="1517"/>
      <c r="L11" s="1518"/>
    </row>
    <row r="12" spans="1:17">
      <c r="B12" s="2657" t="s">
        <v>536</v>
      </c>
      <c r="C12" s="2658"/>
      <c r="D12" s="2658"/>
      <c r="E12" s="1519" t="e">
        <f>'DATOS ENTRADA'!#REF!</f>
        <v>#REF!</v>
      </c>
      <c r="F12" s="2659" t="s">
        <v>9</v>
      </c>
      <c r="G12" s="2660"/>
      <c r="H12" s="2661"/>
      <c r="I12" s="424"/>
      <c r="J12" s="47"/>
      <c r="K12" s="47"/>
      <c r="L12" s="425"/>
    </row>
    <row r="13" spans="1:17" ht="25.5" customHeight="1" thickBot="1">
      <c r="B13" s="2653" t="s">
        <v>679</v>
      </c>
      <c r="C13" s="2654"/>
      <c r="D13" s="2654"/>
      <c r="E13" s="160">
        <f>'DATOS ENTRADA'!C13+'DATOS ENTRADA'!C14</f>
        <v>11</v>
      </c>
      <c r="F13" s="2625" t="s">
        <v>9</v>
      </c>
      <c r="G13" s="2626"/>
      <c r="H13" s="2627"/>
      <c r="I13" s="426"/>
      <c r="J13" s="1175"/>
      <c r="K13" s="1175"/>
      <c r="L13" s="427"/>
    </row>
    <row r="15" spans="1:17" s="6" customFormat="1" ht="12.75" customHeight="1">
      <c r="A15" s="31"/>
      <c r="B15" s="2665" t="s">
        <v>558</v>
      </c>
      <c r="C15" s="2665"/>
      <c r="D15" s="2665"/>
      <c r="E15" s="2665"/>
      <c r="F15" s="2665"/>
      <c r="G15" s="2665"/>
      <c r="H15" s="2665"/>
      <c r="I15" s="2665"/>
      <c r="J15" s="2665"/>
      <c r="K15" s="2665"/>
      <c r="L15" s="2665"/>
    </row>
    <row r="16" spans="1:17" s="10" customFormat="1" ht="11.25">
      <c r="A16" s="24"/>
      <c r="B16" s="1520">
        <v>3.1</v>
      </c>
      <c r="C16" s="2666" t="s">
        <v>559</v>
      </c>
      <c r="D16" s="2666"/>
      <c r="E16" s="2666"/>
      <c r="F16" s="2666"/>
      <c r="G16" s="2666"/>
      <c r="H16" s="2666"/>
      <c r="I16" s="2666"/>
      <c r="J16" s="2666"/>
      <c r="K16" s="2666"/>
      <c r="L16" s="2666"/>
    </row>
    <row r="17" spans="1:16" s="10" customFormat="1" ht="11.25">
      <c r="A17" s="24"/>
      <c r="B17" s="1401" t="s">
        <v>286</v>
      </c>
      <c r="C17" s="2623" t="s">
        <v>287</v>
      </c>
      <c r="D17" s="2671"/>
      <c r="E17" s="1521"/>
      <c r="F17" s="1522"/>
      <c r="G17" s="2672"/>
      <c r="H17" s="2672"/>
      <c r="I17" s="1523"/>
      <c r="J17" s="2623" t="s">
        <v>560</v>
      </c>
      <c r="K17" s="2624"/>
      <c r="L17" s="1520" t="s">
        <v>516</v>
      </c>
    </row>
    <row r="18" spans="1:16" s="6" customFormat="1" ht="11.25">
      <c r="A18" s="24"/>
      <c r="B18" s="1524">
        <f>B16+0.001</f>
        <v>3.101</v>
      </c>
      <c r="C18" s="1525" t="s">
        <v>561</v>
      </c>
      <c r="D18" s="1526"/>
      <c r="E18" s="1526"/>
      <c r="F18" s="1526"/>
      <c r="G18" s="1526"/>
      <c r="H18" s="1526"/>
      <c r="I18" s="1527"/>
      <c r="J18" s="2673">
        <f>AIU!$L68</f>
        <v>0.05</v>
      </c>
      <c r="K18" s="2674"/>
      <c r="L18" s="1528" t="e">
        <f>ROUND($E$29*J18,0)</f>
        <v>#N/A</v>
      </c>
      <c r="N18" s="144"/>
      <c r="O18" s="11"/>
    </row>
    <row r="19" spans="1:16" s="6" customFormat="1" ht="11.25">
      <c r="A19" s="24"/>
      <c r="B19" s="1524">
        <f t="shared" ref="B19:B24" si="0">B18+0.001</f>
        <v>3.1019999999999999</v>
      </c>
      <c r="C19" s="1525" t="s">
        <v>680</v>
      </c>
      <c r="D19" s="1526"/>
      <c r="E19" s="1526"/>
      <c r="F19" s="1526"/>
      <c r="G19" s="1526"/>
      <c r="H19" s="1526"/>
      <c r="I19" s="1527"/>
      <c r="J19" s="2673">
        <f>AIU!$L69</f>
        <v>7.6E-3</v>
      </c>
      <c r="K19" s="2674"/>
      <c r="L19" s="1528" t="e">
        <f t="shared" ref="L19:L24" si="1">ROUND($E$29*J19,0)</f>
        <v>#N/A</v>
      </c>
      <c r="N19" s="144"/>
      <c r="O19" s="11"/>
    </row>
    <row r="20" spans="1:16" s="6" customFormat="1" ht="11.25">
      <c r="A20" s="24"/>
      <c r="B20" s="1524">
        <f t="shared" si="0"/>
        <v>3.1029999999999998</v>
      </c>
      <c r="C20" s="1525" t="s">
        <v>563</v>
      </c>
      <c r="D20" s="1526"/>
      <c r="E20" s="1526"/>
      <c r="F20" s="1526"/>
      <c r="G20" s="1526"/>
      <c r="H20" s="1526"/>
      <c r="I20" s="1527"/>
      <c r="J20" s="2673">
        <f>AIU!$L70</f>
        <v>4.0000000000000001E-3</v>
      </c>
      <c r="K20" s="2674"/>
      <c r="L20" s="1528" t="e">
        <f t="shared" si="1"/>
        <v>#N/A</v>
      </c>
      <c r="N20" s="144"/>
      <c r="O20" s="11"/>
    </row>
    <row r="21" spans="1:16" s="6" customFormat="1" ht="11.25">
      <c r="A21" s="24"/>
      <c r="B21" s="1524">
        <f t="shared" si="0"/>
        <v>3.1039999999999996</v>
      </c>
      <c r="C21" s="1525" t="s">
        <v>564</v>
      </c>
      <c r="D21" s="1526"/>
      <c r="E21" s="1526"/>
      <c r="F21" s="1526"/>
      <c r="G21" s="1526"/>
      <c r="H21" s="1526"/>
      <c r="I21" s="1527"/>
      <c r="J21" s="2673">
        <f>AIU!$L71</f>
        <v>1.0999999999999999E-2</v>
      </c>
      <c r="K21" s="2674"/>
      <c r="L21" s="1528" t="e">
        <f t="shared" si="1"/>
        <v>#N/A</v>
      </c>
      <c r="N21" s="144"/>
      <c r="O21" s="11"/>
    </row>
    <row r="22" spans="1:16" s="6" customFormat="1" ht="11.25">
      <c r="A22" s="24"/>
      <c r="B22" s="1524">
        <f t="shared" si="0"/>
        <v>3.1049999999999995</v>
      </c>
      <c r="C22" s="1525" t="s">
        <v>565</v>
      </c>
      <c r="D22" s="1526"/>
      <c r="E22" s="1526"/>
      <c r="F22" s="1526"/>
      <c r="G22" s="1526"/>
      <c r="H22" s="1526"/>
      <c r="I22" s="1527"/>
      <c r="J22" s="2673">
        <f>AIU!$L72</f>
        <v>5.0000000000000001E-3</v>
      </c>
      <c r="K22" s="2674"/>
      <c r="L22" s="1528" t="e">
        <f t="shared" si="1"/>
        <v>#N/A</v>
      </c>
      <c r="N22" s="144"/>
      <c r="O22" s="11"/>
    </row>
    <row r="23" spans="1:16" s="6" customFormat="1" ht="11.25" customHeight="1">
      <c r="A23" s="24"/>
      <c r="B23" s="1524">
        <f t="shared" si="0"/>
        <v>3.1059999999999994</v>
      </c>
      <c r="C23" s="1525" t="s">
        <v>566</v>
      </c>
      <c r="D23" s="1526"/>
      <c r="E23" s="1526"/>
      <c r="F23" s="1526"/>
      <c r="G23" s="1526"/>
      <c r="H23" s="1526"/>
      <c r="I23" s="1527"/>
      <c r="J23" s="2673">
        <f>AIU!$L73</f>
        <v>0.02</v>
      </c>
      <c r="K23" s="2674"/>
      <c r="L23" s="1528" t="e">
        <f t="shared" si="1"/>
        <v>#N/A</v>
      </c>
      <c r="N23" s="144"/>
      <c r="O23" s="11"/>
    </row>
    <row r="24" spans="1:16" s="6" customFormat="1" ht="11.25">
      <c r="A24" s="24"/>
      <c r="B24" s="1524">
        <f t="shared" si="0"/>
        <v>3.1069999999999993</v>
      </c>
      <c r="C24" s="1525" t="s">
        <v>567</v>
      </c>
      <c r="D24" s="1526"/>
      <c r="E24" s="1526"/>
      <c r="F24" s="1526"/>
      <c r="G24" s="1526"/>
      <c r="H24" s="1526"/>
      <c r="I24" s="1527"/>
      <c r="J24" s="2673">
        <f>AIU!$L74</f>
        <v>5.0000000000000001E-3</v>
      </c>
      <c r="K24" s="2674"/>
      <c r="L24" s="1528" t="e">
        <f t="shared" si="1"/>
        <v>#N/A</v>
      </c>
      <c r="N24" s="144"/>
      <c r="O24" s="11"/>
    </row>
    <row r="25" spans="1:16" s="6" customFormat="1" ht="11.25">
      <c r="A25" s="24"/>
      <c r="B25" s="24"/>
      <c r="C25" s="2615" t="s">
        <v>568</v>
      </c>
      <c r="D25" s="2616"/>
      <c r="E25" s="2616"/>
      <c r="F25" s="2616"/>
      <c r="G25" s="2616"/>
      <c r="H25" s="2616"/>
      <c r="I25" s="2616"/>
      <c r="J25" s="2616"/>
      <c r="K25" s="2617"/>
      <c r="L25" s="1529" t="e">
        <f>SUM(L18:L24)</f>
        <v>#N/A</v>
      </c>
      <c r="N25" s="144"/>
      <c r="O25" s="11"/>
    </row>
    <row r="26" spans="1:16" s="6" customFormat="1" ht="11.25">
      <c r="A26" s="24"/>
      <c r="B26" s="24"/>
      <c r="C26" s="30"/>
      <c r="D26" s="30"/>
      <c r="E26" s="30"/>
      <c r="F26" s="30"/>
      <c r="G26" s="30"/>
      <c r="H26" s="30"/>
      <c r="I26" s="30"/>
      <c r="J26" s="30"/>
      <c r="K26" s="30"/>
      <c r="L26" s="30"/>
    </row>
    <row r="27" spans="1:16" s="6" customFormat="1" ht="11.25">
      <c r="A27" s="24"/>
      <c r="B27" s="1520">
        <f>B16+0.1</f>
        <v>3.2</v>
      </c>
      <c r="C27" s="2670" t="s">
        <v>569</v>
      </c>
      <c r="D27" s="2670"/>
      <c r="E27" s="2670"/>
      <c r="F27" s="2670"/>
      <c r="G27" s="2670"/>
      <c r="H27" s="2670"/>
      <c r="I27" s="2670"/>
      <c r="J27" s="2670"/>
      <c r="K27" s="2670"/>
      <c r="L27" s="2670"/>
    </row>
    <row r="28" spans="1:16" s="7" customFormat="1" ht="22.5">
      <c r="A28" s="24"/>
      <c r="B28" s="1401" t="s">
        <v>286</v>
      </c>
      <c r="C28" s="2620" t="s">
        <v>287</v>
      </c>
      <c r="D28" s="2620"/>
      <c r="E28" s="2621" t="s">
        <v>570</v>
      </c>
      <c r="F28" s="2622"/>
      <c r="G28" s="2623" t="s">
        <v>571</v>
      </c>
      <c r="H28" s="2624"/>
      <c r="I28" s="1401" t="s">
        <v>572</v>
      </c>
      <c r="J28" s="2623" t="s">
        <v>573</v>
      </c>
      <c r="K28" s="2624"/>
      <c r="L28" s="1520" t="s">
        <v>516</v>
      </c>
      <c r="N28" s="6"/>
    </row>
    <row r="29" spans="1:16" s="6" customFormat="1" ht="12.75" customHeight="1">
      <c r="A29" s="24"/>
      <c r="B29" s="1524">
        <f>B27+0.001</f>
        <v>3.2010000000000001</v>
      </c>
      <c r="C29" s="1530" t="s">
        <v>574</v>
      </c>
      <c r="D29" s="2675" t="s">
        <v>575</v>
      </c>
      <c r="E29" s="2633" t="e">
        <f>ROUND(P7*(1+$M$42)+N7*(1+$M$38),0)</f>
        <v>#N/A</v>
      </c>
      <c r="F29" s="2634"/>
      <c r="G29" s="2611">
        <v>0.3</v>
      </c>
      <c r="H29" s="2611"/>
      <c r="I29" s="1531" t="e">
        <f>$E$12+$E$13+8</f>
        <v>#REF!</v>
      </c>
      <c r="J29" s="2673">
        <v>2E-3</v>
      </c>
      <c r="K29" s="2674"/>
      <c r="L29" s="1528" t="e">
        <f>ROUND((((((E29*G29)*J29)/12)*I29)+2500)*1.19,0)</f>
        <v>#N/A</v>
      </c>
    </row>
    <row r="30" spans="1:16" s="6" customFormat="1" ht="12.75" customHeight="1">
      <c r="A30" s="24"/>
      <c r="B30" s="1524">
        <f>B29+0.001</f>
        <v>3.202</v>
      </c>
      <c r="C30" s="1530" t="s">
        <v>577</v>
      </c>
      <c r="D30" s="2676"/>
      <c r="E30" s="2633" t="e">
        <f>$E$29</f>
        <v>#N/A</v>
      </c>
      <c r="F30" s="2634"/>
      <c r="G30" s="2611">
        <v>0.1</v>
      </c>
      <c r="H30" s="2611"/>
      <c r="I30" s="1531" t="e">
        <f>$E$12+$E$13+36</f>
        <v>#REF!</v>
      </c>
      <c r="J30" s="2673">
        <v>2E-3</v>
      </c>
      <c r="K30" s="2674"/>
      <c r="L30" s="1528" t="e">
        <f>ROUND((((((E30*G30)*J30)/12)*I30)+2500)*1.19,0)</f>
        <v>#N/A</v>
      </c>
      <c r="O30" s="12"/>
      <c r="P30" s="12"/>
    </row>
    <row r="31" spans="1:16" s="6" customFormat="1" ht="30.75" customHeight="1">
      <c r="A31" s="24"/>
      <c r="B31" s="1524">
        <f>B30+0.001</f>
        <v>3.2029999999999998</v>
      </c>
      <c r="C31" s="1530" t="s">
        <v>579</v>
      </c>
      <c r="D31" s="2675" t="s">
        <v>580</v>
      </c>
      <c r="E31" s="2633" t="e">
        <f>ROUND(AIU!R83*#REF!,0)</f>
        <v>#REF!</v>
      </c>
      <c r="F31" s="2634"/>
      <c r="G31" s="2611">
        <f>AIU!I83</f>
        <v>0.05</v>
      </c>
      <c r="H31" s="2611"/>
      <c r="I31" s="1531" t="e">
        <f>$E$12+$E$13</f>
        <v>#REF!</v>
      </c>
      <c r="J31" s="2673">
        <v>3.0000000000000001E-3</v>
      </c>
      <c r="K31" s="2674"/>
      <c r="L31" s="1528" t="e">
        <f>ROUND((((((E31)*J31)/12)*I31)+2500)*1.19,0)</f>
        <v>#REF!</v>
      </c>
      <c r="N31" s="9"/>
      <c r="O31" s="9"/>
      <c r="P31" s="13"/>
    </row>
    <row r="32" spans="1:16" s="123" customFormat="1" ht="33.75">
      <c r="A32" s="122"/>
      <c r="B32" s="1524">
        <f>B31+0.001</f>
        <v>3.2039999999999997</v>
      </c>
      <c r="C32" s="1532" t="s">
        <v>681</v>
      </c>
      <c r="D32" s="2679"/>
      <c r="E32" s="2633" t="e">
        <f>ROUND(AIU!R87*#REF!,0)</f>
        <v>#REF!</v>
      </c>
      <c r="F32" s="2634"/>
      <c r="G32" s="2611" t="str">
        <f>AIU!I84</f>
        <v>100 SMMLV</v>
      </c>
      <c r="H32" s="2611"/>
      <c r="I32" s="1531" t="e">
        <f>$E$12+$E$13</f>
        <v>#REF!</v>
      </c>
      <c r="J32" s="2673">
        <v>3.0000000000000001E-3</v>
      </c>
      <c r="K32" s="2674"/>
      <c r="L32" s="1528" t="e">
        <f>ROUND((((((E32)*J32)/12)*I32)+2500)*1.19,0)</f>
        <v>#REF!</v>
      </c>
    </row>
    <row r="33" spans="1:16" s="6" customFormat="1" ht="11.25">
      <c r="A33" s="24"/>
      <c r="B33" s="24"/>
      <c r="C33" s="2615" t="s">
        <v>584</v>
      </c>
      <c r="D33" s="2616"/>
      <c r="E33" s="2616"/>
      <c r="F33" s="2616"/>
      <c r="G33" s="2616"/>
      <c r="H33" s="2616"/>
      <c r="I33" s="2616"/>
      <c r="J33" s="2616"/>
      <c r="K33" s="2617"/>
      <c r="L33" s="1529" t="e">
        <f>ROUND(SUM(L29:L32),0)</f>
        <v>#N/A</v>
      </c>
    </row>
    <row r="34" spans="1:16" s="6" customFormat="1" ht="11.25">
      <c r="A34" s="24"/>
      <c r="B34" s="24"/>
      <c r="C34" s="2618"/>
      <c r="D34" s="2618"/>
      <c r="E34" s="2618"/>
      <c r="F34" s="2618"/>
      <c r="G34" s="2618"/>
      <c r="H34" s="2618"/>
      <c r="I34" s="2618"/>
      <c r="J34" s="2618"/>
      <c r="K34" s="2618"/>
      <c r="L34" s="2618"/>
      <c r="N34" s="33"/>
    </row>
    <row r="35" spans="1:16" s="6" customFormat="1" ht="11.25">
      <c r="A35" s="24"/>
      <c r="B35" s="24"/>
      <c r="C35" s="1533" t="s">
        <v>585</v>
      </c>
      <c r="D35" s="1534"/>
      <c r="E35" s="1534"/>
      <c r="F35" s="1534"/>
      <c r="G35" s="1534"/>
      <c r="H35" s="1534"/>
      <c r="I35" s="1534"/>
      <c r="J35" s="1534"/>
      <c r="K35" s="1535"/>
      <c r="L35" s="1529" t="e">
        <f>ROUND(L25+L33,0)</f>
        <v>#N/A</v>
      </c>
    </row>
    <row r="36" spans="1:16" s="6" customFormat="1">
      <c r="A36" s="24"/>
      <c r="B36" s="24"/>
      <c r="C36" s="1536" t="s">
        <v>586</v>
      </c>
      <c r="D36" s="1537"/>
      <c r="E36" s="1537"/>
      <c r="F36" s="1537"/>
      <c r="G36" s="1537"/>
      <c r="H36" s="1537"/>
      <c r="I36" s="1537"/>
      <c r="J36" s="1537"/>
      <c r="K36" s="1538"/>
      <c r="L36" s="1449" t="e">
        <f>ROUND(L35/(E9+E10+E11),5)</f>
        <v>#N/A</v>
      </c>
      <c r="M36" s="688"/>
    </row>
    <row r="37" spans="1:16" s="6" customFormat="1" ht="11.25">
      <c r="A37" s="24"/>
      <c r="B37" s="24"/>
      <c r="C37" s="2619"/>
      <c r="D37" s="2619"/>
      <c r="E37" s="2619"/>
      <c r="F37" s="2619"/>
      <c r="G37" s="2619"/>
      <c r="H37" s="2619"/>
      <c r="I37" s="2619"/>
      <c r="J37" s="2619"/>
      <c r="K37" s="2619"/>
      <c r="L37" s="2619"/>
      <c r="M37" s="688"/>
    </row>
    <row r="38" spans="1:16" s="6" customFormat="1" ht="12">
      <c r="A38" s="24"/>
      <c r="B38" s="24"/>
      <c r="C38" s="1536" t="s">
        <v>587</v>
      </c>
      <c r="D38" s="1537"/>
      <c r="E38" s="1537"/>
      <c r="F38" s="1537"/>
      <c r="G38" s="1537"/>
      <c r="H38" s="1537"/>
      <c r="I38" s="1537"/>
      <c r="J38" s="1537"/>
      <c r="K38" s="1538"/>
      <c r="L38" s="1539" t="e">
        <f>L36</f>
        <v>#N/A</v>
      </c>
      <c r="M38" s="1027">
        <v>0.12620999999999999</v>
      </c>
    </row>
    <row r="39" spans="1:16" s="7" customFormat="1" ht="11.25">
      <c r="A39" s="10"/>
      <c r="B39" s="10"/>
      <c r="C39" s="1536" t="s">
        <v>588</v>
      </c>
      <c r="D39" s="1537"/>
      <c r="E39" s="1537"/>
      <c r="F39" s="1537"/>
      <c r="G39" s="1537"/>
      <c r="H39" s="1537"/>
      <c r="I39" s="1537"/>
      <c r="J39" s="1537"/>
      <c r="K39" s="1538"/>
      <c r="L39" s="1539">
        <f>AIU!O91</f>
        <v>0.01</v>
      </c>
      <c r="M39" s="689"/>
      <c r="O39" s="14"/>
      <c r="P39" s="15"/>
    </row>
    <row r="40" spans="1:16" s="7" customFormat="1" ht="11.25">
      <c r="A40" s="10"/>
      <c r="B40" s="10"/>
      <c r="C40" s="1536" t="s">
        <v>589</v>
      </c>
      <c r="D40" s="1537"/>
      <c r="E40" s="1537"/>
      <c r="F40" s="1537"/>
      <c r="G40" s="1537"/>
      <c r="H40" s="1537"/>
      <c r="I40" s="1537"/>
      <c r="J40" s="1537"/>
      <c r="K40" s="1538"/>
      <c r="L40" s="1539">
        <f>AIU!O92</f>
        <v>7.0000000000000007E-2</v>
      </c>
      <c r="M40" s="689"/>
    </row>
    <row r="41" spans="1:16" s="6" customFormat="1" ht="11.25">
      <c r="A41" s="24"/>
      <c r="B41" s="24"/>
      <c r="C41" s="2619"/>
      <c r="D41" s="2619"/>
      <c r="E41" s="2619"/>
      <c r="F41" s="2619"/>
      <c r="G41" s="2619"/>
      <c r="H41" s="2619"/>
      <c r="I41" s="2619"/>
      <c r="J41" s="2619"/>
      <c r="K41" s="2619"/>
      <c r="L41" s="2619"/>
      <c r="M41" s="690"/>
    </row>
    <row r="42" spans="1:16" s="6" customFormat="1">
      <c r="A42" s="24"/>
      <c r="B42" s="24"/>
      <c r="C42" s="1536" t="s">
        <v>590</v>
      </c>
      <c r="D42" s="1537"/>
      <c r="E42" s="1537"/>
      <c r="F42" s="1537"/>
      <c r="G42" s="1537"/>
      <c r="H42" s="1537"/>
      <c r="I42" s="1537"/>
      <c r="J42" s="1537"/>
      <c r="K42" s="1540"/>
      <c r="L42" s="1452" t="e">
        <f>SUM(L38:L40)</f>
        <v>#N/A</v>
      </c>
      <c r="M42" s="687">
        <v>0.20621</v>
      </c>
    </row>
    <row r="43" spans="1:16" s="6" customFormat="1">
      <c r="A43" s="24"/>
      <c r="B43" s="24"/>
      <c r="C43" s="16"/>
      <c r="D43" s="16"/>
      <c r="E43" s="16"/>
      <c r="F43" s="16"/>
      <c r="G43" s="17"/>
      <c r="H43" s="17"/>
      <c r="I43" s="17"/>
      <c r="J43" s="17"/>
      <c r="K43" s="17"/>
      <c r="L43" s="18"/>
      <c r="M43" s="688"/>
    </row>
    <row r="44" spans="1:16" s="6" customFormat="1" ht="11.25">
      <c r="A44" s="24"/>
      <c r="B44" s="24"/>
      <c r="C44" s="1541"/>
      <c r="D44" s="2607"/>
      <c r="E44" s="2607"/>
      <c r="F44" s="2607"/>
      <c r="G44" s="2607"/>
      <c r="H44" s="2607"/>
      <c r="I44" s="2607"/>
      <c r="J44" s="2607"/>
      <c r="K44" s="2607"/>
      <c r="L44" s="2608"/>
      <c r="M44" s="688"/>
    </row>
    <row r="45" spans="1:16" s="6" customFormat="1" ht="11.25">
      <c r="A45" s="24"/>
      <c r="B45" s="24"/>
      <c r="C45" s="19" t="s">
        <v>591</v>
      </c>
      <c r="D45" s="2609" t="s">
        <v>592</v>
      </c>
      <c r="E45" s="2609"/>
      <c r="F45" s="2609"/>
      <c r="G45" s="2609"/>
      <c r="H45" s="2609"/>
      <c r="I45" s="2609"/>
      <c r="J45" s="2609"/>
      <c r="K45" s="2609"/>
      <c r="L45" s="2610"/>
    </row>
    <row r="46" spans="1:16" s="6" customFormat="1" ht="11.25">
      <c r="A46" s="24"/>
      <c r="B46" s="24"/>
      <c r="C46" s="1176" t="s">
        <v>591</v>
      </c>
      <c r="D46" s="2680" t="s">
        <v>593</v>
      </c>
      <c r="E46" s="2680"/>
      <c r="F46" s="2680"/>
      <c r="G46" s="2680"/>
      <c r="H46" s="2680"/>
      <c r="I46" s="2680"/>
      <c r="J46" s="2680"/>
      <c r="K46" s="2680"/>
      <c r="L46" s="2681"/>
    </row>
    <row r="49" spans="1:6" s="686" customFormat="1">
      <c r="D49" s="1542" t="s">
        <v>682</v>
      </c>
      <c r="E49" s="2677" t="e">
        <f>+AMBIENTAL!O143+AMBIENTAL!O149</f>
        <v>#REF!</v>
      </c>
      <c r="F49" s="2678"/>
    </row>
    <row r="50" spans="1:6" s="686" customFormat="1">
      <c r="D50" s="1542" t="s">
        <v>683</v>
      </c>
      <c r="E50" s="2677">
        <v>0</v>
      </c>
      <c r="F50" s="2678"/>
    </row>
    <row r="51" spans="1:6" s="686" customFormat="1">
      <c r="D51" s="1542" t="s">
        <v>684</v>
      </c>
      <c r="E51" s="2677" t="e">
        <f>E49+E50</f>
        <v>#REF!</v>
      </c>
      <c r="F51" s="2678"/>
    </row>
    <row r="52" spans="1:6" s="686" customFormat="1">
      <c r="A52" s="653"/>
      <c r="B52" s="653"/>
    </row>
    <row r="53" spans="1:6" s="686" customFormat="1">
      <c r="E53" s="2677" t="e">
        <f>E51-E29</f>
        <v>#REF!</v>
      </c>
      <c r="F53" s="2678"/>
    </row>
    <row r="54" spans="1:6" s="686" customFormat="1">
      <c r="A54" s="653"/>
      <c r="B54" s="653"/>
    </row>
    <row r="77" s="5" customFormat="1"/>
  </sheetData>
  <mergeCells count="63">
    <mergeCell ref="E51:F51"/>
    <mergeCell ref="E53:F53"/>
    <mergeCell ref="E49:F49"/>
    <mergeCell ref="E50:F50"/>
    <mergeCell ref="J20:K20"/>
    <mergeCell ref="G29:H29"/>
    <mergeCell ref="J29:K29"/>
    <mergeCell ref="J21:K21"/>
    <mergeCell ref="J22:K22"/>
    <mergeCell ref="J23:K23"/>
    <mergeCell ref="J24:K24"/>
    <mergeCell ref="C25:K25"/>
    <mergeCell ref="D31:D32"/>
    <mergeCell ref="J32:K32"/>
    <mergeCell ref="J31:K31"/>
    <mergeCell ref="D46:L46"/>
    <mergeCell ref="E30:F30"/>
    <mergeCell ref="C17:D17"/>
    <mergeCell ref="G17:H17"/>
    <mergeCell ref="J17:K17"/>
    <mergeCell ref="J18:K18"/>
    <mergeCell ref="J19:K19"/>
    <mergeCell ref="D29:D30"/>
    <mergeCell ref="G30:H30"/>
    <mergeCell ref="J30:K30"/>
    <mergeCell ref="E9:H9"/>
    <mergeCell ref="B15:L15"/>
    <mergeCell ref="C16:L16"/>
    <mergeCell ref="B11:D11"/>
    <mergeCell ref="E29:F29"/>
    <mergeCell ref="C27:L27"/>
    <mergeCell ref="E32:F32"/>
    <mergeCell ref="E31:F31"/>
    <mergeCell ref="E11:H11"/>
    <mergeCell ref="J2:L5"/>
    <mergeCell ref="B2:I2"/>
    <mergeCell ref="B3:I3"/>
    <mergeCell ref="B4:I4"/>
    <mergeCell ref="B5:I5"/>
    <mergeCell ref="J10:L10"/>
    <mergeCell ref="B6:C6"/>
    <mergeCell ref="D6:L6"/>
    <mergeCell ref="J9:L9"/>
    <mergeCell ref="B13:D13"/>
    <mergeCell ref="B9:D9"/>
    <mergeCell ref="B12:D12"/>
    <mergeCell ref="F12:H12"/>
    <mergeCell ref="D44:L44"/>
    <mergeCell ref="D45:L45"/>
    <mergeCell ref="G31:H31"/>
    <mergeCell ref="G32:H32"/>
    <mergeCell ref="B8:L8"/>
    <mergeCell ref="C33:K33"/>
    <mergeCell ref="C34:L34"/>
    <mergeCell ref="C37:L37"/>
    <mergeCell ref="C41:L41"/>
    <mergeCell ref="C28:D28"/>
    <mergeCell ref="E28:F28"/>
    <mergeCell ref="G28:H28"/>
    <mergeCell ref="J28:K28"/>
    <mergeCell ref="F13:H13"/>
    <mergeCell ref="B10:D10"/>
    <mergeCell ref="E10:H10"/>
  </mergeCells>
  <printOptions horizontalCentered="1" verticalCentered="1"/>
  <pageMargins left="0.39370078740157483" right="0.19685039370078741" top="0.39370078740157483" bottom="0.39370078740157483" header="0.94488188976377963" footer="0"/>
  <pageSetup scale="92" fitToHeight="0" orientation="landscape" horizontalDpi="300" verticalDpi="300"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tabColor rgb="FF92D050"/>
  </sheetPr>
  <dimension ref="A2:Q105"/>
  <sheetViews>
    <sheetView view="pageBreakPreview" topLeftCell="A76" zoomScale="70" zoomScaleNormal="100" zoomScaleSheetLayoutView="70" workbookViewId="0">
      <selection activeCell="F41" sqref="F41"/>
    </sheetView>
  </sheetViews>
  <sheetFormatPr baseColWidth="10" defaultColWidth="11.42578125" defaultRowHeight="14.25"/>
  <cols>
    <col min="1" max="1" width="7" style="692" customWidth="1"/>
    <col min="2" max="2" width="8" style="89" customWidth="1"/>
    <col min="3" max="3" width="8.7109375" style="124" customWidth="1"/>
    <col min="4" max="4" width="56.42578125" style="124" customWidth="1"/>
    <col min="5" max="5" width="60.140625" style="124" hidden="1" customWidth="1"/>
    <col min="6" max="6" width="14.28515625" style="302" customWidth="1"/>
    <col min="7" max="7" width="12.85546875" style="124" bestFit="1" customWidth="1"/>
    <col min="8" max="8" width="14" style="124" customWidth="1"/>
    <col min="9" max="9" width="9.28515625" style="124" customWidth="1"/>
    <col min="10" max="10" width="9.7109375" style="124" customWidth="1"/>
    <col min="11" max="11" width="11.5703125" style="124" customWidth="1"/>
    <col min="12" max="12" width="10.42578125" style="124" customWidth="1"/>
    <col min="13" max="13" width="11.5703125" style="124" customWidth="1"/>
    <col min="14" max="14" width="23.5703125" style="124" customWidth="1"/>
    <col min="15" max="15" width="11.42578125" style="2"/>
    <col min="16" max="16" width="14.140625" style="3" bestFit="1" customWidth="1"/>
    <col min="17" max="16384" width="11.42578125" style="2"/>
  </cols>
  <sheetData>
    <row r="2" spans="1:16" ht="15" thickBot="1">
      <c r="C2" s="122"/>
      <c r="D2" s="123"/>
      <c r="E2" s="123"/>
      <c r="F2" s="123"/>
      <c r="G2" s="123"/>
      <c r="H2" s="123"/>
      <c r="I2" s="123"/>
      <c r="J2" s="123"/>
      <c r="K2" s="123"/>
      <c r="L2" s="123"/>
      <c r="M2" s="123"/>
      <c r="N2" s="123"/>
      <c r="O2" s="5"/>
      <c r="P2" s="23"/>
    </row>
    <row r="3" spans="1:16">
      <c r="C3" s="2696" t="s">
        <v>274</v>
      </c>
      <c r="D3" s="2697"/>
      <c r="E3" s="291" t="s">
        <v>276</v>
      </c>
      <c r="F3" s="2310" t="s">
        <v>277</v>
      </c>
      <c r="G3" s="2311"/>
      <c r="H3" s="2311"/>
      <c r="I3" s="2311"/>
      <c r="J3" s="2294"/>
      <c r="K3" s="2697" t="s">
        <v>278</v>
      </c>
      <c r="L3" s="2310"/>
      <c r="M3" s="2696"/>
      <c r="N3" s="2709"/>
      <c r="O3" s="47"/>
      <c r="P3" s="2642"/>
    </row>
    <row r="4" spans="1:16">
      <c r="C4" s="2583"/>
      <c r="D4" s="2584"/>
      <c r="E4" s="1361"/>
      <c r="F4" s="2721" t="s">
        <v>280</v>
      </c>
      <c r="G4" s="2722"/>
      <c r="H4" s="2722"/>
      <c r="I4" s="2722"/>
      <c r="J4" s="2723"/>
      <c r="K4" s="2584"/>
      <c r="L4" s="2397"/>
      <c r="M4" s="2693"/>
      <c r="N4" s="2710"/>
      <c r="O4" s="123"/>
      <c r="P4" s="2642"/>
    </row>
    <row r="5" spans="1:16">
      <c r="C5" s="2693" t="str">
        <f>'DATOS ENTRADA'!$C$2</f>
        <v>TRANSMILENIO S.A.</v>
      </c>
      <c r="D5" s="2694"/>
      <c r="E5" s="2694"/>
      <c r="F5" s="2694"/>
      <c r="G5" s="2694"/>
      <c r="H5" s="2694"/>
      <c r="I5" s="2694"/>
      <c r="J5" s="2694"/>
      <c r="K5" s="2694"/>
      <c r="L5" s="2695"/>
      <c r="M5" s="2693"/>
      <c r="N5" s="2710"/>
      <c r="O5" s="47"/>
      <c r="P5" s="2642"/>
    </row>
    <row r="6" spans="1:16">
      <c r="C6" s="2693" t="str">
        <f>'DATOS ENTRADA'!$C$3</f>
        <v>SUBGERENCIA DE INFRAESTRUCTURA</v>
      </c>
      <c r="D6" s="2694"/>
      <c r="E6" s="2694"/>
      <c r="F6" s="2694"/>
      <c r="G6" s="2694"/>
      <c r="H6" s="2694"/>
      <c r="I6" s="2694"/>
      <c r="J6" s="2694"/>
      <c r="K6" s="2694"/>
      <c r="L6" s="2695"/>
      <c r="M6" s="2693"/>
      <c r="N6" s="2710"/>
      <c r="O6" s="47"/>
      <c r="P6" s="2642"/>
    </row>
    <row r="7" spans="1:16">
      <c r="C7" s="2693" t="str">
        <f>'DATOS ENTRADA'!$C$4</f>
        <v>PATIOS</v>
      </c>
      <c r="D7" s="2694"/>
      <c r="E7" s="2694"/>
      <c r="F7" s="2694"/>
      <c r="G7" s="2694"/>
      <c r="H7" s="2694"/>
      <c r="I7" s="2694"/>
      <c r="J7" s="2694"/>
      <c r="K7" s="2694"/>
      <c r="L7" s="2695"/>
      <c r="M7" s="2693"/>
      <c r="N7" s="2710"/>
      <c r="O7" s="47"/>
      <c r="P7" s="2642"/>
    </row>
    <row r="8" spans="1:16" ht="15" thickBot="1">
      <c r="C8" s="2308" t="str">
        <f>IF('DATOS ENTRADA'!D5=0,"",'DATOS ENTRADA'!D5)</f>
        <v/>
      </c>
      <c r="D8" s="2309"/>
      <c r="E8" s="2309"/>
      <c r="F8" s="2309"/>
      <c r="G8" s="2309"/>
      <c r="H8" s="2309"/>
      <c r="I8" s="2309"/>
      <c r="J8" s="2309"/>
      <c r="K8" s="2309"/>
      <c r="L8" s="2309"/>
      <c r="M8" s="2577"/>
      <c r="N8" s="2579"/>
      <c r="O8" s="47"/>
      <c r="P8" s="2642"/>
    </row>
    <row r="9" spans="1:16" ht="49.9" customHeight="1" thickBot="1">
      <c r="C9" s="2317" t="str">
        <f>'DATOS ENTRADA'!B6</f>
        <v>OBJETO DE LA CONTRATACIÓN:</v>
      </c>
      <c r="D9" s="2708"/>
      <c r="E9" s="2594">
        <f>'DATOS ENTRADA'!$C$6</f>
        <v>0</v>
      </c>
      <c r="F9" s="2320"/>
      <c r="G9" s="2320"/>
      <c r="H9" s="2320"/>
      <c r="I9" s="2320"/>
      <c r="J9" s="2320"/>
      <c r="K9" s="2320"/>
      <c r="L9" s="2320"/>
      <c r="M9" s="2320"/>
      <c r="N9" s="2321"/>
      <c r="O9" s="49"/>
      <c r="P9" s="695"/>
    </row>
    <row r="10" spans="1:16">
      <c r="D10" s="297"/>
      <c r="E10" s="297"/>
      <c r="F10" s="297"/>
      <c r="G10" s="297"/>
      <c r="H10" s="297"/>
      <c r="I10" s="301"/>
      <c r="J10" s="2712" t="s">
        <v>599</v>
      </c>
      <c r="K10" s="2713"/>
      <c r="L10" s="2713"/>
      <c r="M10" s="293" t="e">
        <f>'DATOS ENTRADA'!#REF!</f>
        <v>#REF!</v>
      </c>
      <c r="N10" s="162" t="s">
        <v>9</v>
      </c>
      <c r="O10" s="48"/>
      <c r="P10" s="696"/>
    </row>
    <row r="11" spans="1:16">
      <c r="D11" s="166"/>
      <c r="E11" s="166"/>
      <c r="F11" s="166"/>
      <c r="G11" s="166"/>
      <c r="H11" s="166"/>
      <c r="I11" s="167"/>
      <c r="J11" s="2714" t="s">
        <v>11</v>
      </c>
      <c r="K11" s="2589"/>
      <c r="L11" s="2589"/>
      <c r="M11" s="1455">
        <f>'DATOS ENTRADA'!C13+'DATOS ENTRADA'!C14</f>
        <v>11</v>
      </c>
      <c r="N11" s="1456" t="s">
        <v>9</v>
      </c>
      <c r="O11" s="48"/>
      <c r="P11" s="696"/>
    </row>
    <row r="12" spans="1:16">
      <c r="D12" s="412"/>
      <c r="E12" s="412"/>
      <c r="F12" s="412"/>
      <c r="G12" s="412"/>
      <c r="H12" s="412"/>
      <c r="I12" s="412"/>
      <c r="J12" s="412"/>
      <c r="K12" s="412"/>
      <c r="L12" s="412"/>
      <c r="M12" s="412"/>
      <c r="N12" s="412"/>
      <c r="O12" s="48"/>
      <c r="P12" s="696"/>
    </row>
    <row r="13" spans="1:16" s="124" customFormat="1" ht="15.75" customHeight="1">
      <c r="A13" s="692"/>
      <c r="B13" s="89"/>
      <c r="C13" s="2718" t="s">
        <v>685</v>
      </c>
      <c r="D13" s="2707"/>
      <c r="E13" s="2707"/>
      <c r="F13" s="2707"/>
      <c r="G13" s="2707"/>
      <c r="H13" s="2707"/>
      <c r="I13" s="2707"/>
      <c r="J13" s="2707"/>
      <c r="K13" s="2707"/>
      <c r="L13" s="2707"/>
      <c r="M13" s="2707"/>
      <c r="N13" s="2719"/>
      <c r="P13" s="36"/>
    </row>
    <row r="14" spans="1:16" s="124" customFormat="1" ht="15.75" customHeight="1">
      <c r="A14" s="692"/>
      <c r="B14" s="89"/>
      <c r="C14" s="2715" t="s">
        <v>599</v>
      </c>
      <c r="D14" s="2716"/>
      <c r="E14" s="2716"/>
      <c r="F14" s="2716"/>
      <c r="G14" s="2716"/>
      <c r="H14" s="2716"/>
      <c r="I14" s="2716"/>
      <c r="J14" s="2716"/>
      <c r="K14" s="2716"/>
      <c r="L14" s="2716"/>
      <c r="M14" s="2716"/>
      <c r="N14" s="2717"/>
      <c r="P14" s="36"/>
    </row>
    <row r="15" spans="1:16" s="124" customFormat="1" ht="33.75">
      <c r="A15" s="692"/>
      <c r="B15" s="1546" t="s">
        <v>502</v>
      </c>
      <c r="C15" s="2711" t="s">
        <v>17</v>
      </c>
      <c r="D15" s="2711"/>
      <c r="E15" s="1547" t="s">
        <v>488</v>
      </c>
      <c r="F15" s="1547" t="s">
        <v>686</v>
      </c>
      <c r="G15" s="1547" t="s">
        <v>687</v>
      </c>
      <c r="H15" s="1548" t="s">
        <v>688</v>
      </c>
      <c r="I15" s="1548" t="s">
        <v>689</v>
      </c>
      <c r="J15" s="1548" t="s">
        <v>690</v>
      </c>
      <c r="K15" s="1548" t="s">
        <v>691</v>
      </c>
      <c r="L15" s="1548" t="s">
        <v>692</v>
      </c>
      <c r="M15" s="1548" t="s">
        <v>693</v>
      </c>
      <c r="N15" s="1547" t="s">
        <v>462</v>
      </c>
      <c r="P15" s="252" t="s">
        <v>504</v>
      </c>
    </row>
    <row r="16" spans="1:16" s="124" customFormat="1" ht="15" customHeight="1">
      <c r="A16" s="692"/>
      <c r="B16" s="89"/>
      <c r="C16" s="2699" t="s">
        <v>694</v>
      </c>
      <c r="D16" s="2720"/>
      <c r="E16" s="1551"/>
      <c r="F16" s="1552"/>
      <c r="G16" s="1553"/>
      <c r="H16" s="1553"/>
      <c r="I16" s="1553"/>
      <c r="J16" s="1553"/>
      <c r="K16" s="1553"/>
      <c r="L16" s="1553"/>
      <c r="M16" s="1553"/>
      <c r="N16" s="1554"/>
      <c r="P16" s="36"/>
    </row>
    <row r="17" spans="1:16" s="124" customFormat="1" ht="19.899999999999999" customHeight="1">
      <c r="A17" s="36">
        <v>103</v>
      </c>
      <c r="B17" s="1555">
        <f>VLOOKUP(I17,TABLAS!$C$24:$H$31,6,FALSE)</f>
        <v>9111</v>
      </c>
      <c r="C17" s="1556" t="s">
        <v>695</v>
      </c>
      <c r="D17" s="1557" t="str">
        <f>VLOOKUP(A17,'PERFILES PERSONAL-OBRA'!$A:$D,3,FALSE)</f>
        <v>PROFESIONAL 
SOCIAL</v>
      </c>
      <c r="E17" s="1558" t="str">
        <f>VLOOKUP(A17,'PERFILES PERSONAL-OBRA'!$A:$D,4,FALSE)</f>
        <v xml:space="preserve">PROFESION: 
Sociología o Antropología o Psicología Social Comunitaria o Trabajo Social Gestión y Desarrollo Urbano o Arquitectura o Comunicación Social o Ciencias Políticas y/o Economía.. 
Con título de POSGRADO en el área de: 
Posgrados del núcleo básico en ciencias sociales, economia y/o arquitectura y/o urbanismo o afines.. 
Con EXPERIENCIA ESPECIFICA: 
Como Profesional Social o Residente Social en proyectos de construcción o adecuación o ampliación o mantenimiento o rehabilitación de infraestructura vial.
</v>
      </c>
      <c r="F17" s="1559" t="s">
        <v>609</v>
      </c>
      <c r="G17" s="1560">
        <f>VLOOKUP(B17,TABLAS!$A:$G,4,0)</f>
        <v>7768000</v>
      </c>
      <c r="H17" s="1561">
        <f>VLOOKUP(B17,TABLAS!$A:$G,5,0)</f>
        <v>1.452</v>
      </c>
      <c r="I17" s="1562">
        <v>5</v>
      </c>
      <c r="J17" s="1563">
        <v>1</v>
      </c>
      <c r="K17" s="1563">
        <v>1</v>
      </c>
      <c r="L17" s="1564" t="e">
        <f>$M$10</f>
        <v>#REF!</v>
      </c>
      <c r="M17" s="1564" t="e">
        <f>J17*K17*L17</f>
        <v>#REF!</v>
      </c>
      <c r="N17" s="1565" t="e">
        <f>ROUND(G17*M17*H17,0)</f>
        <v>#REF!</v>
      </c>
      <c r="O17" s="479"/>
      <c r="P17" s="36" t="e">
        <f>(J17*K17*$M$10)/$M$10</f>
        <v>#REF!</v>
      </c>
    </row>
    <row r="18" spans="1:16" s="124" customFormat="1" ht="19.899999999999999" customHeight="1">
      <c r="A18" s="36">
        <v>106</v>
      </c>
      <c r="B18" s="1555">
        <f>VLOOKUP(I18,TABLAS!$C$24:$H$31,6,FALSE)</f>
        <v>9112</v>
      </c>
      <c r="C18" s="1556" t="s">
        <v>696</v>
      </c>
      <c r="D18" s="1557" t="str">
        <f>VLOOKUP(A18,'PERFILES PERSONAL-OBRA'!$A:$D,3,FALSE)</f>
        <v>PROFESIONAL 
SOCIAL DE APOYO</v>
      </c>
      <c r="E18" s="1558" t="str">
        <f>VLOOKUP(A18,'PERFILES PERSONAL-OBRA'!$A:$D,4,FALSE)</f>
        <v xml:space="preserve">PROFESION: 
Sociología o Antropología o Psicología Social  Comunitaria o Trabajo Social  Gestión y Desarrollo Urbano o Arquitectura o Comunicación Social o Ciencias Políticas y/o Economía.. 
Con título de POSGRADO en el área de: 
N/A. 
Con EXPERIENCIA ESPECIFICA: 
Como Profesional Social en proyectos de construcción o adecuación o ampliación o mantenimiento o rehabilitación de infraestructura vial.
</v>
      </c>
      <c r="F18" s="1559" t="s">
        <v>609</v>
      </c>
      <c r="G18" s="1560">
        <f>VLOOKUP(B18,TABLAS!$A:$G,4,0)</f>
        <v>6927000</v>
      </c>
      <c r="H18" s="1561">
        <f>VLOOKUP(B18,TABLAS!$A:$G,5,0)</f>
        <v>1.4524999999999999</v>
      </c>
      <c r="I18" s="1562">
        <v>6</v>
      </c>
      <c r="J18" s="1563">
        <v>1</v>
      </c>
      <c r="K18" s="1563">
        <v>1</v>
      </c>
      <c r="L18" s="1564" t="e">
        <f>$M$10</f>
        <v>#REF!</v>
      </c>
      <c r="M18" s="1564" t="e">
        <f>J18*K18*L18</f>
        <v>#REF!</v>
      </c>
      <c r="N18" s="1565" t="e">
        <f>ROUND(G18*M18*H18,0)</f>
        <v>#REF!</v>
      </c>
      <c r="O18" s="479"/>
      <c r="P18" s="36" t="e">
        <f>(J18*K18*$M$10)/$M$10</f>
        <v>#REF!</v>
      </c>
    </row>
    <row r="19" spans="1:16" s="124" customFormat="1" ht="15.6" customHeight="1">
      <c r="A19" s="36"/>
      <c r="B19" s="1555"/>
      <c r="C19" s="1559"/>
      <c r="D19" s="1566" t="s">
        <v>697</v>
      </c>
      <c r="E19" s="1566"/>
      <c r="F19" s="1559"/>
      <c r="G19" s="1560"/>
      <c r="H19" s="1561"/>
      <c r="I19" s="1561"/>
      <c r="J19" s="1567"/>
      <c r="K19" s="1568"/>
      <c r="L19" s="1564"/>
      <c r="M19" s="1564"/>
      <c r="N19" s="1565"/>
      <c r="P19" s="36"/>
    </row>
    <row r="20" spans="1:16" s="124" customFormat="1" ht="32.450000000000003" customHeight="1">
      <c r="A20" s="36"/>
      <c r="B20" s="1555">
        <v>9455</v>
      </c>
      <c r="C20" s="1559" t="s">
        <v>698</v>
      </c>
      <c r="D20" s="1569" t="str">
        <f>VLOOKUP(B20,TABLAS!$A$2:$G$49,2,FALSE)</f>
        <v>TARIFA MES - PERSONAL DE OBRA - AYUDANTE (NO INCLUYE FACTOR DE PRESTACIONES)</v>
      </c>
      <c r="E20" s="1570" t="s">
        <v>43</v>
      </c>
      <c r="F20" s="1559" t="str">
        <f>VLOOKUP(B20,TABLAS!$A$2:$G$49,3,FALSE)</f>
        <v>MES</v>
      </c>
      <c r="G20" s="1560">
        <f>VLOOKUP(B20,TABLAS!$A$2:$G$49,4,FALSE)</f>
        <v>1300000</v>
      </c>
      <c r="H20" s="1561">
        <f>VLOOKUP(B20,TABLAS!$A:$G,5,0)</f>
        <v>1.6479999999999999</v>
      </c>
      <c r="I20" s="1561"/>
      <c r="J20" s="1563">
        <v>1</v>
      </c>
      <c r="K20" s="1563">
        <v>1</v>
      </c>
      <c r="L20" s="1564" t="e">
        <f t="shared" ref="L20:L23" si="0">$M$10</f>
        <v>#REF!</v>
      </c>
      <c r="M20" s="1564" t="e">
        <f>J20*K20*L20</f>
        <v>#REF!</v>
      </c>
      <c r="N20" s="1565" t="e">
        <f>ROUND(G20*M20*H20,0)</f>
        <v>#REF!</v>
      </c>
      <c r="P20" s="36" t="e">
        <f t="shared" ref="P20" si="1">(J20*K20*$M$10)/$M$10</f>
        <v>#REF!</v>
      </c>
    </row>
    <row r="21" spans="1:16" s="124" customFormat="1" ht="12" customHeight="1">
      <c r="A21" s="36"/>
      <c r="B21" s="1555"/>
      <c r="C21" s="1559"/>
      <c r="D21" s="1566" t="s">
        <v>699</v>
      </c>
      <c r="E21" s="1566"/>
      <c r="F21" s="1559"/>
      <c r="G21" s="1560"/>
      <c r="H21" s="1561"/>
      <c r="I21" s="1561"/>
      <c r="J21" s="1567"/>
      <c r="K21" s="1568"/>
      <c r="L21" s="1564"/>
      <c r="M21" s="1564"/>
      <c r="N21" s="1565"/>
      <c r="P21" s="36"/>
    </row>
    <row r="22" spans="1:16" s="124" customFormat="1" ht="19.899999999999999" customHeight="1">
      <c r="A22" s="36">
        <v>104</v>
      </c>
      <c r="B22" s="1555">
        <f>VLOOKUP(I22,TABLAS!$C$24:$H$31,6,FALSE)</f>
        <v>9113</v>
      </c>
      <c r="C22" s="1559" t="s">
        <v>700</v>
      </c>
      <c r="D22" s="1557" t="str">
        <f>VLOOKUP(A22,'PERFILES PERSONAL-OBRA'!$A:$D,3,FALSE)</f>
        <v>PROFESIONAL SOCIAL DE ACTAS DE VECINDAD</v>
      </c>
      <c r="E22" s="1558" t="str">
        <f>VLOOKUP(A22,'PERFILES PERSONAL-OBRA'!$A:$D,4,FALSE)</f>
        <v>PROFESION: 
Sociología o Antropología o Psicología Social  Comunitaria o Trabajo Social  Gestión y Desarrollo Urbano o Arquitectura o Comunicación Social o Ciencias Políticas y/o Economía.. 
Con título de POSGRADO en el área de: 
N/A. 
Con EXPERIENCIA ESPECIFICA: 
N/A</v>
      </c>
      <c r="F22" s="1559" t="s">
        <v>609</v>
      </c>
      <c r="G22" s="1560">
        <f>VLOOKUP(B22,TABLAS!$A$2:$G$49,4,FALSE)</f>
        <v>5238000</v>
      </c>
      <c r="H22" s="1561">
        <f>VLOOKUP(B22,TABLAS!$A:$G,5,0)</f>
        <v>1.454</v>
      </c>
      <c r="I22" s="1562">
        <v>7</v>
      </c>
      <c r="J22" s="1563">
        <v>1</v>
      </c>
      <c r="K22" s="1563">
        <v>1</v>
      </c>
      <c r="L22" s="1564" t="e">
        <f t="shared" si="0"/>
        <v>#REF!</v>
      </c>
      <c r="M22" s="1564" t="e">
        <f>J22*K22*L22</f>
        <v>#REF!</v>
      </c>
      <c r="N22" s="1565" t="e">
        <f>ROUND(G22*M22*H22,0)</f>
        <v>#REF!</v>
      </c>
      <c r="P22" s="36" t="e">
        <f t="shared" ref="P22" si="2">(J22*K22*$M$10)/$M$10</f>
        <v>#REF!</v>
      </c>
    </row>
    <row r="23" spans="1:16" s="124" customFormat="1" ht="19.899999999999999" customHeight="1">
      <c r="A23" s="36">
        <v>105</v>
      </c>
      <c r="B23" s="1555">
        <f>VLOOKUP(I23,TABLAS!$C$24:$H$31,6,FALSE)</f>
        <v>9113</v>
      </c>
      <c r="C23" s="1559" t="s">
        <v>701</v>
      </c>
      <c r="D23" s="1557" t="str">
        <f>VLOOKUP(A23,'PERFILES PERSONAL-OBRA'!$A:$D,3,FALSE)</f>
        <v>PROFESIONAL ARQUITECTO ACTAS DE VECINDAD</v>
      </c>
      <c r="E23" s="1558" t="str">
        <f>VLOOKUP(A23,'PERFILES PERSONAL-OBRA'!$A:$D,4,FALSE)</f>
        <v>PROFESION: 
Arquitectura y/o Ingeniería civil. 
Con título de POSGRADO en el área de: 
N/A. 
Con EXPERIENCIA ESPECIFICA: 
N/A</v>
      </c>
      <c r="F23" s="1559" t="s">
        <v>609</v>
      </c>
      <c r="G23" s="1560">
        <f>VLOOKUP(B23,TABLAS!$A$2:$G$49,4,FALSE)</f>
        <v>5238000</v>
      </c>
      <c r="H23" s="1561">
        <f>VLOOKUP(B23,TABLAS!$A:$G,5,0)</f>
        <v>1.454</v>
      </c>
      <c r="I23" s="1562">
        <v>7</v>
      </c>
      <c r="J23" s="1563">
        <v>1</v>
      </c>
      <c r="K23" s="1563">
        <v>1</v>
      </c>
      <c r="L23" s="1564" t="e">
        <f t="shared" si="0"/>
        <v>#REF!</v>
      </c>
      <c r="M23" s="1564" t="e">
        <f>J23*K23*L23</f>
        <v>#REF!</v>
      </c>
      <c r="N23" s="1565" t="e">
        <f>ROUND(G23*M23*H23,0)</f>
        <v>#REF!</v>
      </c>
      <c r="P23" s="36" t="e">
        <f t="shared" ref="P23" si="3">(J23*K23*$M$10)/$M$10</f>
        <v>#REF!</v>
      </c>
    </row>
    <row r="24" spans="1:16" s="124" customFormat="1" ht="15">
      <c r="A24" s="692"/>
      <c r="B24" s="89"/>
      <c r="C24" s="1492"/>
      <c r="D24" s="1571"/>
      <c r="E24" s="1571"/>
      <c r="F24" s="1552"/>
      <c r="G24" s="1493"/>
      <c r="H24" s="1493"/>
      <c r="I24" s="1493"/>
      <c r="J24" s="1493"/>
      <c r="K24" s="1572"/>
      <c r="L24" s="1572"/>
      <c r="M24" s="1573" t="s">
        <v>702</v>
      </c>
      <c r="N24" s="1574" t="e">
        <f>SUM(N17:N23)</f>
        <v>#REF!</v>
      </c>
      <c r="P24" s="697" t="e">
        <f>SUM(P17:P20)</f>
        <v>#REF!</v>
      </c>
    </row>
    <row r="25" spans="1:16" s="124" customFormat="1" ht="6" customHeight="1">
      <c r="A25" s="692"/>
      <c r="B25" s="89"/>
      <c r="C25" s="1492"/>
      <c r="D25" s="1575"/>
      <c r="E25" s="1575"/>
      <c r="F25" s="1576"/>
      <c r="G25" s="1577"/>
      <c r="H25" s="1577"/>
      <c r="I25" s="1577"/>
      <c r="J25" s="1577"/>
      <c r="K25" s="1578"/>
      <c r="L25" s="1578"/>
      <c r="M25" s="1579"/>
      <c r="N25" s="1580"/>
      <c r="P25" s="36"/>
    </row>
    <row r="26" spans="1:16" s="124" customFormat="1" ht="15.75" customHeight="1">
      <c r="A26" s="692"/>
      <c r="B26" s="89"/>
      <c r="C26" s="2715" t="s">
        <v>11</v>
      </c>
      <c r="D26" s="2716"/>
      <c r="E26" s="2716"/>
      <c r="F26" s="2716"/>
      <c r="G26" s="2716"/>
      <c r="H26" s="2716"/>
      <c r="I26" s="2716"/>
      <c r="J26" s="2716"/>
      <c r="K26" s="2716"/>
      <c r="L26" s="2716"/>
      <c r="M26" s="2716"/>
      <c r="N26" s="2717"/>
      <c r="P26" s="36"/>
    </row>
    <row r="27" spans="1:16" s="124" customFormat="1" ht="36">
      <c r="A27" s="692"/>
      <c r="B27" s="1546" t="s">
        <v>502</v>
      </c>
      <c r="C27" s="2711" t="s">
        <v>17</v>
      </c>
      <c r="D27" s="2711"/>
      <c r="E27" s="1547" t="s">
        <v>488</v>
      </c>
      <c r="F27" s="1547" t="s">
        <v>686</v>
      </c>
      <c r="G27" s="1547" t="s">
        <v>703</v>
      </c>
      <c r="H27" s="1548" t="s">
        <v>688</v>
      </c>
      <c r="I27" s="1548" t="s">
        <v>689</v>
      </c>
      <c r="J27" s="1548" t="s">
        <v>690</v>
      </c>
      <c r="K27" s="1548" t="s">
        <v>691</v>
      </c>
      <c r="L27" s="1548" t="s">
        <v>692</v>
      </c>
      <c r="M27" s="1548" t="s">
        <v>693</v>
      </c>
      <c r="N27" s="1547" t="s">
        <v>462</v>
      </c>
      <c r="P27" s="36"/>
    </row>
    <row r="28" spans="1:16" s="124" customFormat="1" ht="15" customHeight="1">
      <c r="A28" s="692"/>
      <c r="B28" s="89"/>
      <c r="C28" s="2699" t="s">
        <v>694</v>
      </c>
      <c r="D28" s="2720"/>
      <c r="E28" s="1550"/>
      <c r="F28" s="1552"/>
      <c r="G28" s="1553"/>
      <c r="H28" s="1553"/>
      <c r="I28" s="1553"/>
      <c r="J28" s="1553"/>
      <c r="K28" s="1553"/>
      <c r="L28" s="1553"/>
      <c r="M28" s="1553"/>
      <c r="N28" s="1554"/>
      <c r="P28" s="36"/>
    </row>
    <row r="29" spans="1:16" s="124" customFormat="1" ht="19.899999999999999" customHeight="1">
      <c r="A29" s="692">
        <v>103</v>
      </c>
      <c r="B29" s="1555">
        <f>VLOOKUP(I29,TABLAS!$C$24:$H$31,6,FALSE)</f>
        <v>9111</v>
      </c>
      <c r="C29" s="1556" t="s">
        <v>695</v>
      </c>
      <c r="D29" s="1557" t="str">
        <f>VLOOKUP(A29,'PERFILES PERSONAL-OBRA'!$A:$D,3,FALSE)</f>
        <v>PROFESIONAL 
SOCIAL</v>
      </c>
      <c r="E29" s="1558" t="str">
        <f>VLOOKUP(A29,'PERFILES PERSONAL-OBRA'!$A:$D,4,FALSE)</f>
        <v xml:space="preserve">PROFESION: 
Sociología o Antropología o Psicología Social Comunitaria o Trabajo Social Gestión y Desarrollo Urbano o Arquitectura o Comunicación Social o Ciencias Políticas y/o Economía.. 
Con título de POSGRADO en el área de: 
Posgrados del núcleo básico en ciencias sociales, economia y/o arquitectura y/o urbanismo o afines.. 
Con EXPERIENCIA ESPECIFICA: 
Como Profesional Social o Residente Social en proyectos de construcción o adecuación o ampliación o mantenimiento o rehabilitación de infraestructura vial.
</v>
      </c>
      <c r="F29" s="1559" t="s">
        <v>609</v>
      </c>
      <c r="G29" s="1560">
        <f>VLOOKUP(B29,TABLAS!$A:$G,4,0)</f>
        <v>7768000</v>
      </c>
      <c r="H29" s="1561">
        <f>VLOOKUP(B29,TABLAS!$A:$G,5,0)</f>
        <v>1.452</v>
      </c>
      <c r="I29" s="1562">
        <v>5</v>
      </c>
      <c r="J29" s="1563">
        <v>1</v>
      </c>
      <c r="K29" s="1563">
        <v>1</v>
      </c>
      <c r="L29" s="1564">
        <f>$M$11</f>
        <v>11</v>
      </c>
      <c r="M29" s="1564">
        <f>J29*K29*L29</f>
        <v>11</v>
      </c>
      <c r="N29" s="1565">
        <f>ROUND(G29*M29*H29,0)</f>
        <v>124070496</v>
      </c>
      <c r="O29" s="433"/>
      <c r="P29" s="36">
        <f>(J29*K29*$M$11)/$M$11</f>
        <v>1</v>
      </c>
    </row>
    <row r="30" spans="1:16" s="124" customFormat="1" ht="19.899999999999999" customHeight="1">
      <c r="A30" s="692">
        <v>106</v>
      </c>
      <c r="B30" s="1555">
        <f>VLOOKUP(I30,TABLAS!$C$24:$H$31,6,FALSE)</f>
        <v>9112</v>
      </c>
      <c r="C30" s="1556" t="s">
        <v>696</v>
      </c>
      <c r="D30" s="1557" t="str">
        <f>VLOOKUP(A30,'PERFILES PERSONAL-OBRA'!$A:$D,3,FALSE)</f>
        <v>PROFESIONAL 
SOCIAL DE APOYO</v>
      </c>
      <c r="E30" s="1558" t="str">
        <f>VLOOKUP(A30,'PERFILES PERSONAL-OBRA'!$A:$D,4,FALSE)</f>
        <v xml:space="preserve">PROFESION: 
Sociología o Antropología o Psicología Social  Comunitaria o Trabajo Social  Gestión y Desarrollo Urbano o Arquitectura o Comunicación Social o Ciencias Políticas y/o Economía.. 
Con título de POSGRADO en el área de: 
N/A. 
Con EXPERIENCIA ESPECIFICA: 
Como Profesional Social en proyectos de construcción o adecuación o ampliación o mantenimiento o rehabilitación de infraestructura vial.
</v>
      </c>
      <c r="F30" s="1559" t="s">
        <v>609</v>
      </c>
      <c r="G30" s="1560">
        <f>VLOOKUP(B30,TABLAS!$A:$G,4,0)</f>
        <v>6927000</v>
      </c>
      <c r="H30" s="1561">
        <f>VLOOKUP(B30,TABLAS!$A:$G,5,0)</f>
        <v>1.4524999999999999</v>
      </c>
      <c r="I30" s="1562">
        <v>6</v>
      </c>
      <c r="J30" s="1563">
        <v>1</v>
      </c>
      <c r="K30" s="1563">
        <v>1</v>
      </c>
      <c r="L30" s="1564">
        <f>$M$11</f>
        <v>11</v>
      </c>
      <c r="M30" s="1564">
        <f>J30*K30*L30</f>
        <v>11</v>
      </c>
      <c r="N30" s="1565">
        <f>ROUND(G30*M30*H30,0)</f>
        <v>110676143</v>
      </c>
      <c r="O30" s="433"/>
      <c r="P30" s="36">
        <f>(J30*K30*$M$11)/$M$11</f>
        <v>1</v>
      </c>
    </row>
    <row r="31" spans="1:16" s="124" customFormat="1" ht="16.149999999999999" customHeight="1">
      <c r="A31" s="692"/>
      <c r="B31" s="1555"/>
      <c r="C31" s="1559"/>
      <c r="D31" s="1566" t="s">
        <v>697</v>
      </c>
      <c r="E31" s="1581"/>
      <c r="F31" s="1559"/>
      <c r="G31" s="1560"/>
      <c r="H31" s="1561"/>
      <c r="I31" s="1561"/>
      <c r="J31" s="1568"/>
      <c r="K31" s="1568"/>
      <c r="L31" s="1564"/>
      <c r="M31" s="1564"/>
      <c r="N31" s="1565"/>
      <c r="P31" s="36"/>
    </row>
    <row r="32" spans="1:16" ht="27.6" customHeight="1">
      <c r="B32" s="1555">
        <v>9455</v>
      </c>
      <c r="C32" s="1559" t="s">
        <v>698</v>
      </c>
      <c r="D32" s="1569" t="str">
        <f>VLOOKUP(B32,TABLAS!$A$2:$G$49,2,FALSE)</f>
        <v>TARIFA MES - PERSONAL DE OBRA - AYUDANTE (NO INCLUYE FACTOR DE PRESTACIONES)</v>
      </c>
      <c r="E32" s="1570" t="s">
        <v>43</v>
      </c>
      <c r="F32" s="1559" t="str">
        <f>VLOOKUP(B32,TABLAS!$A$2:$G$49,3,FALSE)</f>
        <v>MES</v>
      </c>
      <c r="G32" s="1560">
        <f>VLOOKUP(B32,TABLAS!$A$2:$G$49,4,FALSE)</f>
        <v>1300000</v>
      </c>
      <c r="H32" s="1561">
        <f>VLOOKUP(B32,TABLAS!$A:$G,5,0)</f>
        <v>1.6479999999999999</v>
      </c>
      <c r="I32" s="1561"/>
      <c r="J32" s="1563">
        <v>1</v>
      </c>
      <c r="K32" s="1563">
        <v>1</v>
      </c>
      <c r="L32" s="1564">
        <f t="shared" ref="L32" si="4">$M$11</f>
        <v>11</v>
      </c>
      <c r="M32" s="1564">
        <f>J32*K32*L32</f>
        <v>11</v>
      </c>
      <c r="N32" s="1565">
        <f>ROUND(G32*M32*H32,0)</f>
        <v>23566400</v>
      </c>
      <c r="P32" s="36">
        <f t="shared" ref="P32" si="5">(J32*K32*$M$11)/$M$11</f>
        <v>1</v>
      </c>
    </row>
    <row r="33" spans="1:16" s="289" customFormat="1" ht="13.9" customHeight="1">
      <c r="A33" s="693"/>
      <c r="B33" s="1555"/>
      <c r="C33" s="1546"/>
      <c r="D33" s="1582" t="s">
        <v>699</v>
      </c>
      <c r="E33" s="1581"/>
      <c r="F33" s="1546"/>
      <c r="G33" s="1583"/>
      <c r="H33" s="1584"/>
      <c r="I33" s="1585"/>
      <c r="J33" s="1567"/>
      <c r="K33" s="1568"/>
      <c r="L33" s="1586"/>
      <c r="M33" s="1586"/>
      <c r="N33" s="1587"/>
      <c r="P33" s="287"/>
    </row>
    <row r="34" spans="1:16" s="124" customFormat="1" ht="19.899999999999999" customHeight="1">
      <c r="A34" s="692">
        <v>104</v>
      </c>
      <c r="B34" s="1555">
        <f>VLOOKUP(I34,TABLAS!$C$24:$H$31,6,FALSE)</f>
        <v>9113</v>
      </c>
      <c r="C34" s="1556" t="s">
        <v>700</v>
      </c>
      <c r="D34" s="1557" t="str">
        <f>VLOOKUP(A34,'PERFILES PERSONAL-OBRA'!$A:$D,3,FALSE)</f>
        <v>PROFESIONAL SOCIAL DE ACTAS DE VECINDAD</v>
      </c>
      <c r="E34" s="1558" t="str">
        <f>VLOOKUP(A34,'PERFILES PERSONAL-OBRA'!$A:$D,4,FALSE)</f>
        <v>PROFESION: 
Sociología o Antropología o Psicología Social  Comunitaria o Trabajo Social  Gestión y Desarrollo Urbano o Arquitectura o Comunicación Social o Ciencias Políticas y/o Economía.. 
Con título de POSGRADO en el área de: 
N/A. 
Con EXPERIENCIA ESPECIFICA: 
N/A</v>
      </c>
      <c r="F34" s="1559" t="s">
        <v>609</v>
      </c>
      <c r="G34" s="1560">
        <f>VLOOKUP(B34,TABLAS!$A:$G,4,0)</f>
        <v>5238000</v>
      </c>
      <c r="H34" s="1561">
        <f>VLOOKUP(B34,TABLAS!$A:$G,5,0)</f>
        <v>1.454</v>
      </c>
      <c r="I34" s="1562">
        <v>7</v>
      </c>
      <c r="J34" s="1563">
        <v>1</v>
      </c>
      <c r="K34" s="1563">
        <v>0.5</v>
      </c>
      <c r="L34" s="1564">
        <f>$M$11</f>
        <v>11</v>
      </c>
      <c r="M34" s="1564">
        <f>J34*K34*L34</f>
        <v>5.5</v>
      </c>
      <c r="N34" s="1565">
        <f>ROUND(G34*M34*H34,0)</f>
        <v>41888286</v>
      </c>
      <c r="O34" s="479"/>
      <c r="P34" s="36" t="e">
        <f>(J34*K34*$M$10)/$M$10</f>
        <v>#REF!</v>
      </c>
    </row>
    <row r="35" spans="1:16" s="124" customFormat="1" ht="19.899999999999999" customHeight="1">
      <c r="A35" s="692">
        <v>105</v>
      </c>
      <c r="B35" s="1555">
        <f>VLOOKUP(I35,TABLAS!$C$24:$H$31,6,FALSE)</f>
        <v>9113</v>
      </c>
      <c r="C35" s="1556" t="s">
        <v>701</v>
      </c>
      <c r="D35" s="1557" t="str">
        <f>VLOOKUP(A35,'PERFILES PERSONAL-OBRA'!$A:$D,3,FALSE)</f>
        <v>PROFESIONAL ARQUITECTO ACTAS DE VECINDAD</v>
      </c>
      <c r="E35" s="1558" t="str">
        <f>VLOOKUP(A35,'PERFILES PERSONAL-OBRA'!$A:$D,4,FALSE)</f>
        <v>PROFESION: 
Arquitectura y/o Ingeniería civil. 
Con título de POSGRADO en el área de: 
N/A. 
Con EXPERIENCIA ESPECIFICA: 
N/A</v>
      </c>
      <c r="F35" s="1559" t="s">
        <v>609</v>
      </c>
      <c r="G35" s="1560">
        <f>VLOOKUP(B35,TABLAS!$A:$G,4,0)</f>
        <v>5238000</v>
      </c>
      <c r="H35" s="1561">
        <f>VLOOKUP(B35,TABLAS!$A:$G,5,0)</f>
        <v>1.454</v>
      </c>
      <c r="I35" s="1562">
        <v>7</v>
      </c>
      <c r="J35" s="1563">
        <v>1</v>
      </c>
      <c r="K35" s="1563">
        <v>0.5</v>
      </c>
      <c r="L35" s="1564">
        <f>$M$11</f>
        <v>11</v>
      </c>
      <c r="M35" s="1564">
        <f>J35*K35*L35</f>
        <v>5.5</v>
      </c>
      <c r="N35" s="1565">
        <f>ROUND(G35*M35*H35,0)</f>
        <v>41888286</v>
      </c>
      <c r="O35" s="479"/>
      <c r="P35" s="36" t="e">
        <f>(J35*K35*$M$10)/$M$10</f>
        <v>#REF!</v>
      </c>
    </row>
    <row r="36" spans="1:16" ht="15">
      <c r="C36" s="1492"/>
      <c r="D36" s="1571"/>
      <c r="E36" s="1571"/>
      <c r="F36" s="1552"/>
      <c r="G36" s="1493"/>
      <c r="H36" s="1493"/>
      <c r="I36" s="1493"/>
      <c r="J36" s="1493"/>
      <c r="K36" s="1572"/>
      <c r="L36" s="1572"/>
      <c r="M36" s="1573" t="s">
        <v>704</v>
      </c>
      <c r="N36" s="1574">
        <f>SUM(N29:N35)</f>
        <v>342089611</v>
      </c>
      <c r="P36" s="691">
        <f>SUM(P29:P32)</f>
        <v>3</v>
      </c>
    </row>
    <row r="37" spans="1:16" ht="7.5" customHeight="1">
      <c r="C37" s="1493"/>
      <c r="D37" s="1571"/>
      <c r="E37" s="1571"/>
      <c r="F37" s="1552"/>
      <c r="G37" s="1493"/>
      <c r="H37" s="1493"/>
      <c r="I37" s="1493"/>
      <c r="J37" s="1493"/>
      <c r="K37" s="1572"/>
      <c r="L37" s="1572"/>
      <c r="M37" s="1588"/>
      <c r="N37" s="1589"/>
    </row>
    <row r="38" spans="1:16" ht="15" customHeight="1">
      <c r="C38" s="2699" t="s">
        <v>705</v>
      </c>
      <c r="D38" s="2700"/>
      <c r="E38" s="1590"/>
      <c r="F38" s="1576"/>
      <c r="G38" s="1591"/>
      <c r="H38" s="1591"/>
      <c r="I38" s="1591"/>
      <c r="J38" s="1591"/>
      <c r="K38" s="1591"/>
      <c r="L38" s="1591"/>
      <c r="M38" s="1591"/>
      <c r="N38" s="1592"/>
    </row>
    <row r="39" spans="1:16" ht="14.25" customHeight="1">
      <c r="C39" s="2704" t="s">
        <v>706</v>
      </c>
      <c r="D39" s="2706"/>
      <c r="E39" s="2705"/>
      <c r="F39" s="1594" t="s">
        <v>686</v>
      </c>
      <c r="G39" s="2704" t="s">
        <v>707</v>
      </c>
      <c r="H39" s="2705"/>
      <c r="I39" s="1593"/>
      <c r="J39" s="2701" t="s">
        <v>708</v>
      </c>
      <c r="K39" s="2702"/>
      <c r="L39" s="1595"/>
      <c r="M39" s="1595"/>
      <c r="N39" s="1594" t="s">
        <v>462</v>
      </c>
    </row>
    <row r="40" spans="1:16">
      <c r="C40" s="366" t="s">
        <v>709</v>
      </c>
      <c r="D40" s="367" t="s">
        <v>710</v>
      </c>
      <c r="E40" s="413"/>
      <c r="J40" s="2728"/>
      <c r="K40" s="2728"/>
    </row>
    <row r="41" spans="1:16" ht="15">
      <c r="C41" s="1543"/>
      <c r="D41" s="1549"/>
      <c r="E41" s="1550"/>
      <c r="F41" s="1596"/>
      <c r="G41" s="1597" t="s">
        <v>711</v>
      </c>
      <c r="H41" s="1571"/>
      <c r="I41" s="1571"/>
      <c r="J41" s="1571"/>
      <c r="K41" s="1571"/>
      <c r="L41" s="1571"/>
      <c r="M41" s="1598"/>
      <c r="N41" s="1574">
        <f>N42</f>
        <v>190400</v>
      </c>
    </row>
    <row r="42" spans="1:16">
      <c r="B42" s="1555">
        <v>7870</v>
      </c>
      <c r="C42" s="1559" t="s">
        <v>712</v>
      </c>
      <c r="D42" s="2682" t="str">
        <f>VLOOKUP(B42,INSUMOS!$B$3:$E$2468,2,FALSE)</f>
        <v>VÍDEO BEAM - ALQUILER POR DIA</v>
      </c>
      <c r="E42" s="2683"/>
      <c r="F42" s="1599" t="str">
        <f>VLOOKUP(B42,INSUMOS!$B$3:$E$2468,3,FALSE)</f>
        <v>DIA</v>
      </c>
      <c r="G42" s="2684">
        <f>+VLOOKUP(B42,INSUMOS!$B$3:$E$2468,4,FALSE)</f>
        <v>95200</v>
      </c>
      <c r="H42" s="2685"/>
      <c r="I42" s="1600"/>
      <c r="J42" s="2724">
        <v>2</v>
      </c>
      <c r="K42" s="2725"/>
      <c r="L42" s="1601"/>
      <c r="M42" s="1601"/>
      <c r="N42" s="1565">
        <f>ROUND(G42*J42,0)</f>
        <v>190400</v>
      </c>
    </row>
    <row r="43" spans="1:16" ht="15">
      <c r="B43" s="1555"/>
      <c r="C43" s="1602"/>
      <c r="D43" s="1603"/>
      <c r="E43" s="1603"/>
      <c r="F43" s="1604"/>
      <c r="G43" s="290" t="s">
        <v>713</v>
      </c>
      <c r="H43" s="1605"/>
      <c r="I43" s="1605"/>
      <c r="J43" s="1606"/>
      <c r="K43" s="1606"/>
      <c r="L43" s="1607"/>
      <c r="M43" s="1608"/>
      <c r="N43" s="1574">
        <f>N44</f>
        <v>1237600</v>
      </c>
    </row>
    <row r="44" spans="1:16">
      <c r="B44" s="1555">
        <v>7870</v>
      </c>
      <c r="C44" s="1559" t="s">
        <v>714</v>
      </c>
      <c r="D44" s="2682" t="str">
        <f>VLOOKUP(B44,INSUMOS!$B$3:$E$2468,2,FALSE)</f>
        <v>VÍDEO BEAM - ALQUILER POR DIA</v>
      </c>
      <c r="E44" s="2683"/>
      <c r="F44" s="1599" t="str">
        <f>VLOOKUP(B44,INSUMOS!$B$3:$E$2468,3,FALSE)</f>
        <v>DIA</v>
      </c>
      <c r="G44" s="2684">
        <f>+VLOOKUP(B44,INSUMOS!$B$3:$E$2468,4,FALSE)</f>
        <v>95200</v>
      </c>
      <c r="H44" s="2685"/>
      <c r="I44" s="1600"/>
      <c r="J44" s="2724">
        <v>13</v>
      </c>
      <c r="K44" s="2725"/>
      <c r="L44" s="1601"/>
      <c r="M44" s="1601"/>
      <c r="N44" s="1565">
        <f>ROUND(G44*J44,0)</f>
        <v>1237600</v>
      </c>
    </row>
    <row r="45" spans="1:16">
      <c r="B45" s="1555"/>
      <c r="C45" s="1492"/>
      <c r="D45" s="1571"/>
      <c r="E45" s="1571"/>
      <c r="F45" s="1552"/>
      <c r="G45" s="1609"/>
      <c r="H45" s="1609"/>
      <c r="I45" s="1609"/>
      <c r="J45" s="2726" t="s">
        <v>715</v>
      </c>
      <c r="K45" s="2726"/>
      <c r="L45" s="2726"/>
      <c r="M45" s="2727"/>
      <c r="N45" s="1574">
        <f>N41+N43</f>
        <v>1428000</v>
      </c>
    </row>
    <row r="46" spans="1:16" ht="15" customHeight="1">
      <c r="C46" s="2699"/>
      <c r="D46" s="2700"/>
      <c r="E46" s="1590"/>
      <c r="F46" s="1576"/>
      <c r="G46" s="1591"/>
      <c r="H46" s="1591"/>
      <c r="I46" s="1591"/>
      <c r="J46" s="1591"/>
      <c r="K46" s="1591"/>
      <c r="L46" s="1591"/>
      <c r="M46" s="1591"/>
      <c r="N46" s="1592"/>
    </row>
    <row r="47" spans="1:16" ht="14.25" customHeight="1">
      <c r="C47" s="2704" t="s">
        <v>706</v>
      </c>
      <c r="D47" s="2706"/>
      <c r="E47" s="2705"/>
      <c r="F47" s="1594" t="s">
        <v>686</v>
      </c>
      <c r="G47" s="2704" t="s">
        <v>707</v>
      </c>
      <c r="H47" s="2705"/>
      <c r="I47" s="1593"/>
      <c r="J47" s="2701" t="s">
        <v>708</v>
      </c>
      <c r="K47" s="2702"/>
      <c r="L47" s="1595"/>
      <c r="M47" s="1595"/>
      <c r="N47" s="1594" t="s">
        <v>462</v>
      </c>
    </row>
    <row r="48" spans="1:16">
      <c r="B48" s="1555"/>
      <c r="C48" s="1546" t="s">
        <v>716</v>
      </c>
      <c r="D48" s="1610" t="s">
        <v>717</v>
      </c>
      <c r="E48" s="1611"/>
      <c r="F48" s="1544"/>
      <c r="G48" s="1612"/>
      <c r="H48" s="1612"/>
      <c r="I48" s="1612"/>
      <c r="J48" s="2703"/>
      <c r="K48" s="2703"/>
      <c r="L48" s="1544"/>
      <c r="M48" s="1544"/>
      <c r="N48" s="1614"/>
    </row>
    <row r="49" spans="1:16" ht="15">
      <c r="A49" s="783"/>
      <c r="B49" s="1555"/>
      <c r="C49" s="1546"/>
      <c r="D49" s="1610"/>
      <c r="E49" s="1611"/>
      <c r="F49" s="1544"/>
      <c r="G49" s="290" t="s">
        <v>711</v>
      </c>
      <c r="H49" s="1612"/>
      <c r="I49" s="1612"/>
      <c r="J49" s="1613"/>
      <c r="K49" s="1613"/>
      <c r="L49" s="1544"/>
      <c r="M49" s="1544"/>
      <c r="N49" s="1614">
        <f>SUM(N50:N55)</f>
        <v>13729430</v>
      </c>
    </row>
    <row r="50" spans="1:16" ht="21" customHeight="1">
      <c r="A50" s="783"/>
      <c r="B50" s="1615">
        <v>7901</v>
      </c>
      <c r="C50" s="1559" t="s">
        <v>718</v>
      </c>
      <c r="D50" s="2682" t="str">
        <f>VLOOKUP(B50,INSUMOS!$B$3:$E$2468,2,FALSE)</f>
        <v>VOLANTES TAMAÑO 1/2 CARTA POLICROMÍA COTE DE 115 GR.</v>
      </c>
      <c r="E50" s="2683"/>
      <c r="F50" s="1599" t="str">
        <f>VLOOKUP(B50,INSUMOS!$B$3:$E$2468,3,FALSE)</f>
        <v>UN</v>
      </c>
      <c r="G50" s="2684">
        <f>VLOOKUP(B50,INSUMOS!$B$3:$E$2468,4,FALSE)</f>
        <v>83</v>
      </c>
      <c r="H50" s="2685"/>
      <c r="I50" s="1600"/>
      <c r="J50" s="2686">
        <v>2000</v>
      </c>
      <c r="K50" s="2687"/>
      <c r="L50" s="1601"/>
      <c r="M50" s="1601"/>
      <c r="N50" s="1565">
        <f t="shared" ref="N50:N55" si="6">ROUND(G50*J50,0)</f>
        <v>166000</v>
      </c>
      <c r="P50" s="698"/>
    </row>
    <row r="51" spans="1:16" ht="29.45" customHeight="1">
      <c r="A51" s="783"/>
      <c r="B51" s="1615">
        <v>7897</v>
      </c>
      <c r="C51" s="1559" t="s">
        <v>719</v>
      </c>
      <c r="D51" s="2682" t="str">
        <f>VLOOKUP(B51,INSUMOS!$B$3:$E$2468,2,FALSE)</f>
        <v>AFICHE TAMAÑO MEDIO PLIEGO A 4X0 TINTAS EN PROPALCOTE DE 115 GR.</v>
      </c>
      <c r="E51" s="2683"/>
      <c r="F51" s="1599" t="str">
        <f>VLOOKUP(B51,INSUMOS!$B$3:$E$2468,3,FALSE)</f>
        <v>UN</v>
      </c>
      <c r="G51" s="2684">
        <f>VLOOKUP(B51,INSUMOS!$B$3:$E$2468,4,FALSE)</f>
        <v>1309</v>
      </c>
      <c r="H51" s="2685"/>
      <c r="I51" s="1600"/>
      <c r="J51" s="2686">
        <v>50</v>
      </c>
      <c r="K51" s="2687"/>
      <c r="L51" s="1601"/>
      <c r="M51" s="1601"/>
      <c r="N51" s="1565">
        <f t="shared" si="6"/>
        <v>65450</v>
      </c>
      <c r="P51" s="698"/>
    </row>
    <row r="52" spans="1:16" ht="21" customHeight="1">
      <c r="A52" s="783"/>
      <c r="B52" s="1615">
        <v>7900</v>
      </c>
      <c r="C52" s="1559" t="s">
        <v>720</v>
      </c>
      <c r="D52" s="2682" t="str">
        <f>VLOOKUP(B52,INSUMOS!$B:$E,2,FALSE)</f>
        <v>VOLANTES TAMAÑO CARTA POLICROMÍA DE 114 GR.</v>
      </c>
      <c r="E52" s="2683"/>
      <c r="F52" s="1599" t="str">
        <f>VLOOKUP(B52,INSUMOS!$B:$E,3,FALSE)</f>
        <v>UN</v>
      </c>
      <c r="G52" s="2684">
        <f>VLOOKUP(B52,INSUMOS!$B:$E,4,FALSE)</f>
        <v>167</v>
      </c>
      <c r="H52" s="2685"/>
      <c r="I52" s="1600"/>
      <c r="J52" s="2686">
        <v>2500</v>
      </c>
      <c r="K52" s="2687"/>
      <c r="L52" s="1601"/>
      <c r="M52" s="1601"/>
      <c r="N52" s="1565">
        <f t="shared" si="6"/>
        <v>417500</v>
      </c>
      <c r="P52" s="698"/>
    </row>
    <row r="53" spans="1:16" ht="30.6" customHeight="1">
      <c r="A53" s="783"/>
      <c r="B53" s="1615">
        <v>7896</v>
      </c>
      <c r="C53" s="1559" t="s">
        <v>721</v>
      </c>
      <c r="D53" s="2682" t="str">
        <f>VLOOKUP(B53,INSUMOS!$B:$E,2,FALSE)</f>
        <v>IMPRESIÓN HOJA CARTA, A 1X0 TINTAS EN PAPEL BOND DE 75 GR.</v>
      </c>
      <c r="E53" s="2683"/>
      <c r="F53" s="1599" t="str">
        <f>VLOOKUP(B53,INSUMOS!$B:$E,3,FALSE)</f>
        <v>UN</v>
      </c>
      <c r="G53" s="2684">
        <f>VLOOKUP(B53,INSUMOS!$B$3:$E$2468,4,FALSE)</f>
        <v>119</v>
      </c>
      <c r="H53" s="2685"/>
      <c r="I53" s="1600"/>
      <c r="J53" s="2686">
        <v>3000</v>
      </c>
      <c r="K53" s="2687"/>
      <c r="L53" s="1601"/>
      <c r="M53" s="1601"/>
      <c r="N53" s="1565">
        <f t="shared" si="6"/>
        <v>357000</v>
      </c>
      <c r="P53" s="698"/>
    </row>
    <row r="54" spans="1:16" ht="57.6" customHeight="1">
      <c r="A54" s="783"/>
      <c r="B54" s="1615">
        <v>11086</v>
      </c>
      <c r="C54" s="1559" t="s">
        <v>722</v>
      </c>
      <c r="D54" s="2682" t="str">
        <f>VLOOKUP(B54,INSUMOS!$B:$E,2,FALSE)</f>
        <v>VALLA MÓVIL DE 1.20m x 1.20m EN LÁMINA GALVANIZADA CALIBRE 20, ÁNGULO EN HIERRO DE 2 x 1-1/8" IMPRESO EN VINILO ADHESIVO. Incluye suministro e instalación. Impresión 720 DPI; Tintas para exteriores.</v>
      </c>
      <c r="E54" s="2683"/>
      <c r="F54" s="1599" t="str">
        <f>VLOOKUP(B54,INSUMOS!$B:$E,3,FALSE)</f>
        <v>UN</v>
      </c>
      <c r="G54" s="2684">
        <f>VLOOKUP(B54,INSUMOS!$B$3:$E$2468,4,FALSE)</f>
        <v>1049580</v>
      </c>
      <c r="H54" s="2685"/>
      <c r="I54" s="1600"/>
      <c r="J54" s="2686">
        <v>6</v>
      </c>
      <c r="K54" s="2687"/>
      <c r="L54" s="1601"/>
      <c r="M54" s="1601"/>
      <c r="N54" s="1565">
        <f t="shared" ref="N54" si="7">ROUND(G54*J54,0)</f>
        <v>6297480</v>
      </c>
      <c r="P54" s="698"/>
    </row>
    <row r="55" spans="1:16" ht="39.6" customHeight="1">
      <c r="A55" s="783"/>
      <c r="B55" s="1615">
        <v>11085</v>
      </c>
      <c r="C55" s="1559" t="s">
        <v>723</v>
      </c>
      <c r="D55" s="2682" t="str">
        <f>VLOOKUP(B55,INSUMOS!$B:$E,2,FALSE)</f>
        <v>VALLA DE 3.0m x 6.0m CON ESTRUCTURA METÁLICA - ESTRUCTURA TIPO VALLA EN CERCHA + BANNER. Incluye suministro e instalación. Impresión 720 DPI; Tintas para exteriores.</v>
      </c>
      <c r="E55" s="2683"/>
      <c r="F55" s="1599" t="str">
        <f>VLOOKUP(B55,INSUMOS!$B:$E,3,FALSE)</f>
        <v>UN</v>
      </c>
      <c r="G55" s="2684">
        <f>VLOOKUP(B55,INSUMOS!$B:$E,4,FALSE)</f>
        <v>6426000</v>
      </c>
      <c r="H55" s="2685"/>
      <c r="I55" s="1600"/>
      <c r="J55" s="2686">
        <v>1</v>
      </c>
      <c r="K55" s="2687"/>
      <c r="L55" s="1601"/>
      <c r="M55" s="1601"/>
      <c r="N55" s="1565">
        <f t="shared" si="6"/>
        <v>6426000</v>
      </c>
      <c r="P55" s="698"/>
    </row>
    <row r="56" spans="1:16" ht="4.5" customHeight="1">
      <c r="A56" s="783"/>
      <c r="G56" s="1571"/>
    </row>
    <row r="57" spans="1:16" ht="15">
      <c r="A57" s="783"/>
      <c r="B57" s="1555"/>
      <c r="C57" s="1546"/>
      <c r="D57" s="1610"/>
      <c r="E57" s="1611"/>
      <c r="F57" s="1544"/>
      <c r="G57" s="290" t="s">
        <v>713</v>
      </c>
      <c r="H57" s="1612"/>
      <c r="I57" s="1612"/>
      <c r="J57" s="1613"/>
      <c r="K57" s="1613"/>
      <c r="L57" s="1544"/>
      <c r="M57" s="1544"/>
      <c r="N57" s="1614">
        <f>SUM(N58:N62)</f>
        <v>3909950</v>
      </c>
    </row>
    <row r="58" spans="1:16" ht="21.75" customHeight="1">
      <c r="A58" s="783"/>
      <c r="B58" s="1615">
        <v>7901</v>
      </c>
      <c r="C58" s="1559" t="s">
        <v>724</v>
      </c>
      <c r="D58" s="2682" t="str">
        <f>VLOOKUP(B58,INSUMOS!$B$3:$E$2468,2,FALSE)</f>
        <v>VOLANTES TAMAÑO 1/2 CARTA POLICROMÍA COTE DE 115 GR.</v>
      </c>
      <c r="E58" s="2683"/>
      <c r="F58" s="1599" t="str">
        <f>VLOOKUP(B58,INSUMOS!$B$3:$E$2468,3,FALSE)</f>
        <v>UN</v>
      </c>
      <c r="G58" s="2684">
        <f>VLOOKUP(B58,INSUMOS!$B$3:$E$2468,4,FALSE)</f>
        <v>83</v>
      </c>
      <c r="H58" s="2685"/>
      <c r="I58" s="1600"/>
      <c r="J58" s="2686">
        <v>4000</v>
      </c>
      <c r="K58" s="2687"/>
      <c r="L58" s="1601"/>
      <c r="M58" s="1601"/>
      <c r="N58" s="1565">
        <f t="shared" ref="N58:N60" si="8">ROUND(G58*J58,0)</f>
        <v>332000</v>
      </c>
      <c r="P58" s="698"/>
    </row>
    <row r="59" spans="1:16" ht="34.15" customHeight="1">
      <c r="A59" s="783"/>
      <c r="B59" s="1615">
        <v>7898</v>
      </c>
      <c r="C59" s="1559" t="s">
        <v>725</v>
      </c>
      <c r="D59" s="2682" t="str">
        <f>VLOOKUP(B59,INSUMOS!$B$3:$E$2468,2,FALSE)</f>
        <v>PLEGABLES DE SOSTENIBILIDAD EN TRES CUERPOS TAMAÑO CARTA A 4X4 TINTAS EN PROPALCOTE.</v>
      </c>
      <c r="E59" s="2683"/>
      <c r="F59" s="1599" t="str">
        <f>VLOOKUP(B59,INSUMOS!$B$3:$E$2468,3,FALSE)</f>
        <v>UN</v>
      </c>
      <c r="G59" s="2684">
        <f>VLOOKUP(B59,INSUMOS!$B$3:$E$2468,4,FALSE)</f>
        <v>500</v>
      </c>
      <c r="H59" s="2685"/>
      <c r="I59" s="1600"/>
      <c r="J59" s="2686">
        <v>5000</v>
      </c>
      <c r="K59" s="2687"/>
      <c r="L59" s="1601"/>
      <c r="M59" s="1601"/>
      <c r="N59" s="1565">
        <f t="shared" si="8"/>
        <v>2500000</v>
      </c>
      <c r="P59" s="698"/>
    </row>
    <row r="60" spans="1:16" ht="30" customHeight="1">
      <c r="A60" s="783"/>
      <c r="B60" s="1615">
        <v>7897</v>
      </c>
      <c r="C60" s="1559" t="s">
        <v>726</v>
      </c>
      <c r="D60" s="2682" t="str">
        <f>VLOOKUP(B60,INSUMOS!$B:$E,2,FALSE)</f>
        <v>AFICHE TAMAÑO MEDIO PLIEGO A 4X0 TINTAS EN PROPALCOTE DE 115 GR.</v>
      </c>
      <c r="E60" s="2683"/>
      <c r="F60" s="1599" t="str">
        <f>VLOOKUP(B60,INSUMOS!$B:$E,3,FALSE)</f>
        <v>UN</v>
      </c>
      <c r="G60" s="2684">
        <f>VLOOKUP(B60,INSUMOS!$B:$E,4,FALSE)</f>
        <v>1309</v>
      </c>
      <c r="H60" s="2685"/>
      <c r="I60" s="1600"/>
      <c r="J60" s="2686">
        <v>50</v>
      </c>
      <c r="K60" s="2687"/>
      <c r="L60" s="1601"/>
      <c r="M60" s="1601"/>
      <c r="N60" s="1565">
        <f t="shared" si="8"/>
        <v>65450</v>
      </c>
      <c r="P60" s="698"/>
    </row>
    <row r="61" spans="1:16" ht="21.75" customHeight="1">
      <c r="A61" s="783"/>
      <c r="B61" s="1615">
        <v>7900</v>
      </c>
      <c r="C61" s="1559" t="s">
        <v>727</v>
      </c>
      <c r="D61" s="2682" t="str">
        <f>VLOOKUP(B61,INSUMOS!$B:$E,2,FALSE)</f>
        <v>VOLANTES TAMAÑO CARTA POLICROMÍA DE 114 GR.</v>
      </c>
      <c r="E61" s="2683"/>
      <c r="F61" s="1599" t="str">
        <f>VLOOKUP(B61,INSUMOS!$B:$E,3,FALSE)</f>
        <v>UN</v>
      </c>
      <c r="G61" s="2684">
        <f>VLOOKUP(B61,INSUMOS!$B$3:$E$2468,4,FALSE)</f>
        <v>167</v>
      </c>
      <c r="H61" s="2685"/>
      <c r="I61" s="1600"/>
      <c r="J61" s="2686">
        <v>2500</v>
      </c>
      <c r="K61" s="2687"/>
      <c r="L61" s="1601"/>
      <c r="M61" s="1601"/>
      <c r="N61" s="1565">
        <f t="shared" ref="N61:N62" si="9">ROUND(G61*J61,0)</f>
        <v>417500</v>
      </c>
      <c r="P61" s="698"/>
    </row>
    <row r="62" spans="1:16" ht="31.9" customHeight="1">
      <c r="A62" s="783"/>
      <c r="B62" s="1615">
        <v>7896</v>
      </c>
      <c r="C62" s="1559" t="s">
        <v>728</v>
      </c>
      <c r="D62" s="2682" t="str">
        <f>VLOOKUP(B62,INSUMOS!$B:$E,2,FALSE)</f>
        <v>IMPRESIÓN HOJA CARTA, A 1X0 TINTAS EN PAPEL BOND DE 75 GR.</v>
      </c>
      <c r="E62" s="2683"/>
      <c r="F62" s="1599" t="str">
        <f>VLOOKUP(B62,INSUMOS!$B:$E,3,FALSE)</f>
        <v>UN</v>
      </c>
      <c r="G62" s="2684">
        <f>VLOOKUP(B62,INSUMOS!$B$3:$E$2468,4,FALSE)</f>
        <v>119</v>
      </c>
      <c r="H62" s="2685"/>
      <c r="I62" s="1600"/>
      <c r="J62" s="2686">
        <v>5000</v>
      </c>
      <c r="K62" s="2687"/>
      <c r="L62" s="1601"/>
      <c r="M62" s="1601"/>
      <c r="N62" s="1565">
        <f t="shared" si="9"/>
        <v>595000</v>
      </c>
      <c r="P62" s="698"/>
    </row>
    <row r="63" spans="1:16">
      <c r="A63" s="783"/>
      <c r="C63" s="1492"/>
      <c r="D63" s="1571"/>
      <c r="E63" s="1571"/>
      <c r="F63" s="1552"/>
      <c r="G63" s="1493"/>
      <c r="H63" s="1493"/>
      <c r="I63" s="1493"/>
      <c r="J63" s="1493"/>
      <c r="K63" s="1572"/>
      <c r="L63" s="1572"/>
      <c r="M63" s="1573" t="s">
        <v>729</v>
      </c>
      <c r="N63" s="1574">
        <f>+N49+N57</f>
        <v>17639380</v>
      </c>
    </row>
    <row r="64" spans="1:16">
      <c r="A64" s="783"/>
      <c r="C64" s="1546" t="s">
        <v>730</v>
      </c>
      <c r="D64" s="1549" t="s">
        <v>731</v>
      </c>
      <c r="E64" s="1550"/>
      <c r="F64" s="1596"/>
      <c r="G64" s="1571"/>
      <c r="H64" s="1571"/>
      <c r="I64" s="1571"/>
      <c r="J64" s="1571"/>
      <c r="K64" s="1571"/>
      <c r="L64" s="1571"/>
      <c r="M64" s="1571"/>
      <c r="N64" s="1571"/>
    </row>
    <row r="65" spans="1:17" ht="33.75">
      <c r="C65" s="2704" t="s">
        <v>706</v>
      </c>
      <c r="D65" s="2706"/>
      <c r="E65" s="2705"/>
      <c r="F65" s="1594" t="s">
        <v>686</v>
      </c>
      <c r="G65" s="1594" t="s">
        <v>707</v>
      </c>
      <c r="H65" s="2704" t="s">
        <v>690</v>
      </c>
      <c r="I65" s="2705"/>
      <c r="J65" s="2701" t="s">
        <v>732</v>
      </c>
      <c r="K65" s="2702"/>
      <c r="L65" s="1548" t="s">
        <v>692</v>
      </c>
      <c r="M65" s="1548" t="s">
        <v>693</v>
      </c>
      <c r="N65" s="1594" t="s">
        <v>462</v>
      </c>
    </row>
    <row r="66" spans="1:17" s="38" customFormat="1" ht="15">
      <c r="A66" s="693"/>
      <c r="B66" s="434"/>
      <c r="C66" s="1546" t="s">
        <v>733</v>
      </c>
      <c r="D66" s="1549" t="s">
        <v>734</v>
      </c>
      <c r="E66" s="1550"/>
      <c r="F66" s="1544"/>
      <c r="G66" s="1544"/>
      <c r="H66" s="2707"/>
      <c r="I66" s="2707"/>
      <c r="J66" s="2707"/>
      <c r="K66" s="2707"/>
      <c r="L66" s="1544"/>
      <c r="M66" s="1544"/>
      <c r="N66" s="1545"/>
      <c r="O66" s="2"/>
      <c r="P66" s="3"/>
      <c r="Q66" s="2"/>
    </row>
    <row r="67" spans="1:17" s="38" customFormat="1" ht="15">
      <c r="A67" s="693"/>
      <c r="B67" s="434"/>
      <c r="C67" s="1546"/>
      <c r="D67" s="1549"/>
      <c r="E67" s="1550"/>
      <c r="F67" s="1544"/>
      <c r="G67" s="290" t="s">
        <v>711</v>
      </c>
      <c r="H67" s="1544"/>
      <c r="I67" s="1544"/>
      <c r="J67" s="1544"/>
      <c r="K67" s="1544"/>
      <c r="L67" s="1544"/>
      <c r="M67" s="1544"/>
      <c r="N67" s="1614" t="e">
        <f>SUM(N68:N76)</f>
        <v>#REF!</v>
      </c>
      <c r="O67" s="2"/>
      <c r="P67" s="3"/>
      <c r="Q67" s="2"/>
    </row>
    <row r="68" spans="1:17" s="435" customFormat="1" ht="49.15" customHeight="1">
      <c r="A68" s="694"/>
      <c r="B68" s="1615">
        <v>9840</v>
      </c>
      <c r="C68" s="1559" t="s">
        <v>733</v>
      </c>
      <c r="D68" s="2682" t="str">
        <f>VLOOKUP(B68,INSUMOS!$B:$E,2,FALSE)</f>
        <v>TARIFA MES - EDICIÓN DE INFORME MENSUAL DE INTERVENTORÍA O CONSULTORÍA. Incluye 4 tapas plastificadas tamaño carta color blanco, con 6 tornillos, hojas de papel bond tamaño carta 75 gramos, 170 folios</v>
      </c>
      <c r="E68" s="2683"/>
      <c r="F68" s="1599" t="str">
        <f>VLOOKUP(B68,INSUMOS!$B:$E,3,FALSE)</f>
        <v>UN/MES</v>
      </c>
      <c r="G68" s="1565">
        <f>VLOOKUP(B68,INSUMOS!$B:$E,4,FALSE)</f>
        <v>239000</v>
      </c>
      <c r="H68" s="2688">
        <v>1</v>
      </c>
      <c r="I68" s="2689"/>
      <c r="J68" s="2686">
        <v>1</v>
      </c>
      <c r="K68" s="2687"/>
      <c r="L68" s="1616" t="e">
        <f>$M$10-1</f>
        <v>#REF!</v>
      </c>
      <c r="M68" s="1564" t="e">
        <f>H68*J68*L68</f>
        <v>#REF!</v>
      </c>
      <c r="N68" s="1565" t="e">
        <f>+ROUND(G68*M68,0)</f>
        <v>#REF!</v>
      </c>
      <c r="O68" s="2"/>
      <c r="P68" s="3"/>
      <c r="Q68" s="2"/>
    </row>
    <row r="69" spans="1:17" s="124" customFormat="1" ht="28.15" customHeight="1">
      <c r="A69" s="692"/>
      <c r="B69" s="1615">
        <v>6170</v>
      </c>
      <c r="C69" s="1559" t="s">
        <v>735</v>
      </c>
      <c r="D69" s="2682" t="str">
        <f>VLOOKUP(B69,ITEMS!$B:$E,2,FALSE)</f>
        <v>ALQUILER DE SILLA PARA ESCRITORIO PARA PUESTO DE TRABAJO</v>
      </c>
      <c r="E69" s="2683"/>
      <c r="F69" s="1599" t="str">
        <f>VLOOKUP(B69,ITEMS!$B:$E,3,FALSE)</f>
        <v>UN/MES</v>
      </c>
      <c r="G69" s="1565">
        <f>VLOOKUP(B69,ITEMS!$B:$E,4,FALSE)</f>
        <v>9929</v>
      </c>
      <c r="H69" s="2688">
        <v>2</v>
      </c>
      <c r="I69" s="2689"/>
      <c r="J69" s="2686">
        <v>1</v>
      </c>
      <c r="K69" s="2687"/>
      <c r="L69" s="1616" t="e">
        <f>$M$10-1</f>
        <v>#REF!</v>
      </c>
      <c r="M69" s="1564" t="e">
        <f>H69*J69*L69</f>
        <v>#REF!</v>
      </c>
      <c r="N69" s="1565" t="e">
        <f>+ROUND(G69*M69,0)</f>
        <v>#REF!</v>
      </c>
      <c r="O69" s="2"/>
      <c r="P69" s="3"/>
      <c r="Q69" s="2"/>
    </row>
    <row r="70" spans="1:17" s="124" customFormat="1" ht="28.15" customHeight="1">
      <c r="A70" s="692"/>
      <c r="B70" s="1615">
        <v>6169</v>
      </c>
      <c r="C70" s="1559" t="s">
        <v>736</v>
      </c>
      <c r="D70" s="2682" t="str">
        <f>VLOOKUP(B70,ITEMS!$B:$E,2,FALSE)</f>
        <v>ALQUILER DE PUESTO DE TRABAJO - ESCRITORIO 75X120X50CM</v>
      </c>
      <c r="E70" s="2683"/>
      <c r="F70" s="1599" t="str">
        <f>VLOOKUP(B70,ITEMS!$B:$E,3,FALSE)</f>
        <v>UN/MES</v>
      </c>
      <c r="G70" s="1565">
        <f>VLOOKUP(B70,ITEMS!$B:$E,4,FALSE)</f>
        <v>10984</v>
      </c>
      <c r="H70" s="2688">
        <v>2</v>
      </c>
      <c r="I70" s="2689"/>
      <c r="J70" s="2686">
        <v>1</v>
      </c>
      <c r="K70" s="2687"/>
      <c r="L70" s="1616" t="e">
        <f>$M$10-1</f>
        <v>#REF!</v>
      </c>
      <c r="M70" s="1564" t="e">
        <f t="shared" ref="M70:M75" si="10">H70*J70*L70</f>
        <v>#REF!</v>
      </c>
      <c r="N70" s="1565" t="e">
        <f t="shared" ref="N70:N75" si="11">+ROUND(G70*M70,0)</f>
        <v>#REF!</v>
      </c>
      <c r="O70" s="2"/>
      <c r="P70" s="3"/>
      <c r="Q70" s="2"/>
    </row>
    <row r="71" spans="1:17" s="124" customFormat="1" ht="15.75" customHeight="1">
      <c r="A71" s="692"/>
      <c r="B71" s="1615">
        <v>6172</v>
      </c>
      <c r="C71" s="1559" t="s">
        <v>737</v>
      </c>
      <c r="D71" s="2682" t="str">
        <f>VLOOKUP(B71,ITEMS!$B:$E,2,FALSE)</f>
        <v>ALQUILER DE SILLA PLÁSTICA SIN BRAZOS</v>
      </c>
      <c r="E71" s="2683"/>
      <c r="F71" s="1599" t="str">
        <f>VLOOKUP(B71,ITEMS!$B:$E,3,FALSE)</f>
        <v>UN/MES</v>
      </c>
      <c r="G71" s="1565">
        <f>VLOOKUP(B71,ITEMS!$B:$E,4,FALSE)</f>
        <v>2897</v>
      </c>
      <c r="H71" s="2688">
        <v>10</v>
      </c>
      <c r="I71" s="2689"/>
      <c r="J71" s="2686">
        <v>1</v>
      </c>
      <c r="K71" s="2687"/>
      <c r="L71" s="1616" t="e">
        <f>$M$10-1</f>
        <v>#REF!</v>
      </c>
      <c r="M71" s="1564" t="e">
        <f t="shared" si="10"/>
        <v>#REF!</v>
      </c>
      <c r="N71" s="1565" t="e">
        <f t="shared" si="11"/>
        <v>#REF!</v>
      </c>
      <c r="O71" s="2"/>
      <c r="P71" s="3"/>
      <c r="Q71" s="2"/>
    </row>
    <row r="72" spans="1:17" s="124" customFormat="1" ht="42.6" customHeight="1">
      <c r="A72" s="692"/>
      <c r="B72" s="1615">
        <v>9048</v>
      </c>
      <c r="C72" s="1559" t="s">
        <v>738</v>
      </c>
      <c r="D72" s="2682" t="str">
        <f>VLOOKUP(B72,INSUMOS!$B:$E,2,FALSE)</f>
        <v>CARTELERA CON MARCO EN ALUMINIO ANODIZADO, PAÑO COLOR GRIS CON CENEFA SUPERIOR, PUERTAS CORREDIZAS. Incl. transporte</v>
      </c>
      <c r="E72" s="2683"/>
      <c r="F72" s="1599" t="str">
        <f>VLOOKUP(B72,INSUMOS!$B:$E,3,FALSE)</f>
        <v>UN</v>
      </c>
      <c r="G72" s="1565">
        <f>VLOOKUP(B72,INSUMOS!$B:$E,4,FALSE)</f>
        <v>520354</v>
      </c>
      <c r="H72" s="2688">
        <v>1</v>
      </c>
      <c r="I72" s="2689"/>
      <c r="J72" s="2686">
        <v>1</v>
      </c>
      <c r="K72" s="2687"/>
      <c r="L72" s="1616">
        <v>1</v>
      </c>
      <c r="M72" s="1564">
        <f t="shared" si="10"/>
        <v>1</v>
      </c>
      <c r="N72" s="1565">
        <f t="shared" si="11"/>
        <v>520354</v>
      </c>
      <c r="O72" s="2"/>
      <c r="P72" s="3"/>
      <c r="Q72" s="2"/>
    </row>
    <row r="73" spans="1:17" s="124" customFormat="1" ht="27.6" customHeight="1">
      <c r="A73" s="692"/>
      <c r="B73" s="1615">
        <v>7992</v>
      </c>
      <c r="C73" s="1559" t="s">
        <v>739</v>
      </c>
      <c r="D73" s="2682" t="str">
        <f>VLOOKUP(B73,INSUMOS!$B:$E,2,FALSE)</f>
        <v>AVISO PUNTO CREA 1.50m x 0.90m EN LÁMINA GALVANIZADA CAL. 24. INCLUYE SUMINISTRO E INSTALACIÓN</v>
      </c>
      <c r="E73" s="2683"/>
      <c r="F73" s="1599" t="str">
        <f>VLOOKUP(B73,INSUMOS!$B:$E,3,FALSE)</f>
        <v>UN</v>
      </c>
      <c r="G73" s="1565">
        <f>VLOOKUP(B73,INSUMOS!$B:$E,4,FALSE)</f>
        <v>799680</v>
      </c>
      <c r="H73" s="2688">
        <v>1</v>
      </c>
      <c r="I73" s="2689"/>
      <c r="J73" s="2686">
        <v>1</v>
      </c>
      <c r="K73" s="2687"/>
      <c r="L73" s="1616">
        <v>1</v>
      </c>
      <c r="M73" s="1564">
        <f t="shared" si="10"/>
        <v>1</v>
      </c>
      <c r="N73" s="1565">
        <f t="shared" si="11"/>
        <v>799680</v>
      </c>
      <c r="O73" s="2"/>
      <c r="P73" s="3"/>
      <c r="Q73" s="2"/>
    </row>
    <row r="74" spans="1:17" s="124" customFormat="1" ht="39" customHeight="1">
      <c r="A74" s="692"/>
      <c r="B74" s="1615">
        <v>9835</v>
      </c>
      <c r="C74" s="1559" t="s">
        <v>740</v>
      </c>
      <c r="D74" s="2682" t="str">
        <f>VLOOKUP(B74,INSUMOS!$B:$E,2,FALSE)</f>
        <v>TARIFA MES - SERVICIO TELEFONIA LOCAL ILIMITADA E INTERNET ILIMITADO VELOCIDAD PROMEDIO (80-500 MB) ESTRATO 3</v>
      </c>
      <c r="E74" s="2683"/>
      <c r="F74" s="1599" t="str">
        <f>VLOOKUP(B74,INSUMOS!$B:$E,3,FALSE)</f>
        <v>MES</v>
      </c>
      <c r="G74" s="1565">
        <f>VLOOKUP(B74,INSUMOS!$B:$E,4,FALSE)</f>
        <v>155233</v>
      </c>
      <c r="H74" s="2688">
        <v>1</v>
      </c>
      <c r="I74" s="2689"/>
      <c r="J74" s="2686">
        <v>1</v>
      </c>
      <c r="K74" s="2687"/>
      <c r="L74" s="1616" t="e">
        <f>$M$10-1</f>
        <v>#REF!</v>
      </c>
      <c r="M74" s="1564" t="e">
        <f t="shared" si="10"/>
        <v>#REF!</v>
      </c>
      <c r="N74" s="1565" t="e">
        <f t="shared" si="11"/>
        <v>#REF!</v>
      </c>
      <c r="O74" s="2"/>
      <c r="P74" s="3"/>
      <c r="Q74" s="2"/>
    </row>
    <row r="75" spans="1:17" s="124" customFormat="1" ht="49.15" customHeight="1">
      <c r="A75" s="692"/>
      <c r="B75" s="1615">
        <v>9724</v>
      </c>
      <c r="C75" s="1559" t="s">
        <v>741</v>
      </c>
      <c r="D75" s="2682" t="str">
        <f>VLOOKUP(B75,INSUMOS!$B:$E,2,FALSE)</f>
        <v>PORTÁTILES - Procesador minimo: intel, Core i3 4005U, celeron o similar, Memoria RAM de 4 GB(2x2048 MB) Disco duro de 500gb a 7200 rpm Pantalla LED HP BrightView widescreen alta definición con 35,6 cm</v>
      </c>
      <c r="E75" s="2683"/>
      <c r="F75" s="1599" t="str">
        <f>VLOOKUP(B75,INSUMOS!$B:$E,3,FALSE)</f>
        <v>UN/MES</v>
      </c>
      <c r="G75" s="1565">
        <f>VLOOKUP(B75,INSUMOS!$B:$E,4,FALSE)</f>
        <v>117810</v>
      </c>
      <c r="H75" s="2688">
        <v>1</v>
      </c>
      <c r="I75" s="2689"/>
      <c r="J75" s="2686">
        <v>1</v>
      </c>
      <c r="K75" s="2687"/>
      <c r="L75" s="1616" t="e">
        <f>$M$10-1</f>
        <v>#REF!</v>
      </c>
      <c r="M75" s="1564" t="e">
        <f t="shared" si="10"/>
        <v>#REF!</v>
      </c>
      <c r="N75" s="1565" t="e">
        <f t="shared" si="11"/>
        <v>#REF!</v>
      </c>
      <c r="O75" s="2"/>
      <c r="P75" s="3"/>
      <c r="Q75" s="2"/>
    </row>
    <row r="76" spans="1:17" s="124" customFormat="1" ht="30.75" customHeight="1">
      <c r="A76" s="692"/>
      <c r="B76" s="1615">
        <v>9576</v>
      </c>
      <c r="C76" s="1559" t="s">
        <v>742</v>
      </c>
      <c r="D76" s="2682" t="str">
        <f>VLOOKUP(B76,INSUMOS!$B:$E,2,FALSE)</f>
        <v>TARIFA MES - ARRIENDO OFICINA INCL. ADMINISTRACIÓN, SERVICIOS PÚBLICOS, COMUNICACIONES</v>
      </c>
      <c r="E76" s="2683"/>
      <c r="F76" s="1599" t="str">
        <f>VLOOKUP(B76,INSUMOS!$B:$E,3,FALSE)</f>
        <v>M2/MES</v>
      </c>
      <c r="G76" s="1565">
        <f>VLOOKUP(B76,INSUMOS!$B:$E,4,FALSE)</f>
        <v>48579</v>
      </c>
      <c r="H76" s="2688">
        <v>20</v>
      </c>
      <c r="I76" s="2689"/>
      <c r="J76" s="2686">
        <v>1</v>
      </c>
      <c r="K76" s="2687"/>
      <c r="L76" s="1616" t="e">
        <f>$M$10-1</f>
        <v>#REF!</v>
      </c>
      <c r="M76" s="1564" t="e">
        <f>H76*J76*L76</f>
        <v>#REF!</v>
      </c>
      <c r="N76" s="1565" t="e">
        <f>+ROUND(G76*M76,0)</f>
        <v>#REF!</v>
      </c>
      <c r="O76" s="2"/>
      <c r="P76" s="3"/>
      <c r="Q76" s="2"/>
    </row>
    <row r="77" spans="1:17" ht="7.5" customHeight="1">
      <c r="C77" s="303"/>
      <c r="D77" s="304"/>
      <c r="E77" s="304"/>
      <c r="F77" s="305"/>
      <c r="G77" s="304"/>
      <c r="H77" s="304"/>
      <c r="I77" s="304"/>
      <c r="J77" s="304"/>
      <c r="K77" s="306"/>
      <c r="L77" s="306"/>
      <c r="M77" s="303"/>
      <c r="N77" s="307"/>
    </row>
    <row r="78" spans="1:17" s="38" customFormat="1" ht="15">
      <c r="A78" s="693"/>
      <c r="B78" s="434"/>
      <c r="C78" s="1546"/>
      <c r="D78" s="1549"/>
      <c r="E78" s="1550"/>
      <c r="F78" s="1544"/>
      <c r="G78" s="1597" t="s">
        <v>713</v>
      </c>
      <c r="H78" s="1544"/>
      <c r="I78" s="1544"/>
      <c r="J78" s="1544"/>
      <c r="K78" s="1544"/>
      <c r="L78" s="1544"/>
      <c r="M78" s="1544"/>
      <c r="N78" s="1614">
        <f>SUM(N79:N85)</f>
        <v>17098609</v>
      </c>
      <c r="O78" s="2"/>
      <c r="P78" s="3"/>
      <c r="Q78" s="2"/>
    </row>
    <row r="79" spans="1:17" s="435" customFormat="1" ht="50.45" customHeight="1">
      <c r="A79" s="694"/>
      <c r="B79" s="1615">
        <v>9840</v>
      </c>
      <c r="C79" s="1559" t="s">
        <v>743</v>
      </c>
      <c r="D79" s="2682" t="str">
        <f>VLOOKUP(B79,INSUMOS!$B:$E,2,FALSE)</f>
        <v>TARIFA MES - EDICIÓN DE INFORME MENSUAL DE INTERVENTORÍA O CONSULTORÍA. Incluye 4 tapas plastificadas tamaño carta color blanco, con 6 tornillos, hojas de papel bond tamaño carta 75 gramos, 170 folios</v>
      </c>
      <c r="E79" s="2683"/>
      <c r="F79" s="1599" t="str">
        <f>VLOOKUP(B79,INSUMOS!$B:$E,3,FALSE)</f>
        <v>UN/MES</v>
      </c>
      <c r="G79" s="1565">
        <f>VLOOKUP(B79,INSUMOS!$B:$E,4,FALSE)</f>
        <v>239000</v>
      </c>
      <c r="H79" s="2688">
        <v>1</v>
      </c>
      <c r="I79" s="2689"/>
      <c r="J79" s="2686">
        <v>1</v>
      </c>
      <c r="K79" s="2687"/>
      <c r="L79" s="1616">
        <f>$M$11</f>
        <v>11</v>
      </c>
      <c r="M79" s="1564">
        <f t="shared" ref="M79:M85" si="12">H79*J79*L79</f>
        <v>11</v>
      </c>
      <c r="N79" s="1565">
        <f t="shared" ref="N79:N85" si="13">+ROUND(G79*M79,0)</f>
        <v>2629000</v>
      </c>
      <c r="O79" s="2"/>
      <c r="P79" s="3"/>
      <c r="Q79" s="2"/>
    </row>
    <row r="80" spans="1:17" s="124" customFormat="1" ht="28.15" customHeight="1">
      <c r="A80" s="692"/>
      <c r="B80" s="1615">
        <v>6170</v>
      </c>
      <c r="C80" s="1559" t="s">
        <v>744</v>
      </c>
      <c r="D80" s="2682" t="str">
        <f>VLOOKUP(B80,ITEMS!$B:$E,2,FALSE)</f>
        <v>ALQUILER DE SILLA PARA ESCRITORIO PARA PUESTO DE TRABAJO</v>
      </c>
      <c r="E80" s="2683"/>
      <c r="F80" s="1599" t="str">
        <f>VLOOKUP(B80,ITEMS!$B:$E,3,FALSE)</f>
        <v>UN/MES</v>
      </c>
      <c r="G80" s="1565">
        <f>VLOOKUP(B80,ITEMS!$B:$E,4,FALSE)</f>
        <v>9929</v>
      </c>
      <c r="H80" s="2688">
        <v>2</v>
      </c>
      <c r="I80" s="2689"/>
      <c r="J80" s="2686">
        <v>1</v>
      </c>
      <c r="K80" s="2687"/>
      <c r="L80" s="1616">
        <f t="shared" ref="L80:L82" si="14">$M$11</f>
        <v>11</v>
      </c>
      <c r="M80" s="1564">
        <f t="shared" si="12"/>
        <v>22</v>
      </c>
      <c r="N80" s="1565">
        <f t="shared" si="13"/>
        <v>218438</v>
      </c>
      <c r="O80" s="2"/>
      <c r="P80" s="3"/>
      <c r="Q80" s="2"/>
    </row>
    <row r="81" spans="1:17" s="124" customFormat="1" ht="28.15" customHeight="1">
      <c r="A81" s="692"/>
      <c r="B81" s="1615">
        <v>6169</v>
      </c>
      <c r="C81" s="1559" t="s">
        <v>745</v>
      </c>
      <c r="D81" s="2682" t="str">
        <f>VLOOKUP(B81,ITEMS!$B:$E,2,FALSE)</f>
        <v>ALQUILER DE PUESTO DE TRABAJO - ESCRITORIO 75X120X50CM</v>
      </c>
      <c r="E81" s="2683"/>
      <c r="F81" s="1599" t="str">
        <f>VLOOKUP(B81,ITEMS!$B:$E,3,FALSE)</f>
        <v>UN/MES</v>
      </c>
      <c r="G81" s="1565">
        <f>VLOOKUP(B81,ITEMS!$B:$E,4,FALSE)</f>
        <v>10984</v>
      </c>
      <c r="H81" s="2688">
        <v>2</v>
      </c>
      <c r="I81" s="2689"/>
      <c r="J81" s="2686">
        <v>1</v>
      </c>
      <c r="K81" s="2687"/>
      <c r="L81" s="1616">
        <f t="shared" si="14"/>
        <v>11</v>
      </c>
      <c r="M81" s="1564">
        <f t="shared" si="12"/>
        <v>22</v>
      </c>
      <c r="N81" s="1565">
        <f t="shared" si="13"/>
        <v>241648</v>
      </c>
      <c r="O81" s="2"/>
      <c r="P81" s="3"/>
      <c r="Q81" s="2"/>
    </row>
    <row r="82" spans="1:17" s="124" customFormat="1">
      <c r="A82" s="692"/>
      <c r="B82" s="1615">
        <v>6172</v>
      </c>
      <c r="C82" s="1559" t="s">
        <v>746</v>
      </c>
      <c r="D82" s="2682" t="str">
        <f>VLOOKUP(B82,ITEMS!$B:$E,2,FALSE)</f>
        <v>ALQUILER DE SILLA PLÁSTICA SIN BRAZOS</v>
      </c>
      <c r="E82" s="2683"/>
      <c r="F82" s="1599" t="str">
        <f>VLOOKUP(B82,ITEMS!$B:$E,3,FALSE)</f>
        <v>UN/MES</v>
      </c>
      <c r="G82" s="1565">
        <f>VLOOKUP(B82,ITEMS!$B:$E,4,FALSE)</f>
        <v>2897</v>
      </c>
      <c r="H82" s="2688">
        <v>10</v>
      </c>
      <c r="I82" s="2689"/>
      <c r="J82" s="2686">
        <v>1</v>
      </c>
      <c r="K82" s="2687"/>
      <c r="L82" s="1616">
        <f t="shared" si="14"/>
        <v>11</v>
      </c>
      <c r="M82" s="1564">
        <f t="shared" ref="M82" si="15">H82*J82*L82</f>
        <v>110</v>
      </c>
      <c r="N82" s="1565">
        <f t="shared" ref="N82" si="16">+ROUND(G82*M82,0)</f>
        <v>318670</v>
      </c>
      <c r="O82" s="2"/>
      <c r="P82" s="3"/>
      <c r="Q82" s="2"/>
    </row>
    <row r="83" spans="1:17" s="124" customFormat="1" ht="41.45" customHeight="1">
      <c r="A83" s="692"/>
      <c r="B83" s="1615">
        <v>9835</v>
      </c>
      <c r="C83" s="1559" t="s">
        <v>747</v>
      </c>
      <c r="D83" s="2682" t="str">
        <f>VLOOKUP(B83,INSUMOS!$B:$E,2,FALSE)</f>
        <v>TARIFA MES - SERVICIO TELEFONIA LOCAL ILIMITADA E INTERNET ILIMITADO VELOCIDAD PROMEDIO (80-500 MB) ESTRATO 3</v>
      </c>
      <c r="E83" s="2683"/>
      <c r="F83" s="1599" t="str">
        <f>VLOOKUP(B83,INSUMOS!$B:$E,3,FALSE)</f>
        <v>MES</v>
      </c>
      <c r="G83" s="1565">
        <f>VLOOKUP(B83,INSUMOS!$B:$E,4,FALSE)</f>
        <v>155233</v>
      </c>
      <c r="H83" s="2688">
        <v>1</v>
      </c>
      <c r="I83" s="2689"/>
      <c r="J83" s="2686">
        <v>1</v>
      </c>
      <c r="K83" s="2687"/>
      <c r="L83" s="1616">
        <f>$M$11</f>
        <v>11</v>
      </c>
      <c r="M83" s="1564">
        <f t="shared" si="12"/>
        <v>11</v>
      </c>
      <c r="N83" s="1565">
        <f t="shared" si="13"/>
        <v>1707563</v>
      </c>
      <c r="O83" s="2"/>
      <c r="P83" s="3"/>
      <c r="Q83" s="2"/>
    </row>
    <row r="84" spans="1:17" s="124" customFormat="1" ht="53.45" customHeight="1">
      <c r="A84" s="692"/>
      <c r="B84" s="1615">
        <v>9724</v>
      </c>
      <c r="C84" s="1559" t="s">
        <v>748</v>
      </c>
      <c r="D84" s="2682" t="str">
        <f>VLOOKUP(B84,INSUMOS!$B:$E,2,FALSE)</f>
        <v>PORTÁTILES - Procesador minimo: intel, Core i3 4005U, celeron o similar, Memoria RAM de 4 GB(2x2048 MB) Disco duro de 500gb a 7200 rpm Pantalla LED HP BrightView widescreen alta definición con 35,6 cm</v>
      </c>
      <c r="E84" s="2683"/>
      <c r="F84" s="1599" t="str">
        <f>VLOOKUP(B84,INSUMOS!$B:$E,3,FALSE)</f>
        <v>UN/MES</v>
      </c>
      <c r="G84" s="1565">
        <f>VLOOKUP(B84,INSUMOS!$B:$E,4,FALSE)</f>
        <v>117810</v>
      </c>
      <c r="H84" s="2688">
        <v>1</v>
      </c>
      <c r="I84" s="2689"/>
      <c r="J84" s="2686">
        <v>1</v>
      </c>
      <c r="K84" s="2687"/>
      <c r="L84" s="1616">
        <f t="shared" ref="L84:L85" si="17">$M$11</f>
        <v>11</v>
      </c>
      <c r="M84" s="1564">
        <f t="shared" si="12"/>
        <v>11</v>
      </c>
      <c r="N84" s="1565">
        <f t="shared" si="13"/>
        <v>1295910</v>
      </c>
      <c r="O84" s="2"/>
      <c r="P84" s="3"/>
      <c r="Q84" s="2"/>
    </row>
    <row r="85" spans="1:17" s="124" customFormat="1" ht="30.75" customHeight="1">
      <c r="A85" s="692"/>
      <c r="B85" s="1615">
        <v>9576</v>
      </c>
      <c r="C85" s="1559" t="s">
        <v>749</v>
      </c>
      <c r="D85" s="2682" t="str">
        <f>VLOOKUP(B85,INSUMOS!$B:$E,2,FALSE)</f>
        <v>TARIFA MES - ARRIENDO OFICINA INCL. ADMINISTRACIÓN, SERVICIOS PÚBLICOS, COMUNICACIONES</v>
      </c>
      <c r="E85" s="2683"/>
      <c r="F85" s="1599" t="str">
        <f>VLOOKUP(B85,INSUMOS!$B:$E,3,FALSE)</f>
        <v>M2/MES</v>
      </c>
      <c r="G85" s="1565">
        <f>VLOOKUP(B85,INSUMOS!$B:$E,4,FALSE)</f>
        <v>48579</v>
      </c>
      <c r="H85" s="2688">
        <v>20</v>
      </c>
      <c r="I85" s="2689"/>
      <c r="J85" s="2686">
        <v>1</v>
      </c>
      <c r="K85" s="2687"/>
      <c r="L85" s="1616">
        <f t="shared" si="17"/>
        <v>11</v>
      </c>
      <c r="M85" s="1564">
        <f t="shared" si="12"/>
        <v>220</v>
      </c>
      <c r="N85" s="1565">
        <f t="shared" si="13"/>
        <v>10687380</v>
      </c>
      <c r="O85" s="2"/>
      <c r="P85" s="3"/>
      <c r="Q85" s="2"/>
    </row>
    <row r="86" spans="1:17" ht="18.75" customHeight="1">
      <c r="C86" s="436"/>
      <c r="D86" s="437"/>
      <c r="E86" s="437"/>
      <c r="F86" s="438"/>
      <c r="G86" s="439"/>
      <c r="H86" s="439"/>
      <c r="I86" s="439"/>
      <c r="J86" s="439"/>
      <c r="K86" s="440"/>
      <c r="L86" s="440"/>
      <c r="M86" s="441" t="s">
        <v>750</v>
      </c>
      <c r="N86" s="442" t="e">
        <f>+N67+N78</f>
        <v>#REF!</v>
      </c>
    </row>
    <row r="87" spans="1:17" ht="7.5" customHeight="1">
      <c r="C87" s="303"/>
      <c r="D87" s="304"/>
      <c r="E87" s="304"/>
      <c r="F87" s="305"/>
      <c r="G87" s="304"/>
      <c r="H87" s="304"/>
      <c r="I87" s="304"/>
      <c r="J87" s="304"/>
      <c r="K87" s="306"/>
      <c r="L87" s="306"/>
      <c r="M87" s="303"/>
      <c r="N87" s="307"/>
    </row>
    <row r="88" spans="1:17" ht="22.5" customHeight="1">
      <c r="C88" s="303"/>
      <c r="D88" s="2690" t="s">
        <v>751</v>
      </c>
      <c r="E88" s="2691"/>
      <c r="F88" s="2691"/>
      <c r="G88" s="2691"/>
      <c r="H88" s="2691"/>
      <c r="I88" s="2691"/>
      <c r="J88" s="2691"/>
      <c r="K88" s="2691"/>
      <c r="L88" s="1617"/>
      <c r="M88" s="1618"/>
      <c r="N88" s="1619" t="e">
        <f>+N24</f>
        <v>#REF!</v>
      </c>
    </row>
    <row r="89" spans="1:17" ht="22.5" customHeight="1">
      <c r="C89" s="303"/>
      <c r="D89" s="2690" t="s">
        <v>752</v>
      </c>
      <c r="E89" s="2691"/>
      <c r="F89" s="2691"/>
      <c r="G89" s="2691"/>
      <c r="H89" s="2691"/>
      <c r="I89" s="2691"/>
      <c r="J89" s="2691"/>
      <c r="K89" s="2691"/>
      <c r="L89" s="1617"/>
      <c r="M89" s="1618"/>
      <c r="N89" s="1619" t="e">
        <f>+N41+N49+N67</f>
        <v>#REF!</v>
      </c>
    </row>
    <row r="90" spans="1:17" ht="22.5" customHeight="1">
      <c r="C90" s="303"/>
      <c r="D90" s="2690" t="s">
        <v>753</v>
      </c>
      <c r="E90" s="2691"/>
      <c r="F90" s="2691"/>
      <c r="G90" s="2691"/>
      <c r="H90" s="2691"/>
      <c r="I90" s="2691"/>
      <c r="J90" s="2691"/>
      <c r="K90" s="2691"/>
      <c r="L90" s="1617"/>
      <c r="M90" s="1620">
        <f>+'AIU DCyCE'!M36</f>
        <v>0.12408</v>
      </c>
      <c r="N90" s="1619" t="e">
        <f>ROUND((N88+N89)*M90,0)</f>
        <v>#REF!</v>
      </c>
    </row>
    <row r="91" spans="1:17" ht="22.5" customHeight="1">
      <c r="C91" s="303"/>
      <c r="D91" s="2690" t="s">
        <v>754</v>
      </c>
      <c r="E91" s="2691"/>
      <c r="F91" s="2691"/>
      <c r="G91" s="2691"/>
      <c r="H91" s="2691"/>
      <c r="I91" s="2691"/>
      <c r="J91" s="2691"/>
      <c r="K91" s="2691"/>
      <c r="L91" s="1617"/>
      <c r="M91" s="1618"/>
      <c r="N91" s="1619" t="e">
        <f>SUM(N88:N90)</f>
        <v>#REF!</v>
      </c>
    </row>
    <row r="92" spans="1:17" ht="22.5" customHeight="1">
      <c r="C92" s="303"/>
      <c r="D92" s="361"/>
      <c r="E92" s="361"/>
      <c r="F92" s="2692"/>
      <c r="G92" s="2692"/>
      <c r="H92" s="2692"/>
      <c r="I92" s="2692"/>
      <c r="J92" s="2692"/>
      <c r="K92" s="2692"/>
      <c r="L92" s="362"/>
      <c r="M92" s="363"/>
      <c r="N92" s="364"/>
    </row>
    <row r="93" spans="1:17" ht="22.5" customHeight="1">
      <c r="C93" s="303"/>
      <c r="D93" s="2690" t="s">
        <v>755</v>
      </c>
      <c r="E93" s="2691"/>
      <c r="F93" s="2691"/>
      <c r="G93" s="2691"/>
      <c r="H93" s="2691"/>
      <c r="I93" s="2691"/>
      <c r="J93" s="2691"/>
      <c r="K93" s="2691"/>
      <c r="L93" s="1617"/>
      <c r="M93" s="1618"/>
      <c r="N93" s="1619">
        <f>N36</f>
        <v>342089611</v>
      </c>
    </row>
    <row r="94" spans="1:17" ht="22.5" customHeight="1">
      <c r="C94" s="303"/>
      <c r="D94" s="2690" t="s">
        <v>756</v>
      </c>
      <c r="E94" s="2691"/>
      <c r="F94" s="2691"/>
      <c r="G94" s="2691"/>
      <c r="H94" s="2691"/>
      <c r="I94" s="2691"/>
      <c r="J94" s="2691"/>
      <c r="K94" s="2691"/>
      <c r="L94" s="1617"/>
      <c r="M94" s="1618"/>
      <c r="N94" s="1619">
        <f>+N43+N57+N78</f>
        <v>22246159</v>
      </c>
    </row>
    <row r="95" spans="1:17" ht="22.5" customHeight="1">
      <c r="A95" s="783"/>
      <c r="B95" s="2"/>
      <c r="C95" s="303"/>
      <c r="D95" s="2690" t="s">
        <v>14</v>
      </c>
      <c r="E95" s="2691"/>
      <c r="F95" s="2691"/>
      <c r="G95" s="2691"/>
      <c r="H95" s="2691"/>
      <c r="I95" s="2691"/>
      <c r="J95" s="2691"/>
      <c r="K95" s="2691"/>
      <c r="L95" s="1617"/>
      <c r="M95" s="1620">
        <f>+'AIU DCyCE'!M40</f>
        <v>0.20408000000000001</v>
      </c>
      <c r="N95" s="1619">
        <f>ROUND((N93+N94)*M95,0)</f>
        <v>74353644</v>
      </c>
      <c r="P95" s="2"/>
    </row>
    <row r="96" spans="1:17" ht="22.5" customHeight="1">
      <c r="A96" s="783"/>
      <c r="B96" s="2"/>
      <c r="C96" s="303"/>
      <c r="D96" s="2690" t="s">
        <v>757</v>
      </c>
      <c r="E96" s="2691"/>
      <c r="F96" s="2691"/>
      <c r="G96" s="2691"/>
      <c r="H96" s="2691"/>
      <c r="I96" s="2691"/>
      <c r="J96" s="2691"/>
      <c r="K96" s="2691"/>
      <c r="L96" s="1617"/>
      <c r="M96" s="1618"/>
      <c r="N96" s="1619">
        <f>SUM(N93:N95)</f>
        <v>438689414</v>
      </c>
      <c r="P96" s="2"/>
    </row>
    <row r="97" spans="1:16" ht="22.5" customHeight="1">
      <c r="A97" s="783"/>
      <c r="B97" s="2"/>
      <c r="C97" s="303"/>
      <c r="D97" s="365"/>
      <c r="E97" s="365"/>
      <c r="F97" s="365"/>
      <c r="G97" s="365"/>
      <c r="H97" s="365"/>
      <c r="I97" s="365"/>
      <c r="J97" s="365"/>
      <c r="K97" s="365"/>
      <c r="L97" s="362"/>
      <c r="M97" s="363"/>
      <c r="N97" s="364"/>
      <c r="P97" s="2"/>
    </row>
    <row r="98" spans="1:16" ht="22.5" customHeight="1">
      <c r="A98" s="783"/>
      <c r="B98" s="2"/>
      <c r="C98" s="303"/>
      <c r="D98" s="2690" t="s">
        <v>758</v>
      </c>
      <c r="E98" s="2691"/>
      <c r="F98" s="2691"/>
      <c r="G98" s="2691"/>
      <c r="H98" s="2691"/>
      <c r="I98" s="2691"/>
      <c r="J98" s="2691"/>
      <c r="K98" s="2691"/>
      <c r="L98" s="1617"/>
      <c r="M98" s="1618"/>
      <c r="N98" s="1619" t="e">
        <f>N91+N96</f>
        <v>#REF!</v>
      </c>
      <c r="P98" s="2"/>
    </row>
    <row r="99" spans="1:16" ht="7.5" customHeight="1">
      <c r="A99" s="783"/>
      <c r="B99" s="2"/>
      <c r="C99" s="303"/>
      <c r="D99" s="304"/>
      <c r="E99" s="304"/>
      <c r="F99" s="305"/>
      <c r="G99" s="304"/>
      <c r="H99" s="304"/>
      <c r="I99" s="304"/>
      <c r="J99" s="304"/>
      <c r="K99" s="306"/>
      <c r="L99" s="306"/>
      <c r="M99" s="303"/>
      <c r="N99" s="307"/>
      <c r="P99" s="2"/>
    </row>
    <row r="102" spans="1:16">
      <c r="A102" s="783"/>
      <c r="B102" s="2"/>
      <c r="D102" s="2698"/>
      <c r="E102" s="2698"/>
      <c r="F102" s="2698"/>
      <c r="G102" s="2698"/>
      <c r="H102" s="2698"/>
      <c r="I102" s="2698"/>
      <c r="J102" s="2698"/>
      <c r="K102" s="2698"/>
      <c r="L102" s="2698"/>
      <c r="M102" s="2698"/>
      <c r="N102" s="2698"/>
      <c r="P102" s="2"/>
    </row>
    <row r="103" spans="1:16">
      <c r="A103" s="783"/>
      <c r="B103" s="2"/>
      <c r="D103" s="2698"/>
      <c r="E103" s="2698"/>
      <c r="F103" s="2698"/>
      <c r="G103" s="2698"/>
      <c r="H103" s="2698"/>
      <c r="I103" s="2698"/>
      <c r="J103" s="2698"/>
      <c r="K103" s="2698"/>
      <c r="L103" s="2698"/>
      <c r="M103" s="2698"/>
      <c r="N103" s="2698"/>
      <c r="P103" s="2"/>
    </row>
    <row r="104" spans="1:16">
      <c r="A104" s="783"/>
      <c r="B104" s="2"/>
      <c r="D104" s="2698"/>
      <c r="E104" s="2698"/>
      <c r="F104" s="2698"/>
      <c r="G104" s="2698"/>
      <c r="H104" s="2698"/>
      <c r="I104" s="2698"/>
      <c r="J104" s="2698"/>
      <c r="K104" s="2698"/>
      <c r="L104" s="2698"/>
      <c r="M104" s="2698"/>
      <c r="N104" s="2698"/>
      <c r="P104" s="2"/>
    </row>
    <row r="105" spans="1:16">
      <c r="A105" s="783"/>
      <c r="B105" s="2"/>
      <c r="D105" s="2698"/>
      <c r="E105" s="2698"/>
      <c r="F105" s="2698"/>
      <c r="G105" s="2698"/>
      <c r="H105" s="2698"/>
      <c r="I105" s="2698"/>
      <c r="J105" s="2698"/>
      <c r="K105" s="2698"/>
      <c r="L105" s="2698"/>
      <c r="M105" s="2698"/>
      <c r="N105" s="2698"/>
      <c r="P105" s="2"/>
    </row>
  </sheetData>
  <mergeCells count="137">
    <mergeCell ref="D55:E55"/>
    <mergeCell ref="D58:E58"/>
    <mergeCell ref="J58:K58"/>
    <mergeCell ref="D60:E60"/>
    <mergeCell ref="G60:H60"/>
    <mergeCell ref="J60:K60"/>
    <mergeCell ref="D61:E61"/>
    <mergeCell ref="G61:H61"/>
    <mergeCell ref="J61:K61"/>
    <mergeCell ref="G50:H50"/>
    <mergeCell ref="J50:K50"/>
    <mergeCell ref="G42:H42"/>
    <mergeCell ref="J42:K42"/>
    <mergeCell ref="G44:H44"/>
    <mergeCell ref="J44:K44"/>
    <mergeCell ref="J45:M45"/>
    <mergeCell ref="J40:K40"/>
    <mergeCell ref="D42:E42"/>
    <mergeCell ref="D44:E44"/>
    <mergeCell ref="C47:E47"/>
    <mergeCell ref="D50:E50"/>
    <mergeCell ref="C39:E39"/>
    <mergeCell ref="C9:D9"/>
    <mergeCell ref="K4:L4"/>
    <mergeCell ref="M3:N8"/>
    <mergeCell ref="C27:D27"/>
    <mergeCell ref="J10:L10"/>
    <mergeCell ref="J11:L11"/>
    <mergeCell ref="C14:N14"/>
    <mergeCell ref="C13:N13"/>
    <mergeCell ref="C26:N26"/>
    <mergeCell ref="C15:D15"/>
    <mergeCell ref="C16:D16"/>
    <mergeCell ref="F3:J3"/>
    <mergeCell ref="F4:J4"/>
    <mergeCell ref="E9:N9"/>
    <mergeCell ref="C28:D28"/>
    <mergeCell ref="C38:D38"/>
    <mergeCell ref="G39:H39"/>
    <mergeCell ref="J39:K39"/>
    <mergeCell ref="P3:P8"/>
    <mergeCell ref="C4:D4"/>
    <mergeCell ref="C5:L5"/>
    <mergeCell ref="C6:L6"/>
    <mergeCell ref="C7:L7"/>
    <mergeCell ref="C8:L8"/>
    <mergeCell ref="C3:D3"/>
    <mergeCell ref="K3:L3"/>
    <mergeCell ref="D102:N105"/>
    <mergeCell ref="C46:D46"/>
    <mergeCell ref="J47:K47"/>
    <mergeCell ref="J48:K48"/>
    <mergeCell ref="G47:H47"/>
    <mergeCell ref="J55:K55"/>
    <mergeCell ref="G55:H55"/>
    <mergeCell ref="C65:E65"/>
    <mergeCell ref="D96:K96"/>
    <mergeCell ref="D98:K98"/>
    <mergeCell ref="D95:K95"/>
    <mergeCell ref="H65:I65"/>
    <mergeCell ref="J65:K65"/>
    <mergeCell ref="H66:I66"/>
    <mergeCell ref="J66:K66"/>
    <mergeCell ref="D68:E68"/>
    <mergeCell ref="D93:K93"/>
    <mergeCell ref="D94:K94"/>
    <mergeCell ref="D80:E80"/>
    <mergeCell ref="H80:I80"/>
    <mergeCell ref="J80:K80"/>
    <mergeCell ref="D81:E81"/>
    <mergeCell ref="H81:I81"/>
    <mergeCell ref="D85:E85"/>
    <mergeCell ref="H85:I85"/>
    <mergeCell ref="J85:K85"/>
    <mergeCell ref="D83:E83"/>
    <mergeCell ref="H83:I83"/>
    <mergeCell ref="J83:K83"/>
    <mergeCell ref="D84:E84"/>
    <mergeCell ref="H84:I84"/>
    <mergeCell ref="J84:K84"/>
    <mergeCell ref="J81:K81"/>
    <mergeCell ref="D82:E82"/>
    <mergeCell ref="H69:I69"/>
    <mergeCell ref="J69:K69"/>
    <mergeCell ref="G58:H58"/>
    <mergeCell ref="J62:K62"/>
    <mergeCell ref="D88:K88"/>
    <mergeCell ref="D89:K89"/>
    <mergeCell ref="D90:K90"/>
    <mergeCell ref="D91:K91"/>
    <mergeCell ref="F92:K92"/>
    <mergeCell ref="H76:I76"/>
    <mergeCell ref="J76:K76"/>
    <mergeCell ref="D79:E79"/>
    <mergeCell ref="H79:I79"/>
    <mergeCell ref="J79:K79"/>
    <mergeCell ref="D76:E76"/>
    <mergeCell ref="H82:I82"/>
    <mergeCell ref="J82:K82"/>
    <mergeCell ref="D59:E59"/>
    <mergeCell ref="G59:H59"/>
    <mergeCell ref="J59:K59"/>
    <mergeCell ref="D62:E62"/>
    <mergeCell ref="G62:H62"/>
    <mergeCell ref="D51:E51"/>
    <mergeCell ref="G51:H51"/>
    <mergeCell ref="J51:K51"/>
    <mergeCell ref="D52:E52"/>
    <mergeCell ref="G52:H52"/>
    <mergeCell ref="J52:K52"/>
    <mergeCell ref="D53:E53"/>
    <mergeCell ref="G53:H53"/>
    <mergeCell ref="J53:K53"/>
    <mergeCell ref="D54:E54"/>
    <mergeCell ref="G54:H54"/>
    <mergeCell ref="J54:K54"/>
    <mergeCell ref="D75:E75"/>
    <mergeCell ref="H75:I75"/>
    <mergeCell ref="J75:K75"/>
    <mergeCell ref="D72:E72"/>
    <mergeCell ref="H72:I72"/>
    <mergeCell ref="J72:K72"/>
    <mergeCell ref="D73:E73"/>
    <mergeCell ref="H73:I73"/>
    <mergeCell ref="J73:K73"/>
    <mergeCell ref="D74:E74"/>
    <mergeCell ref="H74:I74"/>
    <mergeCell ref="J74:K74"/>
    <mergeCell ref="D70:E70"/>
    <mergeCell ref="H70:I70"/>
    <mergeCell ref="J70:K70"/>
    <mergeCell ref="D71:E71"/>
    <mergeCell ref="H71:I71"/>
    <mergeCell ref="J71:K71"/>
    <mergeCell ref="H68:I68"/>
    <mergeCell ref="J68:K68"/>
    <mergeCell ref="D69:E69"/>
  </mergeCells>
  <printOptions horizontalCentered="1"/>
  <pageMargins left="0.39370078740157483" right="0.19685039370078741" top="0.39370078740157483" bottom="0.39370078740157483" header="0.94488188976377963" footer="0"/>
  <pageSetup scale="41" fitToHeight="2" orientation="portrait" horizontalDpi="300" verticalDpi="300" r:id="rId1"/>
  <headerFooter scaleWithDoc="0" alignWithMargins="0"/>
  <rowBreaks count="1" manualBreakCount="1">
    <brk id="76" min="1" max="13" man="1"/>
  </rowBreaks>
  <ignoredErrors>
    <ignoredError sqref="G60 G52" formula="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tabColor rgb="FF92D050"/>
    <pageSetUpPr fitToPage="1"/>
  </sheetPr>
  <dimension ref="A1:P75"/>
  <sheetViews>
    <sheetView view="pageBreakPreview" topLeftCell="A19" zoomScale="85" zoomScaleNormal="100" zoomScaleSheetLayoutView="85" workbookViewId="0">
      <selection activeCell="F41" sqref="F41"/>
    </sheetView>
  </sheetViews>
  <sheetFormatPr baseColWidth="10" defaultColWidth="11.42578125" defaultRowHeight="12.75"/>
  <cols>
    <col min="1" max="1" width="7.140625" style="23" bestFit="1" customWidth="1"/>
    <col min="2" max="2" width="5.28515625" style="23" bestFit="1" customWidth="1"/>
    <col min="3" max="3" width="43.7109375" style="5" customWidth="1"/>
    <col min="4" max="4" width="13.5703125" style="5" customWidth="1"/>
    <col min="5" max="5" width="10.140625" style="5" customWidth="1"/>
    <col min="6" max="6" width="10" style="5" customWidth="1"/>
    <col min="7" max="7" width="6.140625" style="5" bestFit="1" customWidth="1"/>
    <col min="8" max="8" width="4.7109375" style="5" customWidth="1"/>
    <col min="9" max="9" width="14.85546875" style="5" bestFit="1" customWidth="1"/>
    <col min="10" max="10" width="12.85546875" style="5" bestFit="1" customWidth="1"/>
    <col min="11" max="11" width="7.7109375" style="5" customWidth="1"/>
    <col min="12" max="12" width="18" style="5" customWidth="1"/>
    <col min="13" max="13" width="10.85546875" style="653" customWidth="1"/>
    <col min="14" max="14" width="16" style="143" customWidth="1"/>
    <col min="15" max="15" width="15.140625" style="5" bestFit="1" customWidth="1"/>
    <col min="16" max="16" width="14.140625" style="5" bestFit="1" customWidth="1"/>
    <col min="17" max="16384" width="11.42578125" style="5"/>
  </cols>
  <sheetData>
    <row r="1" spans="1:15" ht="7.5" customHeight="1" thickBot="1"/>
    <row r="2" spans="1:15">
      <c r="B2" s="2293" t="str">
        <f>'DATOS ENTRADA'!$C$2</f>
        <v>TRANSMILENIO S.A.</v>
      </c>
      <c r="C2" s="2311"/>
      <c r="D2" s="2311"/>
      <c r="E2" s="2311"/>
      <c r="F2" s="2311"/>
      <c r="G2" s="2311"/>
      <c r="H2" s="2311"/>
      <c r="I2" s="2734"/>
      <c r="J2" s="2638"/>
      <c r="K2" s="2639"/>
      <c r="L2" s="2640"/>
    </row>
    <row r="3" spans="1:15">
      <c r="B3" s="2306" t="str">
        <f>'DATOS ENTRADA'!$C$3</f>
        <v>SUBGERENCIA DE INFRAESTRUCTURA</v>
      </c>
      <c r="C3" s="2396"/>
      <c r="D3" s="2396"/>
      <c r="E3" s="2396"/>
      <c r="F3" s="2396"/>
      <c r="G3" s="2396"/>
      <c r="H3" s="2396"/>
      <c r="I3" s="2396"/>
      <c r="J3" s="2641"/>
      <c r="K3" s="2642"/>
      <c r="L3" s="2643"/>
    </row>
    <row r="4" spans="1:15">
      <c r="B4" s="2306" t="str">
        <f>'DATOS ENTRADA'!$C$4</f>
        <v>PATIOS</v>
      </c>
      <c r="C4" s="2396"/>
      <c r="D4" s="2396"/>
      <c r="E4" s="2396"/>
      <c r="F4" s="2396"/>
      <c r="G4" s="2396"/>
      <c r="H4" s="2396"/>
      <c r="I4" s="2396"/>
      <c r="J4" s="2641"/>
      <c r="K4" s="2642"/>
      <c r="L4" s="2643"/>
    </row>
    <row r="5" spans="1:15" ht="13.5" thickBot="1">
      <c r="B5" s="2308" t="e">
        <f>IF('DATOS ENTRADA'!#REF!=0,"",'DATOS ENTRADA'!#REF!)</f>
        <v>#REF!</v>
      </c>
      <c r="C5" s="2309"/>
      <c r="D5" s="2309"/>
      <c r="E5" s="2309"/>
      <c r="F5" s="2309"/>
      <c r="G5" s="2309"/>
      <c r="H5" s="2309"/>
      <c r="I5" s="2309"/>
      <c r="J5" s="2644"/>
      <c r="K5" s="2645"/>
      <c r="L5" s="2646"/>
    </row>
    <row r="6" spans="1:15" ht="33" customHeight="1" thickBot="1">
      <c r="B6" s="2317" t="str">
        <f>'DATOS ENTRADA'!B6</f>
        <v>OBJETO DE LA CONTRATACIÓN:</v>
      </c>
      <c r="C6" s="2318"/>
      <c r="D6" s="2648">
        <f>'DATOS ENTRADA'!$C$6</f>
        <v>0</v>
      </c>
      <c r="E6" s="2649"/>
      <c r="F6" s="2649"/>
      <c r="G6" s="2649"/>
      <c r="H6" s="2649"/>
      <c r="I6" s="2649"/>
      <c r="J6" s="2649"/>
      <c r="K6" s="2649"/>
      <c r="L6" s="2650"/>
    </row>
    <row r="7" spans="1:15" ht="13.5" thickBot="1">
      <c r="A7" s="5"/>
      <c r="B7" s="48"/>
      <c r="C7" s="48"/>
      <c r="D7" s="48"/>
      <c r="E7" s="48"/>
      <c r="F7" s="48"/>
      <c r="G7" s="48"/>
      <c r="H7" s="48"/>
      <c r="I7" s="48"/>
      <c r="J7" s="48"/>
      <c r="K7" s="48"/>
      <c r="L7" s="51"/>
    </row>
    <row r="8" spans="1:15" ht="13.5" thickBot="1">
      <c r="A8" s="5"/>
      <c r="B8" s="2612" t="s">
        <v>759</v>
      </c>
      <c r="C8" s="2613"/>
      <c r="D8" s="2613"/>
      <c r="E8" s="2613"/>
      <c r="F8" s="2613"/>
      <c r="G8" s="2613"/>
      <c r="H8" s="2613"/>
      <c r="I8" s="2613"/>
      <c r="J8" s="2613"/>
      <c r="K8" s="2613"/>
      <c r="L8" s="2614"/>
    </row>
    <row r="9" spans="1:15">
      <c r="B9" s="2655" t="s">
        <v>760</v>
      </c>
      <c r="C9" s="2656"/>
      <c r="D9" s="2656"/>
      <c r="E9" s="2662" t="e">
        <f>+DCyCE!N88+DCyCE!N89+DCyCE!N93+DCyCE!N94</f>
        <v>#REF!</v>
      </c>
      <c r="F9" s="2663"/>
      <c r="G9" s="2663"/>
      <c r="H9" s="2664"/>
      <c r="I9" s="52" t="s">
        <v>6</v>
      </c>
      <c r="J9" s="2651" t="str">
        <f>'DATOS ENTRADA'!C10</f>
        <v>13 de agosto de 2026</v>
      </c>
      <c r="K9" s="2651"/>
      <c r="L9" s="2652"/>
    </row>
    <row r="10" spans="1:15">
      <c r="B10" s="2739" t="s">
        <v>761</v>
      </c>
      <c r="C10" s="2740"/>
      <c r="D10" s="2740"/>
      <c r="E10" s="1621" t="e">
        <f>'DATOS ENTRADA'!#REF!</f>
        <v>#REF!</v>
      </c>
      <c r="F10" s="2743" t="s">
        <v>9</v>
      </c>
      <c r="G10" s="2744"/>
      <c r="H10" s="2744"/>
      <c r="I10" s="1177" t="s">
        <v>535</v>
      </c>
      <c r="J10" s="2741"/>
      <c r="K10" s="2741"/>
      <c r="L10" s="2742"/>
    </row>
    <row r="11" spans="1:15" ht="13.5" thickBot="1">
      <c r="B11" s="2735" t="s">
        <v>537</v>
      </c>
      <c r="C11" s="2736"/>
      <c r="D11" s="2736"/>
      <c r="E11" s="163">
        <f>'DATOS ENTRADA'!C13+'DATOS ENTRADA'!C14</f>
        <v>11</v>
      </c>
      <c r="F11" s="2731" t="s">
        <v>9</v>
      </c>
      <c r="G11" s="2732"/>
      <c r="H11" s="2732"/>
      <c r="I11" s="164"/>
      <c r="J11" s="2737" t="str">
        <f>IF('DATOS ENTRADA'!C8=0,"",'DATOS ENTRADA'!C8)</f>
        <v/>
      </c>
      <c r="K11" s="2737"/>
      <c r="L11" s="2738"/>
    </row>
    <row r="13" spans="1:15" s="6" customFormat="1" ht="12.75" customHeight="1">
      <c r="A13" s="31"/>
      <c r="B13" s="2665" t="s">
        <v>558</v>
      </c>
      <c r="C13" s="2665"/>
      <c r="D13" s="2665"/>
      <c r="E13" s="2665"/>
      <c r="F13" s="2665"/>
      <c r="G13" s="2665"/>
      <c r="H13" s="2665"/>
      <c r="I13" s="2665"/>
      <c r="J13" s="2665"/>
      <c r="K13" s="2665"/>
      <c r="L13" s="2665"/>
      <c r="M13" s="699"/>
      <c r="N13" s="144"/>
    </row>
    <row r="14" spans="1:15" s="10" customFormat="1" ht="11.25">
      <c r="A14" s="24"/>
      <c r="B14" s="1520">
        <v>3.1</v>
      </c>
      <c r="C14" s="2666" t="s">
        <v>559</v>
      </c>
      <c r="D14" s="2666"/>
      <c r="E14" s="2666"/>
      <c r="F14" s="2666"/>
      <c r="G14" s="2666"/>
      <c r="H14" s="2666"/>
      <c r="I14" s="2666"/>
      <c r="J14" s="2666"/>
      <c r="K14" s="2666"/>
      <c r="L14" s="2666"/>
      <c r="M14" s="700"/>
      <c r="N14" s="145"/>
    </row>
    <row r="15" spans="1:15" s="10" customFormat="1" ht="11.25">
      <c r="A15" s="24"/>
      <c r="B15" s="1401" t="s">
        <v>286</v>
      </c>
      <c r="C15" s="2623" t="s">
        <v>287</v>
      </c>
      <c r="D15" s="2671"/>
      <c r="E15" s="1521"/>
      <c r="F15" s="1522"/>
      <c r="G15" s="2672"/>
      <c r="H15" s="2672"/>
      <c r="I15" s="1523"/>
      <c r="J15" s="2623" t="s">
        <v>560</v>
      </c>
      <c r="K15" s="2624"/>
      <c r="L15" s="1520" t="s">
        <v>516</v>
      </c>
      <c r="M15" s="700"/>
      <c r="N15" s="145"/>
    </row>
    <row r="16" spans="1:15" s="6" customFormat="1" ht="11.25">
      <c r="A16" s="24"/>
      <c r="B16" s="1524">
        <f>B14+0.001</f>
        <v>3.101</v>
      </c>
      <c r="C16" s="1525" t="s">
        <v>561</v>
      </c>
      <c r="D16" s="1526"/>
      <c r="E16" s="1526"/>
      <c r="F16" s="1526"/>
      <c r="G16" s="1526"/>
      <c r="H16" s="1526"/>
      <c r="I16" s="1527"/>
      <c r="J16" s="2673">
        <f>AIU!$L68</f>
        <v>0.05</v>
      </c>
      <c r="K16" s="2674"/>
      <c r="L16" s="1528" t="e">
        <f t="shared" ref="L16:L22" si="0">ROUND($E$27*J16,0)</f>
        <v>#REF!</v>
      </c>
      <c r="M16" s="701"/>
      <c r="N16" s="144"/>
      <c r="O16" s="11"/>
    </row>
    <row r="17" spans="1:16" s="6" customFormat="1" ht="11.25">
      <c r="A17" s="24"/>
      <c r="B17" s="1524">
        <f t="shared" ref="B17:B22" si="1">B16+0.001</f>
        <v>3.1019999999999999</v>
      </c>
      <c r="C17" s="1525" t="s">
        <v>680</v>
      </c>
      <c r="D17" s="1526"/>
      <c r="E17" s="1526"/>
      <c r="F17" s="1526"/>
      <c r="G17" s="1526"/>
      <c r="H17" s="1526"/>
      <c r="I17" s="1527"/>
      <c r="J17" s="2673">
        <f>AIU!$L69</f>
        <v>7.6E-3</v>
      </c>
      <c r="K17" s="2674"/>
      <c r="L17" s="1528" t="e">
        <f t="shared" si="0"/>
        <v>#REF!</v>
      </c>
      <c r="M17" s="701"/>
      <c r="N17" s="144"/>
      <c r="O17" s="11"/>
    </row>
    <row r="18" spans="1:16" s="6" customFormat="1" ht="11.25">
      <c r="A18" s="24"/>
      <c r="B18" s="1524">
        <f t="shared" si="1"/>
        <v>3.1029999999999998</v>
      </c>
      <c r="C18" s="1525" t="s">
        <v>563</v>
      </c>
      <c r="D18" s="1526"/>
      <c r="E18" s="1526"/>
      <c r="F18" s="1526"/>
      <c r="G18" s="1526"/>
      <c r="H18" s="1526"/>
      <c r="I18" s="1527"/>
      <c r="J18" s="2673">
        <f>AIU!$L70</f>
        <v>4.0000000000000001E-3</v>
      </c>
      <c r="K18" s="2674"/>
      <c r="L18" s="1528" t="e">
        <f t="shared" si="0"/>
        <v>#REF!</v>
      </c>
      <c r="M18" s="701"/>
      <c r="N18" s="144"/>
      <c r="O18" s="11"/>
    </row>
    <row r="19" spans="1:16" s="6" customFormat="1" ht="11.25">
      <c r="A19" s="24"/>
      <c r="B19" s="1524">
        <f t="shared" si="1"/>
        <v>3.1039999999999996</v>
      </c>
      <c r="C19" s="1525" t="s">
        <v>564</v>
      </c>
      <c r="D19" s="1526"/>
      <c r="E19" s="1526"/>
      <c r="F19" s="1526"/>
      <c r="G19" s="1526"/>
      <c r="H19" s="1526"/>
      <c r="I19" s="1527"/>
      <c r="J19" s="2673">
        <f>AIU!$L71</f>
        <v>1.0999999999999999E-2</v>
      </c>
      <c r="K19" s="2674"/>
      <c r="L19" s="1528" t="e">
        <f t="shared" si="0"/>
        <v>#REF!</v>
      </c>
      <c r="M19" s="701"/>
      <c r="N19" s="144"/>
      <c r="O19" s="11"/>
    </row>
    <row r="20" spans="1:16" s="6" customFormat="1" ht="11.25">
      <c r="A20" s="24"/>
      <c r="B20" s="1524">
        <f t="shared" si="1"/>
        <v>3.1049999999999995</v>
      </c>
      <c r="C20" s="1525" t="s">
        <v>565</v>
      </c>
      <c r="D20" s="1526"/>
      <c r="E20" s="1526"/>
      <c r="F20" s="1526"/>
      <c r="G20" s="1526"/>
      <c r="H20" s="1526"/>
      <c r="I20" s="1527"/>
      <c r="J20" s="2673">
        <f>AIU!$L72</f>
        <v>5.0000000000000001E-3</v>
      </c>
      <c r="K20" s="2674"/>
      <c r="L20" s="1528" t="e">
        <f t="shared" si="0"/>
        <v>#REF!</v>
      </c>
      <c r="M20" s="701"/>
      <c r="N20" s="144"/>
      <c r="O20" s="11"/>
    </row>
    <row r="21" spans="1:16" s="6" customFormat="1" ht="11.25" customHeight="1">
      <c r="A21" s="24"/>
      <c r="B21" s="1524">
        <f t="shared" si="1"/>
        <v>3.1059999999999994</v>
      </c>
      <c r="C21" s="1525" t="s">
        <v>566</v>
      </c>
      <c r="D21" s="1526"/>
      <c r="E21" s="1526"/>
      <c r="F21" s="1526"/>
      <c r="G21" s="1526"/>
      <c r="H21" s="1526"/>
      <c r="I21" s="1527"/>
      <c r="J21" s="2673">
        <f>AIU!$L73</f>
        <v>0.02</v>
      </c>
      <c r="K21" s="2674"/>
      <c r="L21" s="1528" t="e">
        <f t="shared" si="0"/>
        <v>#REF!</v>
      </c>
      <c r="M21" s="701"/>
      <c r="N21" s="144"/>
      <c r="O21" s="11"/>
    </row>
    <row r="22" spans="1:16" s="6" customFormat="1" ht="11.25">
      <c r="A22" s="24"/>
      <c r="B22" s="1524">
        <f t="shared" si="1"/>
        <v>3.1069999999999993</v>
      </c>
      <c r="C22" s="1525" t="s">
        <v>567</v>
      </c>
      <c r="D22" s="1526"/>
      <c r="E22" s="1526"/>
      <c r="F22" s="1526"/>
      <c r="G22" s="1526"/>
      <c r="H22" s="1526"/>
      <c r="I22" s="1527"/>
      <c r="J22" s="2673">
        <f>AIU!$L74</f>
        <v>5.0000000000000001E-3</v>
      </c>
      <c r="K22" s="2674"/>
      <c r="L22" s="1528" t="e">
        <f t="shared" si="0"/>
        <v>#REF!</v>
      </c>
      <c r="M22" s="701"/>
      <c r="N22" s="144"/>
      <c r="O22" s="11"/>
    </row>
    <row r="23" spans="1:16" s="6" customFormat="1" ht="11.25">
      <c r="A23" s="24"/>
      <c r="B23" s="24"/>
      <c r="C23" s="2615" t="s">
        <v>568</v>
      </c>
      <c r="D23" s="2616"/>
      <c r="E23" s="2616"/>
      <c r="F23" s="2616"/>
      <c r="G23" s="2616"/>
      <c r="H23" s="2616"/>
      <c r="I23" s="2616"/>
      <c r="J23" s="2616"/>
      <c r="K23" s="2617"/>
      <c r="L23" s="1529" t="e">
        <f>SUM(L16:L22)</f>
        <v>#REF!</v>
      </c>
      <c r="M23" s="701"/>
      <c r="N23" s="144"/>
      <c r="O23" s="11"/>
    </row>
    <row r="24" spans="1:16" s="6" customFormat="1" ht="11.25">
      <c r="A24" s="24"/>
      <c r="B24" s="24"/>
      <c r="C24" s="30"/>
      <c r="D24" s="30"/>
      <c r="E24" s="30"/>
      <c r="F24" s="30"/>
      <c r="G24" s="30"/>
      <c r="H24" s="30"/>
      <c r="I24" s="30"/>
      <c r="J24" s="30"/>
      <c r="K24" s="30"/>
      <c r="L24" s="30"/>
      <c r="M24" s="699"/>
      <c r="N24" s="144"/>
    </row>
    <row r="25" spans="1:16" s="6" customFormat="1" ht="11.25">
      <c r="A25" s="24"/>
      <c r="B25" s="1520">
        <f>B14+0.1</f>
        <v>3.2</v>
      </c>
      <c r="C25" s="2670" t="s">
        <v>569</v>
      </c>
      <c r="D25" s="2670"/>
      <c r="E25" s="2670"/>
      <c r="F25" s="2670"/>
      <c r="G25" s="2670"/>
      <c r="H25" s="2670"/>
      <c r="I25" s="2670"/>
      <c r="J25" s="2670"/>
      <c r="K25" s="2670"/>
      <c r="L25" s="2670"/>
      <c r="M25" s="699"/>
      <c r="N25" s="144"/>
    </row>
    <row r="26" spans="1:16" s="7" customFormat="1" ht="22.5">
      <c r="A26" s="24"/>
      <c r="B26" s="1401" t="s">
        <v>286</v>
      </c>
      <c r="C26" s="2620" t="s">
        <v>287</v>
      </c>
      <c r="D26" s="2620"/>
      <c r="E26" s="2621" t="s">
        <v>570</v>
      </c>
      <c r="F26" s="2622"/>
      <c r="G26" s="2623" t="s">
        <v>571</v>
      </c>
      <c r="H26" s="2624"/>
      <c r="I26" s="1401" t="s">
        <v>572</v>
      </c>
      <c r="J26" s="2623" t="s">
        <v>573</v>
      </c>
      <c r="K26" s="2624"/>
      <c r="L26" s="1520" t="s">
        <v>516</v>
      </c>
      <c r="M26" s="700"/>
      <c r="N26" s="146"/>
    </row>
    <row r="27" spans="1:16" s="6" customFormat="1" ht="12.75" customHeight="1">
      <c r="A27" s="24"/>
      <c r="B27" s="1524">
        <f>B25+0.001</f>
        <v>3.2010000000000001</v>
      </c>
      <c r="C27" s="1530" t="s">
        <v>574</v>
      </c>
      <c r="D27" s="2729" t="s">
        <v>762</v>
      </c>
      <c r="E27" s="2633" t="e">
        <f>ROUND((DCyCE!N88+DCyCE!N89)*(1+M36)+(DCyCE!N93+DCyCE!N94)*(1+M40),0)</f>
        <v>#REF!</v>
      </c>
      <c r="F27" s="2634"/>
      <c r="G27" s="2611">
        <v>0.3</v>
      </c>
      <c r="H27" s="2611"/>
      <c r="I27" s="1531" t="e">
        <f>$E$10+$E$11+8</f>
        <v>#REF!</v>
      </c>
      <c r="J27" s="2673">
        <v>2E-3</v>
      </c>
      <c r="K27" s="2674"/>
      <c r="L27" s="1528" t="e">
        <f>ROUND((((((E27*G27)*J27)/12)*I27)+2500)*1.19,0)</f>
        <v>#REF!</v>
      </c>
      <c r="M27" s="699"/>
      <c r="N27" s="144"/>
    </row>
    <row r="28" spans="1:16" s="6" customFormat="1" ht="12.75" customHeight="1">
      <c r="A28" s="24"/>
      <c r="B28" s="1524">
        <f>B27+0.001</f>
        <v>3.202</v>
      </c>
      <c r="C28" s="1530" t="s">
        <v>577</v>
      </c>
      <c r="D28" s="2733"/>
      <c r="E28" s="2633" t="e">
        <f>$E$27</f>
        <v>#REF!</v>
      </c>
      <c r="F28" s="2634"/>
      <c r="G28" s="2611">
        <v>0.1</v>
      </c>
      <c r="H28" s="2611"/>
      <c r="I28" s="1531" t="e">
        <f>$E$10+$E$11+36</f>
        <v>#REF!</v>
      </c>
      <c r="J28" s="2673">
        <v>2E-3</v>
      </c>
      <c r="K28" s="2674"/>
      <c r="L28" s="1528" t="e">
        <f>ROUND((((((E28*G28)*J28)/12)*I28)+2500)*1.19,0)</f>
        <v>#REF!</v>
      </c>
      <c r="M28" s="699"/>
      <c r="N28" s="144"/>
      <c r="O28" s="12"/>
      <c r="P28" s="12"/>
    </row>
    <row r="29" spans="1:16" s="6" customFormat="1" ht="33" customHeight="1">
      <c r="A29" s="24"/>
      <c r="B29" s="1524">
        <f>B28+0.001</f>
        <v>3.2029999999999998</v>
      </c>
      <c r="C29" s="1530" t="s">
        <v>579</v>
      </c>
      <c r="D29" s="2729" t="s">
        <v>580</v>
      </c>
      <c r="E29" s="2633" t="e">
        <f>ROUND(AIU!R83*#REF!,0)</f>
        <v>#REF!</v>
      </c>
      <c r="F29" s="2634"/>
      <c r="G29" s="2611">
        <f>AIU!I83</f>
        <v>0.05</v>
      </c>
      <c r="H29" s="2611"/>
      <c r="I29" s="1531" t="e">
        <f>$E$10+$E$11</f>
        <v>#REF!</v>
      </c>
      <c r="J29" s="2673">
        <v>3.0000000000000001E-3</v>
      </c>
      <c r="K29" s="2674"/>
      <c r="L29" s="1528" t="e">
        <f>ROUND((((((E29)*J29)/12)*I29)+2500)*1.19,0)</f>
        <v>#REF!</v>
      </c>
      <c r="M29" s="699"/>
      <c r="N29" s="144"/>
      <c r="O29" s="9"/>
      <c r="P29" s="13"/>
    </row>
    <row r="30" spans="1:16" s="6" customFormat="1" ht="33.75">
      <c r="A30" s="24"/>
      <c r="B30" s="1524">
        <f>B29+0.001</f>
        <v>3.2039999999999997</v>
      </c>
      <c r="C30" s="1532" t="s">
        <v>681</v>
      </c>
      <c r="D30" s="2730"/>
      <c r="E30" s="2633" t="e">
        <f>ROUND(AIU!R87*#REF!,0)</f>
        <v>#REF!</v>
      </c>
      <c r="F30" s="2634"/>
      <c r="G30" s="2611" t="str">
        <f>AIU!I84</f>
        <v>100 SMMLV</v>
      </c>
      <c r="H30" s="2611"/>
      <c r="I30" s="1531" t="e">
        <f>$E$10+$E$11</f>
        <v>#REF!</v>
      </c>
      <c r="J30" s="2673">
        <v>3.0000000000000001E-3</v>
      </c>
      <c r="K30" s="2674"/>
      <c r="L30" s="1528" t="e">
        <f>ROUND((((((E30)*J30)/12)*I30)+2500)*1.19,0)</f>
        <v>#REF!</v>
      </c>
      <c r="M30" s="699"/>
      <c r="N30" s="144"/>
      <c r="O30" s="9"/>
      <c r="P30" s="13"/>
    </row>
    <row r="31" spans="1:16" s="6" customFormat="1" ht="11.25">
      <c r="A31" s="24"/>
      <c r="B31" s="24"/>
      <c r="C31" s="2615" t="s">
        <v>584</v>
      </c>
      <c r="D31" s="2616"/>
      <c r="E31" s="2616"/>
      <c r="F31" s="2616"/>
      <c r="G31" s="2616"/>
      <c r="H31" s="2616"/>
      <c r="I31" s="2616"/>
      <c r="J31" s="2616"/>
      <c r="K31" s="2617"/>
      <c r="L31" s="1529" t="e">
        <f>ROUND(SUM(L27:L30),0)</f>
        <v>#REF!</v>
      </c>
      <c r="M31" s="699"/>
      <c r="N31" s="144"/>
    </row>
    <row r="32" spans="1:16" s="6" customFormat="1" ht="11.25">
      <c r="A32" s="24"/>
      <c r="B32" s="24"/>
      <c r="C32" s="2618"/>
      <c r="D32" s="2618"/>
      <c r="E32" s="2618"/>
      <c r="F32" s="2618"/>
      <c r="G32" s="2618"/>
      <c r="H32" s="2618"/>
      <c r="I32" s="2618"/>
      <c r="J32" s="2618"/>
      <c r="K32" s="2618"/>
      <c r="L32" s="2618"/>
      <c r="M32" s="699"/>
      <c r="N32" s="144"/>
    </row>
    <row r="33" spans="1:16" s="6" customFormat="1" ht="11.25">
      <c r="A33" s="24"/>
      <c r="B33" s="24"/>
      <c r="C33" s="1533" t="s">
        <v>585</v>
      </c>
      <c r="D33" s="1534"/>
      <c r="E33" s="1534"/>
      <c r="F33" s="1534"/>
      <c r="G33" s="1534"/>
      <c r="H33" s="1534"/>
      <c r="I33" s="1534"/>
      <c r="J33" s="1534"/>
      <c r="K33" s="1535"/>
      <c r="L33" s="1529" t="e">
        <f>ROUND(L23+L31,0)</f>
        <v>#REF!</v>
      </c>
      <c r="M33" s="699"/>
      <c r="N33" s="144"/>
    </row>
    <row r="34" spans="1:16" s="6" customFormat="1">
      <c r="A34" s="24"/>
      <c r="B34" s="24"/>
      <c r="C34" s="1536" t="s">
        <v>586</v>
      </c>
      <c r="D34" s="1537"/>
      <c r="E34" s="1537"/>
      <c r="F34" s="1537"/>
      <c r="G34" s="1537"/>
      <c r="H34" s="1537"/>
      <c r="I34" s="1537"/>
      <c r="J34" s="1537"/>
      <c r="K34" s="1538"/>
      <c r="L34" s="1449" t="e">
        <f>ROUND(L33/E9,5)</f>
        <v>#REF!</v>
      </c>
      <c r="M34" s="699"/>
      <c r="N34" s="144"/>
    </row>
    <row r="35" spans="1:16" s="6" customFormat="1" ht="11.25">
      <c r="A35" s="24"/>
      <c r="B35" s="24"/>
      <c r="C35" s="2619"/>
      <c r="D35" s="2619"/>
      <c r="E35" s="2619"/>
      <c r="F35" s="2619"/>
      <c r="G35" s="2619"/>
      <c r="H35" s="2619"/>
      <c r="I35" s="2619"/>
      <c r="J35" s="2619"/>
      <c r="K35" s="2619"/>
      <c r="L35" s="2619"/>
      <c r="M35" s="699"/>
      <c r="N35" s="144"/>
    </row>
    <row r="36" spans="1:16" s="6" customFormat="1" ht="11.25">
      <c r="A36" s="24"/>
      <c r="B36" s="24"/>
      <c r="C36" s="1536" t="s">
        <v>587</v>
      </c>
      <c r="D36" s="1537"/>
      <c r="E36" s="1537"/>
      <c r="F36" s="1537"/>
      <c r="G36" s="1537"/>
      <c r="H36" s="1537"/>
      <c r="I36" s="1537"/>
      <c r="J36" s="1537"/>
      <c r="K36" s="1538"/>
      <c r="L36" s="1539" t="e">
        <f>L34</f>
        <v>#REF!</v>
      </c>
      <c r="M36" s="702">
        <v>0.12408</v>
      </c>
      <c r="N36" s="144"/>
    </row>
    <row r="37" spans="1:16" s="7" customFormat="1" ht="11.25">
      <c r="A37" s="10"/>
      <c r="B37" s="10"/>
      <c r="C37" s="1536" t="s">
        <v>588</v>
      </c>
      <c r="D37" s="1537"/>
      <c r="E37" s="1537"/>
      <c r="F37" s="1537"/>
      <c r="G37" s="1537"/>
      <c r="H37" s="1537"/>
      <c r="I37" s="1537"/>
      <c r="J37" s="1537"/>
      <c r="K37" s="1538"/>
      <c r="L37" s="1539">
        <f>AIU!O91</f>
        <v>0.01</v>
      </c>
      <c r="M37" s="700"/>
      <c r="N37" s="14"/>
      <c r="O37" s="14"/>
      <c r="P37" s="15"/>
    </row>
    <row r="38" spans="1:16" s="7" customFormat="1" ht="11.25">
      <c r="A38" s="10"/>
      <c r="B38" s="10"/>
      <c r="C38" s="1536" t="s">
        <v>589</v>
      </c>
      <c r="D38" s="1537"/>
      <c r="E38" s="1537"/>
      <c r="F38" s="1537"/>
      <c r="G38" s="1537"/>
      <c r="H38" s="1537"/>
      <c r="I38" s="1537"/>
      <c r="J38" s="1537"/>
      <c r="K38" s="1538"/>
      <c r="L38" s="1539">
        <f>AIU!O92</f>
        <v>7.0000000000000007E-2</v>
      </c>
      <c r="M38" s="700"/>
      <c r="N38" s="14"/>
    </row>
    <row r="39" spans="1:16" s="6" customFormat="1" ht="11.25">
      <c r="A39" s="24"/>
      <c r="B39" s="24"/>
      <c r="C39" s="2619"/>
      <c r="D39" s="2619"/>
      <c r="E39" s="2619"/>
      <c r="F39" s="2619"/>
      <c r="G39" s="2619"/>
      <c r="H39" s="2619"/>
      <c r="I39" s="2619"/>
      <c r="J39" s="2619"/>
      <c r="K39" s="2619"/>
      <c r="L39" s="2619"/>
      <c r="M39" s="703"/>
      <c r="N39" s="144"/>
    </row>
    <row r="40" spans="1:16" s="6" customFormat="1">
      <c r="A40" s="24"/>
      <c r="B40" s="24"/>
      <c r="C40" s="1536" t="s">
        <v>590</v>
      </c>
      <c r="D40" s="1537"/>
      <c r="E40" s="1537"/>
      <c r="F40" s="1537"/>
      <c r="G40" s="1537"/>
      <c r="H40" s="1537"/>
      <c r="I40" s="1537"/>
      <c r="J40" s="1537"/>
      <c r="K40" s="1540"/>
      <c r="L40" s="1452" t="e">
        <f>SUM(L36:L38)</f>
        <v>#REF!</v>
      </c>
      <c r="M40" s="704">
        <v>0.20408000000000001</v>
      </c>
      <c r="N40" s="144"/>
    </row>
    <row r="41" spans="1:16" s="6" customFormat="1">
      <c r="A41" s="24"/>
      <c r="B41" s="24"/>
      <c r="C41" s="16"/>
      <c r="D41" s="16"/>
      <c r="E41" s="16"/>
      <c r="F41" s="16"/>
      <c r="G41" s="17"/>
      <c r="H41" s="17"/>
      <c r="I41" s="17"/>
      <c r="J41" s="17"/>
      <c r="K41" s="17"/>
      <c r="L41" s="18"/>
      <c r="M41" s="699"/>
      <c r="N41" s="144"/>
    </row>
    <row r="42" spans="1:16" s="6" customFormat="1" ht="11.25">
      <c r="A42" s="24"/>
      <c r="B42" s="24"/>
      <c r="C42" s="1541"/>
      <c r="D42" s="2607"/>
      <c r="E42" s="2607"/>
      <c r="F42" s="2607"/>
      <c r="G42" s="2607"/>
      <c r="H42" s="2607"/>
      <c r="I42" s="2607"/>
      <c r="J42" s="2607"/>
      <c r="K42" s="2607"/>
      <c r="L42" s="2608"/>
      <c r="M42" s="699"/>
      <c r="N42" s="144"/>
    </row>
    <row r="43" spans="1:16" s="6" customFormat="1" ht="11.25">
      <c r="A43" s="24"/>
      <c r="B43" s="24"/>
      <c r="C43" s="19" t="s">
        <v>591</v>
      </c>
      <c r="D43" s="2609" t="s">
        <v>592</v>
      </c>
      <c r="E43" s="2609"/>
      <c r="F43" s="2609"/>
      <c r="G43" s="2609"/>
      <c r="H43" s="2609"/>
      <c r="I43" s="2609"/>
      <c r="J43" s="2609"/>
      <c r="K43" s="2609"/>
      <c r="L43" s="2610"/>
      <c r="M43" s="699"/>
      <c r="N43" s="144"/>
    </row>
    <row r="44" spans="1:16" s="6" customFormat="1" ht="11.25">
      <c r="A44" s="24"/>
      <c r="B44" s="24"/>
      <c r="C44" s="1176" t="s">
        <v>591</v>
      </c>
      <c r="D44" s="2680" t="s">
        <v>593</v>
      </c>
      <c r="E44" s="2680"/>
      <c r="F44" s="2680"/>
      <c r="G44" s="2680"/>
      <c r="H44" s="2680"/>
      <c r="I44" s="2680"/>
      <c r="J44" s="2680"/>
      <c r="K44" s="2680"/>
      <c r="L44" s="2681"/>
      <c r="M44" s="699"/>
      <c r="N44" s="144"/>
    </row>
    <row r="46" spans="1:16" s="653" customFormat="1">
      <c r="E46" s="2677" t="e">
        <f>DCyCE!N98</f>
        <v>#REF!</v>
      </c>
      <c r="F46" s="2678"/>
      <c r="N46" s="705"/>
    </row>
    <row r="47" spans="1:16" s="653" customFormat="1">
      <c r="N47" s="705"/>
    </row>
    <row r="48" spans="1:16" s="653" customFormat="1">
      <c r="F48" s="706" t="e">
        <f>E46-E27</f>
        <v>#REF!</v>
      </c>
      <c r="N48" s="705"/>
    </row>
    <row r="75" spans="13:13" s="5" customFormat="1">
      <c r="M75" s="653"/>
    </row>
  </sheetData>
  <mergeCells count="57">
    <mergeCell ref="E46:F46"/>
    <mergeCell ref="D27:D28"/>
    <mergeCell ref="J2:L5"/>
    <mergeCell ref="B2:I2"/>
    <mergeCell ref="B3:I3"/>
    <mergeCell ref="B4:I4"/>
    <mergeCell ref="B5:I5"/>
    <mergeCell ref="B6:C6"/>
    <mergeCell ref="D6:L6"/>
    <mergeCell ref="J9:L9"/>
    <mergeCell ref="B11:D11"/>
    <mergeCell ref="J11:L11"/>
    <mergeCell ref="B10:D10"/>
    <mergeCell ref="J10:L10"/>
    <mergeCell ref="F10:H10"/>
    <mergeCell ref="E9:H9"/>
    <mergeCell ref="B8:L8"/>
    <mergeCell ref="B9:D9"/>
    <mergeCell ref="B13:L13"/>
    <mergeCell ref="C14:L14"/>
    <mergeCell ref="F11:H11"/>
    <mergeCell ref="C15:D15"/>
    <mergeCell ref="G15:H15"/>
    <mergeCell ref="J15:K15"/>
    <mergeCell ref="J16:K16"/>
    <mergeCell ref="J17:K17"/>
    <mergeCell ref="J18:K18"/>
    <mergeCell ref="J19:K19"/>
    <mergeCell ref="J20:K20"/>
    <mergeCell ref="J21:K21"/>
    <mergeCell ref="J22:K22"/>
    <mergeCell ref="C23:K23"/>
    <mergeCell ref="C25:L25"/>
    <mergeCell ref="C26:D26"/>
    <mergeCell ref="E26:F26"/>
    <mergeCell ref="G26:H26"/>
    <mergeCell ref="J26:K26"/>
    <mergeCell ref="E27:F27"/>
    <mergeCell ref="G27:H27"/>
    <mergeCell ref="J27:K27"/>
    <mergeCell ref="E28:F28"/>
    <mergeCell ref="G28:H28"/>
    <mergeCell ref="J28:K28"/>
    <mergeCell ref="E30:F30"/>
    <mergeCell ref="G30:H30"/>
    <mergeCell ref="J30:K30"/>
    <mergeCell ref="D29:D30"/>
    <mergeCell ref="D44:L44"/>
    <mergeCell ref="C31:K31"/>
    <mergeCell ref="C32:L32"/>
    <mergeCell ref="C35:L35"/>
    <mergeCell ref="C39:L39"/>
    <mergeCell ref="D42:L42"/>
    <mergeCell ref="D43:L43"/>
    <mergeCell ref="E29:F29"/>
    <mergeCell ref="G29:H29"/>
    <mergeCell ref="J29:K29"/>
  </mergeCells>
  <printOptions horizontalCentered="1" verticalCentered="1"/>
  <pageMargins left="0.39370078740157483" right="0.19685039370078741" top="0.39370078740157483" bottom="0.39370078740157483" header="0.94488188976377963" footer="0"/>
  <pageSetup scale="92" fitToHeight="0" orientation="landscape" horizontalDpi="300" verticalDpi="300" r:id="rId1"/>
  <headerFooter scaleWithDoc="0"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5">
    <tabColor rgb="FF92D050"/>
    <pageSetUpPr fitToPage="1"/>
  </sheetPr>
  <dimension ref="A1:AL42"/>
  <sheetViews>
    <sheetView view="pageBreakPreview" topLeftCell="A13" zoomScale="70" zoomScaleNormal="100" zoomScaleSheetLayoutView="70" workbookViewId="0">
      <pane xSplit="8" ySplit="2" topLeftCell="N30" activePane="bottomRight" state="frozen"/>
      <selection pane="topRight" activeCell="F41" sqref="F41"/>
      <selection pane="bottomLeft" activeCell="F41" sqref="F41"/>
      <selection pane="bottomRight" activeCell="F41" sqref="F41"/>
    </sheetView>
  </sheetViews>
  <sheetFormatPr baseColWidth="10" defaultColWidth="11.42578125" defaultRowHeight="14.25"/>
  <cols>
    <col min="1" max="1" width="6.7109375" style="692" customWidth="1"/>
    <col min="2" max="2" width="8.42578125" style="3" customWidth="1"/>
    <col min="3" max="3" width="6.140625" style="2" customWidth="1"/>
    <col min="4" max="4" width="60" style="2" customWidth="1"/>
    <col min="5" max="5" width="75.28515625" style="124" hidden="1" customWidth="1"/>
    <col min="6" max="6" width="12.28515625" style="2" customWidth="1"/>
    <col min="7" max="7" width="9.42578125" style="2" customWidth="1"/>
    <col min="8" max="8" width="6.7109375" style="2" customWidth="1"/>
    <col min="9" max="9" width="20.28515625" style="2" customWidth="1"/>
    <col min="10" max="10" width="9.5703125" style="2" customWidth="1"/>
    <col min="11" max="11" width="6.85546875" style="2" customWidth="1"/>
    <col min="12" max="24" width="7" style="2" customWidth="1"/>
    <col min="25" max="25" width="8.85546875" style="2" customWidth="1"/>
    <col min="26" max="27" width="12.28515625" style="2" customWidth="1"/>
    <col min="28" max="29" width="27.5703125" style="2" customWidth="1"/>
    <col min="30" max="30" width="11.42578125" style="2"/>
    <col min="31" max="31" width="18.5703125" style="173" customWidth="1"/>
    <col min="32" max="34" width="11.42578125" style="2"/>
    <col min="35" max="35" width="17.140625" style="2" bestFit="1" customWidth="1"/>
    <col min="36" max="36" width="11.42578125" style="2"/>
    <col min="37" max="37" width="15" style="2" customWidth="1"/>
    <col min="38" max="16384" width="11.42578125" style="2"/>
  </cols>
  <sheetData>
    <row r="1" spans="2:38" ht="7.5" customHeight="1" thickBot="1"/>
    <row r="2" spans="2:38" ht="15">
      <c r="C2" s="2796" t="str">
        <f>'DATOS ENTRADA'!C2:D2</f>
        <v>TRANSMILENIO S.A.</v>
      </c>
      <c r="D2" s="2797"/>
      <c r="E2" s="2797"/>
      <c r="F2" s="2797"/>
      <c r="G2" s="2797"/>
      <c r="H2" s="2797"/>
      <c r="I2" s="2797"/>
      <c r="J2" s="2797"/>
      <c r="K2" s="88"/>
      <c r="L2" s="88"/>
      <c r="M2" s="88"/>
      <c r="N2" s="88"/>
      <c r="O2" s="88"/>
      <c r="P2" s="88"/>
      <c r="Q2" s="88"/>
      <c r="R2" s="88"/>
      <c r="S2" s="88"/>
      <c r="T2" s="88"/>
      <c r="U2" s="88"/>
      <c r="V2" s="88"/>
      <c r="W2" s="88"/>
      <c r="X2" s="88"/>
      <c r="Y2" s="88"/>
      <c r="Z2" s="88"/>
      <c r="AA2" s="2787"/>
      <c r="AB2" s="2788"/>
      <c r="AC2" s="2789"/>
    </row>
    <row r="3" spans="2:38" ht="15">
      <c r="C3" s="2777" t="str">
        <f>'DATOS ENTRADA'!C3:D3</f>
        <v>SUBGERENCIA DE INFRAESTRUCTURA</v>
      </c>
      <c r="D3" s="2778"/>
      <c r="E3" s="2778"/>
      <c r="F3" s="2778"/>
      <c r="G3" s="2778"/>
      <c r="H3" s="2778"/>
      <c r="I3" s="2778"/>
      <c r="J3" s="2778"/>
      <c r="K3" s="1622"/>
      <c r="L3" s="1622"/>
      <c r="M3" s="1622"/>
      <c r="N3" s="1622"/>
      <c r="O3" s="1622"/>
      <c r="P3" s="1622"/>
      <c r="Q3" s="1622"/>
      <c r="R3" s="1622"/>
      <c r="S3" s="1622"/>
      <c r="T3" s="1622"/>
      <c r="U3" s="1622"/>
      <c r="V3" s="1622"/>
      <c r="W3" s="1622"/>
      <c r="X3" s="1622"/>
      <c r="Y3" s="1622"/>
      <c r="Z3" s="1622"/>
      <c r="AA3" s="2790"/>
      <c r="AB3" s="2791"/>
      <c r="AC3" s="2792"/>
    </row>
    <row r="4" spans="2:38" ht="15">
      <c r="C4" s="2777" t="str">
        <f>'DATOS ENTRADA'!C4:D4</f>
        <v>PATIOS</v>
      </c>
      <c r="D4" s="2778"/>
      <c r="E4" s="2778"/>
      <c r="F4" s="2778"/>
      <c r="G4" s="2778"/>
      <c r="H4" s="2778"/>
      <c r="I4" s="2778"/>
      <c r="J4" s="2778"/>
      <c r="K4" s="1622"/>
      <c r="L4" s="1622"/>
      <c r="M4" s="1622"/>
      <c r="N4" s="1622"/>
      <c r="O4" s="1622"/>
      <c r="P4" s="1622"/>
      <c r="Q4" s="1622"/>
      <c r="R4" s="1622"/>
      <c r="S4" s="1622"/>
      <c r="T4" s="1622"/>
      <c r="U4" s="1622"/>
      <c r="V4" s="1622"/>
      <c r="W4" s="1622"/>
      <c r="X4" s="1622"/>
      <c r="Y4" s="1622"/>
      <c r="Z4" s="1622"/>
      <c r="AA4" s="2790"/>
      <c r="AB4" s="2791"/>
      <c r="AC4" s="2792"/>
    </row>
    <row r="5" spans="2:38" ht="15" thickBot="1">
      <c r="C5" s="2308" t="e">
        <f>IF('DATOS ENTRADA'!#REF!=0,"",'DATOS ENTRADA'!#REF!)</f>
        <v>#REF!</v>
      </c>
      <c r="D5" s="2309"/>
      <c r="E5" s="2309"/>
      <c r="F5" s="2309"/>
      <c r="G5" s="2309"/>
      <c r="H5" s="2309"/>
      <c r="I5" s="2309"/>
      <c r="J5" s="2309"/>
      <c r="K5" s="1166"/>
      <c r="L5" s="1166"/>
      <c r="M5" s="1166"/>
      <c r="N5" s="1166"/>
      <c r="O5" s="1166"/>
      <c r="P5" s="1166"/>
      <c r="Q5" s="1166"/>
      <c r="R5" s="1166"/>
      <c r="S5" s="1166"/>
      <c r="T5" s="1166"/>
      <c r="U5" s="1166"/>
      <c r="V5" s="1166"/>
      <c r="W5" s="1166"/>
      <c r="X5" s="1166"/>
      <c r="Y5" s="1166"/>
      <c r="Z5" s="1166"/>
      <c r="AA5" s="2793"/>
      <c r="AB5" s="2794"/>
      <c r="AC5" s="2795"/>
    </row>
    <row r="6" spans="2:38" ht="49.5" customHeight="1" thickBot="1">
      <c r="C6" s="2780" t="str">
        <f>'DATOS ENTRADA'!B6</f>
        <v>OBJETO DE LA CONTRATACIÓN:</v>
      </c>
      <c r="D6" s="2781"/>
      <c r="E6" s="2798">
        <f>'DATOS ENTRADA'!$C$6</f>
        <v>0</v>
      </c>
      <c r="F6" s="2799"/>
      <c r="G6" s="2799"/>
      <c r="H6" s="2799"/>
      <c r="I6" s="2799"/>
      <c r="J6" s="2799"/>
      <c r="K6" s="2799"/>
      <c r="L6" s="2799"/>
      <c r="M6" s="2799"/>
      <c r="N6" s="2799"/>
      <c r="O6" s="2799"/>
      <c r="P6" s="2799"/>
      <c r="Q6" s="2799"/>
      <c r="R6" s="2799"/>
      <c r="S6" s="2799"/>
      <c r="T6" s="2799"/>
      <c r="U6" s="2799"/>
      <c r="V6" s="2799"/>
      <c r="W6" s="2799"/>
      <c r="X6" s="2799"/>
      <c r="Y6" s="2799"/>
      <c r="Z6" s="2799"/>
      <c r="AA6" s="2799"/>
      <c r="AB6" s="2799"/>
      <c r="AC6" s="2800"/>
    </row>
    <row r="7" spans="2:38">
      <c r="D7" s="1178"/>
      <c r="E7" s="846"/>
      <c r="F7" s="1178"/>
      <c r="G7" s="1178"/>
      <c r="H7" s="1178"/>
      <c r="I7" s="1178"/>
      <c r="J7" s="1178"/>
      <c r="K7" s="1178"/>
      <c r="L7" s="1178"/>
      <c r="M7" s="1178"/>
      <c r="N7" s="1178"/>
      <c r="O7" s="1178"/>
      <c r="P7" s="1178"/>
      <c r="Q7" s="1178"/>
      <c r="R7" s="1178"/>
      <c r="S7" s="1178"/>
      <c r="T7" s="1178"/>
      <c r="U7" s="1178"/>
      <c r="V7" s="1178"/>
      <c r="W7" s="1178"/>
      <c r="X7" s="1178"/>
      <c r="Y7" s="1178"/>
      <c r="Z7" s="1178"/>
      <c r="AA7" s="1178"/>
      <c r="AB7" s="1179"/>
      <c r="AC7" s="1179"/>
    </row>
    <row r="8" spans="2:38" ht="15" customHeight="1">
      <c r="C8" s="2784" t="s">
        <v>763</v>
      </c>
      <c r="D8" s="2785"/>
      <c r="E8" s="2785"/>
      <c r="F8" s="2785"/>
      <c r="G8" s="2785"/>
      <c r="H8" s="2785"/>
      <c r="I8" s="2785"/>
      <c r="J8" s="2785"/>
      <c r="K8" s="2785"/>
      <c r="L8" s="2785"/>
      <c r="M8" s="2785"/>
      <c r="N8" s="2785"/>
      <c r="O8" s="2785"/>
      <c r="P8" s="2785"/>
      <c r="Q8" s="2785"/>
      <c r="R8" s="2785"/>
      <c r="S8" s="2785"/>
      <c r="T8" s="2785"/>
      <c r="U8" s="2785"/>
      <c r="V8" s="2785"/>
      <c r="W8" s="2785"/>
      <c r="X8" s="2785"/>
      <c r="Y8" s="2785"/>
      <c r="Z8" s="2785"/>
      <c r="AA8" s="2785"/>
      <c r="AB8" s="2785"/>
      <c r="AC8" s="2786"/>
    </row>
    <row r="9" spans="2:38">
      <c r="C9" s="40"/>
      <c r="D9" s="40"/>
      <c r="E9" s="847"/>
      <c r="F9" s="40"/>
      <c r="G9" s="40"/>
      <c r="H9" s="40"/>
      <c r="I9" s="40"/>
      <c r="J9" s="40"/>
      <c r="K9" s="40"/>
      <c r="L9" s="40"/>
      <c r="M9" s="40"/>
      <c r="N9" s="40"/>
      <c r="O9" s="40"/>
      <c r="P9" s="40"/>
      <c r="Q9" s="40"/>
      <c r="R9" s="40"/>
      <c r="S9" s="40"/>
      <c r="T9" s="40"/>
      <c r="U9" s="40"/>
      <c r="V9" s="40"/>
      <c r="W9" s="40"/>
      <c r="X9" s="40"/>
      <c r="Y9" s="40"/>
      <c r="Z9" s="40"/>
      <c r="AA9" s="40"/>
      <c r="AB9" s="40"/>
      <c r="AC9" s="40"/>
    </row>
    <row r="10" spans="2:38" ht="18.75" customHeight="1">
      <c r="C10" s="40"/>
      <c r="D10" s="40"/>
      <c r="E10" s="2801" t="s">
        <v>599</v>
      </c>
      <c r="F10" s="2801"/>
      <c r="G10" s="2575" t="e">
        <f>'DATOS ENTRADA'!#REF!</f>
        <v>#REF!</v>
      </c>
      <c r="H10" s="2575"/>
      <c r="I10" s="2695" t="s">
        <v>9</v>
      </c>
      <c r="J10" s="2779"/>
      <c r="K10" s="40"/>
      <c r="L10" s="40"/>
      <c r="M10" s="40"/>
      <c r="N10" s="40"/>
      <c r="O10" s="40"/>
      <c r="P10" s="40"/>
      <c r="Q10" s="40"/>
      <c r="R10" s="40"/>
      <c r="S10" s="40"/>
      <c r="T10" s="40"/>
      <c r="U10" s="40"/>
      <c r="V10" s="40"/>
      <c r="W10" s="40"/>
      <c r="X10" s="40"/>
      <c r="Y10" s="40"/>
      <c r="Z10" s="40"/>
      <c r="AA10" s="40"/>
      <c r="AB10" s="40"/>
      <c r="AC10" s="40"/>
    </row>
    <row r="11" spans="2:38" ht="14.25" customHeight="1">
      <c r="C11" s="39"/>
      <c r="D11" s="41"/>
      <c r="E11" s="2802" t="s">
        <v>764</v>
      </c>
      <c r="F11" s="2802"/>
      <c r="G11" s="2575">
        <f>'DATOS ENTRADA'!C13+'DATOS ENTRADA'!C14</f>
        <v>11</v>
      </c>
      <c r="H11" s="2575"/>
      <c r="I11" s="2695" t="s">
        <v>9</v>
      </c>
      <c r="J11" s="2779"/>
      <c r="K11" s="1146"/>
      <c r="L11" s="1146"/>
      <c r="M11" s="1146"/>
      <c r="N11" s="1146"/>
      <c r="O11" s="1146"/>
      <c r="P11" s="1146"/>
      <c r="Q11" s="1146"/>
      <c r="R11" s="1146"/>
      <c r="S11" s="1146"/>
      <c r="T11" s="1146"/>
      <c r="U11" s="1146"/>
      <c r="V11" s="1146"/>
      <c r="W11" s="1146"/>
      <c r="X11" s="1146"/>
      <c r="Y11" s="1146"/>
      <c r="Z11" s="161"/>
      <c r="AA11" s="161"/>
      <c r="AB11" s="161"/>
      <c r="AC11" s="161"/>
    </row>
    <row r="12" spans="2:38" ht="15" thickBot="1">
      <c r="C12" s="39"/>
      <c r="D12" s="39"/>
      <c r="E12" s="848"/>
      <c r="F12" s="39"/>
      <c r="G12" s="39"/>
      <c r="H12" s="39"/>
      <c r="I12" s="39"/>
      <c r="J12" s="39"/>
      <c r="K12" s="39"/>
      <c r="L12" s="39"/>
      <c r="M12" s="39"/>
      <c r="N12" s="39"/>
      <c r="O12" s="39"/>
      <c r="P12" s="39"/>
      <c r="Q12" s="39"/>
      <c r="R12" s="39"/>
      <c r="S12" s="39"/>
      <c r="T12" s="39"/>
      <c r="U12" s="39"/>
      <c r="V12" s="39"/>
      <c r="W12" s="39"/>
      <c r="X12" s="39"/>
      <c r="Y12" s="39"/>
      <c r="Z12" s="39"/>
      <c r="AA12" s="39"/>
      <c r="AB12" s="39"/>
      <c r="AC12" s="39"/>
    </row>
    <row r="13" spans="2:38" ht="39.75" customHeight="1">
      <c r="B13" s="2766" t="s">
        <v>285</v>
      </c>
      <c r="C13" s="2768" t="s">
        <v>261</v>
      </c>
      <c r="D13" s="2770" t="s">
        <v>287</v>
      </c>
      <c r="E13" s="2775" t="s">
        <v>488</v>
      </c>
      <c r="F13" s="2770" t="s">
        <v>765</v>
      </c>
      <c r="G13" s="2770"/>
      <c r="H13" s="2770" t="s">
        <v>603</v>
      </c>
      <c r="I13" s="2774" t="s">
        <v>491</v>
      </c>
      <c r="J13" s="2782" t="s">
        <v>607</v>
      </c>
      <c r="K13" s="2812" t="s">
        <v>599</v>
      </c>
      <c r="L13" s="2813"/>
      <c r="M13" s="2813"/>
      <c r="N13" s="2813"/>
      <c r="O13" s="2803" t="s">
        <v>764</v>
      </c>
      <c r="P13" s="2803"/>
      <c r="Q13" s="2803"/>
      <c r="R13" s="2803"/>
      <c r="S13" s="2803"/>
      <c r="T13" s="2803"/>
      <c r="U13" s="2803"/>
      <c r="V13" s="2803"/>
      <c r="W13" s="2803"/>
      <c r="X13" s="2803"/>
      <c r="Y13" s="492" t="s">
        <v>766</v>
      </c>
      <c r="Z13" s="2745" t="s">
        <v>767</v>
      </c>
      <c r="AA13" s="2745" t="s">
        <v>768</v>
      </c>
      <c r="AB13" s="2747" t="s">
        <v>769</v>
      </c>
      <c r="AC13" s="2747" t="s">
        <v>770</v>
      </c>
    </row>
    <row r="14" spans="2:38" ht="36.75" customHeight="1" thickBot="1">
      <c r="B14" s="2767"/>
      <c r="C14" s="2769"/>
      <c r="D14" s="2771"/>
      <c r="E14" s="2776"/>
      <c r="F14" s="493" t="s">
        <v>771</v>
      </c>
      <c r="G14" s="494" t="s">
        <v>772</v>
      </c>
      <c r="H14" s="2771"/>
      <c r="I14" s="2771"/>
      <c r="J14" s="2783"/>
      <c r="K14" s="495">
        <v>1</v>
      </c>
      <c r="L14" s="495">
        <f>K14+1</f>
        <v>2</v>
      </c>
      <c r="M14" s="495">
        <f t="shared" ref="M14:Y14" si="0">L14+1</f>
        <v>3</v>
      </c>
      <c r="N14" s="495">
        <f t="shared" si="0"/>
        <v>4</v>
      </c>
      <c r="O14" s="495">
        <f t="shared" si="0"/>
        <v>5</v>
      </c>
      <c r="P14" s="495">
        <f t="shared" si="0"/>
        <v>6</v>
      </c>
      <c r="Q14" s="495">
        <f t="shared" si="0"/>
        <v>7</v>
      </c>
      <c r="R14" s="495">
        <f t="shared" si="0"/>
        <v>8</v>
      </c>
      <c r="S14" s="495">
        <f t="shared" si="0"/>
        <v>9</v>
      </c>
      <c r="T14" s="495">
        <f t="shared" si="0"/>
        <v>10</v>
      </c>
      <c r="U14" s="495">
        <f t="shared" si="0"/>
        <v>11</v>
      </c>
      <c r="V14" s="495">
        <f t="shared" si="0"/>
        <v>12</v>
      </c>
      <c r="W14" s="495">
        <f t="shared" si="0"/>
        <v>13</v>
      </c>
      <c r="X14" s="495">
        <f t="shared" si="0"/>
        <v>14</v>
      </c>
      <c r="Y14" s="495">
        <f t="shared" si="0"/>
        <v>15</v>
      </c>
      <c r="Z14" s="2746"/>
      <c r="AA14" s="2746"/>
      <c r="AB14" s="2748"/>
      <c r="AC14" s="2748"/>
    </row>
    <row r="15" spans="2:38">
      <c r="B15" s="414"/>
      <c r="C15" s="339">
        <v>1</v>
      </c>
      <c r="D15" s="340" t="s">
        <v>773</v>
      </c>
      <c r="E15" s="849"/>
      <c r="F15" s="341"/>
      <c r="G15" s="341"/>
      <c r="H15" s="342"/>
      <c r="I15" s="343"/>
      <c r="J15" s="343"/>
      <c r="K15" s="343"/>
      <c r="L15" s="343"/>
      <c r="M15" s="343"/>
      <c r="N15" s="343"/>
      <c r="O15" s="343"/>
      <c r="P15" s="343"/>
      <c r="Q15" s="343"/>
      <c r="R15" s="343"/>
      <c r="S15" s="343"/>
      <c r="T15" s="343"/>
      <c r="U15" s="343"/>
      <c r="V15" s="343"/>
      <c r="W15" s="343"/>
      <c r="X15" s="343"/>
      <c r="Y15" s="343"/>
      <c r="Z15" s="343"/>
      <c r="AA15" s="343"/>
      <c r="AB15" s="344"/>
      <c r="AC15" s="344"/>
    </row>
    <row r="16" spans="2:38">
      <c r="B16" s="345"/>
      <c r="C16" s="1180"/>
      <c r="D16" s="1623" t="s">
        <v>774</v>
      </c>
      <c r="E16" s="1624"/>
      <c r="F16" s="1625"/>
      <c r="G16" s="1625"/>
      <c r="H16" s="1626"/>
      <c r="I16" s="1627"/>
      <c r="J16" s="1627"/>
      <c r="K16" s="1627"/>
      <c r="L16" s="1627"/>
      <c r="M16" s="1627"/>
      <c r="N16" s="1627"/>
      <c r="O16" s="1627"/>
      <c r="P16" s="1627"/>
      <c r="Q16" s="1627"/>
      <c r="R16" s="1627"/>
      <c r="S16" s="1627"/>
      <c r="T16" s="1627"/>
      <c r="U16" s="1627"/>
      <c r="V16" s="1627"/>
      <c r="W16" s="1627"/>
      <c r="X16" s="1627"/>
      <c r="Y16" s="1627"/>
      <c r="Z16" s="1627"/>
      <c r="AA16" s="1627"/>
      <c r="AB16" s="1628"/>
      <c r="AC16" s="1628"/>
      <c r="AF16" s="252" t="s">
        <v>504</v>
      </c>
      <c r="AG16" s="252" t="s">
        <v>504</v>
      </c>
      <c r="AI16" s="1629" t="s">
        <v>775</v>
      </c>
      <c r="AJ16"/>
      <c r="AK16" s="1629" t="s">
        <v>776</v>
      </c>
      <c r="AL16"/>
    </row>
    <row r="17" spans="1:38" s="124" customFormat="1" ht="19.899999999999999" customHeight="1">
      <c r="A17" s="36">
        <v>54</v>
      </c>
      <c r="B17" s="1181">
        <f>VLOOKUP(H17,TABLAS!$C$24:$H$31,6,FALSE)</f>
        <v>9110</v>
      </c>
      <c r="C17" s="1182">
        <v>1.1000000000000001</v>
      </c>
      <c r="D17" s="1630" t="str">
        <f>VLOOKUP(A17,'PERFILES PERSONAL-OBRA'!$A:$D,3,FALSE)</f>
        <v>ESPECIALISTA EN TRANSITO Y TRANSPORTE</v>
      </c>
      <c r="E17" s="1631" t="str">
        <f>VLOOKUP(A17,'PERFILES PERSONAL-OBRA'!$A:$D,4,FALSE)</f>
        <v>PROFESION: 
Ingeniero Civil o Ingeniero de Transporte y Vías con tarjeta
profesional vigente. 
Con título de POSGRADO en el área de: 
Tránsito y/o Transporte. 
Con EXPERIENCIA ESPECIFICA: 
En proyectos de Consultoría (de Estudios y Diseños), Interventoría de obra o ejecución de obra para la Construcción o Reforzamiento o Rehabilitación o Adecuación o Ampliación o Mejoramiento o Mantenimiento de infraestructura vial urbana o de proyectos de Espacio Público (plazas, vías peatonales, andenes, controles ambientales de las vías arterias, alamedas y ciclorrutas y red de transporte no motorizado) o sistemas BRT para tráfico automotor, como Especialista en Tránsito y/o Transporte.</v>
      </c>
      <c r="F17" s="1411" t="s">
        <v>609</v>
      </c>
      <c r="G17" s="1348">
        <v>1</v>
      </c>
      <c r="H17" s="1348">
        <v>4</v>
      </c>
      <c r="I17" s="1632">
        <f>VLOOKUP(B17,TABLAS!$A:$G,4,0)</f>
        <v>8612000</v>
      </c>
      <c r="J17" s="1633">
        <f>VLOOKUP(B17,TABLAS!$A$2:$E$49,5,FALSE)</f>
        <v>1.4516</v>
      </c>
      <c r="K17" s="1634">
        <v>0.8</v>
      </c>
      <c r="L17" s="1634">
        <v>0.8</v>
      </c>
      <c r="M17" s="1634">
        <v>0.8</v>
      </c>
      <c r="N17" s="1634">
        <v>0.8</v>
      </c>
      <c r="O17" s="1634">
        <v>0.6</v>
      </c>
      <c r="P17" s="1634">
        <v>0.6</v>
      </c>
      <c r="Q17" s="1634">
        <v>0.6</v>
      </c>
      <c r="R17" s="1634">
        <v>0.6</v>
      </c>
      <c r="S17" s="1634">
        <v>0.25</v>
      </c>
      <c r="T17" s="1634">
        <v>0.25</v>
      </c>
      <c r="U17" s="1634">
        <v>0.25</v>
      </c>
      <c r="V17" s="1634">
        <v>0.25</v>
      </c>
      <c r="W17" s="1634">
        <v>0.25</v>
      </c>
      <c r="X17" s="1634">
        <v>0.25</v>
      </c>
      <c r="Y17" s="1634">
        <v>0.3</v>
      </c>
      <c r="Z17" s="1635">
        <f>G17*(SUM(K17:N17))</f>
        <v>3.2</v>
      </c>
      <c r="AA17" s="1635">
        <f>G17*(SUM(O17:Y17))</f>
        <v>4.2</v>
      </c>
      <c r="AB17" s="1636">
        <f>ROUND(Z17*I17*J17,0)</f>
        <v>40003773</v>
      </c>
      <c r="AC17" s="1636">
        <f>ROUND(AA17*I17*J17,0)</f>
        <v>52504953</v>
      </c>
      <c r="AE17" s="856">
        <f>G17*I17*J17*SUM(L17:L17)</f>
        <v>10000943.359999999</v>
      </c>
      <c r="AF17" s="124" t="e">
        <f>((G17)*L17*$G$10)/$G$10</f>
        <v>#REF!</v>
      </c>
      <c r="AG17" s="124">
        <f>(G17*Y17*$G$11)/$G$11</f>
        <v>0.3</v>
      </c>
      <c r="AI17" s="1637" t="e">
        <f>#REF!</f>
        <v>#REF!</v>
      </c>
      <c r="AJ17" s="1483" t="s">
        <v>777</v>
      </c>
      <c r="AK17" s="1637">
        <v>109823.336</v>
      </c>
      <c r="AL17" s="1483" t="s">
        <v>777</v>
      </c>
    </row>
    <row r="18" spans="1:38" s="124" customFormat="1" ht="19.899999999999999" customHeight="1">
      <c r="A18" s="36">
        <v>55</v>
      </c>
      <c r="B18" s="1181">
        <f>VLOOKUP(H18,TABLAS!$C$24:$H$31,6,FALSE)</f>
        <v>9111</v>
      </c>
      <c r="C18" s="1182">
        <f>+C17+0.1</f>
        <v>1.2000000000000002</v>
      </c>
      <c r="D18" s="1630" t="str">
        <f>VLOOKUP(A18,'PERFILES PERSONAL-OBRA'!$A:$D,3,FALSE)</f>
        <v>INGENIERO MODELADOR</v>
      </c>
      <c r="E18" s="1631" t="str">
        <f>VLOOKUP(A18,'PERFILES PERSONAL-OBRA'!$A:$D,4,FALSE)</f>
        <v>PROFESION: 
Ingeniero Civil o Ingeniero de Transporte y Vías con tarjeta
profesional vigente. 
Con título de POSGRADO en el área de: 
N/A. 
Con EXPERIENCIA ESPECIFICA: 
En proyectos de Interventoría de obra o ejecución de obra para la Construcción o Reforzamiento o Rehabilitación o Adecuación o Ampliación o Mejoramiento o Mantenimiento de infraestructura vial urbana o de proyectos de Espacio Público (plazas, vías peatonales, andenes, controles ambientales de las vías arterias, alamedas y ciclorrutas y red de transporte no motorizado) o sistemas BRT para tráfico automotor, como Ingeniero Modelador de tránsito y/o transporte.</v>
      </c>
      <c r="F18" s="1411" t="s">
        <v>609</v>
      </c>
      <c r="G18" s="1348">
        <v>1</v>
      </c>
      <c r="H18" s="1348">
        <v>5</v>
      </c>
      <c r="I18" s="1632">
        <f>VLOOKUP(B18,TABLAS!$A:$G,4,0)</f>
        <v>7768000</v>
      </c>
      <c r="J18" s="1633">
        <f>VLOOKUP(B18,TABLAS!$A$2:$E$49,5,FALSE)</f>
        <v>1.452</v>
      </c>
      <c r="K18" s="1634">
        <v>0.8</v>
      </c>
      <c r="L18" s="1634">
        <v>0.8</v>
      </c>
      <c r="M18" s="1634">
        <v>0.8</v>
      </c>
      <c r="N18" s="1634">
        <v>0.8</v>
      </c>
      <c r="O18" s="1634">
        <v>0.5</v>
      </c>
      <c r="P18" s="1634">
        <v>0.5</v>
      </c>
      <c r="Q18" s="1634">
        <v>0.5</v>
      </c>
      <c r="R18" s="1634">
        <v>0.5</v>
      </c>
      <c r="S18" s="1634">
        <v>0.2</v>
      </c>
      <c r="T18" s="1634">
        <v>0.2</v>
      </c>
      <c r="U18" s="1634">
        <v>0.2</v>
      </c>
      <c r="V18" s="1634">
        <v>0.2</v>
      </c>
      <c r="W18" s="1634">
        <v>0.2</v>
      </c>
      <c r="X18" s="1634">
        <v>0.2</v>
      </c>
      <c r="Y18" s="1634"/>
      <c r="Z18" s="1635">
        <f>G18*(SUM(K18:N18))</f>
        <v>3.2</v>
      </c>
      <c r="AA18" s="1635">
        <f>G18*(SUM(N18:Y18))</f>
        <v>4.0000000000000009</v>
      </c>
      <c r="AB18" s="1636">
        <f>ROUND(Z18*I18*J18,0)</f>
        <v>36093235</v>
      </c>
      <c r="AC18" s="1636">
        <f>ROUND(AA18*I18*J18,0)</f>
        <v>45116544</v>
      </c>
      <c r="AE18" s="856">
        <f>G18*I18*J18*SUM(L18:L18)</f>
        <v>9023308.8000000007</v>
      </c>
      <c r="AF18" s="124" t="e">
        <f>((G18)*L18*$G$10)/$G$10</f>
        <v>#REF!</v>
      </c>
      <c r="AG18" s="124">
        <f>(G18*Y18*$G$11)/$G$11</f>
        <v>0</v>
      </c>
      <c r="AI18" s="1637" t="e">
        <f>#REF!</f>
        <v>#REF!</v>
      </c>
      <c r="AJ18" s="1483" t="s">
        <v>777</v>
      </c>
      <c r="AK18" s="1637">
        <v>109823.336</v>
      </c>
      <c r="AL18" s="1483" t="s">
        <v>777</v>
      </c>
    </row>
    <row r="19" spans="1:38" s="124" customFormat="1" ht="19.899999999999999" customHeight="1">
      <c r="A19" s="36">
        <v>56</v>
      </c>
      <c r="B19" s="1181">
        <f>VLOOKUP(H19,TABLAS!$C$24:$H$31,6,FALSE)</f>
        <v>9111</v>
      </c>
      <c r="C19" s="1182">
        <f>+C18+0.1</f>
        <v>1.3000000000000003</v>
      </c>
      <c r="D19" s="1630" t="str">
        <f>VLOOKUP(A19,'PERFILES PERSONAL-OBRA'!$A:$D,3,FALSE)</f>
        <v>RESIDENTE TRÁNSITO Y TRANSPORTE</v>
      </c>
      <c r="E19" s="1631" t="str">
        <f>VLOOKUP(A19,'PERFILES PERSONAL-OBRA'!$A:$D,4,FALSE)</f>
        <v>PROFESION: 
Ingeniero Civil o Ingeniero de Transporte y Vías con tarjeta
profesional vigente. 
Con título de POSGRADO en el área de: 
N/A. 
Con EXPERIENCIA ESPECIFICA: 
En proyectos de Interventoría de obra o ejecución de obra para la Construcción o Reforzamiento o Rehabilitación o Adecuación o Ampliación o Mejoramiento o Mantenimiento de infraestructura vial urbana o de proyectos de Espacio Público (plazas, vías peatonales, andenes, controles ambientales de las vías arterias, alamedas y ciclorrutas y red de transporte no motorizado) o sistemas BRT para tráfico automotor, como Ingeniero de apoyo en tránsito y transporte.</v>
      </c>
      <c r="F19" s="1411" t="s">
        <v>609</v>
      </c>
      <c r="G19" s="1348">
        <v>1</v>
      </c>
      <c r="H19" s="1348">
        <v>5</v>
      </c>
      <c r="I19" s="1632">
        <f>VLOOKUP(B19,TABLAS!$A:$G,4,0)</f>
        <v>7768000</v>
      </c>
      <c r="J19" s="1633">
        <f>VLOOKUP(B19,TABLAS!$A$2:$E$49,5,FALSE)</f>
        <v>1.452</v>
      </c>
      <c r="K19" s="1634"/>
      <c r="L19" s="1634"/>
      <c r="M19" s="1634"/>
      <c r="N19" s="1634"/>
      <c r="O19" s="1634">
        <v>1</v>
      </c>
      <c r="P19" s="1634">
        <v>1</v>
      </c>
      <c r="Q19" s="1634">
        <v>1</v>
      </c>
      <c r="R19" s="1634">
        <v>1</v>
      </c>
      <c r="S19" s="1634">
        <v>1</v>
      </c>
      <c r="T19" s="1634">
        <v>1</v>
      </c>
      <c r="U19" s="1634">
        <v>1</v>
      </c>
      <c r="V19" s="1634">
        <v>1</v>
      </c>
      <c r="W19" s="1634">
        <v>1</v>
      </c>
      <c r="X19" s="1634">
        <v>1</v>
      </c>
      <c r="Y19" s="1634">
        <v>0.5</v>
      </c>
      <c r="Z19" s="1635">
        <f>G19*(SUM(K19:N19))</f>
        <v>0</v>
      </c>
      <c r="AA19" s="1635">
        <f>G19*(SUM(O19:Y19))</f>
        <v>10.5</v>
      </c>
      <c r="AB19" s="1636">
        <f>ROUND(Z19*I19*J19,0)</f>
        <v>0</v>
      </c>
      <c r="AC19" s="1636">
        <f>ROUND(AA19*I19*J19,0)</f>
        <v>118430928</v>
      </c>
      <c r="AE19" s="856">
        <f>G19*I19*J19*SUM(L19:L19)</f>
        <v>0</v>
      </c>
      <c r="AF19" s="124" t="e">
        <f>((G19)*L19*$G$10)/$G$10</f>
        <v>#REF!</v>
      </c>
      <c r="AG19" s="124">
        <f>(G19*Y19*$G$11)/$G$11</f>
        <v>0.5</v>
      </c>
      <c r="AI19" s="1637" t="e">
        <f>#REF!</f>
        <v>#REF!</v>
      </c>
      <c r="AJ19" s="1483" t="s">
        <v>777</v>
      </c>
      <c r="AK19" s="1637">
        <v>109823.336</v>
      </c>
      <c r="AL19" s="1483" t="s">
        <v>777</v>
      </c>
    </row>
    <row r="20" spans="1:38" s="124" customFormat="1" ht="19.899999999999999" customHeight="1">
      <c r="A20" s="36">
        <v>57</v>
      </c>
      <c r="B20" s="1181">
        <f>VLOOKUP(H20,TABLAS!$C$24:$H$31,6,FALSE)</f>
        <v>9111</v>
      </c>
      <c r="C20" s="1182">
        <f>+C19+0.1</f>
        <v>1.4000000000000004</v>
      </c>
      <c r="D20" s="1630" t="str">
        <f>VLOOKUP(A20,'PERFILES PERSONAL-OBRA'!$A:$D,3,FALSE)</f>
        <v>INGENIERO AUXILIAR DE TRÁNSITO Y TRANSPORTE</v>
      </c>
      <c r="E20" s="1638" t="str">
        <f>VLOOKUP(A20,'PERFILES PERSONAL-OBRA'!$A:$D,4,FALSE)</f>
        <v>PROFESION: 
Ingeniero Civil o Ingeniero de Transporte y Vías con tarjeta
profesional vigente. 
Con título de POSGRADO en el área de: 
N/A. 
Con EXPERIENCIA ESPECIFICA: 
En proyectos de Interventoría de consultoría o de estudios y diseños de proyectos para  la Construcción o Reforzamiento o Rehabilitación o Adecuación o Ampliación o Mejoramiento o Mantenimiento de infraestructura vial urbana o de proyectos de Espacio Público (plazas, vías peatonales, andenes, controles ambientales de las vías arterias, alamedas y ciclorrutas y red de transporte no motorizado) o sistemas BRT para tráfico automotor, como auxiliar en Ingeniería de Tránsito y/o Transporte.</v>
      </c>
      <c r="F20" s="1411" t="s">
        <v>609</v>
      </c>
      <c r="G20" s="1348">
        <v>1</v>
      </c>
      <c r="H20" s="1348">
        <v>5</v>
      </c>
      <c r="I20" s="1632">
        <f>VLOOKUP(B20,TABLAS!$A:$G,4,0)</f>
        <v>7768000</v>
      </c>
      <c r="J20" s="1633">
        <f>VLOOKUP(B20,TABLAS!$A$2:$E$49,5,FALSE)</f>
        <v>1.452</v>
      </c>
      <c r="K20" s="1634">
        <v>1</v>
      </c>
      <c r="L20" s="1634">
        <v>1</v>
      </c>
      <c r="M20" s="1634">
        <v>1</v>
      </c>
      <c r="N20" s="1634">
        <v>1</v>
      </c>
      <c r="O20" s="1634">
        <v>0.8</v>
      </c>
      <c r="P20" s="1634">
        <v>0.8</v>
      </c>
      <c r="Q20" s="1634">
        <v>0.8</v>
      </c>
      <c r="R20" s="1634">
        <v>0.8</v>
      </c>
      <c r="S20" s="1634">
        <v>0.8</v>
      </c>
      <c r="T20" s="1634">
        <v>0.8</v>
      </c>
      <c r="U20" s="1634">
        <v>0.8</v>
      </c>
      <c r="V20" s="1634">
        <v>0.8</v>
      </c>
      <c r="W20" s="1634">
        <v>0.8</v>
      </c>
      <c r="X20" s="1634">
        <v>0.8</v>
      </c>
      <c r="Y20" s="1634"/>
      <c r="Z20" s="1635">
        <f>G20*(SUM(K20:N20))</f>
        <v>4</v>
      </c>
      <c r="AA20" s="1635">
        <f>G20*(SUM(O20:Y20))</f>
        <v>7.9999999999999991</v>
      </c>
      <c r="AB20" s="1636">
        <f>ROUND(Z20*I20*J20,0)</f>
        <v>45116544</v>
      </c>
      <c r="AC20" s="1636">
        <f>ROUND(AA20*I20*J20,0)</f>
        <v>90233088</v>
      </c>
      <c r="AE20" s="856">
        <f>G20*I20*J20*SUM(L20:L20)</f>
        <v>11279136</v>
      </c>
      <c r="AF20" s="124" t="e">
        <f>((G20)*L20*$G$10)/$G$10</f>
        <v>#REF!</v>
      </c>
      <c r="AG20" s="124">
        <f>(G20*Y20*$G$11)/$G$11</f>
        <v>0</v>
      </c>
      <c r="AI20" s="1639" t="e">
        <f>#REF!</f>
        <v>#REF!</v>
      </c>
      <c r="AJ20" s="1483" t="s">
        <v>777</v>
      </c>
      <c r="AK20" s="1639">
        <v>109823.336</v>
      </c>
      <c r="AL20" s="1483" t="s">
        <v>777</v>
      </c>
    </row>
    <row r="21" spans="1:38" s="124" customFormat="1">
      <c r="A21" s="36"/>
      <c r="B21" s="1183"/>
      <c r="C21" s="1640"/>
      <c r="D21" s="1641" t="s">
        <v>778</v>
      </c>
      <c r="E21" s="1642"/>
      <c r="F21" s="1643"/>
      <c r="G21" s="1644"/>
      <c r="H21" s="1644"/>
      <c r="I21" s="1645"/>
      <c r="J21" s="1646"/>
      <c r="K21" s="1646"/>
      <c r="L21" s="1646"/>
      <c r="M21" s="1646"/>
      <c r="N21" s="1646"/>
      <c r="O21" s="1646"/>
      <c r="P21" s="1646"/>
      <c r="Q21" s="1646"/>
      <c r="R21" s="1646"/>
      <c r="S21" s="1646"/>
      <c r="T21" s="1646"/>
      <c r="U21" s="1646"/>
      <c r="V21" s="1646"/>
      <c r="W21" s="1646"/>
      <c r="X21" s="1646"/>
      <c r="Y21" s="1646"/>
      <c r="Z21" s="1646"/>
      <c r="AA21" s="1646"/>
      <c r="AB21" s="1647"/>
      <c r="AC21" s="1647"/>
      <c r="AE21" s="856"/>
    </row>
    <row r="22" spans="1:38" s="124" customFormat="1" ht="34.15" customHeight="1">
      <c r="A22" s="36"/>
      <c r="B22" s="1183">
        <v>9455</v>
      </c>
      <c r="C22" s="1182">
        <f>+C20+0.1</f>
        <v>1.5000000000000004</v>
      </c>
      <c r="D22" s="1630" t="str">
        <f>VLOOKUP(B22,TABLAS!$A$2:$G$49,2,FALSE)</f>
        <v>TARIFA MES - PERSONAL DE OBRA - AYUDANTE (NO INCLUYE FACTOR DE PRESTACIONES)</v>
      </c>
      <c r="E22" s="1648" t="s">
        <v>43</v>
      </c>
      <c r="F22" s="1411" t="str">
        <f>VLOOKUP(B22,TABLAS!$A$2:$G$49,3,FALSE)</f>
        <v>MES</v>
      </c>
      <c r="G22" s="1348">
        <v>12</v>
      </c>
      <c r="H22" s="1649"/>
      <c r="I22" s="1632">
        <f>VLOOKUP(B22,TABLAS!$A$2:$G$49,4,FALSE)</f>
        <v>1300000</v>
      </c>
      <c r="J22" s="1633">
        <f>VLOOKUP(B22,TABLAS!$A$2:$E$49,5,FALSE)</f>
        <v>1.6479999999999999</v>
      </c>
      <c r="K22" s="1650">
        <v>0.1</v>
      </c>
      <c r="L22" s="1650">
        <v>0.1</v>
      </c>
      <c r="M22" s="1650">
        <v>0.1</v>
      </c>
      <c r="N22" s="1650">
        <v>0.1</v>
      </c>
      <c r="O22" s="1650">
        <v>0.1</v>
      </c>
      <c r="P22" s="1650">
        <v>0.1</v>
      </c>
      <c r="Q22" s="1650">
        <v>0.1</v>
      </c>
      <c r="R22" s="1650">
        <v>0.1</v>
      </c>
      <c r="S22" s="1650">
        <v>0.1</v>
      </c>
      <c r="T22" s="1650">
        <v>0.1</v>
      </c>
      <c r="U22" s="1650">
        <v>0.1</v>
      </c>
      <c r="V22" s="1650">
        <v>0.1</v>
      </c>
      <c r="W22" s="1650">
        <v>0.1</v>
      </c>
      <c r="X22" s="1650">
        <v>0.1</v>
      </c>
      <c r="Y22" s="1650"/>
      <c r="Z22" s="1635">
        <f>G22*(SUM(K22:N22))</f>
        <v>4.8000000000000007</v>
      </c>
      <c r="AA22" s="1635">
        <f>G22*(SUM(O22:Y22))</f>
        <v>11.999999999999998</v>
      </c>
      <c r="AB22" s="1636">
        <f>ROUND(Z22*I22*J22,0)</f>
        <v>10283520</v>
      </c>
      <c r="AC22" s="1636">
        <f>ROUND(AA22*I22*J22,0)</f>
        <v>25708800</v>
      </c>
      <c r="AE22" s="856">
        <f>G22*I22*J22*SUM(L22:L22)</f>
        <v>2570880</v>
      </c>
      <c r="AF22" s="124" t="e">
        <f>(G22*L22*$G$10)/$G$10</f>
        <v>#REF!</v>
      </c>
      <c r="AG22" s="124">
        <f>(G22*Y22*$G$11)/$G$11</f>
        <v>0</v>
      </c>
    </row>
    <row r="23" spans="1:38" s="124" customFormat="1">
      <c r="A23" s="36"/>
      <c r="B23" s="1183"/>
      <c r="D23" s="1641" t="s">
        <v>779</v>
      </c>
      <c r="E23" s="1642"/>
      <c r="F23" s="1643"/>
      <c r="G23" s="1644"/>
      <c r="H23" s="1644"/>
      <c r="I23" s="1645"/>
      <c r="J23" s="1646"/>
      <c r="K23" s="1646"/>
      <c r="L23" s="1646"/>
      <c r="M23" s="1646"/>
      <c r="N23" s="1646"/>
      <c r="O23" s="1646"/>
      <c r="P23" s="1646"/>
      <c r="Q23" s="1646"/>
      <c r="R23" s="1646"/>
      <c r="S23" s="1646"/>
      <c r="T23" s="1646"/>
      <c r="U23" s="1646"/>
      <c r="V23" s="1646"/>
      <c r="W23" s="1646"/>
      <c r="X23" s="1646"/>
      <c r="Y23" s="1646"/>
      <c r="Z23" s="1646"/>
      <c r="AA23" s="1646"/>
      <c r="AB23" s="1647"/>
      <c r="AC23" s="1647"/>
      <c r="AE23" s="856">
        <f>G23*I23*J23*SUM(L23:L23)</f>
        <v>0</v>
      </c>
      <c r="AF23" s="124" t="e">
        <f>(G23*L23*$G$10)/$G$10</f>
        <v>#REF!</v>
      </c>
      <c r="AG23" s="124">
        <f>(G23*Y23*$G$11)/$G$11</f>
        <v>0</v>
      </c>
    </row>
    <row r="24" spans="1:38" s="124" customFormat="1" ht="35.450000000000003" customHeight="1">
      <c r="A24" s="36"/>
      <c r="B24" s="1183">
        <v>9455</v>
      </c>
      <c r="C24" s="1182">
        <f>+C22+0.1</f>
        <v>1.6000000000000005</v>
      </c>
      <c r="D24" s="1630" t="str">
        <f>VLOOKUP(B24,TABLAS!$A$2:$G$49,2,FALSE)</f>
        <v>TARIFA MES - PERSONAL DE OBRA - AYUDANTE (NO INCLUYE FACTOR DE PRESTACIONES)</v>
      </c>
      <c r="E24" s="1648" t="s">
        <v>43</v>
      </c>
      <c r="F24" s="1411" t="str">
        <f>VLOOKUP(B24,TABLAS!$A$2:$G$49,3,FALSE)</f>
        <v>MES</v>
      </c>
      <c r="G24" s="1651">
        <f>2*2</f>
        <v>4</v>
      </c>
      <c r="H24" s="1649"/>
      <c r="I24" s="1632">
        <f>VLOOKUP(B24,TABLAS!$A$2:$G$49,4,FALSE)</f>
        <v>1300000</v>
      </c>
      <c r="J24" s="1633">
        <f>VLOOKUP(B24,TABLAS!$A$2:$E$49,5,FALSE)</f>
        <v>1.6479999999999999</v>
      </c>
      <c r="K24" s="1650"/>
      <c r="L24" s="1650"/>
      <c r="M24" s="1650"/>
      <c r="N24" s="1650"/>
      <c r="O24" s="1650">
        <v>1</v>
      </c>
      <c r="P24" s="1650">
        <v>1</v>
      </c>
      <c r="Q24" s="1650">
        <v>1</v>
      </c>
      <c r="R24" s="1650">
        <v>1</v>
      </c>
      <c r="S24" s="1650">
        <v>1</v>
      </c>
      <c r="T24" s="1650">
        <v>1</v>
      </c>
      <c r="U24" s="1650">
        <v>1</v>
      </c>
      <c r="V24" s="1650">
        <v>1</v>
      </c>
      <c r="W24" s="1650">
        <v>1</v>
      </c>
      <c r="X24" s="1650">
        <v>1</v>
      </c>
      <c r="Y24" s="1650"/>
      <c r="Z24" s="1635">
        <f>G24*(SUM(K24:N24))</f>
        <v>0</v>
      </c>
      <c r="AA24" s="1635">
        <f>G24*(SUM(O24:Y24))</f>
        <v>40</v>
      </c>
      <c r="AB24" s="1636">
        <f>ROUND(Z24*I24*J24,0)</f>
        <v>0</v>
      </c>
      <c r="AC24" s="1636">
        <f>ROUND(AA24*I24*J24,0)</f>
        <v>85696000</v>
      </c>
      <c r="AE24" s="856">
        <f>G24*I24*J24*SUM(L24:L24)</f>
        <v>0</v>
      </c>
      <c r="AF24" s="124" t="e">
        <f>((G24)*L24*$G$10)/$G$10</f>
        <v>#REF!</v>
      </c>
      <c r="AG24" s="124">
        <f>(G24*Y24*$G$11)/$G$11</f>
        <v>0</v>
      </c>
    </row>
    <row r="25" spans="1:38" ht="15" customHeight="1">
      <c r="B25" s="1184"/>
      <c r="C25" s="1185"/>
      <c r="D25" s="1652"/>
      <c r="E25" s="1653"/>
      <c r="F25" s="1654"/>
      <c r="G25" s="1655"/>
      <c r="H25" s="1656"/>
      <c r="I25" s="1657"/>
      <c r="J25" s="1658"/>
      <c r="K25" s="1658"/>
      <c r="L25" s="1658"/>
      <c r="M25" s="1658"/>
      <c r="N25" s="1658"/>
      <c r="O25" s="1658"/>
      <c r="P25" s="1658"/>
      <c r="Q25" s="1658"/>
      <c r="R25" s="1658"/>
      <c r="S25" s="1658"/>
      <c r="T25" s="1658"/>
      <c r="U25" s="1658"/>
      <c r="V25" s="1658"/>
      <c r="W25" s="1658"/>
      <c r="X25" s="1658"/>
      <c r="Y25" s="1658"/>
      <c r="Z25" s="1659" t="s">
        <v>780</v>
      </c>
      <c r="AA25" s="1659" t="s">
        <v>780</v>
      </c>
      <c r="AB25" s="1186">
        <f>SUM(AB17:AB24)</f>
        <v>131497072</v>
      </c>
      <c r="AC25" s="1186">
        <f>SUM(AC17:AC24)</f>
        <v>417690313</v>
      </c>
      <c r="AE25" s="175">
        <f>SUM(AE17:AE24)</f>
        <v>32874268.16</v>
      </c>
      <c r="AF25" s="38" t="e">
        <f>SUM(AF17:AF24)</f>
        <v>#REF!</v>
      </c>
      <c r="AG25" s="38">
        <f>SUM(AG17:AG24)</f>
        <v>0.8</v>
      </c>
    </row>
    <row r="26" spans="1:38">
      <c r="B26" s="1184"/>
      <c r="C26" s="1180">
        <v>2</v>
      </c>
      <c r="D26" s="2751" t="s">
        <v>781</v>
      </c>
      <c r="E26" s="2752"/>
      <c r="F26" s="1625"/>
      <c r="G26" s="1625"/>
      <c r="H26" s="1626"/>
      <c r="I26" s="1660"/>
      <c r="J26" s="1627"/>
      <c r="K26" s="1627"/>
      <c r="L26" s="1627"/>
      <c r="M26" s="1627"/>
      <c r="N26" s="1627"/>
      <c r="O26" s="1627"/>
      <c r="P26" s="1627"/>
      <c r="Q26" s="1627"/>
      <c r="R26" s="1627"/>
      <c r="S26" s="1627"/>
      <c r="T26" s="1627"/>
      <c r="U26" s="1627"/>
      <c r="V26" s="1627"/>
      <c r="W26" s="1627"/>
      <c r="X26" s="1627"/>
      <c r="Y26" s="1627"/>
      <c r="Z26" s="1661"/>
      <c r="AA26" s="1661"/>
      <c r="AB26" s="1628"/>
      <c r="AC26" s="1628"/>
    </row>
    <row r="27" spans="1:38" ht="55.9" customHeight="1">
      <c r="B27" s="1184">
        <v>9840</v>
      </c>
      <c r="C27" s="1187">
        <v>2.1</v>
      </c>
      <c r="D27" s="2749" t="str">
        <f>VLOOKUP(B27,INSUMOS!$B$3:$E$2468,2,FALSE)</f>
        <v>TARIFA MES - EDICIÓN DE INFORME MENSUAL DE INTERVENTORÍA O CONSULTORÍA. Incluye 4 tapas plastificadas tamaño carta color blanco, con 6 tornillos, hojas de papel bond tamaño carta 75 gramos, 170 folios</v>
      </c>
      <c r="E27" s="2750"/>
      <c r="F27" s="1662" t="str">
        <f>VLOOKUP(B27,INSUMOS!$B$3:$E$2468,3,FALSE)</f>
        <v>UN/MES</v>
      </c>
      <c r="G27" s="2758">
        <v>1</v>
      </c>
      <c r="H27" s="2759"/>
      <c r="I27" s="2753">
        <f>VLOOKUP(B27,INSUMOS!$B$3:$E$2468,4,FALSE)</f>
        <v>239000</v>
      </c>
      <c r="J27" s="2754"/>
      <c r="K27" s="1650"/>
      <c r="L27" s="1650"/>
      <c r="M27" s="1650">
        <v>1</v>
      </c>
      <c r="N27" s="1650">
        <v>1</v>
      </c>
      <c r="O27" s="1650">
        <v>1</v>
      </c>
      <c r="P27" s="1650">
        <v>1</v>
      </c>
      <c r="Q27" s="1650">
        <v>1</v>
      </c>
      <c r="R27" s="1650">
        <v>1</v>
      </c>
      <c r="S27" s="1650">
        <v>1</v>
      </c>
      <c r="T27" s="1650">
        <v>1</v>
      </c>
      <c r="U27" s="1650">
        <v>1</v>
      </c>
      <c r="V27" s="1650">
        <v>1</v>
      </c>
      <c r="W27" s="1650">
        <v>1</v>
      </c>
      <c r="X27" s="1650">
        <v>1</v>
      </c>
      <c r="Y27" s="1650">
        <v>1</v>
      </c>
      <c r="Z27" s="1635">
        <f>G27*(SUM(K27:N27))</f>
        <v>2</v>
      </c>
      <c r="AA27" s="1635">
        <f>G27*(SUM(O27:Y27))</f>
        <v>11</v>
      </c>
      <c r="AB27" s="1636">
        <f>ROUND(Z27*I27,0)</f>
        <v>478000</v>
      </c>
      <c r="AC27" s="1188">
        <f>ROUND(AA27*I27,0)</f>
        <v>2629000</v>
      </c>
    </row>
    <row r="28" spans="1:38" ht="87.6" customHeight="1">
      <c r="B28" s="1184">
        <v>6318</v>
      </c>
      <c r="C28" s="1187">
        <f>C27+0.1</f>
        <v>2.2000000000000002</v>
      </c>
      <c r="D28" s="2749" t="str">
        <f>VLOOKUP(B28,ITEMS!$B$6:$E$2473,2,FALSE)</f>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
      <c r="E28" s="2750"/>
      <c r="F28" s="1662" t="str">
        <f>VLOOKUP(B28,ITEMS!$B$6:$E$2473,3,FALSE)</f>
        <v>UN/MES</v>
      </c>
      <c r="G28" s="2758">
        <v>1</v>
      </c>
      <c r="H28" s="2759"/>
      <c r="I28" s="2753">
        <f>VLOOKUP(B28,ITEMS!$B$6:$E$2473,4,FALSE)</f>
        <v>117810</v>
      </c>
      <c r="J28" s="2754"/>
      <c r="K28" s="1650">
        <v>0.75</v>
      </c>
      <c r="L28" s="1650">
        <v>0.75</v>
      </c>
      <c r="M28" s="1650">
        <v>0.75</v>
      </c>
      <c r="N28" s="1650">
        <v>0.75</v>
      </c>
      <c r="O28" s="1650">
        <v>1</v>
      </c>
      <c r="P28" s="1650">
        <v>1</v>
      </c>
      <c r="Q28" s="1650">
        <v>1</v>
      </c>
      <c r="R28" s="1650">
        <v>1</v>
      </c>
      <c r="S28" s="1650">
        <v>1</v>
      </c>
      <c r="T28" s="1650">
        <v>1</v>
      </c>
      <c r="U28" s="1650">
        <v>1</v>
      </c>
      <c r="V28" s="1650">
        <v>1</v>
      </c>
      <c r="W28" s="1650">
        <v>1</v>
      </c>
      <c r="X28" s="1650">
        <v>1</v>
      </c>
      <c r="Y28" s="1650">
        <v>0.5</v>
      </c>
      <c r="Z28" s="1635">
        <f>G28*(SUM(K28:N28))</f>
        <v>3</v>
      </c>
      <c r="AA28" s="1635">
        <f>G28*(SUM(O28:Y28))</f>
        <v>10.5</v>
      </c>
      <c r="AB28" s="1636">
        <f>ROUND(Z28*I28,0)</f>
        <v>353430</v>
      </c>
      <c r="AC28" s="1188">
        <f>ROUND(AA28*I28,0)</f>
        <v>1237005</v>
      </c>
    </row>
    <row r="29" spans="1:38">
      <c r="B29" s="1184"/>
      <c r="C29" s="1187"/>
      <c r="D29" s="2751" t="s">
        <v>782</v>
      </c>
      <c r="E29" s="2752"/>
      <c r="F29" s="1625"/>
      <c r="G29" s="2760"/>
      <c r="H29" s="2760"/>
      <c r="I29" s="2755"/>
      <c r="J29" s="2755"/>
      <c r="K29" s="1627"/>
      <c r="L29" s="1627"/>
      <c r="M29" s="1627"/>
      <c r="N29" s="1627"/>
      <c r="O29" s="1627"/>
      <c r="P29" s="1627"/>
      <c r="Q29" s="1627"/>
      <c r="R29" s="1627"/>
      <c r="S29" s="1627"/>
      <c r="T29" s="1627"/>
      <c r="U29" s="1627"/>
      <c r="V29" s="1627"/>
      <c r="W29" s="1627"/>
      <c r="X29" s="1627"/>
      <c r="Y29" s="1627"/>
      <c r="Z29" s="1627"/>
      <c r="AA29" s="1627"/>
      <c r="AB29" s="1663"/>
      <c r="AC29" s="1663"/>
      <c r="AF29" s="36"/>
      <c r="AI29" s="2">
        <v>0.5</v>
      </c>
    </row>
    <row r="30" spans="1:38" ht="58.9" customHeight="1">
      <c r="B30" s="1184">
        <v>4945</v>
      </c>
      <c r="C30" s="1187">
        <f>C28+0.1</f>
        <v>2.3000000000000003</v>
      </c>
      <c r="D30" s="2749" t="str">
        <f>VLOOKUP(B30,ITEMS!$B:$E,2,FALSE)</f>
        <v>ALQUILER DE CERRAMIENTO TIPO 1: CONSTA DE SEÑALIZADORES TUBULARES PLÁSTICOS, TRIPLE CINTA PELIGRO CAL. 4, POLISOMBRA 65% PARA CERRAMIENTO. (INCLUYE INSTALACIÓN, MANTENIMIENTO Y DESINSTALACIÓN).</v>
      </c>
      <c r="E30" s="2750"/>
      <c r="F30" s="1662" t="str">
        <f>VLOOKUP(B30,ITEMS!$B:$E,3,FALSE)</f>
        <v>ML/MES</v>
      </c>
      <c r="G30" s="2761">
        <v>526</v>
      </c>
      <c r="H30" s="2762"/>
      <c r="I30" s="2756">
        <f>VLOOKUP(B30,ITEMS!$B:$E,4,FALSE)</f>
        <v>11286</v>
      </c>
      <c r="J30" s="2757"/>
      <c r="K30" s="774"/>
      <c r="L30" s="774"/>
      <c r="M30" s="774"/>
      <c r="N30" s="774"/>
      <c r="O30" s="774">
        <v>1</v>
      </c>
      <c r="P30" s="774">
        <v>1</v>
      </c>
      <c r="Q30" s="774">
        <v>1</v>
      </c>
      <c r="R30" s="774">
        <v>1</v>
      </c>
      <c r="S30" s="774">
        <v>1</v>
      </c>
      <c r="T30" s="774">
        <v>1</v>
      </c>
      <c r="U30" s="774">
        <v>1</v>
      </c>
      <c r="V30" s="774">
        <v>1</v>
      </c>
      <c r="W30" s="774">
        <v>1</v>
      </c>
      <c r="X30" s="774">
        <v>1</v>
      </c>
      <c r="Y30" s="774"/>
      <c r="Z30" s="1635">
        <f t="shared" ref="Z30:Z36" si="1">G30*(SUM(K30:N30))</f>
        <v>0</v>
      </c>
      <c r="AA30" s="1635">
        <f t="shared" ref="AA30:AA36" si="2">G30*(SUM(O30:Y30))</f>
        <v>5260</v>
      </c>
      <c r="AB30" s="1636">
        <f t="shared" ref="AB30:AB36" si="3">ROUND(Z30*I30,0)</f>
        <v>0</v>
      </c>
      <c r="AC30" s="1636">
        <f t="shared" ref="AC30:AC36" si="4">ROUND(AA30*I30,0)</f>
        <v>59364360</v>
      </c>
      <c r="AF30" s="303"/>
      <c r="AI30" s="1664" t="e">
        <f>(AK30*$AI$17/$AK$17)*$AI$29</f>
        <v>#REF!</v>
      </c>
      <c r="AK30" s="1665">
        <v>370</v>
      </c>
    </row>
    <row r="31" spans="1:38" ht="29.45" customHeight="1">
      <c r="B31" s="1184">
        <v>6187</v>
      </c>
      <c r="C31" s="1187">
        <f t="shared" ref="C31:C33" si="5">C30+0.1</f>
        <v>2.4000000000000004</v>
      </c>
      <c r="D31" s="2749" t="str">
        <f>VLOOKUP(B31,ITEMS!$B:$E,2,FALSE)</f>
        <v>ALQUILER DE SEÑAL LUMINOSA BIDIRECCIONAL 1.50M X 0.50M (INCLUYE INSTALACIÓN, MANTENIMIENTO Y DESINSTALACIÓN).</v>
      </c>
      <c r="E31" s="2750"/>
      <c r="F31" s="1662" t="str">
        <f>VLOOKUP(B31,ITEMS!$B:$E,3,FALSE)</f>
        <v>UN/MES</v>
      </c>
      <c r="G31" s="2761">
        <v>3</v>
      </c>
      <c r="H31" s="2762"/>
      <c r="I31" s="2756">
        <f>VLOOKUP(B31,ITEMS!$B:$E,4,FALSE)</f>
        <v>169650</v>
      </c>
      <c r="J31" s="2757"/>
      <c r="K31" s="774"/>
      <c r="L31" s="774"/>
      <c r="M31" s="774"/>
      <c r="N31" s="774"/>
      <c r="O31" s="774">
        <v>1</v>
      </c>
      <c r="P31" s="774">
        <v>1</v>
      </c>
      <c r="Q31" s="774">
        <v>1</v>
      </c>
      <c r="R31" s="774">
        <v>1</v>
      </c>
      <c r="S31" s="774">
        <v>1</v>
      </c>
      <c r="T31" s="774">
        <v>1</v>
      </c>
      <c r="U31" s="774">
        <v>1</v>
      </c>
      <c r="V31" s="774">
        <v>1</v>
      </c>
      <c r="W31" s="774">
        <v>1</v>
      </c>
      <c r="X31" s="774">
        <v>1</v>
      </c>
      <c r="Y31" s="774"/>
      <c r="Z31" s="1635">
        <f t="shared" si="1"/>
        <v>0</v>
      </c>
      <c r="AA31" s="1635">
        <f t="shared" si="2"/>
        <v>30</v>
      </c>
      <c r="AB31" s="1636">
        <f t="shared" si="3"/>
        <v>0</v>
      </c>
      <c r="AC31" s="1636">
        <f t="shared" si="4"/>
        <v>5089500</v>
      </c>
      <c r="AF31" s="303"/>
      <c r="AI31" s="1664" t="e">
        <f>(AK31*$AI$17/$AK$17)*$AI$29</f>
        <v>#REF!</v>
      </c>
      <c r="AK31" s="1665">
        <v>114</v>
      </c>
    </row>
    <row r="32" spans="1:38" ht="25.15" customHeight="1">
      <c r="B32" s="1184">
        <v>6178</v>
      </c>
      <c r="C32" s="1187">
        <f>C31+0.1</f>
        <v>2.5000000000000004</v>
      </c>
      <c r="D32" s="2749" t="str">
        <f>VLOOKUP(B32,ITEMS!$B:$E,2,FALSE)</f>
        <v>ALQUILER SEÑAL VERTICAL GRUPO I (75X75CM) (INCLUYE SUMINISTRO E INSTALACIÓN)</v>
      </c>
      <c r="E32" s="2750"/>
      <c r="F32" s="1662" t="str">
        <f>VLOOKUP(B32,ITEMS!$B:$E,3,FALSE)</f>
        <v>UN/MES</v>
      </c>
      <c r="G32" s="2761">
        <v>20</v>
      </c>
      <c r="H32" s="2762"/>
      <c r="I32" s="2756">
        <f>VLOOKUP(B32,ITEMS!$B:$E,4,FALSE)</f>
        <v>23494</v>
      </c>
      <c r="J32" s="2757"/>
      <c r="K32" s="774"/>
      <c r="L32" s="774"/>
      <c r="M32" s="774"/>
      <c r="N32" s="774"/>
      <c r="O32" s="774">
        <v>1</v>
      </c>
      <c r="P32" s="774">
        <v>1</v>
      </c>
      <c r="Q32" s="774">
        <v>1</v>
      </c>
      <c r="R32" s="774">
        <v>1</v>
      </c>
      <c r="S32" s="774">
        <v>1</v>
      </c>
      <c r="T32" s="774">
        <v>1</v>
      </c>
      <c r="U32" s="774">
        <v>1</v>
      </c>
      <c r="V32" s="774">
        <v>1</v>
      </c>
      <c r="W32" s="774">
        <v>1</v>
      </c>
      <c r="X32" s="774">
        <v>1</v>
      </c>
      <c r="Y32" s="774"/>
      <c r="Z32" s="1635">
        <f t="shared" si="1"/>
        <v>0</v>
      </c>
      <c r="AA32" s="1635">
        <f t="shared" si="2"/>
        <v>200</v>
      </c>
      <c r="AB32" s="1636">
        <f t="shared" si="3"/>
        <v>0</v>
      </c>
      <c r="AC32" s="1636">
        <f t="shared" si="4"/>
        <v>4698800</v>
      </c>
      <c r="AF32" s="303"/>
      <c r="AI32" s="1664" t="e">
        <f>(AK32*$AI$17/$AK$17)*$AI$29</f>
        <v>#REF!</v>
      </c>
      <c r="AK32" s="1665">
        <v>0</v>
      </c>
    </row>
    <row r="33" spans="1:37" ht="37.9" customHeight="1">
      <c r="B33" s="1184">
        <v>6484</v>
      </c>
      <c r="C33" s="1187">
        <f t="shared" si="5"/>
        <v>2.6000000000000005</v>
      </c>
      <c r="D33" s="2810" t="str">
        <f>VLOOKUP(B33,ITEMS!$B:$E,2,FALSE)</f>
        <v>ALQUILER DE BARRICADA METÁLICA CON SEÑAL DE DESVÍO O VÍA CERRADA DE 2.40 M CINTA GRADO INGENIERÍA SHEETING</v>
      </c>
      <c r="E33" s="2811"/>
      <c r="F33" s="1662" t="str">
        <f>VLOOKUP(B33,ITEMS!$B:$E,3,FALSE)</f>
        <v>UN/MES</v>
      </c>
      <c r="G33" s="2761">
        <v>10</v>
      </c>
      <c r="H33" s="2762"/>
      <c r="I33" s="2756">
        <f>VLOOKUP(B33,ITEMS!$B:$E,4,FALSE)</f>
        <v>156876</v>
      </c>
      <c r="J33" s="2757"/>
      <c r="K33" s="774"/>
      <c r="L33" s="774"/>
      <c r="M33" s="774"/>
      <c r="N33" s="774"/>
      <c r="O33" s="774">
        <v>1</v>
      </c>
      <c r="P33" s="774">
        <v>1</v>
      </c>
      <c r="Q33" s="774">
        <v>1</v>
      </c>
      <c r="R33" s="774">
        <v>1</v>
      </c>
      <c r="S33" s="774">
        <v>1</v>
      </c>
      <c r="T33" s="774">
        <v>1</v>
      </c>
      <c r="U33" s="774">
        <v>1</v>
      </c>
      <c r="V33" s="774">
        <v>1</v>
      </c>
      <c r="W33" s="774">
        <v>1</v>
      </c>
      <c r="X33" s="774">
        <v>1</v>
      </c>
      <c r="Y33" s="774"/>
      <c r="Z33" s="1635">
        <f t="shared" si="1"/>
        <v>0</v>
      </c>
      <c r="AA33" s="1635">
        <f t="shared" si="2"/>
        <v>100</v>
      </c>
      <c r="AB33" s="1636">
        <f t="shared" si="3"/>
        <v>0</v>
      </c>
      <c r="AC33" s="1636">
        <f t="shared" si="4"/>
        <v>15687600</v>
      </c>
      <c r="AF33" s="303"/>
      <c r="AI33" s="1664" t="e">
        <f>(AK33*$AI$17/$AK$17)*$AI$29</f>
        <v>#REF!</v>
      </c>
      <c r="AK33" s="1665">
        <v>114</v>
      </c>
    </row>
    <row r="34" spans="1:37" ht="20.45" customHeight="1">
      <c r="A34" s="783"/>
      <c r="B34" s="1184">
        <v>6181</v>
      </c>
      <c r="C34" s="1187">
        <f>C33+0.1</f>
        <v>2.7000000000000006</v>
      </c>
      <c r="D34" s="2810" t="str">
        <f>VLOOKUP(B34,ITEMS!$B:$E,2,FALSE)</f>
        <v>ALQUILER DE PALETA PARE-SIGA EN POLIETILENO.</v>
      </c>
      <c r="E34" s="2811"/>
      <c r="F34" s="1662" t="str">
        <f>VLOOKUP(B34,ITEMS!$B:$E,3,FALSE)</f>
        <v>UN/MES</v>
      </c>
      <c r="G34" s="2761">
        <f>G24</f>
        <v>4</v>
      </c>
      <c r="H34" s="2762"/>
      <c r="I34" s="2756">
        <f>VLOOKUP(B34,ITEMS!$B:$E,4,FALSE)</f>
        <v>2470</v>
      </c>
      <c r="J34" s="2757"/>
      <c r="K34" s="774"/>
      <c r="L34" s="774"/>
      <c r="M34" s="774"/>
      <c r="N34" s="774"/>
      <c r="O34" s="774">
        <v>1</v>
      </c>
      <c r="P34" s="774">
        <v>1</v>
      </c>
      <c r="Q34" s="774">
        <v>1</v>
      </c>
      <c r="R34" s="774">
        <v>1</v>
      </c>
      <c r="S34" s="774">
        <v>1</v>
      </c>
      <c r="T34" s="774">
        <v>1</v>
      </c>
      <c r="U34" s="774">
        <v>1</v>
      </c>
      <c r="V34" s="774">
        <v>1</v>
      </c>
      <c r="W34" s="774">
        <v>1</v>
      </c>
      <c r="X34" s="774">
        <v>1</v>
      </c>
      <c r="Y34" s="774"/>
      <c r="Z34" s="1666">
        <f t="shared" si="1"/>
        <v>0</v>
      </c>
      <c r="AA34" s="1666">
        <f t="shared" si="2"/>
        <v>40</v>
      </c>
      <c r="AB34" s="1667">
        <f t="shared" si="3"/>
        <v>0</v>
      </c>
      <c r="AC34" s="1667">
        <f t="shared" si="4"/>
        <v>98800</v>
      </c>
      <c r="AF34" s="303"/>
      <c r="AI34" s="1664" t="e">
        <f>(AK34*$AI$17/$AK$17)*$AI$29</f>
        <v>#REF!</v>
      </c>
      <c r="AK34" s="1665">
        <v>0</v>
      </c>
    </row>
    <row r="35" spans="1:37" ht="39.6" customHeight="1">
      <c r="A35" s="783"/>
      <c r="B35" s="1668">
        <v>6061</v>
      </c>
      <c r="C35" s="1187">
        <f>C34+0.1</f>
        <v>2.8000000000000007</v>
      </c>
      <c r="D35" s="2810" t="str">
        <f>VLOOKUP(B35,ITEMS!$B:$E,2,FALSE)</f>
        <v>PASACALLES IMPRESO EN LONA BANNER (7.0M X 1.0M) TERMINADO CON PALOS EN LOS EXTREMOS. INCLUYE SUMINISTRO E INSTALACION.</v>
      </c>
      <c r="E35" s="2811"/>
      <c r="F35" s="1662" t="str">
        <f>VLOOKUP(B35,ITEMS!$B:$E,3,FALSE)</f>
        <v>UN</v>
      </c>
      <c r="G35" s="2761">
        <v>6</v>
      </c>
      <c r="H35" s="2762"/>
      <c r="I35" s="2756">
        <f>VLOOKUP(B35,ITEMS!$B:$E,4,FALSE)</f>
        <v>555936</v>
      </c>
      <c r="J35" s="2757"/>
      <c r="K35" s="774"/>
      <c r="L35" s="774"/>
      <c r="M35" s="774"/>
      <c r="N35" s="774"/>
      <c r="O35" s="774">
        <v>1</v>
      </c>
      <c r="P35" s="774"/>
      <c r="Q35" s="774"/>
      <c r="R35" s="774"/>
      <c r="S35" s="774"/>
      <c r="T35" s="774"/>
      <c r="U35" s="774"/>
      <c r="V35" s="774"/>
      <c r="W35" s="774"/>
      <c r="X35" s="774"/>
      <c r="Y35" s="774"/>
      <c r="Z35" s="1669">
        <f t="shared" si="1"/>
        <v>0</v>
      </c>
      <c r="AA35" s="1669">
        <f t="shared" si="2"/>
        <v>6</v>
      </c>
      <c r="AB35" s="1670">
        <f t="shared" si="3"/>
        <v>0</v>
      </c>
      <c r="AC35" s="1671">
        <f t="shared" si="4"/>
        <v>3335616</v>
      </c>
      <c r="AF35" s="303"/>
      <c r="AI35" s="850"/>
      <c r="AK35" s="851"/>
    </row>
    <row r="36" spans="1:37" ht="19.899999999999999" customHeight="1" thickBot="1">
      <c r="A36" s="783"/>
      <c r="B36" s="852">
        <v>6186</v>
      </c>
      <c r="C36" s="853">
        <f>C35+0.1</f>
        <v>2.9000000000000008</v>
      </c>
      <c r="D36" s="2804" t="str">
        <f>VLOOKUP(B36,ITEMS!$B:$E,2,FALSE)</f>
        <v>ALQUILER BARRERA RELLENABLE (2.00X0.55X1.00M)</v>
      </c>
      <c r="E36" s="2805"/>
      <c r="F36" s="854" t="str">
        <f>VLOOKUP(B36,ITEMS!$B:$E,3,FALSE)</f>
        <v>UN/MES</v>
      </c>
      <c r="G36" s="2806">
        <v>10</v>
      </c>
      <c r="H36" s="2807"/>
      <c r="I36" s="2808">
        <f>VLOOKUP(B36,ITEMS!$B:$E,4,FALSE)</f>
        <v>19042</v>
      </c>
      <c r="J36" s="2809"/>
      <c r="K36" s="855"/>
      <c r="L36" s="855"/>
      <c r="M36" s="855"/>
      <c r="N36" s="855"/>
      <c r="O36" s="855">
        <v>1</v>
      </c>
      <c r="P36" s="855">
        <v>1</v>
      </c>
      <c r="Q36" s="855">
        <v>1</v>
      </c>
      <c r="R36" s="855">
        <v>1</v>
      </c>
      <c r="S36" s="855">
        <v>1</v>
      </c>
      <c r="T36" s="855">
        <v>1</v>
      </c>
      <c r="U36" s="855">
        <v>1</v>
      </c>
      <c r="V36" s="855">
        <v>1</v>
      </c>
      <c r="W36" s="855">
        <v>1</v>
      </c>
      <c r="X36" s="855">
        <v>1</v>
      </c>
      <c r="Y36" s="855"/>
      <c r="Z36" s="1189">
        <f t="shared" si="1"/>
        <v>0</v>
      </c>
      <c r="AA36" s="1189">
        <f t="shared" si="2"/>
        <v>100</v>
      </c>
      <c r="AB36" s="1190">
        <f t="shared" si="3"/>
        <v>0</v>
      </c>
      <c r="AC36" s="1191">
        <f t="shared" si="4"/>
        <v>1904200</v>
      </c>
      <c r="AF36" s="303"/>
      <c r="AI36" s="850"/>
      <c r="AK36" s="851"/>
    </row>
    <row r="37" spans="1:37" ht="15" thickBot="1">
      <c r="A37" s="783"/>
      <c r="C37" s="336"/>
      <c r="D37" s="337"/>
      <c r="E37" s="1192"/>
      <c r="F37" s="1193"/>
      <c r="G37" s="1194"/>
      <c r="H37" s="1195"/>
      <c r="I37" s="1196"/>
      <c r="J37" s="1196"/>
      <c r="K37" s="1196"/>
      <c r="L37" s="1196"/>
      <c r="M37" s="1196"/>
      <c r="N37" s="1196"/>
      <c r="O37" s="1196"/>
      <c r="P37" s="1196"/>
      <c r="Q37" s="1196"/>
      <c r="R37" s="1196"/>
      <c r="S37" s="1196"/>
      <c r="T37" s="1196"/>
      <c r="U37" s="1196"/>
      <c r="V37" s="1196"/>
      <c r="W37" s="1196"/>
      <c r="X37" s="1196"/>
      <c r="Y37" s="1196"/>
      <c r="Z37" s="337" t="s">
        <v>783</v>
      </c>
      <c r="AA37" s="337" t="s">
        <v>783</v>
      </c>
      <c r="AB37" s="338">
        <f>ROUND(SUM(AB27:AB36),0)</f>
        <v>831430</v>
      </c>
      <c r="AC37" s="338">
        <f>ROUND(SUM(AC27:AC36),0)</f>
        <v>94044881</v>
      </c>
    </row>
    <row r="38" spans="1:37">
      <c r="A38" s="783"/>
      <c r="C38" s="42"/>
      <c r="D38" s="43"/>
      <c r="E38" s="43"/>
      <c r="F38" s="44"/>
      <c r="G38" s="44"/>
      <c r="H38" s="45"/>
      <c r="I38" s="71"/>
      <c r="J38" s="71"/>
      <c r="K38" s="71"/>
      <c r="L38" s="71"/>
      <c r="M38" s="71"/>
      <c r="N38" s="71"/>
      <c r="O38" s="71"/>
      <c r="P38" s="71"/>
      <c r="Q38" s="71"/>
      <c r="R38" s="71"/>
      <c r="S38" s="71"/>
      <c r="T38" s="71"/>
      <c r="U38" s="71"/>
      <c r="V38" s="71"/>
      <c r="W38" s="71"/>
      <c r="X38" s="71"/>
      <c r="Y38" s="71"/>
      <c r="Z38" s="71"/>
      <c r="AA38" s="71"/>
      <c r="AB38" s="99"/>
      <c r="AC38" s="99"/>
    </row>
    <row r="39" spans="1:37">
      <c r="A39" s="783"/>
      <c r="C39" s="42"/>
      <c r="D39" s="43"/>
      <c r="E39" s="43"/>
      <c r="F39" s="44"/>
      <c r="G39" s="44"/>
      <c r="H39" s="45"/>
      <c r="I39" s="2772" t="s">
        <v>784</v>
      </c>
      <c r="J39" s="2773"/>
      <c r="K39" s="1672"/>
      <c r="L39" s="1672"/>
      <c r="M39" s="1672"/>
      <c r="N39" s="1672"/>
      <c r="O39" s="1672"/>
      <c r="P39" s="1672"/>
      <c r="Q39" s="1672"/>
      <c r="R39" s="1672"/>
      <c r="S39" s="1672"/>
      <c r="T39" s="1672"/>
      <c r="U39" s="1672"/>
      <c r="V39" s="1672"/>
      <c r="W39" s="1672"/>
      <c r="X39" s="1672"/>
      <c r="Y39" s="1672"/>
      <c r="Z39" s="1673"/>
      <c r="AA39" s="1673"/>
      <c r="AB39" s="1674">
        <f>ROUND(AB37+AB25,0)</f>
        <v>132328502</v>
      </c>
      <c r="AC39" s="1674">
        <f>ROUND(AC37+AC25,0)</f>
        <v>511735194</v>
      </c>
    </row>
    <row r="40" spans="1:37">
      <c r="A40" s="783"/>
      <c r="C40" s="42"/>
      <c r="D40" s="43"/>
      <c r="E40" s="43"/>
      <c r="F40" s="44"/>
      <c r="G40" s="44"/>
      <c r="H40" s="45"/>
      <c r="I40" s="1675" t="s">
        <v>785</v>
      </c>
      <c r="J40" s="1676"/>
      <c r="K40" s="1677"/>
      <c r="L40" s="1677"/>
      <c r="M40" s="1677"/>
      <c r="N40" s="1677"/>
      <c r="O40" s="1677"/>
      <c r="P40" s="1677"/>
      <c r="Q40" s="1677"/>
      <c r="R40" s="1677"/>
      <c r="S40" s="1677"/>
      <c r="T40" s="1677"/>
      <c r="U40" s="1677"/>
      <c r="V40" s="1677"/>
      <c r="W40" s="1677"/>
      <c r="X40" s="1677"/>
      <c r="Y40" s="1677"/>
      <c r="Z40" s="1678">
        <f>'AIU PMT'!M36</f>
        <v>0.12523000000000001</v>
      </c>
      <c r="AA40" s="1678">
        <f>'AIU PMT'!M40</f>
        <v>0.20523</v>
      </c>
      <c r="AB40" s="1674">
        <f>ROUND(AB39*Z40,0)</f>
        <v>16571498</v>
      </c>
      <c r="AC40" s="1674">
        <f>ROUND(AC39*AA40,0)</f>
        <v>105023414</v>
      </c>
    </row>
    <row r="41" spans="1:37" ht="15.75">
      <c r="A41" s="783"/>
      <c r="C41" s="46"/>
      <c r="D41" s="39"/>
      <c r="E41" s="848"/>
      <c r="F41" s="46"/>
      <c r="G41" s="46"/>
      <c r="H41" s="46"/>
      <c r="I41" s="1679" t="s">
        <v>786</v>
      </c>
      <c r="J41" s="1680"/>
      <c r="K41" s="1672"/>
      <c r="L41" s="1672"/>
      <c r="M41" s="1672"/>
      <c r="N41" s="1672"/>
      <c r="O41" s="1672"/>
      <c r="P41" s="1672"/>
      <c r="Q41" s="1672"/>
      <c r="R41" s="1672"/>
      <c r="S41" s="1672"/>
      <c r="T41" s="1672"/>
      <c r="U41" s="1672"/>
      <c r="V41" s="1672"/>
      <c r="W41" s="1672"/>
      <c r="X41" s="1672"/>
      <c r="Y41" s="1672"/>
      <c r="Z41" s="1673"/>
      <c r="AA41" s="1673"/>
      <c r="AB41" s="1681">
        <f>+AB39+AB40</f>
        <v>148900000</v>
      </c>
      <c r="AC41" s="1681">
        <f>+AC39+AC40</f>
        <v>616758608</v>
      </c>
    </row>
    <row r="42" spans="1:37" ht="15">
      <c r="A42" s="783"/>
      <c r="I42" s="2765" t="s">
        <v>787</v>
      </c>
      <c r="J42" s="2765"/>
      <c r="K42" s="2765"/>
      <c r="L42" s="2765"/>
      <c r="M42" s="2765"/>
      <c r="N42" s="2765"/>
      <c r="O42" s="2765"/>
      <c r="P42" s="2765"/>
      <c r="Q42" s="2765"/>
      <c r="R42" s="2765"/>
      <c r="S42" s="2765"/>
      <c r="T42" s="2765"/>
      <c r="U42" s="2765"/>
      <c r="V42" s="2765"/>
      <c r="W42" s="2765"/>
      <c r="X42" s="2765"/>
      <c r="Y42" s="2765"/>
      <c r="Z42" s="2765"/>
      <c r="AA42" s="2765"/>
      <c r="AB42" s="2763">
        <f>+ROUND(AB41+AC41,0)</f>
        <v>765658608</v>
      </c>
      <c r="AC42" s="2764"/>
    </row>
  </sheetData>
  <mergeCells count="62">
    <mergeCell ref="O13:X13"/>
    <mergeCell ref="D36:E36"/>
    <mergeCell ref="G36:H36"/>
    <mergeCell ref="I36:J36"/>
    <mergeCell ref="D35:E35"/>
    <mergeCell ref="G35:H35"/>
    <mergeCell ref="I35:J35"/>
    <mergeCell ref="D34:E34"/>
    <mergeCell ref="G34:H34"/>
    <mergeCell ref="I34:J34"/>
    <mergeCell ref="D33:E33"/>
    <mergeCell ref="G33:H33"/>
    <mergeCell ref="I33:J33"/>
    <mergeCell ref="K13:N13"/>
    <mergeCell ref="C3:J3"/>
    <mergeCell ref="I11:J11"/>
    <mergeCell ref="AA13:AA14"/>
    <mergeCell ref="AC13:AC14"/>
    <mergeCell ref="C4:J4"/>
    <mergeCell ref="C5:J5"/>
    <mergeCell ref="C6:D6"/>
    <mergeCell ref="J13:J14"/>
    <mergeCell ref="C8:AC8"/>
    <mergeCell ref="AA2:AC5"/>
    <mergeCell ref="H13:H14"/>
    <mergeCell ref="C2:J2"/>
    <mergeCell ref="I10:J10"/>
    <mergeCell ref="E6:AC6"/>
    <mergeCell ref="E10:F10"/>
    <mergeCell ref="E11:F11"/>
    <mergeCell ref="AB42:AC42"/>
    <mergeCell ref="I42:AA42"/>
    <mergeCell ref="B13:B14"/>
    <mergeCell ref="C13:C14"/>
    <mergeCell ref="D13:D14"/>
    <mergeCell ref="I39:J39"/>
    <mergeCell ref="F13:G13"/>
    <mergeCell ref="I13:I14"/>
    <mergeCell ref="D27:E27"/>
    <mergeCell ref="D28:E28"/>
    <mergeCell ref="D29:E29"/>
    <mergeCell ref="D30:E30"/>
    <mergeCell ref="E13:E14"/>
    <mergeCell ref="D32:E32"/>
    <mergeCell ref="I32:J32"/>
    <mergeCell ref="G32:H32"/>
    <mergeCell ref="G10:H10"/>
    <mergeCell ref="G11:H11"/>
    <mergeCell ref="Z13:Z14"/>
    <mergeCell ref="AB13:AB14"/>
    <mergeCell ref="D31:E31"/>
    <mergeCell ref="D26:E26"/>
    <mergeCell ref="I27:J27"/>
    <mergeCell ref="I28:J28"/>
    <mergeCell ref="I29:J29"/>
    <mergeCell ref="I30:J30"/>
    <mergeCell ref="G27:H27"/>
    <mergeCell ref="G28:H28"/>
    <mergeCell ref="G29:H29"/>
    <mergeCell ref="G30:H30"/>
    <mergeCell ref="I31:J31"/>
    <mergeCell ref="G31:H31"/>
  </mergeCells>
  <printOptions horizontalCentered="1" verticalCentered="1"/>
  <pageMargins left="0.39370078740157483" right="0.19685039370078741" top="0.39370078740157483" bottom="0.39370078740157483" header="0.94488188976377963" footer="0"/>
  <pageSetup scale="41" fitToHeight="0" orientation="landscape" horizontalDpi="300" verticalDpi="300" r:id="rId1"/>
  <headerFooter scaleWithDoc="0"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6">
    <tabColor rgb="FF92D050"/>
    <pageSetUpPr fitToPage="1"/>
  </sheetPr>
  <dimension ref="A1:P75"/>
  <sheetViews>
    <sheetView view="pageBreakPreview" topLeftCell="A5" zoomScale="85" zoomScaleNormal="100" zoomScaleSheetLayoutView="85" workbookViewId="0">
      <selection activeCell="F41" sqref="F41"/>
    </sheetView>
  </sheetViews>
  <sheetFormatPr baseColWidth="10" defaultColWidth="11.42578125" defaultRowHeight="12.75"/>
  <cols>
    <col min="1" max="1" width="7.140625" style="23" bestFit="1" customWidth="1"/>
    <col min="2" max="2" width="5.28515625" style="23" bestFit="1" customWidth="1"/>
    <col min="3" max="3" width="43.7109375" style="5" customWidth="1"/>
    <col min="4" max="4" width="13.5703125" style="5" customWidth="1"/>
    <col min="5" max="5" width="10.140625" style="5" customWidth="1"/>
    <col min="6" max="6" width="10" style="5" customWidth="1"/>
    <col min="7" max="7" width="6.140625" style="5" bestFit="1" customWidth="1"/>
    <col min="8" max="8" width="4.7109375" style="5" customWidth="1"/>
    <col min="9" max="9" width="19.140625" style="5" customWidth="1"/>
    <col min="10" max="10" width="12.85546875" style="5" bestFit="1" customWidth="1"/>
    <col min="11" max="11" width="7.7109375" style="5" customWidth="1"/>
    <col min="12" max="12" width="18" style="5" customWidth="1"/>
    <col min="13" max="13" width="11" style="653" customWidth="1"/>
    <col min="14" max="14" width="16" style="5" customWidth="1"/>
    <col min="15" max="15" width="15.140625" style="5" bestFit="1" customWidth="1"/>
    <col min="16" max="16" width="14.140625" style="5" bestFit="1" customWidth="1"/>
    <col min="17" max="16384" width="11.42578125" style="5"/>
  </cols>
  <sheetData>
    <row r="1" spans="1:15" ht="7.5" customHeight="1" thickBot="1"/>
    <row r="2" spans="1:15">
      <c r="B2" s="2293" t="str">
        <f>'DATOS ENTRADA'!$C$2</f>
        <v>TRANSMILENIO S.A.</v>
      </c>
      <c r="C2" s="2311"/>
      <c r="D2" s="2311"/>
      <c r="E2" s="2311"/>
      <c r="F2" s="2311"/>
      <c r="G2" s="2311"/>
      <c r="H2" s="2311"/>
      <c r="I2" s="2311"/>
      <c r="J2" s="2638"/>
      <c r="K2" s="2639"/>
      <c r="L2" s="2640"/>
    </row>
    <row r="3" spans="1:15">
      <c r="B3" s="2306" t="str">
        <f>'DATOS ENTRADA'!$C$3</f>
        <v>SUBGERENCIA DE INFRAESTRUCTURA</v>
      </c>
      <c r="C3" s="2396"/>
      <c r="D3" s="2396"/>
      <c r="E3" s="2396"/>
      <c r="F3" s="2396"/>
      <c r="G3" s="2396"/>
      <c r="H3" s="2396"/>
      <c r="I3" s="2396"/>
      <c r="J3" s="2641"/>
      <c r="K3" s="2642"/>
      <c r="L3" s="2643"/>
    </row>
    <row r="4" spans="1:15">
      <c r="B4" s="2306" t="str">
        <f>'DATOS ENTRADA'!$C$4</f>
        <v>PATIOS</v>
      </c>
      <c r="C4" s="2396"/>
      <c r="D4" s="2396"/>
      <c r="E4" s="2396"/>
      <c r="F4" s="2396"/>
      <c r="G4" s="2396"/>
      <c r="H4" s="2396"/>
      <c r="I4" s="2396"/>
      <c r="J4" s="2641"/>
      <c r="K4" s="2642"/>
      <c r="L4" s="2643"/>
    </row>
    <row r="5" spans="1:15" ht="13.5" thickBot="1">
      <c r="B5" s="2308" t="e">
        <f>IF('DATOS ENTRADA'!#REF!=0,"",'DATOS ENTRADA'!#REF!)</f>
        <v>#REF!</v>
      </c>
      <c r="C5" s="2309"/>
      <c r="D5" s="2309"/>
      <c r="E5" s="2309"/>
      <c r="F5" s="2309"/>
      <c r="G5" s="2309"/>
      <c r="H5" s="2309"/>
      <c r="I5" s="2309"/>
      <c r="J5" s="2644"/>
      <c r="K5" s="2645"/>
      <c r="L5" s="2646"/>
    </row>
    <row r="6" spans="1:15" ht="42" customHeight="1" thickBot="1">
      <c r="B6" s="2317" t="str">
        <f>'DATOS ENTRADA'!B6</f>
        <v>OBJETO DE LA CONTRATACIÓN:</v>
      </c>
      <c r="C6" s="2318"/>
      <c r="D6" s="2648">
        <f>'DATOS ENTRADA'!$C$6</f>
        <v>0</v>
      </c>
      <c r="E6" s="2649"/>
      <c r="F6" s="2649"/>
      <c r="G6" s="2649"/>
      <c r="H6" s="2649"/>
      <c r="I6" s="2649"/>
      <c r="J6" s="2649"/>
      <c r="K6" s="2649"/>
      <c r="L6" s="2650"/>
    </row>
    <row r="7" spans="1:15" ht="13.5" thickBot="1">
      <c r="A7" s="5"/>
      <c r="B7" s="285"/>
      <c r="C7" s="48"/>
      <c r="D7" s="48"/>
      <c r="E7" s="48"/>
      <c r="F7" s="48"/>
      <c r="G7" s="48"/>
      <c r="H7" s="48"/>
      <c r="I7" s="48"/>
      <c r="J7" s="48"/>
      <c r="K7" s="48"/>
      <c r="L7" s="286"/>
    </row>
    <row r="8" spans="1:15" ht="13.5" thickBot="1">
      <c r="A8" s="5"/>
      <c r="B8" s="2612" t="s">
        <v>788</v>
      </c>
      <c r="C8" s="2613"/>
      <c r="D8" s="2613"/>
      <c r="E8" s="2613"/>
      <c r="F8" s="2613"/>
      <c r="G8" s="2613"/>
      <c r="H8" s="2613"/>
      <c r="I8" s="2613"/>
      <c r="J8" s="2613"/>
      <c r="K8" s="2613"/>
      <c r="L8" s="2614"/>
    </row>
    <row r="9" spans="1:15" ht="13.5" thickBot="1">
      <c r="B9" s="2829" t="s">
        <v>789</v>
      </c>
      <c r="C9" s="2830"/>
      <c r="D9" s="2830"/>
      <c r="E9" s="2820">
        <f>+PMT!AB39+PMT!AC39</f>
        <v>644063696</v>
      </c>
      <c r="F9" s="2821"/>
      <c r="G9" s="2821"/>
      <c r="H9" s="2822"/>
      <c r="I9" s="165" t="s">
        <v>6</v>
      </c>
      <c r="J9" s="2818" t="str">
        <f>'DATOS ENTRADA'!C10</f>
        <v>13 de agosto de 2026</v>
      </c>
      <c r="K9" s="2818"/>
      <c r="L9" s="2819"/>
    </row>
    <row r="10" spans="1:15">
      <c r="B10" s="2655" t="s">
        <v>761</v>
      </c>
      <c r="C10" s="2656"/>
      <c r="D10" s="2656"/>
      <c r="E10" s="280" t="e">
        <f>'DATOS ENTRADA'!#REF!</f>
        <v>#REF!</v>
      </c>
      <c r="F10" s="2825" t="s">
        <v>9</v>
      </c>
      <c r="G10" s="2826"/>
      <c r="H10" s="2827"/>
      <c r="I10" s="284" t="s">
        <v>535</v>
      </c>
      <c r="J10" s="2828" t="str">
        <f>IF('DATOS ENTRADA'!C7=0,"",'DATOS ENTRADA'!C7)</f>
        <v/>
      </c>
      <c r="K10" s="2639"/>
      <c r="L10" s="2640"/>
    </row>
    <row r="11" spans="1:15" ht="13.5" thickBot="1">
      <c r="B11" s="2823" t="s">
        <v>537</v>
      </c>
      <c r="C11" s="2824"/>
      <c r="D11" s="2824"/>
      <c r="E11" s="160">
        <f>'DATOS ENTRADA'!C13+'DATOS ENTRADA'!C14</f>
        <v>11</v>
      </c>
      <c r="F11" s="2625" t="s">
        <v>9</v>
      </c>
      <c r="G11" s="2626"/>
      <c r="H11" s="2627"/>
      <c r="I11" s="2815" t="str">
        <f>IF('DATOS ENTRADA'!C8=0,"",'DATOS ENTRADA'!C8)</f>
        <v/>
      </c>
      <c r="J11" s="2816"/>
      <c r="K11" s="2816"/>
      <c r="L11" s="2817"/>
    </row>
    <row r="13" spans="1:15" s="6" customFormat="1" ht="12.75" customHeight="1">
      <c r="A13" s="31"/>
      <c r="B13" s="2665" t="s">
        <v>558</v>
      </c>
      <c r="C13" s="2665"/>
      <c r="D13" s="2665"/>
      <c r="E13" s="2665"/>
      <c r="F13" s="2665"/>
      <c r="G13" s="2665"/>
      <c r="H13" s="2665"/>
      <c r="I13" s="2665"/>
      <c r="J13" s="2665"/>
      <c r="K13" s="2665"/>
      <c r="L13" s="2665"/>
      <c r="M13" s="699"/>
    </row>
    <row r="14" spans="1:15" s="10" customFormat="1" ht="11.25">
      <c r="A14" s="24"/>
      <c r="B14" s="1520">
        <v>3.1</v>
      </c>
      <c r="C14" s="2666" t="s">
        <v>559</v>
      </c>
      <c r="D14" s="2666"/>
      <c r="E14" s="2666"/>
      <c r="F14" s="2666"/>
      <c r="G14" s="2666"/>
      <c r="H14" s="2666"/>
      <c r="I14" s="2666"/>
      <c r="J14" s="2666"/>
      <c r="K14" s="2666"/>
      <c r="L14" s="2666"/>
      <c r="M14" s="700"/>
    </row>
    <row r="15" spans="1:15" s="10" customFormat="1" ht="11.25">
      <c r="A15" s="24"/>
      <c r="B15" s="1401" t="s">
        <v>286</v>
      </c>
      <c r="C15" s="2623" t="s">
        <v>287</v>
      </c>
      <c r="D15" s="2671"/>
      <c r="E15" s="1521"/>
      <c r="F15" s="1522"/>
      <c r="G15" s="2672"/>
      <c r="H15" s="2672"/>
      <c r="I15" s="1523"/>
      <c r="J15" s="2623" t="s">
        <v>560</v>
      </c>
      <c r="K15" s="2624"/>
      <c r="L15" s="1520" t="s">
        <v>516</v>
      </c>
      <c r="M15" s="700"/>
    </row>
    <row r="16" spans="1:15" s="6" customFormat="1" ht="11.25">
      <c r="A16" s="24"/>
      <c r="B16" s="1524">
        <f>B14+0.001</f>
        <v>3.101</v>
      </c>
      <c r="C16" s="1525" t="s">
        <v>561</v>
      </c>
      <c r="D16" s="1526"/>
      <c r="E16" s="1526"/>
      <c r="F16" s="1526"/>
      <c r="G16" s="1526"/>
      <c r="H16" s="1526"/>
      <c r="I16" s="1527"/>
      <c r="J16" s="2673">
        <f>AIU!$L68</f>
        <v>0.05</v>
      </c>
      <c r="K16" s="2674"/>
      <c r="L16" s="1528">
        <f>ROUND($E$27*J16,0)</f>
        <v>38282930</v>
      </c>
      <c r="M16" s="701"/>
      <c r="O16" s="11"/>
    </row>
    <row r="17" spans="1:16" s="6" customFormat="1" ht="11.25">
      <c r="A17" s="24"/>
      <c r="B17" s="1524">
        <f t="shared" ref="B17:B22" si="0">B16+0.001</f>
        <v>3.1019999999999999</v>
      </c>
      <c r="C17" s="1525" t="s">
        <v>680</v>
      </c>
      <c r="D17" s="1526"/>
      <c r="E17" s="1526"/>
      <c r="F17" s="1526"/>
      <c r="G17" s="1526"/>
      <c r="H17" s="1526"/>
      <c r="I17" s="1527"/>
      <c r="J17" s="2673">
        <f>AIU!$L69</f>
        <v>7.6E-3</v>
      </c>
      <c r="K17" s="2674"/>
      <c r="L17" s="1528">
        <f t="shared" ref="L17:L22" si="1">ROUND($E$27*J17,0)</f>
        <v>5819005</v>
      </c>
      <c r="M17" s="701"/>
      <c r="O17" s="11"/>
    </row>
    <row r="18" spans="1:16" s="6" customFormat="1" ht="11.25">
      <c r="A18" s="24"/>
      <c r="B18" s="1524">
        <f t="shared" si="0"/>
        <v>3.1029999999999998</v>
      </c>
      <c r="C18" s="1525" t="s">
        <v>563</v>
      </c>
      <c r="D18" s="1526"/>
      <c r="E18" s="1526"/>
      <c r="F18" s="1526"/>
      <c r="G18" s="1526"/>
      <c r="H18" s="1526"/>
      <c r="I18" s="1527"/>
      <c r="J18" s="2673">
        <f>AIU!$L70</f>
        <v>4.0000000000000001E-3</v>
      </c>
      <c r="K18" s="2674"/>
      <c r="L18" s="1528">
        <f t="shared" si="1"/>
        <v>3062634</v>
      </c>
      <c r="M18" s="701"/>
      <c r="O18" s="11"/>
    </row>
    <row r="19" spans="1:16" s="6" customFormat="1" ht="11.25">
      <c r="A19" s="24"/>
      <c r="B19" s="1524">
        <f t="shared" si="0"/>
        <v>3.1039999999999996</v>
      </c>
      <c r="C19" s="1525" t="s">
        <v>564</v>
      </c>
      <c r="D19" s="1526"/>
      <c r="E19" s="1526"/>
      <c r="F19" s="1526"/>
      <c r="G19" s="1526"/>
      <c r="H19" s="1526"/>
      <c r="I19" s="1527"/>
      <c r="J19" s="2673">
        <f>AIU!$L71</f>
        <v>1.0999999999999999E-2</v>
      </c>
      <c r="K19" s="2674"/>
      <c r="L19" s="1528">
        <f t="shared" si="1"/>
        <v>8422245</v>
      </c>
      <c r="M19" s="701"/>
      <c r="O19" s="11"/>
    </row>
    <row r="20" spans="1:16" s="6" customFormat="1" ht="11.25">
      <c r="A20" s="24"/>
      <c r="B20" s="1524">
        <f t="shared" si="0"/>
        <v>3.1049999999999995</v>
      </c>
      <c r="C20" s="1525" t="s">
        <v>565</v>
      </c>
      <c r="D20" s="1526"/>
      <c r="E20" s="1526"/>
      <c r="F20" s="1526"/>
      <c r="G20" s="1526"/>
      <c r="H20" s="1526"/>
      <c r="I20" s="1527"/>
      <c r="J20" s="2673">
        <f>AIU!$L72</f>
        <v>5.0000000000000001E-3</v>
      </c>
      <c r="K20" s="2674"/>
      <c r="L20" s="1528">
        <f t="shared" si="1"/>
        <v>3828293</v>
      </c>
      <c r="M20" s="701"/>
      <c r="O20" s="11"/>
    </row>
    <row r="21" spans="1:16" s="6" customFormat="1" ht="11.25" customHeight="1">
      <c r="A21" s="24"/>
      <c r="B21" s="1524">
        <f t="shared" si="0"/>
        <v>3.1059999999999994</v>
      </c>
      <c r="C21" s="1525" t="s">
        <v>566</v>
      </c>
      <c r="D21" s="1526"/>
      <c r="E21" s="1526"/>
      <c r="F21" s="1526"/>
      <c r="G21" s="1526"/>
      <c r="H21" s="1526"/>
      <c r="I21" s="1527"/>
      <c r="J21" s="2673">
        <f>AIU!$L73</f>
        <v>0.02</v>
      </c>
      <c r="K21" s="2674"/>
      <c r="L21" s="1528">
        <f t="shared" si="1"/>
        <v>15313172</v>
      </c>
      <c r="M21" s="701"/>
      <c r="O21" s="11"/>
    </row>
    <row r="22" spans="1:16" s="6" customFormat="1" ht="11.25">
      <c r="A22" s="24"/>
      <c r="B22" s="1524">
        <f t="shared" si="0"/>
        <v>3.1069999999999993</v>
      </c>
      <c r="C22" s="1525" t="s">
        <v>567</v>
      </c>
      <c r="D22" s="1526"/>
      <c r="E22" s="1526"/>
      <c r="F22" s="1526"/>
      <c r="G22" s="1526"/>
      <c r="H22" s="1526"/>
      <c r="I22" s="1527"/>
      <c r="J22" s="2673">
        <f>AIU!$L74</f>
        <v>5.0000000000000001E-3</v>
      </c>
      <c r="K22" s="2674"/>
      <c r="L22" s="1528">
        <f t="shared" si="1"/>
        <v>3828293</v>
      </c>
      <c r="M22" s="701"/>
      <c r="O22" s="11"/>
    </row>
    <row r="23" spans="1:16" s="6" customFormat="1" ht="11.25">
      <c r="A23" s="24"/>
      <c r="B23" s="24"/>
      <c r="C23" s="2615" t="s">
        <v>568</v>
      </c>
      <c r="D23" s="2616"/>
      <c r="E23" s="2616"/>
      <c r="F23" s="2616"/>
      <c r="G23" s="2616"/>
      <c r="H23" s="2616"/>
      <c r="I23" s="2616"/>
      <c r="J23" s="2616"/>
      <c r="K23" s="2617"/>
      <c r="L23" s="1529">
        <f>SUM(L16:L22)</f>
        <v>78556572</v>
      </c>
      <c r="M23" s="701"/>
      <c r="O23" s="11"/>
    </row>
    <row r="24" spans="1:16" s="6" customFormat="1" ht="11.25">
      <c r="A24" s="24"/>
      <c r="B24" s="24"/>
      <c r="C24" s="30"/>
      <c r="D24" s="30"/>
      <c r="E24" s="30"/>
      <c r="F24" s="30"/>
      <c r="G24" s="30"/>
      <c r="H24" s="30"/>
      <c r="I24" s="30"/>
      <c r="J24" s="30"/>
      <c r="K24" s="30"/>
      <c r="L24" s="30"/>
      <c r="M24" s="699"/>
    </row>
    <row r="25" spans="1:16" s="6" customFormat="1" ht="11.25">
      <c r="A25" s="24"/>
      <c r="B25" s="1520">
        <f>B14+0.1</f>
        <v>3.2</v>
      </c>
      <c r="C25" s="2670" t="s">
        <v>569</v>
      </c>
      <c r="D25" s="2670"/>
      <c r="E25" s="2670"/>
      <c r="F25" s="2670"/>
      <c r="G25" s="2670"/>
      <c r="H25" s="2670"/>
      <c r="I25" s="2670"/>
      <c r="J25" s="2670"/>
      <c r="K25" s="2670"/>
      <c r="L25" s="2670"/>
      <c r="M25" s="699"/>
    </row>
    <row r="26" spans="1:16" s="7" customFormat="1" ht="22.5">
      <c r="A26" s="24"/>
      <c r="B26" s="1401" t="s">
        <v>286</v>
      </c>
      <c r="C26" s="2620" t="s">
        <v>287</v>
      </c>
      <c r="D26" s="2620"/>
      <c r="E26" s="2621" t="s">
        <v>570</v>
      </c>
      <c r="F26" s="2622"/>
      <c r="G26" s="2623" t="s">
        <v>571</v>
      </c>
      <c r="H26" s="2624"/>
      <c r="I26" s="1401" t="s">
        <v>572</v>
      </c>
      <c r="J26" s="2623" t="s">
        <v>573</v>
      </c>
      <c r="K26" s="2624"/>
      <c r="L26" s="1520" t="s">
        <v>516</v>
      </c>
      <c r="M26" s="700"/>
    </row>
    <row r="27" spans="1:16" s="6" customFormat="1" ht="12.75" customHeight="1">
      <c r="A27" s="24"/>
      <c r="B27" s="1524">
        <f>B25+0.001</f>
        <v>3.2010000000000001</v>
      </c>
      <c r="C27" s="1530" t="s">
        <v>574</v>
      </c>
      <c r="D27" s="2675" t="s">
        <v>575</v>
      </c>
      <c r="E27" s="2633">
        <f>ROUND((PMT!AB39*(1+$M$36)+PMT!AC39*(1+$M$40)),0)</f>
        <v>765658608</v>
      </c>
      <c r="F27" s="2634"/>
      <c r="G27" s="2611">
        <v>0.3</v>
      </c>
      <c r="H27" s="2611"/>
      <c r="I27" s="1531" t="e">
        <f>$E$10+$E$11+8</f>
        <v>#REF!</v>
      </c>
      <c r="J27" s="2673">
        <v>2E-3</v>
      </c>
      <c r="K27" s="2674"/>
      <c r="L27" s="1528" t="e">
        <f>ROUND((((((E27*G27)*J27)/12)*I27)+2500)*1.19,0)</f>
        <v>#REF!</v>
      </c>
      <c r="M27" s="699"/>
    </row>
    <row r="28" spans="1:16" s="6" customFormat="1" ht="12.75" customHeight="1">
      <c r="A28" s="24"/>
      <c r="B28" s="1524">
        <f>B27+0.001</f>
        <v>3.202</v>
      </c>
      <c r="C28" s="1530" t="s">
        <v>577</v>
      </c>
      <c r="D28" s="2676"/>
      <c r="E28" s="2633">
        <f>$E$27</f>
        <v>765658608</v>
      </c>
      <c r="F28" s="2634"/>
      <c r="G28" s="2611">
        <v>0.1</v>
      </c>
      <c r="H28" s="2611"/>
      <c r="I28" s="1531" t="e">
        <f>$E$10+$E$11+36</f>
        <v>#REF!</v>
      </c>
      <c r="J28" s="2673">
        <v>2E-3</v>
      </c>
      <c r="K28" s="2674"/>
      <c r="L28" s="1528" t="e">
        <f>ROUND((((((E28*G28)*J28)/12)*I28)+2500)*1.19,0)</f>
        <v>#REF!</v>
      </c>
      <c r="M28" s="699"/>
      <c r="O28" s="12"/>
      <c r="P28" s="12"/>
    </row>
    <row r="29" spans="1:16" s="6" customFormat="1" ht="22.5">
      <c r="A29" s="24"/>
      <c r="B29" s="1524">
        <f>B28+0.001</f>
        <v>3.2029999999999998</v>
      </c>
      <c r="C29" s="1530" t="s">
        <v>579</v>
      </c>
      <c r="D29" s="2675" t="s">
        <v>580</v>
      </c>
      <c r="E29" s="2633" t="e">
        <f>ROUND(AIU!R83*#REF!,0)</f>
        <v>#REF!</v>
      </c>
      <c r="F29" s="2634"/>
      <c r="G29" s="2611">
        <f>AIU!I83</f>
        <v>0.05</v>
      </c>
      <c r="H29" s="2611"/>
      <c r="I29" s="1531" t="e">
        <f>$E$10+$E$11</f>
        <v>#REF!</v>
      </c>
      <c r="J29" s="2673">
        <v>3.0000000000000001E-3</v>
      </c>
      <c r="K29" s="2674"/>
      <c r="L29" s="1528" t="e">
        <f>ROUND((((((E29)*J29)/12)*I29)+2500)*1.19,0)</f>
        <v>#REF!</v>
      </c>
      <c r="M29" s="699"/>
      <c r="N29" s="9"/>
      <c r="O29" s="9"/>
      <c r="P29" s="13"/>
    </row>
    <row r="30" spans="1:16" s="123" customFormat="1" ht="33.75">
      <c r="A30" s="122"/>
      <c r="B30" s="1524">
        <f>B29+0.001</f>
        <v>3.2039999999999997</v>
      </c>
      <c r="C30" s="1532" t="s">
        <v>681</v>
      </c>
      <c r="D30" s="2679"/>
      <c r="E30" s="2633" t="e">
        <f>ROUND(AIU!R87*#REF!,0)</f>
        <v>#REF!</v>
      </c>
      <c r="F30" s="2634"/>
      <c r="G30" s="2611" t="str">
        <f>AIU!I84</f>
        <v>100 SMMLV</v>
      </c>
      <c r="H30" s="2611"/>
      <c r="I30" s="1531" t="e">
        <f>$E$10+$E$11</f>
        <v>#REF!</v>
      </c>
      <c r="J30" s="2673">
        <v>3.0000000000000001E-3</v>
      </c>
      <c r="K30" s="2674"/>
      <c r="L30" s="1528" t="e">
        <f>ROUND((((((E30)*J30)/12)*I30)+2500)*1.19,0)</f>
        <v>#REF!</v>
      </c>
      <c r="M30" s="653"/>
    </row>
    <row r="31" spans="1:16" s="6" customFormat="1" ht="11.25">
      <c r="A31" s="24"/>
      <c r="B31" s="24"/>
      <c r="C31" s="2615" t="s">
        <v>584</v>
      </c>
      <c r="D31" s="2616"/>
      <c r="E31" s="2616"/>
      <c r="F31" s="2616"/>
      <c r="G31" s="2616"/>
      <c r="H31" s="2616"/>
      <c r="I31" s="2616"/>
      <c r="J31" s="2616"/>
      <c r="K31" s="2617"/>
      <c r="L31" s="1529" t="e">
        <f>ROUND(SUM(L27:L30),0)</f>
        <v>#REF!</v>
      </c>
      <c r="M31" s="699"/>
    </row>
    <row r="32" spans="1:16" s="6" customFormat="1" ht="11.25">
      <c r="A32" s="24"/>
      <c r="B32" s="24"/>
      <c r="C32" s="2618"/>
      <c r="D32" s="2618"/>
      <c r="E32" s="2618"/>
      <c r="F32" s="2618"/>
      <c r="G32" s="2618"/>
      <c r="H32" s="2618"/>
      <c r="I32" s="2618"/>
      <c r="J32" s="2618"/>
      <c r="K32" s="2618"/>
      <c r="L32" s="2618"/>
      <c r="M32" s="699"/>
      <c r="N32" s="33"/>
    </row>
    <row r="33" spans="1:16" s="6" customFormat="1" ht="11.25">
      <c r="A33" s="24"/>
      <c r="B33" s="24"/>
      <c r="C33" s="1533" t="s">
        <v>585</v>
      </c>
      <c r="D33" s="1534"/>
      <c r="E33" s="1534"/>
      <c r="F33" s="1534"/>
      <c r="G33" s="1534"/>
      <c r="H33" s="1534"/>
      <c r="I33" s="1534"/>
      <c r="J33" s="1534"/>
      <c r="K33" s="1535"/>
      <c r="L33" s="1529" t="e">
        <f>ROUND(L23+L31,0)</f>
        <v>#REF!</v>
      </c>
      <c r="M33" s="699"/>
    </row>
    <row r="34" spans="1:16" s="6" customFormat="1">
      <c r="A34" s="24"/>
      <c r="B34" s="24"/>
      <c r="C34" s="1536" t="s">
        <v>586</v>
      </c>
      <c r="D34" s="1537"/>
      <c r="E34" s="1537"/>
      <c r="F34" s="1537"/>
      <c r="G34" s="1537"/>
      <c r="H34" s="1537"/>
      <c r="I34" s="1537"/>
      <c r="J34" s="1537"/>
      <c r="K34" s="1538"/>
      <c r="L34" s="1449" t="e">
        <f>ROUND(L33/E9,5)</f>
        <v>#REF!</v>
      </c>
      <c r="M34" s="699"/>
    </row>
    <row r="35" spans="1:16" s="6" customFormat="1" ht="11.25">
      <c r="A35" s="24"/>
      <c r="B35" s="24"/>
      <c r="C35" s="2619"/>
      <c r="D35" s="2619"/>
      <c r="E35" s="2619"/>
      <c r="F35" s="2619"/>
      <c r="G35" s="2619"/>
      <c r="H35" s="2619"/>
      <c r="I35" s="2619"/>
      <c r="J35" s="2619"/>
      <c r="K35" s="2619"/>
      <c r="L35" s="2619"/>
      <c r="M35" s="699"/>
    </row>
    <row r="36" spans="1:16" s="6" customFormat="1" ht="11.25">
      <c r="A36" s="24"/>
      <c r="B36" s="24"/>
      <c r="C36" s="1536" t="s">
        <v>587</v>
      </c>
      <c r="D36" s="1537"/>
      <c r="E36" s="1537"/>
      <c r="F36" s="1537"/>
      <c r="G36" s="1537"/>
      <c r="H36" s="1537"/>
      <c r="I36" s="1537"/>
      <c r="J36" s="1537"/>
      <c r="K36" s="1538"/>
      <c r="L36" s="1539" t="e">
        <f>L34</f>
        <v>#REF!</v>
      </c>
      <c r="M36" s="702">
        <v>0.12523000000000001</v>
      </c>
    </row>
    <row r="37" spans="1:16" s="7" customFormat="1" ht="11.25">
      <c r="A37" s="10"/>
      <c r="B37" s="10"/>
      <c r="C37" s="1536" t="s">
        <v>588</v>
      </c>
      <c r="D37" s="1537"/>
      <c r="E37" s="1537"/>
      <c r="F37" s="1537"/>
      <c r="G37" s="1537"/>
      <c r="H37" s="1537"/>
      <c r="I37" s="1537"/>
      <c r="J37" s="1537"/>
      <c r="K37" s="1538"/>
      <c r="L37" s="1539">
        <f>AIU!O91</f>
        <v>0.01</v>
      </c>
      <c r="M37" s="700"/>
      <c r="O37" s="14"/>
      <c r="P37" s="15"/>
    </row>
    <row r="38" spans="1:16" s="7" customFormat="1" ht="11.25">
      <c r="A38" s="10"/>
      <c r="B38" s="10"/>
      <c r="C38" s="1536" t="s">
        <v>589</v>
      </c>
      <c r="D38" s="1537"/>
      <c r="E38" s="1537"/>
      <c r="F38" s="1537"/>
      <c r="G38" s="1537"/>
      <c r="H38" s="1537"/>
      <c r="I38" s="1537"/>
      <c r="J38" s="1537"/>
      <c r="K38" s="1538"/>
      <c r="L38" s="1539">
        <f>AIU!O92</f>
        <v>7.0000000000000007E-2</v>
      </c>
      <c r="M38" s="700"/>
    </row>
    <row r="39" spans="1:16" s="6" customFormat="1" ht="11.25">
      <c r="A39" s="24"/>
      <c r="B39" s="24"/>
      <c r="C39" s="2619"/>
      <c r="D39" s="2619"/>
      <c r="E39" s="2619"/>
      <c r="F39" s="2619"/>
      <c r="G39" s="2619"/>
      <c r="H39" s="2619"/>
      <c r="I39" s="2619"/>
      <c r="J39" s="2619"/>
      <c r="K39" s="2619"/>
      <c r="L39" s="2619"/>
      <c r="M39" s="703"/>
    </row>
    <row r="40" spans="1:16" s="6" customFormat="1">
      <c r="A40" s="24"/>
      <c r="B40" s="24"/>
      <c r="C40" s="1536" t="s">
        <v>590</v>
      </c>
      <c r="D40" s="1537"/>
      <c r="E40" s="1537"/>
      <c r="F40" s="1537"/>
      <c r="G40" s="1537"/>
      <c r="H40" s="1537"/>
      <c r="I40" s="1537"/>
      <c r="J40" s="1537"/>
      <c r="K40" s="1540"/>
      <c r="L40" s="1452" t="e">
        <f>SUM(L36:L38)</f>
        <v>#REF!</v>
      </c>
      <c r="M40" s="704">
        <v>0.20523</v>
      </c>
    </row>
    <row r="41" spans="1:16" s="6" customFormat="1">
      <c r="A41" s="24"/>
      <c r="B41" s="24"/>
      <c r="C41" s="16"/>
      <c r="D41" s="16"/>
      <c r="E41" s="16"/>
      <c r="F41" s="16"/>
      <c r="G41" s="17"/>
      <c r="H41" s="17"/>
      <c r="I41" s="17"/>
      <c r="J41" s="17"/>
      <c r="K41" s="17"/>
      <c r="L41" s="18"/>
      <c r="M41" s="699"/>
    </row>
    <row r="42" spans="1:16" s="6" customFormat="1" ht="11.25">
      <c r="A42" s="24"/>
      <c r="B42" s="24"/>
      <c r="C42" s="1541"/>
      <c r="D42" s="2607"/>
      <c r="E42" s="2607"/>
      <c r="F42" s="2607"/>
      <c r="G42" s="2607"/>
      <c r="H42" s="2607"/>
      <c r="I42" s="2607"/>
      <c r="J42" s="2607"/>
      <c r="K42" s="2607"/>
      <c r="L42" s="2608"/>
      <c r="M42" s="699"/>
    </row>
    <row r="43" spans="1:16" s="6" customFormat="1" ht="11.25">
      <c r="A43" s="24"/>
      <c r="B43" s="24"/>
      <c r="C43" s="19" t="s">
        <v>591</v>
      </c>
      <c r="D43" s="2609" t="s">
        <v>592</v>
      </c>
      <c r="E43" s="2609"/>
      <c r="F43" s="2609"/>
      <c r="G43" s="2609"/>
      <c r="H43" s="2609"/>
      <c r="I43" s="2609"/>
      <c r="J43" s="2609"/>
      <c r="K43" s="2609"/>
      <c r="L43" s="2610"/>
      <c r="M43" s="699"/>
    </row>
    <row r="44" spans="1:16" s="6" customFormat="1" ht="11.25">
      <c r="A44" s="24"/>
      <c r="B44" s="24"/>
      <c r="C44" s="1176" t="s">
        <v>591</v>
      </c>
      <c r="D44" s="2680" t="s">
        <v>593</v>
      </c>
      <c r="E44" s="2680"/>
      <c r="F44" s="2680"/>
      <c r="G44" s="2680"/>
      <c r="H44" s="2680"/>
      <c r="I44" s="2680"/>
      <c r="J44" s="2680"/>
      <c r="K44" s="2680"/>
      <c r="L44" s="2681"/>
      <c r="M44" s="699"/>
    </row>
    <row r="46" spans="1:16" s="653" customFormat="1">
      <c r="E46" s="2677">
        <f>PMT!AB42</f>
        <v>765658608</v>
      </c>
      <c r="F46" s="2678"/>
    </row>
    <row r="47" spans="1:16" s="653" customFormat="1"/>
    <row r="48" spans="1:16" s="653" customFormat="1">
      <c r="E48" s="2814">
        <f>E46-E27</f>
        <v>0</v>
      </c>
      <c r="F48" s="2814"/>
    </row>
    <row r="75" spans="1:2">
      <c r="A75" s="5"/>
      <c r="B75" s="5"/>
    </row>
  </sheetData>
  <mergeCells count="58">
    <mergeCell ref="D27:D28"/>
    <mergeCell ref="J2:L5"/>
    <mergeCell ref="B2:I2"/>
    <mergeCell ref="B3:I3"/>
    <mergeCell ref="B4:I4"/>
    <mergeCell ref="B5:I5"/>
    <mergeCell ref="B6:C6"/>
    <mergeCell ref="D6:L6"/>
    <mergeCell ref="J9:L9"/>
    <mergeCell ref="E9:H9"/>
    <mergeCell ref="B11:D11"/>
    <mergeCell ref="B10:D10"/>
    <mergeCell ref="F10:H10"/>
    <mergeCell ref="J10:L10"/>
    <mergeCell ref="B8:L8"/>
    <mergeCell ref="B9:D9"/>
    <mergeCell ref="B13:L13"/>
    <mergeCell ref="C14:L14"/>
    <mergeCell ref="F11:H11"/>
    <mergeCell ref="C15:D15"/>
    <mergeCell ref="G15:H15"/>
    <mergeCell ref="J15:K15"/>
    <mergeCell ref="I11:L11"/>
    <mergeCell ref="J16:K16"/>
    <mergeCell ref="J17:K17"/>
    <mergeCell ref="J18:K18"/>
    <mergeCell ref="J19:K19"/>
    <mergeCell ref="J20:K20"/>
    <mergeCell ref="J21:K21"/>
    <mergeCell ref="J22:K22"/>
    <mergeCell ref="C23:K23"/>
    <mergeCell ref="C25:L25"/>
    <mergeCell ref="C26:D26"/>
    <mergeCell ref="E26:F26"/>
    <mergeCell ref="G26:H26"/>
    <mergeCell ref="J26:K26"/>
    <mergeCell ref="E27:F27"/>
    <mergeCell ref="G27:H27"/>
    <mergeCell ref="J27:K27"/>
    <mergeCell ref="E28:F28"/>
    <mergeCell ref="G28:H28"/>
    <mergeCell ref="J28:K28"/>
    <mergeCell ref="E48:F48"/>
    <mergeCell ref="E30:F30"/>
    <mergeCell ref="G30:H30"/>
    <mergeCell ref="J30:K30"/>
    <mergeCell ref="D29:D30"/>
    <mergeCell ref="D44:L44"/>
    <mergeCell ref="C31:K31"/>
    <mergeCell ref="C32:L32"/>
    <mergeCell ref="C35:L35"/>
    <mergeCell ref="C39:L39"/>
    <mergeCell ref="D42:L42"/>
    <mergeCell ref="D43:L43"/>
    <mergeCell ref="E29:F29"/>
    <mergeCell ref="G29:H29"/>
    <mergeCell ref="J29:K29"/>
    <mergeCell ref="E46:F46"/>
  </mergeCells>
  <printOptions horizontalCentered="1" verticalCentered="1"/>
  <pageMargins left="0.39370078740157483" right="0.19685039370078741" top="0.39370078740157483" bottom="0.39370078740157483" header="0.94488188976377963" footer="0"/>
  <pageSetup scale="86" fitToHeight="0" orientation="landscape" horizontalDpi="300" verticalDpi="300" r:id="rId1"/>
  <headerFooter scaleWithDoc="0"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6">
    <tabColor rgb="FF92D050"/>
    <pageSetUpPr fitToPage="1"/>
  </sheetPr>
  <dimension ref="A1:M22346"/>
  <sheetViews>
    <sheetView view="pageBreakPreview" topLeftCell="A32" zoomScale="70" zoomScaleNormal="100" zoomScaleSheetLayoutView="70" workbookViewId="0">
      <selection activeCell="F41" sqref="F41"/>
    </sheetView>
  </sheetViews>
  <sheetFormatPr baseColWidth="10" defaultColWidth="11.42578125" defaultRowHeight="14.25"/>
  <cols>
    <col min="1" max="1" width="10.42578125" style="141" customWidth="1"/>
    <col min="2" max="2" width="103.140625" style="485" customWidth="1"/>
    <col min="3" max="3" width="15.140625" style="485" bestFit="1" customWidth="1"/>
    <col min="4" max="4" width="12" style="485" bestFit="1" customWidth="1"/>
    <col min="5" max="5" width="13.85546875" style="485" customWidth="1"/>
    <col min="6" max="6" width="11.28515625" style="485" customWidth="1"/>
    <col min="7" max="7" width="20" style="485" customWidth="1"/>
    <col min="8" max="8" width="9.140625" style="485" customWidth="1"/>
    <col min="9" max="9" width="13.5703125" style="354" customWidth="1"/>
    <col min="10" max="10" width="11.42578125" style="485"/>
    <col min="11" max="11" width="16.140625" style="485" bestFit="1" customWidth="1"/>
    <col min="12" max="12" width="21.5703125" style="485" bestFit="1" customWidth="1"/>
    <col min="13" max="16384" width="11.42578125" style="485"/>
  </cols>
  <sheetData>
    <row r="1" spans="1:13" ht="28.5" customHeight="1">
      <c r="A1" s="1197"/>
      <c r="B1" s="2831">
        <f>'DATOS ENTRADA'!C6</f>
        <v>0</v>
      </c>
      <c r="C1" s="2832"/>
      <c r="D1" s="2832"/>
      <c r="E1" s="2832"/>
      <c r="F1" s="2832"/>
      <c r="G1" s="2833"/>
      <c r="H1" s="95"/>
      <c r="I1" s="1198"/>
    </row>
    <row r="2" spans="1:13" ht="23.25" customHeight="1" thickBot="1">
      <c r="A2" s="1197"/>
      <c r="B2" s="2834"/>
      <c r="C2" s="2835"/>
      <c r="D2" s="2835"/>
      <c r="E2" s="2835"/>
      <c r="F2" s="2835"/>
      <c r="G2" s="2836"/>
      <c r="H2" s="95"/>
      <c r="I2" s="718"/>
      <c r="J2" s="719"/>
      <c r="K2" s="719" t="s">
        <v>790</v>
      </c>
      <c r="L2" s="720" t="e">
        <f>AIU!G10+AIU!G11</f>
        <v>#REF!</v>
      </c>
      <c r="M2" s="719"/>
    </row>
    <row r="3" spans="1:13">
      <c r="A3" s="1197"/>
      <c r="B3" s="72"/>
      <c r="C3" s="72"/>
      <c r="D3" s="73"/>
      <c r="E3" s="72"/>
      <c r="F3" s="72"/>
      <c r="G3" s="72"/>
      <c r="H3" s="72"/>
      <c r="I3" s="718"/>
      <c r="J3" s="719"/>
      <c r="K3" s="719" t="s">
        <v>791</v>
      </c>
      <c r="L3" s="721" t="e">
        <f>G16/L2</f>
        <v>#REF!</v>
      </c>
      <c r="M3" s="719"/>
    </row>
    <row r="4" spans="1:13" ht="15" thickBot="1">
      <c r="A4" s="1197"/>
      <c r="B4" s="2837" t="s">
        <v>792</v>
      </c>
      <c r="C4" s="2837"/>
      <c r="D4" s="2837"/>
      <c r="E4" s="2837"/>
      <c r="F4" s="2837"/>
      <c r="G4" s="346" t="str">
        <f>'DATOS ENTRADA'!C10</f>
        <v>13 de agosto de 2026</v>
      </c>
      <c r="H4" s="74"/>
      <c r="I4" s="722"/>
      <c r="J4" s="719"/>
      <c r="K4" s="719"/>
      <c r="L4" s="719"/>
      <c r="M4" s="719"/>
    </row>
    <row r="5" spans="1:13" ht="44.25" customHeight="1" thickBot="1">
      <c r="A5" s="347" t="s">
        <v>793</v>
      </c>
      <c r="B5" s="318" t="s">
        <v>794</v>
      </c>
      <c r="C5" s="319" t="s">
        <v>289</v>
      </c>
      <c r="D5" s="319" t="s">
        <v>288</v>
      </c>
      <c r="E5" s="320" t="s">
        <v>795</v>
      </c>
      <c r="F5" s="320" t="s">
        <v>796</v>
      </c>
      <c r="G5" s="321" t="s">
        <v>522</v>
      </c>
      <c r="H5" s="96"/>
      <c r="I5" s="722"/>
      <c r="J5" s="719"/>
      <c r="K5" s="719"/>
      <c r="L5" s="719"/>
      <c r="M5" s="719"/>
    </row>
    <row r="6" spans="1:13" s="486" customFormat="1" ht="15">
      <c r="A6" s="325"/>
      <c r="B6" s="326" t="s">
        <v>797</v>
      </c>
      <c r="C6" s="327"/>
      <c r="D6" s="328"/>
      <c r="E6" s="329"/>
      <c r="F6" s="330"/>
      <c r="G6" s="331"/>
      <c r="H6" s="332"/>
      <c r="I6" s="1682" t="s">
        <v>798</v>
      </c>
      <c r="J6" s="1682" t="s">
        <v>289</v>
      </c>
      <c r="K6" s="1682" t="s">
        <v>799</v>
      </c>
      <c r="L6" s="723"/>
      <c r="M6" s="723"/>
    </row>
    <row r="7" spans="1:13" ht="15">
      <c r="A7" s="808">
        <v>9481</v>
      </c>
      <c r="B7" s="135" t="str">
        <f>VLOOKUP(A7,TABLAS!$A$2:$G$105,2,FALSE)</f>
        <v>TARIFA MES - PERSONAL TÉCNICO - LABORATORISTA INSPECTOR (INCLUYE FACTOR DE PRESTACIONES)</v>
      </c>
      <c r="C7" s="333">
        <f>K7</f>
        <v>7</v>
      </c>
      <c r="D7" s="136" t="s">
        <v>609</v>
      </c>
      <c r="E7" s="137">
        <f>VLOOKUP(A7,TABLAS!$A$2:$G$105,4,FALSE)</f>
        <v>4366164</v>
      </c>
      <c r="F7" s="149">
        <v>1.1000000000000001</v>
      </c>
      <c r="G7" s="138">
        <f t="shared" ref="G7:G9" si="0">ROUND(C7*E7*F7,0)</f>
        <v>33619463</v>
      </c>
      <c r="H7" s="150"/>
      <c r="I7" s="1683">
        <v>0.7</v>
      </c>
      <c r="J7" s="1683">
        <v>1</v>
      </c>
      <c r="K7" s="1683">
        <f>+I7*J7*'DATOS ENTRADA'!$C$13</f>
        <v>7</v>
      </c>
      <c r="L7" s="719"/>
      <c r="M7" s="719"/>
    </row>
    <row r="8" spans="1:13" ht="15">
      <c r="A8" s="808">
        <v>9482</v>
      </c>
      <c r="B8" s="135" t="str">
        <f>VLOOKUP(A8,TABLAS!$A$2:$G$105,2,FALSE)</f>
        <v>TARIFA MES - PERSONAL TÉCNICO - LABORATORISTA AUXILIAR (INCLUYE FACTOR DE PRESTACIONES)</v>
      </c>
      <c r="C8" s="333">
        <f>K8</f>
        <v>7</v>
      </c>
      <c r="D8" s="136" t="s">
        <v>609</v>
      </c>
      <c r="E8" s="137">
        <f>VLOOKUP(A8,TABLAS!$A$2:$G$105,4,FALSE)</f>
        <v>3298518</v>
      </c>
      <c r="F8" s="149">
        <v>1.1000000000000001</v>
      </c>
      <c r="G8" s="138">
        <f t="shared" ref="G8" si="1">ROUND(C8*E8*F8,0)</f>
        <v>25398589</v>
      </c>
      <c r="H8" s="150"/>
      <c r="I8" s="1683">
        <v>0.7</v>
      </c>
      <c r="J8" s="1683">
        <v>1</v>
      </c>
      <c r="K8" s="1683">
        <f>+I8*J8*'DATOS ENTRADA'!$C$13</f>
        <v>7</v>
      </c>
      <c r="L8" s="719"/>
      <c r="M8" s="719"/>
    </row>
    <row r="9" spans="1:13" ht="15.75" thickBot="1">
      <c r="A9" s="372">
        <v>9117</v>
      </c>
      <c r="B9" s="373" t="str">
        <f>VLOOKUP(A9,TABLAS!$A$2:$G$105,2,FALSE)</f>
        <v xml:space="preserve">TARIFA MES - EQUIPO COMPLETO DE LABORATORIO - ESTUDIOS </v>
      </c>
      <c r="C9" s="374">
        <f>K9</f>
        <v>7</v>
      </c>
      <c r="D9" s="375" t="s">
        <v>609</v>
      </c>
      <c r="E9" s="376">
        <f>VLOOKUP(A9,TABLAS!$A$2:$G$105,4,FALSE)</f>
        <v>6993000</v>
      </c>
      <c r="F9" s="352">
        <v>1.1000000000000001</v>
      </c>
      <c r="G9" s="353">
        <f t="shared" si="0"/>
        <v>53846100</v>
      </c>
      <c r="H9" s="150"/>
      <c r="I9" s="1684">
        <v>0.7</v>
      </c>
      <c r="J9" s="1683">
        <v>1</v>
      </c>
      <c r="K9" s="1683">
        <f>+I9*J9*'DATOS ENTRADA'!$C$13</f>
        <v>7</v>
      </c>
      <c r="L9" s="719"/>
      <c r="M9" s="719"/>
    </row>
    <row r="10" spans="1:13" ht="15.75" thickBot="1">
      <c r="A10" s="142"/>
      <c r="B10" s="308" t="s">
        <v>800</v>
      </c>
      <c r="C10" s="309"/>
      <c r="D10" s="1199"/>
      <c r="E10" s="1200"/>
      <c r="F10" s="1200"/>
      <c r="G10" s="310">
        <f>ROUND(SUM(G7:G9),0)</f>
        <v>112864152</v>
      </c>
      <c r="H10" s="150"/>
      <c r="I10" s="719"/>
      <c r="J10" s="719"/>
      <c r="K10" s="719"/>
      <c r="L10" s="719"/>
      <c r="M10" s="719"/>
    </row>
    <row r="11" spans="1:13" ht="15.75" thickBot="1">
      <c r="A11" s="142"/>
      <c r="B11" s="80"/>
      <c r="C11" s="81"/>
      <c r="D11" s="82"/>
      <c r="E11" s="83"/>
      <c r="F11" s="83"/>
      <c r="G11" s="84"/>
      <c r="H11" s="150"/>
      <c r="I11" s="485"/>
    </row>
    <row r="12" spans="1:13" ht="15.75" thickBot="1">
      <c r="A12" s="142"/>
      <c r="B12" s="75" t="s">
        <v>801</v>
      </c>
      <c r="C12" s="76"/>
      <c r="D12" s="77"/>
      <c r="E12" s="77"/>
      <c r="F12" s="77"/>
      <c r="G12" s="79">
        <f>ROUND(((G10/'DATOS ENTRADA'!C13)*('DATOS ENTRADA'!C13-AJUSTES!K13))*I70,0)</f>
        <v>10157774</v>
      </c>
      <c r="H12" s="150"/>
      <c r="I12" s="485"/>
    </row>
    <row r="13" spans="1:13" ht="15.75" thickBot="1">
      <c r="A13" s="142"/>
      <c r="B13" s="80"/>
      <c r="C13" s="81"/>
      <c r="D13" s="82"/>
      <c r="E13" s="83"/>
      <c r="F13" s="83"/>
      <c r="G13" s="84"/>
      <c r="H13" s="150"/>
      <c r="I13" s="485"/>
    </row>
    <row r="14" spans="1:13" ht="38.450000000000003" customHeight="1" thickBot="1">
      <c r="A14" s="142"/>
      <c r="B14" s="75" t="s">
        <v>802</v>
      </c>
      <c r="C14" s="76"/>
      <c r="D14" s="77"/>
      <c r="E14" s="78"/>
      <c r="F14" s="78"/>
      <c r="G14" s="79">
        <f>ROUND(G10+G12,0)</f>
        <v>123021926</v>
      </c>
      <c r="H14" s="150"/>
      <c r="I14" s="485"/>
    </row>
    <row r="15" spans="1:13" ht="15.75" thickBot="1">
      <c r="A15" s="142"/>
      <c r="B15" s="75" t="s">
        <v>803</v>
      </c>
      <c r="C15" s="76"/>
      <c r="D15" s="77"/>
      <c r="E15" s="78"/>
      <c r="F15" s="78"/>
      <c r="G15" s="79">
        <f>ROUND(G14*0.19,0)</f>
        <v>23374166</v>
      </c>
      <c r="H15" s="150"/>
      <c r="I15" s="485"/>
    </row>
    <row r="16" spans="1:13" ht="25.15" customHeight="1" thickBot="1">
      <c r="A16" s="142"/>
      <c r="B16" s="75" t="s">
        <v>804</v>
      </c>
      <c r="C16" s="76"/>
      <c r="D16" s="77"/>
      <c r="E16" s="78"/>
      <c r="F16" s="78"/>
      <c r="G16" s="79">
        <f>SUM(G14:G15)</f>
        <v>146396092</v>
      </c>
      <c r="H16" s="150"/>
      <c r="I16" s="485"/>
    </row>
    <row r="17" spans="1:11" s="5" customFormat="1" ht="12.75"/>
    <row r="18" spans="1:11" ht="15" thickBot="1">
      <c r="A18" s="1197"/>
      <c r="B18" s="2837"/>
      <c r="C18" s="2837"/>
      <c r="D18" s="2837"/>
      <c r="E18" s="2837"/>
      <c r="F18" s="2837"/>
      <c r="G18" s="346"/>
      <c r="H18" s="74"/>
    </row>
    <row r="19" spans="1:11" s="486" customFormat="1" ht="42" customHeight="1" thickBot="1">
      <c r="A19" s="347" t="s">
        <v>793</v>
      </c>
      <c r="B19" s="318" t="s">
        <v>794</v>
      </c>
      <c r="C19" s="319" t="s">
        <v>289</v>
      </c>
      <c r="D19" s="319" t="s">
        <v>288</v>
      </c>
      <c r="E19" s="320" t="s">
        <v>795</v>
      </c>
      <c r="F19" s="320" t="s">
        <v>796</v>
      </c>
      <c r="G19" s="321" t="s">
        <v>522</v>
      </c>
      <c r="H19" s="332"/>
      <c r="I19" s="712"/>
      <c r="J19" s="713"/>
    </row>
    <row r="20" spans="1:11" s="486" customFormat="1" ht="15">
      <c r="A20" s="707"/>
      <c r="B20" s="708" t="s">
        <v>169</v>
      </c>
      <c r="C20" s="709"/>
      <c r="D20" s="709"/>
      <c r="E20" s="710"/>
      <c r="F20" s="710"/>
      <c r="G20" s="711"/>
      <c r="H20" s="332"/>
      <c r="I20" s="712"/>
      <c r="J20" s="714"/>
    </row>
    <row r="21" spans="1:11" ht="38.25">
      <c r="A21" s="563">
        <v>7485</v>
      </c>
      <c r="B21" s="480" t="str">
        <f>VLOOKUP(A21,INSUMOS!$B$3:$E$2841,2,FALSE)</f>
        <v>RESISTENCIA A LA DEGRADACIÓN DE LOS AGREGADOS GRUESOS DE TAMAÑOS MAYORES DE 19 mm (¾") POR ABRASIÓN E IMPACTO EN LA MÁQUINA DE LOS ÁNGELES (CON TRITURACIÓN DE AGREGADOS). Norma técnica: INV E 219-13 NTC 93-2013.</v>
      </c>
      <c r="C21" s="333">
        <v>40</v>
      </c>
      <c r="D21" s="481" t="str">
        <f>VLOOKUP(A21,ITEMS!$B$3:$E$3260,3,FALSE)</f>
        <v>UN</v>
      </c>
      <c r="E21" s="482">
        <f>ROUND(VLOOKUP(A21,INSUMOS!$B$3:$E$2841,4,FALSE)/1.19,0)</f>
        <v>110000</v>
      </c>
      <c r="F21" s="483">
        <v>1.1000000000000001</v>
      </c>
      <c r="G21" s="484">
        <f t="shared" ref="G21:G29" si="2">ROUND(C21*E21*F21,0)</f>
        <v>4840000</v>
      </c>
      <c r="H21" s="150"/>
      <c r="I21" s="715"/>
      <c r="J21" s="558"/>
    </row>
    <row r="22" spans="1:11" ht="25.5">
      <c r="A22" s="564">
        <v>7738</v>
      </c>
      <c r="B22" s="135" t="str">
        <f>VLOOKUP(A22,INSUMOS!$B$3:$E$2841,2,FALSE)</f>
        <v>RESISTENCIA A LA DEGRADACION DE LOS AGREGADOS DE TAMAÑOS MENORES DE 37.5 MM (1 1/2") POR MEDIO DE LA MAQUINA DE LOS ANGELES. Norma técnica: INVE-218-13 NTC-98-19 ASTM C131/C131M-20.</v>
      </c>
      <c r="C22" s="148">
        <v>40</v>
      </c>
      <c r="D22" s="136" t="str">
        <f>VLOOKUP(A22,INSUMOS!$B$3:$E$2841,3,FALSE)</f>
        <v>UN</v>
      </c>
      <c r="E22" s="137">
        <f>ROUND(VLOOKUP(A22,INSUMOS!$B$3:$E$2841,4,FALSE)/1.19,0)</f>
        <v>95000</v>
      </c>
      <c r="F22" s="149">
        <v>1.1000000000000001</v>
      </c>
      <c r="G22" s="138">
        <f t="shared" si="2"/>
        <v>4180000</v>
      </c>
      <c r="H22" s="150"/>
      <c r="I22" s="715"/>
      <c r="J22" s="558"/>
    </row>
    <row r="23" spans="1:11" ht="25.5">
      <c r="A23" s="564">
        <v>7511</v>
      </c>
      <c r="B23" s="135" t="str">
        <f>VLOOKUP(A23,INSUMOS!$B$3:$E$2841,2,FALSE)</f>
        <v>CBR DE SUELOS COMPACTADOS EN EL LABORATORIO (METODO I). Norma técnica: INVE-148-13 NTC-2122-13 ASTM D1883-21.</v>
      </c>
      <c r="C23" s="148">
        <v>16</v>
      </c>
      <c r="D23" s="136" t="str">
        <f>VLOOKUP(A23,INSUMOS!$B$3:$E$2841,3,FALSE)</f>
        <v>UN</v>
      </c>
      <c r="E23" s="137">
        <f>ROUND(VLOOKUP(A23,INSUMOS!$B$3:$E$2841,4,FALSE)/1.19,0)</f>
        <v>236500</v>
      </c>
      <c r="F23" s="149">
        <v>1.1000000000000001</v>
      </c>
      <c r="G23" s="138">
        <f t="shared" si="2"/>
        <v>4162400</v>
      </c>
      <c r="H23" s="150"/>
      <c r="I23" s="715"/>
      <c r="J23" s="558"/>
    </row>
    <row r="24" spans="1:11" ht="25.5">
      <c r="A24" s="564">
        <v>9353</v>
      </c>
      <c r="B24" s="135" t="str">
        <f>VLOOKUP(A24,INSUMOS!$B$3:$E$2841,2,FALSE)</f>
        <v>DETERMINACIÓN DE LA RESISTENCIA DEL AGREGADO GRUESO A LA DEGRADACIÓN POR ABRASIÓN, UTILIZANDO EL APARATO MICRO-DEVAL. Norma técnica: INV E-238-13.</v>
      </c>
      <c r="C24" s="148">
        <v>24</v>
      </c>
      <c r="D24" s="136" t="str">
        <f>VLOOKUP(A24,INSUMOS!$B$3:$E$2841,3,FALSE)</f>
        <v>UN</v>
      </c>
      <c r="E24" s="137">
        <f>ROUND(VLOOKUP(A24,INSUMOS!$B$3:$E$2841,4,FALSE)/1.19,0)</f>
        <v>178200</v>
      </c>
      <c r="F24" s="149">
        <v>1.1000000000000001</v>
      </c>
      <c r="G24" s="138">
        <f t="shared" si="2"/>
        <v>4704480</v>
      </c>
      <c r="H24" s="150"/>
      <c r="I24" s="715"/>
      <c r="J24" s="558"/>
    </row>
    <row r="25" spans="1:11">
      <c r="A25" s="564">
        <v>9348</v>
      </c>
      <c r="B25" s="135" t="str">
        <f>VLOOKUP(A25,INSUMOS!$B$3:$E$2841,2,FALSE)</f>
        <v>DETERMINACIÓN DEL VALOR DEL 10% DE FINOS. Norma técnica: INV E-224-13.</v>
      </c>
      <c r="C25" s="148">
        <v>8</v>
      </c>
      <c r="D25" s="136" t="str">
        <f>VLOOKUP(A25,INSUMOS!$B$3:$E$2841,3,FALSE)</f>
        <v>UN</v>
      </c>
      <c r="E25" s="137">
        <f>ROUND(VLOOKUP(A25,INSUMOS!$B$3:$E$2841,4,FALSE)/1.19,0)</f>
        <v>200000</v>
      </c>
      <c r="F25" s="149">
        <v>1.1000000000000001</v>
      </c>
      <c r="G25" s="138">
        <f t="shared" si="2"/>
        <v>1760000</v>
      </c>
      <c r="H25" s="150"/>
      <c r="I25" s="715"/>
      <c r="J25" s="558"/>
    </row>
    <row r="26" spans="1:11" ht="25.5">
      <c r="A26" s="564">
        <v>9342</v>
      </c>
      <c r="B26" s="135" t="str">
        <f>VLOOKUP(A26,INSUMOS!$B$3:$E$2841,2,FALSE)</f>
        <v>DETERMINACIÓN DE TERRONES DE ARCILLA Y PARTÍCULAS DELEZNABLES EN LOS AGREGADOS. Norma técnica: INV E 211-13 NTC-589-2000.</v>
      </c>
      <c r="C26" s="148">
        <v>8</v>
      </c>
      <c r="D26" s="136" t="str">
        <f>VLOOKUP(A26,INSUMOS!$B$3:$E$2841,3,FALSE)</f>
        <v>UN</v>
      </c>
      <c r="E26" s="137">
        <f>ROUND(VLOOKUP(A26,INSUMOS!$B$3:$E$2841,4,FALSE)/1.19,0)</f>
        <v>39000</v>
      </c>
      <c r="F26" s="149">
        <v>1.1000000000000001</v>
      </c>
      <c r="G26" s="138">
        <f t="shared" si="2"/>
        <v>343200</v>
      </c>
      <c r="H26" s="150"/>
      <c r="I26" s="715"/>
      <c r="J26" s="558"/>
    </row>
    <row r="27" spans="1:11" ht="25.5">
      <c r="A27" s="564">
        <v>7744</v>
      </c>
      <c r="B27" s="135" t="str">
        <f>VLOOKUP(A27,INSUMOS!$B$3:$E$2841,2,FALSE)</f>
        <v>INDICES DE APLANAMIENTO Y ALARGAMIENTO DE LOS AGREGADOS PARA CARRETERAS. Norma técnica: INVE-230-13.</v>
      </c>
      <c r="C27" s="148">
        <v>8</v>
      </c>
      <c r="D27" s="136" t="str">
        <f>VLOOKUP(A27,INSUMOS!$B$3:$E$2841,3,FALSE)</f>
        <v>UN</v>
      </c>
      <c r="E27" s="137">
        <f>ROUND(VLOOKUP(A27,INSUMOS!$B$3:$E$2841,4,FALSE)/1.19,0)</f>
        <v>81000</v>
      </c>
      <c r="F27" s="149">
        <v>1.1000000000000001</v>
      </c>
      <c r="G27" s="138">
        <f t="shared" si="2"/>
        <v>712800</v>
      </c>
      <c r="H27" s="150"/>
      <c r="I27" s="715"/>
      <c r="J27" s="558"/>
    </row>
    <row r="28" spans="1:11">
      <c r="A28" s="564">
        <v>7737</v>
      </c>
      <c r="B28" s="135" t="str">
        <f>VLOOKUP(A28,INSUMOS!$B$3:$E$2841,2,FALSE)</f>
        <v>ANALISIS GRANULOMETRICO DE LOS AGREGADOS GRUESO Y FINO. Norma técnica: INVE-213-13 NTC-77-18.</v>
      </c>
      <c r="C28" s="148">
        <v>102</v>
      </c>
      <c r="D28" s="136" t="str">
        <f>VLOOKUP(A28,INSUMOS!$B$3:$E$2841,3,FALSE)</f>
        <v>UN</v>
      </c>
      <c r="E28" s="137">
        <f>ROUND(VLOOKUP(A28,INSUMOS!$B$3:$E$2841,4,FALSE)/1.19,0)</f>
        <v>77311</v>
      </c>
      <c r="F28" s="149">
        <v>1.1000000000000001</v>
      </c>
      <c r="G28" s="138">
        <f t="shared" si="2"/>
        <v>8674294</v>
      </c>
      <c r="H28" s="150"/>
      <c r="I28" s="715"/>
      <c r="J28" s="558"/>
    </row>
    <row r="29" spans="1:11" ht="38.25">
      <c r="A29" s="564">
        <v>9354</v>
      </c>
      <c r="B29" s="135" t="str">
        <f>VLOOKUP(A29,INSUMOS!$B$3:$E$2841,2,FALSE)</f>
        <v>DETERMINACION DEL CONTENIDO DE VACIOS EN AGREGADOS FINOS NO COMPACTADOS (INFLUENCIADO POR LA FORMA DE LAS PARTICULAS, LA TEXTURA SUPERFICIAL Y LA GRANULOMETRIA). Norma técnica: INVE-239-13.</v>
      </c>
      <c r="C29" s="148">
        <v>3</v>
      </c>
      <c r="D29" s="136" t="str">
        <f>VLOOKUP(A29,INSUMOS!$B$3:$E$2841,3,FALSE)</f>
        <v>UN</v>
      </c>
      <c r="E29" s="137">
        <f>ROUND(VLOOKUP(A29,INSUMOS!$B$3:$E$2841,4,FALSE)/1.19,0)</f>
        <v>89500</v>
      </c>
      <c r="F29" s="149">
        <v>1.1000000000000001</v>
      </c>
      <c r="G29" s="138">
        <f t="shared" si="2"/>
        <v>295350</v>
      </c>
      <c r="H29" s="150"/>
      <c r="I29" s="715"/>
      <c r="J29" s="558"/>
    </row>
    <row r="30" spans="1:11" ht="25.5">
      <c r="A30" s="564">
        <v>9345</v>
      </c>
      <c r="B30" s="135" t="str">
        <f>VLOOKUP(A30,INSUMOS!$B$3:$E$2841,2,FALSE)</f>
        <v>SOLIDEZ DE LOS AGREGADOS FRENTE A LA ACCIÓN DE SOLUCIONES DE SULFATO DE SODIO O DE MAGNESIO. Norma técnica: INV E 220-13 NTC-126-1995.</v>
      </c>
      <c r="C30" s="148">
        <v>8</v>
      </c>
      <c r="D30" s="136" t="str">
        <f>VLOOKUP(A30,INSUMOS!$B$3:$E$2841,3,FALSE)</f>
        <v>UN</v>
      </c>
      <c r="E30" s="137">
        <f>ROUND(VLOOKUP(A30,INSUMOS!$B$3:$E$2841,4,FALSE)/1.19,0)</f>
        <v>250000</v>
      </c>
      <c r="F30" s="149">
        <v>1.1000000000000001</v>
      </c>
      <c r="G30" s="138">
        <f>ROUND(C30*E30*F30,0)</f>
        <v>2200000</v>
      </c>
      <c r="H30" s="150"/>
      <c r="I30" s="715"/>
      <c r="J30" s="558"/>
    </row>
    <row r="31" spans="1:11" ht="25.5">
      <c r="A31" s="564">
        <v>10019</v>
      </c>
      <c r="B31" s="135" t="str">
        <f>VLOOKUP(A31,INSUMOS!$B$3:$E$2841,2,FALSE)</f>
        <v>DETERMINACION DEL LIMITE LIQUIDO DE LOS SUELOS - LIMITE PLASTICO E INDICE DE PLASTICIDAD DE LOS SUELOS. Norma técnica: INVE-125-13 INVE-126-13 NTC-4630-99 ASTM D4318-17e1 (18).</v>
      </c>
      <c r="C31" s="148">
        <v>61</v>
      </c>
      <c r="D31" s="136" t="str">
        <f>VLOOKUP(A31,INSUMOS!$B$3:$E$2841,3,FALSE)</f>
        <v>UN</v>
      </c>
      <c r="E31" s="137">
        <f>ROUND(VLOOKUP(A31,INSUMOS!$B$3:$E$2841,4,FALSE)/1.19,0)</f>
        <v>48600</v>
      </c>
      <c r="F31" s="149">
        <v>1.1000000000000001</v>
      </c>
      <c r="G31" s="138">
        <f>ROUND(C31*E31*F31,0)</f>
        <v>3261060</v>
      </c>
      <c r="H31" s="150"/>
      <c r="I31" s="715"/>
      <c r="J31" s="558"/>
      <c r="K31" s="716"/>
    </row>
    <row r="32" spans="1:11">
      <c r="A32" s="564">
        <v>7482</v>
      </c>
      <c r="B32" s="135" t="str">
        <f>VLOOKUP(A32,INSUMOS!$B$3:$E$2841,2,FALSE)</f>
        <v>EQUIVALENTE DE ARENA DE SUELOS Y AGREGADOS FINOS. Norma técnica: INV E 133-13 ASTM D2419 - 14.</v>
      </c>
      <c r="C32" s="148">
        <v>10</v>
      </c>
      <c r="D32" s="136" t="str">
        <f>VLOOKUP(A32,INSUMOS!$B$3:$E$2841,3,FALSE)</f>
        <v>UN</v>
      </c>
      <c r="E32" s="137">
        <f>ROUND(VLOOKUP(A32,INSUMOS!$B$3:$E$2841,4,FALSE)/1.19,0)</f>
        <v>80000</v>
      </c>
      <c r="F32" s="149">
        <v>1.1000000000000001</v>
      </c>
      <c r="G32" s="138">
        <f>ROUND(C32*E32*F32,0)</f>
        <v>880000</v>
      </c>
      <c r="H32" s="150"/>
      <c r="I32" s="715"/>
      <c r="J32" s="558"/>
    </row>
    <row r="33" spans="1:11">
      <c r="A33" s="564">
        <v>7487</v>
      </c>
      <c r="B33" s="135" t="str">
        <f>VLOOKUP(A33,INSUMOS!$B$3:$E$2841,2,FALSE)</f>
        <v>VALOR DE AZUL DE METILENO EN AGREGADOS FINOS. Norma técnica: INV E 235-13</v>
      </c>
      <c r="C33" s="148">
        <v>34</v>
      </c>
      <c r="D33" s="136" t="str">
        <f>VLOOKUP(A33,INSUMOS!$B$3:$E$2841,3,FALSE)</f>
        <v>UN</v>
      </c>
      <c r="E33" s="137">
        <f>ROUND(VLOOKUP(A33,INSUMOS!$B$3:$E$2841,4,FALSE)/1.19,0)</f>
        <v>137650</v>
      </c>
      <c r="F33" s="149">
        <v>1.1000000000000001</v>
      </c>
      <c r="G33" s="138">
        <f t="shared" ref="G33:G35" si="3">ROUND(C33*E33*F33,0)</f>
        <v>5148110</v>
      </c>
      <c r="H33" s="150"/>
      <c r="I33" s="715"/>
      <c r="J33" s="558"/>
    </row>
    <row r="34" spans="1:11" ht="25.5">
      <c r="A34" s="564">
        <v>8019</v>
      </c>
      <c r="B34" s="135" t="str">
        <f>VLOOKUP(A34,INSUMOS!$B$3:$E$2841,2,FALSE)</f>
        <v>RELACIONES HUMEDAD - PESO UNITARIO SECO EN LOS SUELOS (ENSAYO MODIFICADO DE COMPACTACIÓN). Norma técnica: INV E 142-13 ASTM D1557 - 12e1.</v>
      </c>
      <c r="C34" s="148">
        <v>43</v>
      </c>
      <c r="D34" s="136" t="str">
        <f>VLOOKUP(A34,ITEMS!$B$3:$E$3260,3,FALSE)</f>
        <v>ML</v>
      </c>
      <c r="E34" s="137">
        <f>ROUND(VLOOKUP(A34,INSUMOS!$B$3:$E$2841,4,FALSE)/1.19,0)</f>
        <v>130700</v>
      </c>
      <c r="F34" s="149">
        <v>1.1000000000000001</v>
      </c>
      <c r="G34" s="138">
        <f t="shared" si="3"/>
        <v>6182110</v>
      </c>
      <c r="H34" s="150"/>
      <c r="I34" s="715"/>
      <c r="J34" s="558"/>
    </row>
    <row r="35" spans="1:11" ht="25.5">
      <c r="A35" s="564">
        <v>7750</v>
      </c>
      <c r="B35" s="135" t="str">
        <f>VLOOKUP(A35,INSUMOS!$B$3:$E$2841,2,FALSE)</f>
        <v>DENSIDAD, DENSIDAD RELATIVA (GRAVEDAD ESPECÍFICA) Y ABSORCIÓN DEL AGREGADO FINO. Norma técnica: INV E 222-13 NTC-237-1995.</v>
      </c>
      <c r="C35" s="148">
        <v>23</v>
      </c>
      <c r="D35" s="136" t="str">
        <f>VLOOKUP(A35,INSUMOS!$B$3:$E$2841,3,FALSE)</f>
        <v>UN</v>
      </c>
      <c r="E35" s="137">
        <f>ROUND(VLOOKUP(A35,INSUMOS!$B$3:$E$2841,4,FALSE)/1.19,0)</f>
        <v>65890</v>
      </c>
      <c r="F35" s="149">
        <v>1.1000000000000001</v>
      </c>
      <c r="G35" s="138">
        <f t="shared" si="3"/>
        <v>1667017</v>
      </c>
      <c r="H35" s="150"/>
      <c r="I35" s="715"/>
      <c r="J35" s="558"/>
    </row>
    <row r="36" spans="1:11" s="487" customFormat="1" ht="25.5">
      <c r="A36" s="564">
        <v>9347</v>
      </c>
      <c r="B36" s="135" t="str">
        <f>VLOOKUP(A36,INSUMOS!$B$3:$E$2841,2,FALSE)</f>
        <v>DENSIDAD, DENSIDAD RELATIVA (GRAVEDAD ESPECÍFICA) Y ABSORCIÓN DEL AGREGADO GRUESO. Norma técnica: INV E-223-13 NTC-176-1995.</v>
      </c>
      <c r="C36" s="148">
        <v>23</v>
      </c>
      <c r="D36" s="136" t="str">
        <f>VLOOKUP(A36,INSUMOS!$B$3:$E$2841,3,FALSE)</f>
        <v>UN</v>
      </c>
      <c r="E36" s="137">
        <f>ROUND(VLOOKUP(A36,INSUMOS!$B$3:$E$2841,4,FALSE)/1.19,0)</f>
        <v>64800</v>
      </c>
      <c r="F36" s="149">
        <v>1.1000000000000001</v>
      </c>
      <c r="G36" s="138">
        <f t="shared" ref="G36" si="4">ROUND(C36*E36*F36,0)</f>
        <v>1639440</v>
      </c>
      <c r="H36" s="478"/>
      <c r="I36" s="715"/>
      <c r="J36" s="717"/>
    </row>
    <row r="37" spans="1:11">
      <c r="A37" s="564">
        <v>9346</v>
      </c>
      <c r="B37" s="480" t="str">
        <f>VLOOKUP(A37,INSUMOS!$B$3:$E$2841,2,FALSE)</f>
        <v>CANTIDAD DE PARTÍCULAS LIVIANAS EN UN AGREGADO PÉTREO. Norma técnica: INV E-221-13 NTC-130-1994.</v>
      </c>
      <c r="C37" s="333">
        <v>8</v>
      </c>
      <c r="D37" s="481" t="e">
        <f>VLOOKUP(A37,ITEMS!$B$3:$E$3260,3,FALSE)</f>
        <v>#N/A</v>
      </c>
      <c r="E37" s="482">
        <f>ROUND(VLOOKUP(A37,INSUMOS!$B$3:$E$2841,4,FALSE)/1.19,0)</f>
        <v>109900</v>
      </c>
      <c r="F37" s="483">
        <v>1.1000000000000001</v>
      </c>
      <c r="G37" s="484">
        <f t="shared" ref="G37:G45" si="5">ROUND(C37*E37*F37,0)</f>
        <v>967120</v>
      </c>
      <c r="H37" s="150"/>
      <c r="I37" s="715"/>
      <c r="J37" s="558"/>
    </row>
    <row r="38" spans="1:11" ht="25.5">
      <c r="A38" s="564">
        <v>9375</v>
      </c>
      <c r="B38" s="135" t="str">
        <f>VLOOKUP(A38,INSUMOS!$B$3:$E$2841,2,FALSE)</f>
        <v>DETERMINACION DE LAS LEYES DE FATIGA DE MEZCLAS ASFALTICAS COMPACTADAS EN CALIENTE SOMETIDAS A FLEXION DINAMICA. Norma técnica: INVE-784-13 UNE-EN-12697-24-19 Anexo D AASHTO-T-321-22.</v>
      </c>
      <c r="C38" s="148">
        <v>2</v>
      </c>
      <c r="D38" s="136" t="str">
        <f>VLOOKUP(A38,INSUMOS!$B$3:$E$2841,3,FALSE)</f>
        <v>UN</v>
      </c>
      <c r="E38" s="137">
        <f>ROUND(VLOOKUP(A38,INSUMOS!$B$3:$E$2841,4,FALSE)/1.19,0)</f>
        <v>3400000</v>
      </c>
      <c r="F38" s="149">
        <v>1.1000000000000001</v>
      </c>
      <c r="G38" s="138">
        <f t="shared" si="5"/>
        <v>7480000</v>
      </c>
      <c r="H38" s="150"/>
      <c r="I38" s="715"/>
      <c r="J38" s="558"/>
    </row>
    <row r="39" spans="1:11" ht="25.5">
      <c r="A39" s="564">
        <v>7551</v>
      </c>
      <c r="B39" s="135" t="str">
        <f>VLOOKUP(A39,INSUMOS!$B$3:$E$2841,2,FALSE)</f>
        <v>ESTABILIDAD Y FLUJO DE MEZCLAS ASFALTICAS EN CALIENTE EMPLEANDO EL EQUIPO MARSHALL (UNA PROBETA). Norma técnica: INVE-748-13 ASTM D6926-20 ASTM D6927-15 (22).</v>
      </c>
      <c r="C39" s="148">
        <v>16</v>
      </c>
      <c r="D39" s="136" t="str">
        <f>VLOOKUP(A39,INSUMOS!$B$3:$E$2841,3,FALSE)</f>
        <v>UN</v>
      </c>
      <c r="E39" s="137">
        <f>ROUND(VLOOKUP(A39,INSUMOS!$B$3:$E$2841,4,FALSE)/1.19,0)</f>
        <v>43200</v>
      </c>
      <c r="F39" s="149">
        <v>1.1000000000000001</v>
      </c>
      <c r="G39" s="138">
        <f t="shared" si="5"/>
        <v>760320</v>
      </c>
      <c r="H39" s="150"/>
      <c r="I39" s="715"/>
      <c r="J39" s="558"/>
    </row>
    <row r="40" spans="1:11" ht="38.25">
      <c r="A40" s="564">
        <v>7758</v>
      </c>
      <c r="B40" s="135" t="str">
        <f>VLOOKUP(A40,INSUMOS!$B$3:$E$2841,2,FALSE)</f>
        <v>ENSAYO DE TENSION INDIRECTA PARA DETERMINAR EL MODULO RESILIENTE DE MEZCLAS ASFALTICAS (TRES TEMPERATURAS Y TRES FRECUENCIAS). Norma técnica: INVE-749-13 UNE-EN 12697-26-19 Anexo F ASTM D7369-20.</v>
      </c>
      <c r="C40" s="148">
        <v>3</v>
      </c>
      <c r="D40" s="136" t="str">
        <f>VLOOKUP(A40,INSUMOS!$B$3:$E$2841,3,FALSE)</f>
        <v>UN</v>
      </c>
      <c r="E40" s="137">
        <f>ROUND(VLOOKUP(A40,INSUMOS!$B$3:$E$2841,4,FALSE)/1.19,0)</f>
        <v>1092437</v>
      </c>
      <c r="F40" s="149">
        <v>1.1000000000000001</v>
      </c>
      <c r="G40" s="138">
        <f t="shared" si="5"/>
        <v>3605042</v>
      </c>
      <c r="H40" s="150"/>
      <c r="I40" s="715"/>
      <c r="J40" s="558"/>
    </row>
    <row r="41" spans="1:11" ht="25.5">
      <c r="A41" s="564">
        <v>7530</v>
      </c>
      <c r="B41" s="135" t="str">
        <f>VLOOKUP(A41,INSUMOS!$B$3:$E$2841,2,FALSE)</f>
        <v>EXTRACCION DE TESTIGOS DE PAVIMENTOS ASFALTICOS (NUCLEOS DE 4"). Norma técnica: INVE-758-13 Numeral 5.1 ASTM D5361/D5361M-16 (22).</v>
      </c>
      <c r="C41" s="148">
        <v>24</v>
      </c>
      <c r="D41" s="136" t="str">
        <f>VLOOKUP(A41,INSUMOS!$B$3:$E$2841,3,FALSE)</f>
        <v>UN</v>
      </c>
      <c r="E41" s="137">
        <f>ROUND(VLOOKUP(A41,INSUMOS!$B$3:$E$2841,4,FALSE)/1.19,0)</f>
        <v>106200</v>
      </c>
      <c r="F41" s="149">
        <v>1.1000000000000001</v>
      </c>
      <c r="G41" s="138">
        <f t="shared" si="5"/>
        <v>2803680</v>
      </c>
      <c r="H41" s="150"/>
      <c r="I41" s="715"/>
      <c r="J41" s="558"/>
    </row>
    <row r="42" spans="1:11" ht="25.5">
      <c r="A42" s="564">
        <v>10017</v>
      </c>
      <c r="B42" s="135" t="str">
        <f>VLOOKUP(A42,INSUMOS!$B$3:$E$2841,2,FALSE)</f>
        <v>DETERMINACIÓN DE LA FINURA DEL CEMENTO HIDRÁULICO POR MEDIO DEL APARATO BLAINE DE PERMEABILIDAD AL AIRE. Norma técnica:  NTC - 33  ASTM C204 .</v>
      </c>
      <c r="C42" s="148">
        <v>23</v>
      </c>
      <c r="D42" s="136" t="str">
        <f>VLOOKUP(A42,INSUMOS!$B$3:$E$2841,3,FALSE)</f>
        <v>UN</v>
      </c>
      <c r="E42" s="137">
        <f>ROUND(VLOOKUP(A42,INSUMOS!$B$3:$E$2841,4,FALSE)/1.19,0)</f>
        <v>71429</v>
      </c>
      <c r="F42" s="149">
        <v>1.1000000000000001</v>
      </c>
      <c r="G42" s="138">
        <f t="shared" si="5"/>
        <v>1807154</v>
      </c>
      <c r="H42" s="150"/>
      <c r="I42" s="715"/>
      <c r="J42" s="558"/>
    </row>
    <row r="43" spans="1:11" ht="25.5">
      <c r="A43" s="564">
        <v>7877</v>
      </c>
      <c r="B43" s="135" t="str">
        <f>VLOOKUP(A43,INSUMOS!$B$3:$E$2841,2,FALSE)</f>
        <v>RESISTENCIA A LA FLEXION DEL CONCRETO USANDO UNA VIGA SIMPLEMENTE APOYADA Y CARGADA EN LOS TERCIOS DE LA LUZ LIBRE. Norma técnica: NTC-2871-18.</v>
      </c>
      <c r="C43" s="148">
        <v>23</v>
      </c>
      <c r="D43" s="136" t="str">
        <f>VLOOKUP(A43,INSUMOS!$B$3:$E$2841,3,FALSE)</f>
        <v>UN</v>
      </c>
      <c r="E43" s="137">
        <f>ROUND(VLOOKUP(A43,INSUMOS!$B$3:$E$2841,4,FALSE)/1.19,0)</f>
        <v>35000</v>
      </c>
      <c r="F43" s="149">
        <v>1.1000000000000001</v>
      </c>
      <c r="G43" s="138">
        <f t="shared" si="5"/>
        <v>885500</v>
      </c>
      <c r="H43" s="150"/>
      <c r="I43" s="715"/>
      <c r="J43" s="558"/>
    </row>
    <row r="44" spans="1:11" ht="31.15" customHeight="1">
      <c r="A44" s="564">
        <v>7544</v>
      </c>
      <c r="B44" s="135" t="str">
        <f>VLOOKUP(A44,INSUMOS!$B$3:$E$2841,2,FALSE)</f>
        <v>TRACCIÓN INDIRECTA DE CILINDROS DE CONCRETO. Norma técnica: INV E - 411 -13 NTC - 722 ASTM C496/C496M.</v>
      </c>
      <c r="C44" s="148">
        <v>23</v>
      </c>
      <c r="D44" s="136" t="str">
        <f>VLOOKUP(A44,INSUMOS!$B$3:$E$2841,3,FALSE)</f>
        <v>UN</v>
      </c>
      <c r="E44" s="137">
        <f>ROUND(VLOOKUP(A44,INSUMOS!$B$3:$E$2841,4,FALSE)/1.19,0)</f>
        <v>15000</v>
      </c>
      <c r="F44" s="149">
        <v>1.1000000000000001</v>
      </c>
      <c r="G44" s="138">
        <f t="shared" si="5"/>
        <v>379500</v>
      </c>
      <c r="H44" s="150"/>
      <c r="I44" s="715"/>
      <c r="J44" s="558"/>
    </row>
    <row r="45" spans="1:11" ht="63.75">
      <c r="A45" s="564">
        <v>11305</v>
      </c>
      <c r="B45" s="135" t="str">
        <f>VLOOKUP(A45,INSUMOS!$B$3:$E$2841,2,FALSE)</f>
        <v>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v>
      </c>
      <c r="C45" s="148">
        <v>4</v>
      </c>
      <c r="D45" s="136" t="str">
        <f>VLOOKUP(A45,INSUMOS!$B$3:$E$2841,3,FALSE)</f>
        <v>Km-Car</v>
      </c>
      <c r="E45" s="137">
        <f>ROUND(VLOOKUP(A45,INSUMOS!$B$3:$E$2841,4,FALSE)/1.19,0)</f>
        <v>95408</v>
      </c>
      <c r="F45" s="149">
        <v>1.1000000000000001</v>
      </c>
      <c r="G45" s="138">
        <f t="shared" si="5"/>
        <v>419795</v>
      </c>
      <c r="H45" s="150"/>
      <c r="I45" s="715"/>
      <c r="J45" s="558"/>
    </row>
    <row r="46" spans="1:11" ht="25.5">
      <c r="A46" s="564">
        <v>9454</v>
      </c>
      <c r="B46" s="135" t="str">
        <f>VLOOKUP(A46,INSUMOS!$B$3:$E$2841,2,FALSE)</f>
        <v>MEDIDA DEL COEFICIENTE DE RESISTENCIA AL DESLIZAMIENTO USANDO EL PÉNDULO BRITÁNICO. Norma técnica: INV E – 792 - 13 NTC 5129 ASTM E 501.</v>
      </c>
      <c r="C46" s="148">
        <v>24</v>
      </c>
      <c r="D46" s="136" t="str">
        <f>VLOOKUP(A46,INSUMOS!$B$3:$E$2841,3,FALSE)</f>
        <v>UN</v>
      </c>
      <c r="E46" s="137">
        <f>ROUND(VLOOKUP(A46,INSUMOS!$B$3:$E$2841,4,FALSE)/1.19,0)</f>
        <v>47000</v>
      </c>
      <c r="F46" s="149">
        <v>1.1000000000000001</v>
      </c>
      <c r="G46" s="138">
        <f>ROUND(C46*E46*F46,0)</f>
        <v>1240800</v>
      </c>
      <c r="H46" s="150"/>
      <c r="I46" s="715"/>
      <c r="J46" s="558"/>
    </row>
    <row r="47" spans="1:11" ht="25.5">
      <c r="A47" s="564">
        <v>7497</v>
      </c>
      <c r="B47" s="135" t="str">
        <f>VLOOKUP(A47,INSUMOS!$B$3:$E$2841,2,FALSE)</f>
        <v>DETERMINACION DEL CONTENIDO ORGANICO DE UN SUELO MEDIANTE EL ENSAYO DE PERDIDA POR IGNICION. Norma técnica: INVE-121-13 AASHTO T-267-86 (18).</v>
      </c>
      <c r="C47" s="148">
        <v>8</v>
      </c>
      <c r="D47" s="136" t="str">
        <f>VLOOKUP(A47,INSUMOS!$B$3:$E$2841,3,FALSE)</f>
        <v>UN</v>
      </c>
      <c r="E47" s="137">
        <f>ROUND(VLOOKUP(A47,INSUMOS!$B$3:$E$2841,4,FALSE)/1.19,0)</f>
        <v>52800</v>
      </c>
      <c r="F47" s="149">
        <v>1.1000000000000001</v>
      </c>
      <c r="G47" s="138">
        <f>ROUND(C47*E47*F47,0)</f>
        <v>464640</v>
      </c>
      <c r="H47" s="150"/>
      <c r="I47" s="715"/>
      <c r="J47" s="558"/>
      <c r="K47" s="716"/>
    </row>
    <row r="48" spans="1:11" ht="25.5">
      <c r="A48" s="564">
        <v>9279</v>
      </c>
      <c r="B48" s="135" t="str">
        <f>VLOOKUP(A48,INSUMOS!$B$3:$E$2841,2,FALSE)</f>
        <v>DENSIDAD Y PESO UNITARIO DEL SUELO EN EL TERRENO POR EL MÉTODO DEL CONO Y ARENA. Norma técnica: INV E 161-13 NTC 1667-02 ASTM D1556 / D1556M - 15e1 .</v>
      </c>
      <c r="C48" s="148">
        <v>111</v>
      </c>
      <c r="D48" s="136" t="str">
        <f>VLOOKUP(A48,INSUMOS!$B$3:$E$2841,3,FALSE)</f>
        <v>UN</v>
      </c>
      <c r="E48" s="137">
        <f>ROUND(VLOOKUP(A48,INSUMOS!$B$3:$E$2841,4,FALSE)/1.19,0)</f>
        <v>50000</v>
      </c>
      <c r="F48" s="149">
        <v>1.1000000000000001</v>
      </c>
      <c r="G48" s="138">
        <f>ROUND(C48*E48*F48,0)</f>
        <v>6105000</v>
      </c>
      <c r="H48" s="150"/>
      <c r="I48" s="715"/>
      <c r="J48" s="558"/>
    </row>
    <row r="49" spans="1:10">
      <c r="A49" s="564">
        <v>9350</v>
      </c>
      <c r="B49" s="135" t="str">
        <f>VLOOKUP(A49,INSUMOS!$B$3:$E$2841,2,FALSE)</f>
        <v>DETERMINACION DEL CONTENIDO DE AZUFRE EN LOS AGREGADOS PETREOS. Norma técnica: INVE-233-13.</v>
      </c>
      <c r="C49" s="148">
        <v>16</v>
      </c>
      <c r="D49" s="136" t="str">
        <f>VLOOKUP(A49,INSUMOS!$B$3:$E$2841,3,FALSE)</f>
        <v>UN</v>
      </c>
      <c r="E49" s="137">
        <f>ROUND(VLOOKUP(A49,INSUMOS!$B$3:$E$2841,4,FALSE)/1.19,0)</f>
        <v>252700</v>
      </c>
      <c r="F49" s="149">
        <v>1.1000000000000001</v>
      </c>
      <c r="G49" s="138">
        <f t="shared" ref="G49:G67" si="6">ROUND(C49*E49*F49,0)</f>
        <v>4447520</v>
      </c>
      <c r="H49" s="150"/>
      <c r="I49" s="715"/>
      <c r="J49" s="558"/>
    </row>
    <row r="50" spans="1:10" ht="25.5">
      <c r="A50" s="564">
        <v>10066</v>
      </c>
      <c r="B50" s="135" t="str">
        <f>VLOOKUP(A50,INSUMOS!$B:$E,2,FALSE)</f>
        <v>DETERMINACIÓN DEL CONTENIDO DE MATERIA ORGÁNICA DE UN SUELO POR EL MÉTODO DE PERMANGANATO POTÁSICO. Norma técnica: UNE 103204.</v>
      </c>
      <c r="C50" s="148">
        <v>16</v>
      </c>
      <c r="D50" s="136" t="str">
        <f>VLOOKUP(A50,INSUMOS!$B:$E,3,FALSE)</f>
        <v>UN</v>
      </c>
      <c r="E50" s="137">
        <f>ROUND(VLOOKUP(A50,INSUMOS!$B:$E,4,FALSE)/1.19,0)</f>
        <v>162000</v>
      </c>
      <c r="F50" s="149">
        <v>1.1000000000000001</v>
      </c>
      <c r="G50" s="138">
        <f t="shared" si="6"/>
        <v>2851200</v>
      </c>
      <c r="H50" s="150"/>
      <c r="I50" s="715"/>
      <c r="J50" s="558"/>
    </row>
    <row r="51" spans="1:10" ht="38.25">
      <c r="A51" s="564">
        <v>12925</v>
      </c>
      <c r="B51" s="135" t="str">
        <f>VLOOKUP(A51,INSUMOS!$B:$E,2,FALSE)</f>
        <v>MEDIDA DE LA IRREGULARIDAD SUPERFICIAL DE UN PAVIMENTO MEDIANTE LA REGLA DE TRES METROS, ESTATICA O RODANTE (POR UNIDAD). NO INCLUYE TRANSPORTE. Norma Técnica: INVE-793-13 ASTM E1703/E1703M-10 (23).</v>
      </c>
      <c r="C51" s="148">
        <v>235</v>
      </c>
      <c r="D51" s="136" t="str">
        <f>VLOOKUP(A51,INSUMOS!$B:$E,3,FALSE)</f>
        <v>UN</v>
      </c>
      <c r="E51" s="137">
        <f>ROUND(VLOOKUP(A51,INSUMOS!$B:$E,4,FALSE)/1.19,0)</f>
        <v>72000</v>
      </c>
      <c r="F51" s="149">
        <v>1.1000000000000001</v>
      </c>
      <c r="G51" s="138">
        <f t="shared" si="6"/>
        <v>18612000</v>
      </c>
      <c r="H51" s="150"/>
      <c r="I51" s="715"/>
      <c r="J51" s="558"/>
    </row>
    <row r="52" spans="1:10" ht="25.5">
      <c r="A52" s="564">
        <v>7876</v>
      </c>
      <c r="B52" s="135" t="str">
        <f>VLOOKUP(A52,INSUMOS!$B$3:$E$2841,2,FALSE)</f>
        <v>EXTRACCIÓN CUANTITATIVA DEL ASFÁLTO EN MEZCLAS PARA PAVIMENTOS. Norma técnica: INV E – 732 - 13 ASTM D2172/D2172M.</v>
      </c>
      <c r="C52" s="148">
        <v>20</v>
      </c>
      <c r="D52" s="136" t="str">
        <f>VLOOKUP(A52,INSUMOS!$B$3:$E$2841,3,FALSE)</f>
        <v>UN</v>
      </c>
      <c r="E52" s="137">
        <f>ROUND(VLOOKUP(A52,INSUMOS!$B$3:$E$2841,4,FALSE)/1.19,0)</f>
        <v>118800</v>
      </c>
      <c r="F52" s="149">
        <v>1.1000000000000001</v>
      </c>
      <c r="G52" s="138">
        <f t="shared" ref="G52:G65" si="7">ROUND(C52*E52*F52,0)</f>
        <v>2613600</v>
      </c>
      <c r="H52" s="150"/>
      <c r="I52" s="715"/>
      <c r="J52" s="558"/>
    </row>
    <row r="53" spans="1:10" ht="38.25">
      <c r="A53" s="564">
        <v>7755</v>
      </c>
      <c r="B53" s="135" t="str">
        <f>VLOOKUP(A53,INSUMOS!$B$3:$E$2841,2,FALSE)</f>
        <v>EVALUACION DE LA SUSCEPTIBILIDAD AL AGUA DE LAS MEZCLAS DE CONCRETO ASFALTICO UTILIZANDO LA PRUEBA DE TRACCION INDIRECTA (SEIS PROBETAS). Norma técnica: INVE-725-13 ASTM D4867/D4867M-09-14 (22) AASHTO T-283-21.</v>
      </c>
      <c r="C53" s="148">
        <v>8</v>
      </c>
      <c r="D53" s="136" t="str">
        <f>VLOOKUP(A53,INSUMOS!$B$3:$E$2841,3,FALSE)</f>
        <v>UN</v>
      </c>
      <c r="E53" s="137">
        <f>ROUND(VLOOKUP(A53,INSUMOS!$B$3:$E$2841,4,FALSE)/1.19,0)</f>
        <v>684100</v>
      </c>
      <c r="F53" s="149">
        <v>1.1000000000000001</v>
      </c>
      <c r="G53" s="138">
        <f t="shared" si="7"/>
        <v>6020080</v>
      </c>
      <c r="H53" s="150"/>
      <c r="I53" s="715"/>
      <c r="J53" s="558"/>
    </row>
    <row r="54" spans="1:10" ht="25.5">
      <c r="A54" s="564">
        <v>9370</v>
      </c>
      <c r="B54" s="135" t="str">
        <f>VLOOKUP(A54,INSUMOS!$B$3:$E$2841,2,FALSE)</f>
        <v>RESISTENCIA A LA DEFORMACION PLASTICA DE LAS MEZCLAS ASFALTICAS MEDIANTE LA PISTA DE ENSAYO DE LABORATORIO. Norma técnica: INVE-756-13 NLT-173-00.</v>
      </c>
      <c r="C54" s="148">
        <v>2</v>
      </c>
      <c r="D54" s="136" t="str">
        <f>VLOOKUP(A54,INSUMOS!$B$3:$E$2841,3,FALSE)</f>
        <v>UN</v>
      </c>
      <c r="E54" s="137">
        <f>ROUND(VLOOKUP(A54,INSUMOS!$B$3:$E$2841,4,FALSE)/1.19,0)</f>
        <v>994000</v>
      </c>
      <c r="F54" s="149">
        <v>1.1000000000000001</v>
      </c>
      <c r="G54" s="138">
        <f t="shared" si="7"/>
        <v>2186800</v>
      </c>
      <c r="H54" s="150"/>
      <c r="I54" s="715"/>
      <c r="J54" s="558"/>
    </row>
    <row r="55" spans="1:10" ht="25.5">
      <c r="A55" s="564">
        <v>12926</v>
      </c>
      <c r="B55" s="135" t="str">
        <f>VLOOKUP(A55,INSUMOS!$B:$E,2,FALSE)</f>
        <v>MEDIDA DE SEGREGACIÓN TÉRMICA DE MEZCLAS ASFÁLTICAS MEDIANTE CÁMARA TERMOGRÁFICA (Por unidad) - No Incluye Transporte</v>
      </c>
      <c r="C55" s="148">
        <v>8</v>
      </c>
      <c r="D55" s="136" t="str">
        <f>VLOOKUP(A55,INSUMOS!$B:$E,3,FALSE)</f>
        <v>UN</v>
      </c>
      <c r="E55" s="137">
        <f>ROUND(VLOOKUP(A55,INSUMOS!$B:$E,4,FALSE)/1.19,0)</f>
        <v>13800</v>
      </c>
      <c r="F55" s="149">
        <v>1.1000000000000001</v>
      </c>
      <c r="G55" s="138">
        <f t="shared" si="7"/>
        <v>121440</v>
      </c>
      <c r="H55" s="150"/>
      <c r="I55" s="715"/>
      <c r="J55" s="558"/>
    </row>
    <row r="56" spans="1:10" ht="25.5">
      <c r="A56" s="564">
        <v>9444</v>
      </c>
      <c r="B56" s="135" t="str">
        <f>VLOOKUP(A56,INSUMOS!$B$3:$E$2841,2,FALSE)</f>
        <v>PORCENTAJE DE VACIOS CON AIRE EN MEZCLAS ASFALTICAS COMPACTADAS DENSAS Y ABIERTAS. Norma técnica: INVE-736-13 ASTM D3203/D3203M-22.</v>
      </c>
      <c r="C56" s="148">
        <v>28</v>
      </c>
      <c r="D56" s="136" t="str">
        <f>VLOOKUP(A56,INSUMOS!$B$3:$E$2841,3,FALSE)</f>
        <v>UN</v>
      </c>
      <c r="E56" s="137">
        <f>ROUND(VLOOKUP(A56,INSUMOS!$B$3:$E$2841,4,FALSE)/1.19,0)</f>
        <v>147059</v>
      </c>
      <c r="F56" s="149">
        <v>1.1000000000000001</v>
      </c>
      <c r="G56" s="138">
        <f t="shared" si="7"/>
        <v>4529417</v>
      </c>
      <c r="H56" s="150"/>
      <c r="I56" s="715"/>
      <c r="J56" s="558"/>
    </row>
    <row r="57" spans="1:10" ht="25.5">
      <c r="A57" s="564">
        <v>9351</v>
      </c>
      <c r="B57" s="135" t="str">
        <f>VLOOKUP(A57,INSUMOS!$B$3:$E$2841,2,FALSE)</f>
        <v>DETERMINACION DE LA REACTIVIDAD POTENCIAL ACALI-SILICE DE AGREGADOS (METODO QUIMICO). Norma técnica: INVE-234-13 NTC-175-96.</v>
      </c>
      <c r="C57" s="148">
        <v>4</v>
      </c>
      <c r="D57" s="136" t="str">
        <f>VLOOKUP(A57,INSUMOS!$B$3:$E$2841,3,FALSE)</f>
        <v>UN</v>
      </c>
      <c r="E57" s="137">
        <f>ROUND(VLOOKUP(A57,INSUMOS!$B$3:$E$2841,4,FALSE)/1.19,0)</f>
        <v>355500</v>
      </c>
      <c r="F57" s="149">
        <v>1.1000000000000001</v>
      </c>
      <c r="G57" s="138">
        <f t="shared" si="7"/>
        <v>1564200</v>
      </c>
      <c r="H57" s="150"/>
      <c r="I57" s="715"/>
      <c r="J57" s="558"/>
    </row>
    <row r="58" spans="1:10" ht="25.5">
      <c r="A58" s="564">
        <v>9356</v>
      </c>
      <c r="B58" s="135" t="str">
        <f>VLOOKUP(A58,INSUMOS!$B$3:$E$2841,2,FALSE)</f>
        <v>ANÁLISIS PETROGRÁFICO DE AGREGADOS PARA CONCRETO (1 SECCIÓN DELGADA). Norma técnica: ASTM C295/C295M − 12.</v>
      </c>
      <c r="C58" s="148">
        <v>2</v>
      </c>
      <c r="D58" s="136" t="str">
        <f>VLOOKUP(A58,INSUMOS!$B$3:$E$2841,3,FALSE)</f>
        <v>UN</v>
      </c>
      <c r="E58" s="137">
        <f>ROUND(VLOOKUP(A58,INSUMOS!$B$3:$E$2841,4,FALSE)/1.19,0)</f>
        <v>1530000</v>
      </c>
      <c r="F58" s="149">
        <v>1.1000000000000001</v>
      </c>
      <c r="G58" s="138">
        <f t="shared" si="7"/>
        <v>3366000</v>
      </c>
      <c r="H58" s="150"/>
      <c r="I58" s="715"/>
      <c r="J58" s="558"/>
    </row>
    <row r="59" spans="1:10" ht="51">
      <c r="A59" s="564">
        <v>11470</v>
      </c>
      <c r="B59" s="135" t="str">
        <f>VLOOKUP(A59,INSUMOS!$B$3:$E$2841,2,FALSE)</f>
        <v>MEDICION DE PERFIL TRANSVERSAL EN ESTRUCTURA DE PAVIMENTO CON PERFILOMETRO LASER Y DETERMINACION DE LA IRREGULARIDAD SUPERFICIAL (AHUELLAMIENTO). INCLUYE MOVILIZACION Y CARRO ESCOLTA DEL EQUIPO Y TOMA DE INFORMACION, PROCESAMIENTO, CALCULO Y ENTREGA DE RESULTADOS. Norma técnica: INVE-789-13.</v>
      </c>
      <c r="C59" s="148">
        <v>6</v>
      </c>
      <c r="D59" s="136" t="str">
        <f>VLOOKUP(A59,INSUMOS!$B$3:$E$2841,3,FALSE)</f>
        <v>Km-Car</v>
      </c>
      <c r="E59" s="137">
        <f>ROUND(VLOOKUP(A59,INSUMOS!$B$3:$E$2841,4,FALSE)/1.19,0)</f>
        <v>64318</v>
      </c>
      <c r="F59" s="149">
        <v>1.1000000000000001</v>
      </c>
      <c r="G59" s="138">
        <f t="shared" si="7"/>
        <v>424499</v>
      </c>
      <c r="H59" s="150"/>
      <c r="I59" s="715"/>
      <c r="J59" s="558"/>
    </row>
    <row r="60" spans="1:10" ht="25.5">
      <c r="A60" s="564">
        <v>9388</v>
      </c>
      <c r="B60" s="135" t="str">
        <f>VLOOKUP(A60,INSUMOS!$B$3:$E$2841,2,FALSE)</f>
        <v>MEDIDA DE LA MACROTEXTURA SUPERFICIAL DE UN PAVIMENTO EMPLEANDO LA TECNICA VOLUMETRICA. Norma técnica: INVE-791-13 ASTM E965-15 (19) NLT-335-00.</v>
      </c>
      <c r="C60" s="148">
        <v>24</v>
      </c>
      <c r="D60" s="136" t="str">
        <f>VLOOKUP(A60,INSUMOS!$B$3:$E$2841,3,FALSE)</f>
        <v>UN</v>
      </c>
      <c r="E60" s="137">
        <f>ROUND(VLOOKUP(A60,INSUMOS!$B$3:$E$2841,4,FALSE)/1.19,0)</f>
        <v>47000</v>
      </c>
      <c r="F60" s="149">
        <v>1.1000000000000001</v>
      </c>
      <c r="G60" s="138">
        <f t="shared" si="7"/>
        <v>1240800</v>
      </c>
      <c r="H60" s="150"/>
      <c r="I60" s="715"/>
      <c r="J60" s="558"/>
    </row>
    <row r="61" spans="1:10">
      <c r="A61" s="564">
        <v>7798</v>
      </c>
      <c r="B61" s="135" t="str">
        <f>VLOOKUP(A61,INSUMOS!$B$3:$E$2841,2,FALSE)</f>
        <v>PH. Norma técnica: SM 4500 - H + B  ASTM D 1293 2012.</v>
      </c>
      <c r="C61" s="148">
        <v>8</v>
      </c>
      <c r="D61" s="136" t="str">
        <f>VLOOKUP(A61,INSUMOS!$B$3:$E$2841,3,FALSE)</f>
        <v>UN</v>
      </c>
      <c r="E61" s="137">
        <f>ROUND(VLOOKUP(A61,INSUMOS!$B$3:$E$2841,4,FALSE)/1.19,0)</f>
        <v>2800</v>
      </c>
      <c r="F61" s="149">
        <v>1.1000000000000001</v>
      </c>
      <c r="G61" s="138">
        <f t="shared" si="7"/>
        <v>24640</v>
      </c>
      <c r="H61" s="150"/>
      <c r="I61" s="715"/>
      <c r="J61" s="558"/>
    </row>
    <row r="62" spans="1:10">
      <c r="A62" s="564">
        <v>8365</v>
      </c>
      <c r="B62" s="135" t="str">
        <f>VLOOKUP(A62,INSUMOS!$B$3:$E$2841,2,FALSE)</f>
        <v>DETERMINACION DE SULFATOS. Norma técnica: SM-4500-SO42-E-17 ASTM D516-16 (23).</v>
      </c>
      <c r="C62" s="148">
        <v>8</v>
      </c>
      <c r="D62" s="136" t="str">
        <f>VLOOKUP(A62,INSUMOS!$B$3:$E$2841,3,FALSE)</f>
        <v>PUNTO</v>
      </c>
      <c r="E62" s="137">
        <f>ROUND(VLOOKUP(A62,INSUMOS!$B$3:$E$2841,4,FALSE)/1.19,0)</f>
        <v>13560</v>
      </c>
      <c r="F62" s="149">
        <v>1.1000000000000001</v>
      </c>
      <c r="G62" s="138">
        <f t="shared" si="7"/>
        <v>119328</v>
      </c>
      <c r="H62" s="150"/>
      <c r="I62" s="715"/>
      <c r="J62" s="558"/>
    </row>
    <row r="63" spans="1:10">
      <c r="A63" s="564">
        <v>8364</v>
      </c>
      <c r="B63" s="135" t="str">
        <f>VLOOKUP(A63,INSUMOS!$B$3:$E$2841,2,FALSE)</f>
        <v>DETERMINACION DE CLORUROS. Norma técnica: SM-4500-Cl-B-17.</v>
      </c>
      <c r="C63" s="148">
        <v>8</v>
      </c>
      <c r="D63" s="136" t="str">
        <f>VLOOKUP(A63,INSUMOS!$B$3:$E$2841,3,FALSE)</f>
        <v>PUNTO</v>
      </c>
      <c r="E63" s="137">
        <f>ROUND(VLOOKUP(A63,INSUMOS!$B$3:$E$2841,4,FALSE)/1.19,0)</f>
        <v>12605</v>
      </c>
      <c r="F63" s="149">
        <v>1.1000000000000001</v>
      </c>
      <c r="G63" s="138">
        <f t="shared" si="7"/>
        <v>110924</v>
      </c>
      <c r="H63" s="150"/>
      <c r="I63" s="715"/>
      <c r="J63" s="558"/>
    </row>
    <row r="64" spans="1:10">
      <c r="A64" s="564">
        <v>7787</v>
      </c>
      <c r="B64" s="135" t="str">
        <f>VLOOKUP(A64,INSUMOS!$B$3:$E$2841,2,FALSE)</f>
        <v>SOLIDOS TOTALES, SECADO A 103°C - 105°C. Norma técnica: SM-2540-D-17  ASTM C 1603 2010.</v>
      </c>
      <c r="C64" s="148">
        <v>8</v>
      </c>
      <c r="D64" s="136" t="str">
        <f>VLOOKUP(A64,INSUMOS!$B$3:$E$2841,3,FALSE)</f>
        <v>UN</v>
      </c>
      <c r="E64" s="137">
        <f>ROUND(VLOOKUP(A64,INSUMOS!$B$3:$E$2841,4,FALSE)/1.19,0)</f>
        <v>17820</v>
      </c>
      <c r="F64" s="149">
        <v>1.1000000000000001</v>
      </c>
      <c r="G64" s="138">
        <f t="shared" si="7"/>
        <v>156816</v>
      </c>
      <c r="H64" s="150"/>
      <c r="I64" s="715"/>
      <c r="J64" s="558"/>
    </row>
    <row r="65" spans="1:11" ht="25.5">
      <c r="A65" s="564">
        <v>10973</v>
      </c>
      <c r="B65" s="135" t="str">
        <f>VLOOKUP(A65,INSUMOS!$B$3:$E$2841,2,FALSE)</f>
        <v>TIEMPO DE FRAGUADO, DESVIACIÓN MÁXIMA RESPECTO DEL TIEMPO DE CONTROL (HORAS:MINUTOS). Norma técnica: ASTM C 403.</v>
      </c>
      <c r="C65" s="148">
        <v>8</v>
      </c>
      <c r="D65" s="136" t="str">
        <f>VLOOKUP(A65,INSUMOS!$B$3:$E$2841,3,FALSE)</f>
        <v>UN</v>
      </c>
      <c r="E65" s="137">
        <f>ROUND(VLOOKUP(A65,INSUMOS!$B$3:$E$2841,4,FALSE)/1.19,0)</f>
        <v>185714</v>
      </c>
      <c r="F65" s="149">
        <v>1.1000000000000001</v>
      </c>
      <c r="G65" s="138">
        <f t="shared" si="7"/>
        <v>1634283</v>
      </c>
      <c r="H65" s="150"/>
      <c r="I65" s="715"/>
      <c r="J65" s="558"/>
    </row>
    <row r="66" spans="1:11" ht="25.5">
      <c r="A66" s="564">
        <v>7542</v>
      </c>
      <c r="B66" s="135" t="str">
        <f>VLOOKUP(A66,INSUMOS!$B$3:$E$2841,2,FALSE)</f>
        <v>RESISTENCIA A LA COMPRESION DE CILINDROS DE CONCRETO (MOLDEADOS O NUCLEOS). Norma técnica: INVE-410-13 NTC-673-21 ASTM C39/C39M-21.</v>
      </c>
      <c r="C66" s="148">
        <v>46</v>
      </c>
      <c r="D66" s="136" t="str">
        <f>VLOOKUP(A66,INSUMOS!$B$3:$E$2841,3,FALSE)</f>
        <v>UN</v>
      </c>
      <c r="E66" s="137">
        <f>ROUND(VLOOKUP(A66,INSUMOS!$B$3:$E$2841,4,FALSE)/1.19,0)</f>
        <v>5500</v>
      </c>
      <c r="F66" s="149">
        <v>1.1000000000000001</v>
      </c>
      <c r="G66" s="138">
        <f t="shared" si="6"/>
        <v>278300</v>
      </c>
      <c r="H66" s="150"/>
      <c r="I66" s="715"/>
      <c r="J66" s="558"/>
    </row>
    <row r="67" spans="1:11" ht="26.25" thickBot="1">
      <c r="A67" s="565">
        <v>7762</v>
      </c>
      <c r="B67" s="373" t="str">
        <f>VLOOKUP(A67,INSUMOS!$B$3:$E$2841,2,FALSE)</f>
        <v>MODULO DE ELASTICIDAD ESTATICO Y RELACION DE POISSON DEL CONCRETO EN COMPRESION. Norma técnica: INVE-749-13 ASTM C469/C469M-22.</v>
      </c>
      <c r="C67" s="568">
        <v>8</v>
      </c>
      <c r="D67" s="375" t="str">
        <f>VLOOKUP(A67,INSUMOS!$B$3:$E$2841,3,FALSE)</f>
        <v>UN</v>
      </c>
      <c r="E67" s="376">
        <f>ROUND(VLOOKUP(A67,INSUMOS!$B$3:$E$2841,4,FALSE)/1.19,0)</f>
        <v>190000</v>
      </c>
      <c r="F67" s="352">
        <v>1.1000000000000001</v>
      </c>
      <c r="G67" s="353">
        <f t="shared" si="6"/>
        <v>1672000</v>
      </c>
      <c r="H67" s="150"/>
      <c r="I67" s="715"/>
      <c r="J67" s="558"/>
    </row>
    <row r="68" spans="1:11" ht="15.75" thickBot="1">
      <c r="A68" s="142"/>
      <c r="B68" s="308" t="s">
        <v>800</v>
      </c>
      <c r="C68" s="309"/>
      <c r="D68" s="1199"/>
      <c r="E68" s="1200"/>
      <c r="F68" s="1200"/>
      <c r="G68" s="310">
        <f>ROUND(SUM(G21:G67),0)</f>
        <v>129542659</v>
      </c>
      <c r="H68" s="97"/>
      <c r="I68" s="150"/>
    </row>
    <row r="69" spans="1:11" ht="11.25" customHeight="1" thickBot="1">
      <c r="A69" s="142"/>
      <c r="B69" s="80"/>
      <c r="C69" s="81"/>
      <c r="D69" s="82"/>
      <c r="E69" s="83"/>
      <c r="F69" s="83"/>
      <c r="G69" s="84"/>
      <c r="H69" s="98"/>
      <c r="I69" s="1685" t="s">
        <v>805</v>
      </c>
    </row>
    <row r="70" spans="1:11" ht="15.75" thickBot="1">
      <c r="A70" s="142"/>
      <c r="B70" s="75" t="s">
        <v>801</v>
      </c>
      <c r="C70" s="76"/>
      <c r="D70" s="77"/>
      <c r="E70" s="77"/>
      <c r="F70" s="77"/>
      <c r="G70" s="79">
        <f>ROUND(G68*I70,0)</f>
        <v>11658839</v>
      </c>
      <c r="H70" s="97"/>
      <c r="I70" s="1686">
        <v>0.09</v>
      </c>
    </row>
    <row r="71" spans="1:11" ht="10.5" customHeight="1" thickBot="1">
      <c r="A71" s="142"/>
      <c r="B71" s="80"/>
      <c r="C71" s="81"/>
      <c r="D71" s="82"/>
      <c r="E71" s="83"/>
      <c r="F71" s="83"/>
      <c r="G71" s="84"/>
      <c r="H71" s="98"/>
      <c r="I71" s="150"/>
    </row>
    <row r="72" spans="1:11" ht="27" customHeight="1" thickBot="1">
      <c r="A72" s="142"/>
      <c r="B72" s="75" t="s">
        <v>802</v>
      </c>
      <c r="C72" s="76"/>
      <c r="D72" s="77"/>
      <c r="E72" s="78"/>
      <c r="F72" s="78"/>
      <c r="G72" s="79">
        <f>ROUND(G68+G70,0)</f>
        <v>141201498</v>
      </c>
      <c r="H72" s="97"/>
      <c r="I72" s="150"/>
    </row>
    <row r="73" spans="1:11" ht="15.75" thickBot="1">
      <c r="A73" s="142"/>
      <c r="B73" s="75" t="s">
        <v>803</v>
      </c>
      <c r="C73" s="76"/>
      <c r="D73" s="77"/>
      <c r="E73" s="78"/>
      <c r="F73" s="78"/>
      <c r="G73" s="79">
        <f>ROUND(G72*0.19,0)</f>
        <v>26828285</v>
      </c>
      <c r="H73" s="97"/>
      <c r="I73" s="150"/>
    </row>
    <row r="74" spans="1:11" ht="27" customHeight="1" thickBot="1">
      <c r="A74" s="142"/>
      <c r="B74" s="75" t="s">
        <v>806</v>
      </c>
      <c r="C74" s="76"/>
      <c r="D74" s="77"/>
      <c r="E74" s="78"/>
      <c r="F74" s="78"/>
      <c r="G74" s="79">
        <f>SUM(G72:G73)</f>
        <v>168029783</v>
      </c>
      <c r="H74" s="97"/>
      <c r="K74" s="150"/>
    </row>
    <row r="75" spans="1:11" s="5" customFormat="1" ht="13.5" thickBot="1"/>
    <row r="76" spans="1:11" ht="27" customHeight="1" thickBot="1">
      <c r="A76" s="142"/>
      <c r="B76" s="75" t="s">
        <v>807</v>
      </c>
      <c r="C76" s="76"/>
      <c r="D76" s="77"/>
      <c r="E76" s="78"/>
      <c r="F76" s="78"/>
      <c r="G76" s="79">
        <f>+G16+G74</f>
        <v>314425875</v>
      </c>
      <c r="H76" s="97"/>
      <c r="I76" s="150"/>
    </row>
    <row r="77" spans="1:11" ht="9" customHeight="1">
      <c r="A77" s="142"/>
      <c r="B77" s="1201"/>
      <c r="C77" s="1202"/>
      <c r="D77" s="1198"/>
      <c r="E77" s="1203"/>
      <c r="F77" s="1204"/>
      <c r="G77" s="150"/>
      <c r="H77" s="150"/>
      <c r="I77" s="355"/>
    </row>
    <row r="78" spans="1:11" ht="24" customHeight="1">
      <c r="A78" s="1197"/>
      <c r="B78" s="2838" t="s">
        <v>808</v>
      </c>
      <c r="C78" s="2838"/>
      <c r="D78" s="2838"/>
      <c r="E78" s="2838"/>
      <c r="F78" s="2838"/>
      <c r="G78" s="2838"/>
    </row>
    <row r="79" spans="1:11" ht="8.25" customHeight="1">
      <c r="A79" s="1197"/>
      <c r="D79" s="1205"/>
      <c r="E79" s="1198"/>
      <c r="G79" s="488"/>
    </row>
    <row r="80" spans="1:11">
      <c r="A80" s="1197"/>
      <c r="D80" s="1205"/>
      <c r="E80" s="1198"/>
    </row>
    <row r="81" spans="4:7">
      <c r="D81" s="1205"/>
      <c r="E81" s="1198"/>
      <c r="G81" s="488"/>
    </row>
    <row r="82" spans="4:7">
      <c r="D82" s="1205"/>
      <c r="E82" s="1198"/>
    </row>
    <row r="83" spans="4:7">
      <c r="D83" s="1205"/>
      <c r="E83" s="1198"/>
      <c r="G83" s="488"/>
    </row>
    <row r="84" spans="4:7">
      <c r="D84" s="1205"/>
      <c r="E84" s="1198"/>
    </row>
    <row r="85" spans="4:7">
      <c r="D85" s="1205"/>
      <c r="E85" s="1198"/>
    </row>
    <row r="86" spans="4:7">
      <c r="D86" s="1205"/>
      <c r="E86" s="1198"/>
    </row>
    <row r="87" spans="4:7">
      <c r="D87" s="1205"/>
      <c r="E87" s="1198"/>
    </row>
    <row r="88" spans="4:7">
      <c r="D88" s="1205"/>
      <c r="E88" s="1198"/>
    </row>
    <row r="89" spans="4:7">
      <c r="D89" s="1205"/>
      <c r="E89" s="1198"/>
    </row>
    <row r="90" spans="4:7">
      <c r="D90" s="1205"/>
      <c r="E90" s="1198"/>
    </row>
    <row r="91" spans="4:7">
      <c r="D91" s="1205"/>
      <c r="E91" s="1198"/>
    </row>
    <row r="92" spans="4:7">
      <c r="D92" s="1205"/>
      <c r="E92" s="1198"/>
    </row>
    <row r="93" spans="4:7">
      <c r="D93" s="1205"/>
      <c r="E93" s="1198"/>
    </row>
    <row r="94" spans="4:7">
      <c r="D94" s="1205"/>
      <c r="E94" s="1198"/>
    </row>
    <row r="95" spans="4:7">
      <c r="D95" s="1205"/>
      <c r="E95" s="1198"/>
    </row>
    <row r="96" spans="4:7">
      <c r="D96" s="1205"/>
      <c r="E96" s="1198"/>
    </row>
    <row r="97" spans="4:5">
      <c r="D97" s="1205"/>
      <c r="E97" s="1198"/>
    </row>
    <row r="98" spans="4:5">
      <c r="D98" s="1205"/>
      <c r="E98" s="1198"/>
    </row>
    <row r="99" spans="4:5">
      <c r="D99" s="1205"/>
      <c r="E99" s="1198"/>
    </row>
    <row r="100" spans="4:5">
      <c r="D100" s="1205"/>
      <c r="E100" s="1198"/>
    </row>
    <row r="101" spans="4:5">
      <c r="D101" s="1205"/>
      <c r="E101" s="1198"/>
    </row>
    <row r="102" spans="4:5">
      <c r="D102" s="1205"/>
      <c r="E102" s="1198"/>
    </row>
    <row r="103" spans="4:5">
      <c r="D103" s="1205"/>
      <c r="E103" s="1198"/>
    </row>
    <row r="104" spans="4:5">
      <c r="D104" s="1205"/>
      <c r="E104" s="1198"/>
    </row>
    <row r="105" spans="4:5">
      <c r="D105" s="1205"/>
      <c r="E105" s="1198"/>
    </row>
    <row r="106" spans="4:5">
      <c r="D106" s="1205"/>
      <c r="E106" s="1198"/>
    </row>
    <row r="107" spans="4:5">
      <c r="D107" s="1205"/>
      <c r="E107" s="1198"/>
    </row>
    <row r="108" spans="4:5">
      <c r="D108" s="1205"/>
      <c r="E108" s="1198"/>
    </row>
    <row r="109" spans="4:5">
      <c r="D109" s="1205"/>
      <c r="E109" s="1198"/>
    </row>
    <row r="110" spans="4:5">
      <c r="D110" s="1205"/>
      <c r="E110" s="1198"/>
    </row>
    <row r="111" spans="4:5">
      <c r="D111" s="1205"/>
      <c r="E111" s="1198"/>
    </row>
    <row r="112" spans="4:5">
      <c r="D112" s="1205"/>
      <c r="E112" s="1198"/>
    </row>
    <row r="113" spans="4:5">
      <c r="D113" s="1205"/>
      <c r="E113" s="1198"/>
    </row>
    <row r="114" spans="4:5">
      <c r="D114" s="1205"/>
      <c r="E114" s="1198"/>
    </row>
    <row r="115" spans="4:5">
      <c r="D115" s="1205"/>
      <c r="E115" s="1198"/>
    </row>
    <row r="116" spans="4:5">
      <c r="D116" s="1205"/>
      <c r="E116" s="1198"/>
    </row>
    <row r="117" spans="4:5">
      <c r="D117" s="1205"/>
      <c r="E117" s="1198"/>
    </row>
    <row r="118" spans="4:5">
      <c r="D118" s="1205"/>
      <c r="E118" s="1198"/>
    </row>
    <row r="119" spans="4:5">
      <c r="D119" s="1205"/>
      <c r="E119" s="1198"/>
    </row>
    <row r="120" spans="4:5">
      <c r="D120" s="1205"/>
      <c r="E120" s="1198"/>
    </row>
    <row r="121" spans="4:5">
      <c r="D121" s="1205"/>
      <c r="E121" s="1198"/>
    </row>
    <row r="122" spans="4:5">
      <c r="D122" s="1205"/>
      <c r="E122" s="1198"/>
    </row>
    <row r="123" spans="4:5">
      <c r="D123" s="1205"/>
      <c r="E123" s="1198"/>
    </row>
    <row r="124" spans="4:5">
      <c r="D124" s="1205"/>
      <c r="E124" s="1198"/>
    </row>
    <row r="125" spans="4:5">
      <c r="D125" s="1205"/>
      <c r="E125" s="1198"/>
    </row>
    <row r="126" spans="4:5">
      <c r="D126" s="1205"/>
      <c r="E126" s="1198"/>
    </row>
    <row r="127" spans="4:5">
      <c r="D127" s="1205"/>
      <c r="E127" s="1198"/>
    </row>
    <row r="128" spans="4:5">
      <c r="D128" s="1205"/>
      <c r="E128" s="1198"/>
    </row>
    <row r="129" spans="4:5">
      <c r="D129" s="1205"/>
      <c r="E129" s="1198"/>
    </row>
    <row r="130" spans="4:5">
      <c r="D130" s="1205"/>
      <c r="E130" s="1198"/>
    </row>
    <row r="131" spans="4:5">
      <c r="D131" s="1205"/>
      <c r="E131" s="1198"/>
    </row>
    <row r="132" spans="4:5">
      <c r="D132" s="1205"/>
      <c r="E132" s="1198"/>
    </row>
    <row r="133" spans="4:5">
      <c r="D133" s="1205"/>
      <c r="E133" s="1198"/>
    </row>
    <row r="134" spans="4:5">
      <c r="D134" s="1205"/>
      <c r="E134" s="1198"/>
    </row>
    <row r="135" spans="4:5">
      <c r="D135" s="1205"/>
      <c r="E135" s="1198"/>
    </row>
    <row r="136" spans="4:5">
      <c r="D136" s="1205"/>
      <c r="E136" s="1198"/>
    </row>
    <row r="137" spans="4:5">
      <c r="D137" s="1205"/>
      <c r="E137" s="1198"/>
    </row>
    <row r="138" spans="4:5">
      <c r="D138" s="1205"/>
      <c r="E138" s="1198"/>
    </row>
    <row r="139" spans="4:5">
      <c r="D139" s="1205"/>
      <c r="E139" s="1198"/>
    </row>
    <row r="140" spans="4:5">
      <c r="D140" s="1205"/>
      <c r="E140" s="1198"/>
    </row>
    <row r="141" spans="4:5">
      <c r="D141" s="1205"/>
      <c r="E141" s="1198"/>
    </row>
    <row r="142" spans="4:5">
      <c r="D142" s="1205"/>
      <c r="E142" s="1198"/>
    </row>
    <row r="143" spans="4:5">
      <c r="D143" s="1205"/>
      <c r="E143" s="1198"/>
    </row>
    <row r="144" spans="4:5">
      <c r="D144" s="1205"/>
      <c r="E144" s="1198"/>
    </row>
    <row r="145" spans="4:5">
      <c r="D145" s="1205"/>
      <c r="E145" s="1198"/>
    </row>
    <row r="146" spans="4:5">
      <c r="D146" s="1205"/>
      <c r="E146" s="1198"/>
    </row>
    <row r="147" spans="4:5">
      <c r="D147" s="1205"/>
      <c r="E147" s="1198"/>
    </row>
    <row r="148" spans="4:5">
      <c r="D148" s="1205"/>
      <c r="E148" s="1198"/>
    </row>
    <row r="149" spans="4:5">
      <c r="D149" s="1205"/>
      <c r="E149" s="1198"/>
    </row>
    <row r="150" spans="4:5">
      <c r="D150" s="1205"/>
      <c r="E150" s="1198"/>
    </row>
    <row r="151" spans="4:5">
      <c r="D151" s="1205"/>
      <c r="E151" s="1198"/>
    </row>
    <row r="152" spans="4:5">
      <c r="D152" s="1205"/>
      <c r="E152" s="1198"/>
    </row>
    <row r="153" spans="4:5">
      <c r="D153" s="1205"/>
      <c r="E153" s="1198"/>
    </row>
    <row r="154" spans="4:5">
      <c r="D154" s="1205"/>
      <c r="E154" s="1198"/>
    </row>
    <row r="155" spans="4:5">
      <c r="D155" s="1205"/>
      <c r="E155" s="1198"/>
    </row>
    <row r="156" spans="4:5">
      <c r="D156" s="1205"/>
      <c r="E156" s="1198"/>
    </row>
    <row r="157" spans="4:5">
      <c r="D157" s="1205"/>
      <c r="E157" s="1198"/>
    </row>
    <row r="158" spans="4:5">
      <c r="D158" s="1205"/>
      <c r="E158" s="1198"/>
    </row>
    <row r="159" spans="4:5">
      <c r="D159" s="1205"/>
      <c r="E159" s="1198"/>
    </row>
    <row r="160" spans="4:5">
      <c r="D160" s="1205"/>
      <c r="E160" s="1198"/>
    </row>
    <row r="161" spans="4:5">
      <c r="D161" s="1205"/>
      <c r="E161" s="1198"/>
    </row>
    <row r="162" spans="4:5">
      <c r="D162" s="1205"/>
      <c r="E162" s="1198"/>
    </row>
    <row r="163" spans="4:5">
      <c r="D163" s="1205"/>
      <c r="E163" s="1198"/>
    </row>
    <row r="164" spans="4:5">
      <c r="D164" s="1205"/>
      <c r="E164" s="1198"/>
    </row>
    <row r="165" spans="4:5">
      <c r="D165" s="1205"/>
      <c r="E165" s="1198"/>
    </row>
    <row r="166" spans="4:5">
      <c r="D166" s="1205"/>
      <c r="E166" s="1198"/>
    </row>
    <row r="167" spans="4:5">
      <c r="D167" s="1205"/>
      <c r="E167" s="1198"/>
    </row>
    <row r="168" spans="4:5">
      <c r="D168" s="1205"/>
      <c r="E168" s="1198"/>
    </row>
    <row r="169" spans="4:5">
      <c r="D169" s="1205"/>
      <c r="E169" s="1198"/>
    </row>
    <row r="170" spans="4:5">
      <c r="D170" s="1205"/>
      <c r="E170" s="1198"/>
    </row>
    <row r="171" spans="4:5">
      <c r="D171" s="1205"/>
      <c r="E171" s="1198"/>
    </row>
    <row r="172" spans="4:5">
      <c r="D172" s="1205"/>
      <c r="E172" s="1198"/>
    </row>
    <row r="173" spans="4:5">
      <c r="D173" s="1205"/>
      <c r="E173" s="1198"/>
    </row>
    <row r="174" spans="4:5">
      <c r="D174" s="1205"/>
      <c r="E174" s="1198"/>
    </row>
    <row r="175" spans="4:5">
      <c r="D175" s="1205"/>
      <c r="E175" s="1198"/>
    </row>
    <row r="176" spans="4:5">
      <c r="D176" s="1205"/>
      <c r="E176" s="1198"/>
    </row>
    <row r="177" spans="4:5">
      <c r="D177" s="1205"/>
      <c r="E177" s="1198"/>
    </row>
    <row r="178" spans="4:5">
      <c r="D178" s="1205"/>
      <c r="E178" s="1198"/>
    </row>
    <row r="179" spans="4:5">
      <c r="D179" s="1205"/>
      <c r="E179" s="1198"/>
    </row>
    <row r="180" spans="4:5">
      <c r="D180" s="1205"/>
      <c r="E180" s="1198"/>
    </row>
    <row r="181" spans="4:5">
      <c r="D181" s="1205"/>
      <c r="E181" s="1198"/>
    </row>
    <row r="182" spans="4:5">
      <c r="D182" s="1205"/>
      <c r="E182" s="1198"/>
    </row>
    <row r="183" spans="4:5">
      <c r="D183" s="1205"/>
      <c r="E183" s="1198"/>
    </row>
    <row r="184" spans="4:5">
      <c r="D184" s="1205"/>
      <c r="E184" s="1198"/>
    </row>
    <row r="185" spans="4:5">
      <c r="D185" s="1205"/>
      <c r="E185" s="1198"/>
    </row>
    <row r="186" spans="4:5">
      <c r="D186" s="1205"/>
      <c r="E186" s="1198"/>
    </row>
    <row r="187" spans="4:5">
      <c r="D187" s="1205"/>
      <c r="E187" s="1198"/>
    </row>
    <row r="188" spans="4:5">
      <c r="D188" s="1205"/>
      <c r="E188" s="1198"/>
    </row>
    <row r="189" spans="4:5">
      <c r="D189" s="1205"/>
      <c r="E189" s="1198"/>
    </row>
    <row r="190" spans="4:5">
      <c r="D190" s="1205"/>
      <c r="E190" s="1198"/>
    </row>
    <row r="191" spans="4:5">
      <c r="D191" s="1205"/>
      <c r="E191" s="1198"/>
    </row>
    <row r="192" spans="4:5">
      <c r="D192" s="1205"/>
      <c r="E192" s="1198"/>
    </row>
    <row r="193" spans="4:5">
      <c r="D193" s="1205"/>
      <c r="E193" s="1198"/>
    </row>
    <row r="194" spans="4:5">
      <c r="D194" s="1205"/>
      <c r="E194" s="1198"/>
    </row>
    <row r="195" spans="4:5">
      <c r="D195" s="1205"/>
      <c r="E195" s="1198"/>
    </row>
    <row r="196" spans="4:5">
      <c r="D196" s="1205"/>
      <c r="E196" s="1198"/>
    </row>
    <row r="197" spans="4:5">
      <c r="D197" s="1205"/>
      <c r="E197" s="1198"/>
    </row>
    <row r="198" spans="4:5">
      <c r="D198" s="1205"/>
      <c r="E198" s="1198"/>
    </row>
    <row r="199" spans="4:5">
      <c r="D199" s="1205"/>
      <c r="E199" s="1198"/>
    </row>
    <row r="200" spans="4:5">
      <c r="D200" s="1205"/>
      <c r="E200" s="1198"/>
    </row>
    <row r="201" spans="4:5">
      <c r="D201" s="1205"/>
      <c r="E201" s="1198"/>
    </row>
    <row r="202" spans="4:5">
      <c r="D202" s="1205"/>
      <c r="E202" s="1198"/>
    </row>
    <row r="203" spans="4:5">
      <c r="D203" s="1205"/>
      <c r="E203" s="1198"/>
    </row>
    <row r="204" spans="4:5">
      <c r="D204" s="1205"/>
      <c r="E204" s="1198"/>
    </row>
    <row r="205" spans="4:5">
      <c r="D205" s="1205"/>
      <c r="E205" s="1198"/>
    </row>
    <row r="206" spans="4:5">
      <c r="D206" s="1205"/>
      <c r="E206" s="1198"/>
    </row>
    <row r="207" spans="4:5">
      <c r="D207" s="1205"/>
      <c r="E207" s="1198"/>
    </row>
    <row r="208" spans="4:5">
      <c r="D208" s="1205"/>
      <c r="E208" s="1198"/>
    </row>
    <row r="209" spans="4:5">
      <c r="D209" s="1205"/>
      <c r="E209" s="1198"/>
    </row>
    <row r="210" spans="4:5">
      <c r="D210" s="1205"/>
      <c r="E210" s="1198"/>
    </row>
    <row r="211" spans="4:5">
      <c r="D211" s="1205"/>
      <c r="E211" s="1198"/>
    </row>
    <row r="212" spans="4:5">
      <c r="D212" s="1205"/>
      <c r="E212" s="1198"/>
    </row>
    <row r="213" spans="4:5">
      <c r="D213" s="1205"/>
      <c r="E213" s="1198"/>
    </row>
    <row r="214" spans="4:5">
      <c r="D214" s="1205"/>
      <c r="E214" s="1198"/>
    </row>
    <row r="215" spans="4:5">
      <c r="D215" s="1205"/>
      <c r="E215" s="1198"/>
    </row>
    <row r="216" spans="4:5">
      <c r="D216" s="1205"/>
      <c r="E216" s="1198"/>
    </row>
    <row r="217" spans="4:5">
      <c r="D217" s="1205"/>
      <c r="E217" s="1198"/>
    </row>
    <row r="218" spans="4:5">
      <c r="D218" s="1205"/>
      <c r="E218" s="1198"/>
    </row>
    <row r="219" spans="4:5">
      <c r="D219" s="1205"/>
      <c r="E219" s="1198"/>
    </row>
    <row r="220" spans="4:5">
      <c r="D220" s="1205"/>
      <c r="E220" s="1198"/>
    </row>
    <row r="221" spans="4:5">
      <c r="D221" s="1205"/>
      <c r="E221" s="1198"/>
    </row>
    <row r="222" spans="4:5">
      <c r="D222" s="1205"/>
      <c r="E222" s="1198"/>
    </row>
    <row r="223" spans="4:5">
      <c r="D223" s="1205"/>
      <c r="E223" s="1198"/>
    </row>
    <row r="224" spans="4:5">
      <c r="D224" s="1205"/>
      <c r="E224" s="1198"/>
    </row>
    <row r="225" spans="4:5">
      <c r="D225" s="1205"/>
      <c r="E225" s="1198"/>
    </row>
    <row r="226" spans="4:5">
      <c r="D226" s="1205"/>
      <c r="E226" s="1198"/>
    </row>
    <row r="227" spans="4:5">
      <c r="D227" s="1205"/>
      <c r="E227" s="1198"/>
    </row>
    <row r="228" spans="4:5">
      <c r="D228" s="1205"/>
      <c r="E228" s="1198"/>
    </row>
    <row r="229" spans="4:5">
      <c r="D229" s="1205"/>
      <c r="E229" s="1198"/>
    </row>
    <row r="230" spans="4:5">
      <c r="D230" s="1205"/>
      <c r="E230" s="1198"/>
    </row>
    <row r="231" spans="4:5">
      <c r="D231" s="1205"/>
      <c r="E231" s="1198"/>
    </row>
    <row r="232" spans="4:5">
      <c r="D232" s="1205"/>
      <c r="E232" s="1198"/>
    </row>
    <row r="233" spans="4:5">
      <c r="D233" s="1205"/>
      <c r="E233" s="1198"/>
    </row>
    <row r="234" spans="4:5">
      <c r="D234" s="1205"/>
      <c r="E234" s="1198"/>
    </row>
    <row r="235" spans="4:5">
      <c r="D235" s="1205"/>
      <c r="E235" s="1198"/>
    </row>
    <row r="236" spans="4:5">
      <c r="D236" s="1205"/>
      <c r="E236" s="1198"/>
    </row>
    <row r="237" spans="4:5">
      <c r="D237" s="1205"/>
      <c r="E237" s="1198"/>
    </row>
    <row r="238" spans="4:5">
      <c r="D238" s="1205"/>
      <c r="E238" s="1198"/>
    </row>
    <row r="239" spans="4:5">
      <c r="D239" s="1205"/>
      <c r="E239" s="1198"/>
    </row>
    <row r="240" spans="4:5">
      <c r="D240" s="1205"/>
      <c r="E240" s="1198"/>
    </row>
    <row r="241" spans="4:5">
      <c r="D241" s="1205"/>
      <c r="E241" s="1198"/>
    </row>
    <row r="242" spans="4:5">
      <c r="D242" s="1205"/>
      <c r="E242" s="1198"/>
    </row>
    <row r="243" spans="4:5">
      <c r="D243" s="1205"/>
      <c r="E243" s="1198"/>
    </row>
    <row r="244" spans="4:5">
      <c r="D244" s="1205"/>
      <c r="E244" s="1198"/>
    </row>
    <row r="245" spans="4:5">
      <c r="D245" s="1205"/>
      <c r="E245" s="1198"/>
    </row>
    <row r="246" spans="4:5">
      <c r="D246" s="1205"/>
      <c r="E246" s="1198"/>
    </row>
    <row r="247" spans="4:5">
      <c r="D247" s="1205"/>
      <c r="E247" s="1198"/>
    </row>
    <row r="248" spans="4:5">
      <c r="D248" s="1205"/>
      <c r="E248" s="1198"/>
    </row>
    <row r="249" spans="4:5">
      <c r="D249" s="1205"/>
      <c r="E249" s="1198"/>
    </row>
    <row r="250" spans="4:5">
      <c r="D250" s="1205"/>
      <c r="E250" s="1198"/>
    </row>
    <row r="251" spans="4:5">
      <c r="D251" s="1205"/>
      <c r="E251" s="1198"/>
    </row>
    <row r="252" spans="4:5">
      <c r="D252" s="1205"/>
      <c r="E252" s="1198"/>
    </row>
    <row r="253" spans="4:5">
      <c r="D253" s="1205"/>
      <c r="E253" s="1198"/>
    </row>
    <row r="254" spans="4:5">
      <c r="D254" s="1205"/>
      <c r="E254" s="1198"/>
    </row>
    <row r="255" spans="4:5">
      <c r="D255" s="1205"/>
      <c r="E255" s="1198"/>
    </row>
    <row r="256" spans="4:5">
      <c r="D256" s="1205"/>
      <c r="E256" s="1198"/>
    </row>
    <row r="257" spans="4:5">
      <c r="D257" s="1205"/>
      <c r="E257" s="1198"/>
    </row>
    <row r="258" spans="4:5">
      <c r="D258" s="1205"/>
      <c r="E258" s="1198"/>
    </row>
    <row r="259" spans="4:5">
      <c r="D259" s="1205"/>
      <c r="E259" s="1198"/>
    </row>
    <row r="260" spans="4:5">
      <c r="D260" s="1205"/>
      <c r="E260" s="1198"/>
    </row>
    <row r="261" spans="4:5">
      <c r="D261" s="1205"/>
      <c r="E261" s="1198"/>
    </row>
    <row r="262" spans="4:5">
      <c r="D262" s="1205"/>
      <c r="E262" s="1198"/>
    </row>
    <row r="263" spans="4:5">
      <c r="D263" s="1205"/>
      <c r="E263" s="1198"/>
    </row>
    <row r="264" spans="4:5">
      <c r="D264" s="1205"/>
      <c r="E264" s="1198"/>
    </row>
    <row r="265" spans="4:5">
      <c r="D265" s="1205"/>
      <c r="E265" s="1198"/>
    </row>
    <row r="266" spans="4:5">
      <c r="D266" s="1205"/>
      <c r="E266" s="1198"/>
    </row>
    <row r="267" spans="4:5">
      <c r="D267" s="1205"/>
      <c r="E267" s="1198"/>
    </row>
    <row r="268" spans="4:5">
      <c r="D268" s="1205"/>
      <c r="E268" s="1198"/>
    </row>
    <row r="269" spans="4:5">
      <c r="D269" s="1205"/>
      <c r="E269" s="1198"/>
    </row>
    <row r="270" spans="4:5">
      <c r="D270" s="1205"/>
      <c r="E270" s="1198"/>
    </row>
    <row r="271" spans="4:5">
      <c r="D271" s="1205"/>
      <c r="E271" s="1198"/>
    </row>
    <row r="272" spans="4:5">
      <c r="D272" s="1205"/>
      <c r="E272" s="1198"/>
    </row>
    <row r="273" spans="4:5">
      <c r="D273" s="1205"/>
      <c r="E273" s="1198"/>
    </row>
    <row r="274" spans="4:5">
      <c r="D274" s="1205"/>
      <c r="E274" s="1198"/>
    </row>
    <row r="275" spans="4:5">
      <c r="D275" s="1205"/>
      <c r="E275" s="1198"/>
    </row>
    <row r="276" spans="4:5">
      <c r="D276" s="1205"/>
      <c r="E276" s="1198"/>
    </row>
    <row r="277" spans="4:5">
      <c r="D277" s="1205"/>
      <c r="E277" s="1198"/>
    </row>
    <row r="278" spans="4:5">
      <c r="D278" s="1205"/>
      <c r="E278" s="1198"/>
    </row>
    <row r="279" spans="4:5">
      <c r="D279" s="1205"/>
      <c r="E279" s="1198"/>
    </row>
    <row r="280" spans="4:5">
      <c r="D280" s="1205"/>
      <c r="E280" s="1198"/>
    </row>
    <row r="281" spans="4:5">
      <c r="D281" s="1205"/>
      <c r="E281" s="1198"/>
    </row>
    <row r="282" spans="4:5">
      <c r="D282" s="1205"/>
      <c r="E282" s="1198"/>
    </row>
    <row r="283" spans="4:5">
      <c r="D283" s="1205"/>
      <c r="E283" s="1198"/>
    </row>
    <row r="284" spans="4:5">
      <c r="D284" s="1205"/>
      <c r="E284" s="1198"/>
    </row>
    <row r="285" spans="4:5">
      <c r="D285" s="1205"/>
      <c r="E285" s="1198"/>
    </row>
    <row r="286" spans="4:5">
      <c r="D286" s="1205"/>
      <c r="E286" s="1198"/>
    </row>
    <row r="287" spans="4:5">
      <c r="D287" s="1205"/>
      <c r="E287" s="1198"/>
    </row>
    <row r="288" spans="4:5">
      <c r="D288" s="1205"/>
      <c r="E288" s="1198"/>
    </row>
    <row r="289" spans="4:5">
      <c r="D289" s="1205"/>
      <c r="E289" s="1198"/>
    </row>
    <row r="290" spans="4:5">
      <c r="D290" s="1205"/>
      <c r="E290" s="1198"/>
    </row>
    <row r="291" spans="4:5">
      <c r="D291" s="1205"/>
      <c r="E291" s="1198"/>
    </row>
    <row r="292" spans="4:5">
      <c r="D292" s="1205"/>
      <c r="E292" s="1198"/>
    </row>
    <row r="293" spans="4:5">
      <c r="D293" s="1205"/>
      <c r="E293" s="1198"/>
    </row>
    <row r="294" spans="4:5">
      <c r="D294" s="1205"/>
      <c r="E294" s="1198"/>
    </row>
    <row r="295" spans="4:5">
      <c r="D295" s="1205"/>
      <c r="E295" s="1198"/>
    </row>
    <row r="296" spans="4:5">
      <c r="D296" s="1205"/>
      <c r="E296" s="1198"/>
    </row>
    <row r="297" spans="4:5">
      <c r="D297" s="1205"/>
      <c r="E297" s="1198"/>
    </row>
    <row r="298" spans="4:5">
      <c r="D298" s="1205"/>
      <c r="E298" s="1198"/>
    </row>
    <row r="299" spans="4:5">
      <c r="D299" s="1205"/>
      <c r="E299" s="1198"/>
    </row>
    <row r="300" spans="4:5">
      <c r="D300" s="1205"/>
      <c r="E300" s="1198"/>
    </row>
    <row r="301" spans="4:5">
      <c r="D301" s="1205"/>
      <c r="E301" s="1198"/>
    </row>
    <row r="302" spans="4:5">
      <c r="D302" s="1205"/>
      <c r="E302" s="1198"/>
    </row>
    <row r="303" spans="4:5">
      <c r="D303" s="1205"/>
      <c r="E303" s="1198"/>
    </row>
    <row r="304" spans="4:5">
      <c r="D304" s="1205"/>
      <c r="E304" s="1198"/>
    </row>
    <row r="305" spans="4:5">
      <c r="D305" s="1205"/>
      <c r="E305" s="1198"/>
    </row>
    <row r="306" spans="4:5">
      <c r="D306" s="1205"/>
      <c r="E306" s="1198"/>
    </row>
    <row r="307" spans="4:5">
      <c r="D307" s="1205"/>
      <c r="E307" s="1198"/>
    </row>
    <row r="308" spans="4:5">
      <c r="D308" s="1205"/>
      <c r="E308" s="1198"/>
    </row>
    <row r="309" spans="4:5">
      <c r="D309" s="1205"/>
      <c r="E309" s="1198"/>
    </row>
    <row r="310" spans="4:5">
      <c r="D310" s="1205"/>
      <c r="E310" s="1198"/>
    </row>
    <row r="311" spans="4:5">
      <c r="D311" s="1205"/>
      <c r="E311" s="1198"/>
    </row>
    <row r="312" spans="4:5">
      <c r="D312" s="1205"/>
      <c r="E312" s="1198"/>
    </row>
    <row r="313" spans="4:5">
      <c r="D313" s="1205"/>
      <c r="E313" s="1198"/>
    </row>
    <row r="314" spans="4:5">
      <c r="D314" s="1205"/>
      <c r="E314" s="1198"/>
    </row>
    <row r="315" spans="4:5">
      <c r="D315" s="1205"/>
      <c r="E315" s="1198"/>
    </row>
    <row r="316" spans="4:5">
      <c r="D316" s="1205"/>
      <c r="E316" s="1198"/>
    </row>
    <row r="317" spans="4:5">
      <c r="D317" s="1205"/>
      <c r="E317" s="1198"/>
    </row>
    <row r="318" spans="4:5">
      <c r="D318" s="1205"/>
      <c r="E318" s="1198"/>
    </row>
    <row r="319" spans="4:5">
      <c r="D319" s="1205"/>
      <c r="E319" s="1198"/>
    </row>
    <row r="320" spans="4:5">
      <c r="D320" s="1205"/>
      <c r="E320" s="1198"/>
    </row>
    <row r="321" spans="4:5">
      <c r="D321" s="1205"/>
      <c r="E321" s="1198"/>
    </row>
    <row r="322" spans="4:5">
      <c r="D322" s="1205"/>
      <c r="E322" s="1198"/>
    </row>
    <row r="323" spans="4:5">
      <c r="D323" s="1205"/>
      <c r="E323" s="1198"/>
    </row>
    <row r="324" spans="4:5">
      <c r="D324" s="1205"/>
      <c r="E324" s="1198"/>
    </row>
    <row r="325" spans="4:5">
      <c r="D325" s="1205"/>
      <c r="E325" s="1198"/>
    </row>
    <row r="326" spans="4:5">
      <c r="D326" s="1205"/>
      <c r="E326" s="1198"/>
    </row>
    <row r="327" spans="4:5">
      <c r="D327" s="1205"/>
      <c r="E327" s="1198"/>
    </row>
    <row r="328" spans="4:5">
      <c r="D328" s="1205"/>
      <c r="E328" s="1198"/>
    </row>
    <row r="329" spans="4:5">
      <c r="D329" s="1205"/>
      <c r="E329" s="1198"/>
    </row>
    <row r="330" spans="4:5">
      <c r="D330" s="1205"/>
      <c r="E330" s="1198"/>
    </row>
    <row r="331" spans="4:5">
      <c r="D331" s="1205"/>
      <c r="E331" s="1198"/>
    </row>
    <row r="332" spans="4:5">
      <c r="D332" s="1205"/>
      <c r="E332" s="1198"/>
    </row>
    <row r="333" spans="4:5">
      <c r="D333" s="1205"/>
      <c r="E333" s="1198"/>
    </row>
    <row r="334" spans="4:5">
      <c r="D334" s="1205"/>
      <c r="E334" s="1198"/>
    </row>
    <row r="335" spans="4:5">
      <c r="D335" s="1205"/>
      <c r="E335" s="1198"/>
    </row>
    <row r="336" spans="4:5">
      <c r="D336" s="1205"/>
      <c r="E336" s="1198"/>
    </row>
    <row r="337" spans="4:5">
      <c r="D337" s="1205"/>
      <c r="E337" s="1198"/>
    </row>
    <row r="338" spans="4:5">
      <c r="D338" s="1205"/>
      <c r="E338" s="1198"/>
    </row>
    <row r="339" spans="4:5">
      <c r="D339" s="1205"/>
      <c r="E339" s="1198"/>
    </row>
    <row r="340" spans="4:5">
      <c r="D340" s="1205"/>
      <c r="E340" s="1198"/>
    </row>
    <row r="341" spans="4:5">
      <c r="D341" s="1205"/>
      <c r="E341" s="1198"/>
    </row>
    <row r="342" spans="4:5">
      <c r="D342" s="1205"/>
      <c r="E342" s="1198"/>
    </row>
    <row r="343" spans="4:5">
      <c r="D343" s="1205"/>
      <c r="E343" s="1198"/>
    </row>
    <row r="344" spans="4:5">
      <c r="D344" s="1205"/>
      <c r="E344" s="1198"/>
    </row>
    <row r="345" spans="4:5">
      <c r="D345" s="1205"/>
      <c r="E345" s="1198"/>
    </row>
    <row r="346" spans="4:5">
      <c r="D346" s="1205"/>
      <c r="E346" s="1198"/>
    </row>
    <row r="347" spans="4:5">
      <c r="D347" s="1205"/>
      <c r="E347" s="1198"/>
    </row>
    <row r="348" spans="4:5">
      <c r="D348" s="1205"/>
      <c r="E348" s="1198"/>
    </row>
    <row r="349" spans="4:5">
      <c r="D349" s="1205"/>
      <c r="E349" s="1198"/>
    </row>
    <row r="350" spans="4:5">
      <c r="D350" s="1205"/>
      <c r="E350" s="1198"/>
    </row>
    <row r="351" spans="4:5">
      <c r="D351" s="1205"/>
      <c r="E351" s="1198"/>
    </row>
    <row r="352" spans="4:5">
      <c r="D352" s="1205"/>
      <c r="E352" s="1198"/>
    </row>
    <row r="353" spans="4:5">
      <c r="D353" s="1205"/>
      <c r="E353" s="1198"/>
    </row>
    <row r="354" spans="4:5">
      <c r="D354" s="1205"/>
      <c r="E354" s="1198"/>
    </row>
    <row r="355" spans="4:5">
      <c r="D355" s="1205"/>
      <c r="E355" s="1198"/>
    </row>
    <row r="356" spans="4:5">
      <c r="D356" s="1205"/>
      <c r="E356" s="1198"/>
    </row>
    <row r="357" spans="4:5">
      <c r="D357" s="1205"/>
      <c r="E357" s="1198"/>
    </row>
    <row r="358" spans="4:5">
      <c r="D358" s="1205"/>
      <c r="E358" s="1198"/>
    </row>
    <row r="359" spans="4:5">
      <c r="D359" s="1205"/>
      <c r="E359" s="1198"/>
    </row>
    <row r="360" spans="4:5">
      <c r="D360" s="1205"/>
      <c r="E360" s="1198"/>
    </row>
    <row r="361" spans="4:5">
      <c r="D361" s="1205"/>
      <c r="E361" s="1198"/>
    </row>
    <row r="362" spans="4:5">
      <c r="D362" s="1205"/>
      <c r="E362" s="1198"/>
    </row>
    <row r="363" spans="4:5">
      <c r="D363" s="1205"/>
      <c r="E363" s="1198"/>
    </row>
    <row r="364" spans="4:5">
      <c r="D364" s="1205"/>
      <c r="E364" s="1198"/>
    </row>
    <row r="365" spans="4:5">
      <c r="D365" s="1205"/>
      <c r="E365" s="1198"/>
    </row>
    <row r="366" spans="4:5">
      <c r="D366" s="1205"/>
      <c r="E366" s="1198"/>
    </row>
    <row r="367" spans="4:5">
      <c r="D367" s="1205"/>
      <c r="E367" s="1198"/>
    </row>
    <row r="368" spans="4:5">
      <c r="D368" s="1205"/>
      <c r="E368" s="1198"/>
    </row>
    <row r="369" spans="4:5">
      <c r="D369" s="1205"/>
      <c r="E369" s="1198"/>
    </row>
    <row r="370" spans="4:5">
      <c r="D370" s="1205"/>
      <c r="E370" s="1198"/>
    </row>
    <row r="371" spans="4:5">
      <c r="D371" s="1205"/>
      <c r="E371" s="1198"/>
    </row>
    <row r="372" spans="4:5">
      <c r="D372" s="1205"/>
      <c r="E372" s="1198"/>
    </row>
    <row r="373" spans="4:5">
      <c r="D373" s="1205"/>
      <c r="E373" s="1198"/>
    </row>
    <row r="374" spans="4:5">
      <c r="D374" s="1205"/>
      <c r="E374" s="1198"/>
    </row>
    <row r="375" spans="4:5">
      <c r="D375" s="1205"/>
      <c r="E375" s="1198"/>
    </row>
    <row r="376" spans="4:5">
      <c r="D376" s="1205"/>
      <c r="E376" s="1198"/>
    </row>
    <row r="377" spans="4:5">
      <c r="D377" s="1205"/>
      <c r="E377" s="1198"/>
    </row>
    <row r="378" spans="4:5">
      <c r="D378" s="1205"/>
      <c r="E378" s="1198"/>
    </row>
    <row r="379" spans="4:5">
      <c r="D379" s="1205"/>
      <c r="E379" s="1198"/>
    </row>
    <row r="380" spans="4:5">
      <c r="D380" s="1205"/>
      <c r="E380" s="1198"/>
    </row>
    <row r="381" spans="4:5">
      <c r="D381" s="1205"/>
      <c r="E381" s="1198"/>
    </row>
    <row r="382" spans="4:5">
      <c r="D382" s="1205"/>
      <c r="E382" s="1198"/>
    </row>
    <row r="383" spans="4:5">
      <c r="D383" s="1205"/>
      <c r="E383" s="1198"/>
    </row>
    <row r="384" spans="4:5">
      <c r="D384" s="1205"/>
      <c r="E384" s="1198"/>
    </row>
    <row r="385" spans="4:5">
      <c r="D385" s="1205"/>
      <c r="E385" s="1198"/>
    </row>
    <row r="386" spans="4:5">
      <c r="D386" s="1205"/>
      <c r="E386" s="1198"/>
    </row>
    <row r="387" spans="4:5">
      <c r="D387" s="1205"/>
      <c r="E387" s="1198"/>
    </row>
    <row r="388" spans="4:5">
      <c r="D388" s="1205"/>
      <c r="E388" s="1198"/>
    </row>
    <row r="389" spans="4:5">
      <c r="D389" s="1205"/>
      <c r="E389" s="1198"/>
    </row>
    <row r="390" spans="4:5">
      <c r="D390" s="1205"/>
      <c r="E390" s="1198"/>
    </row>
    <row r="391" spans="4:5">
      <c r="D391" s="1205"/>
      <c r="E391" s="1198"/>
    </row>
    <row r="392" spans="4:5">
      <c r="D392" s="1205"/>
      <c r="E392" s="1198"/>
    </row>
    <row r="393" spans="4:5">
      <c r="D393" s="1205"/>
      <c r="E393" s="1198"/>
    </row>
    <row r="394" spans="4:5">
      <c r="D394" s="1205"/>
      <c r="E394" s="1198"/>
    </row>
    <row r="395" spans="4:5">
      <c r="D395" s="1205"/>
      <c r="E395" s="1198"/>
    </row>
    <row r="396" spans="4:5">
      <c r="D396" s="1205"/>
      <c r="E396" s="1198"/>
    </row>
    <row r="397" spans="4:5">
      <c r="D397" s="1205"/>
      <c r="E397" s="1198"/>
    </row>
    <row r="398" spans="4:5">
      <c r="D398" s="1205"/>
      <c r="E398" s="1198"/>
    </row>
    <row r="399" spans="4:5">
      <c r="D399" s="1205"/>
      <c r="E399" s="1198"/>
    </row>
    <row r="400" spans="4:5">
      <c r="D400" s="1205"/>
      <c r="E400" s="1198"/>
    </row>
    <row r="401" spans="4:5">
      <c r="D401" s="1205"/>
      <c r="E401" s="1198"/>
    </row>
    <row r="402" spans="4:5">
      <c r="D402" s="1205"/>
      <c r="E402" s="1198"/>
    </row>
    <row r="403" spans="4:5">
      <c r="D403" s="1205"/>
      <c r="E403" s="1198"/>
    </row>
    <row r="404" spans="4:5">
      <c r="D404" s="1205"/>
      <c r="E404" s="1198"/>
    </row>
    <row r="405" spans="4:5">
      <c r="D405" s="1205"/>
      <c r="E405" s="1198"/>
    </row>
    <row r="406" spans="4:5">
      <c r="D406" s="1205"/>
      <c r="E406" s="1198"/>
    </row>
    <row r="407" spans="4:5">
      <c r="D407" s="1205"/>
      <c r="E407" s="1198"/>
    </row>
    <row r="408" spans="4:5">
      <c r="D408" s="1205"/>
      <c r="E408" s="1198"/>
    </row>
    <row r="409" spans="4:5">
      <c r="D409" s="1205"/>
      <c r="E409" s="1198"/>
    </row>
    <row r="410" spans="4:5">
      <c r="D410" s="1205"/>
      <c r="E410" s="1198"/>
    </row>
    <row r="411" spans="4:5">
      <c r="D411" s="1205"/>
      <c r="E411" s="1198"/>
    </row>
    <row r="412" spans="4:5">
      <c r="D412" s="1205"/>
      <c r="E412" s="1198"/>
    </row>
    <row r="413" spans="4:5">
      <c r="D413" s="1205"/>
      <c r="E413" s="1198"/>
    </row>
    <row r="414" spans="4:5">
      <c r="D414" s="1205"/>
      <c r="E414" s="1198"/>
    </row>
    <row r="415" spans="4:5">
      <c r="D415" s="1205"/>
      <c r="E415" s="1198"/>
    </row>
    <row r="416" spans="4:5">
      <c r="D416" s="1205"/>
      <c r="E416" s="1198"/>
    </row>
    <row r="417" spans="4:5">
      <c r="D417" s="1205"/>
      <c r="E417" s="1198"/>
    </row>
    <row r="418" spans="4:5">
      <c r="D418" s="1205"/>
      <c r="E418" s="1198"/>
    </row>
    <row r="419" spans="4:5">
      <c r="D419" s="1205"/>
      <c r="E419" s="1198"/>
    </row>
    <row r="420" spans="4:5">
      <c r="D420" s="1205"/>
      <c r="E420" s="1198"/>
    </row>
    <row r="421" spans="4:5">
      <c r="D421" s="1205"/>
      <c r="E421" s="1198"/>
    </row>
    <row r="422" spans="4:5">
      <c r="D422" s="1205"/>
      <c r="E422" s="1198"/>
    </row>
    <row r="423" spans="4:5">
      <c r="D423" s="1205"/>
      <c r="E423" s="1198"/>
    </row>
    <row r="424" spans="4:5">
      <c r="D424" s="1205"/>
      <c r="E424" s="1198"/>
    </row>
    <row r="425" spans="4:5">
      <c r="D425" s="1205"/>
      <c r="E425" s="1198"/>
    </row>
    <row r="426" spans="4:5">
      <c r="D426" s="1205"/>
      <c r="E426" s="1198"/>
    </row>
    <row r="427" spans="4:5">
      <c r="D427" s="1205"/>
      <c r="E427" s="1198"/>
    </row>
    <row r="428" spans="4:5">
      <c r="D428" s="1205"/>
      <c r="E428" s="1198"/>
    </row>
    <row r="429" spans="4:5">
      <c r="D429" s="1205"/>
      <c r="E429" s="1198"/>
    </row>
    <row r="430" spans="4:5">
      <c r="D430" s="1205"/>
      <c r="E430" s="1198"/>
    </row>
    <row r="431" spans="4:5">
      <c r="D431" s="1205"/>
      <c r="E431" s="1198"/>
    </row>
    <row r="432" spans="4:5">
      <c r="D432" s="1205"/>
      <c r="E432" s="1198"/>
    </row>
    <row r="433" spans="4:5">
      <c r="D433" s="1205"/>
      <c r="E433" s="1198"/>
    </row>
    <row r="434" spans="4:5">
      <c r="D434" s="1205"/>
      <c r="E434" s="1198"/>
    </row>
    <row r="435" spans="4:5">
      <c r="D435" s="1205"/>
      <c r="E435" s="1198"/>
    </row>
    <row r="436" spans="4:5">
      <c r="D436" s="1205"/>
      <c r="E436" s="1198"/>
    </row>
    <row r="437" spans="4:5">
      <c r="D437" s="1205"/>
      <c r="E437" s="1198"/>
    </row>
    <row r="438" spans="4:5">
      <c r="D438" s="1205"/>
      <c r="E438" s="1198"/>
    </row>
    <row r="439" spans="4:5">
      <c r="D439" s="1205"/>
      <c r="E439" s="1198"/>
    </row>
    <row r="440" spans="4:5">
      <c r="D440" s="1205"/>
      <c r="E440" s="1198"/>
    </row>
    <row r="441" spans="4:5">
      <c r="D441" s="1205"/>
      <c r="E441" s="1198"/>
    </row>
    <row r="442" spans="4:5">
      <c r="D442" s="1205"/>
      <c r="E442" s="1198"/>
    </row>
    <row r="443" spans="4:5">
      <c r="D443" s="1205"/>
      <c r="E443" s="1198"/>
    </row>
    <row r="444" spans="4:5">
      <c r="D444" s="1205"/>
      <c r="E444" s="1198"/>
    </row>
    <row r="445" spans="4:5">
      <c r="D445" s="1205"/>
      <c r="E445" s="1198"/>
    </row>
    <row r="446" spans="4:5">
      <c r="D446" s="1205"/>
      <c r="E446" s="1198"/>
    </row>
    <row r="447" spans="4:5">
      <c r="D447" s="1205"/>
      <c r="E447" s="1198"/>
    </row>
    <row r="448" spans="4:5">
      <c r="D448" s="1205"/>
      <c r="E448" s="1198"/>
    </row>
    <row r="449" spans="4:5">
      <c r="D449" s="1205"/>
      <c r="E449" s="1198"/>
    </row>
    <row r="450" spans="4:5">
      <c r="D450" s="1205"/>
      <c r="E450" s="1198"/>
    </row>
    <row r="451" spans="4:5">
      <c r="D451" s="1205"/>
      <c r="E451" s="1198"/>
    </row>
    <row r="452" spans="4:5">
      <c r="D452" s="1205"/>
      <c r="E452" s="1198"/>
    </row>
    <row r="453" spans="4:5">
      <c r="D453" s="1205"/>
      <c r="E453" s="1198"/>
    </row>
    <row r="454" spans="4:5">
      <c r="D454" s="1205"/>
      <c r="E454" s="1198"/>
    </row>
    <row r="455" spans="4:5">
      <c r="D455" s="1205"/>
      <c r="E455" s="1198"/>
    </row>
    <row r="456" spans="4:5">
      <c r="D456" s="1205"/>
      <c r="E456" s="1198"/>
    </row>
    <row r="457" spans="4:5">
      <c r="D457" s="1205"/>
      <c r="E457" s="1198"/>
    </row>
    <row r="458" spans="4:5">
      <c r="D458" s="1205"/>
      <c r="E458" s="1198"/>
    </row>
    <row r="459" spans="4:5">
      <c r="D459" s="1205"/>
      <c r="E459" s="1198"/>
    </row>
    <row r="460" spans="4:5">
      <c r="D460" s="1205"/>
      <c r="E460" s="1198"/>
    </row>
    <row r="461" spans="4:5">
      <c r="D461" s="1205"/>
      <c r="E461" s="1198"/>
    </row>
    <row r="462" spans="4:5">
      <c r="D462" s="1205"/>
      <c r="E462" s="1198"/>
    </row>
    <row r="463" spans="4:5">
      <c r="D463" s="1205"/>
      <c r="E463" s="1198"/>
    </row>
    <row r="464" spans="4:5">
      <c r="D464" s="1205"/>
      <c r="E464" s="1198"/>
    </row>
    <row r="465" spans="4:5">
      <c r="D465" s="1205"/>
      <c r="E465" s="1198"/>
    </row>
    <row r="466" spans="4:5">
      <c r="D466" s="1205"/>
      <c r="E466" s="1198"/>
    </row>
    <row r="467" spans="4:5">
      <c r="D467" s="1205"/>
      <c r="E467" s="1198"/>
    </row>
    <row r="468" spans="4:5">
      <c r="D468" s="1205"/>
      <c r="E468" s="1198"/>
    </row>
    <row r="469" spans="4:5">
      <c r="D469" s="1205"/>
      <c r="E469" s="1198"/>
    </row>
    <row r="470" spans="4:5">
      <c r="D470" s="1205"/>
      <c r="E470" s="1198"/>
    </row>
    <row r="471" spans="4:5">
      <c r="D471" s="1205"/>
      <c r="E471" s="1198"/>
    </row>
    <row r="472" spans="4:5">
      <c r="D472" s="1205"/>
      <c r="E472" s="1198"/>
    </row>
    <row r="473" spans="4:5">
      <c r="D473" s="1205"/>
      <c r="E473" s="1198"/>
    </row>
    <row r="474" spans="4:5">
      <c r="D474" s="1205"/>
      <c r="E474" s="1198"/>
    </row>
    <row r="475" spans="4:5">
      <c r="D475" s="1205"/>
      <c r="E475" s="1198"/>
    </row>
    <row r="476" spans="4:5">
      <c r="D476" s="1205"/>
      <c r="E476" s="1198"/>
    </row>
    <row r="477" spans="4:5">
      <c r="D477" s="1205"/>
      <c r="E477" s="1198"/>
    </row>
    <row r="478" spans="4:5">
      <c r="D478" s="1205"/>
      <c r="E478" s="1198"/>
    </row>
    <row r="479" spans="4:5">
      <c r="D479" s="1205"/>
      <c r="E479" s="1198"/>
    </row>
    <row r="480" spans="4:5">
      <c r="D480" s="1205"/>
      <c r="E480" s="1198"/>
    </row>
    <row r="481" spans="4:5">
      <c r="D481" s="1205"/>
      <c r="E481" s="1198"/>
    </row>
    <row r="482" spans="4:5">
      <c r="D482" s="1205"/>
      <c r="E482" s="1198"/>
    </row>
    <row r="483" spans="4:5">
      <c r="D483" s="1205"/>
      <c r="E483" s="1198"/>
    </row>
    <row r="484" spans="4:5">
      <c r="D484" s="1205"/>
      <c r="E484" s="1198"/>
    </row>
    <row r="485" spans="4:5">
      <c r="D485" s="1205"/>
      <c r="E485" s="1198"/>
    </row>
    <row r="486" spans="4:5">
      <c r="D486" s="1205"/>
      <c r="E486" s="1198"/>
    </row>
    <row r="487" spans="4:5">
      <c r="D487" s="1205"/>
      <c r="E487" s="1198"/>
    </row>
    <row r="488" spans="4:5">
      <c r="D488" s="1205"/>
      <c r="E488" s="1198"/>
    </row>
    <row r="489" spans="4:5">
      <c r="D489" s="1205"/>
      <c r="E489" s="1198"/>
    </row>
    <row r="490" spans="4:5">
      <c r="D490" s="1205"/>
      <c r="E490" s="1198"/>
    </row>
    <row r="491" spans="4:5">
      <c r="D491" s="1205"/>
      <c r="E491" s="1198"/>
    </row>
    <row r="492" spans="4:5">
      <c r="D492" s="1205"/>
      <c r="E492" s="1198"/>
    </row>
    <row r="493" spans="4:5">
      <c r="D493" s="1205"/>
      <c r="E493" s="1198"/>
    </row>
    <row r="494" spans="4:5">
      <c r="D494" s="1205"/>
      <c r="E494" s="1198"/>
    </row>
    <row r="495" spans="4:5">
      <c r="D495" s="1205"/>
      <c r="E495" s="1198"/>
    </row>
    <row r="496" spans="4:5">
      <c r="D496" s="1205"/>
      <c r="E496" s="1198"/>
    </row>
    <row r="497" spans="4:5">
      <c r="D497" s="1205"/>
      <c r="E497" s="1198"/>
    </row>
    <row r="498" spans="4:5">
      <c r="D498" s="1205"/>
      <c r="E498" s="1198"/>
    </row>
    <row r="499" spans="4:5">
      <c r="D499" s="1205"/>
      <c r="E499" s="1198"/>
    </row>
    <row r="500" spans="4:5">
      <c r="D500" s="1205"/>
      <c r="E500" s="1198"/>
    </row>
    <row r="501" spans="4:5">
      <c r="D501" s="1205"/>
      <c r="E501" s="1198"/>
    </row>
    <row r="502" spans="4:5">
      <c r="D502" s="1205"/>
      <c r="E502" s="1198"/>
    </row>
    <row r="503" spans="4:5">
      <c r="D503" s="1205"/>
      <c r="E503" s="1198"/>
    </row>
    <row r="504" spans="4:5">
      <c r="D504" s="1205"/>
      <c r="E504" s="1198"/>
    </row>
    <row r="505" spans="4:5">
      <c r="D505" s="1205"/>
      <c r="E505" s="1198"/>
    </row>
    <row r="506" spans="4:5">
      <c r="D506" s="1205"/>
      <c r="E506" s="1198"/>
    </row>
    <row r="507" spans="4:5">
      <c r="D507" s="1205"/>
      <c r="E507" s="1198"/>
    </row>
    <row r="508" spans="4:5">
      <c r="D508" s="1205"/>
      <c r="E508" s="1198"/>
    </row>
    <row r="509" spans="4:5">
      <c r="D509" s="1205"/>
      <c r="E509" s="1198"/>
    </row>
    <row r="510" spans="4:5">
      <c r="D510" s="1205"/>
      <c r="E510" s="1198"/>
    </row>
    <row r="511" spans="4:5">
      <c r="D511" s="1205"/>
      <c r="E511" s="1198"/>
    </row>
    <row r="512" spans="4:5">
      <c r="D512" s="1205"/>
      <c r="E512" s="1198"/>
    </row>
    <row r="513" spans="4:5">
      <c r="D513" s="1205"/>
      <c r="E513" s="1198"/>
    </row>
    <row r="514" spans="4:5">
      <c r="D514" s="1205"/>
      <c r="E514" s="1198"/>
    </row>
    <row r="515" spans="4:5">
      <c r="D515" s="1205"/>
      <c r="E515" s="1198"/>
    </row>
    <row r="516" spans="4:5">
      <c r="D516" s="1205"/>
      <c r="E516" s="1198"/>
    </row>
    <row r="517" spans="4:5">
      <c r="D517" s="1205"/>
      <c r="E517" s="1198"/>
    </row>
    <row r="518" spans="4:5">
      <c r="D518" s="1205"/>
      <c r="E518" s="1198"/>
    </row>
    <row r="519" spans="4:5">
      <c r="D519" s="1205"/>
      <c r="E519" s="1198"/>
    </row>
    <row r="520" spans="4:5">
      <c r="D520" s="1205"/>
      <c r="E520" s="1198"/>
    </row>
    <row r="521" spans="4:5">
      <c r="D521" s="1205"/>
      <c r="E521" s="1198"/>
    </row>
    <row r="522" spans="4:5">
      <c r="D522" s="1205"/>
      <c r="E522" s="1198"/>
    </row>
    <row r="523" spans="4:5">
      <c r="D523" s="1205"/>
      <c r="E523" s="1198"/>
    </row>
    <row r="524" spans="4:5">
      <c r="D524" s="1205"/>
      <c r="E524" s="1198"/>
    </row>
    <row r="525" spans="4:5">
      <c r="D525" s="1205"/>
      <c r="E525" s="1198"/>
    </row>
    <row r="526" spans="4:5">
      <c r="D526" s="1205"/>
      <c r="E526" s="1198"/>
    </row>
    <row r="527" spans="4:5">
      <c r="D527" s="1205"/>
      <c r="E527" s="1198"/>
    </row>
    <row r="528" spans="4:5">
      <c r="D528" s="1205"/>
      <c r="E528" s="1198"/>
    </row>
    <row r="529" spans="4:5">
      <c r="D529" s="1205"/>
      <c r="E529" s="1198"/>
    </row>
    <row r="530" spans="4:5">
      <c r="D530" s="1205"/>
      <c r="E530" s="1198"/>
    </row>
    <row r="531" spans="4:5">
      <c r="D531" s="1205"/>
      <c r="E531" s="1198"/>
    </row>
    <row r="532" spans="4:5">
      <c r="D532" s="1205"/>
      <c r="E532" s="1198"/>
    </row>
    <row r="533" spans="4:5">
      <c r="D533" s="1205"/>
      <c r="E533" s="1198"/>
    </row>
    <row r="534" spans="4:5">
      <c r="D534" s="1205"/>
      <c r="E534" s="1198"/>
    </row>
    <row r="535" spans="4:5">
      <c r="D535" s="1205"/>
      <c r="E535" s="1198"/>
    </row>
    <row r="536" spans="4:5">
      <c r="D536" s="1205"/>
      <c r="E536" s="1198"/>
    </row>
    <row r="537" spans="4:5">
      <c r="D537" s="1205"/>
      <c r="E537" s="1198"/>
    </row>
    <row r="538" spans="4:5">
      <c r="D538" s="1205"/>
      <c r="E538" s="1198"/>
    </row>
    <row r="539" spans="4:5">
      <c r="D539" s="1205"/>
      <c r="E539" s="1198"/>
    </row>
    <row r="540" spans="4:5">
      <c r="D540" s="1205"/>
      <c r="E540" s="1198"/>
    </row>
    <row r="541" spans="4:5">
      <c r="D541" s="1205"/>
      <c r="E541" s="1198"/>
    </row>
    <row r="542" spans="4:5">
      <c r="D542" s="1205"/>
      <c r="E542" s="1198"/>
    </row>
    <row r="543" spans="4:5">
      <c r="D543" s="1205"/>
      <c r="E543" s="1198"/>
    </row>
    <row r="544" spans="4:5">
      <c r="D544" s="1205"/>
      <c r="E544" s="1198"/>
    </row>
    <row r="545" spans="4:5">
      <c r="D545" s="1205"/>
      <c r="E545" s="1198"/>
    </row>
    <row r="546" spans="4:5">
      <c r="D546" s="1205"/>
      <c r="E546" s="1198"/>
    </row>
    <row r="547" spans="4:5">
      <c r="D547" s="1205"/>
      <c r="E547" s="1198"/>
    </row>
    <row r="548" spans="4:5">
      <c r="D548" s="1205"/>
      <c r="E548" s="1198"/>
    </row>
    <row r="549" spans="4:5">
      <c r="D549" s="1205"/>
      <c r="E549" s="1198"/>
    </row>
    <row r="550" spans="4:5">
      <c r="D550" s="1205"/>
      <c r="E550" s="1198"/>
    </row>
    <row r="551" spans="4:5">
      <c r="D551" s="1205"/>
      <c r="E551" s="1198"/>
    </row>
    <row r="552" spans="4:5">
      <c r="D552" s="1205"/>
      <c r="E552" s="1198"/>
    </row>
    <row r="553" spans="4:5">
      <c r="D553" s="1205"/>
      <c r="E553" s="1198"/>
    </row>
    <row r="554" spans="4:5">
      <c r="D554" s="1205"/>
      <c r="E554" s="1198"/>
    </row>
    <row r="555" spans="4:5">
      <c r="D555" s="1205"/>
      <c r="E555" s="1198"/>
    </row>
    <row r="556" spans="4:5">
      <c r="D556" s="1205"/>
      <c r="E556" s="1198"/>
    </row>
    <row r="557" spans="4:5">
      <c r="D557" s="1205"/>
      <c r="E557" s="1198"/>
    </row>
    <row r="558" spans="4:5">
      <c r="D558" s="1205"/>
      <c r="E558" s="1198"/>
    </row>
    <row r="559" spans="4:5">
      <c r="D559" s="1205"/>
      <c r="E559" s="1198"/>
    </row>
    <row r="560" spans="4:5">
      <c r="D560" s="1205"/>
      <c r="E560" s="1198"/>
    </row>
    <row r="561" spans="4:5">
      <c r="D561" s="1205"/>
      <c r="E561" s="1198"/>
    </row>
    <row r="562" spans="4:5">
      <c r="D562" s="1205"/>
      <c r="E562" s="1198"/>
    </row>
    <row r="563" spans="4:5">
      <c r="D563" s="1205"/>
      <c r="E563" s="1198"/>
    </row>
    <row r="564" spans="4:5">
      <c r="D564" s="1205"/>
      <c r="E564" s="1198"/>
    </row>
    <row r="565" spans="4:5">
      <c r="D565" s="1205"/>
      <c r="E565" s="1198"/>
    </row>
    <row r="566" spans="4:5">
      <c r="D566" s="1205"/>
      <c r="E566" s="1198"/>
    </row>
    <row r="567" spans="4:5">
      <c r="D567" s="1205"/>
      <c r="E567" s="1198"/>
    </row>
    <row r="568" spans="4:5">
      <c r="D568" s="1205"/>
      <c r="E568" s="1198"/>
    </row>
    <row r="569" spans="4:5">
      <c r="D569" s="1205"/>
      <c r="E569" s="1198"/>
    </row>
    <row r="570" spans="4:5">
      <c r="D570" s="1205"/>
      <c r="E570" s="1198"/>
    </row>
    <row r="571" spans="4:5">
      <c r="D571" s="1205"/>
      <c r="E571" s="1198"/>
    </row>
    <row r="572" spans="4:5">
      <c r="D572" s="1205"/>
      <c r="E572" s="1198"/>
    </row>
    <row r="573" spans="4:5">
      <c r="D573" s="1205"/>
      <c r="E573" s="1198"/>
    </row>
    <row r="574" spans="4:5">
      <c r="D574" s="1205"/>
      <c r="E574" s="1198"/>
    </row>
    <row r="575" spans="4:5">
      <c r="D575" s="1205"/>
      <c r="E575" s="1198"/>
    </row>
    <row r="576" spans="4:5">
      <c r="D576" s="1205"/>
      <c r="E576" s="1198"/>
    </row>
    <row r="577" spans="4:5">
      <c r="D577" s="1205"/>
      <c r="E577" s="1198"/>
    </row>
    <row r="578" spans="4:5">
      <c r="D578" s="1205"/>
      <c r="E578" s="1198"/>
    </row>
    <row r="579" spans="4:5">
      <c r="D579" s="1205"/>
      <c r="E579" s="1198"/>
    </row>
    <row r="580" spans="4:5">
      <c r="D580" s="1205"/>
      <c r="E580" s="1198"/>
    </row>
    <row r="581" spans="4:5">
      <c r="D581" s="1205"/>
      <c r="E581" s="1198"/>
    </row>
    <row r="582" spans="4:5">
      <c r="D582" s="1205"/>
      <c r="E582" s="1198"/>
    </row>
    <row r="583" spans="4:5">
      <c r="D583" s="1205"/>
      <c r="E583" s="1198"/>
    </row>
    <row r="584" spans="4:5">
      <c r="D584" s="1205"/>
      <c r="E584" s="1198"/>
    </row>
    <row r="585" spans="4:5">
      <c r="D585" s="1205"/>
      <c r="E585" s="1198"/>
    </row>
    <row r="586" spans="4:5">
      <c r="D586" s="1205"/>
      <c r="E586" s="1198"/>
    </row>
    <row r="587" spans="4:5">
      <c r="D587" s="1205"/>
      <c r="E587" s="1198"/>
    </row>
    <row r="588" spans="4:5">
      <c r="D588" s="1205"/>
      <c r="E588" s="1198"/>
    </row>
    <row r="589" spans="4:5">
      <c r="D589" s="1205"/>
      <c r="E589" s="1198"/>
    </row>
    <row r="590" spans="4:5">
      <c r="D590" s="1205"/>
      <c r="E590" s="1198"/>
    </row>
    <row r="591" spans="4:5">
      <c r="D591" s="1205"/>
      <c r="E591" s="1198"/>
    </row>
    <row r="592" spans="4:5">
      <c r="D592" s="1205"/>
      <c r="E592" s="1198"/>
    </row>
    <row r="593" spans="4:5">
      <c r="D593" s="1205"/>
      <c r="E593" s="1198"/>
    </row>
    <row r="594" spans="4:5">
      <c r="D594" s="1205"/>
      <c r="E594" s="1198"/>
    </row>
    <row r="595" spans="4:5">
      <c r="D595" s="1205"/>
      <c r="E595" s="1198"/>
    </row>
    <row r="596" spans="4:5">
      <c r="D596" s="1205"/>
      <c r="E596" s="1198"/>
    </row>
    <row r="597" spans="4:5">
      <c r="D597" s="1205"/>
      <c r="E597" s="1198"/>
    </row>
    <row r="598" spans="4:5">
      <c r="D598" s="1205"/>
      <c r="E598" s="1198"/>
    </row>
    <row r="599" spans="4:5">
      <c r="D599" s="1205"/>
      <c r="E599" s="1198"/>
    </row>
    <row r="600" spans="4:5">
      <c r="D600" s="1205"/>
      <c r="E600" s="1198"/>
    </row>
    <row r="601" spans="4:5">
      <c r="D601" s="1205"/>
      <c r="E601" s="1198"/>
    </row>
    <row r="602" spans="4:5">
      <c r="D602" s="1205"/>
      <c r="E602" s="1198"/>
    </row>
    <row r="603" spans="4:5">
      <c r="D603" s="1205"/>
      <c r="E603" s="1198"/>
    </row>
    <row r="604" spans="4:5">
      <c r="D604" s="1205"/>
      <c r="E604" s="1198"/>
    </row>
    <row r="605" spans="4:5">
      <c r="D605" s="1205"/>
      <c r="E605" s="1198"/>
    </row>
    <row r="606" spans="4:5">
      <c r="D606" s="1205"/>
      <c r="E606" s="1198"/>
    </row>
    <row r="607" spans="4:5">
      <c r="D607" s="1205"/>
      <c r="E607" s="1198"/>
    </row>
    <row r="608" spans="4:5">
      <c r="D608" s="1205"/>
      <c r="E608" s="1198"/>
    </row>
    <row r="609" spans="4:5">
      <c r="D609" s="1205"/>
      <c r="E609" s="1198"/>
    </row>
    <row r="610" spans="4:5">
      <c r="D610" s="1205"/>
      <c r="E610" s="1198"/>
    </row>
    <row r="611" spans="4:5">
      <c r="D611" s="1205"/>
      <c r="E611" s="1198"/>
    </row>
    <row r="612" spans="4:5">
      <c r="D612" s="1205"/>
      <c r="E612" s="1198"/>
    </row>
    <row r="613" spans="4:5">
      <c r="D613" s="1205"/>
      <c r="E613" s="1198"/>
    </row>
    <row r="614" spans="4:5">
      <c r="D614" s="1205"/>
      <c r="E614" s="1198"/>
    </row>
    <row r="615" spans="4:5">
      <c r="D615" s="1205"/>
      <c r="E615" s="1198"/>
    </row>
    <row r="616" spans="4:5">
      <c r="D616" s="1205"/>
      <c r="E616" s="1198"/>
    </row>
    <row r="617" spans="4:5">
      <c r="D617" s="1205"/>
      <c r="E617" s="1198"/>
    </row>
    <row r="618" spans="4:5">
      <c r="D618" s="1205"/>
      <c r="E618" s="1198"/>
    </row>
    <row r="619" spans="4:5">
      <c r="D619" s="1205"/>
      <c r="E619" s="1198"/>
    </row>
    <row r="620" spans="4:5">
      <c r="D620" s="1205"/>
      <c r="E620" s="1198"/>
    </row>
    <row r="621" spans="4:5">
      <c r="D621" s="1205"/>
      <c r="E621" s="1198"/>
    </row>
    <row r="622" spans="4:5">
      <c r="D622" s="1205"/>
      <c r="E622" s="1198"/>
    </row>
    <row r="623" spans="4:5">
      <c r="D623" s="1205"/>
      <c r="E623" s="1198"/>
    </row>
    <row r="624" spans="4:5">
      <c r="D624" s="1205"/>
      <c r="E624" s="1198"/>
    </row>
    <row r="625" spans="4:5">
      <c r="D625" s="1205"/>
      <c r="E625" s="1198"/>
    </row>
    <row r="626" spans="4:5">
      <c r="D626" s="1205"/>
      <c r="E626" s="1198"/>
    </row>
    <row r="627" spans="4:5">
      <c r="D627" s="1205"/>
      <c r="E627" s="1198"/>
    </row>
    <row r="628" spans="4:5">
      <c r="D628" s="1205"/>
      <c r="E628" s="1198"/>
    </row>
    <row r="629" spans="4:5">
      <c r="D629" s="1205"/>
      <c r="E629" s="1198"/>
    </row>
    <row r="630" spans="4:5">
      <c r="D630" s="1205"/>
      <c r="E630" s="1198"/>
    </row>
    <row r="631" spans="4:5">
      <c r="D631" s="1205"/>
      <c r="E631" s="1198"/>
    </row>
    <row r="632" spans="4:5">
      <c r="D632" s="1205"/>
      <c r="E632" s="1198"/>
    </row>
    <row r="633" spans="4:5">
      <c r="D633" s="1205"/>
      <c r="E633" s="1198"/>
    </row>
    <row r="634" spans="4:5">
      <c r="D634" s="1205"/>
      <c r="E634" s="1198"/>
    </row>
    <row r="635" spans="4:5">
      <c r="D635" s="1205"/>
      <c r="E635" s="1198"/>
    </row>
    <row r="636" spans="4:5">
      <c r="D636" s="1205"/>
      <c r="E636" s="1198"/>
    </row>
    <row r="637" spans="4:5">
      <c r="D637" s="1205"/>
      <c r="E637" s="1198"/>
    </row>
    <row r="638" spans="4:5">
      <c r="D638" s="1205"/>
      <c r="E638" s="1198"/>
    </row>
    <row r="639" spans="4:5">
      <c r="D639" s="1205"/>
      <c r="E639" s="1198"/>
    </row>
    <row r="640" spans="4:5">
      <c r="D640" s="1205"/>
      <c r="E640" s="1198"/>
    </row>
    <row r="641" spans="4:5">
      <c r="D641" s="1205"/>
      <c r="E641" s="1198"/>
    </row>
    <row r="642" spans="4:5">
      <c r="D642" s="1205"/>
      <c r="E642" s="1198"/>
    </row>
    <row r="643" spans="4:5">
      <c r="D643" s="1205"/>
      <c r="E643" s="1198"/>
    </row>
    <row r="644" spans="4:5">
      <c r="D644" s="1205"/>
      <c r="E644" s="1198"/>
    </row>
    <row r="645" spans="4:5">
      <c r="D645" s="1205"/>
      <c r="E645" s="1198"/>
    </row>
    <row r="646" spans="4:5">
      <c r="D646" s="1205"/>
      <c r="E646" s="1198"/>
    </row>
    <row r="647" spans="4:5">
      <c r="D647" s="1205"/>
      <c r="E647" s="1198"/>
    </row>
    <row r="648" spans="4:5">
      <c r="D648" s="1205"/>
      <c r="E648" s="1198"/>
    </row>
    <row r="649" spans="4:5">
      <c r="D649" s="1205"/>
      <c r="E649" s="1198"/>
    </row>
    <row r="650" spans="4:5">
      <c r="D650" s="1205"/>
      <c r="E650" s="1198"/>
    </row>
    <row r="651" spans="4:5">
      <c r="D651" s="1205"/>
      <c r="E651" s="1198"/>
    </row>
    <row r="652" spans="4:5">
      <c r="D652" s="1205"/>
      <c r="E652" s="1198"/>
    </row>
    <row r="653" spans="4:5">
      <c r="D653" s="1205"/>
      <c r="E653" s="1198"/>
    </row>
    <row r="654" spans="4:5">
      <c r="D654" s="1205"/>
      <c r="E654" s="1198"/>
    </row>
    <row r="655" spans="4:5">
      <c r="D655" s="1205"/>
      <c r="E655" s="1198"/>
    </row>
    <row r="656" spans="4:5">
      <c r="D656" s="1205"/>
      <c r="E656" s="1198"/>
    </row>
    <row r="657" spans="4:5">
      <c r="D657" s="1205"/>
      <c r="E657" s="1198"/>
    </row>
    <row r="658" spans="4:5">
      <c r="D658" s="1205"/>
      <c r="E658" s="1198"/>
    </row>
    <row r="659" spans="4:5">
      <c r="D659" s="1205"/>
      <c r="E659" s="1198"/>
    </row>
    <row r="660" spans="4:5">
      <c r="D660" s="1205"/>
      <c r="E660" s="1198"/>
    </row>
    <row r="661" spans="4:5">
      <c r="D661" s="1205"/>
      <c r="E661" s="1198"/>
    </row>
    <row r="662" spans="4:5">
      <c r="D662" s="1205"/>
      <c r="E662" s="1198"/>
    </row>
    <row r="663" spans="4:5">
      <c r="D663" s="1205"/>
      <c r="E663" s="1198"/>
    </row>
    <row r="664" spans="4:5">
      <c r="D664" s="1205"/>
      <c r="E664" s="1198"/>
    </row>
    <row r="665" spans="4:5">
      <c r="D665" s="1205"/>
      <c r="E665" s="1198"/>
    </row>
    <row r="666" spans="4:5">
      <c r="D666" s="1205"/>
      <c r="E666" s="1198"/>
    </row>
    <row r="667" spans="4:5">
      <c r="D667" s="1205"/>
      <c r="E667" s="1198"/>
    </row>
    <row r="668" spans="4:5">
      <c r="D668" s="1205"/>
      <c r="E668" s="1198"/>
    </row>
    <row r="669" spans="4:5">
      <c r="D669" s="1205"/>
      <c r="E669" s="1198"/>
    </row>
    <row r="670" spans="4:5">
      <c r="D670" s="1205"/>
      <c r="E670" s="1198"/>
    </row>
    <row r="671" spans="4:5">
      <c r="D671" s="1205"/>
      <c r="E671" s="1198"/>
    </row>
    <row r="672" spans="4:5">
      <c r="D672" s="1205"/>
      <c r="E672" s="1198"/>
    </row>
    <row r="673" spans="4:5">
      <c r="D673" s="1205"/>
      <c r="E673" s="1198"/>
    </row>
    <row r="674" spans="4:5">
      <c r="D674" s="1205"/>
      <c r="E674" s="1198"/>
    </row>
    <row r="675" spans="4:5">
      <c r="D675" s="1205"/>
      <c r="E675" s="1198"/>
    </row>
    <row r="676" spans="4:5">
      <c r="D676" s="1205"/>
      <c r="E676" s="1198"/>
    </row>
    <row r="677" spans="4:5">
      <c r="D677" s="1205"/>
      <c r="E677" s="1198"/>
    </row>
    <row r="678" spans="4:5">
      <c r="D678" s="1205"/>
      <c r="E678" s="1198"/>
    </row>
    <row r="679" spans="4:5">
      <c r="D679" s="1205"/>
      <c r="E679" s="1198"/>
    </row>
    <row r="680" spans="4:5">
      <c r="D680" s="1205"/>
      <c r="E680" s="1198"/>
    </row>
    <row r="681" spans="4:5">
      <c r="D681" s="1205"/>
      <c r="E681" s="1198"/>
    </row>
    <row r="682" spans="4:5">
      <c r="D682" s="1205"/>
      <c r="E682" s="1198"/>
    </row>
    <row r="683" spans="4:5">
      <c r="D683" s="1205"/>
      <c r="E683" s="1198"/>
    </row>
    <row r="684" spans="4:5">
      <c r="D684" s="1205"/>
      <c r="E684" s="1198"/>
    </row>
    <row r="685" spans="4:5">
      <c r="D685" s="1205"/>
      <c r="E685" s="1198"/>
    </row>
    <row r="686" spans="4:5">
      <c r="D686" s="1205"/>
      <c r="E686" s="1198"/>
    </row>
    <row r="687" spans="4:5">
      <c r="D687" s="1205"/>
      <c r="E687" s="1198"/>
    </row>
    <row r="688" spans="4:5">
      <c r="D688" s="1205"/>
      <c r="E688" s="1198"/>
    </row>
    <row r="689" spans="4:5">
      <c r="D689" s="1205"/>
      <c r="E689" s="1198"/>
    </row>
    <row r="690" spans="4:5">
      <c r="D690" s="1205"/>
      <c r="E690" s="1198"/>
    </row>
    <row r="691" spans="4:5">
      <c r="D691" s="1205"/>
      <c r="E691" s="1198"/>
    </row>
    <row r="692" spans="4:5">
      <c r="D692" s="1205"/>
      <c r="E692" s="1198"/>
    </row>
    <row r="693" spans="4:5">
      <c r="D693" s="1205"/>
      <c r="E693" s="1198"/>
    </row>
    <row r="694" spans="4:5">
      <c r="D694" s="1205"/>
      <c r="E694" s="1198"/>
    </row>
    <row r="695" spans="4:5">
      <c r="D695" s="1205"/>
      <c r="E695" s="1198"/>
    </row>
    <row r="696" spans="4:5">
      <c r="D696" s="1205"/>
      <c r="E696" s="1198"/>
    </row>
    <row r="697" spans="4:5">
      <c r="D697" s="1205"/>
      <c r="E697" s="1198"/>
    </row>
    <row r="698" spans="4:5">
      <c r="D698" s="1205"/>
      <c r="E698" s="1198"/>
    </row>
    <row r="699" spans="4:5">
      <c r="D699" s="1205"/>
      <c r="E699" s="1198"/>
    </row>
    <row r="700" spans="4:5">
      <c r="D700" s="1205"/>
      <c r="E700" s="1198"/>
    </row>
    <row r="701" spans="4:5">
      <c r="D701" s="1205"/>
      <c r="E701" s="1198"/>
    </row>
    <row r="702" spans="4:5">
      <c r="D702" s="1205"/>
      <c r="E702" s="1198"/>
    </row>
    <row r="703" spans="4:5">
      <c r="D703" s="1205"/>
      <c r="E703" s="1198"/>
    </row>
    <row r="704" spans="4:5">
      <c r="D704" s="1205"/>
      <c r="E704" s="1198"/>
    </row>
    <row r="705" spans="4:5">
      <c r="D705" s="1205"/>
      <c r="E705" s="1198"/>
    </row>
    <row r="706" spans="4:5">
      <c r="D706" s="1205"/>
      <c r="E706" s="1198"/>
    </row>
    <row r="707" spans="4:5">
      <c r="D707" s="1205"/>
      <c r="E707" s="1198"/>
    </row>
    <row r="708" spans="4:5">
      <c r="D708" s="1205"/>
      <c r="E708" s="1198"/>
    </row>
    <row r="709" spans="4:5">
      <c r="D709" s="1205"/>
      <c r="E709" s="1198"/>
    </row>
    <row r="710" spans="4:5">
      <c r="D710" s="1205"/>
      <c r="E710" s="1198"/>
    </row>
    <row r="711" spans="4:5">
      <c r="D711" s="1205"/>
      <c r="E711" s="1198"/>
    </row>
    <row r="712" spans="4:5">
      <c r="D712" s="1205"/>
      <c r="E712" s="1198"/>
    </row>
    <row r="713" spans="4:5">
      <c r="D713" s="1205"/>
      <c r="E713" s="1198"/>
    </row>
    <row r="714" spans="4:5">
      <c r="D714" s="1205"/>
      <c r="E714" s="1198"/>
    </row>
    <row r="715" spans="4:5">
      <c r="D715" s="1205"/>
      <c r="E715" s="1198"/>
    </row>
    <row r="716" spans="4:5">
      <c r="D716" s="1205"/>
      <c r="E716" s="1198"/>
    </row>
    <row r="717" spans="4:5">
      <c r="D717" s="1205"/>
      <c r="E717" s="1198"/>
    </row>
    <row r="718" spans="4:5">
      <c r="D718" s="1205"/>
      <c r="E718" s="1198"/>
    </row>
    <row r="719" spans="4:5">
      <c r="D719" s="1205"/>
      <c r="E719" s="1198"/>
    </row>
    <row r="720" spans="4:5">
      <c r="D720" s="1205"/>
      <c r="E720" s="1198"/>
    </row>
    <row r="721" spans="4:5">
      <c r="D721" s="1205"/>
      <c r="E721" s="1198"/>
    </row>
    <row r="722" spans="4:5">
      <c r="D722" s="1205"/>
      <c r="E722" s="1198"/>
    </row>
    <row r="723" spans="4:5">
      <c r="D723" s="1205"/>
      <c r="E723" s="1198"/>
    </row>
    <row r="724" spans="4:5">
      <c r="D724" s="1205"/>
      <c r="E724" s="1198"/>
    </row>
    <row r="725" spans="4:5">
      <c r="D725" s="1205"/>
      <c r="E725" s="1198"/>
    </row>
    <row r="726" spans="4:5">
      <c r="D726" s="1205"/>
      <c r="E726" s="1198"/>
    </row>
    <row r="727" spans="4:5">
      <c r="D727" s="1205"/>
      <c r="E727" s="1198"/>
    </row>
    <row r="728" spans="4:5">
      <c r="D728" s="1205"/>
      <c r="E728" s="1198"/>
    </row>
    <row r="729" spans="4:5">
      <c r="D729" s="1205"/>
      <c r="E729" s="1198"/>
    </row>
    <row r="730" spans="4:5">
      <c r="D730" s="1205"/>
      <c r="E730" s="1198"/>
    </row>
    <row r="731" spans="4:5">
      <c r="D731" s="1205"/>
      <c r="E731" s="1198"/>
    </row>
    <row r="732" spans="4:5">
      <c r="D732" s="1205"/>
      <c r="E732" s="1198"/>
    </row>
    <row r="733" spans="4:5">
      <c r="D733" s="1205"/>
      <c r="E733" s="1198"/>
    </row>
    <row r="734" spans="4:5">
      <c r="D734" s="1205"/>
      <c r="E734" s="1198"/>
    </row>
    <row r="735" spans="4:5">
      <c r="D735" s="1205"/>
      <c r="E735" s="1198"/>
    </row>
    <row r="736" spans="4:5">
      <c r="D736" s="1205"/>
      <c r="E736" s="1198"/>
    </row>
    <row r="737" spans="4:5">
      <c r="D737" s="1205"/>
      <c r="E737" s="1198"/>
    </row>
    <row r="738" spans="4:5">
      <c r="D738" s="1205"/>
      <c r="E738" s="1198"/>
    </row>
    <row r="739" spans="4:5">
      <c r="D739" s="1205"/>
      <c r="E739" s="1198"/>
    </row>
    <row r="740" spans="4:5">
      <c r="D740" s="1205"/>
      <c r="E740" s="1198"/>
    </row>
    <row r="741" spans="4:5">
      <c r="D741" s="1205"/>
      <c r="E741" s="1198"/>
    </row>
    <row r="742" spans="4:5">
      <c r="D742" s="1205"/>
      <c r="E742" s="1198"/>
    </row>
    <row r="743" spans="4:5">
      <c r="D743" s="1205"/>
      <c r="E743" s="1198"/>
    </row>
    <row r="744" spans="4:5">
      <c r="D744" s="1205"/>
      <c r="E744" s="1198"/>
    </row>
    <row r="745" spans="4:5">
      <c r="D745" s="1205"/>
      <c r="E745" s="1198"/>
    </row>
    <row r="746" spans="4:5">
      <c r="D746" s="1205"/>
      <c r="E746" s="1198"/>
    </row>
    <row r="747" spans="4:5">
      <c r="D747" s="1205"/>
      <c r="E747" s="1198"/>
    </row>
    <row r="748" spans="4:5">
      <c r="D748" s="1205"/>
      <c r="E748" s="1198"/>
    </row>
    <row r="749" spans="4:5">
      <c r="D749" s="1205"/>
      <c r="E749" s="1198"/>
    </row>
    <row r="750" spans="4:5">
      <c r="D750" s="1205"/>
      <c r="E750" s="1198"/>
    </row>
    <row r="751" spans="4:5">
      <c r="D751" s="1205"/>
      <c r="E751" s="1198"/>
    </row>
    <row r="752" spans="4:5">
      <c r="D752" s="1205"/>
      <c r="E752" s="1198"/>
    </row>
    <row r="753" spans="4:5">
      <c r="D753" s="1205"/>
      <c r="E753" s="1198"/>
    </row>
    <row r="754" spans="4:5">
      <c r="D754" s="1205"/>
      <c r="E754" s="1198"/>
    </row>
    <row r="755" spans="4:5">
      <c r="D755" s="1205"/>
      <c r="E755" s="1198"/>
    </row>
    <row r="756" spans="4:5">
      <c r="D756" s="1205"/>
      <c r="E756" s="1198"/>
    </row>
    <row r="757" spans="4:5">
      <c r="D757" s="1205"/>
      <c r="E757" s="1198"/>
    </row>
    <row r="758" spans="4:5">
      <c r="D758" s="1205"/>
      <c r="E758" s="1198"/>
    </row>
    <row r="759" spans="4:5">
      <c r="D759" s="1205"/>
      <c r="E759" s="1198"/>
    </row>
    <row r="760" spans="4:5">
      <c r="D760" s="1205"/>
      <c r="E760" s="1198"/>
    </row>
    <row r="761" spans="4:5">
      <c r="D761" s="1205"/>
      <c r="E761" s="1198"/>
    </row>
    <row r="762" spans="4:5">
      <c r="D762" s="1205"/>
      <c r="E762" s="1198"/>
    </row>
    <row r="763" spans="4:5">
      <c r="D763" s="1205"/>
      <c r="E763" s="1198"/>
    </row>
    <row r="764" spans="4:5">
      <c r="D764" s="1205"/>
      <c r="E764" s="1198"/>
    </row>
    <row r="765" spans="4:5">
      <c r="D765" s="1205"/>
      <c r="E765" s="1198"/>
    </row>
    <row r="766" spans="4:5">
      <c r="D766" s="1205"/>
      <c r="E766" s="1198"/>
    </row>
    <row r="767" spans="4:5">
      <c r="D767" s="1205"/>
      <c r="E767" s="1198"/>
    </row>
    <row r="768" spans="4:5">
      <c r="D768" s="1205"/>
      <c r="E768" s="1198"/>
    </row>
    <row r="769" spans="4:5">
      <c r="D769" s="1205"/>
      <c r="E769" s="1198"/>
    </row>
    <row r="770" spans="4:5">
      <c r="D770" s="1205"/>
      <c r="E770" s="1198"/>
    </row>
    <row r="771" spans="4:5">
      <c r="D771" s="1205"/>
      <c r="E771" s="1198"/>
    </row>
    <row r="772" spans="4:5">
      <c r="D772" s="1205"/>
      <c r="E772" s="1198"/>
    </row>
    <row r="773" spans="4:5">
      <c r="D773" s="1205"/>
      <c r="E773" s="1198"/>
    </row>
    <row r="774" spans="4:5">
      <c r="D774" s="1205"/>
      <c r="E774" s="1198"/>
    </row>
    <row r="775" spans="4:5">
      <c r="D775" s="1205"/>
      <c r="E775" s="1198"/>
    </row>
    <row r="776" spans="4:5">
      <c r="D776" s="1205"/>
      <c r="E776" s="1198"/>
    </row>
    <row r="777" spans="4:5">
      <c r="D777" s="1205"/>
      <c r="E777" s="1198"/>
    </row>
    <row r="778" spans="4:5">
      <c r="D778" s="1205"/>
      <c r="E778" s="1198"/>
    </row>
    <row r="779" spans="4:5">
      <c r="D779" s="1205"/>
      <c r="E779" s="1198"/>
    </row>
    <row r="780" spans="4:5">
      <c r="D780" s="1205"/>
      <c r="E780" s="1198"/>
    </row>
    <row r="781" spans="4:5">
      <c r="D781" s="1205"/>
      <c r="E781" s="1198"/>
    </row>
    <row r="782" spans="4:5">
      <c r="D782" s="1205"/>
      <c r="E782" s="1198"/>
    </row>
    <row r="783" spans="4:5">
      <c r="D783" s="1205"/>
      <c r="E783" s="1198"/>
    </row>
    <row r="784" spans="4:5">
      <c r="D784" s="1205"/>
      <c r="E784" s="1198"/>
    </row>
    <row r="785" spans="4:5">
      <c r="D785" s="1205"/>
      <c r="E785" s="1198"/>
    </row>
    <row r="786" spans="4:5">
      <c r="D786" s="1205"/>
      <c r="E786" s="1198"/>
    </row>
    <row r="787" spans="4:5">
      <c r="D787" s="1205"/>
      <c r="E787" s="1198"/>
    </row>
    <row r="788" spans="4:5">
      <c r="D788" s="1205"/>
      <c r="E788" s="1198"/>
    </row>
    <row r="789" spans="4:5">
      <c r="D789" s="1205"/>
      <c r="E789" s="1198"/>
    </row>
    <row r="790" spans="4:5">
      <c r="D790" s="1205"/>
      <c r="E790" s="1198"/>
    </row>
    <row r="791" spans="4:5">
      <c r="D791" s="1205"/>
      <c r="E791" s="1198"/>
    </row>
    <row r="792" spans="4:5">
      <c r="D792" s="1205"/>
      <c r="E792" s="1198"/>
    </row>
    <row r="793" spans="4:5">
      <c r="D793" s="1205"/>
      <c r="E793" s="1198"/>
    </row>
    <row r="794" spans="4:5">
      <c r="D794" s="1205"/>
      <c r="E794" s="1198"/>
    </row>
    <row r="795" spans="4:5">
      <c r="D795" s="1205"/>
      <c r="E795" s="1198"/>
    </row>
    <row r="796" spans="4:5">
      <c r="D796" s="1205"/>
      <c r="E796" s="1198"/>
    </row>
    <row r="797" spans="4:5">
      <c r="D797" s="1205"/>
      <c r="E797" s="1198"/>
    </row>
    <row r="798" spans="4:5">
      <c r="D798" s="1205"/>
      <c r="E798" s="1198"/>
    </row>
    <row r="799" spans="4:5">
      <c r="D799" s="1205"/>
      <c r="E799" s="1198"/>
    </row>
    <row r="800" spans="4:5">
      <c r="D800" s="1205"/>
      <c r="E800" s="1198"/>
    </row>
    <row r="801" spans="4:5">
      <c r="D801" s="1205"/>
      <c r="E801" s="1198"/>
    </row>
    <row r="802" spans="4:5">
      <c r="D802" s="1205"/>
      <c r="E802" s="1198"/>
    </row>
    <row r="803" spans="4:5">
      <c r="D803" s="1205"/>
      <c r="E803" s="1198"/>
    </row>
    <row r="804" spans="4:5">
      <c r="D804" s="1205"/>
      <c r="E804" s="1198"/>
    </row>
    <row r="805" spans="4:5">
      <c r="D805" s="1205"/>
      <c r="E805" s="1198"/>
    </row>
    <row r="806" spans="4:5">
      <c r="D806" s="1205"/>
      <c r="E806" s="1198"/>
    </row>
    <row r="807" spans="4:5">
      <c r="D807" s="1205"/>
      <c r="E807" s="1198"/>
    </row>
    <row r="808" spans="4:5">
      <c r="D808" s="1205"/>
      <c r="E808" s="1198"/>
    </row>
    <row r="809" spans="4:5">
      <c r="D809" s="1205"/>
      <c r="E809" s="1198"/>
    </row>
    <row r="810" spans="4:5">
      <c r="D810" s="1205"/>
      <c r="E810" s="1198"/>
    </row>
    <row r="811" spans="4:5">
      <c r="D811" s="1205"/>
      <c r="E811" s="1198"/>
    </row>
    <row r="812" spans="4:5">
      <c r="D812" s="1205"/>
      <c r="E812" s="1198"/>
    </row>
    <row r="813" spans="4:5">
      <c r="D813" s="1205"/>
      <c r="E813" s="1198"/>
    </row>
    <row r="814" spans="4:5">
      <c r="D814" s="1205"/>
      <c r="E814" s="1198"/>
    </row>
    <row r="815" spans="4:5">
      <c r="D815" s="1205"/>
      <c r="E815" s="1198"/>
    </row>
    <row r="816" spans="4:5">
      <c r="D816" s="1205"/>
      <c r="E816" s="1198"/>
    </row>
    <row r="817" spans="4:5">
      <c r="D817" s="1205"/>
      <c r="E817" s="1198"/>
    </row>
    <row r="818" spans="4:5">
      <c r="D818" s="1205"/>
      <c r="E818" s="1198"/>
    </row>
    <row r="819" spans="4:5">
      <c r="D819" s="1205"/>
      <c r="E819" s="1198"/>
    </row>
    <row r="820" spans="4:5">
      <c r="D820" s="1205"/>
      <c r="E820" s="1198"/>
    </row>
    <row r="821" spans="4:5">
      <c r="D821" s="1205"/>
      <c r="E821" s="1198"/>
    </row>
    <row r="822" spans="4:5">
      <c r="D822" s="1205"/>
      <c r="E822" s="1198"/>
    </row>
    <row r="823" spans="4:5">
      <c r="D823" s="1205"/>
      <c r="E823" s="1198"/>
    </row>
    <row r="824" spans="4:5">
      <c r="D824" s="1205"/>
      <c r="E824" s="1198"/>
    </row>
    <row r="825" spans="4:5">
      <c r="D825" s="1205"/>
      <c r="E825" s="1198"/>
    </row>
    <row r="826" spans="4:5">
      <c r="D826" s="1205"/>
      <c r="E826" s="1198"/>
    </row>
    <row r="827" spans="4:5">
      <c r="D827" s="1205"/>
      <c r="E827" s="1198"/>
    </row>
    <row r="828" spans="4:5">
      <c r="D828" s="1205"/>
      <c r="E828" s="1198"/>
    </row>
    <row r="829" spans="4:5">
      <c r="D829" s="1205"/>
      <c r="E829" s="1198"/>
    </row>
    <row r="830" spans="4:5">
      <c r="D830" s="1205"/>
      <c r="E830" s="1198"/>
    </row>
    <row r="831" spans="4:5">
      <c r="D831" s="1205"/>
      <c r="E831" s="1198"/>
    </row>
    <row r="832" spans="4:5">
      <c r="D832" s="1205"/>
      <c r="E832" s="1198"/>
    </row>
    <row r="833" spans="4:5">
      <c r="D833" s="1205"/>
      <c r="E833" s="1198"/>
    </row>
    <row r="834" spans="4:5">
      <c r="D834" s="1205"/>
      <c r="E834" s="1198"/>
    </row>
    <row r="835" spans="4:5">
      <c r="D835" s="1205"/>
      <c r="E835" s="1198"/>
    </row>
    <row r="836" spans="4:5">
      <c r="D836" s="1205"/>
      <c r="E836" s="1198"/>
    </row>
    <row r="837" spans="4:5">
      <c r="D837" s="1205"/>
      <c r="E837" s="1198"/>
    </row>
    <row r="838" spans="4:5">
      <c r="D838" s="1205"/>
      <c r="E838" s="1198"/>
    </row>
    <row r="839" spans="4:5">
      <c r="D839" s="1205"/>
      <c r="E839" s="1198"/>
    </row>
    <row r="840" spans="4:5">
      <c r="D840" s="1205"/>
      <c r="E840" s="1198"/>
    </row>
    <row r="841" spans="4:5">
      <c r="D841" s="1205"/>
      <c r="E841" s="1198"/>
    </row>
    <row r="842" spans="4:5">
      <c r="D842" s="1205"/>
      <c r="E842" s="1198"/>
    </row>
    <row r="843" spans="4:5">
      <c r="D843" s="1205"/>
      <c r="E843" s="1198"/>
    </row>
    <row r="844" spans="4:5">
      <c r="D844" s="1205"/>
      <c r="E844" s="1198"/>
    </row>
    <row r="845" spans="4:5">
      <c r="D845" s="1205"/>
      <c r="E845" s="1198"/>
    </row>
    <row r="846" spans="4:5">
      <c r="D846" s="1205"/>
      <c r="E846" s="1198"/>
    </row>
    <row r="847" spans="4:5">
      <c r="D847" s="1205"/>
      <c r="E847" s="1198"/>
    </row>
    <row r="848" spans="4:5">
      <c r="D848" s="1205"/>
      <c r="E848" s="1198"/>
    </row>
    <row r="849" spans="4:5">
      <c r="D849" s="1205"/>
      <c r="E849" s="1198"/>
    </row>
    <row r="850" spans="4:5">
      <c r="D850" s="1205"/>
      <c r="E850" s="1198"/>
    </row>
    <row r="851" spans="4:5">
      <c r="D851" s="1205"/>
      <c r="E851" s="1198"/>
    </row>
    <row r="852" spans="4:5">
      <c r="D852" s="1205"/>
      <c r="E852" s="1198"/>
    </row>
    <row r="853" spans="4:5">
      <c r="D853" s="1205"/>
      <c r="E853" s="1198"/>
    </row>
    <row r="854" spans="4:5">
      <c r="D854" s="1205"/>
      <c r="E854" s="1198"/>
    </row>
    <row r="855" spans="4:5">
      <c r="D855" s="1205"/>
      <c r="E855" s="1198"/>
    </row>
    <row r="856" spans="4:5">
      <c r="D856" s="1205"/>
      <c r="E856" s="1198"/>
    </row>
    <row r="857" spans="4:5">
      <c r="D857" s="1205"/>
      <c r="E857" s="1198"/>
    </row>
    <row r="858" spans="4:5">
      <c r="D858" s="1205"/>
      <c r="E858" s="1198"/>
    </row>
    <row r="859" spans="4:5">
      <c r="D859" s="1205"/>
      <c r="E859" s="1198"/>
    </row>
    <row r="860" spans="4:5">
      <c r="D860" s="1205"/>
      <c r="E860" s="1198"/>
    </row>
    <row r="861" spans="4:5">
      <c r="D861" s="1205"/>
      <c r="E861" s="1198"/>
    </row>
    <row r="862" spans="4:5">
      <c r="D862" s="1205"/>
      <c r="E862" s="1198"/>
    </row>
    <row r="863" spans="4:5">
      <c r="D863" s="1205"/>
      <c r="E863" s="1198"/>
    </row>
    <row r="864" spans="4:5">
      <c r="D864" s="1205"/>
      <c r="E864" s="1198"/>
    </row>
    <row r="865" spans="4:5">
      <c r="D865" s="1205"/>
      <c r="E865" s="1198"/>
    </row>
    <row r="866" spans="4:5">
      <c r="D866" s="1205"/>
      <c r="E866" s="1198"/>
    </row>
    <row r="867" spans="4:5">
      <c r="D867" s="1205"/>
      <c r="E867" s="1198"/>
    </row>
    <row r="868" spans="4:5">
      <c r="D868" s="1205"/>
      <c r="E868" s="1198"/>
    </row>
    <row r="869" spans="4:5">
      <c r="D869" s="1205"/>
      <c r="E869" s="1198"/>
    </row>
    <row r="870" spans="4:5">
      <c r="D870" s="1205"/>
      <c r="E870" s="1198"/>
    </row>
    <row r="871" spans="4:5">
      <c r="D871" s="1205"/>
      <c r="E871" s="1198"/>
    </row>
    <row r="872" spans="4:5">
      <c r="D872" s="1205"/>
      <c r="E872" s="1198"/>
    </row>
    <row r="873" spans="4:5">
      <c r="D873" s="1205"/>
      <c r="E873" s="1198"/>
    </row>
    <row r="874" spans="4:5">
      <c r="D874" s="1205"/>
      <c r="E874" s="1198"/>
    </row>
    <row r="875" spans="4:5">
      <c r="D875" s="1205"/>
      <c r="E875" s="1198"/>
    </row>
    <row r="876" spans="4:5">
      <c r="D876" s="1205"/>
      <c r="E876" s="1198"/>
    </row>
    <row r="877" spans="4:5">
      <c r="D877" s="1205"/>
      <c r="E877" s="1198"/>
    </row>
    <row r="878" spans="4:5">
      <c r="D878" s="1205"/>
      <c r="E878" s="1198"/>
    </row>
    <row r="879" spans="4:5">
      <c r="D879" s="1205"/>
      <c r="E879" s="1198"/>
    </row>
    <row r="880" spans="4:5">
      <c r="D880" s="1205"/>
      <c r="E880" s="1198"/>
    </row>
    <row r="881" spans="4:5">
      <c r="D881" s="1205"/>
      <c r="E881" s="1198"/>
    </row>
    <row r="882" spans="4:5">
      <c r="D882" s="1205"/>
      <c r="E882" s="1198"/>
    </row>
    <row r="883" spans="4:5">
      <c r="D883" s="1205"/>
      <c r="E883" s="1198"/>
    </row>
    <row r="884" spans="4:5">
      <c r="D884" s="1205"/>
      <c r="E884" s="1198"/>
    </row>
    <row r="885" spans="4:5">
      <c r="D885" s="1205"/>
      <c r="E885" s="1198"/>
    </row>
    <row r="886" spans="4:5">
      <c r="D886" s="1205"/>
      <c r="E886" s="1198"/>
    </row>
    <row r="887" spans="4:5">
      <c r="D887" s="1205"/>
      <c r="E887" s="1198"/>
    </row>
    <row r="888" spans="4:5">
      <c r="D888" s="1205"/>
      <c r="E888" s="1198"/>
    </row>
    <row r="889" spans="4:5">
      <c r="D889" s="1205"/>
      <c r="E889" s="1198"/>
    </row>
    <row r="890" spans="4:5">
      <c r="D890" s="1205"/>
      <c r="E890" s="1198"/>
    </row>
    <row r="891" spans="4:5">
      <c r="D891" s="1205"/>
      <c r="E891" s="1198"/>
    </row>
    <row r="892" spans="4:5">
      <c r="D892" s="1205"/>
      <c r="E892" s="1198"/>
    </row>
    <row r="893" spans="4:5">
      <c r="D893" s="1205"/>
      <c r="E893" s="1198"/>
    </row>
    <row r="894" spans="4:5">
      <c r="D894" s="1205"/>
      <c r="E894" s="1198"/>
    </row>
    <row r="895" spans="4:5">
      <c r="D895" s="1205"/>
      <c r="E895" s="1198"/>
    </row>
    <row r="896" spans="4:5">
      <c r="D896" s="1205"/>
      <c r="E896" s="1198"/>
    </row>
    <row r="897" spans="4:5">
      <c r="D897" s="1205"/>
      <c r="E897" s="1198"/>
    </row>
    <row r="898" spans="4:5">
      <c r="D898" s="1205"/>
      <c r="E898" s="1198"/>
    </row>
    <row r="899" spans="4:5">
      <c r="D899" s="1205"/>
      <c r="E899" s="1198"/>
    </row>
    <row r="900" spans="4:5">
      <c r="D900" s="1205"/>
      <c r="E900" s="1198"/>
    </row>
    <row r="901" spans="4:5">
      <c r="D901" s="1205"/>
      <c r="E901" s="1198"/>
    </row>
    <row r="902" spans="4:5">
      <c r="D902" s="1205"/>
      <c r="E902" s="1198"/>
    </row>
    <row r="903" spans="4:5">
      <c r="D903" s="1205"/>
      <c r="E903" s="1198"/>
    </row>
    <row r="904" spans="4:5">
      <c r="D904" s="1205"/>
      <c r="E904" s="1198"/>
    </row>
    <row r="905" spans="4:5">
      <c r="D905" s="1205"/>
      <c r="E905" s="1198"/>
    </row>
    <row r="906" spans="4:5">
      <c r="D906" s="1205"/>
      <c r="E906" s="1198"/>
    </row>
    <row r="907" spans="4:5">
      <c r="D907" s="1205"/>
      <c r="E907" s="1198"/>
    </row>
    <row r="908" spans="4:5">
      <c r="D908" s="1205"/>
      <c r="E908" s="1198"/>
    </row>
    <row r="909" spans="4:5">
      <c r="D909" s="1205"/>
      <c r="E909" s="1198"/>
    </row>
    <row r="910" spans="4:5">
      <c r="D910" s="1205"/>
      <c r="E910" s="1198"/>
    </row>
    <row r="911" spans="4:5">
      <c r="D911" s="1205"/>
      <c r="E911" s="1198"/>
    </row>
    <row r="912" spans="4:5">
      <c r="D912" s="1205"/>
      <c r="E912" s="1198"/>
    </row>
    <row r="913" spans="4:5">
      <c r="D913" s="1205"/>
      <c r="E913" s="1198"/>
    </row>
    <row r="914" spans="4:5">
      <c r="D914" s="1205"/>
      <c r="E914" s="1198"/>
    </row>
    <row r="915" spans="4:5">
      <c r="D915" s="1205"/>
      <c r="E915" s="1198"/>
    </row>
    <row r="916" spans="4:5">
      <c r="D916" s="1205"/>
      <c r="E916" s="1198"/>
    </row>
    <row r="917" spans="4:5">
      <c r="D917" s="1205"/>
      <c r="E917" s="1198"/>
    </row>
    <row r="918" spans="4:5">
      <c r="D918" s="1205"/>
      <c r="E918" s="1198"/>
    </row>
    <row r="919" spans="4:5">
      <c r="D919" s="1205"/>
      <c r="E919" s="1198"/>
    </row>
    <row r="920" spans="4:5">
      <c r="D920" s="1205"/>
      <c r="E920" s="1198"/>
    </row>
    <row r="921" spans="4:5">
      <c r="D921" s="1205"/>
      <c r="E921" s="1198"/>
    </row>
    <row r="922" spans="4:5">
      <c r="D922" s="1205"/>
      <c r="E922" s="1198"/>
    </row>
    <row r="923" spans="4:5">
      <c r="D923" s="1205"/>
      <c r="E923" s="1198"/>
    </row>
    <row r="924" spans="4:5">
      <c r="D924" s="1205"/>
      <c r="E924" s="1198"/>
    </row>
    <row r="925" spans="4:5">
      <c r="D925" s="1205"/>
      <c r="E925" s="1198"/>
    </row>
    <row r="926" spans="4:5">
      <c r="D926" s="1205"/>
      <c r="E926" s="1198"/>
    </row>
    <row r="927" spans="4:5">
      <c r="D927" s="1205"/>
      <c r="E927" s="1198"/>
    </row>
    <row r="928" spans="4:5">
      <c r="D928" s="1205"/>
      <c r="E928" s="1198"/>
    </row>
    <row r="929" spans="4:5">
      <c r="D929" s="1205"/>
      <c r="E929" s="1198"/>
    </row>
    <row r="930" spans="4:5">
      <c r="D930" s="1205"/>
      <c r="E930" s="1198"/>
    </row>
    <row r="931" spans="4:5">
      <c r="D931" s="1205"/>
      <c r="E931" s="1198"/>
    </row>
    <row r="932" spans="4:5">
      <c r="D932" s="1205"/>
      <c r="E932" s="1198"/>
    </row>
    <row r="933" spans="4:5">
      <c r="D933" s="1205"/>
      <c r="E933" s="1198"/>
    </row>
    <row r="934" spans="4:5">
      <c r="D934" s="1205"/>
      <c r="E934" s="1198"/>
    </row>
    <row r="935" spans="4:5">
      <c r="D935" s="1205"/>
      <c r="E935" s="1198"/>
    </row>
    <row r="936" spans="4:5">
      <c r="D936" s="1205"/>
      <c r="E936" s="1198"/>
    </row>
    <row r="937" spans="4:5">
      <c r="D937" s="1205"/>
      <c r="E937" s="1198"/>
    </row>
    <row r="938" spans="4:5">
      <c r="D938" s="1205"/>
      <c r="E938" s="1198"/>
    </row>
    <row r="939" spans="4:5">
      <c r="D939" s="1205"/>
      <c r="E939" s="1198"/>
    </row>
    <row r="940" spans="4:5">
      <c r="D940" s="1205"/>
      <c r="E940" s="1198"/>
    </row>
    <row r="941" spans="4:5">
      <c r="D941" s="1205"/>
      <c r="E941" s="1198"/>
    </row>
    <row r="942" spans="4:5">
      <c r="D942" s="1205"/>
      <c r="E942" s="1198"/>
    </row>
    <row r="943" spans="4:5">
      <c r="D943" s="1205"/>
      <c r="E943" s="1198"/>
    </row>
    <row r="944" spans="4:5">
      <c r="D944" s="1205"/>
      <c r="E944" s="1198"/>
    </row>
    <row r="945" spans="4:5">
      <c r="D945" s="1205"/>
      <c r="E945" s="1198"/>
    </row>
    <row r="946" spans="4:5">
      <c r="D946" s="1205"/>
      <c r="E946" s="1198"/>
    </row>
    <row r="947" spans="4:5">
      <c r="D947" s="1205"/>
      <c r="E947" s="1198"/>
    </row>
    <row r="948" spans="4:5">
      <c r="D948" s="1205"/>
      <c r="E948" s="1198"/>
    </row>
    <row r="949" spans="4:5">
      <c r="D949" s="1205"/>
      <c r="E949" s="1198"/>
    </row>
    <row r="950" spans="4:5">
      <c r="D950" s="1205"/>
      <c r="E950" s="1198"/>
    </row>
    <row r="951" spans="4:5">
      <c r="D951" s="1205"/>
      <c r="E951" s="1198"/>
    </row>
    <row r="952" spans="4:5">
      <c r="D952" s="1205"/>
      <c r="E952" s="1198"/>
    </row>
    <row r="953" spans="4:5">
      <c r="D953" s="1205"/>
      <c r="E953" s="1198"/>
    </row>
    <row r="954" spans="4:5">
      <c r="D954" s="1205"/>
      <c r="E954" s="1198"/>
    </row>
    <row r="955" spans="4:5">
      <c r="D955" s="1205"/>
      <c r="E955" s="1198"/>
    </row>
    <row r="956" spans="4:5">
      <c r="D956" s="1205"/>
      <c r="E956" s="1198"/>
    </row>
    <row r="957" spans="4:5">
      <c r="D957" s="1205"/>
      <c r="E957" s="1198"/>
    </row>
    <row r="958" spans="4:5">
      <c r="D958" s="1205"/>
      <c r="E958" s="1198"/>
    </row>
    <row r="959" spans="4:5">
      <c r="D959" s="1205"/>
      <c r="E959" s="1198"/>
    </row>
    <row r="960" spans="4:5">
      <c r="D960" s="1205"/>
      <c r="E960" s="1198"/>
    </row>
    <row r="961" spans="4:5">
      <c r="D961" s="1205"/>
      <c r="E961" s="1198"/>
    </row>
    <row r="962" spans="4:5">
      <c r="D962" s="1205"/>
      <c r="E962" s="1198"/>
    </row>
    <row r="963" spans="4:5">
      <c r="D963" s="1205"/>
      <c r="E963" s="1198"/>
    </row>
    <row r="964" spans="4:5">
      <c r="D964" s="1205"/>
      <c r="E964" s="1198"/>
    </row>
    <row r="965" spans="4:5">
      <c r="D965" s="1205"/>
      <c r="E965" s="1198"/>
    </row>
    <row r="966" spans="4:5">
      <c r="D966" s="1205"/>
      <c r="E966" s="1198"/>
    </row>
    <row r="967" spans="4:5">
      <c r="D967" s="1205"/>
      <c r="E967" s="1198"/>
    </row>
    <row r="968" spans="4:5">
      <c r="D968" s="1205"/>
      <c r="E968" s="1198"/>
    </row>
    <row r="969" spans="4:5">
      <c r="D969" s="1205"/>
      <c r="E969" s="1198"/>
    </row>
    <row r="970" spans="4:5">
      <c r="D970" s="1205"/>
      <c r="E970" s="1198"/>
    </row>
    <row r="971" spans="4:5">
      <c r="D971" s="1205"/>
      <c r="E971" s="1198"/>
    </row>
    <row r="972" spans="4:5">
      <c r="D972" s="1205"/>
      <c r="E972" s="1198"/>
    </row>
    <row r="973" spans="4:5">
      <c r="D973" s="1205"/>
      <c r="E973" s="1198"/>
    </row>
    <row r="974" spans="4:5">
      <c r="D974" s="1205"/>
      <c r="E974" s="1198"/>
    </row>
    <row r="975" spans="4:5">
      <c r="D975" s="1205"/>
      <c r="E975" s="1198"/>
    </row>
    <row r="976" spans="4:5">
      <c r="D976" s="1205"/>
      <c r="E976" s="1198"/>
    </row>
    <row r="977" spans="4:5">
      <c r="D977" s="1205"/>
      <c r="E977" s="1198"/>
    </row>
    <row r="978" spans="4:5">
      <c r="D978" s="1205"/>
      <c r="E978" s="1198"/>
    </row>
    <row r="979" spans="4:5">
      <c r="D979" s="1205"/>
      <c r="E979" s="1198"/>
    </row>
    <row r="980" spans="4:5">
      <c r="D980" s="1205"/>
      <c r="E980" s="1198"/>
    </row>
    <row r="981" spans="4:5">
      <c r="D981" s="1205"/>
      <c r="E981" s="1198"/>
    </row>
    <row r="982" spans="4:5">
      <c r="D982" s="1205"/>
      <c r="E982" s="1198"/>
    </row>
    <row r="983" spans="4:5">
      <c r="D983" s="1205"/>
      <c r="E983" s="1198"/>
    </row>
    <row r="984" spans="4:5">
      <c r="D984" s="1205"/>
      <c r="E984" s="1198"/>
    </row>
    <row r="985" spans="4:5">
      <c r="D985" s="1205"/>
      <c r="E985" s="1198"/>
    </row>
    <row r="986" spans="4:5">
      <c r="D986" s="1205"/>
      <c r="E986" s="1198"/>
    </row>
    <row r="987" spans="4:5">
      <c r="D987" s="1205"/>
      <c r="E987" s="1198"/>
    </row>
    <row r="988" spans="4:5">
      <c r="D988" s="1205"/>
      <c r="E988" s="1198"/>
    </row>
    <row r="989" spans="4:5">
      <c r="D989" s="1205"/>
      <c r="E989" s="1198"/>
    </row>
    <row r="990" spans="4:5">
      <c r="D990" s="1205"/>
      <c r="E990" s="1198"/>
    </row>
    <row r="991" spans="4:5">
      <c r="D991" s="1205"/>
      <c r="E991" s="1198"/>
    </row>
    <row r="992" spans="4:5">
      <c r="D992" s="1205"/>
      <c r="E992" s="1198"/>
    </row>
    <row r="993" spans="4:5">
      <c r="D993" s="1205"/>
      <c r="E993" s="1198"/>
    </row>
    <row r="994" spans="4:5">
      <c r="D994" s="1205"/>
      <c r="E994" s="1198"/>
    </row>
    <row r="995" spans="4:5">
      <c r="D995" s="1205"/>
      <c r="E995" s="1198"/>
    </row>
    <row r="996" spans="4:5">
      <c r="D996" s="1205"/>
      <c r="E996" s="1198"/>
    </row>
    <row r="997" spans="4:5">
      <c r="D997" s="1205"/>
      <c r="E997" s="1198"/>
    </row>
    <row r="998" spans="4:5">
      <c r="D998" s="1205"/>
      <c r="E998" s="1198"/>
    </row>
    <row r="999" spans="4:5">
      <c r="D999" s="1205"/>
      <c r="E999" s="1198"/>
    </row>
    <row r="1000" spans="4:5">
      <c r="D1000" s="1205"/>
      <c r="E1000" s="1198"/>
    </row>
    <row r="1001" spans="4:5">
      <c r="D1001" s="1205"/>
      <c r="E1001" s="1198"/>
    </row>
    <row r="1002" spans="4:5">
      <c r="D1002" s="1205"/>
      <c r="E1002" s="1198"/>
    </row>
    <row r="1003" spans="4:5">
      <c r="D1003" s="1205"/>
      <c r="E1003" s="1198"/>
    </row>
    <row r="1004" spans="4:5">
      <c r="D1004" s="1205"/>
      <c r="E1004" s="1198"/>
    </row>
    <row r="1005" spans="4:5">
      <c r="D1005" s="1205"/>
      <c r="E1005" s="1198"/>
    </row>
    <row r="1006" spans="4:5">
      <c r="D1006" s="1205"/>
      <c r="E1006" s="1198"/>
    </row>
    <row r="1007" spans="4:5">
      <c r="D1007" s="1205"/>
      <c r="E1007" s="1198"/>
    </row>
    <row r="1008" spans="4:5">
      <c r="D1008" s="1205"/>
      <c r="E1008" s="1198"/>
    </row>
    <row r="1009" spans="4:5">
      <c r="D1009" s="1205"/>
      <c r="E1009" s="1198"/>
    </row>
    <row r="1010" spans="4:5">
      <c r="D1010" s="1205"/>
      <c r="E1010" s="1198"/>
    </row>
    <row r="1011" spans="4:5">
      <c r="D1011" s="1205"/>
      <c r="E1011" s="1198"/>
    </row>
    <row r="1012" spans="4:5">
      <c r="D1012" s="1205"/>
      <c r="E1012" s="1198"/>
    </row>
    <row r="1013" spans="4:5">
      <c r="D1013" s="1205"/>
      <c r="E1013" s="1198"/>
    </row>
    <row r="1014" spans="4:5">
      <c r="D1014" s="1205"/>
      <c r="E1014" s="1198"/>
    </row>
    <row r="1015" spans="4:5">
      <c r="D1015" s="1205"/>
      <c r="E1015" s="1198"/>
    </row>
    <row r="1016" spans="4:5">
      <c r="D1016" s="1205"/>
      <c r="E1016" s="1198"/>
    </row>
    <row r="1017" spans="4:5">
      <c r="D1017" s="1205"/>
      <c r="E1017" s="1198"/>
    </row>
    <row r="1018" spans="4:5">
      <c r="D1018" s="1205"/>
      <c r="E1018" s="1198"/>
    </row>
    <row r="1019" spans="4:5">
      <c r="D1019" s="1205"/>
      <c r="E1019" s="1198"/>
    </row>
    <row r="1020" spans="4:5">
      <c r="D1020" s="1205"/>
      <c r="E1020" s="1198"/>
    </row>
    <row r="1021" spans="4:5">
      <c r="D1021" s="1205"/>
      <c r="E1021" s="1198"/>
    </row>
    <row r="1022" spans="4:5">
      <c r="D1022" s="1205"/>
      <c r="E1022" s="1198"/>
    </row>
    <row r="1023" spans="4:5">
      <c r="D1023" s="1205"/>
      <c r="E1023" s="1198"/>
    </row>
    <row r="1024" spans="4:5">
      <c r="D1024" s="1205"/>
      <c r="E1024" s="1198"/>
    </row>
    <row r="1025" spans="4:5">
      <c r="D1025" s="1205"/>
      <c r="E1025" s="1198"/>
    </row>
    <row r="1026" spans="4:5">
      <c r="D1026" s="1205"/>
      <c r="E1026" s="1198"/>
    </row>
    <row r="1027" spans="4:5">
      <c r="D1027" s="1205"/>
      <c r="E1027" s="1198"/>
    </row>
    <row r="1028" spans="4:5">
      <c r="D1028" s="1205"/>
      <c r="E1028" s="1198"/>
    </row>
    <row r="1029" spans="4:5">
      <c r="D1029" s="1205"/>
      <c r="E1029" s="1198"/>
    </row>
    <row r="1030" spans="4:5">
      <c r="D1030" s="1205"/>
      <c r="E1030" s="1198"/>
    </row>
    <row r="1031" spans="4:5">
      <c r="D1031" s="1205"/>
      <c r="E1031" s="1198"/>
    </row>
    <row r="1032" spans="4:5">
      <c r="D1032" s="1205"/>
      <c r="E1032" s="1198"/>
    </row>
    <row r="1033" spans="4:5">
      <c r="D1033" s="1205"/>
      <c r="E1033" s="1198"/>
    </row>
    <row r="1034" spans="4:5">
      <c r="D1034" s="1205"/>
      <c r="E1034" s="1198"/>
    </row>
    <row r="1035" spans="4:5">
      <c r="D1035" s="1205"/>
      <c r="E1035" s="1198"/>
    </row>
    <row r="1036" spans="4:5">
      <c r="D1036" s="1205"/>
      <c r="E1036" s="1198"/>
    </row>
    <row r="1037" spans="4:5">
      <c r="D1037" s="1205"/>
      <c r="E1037" s="1198"/>
    </row>
    <row r="1038" spans="4:5">
      <c r="D1038" s="1205"/>
      <c r="E1038" s="1198"/>
    </row>
    <row r="1039" spans="4:5">
      <c r="D1039" s="1205"/>
      <c r="E1039" s="1198"/>
    </row>
    <row r="1040" spans="4:5">
      <c r="D1040" s="1205"/>
      <c r="E1040" s="1198"/>
    </row>
    <row r="1041" spans="4:5">
      <c r="D1041" s="1205"/>
      <c r="E1041" s="1198"/>
    </row>
    <row r="1042" spans="4:5">
      <c r="D1042" s="1205"/>
      <c r="E1042" s="1198"/>
    </row>
    <row r="1043" spans="4:5">
      <c r="D1043" s="1205"/>
      <c r="E1043" s="1198"/>
    </row>
    <row r="1044" spans="4:5">
      <c r="D1044" s="1205"/>
      <c r="E1044" s="1198"/>
    </row>
    <row r="1045" spans="4:5">
      <c r="D1045" s="1205"/>
      <c r="E1045" s="1198"/>
    </row>
    <row r="1046" spans="4:5">
      <c r="D1046" s="1205"/>
      <c r="E1046" s="1198"/>
    </row>
    <row r="1047" spans="4:5">
      <c r="D1047" s="1205"/>
      <c r="E1047" s="1198"/>
    </row>
    <row r="1048" spans="4:5">
      <c r="D1048" s="1205"/>
      <c r="E1048" s="1198"/>
    </row>
    <row r="1049" spans="4:5">
      <c r="D1049" s="1205"/>
      <c r="E1049" s="1198"/>
    </row>
    <row r="1050" spans="4:5">
      <c r="D1050" s="1205"/>
      <c r="E1050" s="1198"/>
    </row>
    <row r="1051" spans="4:5">
      <c r="D1051" s="1205"/>
      <c r="E1051" s="1198"/>
    </row>
    <row r="1052" spans="4:5">
      <c r="D1052" s="1205"/>
      <c r="E1052" s="1198"/>
    </row>
    <row r="1053" spans="4:5">
      <c r="D1053" s="1205"/>
      <c r="E1053" s="1198"/>
    </row>
    <row r="1054" spans="4:5">
      <c r="D1054" s="1205"/>
      <c r="E1054" s="1198"/>
    </row>
    <row r="1055" spans="4:5">
      <c r="D1055" s="1205"/>
      <c r="E1055" s="1198"/>
    </row>
    <row r="1056" spans="4:5">
      <c r="D1056" s="1205"/>
      <c r="E1056" s="1198"/>
    </row>
    <row r="1057" spans="4:5">
      <c r="D1057" s="1205"/>
      <c r="E1057" s="1198"/>
    </row>
    <row r="1058" spans="4:5">
      <c r="D1058" s="1205"/>
      <c r="E1058" s="1198"/>
    </row>
    <row r="1059" spans="4:5">
      <c r="D1059" s="1205"/>
      <c r="E1059" s="1198"/>
    </row>
    <row r="1060" spans="4:5">
      <c r="D1060" s="1205"/>
      <c r="E1060" s="1198"/>
    </row>
    <row r="1061" spans="4:5">
      <c r="D1061" s="1205"/>
      <c r="E1061" s="1198"/>
    </row>
    <row r="1062" spans="4:5">
      <c r="D1062" s="1205"/>
      <c r="E1062" s="1198"/>
    </row>
    <row r="1063" spans="4:5">
      <c r="D1063" s="1205"/>
      <c r="E1063" s="1198"/>
    </row>
    <row r="1064" spans="4:5">
      <c r="D1064" s="1205"/>
      <c r="E1064" s="1198"/>
    </row>
    <row r="1065" spans="4:5">
      <c r="D1065" s="1205"/>
      <c r="E1065" s="1198"/>
    </row>
    <row r="1066" spans="4:5">
      <c r="D1066" s="1205"/>
      <c r="E1066" s="1198"/>
    </row>
    <row r="1067" spans="4:5">
      <c r="D1067" s="1205"/>
      <c r="E1067" s="1198"/>
    </row>
    <row r="1068" spans="4:5">
      <c r="D1068" s="1205"/>
      <c r="E1068" s="1198"/>
    </row>
    <row r="1069" spans="4:5">
      <c r="D1069" s="1205"/>
      <c r="E1069" s="1198"/>
    </row>
    <row r="1070" spans="4:5">
      <c r="D1070" s="1205"/>
      <c r="E1070" s="1198"/>
    </row>
    <row r="1071" spans="4:5">
      <c r="D1071" s="1205"/>
      <c r="E1071" s="1198"/>
    </row>
    <row r="1072" spans="4:5">
      <c r="D1072" s="1205"/>
      <c r="E1072" s="1198"/>
    </row>
    <row r="1073" spans="4:5">
      <c r="D1073" s="1205"/>
      <c r="E1073" s="1198"/>
    </row>
    <row r="1074" spans="4:5">
      <c r="D1074" s="1205"/>
      <c r="E1074" s="1198"/>
    </row>
    <row r="1075" spans="4:5">
      <c r="D1075" s="1205"/>
      <c r="E1075" s="1198"/>
    </row>
    <row r="1076" spans="4:5">
      <c r="D1076" s="1205"/>
      <c r="E1076" s="1198"/>
    </row>
    <row r="1077" spans="4:5">
      <c r="D1077" s="1205"/>
      <c r="E1077" s="1198"/>
    </row>
    <row r="1078" spans="4:5">
      <c r="D1078" s="1205"/>
      <c r="E1078" s="1198"/>
    </row>
    <row r="1079" spans="4:5">
      <c r="D1079" s="1205"/>
      <c r="E1079" s="1198"/>
    </row>
    <row r="1080" spans="4:5">
      <c r="D1080" s="1205"/>
      <c r="E1080" s="1198"/>
    </row>
    <row r="1081" spans="4:5">
      <c r="D1081" s="1205"/>
      <c r="E1081" s="1198"/>
    </row>
    <row r="1082" spans="4:5">
      <c r="D1082" s="1205"/>
      <c r="E1082" s="1198"/>
    </row>
    <row r="1083" spans="4:5">
      <c r="D1083" s="1205"/>
      <c r="E1083" s="1198"/>
    </row>
    <row r="1084" spans="4:5">
      <c r="D1084" s="1205"/>
      <c r="E1084" s="1198"/>
    </row>
    <row r="1085" spans="4:5">
      <c r="D1085" s="1205"/>
      <c r="E1085" s="1198"/>
    </row>
    <row r="1086" spans="4:5">
      <c r="D1086" s="1205"/>
      <c r="E1086" s="1198"/>
    </row>
    <row r="1087" spans="4:5">
      <c r="D1087" s="1205"/>
      <c r="E1087" s="1198"/>
    </row>
    <row r="1088" spans="4:5">
      <c r="D1088" s="1205"/>
      <c r="E1088" s="1198"/>
    </row>
    <row r="1089" spans="4:5">
      <c r="D1089" s="1205"/>
      <c r="E1089" s="1198"/>
    </row>
    <row r="1090" spans="4:5">
      <c r="D1090" s="1205"/>
      <c r="E1090" s="1198"/>
    </row>
    <row r="1091" spans="4:5">
      <c r="D1091" s="1205"/>
      <c r="E1091" s="1198"/>
    </row>
    <row r="1092" spans="4:5">
      <c r="D1092" s="1205"/>
      <c r="E1092" s="1198"/>
    </row>
    <row r="1093" spans="4:5">
      <c r="D1093" s="1205"/>
      <c r="E1093" s="1198"/>
    </row>
    <row r="1094" spans="4:5">
      <c r="D1094" s="1205"/>
      <c r="E1094" s="1198"/>
    </row>
    <row r="1095" spans="4:5">
      <c r="D1095" s="1205"/>
      <c r="E1095" s="1198"/>
    </row>
    <row r="1096" spans="4:5">
      <c r="D1096" s="1205"/>
      <c r="E1096" s="1198"/>
    </row>
    <row r="1097" spans="4:5">
      <c r="D1097" s="1205"/>
      <c r="E1097" s="1198"/>
    </row>
    <row r="1098" spans="4:5">
      <c r="D1098" s="1205"/>
      <c r="E1098" s="1198"/>
    </row>
    <row r="1099" spans="4:5">
      <c r="D1099" s="1205"/>
      <c r="E1099" s="1198"/>
    </row>
    <row r="1100" spans="4:5">
      <c r="D1100" s="1205"/>
      <c r="E1100" s="1198"/>
    </row>
    <row r="1101" spans="4:5">
      <c r="D1101" s="1205"/>
      <c r="E1101" s="1198"/>
    </row>
    <row r="1102" spans="4:5">
      <c r="D1102" s="1205"/>
      <c r="E1102" s="1198"/>
    </row>
    <row r="1103" spans="4:5">
      <c r="D1103" s="1205"/>
      <c r="E1103" s="1198"/>
    </row>
    <row r="1104" spans="4:5">
      <c r="D1104" s="1205"/>
      <c r="E1104" s="1198"/>
    </row>
    <row r="1105" spans="4:5">
      <c r="D1105" s="1205"/>
      <c r="E1105" s="1198"/>
    </row>
    <row r="1106" spans="4:5">
      <c r="D1106" s="1205"/>
      <c r="E1106" s="1198"/>
    </row>
    <row r="1107" spans="4:5">
      <c r="D1107" s="1205"/>
      <c r="E1107" s="1198"/>
    </row>
    <row r="1108" spans="4:5">
      <c r="D1108" s="1205"/>
      <c r="E1108" s="1198"/>
    </row>
    <row r="1109" spans="4:5">
      <c r="D1109" s="1205"/>
      <c r="E1109" s="1198"/>
    </row>
    <row r="1110" spans="4:5">
      <c r="D1110" s="1205"/>
      <c r="E1110" s="1198"/>
    </row>
    <row r="1111" spans="4:5">
      <c r="D1111" s="1205"/>
      <c r="E1111" s="1198"/>
    </row>
    <row r="1112" spans="4:5">
      <c r="D1112" s="1205"/>
      <c r="E1112" s="1198"/>
    </row>
    <row r="1113" spans="4:5">
      <c r="D1113" s="1205"/>
      <c r="E1113" s="1198"/>
    </row>
    <row r="1114" spans="4:5">
      <c r="D1114" s="1205"/>
      <c r="E1114" s="1198"/>
    </row>
    <row r="1115" spans="4:5">
      <c r="D1115" s="1205"/>
      <c r="E1115" s="1198"/>
    </row>
    <row r="1116" spans="4:5">
      <c r="D1116" s="1205"/>
      <c r="E1116" s="1198"/>
    </row>
    <row r="1117" spans="4:5">
      <c r="D1117" s="1205"/>
      <c r="E1117" s="1198"/>
    </row>
    <row r="1118" spans="4:5">
      <c r="D1118" s="1205"/>
      <c r="E1118" s="1198"/>
    </row>
    <row r="1119" spans="4:5">
      <c r="D1119" s="1205"/>
      <c r="E1119" s="1198"/>
    </row>
    <row r="1120" spans="4:5">
      <c r="D1120" s="1205"/>
      <c r="E1120" s="1198"/>
    </row>
    <row r="1121" spans="4:5">
      <c r="D1121" s="1205"/>
      <c r="E1121" s="1198"/>
    </row>
    <row r="1122" spans="4:5">
      <c r="D1122" s="1205"/>
      <c r="E1122" s="1198"/>
    </row>
    <row r="1123" spans="4:5">
      <c r="D1123" s="1205"/>
      <c r="E1123" s="1198"/>
    </row>
    <row r="1124" spans="4:5">
      <c r="D1124" s="1205"/>
      <c r="E1124" s="1198"/>
    </row>
    <row r="1125" spans="4:5">
      <c r="D1125" s="1205"/>
      <c r="E1125" s="1198"/>
    </row>
    <row r="1126" spans="4:5">
      <c r="D1126" s="1205"/>
      <c r="E1126" s="1198"/>
    </row>
    <row r="1127" spans="4:5">
      <c r="D1127" s="1205"/>
      <c r="E1127" s="1198"/>
    </row>
    <row r="1128" spans="4:5">
      <c r="D1128" s="1205"/>
      <c r="E1128" s="1198"/>
    </row>
    <row r="1129" spans="4:5">
      <c r="D1129" s="1205"/>
      <c r="E1129" s="1198"/>
    </row>
    <row r="1130" spans="4:5">
      <c r="D1130" s="1205"/>
      <c r="E1130" s="1198"/>
    </row>
    <row r="1131" spans="4:5">
      <c r="D1131" s="1205"/>
      <c r="E1131" s="1198"/>
    </row>
    <row r="1132" spans="4:5">
      <c r="D1132" s="1205"/>
      <c r="E1132" s="1198"/>
    </row>
    <row r="1133" spans="4:5">
      <c r="D1133" s="1205"/>
      <c r="E1133" s="1198"/>
    </row>
    <row r="1134" spans="4:5">
      <c r="D1134" s="1205"/>
      <c r="E1134" s="1198"/>
    </row>
    <row r="1135" spans="4:5">
      <c r="D1135" s="1205"/>
      <c r="E1135" s="1198"/>
    </row>
    <row r="1136" spans="4:5">
      <c r="D1136" s="1205"/>
      <c r="E1136" s="1198"/>
    </row>
    <row r="1137" spans="4:5">
      <c r="D1137" s="1205"/>
      <c r="E1137" s="1198"/>
    </row>
    <row r="1138" spans="4:5">
      <c r="D1138" s="1205"/>
      <c r="E1138" s="1198"/>
    </row>
    <row r="1139" spans="4:5">
      <c r="D1139" s="1205"/>
      <c r="E1139" s="1198"/>
    </row>
    <row r="1140" spans="4:5">
      <c r="D1140" s="1205"/>
      <c r="E1140" s="1198"/>
    </row>
    <row r="1141" spans="4:5">
      <c r="D1141" s="1205"/>
      <c r="E1141" s="1198"/>
    </row>
    <row r="1142" spans="4:5">
      <c r="D1142" s="1205"/>
      <c r="E1142" s="1198"/>
    </row>
    <row r="1143" spans="4:5">
      <c r="D1143" s="1205"/>
      <c r="E1143" s="1198"/>
    </row>
    <row r="1144" spans="4:5">
      <c r="D1144" s="1205"/>
      <c r="E1144" s="1198"/>
    </row>
    <row r="1145" spans="4:5">
      <c r="D1145" s="1205"/>
      <c r="E1145" s="1198"/>
    </row>
    <row r="1146" spans="4:5">
      <c r="D1146" s="1205"/>
      <c r="E1146" s="1198"/>
    </row>
    <row r="1147" spans="4:5">
      <c r="D1147" s="1205"/>
      <c r="E1147" s="1198"/>
    </row>
    <row r="1148" spans="4:5">
      <c r="D1148" s="1205"/>
      <c r="E1148" s="1198"/>
    </row>
    <row r="1149" spans="4:5">
      <c r="D1149" s="1205"/>
      <c r="E1149" s="1198"/>
    </row>
    <row r="1150" spans="4:5">
      <c r="D1150" s="1205"/>
      <c r="E1150" s="1198"/>
    </row>
    <row r="1151" spans="4:5">
      <c r="D1151" s="1205"/>
      <c r="E1151" s="1198"/>
    </row>
    <row r="1152" spans="4:5">
      <c r="D1152" s="1205"/>
      <c r="E1152" s="1198"/>
    </row>
    <row r="1153" spans="4:5">
      <c r="D1153" s="1205"/>
      <c r="E1153" s="1198"/>
    </row>
    <row r="1154" spans="4:5">
      <c r="D1154" s="1205"/>
      <c r="E1154" s="1198"/>
    </row>
    <row r="1155" spans="4:5">
      <c r="D1155" s="1205"/>
      <c r="E1155" s="1198"/>
    </row>
    <row r="1156" spans="4:5">
      <c r="D1156" s="1205"/>
      <c r="E1156" s="1198"/>
    </row>
    <row r="1157" spans="4:5">
      <c r="D1157" s="1205"/>
      <c r="E1157" s="1198"/>
    </row>
    <row r="1158" spans="4:5">
      <c r="D1158" s="1205"/>
      <c r="E1158" s="1198"/>
    </row>
    <row r="1159" spans="4:5">
      <c r="D1159" s="1205"/>
      <c r="E1159" s="1198"/>
    </row>
    <row r="1160" spans="4:5">
      <c r="D1160" s="1205"/>
      <c r="E1160" s="1198"/>
    </row>
    <row r="1161" spans="4:5">
      <c r="D1161" s="1205"/>
      <c r="E1161" s="1198"/>
    </row>
    <row r="1162" spans="4:5">
      <c r="D1162" s="1205"/>
      <c r="E1162" s="1198"/>
    </row>
    <row r="1163" spans="4:5">
      <c r="D1163" s="1205"/>
      <c r="E1163" s="1198"/>
    </row>
    <row r="1164" spans="4:5">
      <c r="D1164" s="1205"/>
      <c r="E1164" s="1198"/>
    </row>
    <row r="1165" spans="4:5">
      <c r="D1165" s="1205"/>
      <c r="E1165" s="1198"/>
    </row>
    <row r="1166" spans="4:5">
      <c r="D1166" s="1205"/>
      <c r="E1166" s="1198"/>
    </row>
    <row r="1167" spans="4:5">
      <c r="D1167" s="1205"/>
      <c r="E1167" s="1198"/>
    </row>
    <row r="1168" spans="4:5">
      <c r="D1168" s="1205"/>
      <c r="E1168" s="1198"/>
    </row>
    <row r="1169" spans="4:5">
      <c r="D1169" s="1205"/>
      <c r="E1169" s="1198"/>
    </row>
    <row r="1170" spans="4:5">
      <c r="D1170" s="1205"/>
      <c r="E1170" s="1198"/>
    </row>
    <row r="1171" spans="4:5">
      <c r="D1171" s="1205"/>
      <c r="E1171" s="1198"/>
    </row>
    <row r="1172" spans="4:5">
      <c r="D1172" s="1205"/>
      <c r="E1172" s="1198"/>
    </row>
    <row r="1173" spans="4:5">
      <c r="D1173" s="1205"/>
      <c r="E1173" s="1198"/>
    </row>
    <row r="1174" spans="4:5">
      <c r="D1174" s="1205"/>
      <c r="E1174" s="1198"/>
    </row>
    <row r="1175" spans="4:5">
      <c r="D1175" s="1205"/>
      <c r="E1175" s="1198"/>
    </row>
    <row r="1176" spans="4:5">
      <c r="D1176" s="1205"/>
      <c r="E1176" s="1198"/>
    </row>
    <row r="1177" spans="4:5">
      <c r="D1177" s="1205"/>
      <c r="E1177" s="1198"/>
    </row>
    <row r="1178" spans="4:5">
      <c r="D1178" s="1205"/>
      <c r="E1178" s="1198"/>
    </row>
    <row r="1179" spans="4:5">
      <c r="D1179" s="1205"/>
      <c r="E1179" s="1198"/>
    </row>
    <row r="1180" spans="4:5">
      <c r="D1180" s="1205"/>
      <c r="E1180" s="1198"/>
    </row>
    <row r="1181" spans="4:5">
      <c r="D1181" s="1205"/>
      <c r="E1181" s="1198"/>
    </row>
    <row r="1182" spans="4:5">
      <c r="D1182" s="1205"/>
      <c r="E1182" s="1198"/>
    </row>
    <row r="1183" spans="4:5">
      <c r="D1183" s="1205"/>
      <c r="E1183" s="1198"/>
    </row>
    <row r="1184" spans="4:5">
      <c r="D1184" s="1205"/>
      <c r="E1184" s="1198"/>
    </row>
    <row r="1185" spans="4:5">
      <c r="D1185" s="1205"/>
      <c r="E1185" s="1198"/>
    </row>
    <row r="1186" spans="4:5">
      <c r="D1186" s="1205"/>
      <c r="E1186" s="1198"/>
    </row>
    <row r="1187" spans="4:5">
      <c r="D1187" s="1205"/>
      <c r="E1187" s="1198"/>
    </row>
    <row r="1188" spans="4:5">
      <c r="D1188" s="1205"/>
      <c r="E1188" s="1198"/>
    </row>
    <row r="1189" spans="4:5">
      <c r="D1189" s="1205"/>
      <c r="E1189" s="1198"/>
    </row>
    <row r="1190" spans="4:5">
      <c r="D1190" s="1205"/>
      <c r="E1190" s="1198"/>
    </row>
    <row r="1191" spans="4:5">
      <c r="D1191" s="1205"/>
      <c r="E1191" s="1198"/>
    </row>
    <row r="1192" spans="4:5">
      <c r="D1192" s="1205"/>
      <c r="E1192" s="1198"/>
    </row>
    <row r="1193" spans="4:5">
      <c r="D1193" s="1205"/>
      <c r="E1193" s="1198"/>
    </row>
    <row r="1194" spans="4:5">
      <c r="D1194" s="1205"/>
      <c r="E1194" s="1198"/>
    </row>
    <row r="1195" spans="4:5">
      <c r="D1195" s="1205"/>
      <c r="E1195" s="1198"/>
    </row>
    <row r="1196" spans="4:5">
      <c r="D1196" s="1205"/>
      <c r="E1196" s="1198"/>
    </row>
    <row r="1197" spans="4:5">
      <c r="D1197" s="1205"/>
      <c r="E1197" s="1198"/>
    </row>
    <row r="1198" spans="4:5">
      <c r="D1198" s="1205"/>
      <c r="E1198" s="1198"/>
    </row>
    <row r="1199" spans="4:5">
      <c r="D1199" s="1205"/>
      <c r="E1199" s="1198"/>
    </row>
    <row r="1200" spans="4:5">
      <c r="D1200" s="1205"/>
      <c r="E1200" s="1198"/>
    </row>
    <row r="1201" spans="4:5">
      <c r="D1201" s="1205"/>
      <c r="E1201" s="1198"/>
    </row>
    <row r="1202" spans="4:5">
      <c r="D1202" s="1205"/>
      <c r="E1202" s="1198"/>
    </row>
    <row r="1203" spans="4:5">
      <c r="D1203" s="1205"/>
      <c r="E1203" s="1198"/>
    </row>
    <row r="1204" spans="4:5">
      <c r="D1204" s="1205"/>
      <c r="E1204" s="1198"/>
    </row>
    <row r="1205" spans="4:5">
      <c r="D1205" s="1205"/>
      <c r="E1205" s="1198"/>
    </row>
    <row r="1206" spans="4:5">
      <c r="D1206" s="1205"/>
      <c r="E1206" s="1198"/>
    </row>
    <row r="1207" spans="4:5">
      <c r="D1207" s="1205"/>
      <c r="E1207" s="1198"/>
    </row>
    <row r="1208" spans="4:5">
      <c r="D1208" s="1205"/>
      <c r="E1208" s="1198"/>
    </row>
    <row r="1209" spans="4:5">
      <c r="D1209" s="1205"/>
      <c r="E1209" s="1198"/>
    </row>
    <row r="1210" spans="4:5">
      <c r="D1210" s="1205"/>
      <c r="E1210" s="1198"/>
    </row>
    <row r="1211" spans="4:5">
      <c r="D1211" s="1205"/>
      <c r="E1211" s="1198"/>
    </row>
    <row r="1212" spans="4:5">
      <c r="D1212" s="1205"/>
      <c r="E1212" s="1198"/>
    </row>
    <row r="1213" spans="4:5">
      <c r="D1213" s="1205"/>
      <c r="E1213" s="1198"/>
    </row>
    <row r="1214" spans="4:5">
      <c r="D1214" s="1205"/>
      <c r="E1214" s="1198"/>
    </row>
    <row r="1215" spans="4:5">
      <c r="D1215" s="1205"/>
      <c r="E1215" s="1198"/>
    </row>
    <row r="1216" spans="4:5">
      <c r="D1216" s="1205"/>
      <c r="E1216" s="1198"/>
    </row>
    <row r="1217" spans="4:5">
      <c r="D1217" s="1205"/>
      <c r="E1217" s="1198"/>
    </row>
    <row r="1218" spans="4:5">
      <c r="D1218" s="1205"/>
      <c r="E1218" s="1198"/>
    </row>
    <row r="1219" spans="4:5">
      <c r="D1219" s="1205"/>
      <c r="E1219" s="1198"/>
    </row>
    <row r="1220" spans="4:5">
      <c r="D1220" s="1205"/>
      <c r="E1220" s="1198"/>
    </row>
    <row r="1221" spans="4:5">
      <c r="D1221" s="1205"/>
      <c r="E1221" s="1198"/>
    </row>
    <row r="1222" spans="4:5">
      <c r="D1222" s="1205"/>
      <c r="E1222" s="1198"/>
    </row>
    <row r="1223" spans="4:5">
      <c r="D1223" s="1205"/>
      <c r="E1223" s="1198"/>
    </row>
    <row r="1224" spans="4:5">
      <c r="D1224" s="1205"/>
      <c r="E1224" s="1198"/>
    </row>
    <row r="1225" spans="4:5">
      <c r="D1225" s="1205"/>
      <c r="E1225" s="1198"/>
    </row>
    <row r="1226" spans="4:5">
      <c r="D1226" s="1205"/>
      <c r="E1226" s="1198"/>
    </row>
    <row r="1227" spans="4:5">
      <c r="D1227" s="1205"/>
      <c r="E1227" s="1198"/>
    </row>
    <row r="1228" spans="4:5">
      <c r="D1228" s="1205"/>
      <c r="E1228" s="1198"/>
    </row>
    <row r="1229" spans="4:5">
      <c r="D1229" s="1205"/>
      <c r="E1229" s="1198"/>
    </row>
    <row r="1230" spans="4:5">
      <c r="D1230" s="1205"/>
      <c r="E1230" s="1198"/>
    </row>
    <row r="1231" spans="4:5">
      <c r="D1231" s="1205"/>
      <c r="E1231" s="1198"/>
    </row>
    <row r="1232" spans="4:5">
      <c r="D1232" s="1205"/>
      <c r="E1232" s="1198"/>
    </row>
    <row r="1233" spans="4:5">
      <c r="D1233" s="1205"/>
      <c r="E1233" s="1198"/>
    </row>
    <row r="1234" spans="4:5">
      <c r="D1234" s="1205"/>
      <c r="E1234" s="1198"/>
    </row>
    <row r="1235" spans="4:5">
      <c r="D1235" s="1205"/>
      <c r="E1235" s="1198"/>
    </row>
    <row r="1236" spans="4:5">
      <c r="D1236" s="1205"/>
      <c r="E1236" s="1198"/>
    </row>
    <row r="1237" spans="4:5">
      <c r="D1237" s="1205"/>
      <c r="E1237" s="1198"/>
    </row>
    <row r="1238" spans="4:5">
      <c r="D1238" s="1205"/>
      <c r="E1238" s="1198"/>
    </row>
    <row r="1239" spans="4:5">
      <c r="D1239" s="1205"/>
      <c r="E1239" s="1198"/>
    </row>
    <row r="1240" spans="4:5">
      <c r="D1240" s="1205"/>
      <c r="E1240" s="1198"/>
    </row>
    <row r="1241" spans="4:5">
      <c r="D1241" s="1205"/>
      <c r="E1241" s="1198"/>
    </row>
    <row r="1242" spans="4:5">
      <c r="D1242" s="1205"/>
      <c r="E1242" s="1198"/>
    </row>
    <row r="1243" spans="4:5">
      <c r="D1243" s="1205"/>
      <c r="E1243" s="1198"/>
    </row>
    <row r="1244" spans="4:5">
      <c r="D1244" s="1205"/>
      <c r="E1244" s="1198"/>
    </row>
    <row r="1245" spans="4:5">
      <c r="D1245" s="1205"/>
      <c r="E1245" s="1198"/>
    </row>
    <row r="1246" spans="4:5">
      <c r="D1246" s="1205"/>
      <c r="E1246" s="1198"/>
    </row>
    <row r="1247" spans="4:5">
      <c r="D1247" s="1205"/>
      <c r="E1247" s="1198"/>
    </row>
    <row r="1248" spans="4:5">
      <c r="D1248" s="1205"/>
      <c r="E1248" s="1198"/>
    </row>
    <row r="1249" spans="4:5">
      <c r="D1249" s="1205"/>
      <c r="E1249" s="1198"/>
    </row>
    <row r="1250" spans="4:5">
      <c r="D1250" s="1205"/>
      <c r="E1250" s="1198"/>
    </row>
    <row r="1251" spans="4:5">
      <c r="D1251" s="1205"/>
      <c r="E1251" s="1198"/>
    </row>
    <row r="1252" spans="4:5">
      <c r="D1252" s="1205"/>
      <c r="E1252" s="1198"/>
    </row>
    <row r="1253" spans="4:5">
      <c r="D1253" s="1205"/>
      <c r="E1253" s="1198"/>
    </row>
    <row r="1254" spans="4:5">
      <c r="D1254" s="1205"/>
      <c r="E1254" s="1198"/>
    </row>
    <row r="1255" spans="4:5">
      <c r="D1255" s="1205"/>
      <c r="E1255" s="1198"/>
    </row>
    <row r="1256" spans="4:5">
      <c r="D1256" s="1205"/>
      <c r="E1256" s="1198"/>
    </row>
    <row r="1257" spans="4:5">
      <c r="D1257" s="1205"/>
      <c r="E1257" s="1198"/>
    </row>
    <row r="1258" spans="4:5">
      <c r="D1258" s="1205"/>
      <c r="E1258" s="1198"/>
    </row>
    <row r="1259" spans="4:5">
      <c r="D1259" s="1205"/>
      <c r="E1259" s="1198"/>
    </row>
    <row r="1260" spans="4:5">
      <c r="D1260" s="1205"/>
      <c r="E1260" s="1198"/>
    </row>
    <row r="1261" spans="4:5">
      <c r="D1261" s="1205"/>
      <c r="E1261" s="1198"/>
    </row>
    <row r="1262" spans="4:5">
      <c r="D1262" s="1205"/>
      <c r="E1262" s="1198"/>
    </row>
    <row r="1263" spans="4:5">
      <c r="D1263" s="1205"/>
      <c r="E1263" s="1198"/>
    </row>
    <row r="1264" spans="4:5">
      <c r="D1264" s="1205"/>
      <c r="E1264" s="1198"/>
    </row>
    <row r="1265" spans="4:5">
      <c r="D1265" s="1205"/>
      <c r="E1265" s="1198"/>
    </row>
    <row r="1266" spans="4:5">
      <c r="D1266" s="1205"/>
      <c r="E1266" s="1198"/>
    </row>
    <row r="1267" spans="4:5">
      <c r="D1267" s="1205"/>
      <c r="E1267" s="1198"/>
    </row>
    <row r="1268" spans="4:5">
      <c r="D1268" s="1205"/>
      <c r="E1268" s="1198"/>
    </row>
    <row r="1269" spans="4:5">
      <c r="D1269" s="1205"/>
      <c r="E1269" s="1198"/>
    </row>
    <row r="1270" spans="4:5">
      <c r="D1270" s="1205"/>
      <c r="E1270" s="1198"/>
    </row>
    <row r="1271" spans="4:5">
      <c r="D1271" s="1205"/>
      <c r="E1271" s="1198"/>
    </row>
    <row r="1272" spans="4:5">
      <c r="D1272" s="1205"/>
      <c r="E1272" s="1198"/>
    </row>
    <row r="1273" spans="4:5">
      <c r="D1273" s="1205"/>
      <c r="E1273" s="1198"/>
    </row>
    <row r="1274" spans="4:5">
      <c r="D1274" s="1205"/>
      <c r="E1274" s="1198"/>
    </row>
    <row r="1275" spans="4:5">
      <c r="D1275" s="1205"/>
      <c r="E1275" s="1198"/>
    </row>
    <row r="1276" spans="4:5">
      <c r="D1276" s="1205"/>
      <c r="E1276" s="1198"/>
    </row>
    <row r="1277" spans="4:5">
      <c r="D1277" s="1205"/>
      <c r="E1277" s="1198"/>
    </row>
    <row r="1278" spans="4:5">
      <c r="D1278" s="1205"/>
      <c r="E1278" s="1198"/>
    </row>
    <row r="1279" spans="4:5">
      <c r="D1279" s="1205"/>
      <c r="E1279" s="1198"/>
    </row>
    <row r="1280" spans="4:5">
      <c r="D1280" s="1205"/>
      <c r="E1280" s="1198"/>
    </row>
    <row r="1281" spans="4:5">
      <c r="D1281" s="1205"/>
      <c r="E1281" s="1198"/>
    </row>
    <row r="1282" spans="4:5">
      <c r="D1282" s="1205"/>
      <c r="E1282" s="1198"/>
    </row>
    <row r="1283" spans="4:5">
      <c r="D1283" s="1205"/>
      <c r="E1283" s="1198"/>
    </row>
    <row r="1284" spans="4:5">
      <c r="D1284" s="1205"/>
      <c r="E1284" s="1198"/>
    </row>
    <row r="1285" spans="4:5">
      <c r="D1285" s="1205"/>
      <c r="E1285" s="1198"/>
    </row>
    <row r="1286" spans="4:5">
      <c r="D1286" s="1205"/>
      <c r="E1286" s="1198"/>
    </row>
    <row r="1287" spans="4:5">
      <c r="D1287" s="1205"/>
      <c r="E1287" s="1198"/>
    </row>
    <row r="1288" spans="4:5">
      <c r="D1288" s="1205"/>
      <c r="E1288" s="1198"/>
    </row>
    <row r="1289" spans="4:5">
      <c r="D1289" s="1205"/>
      <c r="E1289" s="1198"/>
    </row>
    <row r="1290" spans="4:5">
      <c r="D1290" s="1205"/>
      <c r="E1290" s="1198"/>
    </row>
    <row r="1291" spans="4:5">
      <c r="D1291" s="1205"/>
      <c r="E1291" s="1198"/>
    </row>
    <row r="1292" spans="4:5">
      <c r="D1292" s="1205"/>
      <c r="E1292" s="1198"/>
    </row>
    <row r="1293" spans="4:5">
      <c r="D1293" s="1205"/>
      <c r="E1293" s="1198"/>
    </row>
    <row r="1294" spans="4:5">
      <c r="D1294" s="1205"/>
      <c r="E1294" s="1198"/>
    </row>
    <row r="1295" spans="4:5">
      <c r="D1295" s="1205"/>
      <c r="E1295" s="1198"/>
    </row>
    <row r="1296" spans="4:5">
      <c r="D1296" s="1205"/>
      <c r="E1296" s="1198"/>
    </row>
    <row r="1297" spans="4:5">
      <c r="D1297" s="1205"/>
      <c r="E1297" s="1198"/>
    </row>
    <row r="1298" spans="4:5">
      <c r="D1298" s="1205"/>
      <c r="E1298" s="1198"/>
    </row>
    <row r="1299" spans="4:5">
      <c r="D1299" s="1205"/>
      <c r="E1299" s="1198"/>
    </row>
    <row r="1300" spans="4:5">
      <c r="D1300" s="1205"/>
      <c r="E1300" s="1198"/>
    </row>
    <row r="1301" spans="4:5">
      <c r="D1301" s="1205"/>
      <c r="E1301" s="1198"/>
    </row>
    <row r="1302" spans="4:5">
      <c r="D1302" s="1205"/>
      <c r="E1302" s="1198"/>
    </row>
    <row r="1303" spans="4:5">
      <c r="D1303" s="1205"/>
      <c r="E1303" s="1198"/>
    </row>
    <row r="1304" spans="4:5">
      <c r="D1304" s="1205"/>
      <c r="E1304" s="1198"/>
    </row>
    <row r="1305" spans="4:5">
      <c r="D1305" s="1205"/>
      <c r="E1305" s="1198"/>
    </row>
    <row r="1306" spans="4:5">
      <c r="D1306" s="1205"/>
      <c r="E1306" s="1198"/>
    </row>
    <row r="1307" spans="4:5">
      <c r="D1307" s="1205"/>
      <c r="E1307" s="1198"/>
    </row>
    <row r="1308" spans="4:5">
      <c r="D1308" s="1205"/>
      <c r="E1308" s="1198"/>
    </row>
    <row r="1309" spans="4:5">
      <c r="D1309" s="1205"/>
      <c r="E1309" s="1198"/>
    </row>
    <row r="1310" spans="4:5">
      <c r="D1310" s="1205"/>
      <c r="E1310" s="1198"/>
    </row>
    <row r="1311" spans="4:5">
      <c r="D1311" s="1205"/>
      <c r="E1311" s="1198"/>
    </row>
    <row r="1312" spans="4:5">
      <c r="D1312" s="1205"/>
      <c r="E1312" s="1198"/>
    </row>
    <row r="1313" spans="4:5">
      <c r="D1313" s="1205"/>
      <c r="E1313" s="1198"/>
    </row>
    <row r="1314" spans="4:5">
      <c r="D1314" s="1205"/>
      <c r="E1314" s="1198"/>
    </row>
    <row r="1315" spans="4:5">
      <c r="D1315" s="1205"/>
      <c r="E1315" s="1198"/>
    </row>
    <row r="1316" spans="4:5">
      <c r="D1316" s="1205"/>
      <c r="E1316" s="1198"/>
    </row>
    <row r="1317" spans="4:5">
      <c r="D1317" s="1205"/>
      <c r="E1317" s="1198"/>
    </row>
    <row r="1318" spans="4:5">
      <c r="D1318" s="1205"/>
      <c r="E1318" s="1198"/>
    </row>
    <row r="1319" spans="4:5">
      <c r="D1319" s="1205"/>
      <c r="E1319" s="1198"/>
    </row>
    <row r="1320" spans="4:5">
      <c r="D1320" s="1205"/>
      <c r="E1320" s="1198"/>
    </row>
    <row r="1321" spans="4:5">
      <c r="D1321" s="1205"/>
      <c r="E1321" s="1198"/>
    </row>
    <row r="1322" spans="4:5">
      <c r="D1322" s="1205"/>
      <c r="E1322" s="1198"/>
    </row>
    <row r="1323" spans="4:5">
      <c r="D1323" s="1205"/>
      <c r="E1323" s="1198"/>
    </row>
    <row r="1324" spans="4:5">
      <c r="D1324" s="1205"/>
      <c r="E1324" s="1198"/>
    </row>
    <row r="1325" spans="4:5">
      <c r="D1325" s="1205"/>
      <c r="E1325" s="1198"/>
    </row>
    <row r="1326" spans="4:5">
      <c r="D1326" s="1205"/>
      <c r="E1326" s="1198"/>
    </row>
    <row r="1327" spans="4:5">
      <c r="D1327" s="1205"/>
      <c r="E1327" s="1198"/>
    </row>
    <row r="1328" spans="4:5">
      <c r="D1328" s="1205"/>
      <c r="E1328" s="1198"/>
    </row>
    <row r="1329" spans="4:5">
      <c r="D1329" s="1205"/>
      <c r="E1329" s="1198"/>
    </row>
    <row r="1330" spans="4:5">
      <c r="D1330" s="1205"/>
      <c r="E1330" s="1198"/>
    </row>
    <row r="1331" spans="4:5">
      <c r="D1331" s="1205"/>
      <c r="E1331" s="1198"/>
    </row>
    <row r="1332" spans="4:5">
      <c r="D1332" s="1205"/>
      <c r="E1332" s="1198"/>
    </row>
    <row r="1333" spans="4:5">
      <c r="D1333" s="1205"/>
      <c r="E1333" s="1198"/>
    </row>
    <row r="1334" spans="4:5">
      <c r="D1334" s="1205"/>
      <c r="E1334" s="1198"/>
    </row>
    <row r="1335" spans="4:5">
      <c r="D1335" s="1205"/>
      <c r="E1335" s="1198"/>
    </row>
    <row r="1336" spans="4:5">
      <c r="D1336" s="1205"/>
      <c r="E1336" s="1198"/>
    </row>
    <row r="1337" spans="4:5">
      <c r="D1337" s="1205"/>
      <c r="E1337" s="1198"/>
    </row>
    <row r="1338" spans="4:5">
      <c r="D1338" s="1205"/>
      <c r="E1338" s="1198"/>
    </row>
    <row r="1339" spans="4:5">
      <c r="D1339" s="1205"/>
      <c r="E1339" s="1198"/>
    </row>
    <row r="1340" spans="4:5">
      <c r="D1340" s="1205"/>
      <c r="E1340" s="1198"/>
    </row>
    <row r="1341" spans="4:5">
      <c r="D1341" s="1205"/>
      <c r="E1341" s="1198"/>
    </row>
    <row r="1342" spans="4:5">
      <c r="D1342" s="1205"/>
      <c r="E1342" s="1198"/>
    </row>
    <row r="1343" spans="4:5">
      <c r="D1343" s="1205"/>
      <c r="E1343" s="1198"/>
    </row>
    <row r="1344" spans="4:5">
      <c r="D1344" s="1205"/>
      <c r="E1344" s="1198"/>
    </row>
    <row r="1345" spans="4:5">
      <c r="D1345" s="1205"/>
      <c r="E1345" s="1198"/>
    </row>
    <row r="1346" spans="4:5">
      <c r="D1346" s="1205"/>
      <c r="E1346" s="1198"/>
    </row>
    <row r="1347" spans="4:5">
      <c r="D1347" s="1205"/>
      <c r="E1347" s="1198"/>
    </row>
    <row r="1348" spans="4:5">
      <c r="D1348" s="1205"/>
      <c r="E1348" s="1198"/>
    </row>
    <row r="1349" spans="4:5">
      <c r="D1349" s="1205"/>
      <c r="E1349" s="1198"/>
    </row>
    <row r="1350" spans="4:5">
      <c r="D1350" s="1205"/>
      <c r="E1350" s="1198"/>
    </row>
    <row r="1351" spans="4:5">
      <c r="D1351" s="1205"/>
      <c r="E1351" s="1198"/>
    </row>
    <row r="1352" spans="4:5">
      <c r="D1352" s="1205"/>
      <c r="E1352" s="1198"/>
    </row>
    <row r="1353" spans="4:5">
      <c r="D1353" s="1205"/>
      <c r="E1353" s="1198"/>
    </row>
    <row r="1354" spans="4:5">
      <c r="D1354" s="1205"/>
      <c r="E1354" s="1198"/>
    </row>
    <row r="1355" spans="4:5">
      <c r="D1355" s="1205"/>
      <c r="E1355" s="1198"/>
    </row>
    <row r="1356" spans="4:5">
      <c r="D1356" s="1205"/>
      <c r="E1356" s="1198"/>
    </row>
    <row r="1357" spans="4:5">
      <c r="D1357" s="1205"/>
      <c r="E1357" s="1198"/>
    </row>
    <row r="1358" spans="4:5">
      <c r="D1358" s="1205"/>
      <c r="E1358" s="1198"/>
    </row>
    <row r="1359" spans="4:5">
      <c r="D1359" s="1205"/>
      <c r="E1359" s="1198"/>
    </row>
    <row r="1360" spans="4:5">
      <c r="D1360" s="1205"/>
      <c r="E1360" s="1198"/>
    </row>
    <row r="1361" spans="4:5">
      <c r="D1361" s="1205"/>
      <c r="E1361" s="1198"/>
    </row>
    <row r="1362" spans="4:5">
      <c r="D1362" s="1205"/>
      <c r="E1362" s="1198"/>
    </row>
    <row r="1363" spans="4:5">
      <c r="D1363" s="1205"/>
      <c r="E1363" s="1198"/>
    </row>
    <row r="1364" spans="4:5">
      <c r="D1364" s="1205"/>
      <c r="E1364" s="1198"/>
    </row>
    <row r="1365" spans="4:5">
      <c r="D1365" s="1205"/>
      <c r="E1365" s="1198"/>
    </row>
    <row r="1366" spans="4:5">
      <c r="D1366" s="1205"/>
      <c r="E1366" s="1198"/>
    </row>
    <row r="1367" spans="4:5">
      <c r="D1367" s="1205"/>
      <c r="E1367" s="1198"/>
    </row>
    <row r="1368" spans="4:5">
      <c r="D1368" s="1205"/>
      <c r="E1368" s="1198"/>
    </row>
    <row r="1369" spans="4:5">
      <c r="D1369" s="1205"/>
      <c r="E1369" s="1198"/>
    </row>
    <row r="1370" spans="4:5">
      <c r="D1370" s="1205"/>
      <c r="E1370" s="1198"/>
    </row>
    <row r="1371" spans="4:5">
      <c r="D1371" s="1205"/>
      <c r="E1371" s="1198"/>
    </row>
    <row r="1372" spans="4:5">
      <c r="D1372" s="1205"/>
      <c r="E1372" s="1198"/>
    </row>
    <row r="1373" spans="4:5">
      <c r="D1373" s="1205"/>
      <c r="E1373" s="1198"/>
    </row>
    <row r="1374" spans="4:5">
      <c r="D1374" s="1205"/>
      <c r="E1374" s="1198"/>
    </row>
    <row r="1375" spans="4:5">
      <c r="D1375" s="1205"/>
      <c r="E1375" s="1198"/>
    </row>
    <row r="1376" spans="4:5">
      <c r="D1376" s="1205"/>
      <c r="E1376" s="1198"/>
    </row>
    <row r="1377" spans="4:5">
      <c r="D1377" s="1205"/>
      <c r="E1377" s="1198"/>
    </row>
    <row r="1378" spans="4:5">
      <c r="D1378" s="1205"/>
      <c r="E1378" s="1198"/>
    </row>
    <row r="1379" spans="4:5">
      <c r="D1379" s="1205"/>
      <c r="E1379" s="1198"/>
    </row>
    <row r="1380" spans="4:5">
      <c r="D1380" s="1205"/>
      <c r="E1380" s="1198"/>
    </row>
    <row r="1381" spans="4:5">
      <c r="D1381" s="1205"/>
      <c r="E1381" s="1198"/>
    </row>
    <row r="1382" spans="4:5">
      <c r="D1382" s="1205"/>
      <c r="E1382" s="1198"/>
    </row>
    <row r="1383" spans="4:5">
      <c r="D1383" s="1205"/>
      <c r="E1383" s="1198"/>
    </row>
    <row r="1384" spans="4:5">
      <c r="D1384" s="1205"/>
      <c r="E1384" s="1198"/>
    </row>
    <row r="1385" spans="4:5">
      <c r="D1385" s="1205"/>
      <c r="E1385" s="1198"/>
    </row>
    <row r="1386" spans="4:5">
      <c r="D1386" s="1205"/>
      <c r="E1386" s="1198"/>
    </row>
    <row r="1387" spans="4:5">
      <c r="D1387" s="1205"/>
      <c r="E1387" s="1198"/>
    </row>
    <row r="1388" spans="4:5">
      <c r="D1388" s="1205"/>
      <c r="E1388" s="1198"/>
    </row>
    <row r="1389" spans="4:5">
      <c r="D1389" s="1205"/>
      <c r="E1389" s="1198"/>
    </row>
    <row r="1390" spans="4:5">
      <c r="D1390" s="1205"/>
      <c r="E1390" s="1198"/>
    </row>
    <row r="1391" spans="4:5">
      <c r="D1391" s="1205"/>
      <c r="E1391" s="1198"/>
    </row>
    <row r="1392" spans="4:5">
      <c r="D1392" s="1205"/>
      <c r="E1392" s="1198"/>
    </row>
    <row r="1393" spans="4:5">
      <c r="D1393" s="1205"/>
      <c r="E1393" s="1198"/>
    </row>
    <row r="1394" spans="4:5">
      <c r="D1394" s="1205"/>
      <c r="E1394" s="1198"/>
    </row>
    <row r="1395" spans="4:5">
      <c r="D1395" s="1205"/>
      <c r="E1395" s="1198"/>
    </row>
    <row r="1396" spans="4:5">
      <c r="D1396" s="1205"/>
      <c r="E1396" s="1198"/>
    </row>
    <row r="1397" spans="4:5">
      <c r="D1397" s="1205"/>
      <c r="E1397" s="1198"/>
    </row>
    <row r="1398" spans="4:5">
      <c r="D1398" s="1205"/>
      <c r="E1398" s="1198"/>
    </row>
    <row r="1399" spans="4:5">
      <c r="D1399" s="1205"/>
      <c r="E1399" s="1198"/>
    </row>
    <row r="1400" spans="4:5">
      <c r="D1400" s="1205"/>
      <c r="E1400" s="1198"/>
    </row>
    <row r="1401" spans="4:5">
      <c r="D1401" s="1205"/>
      <c r="E1401" s="1198"/>
    </row>
    <row r="1402" spans="4:5">
      <c r="D1402" s="1205"/>
      <c r="E1402" s="1198"/>
    </row>
    <row r="1403" spans="4:5">
      <c r="D1403" s="1205"/>
      <c r="E1403" s="1198"/>
    </row>
    <row r="1404" spans="4:5">
      <c r="D1404" s="1205"/>
      <c r="E1404" s="1198"/>
    </row>
    <row r="1405" spans="4:5">
      <c r="D1405" s="1205"/>
      <c r="E1405" s="1198"/>
    </row>
    <row r="1406" spans="4:5">
      <c r="D1406" s="1205"/>
      <c r="E1406" s="1198"/>
    </row>
    <row r="1407" spans="4:5">
      <c r="D1407" s="1205"/>
      <c r="E1407" s="1198"/>
    </row>
    <row r="1408" spans="4:5">
      <c r="D1408" s="1205"/>
      <c r="E1408" s="1198"/>
    </row>
    <row r="1409" spans="4:5">
      <c r="D1409" s="1205"/>
      <c r="E1409" s="1198"/>
    </row>
    <row r="1410" spans="4:5">
      <c r="D1410" s="1205"/>
      <c r="E1410" s="1198"/>
    </row>
    <row r="1411" spans="4:5">
      <c r="D1411" s="1205"/>
      <c r="E1411" s="1198"/>
    </row>
    <row r="1412" spans="4:5">
      <c r="D1412" s="1205"/>
      <c r="E1412" s="1198"/>
    </row>
    <row r="1413" spans="4:5">
      <c r="D1413" s="1205"/>
      <c r="E1413" s="1198"/>
    </row>
    <row r="1414" spans="4:5">
      <c r="D1414" s="1205"/>
      <c r="E1414" s="1198"/>
    </row>
    <row r="1415" spans="4:5">
      <c r="D1415" s="1205"/>
      <c r="E1415" s="1198"/>
    </row>
    <row r="1416" spans="4:5">
      <c r="D1416" s="1205"/>
      <c r="E1416" s="1198"/>
    </row>
    <row r="1417" spans="4:5">
      <c r="D1417" s="1205"/>
      <c r="E1417" s="1198"/>
    </row>
    <row r="1418" spans="4:5">
      <c r="D1418" s="1205"/>
      <c r="E1418" s="1198"/>
    </row>
    <row r="1419" spans="4:5">
      <c r="D1419" s="1205"/>
      <c r="E1419" s="1198"/>
    </row>
    <row r="1420" spans="4:5">
      <c r="D1420" s="1205"/>
      <c r="E1420" s="1198"/>
    </row>
    <row r="1421" spans="4:5">
      <c r="D1421" s="1205"/>
      <c r="E1421" s="1198"/>
    </row>
    <row r="1422" spans="4:5">
      <c r="D1422" s="1205"/>
      <c r="E1422" s="1198"/>
    </row>
    <row r="1423" spans="4:5">
      <c r="D1423" s="1205"/>
      <c r="E1423" s="1198"/>
    </row>
    <row r="1424" spans="4:5">
      <c r="D1424" s="1205"/>
      <c r="E1424" s="1198"/>
    </row>
    <row r="1425" spans="4:5">
      <c r="D1425" s="1205"/>
      <c r="E1425" s="1198"/>
    </row>
    <row r="1426" spans="4:5">
      <c r="D1426" s="1205"/>
      <c r="E1426" s="1198"/>
    </row>
    <row r="1427" spans="4:5">
      <c r="D1427" s="1205"/>
      <c r="E1427" s="1198"/>
    </row>
    <row r="1428" spans="4:5">
      <c r="D1428" s="1205"/>
      <c r="E1428" s="1198"/>
    </row>
    <row r="1429" spans="4:5">
      <c r="D1429" s="1205"/>
      <c r="E1429" s="1198"/>
    </row>
    <row r="1430" spans="4:5">
      <c r="D1430" s="1205"/>
      <c r="E1430" s="1198"/>
    </row>
    <row r="1431" spans="4:5">
      <c r="D1431" s="1205"/>
      <c r="E1431" s="1198"/>
    </row>
    <row r="1432" spans="4:5">
      <c r="D1432" s="1205"/>
      <c r="E1432" s="1198"/>
    </row>
    <row r="1433" spans="4:5">
      <c r="D1433" s="1205"/>
      <c r="E1433" s="1198"/>
    </row>
    <row r="1434" spans="4:5">
      <c r="D1434" s="1205"/>
      <c r="E1434" s="1198"/>
    </row>
    <row r="1435" spans="4:5">
      <c r="D1435" s="1205"/>
      <c r="E1435" s="1198"/>
    </row>
    <row r="1436" spans="4:5">
      <c r="D1436" s="1205"/>
      <c r="E1436" s="1198"/>
    </row>
    <row r="1437" spans="4:5">
      <c r="D1437" s="1205"/>
      <c r="E1437" s="1198"/>
    </row>
    <row r="1438" spans="4:5">
      <c r="D1438" s="1205"/>
      <c r="E1438" s="1198"/>
    </row>
    <row r="1439" spans="4:5">
      <c r="D1439" s="1205"/>
      <c r="E1439" s="1198"/>
    </row>
    <row r="1440" spans="4:5">
      <c r="D1440" s="1205"/>
      <c r="E1440" s="1198"/>
    </row>
    <row r="1441" spans="4:5">
      <c r="D1441" s="1205"/>
      <c r="E1441" s="1198"/>
    </row>
    <row r="1442" spans="4:5">
      <c r="D1442" s="1205"/>
      <c r="E1442" s="1198"/>
    </row>
    <row r="1443" spans="4:5">
      <c r="D1443" s="1205"/>
      <c r="E1443" s="1198"/>
    </row>
    <row r="1444" spans="4:5">
      <c r="D1444" s="1205"/>
      <c r="E1444" s="1198"/>
    </row>
    <row r="1445" spans="4:5">
      <c r="D1445" s="1205"/>
      <c r="E1445" s="1198"/>
    </row>
    <row r="1446" spans="4:5">
      <c r="D1446" s="1205"/>
      <c r="E1446" s="1198"/>
    </row>
    <row r="1447" spans="4:5">
      <c r="D1447" s="1205"/>
      <c r="E1447" s="1198"/>
    </row>
    <row r="1448" spans="4:5">
      <c r="D1448" s="1205"/>
      <c r="E1448" s="1198"/>
    </row>
    <row r="1449" spans="4:5">
      <c r="D1449" s="1205"/>
      <c r="E1449" s="1198"/>
    </row>
    <row r="1450" spans="4:5">
      <c r="D1450" s="1205"/>
      <c r="E1450" s="1198"/>
    </row>
    <row r="1451" spans="4:5">
      <c r="D1451" s="1205"/>
      <c r="E1451" s="1198"/>
    </row>
    <row r="1452" spans="4:5">
      <c r="D1452" s="1205"/>
      <c r="E1452" s="1198"/>
    </row>
    <row r="1453" spans="4:5">
      <c r="D1453" s="1205"/>
      <c r="E1453" s="1198"/>
    </row>
    <row r="1454" spans="4:5">
      <c r="D1454" s="1205"/>
      <c r="E1454" s="1198"/>
    </row>
    <row r="1455" spans="4:5">
      <c r="D1455" s="1205"/>
      <c r="E1455" s="1198"/>
    </row>
    <row r="1456" spans="4:5">
      <c r="D1456" s="1205"/>
      <c r="E1456" s="1198"/>
    </row>
    <row r="1457" spans="4:5">
      <c r="D1457" s="1205"/>
      <c r="E1457" s="1198"/>
    </row>
    <row r="1458" spans="4:5">
      <c r="D1458" s="1205"/>
      <c r="E1458" s="1198"/>
    </row>
    <row r="1459" spans="4:5">
      <c r="D1459" s="1205"/>
      <c r="E1459" s="1198"/>
    </row>
    <row r="1460" spans="4:5">
      <c r="D1460" s="1205"/>
      <c r="E1460" s="1198"/>
    </row>
    <row r="1461" spans="4:5">
      <c r="D1461" s="1205"/>
      <c r="E1461" s="1198"/>
    </row>
    <row r="1462" spans="4:5">
      <c r="D1462" s="1205"/>
      <c r="E1462" s="1198"/>
    </row>
    <row r="1463" spans="4:5">
      <c r="D1463" s="1205"/>
      <c r="E1463" s="1198"/>
    </row>
    <row r="1464" spans="4:5">
      <c r="D1464" s="1205"/>
      <c r="E1464" s="1198"/>
    </row>
    <row r="1465" spans="4:5">
      <c r="D1465" s="1205"/>
      <c r="E1465" s="1198"/>
    </row>
    <row r="1466" spans="4:5">
      <c r="D1466" s="1205"/>
      <c r="E1466" s="1198"/>
    </row>
    <row r="1467" spans="4:5">
      <c r="D1467" s="1205"/>
      <c r="E1467" s="1198"/>
    </row>
    <row r="1468" spans="4:5">
      <c r="D1468" s="1205"/>
      <c r="E1468" s="1198"/>
    </row>
    <row r="1469" spans="4:5">
      <c r="D1469" s="1205"/>
      <c r="E1469" s="1198"/>
    </row>
    <row r="1470" spans="4:5">
      <c r="D1470" s="1205"/>
      <c r="E1470" s="1198"/>
    </row>
    <row r="1471" spans="4:5">
      <c r="D1471" s="1205"/>
      <c r="E1471" s="1198"/>
    </row>
    <row r="1472" spans="4:5">
      <c r="D1472" s="1205"/>
      <c r="E1472" s="1198"/>
    </row>
    <row r="1473" spans="4:5">
      <c r="D1473" s="1205"/>
      <c r="E1473" s="1198"/>
    </row>
    <row r="1474" spans="4:5">
      <c r="D1474" s="1205"/>
      <c r="E1474" s="1198"/>
    </row>
    <row r="1475" spans="4:5">
      <c r="D1475" s="1205"/>
      <c r="E1475" s="1198"/>
    </row>
    <row r="1476" spans="4:5">
      <c r="D1476" s="1205"/>
      <c r="E1476" s="1198"/>
    </row>
    <row r="1477" spans="4:5">
      <c r="D1477" s="1205"/>
      <c r="E1477" s="1198"/>
    </row>
    <row r="1478" spans="4:5">
      <c r="D1478" s="1205"/>
      <c r="E1478" s="1198"/>
    </row>
    <row r="1479" spans="4:5">
      <c r="D1479" s="1205"/>
      <c r="E1479" s="1198"/>
    </row>
    <row r="1480" spans="4:5">
      <c r="D1480" s="1205"/>
      <c r="E1480" s="1198"/>
    </row>
    <row r="1481" spans="4:5">
      <c r="D1481" s="1205"/>
      <c r="E1481" s="1198"/>
    </row>
    <row r="1482" spans="4:5">
      <c r="D1482" s="1205"/>
      <c r="E1482" s="1198"/>
    </row>
    <row r="1483" spans="4:5">
      <c r="D1483" s="1205"/>
      <c r="E1483" s="1198"/>
    </row>
    <row r="1484" spans="4:5">
      <c r="D1484" s="1205"/>
      <c r="E1484" s="1198"/>
    </row>
    <row r="1485" spans="4:5">
      <c r="D1485" s="1205"/>
      <c r="E1485" s="1198"/>
    </row>
    <row r="1486" spans="4:5">
      <c r="D1486" s="1205"/>
      <c r="E1486" s="1198"/>
    </row>
    <row r="1487" spans="4:5">
      <c r="D1487" s="1205"/>
      <c r="E1487" s="1198"/>
    </row>
    <row r="1488" spans="4:5">
      <c r="D1488" s="1205"/>
      <c r="E1488" s="1198"/>
    </row>
    <row r="1489" spans="4:5">
      <c r="D1489" s="1205"/>
      <c r="E1489" s="1198"/>
    </row>
    <row r="1490" spans="4:5">
      <c r="D1490" s="1205"/>
      <c r="E1490" s="1198"/>
    </row>
    <row r="1491" spans="4:5">
      <c r="D1491" s="1205"/>
      <c r="E1491" s="1198"/>
    </row>
    <row r="1492" spans="4:5">
      <c r="D1492" s="1205"/>
      <c r="E1492" s="1198"/>
    </row>
    <row r="1493" spans="4:5">
      <c r="D1493" s="1205"/>
      <c r="E1493" s="1198"/>
    </row>
    <row r="1494" spans="4:5">
      <c r="D1494" s="1205"/>
      <c r="E1494" s="1198"/>
    </row>
    <row r="1495" spans="4:5">
      <c r="D1495" s="1205"/>
      <c r="E1495" s="1198"/>
    </row>
    <row r="1496" spans="4:5">
      <c r="D1496" s="1205"/>
      <c r="E1496" s="1198"/>
    </row>
    <row r="1497" spans="4:5">
      <c r="D1497" s="1205"/>
      <c r="E1497" s="1198"/>
    </row>
    <row r="1498" spans="4:5">
      <c r="D1498" s="1205"/>
      <c r="E1498" s="1198"/>
    </row>
    <row r="1499" spans="4:5">
      <c r="D1499" s="1205"/>
      <c r="E1499" s="1198"/>
    </row>
    <row r="1500" spans="4:5">
      <c r="D1500" s="1205"/>
      <c r="E1500" s="1198"/>
    </row>
    <row r="1501" spans="4:5">
      <c r="D1501" s="1205"/>
      <c r="E1501" s="1198"/>
    </row>
    <row r="1502" spans="4:5">
      <c r="D1502" s="1205"/>
      <c r="E1502" s="1198"/>
    </row>
    <row r="1503" spans="4:5">
      <c r="D1503" s="1205"/>
      <c r="E1503" s="1198"/>
    </row>
    <row r="1504" spans="4:5">
      <c r="D1504" s="1205"/>
      <c r="E1504" s="1198"/>
    </row>
    <row r="1505" spans="4:5">
      <c r="D1505" s="1205"/>
      <c r="E1505" s="1198"/>
    </row>
    <row r="1506" spans="4:5">
      <c r="D1506" s="1205"/>
      <c r="E1506" s="1198"/>
    </row>
    <row r="1507" spans="4:5">
      <c r="D1507" s="1205"/>
      <c r="E1507" s="1198"/>
    </row>
    <row r="1508" spans="4:5">
      <c r="D1508" s="1205"/>
      <c r="E1508" s="1198"/>
    </row>
    <row r="1509" spans="4:5">
      <c r="D1509" s="1205"/>
      <c r="E1509" s="1198"/>
    </row>
    <row r="1510" spans="4:5">
      <c r="D1510" s="1205"/>
      <c r="E1510" s="1198"/>
    </row>
    <row r="1511" spans="4:5">
      <c r="D1511" s="1205"/>
      <c r="E1511" s="1198"/>
    </row>
    <row r="1512" spans="4:5">
      <c r="D1512" s="1205"/>
      <c r="E1512" s="1198"/>
    </row>
    <row r="1513" spans="4:5">
      <c r="D1513" s="1205"/>
      <c r="E1513" s="1198"/>
    </row>
    <row r="1514" spans="4:5">
      <c r="D1514" s="1205"/>
      <c r="E1514" s="1198"/>
    </row>
    <row r="1515" spans="4:5">
      <c r="D1515" s="1205"/>
      <c r="E1515" s="1198"/>
    </row>
    <row r="1516" spans="4:5">
      <c r="D1516" s="1205"/>
      <c r="E1516" s="1198"/>
    </row>
    <row r="1517" spans="4:5">
      <c r="D1517" s="1205"/>
      <c r="E1517" s="1198"/>
    </row>
    <row r="1518" spans="4:5">
      <c r="D1518" s="1205"/>
      <c r="E1518" s="1198"/>
    </row>
    <row r="1519" spans="4:5">
      <c r="D1519" s="1205"/>
      <c r="E1519" s="1198"/>
    </row>
    <row r="1520" spans="4:5">
      <c r="D1520" s="1205"/>
      <c r="E1520" s="1198"/>
    </row>
    <row r="1521" spans="4:5">
      <c r="D1521" s="1205"/>
      <c r="E1521" s="1198"/>
    </row>
    <row r="1522" spans="4:5">
      <c r="D1522" s="1205"/>
      <c r="E1522" s="1198"/>
    </row>
    <row r="1523" spans="4:5">
      <c r="D1523" s="1205"/>
      <c r="E1523" s="1198"/>
    </row>
    <row r="1524" spans="4:5">
      <c r="D1524" s="1205"/>
      <c r="E1524" s="1198"/>
    </row>
    <row r="1525" spans="4:5">
      <c r="D1525" s="1205"/>
      <c r="E1525" s="1198"/>
    </row>
    <row r="1526" spans="4:5">
      <c r="D1526" s="1205"/>
      <c r="E1526" s="1198"/>
    </row>
    <row r="1527" spans="4:5">
      <c r="D1527" s="1205"/>
      <c r="E1527" s="1198"/>
    </row>
    <row r="1528" spans="4:5">
      <c r="D1528" s="1205"/>
      <c r="E1528" s="1198"/>
    </row>
    <row r="1529" spans="4:5">
      <c r="D1529" s="1205"/>
      <c r="E1529" s="1198"/>
    </row>
    <row r="1530" spans="4:5">
      <c r="D1530" s="1205"/>
      <c r="E1530" s="1198"/>
    </row>
    <row r="1531" spans="4:5">
      <c r="D1531" s="1205"/>
      <c r="E1531" s="1198"/>
    </row>
    <row r="1532" spans="4:5">
      <c r="D1532" s="1205"/>
      <c r="E1532" s="1198"/>
    </row>
    <row r="1533" spans="4:5">
      <c r="D1533" s="1205"/>
      <c r="E1533" s="1198"/>
    </row>
    <row r="1534" spans="4:5">
      <c r="D1534" s="1205"/>
      <c r="E1534" s="1198"/>
    </row>
    <row r="1535" spans="4:5">
      <c r="D1535" s="1205"/>
      <c r="E1535" s="1198"/>
    </row>
    <row r="1536" spans="4:5">
      <c r="D1536" s="1205"/>
      <c r="E1536" s="1198"/>
    </row>
    <row r="1537" spans="4:5">
      <c r="D1537" s="1205"/>
      <c r="E1537" s="1198"/>
    </row>
    <row r="1538" spans="4:5">
      <c r="D1538" s="1205"/>
      <c r="E1538" s="1198"/>
    </row>
    <row r="1539" spans="4:5">
      <c r="D1539" s="1205"/>
      <c r="E1539" s="1198"/>
    </row>
    <row r="1540" spans="4:5">
      <c r="D1540" s="1205"/>
      <c r="E1540" s="1198"/>
    </row>
    <row r="1541" spans="4:5">
      <c r="D1541" s="1205"/>
      <c r="E1541" s="1198"/>
    </row>
    <row r="1542" spans="4:5">
      <c r="D1542" s="1205"/>
      <c r="E1542" s="1198"/>
    </row>
    <row r="1543" spans="4:5">
      <c r="D1543" s="1205"/>
      <c r="E1543" s="1198"/>
    </row>
    <row r="1544" spans="4:5">
      <c r="D1544" s="1205"/>
      <c r="E1544" s="1198"/>
    </row>
    <row r="1545" spans="4:5">
      <c r="D1545" s="1205"/>
      <c r="E1545" s="1198"/>
    </row>
    <row r="1546" spans="4:5">
      <c r="D1546" s="1205"/>
      <c r="E1546" s="1198"/>
    </row>
    <row r="1547" spans="4:5">
      <c r="D1547" s="1205"/>
      <c r="E1547" s="1198"/>
    </row>
    <row r="1548" spans="4:5">
      <c r="D1548" s="1205"/>
      <c r="E1548" s="1198"/>
    </row>
    <row r="1549" spans="4:5">
      <c r="D1549" s="1205"/>
      <c r="E1549" s="1198"/>
    </row>
    <row r="1550" spans="4:5">
      <c r="D1550" s="1205"/>
      <c r="E1550" s="1198"/>
    </row>
    <row r="1551" spans="4:5">
      <c r="D1551" s="1205"/>
      <c r="E1551" s="1198"/>
    </row>
    <row r="1552" spans="4:5">
      <c r="D1552" s="1205"/>
      <c r="E1552" s="1198"/>
    </row>
    <row r="1553" spans="4:5">
      <c r="D1553" s="1205"/>
      <c r="E1553" s="1198"/>
    </row>
    <row r="1554" spans="4:5">
      <c r="D1554" s="1205"/>
      <c r="E1554" s="1198"/>
    </row>
    <row r="1555" spans="4:5">
      <c r="D1555" s="1205"/>
      <c r="E1555" s="1198"/>
    </row>
    <row r="1556" spans="4:5">
      <c r="D1556" s="1205"/>
      <c r="E1556" s="1198"/>
    </row>
    <row r="1557" spans="4:5">
      <c r="D1557" s="1205"/>
      <c r="E1557" s="1198"/>
    </row>
    <row r="1558" spans="4:5">
      <c r="D1558" s="1205"/>
      <c r="E1558" s="1198"/>
    </row>
    <row r="1559" spans="4:5">
      <c r="D1559" s="1205"/>
      <c r="E1559" s="1198"/>
    </row>
    <row r="1560" spans="4:5">
      <c r="D1560" s="1205"/>
      <c r="E1560" s="1198"/>
    </row>
    <row r="1561" spans="4:5">
      <c r="D1561" s="1205"/>
      <c r="E1561" s="1198"/>
    </row>
    <row r="1562" spans="4:5">
      <c r="D1562" s="1205"/>
      <c r="E1562" s="1198"/>
    </row>
    <row r="1563" spans="4:5">
      <c r="D1563" s="1205"/>
      <c r="E1563" s="1198"/>
    </row>
    <row r="1564" spans="4:5">
      <c r="D1564" s="1205"/>
      <c r="E1564" s="1198"/>
    </row>
    <row r="1565" spans="4:5">
      <c r="D1565" s="1205"/>
      <c r="E1565" s="1198"/>
    </row>
    <row r="1566" spans="4:5">
      <c r="D1566" s="1205"/>
      <c r="E1566" s="1198"/>
    </row>
    <row r="1567" spans="4:5">
      <c r="D1567" s="1205"/>
      <c r="E1567" s="1198"/>
    </row>
    <row r="1568" spans="4:5">
      <c r="D1568" s="1205"/>
      <c r="E1568" s="1198"/>
    </row>
    <row r="1569" spans="4:5">
      <c r="D1569" s="1205"/>
      <c r="E1569" s="1198"/>
    </row>
    <row r="1570" spans="4:5">
      <c r="D1570" s="1205"/>
      <c r="E1570" s="1198"/>
    </row>
    <row r="1571" spans="4:5">
      <c r="D1571" s="1205"/>
      <c r="E1571" s="1198"/>
    </row>
    <row r="1572" spans="4:5">
      <c r="D1572" s="1205"/>
      <c r="E1572" s="1198"/>
    </row>
    <row r="1573" spans="4:5">
      <c r="D1573" s="1205"/>
      <c r="E1573" s="1198"/>
    </row>
    <row r="1574" spans="4:5">
      <c r="D1574" s="1205"/>
      <c r="E1574" s="1198"/>
    </row>
    <row r="1575" spans="4:5">
      <c r="D1575" s="1205"/>
      <c r="E1575" s="1198"/>
    </row>
    <row r="1576" spans="4:5">
      <c r="D1576" s="1205"/>
      <c r="E1576" s="1198"/>
    </row>
    <row r="1577" spans="4:5">
      <c r="D1577" s="1205"/>
      <c r="E1577" s="1198"/>
    </row>
    <row r="1578" spans="4:5">
      <c r="D1578" s="1205"/>
      <c r="E1578" s="1198"/>
    </row>
    <row r="1579" spans="4:5">
      <c r="D1579" s="1205"/>
      <c r="E1579" s="1198"/>
    </row>
    <row r="1580" spans="4:5">
      <c r="D1580" s="1205"/>
      <c r="E1580" s="1198"/>
    </row>
    <row r="1581" spans="4:5">
      <c r="D1581" s="1205"/>
      <c r="E1581" s="1198"/>
    </row>
    <row r="1582" spans="4:5">
      <c r="D1582" s="1205"/>
      <c r="E1582" s="1198"/>
    </row>
    <row r="1583" spans="4:5">
      <c r="D1583" s="1205"/>
      <c r="E1583" s="1198"/>
    </row>
    <row r="1584" spans="4:5">
      <c r="D1584" s="1205"/>
      <c r="E1584" s="1198"/>
    </row>
    <row r="1585" spans="4:5">
      <c r="D1585" s="1205"/>
      <c r="E1585" s="1198"/>
    </row>
    <row r="1586" spans="4:5">
      <c r="D1586" s="1205"/>
      <c r="E1586" s="1198"/>
    </row>
    <row r="1587" spans="4:5">
      <c r="D1587" s="1205"/>
      <c r="E1587" s="1198"/>
    </row>
    <row r="1588" spans="4:5">
      <c r="D1588" s="1205"/>
      <c r="E1588" s="1198"/>
    </row>
    <row r="1589" spans="4:5">
      <c r="D1589" s="1205"/>
      <c r="E1589" s="1198"/>
    </row>
    <row r="1590" spans="4:5">
      <c r="D1590" s="1205"/>
      <c r="E1590" s="1198"/>
    </row>
    <row r="1591" spans="4:5">
      <c r="D1591" s="1205"/>
      <c r="E1591" s="1198"/>
    </row>
    <row r="1592" spans="4:5">
      <c r="D1592" s="1205"/>
      <c r="E1592" s="1198"/>
    </row>
    <row r="1593" spans="4:5">
      <c r="D1593" s="1205"/>
      <c r="E1593" s="1198"/>
    </row>
    <row r="1594" spans="4:5">
      <c r="D1594" s="1205"/>
      <c r="E1594" s="1198"/>
    </row>
    <row r="1595" spans="4:5">
      <c r="D1595" s="1205"/>
      <c r="E1595" s="1198"/>
    </row>
    <row r="1596" spans="4:5">
      <c r="D1596" s="1205"/>
      <c r="E1596" s="1198"/>
    </row>
    <row r="1597" spans="4:5">
      <c r="D1597" s="1205"/>
      <c r="E1597" s="1198"/>
    </row>
    <row r="1598" spans="4:5">
      <c r="D1598" s="1205"/>
      <c r="E1598" s="1198"/>
    </row>
    <row r="1599" spans="4:5">
      <c r="D1599" s="1205"/>
      <c r="E1599" s="1198"/>
    </row>
    <row r="1600" spans="4:5">
      <c r="D1600" s="1205"/>
      <c r="E1600" s="1198"/>
    </row>
    <row r="1601" spans="4:5">
      <c r="D1601" s="1205"/>
      <c r="E1601" s="1198"/>
    </row>
    <row r="1602" spans="4:5">
      <c r="D1602" s="1205"/>
      <c r="E1602" s="1198"/>
    </row>
    <row r="1603" spans="4:5">
      <c r="D1603" s="1205"/>
      <c r="E1603" s="1198"/>
    </row>
    <row r="1604" spans="4:5">
      <c r="D1604" s="1205"/>
      <c r="E1604" s="1198"/>
    </row>
    <row r="1605" spans="4:5">
      <c r="D1605" s="1205"/>
      <c r="E1605" s="1198"/>
    </row>
    <row r="1606" spans="4:5">
      <c r="D1606" s="1205"/>
      <c r="E1606" s="1198"/>
    </row>
    <row r="1607" spans="4:5">
      <c r="D1607" s="1205"/>
      <c r="E1607" s="1198"/>
    </row>
    <row r="1608" spans="4:5">
      <c r="D1608" s="1205"/>
      <c r="E1608" s="1198"/>
    </row>
    <row r="1609" spans="4:5">
      <c r="D1609" s="1205"/>
      <c r="E1609" s="1198"/>
    </row>
    <row r="1610" spans="4:5">
      <c r="D1610" s="1205"/>
      <c r="E1610" s="1198"/>
    </row>
    <row r="1611" spans="4:5">
      <c r="D1611" s="1205"/>
      <c r="E1611" s="1198"/>
    </row>
    <row r="1612" spans="4:5">
      <c r="D1612" s="1205"/>
      <c r="E1612" s="1198"/>
    </row>
    <row r="1613" spans="4:5">
      <c r="D1613" s="1205"/>
      <c r="E1613" s="1198"/>
    </row>
    <row r="1614" spans="4:5">
      <c r="D1614" s="1205"/>
      <c r="E1614" s="1198"/>
    </row>
    <row r="1615" spans="4:5">
      <c r="D1615" s="1205"/>
      <c r="E1615" s="1198"/>
    </row>
    <row r="1616" spans="4:5">
      <c r="D1616" s="1205"/>
      <c r="E1616" s="1198"/>
    </row>
    <row r="1617" spans="4:5">
      <c r="D1617" s="1205"/>
      <c r="E1617" s="1198"/>
    </row>
    <row r="1618" spans="4:5">
      <c r="D1618" s="1205"/>
      <c r="E1618" s="1198"/>
    </row>
    <row r="1619" spans="4:5">
      <c r="D1619" s="1205"/>
      <c r="E1619" s="1198"/>
    </row>
    <row r="1620" spans="4:5">
      <c r="D1620" s="1205"/>
      <c r="E1620" s="1198"/>
    </row>
    <row r="1621" spans="4:5">
      <c r="D1621" s="1205"/>
      <c r="E1621" s="1198"/>
    </row>
    <row r="1622" spans="4:5">
      <c r="D1622" s="1205"/>
      <c r="E1622" s="1198"/>
    </row>
    <row r="1623" spans="4:5">
      <c r="D1623" s="1205"/>
      <c r="E1623" s="1198"/>
    </row>
    <row r="1624" spans="4:5">
      <c r="D1624" s="1205"/>
      <c r="E1624" s="1198"/>
    </row>
    <row r="1625" spans="4:5">
      <c r="D1625" s="1205"/>
      <c r="E1625" s="1198"/>
    </row>
    <row r="1626" spans="4:5">
      <c r="D1626" s="1205"/>
      <c r="E1626" s="1198"/>
    </row>
    <row r="1627" spans="4:5">
      <c r="D1627" s="1205"/>
      <c r="E1627" s="1198"/>
    </row>
    <row r="1628" spans="4:5">
      <c r="D1628" s="1205"/>
      <c r="E1628" s="1198"/>
    </row>
    <row r="1629" spans="4:5">
      <c r="D1629" s="1205"/>
      <c r="E1629" s="1198"/>
    </row>
    <row r="1630" spans="4:5">
      <c r="D1630" s="1205"/>
      <c r="E1630" s="1198"/>
    </row>
    <row r="1631" spans="4:5">
      <c r="D1631" s="1205"/>
      <c r="E1631" s="1198"/>
    </row>
    <row r="1632" spans="4:5">
      <c r="D1632" s="1205"/>
      <c r="E1632" s="1198"/>
    </row>
    <row r="1633" spans="4:5">
      <c r="D1633" s="1205"/>
      <c r="E1633" s="1198"/>
    </row>
    <row r="1634" spans="4:5">
      <c r="D1634" s="1205"/>
      <c r="E1634" s="1198"/>
    </row>
    <row r="1635" spans="4:5">
      <c r="D1635" s="1205"/>
      <c r="E1635" s="1198"/>
    </row>
    <row r="1636" spans="4:5">
      <c r="D1636" s="1205"/>
      <c r="E1636" s="1198"/>
    </row>
    <row r="1637" spans="4:5">
      <c r="D1637" s="1205"/>
      <c r="E1637" s="1198"/>
    </row>
    <row r="1638" spans="4:5">
      <c r="D1638" s="1205"/>
      <c r="E1638" s="1198"/>
    </row>
    <row r="1639" spans="4:5">
      <c r="D1639" s="1205"/>
      <c r="E1639" s="1198"/>
    </row>
    <row r="1640" spans="4:5">
      <c r="D1640" s="1205"/>
      <c r="E1640" s="1198"/>
    </row>
    <row r="1641" spans="4:5">
      <c r="D1641" s="1205"/>
      <c r="E1641" s="1198"/>
    </row>
    <row r="1642" spans="4:5">
      <c r="D1642" s="1205"/>
      <c r="E1642" s="1198"/>
    </row>
    <row r="1643" spans="4:5">
      <c r="D1643" s="1205"/>
      <c r="E1643" s="1198"/>
    </row>
    <row r="1644" spans="4:5">
      <c r="D1644" s="1205"/>
      <c r="E1644" s="1198"/>
    </row>
    <row r="1645" spans="4:5">
      <c r="D1645" s="1205"/>
      <c r="E1645" s="1198"/>
    </row>
    <row r="1646" spans="4:5">
      <c r="D1646" s="1205"/>
      <c r="E1646" s="1198"/>
    </row>
    <row r="1647" spans="4:5">
      <c r="D1647" s="1205"/>
      <c r="E1647" s="1198"/>
    </row>
    <row r="1648" spans="4:5">
      <c r="D1648" s="1205"/>
      <c r="E1648" s="1198"/>
    </row>
    <row r="1649" spans="4:5">
      <c r="D1649" s="1205"/>
      <c r="E1649" s="1198"/>
    </row>
    <row r="1650" spans="4:5">
      <c r="D1650" s="1205"/>
      <c r="E1650" s="1198"/>
    </row>
    <row r="1651" spans="4:5">
      <c r="D1651" s="1205"/>
      <c r="E1651" s="1198"/>
    </row>
    <row r="1652" spans="4:5">
      <c r="D1652" s="1205"/>
      <c r="E1652" s="1198"/>
    </row>
    <row r="1653" spans="4:5">
      <c r="D1653" s="1205"/>
      <c r="E1653" s="1198"/>
    </row>
    <row r="1654" spans="4:5">
      <c r="D1654" s="1205"/>
      <c r="E1654" s="1198"/>
    </row>
    <row r="1655" spans="4:5">
      <c r="D1655" s="1205"/>
      <c r="E1655" s="1198"/>
    </row>
    <row r="1656" spans="4:5">
      <c r="D1656" s="1205"/>
      <c r="E1656" s="1198"/>
    </row>
    <row r="1657" spans="4:5">
      <c r="D1657" s="1205"/>
      <c r="E1657" s="1198"/>
    </row>
    <row r="1658" spans="4:5">
      <c r="D1658" s="1205"/>
      <c r="E1658" s="1198"/>
    </row>
    <row r="1659" spans="4:5">
      <c r="D1659" s="1205"/>
      <c r="E1659" s="1198"/>
    </row>
    <row r="1660" spans="4:5">
      <c r="D1660" s="1205"/>
      <c r="E1660" s="1198"/>
    </row>
    <row r="1661" spans="4:5">
      <c r="D1661" s="1205"/>
      <c r="E1661" s="1198"/>
    </row>
    <row r="1662" spans="4:5">
      <c r="D1662" s="1205"/>
      <c r="E1662" s="1198"/>
    </row>
    <row r="1663" spans="4:5">
      <c r="D1663" s="1205"/>
      <c r="E1663" s="1198"/>
    </row>
    <row r="1664" spans="4:5">
      <c r="D1664" s="1205"/>
      <c r="E1664" s="1198"/>
    </row>
    <row r="1665" spans="4:5">
      <c r="D1665" s="1205"/>
      <c r="E1665" s="1198"/>
    </row>
    <row r="1666" spans="4:5">
      <c r="D1666" s="1205"/>
      <c r="E1666" s="1198"/>
    </row>
    <row r="1667" spans="4:5">
      <c r="D1667" s="1205"/>
      <c r="E1667" s="1198"/>
    </row>
    <row r="1668" spans="4:5">
      <c r="D1668" s="1205"/>
      <c r="E1668" s="1198"/>
    </row>
    <row r="1669" spans="4:5">
      <c r="D1669" s="1205"/>
      <c r="E1669" s="1198"/>
    </row>
    <row r="1670" spans="4:5">
      <c r="D1670" s="1205"/>
      <c r="E1670" s="1198"/>
    </row>
    <row r="1671" spans="4:5">
      <c r="D1671" s="1205"/>
      <c r="E1671" s="1198"/>
    </row>
    <row r="1672" spans="4:5">
      <c r="D1672" s="1205"/>
      <c r="E1672" s="1198"/>
    </row>
    <row r="1673" spans="4:5">
      <c r="D1673" s="1205"/>
      <c r="E1673" s="1198"/>
    </row>
    <row r="1674" spans="4:5">
      <c r="D1674" s="1205"/>
      <c r="E1674" s="1198"/>
    </row>
    <row r="1675" spans="4:5">
      <c r="D1675" s="1205"/>
      <c r="E1675" s="1198"/>
    </row>
    <row r="1676" spans="4:5">
      <c r="D1676" s="1205"/>
      <c r="E1676" s="1198"/>
    </row>
    <row r="1677" spans="4:5">
      <c r="D1677" s="1205"/>
      <c r="E1677" s="1198"/>
    </row>
    <row r="1678" spans="4:5">
      <c r="D1678" s="1205"/>
      <c r="E1678" s="1198"/>
    </row>
    <row r="1679" spans="4:5">
      <c r="D1679" s="1205"/>
      <c r="E1679" s="1198"/>
    </row>
    <row r="1680" spans="4:5">
      <c r="D1680" s="1205"/>
      <c r="E1680" s="1198"/>
    </row>
    <row r="1681" spans="4:5">
      <c r="D1681" s="1205"/>
      <c r="E1681" s="1198"/>
    </row>
    <row r="1682" spans="4:5">
      <c r="D1682" s="1205"/>
      <c r="E1682" s="1198"/>
    </row>
    <row r="1683" spans="4:5">
      <c r="D1683" s="1205"/>
      <c r="E1683" s="1198"/>
    </row>
    <row r="1684" spans="4:5">
      <c r="D1684" s="1205"/>
      <c r="E1684" s="1198"/>
    </row>
    <row r="1685" spans="4:5">
      <c r="D1685" s="1205"/>
      <c r="E1685" s="1198"/>
    </row>
    <row r="1686" spans="4:5">
      <c r="D1686" s="1205"/>
      <c r="E1686" s="1198"/>
    </row>
    <row r="1687" spans="4:5">
      <c r="D1687" s="1205"/>
      <c r="E1687" s="1198"/>
    </row>
    <row r="1688" spans="4:5">
      <c r="D1688" s="1205"/>
      <c r="E1688" s="1198"/>
    </row>
    <row r="1689" spans="4:5">
      <c r="D1689" s="1205"/>
      <c r="E1689" s="1198"/>
    </row>
    <row r="1690" spans="4:5">
      <c r="D1690" s="1205"/>
      <c r="E1690" s="1198"/>
    </row>
    <row r="1691" spans="4:5">
      <c r="D1691" s="1205"/>
      <c r="E1691" s="1198"/>
    </row>
    <row r="1692" spans="4:5">
      <c r="D1692" s="1205"/>
      <c r="E1692" s="1198"/>
    </row>
    <row r="1693" spans="4:5">
      <c r="D1693" s="1205"/>
      <c r="E1693" s="1198"/>
    </row>
    <row r="1694" spans="4:5">
      <c r="D1694" s="1205"/>
      <c r="E1694" s="1198"/>
    </row>
    <row r="1695" spans="4:5">
      <c r="D1695" s="1205"/>
      <c r="E1695" s="1198"/>
    </row>
    <row r="1696" spans="4:5">
      <c r="D1696" s="1205"/>
      <c r="E1696" s="1198"/>
    </row>
    <row r="1697" spans="4:5">
      <c r="D1697" s="1205"/>
      <c r="E1697" s="1198"/>
    </row>
    <row r="1698" spans="4:5">
      <c r="D1698" s="1205"/>
      <c r="E1698" s="1198"/>
    </row>
    <row r="1699" spans="4:5">
      <c r="D1699" s="1205"/>
      <c r="E1699" s="1198"/>
    </row>
    <row r="1700" spans="4:5">
      <c r="D1700" s="1205"/>
      <c r="E1700" s="1198"/>
    </row>
    <row r="1701" spans="4:5">
      <c r="D1701" s="1205"/>
      <c r="E1701" s="1198"/>
    </row>
    <row r="1702" spans="4:5">
      <c r="D1702" s="1205"/>
      <c r="E1702" s="1198"/>
    </row>
    <row r="1703" spans="4:5">
      <c r="D1703" s="1205"/>
      <c r="E1703" s="1198"/>
    </row>
    <row r="1704" spans="4:5">
      <c r="D1704" s="1205"/>
      <c r="E1704" s="1198"/>
    </row>
    <row r="1705" spans="4:5">
      <c r="D1705" s="1205"/>
      <c r="E1705" s="1198"/>
    </row>
    <row r="1706" spans="4:5">
      <c r="D1706" s="1205"/>
      <c r="E1706" s="1198"/>
    </row>
    <row r="1707" spans="4:5">
      <c r="D1707" s="1205"/>
      <c r="E1707" s="1198"/>
    </row>
    <row r="1708" spans="4:5">
      <c r="D1708" s="1205"/>
      <c r="E1708" s="1198"/>
    </row>
    <row r="1709" spans="4:5">
      <c r="D1709" s="1205"/>
      <c r="E1709" s="1198"/>
    </row>
    <row r="1710" spans="4:5">
      <c r="D1710" s="1205"/>
      <c r="E1710" s="1198"/>
    </row>
    <row r="1711" spans="4:5">
      <c r="D1711" s="1205"/>
      <c r="E1711" s="1198"/>
    </row>
    <row r="1712" spans="4:5">
      <c r="D1712" s="1205"/>
      <c r="E1712" s="1198"/>
    </row>
    <row r="1713" spans="4:5">
      <c r="D1713" s="1205"/>
      <c r="E1713" s="1198"/>
    </row>
    <row r="1714" spans="4:5">
      <c r="D1714" s="1205"/>
      <c r="E1714" s="1198"/>
    </row>
    <row r="1715" spans="4:5">
      <c r="D1715" s="1205"/>
      <c r="E1715" s="1198"/>
    </row>
    <row r="1716" spans="4:5">
      <c r="D1716" s="1205"/>
      <c r="E1716" s="1198"/>
    </row>
    <row r="1717" spans="4:5">
      <c r="D1717" s="1205"/>
      <c r="E1717" s="1198"/>
    </row>
    <row r="1718" spans="4:5">
      <c r="D1718" s="1205"/>
      <c r="E1718" s="1198"/>
    </row>
    <row r="1719" spans="4:5">
      <c r="D1719" s="1205"/>
      <c r="E1719" s="1198"/>
    </row>
    <row r="1720" spans="4:5">
      <c r="D1720" s="1205"/>
      <c r="E1720" s="1198"/>
    </row>
    <row r="1721" spans="4:5">
      <c r="D1721" s="1205"/>
      <c r="E1721" s="1198"/>
    </row>
    <row r="1722" spans="4:5">
      <c r="D1722" s="1205"/>
      <c r="E1722" s="1198"/>
    </row>
    <row r="1723" spans="4:5">
      <c r="D1723" s="1205"/>
      <c r="E1723" s="1198"/>
    </row>
    <row r="1724" spans="4:5">
      <c r="D1724" s="1205"/>
      <c r="E1724" s="1198"/>
    </row>
    <row r="1725" spans="4:5">
      <c r="D1725" s="1205"/>
      <c r="E1725" s="1198"/>
    </row>
    <row r="1726" spans="4:5">
      <c r="D1726" s="1205"/>
      <c r="E1726" s="1198"/>
    </row>
    <row r="1727" spans="4:5">
      <c r="D1727" s="1205"/>
      <c r="E1727" s="1198"/>
    </row>
    <row r="1728" spans="4:5">
      <c r="D1728" s="1205"/>
      <c r="E1728" s="1198"/>
    </row>
    <row r="1729" spans="4:5">
      <c r="D1729" s="1205"/>
      <c r="E1729" s="1198"/>
    </row>
    <row r="1730" spans="4:5">
      <c r="D1730" s="1205"/>
      <c r="E1730" s="1198"/>
    </row>
    <row r="1731" spans="4:5">
      <c r="D1731" s="1205"/>
      <c r="E1731" s="1198"/>
    </row>
    <row r="1732" spans="4:5">
      <c r="D1732" s="1205"/>
      <c r="E1732" s="1198"/>
    </row>
    <row r="1733" spans="4:5">
      <c r="D1733" s="1205"/>
      <c r="E1733" s="1198"/>
    </row>
    <row r="1734" spans="4:5">
      <c r="D1734" s="1205"/>
      <c r="E1734" s="1198"/>
    </row>
    <row r="1735" spans="4:5">
      <c r="D1735" s="1205"/>
      <c r="E1735" s="1198"/>
    </row>
    <row r="1736" spans="4:5">
      <c r="D1736" s="1205"/>
      <c r="E1736" s="1198"/>
    </row>
    <row r="1737" spans="4:5">
      <c r="D1737" s="1205"/>
      <c r="E1737" s="1198"/>
    </row>
    <row r="1738" spans="4:5">
      <c r="D1738" s="1205"/>
      <c r="E1738" s="1198"/>
    </row>
    <row r="1739" spans="4:5">
      <c r="D1739" s="1205"/>
      <c r="E1739" s="1198"/>
    </row>
    <row r="1740" spans="4:5">
      <c r="D1740" s="1205"/>
      <c r="E1740" s="1198"/>
    </row>
    <row r="1741" spans="4:5">
      <c r="D1741" s="1205"/>
      <c r="E1741" s="1198"/>
    </row>
    <row r="1742" spans="4:5">
      <c r="D1742" s="1205"/>
      <c r="E1742" s="1198"/>
    </row>
    <row r="1743" spans="4:5">
      <c r="D1743" s="1205"/>
      <c r="E1743" s="1198"/>
    </row>
    <row r="1744" spans="4:5">
      <c r="D1744" s="1205"/>
      <c r="E1744" s="1198"/>
    </row>
    <row r="1745" spans="4:5">
      <c r="D1745" s="1205"/>
      <c r="E1745" s="1198"/>
    </row>
    <row r="1746" spans="4:5">
      <c r="D1746" s="1205"/>
      <c r="E1746" s="1198"/>
    </row>
    <row r="1747" spans="4:5">
      <c r="D1747" s="1205"/>
      <c r="E1747" s="1198"/>
    </row>
    <row r="1748" spans="4:5">
      <c r="D1748" s="1205"/>
      <c r="E1748" s="1198"/>
    </row>
    <row r="1749" spans="4:5">
      <c r="D1749" s="1205"/>
      <c r="E1749" s="1198"/>
    </row>
    <row r="1750" spans="4:5">
      <c r="D1750" s="1205"/>
      <c r="E1750" s="1198"/>
    </row>
    <row r="1751" spans="4:5">
      <c r="D1751" s="1205"/>
      <c r="E1751" s="1198"/>
    </row>
    <row r="1752" spans="4:5">
      <c r="D1752" s="1205"/>
      <c r="E1752" s="1198"/>
    </row>
    <row r="1753" spans="4:5">
      <c r="D1753" s="1205"/>
      <c r="E1753" s="1198"/>
    </row>
    <row r="1754" spans="4:5">
      <c r="D1754" s="1205"/>
      <c r="E1754" s="1198"/>
    </row>
    <row r="1755" spans="4:5">
      <c r="D1755" s="1205"/>
      <c r="E1755" s="1198"/>
    </row>
    <row r="1756" spans="4:5">
      <c r="D1756" s="1205"/>
      <c r="E1756" s="1198"/>
    </row>
    <row r="1757" spans="4:5">
      <c r="D1757" s="1205"/>
      <c r="E1757" s="1198"/>
    </row>
    <row r="1758" spans="4:5">
      <c r="D1758" s="1205"/>
      <c r="E1758" s="1198"/>
    </row>
    <row r="1759" spans="4:5">
      <c r="D1759" s="1205"/>
      <c r="E1759" s="1198"/>
    </row>
    <row r="1760" spans="4:5">
      <c r="D1760" s="1205"/>
      <c r="E1760" s="1198"/>
    </row>
    <row r="1761" spans="4:5">
      <c r="D1761" s="1205"/>
      <c r="E1761" s="1198"/>
    </row>
    <row r="1762" spans="4:5">
      <c r="D1762" s="1205"/>
      <c r="E1762" s="1198"/>
    </row>
    <row r="1763" spans="4:5">
      <c r="D1763" s="1205"/>
      <c r="E1763" s="1198"/>
    </row>
    <row r="1764" spans="4:5">
      <c r="D1764" s="1205"/>
      <c r="E1764" s="1198"/>
    </row>
    <row r="1765" spans="4:5">
      <c r="D1765" s="1205"/>
      <c r="E1765" s="1198"/>
    </row>
    <row r="1766" spans="4:5">
      <c r="D1766" s="1205"/>
      <c r="E1766" s="1198"/>
    </row>
    <row r="1767" spans="4:5">
      <c r="D1767" s="1205"/>
      <c r="E1767" s="1198"/>
    </row>
    <row r="1768" spans="4:5">
      <c r="D1768" s="1205"/>
      <c r="E1768" s="1198"/>
    </row>
    <row r="1769" spans="4:5">
      <c r="D1769" s="1205"/>
      <c r="E1769" s="1198"/>
    </row>
    <row r="1770" spans="4:5">
      <c r="D1770" s="1205"/>
      <c r="E1770" s="1198"/>
    </row>
    <row r="1771" spans="4:5">
      <c r="D1771" s="1205"/>
      <c r="E1771" s="1198"/>
    </row>
    <row r="1772" spans="4:5">
      <c r="D1772" s="1205"/>
      <c r="E1772" s="1198"/>
    </row>
    <row r="1773" spans="4:5">
      <c r="D1773" s="1205"/>
      <c r="E1773" s="1198"/>
    </row>
    <row r="1774" spans="4:5">
      <c r="D1774" s="1205"/>
      <c r="E1774" s="1198"/>
    </row>
    <row r="1775" spans="4:5">
      <c r="D1775" s="1205"/>
      <c r="E1775" s="1198"/>
    </row>
    <row r="1776" spans="4:5">
      <c r="D1776" s="1205"/>
      <c r="E1776" s="1198"/>
    </row>
    <row r="1777" spans="4:5">
      <c r="D1777" s="1205"/>
      <c r="E1777" s="1198"/>
    </row>
    <row r="1778" spans="4:5">
      <c r="D1778" s="1205"/>
      <c r="E1778" s="1198"/>
    </row>
    <row r="1779" spans="4:5">
      <c r="D1779" s="1205"/>
      <c r="E1779" s="1198"/>
    </row>
    <row r="1780" spans="4:5">
      <c r="D1780" s="1205"/>
      <c r="E1780" s="1198"/>
    </row>
    <row r="1781" spans="4:5">
      <c r="D1781" s="1205"/>
      <c r="E1781" s="1198"/>
    </row>
    <row r="1782" spans="4:5">
      <c r="D1782" s="1205"/>
      <c r="E1782" s="1198"/>
    </row>
    <row r="1783" spans="4:5">
      <c r="D1783" s="1205"/>
      <c r="E1783" s="1198"/>
    </row>
    <row r="1784" spans="4:5">
      <c r="D1784" s="1205"/>
      <c r="E1784" s="1198"/>
    </row>
    <row r="1785" spans="4:5">
      <c r="D1785" s="1205"/>
      <c r="E1785" s="1198"/>
    </row>
    <row r="1786" spans="4:5">
      <c r="D1786" s="1205"/>
      <c r="E1786" s="1198"/>
    </row>
    <row r="1787" spans="4:5">
      <c r="D1787" s="1205"/>
      <c r="E1787" s="1198"/>
    </row>
    <row r="1788" spans="4:5">
      <c r="D1788" s="1205"/>
      <c r="E1788" s="1198"/>
    </row>
    <row r="1789" spans="4:5">
      <c r="D1789" s="1205"/>
      <c r="E1789" s="1198"/>
    </row>
    <row r="1790" spans="4:5">
      <c r="D1790" s="1205"/>
      <c r="E1790" s="1198"/>
    </row>
    <row r="1791" spans="4:5">
      <c r="D1791" s="1205"/>
      <c r="E1791" s="1198"/>
    </row>
    <row r="1792" spans="4:5">
      <c r="D1792" s="1205"/>
      <c r="E1792" s="1198"/>
    </row>
    <row r="1793" spans="4:5">
      <c r="D1793" s="1205"/>
      <c r="E1793" s="1198"/>
    </row>
    <row r="1794" spans="4:5">
      <c r="D1794" s="1205"/>
      <c r="E1794" s="1198"/>
    </row>
    <row r="1795" spans="4:5">
      <c r="D1795" s="1205"/>
      <c r="E1795" s="1198"/>
    </row>
    <row r="1796" spans="4:5">
      <c r="D1796" s="1205"/>
      <c r="E1796" s="1198"/>
    </row>
    <row r="1797" spans="4:5">
      <c r="D1797" s="1205"/>
      <c r="E1797" s="1198"/>
    </row>
    <row r="1798" spans="4:5">
      <c r="D1798" s="1205"/>
      <c r="E1798" s="1198"/>
    </row>
    <row r="1799" spans="4:5">
      <c r="D1799" s="1205"/>
      <c r="E1799" s="1198"/>
    </row>
    <row r="1800" spans="4:5">
      <c r="D1800" s="1205"/>
      <c r="E1800" s="1198"/>
    </row>
    <row r="1801" spans="4:5">
      <c r="D1801" s="1205"/>
      <c r="E1801" s="1198"/>
    </row>
    <row r="1802" spans="4:5">
      <c r="D1802" s="1205"/>
      <c r="E1802" s="1198"/>
    </row>
    <row r="1803" spans="4:5">
      <c r="D1803" s="1205"/>
      <c r="E1803" s="1198"/>
    </row>
    <row r="1804" spans="4:5">
      <c r="D1804" s="1205"/>
      <c r="E1804" s="1198"/>
    </row>
    <row r="1805" spans="4:5">
      <c r="D1805" s="1205"/>
      <c r="E1805" s="1198"/>
    </row>
    <row r="1806" spans="4:5">
      <c r="D1806" s="1205"/>
      <c r="E1806" s="1198"/>
    </row>
    <row r="1807" spans="4:5">
      <c r="D1807" s="1205"/>
      <c r="E1807" s="1198"/>
    </row>
    <row r="1808" spans="4:5">
      <c r="D1808" s="1205"/>
      <c r="E1808" s="1198"/>
    </row>
    <row r="1809" spans="4:5">
      <c r="D1809" s="1205"/>
      <c r="E1809" s="1198"/>
    </row>
    <row r="1810" spans="4:5">
      <c r="D1810" s="1205"/>
      <c r="E1810" s="1198"/>
    </row>
    <row r="1811" spans="4:5">
      <c r="D1811" s="1205"/>
      <c r="E1811" s="1198"/>
    </row>
    <row r="1812" spans="4:5">
      <c r="D1812" s="1205"/>
      <c r="E1812" s="1198"/>
    </row>
    <row r="1813" spans="4:5">
      <c r="D1813" s="1205"/>
      <c r="E1813" s="1198"/>
    </row>
    <row r="1814" spans="4:5">
      <c r="D1814" s="1205"/>
      <c r="E1814" s="1198"/>
    </row>
    <row r="1815" spans="4:5">
      <c r="D1815" s="1205"/>
      <c r="E1815" s="1198"/>
    </row>
    <row r="1816" spans="4:5">
      <c r="D1816" s="1205"/>
      <c r="E1816" s="1198"/>
    </row>
    <row r="1817" spans="4:5">
      <c r="D1817" s="1205"/>
      <c r="E1817" s="1198"/>
    </row>
    <row r="1818" spans="4:5">
      <c r="D1818" s="1205"/>
      <c r="E1818" s="1198"/>
    </row>
    <row r="1819" spans="4:5">
      <c r="D1819" s="1205"/>
      <c r="E1819" s="1198"/>
    </row>
    <row r="1820" spans="4:5">
      <c r="D1820" s="1205"/>
      <c r="E1820" s="1198"/>
    </row>
    <row r="1821" spans="4:5">
      <c r="D1821" s="1205"/>
      <c r="E1821" s="1198"/>
    </row>
    <row r="1822" spans="4:5">
      <c r="D1822" s="1205"/>
      <c r="E1822" s="1198"/>
    </row>
    <row r="1823" spans="4:5">
      <c r="D1823" s="1205"/>
      <c r="E1823" s="1198"/>
    </row>
    <row r="1824" spans="4:5">
      <c r="D1824" s="1205"/>
      <c r="E1824" s="1198"/>
    </row>
    <row r="1825" spans="4:5">
      <c r="D1825" s="1205"/>
      <c r="E1825" s="1198"/>
    </row>
    <row r="1826" spans="4:5">
      <c r="D1826" s="1205"/>
      <c r="E1826" s="1198"/>
    </row>
    <row r="1827" spans="4:5">
      <c r="D1827" s="1205"/>
      <c r="E1827" s="1198"/>
    </row>
    <row r="1828" spans="4:5">
      <c r="D1828" s="1205"/>
      <c r="E1828" s="1198"/>
    </row>
    <row r="1829" spans="4:5">
      <c r="D1829" s="1205"/>
      <c r="E1829" s="1198"/>
    </row>
    <row r="1830" spans="4:5">
      <c r="D1830" s="1205"/>
      <c r="E1830" s="1198"/>
    </row>
    <row r="1831" spans="4:5">
      <c r="D1831" s="1205"/>
      <c r="E1831" s="1198"/>
    </row>
    <row r="1832" spans="4:5">
      <c r="D1832" s="1205"/>
      <c r="E1832" s="1198"/>
    </row>
    <row r="1833" spans="4:5">
      <c r="D1833" s="1205"/>
      <c r="E1833" s="1198"/>
    </row>
    <row r="1834" spans="4:5">
      <c r="D1834" s="1205"/>
      <c r="E1834" s="1198"/>
    </row>
    <row r="1835" spans="4:5">
      <c r="D1835" s="1205"/>
      <c r="E1835" s="1198"/>
    </row>
    <row r="1836" spans="4:5">
      <c r="D1836" s="1205"/>
      <c r="E1836" s="1198"/>
    </row>
    <row r="1837" spans="4:5">
      <c r="D1837" s="1205"/>
      <c r="E1837" s="1198"/>
    </row>
    <row r="1838" spans="4:5">
      <c r="D1838" s="1205"/>
      <c r="E1838" s="1198"/>
    </row>
    <row r="1839" spans="4:5">
      <c r="D1839" s="1205"/>
      <c r="E1839" s="1198"/>
    </row>
    <row r="1840" spans="4:5">
      <c r="D1840" s="1205"/>
      <c r="E1840" s="1198"/>
    </row>
    <row r="1841" spans="4:5">
      <c r="D1841" s="1205"/>
      <c r="E1841" s="1198"/>
    </row>
    <row r="1842" spans="4:5">
      <c r="D1842" s="1205"/>
      <c r="E1842" s="1198"/>
    </row>
    <row r="1843" spans="4:5">
      <c r="D1843" s="1205"/>
      <c r="E1843" s="1198"/>
    </row>
    <row r="1844" spans="4:5">
      <c r="D1844" s="1205"/>
      <c r="E1844" s="1198"/>
    </row>
    <row r="1845" spans="4:5">
      <c r="D1845" s="1205"/>
      <c r="E1845" s="1198"/>
    </row>
    <row r="1846" spans="4:5">
      <c r="D1846" s="1205"/>
      <c r="E1846" s="1198"/>
    </row>
    <row r="1847" spans="4:5">
      <c r="D1847" s="1205"/>
      <c r="E1847" s="1198"/>
    </row>
    <row r="1848" spans="4:5">
      <c r="D1848" s="1205"/>
      <c r="E1848" s="1198"/>
    </row>
    <row r="1849" spans="4:5">
      <c r="D1849" s="1205"/>
      <c r="E1849" s="1198"/>
    </row>
    <row r="1850" spans="4:5">
      <c r="D1850" s="1205"/>
      <c r="E1850" s="1198"/>
    </row>
    <row r="1851" spans="4:5">
      <c r="D1851" s="1205"/>
      <c r="E1851" s="1198"/>
    </row>
    <row r="1852" spans="4:5">
      <c r="D1852" s="1205"/>
      <c r="E1852" s="1198"/>
    </row>
    <row r="1853" spans="4:5">
      <c r="D1853" s="1205"/>
      <c r="E1853" s="1198"/>
    </row>
    <row r="1854" spans="4:5">
      <c r="D1854" s="1205"/>
      <c r="E1854" s="1198"/>
    </row>
    <row r="1855" spans="4:5">
      <c r="D1855" s="1205"/>
      <c r="E1855" s="1198"/>
    </row>
    <row r="1856" spans="4:5">
      <c r="D1856" s="1205"/>
      <c r="E1856" s="1198"/>
    </row>
    <row r="1857" spans="4:5">
      <c r="D1857" s="1205"/>
      <c r="E1857" s="1198"/>
    </row>
    <row r="1858" spans="4:5">
      <c r="D1858" s="1205"/>
      <c r="E1858" s="1198"/>
    </row>
    <row r="1859" spans="4:5">
      <c r="D1859" s="1205"/>
      <c r="E1859" s="1198"/>
    </row>
    <row r="1860" spans="4:5">
      <c r="D1860" s="1205"/>
      <c r="E1860" s="1198"/>
    </row>
    <row r="1861" spans="4:5">
      <c r="D1861" s="1205"/>
      <c r="E1861" s="1198"/>
    </row>
    <row r="1862" spans="4:5">
      <c r="D1862" s="1205"/>
      <c r="E1862" s="1198"/>
    </row>
    <row r="1863" spans="4:5">
      <c r="D1863" s="1205"/>
      <c r="E1863" s="1198"/>
    </row>
    <row r="1864" spans="4:5">
      <c r="D1864" s="1205"/>
      <c r="E1864" s="1198"/>
    </row>
    <row r="1865" spans="4:5">
      <c r="D1865" s="1205"/>
      <c r="E1865" s="1198"/>
    </row>
    <row r="1866" spans="4:5">
      <c r="D1866" s="1205"/>
      <c r="E1866" s="1198"/>
    </row>
    <row r="1867" spans="4:5">
      <c r="D1867" s="1205"/>
      <c r="E1867" s="1198"/>
    </row>
    <row r="1868" spans="4:5">
      <c r="D1868" s="1205"/>
      <c r="E1868" s="1198"/>
    </row>
    <row r="1869" spans="4:5">
      <c r="D1869" s="1205"/>
      <c r="E1869" s="1198"/>
    </row>
    <row r="1870" spans="4:5">
      <c r="D1870" s="1205"/>
      <c r="E1870" s="1198"/>
    </row>
    <row r="1871" spans="4:5">
      <c r="D1871" s="1205"/>
      <c r="E1871" s="1198"/>
    </row>
    <row r="1872" spans="4:5">
      <c r="D1872" s="1205"/>
      <c r="E1872" s="1198"/>
    </row>
    <row r="1873" spans="4:5">
      <c r="D1873" s="1205"/>
      <c r="E1873" s="1198"/>
    </row>
    <row r="1874" spans="4:5">
      <c r="D1874" s="1205"/>
      <c r="E1874" s="1198"/>
    </row>
    <row r="1875" spans="4:5">
      <c r="D1875" s="1205"/>
      <c r="E1875" s="1198"/>
    </row>
    <row r="1876" spans="4:5">
      <c r="D1876" s="1205"/>
      <c r="E1876" s="1198"/>
    </row>
    <row r="1877" spans="4:5">
      <c r="D1877" s="1205"/>
      <c r="E1877" s="1198"/>
    </row>
    <row r="1878" spans="4:5">
      <c r="D1878" s="1205"/>
      <c r="E1878" s="1198"/>
    </row>
    <row r="1879" spans="4:5">
      <c r="D1879" s="1205"/>
      <c r="E1879" s="1198"/>
    </row>
    <row r="1880" spans="4:5">
      <c r="D1880" s="1205"/>
      <c r="E1880" s="1198"/>
    </row>
    <row r="1881" spans="4:5">
      <c r="D1881" s="1205"/>
      <c r="E1881" s="1198"/>
    </row>
    <row r="1882" spans="4:5">
      <c r="D1882" s="1205"/>
      <c r="E1882" s="1198"/>
    </row>
    <row r="1883" spans="4:5">
      <c r="D1883" s="1205"/>
      <c r="E1883" s="1198"/>
    </row>
    <row r="1884" spans="4:5">
      <c r="D1884" s="1205"/>
      <c r="E1884" s="1198"/>
    </row>
    <row r="1885" spans="4:5">
      <c r="D1885" s="1205"/>
      <c r="E1885" s="1198"/>
    </row>
    <row r="1886" spans="4:5">
      <c r="D1886" s="1205"/>
      <c r="E1886" s="1198"/>
    </row>
    <row r="1887" spans="4:5">
      <c r="D1887" s="1205"/>
      <c r="E1887" s="1198"/>
    </row>
    <row r="1888" spans="4:5">
      <c r="D1888" s="1205"/>
      <c r="E1888" s="1198"/>
    </row>
    <row r="1889" spans="4:5">
      <c r="D1889" s="1205"/>
      <c r="E1889" s="1198"/>
    </row>
    <row r="1890" spans="4:5">
      <c r="D1890" s="1205"/>
      <c r="E1890" s="1198"/>
    </row>
    <row r="1891" spans="4:5">
      <c r="D1891" s="1205"/>
      <c r="E1891" s="1198"/>
    </row>
    <row r="1892" spans="4:5">
      <c r="D1892" s="1205"/>
      <c r="E1892" s="1198"/>
    </row>
    <row r="1893" spans="4:5">
      <c r="D1893" s="1205"/>
      <c r="E1893" s="1198"/>
    </row>
    <row r="1894" spans="4:5">
      <c r="D1894" s="1205"/>
      <c r="E1894" s="1198"/>
    </row>
    <row r="1895" spans="4:5">
      <c r="D1895" s="1205"/>
      <c r="E1895" s="1198"/>
    </row>
    <row r="1896" spans="4:5">
      <c r="D1896" s="1205"/>
      <c r="E1896" s="1198"/>
    </row>
    <row r="1897" spans="4:5">
      <c r="D1897" s="1205"/>
      <c r="E1897" s="1198"/>
    </row>
    <row r="1898" spans="4:5">
      <c r="D1898" s="1205"/>
      <c r="E1898" s="1198"/>
    </row>
    <row r="1899" spans="4:5">
      <c r="D1899" s="1205"/>
      <c r="E1899" s="1198"/>
    </row>
    <row r="1900" spans="4:5">
      <c r="D1900" s="1205"/>
      <c r="E1900" s="1198"/>
    </row>
    <row r="1901" spans="4:5">
      <c r="D1901" s="1205"/>
      <c r="E1901" s="1198"/>
    </row>
    <row r="1902" spans="4:5">
      <c r="D1902" s="1205"/>
      <c r="E1902" s="1198"/>
    </row>
    <row r="1903" spans="4:5">
      <c r="D1903" s="1205"/>
      <c r="E1903" s="1198"/>
    </row>
    <row r="1904" spans="4:5">
      <c r="D1904" s="1205"/>
      <c r="E1904" s="1198"/>
    </row>
    <row r="1905" spans="4:5">
      <c r="D1905" s="1205"/>
      <c r="E1905" s="1198"/>
    </row>
    <row r="1906" spans="4:5">
      <c r="D1906" s="1205"/>
      <c r="E1906" s="1198"/>
    </row>
    <row r="1907" spans="4:5">
      <c r="D1907" s="1205"/>
      <c r="E1907" s="1198"/>
    </row>
    <row r="1908" spans="4:5">
      <c r="D1908" s="1205"/>
      <c r="E1908" s="1198"/>
    </row>
    <row r="1909" spans="4:5">
      <c r="D1909" s="1205"/>
      <c r="E1909" s="1198"/>
    </row>
    <row r="1910" spans="4:5">
      <c r="D1910" s="1205"/>
      <c r="E1910" s="1198"/>
    </row>
    <row r="1911" spans="4:5">
      <c r="D1911" s="1205"/>
      <c r="E1911" s="1198"/>
    </row>
    <row r="1912" spans="4:5">
      <c r="D1912" s="1205"/>
      <c r="E1912" s="1198"/>
    </row>
    <row r="1913" spans="4:5">
      <c r="D1913" s="1205"/>
      <c r="E1913" s="1198"/>
    </row>
    <row r="1914" spans="4:5">
      <c r="D1914" s="1205"/>
      <c r="E1914" s="1198"/>
    </row>
    <row r="1915" spans="4:5">
      <c r="D1915" s="1205"/>
      <c r="E1915" s="1198"/>
    </row>
    <row r="1916" spans="4:5">
      <c r="D1916" s="1205"/>
      <c r="E1916" s="1198"/>
    </row>
    <row r="1917" spans="4:5">
      <c r="D1917" s="1205"/>
      <c r="E1917" s="1198"/>
    </row>
    <row r="1918" spans="4:5">
      <c r="D1918" s="1205"/>
      <c r="E1918" s="1198"/>
    </row>
    <row r="1919" spans="4:5">
      <c r="D1919" s="1205"/>
      <c r="E1919" s="1198"/>
    </row>
    <row r="1920" spans="4:5">
      <c r="D1920" s="1205"/>
      <c r="E1920" s="1198"/>
    </row>
    <row r="1921" spans="4:5">
      <c r="D1921" s="1205"/>
      <c r="E1921" s="1198"/>
    </row>
    <row r="1922" spans="4:5">
      <c r="D1922" s="1205"/>
      <c r="E1922" s="1198"/>
    </row>
    <row r="1923" spans="4:5">
      <c r="D1923" s="1205"/>
      <c r="E1923" s="1198"/>
    </row>
    <row r="1924" spans="4:5">
      <c r="D1924" s="1205"/>
      <c r="E1924" s="1198"/>
    </row>
    <row r="1925" spans="4:5">
      <c r="D1925" s="1205"/>
      <c r="E1925" s="1198"/>
    </row>
    <row r="1926" spans="4:5">
      <c r="D1926" s="1205"/>
      <c r="E1926" s="1198"/>
    </row>
    <row r="1927" spans="4:5">
      <c r="D1927" s="1205"/>
      <c r="E1927" s="1198"/>
    </row>
    <row r="1928" spans="4:5">
      <c r="D1928" s="1205"/>
      <c r="E1928" s="1198"/>
    </row>
    <row r="1929" spans="4:5">
      <c r="D1929" s="1205"/>
      <c r="E1929" s="1198"/>
    </row>
    <row r="1930" spans="4:5">
      <c r="D1930" s="1205"/>
      <c r="E1930" s="1198"/>
    </row>
    <row r="1931" spans="4:5">
      <c r="D1931" s="1205"/>
      <c r="E1931" s="1198"/>
    </row>
    <row r="1932" spans="4:5">
      <c r="D1932" s="1205"/>
      <c r="E1932" s="1198"/>
    </row>
    <row r="1933" spans="4:5">
      <c r="D1933" s="1205"/>
      <c r="E1933" s="1198"/>
    </row>
    <row r="1934" spans="4:5">
      <c r="D1934" s="1205"/>
      <c r="E1934" s="1198"/>
    </row>
    <row r="1935" spans="4:5">
      <c r="D1935" s="1205"/>
      <c r="E1935" s="1198"/>
    </row>
    <row r="1936" spans="4:5">
      <c r="D1936" s="1205"/>
      <c r="E1936" s="1198"/>
    </row>
    <row r="1937" spans="4:5">
      <c r="D1937" s="1205"/>
      <c r="E1937" s="1198"/>
    </row>
    <row r="1938" spans="4:5">
      <c r="D1938" s="1205"/>
      <c r="E1938" s="1198"/>
    </row>
    <row r="1939" spans="4:5">
      <c r="D1939" s="1205"/>
      <c r="E1939" s="1198"/>
    </row>
    <row r="1940" spans="4:5">
      <c r="D1940" s="1205"/>
      <c r="E1940" s="1198"/>
    </row>
    <row r="1941" spans="4:5">
      <c r="D1941" s="1205"/>
      <c r="E1941" s="1198"/>
    </row>
    <row r="1942" spans="4:5">
      <c r="D1942" s="1205"/>
      <c r="E1942" s="1198"/>
    </row>
    <row r="1943" spans="4:5">
      <c r="D1943" s="1205"/>
      <c r="E1943" s="1198"/>
    </row>
    <row r="1944" spans="4:5">
      <c r="D1944" s="1205"/>
      <c r="E1944" s="1198"/>
    </row>
    <row r="1945" spans="4:5">
      <c r="D1945" s="1205"/>
      <c r="E1945" s="1198"/>
    </row>
    <row r="1946" spans="4:5">
      <c r="D1946" s="1205"/>
      <c r="E1946" s="1198"/>
    </row>
    <row r="1947" spans="4:5">
      <c r="D1947" s="1205"/>
      <c r="E1947" s="1198"/>
    </row>
    <row r="1948" spans="4:5">
      <c r="D1948" s="1205"/>
      <c r="E1948" s="1198"/>
    </row>
    <row r="1949" spans="4:5">
      <c r="D1949" s="1205"/>
      <c r="E1949" s="1198"/>
    </row>
    <row r="1950" spans="4:5">
      <c r="D1950" s="1205"/>
      <c r="E1950" s="1198"/>
    </row>
    <row r="1951" spans="4:5">
      <c r="D1951" s="1205"/>
      <c r="E1951" s="1198"/>
    </row>
    <row r="1952" spans="4:5">
      <c r="D1952" s="1205"/>
      <c r="E1952" s="1198"/>
    </row>
    <row r="1953" spans="4:5">
      <c r="D1953" s="1205"/>
      <c r="E1953" s="1198"/>
    </row>
    <row r="1954" spans="4:5">
      <c r="D1954" s="1205"/>
      <c r="E1954" s="1198"/>
    </row>
    <row r="1955" spans="4:5">
      <c r="D1955" s="1205"/>
      <c r="E1955" s="1198"/>
    </row>
    <row r="1956" spans="4:5">
      <c r="D1956" s="1205"/>
      <c r="E1956" s="1198"/>
    </row>
    <row r="1957" spans="4:5">
      <c r="D1957" s="1205"/>
      <c r="E1957" s="1198"/>
    </row>
    <row r="1958" spans="4:5">
      <c r="D1958" s="1205"/>
      <c r="E1958" s="1198"/>
    </row>
    <row r="1959" spans="4:5">
      <c r="D1959" s="1205"/>
      <c r="E1959" s="1198"/>
    </row>
    <row r="1960" spans="4:5">
      <c r="D1960" s="1205"/>
      <c r="E1960" s="1198"/>
    </row>
    <row r="1961" spans="4:5">
      <c r="D1961" s="1205"/>
      <c r="E1961" s="1198"/>
    </row>
    <row r="1962" spans="4:5">
      <c r="D1962" s="1205"/>
      <c r="E1962" s="1198"/>
    </row>
    <row r="1963" spans="4:5">
      <c r="D1963" s="1205"/>
      <c r="E1963" s="1198"/>
    </row>
    <row r="1964" spans="4:5">
      <c r="D1964" s="1205"/>
      <c r="E1964" s="1198"/>
    </row>
    <row r="1965" spans="4:5">
      <c r="D1965" s="1205"/>
      <c r="E1965" s="1198"/>
    </row>
    <row r="1966" spans="4:5">
      <c r="D1966" s="1205"/>
      <c r="E1966" s="1198"/>
    </row>
    <row r="1967" spans="4:5">
      <c r="D1967" s="1205"/>
      <c r="E1967" s="1198"/>
    </row>
    <row r="1968" spans="4:5">
      <c r="D1968" s="1205"/>
      <c r="E1968" s="1198"/>
    </row>
    <row r="1969" spans="4:5">
      <c r="D1969" s="1205"/>
      <c r="E1969" s="1198"/>
    </row>
    <row r="1970" spans="4:5">
      <c r="D1970" s="1205"/>
      <c r="E1970" s="1198"/>
    </row>
    <row r="1971" spans="4:5">
      <c r="D1971" s="1205"/>
      <c r="E1971" s="1198"/>
    </row>
    <row r="1972" spans="4:5">
      <c r="D1972" s="1205"/>
      <c r="E1972" s="1198"/>
    </row>
    <row r="1973" spans="4:5">
      <c r="D1973" s="1205"/>
      <c r="E1973" s="1198"/>
    </row>
    <row r="1974" spans="4:5">
      <c r="D1974" s="1205"/>
      <c r="E1974" s="1198"/>
    </row>
    <row r="1975" spans="4:5">
      <c r="D1975" s="1205"/>
      <c r="E1975" s="1198"/>
    </row>
    <row r="1976" spans="4:5">
      <c r="D1976" s="1205"/>
      <c r="E1976" s="1198"/>
    </row>
    <row r="1977" spans="4:5">
      <c r="D1977" s="1205"/>
      <c r="E1977" s="1198"/>
    </row>
    <row r="1978" spans="4:5">
      <c r="D1978" s="1205"/>
      <c r="E1978" s="1198"/>
    </row>
    <row r="1979" spans="4:5">
      <c r="D1979" s="1205"/>
      <c r="E1979" s="1198"/>
    </row>
    <row r="1980" spans="4:5">
      <c r="D1980" s="1205"/>
      <c r="E1980" s="1198"/>
    </row>
    <row r="1981" spans="4:5">
      <c r="D1981" s="1205"/>
      <c r="E1981" s="1198"/>
    </row>
    <row r="1982" spans="4:5">
      <c r="D1982" s="1205"/>
      <c r="E1982" s="1198"/>
    </row>
    <row r="1983" spans="4:5">
      <c r="D1983" s="1205"/>
      <c r="E1983" s="1198"/>
    </row>
    <row r="1984" spans="4:5">
      <c r="D1984" s="1205"/>
      <c r="E1984" s="1198"/>
    </row>
    <row r="1985" spans="4:5">
      <c r="D1985" s="1205"/>
      <c r="E1985" s="1198"/>
    </row>
    <row r="1986" spans="4:5">
      <c r="D1986" s="1205"/>
      <c r="E1986" s="1198"/>
    </row>
    <row r="1987" spans="4:5">
      <c r="D1987" s="1205"/>
      <c r="E1987" s="1198"/>
    </row>
    <row r="1988" spans="4:5">
      <c r="D1988" s="1205"/>
      <c r="E1988" s="1198"/>
    </row>
    <row r="1989" spans="4:5">
      <c r="D1989" s="1205"/>
      <c r="E1989" s="1198"/>
    </row>
    <row r="1990" spans="4:5">
      <c r="D1990" s="1205"/>
      <c r="E1990" s="1198"/>
    </row>
    <row r="1991" spans="4:5">
      <c r="D1991" s="1205"/>
      <c r="E1991" s="1198"/>
    </row>
    <row r="1992" spans="4:5">
      <c r="D1992" s="1205"/>
      <c r="E1992" s="1198"/>
    </row>
    <row r="1993" spans="4:5">
      <c r="D1993" s="1205"/>
      <c r="E1993" s="1198"/>
    </row>
    <row r="1994" spans="4:5">
      <c r="D1994" s="1205"/>
      <c r="E1994" s="1198"/>
    </row>
    <row r="1995" spans="4:5">
      <c r="D1995" s="1205"/>
      <c r="E1995" s="1198"/>
    </row>
    <row r="1996" spans="4:5">
      <c r="D1996" s="1205"/>
      <c r="E1996" s="1198"/>
    </row>
    <row r="1997" spans="4:5">
      <c r="D1997" s="1205"/>
      <c r="E1997" s="1198"/>
    </row>
    <row r="1998" spans="4:5">
      <c r="D1998" s="1205"/>
      <c r="E1998" s="1198"/>
    </row>
    <row r="1999" spans="4:5">
      <c r="D1999" s="1205"/>
      <c r="E1999" s="1198"/>
    </row>
    <row r="2000" spans="4:5">
      <c r="D2000" s="1205"/>
      <c r="E2000" s="1198"/>
    </row>
    <row r="2001" spans="4:5">
      <c r="D2001" s="1205"/>
      <c r="E2001" s="1198"/>
    </row>
    <row r="2002" spans="4:5">
      <c r="D2002" s="1205"/>
      <c r="E2002" s="1198"/>
    </row>
    <row r="2003" spans="4:5">
      <c r="D2003" s="1205"/>
      <c r="E2003" s="1198"/>
    </row>
    <row r="2004" spans="4:5">
      <c r="D2004" s="1205"/>
      <c r="E2004" s="1198"/>
    </row>
    <row r="2005" spans="4:5">
      <c r="D2005" s="1205"/>
      <c r="E2005" s="1198"/>
    </row>
    <row r="2006" spans="4:5">
      <c r="D2006" s="1205"/>
      <c r="E2006" s="1198"/>
    </row>
    <row r="2007" spans="4:5">
      <c r="D2007" s="1205"/>
      <c r="E2007" s="1198"/>
    </row>
    <row r="2008" spans="4:5">
      <c r="D2008" s="1205"/>
      <c r="E2008" s="1198"/>
    </row>
    <row r="2009" spans="4:5">
      <c r="D2009" s="1205"/>
      <c r="E2009" s="1198"/>
    </row>
    <row r="2010" spans="4:5">
      <c r="D2010" s="1205"/>
      <c r="E2010" s="1198"/>
    </row>
    <row r="2011" spans="4:5">
      <c r="D2011" s="1205"/>
      <c r="E2011" s="1198"/>
    </row>
    <row r="2012" spans="4:5">
      <c r="D2012" s="1205"/>
      <c r="E2012" s="1198"/>
    </row>
    <row r="2013" spans="4:5">
      <c r="D2013" s="1205"/>
      <c r="E2013" s="1198"/>
    </row>
    <row r="2014" spans="4:5">
      <c r="D2014" s="1205"/>
      <c r="E2014" s="1198"/>
    </row>
    <row r="2015" spans="4:5">
      <c r="D2015" s="1205"/>
      <c r="E2015" s="1198"/>
    </row>
    <row r="2016" spans="4:5">
      <c r="D2016" s="1205"/>
      <c r="E2016" s="1198"/>
    </row>
    <row r="2017" spans="4:5">
      <c r="D2017" s="1205"/>
      <c r="E2017" s="1198"/>
    </row>
    <row r="2018" spans="4:5">
      <c r="D2018" s="1205"/>
      <c r="E2018" s="1198"/>
    </row>
    <row r="2019" spans="4:5">
      <c r="D2019" s="1205"/>
      <c r="E2019" s="1198"/>
    </row>
    <row r="2020" spans="4:5">
      <c r="D2020" s="1205"/>
      <c r="E2020" s="1198"/>
    </row>
    <row r="2021" spans="4:5">
      <c r="D2021" s="1205"/>
      <c r="E2021" s="1198"/>
    </row>
    <row r="2022" spans="4:5">
      <c r="D2022" s="1205"/>
      <c r="E2022" s="1198"/>
    </row>
    <row r="2023" spans="4:5">
      <c r="D2023" s="1205"/>
      <c r="E2023" s="1198"/>
    </row>
    <row r="2024" spans="4:5">
      <c r="D2024" s="1205"/>
      <c r="E2024" s="1198"/>
    </row>
    <row r="2025" spans="4:5">
      <c r="D2025" s="1205"/>
      <c r="E2025" s="1198"/>
    </row>
    <row r="2026" spans="4:5">
      <c r="D2026" s="1205"/>
      <c r="E2026" s="1198"/>
    </row>
    <row r="2027" spans="4:5">
      <c r="D2027" s="1205"/>
      <c r="E2027" s="1198"/>
    </row>
    <row r="2028" spans="4:5">
      <c r="D2028" s="1205"/>
      <c r="E2028" s="1198"/>
    </row>
    <row r="2029" spans="4:5">
      <c r="D2029" s="1205"/>
      <c r="E2029" s="1198"/>
    </row>
    <row r="2030" spans="4:5">
      <c r="D2030" s="1205"/>
      <c r="E2030" s="1198"/>
    </row>
    <row r="2031" spans="4:5">
      <c r="D2031" s="1205"/>
      <c r="E2031" s="1198"/>
    </row>
    <row r="2032" spans="4:5">
      <c r="D2032" s="1205"/>
      <c r="E2032" s="1198"/>
    </row>
    <row r="2033" spans="4:5">
      <c r="D2033" s="1205"/>
      <c r="E2033" s="1198"/>
    </row>
    <row r="2034" spans="4:5">
      <c r="D2034" s="1205"/>
      <c r="E2034" s="1198"/>
    </row>
    <row r="2035" spans="4:5">
      <c r="D2035" s="1205"/>
      <c r="E2035" s="1198"/>
    </row>
    <row r="2036" spans="4:5">
      <c r="D2036" s="1205"/>
      <c r="E2036" s="1198"/>
    </row>
    <row r="2037" spans="4:5">
      <c r="D2037" s="1205"/>
      <c r="E2037" s="1198"/>
    </row>
    <row r="2038" spans="4:5">
      <c r="D2038" s="1205"/>
      <c r="E2038" s="1198"/>
    </row>
    <row r="2039" spans="4:5">
      <c r="D2039" s="1205"/>
      <c r="E2039" s="1198"/>
    </row>
    <row r="2040" spans="4:5">
      <c r="D2040" s="1205"/>
      <c r="E2040" s="1198"/>
    </row>
    <row r="2041" spans="4:5">
      <c r="D2041" s="1205"/>
      <c r="E2041" s="1198"/>
    </row>
    <row r="2042" spans="4:5">
      <c r="D2042" s="1205"/>
      <c r="E2042" s="1198"/>
    </row>
    <row r="2043" spans="4:5">
      <c r="D2043" s="1205"/>
      <c r="E2043" s="1198"/>
    </row>
    <row r="2044" spans="4:5">
      <c r="D2044" s="1205"/>
      <c r="E2044" s="1198"/>
    </row>
    <row r="2045" spans="4:5">
      <c r="D2045" s="1205"/>
      <c r="E2045" s="1198"/>
    </row>
    <row r="2046" spans="4:5">
      <c r="D2046" s="1205"/>
      <c r="E2046" s="1198"/>
    </row>
    <row r="2047" spans="4:5">
      <c r="D2047" s="1205"/>
      <c r="E2047" s="1198"/>
    </row>
    <row r="2048" spans="4:5">
      <c r="D2048" s="1205"/>
      <c r="E2048" s="1198"/>
    </row>
    <row r="2049" spans="4:5">
      <c r="D2049" s="1205"/>
      <c r="E2049" s="1198"/>
    </row>
    <row r="2050" spans="4:5">
      <c r="D2050" s="1205"/>
      <c r="E2050" s="1198"/>
    </row>
    <row r="2051" spans="4:5">
      <c r="D2051" s="1205"/>
      <c r="E2051" s="1198"/>
    </row>
    <row r="2052" spans="4:5">
      <c r="D2052" s="1205"/>
      <c r="E2052" s="1198"/>
    </row>
    <row r="2053" spans="4:5">
      <c r="D2053" s="1205"/>
      <c r="E2053" s="1198"/>
    </row>
    <row r="2054" spans="4:5">
      <c r="D2054" s="1205"/>
      <c r="E2054" s="1198"/>
    </row>
    <row r="2055" spans="4:5">
      <c r="D2055" s="1205"/>
      <c r="E2055" s="1198"/>
    </row>
    <row r="2056" spans="4:5">
      <c r="D2056" s="1205"/>
      <c r="E2056" s="1198"/>
    </row>
    <row r="2057" spans="4:5">
      <c r="D2057" s="1205"/>
      <c r="E2057" s="1198"/>
    </row>
    <row r="2058" spans="4:5">
      <c r="D2058" s="1205"/>
      <c r="E2058" s="1198"/>
    </row>
    <row r="2059" spans="4:5">
      <c r="D2059" s="1205"/>
      <c r="E2059" s="1198"/>
    </row>
    <row r="2060" spans="4:5">
      <c r="D2060" s="1205"/>
      <c r="E2060" s="1198"/>
    </row>
    <row r="2061" spans="4:5">
      <c r="D2061" s="1205"/>
      <c r="E2061" s="1198"/>
    </row>
    <row r="2062" spans="4:5">
      <c r="D2062" s="1205"/>
      <c r="E2062" s="1198"/>
    </row>
    <row r="2063" spans="4:5">
      <c r="D2063" s="1205"/>
      <c r="E2063" s="1198"/>
    </row>
    <row r="2064" spans="4:5">
      <c r="D2064" s="1205"/>
      <c r="E2064" s="1198"/>
    </row>
    <row r="2065" spans="4:5">
      <c r="D2065" s="1205"/>
      <c r="E2065" s="1198"/>
    </row>
    <row r="2066" spans="4:5">
      <c r="D2066" s="1205"/>
      <c r="E2066" s="1198"/>
    </row>
    <row r="2067" spans="4:5">
      <c r="D2067" s="1205"/>
      <c r="E2067" s="1198"/>
    </row>
    <row r="2068" spans="4:5">
      <c r="D2068" s="1205"/>
      <c r="E2068" s="1198"/>
    </row>
    <row r="2069" spans="4:5">
      <c r="D2069" s="1205"/>
      <c r="E2069" s="1198"/>
    </row>
    <row r="2070" spans="4:5">
      <c r="D2070" s="1205"/>
      <c r="E2070" s="1198"/>
    </row>
    <row r="2071" spans="4:5">
      <c r="D2071" s="1205"/>
      <c r="E2071" s="1198"/>
    </row>
    <row r="2072" spans="4:5">
      <c r="D2072" s="1205"/>
      <c r="E2072" s="1198"/>
    </row>
    <row r="2073" spans="4:5">
      <c r="D2073" s="1205"/>
      <c r="E2073" s="1198"/>
    </row>
    <row r="2074" spans="4:5">
      <c r="D2074" s="1205"/>
      <c r="E2074" s="1198"/>
    </row>
    <row r="2075" spans="4:5">
      <c r="D2075" s="1205"/>
      <c r="E2075" s="1198"/>
    </row>
    <row r="2076" spans="4:5">
      <c r="D2076" s="1205"/>
      <c r="E2076" s="1198"/>
    </row>
    <row r="2077" spans="4:5">
      <c r="D2077" s="1205"/>
      <c r="E2077" s="1198"/>
    </row>
    <row r="2078" spans="4:5">
      <c r="D2078" s="1205"/>
      <c r="E2078" s="1198"/>
    </row>
    <row r="2079" spans="4:5">
      <c r="D2079" s="1205"/>
      <c r="E2079" s="1198"/>
    </row>
    <row r="2080" spans="4:5">
      <c r="D2080" s="1205"/>
      <c r="E2080" s="1198"/>
    </row>
    <row r="2081" spans="4:5">
      <c r="D2081" s="1205"/>
      <c r="E2081" s="1198"/>
    </row>
    <row r="2082" spans="4:5">
      <c r="D2082" s="1205"/>
      <c r="E2082" s="1198"/>
    </row>
    <row r="2083" spans="4:5">
      <c r="D2083" s="1205"/>
      <c r="E2083" s="1198"/>
    </row>
    <row r="2084" spans="4:5">
      <c r="D2084" s="1205"/>
      <c r="E2084" s="1198"/>
    </row>
    <row r="2085" spans="4:5">
      <c r="D2085" s="1205"/>
      <c r="E2085" s="1198"/>
    </row>
    <row r="2086" spans="4:5">
      <c r="D2086" s="1205"/>
      <c r="E2086" s="1198"/>
    </row>
    <row r="2087" spans="4:5">
      <c r="D2087" s="1205"/>
      <c r="E2087" s="1198"/>
    </row>
    <row r="2088" spans="4:5">
      <c r="D2088" s="1205"/>
      <c r="E2088" s="1198"/>
    </row>
    <row r="2089" spans="4:5">
      <c r="D2089" s="1205"/>
      <c r="E2089" s="1198"/>
    </row>
    <row r="2090" spans="4:5">
      <c r="D2090" s="1205"/>
      <c r="E2090" s="1198"/>
    </row>
    <row r="2091" spans="4:5">
      <c r="D2091" s="1205"/>
      <c r="E2091" s="1198"/>
    </row>
    <row r="2092" spans="4:5">
      <c r="D2092" s="1205"/>
      <c r="E2092" s="1198"/>
    </row>
    <row r="2093" spans="4:5">
      <c r="D2093" s="1205"/>
      <c r="E2093" s="1198"/>
    </row>
    <row r="2094" spans="4:5">
      <c r="D2094" s="1205"/>
      <c r="E2094" s="1198"/>
    </row>
    <row r="2095" spans="4:5">
      <c r="D2095" s="1205"/>
      <c r="E2095" s="1198"/>
    </row>
    <row r="2096" spans="4:5">
      <c r="D2096" s="1205"/>
      <c r="E2096" s="1198"/>
    </row>
    <row r="2097" spans="4:5">
      <c r="D2097" s="1205"/>
      <c r="E2097" s="1198"/>
    </row>
    <row r="2098" spans="4:5">
      <c r="D2098" s="1205"/>
      <c r="E2098" s="1198"/>
    </row>
    <row r="2099" spans="4:5">
      <c r="D2099" s="1205"/>
      <c r="E2099" s="1198"/>
    </row>
    <row r="2100" spans="4:5">
      <c r="D2100" s="1205"/>
      <c r="E2100" s="1198"/>
    </row>
    <row r="2101" spans="4:5">
      <c r="D2101" s="1205"/>
      <c r="E2101" s="1198"/>
    </row>
    <row r="2102" spans="4:5">
      <c r="D2102" s="1205"/>
      <c r="E2102" s="1198"/>
    </row>
    <row r="2103" spans="4:5">
      <c r="D2103" s="1205"/>
      <c r="E2103" s="1198"/>
    </row>
    <row r="2104" spans="4:5">
      <c r="D2104" s="1205"/>
      <c r="E2104" s="1198"/>
    </row>
    <row r="2105" spans="4:5">
      <c r="D2105" s="1205"/>
      <c r="E2105" s="1198"/>
    </row>
    <row r="2106" spans="4:5">
      <c r="D2106" s="1205"/>
      <c r="E2106" s="1198"/>
    </row>
    <row r="2107" spans="4:5">
      <c r="D2107" s="1205"/>
      <c r="E2107" s="1198"/>
    </row>
    <row r="2108" spans="4:5">
      <c r="D2108" s="1205"/>
      <c r="E2108" s="1198"/>
    </row>
    <row r="2109" spans="4:5">
      <c r="D2109" s="1205"/>
      <c r="E2109" s="1198"/>
    </row>
    <row r="2110" spans="4:5">
      <c r="D2110" s="1205"/>
      <c r="E2110" s="1198"/>
    </row>
    <row r="2111" spans="4:5">
      <c r="D2111" s="1205"/>
      <c r="E2111" s="1198"/>
    </row>
    <row r="2112" spans="4:5">
      <c r="D2112" s="1205"/>
      <c r="E2112" s="1198"/>
    </row>
    <row r="2113" spans="4:5">
      <c r="D2113" s="1205"/>
      <c r="E2113" s="1198"/>
    </row>
    <row r="2114" spans="4:5">
      <c r="D2114" s="1205"/>
      <c r="E2114" s="1198"/>
    </row>
    <row r="2115" spans="4:5">
      <c r="D2115" s="1205"/>
      <c r="E2115" s="1198"/>
    </row>
    <row r="2116" spans="4:5">
      <c r="D2116" s="1205"/>
      <c r="E2116" s="1198"/>
    </row>
    <row r="2117" spans="4:5">
      <c r="D2117" s="1205"/>
      <c r="E2117" s="1198"/>
    </row>
    <row r="2118" spans="4:5">
      <c r="D2118" s="1205"/>
      <c r="E2118" s="1198"/>
    </row>
    <row r="2119" spans="4:5">
      <c r="D2119" s="1205"/>
      <c r="E2119" s="1198"/>
    </row>
    <row r="2120" spans="4:5">
      <c r="D2120" s="1205"/>
      <c r="E2120" s="1198"/>
    </row>
    <row r="2121" spans="4:5">
      <c r="D2121" s="1205"/>
      <c r="E2121" s="1198"/>
    </row>
    <row r="2122" spans="4:5">
      <c r="D2122" s="1205"/>
      <c r="E2122" s="1198"/>
    </row>
    <row r="2123" spans="4:5">
      <c r="D2123" s="1205"/>
      <c r="E2123" s="1198"/>
    </row>
    <row r="2124" spans="4:5">
      <c r="D2124" s="1205"/>
      <c r="E2124" s="1198"/>
    </row>
    <row r="2125" spans="4:5">
      <c r="D2125" s="1205"/>
      <c r="E2125" s="1198"/>
    </row>
    <row r="2126" spans="4:5">
      <c r="D2126" s="1205"/>
      <c r="E2126" s="1198"/>
    </row>
    <row r="2127" spans="4:5">
      <c r="D2127" s="1205"/>
      <c r="E2127" s="1198"/>
    </row>
    <row r="2128" spans="4:5">
      <c r="D2128" s="1205"/>
      <c r="E2128" s="1198"/>
    </row>
    <row r="2129" spans="4:5">
      <c r="D2129" s="1205"/>
      <c r="E2129" s="1198"/>
    </row>
    <row r="2130" spans="4:5">
      <c r="D2130" s="1205"/>
      <c r="E2130" s="1198"/>
    </row>
    <row r="2131" spans="4:5">
      <c r="D2131" s="1205"/>
      <c r="E2131" s="1198"/>
    </row>
    <row r="2132" spans="4:5">
      <c r="D2132" s="1205"/>
      <c r="E2132" s="1198"/>
    </row>
    <row r="2133" spans="4:5">
      <c r="D2133" s="1205"/>
      <c r="E2133" s="1198"/>
    </row>
    <row r="2134" spans="4:5">
      <c r="D2134" s="1205"/>
      <c r="E2134" s="1198"/>
    </row>
    <row r="2135" spans="4:5">
      <c r="D2135" s="1205"/>
      <c r="E2135" s="1198"/>
    </row>
    <row r="2136" spans="4:5">
      <c r="D2136" s="1205"/>
      <c r="E2136" s="1198"/>
    </row>
    <row r="2137" spans="4:5">
      <c r="D2137" s="1205"/>
      <c r="E2137" s="1198"/>
    </row>
    <row r="2138" spans="4:5">
      <c r="D2138" s="1205"/>
      <c r="E2138" s="1198"/>
    </row>
    <row r="2139" spans="4:5">
      <c r="D2139" s="1205"/>
      <c r="E2139" s="1198"/>
    </row>
    <row r="2140" spans="4:5">
      <c r="D2140" s="1205"/>
      <c r="E2140" s="1198"/>
    </row>
    <row r="2141" spans="4:5">
      <c r="D2141" s="1205"/>
      <c r="E2141" s="1198"/>
    </row>
    <row r="2142" spans="4:5">
      <c r="D2142" s="1205"/>
      <c r="E2142" s="1198"/>
    </row>
    <row r="2143" spans="4:5">
      <c r="D2143" s="1205"/>
      <c r="E2143" s="1198"/>
    </row>
    <row r="2144" spans="4:5">
      <c r="D2144" s="1205"/>
      <c r="E2144" s="1198"/>
    </row>
    <row r="2145" spans="4:5">
      <c r="D2145" s="1205"/>
      <c r="E2145" s="1198"/>
    </row>
    <row r="2146" spans="4:5">
      <c r="D2146" s="1205"/>
      <c r="E2146" s="1198"/>
    </row>
    <row r="2147" spans="4:5">
      <c r="D2147" s="1205"/>
      <c r="E2147" s="1198"/>
    </row>
    <row r="2148" spans="4:5">
      <c r="D2148" s="1205"/>
      <c r="E2148" s="1198"/>
    </row>
    <row r="2149" spans="4:5">
      <c r="D2149" s="1205"/>
      <c r="E2149" s="1198"/>
    </row>
    <row r="2150" spans="4:5">
      <c r="D2150" s="1205"/>
      <c r="E2150" s="1198"/>
    </row>
    <row r="2151" spans="4:5">
      <c r="D2151" s="1205"/>
      <c r="E2151" s="1198"/>
    </row>
    <row r="2152" spans="4:5">
      <c r="D2152" s="1205"/>
      <c r="E2152" s="1198"/>
    </row>
    <row r="2153" spans="4:5">
      <c r="D2153" s="1205"/>
      <c r="E2153" s="1198"/>
    </row>
    <row r="2154" spans="4:5">
      <c r="D2154" s="1205"/>
      <c r="E2154" s="1198"/>
    </row>
    <row r="2155" spans="4:5">
      <c r="D2155" s="1205"/>
      <c r="E2155" s="1198"/>
    </row>
    <row r="2156" spans="4:5">
      <c r="D2156" s="1205"/>
      <c r="E2156" s="1198"/>
    </row>
    <row r="2157" spans="4:5">
      <c r="D2157" s="1205"/>
      <c r="E2157" s="1198"/>
    </row>
    <row r="2158" spans="4:5">
      <c r="D2158" s="1205"/>
      <c r="E2158" s="1198"/>
    </row>
    <row r="2159" spans="4:5">
      <c r="D2159" s="1205"/>
      <c r="E2159" s="1198"/>
    </row>
    <row r="2160" spans="4:5">
      <c r="D2160" s="1205"/>
      <c r="E2160" s="1198"/>
    </row>
    <row r="2161" spans="4:5">
      <c r="D2161" s="1205"/>
      <c r="E2161" s="1198"/>
    </row>
    <row r="2162" spans="4:5">
      <c r="D2162" s="1205"/>
      <c r="E2162" s="1198"/>
    </row>
    <row r="2163" spans="4:5">
      <c r="D2163" s="1205"/>
      <c r="E2163" s="1198"/>
    </row>
    <row r="2164" spans="4:5">
      <c r="D2164" s="1205"/>
      <c r="E2164" s="1198"/>
    </row>
    <row r="2165" spans="4:5">
      <c r="D2165" s="1205"/>
      <c r="E2165" s="1198"/>
    </row>
    <row r="2166" spans="4:5">
      <c r="D2166" s="1205"/>
      <c r="E2166" s="1198"/>
    </row>
    <row r="2167" spans="4:5">
      <c r="D2167" s="1205"/>
      <c r="E2167" s="1198"/>
    </row>
    <row r="2168" spans="4:5">
      <c r="D2168" s="1205"/>
      <c r="E2168" s="1198"/>
    </row>
    <row r="2169" spans="4:5">
      <c r="D2169" s="1205"/>
      <c r="E2169" s="1198"/>
    </row>
    <row r="2170" spans="4:5">
      <c r="D2170" s="1205"/>
      <c r="E2170" s="1198"/>
    </row>
    <row r="2171" spans="4:5">
      <c r="D2171" s="1205"/>
      <c r="E2171" s="1198"/>
    </row>
    <row r="2172" spans="4:5">
      <c r="D2172" s="1205"/>
      <c r="E2172" s="1198"/>
    </row>
    <row r="2173" spans="4:5">
      <c r="D2173" s="1205"/>
      <c r="E2173" s="1198"/>
    </row>
    <row r="2174" spans="4:5">
      <c r="D2174" s="1205"/>
      <c r="E2174" s="1198"/>
    </row>
    <row r="2175" spans="4:5">
      <c r="D2175" s="1205"/>
      <c r="E2175" s="1198"/>
    </row>
    <row r="2176" spans="4:5">
      <c r="D2176" s="1205"/>
      <c r="E2176" s="1198"/>
    </row>
    <row r="2177" spans="4:5">
      <c r="D2177" s="1205"/>
      <c r="E2177" s="1198"/>
    </row>
    <row r="2178" spans="4:5">
      <c r="D2178" s="1205"/>
      <c r="E2178" s="1198"/>
    </row>
    <row r="2179" spans="4:5">
      <c r="D2179" s="1205"/>
      <c r="E2179" s="1198"/>
    </row>
    <row r="2180" spans="4:5">
      <c r="D2180" s="1205"/>
      <c r="E2180" s="1198"/>
    </row>
    <row r="2181" spans="4:5">
      <c r="D2181" s="1205"/>
      <c r="E2181" s="1198"/>
    </row>
    <row r="2182" spans="4:5">
      <c r="D2182" s="1205"/>
      <c r="E2182" s="1198"/>
    </row>
    <row r="2183" spans="4:5">
      <c r="D2183" s="1205"/>
      <c r="E2183" s="1198"/>
    </row>
    <row r="2184" spans="4:5">
      <c r="D2184" s="1205"/>
      <c r="E2184" s="1198"/>
    </row>
    <row r="2185" spans="4:5">
      <c r="D2185" s="1205"/>
      <c r="E2185" s="1198"/>
    </row>
    <row r="2186" spans="4:5">
      <c r="D2186" s="1205"/>
      <c r="E2186" s="1198"/>
    </row>
    <row r="2187" spans="4:5">
      <c r="D2187" s="1205"/>
      <c r="E2187" s="1198"/>
    </row>
    <row r="2188" spans="4:5">
      <c r="D2188" s="1205"/>
      <c r="E2188" s="1198"/>
    </row>
    <row r="2189" spans="4:5">
      <c r="D2189" s="1205"/>
      <c r="E2189" s="1198"/>
    </row>
    <row r="2190" spans="4:5">
      <c r="D2190" s="1205"/>
      <c r="E2190" s="1198"/>
    </row>
    <row r="2191" spans="4:5">
      <c r="D2191" s="1205"/>
      <c r="E2191" s="1198"/>
    </row>
    <row r="2192" spans="4:5">
      <c r="D2192" s="1205"/>
      <c r="E2192" s="1198"/>
    </row>
    <row r="2193" spans="4:5">
      <c r="D2193" s="1205"/>
      <c r="E2193" s="1198"/>
    </row>
    <row r="2194" spans="4:5">
      <c r="D2194" s="1205"/>
      <c r="E2194" s="1198"/>
    </row>
    <row r="2195" spans="4:5">
      <c r="D2195" s="1205"/>
      <c r="E2195" s="1198"/>
    </row>
    <row r="2196" spans="4:5">
      <c r="D2196" s="1205"/>
      <c r="E2196" s="1198"/>
    </row>
    <row r="2197" spans="4:5">
      <c r="D2197" s="1205"/>
      <c r="E2197" s="1198"/>
    </row>
    <row r="2198" spans="4:5">
      <c r="D2198" s="1205"/>
      <c r="E2198" s="1198"/>
    </row>
    <row r="2199" spans="4:5">
      <c r="D2199" s="1205"/>
      <c r="E2199" s="1198"/>
    </row>
    <row r="2200" spans="4:5">
      <c r="D2200" s="1205"/>
      <c r="E2200" s="1198"/>
    </row>
    <row r="2201" spans="4:5">
      <c r="D2201" s="1205"/>
      <c r="E2201" s="1198"/>
    </row>
    <row r="2202" spans="4:5">
      <c r="D2202" s="1205"/>
      <c r="E2202" s="1198"/>
    </row>
    <row r="2203" spans="4:5">
      <c r="D2203" s="1205"/>
      <c r="E2203" s="1198"/>
    </row>
    <row r="2204" spans="4:5">
      <c r="D2204" s="1205"/>
      <c r="E2204" s="1198"/>
    </row>
    <row r="2205" spans="4:5">
      <c r="D2205" s="1205"/>
      <c r="E2205" s="1198"/>
    </row>
    <row r="2206" spans="4:5">
      <c r="D2206" s="1205"/>
      <c r="E2206" s="1198"/>
    </row>
    <row r="2207" spans="4:5">
      <c r="D2207" s="1205"/>
      <c r="E2207" s="1198"/>
    </row>
    <row r="2208" spans="4:5">
      <c r="D2208" s="1205"/>
      <c r="E2208" s="1198"/>
    </row>
    <row r="2209" spans="4:5">
      <c r="D2209" s="1205"/>
      <c r="E2209" s="1198"/>
    </row>
    <row r="2210" spans="4:5">
      <c r="D2210" s="1205"/>
      <c r="E2210" s="1198"/>
    </row>
    <row r="2211" spans="4:5">
      <c r="D2211" s="1205"/>
      <c r="E2211" s="1198"/>
    </row>
    <row r="2212" spans="4:5">
      <c r="D2212" s="1205"/>
      <c r="E2212" s="1198"/>
    </row>
    <row r="2213" spans="4:5">
      <c r="D2213" s="1205"/>
      <c r="E2213" s="1198"/>
    </row>
    <row r="2214" spans="4:5">
      <c r="D2214" s="1205"/>
      <c r="E2214" s="1198"/>
    </row>
    <row r="2215" spans="4:5">
      <c r="D2215" s="1205"/>
      <c r="E2215" s="1198"/>
    </row>
    <row r="2216" spans="4:5">
      <c r="D2216" s="1205"/>
      <c r="E2216" s="1198"/>
    </row>
    <row r="2217" spans="4:5">
      <c r="D2217" s="1205"/>
      <c r="E2217" s="1198"/>
    </row>
    <row r="2218" spans="4:5">
      <c r="D2218" s="1205"/>
      <c r="E2218" s="1198"/>
    </row>
    <row r="2219" spans="4:5">
      <c r="D2219" s="1205"/>
      <c r="E2219" s="1198"/>
    </row>
    <row r="2220" spans="4:5">
      <c r="D2220" s="1205"/>
      <c r="E2220" s="1198"/>
    </row>
    <row r="2221" spans="4:5">
      <c r="D2221" s="1205"/>
      <c r="E2221" s="1198"/>
    </row>
    <row r="2222" spans="4:5">
      <c r="D2222" s="1205"/>
      <c r="E2222" s="1198"/>
    </row>
    <row r="2223" spans="4:5">
      <c r="D2223" s="1205"/>
      <c r="E2223" s="1198"/>
    </row>
    <row r="2224" spans="4:5">
      <c r="D2224" s="1205"/>
      <c r="E2224" s="1198"/>
    </row>
    <row r="2225" spans="4:5">
      <c r="D2225" s="1205"/>
      <c r="E2225" s="1198"/>
    </row>
    <row r="2226" spans="4:5">
      <c r="D2226" s="1205"/>
      <c r="E2226" s="1198"/>
    </row>
    <row r="2227" spans="4:5">
      <c r="D2227" s="1205"/>
      <c r="E2227" s="1198"/>
    </row>
    <row r="2228" spans="4:5">
      <c r="D2228" s="1205"/>
      <c r="E2228" s="1198"/>
    </row>
    <row r="2229" spans="4:5">
      <c r="D2229" s="1205"/>
      <c r="E2229" s="1198"/>
    </row>
    <row r="2230" spans="4:5">
      <c r="D2230" s="1205"/>
      <c r="E2230" s="1198"/>
    </row>
    <row r="2231" spans="4:5">
      <c r="D2231" s="1205"/>
      <c r="E2231" s="1198"/>
    </row>
    <row r="2232" spans="4:5">
      <c r="D2232" s="1205"/>
      <c r="E2232" s="1198"/>
    </row>
    <row r="2233" spans="4:5">
      <c r="D2233" s="1205"/>
      <c r="E2233" s="1198"/>
    </row>
    <row r="2234" spans="4:5">
      <c r="D2234" s="1205"/>
      <c r="E2234" s="1198"/>
    </row>
    <row r="2235" spans="4:5">
      <c r="D2235" s="1205"/>
      <c r="E2235" s="1198"/>
    </row>
    <row r="2236" spans="4:5">
      <c r="D2236" s="1205"/>
      <c r="E2236" s="1198"/>
    </row>
    <row r="2237" spans="4:5">
      <c r="D2237" s="1205"/>
      <c r="E2237" s="1198"/>
    </row>
    <row r="2238" spans="4:5">
      <c r="D2238" s="1205"/>
      <c r="E2238" s="1198"/>
    </row>
    <row r="2239" spans="4:5">
      <c r="D2239" s="1205"/>
      <c r="E2239" s="1198"/>
    </row>
    <row r="2240" spans="4:5">
      <c r="D2240" s="1205"/>
      <c r="E2240" s="1198"/>
    </row>
    <row r="2241" spans="4:5">
      <c r="D2241" s="1205"/>
      <c r="E2241" s="1198"/>
    </row>
    <row r="2242" spans="4:5">
      <c r="D2242" s="1205"/>
      <c r="E2242" s="1198"/>
    </row>
    <row r="2243" spans="4:5">
      <c r="D2243" s="1205"/>
      <c r="E2243" s="1198"/>
    </row>
    <row r="2244" spans="4:5">
      <c r="D2244" s="1205"/>
      <c r="E2244" s="1198"/>
    </row>
    <row r="2245" spans="4:5">
      <c r="D2245" s="1205"/>
      <c r="E2245" s="1198"/>
    </row>
    <row r="2246" spans="4:5">
      <c r="D2246" s="1205"/>
      <c r="E2246" s="1198"/>
    </row>
    <row r="2247" spans="4:5">
      <c r="D2247" s="1205"/>
      <c r="E2247" s="1198"/>
    </row>
    <row r="2248" spans="4:5">
      <c r="D2248" s="1205"/>
      <c r="E2248" s="1198"/>
    </row>
    <row r="2249" spans="4:5">
      <c r="D2249" s="1205"/>
      <c r="E2249" s="1198"/>
    </row>
    <row r="2250" spans="4:5">
      <c r="D2250" s="1205"/>
      <c r="E2250" s="1198"/>
    </row>
    <row r="2251" spans="4:5">
      <c r="D2251" s="1205"/>
      <c r="E2251" s="1198"/>
    </row>
    <row r="2252" spans="4:5">
      <c r="D2252" s="1205"/>
      <c r="E2252" s="1198"/>
    </row>
    <row r="2253" spans="4:5">
      <c r="D2253" s="1205"/>
      <c r="E2253" s="1198"/>
    </row>
    <row r="2254" spans="4:5">
      <c r="D2254" s="1205"/>
      <c r="E2254" s="1198"/>
    </row>
    <row r="2255" spans="4:5">
      <c r="D2255" s="1205"/>
      <c r="E2255" s="1198"/>
    </row>
    <row r="2256" spans="4:5">
      <c r="D2256" s="1205"/>
      <c r="E2256" s="1198"/>
    </row>
    <row r="2257" spans="4:5">
      <c r="D2257" s="1205"/>
      <c r="E2257" s="1198"/>
    </row>
    <row r="2258" spans="4:5">
      <c r="D2258" s="1205"/>
      <c r="E2258" s="1198"/>
    </row>
    <row r="2259" spans="4:5">
      <c r="D2259" s="1205"/>
      <c r="E2259" s="1198"/>
    </row>
    <row r="2260" spans="4:5">
      <c r="D2260" s="1205"/>
      <c r="E2260" s="1198"/>
    </row>
    <row r="2261" spans="4:5">
      <c r="D2261" s="1205"/>
      <c r="E2261" s="1198"/>
    </row>
    <row r="2262" spans="4:5">
      <c r="D2262" s="1205"/>
      <c r="E2262" s="1198"/>
    </row>
    <row r="2263" spans="4:5">
      <c r="D2263" s="1205"/>
      <c r="E2263" s="1198"/>
    </row>
    <row r="2264" spans="4:5">
      <c r="D2264" s="1205"/>
      <c r="E2264" s="1198"/>
    </row>
    <row r="2265" spans="4:5">
      <c r="D2265" s="1205"/>
      <c r="E2265" s="1198"/>
    </row>
    <row r="2266" spans="4:5">
      <c r="D2266" s="1205"/>
      <c r="E2266" s="1198"/>
    </row>
    <row r="2267" spans="4:5">
      <c r="D2267" s="1205"/>
      <c r="E2267" s="1198"/>
    </row>
    <row r="2268" spans="4:5">
      <c r="D2268" s="1205"/>
      <c r="E2268" s="1198"/>
    </row>
    <row r="2269" spans="4:5">
      <c r="D2269" s="1205"/>
      <c r="E2269" s="1198"/>
    </row>
    <row r="2270" spans="4:5">
      <c r="D2270" s="1205"/>
      <c r="E2270" s="1198"/>
    </row>
    <row r="2271" spans="4:5">
      <c r="D2271" s="1205"/>
      <c r="E2271" s="1198"/>
    </row>
    <row r="2272" spans="4:5">
      <c r="D2272" s="1205"/>
      <c r="E2272" s="1198"/>
    </row>
    <row r="2273" spans="4:5">
      <c r="D2273" s="1205"/>
      <c r="E2273" s="1198"/>
    </row>
    <row r="2274" spans="4:5">
      <c r="D2274" s="1205"/>
      <c r="E2274" s="1198"/>
    </row>
    <row r="2275" spans="4:5">
      <c r="D2275" s="1205"/>
      <c r="E2275" s="1198"/>
    </row>
    <row r="2276" spans="4:5">
      <c r="D2276" s="1205"/>
      <c r="E2276" s="1198"/>
    </row>
    <row r="2277" spans="4:5">
      <c r="D2277" s="1205"/>
      <c r="E2277" s="1198"/>
    </row>
    <row r="2278" spans="4:5">
      <c r="D2278" s="1205"/>
      <c r="E2278" s="1198"/>
    </row>
    <row r="2279" spans="4:5">
      <c r="D2279" s="1205"/>
      <c r="E2279" s="1198"/>
    </row>
    <row r="2280" spans="4:5">
      <c r="D2280" s="1205"/>
      <c r="E2280" s="1198"/>
    </row>
    <row r="2281" spans="4:5">
      <c r="D2281" s="1205"/>
      <c r="E2281" s="1198"/>
    </row>
    <row r="2282" spans="4:5">
      <c r="D2282" s="1205"/>
      <c r="E2282" s="1198"/>
    </row>
    <row r="2283" spans="4:5">
      <c r="D2283" s="1205"/>
      <c r="E2283" s="1198"/>
    </row>
    <row r="2284" spans="4:5">
      <c r="D2284" s="1205"/>
      <c r="E2284" s="1198"/>
    </row>
    <row r="2285" spans="4:5">
      <c r="D2285" s="1205"/>
      <c r="E2285" s="1198"/>
    </row>
    <row r="2286" spans="4:5">
      <c r="D2286" s="1205"/>
      <c r="E2286" s="1198"/>
    </row>
    <row r="2287" spans="4:5">
      <c r="D2287" s="1205"/>
      <c r="E2287" s="1198"/>
    </row>
    <row r="2288" spans="4:5">
      <c r="D2288" s="1205"/>
      <c r="E2288" s="1198"/>
    </row>
    <row r="2289" spans="4:5">
      <c r="D2289" s="1205"/>
      <c r="E2289" s="1198"/>
    </row>
    <row r="2290" spans="4:5">
      <c r="D2290" s="1205"/>
      <c r="E2290" s="1198"/>
    </row>
    <row r="2291" spans="4:5">
      <c r="D2291" s="1205"/>
      <c r="E2291" s="1198"/>
    </row>
    <row r="2292" spans="4:5">
      <c r="D2292" s="1205"/>
      <c r="E2292" s="1198"/>
    </row>
    <row r="2293" spans="4:5">
      <c r="D2293" s="1205"/>
      <c r="E2293" s="1198"/>
    </row>
    <row r="2294" spans="4:5">
      <c r="D2294" s="1205"/>
      <c r="E2294" s="1198"/>
    </row>
    <row r="2295" spans="4:5">
      <c r="D2295" s="1205"/>
      <c r="E2295" s="1198"/>
    </row>
    <row r="2296" spans="4:5">
      <c r="D2296" s="1205"/>
      <c r="E2296" s="1198"/>
    </row>
    <row r="2297" spans="4:5">
      <c r="D2297" s="1205"/>
      <c r="E2297" s="1198"/>
    </row>
    <row r="2298" spans="4:5">
      <c r="D2298" s="1205"/>
      <c r="E2298" s="1198"/>
    </row>
    <row r="2299" spans="4:5">
      <c r="D2299" s="1205"/>
      <c r="E2299" s="1198"/>
    </row>
    <row r="2300" spans="4:5">
      <c r="D2300" s="1205"/>
      <c r="E2300" s="1198"/>
    </row>
    <row r="2301" spans="4:5">
      <c r="D2301" s="1205"/>
      <c r="E2301" s="1198"/>
    </row>
    <row r="2302" spans="4:5">
      <c r="D2302" s="1205"/>
      <c r="E2302" s="1198"/>
    </row>
    <row r="2303" spans="4:5">
      <c r="D2303" s="1205"/>
      <c r="E2303" s="1198"/>
    </row>
    <row r="2304" spans="4:5">
      <c r="D2304" s="1205"/>
      <c r="E2304" s="1198"/>
    </row>
    <row r="2305" spans="4:5">
      <c r="D2305" s="1205"/>
      <c r="E2305" s="1198"/>
    </row>
    <row r="2306" spans="4:5">
      <c r="D2306" s="1205"/>
      <c r="E2306" s="1198"/>
    </row>
    <row r="2307" spans="4:5">
      <c r="D2307" s="1205"/>
      <c r="E2307" s="1198"/>
    </row>
    <row r="2308" spans="4:5">
      <c r="D2308" s="1205"/>
      <c r="E2308" s="1198"/>
    </row>
    <row r="2309" spans="4:5">
      <c r="D2309" s="1205"/>
      <c r="E2309" s="1198"/>
    </row>
    <row r="2310" spans="4:5">
      <c r="D2310" s="1205"/>
      <c r="E2310" s="1198"/>
    </row>
    <row r="2311" spans="4:5">
      <c r="D2311" s="1205"/>
      <c r="E2311" s="1198"/>
    </row>
    <row r="2312" spans="4:5">
      <c r="D2312" s="1205"/>
      <c r="E2312" s="1198"/>
    </row>
    <row r="2313" spans="4:5">
      <c r="D2313" s="1205"/>
      <c r="E2313" s="1198"/>
    </row>
    <row r="2314" spans="4:5">
      <c r="D2314" s="1205"/>
      <c r="E2314" s="1198"/>
    </row>
    <row r="2315" spans="4:5">
      <c r="D2315" s="1205"/>
      <c r="E2315" s="1198"/>
    </row>
    <row r="2316" spans="4:5">
      <c r="D2316" s="1205"/>
      <c r="E2316" s="1198"/>
    </row>
    <row r="2317" spans="4:5">
      <c r="D2317" s="1205"/>
      <c r="E2317" s="1198"/>
    </row>
    <row r="2318" spans="4:5">
      <c r="D2318" s="1205"/>
      <c r="E2318" s="1198"/>
    </row>
    <row r="2319" spans="4:5">
      <c r="D2319" s="1205"/>
      <c r="E2319" s="1198"/>
    </row>
    <row r="2320" spans="4:5">
      <c r="D2320" s="1205"/>
      <c r="E2320" s="1198"/>
    </row>
    <row r="2321" spans="4:5">
      <c r="D2321" s="1205"/>
      <c r="E2321" s="1198"/>
    </row>
    <row r="2322" spans="4:5">
      <c r="D2322" s="1205"/>
      <c r="E2322" s="1198"/>
    </row>
    <row r="2323" spans="4:5">
      <c r="D2323" s="1205"/>
      <c r="E2323" s="1198"/>
    </row>
    <row r="2324" spans="4:5">
      <c r="D2324" s="1205"/>
      <c r="E2324" s="1198"/>
    </row>
    <row r="2325" spans="4:5">
      <c r="D2325" s="1205"/>
      <c r="E2325" s="1198"/>
    </row>
    <row r="2326" spans="4:5">
      <c r="D2326" s="1205"/>
      <c r="E2326" s="1198"/>
    </row>
    <row r="2327" spans="4:5">
      <c r="D2327" s="1205"/>
      <c r="E2327" s="1198"/>
    </row>
    <row r="2328" spans="4:5">
      <c r="D2328" s="1205"/>
      <c r="E2328" s="1198"/>
    </row>
    <row r="2329" spans="4:5">
      <c r="D2329" s="1205"/>
      <c r="E2329" s="1198"/>
    </row>
    <row r="2330" spans="4:5">
      <c r="D2330" s="1205"/>
      <c r="E2330" s="1198"/>
    </row>
    <row r="2331" spans="4:5">
      <c r="D2331" s="1205"/>
      <c r="E2331" s="1198"/>
    </row>
    <row r="2332" spans="4:5">
      <c r="D2332" s="1205"/>
      <c r="E2332" s="1198"/>
    </row>
    <row r="2333" spans="4:5">
      <c r="D2333" s="1205"/>
      <c r="E2333" s="1198"/>
    </row>
    <row r="2334" spans="4:5">
      <c r="D2334" s="1205"/>
      <c r="E2334" s="1198"/>
    </row>
    <row r="2335" spans="4:5">
      <c r="D2335" s="1205"/>
      <c r="E2335" s="1198"/>
    </row>
    <row r="2336" spans="4:5">
      <c r="D2336" s="1205"/>
      <c r="E2336" s="1198"/>
    </row>
    <row r="2337" spans="4:5">
      <c r="D2337" s="1205"/>
      <c r="E2337" s="1198"/>
    </row>
    <row r="2338" spans="4:5">
      <c r="D2338" s="1205"/>
      <c r="E2338" s="1198"/>
    </row>
    <row r="2339" spans="4:5">
      <c r="D2339" s="1205"/>
      <c r="E2339" s="1198"/>
    </row>
    <row r="2340" spans="4:5">
      <c r="D2340" s="1205"/>
      <c r="E2340" s="1198"/>
    </row>
    <row r="2341" spans="4:5">
      <c r="D2341" s="1205"/>
      <c r="E2341" s="1198"/>
    </row>
    <row r="2342" spans="4:5">
      <c r="D2342" s="1205"/>
      <c r="E2342" s="1198"/>
    </row>
    <row r="2343" spans="4:5">
      <c r="D2343" s="1205"/>
      <c r="E2343" s="1198"/>
    </row>
    <row r="2344" spans="4:5">
      <c r="D2344" s="1205"/>
      <c r="E2344" s="1198"/>
    </row>
    <row r="2345" spans="4:5">
      <c r="D2345" s="1205"/>
      <c r="E2345" s="1198"/>
    </row>
    <row r="2346" spans="4:5">
      <c r="D2346" s="1205"/>
      <c r="E2346" s="1198"/>
    </row>
    <row r="2347" spans="4:5">
      <c r="D2347" s="1205"/>
      <c r="E2347" s="1198"/>
    </row>
    <row r="2348" spans="4:5">
      <c r="D2348" s="1205"/>
      <c r="E2348" s="1198"/>
    </row>
    <row r="2349" spans="4:5">
      <c r="D2349" s="1205"/>
      <c r="E2349" s="1198"/>
    </row>
    <row r="2350" spans="4:5">
      <c r="D2350" s="1205"/>
      <c r="E2350" s="1198"/>
    </row>
    <row r="2351" spans="4:5">
      <c r="D2351" s="1205"/>
      <c r="E2351" s="1198"/>
    </row>
    <row r="2352" spans="4:5">
      <c r="D2352" s="1205"/>
      <c r="E2352" s="1198"/>
    </row>
    <row r="2353" spans="4:5">
      <c r="D2353" s="1205"/>
      <c r="E2353" s="1198"/>
    </row>
    <row r="2354" spans="4:5">
      <c r="D2354" s="1205"/>
      <c r="E2354" s="1198"/>
    </row>
    <row r="2355" spans="4:5">
      <c r="D2355" s="1205"/>
      <c r="E2355" s="1198"/>
    </row>
    <row r="2356" spans="4:5">
      <c r="D2356" s="1205"/>
      <c r="E2356" s="1198"/>
    </row>
    <row r="2357" spans="4:5">
      <c r="D2357" s="1205"/>
      <c r="E2357" s="1198"/>
    </row>
    <row r="2358" spans="4:5">
      <c r="D2358" s="1205"/>
      <c r="E2358" s="1198"/>
    </row>
    <row r="2359" spans="4:5">
      <c r="D2359" s="1205"/>
      <c r="E2359" s="1198"/>
    </row>
    <row r="2360" spans="4:5">
      <c r="D2360" s="1205"/>
      <c r="E2360" s="1198"/>
    </row>
    <row r="2361" spans="4:5">
      <c r="D2361" s="1205"/>
      <c r="E2361" s="1198"/>
    </row>
    <row r="2362" spans="4:5">
      <c r="D2362" s="1205"/>
      <c r="E2362" s="1198"/>
    </row>
    <row r="2363" spans="4:5">
      <c r="D2363" s="1205"/>
      <c r="E2363" s="1198"/>
    </row>
    <row r="2364" spans="4:5">
      <c r="D2364" s="1205"/>
      <c r="E2364" s="1198"/>
    </row>
    <row r="2365" spans="4:5">
      <c r="D2365" s="1205"/>
      <c r="E2365" s="1198"/>
    </row>
    <row r="2366" spans="4:5">
      <c r="D2366" s="1205"/>
      <c r="E2366" s="1198"/>
    </row>
    <row r="2367" spans="4:5">
      <c r="D2367" s="1205"/>
      <c r="E2367" s="1198"/>
    </row>
    <row r="2368" spans="4:5">
      <c r="D2368" s="1205"/>
      <c r="E2368" s="1198"/>
    </row>
    <row r="2369" spans="4:5">
      <c r="D2369" s="1205"/>
      <c r="E2369" s="1198"/>
    </row>
    <row r="2370" spans="4:5">
      <c r="D2370" s="1205"/>
      <c r="E2370" s="1198"/>
    </row>
    <row r="2371" spans="4:5">
      <c r="D2371" s="1205"/>
      <c r="E2371" s="1198"/>
    </row>
    <row r="2372" spans="4:5">
      <c r="D2372" s="1205"/>
      <c r="E2372" s="1198"/>
    </row>
    <row r="2373" spans="4:5">
      <c r="D2373" s="1205"/>
      <c r="E2373" s="1198"/>
    </row>
    <row r="2374" spans="4:5">
      <c r="D2374" s="1205"/>
      <c r="E2374" s="1198"/>
    </row>
    <row r="2375" spans="4:5">
      <c r="D2375" s="1205"/>
      <c r="E2375" s="1198"/>
    </row>
    <row r="2376" spans="4:5">
      <c r="D2376" s="1205"/>
      <c r="E2376" s="1198"/>
    </row>
    <row r="2377" spans="4:5">
      <c r="D2377" s="1205"/>
      <c r="E2377" s="1198"/>
    </row>
    <row r="2378" spans="4:5">
      <c r="D2378" s="1205"/>
      <c r="E2378" s="1198"/>
    </row>
    <row r="2379" spans="4:5">
      <c r="D2379" s="1205"/>
      <c r="E2379" s="1198"/>
    </row>
    <row r="2380" spans="4:5">
      <c r="D2380" s="1205"/>
      <c r="E2380" s="1198"/>
    </row>
    <row r="2381" spans="4:5">
      <c r="D2381" s="1205"/>
      <c r="E2381" s="1198"/>
    </row>
    <row r="2382" spans="4:5">
      <c r="D2382" s="1205"/>
      <c r="E2382" s="1198"/>
    </row>
    <row r="2383" spans="4:5">
      <c r="D2383" s="1205"/>
      <c r="E2383" s="1198"/>
    </row>
    <row r="2384" spans="4:5">
      <c r="D2384" s="1205"/>
      <c r="E2384" s="1198"/>
    </row>
    <row r="2385" spans="4:5">
      <c r="D2385" s="1205"/>
      <c r="E2385" s="1198"/>
    </row>
    <row r="2386" spans="4:5">
      <c r="D2386" s="1205"/>
      <c r="E2386" s="1198"/>
    </row>
    <row r="2387" spans="4:5">
      <c r="D2387" s="1205"/>
      <c r="E2387" s="1198"/>
    </row>
    <row r="2388" spans="4:5">
      <c r="D2388" s="1205"/>
      <c r="E2388" s="1198"/>
    </row>
    <row r="2389" spans="4:5">
      <c r="D2389" s="1205"/>
      <c r="E2389" s="1198"/>
    </row>
    <row r="2390" spans="4:5">
      <c r="D2390" s="1205"/>
      <c r="E2390" s="1198"/>
    </row>
    <row r="2391" spans="4:5">
      <c r="D2391" s="1205"/>
      <c r="E2391" s="1198"/>
    </row>
    <row r="2392" spans="4:5">
      <c r="D2392" s="1205"/>
      <c r="E2392" s="1198"/>
    </row>
    <row r="2393" spans="4:5">
      <c r="D2393" s="1205"/>
      <c r="E2393" s="1198"/>
    </row>
    <row r="2394" spans="4:5">
      <c r="D2394" s="1205"/>
      <c r="E2394" s="1198"/>
    </row>
    <row r="2395" spans="4:5">
      <c r="D2395" s="1205"/>
      <c r="E2395" s="1198"/>
    </row>
    <row r="2396" spans="4:5">
      <c r="D2396" s="1205"/>
      <c r="E2396" s="1198"/>
    </row>
    <row r="2397" spans="4:5">
      <c r="D2397" s="1205"/>
      <c r="E2397" s="1198"/>
    </row>
    <row r="2398" spans="4:5">
      <c r="D2398" s="1205"/>
      <c r="E2398" s="1198"/>
    </row>
    <row r="2399" spans="4:5">
      <c r="D2399" s="1205"/>
      <c r="E2399" s="1198"/>
    </row>
    <row r="2400" spans="4:5">
      <c r="D2400" s="1205"/>
      <c r="E2400" s="1198"/>
    </row>
    <row r="2401" spans="4:5">
      <c r="D2401" s="1205"/>
      <c r="E2401" s="1198"/>
    </row>
    <row r="2402" spans="4:5">
      <c r="D2402" s="1205"/>
      <c r="E2402" s="1198"/>
    </row>
    <row r="2403" spans="4:5">
      <c r="D2403" s="1205"/>
      <c r="E2403" s="1198"/>
    </row>
    <row r="2404" spans="4:5">
      <c r="D2404" s="1205"/>
      <c r="E2404" s="1198"/>
    </row>
    <row r="2405" spans="4:5">
      <c r="D2405" s="1205"/>
      <c r="E2405" s="1198"/>
    </row>
    <row r="2406" spans="4:5">
      <c r="D2406" s="1205"/>
      <c r="E2406" s="1198"/>
    </row>
    <row r="2407" spans="4:5">
      <c r="D2407" s="1205"/>
      <c r="E2407" s="1198"/>
    </row>
    <row r="2408" spans="4:5">
      <c r="D2408" s="1205"/>
      <c r="E2408" s="1198"/>
    </row>
    <row r="2409" spans="4:5">
      <c r="D2409" s="1205"/>
      <c r="E2409" s="1198"/>
    </row>
    <row r="2410" spans="4:5">
      <c r="D2410" s="1205"/>
      <c r="E2410" s="1198"/>
    </row>
    <row r="2411" spans="4:5">
      <c r="D2411" s="1205"/>
      <c r="E2411" s="1198"/>
    </row>
    <row r="2412" spans="4:5">
      <c r="D2412" s="1205"/>
      <c r="E2412" s="1198"/>
    </row>
    <row r="2413" spans="4:5">
      <c r="D2413" s="1205"/>
      <c r="E2413" s="1198"/>
    </row>
    <row r="2414" spans="4:5">
      <c r="D2414" s="1205"/>
      <c r="E2414" s="1198"/>
    </row>
    <row r="2415" spans="4:5">
      <c r="D2415" s="1205"/>
      <c r="E2415" s="1198"/>
    </row>
    <row r="2416" spans="4:5">
      <c r="D2416" s="1205"/>
      <c r="E2416" s="1198"/>
    </row>
    <row r="2417" spans="4:5">
      <c r="D2417" s="1205"/>
      <c r="E2417" s="1198"/>
    </row>
    <row r="2418" spans="4:5">
      <c r="D2418" s="1205"/>
      <c r="E2418" s="1198"/>
    </row>
    <row r="2419" spans="4:5">
      <c r="D2419" s="1205"/>
      <c r="E2419" s="1198"/>
    </row>
    <row r="2420" spans="4:5">
      <c r="D2420" s="1205"/>
      <c r="E2420" s="1198"/>
    </row>
    <row r="2421" spans="4:5">
      <c r="D2421" s="1205"/>
      <c r="E2421" s="1198"/>
    </row>
    <row r="2422" spans="4:5">
      <c r="D2422" s="1205"/>
      <c r="E2422" s="1198"/>
    </row>
    <row r="2423" spans="4:5">
      <c r="D2423" s="1205"/>
      <c r="E2423" s="1198"/>
    </row>
    <row r="2424" spans="4:5">
      <c r="D2424" s="1205"/>
      <c r="E2424" s="1198"/>
    </row>
    <row r="2425" spans="4:5">
      <c r="D2425" s="1205"/>
      <c r="E2425" s="1198"/>
    </row>
    <row r="2426" spans="4:5">
      <c r="D2426" s="1205"/>
      <c r="E2426" s="1198"/>
    </row>
    <row r="2427" spans="4:5">
      <c r="D2427" s="1205"/>
      <c r="E2427" s="1198"/>
    </row>
    <row r="2428" spans="4:5">
      <c r="D2428" s="1205"/>
      <c r="E2428" s="1198"/>
    </row>
    <row r="2429" spans="4:5">
      <c r="D2429" s="1205"/>
      <c r="E2429" s="1198"/>
    </row>
    <row r="2430" spans="4:5">
      <c r="D2430" s="1205"/>
      <c r="E2430" s="1198"/>
    </row>
    <row r="2431" spans="4:5">
      <c r="D2431" s="1205"/>
      <c r="E2431" s="1198"/>
    </row>
    <row r="2432" spans="4:5">
      <c r="D2432" s="1205"/>
      <c r="E2432" s="1198"/>
    </row>
    <row r="2433" spans="4:5">
      <c r="D2433" s="1205"/>
      <c r="E2433" s="1198"/>
    </row>
    <row r="2434" spans="4:5">
      <c r="D2434" s="1205"/>
      <c r="E2434" s="1198"/>
    </row>
    <row r="2435" spans="4:5">
      <c r="D2435" s="1205"/>
      <c r="E2435" s="1198"/>
    </row>
    <row r="2436" spans="4:5">
      <c r="D2436" s="1205"/>
      <c r="E2436" s="1198"/>
    </row>
    <row r="2437" spans="4:5">
      <c r="D2437" s="1205"/>
      <c r="E2437" s="1198"/>
    </row>
    <row r="2438" spans="4:5">
      <c r="D2438" s="1205"/>
      <c r="E2438" s="1198"/>
    </row>
    <row r="2439" spans="4:5">
      <c r="D2439" s="1205"/>
      <c r="E2439" s="1198"/>
    </row>
    <row r="2440" spans="4:5">
      <c r="D2440" s="1205"/>
      <c r="E2440" s="1198"/>
    </row>
    <row r="2441" spans="4:5">
      <c r="D2441" s="1205"/>
      <c r="E2441" s="1198"/>
    </row>
    <row r="2442" spans="4:5">
      <c r="D2442" s="1205"/>
      <c r="E2442" s="1198"/>
    </row>
    <row r="2443" spans="4:5">
      <c r="D2443" s="1205"/>
      <c r="E2443" s="1198"/>
    </row>
    <row r="2444" spans="4:5">
      <c r="D2444" s="1205"/>
      <c r="E2444" s="1198"/>
    </row>
    <row r="2445" spans="4:5">
      <c r="D2445" s="1205"/>
      <c r="E2445" s="1198"/>
    </row>
    <row r="2446" spans="4:5">
      <c r="D2446" s="1205"/>
      <c r="E2446" s="1198"/>
    </row>
    <row r="2447" spans="4:5">
      <c r="D2447" s="1205"/>
      <c r="E2447" s="1198"/>
    </row>
    <row r="2448" spans="4:5">
      <c r="D2448" s="1205"/>
      <c r="E2448" s="1198"/>
    </row>
    <row r="2449" spans="4:5">
      <c r="D2449" s="1205"/>
      <c r="E2449" s="1198"/>
    </row>
    <row r="2450" spans="4:5">
      <c r="D2450" s="1205"/>
      <c r="E2450" s="1198"/>
    </row>
    <row r="2451" spans="4:5">
      <c r="D2451" s="1205"/>
      <c r="E2451" s="1198"/>
    </row>
    <row r="2452" spans="4:5">
      <c r="D2452" s="1205"/>
      <c r="E2452" s="1198"/>
    </row>
    <row r="2453" spans="4:5">
      <c r="D2453" s="1205"/>
      <c r="E2453" s="1198"/>
    </row>
    <row r="2454" spans="4:5">
      <c r="D2454" s="1205"/>
      <c r="E2454" s="1198"/>
    </row>
    <row r="2455" spans="4:5">
      <c r="D2455" s="1205"/>
      <c r="E2455" s="1198"/>
    </row>
    <row r="2456" spans="4:5">
      <c r="D2456" s="1205"/>
      <c r="E2456" s="1198"/>
    </row>
    <row r="2457" spans="4:5">
      <c r="D2457" s="1205"/>
      <c r="E2457" s="1198"/>
    </row>
    <row r="2458" spans="4:5">
      <c r="D2458" s="1205"/>
      <c r="E2458" s="1198"/>
    </row>
    <row r="2459" spans="4:5">
      <c r="D2459" s="1205"/>
      <c r="E2459" s="1198"/>
    </row>
    <row r="2460" spans="4:5">
      <c r="D2460" s="1205"/>
      <c r="E2460" s="1198"/>
    </row>
    <row r="2461" spans="4:5">
      <c r="D2461" s="1205"/>
      <c r="E2461" s="1198"/>
    </row>
    <row r="2462" spans="4:5">
      <c r="D2462" s="1205"/>
      <c r="E2462" s="1198"/>
    </row>
    <row r="2463" spans="4:5">
      <c r="D2463" s="1205"/>
      <c r="E2463" s="1198"/>
    </row>
    <row r="2464" spans="4:5">
      <c r="D2464" s="1205"/>
      <c r="E2464" s="1198"/>
    </row>
    <row r="2465" spans="4:5">
      <c r="D2465" s="1205"/>
      <c r="E2465" s="1198"/>
    </row>
    <row r="2466" spans="4:5">
      <c r="D2466" s="1205"/>
      <c r="E2466" s="1198"/>
    </row>
    <row r="2467" spans="4:5">
      <c r="D2467" s="1205"/>
      <c r="E2467" s="1198"/>
    </row>
    <row r="2468" spans="4:5">
      <c r="D2468" s="1205"/>
      <c r="E2468" s="1198"/>
    </row>
    <row r="2469" spans="4:5">
      <c r="D2469" s="1205"/>
      <c r="E2469" s="1198"/>
    </row>
    <row r="2470" spans="4:5">
      <c r="D2470" s="1205"/>
      <c r="E2470" s="1198"/>
    </row>
    <row r="2471" spans="4:5">
      <c r="D2471" s="1205"/>
      <c r="E2471" s="1198"/>
    </row>
    <row r="2472" spans="4:5">
      <c r="D2472" s="1205"/>
      <c r="E2472" s="1198"/>
    </row>
    <row r="2473" spans="4:5">
      <c r="D2473" s="1205"/>
      <c r="E2473" s="1198"/>
    </row>
    <row r="2474" spans="4:5">
      <c r="D2474" s="1205"/>
      <c r="E2474" s="1198"/>
    </row>
    <row r="2475" spans="4:5">
      <c r="D2475" s="1205"/>
      <c r="E2475" s="1198"/>
    </row>
    <row r="2476" spans="4:5">
      <c r="D2476" s="1205"/>
      <c r="E2476" s="1198"/>
    </row>
    <row r="2477" spans="4:5">
      <c r="D2477" s="1205"/>
      <c r="E2477" s="1198"/>
    </row>
    <row r="2478" spans="4:5">
      <c r="D2478" s="1205"/>
      <c r="E2478" s="1198"/>
    </row>
    <row r="2479" spans="4:5">
      <c r="D2479" s="1205"/>
      <c r="E2479" s="1198"/>
    </row>
    <row r="2480" spans="4:5">
      <c r="D2480" s="1205"/>
      <c r="E2480" s="1198"/>
    </row>
    <row r="2481" spans="4:5">
      <c r="D2481" s="1205"/>
      <c r="E2481" s="1198"/>
    </row>
    <row r="2482" spans="4:5">
      <c r="D2482" s="1205"/>
      <c r="E2482" s="1198"/>
    </row>
    <row r="2483" spans="4:5">
      <c r="D2483" s="1205"/>
      <c r="E2483" s="1198"/>
    </row>
    <row r="2484" spans="4:5">
      <c r="D2484" s="1205"/>
      <c r="E2484" s="1198"/>
    </row>
    <row r="2485" spans="4:5">
      <c r="D2485" s="1205"/>
      <c r="E2485" s="1198"/>
    </row>
    <row r="2486" spans="4:5">
      <c r="D2486" s="1205"/>
      <c r="E2486" s="1198"/>
    </row>
    <row r="2487" spans="4:5">
      <c r="D2487" s="1205"/>
      <c r="E2487" s="1198"/>
    </row>
    <row r="2488" spans="4:5">
      <c r="D2488" s="1205"/>
      <c r="E2488" s="1198"/>
    </row>
    <row r="2489" spans="4:5">
      <c r="D2489" s="1205"/>
      <c r="E2489" s="1198"/>
    </row>
    <row r="2490" spans="4:5">
      <c r="D2490" s="1205"/>
      <c r="E2490" s="1198"/>
    </row>
    <row r="2491" spans="4:5">
      <c r="D2491" s="1205"/>
      <c r="E2491" s="1198"/>
    </row>
    <row r="2492" spans="4:5">
      <c r="D2492" s="1205"/>
      <c r="E2492" s="1198"/>
    </row>
    <row r="2493" spans="4:5">
      <c r="D2493" s="1205"/>
      <c r="E2493" s="1198"/>
    </row>
    <row r="2494" spans="4:5">
      <c r="D2494" s="1205"/>
      <c r="E2494" s="1198"/>
    </row>
    <row r="2495" spans="4:5">
      <c r="D2495" s="1205"/>
      <c r="E2495" s="1198"/>
    </row>
    <row r="2496" spans="4:5">
      <c r="D2496" s="1205"/>
      <c r="E2496" s="1198"/>
    </row>
    <row r="2497" spans="4:5">
      <c r="D2497" s="1205"/>
      <c r="E2497" s="1198"/>
    </row>
    <row r="2498" spans="4:5">
      <c r="D2498" s="1205"/>
      <c r="E2498" s="1198"/>
    </row>
    <row r="2499" spans="4:5">
      <c r="D2499" s="1205"/>
      <c r="E2499" s="1198"/>
    </row>
    <row r="2500" spans="4:5">
      <c r="D2500" s="1205"/>
      <c r="E2500" s="1198"/>
    </row>
    <row r="2501" spans="4:5">
      <c r="D2501" s="1205"/>
      <c r="E2501" s="1198"/>
    </row>
    <row r="2502" spans="4:5">
      <c r="D2502" s="1205"/>
      <c r="E2502" s="1198"/>
    </row>
    <row r="2503" spans="4:5">
      <c r="D2503" s="1205"/>
      <c r="E2503" s="1198"/>
    </row>
    <row r="2504" spans="4:5">
      <c r="D2504" s="1205"/>
      <c r="E2504" s="1198"/>
    </row>
    <row r="2505" spans="4:5">
      <c r="D2505" s="1205"/>
      <c r="E2505" s="1198"/>
    </row>
    <row r="2506" spans="4:5">
      <c r="D2506" s="1205"/>
      <c r="E2506" s="1198"/>
    </row>
    <row r="2507" spans="4:5">
      <c r="D2507" s="1205"/>
      <c r="E2507" s="1198"/>
    </row>
    <row r="2508" spans="4:5">
      <c r="D2508" s="1205"/>
      <c r="E2508" s="1198"/>
    </row>
    <row r="2509" spans="4:5">
      <c r="D2509" s="1205"/>
      <c r="E2509" s="1198"/>
    </row>
    <row r="2510" spans="4:5">
      <c r="D2510" s="1205"/>
      <c r="E2510" s="1198"/>
    </row>
    <row r="2511" spans="4:5">
      <c r="D2511" s="1205"/>
      <c r="E2511" s="1198"/>
    </row>
    <row r="2512" spans="4:5">
      <c r="D2512" s="1205"/>
      <c r="E2512" s="1198"/>
    </row>
    <row r="2513" spans="4:5">
      <c r="D2513" s="1205"/>
      <c r="E2513" s="1198"/>
    </row>
    <row r="2514" spans="4:5">
      <c r="D2514" s="1205"/>
      <c r="E2514" s="1198"/>
    </row>
    <row r="2515" spans="4:5">
      <c r="D2515" s="1205"/>
      <c r="E2515" s="1198"/>
    </row>
    <row r="2516" spans="4:5">
      <c r="D2516" s="1205"/>
      <c r="E2516" s="1198"/>
    </row>
    <row r="2517" spans="4:5">
      <c r="D2517" s="1205"/>
      <c r="E2517" s="1198"/>
    </row>
    <row r="2518" spans="4:5">
      <c r="D2518" s="1205"/>
      <c r="E2518" s="1198"/>
    </row>
    <row r="2519" spans="4:5">
      <c r="D2519" s="1205"/>
      <c r="E2519" s="1198"/>
    </row>
    <row r="2520" spans="4:5">
      <c r="D2520" s="1205"/>
      <c r="E2520" s="1198"/>
    </row>
    <row r="2521" spans="4:5">
      <c r="D2521" s="1205"/>
      <c r="E2521" s="1198"/>
    </row>
    <row r="2522" spans="4:5">
      <c r="D2522" s="1205"/>
      <c r="E2522" s="1198"/>
    </row>
    <row r="2523" spans="4:5">
      <c r="D2523" s="1205"/>
      <c r="E2523" s="1198"/>
    </row>
    <row r="2524" spans="4:5">
      <c r="D2524" s="1205"/>
      <c r="E2524" s="1198"/>
    </row>
    <row r="2525" spans="4:5">
      <c r="D2525" s="1205"/>
      <c r="E2525" s="1198"/>
    </row>
    <row r="2526" spans="4:5">
      <c r="D2526" s="1205"/>
      <c r="E2526" s="1198"/>
    </row>
    <row r="2527" spans="4:5">
      <c r="D2527" s="1205"/>
      <c r="E2527" s="1198"/>
    </row>
    <row r="2528" spans="4:5">
      <c r="D2528" s="1205"/>
      <c r="E2528" s="1198"/>
    </row>
    <row r="2529" spans="4:5">
      <c r="D2529" s="1205"/>
      <c r="E2529" s="1198"/>
    </row>
    <row r="2530" spans="4:5">
      <c r="D2530" s="1205"/>
      <c r="E2530" s="1198"/>
    </row>
    <row r="2531" spans="4:5">
      <c r="D2531" s="1205"/>
      <c r="E2531" s="1198"/>
    </row>
    <row r="2532" spans="4:5">
      <c r="D2532" s="1205"/>
      <c r="E2532" s="1198"/>
    </row>
    <row r="2533" spans="4:5">
      <c r="D2533" s="1205"/>
      <c r="E2533" s="1198"/>
    </row>
    <row r="2534" spans="4:5">
      <c r="D2534" s="1205"/>
      <c r="E2534" s="1198"/>
    </row>
    <row r="2535" spans="4:5">
      <c r="D2535" s="1205"/>
      <c r="E2535" s="1198"/>
    </row>
    <row r="2536" spans="4:5">
      <c r="D2536" s="1205"/>
      <c r="E2536" s="1198"/>
    </row>
    <row r="2537" spans="4:5">
      <c r="D2537" s="1205"/>
      <c r="E2537" s="1198"/>
    </row>
    <row r="2538" spans="4:5">
      <c r="D2538" s="1205"/>
      <c r="E2538" s="1198"/>
    </row>
    <row r="2539" spans="4:5">
      <c r="D2539" s="1205"/>
      <c r="E2539" s="1198"/>
    </row>
    <row r="2540" spans="4:5">
      <c r="D2540" s="1205"/>
      <c r="E2540" s="1198"/>
    </row>
    <row r="2541" spans="4:5">
      <c r="D2541" s="1205"/>
      <c r="E2541" s="1198"/>
    </row>
    <row r="2542" spans="4:5">
      <c r="D2542" s="1205"/>
      <c r="E2542" s="1198"/>
    </row>
    <row r="2543" spans="4:5">
      <c r="D2543" s="1205"/>
      <c r="E2543" s="1198"/>
    </row>
    <row r="2544" spans="4:5">
      <c r="D2544" s="1205"/>
      <c r="E2544" s="1198"/>
    </row>
    <row r="2545" spans="4:5">
      <c r="D2545" s="1205"/>
      <c r="E2545" s="1198"/>
    </row>
    <row r="2546" spans="4:5">
      <c r="D2546" s="1205"/>
      <c r="E2546" s="1198"/>
    </row>
    <row r="2547" spans="4:5">
      <c r="D2547" s="1205"/>
      <c r="E2547" s="1198"/>
    </row>
    <row r="2548" spans="4:5">
      <c r="D2548" s="1205"/>
      <c r="E2548" s="1198"/>
    </row>
    <row r="2549" spans="4:5">
      <c r="D2549" s="1205"/>
      <c r="E2549" s="1198"/>
    </row>
    <row r="2550" spans="4:5">
      <c r="D2550" s="1205"/>
      <c r="E2550" s="1198"/>
    </row>
    <row r="2551" spans="4:5">
      <c r="D2551" s="1205"/>
      <c r="E2551" s="1198"/>
    </row>
    <row r="2552" spans="4:5">
      <c r="D2552" s="1205"/>
      <c r="E2552" s="1198"/>
    </row>
    <row r="2553" spans="4:5">
      <c r="D2553" s="1205"/>
      <c r="E2553" s="1198"/>
    </row>
    <row r="2554" spans="4:5">
      <c r="D2554" s="1205"/>
      <c r="E2554" s="1198"/>
    </row>
    <row r="2555" spans="4:5">
      <c r="D2555" s="1205"/>
      <c r="E2555" s="1198"/>
    </row>
    <row r="2556" spans="4:5">
      <c r="D2556" s="1205"/>
      <c r="E2556" s="1198"/>
    </row>
    <row r="2557" spans="4:5">
      <c r="D2557" s="1205"/>
      <c r="E2557" s="1198"/>
    </row>
    <row r="2558" spans="4:5">
      <c r="D2558" s="1205"/>
      <c r="E2558" s="1198"/>
    </row>
    <row r="2559" spans="4:5">
      <c r="D2559" s="1205"/>
      <c r="E2559" s="1198"/>
    </row>
    <row r="2560" spans="4:5">
      <c r="D2560" s="1205"/>
      <c r="E2560" s="1198"/>
    </row>
    <row r="2561" spans="4:5">
      <c r="D2561" s="1205"/>
      <c r="E2561" s="1198"/>
    </row>
    <row r="2562" spans="4:5">
      <c r="D2562" s="1205"/>
      <c r="E2562" s="1198"/>
    </row>
    <row r="2563" spans="4:5">
      <c r="D2563" s="1205"/>
      <c r="E2563" s="1198"/>
    </row>
    <row r="2564" spans="4:5">
      <c r="D2564" s="1205"/>
      <c r="E2564" s="1198"/>
    </row>
    <row r="2565" spans="4:5">
      <c r="D2565" s="1205"/>
      <c r="E2565" s="1198"/>
    </row>
    <row r="2566" spans="4:5">
      <c r="D2566" s="1205"/>
      <c r="E2566" s="1198"/>
    </row>
    <row r="2567" spans="4:5">
      <c r="D2567" s="1205"/>
      <c r="E2567" s="1198"/>
    </row>
    <row r="2568" spans="4:5">
      <c r="D2568" s="1205"/>
      <c r="E2568" s="1198"/>
    </row>
    <row r="2569" spans="4:5">
      <c r="D2569" s="1205"/>
      <c r="E2569" s="1198"/>
    </row>
    <row r="2570" spans="4:5">
      <c r="D2570" s="1205"/>
      <c r="E2570" s="1198"/>
    </row>
    <row r="2571" spans="4:5">
      <c r="D2571" s="1205"/>
      <c r="E2571" s="1198"/>
    </row>
    <row r="2572" spans="4:5">
      <c r="D2572" s="1205"/>
      <c r="E2572" s="1198"/>
    </row>
    <row r="2573" spans="4:5">
      <c r="D2573" s="1205"/>
      <c r="E2573" s="1198"/>
    </row>
    <row r="2574" spans="4:5">
      <c r="D2574" s="1205"/>
      <c r="E2574" s="1198"/>
    </row>
    <row r="2575" spans="4:5">
      <c r="D2575" s="1205"/>
      <c r="E2575" s="1198"/>
    </row>
    <row r="2576" spans="4:5">
      <c r="D2576" s="1205"/>
      <c r="E2576" s="1198"/>
    </row>
    <row r="2577" spans="4:5">
      <c r="D2577" s="1205"/>
      <c r="E2577" s="1198"/>
    </row>
    <row r="2578" spans="4:5">
      <c r="D2578" s="1205"/>
      <c r="E2578" s="1198"/>
    </row>
    <row r="2579" spans="4:5">
      <c r="D2579" s="1205"/>
      <c r="E2579" s="1198"/>
    </row>
    <row r="2580" spans="4:5">
      <c r="D2580" s="1205"/>
      <c r="E2580" s="1198"/>
    </row>
    <row r="2581" spans="4:5">
      <c r="D2581" s="1205"/>
      <c r="E2581" s="1198"/>
    </row>
    <row r="2582" spans="4:5">
      <c r="D2582" s="1205"/>
      <c r="E2582" s="1198"/>
    </row>
    <row r="2583" spans="4:5">
      <c r="D2583" s="1205"/>
      <c r="E2583" s="1198"/>
    </row>
    <row r="2584" spans="4:5">
      <c r="D2584" s="1205"/>
      <c r="E2584" s="1198"/>
    </row>
    <row r="2585" spans="4:5">
      <c r="D2585" s="1205"/>
      <c r="E2585" s="1198"/>
    </row>
    <row r="2586" spans="4:5">
      <c r="D2586" s="1205"/>
      <c r="E2586" s="1198"/>
    </row>
    <row r="2587" spans="4:5">
      <c r="D2587" s="1205"/>
      <c r="E2587" s="1198"/>
    </row>
    <row r="2588" spans="4:5">
      <c r="D2588" s="1205"/>
      <c r="E2588" s="1198"/>
    </row>
    <row r="2589" spans="4:5">
      <c r="D2589" s="1205"/>
      <c r="E2589" s="1198"/>
    </row>
    <row r="2590" spans="4:5">
      <c r="D2590" s="1205"/>
      <c r="E2590" s="1198"/>
    </row>
    <row r="2591" spans="4:5">
      <c r="D2591" s="1205"/>
      <c r="E2591" s="1198"/>
    </row>
    <row r="2592" spans="4:5">
      <c r="D2592" s="1205"/>
      <c r="E2592" s="1198"/>
    </row>
    <row r="2593" spans="4:5">
      <c r="D2593" s="1205"/>
      <c r="E2593" s="1198"/>
    </row>
    <row r="2594" spans="4:5">
      <c r="D2594" s="1205"/>
      <c r="E2594" s="1198"/>
    </row>
    <row r="2595" spans="4:5">
      <c r="D2595" s="1205"/>
      <c r="E2595" s="1198"/>
    </row>
    <row r="2596" spans="4:5">
      <c r="D2596" s="1205"/>
      <c r="E2596" s="1198"/>
    </row>
    <row r="2597" spans="4:5">
      <c r="D2597" s="1205"/>
      <c r="E2597" s="1198"/>
    </row>
    <row r="2598" spans="4:5">
      <c r="D2598" s="1205"/>
      <c r="E2598" s="1198"/>
    </row>
    <row r="2599" spans="4:5">
      <c r="D2599" s="1205"/>
      <c r="E2599" s="1198"/>
    </row>
    <row r="2600" spans="4:5">
      <c r="D2600" s="1205"/>
      <c r="E2600" s="1198"/>
    </row>
    <row r="2601" spans="4:5">
      <c r="D2601" s="1205"/>
      <c r="E2601" s="1198"/>
    </row>
    <row r="2602" spans="4:5">
      <c r="D2602" s="1205"/>
      <c r="E2602" s="1198"/>
    </row>
    <row r="2603" spans="4:5">
      <c r="D2603" s="1205"/>
      <c r="E2603" s="1198"/>
    </row>
    <row r="2604" spans="4:5">
      <c r="D2604" s="1205"/>
      <c r="E2604" s="1198"/>
    </row>
    <row r="2605" spans="4:5">
      <c r="D2605" s="1205"/>
      <c r="E2605" s="1198"/>
    </row>
    <row r="2606" spans="4:5">
      <c r="D2606" s="1205"/>
      <c r="E2606" s="1198"/>
    </row>
    <row r="2607" spans="4:5">
      <c r="D2607" s="1205"/>
      <c r="E2607" s="1198"/>
    </row>
    <row r="2608" spans="4:5">
      <c r="D2608" s="1205"/>
      <c r="E2608" s="1198"/>
    </row>
    <row r="2609" spans="4:5">
      <c r="D2609" s="1205"/>
      <c r="E2609" s="1198"/>
    </row>
    <row r="2610" spans="4:5">
      <c r="D2610" s="1205"/>
      <c r="E2610" s="1198"/>
    </row>
    <row r="2611" spans="4:5">
      <c r="D2611" s="1205"/>
      <c r="E2611" s="1198"/>
    </row>
    <row r="2612" spans="4:5">
      <c r="D2612" s="1205"/>
      <c r="E2612" s="1198"/>
    </row>
    <row r="2613" spans="4:5">
      <c r="D2613" s="1205"/>
      <c r="E2613" s="1198"/>
    </row>
    <row r="2614" spans="4:5">
      <c r="D2614" s="1205"/>
      <c r="E2614" s="1198"/>
    </row>
    <row r="2615" spans="4:5">
      <c r="D2615" s="1205"/>
      <c r="E2615" s="1198"/>
    </row>
    <row r="2616" spans="4:5">
      <c r="D2616" s="1205"/>
      <c r="E2616" s="1198"/>
    </row>
    <row r="2617" spans="4:5">
      <c r="D2617" s="1205"/>
      <c r="E2617" s="1198"/>
    </row>
    <row r="2618" spans="4:5">
      <c r="D2618" s="1205"/>
      <c r="E2618" s="1198"/>
    </row>
    <row r="2619" spans="4:5">
      <c r="D2619" s="1205"/>
      <c r="E2619" s="1198"/>
    </row>
    <row r="2620" spans="4:5">
      <c r="D2620" s="1205"/>
      <c r="E2620" s="1198"/>
    </row>
    <row r="2621" spans="4:5">
      <c r="D2621" s="1205"/>
      <c r="E2621" s="1198"/>
    </row>
    <row r="2622" spans="4:5">
      <c r="D2622" s="1205"/>
      <c r="E2622" s="1198"/>
    </row>
    <row r="2623" spans="4:5">
      <c r="D2623" s="1205"/>
      <c r="E2623" s="1198"/>
    </row>
    <row r="2624" spans="4:5">
      <c r="D2624" s="1205"/>
      <c r="E2624" s="1198"/>
    </row>
    <row r="2625" spans="4:5">
      <c r="D2625" s="1205"/>
      <c r="E2625" s="1198"/>
    </row>
    <row r="2626" spans="4:5">
      <c r="D2626" s="1205"/>
      <c r="E2626" s="1198"/>
    </row>
    <row r="2627" spans="4:5">
      <c r="D2627" s="1205"/>
      <c r="E2627" s="1198"/>
    </row>
    <row r="2628" spans="4:5">
      <c r="D2628" s="1205"/>
      <c r="E2628" s="1198"/>
    </row>
    <row r="2629" spans="4:5">
      <c r="D2629" s="1205"/>
      <c r="E2629" s="1198"/>
    </row>
    <row r="2630" spans="4:5">
      <c r="D2630" s="1205"/>
      <c r="E2630" s="1198"/>
    </row>
    <row r="2631" spans="4:5">
      <c r="D2631" s="1205"/>
      <c r="E2631" s="1198"/>
    </row>
    <row r="2632" spans="4:5">
      <c r="D2632" s="1205"/>
      <c r="E2632" s="1198"/>
    </row>
    <row r="2633" spans="4:5">
      <c r="D2633" s="1205"/>
      <c r="E2633" s="1198"/>
    </row>
    <row r="2634" spans="4:5">
      <c r="D2634" s="1205"/>
      <c r="E2634" s="1198"/>
    </row>
    <row r="2635" spans="4:5">
      <c r="D2635" s="1205"/>
      <c r="E2635" s="1198"/>
    </row>
    <row r="2636" spans="4:5">
      <c r="D2636" s="1205"/>
      <c r="E2636" s="1198"/>
    </row>
    <row r="2637" spans="4:5">
      <c r="D2637" s="1205"/>
      <c r="E2637" s="1198"/>
    </row>
    <row r="2638" spans="4:5">
      <c r="D2638" s="1205"/>
      <c r="E2638" s="1198"/>
    </row>
    <row r="2639" spans="4:5">
      <c r="D2639" s="1205"/>
      <c r="E2639" s="1198"/>
    </row>
    <row r="2640" spans="4:5">
      <c r="D2640" s="1205"/>
      <c r="E2640" s="1198"/>
    </row>
    <row r="2641" spans="4:5">
      <c r="D2641" s="1205"/>
      <c r="E2641" s="1198"/>
    </row>
    <row r="2642" spans="4:5">
      <c r="D2642" s="1205"/>
      <c r="E2642" s="1198"/>
    </row>
    <row r="2643" spans="4:5">
      <c r="D2643" s="1205"/>
      <c r="E2643" s="1198"/>
    </row>
    <row r="2644" spans="4:5">
      <c r="D2644" s="1205"/>
      <c r="E2644" s="1198"/>
    </row>
    <row r="2645" spans="4:5">
      <c r="D2645" s="1205"/>
      <c r="E2645" s="1198"/>
    </row>
    <row r="2646" spans="4:5">
      <c r="D2646" s="1205"/>
      <c r="E2646" s="1198"/>
    </row>
    <row r="2647" spans="4:5">
      <c r="D2647" s="1205"/>
      <c r="E2647" s="1198"/>
    </row>
    <row r="2648" spans="4:5">
      <c r="D2648" s="1205"/>
      <c r="E2648" s="1198"/>
    </row>
    <row r="2649" spans="4:5">
      <c r="D2649" s="1205"/>
      <c r="E2649" s="1198"/>
    </row>
    <row r="2650" spans="4:5">
      <c r="D2650" s="1205"/>
      <c r="E2650" s="1198"/>
    </row>
    <row r="2651" spans="4:5">
      <c r="D2651" s="1205"/>
      <c r="E2651" s="1198"/>
    </row>
    <row r="2652" spans="4:5">
      <c r="D2652" s="1205"/>
      <c r="E2652" s="1198"/>
    </row>
    <row r="2653" spans="4:5">
      <c r="D2653" s="1205"/>
      <c r="E2653" s="1198"/>
    </row>
    <row r="2654" spans="4:5">
      <c r="D2654" s="1205"/>
      <c r="E2654" s="1198"/>
    </row>
    <row r="2655" spans="4:5">
      <c r="D2655" s="1205"/>
      <c r="E2655" s="1198"/>
    </row>
    <row r="2656" spans="4:5">
      <c r="D2656" s="1205"/>
      <c r="E2656" s="1198"/>
    </row>
    <row r="2657" spans="4:5">
      <c r="D2657" s="1205"/>
      <c r="E2657" s="1198"/>
    </row>
    <row r="2658" spans="4:5">
      <c r="D2658" s="1205"/>
      <c r="E2658" s="1198"/>
    </row>
    <row r="2659" spans="4:5">
      <c r="D2659" s="1205"/>
      <c r="E2659" s="1198"/>
    </row>
    <row r="2660" spans="4:5">
      <c r="D2660" s="1205"/>
      <c r="E2660" s="1198"/>
    </row>
    <row r="2661" spans="4:5">
      <c r="D2661" s="1205"/>
      <c r="E2661" s="1198"/>
    </row>
    <row r="2662" spans="4:5">
      <c r="D2662" s="1205"/>
      <c r="E2662" s="1198"/>
    </row>
    <row r="2663" spans="4:5">
      <c r="D2663" s="1205"/>
      <c r="E2663" s="1198"/>
    </row>
    <row r="2664" spans="4:5">
      <c r="D2664" s="1205"/>
      <c r="E2664" s="1198"/>
    </row>
    <row r="2665" spans="4:5">
      <c r="D2665" s="1205"/>
      <c r="E2665" s="1198"/>
    </row>
    <row r="2666" spans="4:5">
      <c r="D2666" s="1205"/>
      <c r="E2666" s="1198"/>
    </row>
    <row r="2667" spans="4:5">
      <c r="D2667" s="1205"/>
      <c r="E2667" s="1198"/>
    </row>
    <row r="2668" spans="4:5">
      <c r="D2668" s="1205"/>
      <c r="E2668" s="1198"/>
    </row>
    <row r="2669" spans="4:5">
      <c r="D2669" s="1205"/>
      <c r="E2669" s="1198"/>
    </row>
    <row r="2670" spans="4:5">
      <c r="D2670" s="1205"/>
      <c r="E2670" s="1198"/>
    </row>
    <row r="2671" spans="4:5">
      <c r="D2671" s="1205"/>
      <c r="E2671" s="1198"/>
    </row>
    <row r="2672" spans="4:5">
      <c r="D2672" s="1205"/>
      <c r="E2672" s="1198"/>
    </row>
    <row r="2673" spans="4:5">
      <c r="D2673" s="1205"/>
      <c r="E2673" s="1198"/>
    </row>
    <row r="2674" spans="4:5">
      <c r="D2674" s="1205"/>
      <c r="E2674" s="1198"/>
    </row>
    <row r="2675" spans="4:5">
      <c r="D2675" s="1205"/>
      <c r="E2675" s="1198"/>
    </row>
    <row r="2676" spans="4:5">
      <c r="D2676" s="1205"/>
      <c r="E2676" s="1198"/>
    </row>
    <row r="2677" spans="4:5">
      <c r="D2677" s="1205"/>
      <c r="E2677" s="1198"/>
    </row>
    <row r="2678" spans="4:5">
      <c r="D2678" s="1205"/>
      <c r="E2678" s="1198"/>
    </row>
    <row r="2679" spans="4:5">
      <c r="D2679" s="1205"/>
      <c r="E2679" s="1198"/>
    </row>
    <row r="2680" spans="4:5">
      <c r="D2680" s="1205"/>
      <c r="E2680" s="1198"/>
    </row>
    <row r="2681" spans="4:5">
      <c r="D2681" s="1205"/>
      <c r="E2681" s="1198"/>
    </row>
    <row r="2682" spans="4:5">
      <c r="D2682" s="1205"/>
      <c r="E2682" s="1198"/>
    </row>
    <row r="2683" spans="4:5">
      <c r="D2683" s="1205"/>
      <c r="E2683" s="1198"/>
    </row>
    <row r="2684" spans="4:5">
      <c r="D2684" s="1205"/>
      <c r="E2684" s="1198"/>
    </row>
    <row r="2685" spans="4:5">
      <c r="D2685" s="1205"/>
      <c r="E2685" s="1198"/>
    </row>
    <row r="2686" spans="4:5">
      <c r="D2686" s="1205"/>
      <c r="E2686" s="1198"/>
    </row>
    <row r="2687" spans="4:5">
      <c r="D2687" s="1205"/>
      <c r="E2687" s="1198"/>
    </row>
    <row r="2688" spans="4:5">
      <c r="D2688" s="1205"/>
      <c r="E2688" s="1198"/>
    </row>
    <row r="2689" spans="4:5">
      <c r="D2689" s="1205"/>
      <c r="E2689" s="1198"/>
    </row>
    <row r="2690" spans="4:5">
      <c r="D2690" s="1205"/>
      <c r="E2690" s="1198"/>
    </row>
    <row r="2691" spans="4:5">
      <c r="D2691" s="1205"/>
      <c r="E2691" s="1198"/>
    </row>
    <row r="2692" spans="4:5">
      <c r="D2692" s="1205"/>
      <c r="E2692" s="1198"/>
    </row>
    <row r="2693" spans="4:5">
      <c r="D2693" s="1205"/>
      <c r="E2693" s="1198"/>
    </row>
    <row r="2694" spans="4:5">
      <c r="D2694" s="1205"/>
      <c r="E2694" s="1198"/>
    </row>
    <row r="2695" spans="4:5">
      <c r="D2695" s="1205"/>
      <c r="E2695" s="1198"/>
    </row>
    <row r="2696" spans="4:5">
      <c r="D2696" s="1205"/>
      <c r="E2696" s="1198"/>
    </row>
    <row r="2697" spans="4:5">
      <c r="D2697" s="1205"/>
      <c r="E2697" s="1198"/>
    </row>
    <row r="2698" spans="4:5">
      <c r="D2698" s="1205"/>
      <c r="E2698" s="1198"/>
    </row>
    <row r="2699" spans="4:5">
      <c r="D2699" s="1205"/>
      <c r="E2699" s="1198"/>
    </row>
    <row r="2700" spans="4:5">
      <c r="D2700" s="1205"/>
      <c r="E2700" s="1198"/>
    </row>
    <row r="2701" spans="4:5">
      <c r="D2701" s="1205"/>
      <c r="E2701" s="1198"/>
    </row>
    <row r="2702" spans="4:5">
      <c r="D2702" s="1205"/>
      <c r="E2702" s="1198"/>
    </row>
    <row r="2703" spans="4:5">
      <c r="D2703" s="1205"/>
      <c r="E2703" s="1198"/>
    </row>
    <row r="2704" spans="4:5">
      <c r="D2704" s="1205"/>
      <c r="E2704" s="1198"/>
    </row>
    <row r="2705" spans="4:5">
      <c r="D2705" s="1205"/>
      <c r="E2705" s="1198"/>
    </row>
    <row r="2706" spans="4:5">
      <c r="D2706" s="1205"/>
      <c r="E2706" s="1198"/>
    </row>
    <row r="2707" spans="4:5">
      <c r="D2707" s="1205"/>
      <c r="E2707" s="1198"/>
    </row>
    <row r="2708" spans="4:5">
      <c r="D2708" s="1205"/>
      <c r="E2708" s="1198"/>
    </row>
    <row r="2709" spans="4:5">
      <c r="D2709" s="1205"/>
      <c r="E2709" s="1198"/>
    </row>
    <row r="2710" spans="4:5">
      <c r="D2710" s="1205"/>
      <c r="E2710" s="1198"/>
    </row>
    <row r="2711" spans="4:5">
      <c r="D2711" s="1205"/>
      <c r="E2711" s="1198"/>
    </row>
    <row r="2712" spans="4:5">
      <c r="D2712" s="1205"/>
      <c r="E2712" s="1198"/>
    </row>
    <row r="2713" spans="4:5">
      <c r="D2713" s="1205"/>
      <c r="E2713" s="1198"/>
    </row>
    <row r="2714" spans="4:5">
      <c r="D2714" s="1205"/>
      <c r="E2714" s="1198"/>
    </row>
    <row r="2715" spans="4:5">
      <c r="D2715" s="1205"/>
      <c r="E2715" s="1198"/>
    </row>
    <row r="2716" spans="4:5">
      <c r="D2716" s="1205"/>
      <c r="E2716" s="1198"/>
    </row>
    <row r="2717" spans="4:5">
      <c r="D2717" s="1205"/>
      <c r="E2717" s="1198"/>
    </row>
    <row r="2718" spans="4:5">
      <c r="D2718" s="1205"/>
      <c r="E2718" s="1198"/>
    </row>
    <row r="2719" spans="4:5">
      <c r="D2719" s="1205"/>
      <c r="E2719" s="1198"/>
    </row>
    <row r="2720" spans="4:5">
      <c r="D2720" s="1205"/>
      <c r="E2720" s="1198"/>
    </row>
    <row r="2721" spans="4:5">
      <c r="D2721" s="1205"/>
      <c r="E2721" s="1198"/>
    </row>
    <row r="2722" spans="4:5">
      <c r="D2722" s="1205"/>
      <c r="E2722" s="1198"/>
    </row>
    <row r="2723" spans="4:5">
      <c r="D2723" s="1205"/>
      <c r="E2723" s="1198"/>
    </row>
    <row r="2724" spans="4:5">
      <c r="D2724" s="1205"/>
      <c r="E2724" s="1198"/>
    </row>
    <row r="2725" spans="4:5">
      <c r="D2725" s="1205"/>
      <c r="E2725" s="1198"/>
    </row>
    <row r="2726" spans="4:5">
      <c r="D2726" s="1205"/>
      <c r="E2726" s="1198"/>
    </row>
    <row r="2727" spans="4:5">
      <c r="D2727" s="1205"/>
      <c r="E2727" s="1198"/>
    </row>
    <row r="2728" spans="4:5">
      <c r="D2728" s="1205"/>
      <c r="E2728" s="1198"/>
    </row>
    <row r="2729" spans="4:5">
      <c r="D2729" s="1205"/>
      <c r="E2729" s="1198"/>
    </row>
    <row r="2730" spans="4:5">
      <c r="D2730" s="1205"/>
      <c r="E2730" s="1198"/>
    </row>
    <row r="2731" spans="4:5">
      <c r="D2731" s="1205"/>
      <c r="E2731" s="1198"/>
    </row>
    <row r="2732" spans="4:5">
      <c r="D2732" s="1205"/>
      <c r="E2732" s="1198"/>
    </row>
    <row r="2733" spans="4:5">
      <c r="D2733" s="1205"/>
      <c r="E2733" s="1198"/>
    </row>
    <row r="2734" spans="4:5">
      <c r="D2734" s="1205"/>
      <c r="E2734" s="1198"/>
    </row>
    <row r="2735" spans="4:5">
      <c r="D2735" s="1205"/>
      <c r="E2735" s="1198"/>
    </row>
    <row r="2736" spans="4:5">
      <c r="D2736" s="1205"/>
      <c r="E2736" s="1198"/>
    </row>
    <row r="2737" spans="4:5">
      <c r="D2737" s="1205"/>
      <c r="E2737" s="1198"/>
    </row>
    <row r="2738" spans="4:5">
      <c r="D2738" s="1205"/>
      <c r="E2738" s="1198"/>
    </row>
    <row r="2739" spans="4:5">
      <c r="D2739" s="1205"/>
      <c r="E2739" s="1198"/>
    </row>
    <row r="2740" spans="4:5">
      <c r="D2740" s="1205"/>
      <c r="E2740" s="1198"/>
    </row>
    <row r="2741" spans="4:5">
      <c r="D2741" s="1205"/>
      <c r="E2741" s="1198"/>
    </row>
    <row r="2742" spans="4:5">
      <c r="D2742" s="1205"/>
      <c r="E2742" s="1198"/>
    </row>
    <row r="2743" spans="4:5">
      <c r="D2743" s="1205"/>
      <c r="E2743" s="1198"/>
    </row>
    <row r="2744" spans="4:5">
      <c r="D2744" s="1205"/>
      <c r="E2744" s="1198"/>
    </row>
    <row r="2745" spans="4:5">
      <c r="D2745" s="1205"/>
      <c r="E2745" s="1198"/>
    </row>
    <row r="2746" spans="4:5">
      <c r="D2746" s="1205"/>
      <c r="E2746" s="1198"/>
    </row>
    <row r="2747" spans="4:5">
      <c r="D2747" s="1205"/>
      <c r="E2747" s="1198"/>
    </row>
    <row r="2748" spans="4:5">
      <c r="D2748" s="1205"/>
      <c r="E2748" s="1198"/>
    </row>
    <row r="2749" spans="4:5">
      <c r="D2749" s="1205"/>
      <c r="E2749" s="1198"/>
    </row>
    <row r="2750" spans="4:5">
      <c r="D2750" s="1205"/>
      <c r="E2750" s="1198"/>
    </row>
    <row r="2751" spans="4:5">
      <c r="D2751" s="1205"/>
      <c r="E2751" s="1198"/>
    </row>
    <row r="2752" spans="4:5">
      <c r="D2752" s="1205"/>
      <c r="E2752" s="1198"/>
    </row>
    <row r="2753" spans="4:5">
      <c r="D2753" s="1205"/>
      <c r="E2753" s="1198"/>
    </row>
    <row r="2754" spans="4:5">
      <c r="D2754" s="1205"/>
      <c r="E2754" s="1198"/>
    </row>
    <row r="2755" spans="4:5">
      <c r="D2755" s="1205"/>
      <c r="E2755" s="1198"/>
    </row>
    <row r="2756" spans="4:5">
      <c r="D2756" s="1205"/>
      <c r="E2756" s="1198"/>
    </row>
    <row r="2757" spans="4:5">
      <c r="D2757" s="1205"/>
      <c r="E2757" s="1198"/>
    </row>
    <row r="2758" spans="4:5">
      <c r="D2758" s="1205"/>
      <c r="E2758" s="1198"/>
    </row>
    <row r="2759" spans="4:5">
      <c r="D2759" s="1205"/>
      <c r="E2759" s="1198"/>
    </row>
    <row r="2760" spans="4:5">
      <c r="D2760" s="1205"/>
      <c r="E2760" s="1198"/>
    </row>
    <row r="2761" spans="4:5">
      <c r="D2761" s="1205"/>
      <c r="E2761" s="1198"/>
    </row>
    <row r="2762" spans="4:5">
      <c r="D2762" s="1205"/>
      <c r="E2762" s="1198"/>
    </row>
    <row r="2763" spans="4:5">
      <c r="D2763" s="1205"/>
      <c r="E2763" s="1198"/>
    </row>
    <row r="2764" spans="4:5">
      <c r="D2764" s="1205"/>
      <c r="E2764" s="1198"/>
    </row>
    <row r="2765" spans="4:5">
      <c r="D2765" s="1205"/>
      <c r="E2765" s="1198"/>
    </row>
    <row r="2766" spans="4:5">
      <c r="D2766" s="1205"/>
      <c r="E2766" s="1198"/>
    </row>
    <row r="2767" spans="4:5">
      <c r="D2767" s="1205"/>
      <c r="E2767" s="1198"/>
    </row>
    <row r="2768" spans="4:5">
      <c r="D2768" s="1205"/>
      <c r="E2768" s="1198"/>
    </row>
    <row r="2769" spans="4:5">
      <c r="D2769" s="1205"/>
      <c r="E2769" s="1198"/>
    </row>
    <row r="2770" spans="4:5">
      <c r="D2770" s="1205"/>
      <c r="E2770" s="1198"/>
    </row>
    <row r="2771" spans="4:5">
      <c r="D2771" s="1205"/>
      <c r="E2771" s="1198"/>
    </row>
    <row r="2772" spans="4:5">
      <c r="D2772" s="1205"/>
      <c r="E2772" s="1198"/>
    </row>
    <row r="2773" spans="4:5">
      <c r="D2773" s="1205"/>
      <c r="E2773" s="1198"/>
    </row>
    <row r="2774" spans="4:5">
      <c r="D2774" s="1205"/>
      <c r="E2774" s="1198"/>
    </row>
    <row r="2775" spans="4:5">
      <c r="D2775" s="1205"/>
      <c r="E2775" s="1198"/>
    </row>
    <row r="2776" spans="4:5">
      <c r="D2776" s="1205"/>
      <c r="E2776" s="1198"/>
    </row>
    <row r="2777" spans="4:5">
      <c r="D2777" s="1205"/>
      <c r="E2777" s="1198"/>
    </row>
    <row r="2778" spans="4:5">
      <c r="D2778" s="1205"/>
      <c r="E2778" s="1198"/>
    </row>
    <row r="2779" spans="4:5">
      <c r="D2779" s="1205"/>
      <c r="E2779" s="1198"/>
    </row>
    <row r="2780" spans="4:5">
      <c r="D2780" s="1205"/>
      <c r="E2780" s="1198"/>
    </row>
    <row r="2781" spans="4:5">
      <c r="D2781" s="1205"/>
      <c r="E2781" s="1198"/>
    </row>
    <row r="2782" spans="4:5">
      <c r="D2782" s="1205"/>
      <c r="E2782" s="1198"/>
    </row>
    <row r="2783" spans="4:5">
      <c r="D2783" s="1205"/>
      <c r="E2783" s="1198"/>
    </row>
    <row r="2784" spans="4:5">
      <c r="D2784" s="1205"/>
      <c r="E2784" s="1198"/>
    </row>
    <row r="2785" spans="4:5">
      <c r="D2785" s="1205"/>
      <c r="E2785" s="1198"/>
    </row>
    <row r="2786" spans="4:5">
      <c r="D2786" s="1205"/>
      <c r="E2786" s="1198"/>
    </row>
    <row r="2787" spans="4:5">
      <c r="D2787" s="1205"/>
      <c r="E2787" s="1198"/>
    </row>
    <row r="2788" spans="4:5">
      <c r="D2788" s="1205"/>
      <c r="E2788" s="1198"/>
    </row>
    <row r="2789" spans="4:5">
      <c r="D2789" s="1205"/>
      <c r="E2789" s="1198"/>
    </row>
    <row r="2790" spans="4:5">
      <c r="D2790" s="1205"/>
      <c r="E2790" s="1198"/>
    </row>
    <row r="2791" spans="4:5">
      <c r="D2791" s="1205"/>
      <c r="E2791" s="1198"/>
    </row>
    <row r="2792" spans="4:5">
      <c r="D2792" s="1205"/>
      <c r="E2792" s="1198"/>
    </row>
    <row r="2793" spans="4:5">
      <c r="D2793" s="1205"/>
      <c r="E2793" s="1198"/>
    </row>
    <row r="2794" spans="4:5">
      <c r="D2794" s="1205"/>
      <c r="E2794" s="1198"/>
    </row>
    <row r="2795" spans="4:5">
      <c r="D2795" s="1205"/>
      <c r="E2795" s="1198"/>
    </row>
    <row r="2796" spans="4:5">
      <c r="D2796" s="1205"/>
      <c r="E2796" s="1198"/>
    </row>
    <row r="2797" spans="4:5">
      <c r="D2797" s="1205"/>
      <c r="E2797" s="1198"/>
    </row>
    <row r="2798" spans="4:5">
      <c r="D2798" s="1205"/>
      <c r="E2798" s="1198"/>
    </row>
    <row r="2799" spans="4:5">
      <c r="D2799" s="1205"/>
      <c r="E2799" s="1198"/>
    </row>
    <row r="2800" spans="4:5">
      <c r="D2800" s="1205"/>
      <c r="E2800" s="1198"/>
    </row>
    <row r="2801" spans="4:5">
      <c r="D2801" s="1205"/>
      <c r="E2801" s="1198"/>
    </row>
    <row r="2802" spans="4:5">
      <c r="D2802" s="1205"/>
      <c r="E2802" s="1198"/>
    </row>
    <row r="2803" spans="4:5">
      <c r="D2803" s="1205"/>
      <c r="E2803" s="1198"/>
    </row>
    <row r="2804" spans="4:5">
      <c r="D2804" s="1205"/>
      <c r="E2804" s="1198"/>
    </row>
    <row r="2805" spans="4:5">
      <c r="D2805" s="1205"/>
      <c r="E2805" s="1198"/>
    </row>
    <row r="2806" spans="4:5">
      <c r="D2806" s="1205"/>
      <c r="E2806" s="1198"/>
    </row>
    <row r="2807" spans="4:5">
      <c r="D2807" s="1205"/>
      <c r="E2807" s="1198"/>
    </row>
    <row r="2808" spans="4:5">
      <c r="D2808" s="1205"/>
      <c r="E2808" s="1198"/>
    </row>
    <row r="2809" spans="4:5">
      <c r="D2809" s="1205"/>
      <c r="E2809" s="1198"/>
    </row>
    <row r="2810" spans="4:5">
      <c r="D2810" s="1205"/>
      <c r="E2810" s="1198"/>
    </row>
    <row r="2811" spans="4:5">
      <c r="D2811" s="1205"/>
      <c r="E2811" s="1198"/>
    </row>
    <row r="2812" spans="4:5">
      <c r="D2812" s="1205"/>
      <c r="E2812" s="1198"/>
    </row>
    <row r="2813" spans="4:5">
      <c r="D2813" s="1205"/>
      <c r="E2813" s="1198"/>
    </row>
    <row r="2814" spans="4:5">
      <c r="D2814" s="1205"/>
      <c r="E2814" s="1198"/>
    </row>
    <row r="2815" spans="4:5">
      <c r="D2815" s="1205"/>
      <c r="E2815" s="1198"/>
    </row>
    <row r="2816" spans="4:5">
      <c r="D2816" s="1205"/>
      <c r="E2816" s="1198"/>
    </row>
    <row r="2817" spans="4:5">
      <c r="D2817" s="1205"/>
      <c r="E2817" s="1198"/>
    </row>
    <row r="2818" spans="4:5">
      <c r="D2818" s="1205"/>
      <c r="E2818" s="1198"/>
    </row>
    <row r="2819" spans="4:5">
      <c r="D2819" s="1205"/>
      <c r="E2819" s="1198"/>
    </row>
    <row r="2820" spans="4:5">
      <c r="D2820" s="1205"/>
      <c r="E2820" s="1198"/>
    </row>
    <row r="2821" spans="4:5">
      <c r="D2821" s="1205"/>
      <c r="E2821" s="1198"/>
    </row>
    <row r="2822" spans="4:5">
      <c r="D2822" s="1205"/>
      <c r="E2822" s="1198"/>
    </row>
    <row r="2823" spans="4:5">
      <c r="D2823" s="1205"/>
      <c r="E2823" s="1198"/>
    </row>
    <row r="2824" spans="4:5">
      <c r="D2824" s="1205"/>
      <c r="E2824" s="1198"/>
    </row>
    <row r="2825" spans="4:5">
      <c r="D2825" s="1205"/>
      <c r="E2825" s="1198"/>
    </row>
    <row r="2826" spans="4:5">
      <c r="D2826" s="1205"/>
      <c r="E2826" s="1198"/>
    </row>
    <row r="2827" spans="4:5">
      <c r="D2827" s="1205"/>
      <c r="E2827" s="1198"/>
    </row>
    <row r="2828" spans="4:5">
      <c r="D2828" s="1205"/>
      <c r="E2828" s="1198"/>
    </row>
    <row r="2829" spans="4:5">
      <c r="D2829" s="1205"/>
      <c r="E2829" s="1198"/>
    </row>
    <row r="2830" spans="4:5">
      <c r="D2830" s="1205"/>
      <c r="E2830" s="1198"/>
    </row>
    <row r="2831" spans="4:5">
      <c r="D2831" s="1205"/>
      <c r="E2831" s="1198"/>
    </row>
    <row r="2832" spans="4:5">
      <c r="D2832" s="1205"/>
      <c r="E2832" s="1198"/>
    </row>
    <row r="2833" spans="4:5">
      <c r="D2833" s="1205"/>
      <c r="E2833" s="1198"/>
    </row>
    <row r="2834" spans="4:5">
      <c r="D2834" s="1205"/>
      <c r="E2834" s="1198"/>
    </row>
    <row r="2835" spans="4:5">
      <c r="D2835" s="1205"/>
      <c r="E2835" s="1198"/>
    </row>
    <row r="2836" spans="4:5">
      <c r="D2836" s="1205"/>
      <c r="E2836" s="1198"/>
    </row>
    <row r="2837" spans="4:5">
      <c r="D2837" s="1205"/>
      <c r="E2837" s="1198"/>
    </row>
    <row r="2838" spans="4:5">
      <c r="D2838" s="1205"/>
      <c r="E2838" s="1198"/>
    </row>
    <row r="2839" spans="4:5">
      <c r="D2839" s="1205"/>
      <c r="E2839" s="1198"/>
    </row>
    <row r="2840" spans="4:5">
      <c r="D2840" s="1205"/>
      <c r="E2840" s="1198"/>
    </row>
    <row r="2841" spans="4:5">
      <c r="D2841" s="1205"/>
      <c r="E2841" s="1198"/>
    </row>
    <row r="2842" spans="4:5">
      <c r="D2842" s="1205"/>
      <c r="E2842" s="1198"/>
    </row>
    <row r="2843" spans="4:5">
      <c r="D2843" s="1205"/>
      <c r="E2843" s="1198"/>
    </row>
    <row r="2844" spans="4:5">
      <c r="D2844" s="1205"/>
      <c r="E2844" s="1198"/>
    </row>
    <row r="2845" spans="4:5">
      <c r="D2845" s="1205"/>
      <c r="E2845" s="1198"/>
    </row>
    <row r="2846" spans="4:5">
      <c r="D2846" s="1205"/>
      <c r="E2846" s="1198"/>
    </row>
    <row r="2847" spans="4:5">
      <c r="D2847" s="1205"/>
      <c r="E2847" s="1198"/>
    </row>
    <row r="2848" spans="4:5">
      <c r="D2848" s="1205"/>
      <c r="E2848" s="1198"/>
    </row>
    <row r="2849" spans="4:5">
      <c r="D2849" s="1205"/>
      <c r="E2849" s="1198"/>
    </row>
    <row r="2850" spans="4:5">
      <c r="D2850" s="1205"/>
      <c r="E2850" s="1198"/>
    </row>
    <row r="2851" spans="4:5">
      <c r="D2851" s="1205"/>
      <c r="E2851" s="1198"/>
    </row>
    <row r="2852" spans="4:5">
      <c r="D2852" s="1205"/>
      <c r="E2852" s="1198"/>
    </row>
    <row r="2853" spans="4:5">
      <c r="D2853" s="1205"/>
      <c r="E2853" s="1198"/>
    </row>
    <row r="2854" spans="4:5">
      <c r="D2854" s="1205"/>
      <c r="E2854" s="1198"/>
    </row>
    <row r="2855" spans="4:5">
      <c r="D2855" s="1205"/>
      <c r="E2855" s="1198"/>
    </row>
    <row r="2856" spans="4:5">
      <c r="D2856" s="1205"/>
      <c r="E2856" s="1198"/>
    </row>
    <row r="2857" spans="4:5">
      <c r="D2857" s="1205"/>
      <c r="E2857" s="1198"/>
    </row>
    <row r="2858" spans="4:5">
      <c r="D2858" s="1205"/>
      <c r="E2858" s="1198"/>
    </row>
    <row r="2859" spans="4:5">
      <c r="D2859" s="1205"/>
      <c r="E2859" s="1198"/>
    </row>
    <row r="2860" spans="4:5">
      <c r="D2860" s="1205"/>
      <c r="E2860" s="1198"/>
    </row>
    <row r="2861" spans="4:5">
      <c r="D2861" s="1205"/>
      <c r="E2861" s="1198"/>
    </row>
    <row r="2862" spans="4:5">
      <c r="D2862" s="1205"/>
      <c r="E2862" s="1198"/>
    </row>
    <row r="2863" spans="4:5">
      <c r="D2863" s="1205"/>
      <c r="E2863" s="1198"/>
    </row>
    <row r="2864" spans="4:5">
      <c r="D2864" s="1205"/>
      <c r="E2864" s="1198"/>
    </row>
    <row r="2865" spans="4:5">
      <c r="D2865" s="1205"/>
      <c r="E2865" s="1198"/>
    </row>
    <row r="2866" spans="4:5">
      <c r="D2866" s="1205"/>
      <c r="E2866" s="1198"/>
    </row>
    <row r="2867" spans="4:5">
      <c r="D2867" s="1205"/>
      <c r="E2867" s="1198"/>
    </row>
    <row r="2868" spans="4:5">
      <c r="D2868" s="1205"/>
      <c r="E2868" s="1198"/>
    </row>
    <row r="2869" spans="4:5">
      <c r="D2869" s="1205"/>
      <c r="E2869" s="1198"/>
    </row>
    <row r="2870" spans="4:5">
      <c r="D2870" s="1205"/>
      <c r="E2870" s="1198"/>
    </row>
    <row r="2871" spans="4:5">
      <c r="D2871" s="1205"/>
      <c r="E2871" s="1198"/>
    </row>
    <row r="2872" spans="4:5">
      <c r="D2872" s="1205"/>
      <c r="E2872" s="1198"/>
    </row>
    <row r="2873" spans="4:5">
      <c r="D2873" s="1205"/>
      <c r="E2873" s="1198"/>
    </row>
    <row r="2874" spans="4:5">
      <c r="D2874" s="1205"/>
      <c r="E2874" s="1198"/>
    </row>
    <row r="2875" spans="4:5">
      <c r="D2875" s="1205"/>
      <c r="E2875" s="1198"/>
    </row>
    <row r="2876" spans="4:5">
      <c r="D2876" s="1205"/>
      <c r="E2876" s="1198"/>
    </row>
    <row r="2877" spans="4:5">
      <c r="D2877" s="1205"/>
      <c r="E2877" s="1198"/>
    </row>
    <row r="2878" spans="4:5">
      <c r="D2878" s="1205"/>
      <c r="E2878" s="1198"/>
    </row>
    <row r="2879" spans="4:5">
      <c r="D2879" s="1205"/>
      <c r="E2879" s="1198"/>
    </row>
    <row r="2880" spans="4:5">
      <c r="D2880" s="1205"/>
      <c r="E2880" s="1198"/>
    </row>
    <row r="2881" spans="4:5">
      <c r="D2881" s="1205"/>
      <c r="E2881" s="1198"/>
    </row>
    <row r="2882" spans="4:5">
      <c r="D2882" s="1205"/>
      <c r="E2882" s="1198"/>
    </row>
    <row r="2883" spans="4:5">
      <c r="D2883" s="1205"/>
      <c r="E2883" s="1198"/>
    </row>
    <row r="2884" spans="4:5">
      <c r="D2884" s="1205"/>
      <c r="E2884" s="1198"/>
    </row>
    <row r="2885" spans="4:5">
      <c r="D2885" s="1205"/>
      <c r="E2885" s="1198"/>
    </row>
    <row r="2886" spans="4:5">
      <c r="D2886" s="1205"/>
      <c r="E2886" s="1198"/>
    </row>
    <row r="2887" spans="4:5">
      <c r="D2887" s="1205"/>
      <c r="E2887" s="1198"/>
    </row>
    <row r="2888" spans="4:5">
      <c r="D2888" s="1205"/>
      <c r="E2888" s="1198"/>
    </row>
    <row r="2889" spans="4:5">
      <c r="D2889" s="1205"/>
      <c r="E2889" s="1198"/>
    </row>
    <row r="2890" spans="4:5">
      <c r="D2890" s="1205"/>
      <c r="E2890" s="1198"/>
    </row>
    <row r="2891" spans="4:5">
      <c r="D2891" s="1205"/>
      <c r="E2891" s="1198"/>
    </row>
    <row r="2892" spans="4:5">
      <c r="D2892" s="1205"/>
      <c r="E2892" s="1198"/>
    </row>
    <row r="2893" spans="4:5">
      <c r="D2893" s="1205"/>
      <c r="E2893" s="1198"/>
    </row>
    <row r="2894" spans="4:5">
      <c r="D2894" s="1205"/>
      <c r="E2894" s="1198"/>
    </row>
    <row r="2895" spans="4:5">
      <c r="D2895" s="1205"/>
      <c r="E2895" s="1198"/>
    </row>
    <row r="2896" spans="4:5">
      <c r="D2896" s="1205"/>
      <c r="E2896" s="1198"/>
    </row>
    <row r="2897" spans="4:5">
      <c r="D2897" s="1205"/>
      <c r="E2897" s="1198"/>
    </row>
    <row r="2898" spans="4:5">
      <c r="D2898" s="1205"/>
      <c r="E2898" s="1198"/>
    </row>
    <row r="2899" spans="4:5">
      <c r="D2899" s="1205"/>
      <c r="E2899" s="1198"/>
    </row>
    <row r="2900" spans="4:5">
      <c r="D2900" s="1205"/>
      <c r="E2900" s="1198"/>
    </row>
    <row r="2901" spans="4:5">
      <c r="D2901" s="1205"/>
      <c r="E2901" s="1198"/>
    </row>
    <row r="2902" spans="4:5">
      <c r="D2902" s="1205"/>
      <c r="E2902" s="1198"/>
    </row>
    <row r="2903" spans="4:5">
      <c r="D2903" s="1205"/>
      <c r="E2903" s="1198"/>
    </row>
    <row r="2904" spans="4:5">
      <c r="D2904" s="1205"/>
      <c r="E2904" s="1198"/>
    </row>
    <row r="2905" spans="4:5">
      <c r="D2905" s="1205"/>
      <c r="E2905" s="1198"/>
    </row>
    <row r="2906" spans="4:5">
      <c r="D2906" s="1205"/>
      <c r="E2906" s="1198"/>
    </row>
    <row r="2907" spans="4:5">
      <c r="D2907" s="1205"/>
      <c r="E2907" s="1198"/>
    </row>
    <row r="2908" spans="4:5">
      <c r="D2908" s="1205"/>
      <c r="E2908" s="1198"/>
    </row>
    <row r="2909" spans="4:5">
      <c r="D2909" s="1205"/>
      <c r="E2909" s="1198"/>
    </row>
    <row r="2910" spans="4:5">
      <c r="D2910" s="1205"/>
      <c r="E2910" s="1198"/>
    </row>
    <row r="2911" spans="4:5">
      <c r="D2911" s="1205"/>
      <c r="E2911" s="1198"/>
    </row>
    <row r="2912" spans="4:5">
      <c r="D2912" s="1205"/>
      <c r="E2912" s="1198"/>
    </row>
    <row r="2913" spans="4:5">
      <c r="D2913" s="1205"/>
      <c r="E2913" s="1198"/>
    </row>
    <row r="2914" spans="4:5">
      <c r="D2914" s="1205"/>
      <c r="E2914" s="1198"/>
    </row>
    <row r="2915" spans="4:5">
      <c r="D2915" s="1205"/>
      <c r="E2915" s="1198"/>
    </row>
    <row r="2916" spans="4:5">
      <c r="D2916" s="1205"/>
      <c r="E2916" s="1198"/>
    </row>
    <row r="2917" spans="4:5">
      <c r="D2917" s="1205"/>
      <c r="E2917" s="1198"/>
    </row>
    <row r="2918" spans="4:5">
      <c r="D2918" s="1205"/>
      <c r="E2918" s="1198"/>
    </row>
    <row r="2919" spans="4:5">
      <c r="D2919" s="1205"/>
      <c r="E2919" s="1198"/>
    </row>
    <row r="2920" spans="4:5">
      <c r="D2920" s="1205"/>
      <c r="E2920" s="1198"/>
    </row>
    <row r="2921" spans="4:5">
      <c r="D2921" s="1205"/>
      <c r="E2921" s="1198"/>
    </row>
    <row r="2922" spans="4:5">
      <c r="D2922" s="1205"/>
      <c r="E2922" s="1198"/>
    </row>
    <row r="2923" spans="4:5">
      <c r="D2923" s="1205"/>
      <c r="E2923" s="1198"/>
    </row>
    <row r="2924" spans="4:5">
      <c r="D2924" s="1205"/>
      <c r="E2924" s="1198"/>
    </row>
    <row r="2925" spans="4:5">
      <c r="D2925" s="1205"/>
      <c r="E2925" s="1198"/>
    </row>
    <row r="2926" spans="4:5">
      <c r="D2926" s="1205"/>
      <c r="E2926" s="1198"/>
    </row>
    <row r="2927" spans="4:5">
      <c r="D2927" s="1205"/>
      <c r="E2927" s="1198"/>
    </row>
    <row r="2928" spans="4:5">
      <c r="D2928" s="1205"/>
      <c r="E2928" s="1198"/>
    </row>
    <row r="2929" spans="4:5">
      <c r="D2929" s="1205"/>
      <c r="E2929" s="1198"/>
    </row>
    <row r="2930" spans="4:5">
      <c r="D2930" s="1205"/>
      <c r="E2930" s="1198"/>
    </row>
    <row r="2931" spans="4:5">
      <c r="D2931" s="1205"/>
      <c r="E2931" s="1198"/>
    </row>
    <row r="2932" spans="4:5">
      <c r="D2932" s="1205"/>
      <c r="E2932" s="1198"/>
    </row>
    <row r="2933" spans="4:5">
      <c r="D2933" s="1205"/>
      <c r="E2933" s="1198"/>
    </row>
    <row r="2934" spans="4:5">
      <c r="D2934" s="1205"/>
      <c r="E2934" s="1198"/>
    </row>
    <row r="2935" spans="4:5">
      <c r="D2935" s="1205"/>
      <c r="E2935" s="1198"/>
    </row>
    <row r="2936" spans="4:5">
      <c r="D2936" s="1205"/>
      <c r="E2936" s="1198"/>
    </row>
    <row r="2937" spans="4:5">
      <c r="D2937" s="1205"/>
      <c r="E2937" s="1198"/>
    </row>
    <row r="2938" spans="4:5">
      <c r="D2938" s="1205"/>
      <c r="E2938" s="1198"/>
    </row>
    <row r="2939" spans="4:5">
      <c r="D2939" s="1205"/>
      <c r="E2939" s="1198"/>
    </row>
    <row r="2940" spans="4:5">
      <c r="D2940" s="1205"/>
      <c r="E2940" s="1198"/>
    </row>
    <row r="2941" spans="4:5">
      <c r="D2941" s="1205"/>
      <c r="E2941" s="1198"/>
    </row>
    <row r="2942" spans="4:5">
      <c r="D2942" s="1205"/>
      <c r="E2942" s="1198"/>
    </row>
    <row r="2943" spans="4:5">
      <c r="D2943" s="1205"/>
      <c r="E2943" s="1198"/>
    </row>
    <row r="2944" spans="4:5">
      <c r="D2944" s="1205"/>
      <c r="E2944" s="1198"/>
    </row>
    <row r="2945" spans="4:5">
      <c r="D2945" s="1205"/>
      <c r="E2945" s="1198"/>
    </row>
    <row r="2946" spans="4:5">
      <c r="D2946" s="1205"/>
      <c r="E2946" s="1198"/>
    </row>
    <row r="2947" spans="4:5">
      <c r="D2947" s="1205"/>
      <c r="E2947" s="1198"/>
    </row>
    <row r="2948" spans="4:5">
      <c r="D2948" s="1205"/>
      <c r="E2948" s="1198"/>
    </row>
    <row r="2949" spans="4:5">
      <c r="D2949" s="1205"/>
      <c r="E2949" s="1198"/>
    </row>
    <row r="2950" spans="4:5">
      <c r="D2950" s="1205"/>
      <c r="E2950" s="1198"/>
    </row>
    <row r="2951" spans="4:5">
      <c r="D2951" s="1205"/>
      <c r="E2951" s="1198"/>
    </row>
    <row r="2952" spans="4:5">
      <c r="D2952" s="1205"/>
      <c r="E2952" s="1198"/>
    </row>
    <row r="2953" spans="4:5">
      <c r="D2953" s="1205"/>
      <c r="E2953" s="1198"/>
    </row>
    <row r="2954" spans="4:5">
      <c r="D2954" s="1205"/>
      <c r="E2954" s="1198"/>
    </row>
    <row r="2955" spans="4:5">
      <c r="D2955" s="1205"/>
      <c r="E2955" s="1198"/>
    </row>
    <row r="2956" spans="4:5">
      <c r="D2956" s="1205"/>
      <c r="E2956" s="1198"/>
    </row>
    <row r="2957" spans="4:5">
      <c r="D2957" s="1205"/>
      <c r="E2957" s="1198"/>
    </row>
    <row r="2958" spans="4:5">
      <c r="D2958" s="1205"/>
      <c r="E2958" s="1198"/>
    </row>
    <row r="2959" spans="4:5">
      <c r="D2959" s="1205"/>
      <c r="E2959" s="1198"/>
    </row>
    <row r="2960" spans="4:5">
      <c r="D2960" s="1205"/>
      <c r="E2960" s="1198"/>
    </row>
    <row r="2961" spans="4:5">
      <c r="D2961" s="1205"/>
      <c r="E2961" s="1198"/>
    </row>
    <row r="2962" spans="4:5">
      <c r="D2962" s="1205"/>
      <c r="E2962" s="1198"/>
    </row>
    <row r="2963" spans="4:5">
      <c r="D2963" s="1205"/>
      <c r="E2963" s="1198"/>
    </row>
    <row r="2964" spans="4:5">
      <c r="D2964" s="1205"/>
      <c r="E2964" s="1198"/>
    </row>
    <row r="2965" spans="4:5">
      <c r="D2965" s="1205"/>
      <c r="E2965" s="1198"/>
    </row>
    <row r="2966" spans="4:5">
      <c r="D2966" s="1205"/>
      <c r="E2966" s="1198"/>
    </row>
    <row r="2967" spans="4:5">
      <c r="D2967" s="1205"/>
      <c r="E2967" s="1198"/>
    </row>
    <row r="2968" spans="4:5">
      <c r="D2968" s="1205"/>
      <c r="E2968" s="1198"/>
    </row>
    <row r="2969" spans="4:5">
      <c r="D2969" s="1205"/>
      <c r="E2969" s="1198"/>
    </row>
    <row r="2970" spans="4:5">
      <c r="D2970" s="1205"/>
      <c r="E2970" s="1198"/>
    </row>
    <row r="2971" spans="4:5">
      <c r="D2971" s="1205"/>
      <c r="E2971" s="1198"/>
    </row>
    <row r="2972" spans="4:5">
      <c r="D2972" s="1205"/>
      <c r="E2972" s="1198"/>
    </row>
    <row r="2973" spans="4:5">
      <c r="D2973" s="1205"/>
      <c r="E2973" s="1198"/>
    </row>
    <row r="2974" spans="4:5">
      <c r="D2974" s="1205"/>
      <c r="E2974" s="1198"/>
    </row>
    <row r="2975" spans="4:5">
      <c r="D2975" s="1205"/>
      <c r="E2975" s="1198"/>
    </row>
    <row r="2976" spans="4:5">
      <c r="D2976" s="1205"/>
      <c r="E2976" s="1198"/>
    </row>
    <row r="2977" spans="4:5">
      <c r="D2977" s="1205"/>
      <c r="E2977" s="1198"/>
    </row>
    <row r="2978" spans="4:5">
      <c r="D2978" s="1205"/>
      <c r="E2978" s="1198"/>
    </row>
    <row r="2979" spans="4:5">
      <c r="D2979" s="1205"/>
      <c r="E2979" s="1198"/>
    </row>
    <row r="2980" spans="4:5">
      <c r="D2980" s="1205"/>
      <c r="E2980" s="1198"/>
    </row>
    <row r="2981" spans="4:5">
      <c r="D2981" s="1205"/>
      <c r="E2981" s="1198"/>
    </row>
    <row r="2982" spans="4:5">
      <c r="D2982" s="1205"/>
      <c r="E2982" s="1198"/>
    </row>
    <row r="2983" spans="4:5">
      <c r="D2983" s="1205"/>
      <c r="E2983" s="1198"/>
    </row>
    <row r="2984" spans="4:5">
      <c r="D2984" s="1205"/>
      <c r="E2984" s="1198"/>
    </row>
    <row r="2985" spans="4:5">
      <c r="D2985" s="1205"/>
      <c r="E2985" s="1198"/>
    </row>
    <row r="2986" spans="4:5">
      <c r="D2986" s="1205"/>
      <c r="E2986" s="1198"/>
    </row>
    <row r="2987" spans="4:5">
      <c r="D2987" s="1205"/>
      <c r="E2987" s="1198"/>
    </row>
    <row r="2988" spans="4:5">
      <c r="D2988" s="1205"/>
      <c r="E2988" s="1198"/>
    </row>
    <row r="2989" spans="4:5">
      <c r="D2989" s="1205"/>
      <c r="E2989" s="1198"/>
    </row>
    <row r="2990" spans="4:5">
      <c r="D2990" s="1205"/>
      <c r="E2990" s="1198"/>
    </row>
    <row r="2991" spans="4:5">
      <c r="D2991" s="1205"/>
      <c r="E2991" s="1198"/>
    </row>
    <row r="2992" spans="4:5">
      <c r="D2992" s="1205"/>
      <c r="E2992" s="1198"/>
    </row>
    <row r="2993" spans="4:5">
      <c r="D2993" s="1205"/>
      <c r="E2993" s="1198"/>
    </row>
    <row r="2994" spans="4:5">
      <c r="D2994" s="1205"/>
      <c r="E2994" s="1198"/>
    </row>
    <row r="2995" spans="4:5">
      <c r="D2995" s="1205"/>
      <c r="E2995" s="1198"/>
    </row>
    <row r="2996" spans="4:5">
      <c r="D2996" s="1205"/>
      <c r="E2996" s="1198"/>
    </row>
    <row r="2997" spans="4:5">
      <c r="D2997" s="1205"/>
      <c r="E2997" s="1198"/>
    </row>
    <row r="2998" spans="4:5">
      <c r="D2998" s="1205"/>
      <c r="E2998" s="1198"/>
    </row>
    <row r="2999" spans="4:5">
      <c r="D2999" s="1205"/>
      <c r="E2999" s="1198"/>
    </row>
    <row r="3000" spans="4:5">
      <c r="D3000" s="1205"/>
      <c r="E3000" s="1198"/>
    </row>
    <row r="3001" spans="4:5">
      <c r="D3001" s="1205"/>
      <c r="E3001" s="1198"/>
    </row>
    <row r="3002" spans="4:5">
      <c r="D3002" s="1205"/>
      <c r="E3002" s="1198"/>
    </row>
    <row r="3003" spans="4:5">
      <c r="D3003" s="1205"/>
      <c r="E3003" s="1198"/>
    </row>
    <row r="3004" spans="4:5">
      <c r="D3004" s="1205"/>
      <c r="E3004" s="1198"/>
    </row>
    <row r="3005" spans="4:5">
      <c r="D3005" s="1205"/>
      <c r="E3005" s="1198"/>
    </row>
    <row r="3006" spans="4:5">
      <c r="D3006" s="1205"/>
      <c r="E3006" s="1198"/>
    </row>
    <row r="3007" spans="4:5">
      <c r="D3007" s="1205"/>
      <c r="E3007" s="1198"/>
    </row>
    <row r="3008" spans="4:5">
      <c r="D3008" s="1205"/>
      <c r="E3008" s="1198"/>
    </row>
    <row r="3009" spans="4:5">
      <c r="D3009" s="1205"/>
      <c r="E3009" s="1198"/>
    </row>
    <row r="3010" spans="4:5">
      <c r="D3010" s="1205"/>
      <c r="E3010" s="1198"/>
    </row>
    <row r="3011" spans="4:5">
      <c r="D3011" s="1205"/>
      <c r="E3011" s="1198"/>
    </row>
    <row r="3012" spans="4:5">
      <c r="D3012" s="1205"/>
      <c r="E3012" s="1198"/>
    </row>
    <row r="3013" spans="4:5">
      <c r="D3013" s="1205"/>
      <c r="E3013" s="1198"/>
    </row>
    <row r="3014" spans="4:5">
      <c r="D3014" s="1205"/>
      <c r="E3014" s="1198"/>
    </row>
    <row r="3015" spans="4:5">
      <c r="D3015" s="1205"/>
      <c r="E3015" s="1198"/>
    </row>
    <row r="3016" spans="4:5">
      <c r="D3016" s="1205"/>
      <c r="E3016" s="1198"/>
    </row>
    <row r="3017" spans="4:5">
      <c r="D3017" s="1205"/>
      <c r="E3017" s="1198"/>
    </row>
    <row r="3018" spans="4:5">
      <c r="D3018" s="1205"/>
      <c r="E3018" s="1198"/>
    </row>
    <row r="3019" spans="4:5">
      <c r="D3019" s="1205"/>
      <c r="E3019" s="1198"/>
    </row>
    <row r="3020" spans="4:5">
      <c r="D3020" s="1205"/>
      <c r="E3020" s="1198"/>
    </row>
    <row r="3021" spans="4:5">
      <c r="D3021" s="1205"/>
      <c r="E3021" s="1198"/>
    </row>
    <row r="3022" spans="4:5">
      <c r="D3022" s="1205"/>
      <c r="E3022" s="1198"/>
    </row>
    <row r="3023" spans="4:5">
      <c r="D3023" s="1205"/>
      <c r="E3023" s="1198"/>
    </row>
    <row r="3024" spans="4:5">
      <c r="D3024" s="1205"/>
      <c r="E3024" s="1198"/>
    </row>
    <row r="3025" spans="4:5">
      <c r="D3025" s="1205"/>
      <c r="E3025" s="1198"/>
    </row>
    <row r="3026" spans="4:5">
      <c r="D3026" s="1205"/>
      <c r="E3026" s="1198"/>
    </row>
    <row r="3027" spans="4:5">
      <c r="D3027" s="1205"/>
      <c r="E3027" s="1198"/>
    </row>
    <row r="3028" spans="4:5">
      <c r="D3028" s="1205"/>
      <c r="E3028" s="1198"/>
    </row>
    <row r="3029" spans="4:5">
      <c r="D3029" s="1205"/>
      <c r="E3029" s="1198"/>
    </row>
    <row r="3030" spans="4:5">
      <c r="D3030" s="1205"/>
      <c r="E3030" s="1198"/>
    </row>
    <row r="3031" spans="4:5">
      <c r="D3031" s="1205"/>
      <c r="E3031" s="1198"/>
    </row>
    <row r="3032" spans="4:5">
      <c r="D3032" s="1205"/>
      <c r="E3032" s="1198"/>
    </row>
    <row r="3033" spans="4:5">
      <c r="D3033" s="1205"/>
      <c r="E3033" s="1198"/>
    </row>
    <row r="3034" spans="4:5">
      <c r="D3034" s="1205"/>
      <c r="E3034" s="1198"/>
    </row>
    <row r="3035" spans="4:5">
      <c r="D3035" s="1205"/>
      <c r="E3035" s="1198"/>
    </row>
    <row r="3036" spans="4:5">
      <c r="D3036" s="1205"/>
      <c r="E3036" s="1198"/>
    </row>
    <row r="3037" spans="4:5">
      <c r="D3037" s="1205"/>
      <c r="E3037" s="1198"/>
    </row>
    <row r="3038" spans="4:5">
      <c r="D3038" s="1205"/>
      <c r="E3038" s="1198"/>
    </row>
    <row r="3039" spans="4:5">
      <c r="D3039" s="1205"/>
      <c r="E3039" s="1198"/>
    </row>
    <row r="3040" spans="4:5">
      <c r="D3040" s="1205"/>
      <c r="E3040" s="1198"/>
    </row>
    <row r="3041" spans="4:5">
      <c r="D3041" s="1205"/>
      <c r="E3041" s="1198"/>
    </row>
    <row r="3042" spans="4:5">
      <c r="D3042" s="1205"/>
      <c r="E3042" s="1198"/>
    </row>
    <row r="3043" spans="4:5">
      <c r="D3043" s="1205"/>
      <c r="E3043" s="1198"/>
    </row>
    <row r="3044" spans="4:5">
      <c r="D3044" s="1205"/>
      <c r="E3044" s="1198"/>
    </row>
    <row r="3045" spans="4:5">
      <c r="D3045" s="1205"/>
      <c r="E3045" s="1198"/>
    </row>
    <row r="3046" spans="4:5">
      <c r="D3046" s="1205"/>
      <c r="E3046" s="1198"/>
    </row>
    <row r="3047" spans="4:5">
      <c r="D3047" s="1205"/>
      <c r="E3047" s="1198"/>
    </row>
    <row r="3048" spans="4:5">
      <c r="D3048" s="1205"/>
      <c r="E3048" s="1198"/>
    </row>
    <row r="3049" spans="4:5">
      <c r="D3049" s="1205"/>
      <c r="E3049" s="1198"/>
    </row>
    <row r="3050" spans="4:5">
      <c r="D3050" s="1205"/>
      <c r="E3050" s="1198"/>
    </row>
    <row r="3051" spans="4:5">
      <c r="D3051" s="1205"/>
      <c r="E3051" s="1198"/>
    </row>
    <row r="3052" spans="4:5">
      <c r="D3052" s="1205"/>
      <c r="E3052" s="1198"/>
    </row>
    <row r="3053" spans="4:5">
      <c r="D3053" s="1205"/>
      <c r="E3053" s="1198"/>
    </row>
    <row r="3054" spans="4:5">
      <c r="D3054" s="1205"/>
      <c r="E3054" s="1198"/>
    </row>
    <row r="3055" spans="4:5">
      <c r="D3055" s="1205"/>
      <c r="E3055" s="1198"/>
    </row>
    <row r="3056" spans="4:5">
      <c r="D3056" s="1205"/>
      <c r="E3056" s="1198"/>
    </row>
    <row r="3057" spans="4:5">
      <c r="D3057" s="1205"/>
      <c r="E3057" s="1198"/>
    </row>
    <row r="3058" spans="4:5">
      <c r="D3058" s="1205"/>
      <c r="E3058" s="1198"/>
    </row>
    <row r="3059" spans="4:5">
      <c r="D3059" s="1205"/>
      <c r="E3059" s="1198"/>
    </row>
    <row r="3060" spans="4:5">
      <c r="D3060" s="1205"/>
      <c r="E3060" s="1198"/>
    </row>
    <row r="3061" spans="4:5">
      <c r="D3061" s="1205"/>
      <c r="E3061" s="1198"/>
    </row>
    <row r="3062" spans="4:5">
      <c r="D3062" s="1205"/>
      <c r="E3062" s="1198"/>
    </row>
    <row r="3063" spans="4:5">
      <c r="D3063" s="1205"/>
      <c r="E3063" s="1198"/>
    </row>
    <row r="3064" spans="4:5">
      <c r="D3064" s="1205"/>
      <c r="E3064" s="1198"/>
    </row>
    <row r="3065" spans="4:5">
      <c r="D3065" s="1205"/>
      <c r="E3065" s="1198"/>
    </row>
    <row r="3066" spans="4:5">
      <c r="D3066" s="1205"/>
      <c r="E3066" s="1198"/>
    </row>
    <row r="3067" spans="4:5">
      <c r="D3067" s="1205"/>
      <c r="E3067" s="1198"/>
    </row>
    <row r="3068" spans="4:5">
      <c r="D3068" s="1205"/>
      <c r="E3068" s="1198"/>
    </row>
    <row r="3069" spans="4:5">
      <c r="D3069" s="1205"/>
      <c r="E3069" s="1198"/>
    </row>
    <row r="3070" spans="4:5">
      <c r="D3070" s="1205"/>
      <c r="E3070" s="1198"/>
    </row>
    <row r="3071" spans="4:5">
      <c r="D3071" s="1205"/>
      <c r="E3071" s="1198"/>
    </row>
    <row r="3072" spans="4:5">
      <c r="D3072" s="1205"/>
      <c r="E3072" s="1198"/>
    </row>
    <row r="3073" spans="4:5">
      <c r="D3073" s="1205"/>
      <c r="E3073" s="1198"/>
    </row>
    <row r="3074" spans="4:5">
      <c r="D3074" s="1205"/>
      <c r="E3074" s="1198"/>
    </row>
    <row r="3075" spans="4:5">
      <c r="D3075" s="1205"/>
      <c r="E3075" s="1198"/>
    </row>
    <row r="3076" spans="4:5">
      <c r="D3076" s="1205"/>
      <c r="E3076" s="1198"/>
    </row>
    <row r="3077" spans="4:5">
      <c r="D3077" s="1205"/>
      <c r="E3077" s="1198"/>
    </row>
    <row r="3078" spans="4:5">
      <c r="D3078" s="1205"/>
      <c r="E3078" s="1198"/>
    </row>
    <row r="3079" spans="4:5">
      <c r="D3079" s="1205"/>
      <c r="E3079" s="1198"/>
    </row>
    <row r="3080" spans="4:5">
      <c r="D3080" s="1205"/>
      <c r="E3080" s="1198"/>
    </row>
    <row r="3081" spans="4:5">
      <c r="D3081" s="1205"/>
      <c r="E3081" s="1198"/>
    </row>
    <row r="3082" spans="4:5">
      <c r="D3082" s="1205"/>
      <c r="E3082" s="1198"/>
    </row>
    <row r="3083" spans="4:5">
      <c r="D3083" s="1205"/>
      <c r="E3083" s="1198"/>
    </row>
    <row r="3084" spans="4:5">
      <c r="D3084" s="1205"/>
      <c r="E3084" s="1198"/>
    </row>
    <row r="3085" spans="4:5">
      <c r="D3085" s="1205"/>
      <c r="E3085" s="1198"/>
    </row>
    <row r="3086" spans="4:5">
      <c r="D3086" s="1205"/>
      <c r="E3086" s="1198"/>
    </row>
    <row r="3087" spans="4:5">
      <c r="D3087" s="1205"/>
      <c r="E3087" s="1198"/>
    </row>
    <row r="3088" spans="4:5">
      <c r="D3088" s="1205"/>
      <c r="E3088" s="1198"/>
    </row>
    <row r="3089" spans="4:5">
      <c r="D3089" s="1205"/>
      <c r="E3089" s="1198"/>
    </row>
    <row r="3090" spans="4:5">
      <c r="D3090" s="1205"/>
      <c r="E3090" s="1198"/>
    </row>
    <row r="3091" spans="4:5">
      <c r="D3091" s="1205"/>
      <c r="E3091" s="1198"/>
    </row>
    <row r="3092" spans="4:5">
      <c r="D3092" s="1205"/>
      <c r="E3092" s="1198"/>
    </row>
    <row r="3093" spans="4:5">
      <c r="D3093" s="1205"/>
      <c r="E3093" s="1198"/>
    </row>
    <row r="3094" spans="4:5">
      <c r="D3094" s="1205"/>
      <c r="E3094" s="1198"/>
    </row>
    <row r="3095" spans="4:5">
      <c r="D3095" s="1205"/>
      <c r="E3095" s="1198"/>
    </row>
    <row r="3096" spans="4:5">
      <c r="D3096" s="1205"/>
      <c r="E3096" s="1198"/>
    </row>
    <row r="3097" spans="4:5">
      <c r="D3097" s="1205"/>
      <c r="E3097" s="1198"/>
    </row>
    <row r="3098" spans="4:5">
      <c r="D3098" s="1205"/>
      <c r="E3098" s="1198"/>
    </row>
    <row r="3099" spans="4:5">
      <c r="D3099" s="1205"/>
      <c r="E3099" s="1198"/>
    </row>
    <row r="3100" spans="4:5">
      <c r="D3100" s="1205"/>
      <c r="E3100" s="1198"/>
    </row>
    <row r="3101" spans="4:5">
      <c r="D3101" s="1205"/>
      <c r="E3101" s="1198"/>
    </row>
    <row r="3102" spans="4:5">
      <c r="D3102" s="1205"/>
      <c r="E3102" s="1198"/>
    </row>
    <row r="3103" spans="4:5">
      <c r="D3103" s="1205"/>
      <c r="E3103" s="1198"/>
    </row>
    <row r="3104" spans="4:5">
      <c r="D3104" s="1205"/>
      <c r="E3104" s="1198"/>
    </row>
    <row r="3105" spans="4:5">
      <c r="D3105" s="1205"/>
      <c r="E3105" s="1198"/>
    </row>
    <row r="3106" spans="4:5">
      <c r="D3106" s="1205"/>
      <c r="E3106" s="1198"/>
    </row>
    <row r="3107" spans="4:5">
      <c r="D3107" s="1205"/>
      <c r="E3107" s="1198"/>
    </row>
    <row r="3108" spans="4:5">
      <c r="D3108" s="1205"/>
      <c r="E3108" s="1198"/>
    </row>
    <row r="3109" spans="4:5">
      <c r="D3109" s="1205"/>
      <c r="E3109" s="1198"/>
    </row>
    <row r="3110" spans="4:5">
      <c r="D3110" s="1205"/>
      <c r="E3110" s="1198"/>
    </row>
    <row r="3111" spans="4:5">
      <c r="D3111" s="1205"/>
      <c r="E3111" s="1198"/>
    </row>
    <row r="3112" spans="4:5">
      <c r="D3112" s="1205"/>
      <c r="E3112" s="1198"/>
    </row>
    <row r="3113" spans="4:5">
      <c r="D3113" s="1205"/>
      <c r="E3113" s="1198"/>
    </row>
    <row r="3114" spans="4:5">
      <c r="D3114" s="1205"/>
      <c r="E3114" s="1198"/>
    </row>
    <row r="3115" spans="4:5">
      <c r="D3115" s="1205"/>
      <c r="E3115" s="1198"/>
    </row>
    <row r="3116" spans="4:5">
      <c r="D3116" s="1205"/>
      <c r="E3116" s="1198"/>
    </row>
    <row r="3117" spans="4:5">
      <c r="D3117" s="1205"/>
      <c r="E3117" s="1198"/>
    </row>
    <row r="3118" spans="4:5">
      <c r="D3118" s="1205"/>
      <c r="E3118" s="1198"/>
    </row>
    <row r="3119" spans="4:5">
      <c r="D3119" s="1205"/>
      <c r="E3119" s="1198"/>
    </row>
    <row r="3120" spans="4:5">
      <c r="D3120" s="1205"/>
      <c r="E3120" s="1198"/>
    </row>
    <row r="3121" spans="4:5">
      <c r="D3121" s="1205"/>
      <c r="E3121" s="1198"/>
    </row>
    <row r="3122" spans="4:5">
      <c r="D3122" s="1205"/>
      <c r="E3122" s="1198"/>
    </row>
    <row r="3123" spans="4:5">
      <c r="D3123" s="1205"/>
      <c r="E3123" s="1198"/>
    </row>
    <row r="3124" spans="4:5">
      <c r="D3124" s="1205"/>
      <c r="E3124" s="1198"/>
    </row>
    <row r="3125" spans="4:5">
      <c r="D3125" s="1205"/>
      <c r="E3125" s="1198"/>
    </row>
    <row r="3126" spans="4:5">
      <c r="D3126" s="1205"/>
      <c r="E3126" s="1198"/>
    </row>
    <row r="3127" spans="4:5">
      <c r="D3127" s="1205"/>
      <c r="E3127" s="1198"/>
    </row>
    <row r="3128" spans="4:5">
      <c r="D3128" s="1205"/>
      <c r="E3128" s="1198"/>
    </row>
    <row r="3129" spans="4:5">
      <c r="D3129" s="1205"/>
      <c r="E3129" s="1198"/>
    </row>
    <row r="3130" spans="4:5">
      <c r="D3130" s="1205"/>
      <c r="E3130" s="1198"/>
    </row>
    <row r="3131" spans="4:5">
      <c r="D3131" s="1205"/>
      <c r="E3131" s="1198"/>
    </row>
    <row r="3132" spans="4:5">
      <c r="D3132" s="1205"/>
      <c r="E3132" s="1198"/>
    </row>
    <row r="3133" spans="4:5">
      <c r="D3133" s="1205"/>
      <c r="E3133" s="1198"/>
    </row>
    <row r="3134" spans="4:5">
      <c r="D3134" s="1205"/>
      <c r="E3134" s="1198"/>
    </row>
    <row r="3135" spans="4:5">
      <c r="D3135" s="1205"/>
      <c r="E3135" s="1198"/>
    </row>
    <row r="3136" spans="4:5">
      <c r="D3136" s="1205"/>
      <c r="E3136" s="1198"/>
    </row>
    <row r="3137" spans="4:5">
      <c r="D3137" s="1205"/>
      <c r="E3137" s="1198"/>
    </row>
    <row r="3138" spans="4:5">
      <c r="D3138" s="1205"/>
      <c r="E3138" s="1198"/>
    </row>
    <row r="3139" spans="4:5">
      <c r="D3139" s="1205"/>
      <c r="E3139" s="1198"/>
    </row>
    <row r="3140" spans="4:5">
      <c r="D3140" s="1205"/>
      <c r="E3140" s="1198"/>
    </row>
    <row r="3141" spans="4:5">
      <c r="D3141" s="1205"/>
      <c r="E3141" s="1198"/>
    </row>
    <row r="3142" spans="4:5">
      <c r="D3142" s="1205"/>
      <c r="E3142" s="1198"/>
    </row>
    <row r="3143" spans="4:5">
      <c r="D3143" s="1205"/>
      <c r="E3143" s="1198"/>
    </row>
    <row r="3144" spans="4:5">
      <c r="D3144" s="1205"/>
      <c r="E3144" s="1198"/>
    </row>
    <row r="3145" spans="4:5">
      <c r="D3145" s="1205"/>
      <c r="E3145" s="1198"/>
    </row>
    <row r="3146" spans="4:5">
      <c r="D3146" s="1205"/>
      <c r="E3146" s="1198"/>
    </row>
    <row r="3147" spans="4:5">
      <c r="D3147" s="1205"/>
      <c r="E3147" s="1198"/>
    </row>
    <row r="3148" spans="4:5">
      <c r="D3148" s="1205"/>
      <c r="E3148" s="1198"/>
    </row>
    <row r="3149" spans="4:5">
      <c r="D3149" s="1205"/>
      <c r="E3149" s="1198"/>
    </row>
    <row r="3150" spans="4:5">
      <c r="D3150" s="1205"/>
      <c r="E3150" s="1198"/>
    </row>
    <row r="3151" spans="4:5">
      <c r="D3151" s="1205"/>
      <c r="E3151" s="1198"/>
    </row>
    <row r="3152" spans="4:5">
      <c r="D3152" s="1205"/>
      <c r="E3152" s="1198"/>
    </row>
    <row r="3153" spans="4:5">
      <c r="D3153" s="1205"/>
      <c r="E3153" s="1198"/>
    </row>
    <row r="3154" spans="4:5">
      <c r="D3154" s="1205"/>
      <c r="E3154" s="1198"/>
    </row>
    <row r="3155" spans="4:5">
      <c r="D3155" s="1205"/>
      <c r="E3155" s="1198"/>
    </row>
    <row r="3156" spans="4:5">
      <c r="D3156" s="1205"/>
      <c r="E3156" s="1198"/>
    </row>
    <row r="3157" spans="4:5">
      <c r="D3157" s="1205"/>
      <c r="E3157" s="1198"/>
    </row>
    <row r="3158" spans="4:5">
      <c r="D3158" s="1205"/>
      <c r="E3158" s="1198"/>
    </row>
    <row r="3159" spans="4:5">
      <c r="D3159" s="1205"/>
      <c r="E3159" s="1198"/>
    </row>
    <row r="3160" spans="4:5">
      <c r="D3160" s="1205"/>
      <c r="E3160" s="1198"/>
    </row>
    <row r="3161" spans="4:5">
      <c r="D3161" s="1205"/>
      <c r="E3161" s="1198"/>
    </row>
    <row r="3162" spans="4:5">
      <c r="D3162" s="1205"/>
      <c r="E3162" s="1198"/>
    </row>
    <row r="3163" spans="4:5">
      <c r="D3163" s="1205"/>
      <c r="E3163" s="1198"/>
    </row>
    <row r="3164" spans="4:5">
      <c r="D3164" s="1205"/>
      <c r="E3164" s="1198"/>
    </row>
    <row r="3165" spans="4:5">
      <c r="D3165" s="1205"/>
      <c r="E3165" s="1198"/>
    </row>
    <row r="3166" spans="4:5">
      <c r="D3166" s="1205"/>
      <c r="E3166" s="1198"/>
    </row>
    <row r="3167" spans="4:5">
      <c r="D3167" s="1205"/>
      <c r="E3167" s="1198"/>
    </row>
    <row r="3168" spans="4:5">
      <c r="D3168" s="1205"/>
      <c r="E3168" s="1198"/>
    </row>
    <row r="3169" spans="4:5">
      <c r="D3169" s="1205"/>
      <c r="E3169" s="1198"/>
    </row>
    <row r="3170" spans="4:5">
      <c r="D3170" s="1205"/>
      <c r="E3170" s="1198"/>
    </row>
    <row r="3171" spans="4:5">
      <c r="D3171" s="1205"/>
      <c r="E3171" s="1198"/>
    </row>
    <row r="3172" spans="4:5">
      <c r="D3172" s="1205"/>
      <c r="E3172" s="1198"/>
    </row>
    <row r="3173" spans="4:5">
      <c r="D3173" s="1205"/>
      <c r="E3173" s="1198"/>
    </row>
    <row r="3174" spans="4:5">
      <c r="D3174" s="1205"/>
      <c r="E3174" s="1198"/>
    </row>
    <row r="3175" spans="4:5">
      <c r="D3175" s="1205"/>
      <c r="E3175" s="1198"/>
    </row>
    <row r="3176" spans="4:5">
      <c r="D3176" s="1205"/>
      <c r="E3176" s="1198"/>
    </row>
    <row r="3177" spans="4:5">
      <c r="D3177" s="1205"/>
      <c r="E3177" s="1198"/>
    </row>
    <row r="3178" spans="4:5">
      <c r="D3178" s="1205"/>
      <c r="E3178" s="1198"/>
    </row>
    <row r="3179" spans="4:5">
      <c r="D3179" s="1205"/>
      <c r="E3179" s="1198"/>
    </row>
    <row r="3180" spans="4:5">
      <c r="D3180" s="1205"/>
      <c r="E3180" s="1198"/>
    </row>
    <row r="3181" spans="4:5">
      <c r="D3181" s="1205"/>
      <c r="E3181" s="1198"/>
    </row>
    <row r="3182" spans="4:5">
      <c r="D3182" s="1205"/>
      <c r="E3182" s="1198"/>
    </row>
    <row r="3183" spans="4:5">
      <c r="D3183" s="1205"/>
      <c r="E3183" s="1198"/>
    </row>
    <row r="3184" spans="4:5">
      <c r="D3184" s="1205"/>
      <c r="E3184" s="1198"/>
    </row>
    <row r="3185" spans="4:5">
      <c r="D3185" s="1205"/>
      <c r="E3185" s="1198"/>
    </row>
    <row r="3186" spans="4:5">
      <c r="D3186" s="1205"/>
      <c r="E3186" s="1198"/>
    </row>
    <row r="3187" spans="4:5">
      <c r="D3187" s="1205"/>
      <c r="E3187" s="1198"/>
    </row>
    <row r="3188" spans="4:5">
      <c r="D3188" s="1205"/>
      <c r="E3188" s="1198"/>
    </row>
    <row r="3189" spans="4:5">
      <c r="D3189" s="1205"/>
      <c r="E3189" s="1198"/>
    </row>
    <row r="3190" spans="4:5">
      <c r="D3190" s="1205"/>
      <c r="E3190" s="1198"/>
    </row>
    <row r="3191" spans="4:5">
      <c r="D3191" s="1205"/>
      <c r="E3191" s="1198"/>
    </row>
    <row r="3192" spans="4:5">
      <c r="D3192" s="1205"/>
      <c r="E3192" s="1198"/>
    </row>
    <row r="3193" spans="4:5">
      <c r="D3193" s="1205"/>
      <c r="E3193" s="1198"/>
    </row>
    <row r="3194" spans="4:5">
      <c r="D3194" s="1205"/>
      <c r="E3194" s="1198"/>
    </row>
    <row r="3195" spans="4:5">
      <c r="D3195" s="1205"/>
      <c r="E3195" s="1198"/>
    </row>
    <row r="3196" spans="4:5">
      <c r="D3196" s="1205"/>
      <c r="E3196" s="1198"/>
    </row>
    <row r="3197" spans="4:5">
      <c r="D3197" s="1205"/>
      <c r="E3197" s="1198"/>
    </row>
    <row r="3198" spans="4:5">
      <c r="D3198" s="1205"/>
      <c r="E3198" s="1198"/>
    </row>
    <row r="3199" spans="4:5">
      <c r="D3199" s="1205"/>
      <c r="E3199" s="1198"/>
    </row>
    <row r="3200" spans="4:5">
      <c r="D3200" s="1205"/>
      <c r="E3200" s="1198"/>
    </row>
    <row r="3201" spans="4:5">
      <c r="D3201" s="1205"/>
      <c r="E3201" s="1198"/>
    </row>
    <row r="3202" spans="4:5">
      <c r="D3202" s="1205"/>
      <c r="E3202" s="1198"/>
    </row>
    <row r="3203" spans="4:5">
      <c r="D3203" s="1205"/>
      <c r="E3203" s="1198"/>
    </row>
    <row r="3204" spans="4:5">
      <c r="D3204" s="1205"/>
      <c r="E3204" s="1198"/>
    </row>
    <row r="3205" spans="4:5">
      <c r="D3205" s="1205"/>
      <c r="E3205" s="1198"/>
    </row>
    <row r="3206" spans="4:5">
      <c r="D3206" s="1205"/>
      <c r="E3206" s="1198"/>
    </row>
    <row r="3207" spans="4:5">
      <c r="D3207" s="1205"/>
      <c r="E3207" s="1198"/>
    </row>
    <row r="3208" spans="4:5">
      <c r="D3208" s="1205"/>
      <c r="E3208" s="1198"/>
    </row>
    <row r="3209" spans="4:5">
      <c r="D3209" s="1205"/>
      <c r="E3209" s="1198"/>
    </row>
    <row r="3210" spans="4:5">
      <c r="D3210" s="1205"/>
      <c r="E3210" s="1198"/>
    </row>
    <row r="3211" spans="4:5">
      <c r="D3211" s="1205"/>
      <c r="E3211" s="1198"/>
    </row>
    <row r="3212" spans="4:5">
      <c r="D3212" s="1205"/>
      <c r="E3212" s="1198"/>
    </row>
    <row r="3213" spans="4:5">
      <c r="D3213" s="1205"/>
      <c r="E3213" s="1198"/>
    </row>
    <row r="3214" spans="4:5">
      <c r="D3214" s="1205"/>
      <c r="E3214" s="1198"/>
    </row>
    <row r="3215" spans="4:5">
      <c r="D3215" s="1205"/>
      <c r="E3215" s="1198"/>
    </row>
    <row r="3216" spans="4:5">
      <c r="D3216" s="1205"/>
      <c r="E3216" s="1198"/>
    </row>
    <row r="3217" spans="4:5">
      <c r="D3217" s="1205"/>
      <c r="E3217" s="1198"/>
    </row>
    <row r="3218" spans="4:5">
      <c r="D3218" s="1205"/>
      <c r="E3218" s="1198"/>
    </row>
    <row r="3219" spans="4:5">
      <c r="D3219" s="1205"/>
      <c r="E3219" s="1198"/>
    </row>
    <row r="3220" spans="4:5">
      <c r="D3220" s="1205"/>
      <c r="E3220" s="1198"/>
    </row>
    <row r="3221" spans="4:5">
      <c r="D3221" s="1205"/>
      <c r="E3221" s="1198"/>
    </row>
    <row r="3222" spans="4:5">
      <c r="D3222" s="1205"/>
      <c r="E3222" s="1198"/>
    </row>
    <row r="3223" spans="4:5">
      <c r="D3223" s="1205"/>
      <c r="E3223" s="1198"/>
    </row>
    <row r="3224" spans="4:5">
      <c r="D3224" s="1205"/>
      <c r="E3224" s="1198"/>
    </row>
    <row r="3225" spans="4:5">
      <c r="D3225" s="1205"/>
      <c r="E3225" s="1198"/>
    </row>
    <row r="3226" spans="4:5">
      <c r="D3226" s="1205"/>
      <c r="E3226" s="1198"/>
    </row>
    <row r="3227" spans="4:5">
      <c r="D3227" s="1205"/>
      <c r="E3227" s="1198"/>
    </row>
    <row r="3228" spans="4:5">
      <c r="D3228" s="1205"/>
      <c r="E3228" s="1198"/>
    </row>
    <row r="3229" spans="4:5">
      <c r="D3229" s="1205"/>
      <c r="E3229" s="1198"/>
    </row>
    <row r="3230" spans="4:5">
      <c r="D3230" s="1205"/>
      <c r="E3230" s="1198"/>
    </row>
    <row r="3231" spans="4:5">
      <c r="D3231" s="1205"/>
      <c r="E3231" s="1198"/>
    </row>
    <row r="3232" spans="4:5">
      <c r="D3232" s="1205"/>
      <c r="E3232" s="1198"/>
    </row>
    <row r="3233" spans="4:5">
      <c r="D3233" s="1205"/>
      <c r="E3233" s="1198"/>
    </row>
    <row r="3234" spans="4:5">
      <c r="D3234" s="1205"/>
      <c r="E3234" s="1198"/>
    </row>
    <row r="3235" spans="4:5">
      <c r="D3235" s="1205"/>
      <c r="E3235" s="1198"/>
    </row>
    <row r="3236" spans="4:5">
      <c r="D3236" s="1205"/>
      <c r="E3236" s="1198"/>
    </row>
    <row r="3237" spans="4:5">
      <c r="D3237" s="1205"/>
      <c r="E3237" s="1198"/>
    </row>
    <row r="3238" spans="4:5">
      <c r="D3238" s="1205"/>
      <c r="E3238" s="1198"/>
    </row>
    <row r="3239" spans="4:5">
      <c r="D3239" s="1205"/>
      <c r="E3239" s="1198"/>
    </row>
    <row r="3240" spans="4:5">
      <c r="D3240" s="1205"/>
      <c r="E3240" s="1198"/>
    </row>
    <row r="3241" spans="4:5">
      <c r="D3241" s="1205"/>
      <c r="E3241" s="1198"/>
    </row>
    <row r="3242" spans="4:5">
      <c r="D3242" s="1205"/>
      <c r="E3242" s="1198"/>
    </row>
    <row r="3243" spans="4:5">
      <c r="D3243" s="1205"/>
      <c r="E3243" s="1198"/>
    </row>
    <row r="3244" spans="4:5">
      <c r="D3244" s="1205"/>
      <c r="E3244" s="1198"/>
    </row>
    <row r="3245" spans="4:5">
      <c r="D3245" s="1205"/>
      <c r="E3245" s="1198"/>
    </row>
    <row r="3246" spans="4:5">
      <c r="D3246" s="1205"/>
      <c r="E3246" s="1198"/>
    </row>
    <row r="3247" spans="4:5">
      <c r="D3247" s="1205"/>
      <c r="E3247" s="1198"/>
    </row>
    <row r="3248" spans="4:5">
      <c r="D3248" s="1205"/>
      <c r="E3248" s="1198"/>
    </row>
    <row r="3249" spans="4:5">
      <c r="D3249" s="1205"/>
      <c r="E3249" s="1198"/>
    </row>
    <row r="3250" spans="4:5">
      <c r="D3250" s="1205"/>
      <c r="E3250" s="1198"/>
    </row>
    <row r="3251" spans="4:5">
      <c r="D3251" s="1205"/>
      <c r="E3251" s="1198"/>
    </row>
    <row r="3252" spans="4:5">
      <c r="D3252" s="1205"/>
      <c r="E3252" s="1198"/>
    </row>
    <row r="3253" spans="4:5">
      <c r="D3253" s="1205"/>
      <c r="E3253" s="1198"/>
    </row>
    <row r="3254" spans="4:5">
      <c r="D3254" s="1205"/>
      <c r="E3254" s="1198"/>
    </row>
    <row r="3255" spans="4:5">
      <c r="D3255" s="1205"/>
      <c r="E3255" s="1198"/>
    </row>
    <row r="3256" spans="4:5">
      <c r="D3256" s="1205"/>
      <c r="E3256" s="1198"/>
    </row>
    <row r="3257" spans="4:5">
      <c r="D3257" s="1205"/>
      <c r="E3257" s="1198"/>
    </row>
    <row r="3258" spans="4:5">
      <c r="D3258" s="1205"/>
      <c r="E3258" s="1198"/>
    </row>
    <row r="3259" spans="4:5">
      <c r="D3259" s="1205"/>
      <c r="E3259" s="1198"/>
    </row>
    <row r="3260" spans="4:5">
      <c r="D3260" s="1205"/>
      <c r="E3260" s="1198"/>
    </row>
    <row r="3261" spans="4:5">
      <c r="D3261" s="1205"/>
      <c r="E3261" s="1198"/>
    </row>
    <row r="3262" spans="4:5">
      <c r="D3262" s="1205"/>
      <c r="E3262" s="1198"/>
    </row>
    <row r="3263" spans="4:5">
      <c r="D3263" s="1205"/>
      <c r="E3263" s="1198"/>
    </row>
    <row r="3264" spans="4:5">
      <c r="D3264" s="1205"/>
      <c r="E3264" s="1198"/>
    </row>
    <row r="3265" spans="4:5">
      <c r="D3265" s="1205"/>
      <c r="E3265" s="1198"/>
    </row>
    <row r="3266" spans="4:5">
      <c r="D3266" s="1205"/>
      <c r="E3266" s="1198"/>
    </row>
    <row r="3267" spans="4:5">
      <c r="D3267" s="1205"/>
      <c r="E3267" s="1198"/>
    </row>
    <row r="3268" spans="4:5">
      <c r="D3268" s="1205"/>
      <c r="E3268" s="1198"/>
    </row>
    <row r="3269" spans="4:5">
      <c r="D3269" s="1205"/>
      <c r="E3269" s="1198"/>
    </row>
    <row r="3270" spans="4:5">
      <c r="D3270" s="1205"/>
      <c r="E3270" s="1198"/>
    </row>
    <row r="3271" spans="4:5">
      <c r="D3271" s="1205"/>
      <c r="E3271" s="1198"/>
    </row>
    <row r="3272" spans="4:5">
      <c r="D3272" s="1205"/>
      <c r="E3272" s="1198"/>
    </row>
    <row r="3273" spans="4:5">
      <c r="D3273" s="1205"/>
      <c r="E3273" s="1198"/>
    </row>
    <row r="3274" spans="4:5">
      <c r="D3274" s="1205"/>
      <c r="E3274" s="1198"/>
    </row>
    <row r="3275" spans="4:5">
      <c r="D3275" s="1205"/>
      <c r="E3275" s="1198"/>
    </row>
    <row r="3276" spans="4:5">
      <c r="D3276" s="1205"/>
      <c r="E3276" s="1198"/>
    </row>
    <row r="3277" spans="4:5">
      <c r="D3277" s="1205"/>
      <c r="E3277" s="1198"/>
    </row>
    <row r="3278" spans="4:5">
      <c r="D3278" s="1205"/>
      <c r="E3278" s="1198"/>
    </row>
    <row r="3279" spans="4:5">
      <c r="D3279" s="1205"/>
      <c r="E3279" s="1198"/>
    </row>
    <row r="3280" spans="4:5">
      <c r="D3280" s="1205"/>
      <c r="E3280" s="1198"/>
    </row>
    <row r="3281" spans="4:5">
      <c r="D3281" s="1205"/>
      <c r="E3281" s="1198"/>
    </row>
    <row r="3282" spans="4:5">
      <c r="D3282" s="1205"/>
      <c r="E3282" s="1198"/>
    </row>
    <row r="3283" spans="4:5">
      <c r="D3283" s="1205"/>
      <c r="E3283" s="1198"/>
    </row>
    <row r="3284" spans="4:5">
      <c r="D3284" s="1205"/>
      <c r="E3284" s="1198"/>
    </row>
    <row r="3285" spans="4:5">
      <c r="D3285" s="1205"/>
      <c r="E3285" s="1198"/>
    </row>
    <row r="3286" spans="4:5">
      <c r="D3286" s="1205"/>
      <c r="E3286" s="1198"/>
    </row>
    <row r="3287" spans="4:5">
      <c r="D3287" s="1205"/>
      <c r="E3287" s="1198"/>
    </row>
    <row r="3288" spans="4:5">
      <c r="D3288" s="1205"/>
      <c r="E3288" s="1198"/>
    </row>
    <row r="3289" spans="4:5">
      <c r="D3289" s="1205"/>
      <c r="E3289" s="1198"/>
    </row>
    <row r="3290" spans="4:5">
      <c r="D3290" s="1205"/>
      <c r="E3290" s="1198"/>
    </row>
    <row r="3291" spans="4:5">
      <c r="D3291" s="1205"/>
      <c r="E3291" s="1198"/>
    </row>
    <row r="3292" spans="4:5">
      <c r="D3292" s="1205"/>
      <c r="E3292" s="1198"/>
    </row>
    <row r="3293" spans="4:5">
      <c r="D3293" s="1205"/>
      <c r="E3293" s="1198"/>
    </row>
    <row r="3294" spans="4:5">
      <c r="D3294" s="1205"/>
      <c r="E3294" s="1198"/>
    </row>
    <row r="3295" spans="4:5">
      <c r="D3295" s="1205"/>
      <c r="E3295" s="1198"/>
    </row>
    <row r="3296" spans="4:5">
      <c r="D3296" s="1205"/>
      <c r="E3296" s="1198"/>
    </row>
    <row r="3297" spans="4:5">
      <c r="D3297" s="1205"/>
      <c r="E3297" s="1198"/>
    </row>
    <row r="3298" spans="4:5">
      <c r="D3298" s="1205"/>
      <c r="E3298" s="1198"/>
    </row>
    <row r="3299" spans="4:5">
      <c r="D3299" s="1205"/>
      <c r="E3299" s="1198"/>
    </row>
    <row r="3300" spans="4:5">
      <c r="D3300" s="1205"/>
      <c r="E3300" s="1198"/>
    </row>
    <row r="3301" spans="4:5">
      <c r="D3301" s="1205"/>
      <c r="E3301" s="1198"/>
    </row>
    <row r="3302" spans="4:5">
      <c r="D3302" s="1205"/>
      <c r="E3302" s="1198"/>
    </row>
    <row r="3303" spans="4:5">
      <c r="D3303" s="1205"/>
      <c r="E3303" s="1198"/>
    </row>
    <row r="3304" spans="4:5">
      <c r="D3304" s="1205"/>
      <c r="E3304" s="1198"/>
    </row>
    <row r="3305" spans="4:5">
      <c r="D3305" s="1205"/>
      <c r="E3305" s="1198"/>
    </row>
    <row r="3306" spans="4:5">
      <c r="D3306" s="1205"/>
      <c r="E3306" s="1198"/>
    </row>
    <row r="3307" spans="4:5">
      <c r="D3307" s="1205"/>
      <c r="E3307" s="1198"/>
    </row>
    <row r="3308" spans="4:5">
      <c r="D3308" s="1205"/>
      <c r="E3308" s="1198"/>
    </row>
    <row r="3309" spans="4:5">
      <c r="D3309" s="1205"/>
      <c r="E3309" s="1198"/>
    </row>
    <row r="3310" spans="4:5">
      <c r="D3310" s="1205"/>
      <c r="E3310" s="1198"/>
    </row>
    <row r="3311" spans="4:5">
      <c r="D3311" s="1205"/>
      <c r="E3311" s="1198"/>
    </row>
    <row r="3312" spans="4:5">
      <c r="D3312" s="1205"/>
      <c r="E3312" s="1198"/>
    </row>
    <row r="3313" spans="4:5">
      <c r="D3313" s="1205"/>
      <c r="E3313" s="1198"/>
    </row>
    <row r="3314" spans="4:5">
      <c r="D3314" s="1205"/>
      <c r="E3314" s="1198"/>
    </row>
    <row r="3315" spans="4:5">
      <c r="D3315" s="1205"/>
      <c r="E3315" s="1198"/>
    </row>
    <row r="3316" spans="4:5">
      <c r="D3316" s="1205"/>
      <c r="E3316" s="1198"/>
    </row>
    <row r="3317" spans="4:5">
      <c r="D3317" s="1205"/>
      <c r="E3317" s="1198"/>
    </row>
    <row r="3318" spans="4:5">
      <c r="D3318" s="1205"/>
      <c r="E3318" s="1198"/>
    </row>
    <row r="3319" spans="4:5">
      <c r="D3319" s="1205"/>
      <c r="E3319" s="1198"/>
    </row>
    <row r="3320" spans="4:5">
      <c r="D3320" s="1205"/>
      <c r="E3320" s="1198"/>
    </row>
    <row r="3321" spans="4:5">
      <c r="D3321" s="1205"/>
      <c r="E3321" s="1198"/>
    </row>
    <row r="3322" spans="4:5">
      <c r="D3322" s="1205"/>
      <c r="E3322" s="1198"/>
    </row>
    <row r="3323" spans="4:5">
      <c r="D3323" s="1205"/>
      <c r="E3323" s="1198"/>
    </row>
    <row r="3324" spans="4:5">
      <c r="D3324" s="1205"/>
      <c r="E3324" s="1198"/>
    </row>
    <row r="3325" spans="4:5">
      <c r="D3325" s="1205"/>
      <c r="E3325" s="1198"/>
    </row>
    <row r="3326" spans="4:5">
      <c r="D3326" s="1205"/>
      <c r="E3326" s="1198"/>
    </row>
    <row r="3327" spans="4:5">
      <c r="D3327" s="1205"/>
      <c r="E3327" s="1198"/>
    </row>
    <row r="3328" spans="4:5">
      <c r="D3328" s="1205"/>
      <c r="E3328" s="1198"/>
    </row>
    <row r="3329" spans="4:5">
      <c r="D3329" s="1205"/>
      <c r="E3329" s="1198"/>
    </row>
    <row r="3330" spans="4:5">
      <c r="D3330" s="1205"/>
      <c r="E3330" s="1198"/>
    </row>
    <row r="3331" spans="4:5">
      <c r="D3331" s="1205"/>
      <c r="E3331" s="1198"/>
    </row>
    <row r="3332" spans="4:5">
      <c r="D3332" s="1205"/>
      <c r="E3332" s="1198"/>
    </row>
    <row r="3333" spans="4:5">
      <c r="D3333" s="1205"/>
      <c r="E3333" s="1198"/>
    </row>
    <row r="3334" spans="4:5">
      <c r="D3334" s="1205"/>
      <c r="E3334" s="1198"/>
    </row>
    <row r="3335" spans="4:5">
      <c r="D3335" s="1205"/>
      <c r="E3335" s="1198"/>
    </row>
    <row r="3336" spans="4:5">
      <c r="D3336" s="1205"/>
      <c r="E3336" s="1198"/>
    </row>
    <row r="3337" spans="4:5">
      <c r="D3337" s="1205"/>
      <c r="E3337" s="1198"/>
    </row>
    <row r="3338" spans="4:5">
      <c r="D3338" s="1205"/>
      <c r="E3338" s="1198"/>
    </row>
    <row r="3339" spans="4:5">
      <c r="D3339" s="1205"/>
      <c r="E3339" s="1198"/>
    </row>
    <row r="3340" spans="4:5">
      <c r="D3340" s="1205"/>
      <c r="E3340" s="1198"/>
    </row>
    <row r="3341" spans="4:5">
      <c r="D3341" s="1205"/>
      <c r="E3341" s="1198"/>
    </row>
    <row r="3342" spans="4:5">
      <c r="D3342" s="1205"/>
      <c r="E3342" s="1198"/>
    </row>
    <row r="3343" spans="4:5">
      <c r="D3343" s="1205"/>
      <c r="E3343" s="1198"/>
    </row>
    <row r="3344" spans="4:5">
      <c r="D3344" s="1205"/>
      <c r="E3344" s="1198"/>
    </row>
    <row r="3345" spans="4:5">
      <c r="D3345" s="1205"/>
      <c r="E3345" s="1198"/>
    </row>
    <row r="3346" spans="4:5">
      <c r="D3346" s="1205"/>
      <c r="E3346" s="1198"/>
    </row>
    <row r="3347" spans="4:5">
      <c r="D3347" s="1205"/>
      <c r="E3347" s="1198"/>
    </row>
    <row r="3348" spans="4:5">
      <c r="D3348" s="1205"/>
      <c r="E3348" s="1198"/>
    </row>
    <row r="3349" spans="4:5">
      <c r="D3349" s="1205"/>
      <c r="E3349" s="1198"/>
    </row>
    <row r="3350" spans="4:5">
      <c r="D3350" s="1205"/>
      <c r="E3350" s="1198"/>
    </row>
    <row r="3351" spans="4:5">
      <c r="D3351" s="1205"/>
      <c r="E3351" s="1198"/>
    </row>
    <row r="3352" spans="4:5">
      <c r="D3352" s="1205"/>
      <c r="E3352" s="1198"/>
    </row>
    <row r="3353" spans="4:5">
      <c r="D3353" s="1205"/>
      <c r="E3353" s="1198"/>
    </row>
    <row r="3354" spans="4:5">
      <c r="D3354" s="1205"/>
      <c r="E3354" s="1198"/>
    </row>
    <row r="3355" spans="4:5">
      <c r="D3355" s="1205"/>
      <c r="E3355" s="1198"/>
    </row>
    <row r="3356" spans="4:5">
      <c r="D3356" s="1205"/>
      <c r="E3356" s="1198"/>
    </row>
    <row r="3357" spans="4:5">
      <c r="D3357" s="1205"/>
      <c r="E3357" s="1198"/>
    </row>
    <row r="3358" spans="4:5">
      <c r="D3358" s="1205"/>
      <c r="E3358" s="1198"/>
    </row>
    <row r="3359" spans="4:5">
      <c r="D3359" s="1205"/>
      <c r="E3359" s="1198"/>
    </row>
    <row r="3360" spans="4:5">
      <c r="D3360" s="1205"/>
      <c r="E3360" s="1198"/>
    </row>
    <row r="3361" spans="4:5">
      <c r="D3361" s="1205"/>
      <c r="E3361" s="1198"/>
    </row>
    <row r="3362" spans="4:5">
      <c r="D3362" s="1205"/>
      <c r="E3362" s="1198"/>
    </row>
    <row r="3363" spans="4:5">
      <c r="D3363" s="1205"/>
      <c r="E3363" s="1198"/>
    </row>
    <row r="3364" spans="4:5">
      <c r="D3364" s="1205"/>
      <c r="E3364" s="1198"/>
    </row>
    <row r="3365" spans="4:5">
      <c r="D3365" s="1205"/>
      <c r="E3365" s="1198"/>
    </row>
    <row r="3366" spans="4:5">
      <c r="D3366" s="1205"/>
      <c r="E3366" s="1198"/>
    </row>
    <row r="3367" spans="4:5">
      <c r="D3367" s="1205"/>
      <c r="E3367" s="1198"/>
    </row>
    <row r="3368" spans="4:5">
      <c r="D3368" s="1205"/>
      <c r="E3368" s="1198"/>
    </row>
    <row r="3369" spans="4:5">
      <c r="D3369" s="1205"/>
      <c r="E3369" s="1198"/>
    </row>
    <row r="3370" spans="4:5">
      <c r="D3370" s="1205"/>
      <c r="E3370" s="1198"/>
    </row>
    <row r="3371" spans="4:5">
      <c r="D3371" s="1205"/>
      <c r="E3371" s="1198"/>
    </row>
    <row r="3372" spans="4:5">
      <c r="D3372" s="1205"/>
      <c r="E3372" s="1198"/>
    </row>
    <row r="3373" spans="4:5">
      <c r="D3373" s="1205"/>
      <c r="E3373" s="1198"/>
    </row>
    <row r="3374" spans="4:5">
      <c r="D3374" s="1205"/>
      <c r="E3374" s="1198"/>
    </row>
    <row r="3375" spans="4:5">
      <c r="D3375" s="1205"/>
      <c r="E3375" s="1198"/>
    </row>
    <row r="3376" spans="4:5">
      <c r="D3376" s="1205"/>
      <c r="E3376" s="1198"/>
    </row>
    <row r="3377" spans="4:5">
      <c r="D3377" s="1205"/>
      <c r="E3377" s="1198"/>
    </row>
    <row r="3378" spans="4:5">
      <c r="D3378" s="1205"/>
      <c r="E3378" s="1198"/>
    </row>
    <row r="3379" spans="4:5">
      <c r="D3379" s="1205"/>
      <c r="E3379" s="1198"/>
    </row>
    <row r="3380" spans="4:5">
      <c r="D3380" s="1205"/>
      <c r="E3380" s="1198"/>
    </row>
    <row r="3381" spans="4:5">
      <c r="D3381" s="1205"/>
      <c r="E3381" s="1198"/>
    </row>
    <row r="3382" spans="4:5">
      <c r="D3382" s="1205"/>
      <c r="E3382" s="1198"/>
    </row>
    <row r="3383" spans="4:5">
      <c r="D3383" s="1205"/>
      <c r="E3383" s="1198"/>
    </row>
    <row r="3384" spans="4:5">
      <c r="D3384" s="1205"/>
      <c r="E3384" s="1198"/>
    </row>
    <row r="3385" spans="4:5">
      <c r="D3385" s="1205"/>
      <c r="E3385" s="1198"/>
    </row>
    <row r="3386" spans="4:5">
      <c r="D3386" s="1205"/>
      <c r="E3386" s="1198"/>
    </row>
    <row r="3387" spans="4:5">
      <c r="D3387" s="1205"/>
      <c r="E3387" s="1198"/>
    </row>
    <row r="3388" spans="4:5">
      <c r="D3388" s="1205"/>
      <c r="E3388" s="1198"/>
    </row>
    <row r="3389" spans="4:5">
      <c r="D3389" s="1205"/>
      <c r="E3389" s="1198"/>
    </row>
    <row r="3390" spans="4:5">
      <c r="D3390" s="1205"/>
      <c r="E3390" s="1198"/>
    </row>
    <row r="3391" spans="4:5">
      <c r="D3391" s="1205"/>
      <c r="E3391" s="1198"/>
    </row>
    <row r="3392" spans="4:5">
      <c r="D3392" s="1205"/>
      <c r="E3392" s="1198"/>
    </row>
    <row r="3393" spans="4:5">
      <c r="D3393" s="1205"/>
      <c r="E3393" s="1198"/>
    </row>
    <row r="3394" spans="4:5">
      <c r="D3394" s="1205"/>
      <c r="E3394" s="1198"/>
    </row>
    <row r="3395" spans="4:5">
      <c r="D3395" s="1205"/>
      <c r="E3395" s="1198"/>
    </row>
    <row r="3396" spans="4:5">
      <c r="D3396" s="1205"/>
      <c r="E3396" s="1198"/>
    </row>
    <row r="3397" spans="4:5">
      <c r="D3397" s="1205"/>
      <c r="E3397" s="1198"/>
    </row>
    <row r="3398" spans="4:5">
      <c r="D3398" s="1205"/>
      <c r="E3398" s="1198"/>
    </row>
    <row r="3399" spans="4:5">
      <c r="D3399" s="1205"/>
      <c r="E3399" s="1198"/>
    </row>
    <row r="3400" spans="4:5">
      <c r="D3400" s="1205"/>
      <c r="E3400" s="1198"/>
    </row>
    <row r="3401" spans="4:5">
      <c r="D3401" s="1205"/>
      <c r="E3401" s="1198"/>
    </row>
    <row r="3402" spans="4:5">
      <c r="D3402" s="1205"/>
      <c r="E3402" s="1198"/>
    </row>
    <row r="3403" spans="4:5">
      <c r="D3403" s="1205"/>
      <c r="E3403" s="1198"/>
    </row>
    <row r="3404" spans="4:5">
      <c r="D3404" s="1205"/>
      <c r="E3404" s="1198"/>
    </row>
    <row r="3405" spans="4:5">
      <c r="D3405" s="1205"/>
      <c r="E3405" s="1198"/>
    </row>
    <row r="3406" spans="4:5">
      <c r="D3406" s="1205"/>
      <c r="E3406" s="1198"/>
    </row>
    <row r="3407" spans="4:5">
      <c r="D3407" s="1205"/>
      <c r="E3407" s="1198"/>
    </row>
    <row r="3408" spans="4:5">
      <c r="D3408" s="1205"/>
      <c r="E3408" s="1198"/>
    </row>
    <row r="3409" spans="4:5">
      <c r="D3409" s="1205"/>
      <c r="E3409" s="1198"/>
    </row>
    <row r="3410" spans="4:5">
      <c r="D3410" s="1205"/>
      <c r="E3410" s="1198"/>
    </row>
    <row r="3411" spans="4:5">
      <c r="D3411" s="1205"/>
      <c r="E3411" s="1198"/>
    </row>
    <row r="3412" spans="4:5">
      <c r="D3412" s="1205"/>
      <c r="E3412" s="1198"/>
    </row>
    <row r="3413" spans="4:5">
      <c r="D3413" s="1205"/>
      <c r="E3413" s="1198"/>
    </row>
    <row r="3414" spans="4:5">
      <c r="D3414" s="1205"/>
      <c r="E3414" s="1198"/>
    </row>
    <row r="3415" spans="4:5">
      <c r="D3415" s="1205"/>
      <c r="E3415" s="1198"/>
    </row>
    <row r="3416" spans="4:5">
      <c r="D3416" s="1205"/>
      <c r="E3416" s="1198"/>
    </row>
    <row r="3417" spans="4:5">
      <c r="D3417" s="1205"/>
      <c r="E3417" s="1198"/>
    </row>
    <row r="3418" spans="4:5">
      <c r="D3418" s="1205"/>
      <c r="E3418" s="1198"/>
    </row>
    <row r="3419" spans="4:5">
      <c r="D3419" s="1205"/>
      <c r="E3419" s="1198"/>
    </row>
    <row r="3420" spans="4:5">
      <c r="D3420" s="1205"/>
      <c r="E3420" s="1198"/>
    </row>
    <row r="3421" spans="4:5">
      <c r="D3421" s="1205"/>
      <c r="E3421" s="1198"/>
    </row>
    <row r="3422" spans="4:5">
      <c r="D3422" s="1205"/>
      <c r="E3422" s="1198"/>
    </row>
    <row r="3423" spans="4:5">
      <c r="D3423" s="1205"/>
      <c r="E3423" s="1198"/>
    </row>
    <row r="3424" spans="4:5">
      <c r="D3424" s="1205"/>
      <c r="E3424" s="1198"/>
    </row>
    <row r="3425" spans="4:5">
      <c r="D3425" s="1205"/>
      <c r="E3425" s="1198"/>
    </row>
    <row r="3426" spans="4:5">
      <c r="D3426" s="1205"/>
      <c r="E3426" s="1198"/>
    </row>
    <row r="3427" spans="4:5">
      <c r="D3427" s="1205"/>
      <c r="E3427" s="1198"/>
    </row>
    <row r="3428" spans="4:5">
      <c r="D3428" s="1205"/>
      <c r="E3428" s="1198"/>
    </row>
    <row r="3429" spans="4:5">
      <c r="D3429" s="1205"/>
      <c r="E3429" s="1198"/>
    </row>
    <row r="3430" spans="4:5">
      <c r="D3430" s="1205"/>
      <c r="E3430" s="1198"/>
    </row>
    <row r="3431" spans="4:5">
      <c r="D3431" s="1205"/>
      <c r="E3431" s="1198"/>
    </row>
    <row r="3432" spans="4:5">
      <c r="D3432" s="1205"/>
      <c r="E3432" s="1198"/>
    </row>
    <row r="3433" spans="4:5">
      <c r="D3433" s="1205"/>
      <c r="E3433" s="1198"/>
    </row>
    <row r="3434" spans="4:5">
      <c r="D3434" s="1205"/>
      <c r="E3434" s="1198"/>
    </row>
    <row r="3435" spans="4:5">
      <c r="D3435" s="1205"/>
      <c r="E3435" s="1198"/>
    </row>
    <row r="3436" spans="4:5">
      <c r="D3436" s="1205"/>
      <c r="E3436" s="1198"/>
    </row>
    <row r="3437" spans="4:5">
      <c r="D3437" s="1205"/>
      <c r="E3437" s="1198"/>
    </row>
    <row r="3438" spans="4:5">
      <c r="D3438" s="1205"/>
      <c r="E3438" s="1198"/>
    </row>
    <row r="3439" spans="4:5">
      <c r="D3439" s="1205"/>
      <c r="E3439" s="1198"/>
    </row>
    <row r="3440" spans="4:5">
      <c r="D3440" s="1205"/>
      <c r="E3440" s="1198"/>
    </row>
    <row r="3441" spans="4:5">
      <c r="D3441" s="1205"/>
      <c r="E3441" s="1198"/>
    </row>
    <row r="3442" spans="4:5">
      <c r="D3442" s="1205"/>
      <c r="E3442" s="1198"/>
    </row>
    <row r="3443" spans="4:5">
      <c r="D3443" s="1205"/>
      <c r="E3443" s="1198"/>
    </row>
    <row r="3444" spans="4:5">
      <c r="D3444" s="1205"/>
      <c r="E3444" s="1198"/>
    </row>
    <row r="3445" spans="4:5">
      <c r="D3445" s="1205"/>
      <c r="E3445" s="1198"/>
    </row>
    <row r="3446" spans="4:5">
      <c r="D3446" s="1205"/>
      <c r="E3446" s="1198"/>
    </row>
    <row r="3447" spans="4:5">
      <c r="D3447" s="1205"/>
      <c r="E3447" s="1198"/>
    </row>
    <row r="3448" spans="4:5">
      <c r="D3448" s="1205"/>
      <c r="E3448" s="1198"/>
    </row>
    <row r="3449" spans="4:5">
      <c r="D3449" s="1205"/>
      <c r="E3449" s="1198"/>
    </row>
    <row r="3450" spans="4:5">
      <c r="D3450" s="1205"/>
      <c r="E3450" s="1198"/>
    </row>
    <row r="3451" spans="4:5">
      <c r="D3451" s="1205"/>
      <c r="E3451" s="1198"/>
    </row>
    <row r="3452" spans="4:5">
      <c r="D3452" s="1205"/>
      <c r="E3452" s="1198"/>
    </row>
    <row r="3453" spans="4:5">
      <c r="D3453" s="1205"/>
      <c r="E3453" s="1198"/>
    </row>
    <row r="3454" spans="4:5">
      <c r="D3454" s="1205"/>
      <c r="E3454" s="1198"/>
    </row>
    <row r="3455" spans="4:5">
      <c r="D3455" s="1205"/>
      <c r="E3455" s="1198"/>
    </row>
    <row r="3456" spans="4:5">
      <c r="D3456" s="1205"/>
      <c r="E3456" s="1198"/>
    </row>
    <row r="3457" spans="4:5">
      <c r="D3457" s="1205"/>
      <c r="E3457" s="1198"/>
    </row>
    <row r="3458" spans="4:5">
      <c r="D3458" s="1205"/>
      <c r="E3458" s="1198"/>
    </row>
    <row r="3459" spans="4:5">
      <c r="D3459" s="1205"/>
      <c r="E3459" s="1198"/>
    </row>
    <row r="3460" spans="4:5">
      <c r="D3460" s="1205"/>
      <c r="E3460" s="1198"/>
    </row>
    <row r="3461" spans="4:5">
      <c r="D3461" s="1205"/>
      <c r="E3461" s="1198"/>
    </row>
    <row r="3462" spans="4:5">
      <c r="D3462" s="1205"/>
      <c r="E3462" s="1198"/>
    </row>
    <row r="3463" spans="4:5">
      <c r="D3463" s="1205"/>
      <c r="E3463" s="1198"/>
    </row>
    <row r="3464" spans="4:5">
      <c r="D3464" s="1205"/>
      <c r="E3464" s="1198"/>
    </row>
    <row r="3465" spans="4:5">
      <c r="D3465" s="1205"/>
      <c r="E3465" s="1198"/>
    </row>
    <row r="3466" spans="4:5">
      <c r="D3466" s="1205"/>
      <c r="E3466" s="1198"/>
    </row>
    <row r="3467" spans="4:5">
      <c r="D3467" s="1205"/>
      <c r="E3467" s="1198"/>
    </row>
    <row r="3468" spans="4:5">
      <c r="D3468" s="1205"/>
      <c r="E3468" s="1198"/>
    </row>
    <row r="3469" spans="4:5">
      <c r="D3469" s="1205"/>
      <c r="E3469" s="1198"/>
    </row>
    <row r="3470" spans="4:5">
      <c r="D3470" s="1205"/>
      <c r="E3470" s="1198"/>
    </row>
    <row r="3471" spans="4:5">
      <c r="D3471" s="1205"/>
      <c r="E3471" s="1198"/>
    </row>
    <row r="3472" spans="4:5">
      <c r="D3472" s="1205"/>
      <c r="E3472" s="1198"/>
    </row>
    <row r="3473" spans="4:5">
      <c r="D3473" s="1205"/>
      <c r="E3473" s="1198"/>
    </row>
    <row r="3474" spans="4:5">
      <c r="D3474" s="1205"/>
      <c r="E3474" s="1198"/>
    </row>
    <row r="3475" spans="4:5">
      <c r="D3475" s="1205"/>
      <c r="E3475" s="1198"/>
    </row>
    <row r="3476" spans="4:5">
      <c r="D3476" s="1205"/>
      <c r="E3476" s="1198"/>
    </row>
    <row r="3477" spans="4:5">
      <c r="D3477" s="1205"/>
      <c r="E3477" s="1198"/>
    </row>
    <row r="3478" spans="4:5">
      <c r="D3478" s="1205"/>
      <c r="E3478" s="1198"/>
    </row>
    <row r="3479" spans="4:5">
      <c r="D3479" s="1205"/>
      <c r="E3479" s="1198"/>
    </row>
    <row r="3480" spans="4:5">
      <c r="D3480" s="1205"/>
      <c r="E3480" s="1198"/>
    </row>
    <row r="3481" spans="4:5">
      <c r="D3481" s="1205"/>
      <c r="E3481" s="1198"/>
    </row>
    <row r="3482" spans="4:5">
      <c r="D3482" s="1205"/>
      <c r="E3482" s="1198"/>
    </row>
    <row r="3483" spans="4:5">
      <c r="D3483" s="1205"/>
      <c r="E3483" s="1198"/>
    </row>
    <row r="3484" spans="4:5">
      <c r="D3484" s="1205"/>
      <c r="E3484" s="1198"/>
    </row>
    <row r="3485" spans="4:5">
      <c r="D3485" s="1205"/>
      <c r="E3485" s="1198"/>
    </row>
    <row r="3486" spans="4:5">
      <c r="D3486" s="1205"/>
      <c r="E3486" s="1198"/>
    </row>
    <row r="3487" spans="4:5">
      <c r="D3487" s="1205"/>
      <c r="E3487" s="1198"/>
    </row>
    <row r="3488" spans="4:5">
      <c r="D3488" s="1205"/>
      <c r="E3488" s="1198"/>
    </row>
    <row r="3489" spans="4:5">
      <c r="D3489" s="1205"/>
      <c r="E3489" s="1198"/>
    </row>
    <row r="3490" spans="4:5">
      <c r="D3490" s="1205"/>
      <c r="E3490" s="1198"/>
    </row>
    <row r="3491" spans="4:5">
      <c r="D3491" s="1205"/>
      <c r="E3491" s="1198"/>
    </row>
    <row r="3492" spans="4:5">
      <c r="D3492" s="1205"/>
      <c r="E3492" s="1198"/>
    </row>
    <row r="3493" spans="4:5">
      <c r="D3493" s="1205"/>
      <c r="E3493" s="1198"/>
    </row>
    <row r="3494" spans="4:5">
      <c r="D3494" s="1205"/>
      <c r="E3494" s="1198"/>
    </row>
    <row r="3495" spans="4:5">
      <c r="D3495" s="1205"/>
      <c r="E3495" s="1198"/>
    </row>
    <row r="3496" spans="4:5">
      <c r="D3496" s="1205"/>
      <c r="E3496" s="1198"/>
    </row>
    <row r="3497" spans="4:5">
      <c r="D3497" s="1205"/>
      <c r="E3497" s="1198"/>
    </row>
    <row r="3498" spans="4:5">
      <c r="D3498" s="1205"/>
      <c r="E3498" s="1198"/>
    </row>
    <row r="3499" spans="4:5">
      <c r="D3499" s="1205"/>
      <c r="E3499" s="1198"/>
    </row>
    <row r="3500" spans="4:5">
      <c r="D3500" s="1205"/>
      <c r="E3500" s="1198"/>
    </row>
    <row r="3501" spans="4:5">
      <c r="D3501" s="1205"/>
      <c r="E3501" s="1198"/>
    </row>
    <row r="3502" spans="4:5">
      <c r="D3502" s="1205"/>
      <c r="E3502" s="1198"/>
    </row>
    <row r="3503" spans="4:5">
      <c r="D3503" s="1205"/>
      <c r="E3503" s="1198"/>
    </row>
    <row r="3504" spans="4:5">
      <c r="D3504" s="1205"/>
      <c r="E3504" s="1198"/>
    </row>
    <row r="3505" spans="4:5">
      <c r="D3505" s="1205"/>
      <c r="E3505" s="1198"/>
    </row>
    <row r="3506" spans="4:5">
      <c r="D3506" s="1205"/>
      <c r="E3506" s="1198"/>
    </row>
    <row r="3507" spans="4:5">
      <c r="D3507" s="1205"/>
      <c r="E3507" s="1198"/>
    </row>
    <row r="3508" spans="4:5">
      <c r="D3508" s="1205"/>
      <c r="E3508" s="1198"/>
    </row>
    <row r="3509" spans="4:5">
      <c r="D3509" s="1205"/>
      <c r="E3509" s="1198"/>
    </row>
    <row r="3510" spans="4:5">
      <c r="D3510" s="1205"/>
      <c r="E3510" s="1198"/>
    </row>
    <row r="3511" spans="4:5">
      <c r="D3511" s="1205"/>
      <c r="E3511" s="1198"/>
    </row>
    <row r="3512" spans="4:5">
      <c r="D3512" s="1205"/>
      <c r="E3512" s="1198"/>
    </row>
    <row r="3513" spans="4:5">
      <c r="D3513" s="1205"/>
      <c r="E3513" s="1198"/>
    </row>
    <row r="3514" spans="4:5">
      <c r="D3514" s="1205"/>
      <c r="E3514" s="1198"/>
    </row>
    <row r="3515" spans="4:5">
      <c r="D3515" s="1205"/>
      <c r="E3515" s="1198"/>
    </row>
    <row r="3516" spans="4:5">
      <c r="D3516" s="1205"/>
      <c r="E3516" s="1198"/>
    </row>
    <row r="3517" spans="4:5">
      <c r="D3517" s="1205"/>
      <c r="E3517" s="1198"/>
    </row>
    <row r="3518" spans="4:5">
      <c r="D3518" s="1205"/>
      <c r="E3518" s="1198"/>
    </row>
    <row r="3519" spans="4:5">
      <c r="D3519" s="1205"/>
      <c r="E3519" s="1198"/>
    </row>
    <row r="3520" spans="4:5">
      <c r="D3520" s="1205"/>
      <c r="E3520" s="1198"/>
    </row>
    <row r="3521" spans="4:5">
      <c r="D3521" s="1205"/>
      <c r="E3521" s="1198"/>
    </row>
    <row r="3522" spans="4:5">
      <c r="D3522" s="1205"/>
      <c r="E3522" s="1198"/>
    </row>
    <row r="3523" spans="4:5">
      <c r="D3523" s="1205"/>
      <c r="E3523" s="1198"/>
    </row>
    <row r="3524" spans="4:5">
      <c r="D3524" s="1205"/>
      <c r="E3524" s="1198"/>
    </row>
    <row r="3525" spans="4:5">
      <c r="D3525" s="1205"/>
      <c r="E3525" s="1198"/>
    </row>
    <row r="3526" spans="4:5">
      <c r="D3526" s="1205"/>
      <c r="E3526" s="1198"/>
    </row>
    <row r="3527" spans="4:5">
      <c r="D3527" s="1205"/>
      <c r="E3527" s="1198"/>
    </row>
    <row r="3528" spans="4:5">
      <c r="D3528" s="1205"/>
      <c r="E3528" s="1198"/>
    </row>
    <row r="3529" spans="4:5">
      <c r="D3529" s="1205"/>
      <c r="E3529" s="1198"/>
    </row>
    <row r="3530" spans="4:5">
      <c r="D3530" s="1205"/>
      <c r="E3530" s="1198"/>
    </row>
    <row r="3531" spans="4:5">
      <c r="D3531" s="1205"/>
      <c r="E3531" s="1198"/>
    </row>
    <row r="3532" spans="4:5">
      <c r="D3532" s="1205"/>
      <c r="E3532" s="1198"/>
    </row>
    <row r="3533" spans="4:5">
      <c r="D3533" s="1205"/>
      <c r="E3533" s="1198"/>
    </row>
    <row r="3534" spans="4:5">
      <c r="D3534" s="1205"/>
      <c r="E3534" s="1198"/>
    </row>
    <row r="3535" spans="4:5">
      <c r="D3535" s="1205"/>
      <c r="E3535" s="1198"/>
    </row>
    <row r="3536" spans="4:5">
      <c r="D3536" s="1205"/>
      <c r="E3536" s="1198"/>
    </row>
    <row r="3537" spans="4:5">
      <c r="D3537" s="1205"/>
      <c r="E3537" s="1198"/>
    </row>
    <row r="3538" spans="4:5">
      <c r="D3538" s="1205"/>
      <c r="E3538" s="1198"/>
    </row>
    <row r="3539" spans="4:5">
      <c r="D3539" s="1205"/>
      <c r="E3539" s="1198"/>
    </row>
    <row r="3540" spans="4:5">
      <c r="D3540" s="1205"/>
      <c r="E3540" s="1198"/>
    </row>
    <row r="3541" spans="4:5">
      <c r="D3541" s="1205"/>
      <c r="E3541" s="1198"/>
    </row>
    <row r="3542" spans="4:5">
      <c r="D3542" s="1205"/>
      <c r="E3542" s="1198"/>
    </row>
    <row r="3543" spans="4:5">
      <c r="D3543" s="1205"/>
      <c r="E3543" s="1198"/>
    </row>
    <row r="3544" spans="4:5">
      <c r="D3544" s="1205"/>
      <c r="E3544" s="1198"/>
    </row>
    <row r="3545" spans="4:5">
      <c r="D3545" s="1205"/>
      <c r="E3545" s="1198"/>
    </row>
    <row r="3546" spans="4:5">
      <c r="D3546" s="1205"/>
      <c r="E3546" s="1198"/>
    </row>
    <row r="3547" spans="4:5">
      <c r="D3547" s="1205"/>
      <c r="E3547" s="1198"/>
    </row>
    <row r="3548" spans="4:5">
      <c r="D3548" s="1205"/>
      <c r="E3548" s="1198"/>
    </row>
    <row r="3549" spans="4:5">
      <c r="D3549" s="1205"/>
      <c r="E3549" s="1198"/>
    </row>
    <row r="3550" spans="4:5">
      <c r="D3550" s="1205"/>
      <c r="E3550" s="1198"/>
    </row>
    <row r="3551" spans="4:5">
      <c r="D3551" s="1205"/>
      <c r="E3551" s="1198"/>
    </row>
    <row r="3552" spans="4:5">
      <c r="D3552" s="1205"/>
      <c r="E3552" s="1198"/>
    </row>
    <row r="3553" spans="4:5">
      <c r="D3553" s="1205"/>
      <c r="E3553" s="1198"/>
    </row>
    <row r="3554" spans="4:5">
      <c r="D3554" s="1205"/>
      <c r="E3554" s="1198"/>
    </row>
    <row r="3555" spans="4:5">
      <c r="D3555" s="1205"/>
      <c r="E3555" s="1198"/>
    </row>
    <row r="3556" spans="4:5">
      <c r="D3556" s="1205"/>
      <c r="E3556" s="1198"/>
    </row>
    <row r="3557" spans="4:5">
      <c r="D3557" s="1205"/>
      <c r="E3557" s="1198"/>
    </row>
    <row r="3558" spans="4:5">
      <c r="D3558" s="1205"/>
      <c r="E3558" s="1198"/>
    </row>
    <row r="3559" spans="4:5">
      <c r="D3559" s="1205"/>
      <c r="E3559" s="1198"/>
    </row>
    <row r="3560" spans="4:5">
      <c r="D3560" s="1205"/>
      <c r="E3560" s="1198"/>
    </row>
    <row r="3561" spans="4:5">
      <c r="D3561" s="1205"/>
      <c r="E3561" s="1198"/>
    </row>
    <row r="3562" spans="4:5">
      <c r="D3562" s="1205"/>
      <c r="E3562" s="1198"/>
    </row>
    <row r="3563" spans="4:5">
      <c r="D3563" s="1205"/>
      <c r="E3563" s="1198"/>
    </row>
    <row r="3564" spans="4:5">
      <c r="D3564" s="1205"/>
      <c r="E3564" s="1198"/>
    </row>
    <row r="3565" spans="4:5">
      <c r="D3565" s="1205"/>
      <c r="E3565" s="1198"/>
    </row>
    <row r="3566" spans="4:5">
      <c r="D3566" s="1205"/>
      <c r="E3566" s="1198"/>
    </row>
    <row r="3567" spans="4:5">
      <c r="D3567" s="1205"/>
      <c r="E3567" s="1198"/>
    </row>
    <row r="3568" spans="4:5">
      <c r="D3568" s="1205"/>
      <c r="E3568" s="1198"/>
    </row>
    <row r="3569" spans="4:5">
      <c r="D3569" s="1205"/>
      <c r="E3569" s="1198"/>
    </row>
    <row r="3570" spans="4:5">
      <c r="D3570" s="1205"/>
      <c r="E3570" s="1198"/>
    </row>
    <row r="3571" spans="4:5">
      <c r="D3571" s="1205"/>
      <c r="E3571" s="1198"/>
    </row>
    <row r="3572" spans="4:5">
      <c r="D3572" s="1205"/>
      <c r="E3572" s="1198"/>
    </row>
    <row r="3573" spans="4:5">
      <c r="D3573" s="1205"/>
      <c r="E3573" s="1198"/>
    </row>
    <row r="3574" spans="4:5">
      <c r="D3574" s="1205"/>
      <c r="E3574" s="1198"/>
    </row>
    <row r="3575" spans="4:5">
      <c r="D3575" s="1205"/>
      <c r="E3575" s="1198"/>
    </row>
    <row r="3576" spans="4:5">
      <c r="D3576" s="1205"/>
      <c r="E3576" s="1198"/>
    </row>
    <row r="3577" spans="4:5">
      <c r="D3577" s="1205"/>
      <c r="E3577" s="1198"/>
    </row>
    <row r="3578" spans="4:5">
      <c r="D3578" s="1205"/>
      <c r="E3578" s="1198"/>
    </row>
    <row r="3579" spans="4:5">
      <c r="D3579" s="1205"/>
      <c r="E3579" s="1198"/>
    </row>
    <row r="3580" spans="4:5">
      <c r="D3580" s="1205"/>
      <c r="E3580" s="1198"/>
    </row>
    <row r="3581" spans="4:5">
      <c r="D3581" s="1205"/>
      <c r="E3581" s="1198"/>
    </row>
    <row r="3582" spans="4:5">
      <c r="D3582" s="1205"/>
      <c r="E3582" s="1198"/>
    </row>
    <row r="3583" spans="4:5">
      <c r="D3583" s="1205"/>
      <c r="E3583" s="1198"/>
    </row>
    <row r="3584" spans="4:5">
      <c r="D3584" s="1205"/>
      <c r="E3584" s="1198"/>
    </row>
    <row r="3585" spans="4:5">
      <c r="D3585" s="1205"/>
      <c r="E3585" s="1198"/>
    </row>
    <row r="3586" spans="4:5">
      <c r="D3586" s="1205"/>
      <c r="E3586" s="1198"/>
    </row>
    <row r="3587" spans="4:5">
      <c r="D3587" s="1205"/>
      <c r="E3587" s="1198"/>
    </row>
    <row r="3588" spans="4:5">
      <c r="D3588" s="1205"/>
      <c r="E3588" s="1198"/>
    </row>
    <row r="3589" spans="4:5">
      <c r="D3589" s="1205"/>
      <c r="E3589" s="1198"/>
    </row>
    <row r="3590" spans="4:5">
      <c r="D3590" s="1205"/>
      <c r="E3590" s="1198"/>
    </row>
    <row r="3591" spans="4:5">
      <c r="D3591" s="1205"/>
      <c r="E3591" s="1198"/>
    </row>
    <row r="3592" spans="4:5">
      <c r="D3592" s="1205"/>
      <c r="E3592" s="1198"/>
    </row>
    <row r="3593" spans="4:5">
      <c r="D3593" s="1205"/>
      <c r="E3593" s="1198"/>
    </row>
    <row r="3594" spans="4:5">
      <c r="D3594" s="1205"/>
      <c r="E3594" s="1198"/>
    </row>
    <row r="3595" spans="4:5">
      <c r="D3595" s="1205"/>
      <c r="E3595" s="1198"/>
    </row>
    <row r="3596" spans="4:5">
      <c r="D3596" s="1205"/>
      <c r="E3596" s="1198"/>
    </row>
    <row r="3597" spans="4:5">
      <c r="D3597" s="1205"/>
      <c r="E3597" s="1198"/>
    </row>
    <row r="3598" spans="4:5">
      <c r="D3598" s="1205"/>
      <c r="E3598" s="1198"/>
    </row>
    <row r="3599" spans="4:5">
      <c r="D3599" s="1205"/>
      <c r="E3599" s="1198"/>
    </row>
    <row r="3600" spans="4:5">
      <c r="D3600" s="1205"/>
      <c r="E3600" s="1198"/>
    </row>
    <row r="3601" spans="4:5">
      <c r="D3601" s="1205"/>
      <c r="E3601" s="1198"/>
    </row>
    <row r="3602" spans="4:5">
      <c r="D3602" s="1205"/>
      <c r="E3602" s="1198"/>
    </row>
    <row r="3603" spans="4:5">
      <c r="D3603" s="1205"/>
      <c r="E3603" s="1198"/>
    </row>
    <row r="3604" spans="4:5">
      <c r="D3604" s="1205"/>
      <c r="E3604" s="1198"/>
    </row>
    <row r="3605" spans="4:5">
      <c r="D3605" s="1205"/>
      <c r="E3605" s="1198"/>
    </row>
    <row r="3606" spans="4:5">
      <c r="D3606" s="1205"/>
      <c r="E3606" s="1198"/>
    </row>
    <row r="3607" spans="4:5">
      <c r="D3607" s="1205"/>
      <c r="E3607" s="1198"/>
    </row>
    <row r="3608" spans="4:5">
      <c r="D3608" s="1205"/>
      <c r="E3608" s="1198"/>
    </row>
    <row r="3609" spans="4:5">
      <c r="D3609" s="1205"/>
      <c r="E3609" s="1198"/>
    </row>
    <row r="3610" spans="4:5">
      <c r="D3610" s="1205"/>
      <c r="E3610" s="1198"/>
    </row>
    <row r="3611" spans="4:5">
      <c r="D3611" s="1205"/>
      <c r="E3611" s="1198"/>
    </row>
    <row r="3612" spans="4:5">
      <c r="D3612" s="1205"/>
      <c r="E3612" s="1198"/>
    </row>
    <row r="3613" spans="4:5">
      <c r="D3613" s="1205"/>
      <c r="E3613" s="1198"/>
    </row>
    <row r="3614" spans="4:5">
      <c r="D3614" s="1205"/>
      <c r="E3614" s="1198"/>
    </row>
    <row r="3615" spans="4:5">
      <c r="D3615" s="1205"/>
      <c r="E3615" s="1198"/>
    </row>
    <row r="3616" spans="4:5">
      <c r="D3616" s="1205"/>
      <c r="E3616" s="1198"/>
    </row>
    <row r="3617" spans="4:5">
      <c r="D3617" s="1205"/>
      <c r="E3617" s="1198"/>
    </row>
    <row r="3618" spans="4:5">
      <c r="D3618" s="1205"/>
      <c r="E3618" s="1198"/>
    </row>
    <row r="3619" spans="4:5">
      <c r="D3619" s="1205"/>
      <c r="E3619" s="1198"/>
    </row>
    <row r="3620" spans="4:5">
      <c r="D3620" s="1205"/>
      <c r="E3620" s="1198"/>
    </row>
    <row r="3621" spans="4:5">
      <c r="D3621" s="1205"/>
      <c r="E3621" s="1198"/>
    </row>
    <row r="3622" spans="4:5">
      <c r="D3622" s="1205"/>
      <c r="E3622" s="1198"/>
    </row>
    <row r="3623" spans="4:5">
      <c r="D3623" s="1205"/>
      <c r="E3623" s="1198"/>
    </row>
    <row r="3624" spans="4:5">
      <c r="D3624" s="1205"/>
      <c r="E3624" s="1198"/>
    </row>
    <row r="3625" spans="4:5">
      <c r="D3625" s="1205"/>
      <c r="E3625" s="1198"/>
    </row>
    <row r="3626" spans="4:5">
      <c r="D3626" s="1205"/>
      <c r="E3626" s="1198"/>
    </row>
    <row r="3627" spans="4:5">
      <c r="D3627" s="1205"/>
      <c r="E3627" s="1198"/>
    </row>
    <row r="3628" spans="4:5">
      <c r="D3628" s="1205"/>
      <c r="E3628" s="1198"/>
    </row>
    <row r="3629" spans="4:5">
      <c r="D3629" s="1205"/>
      <c r="E3629" s="1198"/>
    </row>
    <row r="3630" spans="4:5">
      <c r="D3630" s="1205"/>
      <c r="E3630" s="1198"/>
    </row>
    <row r="3631" spans="4:5">
      <c r="D3631" s="1205"/>
      <c r="E3631" s="1198"/>
    </row>
    <row r="3632" spans="4:5">
      <c r="D3632" s="1205"/>
      <c r="E3632" s="1198"/>
    </row>
    <row r="3633" spans="4:5">
      <c r="D3633" s="1205"/>
      <c r="E3633" s="1198"/>
    </row>
    <row r="3634" spans="4:5">
      <c r="D3634" s="1205"/>
      <c r="E3634" s="1198"/>
    </row>
    <row r="3635" spans="4:5">
      <c r="D3635" s="1205"/>
      <c r="E3635" s="1198"/>
    </row>
    <row r="3636" spans="4:5">
      <c r="D3636" s="1205"/>
      <c r="E3636" s="1198"/>
    </row>
    <row r="3637" spans="4:5">
      <c r="D3637" s="1205"/>
      <c r="E3637" s="1198"/>
    </row>
    <row r="3638" spans="4:5">
      <c r="D3638" s="1205"/>
      <c r="E3638" s="1198"/>
    </row>
    <row r="3639" spans="4:5">
      <c r="D3639" s="1205"/>
      <c r="E3639" s="1198"/>
    </row>
    <row r="3640" spans="4:5">
      <c r="D3640" s="1205"/>
      <c r="E3640" s="1198"/>
    </row>
    <row r="3641" spans="4:5">
      <c r="D3641" s="1205"/>
      <c r="E3641" s="1198"/>
    </row>
    <row r="3642" spans="4:5">
      <c r="D3642" s="1205"/>
      <c r="E3642" s="1198"/>
    </row>
    <row r="3643" spans="4:5">
      <c r="D3643" s="1205"/>
      <c r="E3643" s="1198"/>
    </row>
    <row r="3644" spans="4:5">
      <c r="D3644" s="1205"/>
      <c r="E3644" s="1198"/>
    </row>
    <row r="3645" spans="4:5">
      <c r="D3645" s="1205"/>
      <c r="E3645" s="1198"/>
    </row>
    <row r="3646" spans="4:5">
      <c r="D3646" s="1205"/>
      <c r="E3646" s="1198"/>
    </row>
    <row r="3647" spans="4:5">
      <c r="D3647" s="1205"/>
      <c r="E3647" s="1198"/>
    </row>
    <row r="3648" spans="4:5">
      <c r="D3648" s="1205"/>
      <c r="E3648" s="1198"/>
    </row>
    <row r="3649" spans="4:5">
      <c r="D3649" s="1205"/>
      <c r="E3649" s="1198"/>
    </row>
    <row r="3650" spans="4:5">
      <c r="D3650" s="1205"/>
      <c r="E3650" s="1198"/>
    </row>
    <row r="3651" spans="4:5">
      <c r="D3651" s="1205"/>
      <c r="E3651" s="1198"/>
    </row>
    <row r="3652" spans="4:5">
      <c r="D3652" s="1205"/>
      <c r="E3652" s="1198"/>
    </row>
    <row r="3653" spans="4:5">
      <c r="D3653" s="1205"/>
      <c r="E3653" s="1198"/>
    </row>
    <row r="3654" spans="4:5">
      <c r="D3654" s="1205"/>
      <c r="E3654" s="1198"/>
    </row>
    <row r="3655" spans="4:5">
      <c r="D3655" s="1205"/>
      <c r="E3655" s="1198"/>
    </row>
    <row r="3656" spans="4:5">
      <c r="D3656" s="1205"/>
      <c r="E3656" s="1198"/>
    </row>
    <row r="3657" spans="4:5">
      <c r="D3657" s="1205"/>
      <c r="E3657" s="1198"/>
    </row>
    <row r="3658" spans="4:5">
      <c r="D3658" s="1205"/>
      <c r="E3658" s="1198"/>
    </row>
    <row r="3659" spans="4:5">
      <c r="D3659" s="1205"/>
      <c r="E3659" s="1198"/>
    </row>
    <row r="3660" spans="4:5">
      <c r="D3660" s="1205"/>
      <c r="E3660" s="1198"/>
    </row>
    <row r="3661" spans="4:5">
      <c r="D3661" s="1205"/>
      <c r="E3661" s="1198"/>
    </row>
    <row r="3662" spans="4:5">
      <c r="D3662" s="1205"/>
      <c r="E3662" s="1198"/>
    </row>
    <row r="3663" spans="4:5">
      <c r="D3663" s="1205"/>
      <c r="E3663" s="1198"/>
    </row>
    <row r="3664" spans="4:5">
      <c r="D3664" s="1205"/>
      <c r="E3664" s="1198"/>
    </row>
    <row r="3665" spans="4:5">
      <c r="D3665" s="1205"/>
      <c r="E3665" s="1198"/>
    </row>
    <row r="3666" spans="4:5">
      <c r="D3666" s="1205"/>
      <c r="E3666" s="1198"/>
    </row>
    <row r="3667" spans="4:5">
      <c r="D3667" s="1205"/>
      <c r="E3667" s="1198"/>
    </row>
    <row r="3668" spans="4:5">
      <c r="D3668" s="1205"/>
      <c r="E3668" s="1198"/>
    </row>
    <row r="3669" spans="4:5">
      <c r="D3669" s="1205"/>
      <c r="E3669" s="1198"/>
    </row>
    <row r="3670" spans="4:5">
      <c r="D3670" s="1205"/>
      <c r="E3670" s="1198"/>
    </row>
    <row r="3671" spans="4:5">
      <c r="D3671" s="1205"/>
      <c r="E3671" s="1198"/>
    </row>
    <row r="3672" spans="4:5">
      <c r="D3672" s="1205"/>
      <c r="E3672" s="1198"/>
    </row>
    <row r="3673" spans="4:5">
      <c r="D3673" s="1205"/>
      <c r="E3673" s="1198"/>
    </row>
    <row r="3674" spans="4:5">
      <c r="D3674" s="1205"/>
      <c r="E3674" s="1198"/>
    </row>
    <row r="3675" spans="4:5">
      <c r="D3675" s="1205"/>
      <c r="E3675" s="1198"/>
    </row>
    <row r="3676" spans="4:5">
      <c r="D3676" s="1205"/>
      <c r="E3676" s="1198"/>
    </row>
    <row r="3677" spans="4:5">
      <c r="D3677" s="1205"/>
      <c r="E3677" s="1198"/>
    </row>
    <row r="3678" spans="4:5">
      <c r="D3678" s="1205"/>
      <c r="E3678" s="1198"/>
    </row>
    <row r="3679" spans="4:5">
      <c r="D3679" s="1205"/>
      <c r="E3679" s="1198"/>
    </row>
    <row r="3680" spans="4:5">
      <c r="D3680" s="1205"/>
      <c r="E3680" s="1198"/>
    </row>
    <row r="3681" spans="4:5">
      <c r="D3681" s="1205"/>
      <c r="E3681" s="1198"/>
    </row>
    <row r="3682" spans="4:5">
      <c r="D3682" s="1205"/>
      <c r="E3682" s="1198"/>
    </row>
    <row r="3683" spans="4:5">
      <c r="D3683" s="1205"/>
      <c r="E3683" s="1198"/>
    </row>
    <row r="3684" spans="4:5">
      <c r="D3684" s="1205"/>
      <c r="E3684" s="1198"/>
    </row>
    <row r="3685" spans="4:5">
      <c r="D3685" s="1205"/>
      <c r="E3685" s="1198"/>
    </row>
    <row r="3686" spans="4:5">
      <c r="D3686" s="1205"/>
      <c r="E3686" s="1198"/>
    </row>
    <row r="3687" spans="4:5">
      <c r="D3687" s="1205"/>
      <c r="E3687" s="1198"/>
    </row>
    <row r="3688" spans="4:5">
      <c r="D3688" s="1205"/>
      <c r="E3688" s="1198"/>
    </row>
    <row r="3689" spans="4:5">
      <c r="D3689" s="1205"/>
      <c r="E3689" s="1198"/>
    </row>
    <row r="3690" spans="4:5">
      <c r="D3690" s="1205"/>
      <c r="E3690" s="1198"/>
    </row>
    <row r="3691" spans="4:5">
      <c r="D3691" s="1205"/>
      <c r="E3691" s="1198"/>
    </row>
    <row r="3692" spans="4:5">
      <c r="D3692" s="1205"/>
      <c r="E3692" s="1198"/>
    </row>
    <row r="3693" spans="4:5">
      <c r="D3693" s="1205"/>
      <c r="E3693" s="1198"/>
    </row>
    <row r="3694" spans="4:5">
      <c r="D3694" s="1205"/>
      <c r="E3694" s="1198"/>
    </row>
    <row r="3695" spans="4:5">
      <c r="D3695" s="1205"/>
      <c r="E3695" s="1198"/>
    </row>
    <row r="3696" spans="4:5">
      <c r="D3696" s="1205"/>
      <c r="E3696" s="1198"/>
    </row>
    <row r="3697" spans="4:5">
      <c r="D3697" s="1205"/>
      <c r="E3697" s="1198"/>
    </row>
    <row r="3698" spans="4:5">
      <c r="D3698" s="1205"/>
      <c r="E3698" s="1198"/>
    </row>
    <row r="3699" spans="4:5">
      <c r="D3699" s="1205"/>
      <c r="E3699" s="1198"/>
    </row>
    <row r="3700" spans="4:5">
      <c r="D3700" s="1205"/>
      <c r="E3700" s="1198"/>
    </row>
    <row r="3701" spans="4:5">
      <c r="D3701" s="1205"/>
      <c r="E3701" s="1198"/>
    </row>
    <row r="3702" spans="4:5">
      <c r="D3702" s="1205"/>
      <c r="E3702" s="1198"/>
    </row>
    <row r="3703" spans="4:5">
      <c r="D3703" s="1205"/>
      <c r="E3703" s="1198"/>
    </row>
    <row r="3704" spans="4:5">
      <c r="D3704" s="1205"/>
      <c r="E3704" s="1198"/>
    </row>
    <row r="3705" spans="4:5">
      <c r="D3705" s="1205"/>
      <c r="E3705" s="1198"/>
    </row>
    <row r="3706" spans="4:5">
      <c r="D3706" s="1205"/>
      <c r="E3706" s="1198"/>
    </row>
    <row r="3707" spans="4:5">
      <c r="D3707" s="1205"/>
      <c r="E3707" s="1198"/>
    </row>
    <row r="3708" spans="4:5">
      <c r="D3708" s="1205"/>
      <c r="E3708" s="1198"/>
    </row>
    <row r="3709" spans="4:5">
      <c r="D3709" s="1205"/>
      <c r="E3709" s="1198"/>
    </row>
    <row r="3710" spans="4:5">
      <c r="D3710" s="1205"/>
      <c r="E3710" s="1198"/>
    </row>
    <row r="3711" spans="4:5">
      <c r="D3711" s="1205"/>
      <c r="E3711" s="1198"/>
    </row>
    <row r="3712" spans="4:5">
      <c r="D3712" s="1205"/>
      <c r="E3712" s="1198"/>
    </row>
    <row r="3713" spans="4:5">
      <c r="D3713" s="1205"/>
      <c r="E3713" s="1198"/>
    </row>
    <row r="3714" spans="4:5">
      <c r="D3714" s="1205"/>
      <c r="E3714" s="1198"/>
    </row>
    <row r="3715" spans="4:5">
      <c r="D3715" s="1205"/>
      <c r="E3715" s="1198"/>
    </row>
    <row r="3716" spans="4:5">
      <c r="D3716" s="1205"/>
      <c r="E3716" s="1198"/>
    </row>
    <row r="3717" spans="4:5">
      <c r="D3717" s="1205"/>
      <c r="E3717" s="1198"/>
    </row>
    <row r="3718" spans="4:5">
      <c r="D3718" s="1205"/>
      <c r="E3718" s="1198"/>
    </row>
    <row r="3719" spans="4:5">
      <c r="D3719" s="1205"/>
      <c r="E3719" s="1198"/>
    </row>
    <row r="3720" spans="4:5">
      <c r="D3720" s="1205"/>
      <c r="E3720" s="1198"/>
    </row>
    <row r="3721" spans="4:5">
      <c r="D3721" s="1205"/>
      <c r="E3721" s="1198"/>
    </row>
    <row r="3722" spans="4:5">
      <c r="D3722" s="1205"/>
      <c r="E3722" s="1198"/>
    </row>
    <row r="3723" spans="4:5">
      <c r="D3723" s="1205"/>
      <c r="E3723" s="1198"/>
    </row>
    <row r="3724" spans="4:5">
      <c r="D3724" s="1205"/>
      <c r="E3724" s="1198"/>
    </row>
    <row r="3725" spans="4:5">
      <c r="D3725" s="1205"/>
      <c r="E3725" s="1198"/>
    </row>
    <row r="3726" spans="4:5">
      <c r="D3726" s="1205"/>
      <c r="E3726" s="1198"/>
    </row>
    <row r="3727" spans="4:5">
      <c r="D3727" s="1205"/>
      <c r="E3727" s="1198"/>
    </row>
    <row r="3728" spans="4:5">
      <c r="D3728" s="1205"/>
      <c r="E3728" s="1198"/>
    </row>
    <row r="3729" spans="4:5">
      <c r="D3729" s="1205"/>
      <c r="E3729" s="1198"/>
    </row>
    <row r="3730" spans="4:5">
      <c r="D3730" s="1205"/>
      <c r="E3730" s="1198"/>
    </row>
    <row r="3731" spans="4:5">
      <c r="D3731" s="1205"/>
      <c r="E3731" s="1198"/>
    </row>
    <row r="3732" spans="4:5">
      <c r="D3732" s="1205"/>
      <c r="E3732" s="1198"/>
    </row>
    <row r="3733" spans="4:5">
      <c r="D3733" s="1205"/>
      <c r="E3733" s="1198"/>
    </row>
    <row r="3734" spans="4:5">
      <c r="D3734" s="1205"/>
      <c r="E3734" s="1198"/>
    </row>
    <row r="3735" spans="4:5">
      <c r="D3735" s="1205"/>
      <c r="E3735" s="1198"/>
    </row>
    <row r="3736" spans="4:5">
      <c r="D3736" s="1205"/>
      <c r="E3736" s="1198"/>
    </row>
    <row r="3737" spans="4:5">
      <c r="D3737" s="1205"/>
      <c r="E3737" s="1198"/>
    </row>
    <row r="3738" spans="4:5">
      <c r="D3738" s="1205"/>
      <c r="E3738" s="1198"/>
    </row>
    <row r="3739" spans="4:5">
      <c r="D3739" s="1205"/>
      <c r="E3739" s="1198"/>
    </row>
    <row r="3740" spans="4:5">
      <c r="D3740" s="1205"/>
      <c r="E3740" s="1198"/>
    </row>
    <row r="3741" spans="4:5">
      <c r="D3741" s="1205"/>
      <c r="E3741" s="1198"/>
    </row>
    <row r="3742" spans="4:5">
      <c r="D3742" s="1205"/>
      <c r="E3742" s="1198"/>
    </row>
    <row r="3743" spans="4:5">
      <c r="D3743" s="1205"/>
      <c r="E3743" s="1198"/>
    </row>
    <row r="3744" spans="4:5">
      <c r="D3744" s="1205"/>
      <c r="E3744" s="1198"/>
    </row>
    <row r="3745" spans="4:5">
      <c r="D3745" s="1205"/>
      <c r="E3745" s="1198"/>
    </row>
    <row r="3746" spans="4:5">
      <c r="D3746" s="1205"/>
      <c r="E3746" s="1198"/>
    </row>
    <row r="3747" spans="4:5">
      <c r="D3747" s="1205"/>
      <c r="E3747" s="1198"/>
    </row>
    <row r="3748" spans="4:5">
      <c r="D3748" s="1205"/>
      <c r="E3748" s="1198"/>
    </row>
    <row r="3749" spans="4:5">
      <c r="D3749" s="1205"/>
      <c r="E3749" s="1198"/>
    </row>
    <row r="3750" spans="4:5">
      <c r="D3750" s="1205"/>
      <c r="E3750" s="1198"/>
    </row>
    <row r="3751" spans="4:5">
      <c r="D3751" s="1205"/>
      <c r="E3751" s="1198"/>
    </row>
    <row r="3752" spans="4:5">
      <c r="D3752" s="1205"/>
      <c r="E3752" s="1198"/>
    </row>
    <row r="3753" spans="4:5">
      <c r="D3753" s="1205"/>
      <c r="E3753" s="1198"/>
    </row>
    <row r="3754" spans="4:5">
      <c r="D3754" s="1205"/>
      <c r="E3754" s="1198"/>
    </row>
    <row r="3755" spans="4:5">
      <c r="D3755" s="1205"/>
      <c r="E3755" s="1198"/>
    </row>
    <row r="3756" spans="4:5">
      <c r="D3756" s="1205"/>
      <c r="E3756" s="1198"/>
    </row>
    <row r="3757" spans="4:5">
      <c r="D3757" s="1205"/>
      <c r="E3757" s="1198"/>
    </row>
    <row r="3758" spans="4:5">
      <c r="D3758" s="1205"/>
      <c r="E3758" s="1198"/>
    </row>
    <row r="3759" spans="4:5">
      <c r="D3759" s="1205"/>
      <c r="E3759" s="1198"/>
    </row>
    <row r="3760" spans="4:5">
      <c r="D3760" s="1205"/>
      <c r="E3760" s="1198"/>
    </row>
    <row r="3761" spans="4:5">
      <c r="D3761" s="1205"/>
      <c r="E3761" s="1198"/>
    </row>
    <row r="3762" spans="4:5">
      <c r="D3762" s="1205"/>
      <c r="E3762" s="1198"/>
    </row>
    <row r="3763" spans="4:5">
      <c r="D3763" s="1205"/>
      <c r="E3763" s="1198"/>
    </row>
    <row r="3764" spans="4:5">
      <c r="D3764" s="1205"/>
      <c r="E3764" s="1198"/>
    </row>
    <row r="3765" spans="4:5">
      <c r="D3765" s="1205"/>
      <c r="E3765" s="1198"/>
    </row>
    <row r="3766" spans="4:5">
      <c r="D3766" s="1205"/>
      <c r="E3766" s="1198"/>
    </row>
    <row r="3767" spans="4:5">
      <c r="D3767" s="1205"/>
      <c r="E3767" s="1198"/>
    </row>
    <row r="3768" spans="4:5">
      <c r="D3768" s="1205"/>
      <c r="E3768" s="1198"/>
    </row>
    <row r="3769" spans="4:5">
      <c r="D3769" s="1205"/>
      <c r="E3769" s="1198"/>
    </row>
    <row r="3770" spans="4:5">
      <c r="D3770" s="1205"/>
      <c r="E3770" s="1198"/>
    </row>
    <row r="3771" spans="4:5">
      <c r="D3771" s="1205"/>
      <c r="E3771" s="1198"/>
    </row>
    <row r="3772" spans="4:5">
      <c r="D3772" s="1205"/>
      <c r="E3772" s="1198"/>
    </row>
    <row r="3773" spans="4:5">
      <c r="D3773" s="1205"/>
      <c r="E3773" s="1198"/>
    </row>
    <row r="3774" spans="4:5">
      <c r="D3774" s="1205"/>
      <c r="E3774" s="1198"/>
    </row>
    <row r="3775" spans="4:5">
      <c r="D3775" s="1205"/>
      <c r="E3775" s="1198"/>
    </row>
    <row r="3776" spans="4:5">
      <c r="D3776" s="1205"/>
      <c r="E3776" s="1198"/>
    </row>
    <row r="3777" spans="4:5">
      <c r="D3777" s="1205"/>
      <c r="E3777" s="1198"/>
    </row>
    <row r="3778" spans="4:5">
      <c r="D3778" s="1205"/>
      <c r="E3778" s="1198"/>
    </row>
    <row r="3779" spans="4:5">
      <c r="D3779" s="1205"/>
      <c r="E3779" s="1198"/>
    </row>
    <row r="3780" spans="4:5">
      <c r="D3780" s="1205"/>
      <c r="E3780" s="1198"/>
    </row>
    <row r="3781" spans="4:5">
      <c r="D3781" s="1205"/>
      <c r="E3781" s="1198"/>
    </row>
    <row r="3782" spans="4:5">
      <c r="D3782" s="1205"/>
      <c r="E3782" s="1198"/>
    </row>
    <row r="3783" spans="4:5">
      <c r="D3783" s="1205"/>
      <c r="E3783" s="1198"/>
    </row>
    <row r="3784" spans="4:5">
      <c r="D3784" s="1205"/>
      <c r="E3784" s="1198"/>
    </row>
    <row r="3785" spans="4:5">
      <c r="D3785" s="1205"/>
      <c r="E3785" s="1198"/>
    </row>
    <row r="3786" spans="4:5">
      <c r="D3786" s="1205"/>
      <c r="E3786" s="1198"/>
    </row>
    <row r="3787" spans="4:5">
      <c r="D3787" s="1205"/>
      <c r="E3787" s="1198"/>
    </row>
    <row r="3788" spans="4:5">
      <c r="D3788" s="1205"/>
      <c r="E3788" s="1198"/>
    </row>
    <row r="3789" spans="4:5">
      <c r="D3789" s="1205"/>
      <c r="E3789" s="1198"/>
    </row>
    <row r="3790" spans="4:5">
      <c r="D3790" s="1205"/>
      <c r="E3790" s="1198"/>
    </row>
    <row r="3791" spans="4:5">
      <c r="D3791" s="1205"/>
      <c r="E3791" s="1198"/>
    </row>
    <row r="3792" spans="4:5">
      <c r="D3792" s="1205"/>
      <c r="E3792" s="1198"/>
    </row>
    <row r="3793" spans="4:5">
      <c r="D3793" s="1205"/>
      <c r="E3793" s="1198"/>
    </row>
    <row r="3794" spans="4:5">
      <c r="D3794" s="1205"/>
      <c r="E3794" s="1198"/>
    </row>
    <row r="3795" spans="4:5">
      <c r="D3795" s="1205"/>
      <c r="E3795" s="1198"/>
    </row>
    <row r="3796" spans="4:5">
      <c r="D3796" s="1205"/>
      <c r="E3796" s="1198"/>
    </row>
    <row r="3797" spans="4:5">
      <c r="D3797" s="1205"/>
      <c r="E3797" s="1198"/>
    </row>
    <row r="3798" spans="4:5">
      <c r="D3798" s="1205"/>
      <c r="E3798" s="1198"/>
    </row>
    <row r="3799" spans="4:5">
      <c r="D3799" s="1205"/>
      <c r="E3799" s="1198"/>
    </row>
    <row r="3800" spans="4:5">
      <c r="D3800" s="1205"/>
      <c r="E3800" s="1198"/>
    </row>
    <row r="3801" spans="4:5">
      <c r="D3801" s="1205"/>
      <c r="E3801" s="1198"/>
    </row>
    <row r="3802" spans="4:5">
      <c r="D3802" s="1205"/>
      <c r="E3802" s="1198"/>
    </row>
    <row r="3803" spans="4:5">
      <c r="D3803" s="1205"/>
      <c r="E3803" s="1198"/>
    </row>
    <row r="3804" spans="4:5">
      <c r="D3804" s="1205"/>
      <c r="E3804" s="1198"/>
    </row>
    <row r="3805" spans="4:5">
      <c r="D3805" s="1205"/>
      <c r="E3805" s="1198"/>
    </row>
    <row r="3806" spans="4:5">
      <c r="D3806" s="1205"/>
      <c r="E3806" s="1198"/>
    </row>
    <row r="3807" spans="4:5">
      <c r="D3807" s="1205"/>
      <c r="E3807" s="1198"/>
    </row>
    <row r="3808" spans="4:5">
      <c r="D3808" s="1205"/>
      <c r="E3808" s="1198"/>
    </row>
    <row r="3809" spans="4:5">
      <c r="D3809" s="1205"/>
      <c r="E3809" s="1198"/>
    </row>
    <row r="3810" spans="4:5">
      <c r="D3810" s="1205"/>
      <c r="E3810" s="1198"/>
    </row>
    <row r="3811" spans="4:5">
      <c r="D3811" s="1205"/>
      <c r="E3811" s="1198"/>
    </row>
    <row r="3812" spans="4:5">
      <c r="D3812" s="1205"/>
      <c r="E3812" s="1198"/>
    </row>
    <row r="3813" spans="4:5">
      <c r="D3813" s="1205"/>
      <c r="E3813" s="1198"/>
    </row>
    <row r="3814" spans="4:5">
      <c r="D3814" s="1205"/>
      <c r="E3814" s="1198"/>
    </row>
    <row r="3815" spans="4:5">
      <c r="D3815" s="1205"/>
      <c r="E3815" s="1198"/>
    </row>
    <row r="3816" spans="4:5">
      <c r="D3816" s="1205"/>
      <c r="E3816" s="1198"/>
    </row>
    <row r="3817" spans="4:5">
      <c r="D3817" s="1205"/>
      <c r="E3817" s="1198"/>
    </row>
    <row r="3818" spans="4:5">
      <c r="D3818" s="1205"/>
      <c r="E3818" s="1198"/>
    </row>
    <row r="3819" spans="4:5">
      <c r="D3819" s="1205"/>
      <c r="E3819" s="1198"/>
    </row>
    <row r="3820" spans="4:5">
      <c r="D3820" s="1205"/>
      <c r="E3820" s="1198"/>
    </row>
    <row r="3821" spans="4:5">
      <c r="D3821" s="1205"/>
      <c r="E3821" s="1198"/>
    </row>
    <row r="3822" spans="4:5">
      <c r="D3822" s="1205"/>
      <c r="E3822" s="1198"/>
    </row>
    <row r="3823" spans="4:5">
      <c r="D3823" s="1205"/>
      <c r="E3823" s="1198"/>
    </row>
    <row r="3824" spans="4:5">
      <c r="D3824" s="1205"/>
      <c r="E3824" s="1198"/>
    </row>
    <row r="3825" spans="4:5">
      <c r="D3825" s="1205"/>
      <c r="E3825" s="1198"/>
    </row>
    <row r="3826" spans="4:5">
      <c r="D3826" s="1205"/>
      <c r="E3826" s="1198"/>
    </row>
    <row r="3827" spans="4:5">
      <c r="D3827" s="1205"/>
      <c r="E3827" s="1198"/>
    </row>
    <row r="3828" spans="4:5">
      <c r="D3828" s="1205"/>
      <c r="E3828" s="1198"/>
    </row>
    <row r="3829" spans="4:5">
      <c r="D3829" s="1205"/>
      <c r="E3829" s="1198"/>
    </row>
    <row r="3830" spans="4:5">
      <c r="D3830" s="1205"/>
      <c r="E3830" s="1198"/>
    </row>
    <row r="3831" spans="4:5">
      <c r="D3831" s="1205"/>
      <c r="E3831" s="1198"/>
    </row>
    <row r="3832" spans="4:5">
      <c r="D3832" s="1205"/>
      <c r="E3832" s="1198"/>
    </row>
    <row r="3833" spans="4:5">
      <c r="D3833" s="1205"/>
      <c r="E3833" s="1198"/>
    </row>
    <row r="3834" spans="4:5">
      <c r="D3834" s="1205"/>
      <c r="E3834" s="1198"/>
    </row>
    <row r="3835" spans="4:5">
      <c r="D3835" s="1205"/>
      <c r="E3835" s="1198"/>
    </row>
    <row r="3836" spans="4:5">
      <c r="D3836" s="1205"/>
      <c r="E3836" s="1198"/>
    </row>
    <row r="3837" spans="4:5">
      <c r="D3837" s="1205"/>
      <c r="E3837" s="1198"/>
    </row>
    <row r="3838" spans="4:5">
      <c r="D3838" s="1205"/>
      <c r="E3838" s="1198"/>
    </row>
    <row r="3839" spans="4:5">
      <c r="D3839" s="1205"/>
      <c r="E3839" s="1198"/>
    </row>
    <row r="3840" spans="4:5">
      <c r="D3840" s="1205"/>
      <c r="E3840" s="1198"/>
    </row>
    <row r="3841" spans="4:5">
      <c r="D3841" s="1205"/>
      <c r="E3841" s="1198"/>
    </row>
    <row r="3842" spans="4:5">
      <c r="D3842" s="1205"/>
      <c r="E3842" s="1198"/>
    </row>
    <row r="3843" spans="4:5">
      <c r="D3843" s="1205"/>
      <c r="E3843" s="1198"/>
    </row>
    <row r="3844" spans="4:5">
      <c r="D3844" s="1205"/>
      <c r="E3844" s="1198"/>
    </row>
    <row r="3845" spans="4:5">
      <c r="D3845" s="1205"/>
      <c r="E3845" s="1198"/>
    </row>
    <row r="3846" spans="4:5">
      <c r="D3846" s="1205"/>
      <c r="E3846" s="1198"/>
    </row>
    <row r="3847" spans="4:5">
      <c r="D3847" s="1205"/>
      <c r="E3847" s="1198"/>
    </row>
    <row r="3848" spans="4:5">
      <c r="D3848" s="1205"/>
      <c r="E3848" s="1198"/>
    </row>
    <row r="3849" spans="4:5">
      <c r="D3849" s="1205"/>
      <c r="E3849" s="1198"/>
    </row>
    <row r="3850" spans="4:5">
      <c r="D3850" s="1205"/>
      <c r="E3850" s="1198"/>
    </row>
    <row r="3851" spans="4:5">
      <c r="D3851" s="1205"/>
      <c r="E3851" s="1198"/>
    </row>
    <row r="3852" spans="4:5">
      <c r="D3852" s="1205"/>
      <c r="E3852" s="1198"/>
    </row>
    <row r="3853" spans="4:5">
      <c r="D3853" s="1205"/>
      <c r="E3853" s="1198"/>
    </row>
    <row r="3854" spans="4:5">
      <c r="D3854" s="1205"/>
      <c r="E3854" s="1198"/>
    </row>
    <row r="3855" spans="4:5">
      <c r="D3855" s="1205"/>
      <c r="E3855" s="1198"/>
    </row>
    <row r="3856" spans="4:5">
      <c r="D3856" s="1205"/>
      <c r="E3856" s="1198"/>
    </row>
    <row r="3857" spans="4:5">
      <c r="D3857" s="1205"/>
      <c r="E3857" s="1198"/>
    </row>
    <row r="3858" spans="4:5">
      <c r="D3858" s="1205"/>
      <c r="E3858" s="1198"/>
    </row>
    <row r="3859" spans="4:5">
      <c r="D3859" s="1205"/>
      <c r="E3859" s="1198"/>
    </row>
    <row r="3860" spans="4:5">
      <c r="D3860" s="1205"/>
      <c r="E3860" s="1198"/>
    </row>
    <row r="3861" spans="4:5">
      <c r="D3861" s="1205"/>
      <c r="E3861" s="1198"/>
    </row>
    <row r="3862" spans="4:5">
      <c r="D3862" s="1205"/>
      <c r="E3862" s="1198"/>
    </row>
    <row r="3863" spans="4:5">
      <c r="D3863" s="1205"/>
      <c r="E3863" s="1198"/>
    </row>
    <row r="3864" spans="4:5">
      <c r="D3864" s="1205"/>
      <c r="E3864" s="1198"/>
    </row>
    <row r="3865" spans="4:5">
      <c r="D3865" s="1205"/>
      <c r="E3865" s="1198"/>
    </row>
    <row r="3866" spans="4:5">
      <c r="D3866" s="1205"/>
      <c r="E3866" s="1198"/>
    </row>
    <row r="3867" spans="4:5">
      <c r="D3867" s="1205"/>
      <c r="E3867" s="1198"/>
    </row>
    <row r="3868" spans="4:5">
      <c r="D3868" s="1205"/>
      <c r="E3868" s="1198"/>
    </row>
    <row r="3869" spans="4:5">
      <c r="D3869" s="1205"/>
      <c r="E3869" s="1198"/>
    </row>
    <row r="3870" spans="4:5">
      <c r="D3870" s="1205"/>
      <c r="E3870" s="1198"/>
    </row>
    <row r="3871" spans="4:5">
      <c r="D3871" s="1205"/>
      <c r="E3871" s="1198"/>
    </row>
    <row r="3872" spans="4:5">
      <c r="D3872" s="1205"/>
      <c r="E3872" s="1198"/>
    </row>
    <row r="3873" spans="4:5">
      <c r="D3873" s="1205"/>
      <c r="E3873" s="1198"/>
    </row>
    <row r="3874" spans="4:5">
      <c r="D3874" s="1205"/>
      <c r="E3874" s="1198"/>
    </row>
    <row r="3875" spans="4:5">
      <c r="D3875" s="1205"/>
      <c r="E3875" s="1198"/>
    </row>
    <row r="3876" spans="4:5">
      <c r="D3876" s="1205"/>
      <c r="E3876" s="1198"/>
    </row>
    <row r="3877" spans="4:5">
      <c r="D3877" s="1205"/>
      <c r="E3877" s="1198"/>
    </row>
    <row r="3878" spans="4:5">
      <c r="D3878" s="1205"/>
      <c r="E3878" s="1198"/>
    </row>
    <row r="3879" spans="4:5">
      <c r="D3879" s="1205"/>
      <c r="E3879" s="1198"/>
    </row>
    <row r="3880" spans="4:5">
      <c r="D3880" s="1205"/>
      <c r="E3880" s="1198"/>
    </row>
    <row r="3881" spans="4:5">
      <c r="D3881" s="1205"/>
      <c r="E3881" s="1198"/>
    </row>
    <row r="3882" spans="4:5">
      <c r="D3882" s="1205"/>
      <c r="E3882" s="1198"/>
    </row>
    <row r="3883" spans="4:5">
      <c r="D3883" s="1205"/>
      <c r="E3883" s="1198"/>
    </row>
    <row r="3884" spans="4:5">
      <c r="D3884" s="1205"/>
      <c r="E3884" s="1198"/>
    </row>
    <row r="3885" spans="4:5">
      <c r="D3885" s="1205"/>
      <c r="E3885" s="1198"/>
    </row>
    <row r="3886" spans="4:5">
      <c r="D3886" s="1205"/>
      <c r="E3886" s="1198"/>
    </row>
    <row r="3887" spans="4:5">
      <c r="D3887" s="1205"/>
      <c r="E3887" s="1198"/>
    </row>
    <row r="3888" spans="4:5">
      <c r="D3888" s="1205"/>
      <c r="E3888" s="1198"/>
    </row>
    <row r="3889" spans="4:5">
      <c r="D3889" s="1205"/>
      <c r="E3889" s="1198"/>
    </row>
    <row r="3890" spans="4:5">
      <c r="D3890" s="1205"/>
      <c r="E3890" s="1198"/>
    </row>
    <row r="3891" spans="4:5">
      <c r="D3891" s="1205"/>
      <c r="E3891" s="1198"/>
    </row>
    <row r="3892" spans="4:5">
      <c r="D3892" s="1205"/>
      <c r="E3892" s="1198"/>
    </row>
    <row r="3893" spans="4:5">
      <c r="D3893" s="1205"/>
      <c r="E3893" s="1198"/>
    </row>
    <row r="3894" spans="4:5">
      <c r="D3894" s="1205"/>
      <c r="E3894" s="1198"/>
    </row>
    <row r="3895" spans="4:5">
      <c r="D3895" s="1205"/>
      <c r="E3895" s="1198"/>
    </row>
    <row r="3896" spans="4:5">
      <c r="D3896" s="1205"/>
      <c r="E3896" s="1198"/>
    </row>
    <row r="3897" spans="4:5">
      <c r="D3897" s="1205"/>
      <c r="E3897" s="1198"/>
    </row>
    <row r="3898" spans="4:5">
      <c r="D3898" s="1205"/>
      <c r="E3898" s="1198"/>
    </row>
    <row r="3899" spans="4:5">
      <c r="D3899" s="1205"/>
      <c r="E3899" s="1198"/>
    </row>
    <row r="3900" spans="4:5">
      <c r="D3900" s="1205"/>
      <c r="E3900" s="1198"/>
    </row>
    <row r="3901" spans="4:5">
      <c r="D3901" s="1205"/>
      <c r="E3901" s="1198"/>
    </row>
    <row r="3902" spans="4:5">
      <c r="D3902" s="1205"/>
      <c r="E3902" s="1198"/>
    </row>
    <row r="3903" spans="4:5">
      <c r="D3903" s="1205"/>
      <c r="E3903" s="1198"/>
    </row>
    <row r="3904" spans="4:5">
      <c r="D3904" s="1205"/>
      <c r="E3904" s="1198"/>
    </row>
    <row r="3905" spans="4:5">
      <c r="D3905" s="1205"/>
      <c r="E3905" s="1198"/>
    </row>
    <row r="3906" spans="4:5">
      <c r="D3906" s="1205"/>
      <c r="E3906" s="1198"/>
    </row>
    <row r="3907" spans="4:5">
      <c r="D3907" s="1205"/>
      <c r="E3907" s="1198"/>
    </row>
    <row r="3908" spans="4:5">
      <c r="D3908" s="1205"/>
      <c r="E3908" s="1198"/>
    </row>
    <row r="3909" spans="4:5">
      <c r="D3909" s="1205"/>
      <c r="E3909" s="1198"/>
    </row>
    <row r="3910" spans="4:5">
      <c r="D3910" s="1205"/>
      <c r="E3910" s="1198"/>
    </row>
    <row r="3911" spans="4:5">
      <c r="D3911" s="1205"/>
      <c r="E3911" s="1198"/>
    </row>
    <row r="3912" spans="4:5">
      <c r="D3912" s="1205"/>
      <c r="E3912" s="1198"/>
    </row>
    <row r="3913" spans="4:5">
      <c r="D3913" s="1205"/>
      <c r="E3913" s="1198"/>
    </row>
    <row r="3914" spans="4:5">
      <c r="D3914" s="1205"/>
      <c r="E3914" s="1198"/>
    </row>
    <row r="3915" spans="4:5">
      <c r="D3915" s="1205"/>
      <c r="E3915" s="1198"/>
    </row>
    <row r="3916" spans="4:5">
      <c r="D3916" s="1205"/>
      <c r="E3916" s="1198"/>
    </row>
    <row r="3917" spans="4:5">
      <c r="D3917" s="1205"/>
      <c r="E3917" s="1198"/>
    </row>
    <row r="3918" spans="4:5">
      <c r="D3918" s="1205"/>
      <c r="E3918" s="1198"/>
    </row>
    <row r="3919" spans="4:5">
      <c r="D3919" s="1205"/>
      <c r="E3919" s="1198"/>
    </row>
    <row r="3920" spans="4:5">
      <c r="D3920" s="1205"/>
      <c r="E3920" s="1198"/>
    </row>
    <row r="3921" spans="4:5">
      <c r="D3921" s="1205"/>
      <c r="E3921" s="1198"/>
    </row>
    <row r="3922" spans="4:5">
      <c r="D3922" s="1205"/>
      <c r="E3922" s="1198"/>
    </row>
    <row r="3923" spans="4:5">
      <c r="D3923" s="1205"/>
      <c r="E3923" s="1198"/>
    </row>
    <row r="3924" spans="4:5">
      <c r="D3924" s="1205"/>
      <c r="E3924" s="1198"/>
    </row>
    <row r="3925" spans="4:5">
      <c r="D3925" s="1205"/>
      <c r="E3925" s="1198"/>
    </row>
    <row r="3926" spans="4:5">
      <c r="D3926" s="1205"/>
      <c r="E3926" s="1198"/>
    </row>
    <row r="3927" spans="4:5">
      <c r="D3927" s="1205"/>
      <c r="E3927" s="1198"/>
    </row>
    <row r="3928" spans="4:5">
      <c r="D3928" s="1205"/>
      <c r="E3928" s="1198"/>
    </row>
    <row r="3929" spans="4:5">
      <c r="D3929" s="1205"/>
      <c r="E3929" s="1198"/>
    </row>
    <row r="3930" spans="4:5">
      <c r="D3930" s="1205"/>
      <c r="E3930" s="1198"/>
    </row>
    <row r="3931" spans="4:5">
      <c r="D3931" s="1205"/>
      <c r="E3931" s="1198"/>
    </row>
    <row r="3932" spans="4:5">
      <c r="D3932" s="1205"/>
      <c r="E3932" s="1198"/>
    </row>
    <row r="3933" spans="4:5">
      <c r="D3933" s="1205"/>
      <c r="E3933" s="1198"/>
    </row>
    <row r="3934" spans="4:5">
      <c r="D3934" s="1205"/>
      <c r="E3934" s="1198"/>
    </row>
    <row r="3935" spans="4:5">
      <c r="D3935" s="1205"/>
      <c r="E3935" s="1198"/>
    </row>
    <row r="3936" spans="4:5">
      <c r="D3936" s="1205"/>
      <c r="E3936" s="1198"/>
    </row>
    <row r="3937" spans="4:5">
      <c r="D3937" s="1205"/>
      <c r="E3937" s="1198"/>
    </row>
    <row r="3938" spans="4:5">
      <c r="D3938" s="1205"/>
      <c r="E3938" s="1198"/>
    </row>
    <row r="3939" spans="4:5">
      <c r="D3939" s="1205"/>
      <c r="E3939" s="1198"/>
    </row>
    <row r="3940" spans="4:5">
      <c r="D3940" s="1205"/>
      <c r="E3940" s="1198"/>
    </row>
    <row r="3941" spans="4:5">
      <c r="D3941" s="1205"/>
      <c r="E3941" s="1198"/>
    </row>
    <row r="3942" spans="4:5">
      <c r="D3942" s="1205"/>
      <c r="E3942" s="1198"/>
    </row>
    <row r="3943" spans="4:5">
      <c r="D3943" s="1205"/>
      <c r="E3943" s="1198"/>
    </row>
    <row r="3944" spans="4:5">
      <c r="D3944" s="1205"/>
      <c r="E3944" s="1198"/>
    </row>
    <row r="3945" spans="4:5">
      <c r="D3945" s="1205"/>
      <c r="E3945" s="1198"/>
    </row>
    <row r="3946" spans="4:5">
      <c r="D3946" s="1205"/>
      <c r="E3946" s="1198"/>
    </row>
    <row r="3947" spans="4:5">
      <c r="D3947" s="1205"/>
      <c r="E3947" s="1198"/>
    </row>
    <row r="3948" spans="4:5">
      <c r="D3948" s="1205"/>
      <c r="E3948" s="1198"/>
    </row>
    <row r="3949" spans="4:5">
      <c r="D3949" s="1205"/>
      <c r="E3949" s="1198"/>
    </row>
    <row r="3950" spans="4:5">
      <c r="D3950" s="1205"/>
      <c r="E3950" s="1198"/>
    </row>
    <row r="3951" spans="4:5">
      <c r="D3951" s="1205"/>
      <c r="E3951" s="1198"/>
    </row>
    <row r="3952" spans="4:5">
      <c r="D3952" s="1205"/>
      <c r="E3952" s="1198"/>
    </row>
    <row r="3953" spans="4:5">
      <c r="D3953" s="1205"/>
      <c r="E3953" s="1198"/>
    </row>
    <row r="3954" spans="4:5">
      <c r="D3954" s="1205"/>
      <c r="E3954" s="1198"/>
    </row>
    <row r="3955" spans="4:5">
      <c r="D3955" s="1205"/>
      <c r="E3955" s="1198"/>
    </row>
    <row r="3956" spans="4:5">
      <c r="D3956" s="1205"/>
      <c r="E3956" s="1198"/>
    </row>
    <row r="3957" spans="4:5">
      <c r="D3957" s="1205"/>
      <c r="E3957" s="1198"/>
    </row>
    <row r="3958" spans="4:5">
      <c r="D3958" s="1205"/>
      <c r="E3958" s="1198"/>
    </row>
    <row r="3959" spans="4:5">
      <c r="D3959" s="1205"/>
      <c r="E3959" s="1198"/>
    </row>
    <row r="3960" spans="4:5">
      <c r="D3960" s="1205"/>
      <c r="E3960" s="1198"/>
    </row>
    <row r="3961" spans="4:5">
      <c r="D3961" s="1205"/>
      <c r="E3961" s="1198"/>
    </row>
    <row r="3962" spans="4:5">
      <c r="D3962" s="1205"/>
      <c r="E3962" s="1198"/>
    </row>
    <row r="3963" spans="4:5">
      <c r="D3963" s="1205"/>
      <c r="E3963" s="1198"/>
    </row>
    <row r="3964" spans="4:5">
      <c r="D3964" s="1205"/>
      <c r="E3964" s="1198"/>
    </row>
    <row r="3965" spans="4:5">
      <c r="D3965" s="1205"/>
      <c r="E3965" s="1198"/>
    </row>
    <row r="3966" spans="4:5">
      <c r="D3966" s="1205"/>
      <c r="E3966" s="1198"/>
    </row>
    <row r="3967" spans="4:5">
      <c r="D3967" s="1205"/>
      <c r="E3967" s="1198"/>
    </row>
    <row r="3968" spans="4:5">
      <c r="D3968" s="1205"/>
      <c r="E3968" s="1198"/>
    </row>
    <row r="3969" spans="4:5">
      <c r="D3969" s="1205"/>
      <c r="E3969" s="1198"/>
    </row>
    <row r="3970" spans="4:5">
      <c r="D3970" s="1205"/>
      <c r="E3970" s="1198"/>
    </row>
    <row r="3971" spans="4:5">
      <c r="D3971" s="1205"/>
      <c r="E3971" s="1198"/>
    </row>
    <row r="3972" spans="4:5">
      <c r="D3972" s="1205"/>
      <c r="E3972" s="1198"/>
    </row>
    <row r="3973" spans="4:5">
      <c r="D3973" s="1205"/>
      <c r="E3973" s="1198"/>
    </row>
    <row r="3974" spans="4:5">
      <c r="D3974" s="1205"/>
      <c r="E3974" s="1198"/>
    </row>
    <row r="3975" spans="4:5">
      <c r="D3975" s="1205"/>
      <c r="E3975" s="1198"/>
    </row>
    <row r="3976" spans="4:5">
      <c r="D3976" s="1205"/>
      <c r="E3976" s="1198"/>
    </row>
    <row r="3977" spans="4:5">
      <c r="D3977" s="1205"/>
      <c r="E3977" s="1198"/>
    </row>
    <row r="3978" spans="4:5">
      <c r="D3978" s="1205"/>
      <c r="E3978" s="1198"/>
    </row>
    <row r="3979" spans="4:5">
      <c r="D3979" s="1205"/>
      <c r="E3979" s="1198"/>
    </row>
    <row r="3980" spans="4:5">
      <c r="D3980" s="1205"/>
      <c r="E3980" s="1198"/>
    </row>
    <row r="3981" spans="4:5">
      <c r="D3981" s="1205"/>
      <c r="E3981" s="1198"/>
    </row>
    <row r="3982" spans="4:5">
      <c r="D3982" s="1205"/>
      <c r="E3982" s="1198"/>
    </row>
    <row r="3983" spans="4:5">
      <c r="D3983" s="1205"/>
      <c r="E3983" s="1198"/>
    </row>
    <row r="3984" spans="4:5">
      <c r="D3984" s="1205"/>
      <c r="E3984" s="1198"/>
    </row>
    <row r="3985" spans="4:5">
      <c r="D3985" s="1205"/>
      <c r="E3985" s="1198"/>
    </row>
    <row r="3986" spans="4:5">
      <c r="D3986" s="1205"/>
      <c r="E3986" s="1198"/>
    </row>
    <row r="3987" spans="4:5">
      <c r="D3987" s="1205"/>
      <c r="E3987" s="1198"/>
    </row>
    <row r="3988" spans="4:5">
      <c r="D3988" s="1205"/>
      <c r="E3988" s="1198"/>
    </row>
    <row r="3989" spans="4:5">
      <c r="D3989" s="1205"/>
      <c r="E3989" s="1198"/>
    </row>
    <row r="3990" spans="4:5">
      <c r="D3990" s="1205"/>
      <c r="E3990" s="1198"/>
    </row>
    <row r="3991" spans="4:5">
      <c r="D3991" s="1205"/>
      <c r="E3991" s="1198"/>
    </row>
    <row r="3992" spans="4:5">
      <c r="D3992" s="1205"/>
      <c r="E3992" s="1198"/>
    </row>
    <row r="3993" spans="4:5">
      <c r="D3993" s="1205"/>
      <c r="E3993" s="1198"/>
    </row>
    <row r="3994" spans="4:5">
      <c r="D3994" s="1205"/>
      <c r="E3994" s="1198"/>
    </row>
    <row r="3995" spans="4:5">
      <c r="D3995" s="1205"/>
      <c r="E3995" s="1198"/>
    </row>
    <row r="3996" spans="4:5">
      <c r="D3996" s="1205"/>
      <c r="E3996" s="1198"/>
    </row>
    <row r="3997" spans="4:5">
      <c r="D3997" s="1205"/>
      <c r="E3997" s="1198"/>
    </row>
    <row r="3998" spans="4:5">
      <c r="D3998" s="1205"/>
      <c r="E3998" s="1198"/>
    </row>
    <row r="3999" spans="4:5">
      <c r="D3999" s="1205"/>
      <c r="E3999" s="1198"/>
    </row>
    <row r="4000" spans="4:5">
      <c r="D4000" s="1205"/>
      <c r="E4000" s="1198"/>
    </row>
    <row r="4001" spans="4:5">
      <c r="D4001" s="1205"/>
      <c r="E4001" s="1198"/>
    </row>
    <row r="4002" spans="4:5">
      <c r="D4002" s="1205"/>
      <c r="E4002" s="1198"/>
    </row>
    <row r="4003" spans="4:5">
      <c r="D4003" s="1205"/>
      <c r="E4003" s="1198"/>
    </row>
    <row r="4004" spans="4:5">
      <c r="D4004" s="1205"/>
      <c r="E4004" s="1198"/>
    </row>
    <row r="4005" spans="4:5">
      <c r="D4005" s="1205"/>
      <c r="E4005" s="1198"/>
    </row>
    <row r="4006" spans="4:5">
      <c r="D4006" s="1205"/>
      <c r="E4006" s="1198"/>
    </row>
    <row r="4007" spans="4:5">
      <c r="D4007" s="1205"/>
      <c r="E4007" s="1198"/>
    </row>
    <row r="4008" spans="4:5">
      <c r="D4008" s="1205"/>
      <c r="E4008" s="1198"/>
    </row>
    <row r="4009" spans="4:5">
      <c r="D4009" s="1205"/>
      <c r="E4009" s="1198"/>
    </row>
    <row r="4010" spans="4:5">
      <c r="D4010" s="1205"/>
      <c r="E4010" s="1198"/>
    </row>
    <row r="4011" spans="4:5">
      <c r="D4011" s="1205"/>
      <c r="E4011" s="1198"/>
    </row>
    <row r="4012" spans="4:5">
      <c r="D4012" s="1205"/>
      <c r="E4012" s="1198"/>
    </row>
    <row r="4013" spans="4:5">
      <c r="D4013" s="1205"/>
      <c r="E4013" s="1198"/>
    </row>
    <row r="4014" spans="4:5">
      <c r="D4014" s="1205"/>
      <c r="E4014" s="1198"/>
    </row>
    <row r="4015" spans="4:5">
      <c r="D4015" s="1205"/>
      <c r="E4015" s="1198"/>
    </row>
    <row r="4016" spans="4:5">
      <c r="D4016" s="1205"/>
      <c r="E4016" s="1198"/>
    </row>
    <row r="4017" spans="4:5">
      <c r="D4017" s="1205"/>
      <c r="E4017" s="1198"/>
    </row>
    <row r="4018" spans="4:5">
      <c r="D4018" s="1205"/>
      <c r="E4018" s="1198"/>
    </row>
    <row r="4019" spans="4:5">
      <c r="D4019" s="1205"/>
      <c r="E4019" s="1198"/>
    </row>
    <row r="4020" spans="4:5">
      <c r="D4020" s="1205"/>
      <c r="E4020" s="1198"/>
    </row>
    <row r="4021" spans="4:5">
      <c r="D4021" s="1205"/>
      <c r="E4021" s="1198"/>
    </row>
    <row r="4022" spans="4:5">
      <c r="D4022" s="1205"/>
      <c r="E4022" s="1198"/>
    </row>
    <row r="4023" spans="4:5">
      <c r="D4023" s="1205"/>
      <c r="E4023" s="1198"/>
    </row>
    <row r="4024" spans="4:5">
      <c r="D4024" s="1205"/>
      <c r="E4024" s="1198"/>
    </row>
    <row r="4025" spans="4:5">
      <c r="D4025" s="1205"/>
      <c r="E4025" s="1198"/>
    </row>
    <row r="4026" spans="4:5">
      <c r="D4026" s="1205"/>
      <c r="E4026" s="1198"/>
    </row>
    <row r="4027" spans="4:5">
      <c r="D4027" s="1205"/>
      <c r="E4027" s="1198"/>
    </row>
    <row r="4028" spans="4:5">
      <c r="D4028" s="1205"/>
      <c r="E4028" s="1198"/>
    </row>
    <row r="4029" spans="4:5">
      <c r="D4029" s="1205"/>
      <c r="E4029" s="1198"/>
    </row>
    <row r="4030" spans="4:5">
      <c r="D4030" s="1205"/>
      <c r="E4030" s="1198"/>
    </row>
    <row r="4031" spans="4:5">
      <c r="D4031" s="1205"/>
      <c r="E4031" s="1198"/>
    </row>
    <row r="4032" spans="4:5">
      <c r="D4032" s="1205"/>
      <c r="E4032" s="1198"/>
    </row>
    <row r="4033" spans="4:5">
      <c r="D4033" s="1205"/>
      <c r="E4033" s="1198"/>
    </row>
    <row r="4034" spans="4:5">
      <c r="D4034" s="1205"/>
      <c r="E4034" s="1198"/>
    </row>
    <row r="4035" spans="4:5">
      <c r="D4035" s="1205"/>
      <c r="E4035" s="1198"/>
    </row>
    <row r="4036" spans="4:5">
      <c r="D4036" s="1205"/>
      <c r="E4036" s="1198"/>
    </row>
    <row r="4037" spans="4:5">
      <c r="D4037" s="1205"/>
      <c r="E4037" s="1198"/>
    </row>
    <row r="4038" spans="4:5">
      <c r="D4038" s="1205"/>
      <c r="E4038" s="1198"/>
    </row>
    <row r="4039" spans="4:5">
      <c r="D4039" s="1205"/>
      <c r="E4039" s="1198"/>
    </row>
    <row r="4040" spans="4:5">
      <c r="D4040" s="1205"/>
      <c r="E4040" s="1198"/>
    </row>
    <row r="4041" spans="4:5">
      <c r="D4041" s="1205"/>
      <c r="E4041" s="1198"/>
    </row>
    <row r="4042" spans="4:5">
      <c r="D4042" s="1205"/>
      <c r="E4042" s="1198"/>
    </row>
    <row r="4043" spans="4:5">
      <c r="D4043" s="1205"/>
      <c r="E4043" s="1198"/>
    </row>
    <row r="4044" spans="4:5">
      <c r="D4044" s="1205"/>
      <c r="E4044" s="1198"/>
    </row>
    <row r="4045" spans="4:5">
      <c r="D4045" s="1205"/>
      <c r="E4045" s="1198"/>
    </row>
    <row r="4046" spans="4:5">
      <c r="D4046" s="1205"/>
      <c r="E4046" s="1198"/>
    </row>
    <row r="4047" spans="4:5">
      <c r="D4047" s="1205"/>
      <c r="E4047" s="1198"/>
    </row>
    <row r="4048" spans="4:5">
      <c r="D4048" s="1205"/>
      <c r="E4048" s="1198"/>
    </row>
    <row r="4049" spans="4:5">
      <c r="D4049" s="1205"/>
      <c r="E4049" s="1198"/>
    </row>
    <row r="4050" spans="4:5">
      <c r="D4050" s="1205"/>
      <c r="E4050" s="1198"/>
    </row>
    <row r="4051" spans="4:5">
      <c r="D4051" s="1205"/>
      <c r="E4051" s="1198"/>
    </row>
    <row r="4052" spans="4:5">
      <c r="D4052" s="1205"/>
      <c r="E4052" s="1198"/>
    </row>
    <row r="4053" spans="4:5">
      <c r="D4053" s="1205"/>
      <c r="E4053" s="1198"/>
    </row>
    <row r="4054" spans="4:5">
      <c r="D4054" s="1205"/>
      <c r="E4054" s="1198"/>
    </row>
    <row r="4055" spans="4:5">
      <c r="D4055" s="1205"/>
      <c r="E4055" s="1198"/>
    </row>
    <row r="4056" spans="4:5">
      <c r="D4056" s="1205"/>
      <c r="E4056" s="1198"/>
    </row>
    <row r="4057" spans="4:5">
      <c r="D4057" s="1205"/>
      <c r="E4057" s="1198"/>
    </row>
    <row r="4058" spans="4:5">
      <c r="D4058" s="1205"/>
      <c r="E4058" s="1198"/>
    </row>
    <row r="4059" spans="4:5">
      <c r="D4059" s="1205"/>
      <c r="E4059" s="1198"/>
    </row>
    <row r="4060" spans="4:5">
      <c r="D4060" s="1205"/>
      <c r="E4060" s="1198"/>
    </row>
    <row r="4061" spans="4:5">
      <c r="D4061" s="1205"/>
      <c r="E4061" s="1198"/>
    </row>
    <row r="4062" spans="4:5">
      <c r="D4062" s="1205"/>
      <c r="E4062" s="1198"/>
    </row>
    <row r="4063" spans="4:5">
      <c r="D4063" s="1205"/>
      <c r="E4063" s="1198"/>
    </row>
    <row r="4064" spans="4:5">
      <c r="D4064" s="1205"/>
      <c r="E4064" s="1198"/>
    </row>
    <row r="4065" spans="4:5">
      <c r="D4065" s="1205"/>
      <c r="E4065" s="1198"/>
    </row>
    <row r="4066" spans="4:5">
      <c r="D4066" s="1205"/>
      <c r="E4066" s="1198"/>
    </row>
    <row r="4067" spans="4:5">
      <c r="D4067" s="1205"/>
      <c r="E4067" s="1198"/>
    </row>
    <row r="4068" spans="4:5">
      <c r="D4068" s="1205"/>
      <c r="E4068" s="1198"/>
    </row>
    <row r="4069" spans="4:5">
      <c r="D4069" s="1205"/>
      <c r="E4069" s="1198"/>
    </row>
    <row r="4070" spans="4:5">
      <c r="D4070" s="1205"/>
      <c r="E4070" s="1198"/>
    </row>
    <row r="4071" spans="4:5">
      <c r="D4071" s="1205"/>
      <c r="E4071" s="1198"/>
    </row>
    <row r="4072" spans="4:5">
      <c r="D4072" s="1205"/>
      <c r="E4072" s="1198"/>
    </row>
    <row r="4073" spans="4:5">
      <c r="D4073" s="1205"/>
      <c r="E4073" s="1198"/>
    </row>
    <row r="4074" spans="4:5">
      <c r="D4074" s="1205"/>
      <c r="E4074" s="1198"/>
    </row>
    <row r="4075" spans="4:5">
      <c r="D4075" s="1205"/>
      <c r="E4075" s="1198"/>
    </row>
    <row r="4076" spans="4:5">
      <c r="D4076" s="1205"/>
      <c r="E4076" s="1198"/>
    </row>
    <row r="4077" spans="4:5">
      <c r="D4077" s="1205"/>
      <c r="E4077" s="1198"/>
    </row>
    <row r="4078" spans="4:5">
      <c r="D4078" s="1205"/>
      <c r="E4078" s="1198"/>
    </row>
    <row r="4079" spans="4:5">
      <c r="D4079" s="1205"/>
      <c r="E4079" s="1198"/>
    </row>
    <row r="4080" spans="4:5">
      <c r="D4080" s="1205"/>
      <c r="E4080" s="1198"/>
    </row>
    <row r="4081" spans="4:5">
      <c r="D4081" s="1205"/>
      <c r="E4081" s="1198"/>
    </row>
    <row r="4082" spans="4:5">
      <c r="D4082" s="1205"/>
      <c r="E4082" s="1198"/>
    </row>
    <row r="4083" spans="4:5">
      <c r="D4083" s="1205"/>
      <c r="E4083" s="1198"/>
    </row>
    <row r="4084" spans="4:5">
      <c r="D4084" s="1205"/>
      <c r="E4084" s="1198"/>
    </row>
    <row r="4085" spans="4:5">
      <c r="D4085" s="1205"/>
      <c r="E4085" s="1198"/>
    </row>
    <row r="4086" spans="4:5">
      <c r="D4086" s="1205"/>
      <c r="E4086" s="1198"/>
    </row>
    <row r="4087" spans="4:5">
      <c r="D4087" s="1205"/>
      <c r="E4087" s="1198"/>
    </row>
    <row r="4088" spans="4:5">
      <c r="D4088" s="1205"/>
      <c r="E4088" s="1198"/>
    </row>
    <row r="4089" spans="4:5">
      <c r="D4089" s="1205"/>
      <c r="E4089" s="1198"/>
    </row>
    <row r="4090" spans="4:5">
      <c r="D4090" s="1205"/>
      <c r="E4090" s="1198"/>
    </row>
    <row r="4091" spans="4:5">
      <c r="D4091" s="1205"/>
      <c r="E4091" s="1198"/>
    </row>
    <row r="4092" spans="4:5">
      <c r="D4092" s="1205"/>
      <c r="E4092" s="1198"/>
    </row>
    <row r="4093" spans="4:5">
      <c r="D4093" s="1205"/>
      <c r="E4093" s="1198"/>
    </row>
    <row r="4094" spans="4:5">
      <c r="D4094" s="1205"/>
      <c r="E4094" s="1198"/>
    </row>
    <row r="4095" spans="4:5">
      <c r="D4095" s="1205"/>
      <c r="E4095" s="1198"/>
    </row>
    <row r="4096" spans="4:5">
      <c r="D4096" s="1205"/>
      <c r="E4096" s="1198"/>
    </row>
    <row r="4097" spans="4:5">
      <c r="D4097" s="1205"/>
      <c r="E4097" s="1198"/>
    </row>
    <row r="4098" spans="4:5">
      <c r="D4098" s="1205"/>
      <c r="E4098" s="1198"/>
    </row>
    <row r="4099" spans="4:5">
      <c r="D4099" s="1205"/>
      <c r="E4099" s="1198"/>
    </row>
    <row r="4100" spans="4:5">
      <c r="D4100" s="1205"/>
      <c r="E4100" s="1198"/>
    </row>
    <row r="4101" spans="4:5">
      <c r="D4101" s="1205"/>
      <c r="E4101" s="1198"/>
    </row>
    <row r="4102" spans="4:5">
      <c r="D4102" s="1205"/>
      <c r="E4102" s="1198"/>
    </row>
    <row r="4103" spans="4:5">
      <c r="D4103" s="1205"/>
      <c r="E4103" s="1198"/>
    </row>
    <row r="4104" spans="4:5">
      <c r="D4104" s="1205"/>
      <c r="E4104" s="1198"/>
    </row>
    <row r="4105" spans="4:5">
      <c r="D4105" s="1205"/>
      <c r="E4105" s="1198"/>
    </row>
    <row r="4106" spans="4:5">
      <c r="D4106" s="1205"/>
      <c r="E4106" s="1198"/>
    </row>
    <row r="4107" spans="4:5">
      <c r="D4107" s="1205"/>
      <c r="E4107" s="1198"/>
    </row>
    <row r="4108" spans="4:5">
      <c r="D4108" s="1205"/>
      <c r="E4108" s="1198"/>
    </row>
    <row r="4109" spans="4:5">
      <c r="D4109" s="1205"/>
      <c r="E4109" s="1198"/>
    </row>
    <row r="4110" spans="4:5">
      <c r="D4110" s="1205"/>
      <c r="E4110" s="1198"/>
    </row>
    <row r="4111" spans="4:5">
      <c r="D4111" s="1205"/>
      <c r="E4111" s="1198"/>
    </row>
    <row r="4112" spans="4:5">
      <c r="D4112" s="1205"/>
      <c r="E4112" s="1198"/>
    </row>
    <row r="4113" spans="4:5">
      <c r="D4113" s="1205"/>
      <c r="E4113" s="1198"/>
    </row>
    <row r="4114" spans="4:5">
      <c r="D4114" s="1205"/>
      <c r="E4114" s="1198"/>
    </row>
    <row r="4115" spans="4:5">
      <c r="D4115" s="1205"/>
      <c r="E4115" s="1198"/>
    </row>
    <row r="4116" spans="4:5">
      <c r="D4116" s="1205"/>
      <c r="E4116" s="1198"/>
    </row>
    <row r="4117" spans="4:5">
      <c r="D4117" s="1205"/>
      <c r="E4117" s="1198"/>
    </row>
    <row r="4118" spans="4:5">
      <c r="D4118" s="1205"/>
      <c r="E4118" s="1198"/>
    </row>
    <row r="4119" spans="4:5">
      <c r="D4119" s="1205"/>
      <c r="E4119" s="1198"/>
    </row>
    <row r="4120" spans="4:5">
      <c r="D4120" s="1205"/>
      <c r="E4120" s="1198"/>
    </row>
    <row r="4121" spans="4:5">
      <c r="D4121" s="1205"/>
      <c r="E4121" s="1198"/>
    </row>
    <row r="4122" spans="4:5">
      <c r="D4122" s="1205"/>
      <c r="E4122" s="1198"/>
    </row>
    <row r="4123" spans="4:5">
      <c r="D4123" s="1205"/>
      <c r="E4123" s="1198"/>
    </row>
    <row r="4124" spans="4:5">
      <c r="D4124" s="1205"/>
      <c r="E4124" s="1198"/>
    </row>
    <row r="4125" spans="4:5">
      <c r="D4125" s="1205"/>
      <c r="E4125" s="1198"/>
    </row>
    <row r="4126" spans="4:5">
      <c r="D4126" s="1205"/>
      <c r="E4126" s="1198"/>
    </row>
    <row r="4127" spans="4:5">
      <c r="D4127" s="1205"/>
      <c r="E4127" s="1198"/>
    </row>
    <row r="4128" spans="4:5">
      <c r="D4128" s="1205"/>
      <c r="E4128" s="1198"/>
    </row>
    <row r="4129" spans="4:5">
      <c r="D4129" s="1205"/>
      <c r="E4129" s="1198"/>
    </row>
    <row r="4130" spans="4:5">
      <c r="D4130" s="1205"/>
      <c r="E4130" s="1198"/>
    </row>
    <row r="4131" spans="4:5">
      <c r="D4131" s="1205"/>
      <c r="E4131" s="1198"/>
    </row>
    <row r="4132" spans="4:5">
      <c r="D4132" s="1205"/>
      <c r="E4132" s="1198"/>
    </row>
    <row r="4133" spans="4:5">
      <c r="D4133" s="1205"/>
      <c r="E4133" s="1198"/>
    </row>
    <row r="4134" spans="4:5">
      <c r="D4134" s="1205"/>
      <c r="E4134" s="1198"/>
    </row>
    <row r="4135" spans="4:5">
      <c r="D4135" s="1205"/>
      <c r="E4135" s="1198"/>
    </row>
    <row r="4136" spans="4:5">
      <c r="D4136" s="1205"/>
      <c r="E4136" s="1198"/>
    </row>
    <row r="4137" spans="4:5">
      <c r="D4137" s="1205"/>
      <c r="E4137" s="1198"/>
    </row>
    <row r="4138" spans="4:5">
      <c r="D4138" s="1205"/>
      <c r="E4138" s="1198"/>
    </row>
    <row r="4139" spans="4:5">
      <c r="D4139" s="1205"/>
      <c r="E4139" s="1198"/>
    </row>
    <row r="4140" spans="4:5">
      <c r="D4140" s="1205"/>
      <c r="E4140" s="1198"/>
    </row>
    <row r="4141" spans="4:5">
      <c r="D4141" s="1205"/>
      <c r="E4141" s="1198"/>
    </row>
    <row r="4142" spans="4:5">
      <c r="D4142" s="1205"/>
      <c r="E4142" s="1198"/>
    </row>
    <row r="4143" spans="4:5">
      <c r="D4143" s="1205"/>
      <c r="E4143" s="1198"/>
    </row>
    <row r="4144" spans="4:5">
      <c r="D4144" s="1205"/>
      <c r="E4144" s="1198"/>
    </row>
    <row r="4145" spans="4:5">
      <c r="D4145" s="1205"/>
      <c r="E4145" s="1198"/>
    </row>
    <row r="4146" spans="4:5">
      <c r="D4146" s="1205"/>
      <c r="E4146" s="1198"/>
    </row>
    <row r="4147" spans="4:5">
      <c r="D4147" s="1205"/>
      <c r="E4147" s="1198"/>
    </row>
    <row r="4148" spans="4:5">
      <c r="D4148" s="1205"/>
      <c r="E4148" s="1198"/>
    </row>
    <row r="4149" spans="4:5">
      <c r="D4149" s="1205"/>
      <c r="E4149" s="1198"/>
    </row>
    <row r="4150" spans="4:5">
      <c r="D4150" s="1205"/>
      <c r="E4150" s="1198"/>
    </row>
    <row r="4151" spans="4:5">
      <c r="D4151" s="1205"/>
      <c r="E4151" s="1198"/>
    </row>
    <row r="4152" spans="4:5">
      <c r="D4152" s="1205"/>
      <c r="E4152" s="1198"/>
    </row>
    <row r="4153" spans="4:5">
      <c r="D4153" s="1205"/>
      <c r="E4153" s="1198"/>
    </row>
    <row r="4154" spans="4:5">
      <c r="D4154" s="1205"/>
      <c r="E4154" s="1198"/>
    </row>
    <row r="4155" spans="4:5">
      <c r="D4155" s="1205"/>
      <c r="E4155" s="1198"/>
    </row>
    <row r="4156" spans="4:5">
      <c r="D4156" s="1205"/>
      <c r="E4156" s="1198"/>
    </row>
    <row r="4157" spans="4:5">
      <c r="D4157" s="1205"/>
      <c r="E4157" s="1198"/>
    </row>
    <row r="4158" spans="4:5">
      <c r="D4158" s="1205"/>
      <c r="E4158" s="1198"/>
    </row>
    <row r="4159" spans="4:5">
      <c r="D4159" s="1205"/>
      <c r="E4159" s="1198"/>
    </row>
    <row r="4160" spans="4:5">
      <c r="D4160" s="1205"/>
      <c r="E4160" s="1198"/>
    </row>
    <row r="4161" spans="4:5">
      <c r="D4161" s="1205"/>
      <c r="E4161" s="1198"/>
    </row>
    <row r="4162" spans="4:5">
      <c r="D4162" s="1205"/>
      <c r="E4162" s="1198"/>
    </row>
    <row r="4163" spans="4:5">
      <c r="D4163" s="1205"/>
      <c r="E4163" s="1198"/>
    </row>
    <row r="4164" spans="4:5">
      <c r="D4164" s="1205"/>
      <c r="E4164" s="1198"/>
    </row>
    <row r="4165" spans="4:5">
      <c r="D4165" s="1205"/>
      <c r="E4165" s="1198"/>
    </row>
    <row r="4166" spans="4:5">
      <c r="D4166" s="1205"/>
      <c r="E4166" s="1198"/>
    </row>
    <row r="4167" spans="4:5">
      <c r="D4167" s="1205"/>
      <c r="E4167" s="1198"/>
    </row>
    <row r="4168" spans="4:5">
      <c r="D4168" s="1205"/>
      <c r="E4168" s="1198"/>
    </row>
    <row r="4169" spans="4:5">
      <c r="D4169" s="1205"/>
      <c r="E4169" s="1198"/>
    </row>
    <row r="4170" spans="4:5">
      <c r="D4170" s="1205"/>
      <c r="E4170" s="1198"/>
    </row>
    <row r="4171" spans="4:5">
      <c r="D4171" s="1205"/>
      <c r="E4171" s="1198"/>
    </row>
    <row r="4172" spans="4:5">
      <c r="D4172" s="1205"/>
      <c r="E4172" s="1198"/>
    </row>
    <row r="4173" spans="4:5">
      <c r="D4173" s="1205"/>
      <c r="E4173" s="1198"/>
    </row>
    <row r="4174" spans="4:5">
      <c r="D4174" s="1205"/>
      <c r="E4174" s="1198"/>
    </row>
    <row r="4175" spans="4:5">
      <c r="D4175" s="1205"/>
      <c r="E4175" s="1198"/>
    </row>
    <row r="4176" spans="4:5">
      <c r="D4176" s="1205"/>
      <c r="E4176" s="1198"/>
    </row>
    <row r="4177" spans="4:5">
      <c r="D4177" s="1205"/>
      <c r="E4177" s="1198"/>
    </row>
    <row r="4178" spans="4:5">
      <c r="D4178" s="1205"/>
      <c r="E4178" s="1198"/>
    </row>
    <row r="4179" spans="4:5">
      <c r="D4179" s="1205"/>
      <c r="E4179" s="1198"/>
    </row>
    <row r="4180" spans="4:5">
      <c r="D4180" s="1205"/>
      <c r="E4180" s="1198"/>
    </row>
    <row r="4181" spans="4:5">
      <c r="D4181" s="1205"/>
      <c r="E4181" s="1198"/>
    </row>
    <row r="4182" spans="4:5">
      <c r="D4182" s="1205"/>
      <c r="E4182" s="1198"/>
    </row>
    <row r="4183" spans="4:5">
      <c r="D4183" s="1205"/>
      <c r="E4183" s="1198"/>
    </row>
    <row r="4184" spans="4:5">
      <c r="D4184" s="1205"/>
      <c r="E4184" s="1198"/>
    </row>
    <row r="4185" spans="4:5">
      <c r="D4185" s="1205"/>
      <c r="E4185" s="1198"/>
    </row>
    <row r="4186" spans="4:5">
      <c r="D4186" s="1205"/>
      <c r="E4186" s="1198"/>
    </row>
    <row r="4187" spans="4:5">
      <c r="D4187" s="1205"/>
      <c r="E4187" s="1198"/>
    </row>
    <row r="4188" spans="4:5">
      <c r="D4188" s="1205"/>
      <c r="E4188" s="1198"/>
    </row>
    <row r="4189" spans="4:5">
      <c r="D4189" s="1205"/>
      <c r="E4189" s="1198"/>
    </row>
    <row r="4190" spans="4:5">
      <c r="D4190" s="1205"/>
      <c r="E4190" s="1198"/>
    </row>
    <row r="4191" spans="4:5">
      <c r="D4191" s="1205"/>
      <c r="E4191" s="1198"/>
    </row>
    <row r="4192" spans="4:5">
      <c r="D4192" s="1205"/>
      <c r="E4192" s="1198"/>
    </row>
    <row r="4193" spans="4:5">
      <c r="D4193" s="1205"/>
      <c r="E4193" s="1198"/>
    </row>
    <row r="4194" spans="4:5">
      <c r="D4194" s="1205"/>
      <c r="E4194" s="1198"/>
    </row>
    <row r="4195" spans="4:5">
      <c r="D4195" s="1205"/>
      <c r="E4195" s="1198"/>
    </row>
    <row r="4196" spans="4:5">
      <c r="D4196" s="1205"/>
      <c r="E4196" s="1198"/>
    </row>
    <row r="4197" spans="4:5">
      <c r="D4197" s="1205"/>
      <c r="E4197" s="1198"/>
    </row>
    <row r="4198" spans="4:5">
      <c r="D4198" s="1205"/>
      <c r="E4198" s="1198"/>
    </row>
    <row r="4199" spans="4:5">
      <c r="D4199" s="1205"/>
      <c r="E4199" s="1198"/>
    </row>
    <row r="4200" spans="4:5">
      <c r="D4200" s="1205"/>
      <c r="E4200" s="1198"/>
    </row>
    <row r="4201" spans="4:5">
      <c r="D4201" s="1205"/>
      <c r="E4201" s="1198"/>
    </row>
    <row r="4202" spans="4:5">
      <c r="D4202" s="1205"/>
      <c r="E4202" s="1198"/>
    </row>
    <row r="4203" spans="4:5">
      <c r="D4203" s="1205"/>
      <c r="E4203" s="1198"/>
    </row>
    <row r="4204" spans="4:5">
      <c r="D4204" s="1205"/>
      <c r="E4204" s="1198"/>
    </row>
    <row r="4205" spans="4:5">
      <c r="D4205" s="1205"/>
      <c r="E4205" s="1198"/>
    </row>
    <row r="4206" spans="4:5">
      <c r="D4206" s="1205"/>
      <c r="E4206" s="1198"/>
    </row>
    <row r="4207" spans="4:5">
      <c r="D4207" s="1205"/>
      <c r="E4207" s="1198"/>
    </row>
    <row r="4208" spans="4:5">
      <c r="D4208" s="1205"/>
      <c r="E4208" s="1198"/>
    </row>
    <row r="4209" spans="4:5">
      <c r="D4209" s="1205"/>
      <c r="E4209" s="1198"/>
    </row>
    <row r="4210" spans="4:5">
      <c r="D4210" s="1205"/>
      <c r="E4210" s="1198"/>
    </row>
    <row r="4211" spans="4:5">
      <c r="D4211" s="1205"/>
      <c r="E4211" s="1198"/>
    </row>
    <row r="4212" spans="4:5">
      <c r="D4212" s="1205"/>
      <c r="E4212" s="1198"/>
    </row>
    <row r="4213" spans="4:5">
      <c r="D4213" s="1205"/>
      <c r="E4213" s="1198"/>
    </row>
    <row r="4214" spans="4:5">
      <c r="D4214" s="1205"/>
      <c r="E4214" s="1198"/>
    </row>
    <row r="4215" spans="4:5">
      <c r="D4215" s="1205"/>
      <c r="E4215" s="1198"/>
    </row>
    <row r="4216" spans="4:5">
      <c r="D4216" s="1205"/>
      <c r="E4216" s="1198"/>
    </row>
    <row r="4217" spans="4:5">
      <c r="D4217" s="1205"/>
      <c r="E4217" s="1198"/>
    </row>
    <row r="4218" spans="4:5">
      <c r="D4218" s="1205"/>
      <c r="E4218" s="1198"/>
    </row>
    <row r="4219" spans="4:5">
      <c r="D4219" s="1205"/>
      <c r="E4219" s="1198"/>
    </row>
    <row r="4220" spans="4:5">
      <c r="D4220" s="1205"/>
      <c r="E4220" s="1198"/>
    </row>
    <row r="4221" spans="4:5">
      <c r="D4221" s="1205"/>
      <c r="E4221" s="1198"/>
    </row>
    <row r="4222" spans="4:5">
      <c r="D4222" s="1205"/>
      <c r="E4222" s="1198"/>
    </row>
    <row r="4223" spans="4:5">
      <c r="D4223" s="1205"/>
      <c r="E4223" s="1198"/>
    </row>
    <row r="4224" spans="4:5">
      <c r="D4224" s="1205"/>
      <c r="E4224" s="1198"/>
    </row>
    <row r="4225" spans="4:5">
      <c r="D4225" s="1205"/>
      <c r="E4225" s="1198"/>
    </row>
    <row r="4226" spans="4:5">
      <c r="D4226" s="1205"/>
      <c r="E4226" s="1198"/>
    </row>
    <row r="4227" spans="4:5">
      <c r="D4227" s="1205"/>
      <c r="E4227" s="1198"/>
    </row>
    <row r="4228" spans="4:5">
      <c r="D4228" s="1205"/>
      <c r="E4228" s="1198"/>
    </row>
    <row r="4229" spans="4:5">
      <c r="D4229" s="1205"/>
      <c r="E4229" s="1198"/>
    </row>
    <row r="4230" spans="4:5">
      <c r="D4230" s="1205"/>
      <c r="E4230" s="1198"/>
    </row>
    <row r="4231" spans="4:5">
      <c r="D4231" s="1205"/>
      <c r="E4231" s="1198"/>
    </row>
    <row r="4232" spans="4:5">
      <c r="D4232" s="1205"/>
      <c r="E4232" s="1198"/>
    </row>
    <row r="4233" spans="4:5">
      <c r="D4233" s="1205"/>
      <c r="E4233" s="1198"/>
    </row>
    <row r="4234" spans="4:5">
      <c r="D4234" s="1205"/>
      <c r="E4234" s="1198"/>
    </row>
    <row r="4235" spans="4:5">
      <c r="D4235" s="1205"/>
      <c r="E4235" s="1198"/>
    </row>
    <row r="4236" spans="4:5">
      <c r="D4236" s="1205"/>
      <c r="E4236" s="1198"/>
    </row>
    <row r="4237" spans="4:5">
      <c r="D4237" s="1205"/>
      <c r="E4237" s="1198"/>
    </row>
    <row r="4238" spans="4:5">
      <c r="D4238" s="1205"/>
      <c r="E4238" s="1198"/>
    </row>
    <row r="4239" spans="4:5">
      <c r="D4239" s="1205"/>
      <c r="E4239" s="1198"/>
    </row>
    <row r="4240" spans="4:5">
      <c r="D4240" s="1205"/>
      <c r="E4240" s="1198"/>
    </row>
    <row r="4241" spans="4:5">
      <c r="D4241" s="1205"/>
      <c r="E4241" s="1198"/>
    </row>
    <row r="4242" spans="4:5">
      <c r="D4242" s="1205"/>
      <c r="E4242" s="1198"/>
    </row>
    <row r="4243" spans="4:5">
      <c r="D4243" s="1205"/>
      <c r="E4243" s="1198"/>
    </row>
    <row r="4244" spans="4:5">
      <c r="D4244" s="1205"/>
      <c r="E4244" s="1198"/>
    </row>
    <row r="4245" spans="4:5">
      <c r="D4245" s="1205"/>
      <c r="E4245" s="1198"/>
    </row>
    <row r="4246" spans="4:5">
      <c r="D4246" s="1205"/>
      <c r="E4246" s="1198"/>
    </row>
    <row r="4247" spans="4:5">
      <c r="D4247" s="1205"/>
      <c r="E4247" s="1198"/>
    </row>
    <row r="4248" spans="4:5">
      <c r="D4248" s="1205"/>
      <c r="E4248" s="1198"/>
    </row>
    <row r="4249" spans="4:5">
      <c r="D4249" s="1205"/>
      <c r="E4249" s="1198"/>
    </row>
    <row r="4250" spans="4:5">
      <c r="D4250" s="1205"/>
      <c r="E4250" s="1198"/>
    </row>
    <row r="4251" spans="4:5">
      <c r="D4251" s="1205"/>
      <c r="E4251" s="1198"/>
    </row>
    <row r="4252" spans="4:5">
      <c r="D4252" s="1205"/>
      <c r="E4252" s="1198"/>
    </row>
    <row r="4253" spans="4:5">
      <c r="D4253" s="1205"/>
      <c r="E4253" s="1198"/>
    </row>
    <row r="4254" spans="4:5">
      <c r="D4254" s="1205"/>
      <c r="E4254" s="1198"/>
    </row>
    <row r="4255" spans="4:5">
      <c r="D4255" s="1205"/>
      <c r="E4255" s="1198"/>
    </row>
    <row r="4256" spans="4:5">
      <c r="D4256" s="1205"/>
      <c r="E4256" s="1198"/>
    </row>
    <row r="4257" spans="4:5">
      <c r="D4257" s="1205"/>
      <c r="E4257" s="1198"/>
    </row>
    <row r="4258" spans="4:5">
      <c r="D4258" s="1205"/>
      <c r="E4258" s="1198"/>
    </row>
    <row r="4259" spans="4:5">
      <c r="D4259" s="1205"/>
      <c r="E4259" s="1198"/>
    </row>
    <row r="4260" spans="4:5">
      <c r="D4260" s="1205"/>
      <c r="E4260" s="1198"/>
    </row>
    <row r="4261" spans="4:5">
      <c r="D4261" s="1205"/>
      <c r="E4261" s="1198"/>
    </row>
    <row r="4262" spans="4:5">
      <c r="D4262" s="1205"/>
      <c r="E4262" s="1198"/>
    </row>
    <row r="4263" spans="4:5">
      <c r="D4263" s="1205"/>
      <c r="E4263" s="1198"/>
    </row>
    <row r="4264" spans="4:5">
      <c r="D4264" s="1205"/>
      <c r="E4264" s="1198"/>
    </row>
    <row r="4265" spans="4:5">
      <c r="D4265" s="1205"/>
      <c r="E4265" s="1198"/>
    </row>
    <row r="4266" spans="4:5">
      <c r="D4266" s="1205"/>
      <c r="E4266" s="1198"/>
    </row>
    <row r="4267" spans="4:5">
      <c r="D4267" s="1205"/>
      <c r="E4267" s="1198"/>
    </row>
    <row r="4268" spans="4:5">
      <c r="D4268" s="1205"/>
      <c r="E4268" s="1198"/>
    </row>
    <row r="4269" spans="4:5">
      <c r="D4269" s="1205"/>
      <c r="E4269" s="1198"/>
    </row>
    <row r="4270" spans="4:5">
      <c r="D4270" s="1205"/>
      <c r="E4270" s="1198"/>
    </row>
    <row r="4271" spans="4:5">
      <c r="D4271" s="1205"/>
      <c r="E4271" s="1198"/>
    </row>
    <row r="4272" spans="4:5">
      <c r="D4272" s="1205"/>
      <c r="E4272" s="1198"/>
    </row>
    <row r="4273" spans="4:5">
      <c r="D4273" s="1205"/>
      <c r="E4273" s="1198"/>
    </row>
    <row r="4274" spans="4:5">
      <c r="D4274" s="1205"/>
      <c r="E4274" s="1198"/>
    </row>
    <row r="4275" spans="4:5">
      <c r="D4275" s="1205"/>
      <c r="E4275" s="1198"/>
    </row>
    <row r="4276" spans="4:5">
      <c r="D4276" s="1205"/>
      <c r="E4276" s="1198"/>
    </row>
    <row r="4277" spans="4:5">
      <c r="D4277" s="1205"/>
      <c r="E4277" s="1198"/>
    </row>
    <row r="4278" spans="4:5">
      <c r="D4278" s="1205"/>
      <c r="E4278" s="1198"/>
    </row>
    <row r="4279" spans="4:5">
      <c r="D4279" s="1205"/>
      <c r="E4279" s="1198"/>
    </row>
    <row r="4280" spans="4:5">
      <c r="D4280" s="1205"/>
      <c r="E4280" s="1198"/>
    </row>
    <row r="4281" spans="4:5">
      <c r="D4281" s="1205"/>
      <c r="E4281" s="1198"/>
    </row>
    <row r="4282" spans="4:5">
      <c r="D4282" s="1205"/>
      <c r="E4282" s="1198"/>
    </row>
    <row r="4283" spans="4:5">
      <c r="D4283" s="1205"/>
      <c r="E4283" s="1198"/>
    </row>
    <row r="4284" spans="4:5">
      <c r="D4284" s="1205"/>
      <c r="E4284" s="1198"/>
    </row>
    <row r="4285" spans="4:5">
      <c r="D4285" s="1205"/>
      <c r="E4285" s="1198"/>
    </row>
    <row r="4286" spans="4:5">
      <c r="D4286" s="1205"/>
      <c r="E4286" s="1198"/>
    </row>
    <row r="4287" spans="4:5">
      <c r="D4287" s="1205"/>
      <c r="E4287" s="1198"/>
    </row>
    <row r="4288" spans="4:5">
      <c r="D4288" s="1205"/>
      <c r="E4288" s="1198"/>
    </row>
    <row r="4289" spans="4:5">
      <c r="D4289" s="1205"/>
      <c r="E4289" s="1198"/>
    </row>
    <row r="4290" spans="4:5">
      <c r="D4290" s="1205"/>
      <c r="E4290" s="1198"/>
    </row>
    <row r="4291" spans="4:5">
      <c r="D4291" s="1205"/>
      <c r="E4291" s="1198"/>
    </row>
    <row r="4292" spans="4:5">
      <c r="D4292" s="1205"/>
      <c r="E4292" s="1198"/>
    </row>
    <row r="4293" spans="4:5">
      <c r="D4293" s="1205"/>
      <c r="E4293" s="1198"/>
    </row>
    <row r="4294" spans="4:5">
      <c r="D4294" s="1205"/>
      <c r="E4294" s="1198"/>
    </row>
    <row r="4295" spans="4:5">
      <c r="D4295" s="1205"/>
      <c r="E4295" s="1198"/>
    </row>
    <row r="4296" spans="4:5">
      <c r="D4296" s="1205"/>
      <c r="E4296" s="1198"/>
    </row>
    <row r="4297" spans="4:5">
      <c r="D4297" s="1205"/>
      <c r="E4297" s="1198"/>
    </row>
    <row r="4298" spans="4:5">
      <c r="D4298" s="1205"/>
      <c r="E4298" s="1198"/>
    </row>
    <row r="4299" spans="4:5">
      <c r="D4299" s="1205"/>
      <c r="E4299" s="1198"/>
    </row>
    <row r="4300" spans="4:5">
      <c r="D4300" s="1205"/>
      <c r="E4300" s="1198"/>
    </row>
    <row r="4301" spans="4:5">
      <c r="D4301" s="1205"/>
      <c r="E4301" s="1198"/>
    </row>
    <row r="4302" spans="4:5">
      <c r="D4302" s="1205"/>
      <c r="E4302" s="1198"/>
    </row>
    <row r="4303" spans="4:5">
      <c r="D4303" s="1205"/>
      <c r="E4303" s="1198"/>
    </row>
    <row r="4304" spans="4:5">
      <c r="D4304" s="1205"/>
      <c r="E4304" s="1198"/>
    </row>
    <row r="4305" spans="4:5">
      <c r="D4305" s="1205"/>
      <c r="E4305" s="1198"/>
    </row>
    <row r="4306" spans="4:5">
      <c r="D4306" s="1205"/>
      <c r="E4306" s="1198"/>
    </row>
    <row r="4307" spans="4:5">
      <c r="D4307" s="1205"/>
      <c r="E4307" s="1198"/>
    </row>
    <row r="4308" spans="4:5">
      <c r="D4308" s="1205"/>
      <c r="E4308" s="1198"/>
    </row>
    <row r="4309" spans="4:5">
      <c r="D4309" s="1205"/>
      <c r="E4309" s="1198"/>
    </row>
    <row r="4310" spans="4:5">
      <c r="D4310" s="1205"/>
      <c r="E4310" s="1198"/>
    </row>
    <row r="4311" spans="4:5">
      <c r="D4311" s="1205"/>
      <c r="E4311" s="1198"/>
    </row>
    <row r="4312" spans="4:5">
      <c r="D4312" s="1205"/>
      <c r="E4312" s="1198"/>
    </row>
    <row r="4313" spans="4:5">
      <c r="D4313" s="1205"/>
      <c r="E4313" s="1198"/>
    </row>
    <row r="4314" spans="4:5">
      <c r="D4314" s="1205"/>
      <c r="E4314" s="1198"/>
    </row>
    <row r="4315" spans="4:5">
      <c r="D4315" s="1205"/>
      <c r="E4315" s="1198"/>
    </row>
    <row r="4316" spans="4:5">
      <c r="D4316" s="1205"/>
      <c r="E4316" s="1198"/>
    </row>
    <row r="4317" spans="4:5">
      <c r="D4317" s="1205"/>
      <c r="E4317" s="1198"/>
    </row>
    <row r="4318" spans="4:5">
      <c r="D4318" s="1205"/>
      <c r="E4318" s="1198"/>
    </row>
    <row r="4319" spans="4:5">
      <c r="D4319" s="1205"/>
      <c r="E4319" s="1198"/>
    </row>
    <row r="4320" spans="4:5">
      <c r="D4320" s="1205"/>
      <c r="E4320" s="1198"/>
    </row>
    <row r="4321" spans="4:5">
      <c r="D4321" s="1205"/>
      <c r="E4321" s="1198"/>
    </row>
    <row r="4322" spans="4:5">
      <c r="D4322" s="1205"/>
      <c r="E4322" s="1198"/>
    </row>
    <row r="4323" spans="4:5">
      <c r="D4323" s="1205"/>
      <c r="E4323" s="1198"/>
    </row>
    <row r="4324" spans="4:5">
      <c r="D4324" s="1205"/>
      <c r="E4324" s="1198"/>
    </row>
    <row r="4325" spans="4:5">
      <c r="D4325" s="1205"/>
      <c r="E4325" s="1198"/>
    </row>
    <row r="4326" spans="4:5">
      <c r="D4326" s="1205"/>
      <c r="E4326" s="1198"/>
    </row>
    <row r="4327" spans="4:5">
      <c r="D4327" s="1205"/>
      <c r="E4327" s="1198"/>
    </row>
    <row r="4328" spans="4:5">
      <c r="D4328" s="1205"/>
      <c r="E4328" s="1198"/>
    </row>
    <row r="4329" spans="4:5">
      <c r="D4329" s="1205"/>
      <c r="E4329" s="1198"/>
    </row>
    <row r="4330" spans="4:5">
      <c r="D4330" s="1205"/>
      <c r="E4330" s="1198"/>
    </row>
    <row r="4331" spans="4:5">
      <c r="D4331" s="1205"/>
      <c r="E4331" s="1198"/>
    </row>
    <row r="4332" spans="4:5">
      <c r="D4332" s="1205"/>
      <c r="E4332" s="1198"/>
    </row>
    <row r="4333" spans="4:5">
      <c r="D4333" s="1205"/>
      <c r="E4333" s="1198"/>
    </row>
    <row r="4334" spans="4:5">
      <c r="D4334" s="1205"/>
      <c r="E4334" s="1198"/>
    </row>
    <row r="4335" spans="4:5">
      <c r="D4335" s="1205"/>
      <c r="E4335" s="1198"/>
    </row>
    <row r="4336" spans="4:5">
      <c r="D4336" s="1205"/>
      <c r="E4336" s="1198"/>
    </row>
    <row r="4337" spans="4:5">
      <c r="D4337" s="1205"/>
      <c r="E4337" s="1198"/>
    </row>
    <row r="4338" spans="4:5">
      <c r="D4338" s="1205"/>
      <c r="E4338" s="1198"/>
    </row>
    <row r="4339" spans="4:5">
      <c r="D4339" s="1205"/>
      <c r="E4339" s="1198"/>
    </row>
    <row r="4340" spans="4:5">
      <c r="D4340" s="1205"/>
      <c r="E4340" s="1198"/>
    </row>
    <row r="4341" spans="4:5">
      <c r="D4341" s="1205"/>
      <c r="E4341" s="1198"/>
    </row>
    <row r="4342" spans="4:5">
      <c r="D4342" s="1205"/>
      <c r="E4342" s="1198"/>
    </row>
    <row r="4343" spans="4:5">
      <c r="D4343" s="1205"/>
      <c r="E4343" s="1198"/>
    </row>
    <row r="4344" spans="4:5">
      <c r="D4344" s="1205"/>
      <c r="E4344" s="1198"/>
    </row>
    <row r="4345" spans="4:5">
      <c r="D4345" s="1205"/>
      <c r="E4345" s="1198"/>
    </row>
    <row r="4346" spans="4:5">
      <c r="D4346" s="1205"/>
      <c r="E4346" s="1198"/>
    </row>
    <row r="4347" spans="4:5">
      <c r="D4347" s="1205"/>
      <c r="E4347" s="1198"/>
    </row>
    <row r="4348" spans="4:5">
      <c r="D4348" s="1205"/>
      <c r="E4348" s="1198"/>
    </row>
    <row r="4349" spans="4:5">
      <c r="D4349" s="1205"/>
      <c r="E4349" s="1198"/>
    </row>
    <row r="4350" spans="4:5">
      <c r="D4350" s="1205"/>
      <c r="E4350" s="1198"/>
    </row>
    <row r="4351" spans="4:5">
      <c r="D4351" s="1205"/>
      <c r="E4351" s="1198"/>
    </row>
    <row r="4352" spans="4:5">
      <c r="D4352" s="1205"/>
      <c r="E4352" s="1198"/>
    </row>
    <row r="4353" spans="4:5">
      <c r="D4353" s="1205"/>
      <c r="E4353" s="1198"/>
    </row>
    <row r="4354" spans="4:5">
      <c r="D4354" s="1205"/>
      <c r="E4354" s="1198"/>
    </row>
    <row r="4355" spans="4:5">
      <c r="D4355" s="1205"/>
      <c r="E4355" s="1198"/>
    </row>
    <row r="4356" spans="4:5">
      <c r="D4356" s="1205"/>
      <c r="E4356" s="1198"/>
    </row>
    <row r="4357" spans="4:5">
      <c r="D4357" s="1205"/>
      <c r="E4357" s="1198"/>
    </row>
    <row r="4358" spans="4:5">
      <c r="D4358" s="1205"/>
      <c r="E4358" s="1198"/>
    </row>
    <row r="4359" spans="4:5">
      <c r="D4359" s="1205"/>
      <c r="E4359" s="1198"/>
    </row>
    <row r="4360" spans="4:5">
      <c r="D4360" s="1205"/>
      <c r="E4360" s="1198"/>
    </row>
    <row r="4361" spans="4:5">
      <c r="D4361" s="1205"/>
      <c r="E4361" s="1198"/>
    </row>
    <row r="4362" spans="4:5">
      <c r="D4362" s="1205"/>
      <c r="E4362" s="1198"/>
    </row>
    <row r="4363" spans="4:5">
      <c r="D4363" s="1205"/>
      <c r="E4363" s="1198"/>
    </row>
    <row r="4364" spans="4:5">
      <c r="D4364" s="1205"/>
      <c r="E4364" s="1198"/>
    </row>
    <row r="4365" spans="4:5">
      <c r="D4365" s="1205"/>
      <c r="E4365" s="1198"/>
    </row>
    <row r="4366" spans="4:5">
      <c r="D4366" s="1205"/>
      <c r="E4366" s="1198"/>
    </row>
    <row r="4367" spans="4:5">
      <c r="D4367" s="1205"/>
      <c r="E4367" s="1198"/>
    </row>
    <row r="4368" spans="4:5">
      <c r="D4368" s="1205"/>
      <c r="E4368" s="1198"/>
    </row>
    <row r="4369" spans="4:5">
      <c r="D4369" s="1205"/>
      <c r="E4369" s="1198"/>
    </row>
    <row r="4370" spans="4:5">
      <c r="D4370" s="1205"/>
      <c r="E4370" s="1198"/>
    </row>
    <row r="4371" spans="4:5">
      <c r="D4371" s="1205"/>
      <c r="E4371" s="1198"/>
    </row>
    <row r="4372" spans="4:5">
      <c r="D4372" s="1205"/>
      <c r="E4372" s="1198"/>
    </row>
    <row r="4373" spans="4:5">
      <c r="D4373" s="1205"/>
      <c r="E4373" s="1198"/>
    </row>
    <row r="4374" spans="4:5">
      <c r="D4374" s="1205"/>
      <c r="E4374" s="1198"/>
    </row>
    <row r="4375" spans="4:5">
      <c r="D4375" s="1205"/>
      <c r="E4375" s="1198"/>
    </row>
    <row r="4376" spans="4:5">
      <c r="D4376" s="1205"/>
      <c r="E4376" s="1198"/>
    </row>
    <row r="4377" spans="4:5">
      <c r="D4377" s="1205"/>
      <c r="E4377" s="1198"/>
    </row>
    <row r="4378" spans="4:5">
      <c r="D4378" s="1205"/>
      <c r="E4378" s="1198"/>
    </row>
    <row r="4379" spans="4:5">
      <c r="D4379" s="1205"/>
      <c r="E4379" s="1198"/>
    </row>
    <row r="4380" spans="4:5">
      <c r="D4380" s="1205"/>
      <c r="E4380" s="1198"/>
    </row>
    <row r="4381" spans="4:5">
      <c r="D4381" s="1205"/>
      <c r="E4381" s="1198"/>
    </row>
    <row r="4382" spans="4:5">
      <c r="D4382" s="1205"/>
      <c r="E4382" s="1198"/>
    </row>
    <row r="4383" spans="4:5">
      <c r="D4383" s="1205"/>
      <c r="E4383" s="1198"/>
    </row>
    <row r="4384" spans="4:5">
      <c r="D4384" s="1205"/>
      <c r="E4384" s="1198"/>
    </row>
    <row r="4385" spans="4:5">
      <c r="D4385" s="1205"/>
      <c r="E4385" s="1198"/>
    </row>
    <row r="4386" spans="4:5">
      <c r="D4386" s="1205"/>
      <c r="E4386" s="1198"/>
    </row>
    <row r="4387" spans="4:5">
      <c r="D4387" s="1205"/>
      <c r="E4387" s="1198"/>
    </row>
    <row r="4388" spans="4:5">
      <c r="D4388" s="1205"/>
      <c r="E4388" s="1198"/>
    </row>
    <row r="4389" spans="4:5">
      <c r="D4389" s="1205"/>
      <c r="E4389" s="1198"/>
    </row>
    <row r="4390" spans="4:5">
      <c r="D4390" s="1205"/>
      <c r="E4390" s="1198"/>
    </row>
    <row r="4391" spans="4:5">
      <c r="D4391" s="1205"/>
      <c r="E4391" s="1198"/>
    </row>
    <row r="4392" spans="4:5">
      <c r="D4392" s="1205"/>
      <c r="E4392" s="1198"/>
    </row>
    <row r="4393" spans="4:5">
      <c r="D4393" s="1205"/>
      <c r="E4393" s="1198"/>
    </row>
    <row r="4394" spans="4:5">
      <c r="D4394" s="1205"/>
      <c r="E4394" s="1198"/>
    </row>
    <row r="4395" spans="4:5">
      <c r="D4395" s="1205"/>
      <c r="E4395" s="1198"/>
    </row>
    <row r="4396" spans="4:5">
      <c r="D4396" s="1205"/>
      <c r="E4396" s="1198"/>
    </row>
    <row r="4397" spans="4:5">
      <c r="D4397" s="1205"/>
      <c r="E4397" s="1198"/>
    </row>
    <row r="4398" spans="4:5">
      <c r="D4398" s="1205"/>
      <c r="E4398" s="1198"/>
    </row>
    <row r="4399" spans="4:5">
      <c r="D4399" s="1205"/>
      <c r="E4399" s="1198"/>
    </row>
    <row r="4400" spans="4:5">
      <c r="D4400" s="1205"/>
      <c r="E4400" s="1198"/>
    </row>
    <row r="4401" spans="4:5">
      <c r="D4401" s="1205"/>
      <c r="E4401" s="1198"/>
    </row>
    <row r="4402" spans="4:5">
      <c r="D4402" s="1205"/>
      <c r="E4402" s="1198"/>
    </row>
    <row r="4403" spans="4:5">
      <c r="D4403" s="1205"/>
      <c r="E4403" s="1198"/>
    </row>
    <row r="4404" spans="4:5">
      <c r="D4404" s="1205"/>
      <c r="E4404" s="1198"/>
    </row>
    <row r="4405" spans="4:5">
      <c r="D4405" s="1205"/>
      <c r="E4405" s="1198"/>
    </row>
    <row r="4406" spans="4:5">
      <c r="D4406" s="1205"/>
      <c r="E4406" s="1198"/>
    </row>
    <row r="4407" spans="4:5">
      <c r="D4407" s="1205"/>
      <c r="E4407" s="1198"/>
    </row>
    <row r="4408" spans="4:5">
      <c r="D4408" s="1205"/>
      <c r="E4408" s="1198"/>
    </row>
    <row r="4409" spans="4:5">
      <c r="D4409" s="1205"/>
      <c r="E4409" s="1198"/>
    </row>
    <row r="4410" spans="4:5">
      <c r="D4410" s="1205"/>
      <c r="E4410" s="1198"/>
    </row>
    <row r="4411" spans="4:5">
      <c r="D4411" s="1205"/>
      <c r="E4411" s="1198"/>
    </row>
    <row r="4412" spans="4:5">
      <c r="D4412" s="1205"/>
      <c r="E4412" s="1198"/>
    </row>
    <row r="4413" spans="4:5">
      <c r="D4413" s="1205"/>
      <c r="E4413" s="1198"/>
    </row>
    <row r="4414" spans="4:5">
      <c r="D4414" s="1205"/>
      <c r="E4414" s="1198"/>
    </row>
    <row r="4415" spans="4:5">
      <c r="D4415" s="1205"/>
      <c r="E4415" s="1198"/>
    </row>
    <row r="4416" spans="4:5">
      <c r="D4416" s="1205"/>
      <c r="E4416" s="1198"/>
    </row>
    <row r="4417" spans="4:5">
      <c r="D4417" s="1205"/>
      <c r="E4417" s="1198"/>
    </row>
    <row r="4418" spans="4:5">
      <c r="D4418" s="1205"/>
      <c r="E4418" s="1198"/>
    </row>
    <row r="4419" spans="4:5">
      <c r="D4419" s="1205"/>
      <c r="E4419" s="1198"/>
    </row>
    <row r="4420" spans="4:5">
      <c r="D4420" s="1205"/>
      <c r="E4420" s="1198"/>
    </row>
    <row r="4421" spans="4:5">
      <c r="D4421" s="1205"/>
      <c r="E4421" s="1198"/>
    </row>
    <row r="4422" spans="4:5">
      <c r="D4422" s="1205"/>
      <c r="E4422" s="1198"/>
    </row>
    <row r="4423" spans="4:5">
      <c r="D4423" s="1205"/>
      <c r="E4423" s="1198"/>
    </row>
    <row r="4424" spans="4:5">
      <c r="D4424" s="1205"/>
      <c r="E4424" s="1198"/>
    </row>
    <row r="4425" spans="4:5">
      <c r="D4425" s="1205"/>
      <c r="E4425" s="1198"/>
    </row>
    <row r="4426" spans="4:5">
      <c r="D4426" s="1205"/>
      <c r="E4426" s="1198"/>
    </row>
    <row r="4427" spans="4:5">
      <c r="D4427" s="1205"/>
      <c r="E4427" s="1198"/>
    </row>
    <row r="4428" spans="4:5">
      <c r="D4428" s="1205"/>
      <c r="E4428" s="1198"/>
    </row>
    <row r="4429" spans="4:5">
      <c r="D4429" s="1205"/>
      <c r="E4429" s="1198"/>
    </row>
    <row r="4430" spans="4:5">
      <c r="D4430" s="1205"/>
      <c r="E4430" s="1198"/>
    </row>
    <row r="4431" spans="4:5">
      <c r="D4431" s="1205"/>
      <c r="E4431" s="1198"/>
    </row>
    <row r="4432" spans="4:5">
      <c r="D4432" s="1205"/>
      <c r="E4432" s="1198"/>
    </row>
    <row r="4433" spans="4:5">
      <c r="D4433" s="1205"/>
      <c r="E4433" s="1198"/>
    </row>
    <row r="4434" spans="4:5">
      <c r="D4434" s="1205"/>
      <c r="E4434" s="1198"/>
    </row>
    <row r="4435" spans="4:5">
      <c r="D4435" s="1205"/>
      <c r="E4435" s="1198"/>
    </row>
    <row r="4436" spans="4:5">
      <c r="D4436" s="1205"/>
      <c r="E4436" s="1198"/>
    </row>
    <row r="4437" spans="4:5">
      <c r="D4437" s="1205"/>
      <c r="E4437" s="1198"/>
    </row>
    <row r="4438" spans="4:5">
      <c r="D4438" s="1205"/>
      <c r="E4438" s="1198"/>
    </row>
    <row r="4439" spans="4:5">
      <c r="D4439" s="1205"/>
      <c r="E4439" s="1198"/>
    </row>
    <row r="4440" spans="4:5">
      <c r="D4440" s="1205"/>
      <c r="E4440" s="1198"/>
    </row>
    <row r="4441" spans="4:5">
      <c r="D4441" s="1205"/>
      <c r="E4441" s="1198"/>
    </row>
    <row r="4442" spans="4:5">
      <c r="D4442" s="1205"/>
      <c r="E4442" s="1198"/>
    </row>
    <row r="4443" spans="4:5">
      <c r="D4443" s="1205"/>
      <c r="E4443" s="1198"/>
    </row>
    <row r="4444" spans="4:5">
      <c r="D4444" s="1205"/>
      <c r="E4444" s="1198"/>
    </row>
    <row r="4445" spans="4:5">
      <c r="D4445" s="1205"/>
      <c r="E4445" s="1198"/>
    </row>
    <row r="4446" spans="4:5">
      <c r="D4446" s="1205"/>
      <c r="E4446" s="1198"/>
    </row>
    <row r="4447" spans="4:5">
      <c r="D4447" s="1205"/>
      <c r="E4447" s="1198"/>
    </row>
    <row r="4448" spans="4:5">
      <c r="D4448" s="1205"/>
      <c r="E4448" s="1198"/>
    </row>
    <row r="4449" spans="4:5">
      <c r="D4449" s="1205"/>
      <c r="E4449" s="1198"/>
    </row>
    <row r="4450" spans="4:5">
      <c r="D4450" s="1205"/>
      <c r="E4450" s="1198"/>
    </row>
    <row r="4451" spans="4:5">
      <c r="D4451" s="1205"/>
      <c r="E4451" s="1198"/>
    </row>
    <row r="4452" spans="4:5">
      <c r="D4452" s="1205"/>
      <c r="E4452" s="1198"/>
    </row>
    <row r="4453" spans="4:5">
      <c r="D4453" s="1205"/>
      <c r="E4453" s="1198"/>
    </row>
    <row r="4454" spans="4:5">
      <c r="D4454" s="1205"/>
      <c r="E4454" s="1198"/>
    </row>
    <row r="4455" spans="4:5">
      <c r="D4455" s="1205"/>
      <c r="E4455" s="1198"/>
    </row>
    <row r="4456" spans="4:5">
      <c r="D4456" s="1205"/>
      <c r="E4456" s="1198"/>
    </row>
    <row r="4457" spans="4:5">
      <c r="D4457" s="1205"/>
      <c r="E4457" s="1198"/>
    </row>
    <row r="4458" spans="4:5">
      <c r="D4458" s="1205"/>
      <c r="E4458" s="1198"/>
    </row>
    <row r="4459" spans="4:5">
      <c r="D4459" s="1205"/>
      <c r="E4459" s="1198"/>
    </row>
    <row r="4460" spans="4:5">
      <c r="D4460" s="1205"/>
      <c r="E4460" s="1198"/>
    </row>
    <row r="4461" spans="4:5">
      <c r="D4461" s="1205"/>
      <c r="E4461" s="1198"/>
    </row>
    <row r="4462" spans="4:5">
      <c r="D4462" s="1205"/>
      <c r="E4462" s="1198"/>
    </row>
    <row r="4463" spans="4:5">
      <c r="D4463" s="1205"/>
      <c r="E4463" s="1198"/>
    </row>
    <row r="4464" spans="4:5">
      <c r="D4464" s="1205"/>
      <c r="E4464" s="1198"/>
    </row>
    <row r="4465" spans="4:5">
      <c r="D4465" s="1205"/>
      <c r="E4465" s="1198"/>
    </row>
    <row r="4466" spans="4:5">
      <c r="D4466" s="1205"/>
      <c r="E4466" s="1198"/>
    </row>
    <row r="4467" spans="4:5">
      <c r="D4467" s="1205"/>
      <c r="E4467" s="1198"/>
    </row>
    <row r="4468" spans="4:5">
      <c r="D4468" s="1205"/>
      <c r="E4468" s="1198"/>
    </row>
    <row r="4469" spans="4:5">
      <c r="D4469" s="1205"/>
      <c r="E4469" s="1198"/>
    </row>
    <row r="4470" spans="4:5">
      <c r="D4470" s="1205"/>
      <c r="E4470" s="1198"/>
    </row>
    <row r="4471" spans="4:5">
      <c r="D4471" s="1205"/>
      <c r="E4471" s="1198"/>
    </row>
    <row r="4472" spans="4:5">
      <c r="D4472" s="1205"/>
      <c r="E4472" s="1198"/>
    </row>
    <row r="4473" spans="4:5">
      <c r="D4473" s="1205"/>
      <c r="E4473" s="1198"/>
    </row>
    <row r="4474" spans="4:5">
      <c r="D4474" s="1205"/>
      <c r="E4474" s="1198"/>
    </row>
    <row r="4475" spans="4:5">
      <c r="D4475" s="1205"/>
      <c r="E4475" s="1198"/>
    </row>
    <row r="4476" spans="4:5">
      <c r="D4476" s="1205"/>
      <c r="E4476" s="1198"/>
    </row>
    <row r="4477" spans="4:5">
      <c r="D4477" s="1205"/>
      <c r="E4477" s="1198"/>
    </row>
    <row r="4478" spans="4:5">
      <c r="D4478" s="1205"/>
      <c r="E4478" s="1198"/>
    </row>
    <row r="4479" spans="4:5">
      <c r="D4479" s="1205"/>
      <c r="E4479" s="1198"/>
    </row>
    <row r="4480" spans="4:5">
      <c r="D4480" s="1205"/>
      <c r="E4480" s="1198"/>
    </row>
    <row r="4481" spans="4:5">
      <c r="D4481" s="1205"/>
      <c r="E4481" s="1198"/>
    </row>
    <row r="4482" spans="4:5">
      <c r="D4482" s="1205"/>
      <c r="E4482" s="1198"/>
    </row>
    <row r="4483" spans="4:5">
      <c r="D4483" s="1205"/>
      <c r="E4483" s="1198"/>
    </row>
    <row r="4484" spans="4:5">
      <c r="D4484" s="1205"/>
      <c r="E4484" s="1198"/>
    </row>
    <row r="4485" spans="4:5">
      <c r="D4485" s="1205"/>
      <c r="E4485" s="1198"/>
    </row>
    <row r="4486" spans="4:5">
      <c r="D4486" s="1205"/>
      <c r="E4486" s="1198"/>
    </row>
    <row r="4487" spans="4:5">
      <c r="D4487" s="1205"/>
      <c r="E4487" s="1198"/>
    </row>
    <row r="4488" spans="4:5">
      <c r="D4488" s="1205"/>
      <c r="E4488" s="1198"/>
    </row>
    <row r="4489" spans="4:5">
      <c r="D4489" s="1205"/>
      <c r="E4489" s="1198"/>
    </row>
    <row r="4490" spans="4:5">
      <c r="D4490" s="1205"/>
      <c r="E4490" s="1198"/>
    </row>
    <row r="4491" spans="4:5">
      <c r="D4491" s="1205"/>
      <c r="E4491" s="1198"/>
    </row>
    <row r="4492" spans="4:5">
      <c r="D4492" s="1205"/>
      <c r="E4492" s="1198"/>
    </row>
    <row r="4493" spans="4:5">
      <c r="D4493" s="1205"/>
      <c r="E4493" s="1198"/>
    </row>
    <row r="4494" spans="4:5">
      <c r="D4494" s="1205"/>
      <c r="E4494" s="1198"/>
    </row>
    <row r="4495" spans="4:5">
      <c r="D4495" s="1205"/>
      <c r="E4495" s="1198"/>
    </row>
    <row r="4496" spans="4:5">
      <c r="D4496" s="1205"/>
      <c r="E4496" s="1198"/>
    </row>
    <row r="4497" spans="4:5">
      <c r="D4497" s="1205"/>
      <c r="E4497" s="1198"/>
    </row>
    <row r="4498" spans="4:5">
      <c r="D4498" s="1205"/>
      <c r="E4498" s="1198"/>
    </row>
    <row r="4499" spans="4:5">
      <c r="D4499" s="1205"/>
      <c r="E4499" s="1198"/>
    </row>
    <row r="4500" spans="4:5">
      <c r="D4500" s="1205"/>
      <c r="E4500" s="1198"/>
    </row>
    <row r="4501" spans="4:5">
      <c r="D4501" s="1205"/>
      <c r="E4501" s="1198"/>
    </row>
    <row r="4502" spans="4:5">
      <c r="D4502" s="1205"/>
      <c r="E4502" s="1198"/>
    </row>
    <row r="4503" spans="4:5">
      <c r="D4503" s="1205"/>
      <c r="E4503" s="1198"/>
    </row>
    <row r="4504" spans="4:5">
      <c r="D4504" s="1205"/>
      <c r="E4504" s="1198"/>
    </row>
    <row r="4505" spans="4:5">
      <c r="D4505" s="1205"/>
      <c r="E4505" s="1198"/>
    </row>
    <row r="4506" spans="4:5">
      <c r="D4506" s="1205"/>
      <c r="E4506" s="1198"/>
    </row>
    <row r="4507" spans="4:5">
      <c r="D4507" s="1205"/>
      <c r="E4507" s="1198"/>
    </row>
    <row r="4508" spans="4:5">
      <c r="D4508" s="1205"/>
      <c r="E4508" s="1198"/>
    </row>
    <row r="4509" spans="4:5">
      <c r="D4509" s="1205"/>
      <c r="E4509" s="1198"/>
    </row>
    <row r="4510" spans="4:5">
      <c r="D4510" s="1205"/>
      <c r="E4510" s="1198"/>
    </row>
    <row r="4511" spans="4:5">
      <c r="D4511" s="1205"/>
      <c r="E4511" s="1198"/>
    </row>
    <row r="4512" spans="4:5">
      <c r="D4512" s="1205"/>
      <c r="E4512" s="1198"/>
    </row>
    <row r="4513" spans="4:5">
      <c r="D4513" s="1205"/>
      <c r="E4513" s="1198"/>
    </row>
    <row r="4514" spans="4:5">
      <c r="D4514" s="1205"/>
      <c r="E4514" s="1198"/>
    </row>
    <row r="4515" spans="4:5">
      <c r="D4515" s="1205"/>
      <c r="E4515" s="1198"/>
    </row>
    <row r="4516" spans="4:5">
      <c r="D4516" s="1205"/>
      <c r="E4516" s="1198"/>
    </row>
    <row r="4517" spans="4:5">
      <c r="D4517" s="1205"/>
      <c r="E4517" s="1198"/>
    </row>
    <row r="4518" spans="4:5">
      <c r="D4518" s="1205"/>
      <c r="E4518" s="1198"/>
    </row>
    <row r="4519" spans="4:5">
      <c r="D4519" s="1205"/>
      <c r="E4519" s="1198"/>
    </row>
    <row r="4520" spans="4:5">
      <c r="D4520" s="1205"/>
      <c r="E4520" s="1198"/>
    </row>
    <row r="4521" spans="4:5">
      <c r="D4521" s="1205"/>
      <c r="E4521" s="1198"/>
    </row>
    <row r="4522" spans="4:5">
      <c r="D4522" s="1205"/>
      <c r="E4522" s="1198"/>
    </row>
    <row r="4523" spans="4:5">
      <c r="D4523" s="1205"/>
      <c r="E4523" s="1198"/>
    </row>
    <row r="4524" spans="4:5">
      <c r="D4524" s="1205"/>
      <c r="E4524" s="1198"/>
    </row>
    <row r="4525" spans="4:5">
      <c r="D4525" s="1205"/>
      <c r="E4525" s="1198"/>
    </row>
    <row r="4526" spans="4:5">
      <c r="D4526" s="1205"/>
      <c r="E4526" s="1198"/>
    </row>
    <row r="4527" spans="4:5">
      <c r="D4527" s="1205"/>
      <c r="E4527" s="1198"/>
    </row>
    <row r="4528" spans="4:5">
      <c r="D4528" s="1205"/>
      <c r="E4528" s="1198"/>
    </row>
    <row r="4529" spans="4:5">
      <c r="D4529" s="1205"/>
      <c r="E4529" s="1198"/>
    </row>
    <row r="4530" spans="4:5">
      <c r="D4530" s="1205"/>
      <c r="E4530" s="1198"/>
    </row>
    <row r="4531" spans="4:5">
      <c r="D4531" s="1205"/>
      <c r="E4531" s="1198"/>
    </row>
    <row r="4532" spans="4:5">
      <c r="D4532" s="1205"/>
      <c r="E4532" s="1198"/>
    </row>
    <row r="4533" spans="4:5">
      <c r="D4533" s="1205"/>
      <c r="E4533" s="1198"/>
    </row>
    <row r="4534" spans="4:5">
      <c r="D4534" s="1205"/>
      <c r="E4534" s="1198"/>
    </row>
    <row r="4535" spans="4:5">
      <c r="D4535" s="1205"/>
      <c r="E4535" s="1198"/>
    </row>
    <row r="4536" spans="4:5">
      <c r="D4536" s="1205"/>
      <c r="E4536" s="1198"/>
    </row>
    <row r="4537" spans="4:5">
      <c r="D4537" s="1205"/>
      <c r="E4537" s="1198"/>
    </row>
    <row r="4538" spans="4:5">
      <c r="D4538" s="1205"/>
      <c r="E4538" s="1198"/>
    </row>
    <row r="4539" spans="4:5">
      <c r="D4539" s="1205"/>
      <c r="E4539" s="1198"/>
    </row>
    <row r="4540" spans="4:5">
      <c r="D4540" s="1205"/>
      <c r="E4540" s="1198"/>
    </row>
    <row r="4541" spans="4:5">
      <c r="D4541" s="1205"/>
      <c r="E4541" s="1198"/>
    </row>
    <row r="4542" spans="4:5">
      <c r="D4542" s="1205"/>
      <c r="E4542" s="1198"/>
    </row>
    <row r="4543" spans="4:5">
      <c r="D4543" s="1205"/>
      <c r="E4543" s="1198"/>
    </row>
    <row r="4544" spans="4:5">
      <c r="D4544" s="1205"/>
      <c r="E4544" s="1198"/>
    </row>
    <row r="4545" spans="4:5">
      <c r="D4545" s="1205"/>
      <c r="E4545" s="1198"/>
    </row>
    <row r="4546" spans="4:5">
      <c r="D4546" s="1205"/>
      <c r="E4546" s="1198"/>
    </row>
    <row r="4547" spans="4:5">
      <c r="D4547" s="1205"/>
      <c r="E4547" s="1198"/>
    </row>
    <row r="4548" spans="4:5">
      <c r="D4548" s="1205"/>
      <c r="E4548" s="1198"/>
    </row>
    <row r="4549" spans="4:5">
      <c r="D4549" s="1205"/>
      <c r="E4549" s="1198"/>
    </row>
    <row r="4550" spans="4:5">
      <c r="D4550" s="1205"/>
      <c r="E4550" s="1198"/>
    </row>
    <row r="4551" spans="4:5">
      <c r="D4551" s="1205"/>
      <c r="E4551" s="1198"/>
    </row>
    <row r="4552" spans="4:5">
      <c r="D4552" s="1205"/>
      <c r="E4552" s="1198"/>
    </row>
    <row r="4553" spans="4:5">
      <c r="D4553" s="1205"/>
      <c r="E4553" s="1198"/>
    </row>
    <row r="4554" spans="4:5">
      <c r="D4554" s="1205"/>
      <c r="E4554" s="1198"/>
    </row>
    <row r="4555" spans="4:5">
      <c r="D4555" s="1205"/>
      <c r="E4555" s="1198"/>
    </row>
    <row r="4556" spans="4:5">
      <c r="D4556" s="1205"/>
      <c r="E4556" s="1198"/>
    </row>
    <row r="4557" spans="4:5">
      <c r="D4557" s="1205"/>
      <c r="E4557" s="1198"/>
    </row>
    <row r="4558" spans="4:5">
      <c r="D4558" s="1205"/>
      <c r="E4558" s="1198"/>
    </row>
    <row r="4559" spans="4:5">
      <c r="D4559" s="1205"/>
      <c r="E4559" s="1198"/>
    </row>
    <row r="4560" spans="4:5">
      <c r="D4560" s="1205"/>
      <c r="E4560" s="1198"/>
    </row>
    <row r="4561" spans="4:5">
      <c r="D4561" s="1205"/>
      <c r="E4561" s="1198"/>
    </row>
    <row r="4562" spans="4:5">
      <c r="D4562" s="1205"/>
      <c r="E4562" s="1198"/>
    </row>
    <row r="4563" spans="4:5">
      <c r="D4563" s="1205"/>
      <c r="E4563" s="1198"/>
    </row>
    <row r="4564" spans="4:5">
      <c r="D4564" s="1205"/>
      <c r="E4564" s="1198"/>
    </row>
    <row r="4565" spans="4:5">
      <c r="D4565" s="1205"/>
      <c r="E4565" s="1198"/>
    </row>
    <row r="4566" spans="4:5">
      <c r="D4566" s="1205"/>
      <c r="E4566" s="1198"/>
    </row>
    <row r="4567" spans="4:5">
      <c r="D4567" s="1205"/>
      <c r="E4567" s="1198"/>
    </row>
    <row r="4568" spans="4:5">
      <c r="D4568" s="1205"/>
      <c r="E4568" s="1198"/>
    </row>
    <row r="4569" spans="4:5">
      <c r="D4569" s="1205"/>
      <c r="E4569" s="1198"/>
    </row>
    <row r="4570" spans="4:5">
      <c r="D4570" s="1205"/>
      <c r="E4570" s="1198"/>
    </row>
    <row r="4571" spans="4:5">
      <c r="D4571" s="1205"/>
      <c r="E4571" s="1198"/>
    </row>
    <row r="4572" spans="4:5">
      <c r="D4572" s="1205"/>
      <c r="E4572" s="1198"/>
    </row>
    <row r="4573" spans="4:5">
      <c r="D4573" s="1205"/>
      <c r="E4573" s="1198"/>
    </row>
    <row r="4574" spans="4:5">
      <c r="D4574" s="1205"/>
      <c r="E4574" s="1198"/>
    </row>
    <row r="4575" spans="4:5">
      <c r="D4575" s="1205"/>
      <c r="E4575" s="1198"/>
    </row>
    <row r="4576" spans="4:5">
      <c r="D4576" s="1205"/>
      <c r="E4576" s="1198"/>
    </row>
    <row r="4577" spans="4:5">
      <c r="D4577" s="1205"/>
      <c r="E4577" s="1198"/>
    </row>
    <row r="4578" spans="4:5">
      <c r="D4578" s="1205"/>
      <c r="E4578" s="1198"/>
    </row>
    <row r="4579" spans="4:5">
      <c r="D4579" s="1205"/>
      <c r="E4579" s="1198"/>
    </row>
    <row r="4580" spans="4:5">
      <c r="D4580" s="1205"/>
      <c r="E4580" s="1198"/>
    </row>
    <row r="4581" spans="4:5">
      <c r="D4581" s="1205"/>
      <c r="E4581" s="1198"/>
    </row>
    <row r="4582" spans="4:5">
      <c r="D4582" s="1205"/>
      <c r="E4582" s="1198"/>
    </row>
    <row r="4583" spans="4:5">
      <c r="D4583" s="1205"/>
      <c r="E4583" s="1198"/>
    </row>
    <row r="4584" spans="4:5">
      <c r="D4584" s="1205"/>
      <c r="E4584" s="1198"/>
    </row>
    <row r="4585" spans="4:5">
      <c r="D4585" s="1205"/>
      <c r="E4585" s="1198"/>
    </row>
    <row r="4586" spans="4:5">
      <c r="D4586" s="1205"/>
      <c r="E4586" s="1198"/>
    </row>
    <row r="4587" spans="4:5">
      <c r="D4587" s="1205"/>
      <c r="E4587" s="1198"/>
    </row>
    <row r="4588" spans="4:5">
      <c r="D4588" s="1205"/>
      <c r="E4588" s="1198"/>
    </row>
    <row r="4589" spans="4:5">
      <c r="D4589" s="1205"/>
      <c r="E4589" s="1198"/>
    </row>
    <row r="4590" spans="4:5">
      <c r="D4590" s="1205"/>
      <c r="E4590" s="1198"/>
    </row>
    <row r="4591" spans="4:5">
      <c r="D4591" s="1205"/>
      <c r="E4591" s="1198"/>
    </row>
    <row r="4592" spans="4:5">
      <c r="D4592" s="1205"/>
      <c r="E4592" s="1198"/>
    </row>
    <row r="4593" spans="4:5">
      <c r="D4593" s="1205"/>
      <c r="E4593" s="1198"/>
    </row>
    <row r="4594" spans="4:5">
      <c r="D4594" s="1205"/>
      <c r="E4594" s="1198"/>
    </row>
    <row r="4595" spans="4:5">
      <c r="D4595" s="1205"/>
      <c r="E4595" s="1198"/>
    </row>
    <row r="4596" spans="4:5">
      <c r="D4596" s="1205"/>
      <c r="E4596" s="1198"/>
    </row>
    <row r="4597" spans="4:5">
      <c r="D4597" s="1205"/>
      <c r="E4597" s="1198"/>
    </row>
    <row r="4598" spans="4:5">
      <c r="D4598" s="1205"/>
      <c r="E4598" s="1198"/>
    </row>
    <row r="4599" spans="4:5">
      <c r="D4599" s="1205"/>
      <c r="E4599" s="1198"/>
    </row>
    <row r="4600" spans="4:5">
      <c r="D4600" s="1205"/>
      <c r="E4600" s="1198"/>
    </row>
    <row r="4601" spans="4:5">
      <c r="D4601" s="1205"/>
      <c r="E4601" s="1198"/>
    </row>
    <row r="4602" spans="4:5">
      <c r="D4602" s="1205"/>
      <c r="E4602" s="1198"/>
    </row>
    <row r="4603" spans="4:5">
      <c r="D4603" s="1205"/>
      <c r="E4603" s="1198"/>
    </row>
    <row r="4604" spans="4:5">
      <c r="D4604" s="1205"/>
      <c r="E4604" s="1198"/>
    </row>
    <row r="4605" spans="4:5">
      <c r="D4605" s="1205"/>
      <c r="E4605" s="1198"/>
    </row>
    <row r="4606" spans="4:5">
      <c r="D4606" s="1205"/>
      <c r="E4606" s="1198"/>
    </row>
    <row r="4607" spans="4:5">
      <c r="D4607" s="1205"/>
      <c r="E4607" s="1198"/>
    </row>
    <row r="4608" spans="4:5">
      <c r="D4608" s="1205"/>
      <c r="E4608" s="1198"/>
    </row>
    <row r="4609" spans="4:5">
      <c r="D4609" s="1205"/>
      <c r="E4609" s="1198"/>
    </row>
    <row r="4610" spans="4:5">
      <c r="D4610" s="1205"/>
      <c r="E4610" s="1198"/>
    </row>
    <row r="4611" spans="4:5">
      <c r="D4611" s="1205"/>
      <c r="E4611" s="1198"/>
    </row>
    <row r="4612" spans="4:5">
      <c r="D4612" s="1205"/>
      <c r="E4612" s="1198"/>
    </row>
    <row r="4613" spans="4:5">
      <c r="D4613" s="1205"/>
      <c r="E4613" s="1198"/>
    </row>
    <row r="4614" spans="4:5">
      <c r="D4614" s="1205"/>
      <c r="E4614" s="1198"/>
    </row>
    <row r="4615" spans="4:5">
      <c r="D4615" s="1205"/>
      <c r="E4615" s="1198"/>
    </row>
    <row r="4616" spans="4:5">
      <c r="D4616" s="1205"/>
      <c r="E4616" s="1198"/>
    </row>
    <row r="4617" spans="4:5">
      <c r="D4617" s="1205"/>
      <c r="E4617" s="1198"/>
    </row>
    <row r="4618" spans="4:5">
      <c r="D4618" s="1205"/>
      <c r="E4618" s="1198"/>
    </row>
    <row r="4619" spans="4:5">
      <c r="D4619" s="1205"/>
      <c r="E4619" s="1198"/>
    </row>
    <row r="4620" spans="4:5">
      <c r="D4620" s="1205"/>
      <c r="E4620" s="1198"/>
    </row>
    <row r="4621" spans="4:5">
      <c r="D4621" s="1205"/>
      <c r="E4621" s="1198"/>
    </row>
    <row r="4622" spans="4:5">
      <c r="D4622" s="1205"/>
      <c r="E4622" s="1198"/>
    </row>
    <row r="4623" spans="4:5">
      <c r="D4623" s="1205"/>
      <c r="E4623" s="1198"/>
    </row>
    <row r="4624" spans="4:5">
      <c r="D4624" s="1205"/>
      <c r="E4624" s="1198"/>
    </row>
    <row r="4625" spans="4:5">
      <c r="D4625" s="1205"/>
      <c r="E4625" s="1198"/>
    </row>
    <row r="4626" spans="4:5">
      <c r="D4626" s="1205"/>
      <c r="E4626" s="1198"/>
    </row>
    <row r="4627" spans="4:5">
      <c r="D4627" s="1205"/>
      <c r="E4627" s="1198"/>
    </row>
    <row r="4628" spans="4:5">
      <c r="D4628" s="1205"/>
      <c r="E4628" s="1198"/>
    </row>
    <row r="4629" spans="4:5">
      <c r="D4629" s="1205"/>
      <c r="E4629" s="1198"/>
    </row>
    <row r="4630" spans="4:5">
      <c r="D4630" s="1205"/>
      <c r="E4630" s="1198"/>
    </row>
    <row r="4631" spans="4:5">
      <c r="D4631" s="1205"/>
      <c r="E4631" s="1198"/>
    </row>
    <row r="4632" spans="4:5">
      <c r="D4632" s="1205"/>
      <c r="E4632" s="1198"/>
    </row>
    <row r="4633" spans="4:5">
      <c r="D4633" s="1205"/>
      <c r="E4633" s="1198"/>
    </row>
    <row r="4634" spans="4:5">
      <c r="D4634" s="1205"/>
      <c r="E4634" s="1198"/>
    </row>
    <row r="4635" spans="4:5">
      <c r="D4635" s="1205"/>
      <c r="E4635" s="1198"/>
    </row>
    <row r="4636" spans="4:5">
      <c r="D4636" s="1205"/>
      <c r="E4636" s="1198"/>
    </row>
    <row r="4637" spans="4:5">
      <c r="D4637" s="1205"/>
      <c r="E4637" s="1198"/>
    </row>
    <row r="4638" spans="4:5">
      <c r="D4638" s="1205"/>
      <c r="E4638" s="1198"/>
    </row>
    <row r="4639" spans="4:5">
      <c r="D4639" s="1205"/>
      <c r="E4639" s="1198"/>
    </row>
    <row r="4640" spans="4:5">
      <c r="D4640" s="1205"/>
      <c r="E4640" s="1198"/>
    </row>
    <row r="4641" spans="4:5">
      <c r="D4641" s="1205"/>
      <c r="E4641" s="1198"/>
    </row>
    <row r="4642" spans="4:5">
      <c r="D4642" s="1205"/>
      <c r="E4642" s="1198"/>
    </row>
    <row r="4643" spans="4:5">
      <c r="D4643" s="1205"/>
      <c r="E4643" s="1198"/>
    </row>
    <row r="4644" spans="4:5">
      <c r="D4644" s="1205"/>
      <c r="E4644" s="1198"/>
    </row>
    <row r="4645" spans="4:5">
      <c r="D4645" s="1205"/>
      <c r="E4645" s="1198"/>
    </row>
    <row r="4646" spans="4:5">
      <c r="D4646" s="1205"/>
      <c r="E4646" s="1198"/>
    </row>
    <row r="4647" spans="4:5">
      <c r="D4647" s="1205"/>
      <c r="E4647" s="1198"/>
    </row>
    <row r="4648" spans="4:5">
      <c r="D4648" s="1205"/>
      <c r="E4648" s="1198"/>
    </row>
    <row r="4649" spans="4:5">
      <c r="D4649" s="1205"/>
      <c r="E4649" s="1198"/>
    </row>
    <row r="4650" spans="4:5">
      <c r="D4650" s="1205"/>
      <c r="E4650" s="1198"/>
    </row>
    <row r="4651" spans="4:5">
      <c r="D4651" s="1205"/>
      <c r="E4651" s="1198"/>
    </row>
    <row r="4652" spans="4:5">
      <c r="D4652" s="1205"/>
      <c r="E4652" s="1198"/>
    </row>
    <row r="4653" spans="4:5">
      <c r="D4653" s="1205"/>
      <c r="E4653" s="1198"/>
    </row>
    <row r="4654" spans="4:5">
      <c r="D4654" s="1205"/>
      <c r="E4654" s="1198"/>
    </row>
    <row r="4655" spans="4:5">
      <c r="D4655" s="1205"/>
      <c r="E4655" s="1198"/>
    </row>
    <row r="4656" spans="4:5">
      <c r="D4656" s="1205"/>
      <c r="E4656" s="1198"/>
    </row>
    <row r="4657" spans="4:5">
      <c r="D4657" s="1205"/>
      <c r="E4657" s="1198"/>
    </row>
    <row r="4658" spans="4:5">
      <c r="D4658" s="1205"/>
      <c r="E4658" s="1198"/>
    </row>
    <row r="4659" spans="4:5">
      <c r="D4659" s="1205"/>
      <c r="E4659" s="1198"/>
    </row>
    <row r="4660" spans="4:5">
      <c r="D4660" s="1205"/>
      <c r="E4660" s="1198"/>
    </row>
    <row r="4661" spans="4:5">
      <c r="D4661" s="1205"/>
      <c r="E4661" s="1198"/>
    </row>
    <row r="4662" spans="4:5">
      <c r="D4662" s="1205"/>
      <c r="E4662" s="1198"/>
    </row>
    <row r="4663" spans="4:5">
      <c r="D4663" s="1205"/>
      <c r="E4663" s="1198"/>
    </row>
    <row r="4664" spans="4:5">
      <c r="D4664" s="1205"/>
      <c r="E4664" s="1198"/>
    </row>
    <row r="4665" spans="4:5">
      <c r="D4665" s="1205"/>
      <c r="E4665" s="1198"/>
    </row>
    <row r="4666" spans="4:5">
      <c r="D4666" s="1205"/>
      <c r="E4666" s="1198"/>
    </row>
    <row r="4667" spans="4:5">
      <c r="D4667" s="1205"/>
      <c r="E4667" s="1198"/>
    </row>
    <row r="4668" spans="4:5">
      <c r="D4668" s="1205"/>
      <c r="E4668" s="1198"/>
    </row>
    <row r="4669" spans="4:5">
      <c r="D4669" s="1205"/>
      <c r="E4669" s="1198"/>
    </row>
    <row r="4670" spans="4:5">
      <c r="D4670" s="1205"/>
      <c r="E4670" s="1198"/>
    </row>
    <row r="4671" spans="4:5">
      <c r="D4671" s="1205"/>
      <c r="E4671" s="1198"/>
    </row>
    <row r="4672" spans="4:5">
      <c r="D4672" s="1205"/>
      <c r="E4672" s="1198"/>
    </row>
    <row r="4673" spans="4:5">
      <c r="D4673" s="1205"/>
      <c r="E4673" s="1198"/>
    </row>
    <row r="4674" spans="4:5">
      <c r="D4674" s="1205"/>
      <c r="E4674" s="1198"/>
    </row>
    <row r="4675" spans="4:5">
      <c r="D4675" s="1205"/>
      <c r="E4675" s="1198"/>
    </row>
    <row r="4676" spans="4:5">
      <c r="D4676" s="1205"/>
      <c r="E4676" s="1198"/>
    </row>
    <row r="4677" spans="4:5">
      <c r="D4677" s="1205"/>
      <c r="E4677" s="1198"/>
    </row>
    <row r="4678" spans="4:5">
      <c r="D4678" s="1205"/>
      <c r="E4678" s="1198"/>
    </row>
    <row r="4679" spans="4:5">
      <c r="D4679" s="1205"/>
      <c r="E4679" s="1198"/>
    </row>
    <row r="4680" spans="4:5">
      <c r="D4680" s="1205"/>
      <c r="E4680" s="1198"/>
    </row>
    <row r="4681" spans="4:5">
      <c r="D4681" s="1205"/>
      <c r="E4681" s="1198"/>
    </row>
    <row r="4682" spans="4:5">
      <c r="D4682" s="1205"/>
      <c r="E4682" s="1198"/>
    </row>
    <row r="4683" spans="4:5">
      <c r="D4683" s="1205"/>
      <c r="E4683" s="1198"/>
    </row>
    <row r="4684" spans="4:5">
      <c r="D4684" s="1205"/>
      <c r="E4684" s="1198"/>
    </row>
    <row r="4685" spans="4:5">
      <c r="D4685" s="1205"/>
      <c r="E4685" s="1198"/>
    </row>
    <row r="4686" spans="4:5">
      <c r="D4686" s="1205"/>
      <c r="E4686" s="1198"/>
    </row>
    <row r="4687" spans="4:5">
      <c r="D4687" s="1205"/>
      <c r="E4687" s="1198"/>
    </row>
    <row r="4688" spans="4:5">
      <c r="D4688" s="1205"/>
      <c r="E4688" s="1198"/>
    </row>
    <row r="4689" spans="4:5">
      <c r="D4689" s="1205"/>
      <c r="E4689" s="1198"/>
    </row>
    <row r="4690" spans="4:5">
      <c r="D4690" s="1205"/>
      <c r="E4690" s="1198"/>
    </row>
    <row r="4691" spans="4:5">
      <c r="D4691" s="1205"/>
      <c r="E4691" s="1198"/>
    </row>
    <row r="4692" spans="4:5">
      <c r="D4692" s="1205"/>
      <c r="E4692" s="1198"/>
    </row>
    <row r="4693" spans="4:5">
      <c r="D4693" s="1205"/>
      <c r="E4693" s="1198"/>
    </row>
    <row r="4694" spans="4:5">
      <c r="D4694" s="1205"/>
      <c r="E4694" s="1198"/>
    </row>
    <row r="4695" spans="4:5">
      <c r="D4695" s="1205"/>
      <c r="E4695" s="1198"/>
    </row>
    <row r="4696" spans="4:5">
      <c r="D4696" s="1205"/>
      <c r="E4696" s="1198"/>
    </row>
    <row r="4697" spans="4:5">
      <c r="D4697" s="1205"/>
      <c r="E4697" s="1198"/>
    </row>
    <row r="4698" spans="4:5">
      <c r="D4698" s="1205"/>
      <c r="E4698" s="1198"/>
    </row>
    <row r="4699" spans="4:5">
      <c r="D4699" s="1205"/>
      <c r="E4699" s="1198"/>
    </row>
    <row r="4700" spans="4:5">
      <c r="D4700" s="1205"/>
      <c r="E4700" s="1198"/>
    </row>
    <row r="4701" spans="4:5">
      <c r="D4701" s="1205"/>
      <c r="E4701" s="1198"/>
    </row>
    <row r="4702" spans="4:5">
      <c r="D4702" s="1205"/>
      <c r="E4702" s="1198"/>
    </row>
    <row r="4703" spans="4:5">
      <c r="D4703" s="1205"/>
      <c r="E4703" s="1198"/>
    </row>
    <row r="4704" spans="4:5">
      <c r="D4704" s="1205"/>
      <c r="E4704" s="1198"/>
    </row>
    <row r="4705" spans="4:5">
      <c r="D4705" s="1205"/>
      <c r="E4705" s="1198"/>
    </row>
    <row r="4706" spans="4:5">
      <c r="D4706" s="1205"/>
      <c r="E4706" s="1198"/>
    </row>
    <row r="4707" spans="4:5">
      <c r="D4707" s="1205"/>
      <c r="E4707" s="1198"/>
    </row>
    <row r="4708" spans="4:5">
      <c r="D4708" s="1205"/>
      <c r="E4708" s="1198"/>
    </row>
    <row r="4709" spans="4:5">
      <c r="D4709" s="1205"/>
      <c r="E4709" s="1198"/>
    </row>
    <row r="4710" spans="4:5">
      <c r="D4710" s="1205"/>
      <c r="E4710" s="1198"/>
    </row>
    <row r="4711" spans="4:5">
      <c r="D4711" s="1205"/>
      <c r="E4711" s="1198"/>
    </row>
    <row r="4712" spans="4:5">
      <c r="D4712" s="1205"/>
      <c r="E4712" s="1198"/>
    </row>
    <row r="4713" spans="4:5">
      <c r="D4713" s="1205"/>
      <c r="E4713" s="1198"/>
    </row>
    <row r="4714" spans="4:5">
      <c r="D4714" s="1205"/>
      <c r="E4714" s="1198"/>
    </row>
    <row r="4715" spans="4:5">
      <c r="D4715" s="1205"/>
      <c r="E4715" s="1198"/>
    </row>
    <row r="4716" spans="4:5">
      <c r="D4716" s="1205"/>
      <c r="E4716" s="1198"/>
    </row>
    <row r="4717" spans="4:5">
      <c r="D4717" s="1205"/>
      <c r="E4717" s="1198"/>
    </row>
    <row r="4718" spans="4:5">
      <c r="D4718" s="1205"/>
      <c r="E4718" s="1198"/>
    </row>
    <row r="4719" spans="4:5">
      <c r="D4719" s="1205"/>
      <c r="E4719" s="1198"/>
    </row>
    <row r="4720" spans="4:5">
      <c r="D4720" s="1205"/>
      <c r="E4720" s="1198"/>
    </row>
    <row r="4721" spans="4:5">
      <c r="D4721" s="1205"/>
      <c r="E4721" s="1198"/>
    </row>
    <row r="4722" spans="4:5">
      <c r="D4722" s="1205"/>
      <c r="E4722" s="1198"/>
    </row>
    <row r="4723" spans="4:5">
      <c r="D4723" s="1205"/>
      <c r="E4723" s="1198"/>
    </row>
    <row r="4724" spans="4:5">
      <c r="D4724" s="1205"/>
      <c r="E4724" s="1198"/>
    </row>
    <row r="4725" spans="4:5">
      <c r="D4725" s="1205"/>
      <c r="E4725" s="1198"/>
    </row>
    <row r="4726" spans="4:5">
      <c r="D4726" s="1205"/>
      <c r="E4726" s="1198"/>
    </row>
    <row r="4727" spans="4:5">
      <c r="D4727" s="1205"/>
      <c r="E4727" s="1198"/>
    </row>
    <row r="4728" spans="4:5">
      <c r="D4728" s="1205"/>
      <c r="E4728" s="1198"/>
    </row>
    <row r="4729" spans="4:5">
      <c r="D4729" s="1205"/>
      <c r="E4729" s="1198"/>
    </row>
    <row r="4730" spans="4:5">
      <c r="D4730" s="1205"/>
      <c r="E4730" s="1198"/>
    </row>
    <row r="4731" spans="4:5">
      <c r="D4731" s="1205"/>
      <c r="E4731" s="1198"/>
    </row>
    <row r="4732" spans="4:5">
      <c r="D4732" s="1205"/>
      <c r="E4732" s="1198"/>
    </row>
    <row r="4733" spans="4:5">
      <c r="D4733" s="1205"/>
      <c r="E4733" s="1198"/>
    </row>
    <row r="4734" spans="4:5">
      <c r="D4734" s="1205"/>
      <c r="E4734" s="1198"/>
    </row>
    <row r="4735" spans="4:5">
      <c r="D4735" s="1205"/>
      <c r="E4735" s="1198"/>
    </row>
    <row r="4736" spans="4:5">
      <c r="D4736" s="1205"/>
      <c r="E4736" s="1198"/>
    </row>
    <row r="4737" spans="4:5">
      <c r="D4737" s="1205"/>
      <c r="E4737" s="1198"/>
    </row>
    <row r="4738" spans="4:5">
      <c r="D4738" s="1205"/>
      <c r="E4738" s="1198"/>
    </row>
    <row r="4739" spans="4:5">
      <c r="D4739" s="1205"/>
      <c r="E4739" s="1198"/>
    </row>
    <row r="4740" spans="4:5">
      <c r="D4740" s="1205"/>
      <c r="E4740" s="1198"/>
    </row>
    <row r="4741" spans="4:5">
      <c r="D4741" s="1205"/>
      <c r="E4741" s="1198"/>
    </row>
    <row r="4742" spans="4:5">
      <c r="D4742" s="1205"/>
      <c r="E4742" s="1198"/>
    </row>
    <row r="4743" spans="4:5">
      <c r="D4743" s="1205"/>
      <c r="E4743" s="1198"/>
    </row>
    <row r="4744" spans="4:5">
      <c r="D4744" s="1205"/>
      <c r="E4744" s="1198"/>
    </row>
    <row r="4745" spans="4:5">
      <c r="D4745" s="1205"/>
      <c r="E4745" s="1198"/>
    </row>
    <row r="4746" spans="4:5">
      <c r="D4746" s="1205"/>
      <c r="E4746" s="1198"/>
    </row>
    <row r="4747" spans="4:5">
      <c r="D4747" s="1205"/>
      <c r="E4747" s="1198"/>
    </row>
    <row r="4748" spans="4:5">
      <c r="D4748" s="1205"/>
      <c r="E4748" s="1198"/>
    </row>
    <row r="4749" spans="4:5">
      <c r="D4749" s="1205"/>
      <c r="E4749" s="1198"/>
    </row>
    <row r="4750" spans="4:5">
      <c r="D4750" s="1205"/>
      <c r="E4750" s="1198"/>
    </row>
    <row r="4751" spans="4:5">
      <c r="D4751" s="1205"/>
      <c r="E4751" s="1198"/>
    </row>
    <row r="4752" spans="4:5">
      <c r="D4752" s="1205"/>
      <c r="E4752" s="1198"/>
    </row>
    <row r="4753" spans="4:5">
      <c r="D4753" s="1205"/>
      <c r="E4753" s="1198"/>
    </row>
    <row r="4754" spans="4:5">
      <c r="D4754" s="1205"/>
      <c r="E4754" s="1198"/>
    </row>
    <row r="4755" spans="4:5">
      <c r="D4755" s="1205"/>
      <c r="E4755" s="1198"/>
    </row>
    <row r="4756" spans="4:5">
      <c r="D4756" s="1205"/>
      <c r="E4756" s="1198"/>
    </row>
    <row r="4757" spans="4:5">
      <c r="D4757" s="1205"/>
      <c r="E4757" s="1198"/>
    </row>
    <row r="4758" spans="4:5">
      <c r="D4758" s="1205"/>
      <c r="E4758" s="1198"/>
    </row>
    <row r="4759" spans="4:5">
      <c r="D4759" s="1205"/>
      <c r="E4759" s="1198"/>
    </row>
    <row r="4760" spans="4:5">
      <c r="D4760" s="1205"/>
      <c r="E4760" s="1198"/>
    </row>
    <row r="4761" spans="4:5">
      <c r="D4761" s="1205"/>
      <c r="E4761" s="1198"/>
    </row>
    <row r="4762" spans="4:5">
      <c r="D4762" s="1205"/>
      <c r="E4762" s="1198"/>
    </row>
    <row r="4763" spans="4:5">
      <c r="D4763" s="1205"/>
      <c r="E4763" s="1198"/>
    </row>
    <row r="4764" spans="4:5">
      <c r="D4764" s="1205"/>
      <c r="E4764" s="1198"/>
    </row>
    <row r="4765" spans="4:5">
      <c r="D4765" s="1205"/>
      <c r="E4765" s="1198"/>
    </row>
    <row r="4766" spans="4:5">
      <c r="D4766" s="1205"/>
      <c r="E4766" s="1198"/>
    </row>
    <row r="4767" spans="4:5">
      <c r="D4767" s="1205"/>
      <c r="E4767" s="1198"/>
    </row>
    <row r="4768" spans="4:5">
      <c r="D4768" s="1205"/>
      <c r="E4768" s="1198"/>
    </row>
    <row r="4769" spans="4:5">
      <c r="D4769" s="1205"/>
      <c r="E4769" s="1198"/>
    </row>
    <row r="4770" spans="4:5">
      <c r="D4770" s="1205"/>
      <c r="E4770" s="1198"/>
    </row>
    <row r="4771" spans="4:5">
      <c r="D4771" s="1205"/>
      <c r="E4771" s="1198"/>
    </row>
    <row r="4772" spans="4:5">
      <c r="D4772" s="1205"/>
      <c r="E4772" s="1198"/>
    </row>
    <row r="4773" spans="4:5">
      <c r="D4773" s="1205"/>
      <c r="E4773" s="1198"/>
    </row>
    <row r="4774" spans="4:5">
      <c r="D4774" s="1205"/>
      <c r="E4774" s="1198"/>
    </row>
    <row r="4775" spans="4:5">
      <c r="D4775" s="1205"/>
      <c r="E4775" s="1198"/>
    </row>
    <row r="4776" spans="4:5">
      <c r="D4776" s="1205"/>
      <c r="E4776" s="1198"/>
    </row>
    <row r="4777" spans="4:5">
      <c r="D4777" s="1205"/>
      <c r="E4777" s="1198"/>
    </row>
    <row r="4778" spans="4:5">
      <c r="D4778" s="1205"/>
      <c r="E4778" s="1198"/>
    </row>
    <row r="4779" spans="4:5">
      <c r="D4779" s="1205"/>
      <c r="E4779" s="1198"/>
    </row>
    <row r="4780" spans="4:5">
      <c r="D4780" s="1205"/>
      <c r="E4780" s="1198"/>
    </row>
    <row r="4781" spans="4:5">
      <c r="D4781" s="1205"/>
      <c r="E4781" s="1198"/>
    </row>
    <row r="4782" spans="4:5">
      <c r="D4782" s="1205"/>
      <c r="E4782" s="1198"/>
    </row>
    <row r="4783" spans="4:5">
      <c r="D4783" s="1205"/>
      <c r="E4783" s="1198"/>
    </row>
    <row r="4784" spans="4:5">
      <c r="D4784" s="1205"/>
      <c r="E4784" s="1198"/>
    </row>
    <row r="4785" spans="4:5">
      <c r="D4785" s="1205"/>
      <c r="E4785" s="1198"/>
    </row>
    <row r="4786" spans="4:5">
      <c r="D4786" s="1205"/>
      <c r="E4786" s="1198"/>
    </row>
    <row r="4787" spans="4:5">
      <c r="D4787" s="1205"/>
      <c r="E4787" s="1198"/>
    </row>
    <row r="4788" spans="4:5">
      <c r="D4788" s="1205"/>
      <c r="E4788" s="1198"/>
    </row>
    <row r="4789" spans="4:5">
      <c r="D4789" s="1205"/>
      <c r="E4789" s="1198"/>
    </row>
    <row r="4790" spans="4:5">
      <c r="D4790" s="1205"/>
      <c r="E4790" s="1198"/>
    </row>
    <row r="4791" spans="4:5">
      <c r="D4791" s="1205"/>
      <c r="E4791" s="1198"/>
    </row>
    <row r="4792" spans="4:5">
      <c r="D4792" s="1205"/>
      <c r="E4792" s="1198"/>
    </row>
    <row r="4793" spans="4:5">
      <c r="D4793" s="1205"/>
      <c r="E4793" s="1198"/>
    </row>
    <row r="4794" spans="4:5">
      <c r="D4794" s="1205"/>
      <c r="E4794" s="1198"/>
    </row>
    <row r="4795" spans="4:5">
      <c r="D4795" s="1205"/>
      <c r="E4795" s="1198"/>
    </row>
    <row r="4796" spans="4:5">
      <c r="D4796" s="1205"/>
      <c r="E4796" s="1198"/>
    </row>
    <row r="4797" spans="4:5">
      <c r="D4797" s="1205"/>
      <c r="E4797" s="1198"/>
    </row>
    <row r="4798" spans="4:5">
      <c r="D4798" s="1205"/>
      <c r="E4798" s="1198"/>
    </row>
    <row r="4799" spans="4:5">
      <c r="D4799" s="1205"/>
      <c r="E4799" s="1198"/>
    </row>
    <row r="4800" spans="4:5">
      <c r="D4800" s="1205"/>
      <c r="E4800" s="1198"/>
    </row>
    <row r="4801" spans="4:5">
      <c r="D4801" s="1205"/>
      <c r="E4801" s="1198"/>
    </row>
    <row r="4802" spans="4:5">
      <c r="D4802" s="1205"/>
      <c r="E4802" s="1198"/>
    </row>
    <row r="4803" spans="4:5">
      <c r="D4803" s="1205"/>
      <c r="E4803" s="1198"/>
    </row>
    <row r="4804" spans="4:5">
      <c r="D4804" s="1205"/>
      <c r="E4804" s="1198"/>
    </row>
    <row r="4805" spans="4:5">
      <c r="D4805" s="1205"/>
      <c r="E4805" s="1198"/>
    </row>
    <row r="4806" spans="4:5">
      <c r="D4806" s="1205"/>
      <c r="E4806" s="1198"/>
    </row>
    <row r="4807" spans="4:5">
      <c r="D4807" s="1205"/>
      <c r="E4807" s="1198"/>
    </row>
    <row r="4808" spans="4:5">
      <c r="D4808" s="1205"/>
      <c r="E4808" s="1198"/>
    </row>
    <row r="4809" spans="4:5">
      <c r="D4809" s="1205"/>
      <c r="E4809" s="1198"/>
    </row>
    <row r="4810" spans="4:5">
      <c r="D4810" s="1205"/>
      <c r="E4810" s="1198"/>
    </row>
    <row r="4811" spans="4:5">
      <c r="D4811" s="1205"/>
      <c r="E4811" s="1198"/>
    </row>
    <row r="4812" spans="4:5">
      <c r="D4812" s="1205"/>
      <c r="E4812" s="1198"/>
    </row>
    <row r="4813" spans="4:5">
      <c r="D4813" s="1205"/>
      <c r="E4813" s="1198"/>
    </row>
    <row r="4814" spans="4:5">
      <c r="D4814" s="1205"/>
      <c r="E4814" s="1198"/>
    </row>
    <row r="4815" spans="4:5">
      <c r="D4815" s="1205"/>
      <c r="E4815" s="1198"/>
    </row>
    <row r="4816" spans="4:5">
      <c r="D4816" s="1205"/>
      <c r="E4816" s="1198"/>
    </row>
    <row r="4817" spans="4:5">
      <c r="D4817" s="1205"/>
      <c r="E4817" s="1198"/>
    </row>
    <row r="4818" spans="4:5">
      <c r="D4818" s="1205"/>
      <c r="E4818" s="1198"/>
    </row>
    <row r="4819" spans="4:5">
      <c r="D4819" s="1205"/>
      <c r="E4819" s="1198"/>
    </row>
    <row r="4820" spans="4:5">
      <c r="D4820" s="1205"/>
      <c r="E4820" s="1198"/>
    </row>
    <row r="4821" spans="4:5">
      <c r="D4821" s="1205"/>
      <c r="E4821" s="1198"/>
    </row>
    <row r="4822" spans="4:5">
      <c r="D4822" s="1205"/>
      <c r="E4822" s="1198"/>
    </row>
    <row r="4823" spans="4:5">
      <c r="D4823" s="1205"/>
      <c r="E4823" s="1198"/>
    </row>
    <row r="4824" spans="4:5">
      <c r="D4824" s="1205"/>
      <c r="E4824" s="1198"/>
    </row>
    <row r="4825" spans="4:5">
      <c r="D4825" s="1205"/>
      <c r="E4825" s="1198"/>
    </row>
    <row r="4826" spans="4:5">
      <c r="D4826" s="1205"/>
      <c r="E4826" s="1198"/>
    </row>
    <row r="4827" spans="4:5">
      <c r="D4827" s="1205"/>
      <c r="E4827" s="1198"/>
    </row>
    <row r="4828" spans="4:5">
      <c r="D4828" s="1205"/>
      <c r="E4828" s="1198"/>
    </row>
    <row r="4829" spans="4:5">
      <c r="D4829" s="1205"/>
      <c r="E4829" s="1198"/>
    </row>
    <row r="4830" spans="4:5">
      <c r="D4830" s="1205"/>
      <c r="E4830" s="1198"/>
    </row>
    <row r="4831" spans="4:5">
      <c r="D4831" s="1205"/>
      <c r="E4831" s="1198"/>
    </row>
    <row r="4832" spans="4:5">
      <c r="D4832" s="1205"/>
      <c r="E4832" s="1198"/>
    </row>
    <row r="4833" spans="4:5">
      <c r="D4833" s="1205"/>
      <c r="E4833" s="1198"/>
    </row>
    <row r="4834" spans="4:5">
      <c r="D4834" s="1205"/>
      <c r="E4834" s="1198"/>
    </row>
    <row r="4835" spans="4:5">
      <c r="D4835" s="1205"/>
      <c r="E4835" s="1198"/>
    </row>
    <row r="4836" spans="4:5">
      <c r="D4836" s="1205"/>
      <c r="E4836" s="1198"/>
    </row>
    <row r="4837" spans="4:5">
      <c r="D4837" s="1205"/>
      <c r="E4837" s="1198"/>
    </row>
    <row r="4838" spans="4:5">
      <c r="D4838" s="1205"/>
      <c r="E4838" s="1198"/>
    </row>
    <row r="4839" spans="4:5">
      <c r="D4839" s="1205"/>
      <c r="E4839" s="1198"/>
    </row>
    <row r="4840" spans="4:5">
      <c r="D4840" s="1205"/>
      <c r="E4840" s="1198"/>
    </row>
    <row r="4841" spans="4:5">
      <c r="D4841" s="1205"/>
      <c r="E4841" s="1198"/>
    </row>
    <row r="4842" spans="4:5">
      <c r="D4842" s="1205"/>
      <c r="E4842" s="1198"/>
    </row>
    <row r="4843" spans="4:5">
      <c r="D4843" s="1205"/>
      <c r="E4843" s="1198"/>
    </row>
    <row r="4844" spans="4:5">
      <c r="D4844" s="1205"/>
      <c r="E4844" s="1198"/>
    </row>
    <row r="4845" spans="4:5">
      <c r="D4845" s="1205"/>
      <c r="E4845" s="1198"/>
    </row>
    <row r="4846" spans="4:5">
      <c r="D4846" s="1205"/>
      <c r="E4846" s="1198"/>
    </row>
    <row r="4847" spans="4:5">
      <c r="D4847" s="1205"/>
      <c r="E4847" s="1198"/>
    </row>
    <row r="4848" spans="4:5">
      <c r="D4848" s="1205"/>
      <c r="E4848" s="1198"/>
    </row>
    <row r="4849" spans="4:5">
      <c r="D4849" s="1205"/>
      <c r="E4849" s="1198"/>
    </row>
    <row r="4850" spans="4:5">
      <c r="D4850" s="1205"/>
      <c r="E4850" s="1198"/>
    </row>
    <row r="4851" spans="4:5">
      <c r="D4851" s="1205"/>
      <c r="E4851" s="1198"/>
    </row>
    <row r="4852" spans="4:5">
      <c r="D4852" s="1205"/>
      <c r="E4852" s="1198"/>
    </row>
    <row r="4853" spans="4:5">
      <c r="D4853" s="1205"/>
      <c r="E4853" s="1198"/>
    </row>
    <row r="4854" spans="4:5">
      <c r="D4854" s="1205"/>
      <c r="E4854" s="1198"/>
    </row>
    <row r="4855" spans="4:5">
      <c r="D4855" s="1205"/>
      <c r="E4855" s="1198"/>
    </row>
    <row r="4856" spans="4:5">
      <c r="D4856" s="1205"/>
      <c r="E4856" s="1198"/>
    </row>
    <row r="4857" spans="4:5">
      <c r="D4857" s="1205"/>
      <c r="E4857" s="1198"/>
    </row>
    <row r="4858" spans="4:5">
      <c r="D4858" s="1205"/>
      <c r="E4858" s="1198"/>
    </row>
    <row r="4859" spans="4:5">
      <c r="D4859" s="1205"/>
      <c r="E4859" s="1198"/>
    </row>
    <row r="4860" spans="4:5">
      <c r="D4860" s="1205"/>
      <c r="E4860" s="1198"/>
    </row>
    <row r="4861" spans="4:5">
      <c r="D4861" s="1205"/>
      <c r="E4861" s="1198"/>
    </row>
    <row r="4862" spans="4:5">
      <c r="D4862" s="1205"/>
      <c r="E4862" s="1198"/>
    </row>
    <row r="4863" spans="4:5">
      <c r="D4863" s="1205"/>
      <c r="E4863" s="1198"/>
    </row>
    <row r="4864" spans="4:5">
      <c r="D4864" s="1205"/>
      <c r="E4864" s="1198"/>
    </row>
    <row r="4865" spans="4:5">
      <c r="D4865" s="1205"/>
      <c r="E4865" s="1198"/>
    </row>
    <row r="4866" spans="4:5">
      <c r="D4866" s="1205"/>
      <c r="E4866" s="1198"/>
    </row>
    <row r="4867" spans="4:5">
      <c r="D4867" s="1205"/>
      <c r="E4867" s="1198"/>
    </row>
    <row r="4868" spans="4:5">
      <c r="D4868" s="1205"/>
      <c r="E4868" s="1198"/>
    </row>
    <row r="4869" spans="4:5">
      <c r="D4869" s="1205"/>
      <c r="E4869" s="1198"/>
    </row>
    <row r="4870" spans="4:5">
      <c r="D4870" s="1205"/>
      <c r="E4870" s="1198"/>
    </row>
    <row r="4871" spans="4:5">
      <c r="D4871" s="1205"/>
      <c r="E4871" s="1198"/>
    </row>
    <row r="4872" spans="4:5">
      <c r="D4872" s="1205"/>
      <c r="E4872" s="1198"/>
    </row>
    <row r="4873" spans="4:5">
      <c r="D4873" s="1205"/>
      <c r="E4873" s="1198"/>
    </row>
    <row r="4874" spans="4:5">
      <c r="D4874" s="1205"/>
      <c r="E4874" s="1198"/>
    </row>
    <row r="4875" spans="4:5">
      <c r="D4875" s="1205"/>
      <c r="E4875" s="1198"/>
    </row>
    <row r="4876" spans="4:5">
      <c r="D4876" s="1205"/>
      <c r="E4876" s="1198"/>
    </row>
    <row r="4877" spans="4:5">
      <c r="D4877" s="1205"/>
      <c r="E4877" s="1198"/>
    </row>
    <row r="4878" spans="4:5">
      <c r="D4878" s="1205"/>
      <c r="E4878" s="1198"/>
    </row>
    <row r="4879" spans="4:5">
      <c r="D4879" s="1205"/>
      <c r="E4879" s="1198"/>
    </row>
    <row r="4880" spans="4:5">
      <c r="D4880" s="1205"/>
      <c r="E4880" s="1198"/>
    </row>
    <row r="4881" spans="4:5">
      <c r="D4881" s="1205"/>
      <c r="E4881" s="1198"/>
    </row>
    <row r="4882" spans="4:5">
      <c r="D4882" s="1205"/>
      <c r="E4882" s="1198"/>
    </row>
    <row r="4883" spans="4:5">
      <c r="D4883" s="1205"/>
      <c r="E4883" s="1198"/>
    </row>
    <row r="4884" spans="4:5">
      <c r="D4884" s="1205"/>
      <c r="E4884" s="1198"/>
    </row>
    <row r="4885" spans="4:5">
      <c r="D4885" s="1205"/>
      <c r="E4885" s="1198"/>
    </row>
    <row r="4886" spans="4:5">
      <c r="D4886" s="1205"/>
      <c r="E4886" s="1198"/>
    </row>
    <row r="4887" spans="4:5">
      <c r="D4887" s="1205"/>
      <c r="E4887" s="1198"/>
    </row>
    <row r="4888" spans="4:5">
      <c r="D4888" s="1205"/>
      <c r="E4888" s="1198"/>
    </row>
    <row r="4889" spans="4:5">
      <c r="D4889" s="1205"/>
      <c r="E4889" s="1198"/>
    </row>
    <row r="4890" spans="4:5">
      <c r="D4890" s="1205"/>
      <c r="E4890" s="1198"/>
    </row>
    <row r="4891" spans="4:5">
      <c r="D4891" s="1205"/>
      <c r="E4891" s="1198"/>
    </row>
    <row r="4892" spans="4:5">
      <c r="D4892" s="1205"/>
      <c r="E4892" s="1198"/>
    </row>
    <row r="4893" spans="4:5">
      <c r="D4893" s="1205"/>
      <c r="E4893" s="1198"/>
    </row>
    <row r="4894" spans="4:5">
      <c r="D4894" s="1205"/>
      <c r="E4894" s="1198"/>
    </row>
    <row r="4895" spans="4:5">
      <c r="D4895" s="1205"/>
      <c r="E4895" s="1198"/>
    </row>
    <row r="4896" spans="4:5">
      <c r="D4896" s="1205"/>
      <c r="E4896" s="1198"/>
    </row>
    <row r="4897" spans="4:5">
      <c r="D4897" s="1205"/>
      <c r="E4897" s="1198"/>
    </row>
    <row r="4898" spans="4:5">
      <c r="D4898" s="1205"/>
      <c r="E4898" s="1198"/>
    </row>
    <row r="4899" spans="4:5">
      <c r="D4899" s="1205"/>
      <c r="E4899" s="1198"/>
    </row>
    <row r="4900" spans="4:5">
      <c r="D4900" s="1205"/>
      <c r="E4900" s="1198"/>
    </row>
    <row r="4901" spans="4:5">
      <c r="D4901" s="1205"/>
      <c r="E4901" s="1198"/>
    </row>
    <row r="4902" spans="4:5">
      <c r="D4902" s="1205"/>
      <c r="E4902" s="1198"/>
    </row>
    <row r="4903" spans="4:5">
      <c r="D4903" s="1205"/>
      <c r="E4903" s="1198"/>
    </row>
    <row r="4904" spans="4:5">
      <c r="D4904" s="1205"/>
      <c r="E4904" s="1198"/>
    </row>
    <row r="4905" spans="4:5">
      <c r="D4905" s="1205"/>
      <c r="E4905" s="1198"/>
    </row>
    <row r="4906" spans="4:5">
      <c r="D4906" s="1205"/>
      <c r="E4906" s="1198"/>
    </row>
    <row r="4907" spans="4:5">
      <c r="D4907" s="1205"/>
      <c r="E4907" s="1198"/>
    </row>
    <row r="4908" spans="4:5">
      <c r="D4908" s="1205"/>
      <c r="E4908" s="1198"/>
    </row>
    <row r="4909" spans="4:5">
      <c r="D4909" s="1205"/>
      <c r="E4909" s="1198"/>
    </row>
    <row r="4910" spans="4:5">
      <c r="D4910" s="1205"/>
      <c r="E4910" s="1198"/>
    </row>
    <row r="4911" spans="4:5">
      <c r="D4911" s="1205"/>
      <c r="E4911" s="1198"/>
    </row>
    <row r="4912" spans="4:5">
      <c r="D4912" s="1205"/>
      <c r="E4912" s="1198"/>
    </row>
    <row r="4913" spans="4:5">
      <c r="D4913" s="1205"/>
      <c r="E4913" s="1198"/>
    </row>
    <row r="4914" spans="4:5">
      <c r="D4914" s="1205"/>
      <c r="E4914" s="1198"/>
    </row>
    <row r="4915" spans="4:5">
      <c r="D4915" s="1205"/>
      <c r="E4915" s="1198"/>
    </row>
    <row r="4916" spans="4:5">
      <c r="D4916" s="1205"/>
      <c r="E4916" s="1198"/>
    </row>
    <row r="4917" spans="4:5">
      <c r="D4917" s="1205"/>
      <c r="E4917" s="1198"/>
    </row>
    <row r="4918" spans="4:5">
      <c r="D4918" s="1205"/>
      <c r="E4918" s="1198"/>
    </row>
    <row r="4919" spans="4:5">
      <c r="D4919" s="1205"/>
      <c r="E4919" s="1198"/>
    </row>
    <row r="4920" spans="4:5">
      <c r="D4920" s="1205"/>
      <c r="E4920" s="1198"/>
    </row>
    <row r="4921" spans="4:5">
      <c r="D4921" s="1205"/>
      <c r="E4921" s="1198"/>
    </row>
    <row r="4922" spans="4:5">
      <c r="D4922" s="1205"/>
      <c r="E4922" s="1198"/>
    </row>
    <row r="4923" spans="4:5">
      <c r="D4923" s="1205"/>
      <c r="E4923" s="1198"/>
    </row>
    <row r="4924" spans="4:5">
      <c r="D4924" s="1205"/>
      <c r="E4924" s="1198"/>
    </row>
    <row r="4925" spans="4:5">
      <c r="D4925" s="1205"/>
      <c r="E4925" s="1198"/>
    </row>
    <row r="4926" spans="4:5">
      <c r="D4926" s="1205"/>
      <c r="E4926" s="1198"/>
    </row>
    <row r="4927" spans="4:5">
      <c r="D4927" s="1205"/>
      <c r="E4927" s="1198"/>
    </row>
    <row r="4928" spans="4:5">
      <c r="D4928" s="1205"/>
      <c r="E4928" s="1198"/>
    </row>
    <row r="4929" spans="4:5">
      <c r="D4929" s="1205"/>
      <c r="E4929" s="1198"/>
    </row>
    <row r="4930" spans="4:5">
      <c r="D4930" s="1205"/>
      <c r="E4930" s="1198"/>
    </row>
    <row r="4931" spans="4:5">
      <c r="D4931" s="1205"/>
      <c r="E4931" s="1198"/>
    </row>
    <row r="4932" spans="4:5">
      <c r="D4932" s="1205"/>
      <c r="E4932" s="1198"/>
    </row>
    <row r="4933" spans="4:5">
      <c r="D4933" s="1205"/>
      <c r="E4933" s="1198"/>
    </row>
    <row r="4934" spans="4:5">
      <c r="D4934" s="1205"/>
      <c r="E4934" s="1198"/>
    </row>
    <row r="4935" spans="4:5">
      <c r="D4935" s="1205"/>
      <c r="E4935" s="1198"/>
    </row>
    <row r="4936" spans="4:5">
      <c r="D4936" s="1205"/>
      <c r="E4936" s="1198"/>
    </row>
    <row r="4937" spans="4:5">
      <c r="D4937" s="1205"/>
      <c r="E4937" s="1198"/>
    </row>
    <row r="4938" spans="4:5">
      <c r="D4938" s="1205"/>
      <c r="E4938" s="1198"/>
    </row>
    <row r="4939" spans="4:5">
      <c r="D4939" s="1205"/>
      <c r="E4939" s="1198"/>
    </row>
    <row r="4940" spans="4:5">
      <c r="D4940" s="1205"/>
      <c r="E4940" s="1198"/>
    </row>
    <row r="4941" spans="4:5">
      <c r="D4941" s="1205"/>
      <c r="E4941" s="1198"/>
    </row>
    <row r="4942" spans="4:5">
      <c r="D4942" s="1205"/>
      <c r="E4942" s="1198"/>
    </row>
    <row r="4943" spans="4:5">
      <c r="D4943" s="1205"/>
      <c r="E4943" s="1198"/>
    </row>
    <row r="4944" spans="4:5">
      <c r="D4944" s="1205"/>
      <c r="E4944" s="1198"/>
    </row>
    <row r="4945" spans="4:5">
      <c r="D4945" s="1205"/>
      <c r="E4945" s="1198"/>
    </row>
    <row r="4946" spans="4:5">
      <c r="D4946" s="1205"/>
      <c r="E4946" s="1198"/>
    </row>
    <row r="4947" spans="4:5">
      <c r="D4947" s="1205"/>
      <c r="E4947" s="1198"/>
    </row>
    <row r="4948" spans="4:5">
      <c r="D4948" s="1205"/>
      <c r="E4948" s="1198"/>
    </row>
    <row r="4949" spans="4:5">
      <c r="D4949" s="1205"/>
      <c r="E4949" s="1198"/>
    </row>
    <row r="4950" spans="4:5">
      <c r="D4950" s="1205"/>
      <c r="E4950" s="1198"/>
    </row>
    <row r="4951" spans="4:5">
      <c r="D4951" s="1205"/>
      <c r="E4951" s="1198"/>
    </row>
    <row r="4952" spans="4:5">
      <c r="D4952" s="1205"/>
      <c r="E4952" s="1198"/>
    </row>
    <row r="4953" spans="4:5">
      <c r="D4953" s="1205"/>
      <c r="E4953" s="1198"/>
    </row>
    <row r="4954" spans="4:5">
      <c r="D4954" s="1205"/>
      <c r="E4954" s="1198"/>
    </row>
    <row r="4955" spans="4:5">
      <c r="D4955" s="1205"/>
      <c r="E4955" s="1198"/>
    </row>
    <row r="4956" spans="4:5">
      <c r="D4956" s="1205"/>
      <c r="E4956" s="1198"/>
    </row>
    <row r="4957" spans="4:5">
      <c r="D4957" s="1205"/>
      <c r="E4957" s="1198"/>
    </row>
    <row r="4958" spans="4:5">
      <c r="D4958" s="1205"/>
      <c r="E4958" s="1198"/>
    </row>
    <row r="4959" spans="4:5">
      <c r="D4959" s="1205"/>
      <c r="E4959" s="1198"/>
    </row>
    <row r="4960" spans="4:5">
      <c r="D4960" s="1205"/>
      <c r="E4960" s="1198"/>
    </row>
    <row r="4961" spans="4:5">
      <c r="D4961" s="1205"/>
      <c r="E4961" s="1198"/>
    </row>
    <row r="4962" spans="4:5">
      <c r="D4962" s="1205"/>
      <c r="E4962" s="1198"/>
    </row>
    <row r="4963" spans="4:5">
      <c r="D4963" s="1205"/>
      <c r="E4963" s="1198"/>
    </row>
    <row r="4964" spans="4:5">
      <c r="D4964" s="1205"/>
      <c r="E4964" s="1198"/>
    </row>
    <row r="4965" spans="4:5">
      <c r="D4965" s="1205"/>
      <c r="E4965" s="1198"/>
    </row>
    <row r="4966" spans="4:5">
      <c r="D4966" s="1205"/>
      <c r="E4966" s="1198"/>
    </row>
    <row r="4967" spans="4:5">
      <c r="D4967" s="1205"/>
      <c r="E4967" s="1198"/>
    </row>
    <row r="4968" spans="4:5">
      <c r="D4968" s="1205"/>
      <c r="E4968" s="1198"/>
    </row>
    <row r="4969" spans="4:5">
      <c r="D4969" s="1205"/>
      <c r="E4969" s="1198"/>
    </row>
    <row r="4970" spans="4:5">
      <c r="D4970" s="1205"/>
      <c r="E4970" s="1198"/>
    </row>
    <row r="4971" spans="4:5">
      <c r="D4971" s="1205"/>
      <c r="E4971" s="1198"/>
    </row>
    <row r="4972" spans="4:5">
      <c r="D4972" s="1205"/>
      <c r="E4972" s="1198"/>
    </row>
    <row r="4973" spans="4:5">
      <c r="D4973" s="1205"/>
      <c r="E4973" s="1198"/>
    </row>
    <row r="4974" spans="4:5">
      <c r="D4974" s="1205"/>
      <c r="E4974" s="1198"/>
    </row>
    <row r="4975" spans="4:5">
      <c r="D4975" s="1205"/>
      <c r="E4975" s="1198"/>
    </row>
    <row r="4976" spans="4:5">
      <c r="D4976" s="1205"/>
      <c r="E4976" s="1198"/>
    </row>
    <row r="4977" spans="4:5">
      <c r="D4977" s="1205"/>
      <c r="E4977" s="1198"/>
    </row>
    <row r="4978" spans="4:5">
      <c r="D4978" s="1205"/>
      <c r="E4978" s="1198"/>
    </row>
    <row r="4979" spans="4:5">
      <c r="D4979" s="1205"/>
      <c r="E4979" s="1198"/>
    </row>
    <row r="4980" spans="4:5">
      <c r="D4980" s="1205"/>
      <c r="E4980" s="1198"/>
    </row>
    <row r="4981" spans="4:5">
      <c r="D4981" s="1205"/>
      <c r="E4981" s="1198"/>
    </row>
    <row r="4982" spans="4:5">
      <c r="D4982" s="1205"/>
      <c r="E4982" s="1198"/>
    </row>
    <row r="4983" spans="4:5">
      <c r="D4983" s="1205"/>
      <c r="E4983" s="1198"/>
    </row>
    <row r="4984" spans="4:5">
      <c r="D4984" s="1205"/>
      <c r="E4984" s="1198"/>
    </row>
    <row r="4985" spans="4:5">
      <c r="D4985" s="1205"/>
      <c r="E4985" s="1198"/>
    </row>
    <row r="4986" spans="4:5">
      <c r="D4986" s="1205"/>
      <c r="E4986" s="1198"/>
    </row>
    <row r="4987" spans="4:5">
      <c r="D4987" s="1205"/>
      <c r="E4987" s="1198"/>
    </row>
    <row r="4988" spans="4:5">
      <c r="D4988" s="1205"/>
      <c r="E4988" s="1198"/>
    </row>
    <row r="4989" spans="4:5">
      <c r="D4989" s="1205"/>
      <c r="E4989" s="1198"/>
    </row>
    <row r="4990" spans="4:5">
      <c r="D4990" s="1205"/>
      <c r="E4990" s="1198"/>
    </row>
    <row r="4991" spans="4:5">
      <c r="D4991" s="1205"/>
      <c r="E4991" s="1198"/>
    </row>
    <row r="4992" spans="4:5">
      <c r="D4992" s="1205"/>
      <c r="E4992" s="1198"/>
    </row>
    <row r="4993" spans="4:5">
      <c r="D4993" s="1205"/>
      <c r="E4993" s="1198"/>
    </row>
    <row r="4994" spans="4:5">
      <c r="D4994" s="1205"/>
      <c r="E4994" s="1198"/>
    </row>
    <row r="4995" spans="4:5">
      <c r="D4995" s="1205"/>
      <c r="E4995" s="1198"/>
    </row>
    <row r="4996" spans="4:5">
      <c r="D4996" s="1205"/>
      <c r="E4996" s="1198"/>
    </row>
    <row r="4997" spans="4:5">
      <c r="D4997" s="1205"/>
      <c r="E4997" s="1198"/>
    </row>
    <row r="4998" spans="4:5">
      <c r="D4998" s="1205"/>
      <c r="E4998" s="1198"/>
    </row>
    <row r="4999" spans="4:5">
      <c r="D4999" s="1205"/>
      <c r="E4999" s="1198"/>
    </row>
    <row r="5000" spans="4:5">
      <c r="D5000" s="1205"/>
      <c r="E5000" s="1198"/>
    </row>
    <row r="5001" spans="4:5">
      <c r="D5001" s="1205"/>
      <c r="E5001" s="1198"/>
    </row>
    <row r="5002" spans="4:5">
      <c r="D5002" s="1205"/>
      <c r="E5002" s="1198"/>
    </row>
    <row r="5003" spans="4:5">
      <c r="D5003" s="1205"/>
      <c r="E5003" s="1198"/>
    </row>
    <row r="5004" spans="4:5">
      <c r="D5004" s="1205"/>
      <c r="E5004" s="1198"/>
    </row>
    <row r="5005" spans="4:5">
      <c r="D5005" s="1205"/>
      <c r="E5005" s="1198"/>
    </row>
    <row r="5006" spans="4:5">
      <c r="D5006" s="1205"/>
      <c r="E5006" s="1198"/>
    </row>
    <row r="5007" spans="4:5">
      <c r="D5007" s="1205"/>
      <c r="E5007" s="1198"/>
    </row>
    <row r="5008" spans="4:5">
      <c r="D5008" s="1205"/>
      <c r="E5008" s="1198"/>
    </row>
    <row r="5009" spans="4:5">
      <c r="D5009" s="1205"/>
      <c r="E5009" s="1198"/>
    </row>
    <row r="5010" spans="4:5">
      <c r="D5010" s="1205"/>
      <c r="E5010" s="1198"/>
    </row>
    <row r="5011" spans="4:5">
      <c r="D5011" s="1205"/>
      <c r="E5011" s="1198"/>
    </row>
    <row r="5012" spans="4:5">
      <c r="D5012" s="1205"/>
      <c r="E5012" s="1198"/>
    </row>
    <row r="5013" spans="4:5">
      <c r="D5013" s="1205"/>
      <c r="E5013" s="1198"/>
    </row>
    <row r="5014" spans="4:5">
      <c r="D5014" s="1205"/>
      <c r="E5014" s="1198"/>
    </row>
    <row r="5015" spans="4:5">
      <c r="D5015" s="1205"/>
      <c r="E5015" s="1198"/>
    </row>
    <row r="5016" spans="4:5">
      <c r="D5016" s="1205"/>
      <c r="E5016" s="1198"/>
    </row>
    <row r="5017" spans="4:5">
      <c r="D5017" s="1205"/>
      <c r="E5017" s="1198"/>
    </row>
    <row r="5018" spans="4:5">
      <c r="D5018" s="1205"/>
      <c r="E5018" s="1198"/>
    </row>
    <row r="5019" spans="4:5">
      <c r="D5019" s="1205"/>
      <c r="E5019" s="1198"/>
    </row>
    <row r="5020" spans="4:5">
      <c r="D5020" s="1205"/>
      <c r="E5020" s="1198"/>
    </row>
    <row r="5021" spans="4:5">
      <c r="D5021" s="1205"/>
      <c r="E5021" s="1198"/>
    </row>
    <row r="5022" spans="4:5">
      <c r="D5022" s="1205"/>
      <c r="E5022" s="1198"/>
    </row>
    <row r="5023" spans="4:5">
      <c r="D5023" s="1205"/>
      <c r="E5023" s="1198"/>
    </row>
    <row r="5024" spans="4:5">
      <c r="D5024" s="1205"/>
      <c r="E5024" s="1198"/>
    </row>
    <row r="5025" spans="4:5">
      <c r="D5025" s="1205"/>
      <c r="E5025" s="1198"/>
    </row>
    <row r="5026" spans="4:5">
      <c r="D5026" s="1205"/>
      <c r="E5026" s="1198"/>
    </row>
    <row r="5027" spans="4:5">
      <c r="D5027" s="1205"/>
      <c r="E5027" s="1198"/>
    </row>
    <row r="5028" spans="4:5">
      <c r="D5028" s="1205"/>
      <c r="E5028" s="1198"/>
    </row>
    <row r="5029" spans="4:5">
      <c r="D5029" s="1205"/>
      <c r="E5029" s="1198"/>
    </row>
    <row r="5030" spans="4:5">
      <c r="D5030" s="1205"/>
      <c r="E5030" s="1198"/>
    </row>
    <row r="5031" spans="4:5">
      <c r="D5031" s="1205"/>
      <c r="E5031" s="1198"/>
    </row>
    <row r="5032" spans="4:5">
      <c r="D5032" s="1205"/>
      <c r="E5032" s="1198"/>
    </row>
    <row r="5033" spans="4:5">
      <c r="D5033" s="1205"/>
      <c r="E5033" s="1198"/>
    </row>
    <row r="5034" spans="4:5">
      <c r="D5034" s="1205"/>
      <c r="E5034" s="1198"/>
    </row>
    <row r="5035" spans="4:5">
      <c r="D5035" s="1205"/>
      <c r="E5035" s="1198"/>
    </row>
    <row r="5036" spans="4:5">
      <c r="D5036" s="1205"/>
      <c r="E5036" s="1198"/>
    </row>
    <row r="5037" spans="4:5">
      <c r="D5037" s="1205"/>
      <c r="E5037" s="1198"/>
    </row>
    <row r="5038" spans="4:5">
      <c r="D5038" s="1205"/>
      <c r="E5038" s="1198"/>
    </row>
    <row r="5039" spans="4:5">
      <c r="D5039" s="1205"/>
      <c r="E5039" s="1198"/>
    </row>
    <row r="5040" spans="4:5">
      <c r="D5040" s="1205"/>
      <c r="E5040" s="1198"/>
    </row>
    <row r="5041" spans="4:5">
      <c r="D5041" s="1205"/>
      <c r="E5041" s="1198"/>
    </row>
    <row r="5042" spans="4:5">
      <c r="D5042" s="1205"/>
      <c r="E5042" s="1198"/>
    </row>
    <row r="5043" spans="4:5">
      <c r="D5043" s="1205"/>
      <c r="E5043" s="1198"/>
    </row>
    <row r="5044" spans="4:5">
      <c r="D5044" s="1205"/>
      <c r="E5044" s="1198"/>
    </row>
    <row r="5045" spans="4:5">
      <c r="D5045" s="1205"/>
      <c r="E5045" s="1198"/>
    </row>
    <row r="5046" spans="4:5">
      <c r="D5046" s="1205"/>
      <c r="E5046" s="1198"/>
    </row>
    <row r="5047" spans="4:5">
      <c r="D5047" s="1205"/>
      <c r="E5047" s="1198"/>
    </row>
    <row r="5048" spans="4:5">
      <c r="D5048" s="1205"/>
      <c r="E5048" s="1198"/>
    </row>
    <row r="5049" spans="4:5">
      <c r="D5049" s="1205"/>
      <c r="E5049" s="1198"/>
    </row>
    <row r="5050" spans="4:5">
      <c r="D5050" s="1205"/>
      <c r="E5050" s="1198"/>
    </row>
    <row r="5051" spans="4:5">
      <c r="D5051" s="1205"/>
      <c r="E5051" s="1198"/>
    </row>
    <row r="5052" spans="4:5">
      <c r="D5052" s="1205"/>
      <c r="E5052" s="1198"/>
    </row>
    <row r="5053" spans="4:5">
      <c r="D5053" s="1205"/>
      <c r="E5053" s="1198"/>
    </row>
    <row r="5054" spans="4:5">
      <c r="D5054" s="1205"/>
      <c r="E5054" s="1198"/>
    </row>
    <row r="5055" spans="4:5">
      <c r="D5055" s="1205"/>
      <c r="E5055" s="1198"/>
    </row>
    <row r="5056" spans="4:5">
      <c r="D5056" s="1205"/>
      <c r="E5056" s="1198"/>
    </row>
    <row r="5057" spans="4:5">
      <c r="D5057" s="1205"/>
      <c r="E5057" s="1198"/>
    </row>
    <row r="5058" spans="4:5">
      <c r="D5058" s="1205"/>
      <c r="E5058" s="1198"/>
    </row>
    <row r="5059" spans="4:5">
      <c r="D5059" s="1205"/>
      <c r="E5059" s="1198"/>
    </row>
    <row r="5060" spans="4:5">
      <c r="D5060" s="1205"/>
      <c r="E5060" s="1198"/>
    </row>
    <row r="5061" spans="4:5">
      <c r="D5061" s="1205"/>
      <c r="E5061" s="1198"/>
    </row>
    <row r="5062" spans="4:5">
      <c r="D5062" s="1205"/>
      <c r="E5062" s="1198"/>
    </row>
    <row r="5063" spans="4:5">
      <c r="D5063" s="1205"/>
      <c r="E5063" s="1198"/>
    </row>
    <row r="5064" spans="4:5">
      <c r="D5064" s="1205"/>
      <c r="E5064" s="1198"/>
    </row>
    <row r="5065" spans="4:5">
      <c r="D5065" s="1205"/>
      <c r="E5065" s="1198"/>
    </row>
    <row r="5066" spans="4:5">
      <c r="D5066" s="1205"/>
      <c r="E5066" s="1198"/>
    </row>
    <row r="5067" spans="4:5">
      <c r="D5067" s="1205"/>
      <c r="E5067" s="1198"/>
    </row>
    <row r="5068" spans="4:5">
      <c r="D5068" s="1205"/>
      <c r="E5068" s="1198"/>
    </row>
    <row r="5069" spans="4:5">
      <c r="D5069" s="1205"/>
      <c r="E5069" s="1198"/>
    </row>
    <row r="5070" spans="4:5">
      <c r="D5070" s="1205"/>
      <c r="E5070" s="1198"/>
    </row>
    <row r="5071" spans="4:5">
      <c r="D5071" s="1205"/>
      <c r="E5071" s="1198"/>
    </row>
    <row r="5072" spans="4:5">
      <c r="D5072" s="1205"/>
      <c r="E5072" s="1198"/>
    </row>
    <row r="5073" spans="4:5">
      <c r="D5073" s="1205"/>
      <c r="E5073" s="1198"/>
    </row>
    <row r="5074" spans="4:5">
      <c r="D5074" s="1205"/>
      <c r="E5074" s="1198"/>
    </row>
    <row r="5075" spans="4:5">
      <c r="D5075" s="1205"/>
      <c r="E5075" s="1198"/>
    </row>
    <row r="5076" spans="4:5">
      <c r="D5076" s="1205"/>
      <c r="E5076" s="1198"/>
    </row>
    <row r="5077" spans="4:5">
      <c r="D5077" s="1205"/>
      <c r="E5077" s="1198"/>
    </row>
    <row r="5078" spans="4:5">
      <c r="D5078" s="1205"/>
      <c r="E5078" s="1198"/>
    </row>
    <row r="5079" spans="4:5">
      <c r="D5079" s="1205"/>
      <c r="E5079" s="1198"/>
    </row>
    <row r="5080" spans="4:5">
      <c r="D5080" s="1205"/>
      <c r="E5080" s="1198"/>
    </row>
    <row r="5081" spans="4:5">
      <c r="D5081" s="1205"/>
      <c r="E5081" s="1198"/>
    </row>
    <row r="5082" spans="4:5">
      <c r="D5082" s="1205"/>
      <c r="E5082" s="1198"/>
    </row>
    <row r="5083" spans="4:5">
      <c r="D5083" s="1205"/>
      <c r="E5083" s="1198"/>
    </row>
    <row r="5084" spans="4:5">
      <c r="D5084" s="1205"/>
      <c r="E5084" s="1198"/>
    </row>
    <row r="5085" spans="4:5">
      <c r="D5085" s="1205"/>
      <c r="E5085" s="1198"/>
    </row>
    <row r="5086" spans="4:5">
      <c r="D5086" s="1205"/>
      <c r="E5086" s="1198"/>
    </row>
    <row r="5087" spans="4:5">
      <c r="D5087" s="1205"/>
      <c r="E5087" s="1198"/>
    </row>
    <row r="5088" spans="4:5">
      <c r="D5088" s="1205"/>
      <c r="E5088" s="1198"/>
    </row>
    <row r="5089" spans="4:5">
      <c r="D5089" s="1205"/>
      <c r="E5089" s="1198"/>
    </row>
    <row r="5090" spans="4:5">
      <c r="D5090" s="1205"/>
      <c r="E5090" s="1198"/>
    </row>
    <row r="5091" spans="4:5">
      <c r="D5091" s="1205"/>
      <c r="E5091" s="1198"/>
    </row>
    <row r="5092" spans="4:5">
      <c r="D5092" s="1205"/>
      <c r="E5092" s="1198"/>
    </row>
    <row r="5093" spans="4:5">
      <c r="D5093" s="1205"/>
      <c r="E5093" s="1198"/>
    </row>
    <row r="5094" spans="4:5">
      <c r="D5094" s="1205"/>
      <c r="E5094" s="1198"/>
    </row>
    <row r="5095" spans="4:5">
      <c r="D5095" s="1205"/>
      <c r="E5095" s="1198"/>
    </row>
    <row r="5096" spans="4:5">
      <c r="D5096" s="1205"/>
      <c r="E5096" s="1198"/>
    </row>
    <row r="5097" spans="4:5">
      <c r="D5097" s="1205"/>
      <c r="E5097" s="1198"/>
    </row>
    <row r="5098" spans="4:5">
      <c r="D5098" s="1205"/>
      <c r="E5098" s="1198"/>
    </row>
    <row r="5099" spans="4:5">
      <c r="D5099" s="1205"/>
      <c r="E5099" s="1198"/>
    </row>
    <row r="5100" spans="4:5">
      <c r="D5100" s="1205"/>
      <c r="E5100" s="1198"/>
    </row>
    <row r="5101" spans="4:5">
      <c r="D5101" s="1205"/>
      <c r="E5101" s="1198"/>
    </row>
    <row r="5102" spans="4:5">
      <c r="D5102" s="1205"/>
      <c r="E5102" s="1198"/>
    </row>
    <row r="5103" spans="4:5">
      <c r="D5103" s="1205"/>
      <c r="E5103" s="1198"/>
    </row>
    <row r="5104" spans="4:5">
      <c r="D5104" s="1205"/>
      <c r="E5104" s="1198"/>
    </row>
    <row r="5105" spans="4:5">
      <c r="D5105" s="1205"/>
      <c r="E5105" s="1198"/>
    </row>
    <row r="5106" spans="4:5">
      <c r="D5106" s="1205"/>
      <c r="E5106" s="1198"/>
    </row>
    <row r="5107" spans="4:5">
      <c r="D5107" s="1205"/>
      <c r="E5107" s="1198"/>
    </row>
    <row r="5108" spans="4:5">
      <c r="D5108" s="1205"/>
      <c r="E5108" s="1198"/>
    </row>
    <row r="5109" spans="4:5">
      <c r="D5109" s="1205"/>
      <c r="E5109" s="1198"/>
    </row>
    <row r="5110" spans="4:5">
      <c r="D5110" s="1205"/>
      <c r="E5110" s="1198"/>
    </row>
    <row r="5111" spans="4:5">
      <c r="D5111" s="1205"/>
      <c r="E5111" s="1198"/>
    </row>
    <row r="5112" spans="4:5">
      <c r="D5112" s="1205"/>
      <c r="E5112" s="1198"/>
    </row>
    <row r="5113" spans="4:5">
      <c r="D5113" s="1205"/>
      <c r="E5113" s="1198"/>
    </row>
    <row r="5114" spans="4:5">
      <c r="D5114" s="1205"/>
      <c r="E5114" s="1198"/>
    </row>
    <row r="5115" spans="4:5">
      <c r="D5115" s="1205"/>
      <c r="E5115" s="1198"/>
    </row>
    <row r="5116" spans="4:5">
      <c r="D5116" s="1205"/>
      <c r="E5116" s="1198"/>
    </row>
    <row r="5117" spans="4:5">
      <c r="D5117" s="1205"/>
      <c r="E5117" s="1198"/>
    </row>
    <row r="5118" spans="4:5">
      <c r="D5118" s="1205"/>
      <c r="E5118" s="1198"/>
    </row>
    <row r="5119" spans="4:5">
      <c r="D5119" s="1205"/>
      <c r="E5119" s="1198"/>
    </row>
    <row r="5120" spans="4:5">
      <c r="D5120" s="1205"/>
      <c r="E5120" s="1198"/>
    </row>
    <row r="5121" spans="4:5">
      <c r="D5121" s="1205"/>
      <c r="E5121" s="1198"/>
    </row>
    <row r="5122" spans="4:5">
      <c r="D5122" s="1205"/>
      <c r="E5122" s="1198"/>
    </row>
    <row r="5123" spans="4:5">
      <c r="D5123" s="1205"/>
      <c r="E5123" s="1198"/>
    </row>
    <row r="5124" spans="4:5">
      <c r="D5124" s="1205"/>
      <c r="E5124" s="1198"/>
    </row>
    <row r="5125" spans="4:5">
      <c r="D5125" s="1205"/>
      <c r="E5125" s="1198"/>
    </row>
    <row r="5126" spans="4:5">
      <c r="D5126" s="1205"/>
      <c r="E5126" s="1198"/>
    </row>
    <row r="5127" spans="4:5">
      <c r="D5127" s="1205"/>
      <c r="E5127" s="1198"/>
    </row>
    <row r="5128" spans="4:5">
      <c r="D5128" s="1205"/>
      <c r="E5128" s="1198"/>
    </row>
    <row r="5129" spans="4:5">
      <c r="D5129" s="1205"/>
      <c r="E5129" s="1198"/>
    </row>
    <row r="5130" spans="4:5">
      <c r="D5130" s="1205"/>
      <c r="E5130" s="1198"/>
    </row>
    <row r="5131" spans="4:5">
      <c r="D5131" s="1205"/>
      <c r="E5131" s="1198"/>
    </row>
    <row r="5132" spans="4:5">
      <c r="D5132" s="1205"/>
      <c r="E5132" s="1198"/>
    </row>
    <row r="5133" spans="4:5">
      <c r="D5133" s="1205"/>
      <c r="E5133" s="1198"/>
    </row>
    <row r="5134" spans="4:5">
      <c r="D5134" s="1205"/>
      <c r="E5134" s="1198"/>
    </row>
    <row r="5135" spans="4:5">
      <c r="D5135" s="1205"/>
      <c r="E5135" s="1198"/>
    </row>
    <row r="5136" spans="4:5">
      <c r="D5136" s="1205"/>
      <c r="E5136" s="1198"/>
    </row>
    <row r="5137" spans="4:5">
      <c r="D5137" s="1205"/>
      <c r="E5137" s="1198"/>
    </row>
    <row r="5138" spans="4:5">
      <c r="D5138" s="1205"/>
      <c r="E5138" s="1198"/>
    </row>
    <row r="5139" spans="4:5">
      <c r="D5139" s="1205"/>
      <c r="E5139" s="1198"/>
    </row>
    <row r="5140" spans="4:5">
      <c r="D5140" s="1205"/>
      <c r="E5140" s="1198"/>
    </row>
    <row r="5141" spans="4:5">
      <c r="D5141" s="1205"/>
      <c r="E5141" s="1198"/>
    </row>
    <row r="5142" spans="4:5">
      <c r="D5142" s="1205"/>
      <c r="E5142" s="1198"/>
    </row>
    <row r="5143" spans="4:5">
      <c r="D5143" s="1205"/>
      <c r="E5143" s="1198"/>
    </row>
    <row r="5144" spans="4:5">
      <c r="D5144" s="1205"/>
      <c r="E5144" s="1198"/>
    </row>
    <row r="5145" spans="4:5">
      <c r="D5145" s="1205"/>
      <c r="E5145" s="1198"/>
    </row>
    <row r="5146" spans="4:5">
      <c r="D5146" s="1205"/>
      <c r="E5146" s="1198"/>
    </row>
    <row r="5147" spans="4:5">
      <c r="D5147" s="1205"/>
      <c r="E5147" s="1198"/>
    </row>
    <row r="5148" spans="4:5">
      <c r="D5148" s="1205"/>
      <c r="E5148" s="1198"/>
    </row>
    <row r="5149" spans="4:5">
      <c r="D5149" s="1205"/>
      <c r="E5149" s="1198"/>
    </row>
    <row r="5150" spans="4:5">
      <c r="D5150" s="1205"/>
      <c r="E5150" s="1198"/>
    </row>
    <row r="5151" spans="4:5">
      <c r="D5151" s="1205"/>
      <c r="E5151" s="1198"/>
    </row>
    <row r="5152" spans="4:5">
      <c r="D5152" s="1205"/>
      <c r="E5152" s="1198"/>
    </row>
    <row r="5153" spans="4:5">
      <c r="D5153" s="1205"/>
      <c r="E5153" s="1198"/>
    </row>
    <row r="5154" spans="4:5">
      <c r="D5154" s="1205"/>
      <c r="E5154" s="1198"/>
    </row>
    <row r="5155" spans="4:5">
      <c r="D5155" s="1205"/>
      <c r="E5155" s="1198"/>
    </row>
    <row r="5156" spans="4:5">
      <c r="D5156" s="1205"/>
      <c r="E5156" s="1198"/>
    </row>
    <row r="5157" spans="4:5">
      <c r="D5157" s="1205"/>
      <c r="E5157" s="1198"/>
    </row>
    <row r="5158" spans="4:5">
      <c r="D5158" s="1205"/>
      <c r="E5158" s="1198"/>
    </row>
    <row r="5159" spans="4:5">
      <c r="D5159" s="1205"/>
      <c r="E5159" s="1198"/>
    </row>
    <row r="5160" spans="4:5">
      <c r="D5160" s="1205"/>
      <c r="E5160" s="1198"/>
    </row>
    <row r="5161" spans="4:5">
      <c r="D5161" s="1205"/>
      <c r="E5161" s="1198"/>
    </row>
    <row r="5162" spans="4:5">
      <c r="D5162" s="1205"/>
      <c r="E5162" s="1198"/>
    </row>
    <row r="5163" spans="4:5">
      <c r="D5163" s="1205"/>
      <c r="E5163" s="1198"/>
    </row>
    <row r="5164" spans="4:5">
      <c r="D5164" s="1205"/>
      <c r="E5164" s="1198"/>
    </row>
    <row r="5165" spans="4:5">
      <c r="D5165" s="1205"/>
      <c r="E5165" s="1198"/>
    </row>
    <row r="5166" spans="4:5">
      <c r="D5166" s="1205"/>
      <c r="E5166" s="1198"/>
    </row>
    <row r="5167" spans="4:5">
      <c r="D5167" s="1205"/>
      <c r="E5167" s="1198"/>
    </row>
    <row r="5168" spans="4:5">
      <c r="D5168" s="1205"/>
      <c r="E5168" s="1198"/>
    </row>
    <row r="5169" spans="4:5">
      <c r="D5169" s="1205"/>
      <c r="E5169" s="1198"/>
    </row>
    <row r="5170" spans="4:5">
      <c r="D5170" s="1205"/>
      <c r="E5170" s="1198"/>
    </row>
    <row r="5171" spans="4:5">
      <c r="D5171" s="1205"/>
      <c r="E5171" s="1198"/>
    </row>
    <row r="5172" spans="4:5">
      <c r="D5172" s="1205"/>
      <c r="E5172" s="1198"/>
    </row>
    <row r="5173" spans="4:5">
      <c r="D5173" s="1205"/>
      <c r="E5173" s="1198"/>
    </row>
    <row r="5174" spans="4:5">
      <c r="D5174" s="1205"/>
      <c r="E5174" s="1198"/>
    </row>
    <row r="5175" spans="4:5">
      <c r="D5175" s="1205"/>
      <c r="E5175" s="1198"/>
    </row>
    <row r="5176" spans="4:5">
      <c r="D5176" s="1205"/>
      <c r="E5176" s="1198"/>
    </row>
    <row r="5177" spans="4:5">
      <c r="D5177" s="1205"/>
      <c r="E5177" s="1198"/>
    </row>
    <row r="5178" spans="4:5">
      <c r="D5178" s="1205"/>
      <c r="E5178" s="1198"/>
    </row>
    <row r="5179" spans="4:5">
      <c r="D5179" s="1205"/>
      <c r="E5179" s="1198"/>
    </row>
    <row r="5180" spans="4:5">
      <c r="D5180" s="1205"/>
      <c r="E5180" s="1198"/>
    </row>
    <row r="5181" spans="4:5">
      <c r="D5181" s="1205"/>
      <c r="E5181" s="1198"/>
    </row>
    <row r="5182" spans="4:5">
      <c r="D5182" s="1205"/>
      <c r="E5182" s="1198"/>
    </row>
    <row r="5183" spans="4:5">
      <c r="D5183" s="1205"/>
      <c r="E5183" s="1198"/>
    </row>
    <row r="5184" spans="4:5">
      <c r="D5184" s="1205"/>
      <c r="E5184" s="1198"/>
    </row>
    <row r="5185" spans="4:5">
      <c r="D5185" s="1205"/>
      <c r="E5185" s="1198"/>
    </row>
    <row r="5186" spans="4:5">
      <c r="D5186" s="1205"/>
      <c r="E5186" s="1198"/>
    </row>
    <row r="5187" spans="4:5">
      <c r="D5187" s="1205"/>
      <c r="E5187" s="1198"/>
    </row>
    <row r="5188" spans="4:5">
      <c r="D5188" s="1205"/>
      <c r="E5188" s="1198"/>
    </row>
    <row r="5189" spans="4:5">
      <c r="D5189" s="1205"/>
      <c r="E5189" s="1198"/>
    </row>
    <row r="5190" spans="4:5">
      <c r="D5190" s="1205"/>
      <c r="E5190" s="1198"/>
    </row>
    <row r="5191" spans="4:5">
      <c r="D5191" s="1205"/>
      <c r="E5191" s="1198"/>
    </row>
    <row r="5192" spans="4:5">
      <c r="D5192" s="1205"/>
      <c r="E5192" s="1198"/>
    </row>
    <row r="5193" spans="4:5">
      <c r="D5193" s="1205"/>
      <c r="E5193" s="1198"/>
    </row>
    <row r="5194" spans="4:5">
      <c r="D5194" s="1205"/>
      <c r="E5194" s="1198"/>
    </row>
    <row r="5195" spans="4:5">
      <c r="D5195" s="1205"/>
      <c r="E5195" s="1198"/>
    </row>
    <row r="5196" spans="4:5">
      <c r="D5196" s="1205"/>
      <c r="E5196" s="1198"/>
    </row>
    <row r="5197" spans="4:5">
      <c r="D5197" s="1205"/>
      <c r="E5197" s="1198"/>
    </row>
    <row r="5198" spans="4:5">
      <c r="D5198" s="1205"/>
      <c r="E5198" s="1198"/>
    </row>
    <row r="5199" spans="4:5">
      <c r="D5199" s="1205"/>
      <c r="E5199" s="1198"/>
    </row>
    <row r="5200" spans="4:5">
      <c r="D5200" s="1205"/>
      <c r="E5200" s="1198"/>
    </row>
    <row r="5201" spans="4:5">
      <c r="D5201" s="1205"/>
      <c r="E5201" s="1198"/>
    </row>
    <row r="5202" spans="4:5">
      <c r="D5202" s="1205"/>
      <c r="E5202" s="1198"/>
    </row>
    <row r="5203" spans="4:5">
      <c r="D5203" s="1205"/>
      <c r="E5203" s="1198"/>
    </row>
    <row r="5204" spans="4:5">
      <c r="D5204" s="1205"/>
      <c r="E5204" s="1198"/>
    </row>
    <row r="5205" spans="4:5">
      <c r="D5205" s="1205"/>
      <c r="E5205" s="1198"/>
    </row>
    <row r="5206" spans="4:5">
      <c r="D5206" s="1205"/>
      <c r="E5206" s="1198"/>
    </row>
    <row r="5207" spans="4:5">
      <c r="D5207" s="1205"/>
      <c r="E5207" s="1198"/>
    </row>
    <row r="5208" spans="4:5">
      <c r="D5208" s="1205"/>
      <c r="E5208" s="1198"/>
    </row>
    <row r="5209" spans="4:5">
      <c r="D5209" s="1205"/>
      <c r="E5209" s="1198"/>
    </row>
    <row r="5210" spans="4:5">
      <c r="D5210" s="1205"/>
      <c r="E5210" s="1198"/>
    </row>
    <row r="5211" spans="4:5">
      <c r="D5211" s="1205"/>
      <c r="E5211" s="1198"/>
    </row>
    <row r="5212" spans="4:5">
      <c r="D5212" s="1205"/>
      <c r="E5212" s="1198"/>
    </row>
    <row r="5213" spans="4:5">
      <c r="D5213" s="1205"/>
      <c r="E5213" s="1198"/>
    </row>
    <row r="5214" spans="4:5">
      <c r="D5214" s="1205"/>
      <c r="E5214" s="1198"/>
    </row>
    <row r="5215" spans="4:5">
      <c r="D5215" s="1205"/>
      <c r="E5215" s="1198"/>
    </row>
    <row r="5216" spans="4:5">
      <c r="D5216" s="1205"/>
      <c r="E5216" s="1198"/>
    </row>
    <row r="5217" spans="4:5">
      <c r="D5217" s="1205"/>
      <c r="E5217" s="1198"/>
    </row>
    <row r="5218" spans="4:5">
      <c r="D5218" s="1205"/>
      <c r="E5218" s="1198"/>
    </row>
    <row r="5219" spans="4:5">
      <c r="D5219" s="1205"/>
      <c r="E5219" s="1198"/>
    </row>
    <row r="5220" spans="4:5">
      <c r="D5220" s="1205"/>
      <c r="E5220" s="1198"/>
    </row>
    <row r="5221" spans="4:5">
      <c r="D5221" s="1205"/>
      <c r="E5221" s="1198"/>
    </row>
    <row r="5222" spans="4:5">
      <c r="D5222" s="1205"/>
      <c r="E5222" s="1198"/>
    </row>
    <row r="5223" spans="4:5">
      <c r="D5223" s="1205"/>
      <c r="E5223" s="1198"/>
    </row>
    <row r="5224" spans="4:5">
      <c r="D5224" s="1205"/>
      <c r="E5224" s="1198"/>
    </row>
    <row r="5225" spans="4:5">
      <c r="D5225" s="1205"/>
      <c r="E5225" s="1198"/>
    </row>
    <row r="5226" spans="4:5">
      <c r="D5226" s="1205"/>
      <c r="E5226" s="1198"/>
    </row>
    <row r="5227" spans="4:5">
      <c r="D5227" s="1205"/>
      <c r="E5227" s="1198"/>
    </row>
    <row r="5228" spans="4:5">
      <c r="D5228" s="1205"/>
      <c r="E5228" s="1198"/>
    </row>
    <row r="5229" spans="4:5">
      <c r="D5229" s="1205"/>
      <c r="E5229" s="1198"/>
    </row>
    <row r="5230" spans="4:5">
      <c r="D5230" s="1205"/>
      <c r="E5230" s="1198"/>
    </row>
    <row r="5231" spans="4:5">
      <c r="D5231" s="1205"/>
      <c r="E5231" s="1198"/>
    </row>
    <row r="5232" spans="4:5">
      <c r="D5232" s="1205"/>
      <c r="E5232" s="1198"/>
    </row>
    <row r="5233" spans="4:5">
      <c r="D5233" s="1205"/>
      <c r="E5233" s="1198"/>
    </row>
    <row r="5234" spans="4:5">
      <c r="D5234" s="1205"/>
      <c r="E5234" s="1198"/>
    </row>
    <row r="5235" spans="4:5">
      <c r="D5235" s="1205"/>
      <c r="E5235" s="1198"/>
    </row>
    <row r="5236" spans="4:5">
      <c r="D5236" s="1205"/>
      <c r="E5236" s="1198"/>
    </row>
    <row r="5237" spans="4:5">
      <c r="D5237" s="1205"/>
      <c r="E5237" s="1198"/>
    </row>
    <row r="5238" spans="4:5">
      <c r="D5238" s="1205"/>
      <c r="E5238" s="1198"/>
    </row>
    <row r="5239" spans="4:5">
      <c r="D5239" s="1205"/>
      <c r="E5239" s="1198"/>
    </row>
    <row r="5240" spans="4:5">
      <c r="D5240" s="1205"/>
      <c r="E5240" s="1198"/>
    </row>
    <row r="5241" spans="4:5">
      <c r="D5241" s="1205"/>
      <c r="E5241" s="1198"/>
    </row>
    <row r="5242" spans="4:5">
      <c r="D5242" s="1205"/>
      <c r="E5242" s="1198"/>
    </row>
    <row r="5243" spans="4:5">
      <c r="D5243" s="1205"/>
      <c r="E5243" s="1198"/>
    </row>
    <row r="5244" spans="4:5">
      <c r="D5244" s="1205"/>
      <c r="E5244" s="1198"/>
    </row>
    <row r="5245" spans="4:5">
      <c r="D5245" s="1205"/>
      <c r="E5245" s="1198"/>
    </row>
    <row r="5246" spans="4:5">
      <c r="D5246" s="1205"/>
      <c r="E5246" s="1198"/>
    </row>
    <row r="5247" spans="4:5">
      <c r="D5247" s="1205"/>
      <c r="E5247" s="1198"/>
    </row>
    <row r="5248" spans="4:5">
      <c r="D5248" s="1205"/>
      <c r="E5248" s="1198"/>
    </row>
    <row r="5249" spans="4:5">
      <c r="D5249" s="1205"/>
      <c r="E5249" s="1198"/>
    </row>
    <row r="5250" spans="4:5">
      <c r="D5250" s="1205"/>
      <c r="E5250" s="1198"/>
    </row>
    <row r="5251" spans="4:5">
      <c r="D5251" s="1205"/>
      <c r="E5251" s="1198"/>
    </row>
    <row r="5252" spans="4:5">
      <c r="D5252" s="1205"/>
      <c r="E5252" s="1198"/>
    </row>
    <row r="5253" spans="4:5">
      <c r="D5253" s="1205"/>
      <c r="E5253" s="1198"/>
    </row>
    <row r="5254" spans="4:5">
      <c r="D5254" s="1205"/>
      <c r="E5254" s="1198"/>
    </row>
    <row r="5255" spans="4:5">
      <c r="D5255" s="1205"/>
      <c r="E5255" s="1198"/>
    </row>
    <row r="5256" spans="4:5">
      <c r="D5256" s="1205"/>
      <c r="E5256" s="1198"/>
    </row>
    <row r="5257" spans="4:5">
      <c r="D5257" s="1205"/>
      <c r="E5257" s="1198"/>
    </row>
    <row r="5258" spans="4:5">
      <c r="D5258" s="1205"/>
      <c r="E5258" s="1198"/>
    </row>
    <row r="5259" spans="4:5">
      <c r="D5259" s="1205"/>
      <c r="E5259" s="1198"/>
    </row>
    <row r="5260" spans="4:5">
      <c r="D5260" s="1205"/>
      <c r="E5260" s="1198"/>
    </row>
    <row r="5261" spans="4:5">
      <c r="D5261" s="1205"/>
      <c r="E5261" s="1198"/>
    </row>
    <row r="5262" spans="4:5">
      <c r="D5262" s="1205"/>
      <c r="E5262" s="1198"/>
    </row>
    <row r="5263" spans="4:5">
      <c r="D5263" s="1205"/>
      <c r="E5263" s="1198"/>
    </row>
    <row r="5264" spans="4:5">
      <c r="D5264" s="1205"/>
      <c r="E5264" s="1198"/>
    </row>
    <row r="5265" spans="4:5">
      <c r="D5265" s="1205"/>
      <c r="E5265" s="1198"/>
    </row>
    <row r="5266" spans="4:5">
      <c r="D5266" s="1205"/>
      <c r="E5266" s="1198"/>
    </row>
    <row r="5267" spans="4:5">
      <c r="D5267" s="1205"/>
      <c r="E5267" s="1198"/>
    </row>
    <row r="5268" spans="4:5">
      <c r="D5268" s="1205"/>
      <c r="E5268" s="1198"/>
    </row>
    <row r="5269" spans="4:5">
      <c r="D5269" s="1205"/>
      <c r="E5269" s="1198"/>
    </row>
    <row r="5270" spans="4:5">
      <c r="D5270" s="1205"/>
      <c r="E5270" s="1198"/>
    </row>
    <row r="5271" spans="4:5">
      <c r="D5271" s="1205"/>
      <c r="E5271" s="1198"/>
    </row>
    <row r="5272" spans="4:5">
      <c r="D5272" s="1205"/>
      <c r="E5272" s="1198"/>
    </row>
    <row r="5273" spans="4:5">
      <c r="D5273" s="1205"/>
      <c r="E5273" s="1198"/>
    </row>
    <row r="5274" spans="4:5">
      <c r="D5274" s="1205"/>
      <c r="E5274" s="1198"/>
    </row>
    <row r="5275" spans="4:5">
      <c r="D5275" s="1205"/>
      <c r="E5275" s="1198"/>
    </row>
    <row r="5276" spans="4:5">
      <c r="D5276" s="1205"/>
      <c r="E5276" s="1198"/>
    </row>
    <row r="5277" spans="4:5">
      <c r="D5277" s="1205"/>
      <c r="E5277" s="1198"/>
    </row>
    <row r="5278" spans="4:5">
      <c r="D5278" s="1205"/>
      <c r="E5278" s="1198"/>
    </row>
    <row r="5279" spans="4:5">
      <c r="D5279" s="1205"/>
      <c r="E5279" s="1198"/>
    </row>
    <row r="5280" spans="4:5">
      <c r="D5280" s="1205"/>
      <c r="E5280" s="1198"/>
    </row>
    <row r="5281" spans="4:5">
      <c r="D5281" s="1205"/>
      <c r="E5281" s="1198"/>
    </row>
    <row r="5282" spans="4:5">
      <c r="D5282" s="1205"/>
      <c r="E5282" s="1198"/>
    </row>
    <row r="5283" spans="4:5">
      <c r="D5283" s="1205"/>
      <c r="E5283" s="1198"/>
    </row>
    <row r="5284" spans="4:5">
      <c r="D5284" s="1205"/>
      <c r="E5284" s="1198"/>
    </row>
    <row r="5285" spans="4:5">
      <c r="D5285" s="1205"/>
      <c r="E5285" s="1198"/>
    </row>
    <row r="5286" spans="4:5">
      <c r="D5286" s="1205"/>
      <c r="E5286" s="1198"/>
    </row>
    <row r="5287" spans="4:5">
      <c r="D5287" s="1205"/>
      <c r="E5287" s="1198"/>
    </row>
    <row r="5288" spans="4:5">
      <c r="D5288" s="1205"/>
      <c r="E5288" s="1198"/>
    </row>
    <row r="5289" spans="4:5">
      <c r="D5289" s="1205"/>
      <c r="E5289" s="1198"/>
    </row>
    <row r="5290" spans="4:5">
      <c r="D5290" s="1205"/>
      <c r="E5290" s="1198"/>
    </row>
    <row r="5291" spans="4:5">
      <c r="D5291" s="1205"/>
      <c r="E5291" s="1198"/>
    </row>
    <row r="5292" spans="4:5">
      <c r="D5292" s="1205"/>
      <c r="E5292" s="1198"/>
    </row>
    <row r="5293" spans="4:5">
      <c r="D5293" s="1205"/>
      <c r="E5293" s="1198"/>
    </row>
    <row r="5294" spans="4:5">
      <c r="D5294" s="1205"/>
      <c r="E5294" s="1198"/>
    </row>
    <row r="5295" spans="4:5">
      <c r="D5295" s="1205"/>
      <c r="E5295" s="1198"/>
    </row>
    <row r="5296" spans="4:5">
      <c r="D5296" s="1205"/>
      <c r="E5296" s="1198"/>
    </row>
    <row r="5297" spans="4:5">
      <c r="D5297" s="1205"/>
      <c r="E5297" s="1198"/>
    </row>
    <row r="5298" spans="4:5">
      <c r="D5298" s="1205"/>
      <c r="E5298" s="1198"/>
    </row>
    <row r="5299" spans="4:5">
      <c r="D5299" s="1205"/>
      <c r="E5299" s="1198"/>
    </row>
    <row r="5300" spans="4:5">
      <c r="D5300" s="1205"/>
      <c r="E5300" s="1198"/>
    </row>
    <row r="5301" spans="4:5">
      <c r="D5301" s="1205"/>
      <c r="E5301" s="1198"/>
    </row>
    <row r="5302" spans="4:5">
      <c r="D5302" s="1205"/>
      <c r="E5302" s="1198"/>
    </row>
    <row r="5303" spans="4:5">
      <c r="D5303" s="1205"/>
      <c r="E5303" s="1198"/>
    </row>
    <row r="5304" spans="4:5">
      <c r="D5304" s="1205"/>
      <c r="E5304" s="1198"/>
    </row>
    <row r="5305" spans="4:5">
      <c r="D5305" s="1205"/>
      <c r="E5305" s="1198"/>
    </row>
    <row r="5306" spans="4:5">
      <c r="D5306" s="1205"/>
      <c r="E5306" s="1198"/>
    </row>
    <row r="5307" spans="4:5">
      <c r="D5307" s="1205"/>
      <c r="E5307" s="1198"/>
    </row>
    <row r="5308" spans="4:5">
      <c r="D5308" s="1205"/>
      <c r="E5308" s="1198"/>
    </row>
    <row r="5309" spans="4:5">
      <c r="D5309" s="1205"/>
      <c r="E5309" s="1198"/>
    </row>
    <row r="5310" spans="4:5">
      <c r="D5310" s="1205"/>
      <c r="E5310" s="1198"/>
    </row>
    <row r="5311" spans="4:5">
      <c r="D5311" s="1205"/>
      <c r="E5311" s="1198"/>
    </row>
    <row r="5312" spans="4:5">
      <c r="D5312" s="1205"/>
      <c r="E5312" s="1198"/>
    </row>
    <row r="5313" spans="4:5">
      <c r="D5313" s="1205"/>
      <c r="E5313" s="1198"/>
    </row>
    <row r="5314" spans="4:5">
      <c r="D5314" s="1205"/>
      <c r="E5314" s="1198"/>
    </row>
    <row r="5315" spans="4:5">
      <c r="D5315" s="1205"/>
      <c r="E5315" s="1198"/>
    </row>
    <row r="5316" spans="4:5">
      <c r="D5316" s="1205"/>
      <c r="E5316" s="1198"/>
    </row>
    <row r="5317" spans="4:5">
      <c r="D5317" s="1205"/>
      <c r="E5317" s="1198"/>
    </row>
    <row r="5318" spans="4:5">
      <c r="D5318" s="1205"/>
      <c r="E5318" s="1198"/>
    </row>
    <row r="5319" spans="4:5">
      <c r="D5319" s="1205"/>
      <c r="E5319" s="1198"/>
    </row>
    <row r="5320" spans="4:5">
      <c r="D5320" s="1205"/>
      <c r="E5320" s="1198"/>
    </row>
    <row r="5321" spans="4:5">
      <c r="D5321" s="1205"/>
      <c r="E5321" s="1198"/>
    </row>
    <row r="5322" spans="4:5">
      <c r="D5322" s="1205"/>
      <c r="E5322" s="1198"/>
    </row>
    <row r="5323" spans="4:5">
      <c r="D5323" s="1205"/>
      <c r="E5323" s="1198"/>
    </row>
    <row r="5324" spans="4:5">
      <c r="D5324" s="1205"/>
      <c r="E5324" s="1198"/>
    </row>
    <row r="5325" spans="4:5">
      <c r="D5325" s="1205"/>
      <c r="E5325" s="1198"/>
    </row>
    <row r="5326" spans="4:5">
      <c r="D5326" s="1205"/>
      <c r="E5326" s="1198"/>
    </row>
    <row r="5327" spans="4:5">
      <c r="D5327" s="1205"/>
      <c r="E5327" s="1198"/>
    </row>
    <row r="5328" spans="4:5">
      <c r="D5328" s="1205"/>
      <c r="E5328" s="1198"/>
    </row>
    <row r="5329" spans="4:5">
      <c r="D5329" s="1205"/>
      <c r="E5329" s="1198"/>
    </row>
    <row r="5330" spans="4:5">
      <c r="D5330" s="1205"/>
      <c r="E5330" s="1198"/>
    </row>
    <row r="5331" spans="4:5">
      <c r="D5331" s="1205"/>
      <c r="E5331" s="1198"/>
    </row>
    <row r="5332" spans="4:5">
      <c r="D5332" s="1205"/>
      <c r="E5332" s="1198"/>
    </row>
    <row r="5333" spans="4:5">
      <c r="D5333" s="1205"/>
      <c r="E5333" s="1198"/>
    </row>
    <row r="5334" spans="4:5">
      <c r="D5334" s="1205"/>
      <c r="E5334" s="1198"/>
    </row>
    <row r="5335" spans="4:5">
      <c r="D5335" s="1205"/>
      <c r="E5335" s="1198"/>
    </row>
    <row r="5336" spans="4:5">
      <c r="D5336" s="1205"/>
      <c r="E5336" s="1198"/>
    </row>
    <row r="5337" spans="4:5">
      <c r="D5337" s="1205"/>
      <c r="E5337" s="1198"/>
    </row>
    <row r="5338" spans="4:5">
      <c r="D5338" s="1205"/>
      <c r="E5338" s="1198"/>
    </row>
    <row r="5339" spans="4:5">
      <c r="D5339" s="1205"/>
      <c r="E5339" s="1198"/>
    </row>
    <row r="5340" spans="4:5">
      <c r="D5340" s="1205"/>
      <c r="E5340" s="1198"/>
    </row>
    <row r="5341" spans="4:5">
      <c r="D5341" s="1205"/>
      <c r="E5341" s="1198"/>
    </row>
    <row r="5342" spans="4:5">
      <c r="D5342" s="1205"/>
      <c r="E5342" s="1198"/>
    </row>
    <row r="5343" spans="4:5">
      <c r="D5343" s="1205"/>
      <c r="E5343" s="1198"/>
    </row>
    <row r="5344" spans="4:5">
      <c r="D5344" s="1205"/>
      <c r="E5344" s="1198"/>
    </row>
    <row r="5345" spans="4:5">
      <c r="D5345" s="1205"/>
      <c r="E5345" s="1198"/>
    </row>
    <row r="5346" spans="4:5">
      <c r="D5346" s="1205"/>
      <c r="E5346" s="1198"/>
    </row>
    <row r="5347" spans="4:5">
      <c r="D5347" s="1205"/>
      <c r="E5347" s="1198"/>
    </row>
    <row r="5348" spans="4:5">
      <c r="D5348" s="1205"/>
      <c r="E5348" s="1198"/>
    </row>
    <row r="5349" spans="4:5">
      <c r="D5349" s="1205"/>
      <c r="E5349" s="1198"/>
    </row>
    <row r="5350" spans="4:5">
      <c r="D5350" s="1205"/>
      <c r="E5350" s="1198"/>
    </row>
    <row r="5351" spans="4:5">
      <c r="D5351" s="1205"/>
      <c r="E5351" s="1198"/>
    </row>
    <row r="5352" spans="4:5">
      <c r="D5352" s="1205"/>
      <c r="E5352" s="1198"/>
    </row>
    <row r="5353" spans="4:5">
      <c r="D5353" s="1205"/>
      <c r="E5353" s="1198"/>
    </row>
    <row r="5354" spans="4:5">
      <c r="D5354" s="1205"/>
      <c r="E5354" s="1198"/>
    </row>
    <row r="5355" spans="4:5">
      <c r="D5355" s="1205"/>
      <c r="E5355" s="1198"/>
    </row>
    <row r="5356" spans="4:5">
      <c r="D5356" s="1205"/>
      <c r="E5356" s="1198"/>
    </row>
    <row r="5357" spans="4:5">
      <c r="D5357" s="1205"/>
      <c r="E5357" s="1198"/>
    </row>
    <row r="5358" spans="4:5">
      <c r="D5358" s="1205"/>
      <c r="E5358" s="1198"/>
    </row>
    <row r="5359" spans="4:5">
      <c r="D5359" s="1205"/>
      <c r="E5359" s="1198"/>
    </row>
    <row r="5360" spans="4:5">
      <c r="D5360" s="1205"/>
      <c r="E5360" s="1198"/>
    </row>
    <row r="5361" spans="4:5">
      <c r="D5361" s="1205"/>
      <c r="E5361" s="1198"/>
    </row>
    <row r="5362" spans="4:5">
      <c r="D5362" s="1205"/>
      <c r="E5362" s="1198"/>
    </row>
    <row r="5363" spans="4:5">
      <c r="D5363" s="1205"/>
      <c r="E5363" s="1198"/>
    </row>
    <row r="5364" spans="4:5">
      <c r="D5364" s="1205"/>
      <c r="E5364" s="1198"/>
    </row>
    <row r="5365" spans="4:5">
      <c r="D5365" s="1205"/>
      <c r="E5365" s="1198"/>
    </row>
    <row r="5366" spans="4:5">
      <c r="D5366" s="1205"/>
      <c r="E5366" s="1198"/>
    </row>
    <row r="5367" spans="4:5">
      <c r="D5367" s="1205"/>
      <c r="E5367" s="1198"/>
    </row>
    <row r="5368" spans="4:5">
      <c r="D5368" s="1205"/>
      <c r="E5368" s="1198"/>
    </row>
    <row r="5369" spans="4:5">
      <c r="D5369" s="1205"/>
      <c r="E5369" s="1198"/>
    </row>
    <row r="5370" spans="4:5">
      <c r="D5370" s="1205"/>
      <c r="E5370" s="1198"/>
    </row>
    <row r="5371" spans="4:5">
      <c r="D5371" s="1205"/>
      <c r="E5371" s="1198"/>
    </row>
    <row r="5372" spans="4:5">
      <c r="D5372" s="1205"/>
      <c r="E5372" s="1198"/>
    </row>
    <row r="5373" spans="4:5">
      <c r="D5373" s="1205"/>
      <c r="E5373" s="1198"/>
    </row>
    <row r="5374" spans="4:5">
      <c r="D5374" s="1205"/>
      <c r="E5374" s="1198"/>
    </row>
    <row r="5375" spans="4:5">
      <c r="D5375" s="1205"/>
      <c r="E5375" s="1198"/>
    </row>
    <row r="5376" spans="4:5">
      <c r="D5376" s="1205"/>
      <c r="E5376" s="1198"/>
    </row>
    <row r="5377" spans="4:5">
      <c r="D5377" s="1205"/>
      <c r="E5377" s="1198"/>
    </row>
    <row r="5378" spans="4:5">
      <c r="D5378" s="1205"/>
      <c r="E5378" s="1198"/>
    </row>
    <row r="5379" spans="4:5">
      <c r="D5379" s="1205"/>
      <c r="E5379" s="1198"/>
    </row>
    <row r="5380" spans="4:5">
      <c r="D5380" s="1205"/>
      <c r="E5380" s="1198"/>
    </row>
    <row r="5381" spans="4:5">
      <c r="D5381" s="1205"/>
      <c r="E5381" s="1198"/>
    </row>
    <row r="5382" spans="4:5">
      <c r="D5382" s="1205"/>
      <c r="E5382" s="1198"/>
    </row>
    <row r="5383" spans="4:5">
      <c r="D5383" s="1205"/>
      <c r="E5383" s="1198"/>
    </row>
    <row r="5384" spans="4:5">
      <c r="D5384" s="1205"/>
      <c r="E5384" s="1198"/>
    </row>
    <row r="5385" spans="4:5">
      <c r="D5385" s="1205"/>
      <c r="E5385" s="1198"/>
    </row>
    <row r="5386" spans="4:5">
      <c r="D5386" s="1205"/>
      <c r="E5386" s="1198"/>
    </row>
    <row r="5387" spans="4:5">
      <c r="D5387" s="1205"/>
      <c r="E5387" s="1198"/>
    </row>
    <row r="5388" spans="4:5">
      <c r="D5388" s="1205"/>
      <c r="E5388" s="1198"/>
    </row>
    <row r="5389" spans="4:5">
      <c r="D5389" s="1205"/>
      <c r="E5389" s="1198"/>
    </row>
    <row r="5390" spans="4:5">
      <c r="D5390" s="1205"/>
      <c r="E5390" s="1198"/>
    </row>
    <row r="5391" spans="4:5">
      <c r="D5391" s="1205"/>
      <c r="E5391" s="1198"/>
    </row>
    <row r="5392" spans="4:5">
      <c r="D5392" s="1205"/>
      <c r="E5392" s="1198"/>
    </row>
    <row r="5393" spans="4:5">
      <c r="D5393" s="1205"/>
      <c r="E5393" s="1198"/>
    </row>
    <row r="5394" spans="4:5">
      <c r="D5394" s="1205"/>
      <c r="E5394" s="1198"/>
    </row>
    <row r="5395" spans="4:5">
      <c r="D5395" s="1205"/>
      <c r="E5395" s="1198"/>
    </row>
    <row r="5396" spans="4:5">
      <c r="D5396" s="1205"/>
      <c r="E5396" s="1198"/>
    </row>
    <row r="5397" spans="4:5">
      <c r="D5397" s="1205"/>
      <c r="E5397" s="1198"/>
    </row>
    <row r="5398" spans="4:5">
      <c r="D5398" s="1205"/>
      <c r="E5398" s="1198"/>
    </row>
    <row r="5399" spans="4:5">
      <c r="D5399" s="1205"/>
      <c r="E5399" s="1198"/>
    </row>
    <row r="5400" spans="4:5">
      <c r="D5400" s="1205"/>
      <c r="E5400" s="1198"/>
    </row>
    <row r="5401" spans="4:5">
      <c r="D5401" s="1205"/>
      <c r="E5401" s="1198"/>
    </row>
    <row r="5402" spans="4:5">
      <c r="D5402" s="1205"/>
      <c r="E5402" s="1198"/>
    </row>
    <row r="5403" spans="4:5">
      <c r="D5403" s="1205"/>
      <c r="E5403" s="1198"/>
    </row>
    <row r="5404" spans="4:5">
      <c r="D5404" s="1205"/>
      <c r="E5404" s="1198"/>
    </row>
    <row r="5405" spans="4:5">
      <c r="D5405" s="1205"/>
      <c r="E5405" s="1198"/>
    </row>
    <row r="5406" spans="4:5">
      <c r="D5406" s="1205"/>
      <c r="E5406" s="1198"/>
    </row>
    <row r="5407" spans="4:5">
      <c r="D5407" s="1205"/>
      <c r="E5407" s="1198"/>
    </row>
    <row r="5408" spans="4:5">
      <c r="D5408" s="1205"/>
      <c r="E5408" s="1198"/>
    </row>
    <row r="5409" spans="4:5">
      <c r="D5409" s="1205"/>
      <c r="E5409" s="1198"/>
    </row>
    <row r="5410" spans="4:5">
      <c r="D5410" s="1205"/>
      <c r="E5410" s="1198"/>
    </row>
    <row r="5411" spans="4:5">
      <c r="D5411" s="1205"/>
      <c r="E5411" s="1198"/>
    </row>
    <row r="5412" spans="4:5">
      <c r="D5412" s="1205"/>
      <c r="E5412" s="1198"/>
    </row>
    <row r="5413" spans="4:5">
      <c r="D5413" s="1205"/>
      <c r="E5413" s="1198"/>
    </row>
    <row r="5414" spans="4:5">
      <c r="D5414" s="1205"/>
      <c r="E5414" s="1198"/>
    </row>
    <row r="5415" spans="4:5">
      <c r="D5415" s="1205"/>
      <c r="E5415" s="1198"/>
    </row>
    <row r="5416" spans="4:5">
      <c r="D5416" s="1205"/>
      <c r="E5416" s="1198"/>
    </row>
    <row r="5417" spans="4:5">
      <c r="D5417" s="1205"/>
      <c r="E5417" s="1198"/>
    </row>
    <row r="5418" spans="4:5">
      <c r="D5418" s="1205"/>
      <c r="E5418" s="1198"/>
    </row>
    <row r="5419" spans="4:5">
      <c r="D5419" s="1205"/>
      <c r="E5419" s="1198"/>
    </row>
    <row r="5420" spans="4:5">
      <c r="D5420" s="1205"/>
      <c r="E5420" s="1198"/>
    </row>
    <row r="5421" spans="4:5">
      <c r="D5421" s="1205"/>
      <c r="E5421" s="1198"/>
    </row>
    <row r="5422" spans="4:5">
      <c r="D5422" s="1205"/>
      <c r="E5422" s="1198"/>
    </row>
    <row r="5423" spans="4:5">
      <c r="D5423" s="1205"/>
      <c r="E5423" s="1198"/>
    </row>
    <row r="5424" spans="4:5">
      <c r="D5424" s="1205"/>
      <c r="E5424" s="1198"/>
    </row>
    <row r="5425" spans="4:5">
      <c r="D5425" s="1205"/>
      <c r="E5425" s="1198"/>
    </row>
    <row r="5426" spans="4:5">
      <c r="D5426" s="1205"/>
      <c r="E5426" s="1198"/>
    </row>
    <row r="5427" spans="4:5">
      <c r="D5427" s="1205"/>
      <c r="E5427" s="1198"/>
    </row>
    <row r="5428" spans="4:5">
      <c r="D5428" s="1205"/>
      <c r="E5428" s="1198"/>
    </row>
    <row r="5429" spans="4:5">
      <c r="D5429" s="1205"/>
      <c r="E5429" s="1198"/>
    </row>
    <row r="5430" spans="4:5">
      <c r="D5430" s="1205"/>
      <c r="E5430" s="1198"/>
    </row>
    <row r="5431" spans="4:5">
      <c r="D5431" s="1205"/>
      <c r="E5431" s="1198"/>
    </row>
    <row r="5432" spans="4:5">
      <c r="D5432" s="1205"/>
      <c r="E5432" s="1198"/>
    </row>
    <row r="5433" spans="4:5">
      <c r="D5433" s="1205"/>
      <c r="E5433" s="1198"/>
    </row>
    <row r="5434" spans="4:5">
      <c r="D5434" s="1205"/>
      <c r="E5434" s="1198"/>
    </row>
    <row r="5435" spans="4:5">
      <c r="D5435" s="1205"/>
      <c r="E5435" s="1198"/>
    </row>
    <row r="5436" spans="4:5">
      <c r="D5436" s="1205"/>
      <c r="E5436" s="1198"/>
    </row>
    <row r="5437" spans="4:5">
      <c r="D5437" s="1205"/>
      <c r="E5437" s="1198"/>
    </row>
    <row r="5438" spans="4:5">
      <c r="D5438" s="1205"/>
      <c r="E5438" s="1198"/>
    </row>
    <row r="5439" spans="4:5">
      <c r="D5439" s="1205"/>
      <c r="E5439" s="1198"/>
    </row>
    <row r="5440" spans="4:5">
      <c r="D5440" s="1205"/>
      <c r="E5440" s="1198"/>
    </row>
    <row r="5441" spans="4:5">
      <c r="D5441" s="1205"/>
      <c r="E5441" s="1198"/>
    </row>
    <row r="5442" spans="4:5">
      <c r="D5442" s="1205"/>
      <c r="E5442" s="1198"/>
    </row>
    <row r="5443" spans="4:5">
      <c r="D5443" s="1205"/>
      <c r="E5443" s="1198"/>
    </row>
    <row r="5444" spans="4:5">
      <c r="D5444" s="1205"/>
      <c r="E5444" s="1198"/>
    </row>
    <row r="5445" spans="4:5">
      <c r="D5445" s="1205"/>
      <c r="E5445" s="1198"/>
    </row>
    <row r="5446" spans="4:5">
      <c r="D5446" s="1205"/>
      <c r="E5446" s="1198"/>
    </row>
    <row r="5447" spans="4:5">
      <c r="D5447" s="1205"/>
      <c r="E5447" s="1198"/>
    </row>
    <row r="5448" spans="4:5">
      <c r="D5448" s="1205"/>
      <c r="E5448" s="1198"/>
    </row>
    <row r="5449" spans="4:5">
      <c r="D5449" s="1205"/>
      <c r="E5449" s="1198"/>
    </row>
    <row r="5450" spans="4:5">
      <c r="D5450" s="1205"/>
      <c r="E5450" s="1198"/>
    </row>
    <row r="5451" spans="4:5">
      <c r="D5451" s="1205"/>
      <c r="E5451" s="1198"/>
    </row>
    <row r="5452" spans="4:5">
      <c r="D5452" s="1205"/>
      <c r="E5452" s="1198"/>
    </row>
    <row r="5453" spans="4:5">
      <c r="D5453" s="1205"/>
      <c r="E5453" s="1198"/>
    </row>
    <row r="5454" spans="4:5">
      <c r="D5454" s="1205"/>
      <c r="E5454" s="1198"/>
    </row>
    <row r="5455" spans="4:5">
      <c r="D5455" s="1205"/>
      <c r="E5455" s="1198"/>
    </row>
    <row r="5456" spans="4:5">
      <c r="D5456" s="1205"/>
      <c r="E5456" s="1198"/>
    </row>
    <row r="5457" spans="4:5">
      <c r="D5457" s="1205"/>
      <c r="E5457" s="1198"/>
    </row>
    <row r="5458" spans="4:5">
      <c r="D5458" s="1205"/>
      <c r="E5458" s="1198"/>
    </row>
    <row r="5459" spans="4:5">
      <c r="D5459" s="1205"/>
      <c r="E5459" s="1198"/>
    </row>
    <row r="5460" spans="4:5">
      <c r="D5460" s="1205"/>
      <c r="E5460" s="1198"/>
    </row>
    <row r="5461" spans="4:5">
      <c r="D5461" s="1205"/>
      <c r="E5461" s="1198"/>
    </row>
    <row r="5462" spans="4:5">
      <c r="D5462" s="1205"/>
      <c r="E5462" s="1198"/>
    </row>
    <row r="5463" spans="4:5">
      <c r="D5463" s="1205"/>
      <c r="E5463" s="1198"/>
    </row>
    <row r="5464" spans="4:5">
      <c r="D5464" s="1205"/>
      <c r="E5464" s="1198"/>
    </row>
    <row r="5465" spans="4:5">
      <c r="D5465" s="1205"/>
      <c r="E5465" s="1198"/>
    </row>
    <row r="5466" spans="4:5">
      <c r="D5466" s="1205"/>
      <c r="E5466" s="1198"/>
    </row>
    <row r="5467" spans="4:5">
      <c r="D5467" s="1205"/>
      <c r="E5467" s="1198"/>
    </row>
    <row r="5468" spans="4:5">
      <c r="D5468" s="1205"/>
      <c r="E5468" s="1198"/>
    </row>
    <row r="5469" spans="4:5">
      <c r="D5469" s="1205"/>
      <c r="E5469" s="1198"/>
    </row>
    <row r="5470" spans="4:5">
      <c r="D5470" s="1205"/>
      <c r="E5470" s="1198"/>
    </row>
    <row r="5471" spans="4:5">
      <c r="D5471" s="1205"/>
      <c r="E5471" s="1198"/>
    </row>
    <row r="5472" spans="4:5">
      <c r="D5472" s="1205"/>
      <c r="E5472" s="1198"/>
    </row>
    <row r="5473" spans="4:5">
      <c r="D5473" s="1205"/>
      <c r="E5473" s="1198"/>
    </row>
    <row r="5474" spans="4:5">
      <c r="D5474" s="1205"/>
      <c r="E5474" s="1198"/>
    </row>
    <row r="5475" spans="4:5">
      <c r="D5475" s="1205"/>
      <c r="E5475" s="1198"/>
    </row>
    <row r="5476" spans="4:5">
      <c r="D5476" s="1205"/>
      <c r="E5476" s="1198"/>
    </row>
    <row r="5477" spans="4:5">
      <c r="D5477" s="1205"/>
      <c r="E5477" s="1198"/>
    </row>
    <row r="5478" spans="4:5">
      <c r="D5478" s="1205"/>
      <c r="E5478" s="1198"/>
    </row>
    <row r="5479" spans="4:5">
      <c r="D5479" s="1205"/>
      <c r="E5479" s="1198"/>
    </row>
    <row r="5480" spans="4:5">
      <c r="D5480" s="1205"/>
      <c r="E5480" s="1198"/>
    </row>
    <row r="5481" spans="4:5">
      <c r="D5481" s="1205"/>
      <c r="E5481" s="1198"/>
    </row>
    <row r="5482" spans="4:5">
      <c r="D5482" s="1205"/>
      <c r="E5482" s="1198"/>
    </row>
    <row r="5483" spans="4:5">
      <c r="D5483" s="1205"/>
      <c r="E5483" s="1198"/>
    </row>
    <row r="5484" spans="4:5">
      <c r="D5484" s="1205"/>
      <c r="E5484" s="1198"/>
    </row>
    <row r="5485" spans="4:5">
      <c r="D5485" s="1205"/>
      <c r="E5485" s="1198"/>
    </row>
    <row r="5486" spans="4:5">
      <c r="D5486" s="1205"/>
      <c r="E5486" s="1198"/>
    </row>
    <row r="5487" spans="4:5">
      <c r="D5487" s="1205"/>
      <c r="E5487" s="1198"/>
    </row>
    <row r="5488" spans="4:5">
      <c r="D5488" s="1205"/>
      <c r="E5488" s="1198"/>
    </row>
    <row r="5489" spans="4:5">
      <c r="D5489" s="1205"/>
      <c r="E5489" s="1198"/>
    </row>
    <row r="5490" spans="4:5">
      <c r="D5490" s="1205"/>
      <c r="E5490" s="1198"/>
    </row>
    <row r="5491" spans="4:5">
      <c r="D5491" s="1205"/>
      <c r="E5491" s="1198"/>
    </row>
    <row r="5492" spans="4:5">
      <c r="D5492" s="1205"/>
      <c r="E5492" s="1198"/>
    </row>
    <row r="5493" spans="4:5">
      <c r="D5493" s="1205"/>
      <c r="E5493" s="1198"/>
    </row>
    <row r="5494" spans="4:5">
      <c r="D5494" s="1205"/>
      <c r="E5494" s="1198"/>
    </row>
    <row r="5495" spans="4:5">
      <c r="D5495" s="1205"/>
      <c r="E5495" s="1198"/>
    </row>
    <row r="5496" spans="4:5">
      <c r="D5496" s="1205"/>
      <c r="E5496" s="1198"/>
    </row>
    <row r="5497" spans="4:5">
      <c r="D5497" s="1205"/>
      <c r="E5497" s="1198"/>
    </row>
    <row r="5498" spans="4:5">
      <c r="D5498" s="1205"/>
      <c r="E5498" s="1198"/>
    </row>
    <row r="5499" spans="4:5">
      <c r="D5499" s="1205"/>
      <c r="E5499" s="1198"/>
    </row>
    <row r="5500" spans="4:5">
      <c r="D5500" s="1205"/>
      <c r="E5500" s="1198"/>
    </row>
    <row r="5501" spans="4:5">
      <c r="D5501" s="1205"/>
      <c r="E5501" s="1198"/>
    </row>
    <row r="5502" spans="4:5">
      <c r="D5502" s="1205"/>
      <c r="E5502" s="1198"/>
    </row>
    <row r="5503" spans="4:5">
      <c r="D5503" s="1205"/>
      <c r="E5503" s="1198"/>
    </row>
    <row r="5504" spans="4:5">
      <c r="D5504" s="1205"/>
      <c r="E5504" s="1198"/>
    </row>
    <row r="5505" spans="4:5">
      <c r="D5505" s="1205"/>
      <c r="E5505" s="1198"/>
    </row>
    <row r="5506" spans="4:5">
      <c r="D5506" s="1205"/>
      <c r="E5506" s="1198"/>
    </row>
    <row r="5507" spans="4:5">
      <c r="D5507" s="1205"/>
      <c r="E5507" s="1198"/>
    </row>
    <row r="5508" spans="4:5">
      <c r="D5508" s="1205"/>
      <c r="E5508" s="1198"/>
    </row>
    <row r="5509" spans="4:5">
      <c r="D5509" s="1205"/>
      <c r="E5509" s="1198"/>
    </row>
    <row r="5510" spans="4:5">
      <c r="D5510" s="1205"/>
      <c r="E5510" s="1198"/>
    </row>
    <row r="5511" spans="4:5">
      <c r="D5511" s="1205"/>
      <c r="E5511" s="1198"/>
    </row>
    <row r="5512" spans="4:5">
      <c r="D5512" s="1205"/>
      <c r="E5512" s="1198"/>
    </row>
    <row r="5513" spans="4:5">
      <c r="D5513" s="1205"/>
      <c r="E5513" s="1198"/>
    </row>
    <row r="5514" spans="4:5">
      <c r="D5514" s="1205"/>
      <c r="E5514" s="1198"/>
    </row>
    <row r="5515" spans="4:5">
      <c r="D5515" s="1205"/>
      <c r="E5515" s="1198"/>
    </row>
    <row r="5516" spans="4:5">
      <c r="D5516" s="1205"/>
      <c r="E5516" s="1198"/>
    </row>
    <row r="5517" spans="4:5">
      <c r="D5517" s="1205"/>
      <c r="E5517" s="1198"/>
    </row>
    <row r="5518" spans="4:5">
      <c r="D5518" s="1205"/>
      <c r="E5518" s="1198"/>
    </row>
    <row r="5519" spans="4:5">
      <c r="D5519" s="1205"/>
      <c r="E5519" s="1198"/>
    </row>
    <row r="5520" spans="4:5">
      <c r="D5520" s="1205"/>
      <c r="E5520" s="1198"/>
    </row>
    <row r="5521" spans="4:5">
      <c r="D5521" s="1205"/>
      <c r="E5521" s="1198"/>
    </row>
    <row r="5522" spans="4:5">
      <c r="D5522" s="1205"/>
      <c r="E5522" s="1198"/>
    </row>
    <row r="5523" spans="4:5">
      <c r="D5523" s="1205"/>
      <c r="E5523" s="1198"/>
    </row>
    <row r="5524" spans="4:5">
      <c r="D5524" s="1205"/>
      <c r="E5524" s="1198"/>
    </row>
    <row r="5525" spans="4:5">
      <c r="D5525" s="1205"/>
      <c r="E5525" s="1198"/>
    </row>
    <row r="5526" spans="4:5">
      <c r="D5526" s="1205"/>
      <c r="E5526" s="1198"/>
    </row>
    <row r="5527" spans="4:5">
      <c r="D5527" s="1205"/>
      <c r="E5527" s="1198"/>
    </row>
    <row r="5528" spans="4:5">
      <c r="D5528" s="1205"/>
      <c r="E5528" s="1198"/>
    </row>
    <row r="5529" spans="4:5">
      <c r="D5529" s="1205"/>
      <c r="E5529" s="1198"/>
    </row>
    <row r="5530" spans="4:5">
      <c r="D5530" s="1205"/>
      <c r="E5530" s="1198"/>
    </row>
    <row r="5531" spans="4:5">
      <c r="D5531" s="1205"/>
      <c r="E5531" s="1198"/>
    </row>
    <row r="5532" spans="4:5">
      <c r="D5532" s="1205"/>
      <c r="E5532" s="1198"/>
    </row>
    <row r="5533" spans="4:5">
      <c r="D5533" s="1205"/>
      <c r="E5533" s="1198"/>
    </row>
    <row r="5534" spans="4:5">
      <c r="D5534" s="1205"/>
      <c r="E5534" s="1198"/>
    </row>
    <row r="5535" spans="4:5">
      <c r="D5535" s="1205"/>
      <c r="E5535" s="1198"/>
    </row>
    <row r="5536" spans="4:5">
      <c r="D5536" s="1205"/>
      <c r="E5536" s="1198"/>
    </row>
    <row r="5537" spans="4:5">
      <c r="D5537" s="1205"/>
      <c r="E5537" s="1198"/>
    </row>
    <row r="5538" spans="4:5">
      <c r="D5538" s="1205"/>
      <c r="E5538" s="1198"/>
    </row>
    <row r="5539" spans="4:5">
      <c r="D5539" s="1205"/>
      <c r="E5539" s="1198"/>
    </row>
    <row r="5540" spans="4:5">
      <c r="D5540" s="1205"/>
      <c r="E5540" s="1198"/>
    </row>
    <row r="5541" spans="4:5">
      <c r="D5541" s="1205"/>
      <c r="E5541" s="1198"/>
    </row>
    <row r="5542" spans="4:5">
      <c r="D5542" s="1205"/>
      <c r="E5542" s="1198"/>
    </row>
    <row r="5543" spans="4:5">
      <c r="D5543" s="1205"/>
      <c r="E5543" s="1198"/>
    </row>
    <row r="5544" spans="4:5">
      <c r="D5544" s="1205"/>
      <c r="E5544" s="1198"/>
    </row>
    <row r="5545" spans="4:5">
      <c r="D5545" s="1205"/>
      <c r="E5545" s="1198"/>
    </row>
    <row r="5546" spans="4:5">
      <c r="D5546" s="1205"/>
      <c r="E5546" s="1198"/>
    </row>
    <row r="5547" spans="4:5">
      <c r="D5547" s="1205"/>
      <c r="E5547" s="1198"/>
    </row>
    <row r="5548" spans="4:5">
      <c r="D5548" s="1205"/>
      <c r="E5548" s="1198"/>
    </row>
    <row r="5549" spans="4:5">
      <c r="D5549" s="1205"/>
      <c r="E5549" s="1198"/>
    </row>
    <row r="5550" spans="4:5">
      <c r="D5550" s="1205"/>
      <c r="E5550" s="1198"/>
    </row>
    <row r="5551" spans="4:5">
      <c r="D5551" s="1205"/>
      <c r="E5551" s="1198"/>
    </row>
    <row r="5552" spans="4:5">
      <c r="D5552" s="1205"/>
      <c r="E5552" s="1198"/>
    </row>
    <row r="5553" spans="4:5">
      <c r="D5553" s="1205"/>
      <c r="E5553" s="1198"/>
    </row>
    <row r="5554" spans="4:5">
      <c r="D5554" s="1205"/>
      <c r="E5554" s="1198"/>
    </row>
    <row r="5555" spans="4:5">
      <c r="D5555" s="1205"/>
      <c r="E5555" s="1198"/>
    </row>
    <row r="5556" spans="4:5">
      <c r="D5556" s="1205"/>
      <c r="E5556" s="1198"/>
    </row>
    <row r="5557" spans="4:5">
      <c r="D5557" s="1205"/>
      <c r="E5557" s="1198"/>
    </row>
    <row r="5558" spans="4:5">
      <c r="D5558" s="1205"/>
      <c r="E5558" s="1198"/>
    </row>
    <row r="5559" spans="4:5">
      <c r="D5559" s="1205"/>
      <c r="E5559" s="1198"/>
    </row>
    <row r="5560" spans="4:5">
      <c r="D5560" s="1205"/>
      <c r="E5560" s="1198"/>
    </row>
    <row r="5561" spans="4:5">
      <c r="D5561" s="1205"/>
      <c r="E5561" s="1198"/>
    </row>
    <row r="5562" spans="4:5">
      <c r="D5562" s="1205"/>
      <c r="E5562" s="1198"/>
    </row>
    <row r="5563" spans="4:5">
      <c r="D5563" s="1205"/>
      <c r="E5563" s="1198"/>
    </row>
    <row r="5564" spans="4:5">
      <c r="D5564" s="1205"/>
      <c r="E5564" s="1198"/>
    </row>
    <row r="5565" spans="4:5">
      <c r="D5565" s="1205"/>
      <c r="E5565" s="1198"/>
    </row>
    <row r="5566" spans="4:5">
      <c r="D5566" s="1205"/>
      <c r="E5566" s="1198"/>
    </row>
    <row r="5567" spans="4:5">
      <c r="D5567" s="1205"/>
      <c r="E5567" s="1198"/>
    </row>
    <row r="5568" spans="4:5">
      <c r="D5568" s="1205"/>
      <c r="E5568" s="1198"/>
    </row>
    <row r="5569" spans="4:5">
      <c r="D5569" s="1205"/>
      <c r="E5569" s="1198"/>
    </row>
    <row r="5570" spans="4:5">
      <c r="D5570" s="1205"/>
      <c r="E5570" s="1198"/>
    </row>
    <row r="5571" spans="4:5">
      <c r="D5571" s="1205"/>
      <c r="E5571" s="1198"/>
    </row>
    <row r="5572" spans="4:5">
      <c r="D5572" s="1205"/>
      <c r="E5572" s="1198"/>
    </row>
    <row r="5573" spans="4:5">
      <c r="D5573" s="1205"/>
      <c r="E5573" s="1198"/>
    </row>
    <row r="5574" spans="4:5">
      <c r="D5574" s="1205"/>
      <c r="E5574" s="1198"/>
    </row>
    <row r="5575" spans="4:5">
      <c r="D5575" s="1205"/>
      <c r="E5575" s="1198"/>
    </row>
    <row r="5576" spans="4:5">
      <c r="D5576" s="1205"/>
      <c r="E5576" s="1198"/>
    </row>
    <row r="5577" spans="4:5">
      <c r="D5577" s="1205"/>
      <c r="E5577" s="1198"/>
    </row>
    <row r="5578" spans="4:5">
      <c r="D5578" s="1205"/>
      <c r="E5578" s="1198"/>
    </row>
    <row r="5579" spans="4:5">
      <c r="D5579" s="1205"/>
      <c r="E5579" s="1198"/>
    </row>
    <row r="5580" spans="4:5">
      <c r="D5580" s="1205"/>
      <c r="E5580" s="1198"/>
    </row>
    <row r="5581" spans="4:5">
      <c r="D5581" s="1205"/>
      <c r="E5581" s="1198"/>
    </row>
    <row r="5582" spans="4:5">
      <c r="D5582" s="1205"/>
      <c r="E5582" s="1198"/>
    </row>
    <row r="5583" spans="4:5">
      <c r="D5583" s="1205"/>
      <c r="E5583" s="1198"/>
    </row>
    <row r="5584" spans="4:5">
      <c r="D5584" s="1205"/>
      <c r="E5584" s="1198"/>
    </row>
    <row r="5585" spans="4:5">
      <c r="D5585" s="1205"/>
      <c r="E5585" s="1198"/>
    </row>
    <row r="5586" spans="4:5">
      <c r="D5586" s="1205"/>
      <c r="E5586" s="1198"/>
    </row>
    <row r="5587" spans="4:5">
      <c r="D5587" s="1205"/>
      <c r="E5587" s="1198"/>
    </row>
    <row r="5588" spans="4:5">
      <c r="D5588" s="1205"/>
      <c r="E5588" s="1198"/>
    </row>
    <row r="5589" spans="4:5">
      <c r="D5589" s="1205"/>
      <c r="E5589" s="1198"/>
    </row>
    <row r="5590" spans="4:5">
      <c r="D5590" s="1205"/>
      <c r="E5590" s="1198"/>
    </row>
    <row r="5591" spans="4:5">
      <c r="D5591" s="1205"/>
      <c r="E5591" s="1198"/>
    </row>
    <row r="5592" spans="4:5">
      <c r="D5592" s="1205"/>
      <c r="E5592" s="1198"/>
    </row>
    <row r="5593" spans="4:5">
      <c r="D5593" s="1205"/>
      <c r="E5593" s="1198"/>
    </row>
    <row r="5594" spans="4:5">
      <c r="D5594" s="1205"/>
      <c r="E5594" s="1198"/>
    </row>
    <row r="5595" spans="4:5">
      <c r="D5595" s="1205"/>
      <c r="E5595" s="1198"/>
    </row>
    <row r="5596" spans="4:5">
      <c r="D5596" s="1205"/>
      <c r="E5596" s="1198"/>
    </row>
    <row r="5597" spans="4:5">
      <c r="D5597" s="1205"/>
      <c r="E5597" s="1198"/>
    </row>
    <row r="5598" spans="4:5">
      <c r="D5598" s="1205"/>
      <c r="E5598" s="1198"/>
    </row>
    <row r="5599" spans="4:5">
      <c r="D5599" s="1205"/>
      <c r="E5599" s="1198"/>
    </row>
    <row r="5600" spans="4:5">
      <c r="D5600" s="1205"/>
      <c r="E5600" s="1198"/>
    </row>
    <row r="5601" spans="4:5">
      <c r="D5601" s="1205"/>
      <c r="E5601" s="1198"/>
    </row>
    <row r="5602" spans="4:5">
      <c r="D5602" s="1205"/>
      <c r="E5602" s="1198"/>
    </row>
    <row r="5603" spans="4:5">
      <c r="D5603" s="1205"/>
      <c r="E5603" s="1198"/>
    </row>
    <row r="5604" spans="4:5">
      <c r="D5604" s="1205"/>
      <c r="E5604" s="1198"/>
    </row>
    <row r="5605" spans="4:5">
      <c r="D5605" s="1205"/>
      <c r="E5605" s="1198"/>
    </row>
    <row r="5606" spans="4:5">
      <c r="D5606" s="1205"/>
      <c r="E5606" s="1198"/>
    </row>
    <row r="5607" spans="4:5">
      <c r="D5607" s="1205"/>
      <c r="E5607" s="1198"/>
    </row>
    <row r="5608" spans="4:5">
      <c r="D5608" s="1205"/>
      <c r="E5608" s="1198"/>
    </row>
    <row r="5609" spans="4:5">
      <c r="D5609" s="1205"/>
      <c r="E5609" s="1198"/>
    </row>
    <row r="5610" spans="4:5">
      <c r="D5610" s="1205"/>
      <c r="E5610" s="1198"/>
    </row>
    <row r="5611" spans="4:5">
      <c r="D5611" s="1205"/>
      <c r="E5611" s="1198"/>
    </row>
    <row r="5612" spans="4:5">
      <c r="D5612" s="1205"/>
      <c r="E5612" s="1198"/>
    </row>
    <row r="5613" spans="4:5">
      <c r="D5613" s="1205"/>
      <c r="E5613" s="1198"/>
    </row>
    <row r="5614" spans="4:5">
      <c r="D5614" s="1205"/>
      <c r="E5614" s="1198"/>
    </row>
    <row r="5615" spans="4:5">
      <c r="D5615" s="1205"/>
      <c r="E5615" s="1198"/>
    </row>
    <row r="5616" spans="4:5">
      <c r="D5616" s="1205"/>
      <c r="E5616" s="1198"/>
    </row>
    <row r="5617" spans="4:5">
      <c r="D5617" s="1205"/>
      <c r="E5617" s="1198"/>
    </row>
    <row r="5618" spans="4:5">
      <c r="D5618" s="1205"/>
      <c r="E5618" s="1198"/>
    </row>
    <row r="5619" spans="4:5">
      <c r="D5619" s="1205"/>
      <c r="E5619" s="1198"/>
    </row>
    <row r="5620" spans="4:5">
      <c r="D5620" s="1205"/>
      <c r="E5620" s="1198"/>
    </row>
    <row r="5621" spans="4:5">
      <c r="D5621" s="1205"/>
      <c r="E5621" s="1198"/>
    </row>
    <row r="5622" spans="4:5">
      <c r="D5622" s="1205"/>
      <c r="E5622" s="1198"/>
    </row>
    <row r="5623" spans="4:5">
      <c r="D5623" s="1205"/>
      <c r="E5623" s="1198"/>
    </row>
    <row r="5624" spans="4:5">
      <c r="D5624" s="1205"/>
      <c r="E5624" s="1198"/>
    </row>
    <row r="5625" spans="4:5">
      <c r="D5625" s="1205"/>
      <c r="E5625" s="1198"/>
    </row>
    <row r="5626" spans="4:5">
      <c r="D5626" s="1205"/>
      <c r="E5626" s="1198"/>
    </row>
    <row r="5627" spans="4:5">
      <c r="D5627" s="1205"/>
      <c r="E5627" s="1198"/>
    </row>
    <row r="5628" spans="4:5">
      <c r="D5628" s="1205"/>
      <c r="E5628" s="1198"/>
    </row>
    <row r="5629" spans="4:5">
      <c r="D5629" s="1205"/>
      <c r="E5629" s="1198"/>
    </row>
    <row r="5630" spans="4:5">
      <c r="D5630" s="1205"/>
      <c r="E5630" s="1198"/>
    </row>
    <row r="5631" spans="4:5">
      <c r="D5631" s="1205"/>
      <c r="E5631" s="1198"/>
    </row>
    <row r="5632" spans="4:5">
      <c r="D5632" s="1205"/>
      <c r="E5632" s="1198"/>
    </row>
    <row r="5633" spans="4:5">
      <c r="D5633" s="1205"/>
      <c r="E5633" s="1198"/>
    </row>
    <row r="5634" spans="4:5">
      <c r="D5634" s="1205"/>
      <c r="E5634" s="1198"/>
    </row>
    <row r="5635" spans="4:5">
      <c r="D5635" s="1205"/>
      <c r="E5635" s="1198"/>
    </row>
    <row r="5636" spans="4:5">
      <c r="D5636" s="1205"/>
      <c r="E5636" s="1198"/>
    </row>
    <row r="5637" spans="4:5">
      <c r="D5637" s="1205"/>
      <c r="E5637" s="1198"/>
    </row>
    <row r="5638" spans="4:5">
      <c r="D5638" s="1205"/>
      <c r="E5638" s="1198"/>
    </row>
    <row r="5639" spans="4:5">
      <c r="D5639" s="1205"/>
      <c r="E5639" s="1198"/>
    </row>
    <row r="5640" spans="4:5">
      <c r="D5640" s="1205"/>
      <c r="E5640" s="1198"/>
    </row>
    <row r="5641" spans="4:5">
      <c r="D5641" s="1205"/>
      <c r="E5641" s="1198"/>
    </row>
    <row r="5642" spans="4:5">
      <c r="D5642" s="1205"/>
      <c r="E5642" s="1198"/>
    </row>
    <row r="5643" spans="4:5">
      <c r="D5643" s="1205"/>
      <c r="E5643" s="1198"/>
    </row>
    <row r="5644" spans="4:5">
      <c r="D5644" s="1205"/>
      <c r="E5644" s="1198"/>
    </row>
    <row r="5645" spans="4:5">
      <c r="D5645" s="1205"/>
      <c r="E5645" s="1198"/>
    </row>
    <row r="5646" spans="4:5">
      <c r="D5646" s="1205"/>
      <c r="E5646" s="1198"/>
    </row>
    <row r="5647" spans="4:5">
      <c r="D5647" s="1205"/>
      <c r="E5647" s="1198"/>
    </row>
    <row r="5648" spans="4:5">
      <c r="D5648" s="1205"/>
      <c r="E5648" s="1198"/>
    </row>
    <row r="5649" spans="4:5">
      <c r="D5649" s="1205"/>
      <c r="E5649" s="1198"/>
    </row>
    <row r="5650" spans="4:5">
      <c r="D5650" s="1205"/>
      <c r="E5650" s="1198"/>
    </row>
    <row r="5651" spans="4:5">
      <c r="D5651" s="1205"/>
      <c r="E5651" s="1198"/>
    </row>
    <row r="5652" spans="4:5">
      <c r="D5652" s="1205"/>
      <c r="E5652" s="1198"/>
    </row>
    <row r="5653" spans="4:5">
      <c r="D5653" s="1205"/>
      <c r="E5653" s="1198"/>
    </row>
    <row r="5654" spans="4:5">
      <c r="D5654" s="1205"/>
      <c r="E5654" s="1198"/>
    </row>
    <row r="5655" spans="4:5">
      <c r="D5655" s="1205"/>
      <c r="E5655" s="1198"/>
    </row>
    <row r="5656" spans="4:5">
      <c r="D5656" s="1205"/>
      <c r="E5656" s="1198"/>
    </row>
    <row r="5657" spans="4:5">
      <c r="D5657" s="1205"/>
      <c r="E5657" s="1198"/>
    </row>
    <row r="5658" spans="4:5">
      <c r="D5658" s="1205"/>
      <c r="E5658" s="1198"/>
    </row>
    <row r="5659" spans="4:5">
      <c r="D5659" s="1205"/>
      <c r="E5659" s="1198"/>
    </row>
    <row r="5660" spans="4:5">
      <c r="D5660" s="1205"/>
      <c r="E5660" s="1198"/>
    </row>
    <row r="5661" spans="4:5">
      <c r="D5661" s="1205"/>
      <c r="E5661" s="1198"/>
    </row>
    <row r="5662" spans="4:5">
      <c r="D5662" s="1205"/>
      <c r="E5662" s="1198"/>
    </row>
    <row r="5663" spans="4:5">
      <c r="D5663" s="1205"/>
      <c r="E5663" s="1198"/>
    </row>
    <row r="5664" spans="4:5">
      <c r="D5664" s="1205"/>
      <c r="E5664" s="1198"/>
    </row>
    <row r="5665" spans="4:5">
      <c r="D5665" s="1205"/>
      <c r="E5665" s="1198"/>
    </row>
    <row r="5666" spans="4:5">
      <c r="D5666" s="1205"/>
      <c r="E5666" s="1198"/>
    </row>
    <row r="5667" spans="4:5">
      <c r="D5667" s="1205"/>
      <c r="E5667" s="1198"/>
    </row>
    <row r="5668" spans="4:5">
      <c r="D5668" s="1205"/>
      <c r="E5668" s="1198"/>
    </row>
    <row r="5669" spans="4:5">
      <c r="D5669" s="1205"/>
      <c r="E5669" s="1198"/>
    </row>
    <row r="5670" spans="4:5">
      <c r="D5670" s="1205"/>
      <c r="E5670" s="1198"/>
    </row>
    <row r="5671" spans="4:5">
      <c r="D5671" s="1205"/>
      <c r="E5671" s="1198"/>
    </row>
    <row r="5672" spans="4:5">
      <c r="D5672" s="1205"/>
      <c r="E5672" s="1198"/>
    </row>
    <row r="5673" spans="4:5">
      <c r="D5673" s="1205"/>
      <c r="E5673" s="1198"/>
    </row>
    <row r="5674" spans="4:5">
      <c r="D5674" s="1205"/>
      <c r="E5674" s="1198"/>
    </row>
    <row r="5675" spans="4:5">
      <c r="D5675" s="1205"/>
      <c r="E5675" s="1198"/>
    </row>
    <row r="5676" spans="4:5">
      <c r="D5676" s="1205"/>
      <c r="E5676" s="1198"/>
    </row>
    <row r="5677" spans="4:5">
      <c r="D5677" s="1205"/>
      <c r="E5677" s="1198"/>
    </row>
    <row r="5678" spans="4:5">
      <c r="D5678" s="1205"/>
      <c r="E5678" s="1198"/>
    </row>
    <row r="5679" spans="4:5">
      <c r="D5679" s="1205"/>
      <c r="E5679" s="1198"/>
    </row>
    <row r="5680" spans="4:5">
      <c r="D5680" s="1205"/>
      <c r="E5680" s="1198"/>
    </row>
    <row r="5681" spans="4:5">
      <c r="D5681" s="1205"/>
      <c r="E5681" s="1198"/>
    </row>
    <row r="5682" spans="4:5">
      <c r="D5682" s="1205"/>
      <c r="E5682" s="1198"/>
    </row>
    <row r="5683" spans="4:5">
      <c r="D5683" s="1205"/>
      <c r="E5683" s="1198"/>
    </row>
    <row r="5684" spans="4:5">
      <c r="D5684" s="1205"/>
      <c r="E5684" s="1198"/>
    </row>
    <row r="5685" spans="4:5">
      <c r="D5685" s="1205"/>
      <c r="E5685" s="1198"/>
    </row>
    <row r="5686" spans="4:5">
      <c r="D5686" s="1205"/>
      <c r="E5686" s="1198"/>
    </row>
    <row r="5687" spans="4:5">
      <c r="D5687" s="1205"/>
      <c r="E5687" s="1198"/>
    </row>
    <row r="5688" spans="4:5">
      <c r="D5688" s="1205"/>
      <c r="E5688" s="1198"/>
    </row>
    <row r="5689" spans="4:5">
      <c r="D5689" s="1205"/>
      <c r="E5689" s="1198"/>
    </row>
    <row r="5690" spans="4:5">
      <c r="D5690" s="1205"/>
      <c r="E5690" s="1198"/>
    </row>
    <row r="5691" spans="4:5">
      <c r="D5691" s="1205"/>
      <c r="E5691" s="1198"/>
    </row>
    <row r="5692" spans="4:5">
      <c r="D5692" s="1205"/>
      <c r="E5692" s="1198"/>
    </row>
    <row r="5693" spans="4:5">
      <c r="D5693" s="1205"/>
      <c r="E5693" s="1198"/>
    </row>
    <row r="5694" spans="4:5">
      <c r="D5694" s="1205"/>
      <c r="E5694" s="1198"/>
    </row>
    <row r="5695" spans="4:5">
      <c r="D5695" s="1205"/>
      <c r="E5695" s="1198"/>
    </row>
    <row r="5696" spans="4:5">
      <c r="D5696" s="1205"/>
      <c r="E5696" s="1198"/>
    </row>
    <row r="5697" spans="4:5">
      <c r="D5697" s="1205"/>
      <c r="E5697" s="1198"/>
    </row>
    <row r="5698" spans="4:5">
      <c r="D5698" s="1205"/>
      <c r="E5698" s="1198"/>
    </row>
    <row r="5699" spans="4:5">
      <c r="D5699" s="1205"/>
      <c r="E5699" s="1198"/>
    </row>
    <row r="5700" spans="4:5">
      <c r="D5700" s="1205"/>
      <c r="E5700" s="1198"/>
    </row>
    <row r="5701" spans="4:5">
      <c r="D5701" s="1205"/>
      <c r="E5701" s="1198"/>
    </row>
    <row r="5702" spans="4:5">
      <c r="D5702" s="1205"/>
      <c r="E5702" s="1198"/>
    </row>
    <row r="5703" spans="4:5">
      <c r="D5703" s="1205"/>
      <c r="E5703" s="1198"/>
    </row>
    <row r="5704" spans="4:5">
      <c r="D5704" s="1205"/>
      <c r="E5704" s="1198"/>
    </row>
    <row r="5705" spans="4:5">
      <c r="D5705" s="1205"/>
      <c r="E5705" s="1198"/>
    </row>
    <row r="5706" spans="4:5">
      <c r="D5706" s="1205"/>
      <c r="E5706" s="1198"/>
    </row>
    <row r="5707" spans="4:5">
      <c r="D5707" s="1205"/>
      <c r="E5707" s="1198"/>
    </row>
    <row r="5708" spans="4:5">
      <c r="D5708" s="1205"/>
      <c r="E5708" s="1198"/>
    </row>
    <row r="5709" spans="4:5">
      <c r="D5709" s="1205"/>
      <c r="E5709" s="1198"/>
    </row>
    <row r="5710" spans="4:5">
      <c r="D5710" s="1205"/>
      <c r="E5710" s="1198"/>
    </row>
    <row r="5711" spans="4:5">
      <c r="D5711" s="1205"/>
      <c r="E5711" s="1198"/>
    </row>
    <row r="5712" spans="4:5">
      <c r="D5712" s="1205"/>
      <c r="E5712" s="1198"/>
    </row>
    <row r="5713" spans="4:5">
      <c r="D5713" s="1205"/>
      <c r="E5713" s="1198"/>
    </row>
    <row r="5714" spans="4:5">
      <c r="D5714" s="1205"/>
      <c r="E5714" s="1198"/>
    </row>
    <row r="5715" spans="4:5">
      <c r="D5715" s="1205"/>
      <c r="E5715" s="1198"/>
    </row>
    <row r="5716" spans="4:5">
      <c r="D5716" s="1205"/>
      <c r="E5716" s="1198"/>
    </row>
    <row r="5717" spans="4:5">
      <c r="D5717" s="1205"/>
      <c r="E5717" s="1198"/>
    </row>
    <row r="5718" spans="4:5">
      <c r="D5718" s="1205"/>
      <c r="E5718" s="1198"/>
    </row>
    <row r="5719" spans="4:5">
      <c r="D5719" s="1205"/>
      <c r="E5719" s="1198"/>
    </row>
    <row r="5720" spans="4:5">
      <c r="D5720" s="1205"/>
      <c r="E5720" s="1198"/>
    </row>
    <row r="5721" spans="4:5">
      <c r="D5721" s="1205"/>
      <c r="E5721" s="1198"/>
    </row>
    <row r="5722" spans="4:5">
      <c r="D5722" s="1205"/>
      <c r="E5722" s="1198"/>
    </row>
    <row r="5723" spans="4:5">
      <c r="D5723" s="1205"/>
      <c r="E5723" s="1198"/>
    </row>
    <row r="5724" spans="4:5">
      <c r="D5724" s="1205"/>
      <c r="E5724" s="1198"/>
    </row>
    <row r="5725" spans="4:5">
      <c r="D5725" s="1205"/>
      <c r="E5725" s="1198"/>
    </row>
    <row r="5726" spans="4:5">
      <c r="D5726" s="1205"/>
      <c r="E5726" s="1198"/>
    </row>
    <row r="5727" spans="4:5">
      <c r="D5727" s="1205"/>
      <c r="E5727" s="1198"/>
    </row>
    <row r="5728" spans="4:5">
      <c r="D5728" s="1205"/>
      <c r="E5728" s="1198"/>
    </row>
    <row r="5729" spans="4:5">
      <c r="D5729" s="1205"/>
      <c r="E5729" s="1198"/>
    </row>
    <row r="5730" spans="4:5">
      <c r="D5730" s="1205"/>
      <c r="E5730" s="1198"/>
    </row>
    <row r="5731" spans="4:5">
      <c r="D5731" s="1205"/>
      <c r="E5731" s="1198"/>
    </row>
    <row r="5732" spans="4:5">
      <c r="D5732" s="1205"/>
      <c r="E5732" s="1198"/>
    </row>
    <row r="5733" spans="4:5">
      <c r="D5733" s="1205"/>
      <c r="E5733" s="1198"/>
    </row>
    <row r="5734" spans="4:5">
      <c r="D5734" s="1205"/>
      <c r="E5734" s="1198"/>
    </row>
    <row r="5735" spans="4:5">
      <c r="D5735" s="1205"/>
      <c r="E5735" s="1198"/>
    </row>
    <row r="5736" spans="4:5">
      <c r="D5736" s="1205"/>
      <c r="E5736" s="1198"/>
    </row>
    <row r="5737" spans="4:5">
      <c r="D5737" s="1205"/>
      <c r="E5737" s="1198"/>
    </row>
    <row r="5738" spans="4:5">
      <c r="D5738" s="1205"/>
      <c r="E5738" s="1198"/>
    </row>
    <row r="5739" spans="4:5">
      <c r="D5739" s="1205"/>
      <c r="E5739" s="1198"/>
    </row>
    <row r="5740" spans="4:5">
      <c r="D5740" s="1205"/>
      <c r="E5740" s="1198"/>
    </row>
    <row r="5741" spans="4:5">
      <c r="D5741" s="1205"/>
      <c r="E5741" s="1198"/>
    </row>
    <row r="5742" spans="4:5">
      <c r="D5742" s="1205"/>
      <c r="E5742" s="1198"/>
    </row>
    <row r="5743" spans="4:5">
      <c r="D5743" s="1205"/>
      <c r="E5743" s="1198"/>
    </row>
    <row r="5744" spans="4:5">
      <c r="D5744" s="1205"/>
      <c r="E5744" s="1198"/>
    </row>
    <row r="5745" spans="4:5">
      <c r="D5745" s="1205"/>
      <c r="E5745" s="1198"/>
    </row>
    <row r="5746" spans="4:5">
      <c r="D5746" s="1205"/>
      <c r="E5746" s="1198"/>
    </row>
    <row r="5747" spans="4:5">
      <c r="D5747" s="1205"/>
      <c r="E5747" s="1198"/>
    </row>
    <row r="5748" spans="4:5">
      <c r="D5748" s="1205"/>
      <c r="E5748" s="1198"/>
    </row>
    <row r="5749" spans="4:5">
      <c r="D5749" s="1205"/>
      <c r="E5749" s="1198"/>
    </row>
    <row r="5750" spans="4:5">
      <c r="D5750" s="1205"/>
      <c r="E5750" s="1198"/>
    </row>
    <row r="5751" spans="4:5">
      <c r="D5751" s="1205"/>
      <c r="E5751" s="1198"/>
    </row>
    <row r="5752" spans="4:5">
      <c r="D5752" s="1205"/>
      <c r="E5752" s="1198"/>
    </row>
    <row r="5753" spans="4:5">
      <c r="D5753" s="1205"/>
      <c r="E5753" s="1198"/>
    </row>
    <row r="5754" spans="4:5">
      <c r="D5754" s="1205"/>
      <c r="E5754" s="1198"/>
    </row>
    <row r="5755" spans="4:5">
      <c r="D5755" s="1205"/>
      <c r="E5755" s="1198"/>
    </row>
    <row r="5756" spans="4:5">
      <c r="D5756" s="1205"/>
      <c r="E5756" s="1198"/>
    </row>
    <row r="5757" spans="4:5">
      <c r="D5757" s="1205"/>
      <c r="E5757" s="1198"/>
    </row>
    <row r="5758" spans="4:5">
      <c r="D5758" s="1205"/>
      <c r="E5758" s="1198"/>
    </row>
    <row r="5759" spans="4:5">
      <c r="D5759" s="1205"/>
      <c r="E5759" s="1198"/>
    </row>
    <row r="5760" spans="4:5">
      <c r="D5760" s="1205"/>
      <c r="E5760" s="1198"/>
    </row>
    <row r="5761" spans="4:5">
      <c r="D5761" s="1205"/>
      <c r="E5761" s="1198"/>
    </row>
    <row r="5762" spans="4:5">
      <c r="D5762" s="1205"/>
      <c r="E5762" s="1198"/>
    </row>
    <row r="5763" spans="4:5">
      <c r="D5763" s="1205"/>
      <c r="E5763" s="1198"/>
    </row>
    <row r="5764" spans="4:5">
      <c r="D5764" s="1205"/>
      <c r="E5764" s="1198"/>
    </row>
    <row r="5765" spans="4:5">
      <c r="D5765" s="1205"/>
      <c r="E5765" s="1198"/>
    </row>
    <row r="5766" spans="4:5">
      <c r="D5766" s="1205"/>
      <c r="E5766" s="1198"/>
    </row>
    <row r="5767" spans="4:5">
      <c r="D5767" s="1205"/>
      <c r="E5767" s="1198"/>
    </row>
    <row r="5768" spans="4:5">
      <c r="D5768" s="1205"/>
      <c r="E5768" s="1198"/>
    </row>
    <row r="5769" spans="4:5">
      <c r="D5769" s="1205"/>
      <c r="E5769" s="1198"/>
    </row>
    <row r="5770" spans="4:5">
      <c r="D5770" s="1205"/>
      <c r="E5770" s="1198"/>
    </row>
    <row r="5771" spans="4:5">
      <c r="D5771" s="1205"/>
      <c r="E5771" s="1198"/>
    </row>
    <row r="5772" spans="4:5">
      <c r="D5772" s="1205"/>
      <c r="E5772" s="1198"/>
    </row>
    <row r="5773" spans="4:5">
      <c r="D5773" s="1205"/>
      <c r="E5773" s="1198"/>
    </row>
    <row r="5774" spans="4:5">
      <c r="D5774" s="1205"/>
      <c r="E5774" s="1198"/>
    </row>
    <row r="5775" spans="4:5">
      <c r="D5775" s="1205"/>
      <c r="E5775" s="1198"/>
    </row>
    <row r="5776" spans="4:5">
      <c r="D5776" s="1205"/>
      <c r="E5776" s="1198"/>
    </row>
    <row r="5777" spans="4:5">
      <c r="D5777" s="1205"/>
      <c r="E5777" s="1198"/>
    </row>
    <row r="5778" spans="4:5">
      <c r="D5778" s="1205"/>
      <c r="E5778" s="1198"/>
    </row>
    <row r="5779" spans="4:5">
      <c r="D5779" s="1205"/>
      <c r="E5779" s="1198"/>
    </row>
    <row r="5780" spans="4:5">
      <c r="D5780" s="1205"/>
      <c r="E5780" s="1198"/>
    </row>
    <row r="5781" spans="4:5">
      <c r="D5781" s="1205"/>
      <c r="E5781" s="1198"/>
    </row>
    <row r="5782" spans="4:5">
      <c r="D5782" s="1205"/>
      <c r="E5782" s="1198"/>
    </row>
    <row r="5783" spans="4:5">
      <c r="D5783" s="1205"/>
      <c r="E5783" s="1198"/>
    </row>
    <row r="5784" spans="4:5">
      <c r="D5784" s="1205"/>
      <c r="E5784" s="1198"/>
    </row>
    <row r="5785" spans="4:5">
      <c r="D5785" s="1205"/>
      <c r="E5785" s="1198"/>
    </row>
    <row r="5786" spans="4:5">
      <c r="D5786" s="1205"/>
      <c r="E5786" s="1198"/>
    </row>
    <row r="5787" spans="4:5">
      <c r="D5787" s="1205"/>
      <c r="E5787" s="1198"/>
    </row>
    <row r="5788" spans="4:5">
      <c r="D5788" s="1205"/>
      <c r="E5788" s="1198"/>
    </row>
    <row r="5789" spans="4:5">
      <c r="D5789" s="1205"/>
      <c r="E5789" s="1198"/>
    </row>
    <row r="5790" spans="4:5">
      <c r="D5790" s="1205"/>
      <c r="E5790" s="1198"/>
    </row>
    <row r="5791" spans="4:5">
      <c r="D5791" s="1205"/>
      <c r="E5791" s="1198"/>
    </row>
    <row r="5792" spans="4:5">
      <c r="D5792" s="1205"/>
      <c r="E5792" s="1198"/>
    </row>
    <row r="5793" spans="4:5">
      <c r="D5793" s="1205"/>
      <c r="E5793" s="1198"/>
    </row>
    <row r="5794" spans="4:5">
      <c r="D5794" s="1205"/>
      <c r="E5794" s="1198"/>
    </row>
    <row r="5795" spans="4:5">
      <c r="D5795" s="1205"/>
      <c r="E5795" s="1198"/>
    </row>
    <row r="5796" spans="4:5">
      <c r="D5796" s="1205"/>
      <c r="E5796" s="1198"/>
    </row>
    <row r="5797" spans="4:5">
      <c r="D5797" s="1205"/>
      <c r="E5797" s="1198"/>
    </row>
    <row r="5798" spans="4:5">
      <c r="D5798" s="1205"/>
      <c r="E5798" s="1198"/>
    </row>
    <row r="5799" spans="4:5">
      <c r="D5799" s="1205"/>
      <c r="E5799" s="1198"/>
    </row>
    <row r="5800" spans="4:5">
      <c r="D5800" s="1205"/>
      <c r="E5800" s="1198"/>
    </row>
    <row r="5801" spans="4:5">
      <c r="D5801" s="1205"/>
      <c r="E5801" s="1198"/>
    </row>
    <row r="5802" spans="4:5">
      <c r="D5802" s="1205"/>
      <c r="E5802" s="1198"/>
    </row>
    <row r="5803" spans="4:5">
      <c r="D5803" s="1205"/>
      <c r="E5803" s="1198"/>
    </row>
    <row r="5804" spans="4:5">
      <c r="D5804" s="1205"/>
      <c r="E5804" s="1198"/>
    </row>
    <row r="5805" spans="4:5">
      <c r="D5805" s="1205"/>
      <c r="E5805" s="1198"/>
    </row>
    <row r="5806" spans="4:5">
      <c r="D5806" s="1205"/>
      <c r="E5806" s="1198"/>
    </row>
    <row r="5807" spans="4:5">
      <c r="D5807" s="1205"/>
      <c r="E5807" s="1198"/>
    </row>
    <row r="5808" spans="4:5">
      <c r="D5808" s="1205"/>
      <c r="E5808" s="1198"/>
    </row>
    <row r="5809" spans="4:5">
      <c r="D5809" s="1205"/>
      <c r="E5809" s="1198"/>
    </row>
    <row r="5810" spans="4:5">
      <c r="D5810" s="1205"/>
      <c r="E5810" s="1198"/>
    </row>
    <row r="5811" spans="4:5">
      <c r="D5811" s="1205"/>
      <c r="E5811" s="1198"/>
    </row>
    <row r="5812" spans="4:5">
      <c r="D5812" s="1205"/>
      <c r="E5812" s="1198"/>
    </row>
    <row r="5813" spans="4:5">
      <c r="D5813" s="1205"/>
      <c r="E5813" s="1198"/>
    </row>
    <row r="5814" spans="4:5">
      <c r="D5814" s="1205"/>
      <c r="E5814" s="1198"/>
    </row>
    <row r="5815" spans="4:5">
      <c r="D5815" s="1205"/>
      <c r="E5815" s="1198"/>
    </row>
    <row r="5816" spans="4:5">
      <c r="D5816" s="1205"/>
      <c r="E5816" s="1198"/>
    </row>
    <row r="5817" spans="4:5">
      <c r="D5817" s="1205"/>
      <c r="E5817" s="1198"/>
    </row>
    <row r="5818" spans="4:5">
      <c r="D5818" s="1205"/>
      <c r="E5818" s="1198"/>
    </row>
    <row r="5819" spans="4:5">
      <c r="D5819" s="1205"/>
      <c r="E5819" s="1198"/>
    </row>
    <row r="5820" spans="4:5">
      <c r="D5820" s="1205"/>
      <c r="E5820" s="1198"/>
    </row>
    <row r="5821" spans="4:5">
      <c r="D5821" s="1205"/>
      <c r="E5821" s="1198"/>
    </row>
    <row r="5822" spans="4:5">
      <c r="D5822" s="1205"/>
      <c r="E5822" s="1198"/>
    </row>
    <row r="5823" spans="4:5">
      <c r="D5823" s="1205"/>
      <c r="E5823" s="1198"/>
    </row>
    <row r="5824" spans="4:5">
      <c r="D5824" s="1205"/>
      <c r="E5824" s="1198"/>
    </row>
    <row r="5825" spans="4:5">
      <c r="D5825" s="1205"/>
      <c r="E5825" s="1198"/>
    </row>
    <row r="5826" spans="4:5">
      <c r="D5826" s="1205"/>
      <c r="E5826" s="1198"/>
    </row>
    <row r="5827" spans="4:5">
      <c r="D5827" s="1205"/>
      <c r="E5827" s="1198"/>
    </row>
    <row r="5828" spans="4:5">
      <c r="D5828" s="1205"/>
      <c r="E5828" s="1198"/>
    </row>
    <row r="5829" spans="4:5">
      <c r="D5829" s="1205"/>
      <c r="E5829" s="1198"/>
    </row>
    <row r="5830" spans="4:5">
      <c r="D5830" s="1205"/>
      <c r="E5830" s="1198"/>
    </row>
    <row r="5831" spans="4:5">
      <c r="D5831" s="1205"/>
      <c r="E5831" s="1198"/>
    </row>
    <row r="5832" spans="4:5">
      <c r="D5832" s="1205"/>
      <c r="E5832" s="1198"/>
    </row>
    <row r="5833" spans="4:5">
      <c r="D5833" s="1205"/>
      <c r="E5833" s="1198"/>
    </row>
    <row r="5834" spans="4:5">
      <c r="D5834" s="1205"/>
      <c r="E5834" s="1198"/>
    </row>
    <row r="5835" spans="4:5">
      <c r="D5835" s="1205"/>
      <c r="E5835" s="1198"/>
    </row>
    <row r="5836" spans="4:5">
      <c r="D5836" s="1205"/>
      <c r="E5836" s="1198"/>
    </row>
    <row r="5837" spans="4:5">
      <c r="D5837" s="1205"/>
      <c r="E5837" s="1198"/>
    </row>
    <row r="5838" spans="4:5">
      <c r="D5838" s="1205"/>
      <c r="E5838" s="1198"/>
    </row>
    <row r="5839" spans="4:5">
      <c r="D5839" s="1205"/>
      <c r="E5839" s="1198"/>
    </row>
    <row r="5840" spans="4:5">
      <c r="D5840" s="1205"/>
      <c r="E5840" s="1198"/>
    </row>
    <row r="5841" spans="4:5">
      <c r="D5841" s="1205"/>
      <c r="E5841" s="1198"/>
    </row>
    <row r="5842" spans="4:5">
      <c r="D5842" s="1205"/>
      <c r="E5842" s="1198"/>
    </row>
    <row r="5843" spans="4:5">
      <c r="D5843" s="1205"/>
      <c r="E5843" s="1198"/>
    </row>
    <row r="5844" spans="4:5">
      <c r="D5844" s="1205"/>
      <c r="E5844" s="1198"/>
    </row>
    <row r="5845" spans="4:5">
      <c r="D5845" s="1205"/>
      <c r="E5845" s="1198"/>
    </row>
    <row r="5846" spans="4:5">
      <c r="D5846" s="1205"/>
      <c r="E5846" s="1198"/>
    </row>
    <row r="5847" spans="4:5">
      <c r="D5847" s="1205"/>
      <c r="E5847" s="1198"/>
    </row>
    <row r="5848" spans="4:5">
      <c r="D5848" s="1205"/>
      <c r="E5848" s="1198"/>
    </row>
    <row r="5849" spans="4:5">
      <c r="D5849" s="1205"/>
      <c r="E5849" s="1198"/>
    </row>
    <row r="5850" spans="4:5">
      <c r="D5850" s="1205"/>
      <c r="E5850" s="1198"/>
    </row>
    <row r="5851" spans="4:5">
      <c r="D5851" s="1205"/>
      <c r="E5851" s="1198"/>
    </row>
    <row r="5852" spans="4:5">
      <c r="D5852" s="1205"/>
      <c r="E5852" s="1198"/>
    </row>
    <row r="5853" spans="4:5">
      <c r="D5853" s="1205"/>
      <c r="E5853" s="1198"/>
    </row>
    <row r="5854" spans="4:5">
      <c r="D5854" s="1205"/>
      <c r="E5854" s="1198"/>
    </row>
    <row r="5855" spans="4:5">
      <c r="D5855" s="1205"/>
      <c r="E5855" s="1198"/>
    </row>
    <row r="5856" spans="4:5">
      <c r="D5856" s="1205"/>
      <c r="E5856" s="1198"/>
    </row>
    <row r="5857" spans="4:5">
      <c r="D5857" s="1205"/>
      <c r="E5857" s="1198"/>
    </row>
    <row r="5858" spans="4:5">
      <c r="D5858" s="1205"/>
      <c r="E5858" s="1198"/>
    </row>
    <row r="5859" spans="4:5">
      <c r="D5859" s="1205"/>
      <c r="E5859" s="1198"/>
    </row>
    <row r="5860" spans="4:5">
      <c r="D5860" s="1205"/>
      <c r="E5860" s="1198"/>
    </row>
    <row r="5861" spans="4:5">
      <c r="D5861" s="1205"/>
      <c r="E5861" s="1198"/>
    </row>
    <row r="5862" spans="4:5">
      <c r="D5862" s="1205"/>
      <c r="E5862" s="1198"/>
    </row>
    <row r="5863" spans="4:5">
      <c r="D5863" s="1205"/>
      <c r="E5863" s="1198"/>
    </row>
    <row r="5864" spans="4:5">
      <c r="D5864" s="1205"/>
      <c r="E5864" s="1198"/>
    </row>
    <row r="5865" spans="4:5">
      <c r="D5865" s="1205"/>
      <c r="E5865" s="1198"/>
    </row>
    <row r="5866" spans="4:5">
      <c r="D5866" s="1205"/>
      <c r="E5866" s="1198"/>
    </row>
    <row r="5867" spans="4:5">
      <c r="D5867" s="1205"/>
      <c r="E5867" s="1198"/>
    </row>
    <row r="5868" spans="4:5">
      <c r="D5868" s="1205"/>
      <c r="E5868" s="1198"/>
    </row>
    <row r="5869" spans="4:5">
      <c r="D5869" s="1205"/>
      <c r="E5869" s="1198"/>
    </row>
    <row r="5870" spans="4:5">
      <c r="D5870" s="1205"/>
      <c r="E5870" s="1198"/>
    </row>
    <row r="5871" spans="4:5">
      <c r="D5871" s="1205"/>
      <c r="E5871" s="1198"/>
    </row>
    <row r="5872" spans="4:5">
      <c r="D5872" s="1205"/>
      <c r="E5872" s="1198"/>
    </row>
    <row r="5873" spans="4:5">
      <c r="D5873" s="1205"/>
      <c r="E5873" s="1198"/>
    </row>
    <row r="5874" spans="4:5">
      <c r="D5874" s="1205"/>
      <c r="E5874" s="1198"/>
    </row>
    <row r="5875" spans="4:5">
      <c r="D5875" s="1205"/>
      <c r="E5875" s="1198"/>
    </row>
    <row r="5876" spans="4:5">
      <c r="D5876" s="1205"/>
      <c r="E5876" s="1198"/>
    </row>
    <row r="5877" spans="4:5">
      <c r="D5877" s="1205"/>
      <c r="E5877" s="1198"/>
    </row>
    <row r="5878" spans="4:5">
      <c r="D5878" s="1205"/>
      <c r="E5878" s="1198"/>
    </row>
    <row r="5879" spans="4:5">
      <c r="D5879" s="1205"/>
      <c r="E5879" s="1198"/>
    </row>
    <row r="5880" spans="4:5">
      <c r="D5880" s="1205"/>
      <c r="E5880" s="1198"/>
    </row>
    <row r="5881" spans="4:5">
      <c r="D5881" s="1205"/>
      <c r="E5881" s="1198"/>
    </row>
    <row r="5882" spans="4:5">
      <c r="D5882" s="1205"/>
      <c r="E5882" s="1198"/>
    </row>
    <row r="5883" spans="4:5">
      <c r="D5883" s="1205"/>
      <c r="E5883" s="1198"/>
    </row>
    <row r="5884" spans="4:5">
      <c r="D5884" s="1205"/>
      <c r="E5884" s="1198"/>
    </row>
    <row r="5885" spans="4:5">
      <c r="D5885" s="1205"/>
      <c r="E5885" s="1198"/>
    </row>
    <row r="5886" spans="4:5">
      <c r="D5886" s="1205"/>
      <c r="E5886" s="1198"/>
    </row>
    <row r="5887" spans="4:5">
      <c r="D5887" s="1205"/>
      <c r="E5887" s="1198"/>
    </row>
    <row r="5888" spans="4:5">
      <c r="D5888" s="1205"/>
      <c r="E5888" s="1198"/>
    </row>
    <row r="5889" spans="4:5">
      <c r="D5889" s="1205"/>
      <c r="E5889" s="1198"/>
    </row>
    <row r="5890" spans="4:5">
      <c r="D5890" s="1205"/>
      <c r="E5890" s="1198"/>
    </row>
    <row r="5891" spans="4:5">
      <c r="D5891" s="1205"/>
      <c r="E5891" s="1198"/>
    </row>
    <row r="5892" spans="4:5">
      <c r="D5892" s="1205"/>
      <c r="E5892" s="1198"/>
    </row>
    <row r="5893" spans="4:5">
      <c r="D5893" s="1205"/>
      <c r="E5893" s="1198"/>
    </row>
    <row r="5894" spans="4:5">
      <c r="D5894" s="1205"/>
      <c r="E5894" s="1198"/>
    </row>
    <row r="5895" spans="4:5">
      <c r="D5895" s="1205"/>
      <c r="E5895" s="1198"/>
    </row>
    <row r="5896" spans="4:5">
      <c r="D5896" s="1205"/>
      <c r="E5896" s="1198"/>
    </row>
    <row r="5897" spans="4:5">
      <c r="D5897" s="1205"/>
      <c r="E5897" s="1198"/>
    </row>
    <row r="5898" spans="4:5">
      <c r="D5898" s="1205"/>
      <c r="E5898" s="1198"/>
    </row>
    <row r="5899" spans="4:5">
      <c r="D5899" s="1205"/>
      <c r="E5899" s="1198"/>
    </row>
    <row r="5900" spans="4:5">
      <c r="D5900" s="1205"/>
      <c r="E5900" s="1198"/>
    </row>
    <row r="5901" spans="4:5">
      <c r="D5901" s="1205"/>
      <c r="E5901" s="1198"/>
    </row>
    <row r="5902" spans="4:5">
      <c r="D5902" s="1205"/>
      <c r="E5902" s="1198"/>
    </row>
    <row r="5903" spans="4:5">
      <c r="D5903" s="1205"/>
      <c r="E5903" s="1198"/>
    </row>
    <row r="5904" spans="4:5">
      <c r="D5904" s="1205"/>
      <c r="E5904" s="1198"/>
    </row>
    <row r="5905" spans="4:5">
      <c r="D5905" s="1205"/>
      <c r="E5905" s="1198"/>
    </row>
    <row r="5906" spans="4:5">
      <c r="D5906" s="1205"/>
      <c r="E5906" s="1198"/>
    </row>
    <row r="5907" spans="4:5">
      <c r="D5907" s="1205"/>
      <c r="E5907" s="1198"/>
    </row>
    <row r="5908" spans="4:5">
      <c r="D5908" s="1205"/>
      <c r="E5908" s="1198"/>
    </row>
    <row r="5909" spans="4:5">
      <c r="D5909" s="1205"/>
      <c r="E5909" s="1198"/>
    </row>
    <row r="5910" spans="4:5">
      <c r="D5910" s="1205"/>
      <c r="E5910" s="1198"/>
    </row>
    <row r="5911" spans="4:5">
      <c r="D5911" s="1205"/>
      <c r="E5911" s="1198"/>
    </row>
    <row r="5912" spans="4:5">
      <c r="D5912" s="1205"/>
      <c r="E5912" s="1198"/>
    </row>
    <row r="5913" spans="4:5">
      <c r="D5913" s="1205"/>
      <c r="E5913" s="1198"/>
    </row>
    <row r="5914" spans="4:5">
      <c r="D5914" s="1205"/>
      <c r="E5914" s="1198"/>
    </row>
    <row r="5915" spans="4:5">
      <c r="D5915" s="1205"/>
      <c r="E5915" s="1198"/>
    </row>
    <row r="5916" spans="4:5">
      <c r="D5916" s="1205"/>
      <c r="E5916" s="1198"/>
    </row>
    <row r="5917" spans="4:5">
      <c r="D5917" s="1205"/>
      <c r="E5917" s="1198"/>
    </row>
    <row r="5918" spans="4:5">
      <c r="D5918" s="1205"/>
      <c r="E5918" s="1198"/>
    </row>
    <row r="5919" spans="4:5">
      <c r="D5919" s="1205"/>
      <c r="E5919" s="1198"/>
    </row>
    <row r="5920" spans="4:5">
      <c r="D5920" s="1205"/>
      <c r="E5920" s="1198"/>
    </row>
    <row r="5921" spans="4:5">
      <c r="D5921" s="1205"/>
      <c r="E5921" s="1198"/>
    </row>
    <row r="5922" spans="4:5">
      <c r="D5922" s="1205"/>
      <c r="E5922" s="1198"/>
    </row>
    <row r="5923" spans="4:5">
      <c r="D5923" s="1205"/>
      <c r="E5923" s="1198"/>
    </row>
    <row r="5924" spans="4:5">
      <c r="D5924" s="1205"/>
      <c r="E5924" s="1198"/>
    </row>
    <row r="5925" spans="4:5">
      <c r="D5925" s="1205"/>
      <c r="E5925" s="1198"/>
    </row>
    <row r="5926" spans="4:5">
      <c r="D5926" s="1205"/>
      <c r="E5926" s="1198"/>
    </row>
    <row r="5927" spans="4:5">
      <c r="D5927" s="1205"/>
      <c r="E5927" s="1198"/>
    </row>
    <row r="5928" spans="4:5">
      <c r="D5928" s="1205"/>
      <c r="E5928" s="1198"/>
    </row>
    <row r="5929" spans="4:5">
      <c r="D5929" s="1205"/>
      <c r="E5929" s="1198"/>
    </row>
    <row r="5930" spans="4:5">
      <c r="D5930" s="1205"/>
      <c r="E5930" s="1198"/>
    </row>
    <row r="5931" spans="4:5">
      <c r="D5931" s="1205"/>
      <c r="E5931" s="1198"/>
    </row>
    <row r="5932" spans="4:5">
      <c r="D5932" s="1205"/>
      <c r="E5932" s="1198"/>
    </row>
    <row r="5933" spans="4:5">
      <c r="D5933" s="1205"/>
      <c r="E5933" s="1198"/>
    </row>
    <row r="5934" spans="4:5">
      <c r="D5934" s="1205"/>
      <c r="E5934" s="1198"/>
    </row>
    <row r="5935" spans="4:5">
      <c r="D5935" s="1205"/>
      <c r="E5935" s="1198"/>
    </row>
    <row r="5936" spans="4:5">
      <c r="D5936" s="1205"/>
      <c r="E5936" s="1198"/>
    </row>
    <row r="5937" spans="4:5">
      <c r="D5937" s="1205"/>
      <c r="E5937" s="1198"/>
    </row>
    <row r="5938" spans="4:5">
      <c r="D5938" s="1205"/>
      <c r="E5938" s="1198"/>
    </row>
    <row r="5939" spans="4:5">
      <c r="D5939" s="1205"/>
      <c r="E5939" s="1198"/>
    </row>
    <row r="5940" spans="4:5">
      <c r="D5940" s="1205"/>
      <c r="E5940" s="1198"/>
    </row>
    <row r="5941" spans="4:5">
      <c r="D5941" s="1205"/>
      <c r="E5941" s="1198"/>
    </row>
    <row r="5942" spans="4:5">
      <c r="D5942" s="1205"/>
      <c r="E5942" s="1198"/>
    </row>
    <row r="5943" spans="4:5">
      <c r="D5943" s="1205"/>
      <c r="E5943" s="1198"/>
    </row>
    <row r="5944" spans="4:5">
      <c r="D5944" s="1205"/>
      <c r="E5944" s="1198"/>
    </row>
    <row r="5945" spans="4:5">
      <c r="D5945" s="1205"/>
      <c r="E5945" s="1198"/>
    </row>
    <row r="5946" spans="4:5">
      <c r="D5946" s="1205"/>
      <c r="E5946" s="1198"/>
    </row>
    <row r="5947" spans="4:5">
      <c r="D5947" s="1205"/>
      <c r="E5947" s="1198"/>
    </row>
    <row r="5948" spans="4:5">
      <c r="D5948" s="1205"/>
      <c r="E5948" s="1198"/>
    </row>
    <row r="5949" spans="4:5">
      <c r="D5949" s="1205"/>
      <c r="E5949" s="1198"/>
    </row>
    <row r="5950" spans="4:5">
      <c r="D5950" s="1205"/>
      <c r="E5950" s="1198"/>
    </row>
    <row r="5951" spans="4:5">
      <c r="D5951" s="1205"/>
      <c r="E5951" s="1198"/>
    </row>
    <row r="5952" spans="4:5">
      <c r="D5952" s="1205"/>
      <c r="E5952" s="1198"/>
    </row>
    <row r="5953" spans="4:5">
      <c r="D5953" s="1205"/>
      <c r="E5953" s="1198"/>
    </row>
    <row r="5954" spans="4:5">
      <c r="D5954" s="1205"/>
      <c r="E5954" s="1198"/>
    </row>
    <row r="5955" spans="4:5">
      <c r="D5955" s="1205"/>
      <c r="E5955" s="1198"/>
    </row>
    <row r="5956" spans="4:5">
      <c r="D5956" s="1205"/>
      <c r="E5956" s="1198"/>
    </row>
    <row r="5957" spans="4:5">
      <c r="D5957" s="1205"/>
      <c r="E5957" s="1198"/>
    </row>
    <row r="5958" spans="4:5">
      <c r="D5958" s="1205"/>
      <c r="E5958" s="1198"/>
    </row>
    <row r="5959" spans="4:5">
      <c r="D5959" s="1205"/>
      <c r="E5959" s="1198"/>
    </row>
    <row r="5960" spans="4:5">
      <c r="D5960" s="1205"/>
      <c r="E5960" s="1198"/>
    </row>
    <row r="5961" spans="4:5">
      <c r="D5961" s="1205"/>
      <c r="E5961" s="1198"/>
    </row>
    <row r="5962" spans="4:5">
      <c r="D5962" s="1205"/>
      <c r="E5962" s="1198"/>
    </row>
    <row r="5963" spans="4:5">
      <c r="D5963" s="1205"/>
      <c r="E5963" s="1198"/>
    </row>
    <row r="5964" spans="4:5">
      <c r="D5964" s="1205"/>
      <c r="E5964" s="1198"/>
    </row>
    <row r="5965" spans="4:5">
      <c r="D5965" s="1205"/>
      <c r="E5965" s="1198"/>
    </row>
    <row r="5966" spans="4:5">
      <c r="D5966" s="1205"/>
      <c r="E5966" s="1198"/>
    </row>
    <row r="5967" spans="4:5">
      <c r="D5967" s="1205"/>
      <c r="E5967" s="1198"/>
    </row>
    <row r="5968" spans="4:5">
      <c r="D5968" s="1205"/>
      <c r="E5968" s="1198"/>
    </row>
    <row r="5969" spans="4:5">
      <c r="D5969" s="1205"/>
      <c r="E5969" s="1198"/>
    </row>
    <row r="5970" spans="4:5">
      <c r="D5970" s="1205"/>
      <c r="E5970" s="1198"/>
    </row>
    <row r="5971" spans="4:5">
      <c r="D5971" s="1205"/>
      <c r="E5971" s="1198"/>
    </row>
    <row r="5972" spans="4:5">
      <c r="D5972" s="1205"/>
      <c r="E5972" s="1198"/>
    </row>
    <row r="5973" spans="4:5">
      <c r="D5973" s="1205"/>
      <c r="E5973" s="1198"/>
    </row>
    <row r="5974" spans="4:5">
      <c r="D5974" s="1205"/>
      <c r="E5974" s="1198"/>
    </row>
    <row r="5975" spans="4:5">
      <c r="D5975" s="1205"/>
      <c r="E5975" s="1198"/>
    </row>
    <row r="5976" spans="4:5">
      <c r="D5976" s="1205"/>
      <c r="E5976" s="1198"/>
    </row>
    <row r="5977" spans="4:5">
      <c r="D5977" s="1205"/>
      <c r="E5977" s="1198"/>
    </row>
    <row r="5978" spans="4:5">
      <c r="D5978" s="1205"/>
      <c r="E5978" s="1198"/>
    </row>
    <row r="5979" spans="4:5">
      <c r="D5979" s="1205"/>
      <c r="E5979" s="1198"/>
    </row>
    <row r="5980" spans="4:5">
      <c r="D5980" s="1205"/>
      <c r="E5980" s="1198"/>
    </row>
    <row r="5981" spans="4:5">
      <c r="D5981" s="1205"/>
      <c r="E5981" s="1198"/>
    </row>
    <row r="5982" spans="4:5">
      <c r="D5982" s="1205"/>
      <c r="E5982" s="1198"/>
    </row>
    <row r="5983" spans="4:5">
      <c r="D5983" s="1205"/>
      <c r="E5983" s="1198"/>
    </row>
    <row r="5984" spans="4:5">
      <c r="D5984" s="1205"/>
      <c r="E5984" s="1198"/>
    </row>
    <row r="5985" spans="4:5">
      <c r="D5985" s="1205"/>
      <c r="E5985" s="1198"/>
    </row>
    <row r="5986" spans="4:5">
      <c r="D5986" s="1205"/>
      <c r="E5986" s="1198"/>
    </row>
    <row r="5987" spans="4:5">
      <c r="D5987" s="1205"/>
      <c r="E5987" s="1198"/>
    </row>
    <row r="5988" spans="4:5">
      <c r="D5988" s="1205"/>
      <c r="E5988" s="1198"/>
    </row>
    <row r="5989" spans="4:5">
      <c r="D5989" s="1205"/>
      <c r="E5989" s="1198"/>
    </row>
    <row r="5990" spans="4:5">
      <c r="D5990" s="1205"/>
      <c r="E5990" s="1198"/>
    </row>
    <row r="5991" spans="4:5">
      <c r="D5991" s="1205"/>
      <c r="E5991" s="1198"/>
    </row>
    <row r="5992" spans="4:5">
      <c r="D5992" s="1205"/>
      <c r="E5992" s="1198"/>
    </row>
    <row r="5993" spans="4:5">
      <c r="D5993" s="1205"/>
      <c r="E5993" s="1198"/>
    </row>
    <row r="5994" spans="4:5">
      <c r="D5994" s="1205"/>
      <c r="E5994" s="1198"/>
    </row>
    <row r="5995" spans="4:5">
      <c r="D5995" s="1205"/>
      <c r="E5995" s="1198"/>
    </row>
    <row r="5996" spans="4:5">
      <c r="D5996" s="1205"/>
      <c r="E5996" s="1198"/>
    </row>
    <row r="5997" spans="4:5">
      <c r="D5997" s="1205"/>
      <c r="E5997" s="1198"/>
    </row>
    <row r="5998" spans="4:5">
      <c r="D5998" s="1205"/>
      <c r="E5998" s="1198"/>
    </row>
    <row r="5999" spans="4:5">
      <c r="D5999" s="1205"/>
      <c r="E5999" s="1198"/>
    </row>
    <row r="6000" spans="4:5">
      <c r="D6000" s="1205"/>
      <c r="E6000" s="1198"/>
    </row>
    <row r="6001" spans="4:5">
      <c r="D6001" s="1205"/>
      <c r="E6001" s="1198"/>
    </row>
    <row r="6002" spans="4:5">
      <c r="D6002" s="1205"/>
      <c r="E6002" s="1198"/>
    </row>
    <row r="6003" spans="4:5">
      <c r="D6003" s="1205"/>
      <c r="E6003" s="1198"/>
    </row>
    <row r="6004" spans="4:5">
      <c r="D6004" s="1205"/>
      <c r="E6004" s="1198"/>
    </row>
    <row r="6005" spans="4:5">
      <c r="D6005" s="1205"/>
      <c r="E6005" s="1198"/>
    </row>
    <row r="6006" spans="4:5">
      <c r="D6006" s="1205"/>
      <c r="E6006" s="1198"/>
    </row>
    <row r="6007" spans="4:5">
      <c r="D6007" s="1205"/>
      <c r="E6007" s="1198"/>
    </row>
    <row r="6008" spans="4:5">
      <c r="D6008" s="1205"/>
      <c r="E6008" s="1198"/>
    </row>
    <row r="6009" spans="4:5">
      <c r="D6009" s="1205"/>
      <c r="E6009" s="1198"/>
    </row>
    <row r="6010" spans="4:5">
      <c r="D6010" s="1205"/>
      <c r="E6010" s="1198"/>
    </row>
    <row r="6011" spans="4:5">
      <c r="D6011" s="1205"/>
      <c r="E6011" s="1198"/>
    </row>
    <row r="6012" spans="4:5">
      <c r="D6012" s="1205"/>
      <c r="E6012" s="1198"/>
    </row>
    <row r="6013" spans="4:5">
      <c r="D6013" s="1205"/>
      <c r="E6013" s="1198"/>
    </row>
    <row r="6014" spans="4:5">
      <c r="D6014" s="1205"/>
      <c r="E6014" s="1198"/>
    </row>
    <row r="6015" spans="4:5">
      <c r="D6015" s="1205"/>
      <c r="E6015" s="1198"/>
    </row>
    <row r="6016" spans="4:5">
      <c r="D6016" s="1205"/>
      <c r="E6016" s="1198"/>
    </row>
    <row r="6017" spans="4:5">
      <c r="D6017" s="1205"/>
      <c r="E6017" s="1198"/>
    </row>
    <row r="6018" spans="4:5">
      <c r="D6018" s="1205"/>
      <c r="E6018" s="1198"/>
    </row>
    <row r="6019" spans="4:5">
      <c r="D6019" s="1205"/>
      <c r="E6019" s="1198"/>
    </row>
    <row r="6020" spans="4:5">
      <c r="D6020" s="1205"/>
      <c r="E6020" s="1198"/>
    </row>
    <row r="6021" spans="4:5">
      <c r="D6021" s="1205"/>
      <c r="E6021" s="1198"/>
    </row>
    <row r="6022" spans="4:5">
      <c r="D6022" s="1205"/>
      <c r="E6022" s="1198"/>
    </row>
    <row r="6023" spans="4:5">
      <c r="D6023" s="1205"/>
      <c r="E6023" s="1198"/>
    </row>
    <row r="6024" spans="4:5">
      <c r="D6024" s="1205"/>
      <c r="E6024" s="1198"/>
    </row>
    <row r="6025" spans="4:5">
      <c r="D6025" s="1205"/>
      <c r="E6025" s="1198"/>
    </row>
    <row r="6026" spans="4:5">
      <c r="D6026" s="1205"/>
      <c r="E6026" s="1198"/>
    </row>
    <row r="6027" spans="4:5">
      <c r="D6027" s="1205"/>
      <c r="E6027" s="1198"/>
    </row>
    <row r="6028" spans="4:5">
      <c r="D6028" s="1205"/>
      <c r="E6028" s="1198"/>
    </row>
    <row r="6029" spans="4:5">
      <c r="D6029" s="1205"/>
      <c r="E6029" s="1198"/>
    </row>
    <row r="6030" spans="4:5">
      <c r="D6030" s="1205"/>
      <c r="E6030" s="1198"/>
    </row>
    <row r="6031" spans="4:5">
      <c r="D6031" s="1205"/>
      <c r="E6031" s="1198"/>
    </row>
    <row r="6032" spans="4:5">
      <c r="D6032" s="1205"/>
      <c r="E6032" s="1198"/>
    </row>
    <row r="6033" spans="4:5">
      <c r="D6033" s="1205"/>
      <c r="E6033" s="1198"/>
    </row>
    <row r="6034" spans="4:5">
      <c r="D6034" s="1205"/>
      <c r="E6034" s="1198"/>
    </row>
    <row r="6035" spans="4:5">
      <c r="D6035" s="1205"/>
      <c r="E6035" s="1198"/>
    </row>
    <row r="6036" spans="4:5">
      <c r="D6036" s="1205"/>
      <c r="E6036" s="1198"/>
    </row>
    <row r="6037" spans="4:5">
      <c r="D6037" s="1205"/>
      <c r="E6037" s="1198"/>
    </row>
    <row r="6038" spans="4:5">
      <c r="D6038" s="1205"/>
      <c r="E6038" s="1198"/>
    </row>
    <row r="6039" spans="4:5">
      <c r="D6039" s="1205"/>
      <c r="E6039" s="1198"/>
    </row>
    <row r="6040" spans="4:5">
      <c r="D6040" s="1205"/>
      <c r="E6040" s="1198"/>
    </row>
    <row r="6041" spans="4:5">
      <c r="D6041" s="1205"/>
      <c r="E6041" s="1198"/>
    </row>
    <row r="6042" spans="4:5">
      <c r="D6042" s="1205"/>
      <c r="E6042" s="1198"/>
    </row>
    <row r="6043" spans="4:5">
      <c r="D6043" s="1205"/>
      <c r="E6043" s="1198"/>
    </row>
    <row r="6044" spans="4:5">
      <c r="D6044" s="1205"/>
      <c r="E6044" s="1198"/>
    </row>
    <row r="6045" spans="4:5">
      <c r="D6045" s="1205"/>
      <c r="E6045" s="1198"/>
    </row>
    <row r="6046" spans="4:5">
      <c r="D6046" s="1205"/>
      <c r="E6046" s="1198"/>
    </row>
    <row r="6047" spans="4:5">
      <c r="D6047" s="1205"/>
      <c r="E6047" s="1198"/>
    </row>
    <row r="6048" spans="4:5">
      <c r="D6048" s="1205"/>
      <c r="E6048" s="1198"/>
    </row>
    <row r="6049" spans="4:5">
      <c r="D6049" s="1205"/>
      <c r="E6049" s="1198"/>
    </row>
    <row r="6050" spans="4:5">
      <c r="D6050" s="1205"/>
      <c r="E6050" s="1198"/>
    </row>
    <row r="6051" spans="4:5">
      <c r="D6051" s="1205"/>
      <c r="E6051" s="1198"/>
    </row>
    <row r="6052" spans="4:5">
      <c r="D6052" s="1205"/>
      <c r="E6052" s="1198"/>
    </row>
    <row r="6053" spans="4:5">
      <c r="D6053" s="1205"/>
      <c r="E6053" s="1198"/>
    </row>
    <row r="6054" spans="4:5">
      <c r="D6054" s="1205"/>
      <c r="E6054" s="1198"/>
    </row>
    <row r="6055" spans="4:5">
      <c r="D6055" s="1205"/>
      <c r="E6055" s="1198"/>
    </row>
    <row r="6056" spans="4:5">
      <c r="D6056" s="1205"/>
      <c r="E6056" s="1198"/>
    </row>
    <row r="6057" spans="4:5">
      <c r="D6057" s="1205"/>
      <c r="E6057" s="1198"/>
    </row>
    <row r="6058" spans="4:5">
      <c r="D6058" s="1205"/>
      <c r="E6058" s="1198"/>
    </row>
    <row r="6059" spans="4:5">
      <c r="D6059" s="1205"/>
      <c r="E6059" s="1198"/>
    </row>
    <row r="6060" spans="4:5">
      <c r="D6060" s="1205"/>
      <c r="E6060" s="1198"/>
    </row>
    <row r="6061" spans="4:5">
      <c r="D6061" s="1205"/>
      <c r="E6061" s="1198"/>
    </row>
    <row r="6062" spans="4:5">
      <c r="D6062" s="1205"/>
      <c r="E6062" s="1198"/>
    </row>
    <row r="6063" spans="4:5">
      <c r="D6063" s="1205"/>
      <c r="E6063" s="1198"/>
    </row>
    <row r="6064" spans="4:5">
      <c r="D6064" s="1205"/>
      <c r="E6064" s="1198"/>
    </row>
    <row r="6065" spans="4:5">
      <c r="D6065" s="1205"/>
      <c r="E6065" s="1198"/>
    </row>
    <row r="6066" spans="4:5">
      <c r="D6066" s="1205"/>
      <c r="E6066" s="1198"/>
    </row>
    <row r="6067" spans="4:5">
      <c r="D6067" s="1205"/>
      <c r="E6067" s="1198"/>
    </row>
    <row r="6068" spans="4:5">
      <c r="D6068" s="1205"/>
      <c r="E6068" s="1198"/>
    </row>
    <row r="6069" spans="4:5">
      <c r="D6069" s="1205"/>
      <c r="E6069" s="1198"/>
    </row>
    <row r="6070" spans="4:5">
      <c r="D6070" s="1205"/>
      <c r="E6070" s="1198"/>
    </row>
    <row r="6071" spans="4:5">
      <c r="D6071" s="1205"/>
      <c r="E6071" s="1198"/>
    </row>
    <row r="6072" spans="4:5">
      <c r="D6072" s="1205"/>
      <c r="E6072" s="1198"/>
    </row>
    <row r="6073" spans="4:5">
      <c r="D6073" s="1205"/>
      <c r="E6073" s="1198"/>
    </row>
    <row r="6074" spans="4:5">
      <c r="D6074" s="1205"/>
      <c r="E6074" s="1198"/>
    </row>
    <row r="6075" spans="4:5">
      <c r="D6075" s="1205"/>
      <c r="E6075" s="1198"/>
    </row>
    <row r="6076" spans="4:5">
      <c r="D6076" s="1205"/>
      <c r="E6076" s="1198"/>
    </row>
    <row r="6077" spans="4:5">
      <c r="D6077" s="1205"/>
      <c r="E6077" s="1198"/>
    </row>
    <row r="6078" spans="4:5">
      <c r="D6078" s="1205"/>
      <c r="E6078" s="1198"/>
    </row>
    <row r="6079" spans="4:5">
      <c r="D6079" s="1205"/>
      <c r="E6079" s="1198"/>
    </row>
    <row r="6080" spans="4:5">
      <c r="D6080" s="1205"/>
      <c r="E6080" s="1198"/>
    </row>
    <row r="6081" spans="4:5">
      <c r="D6081" s="1205"/>
      <c r="E6081" s="1198"/>
    </row>
    <row r="6082" spans="4:5">
      <c r="D6082" s="1205"/>
      <c r="E6082" s="1198"/>
    </row>
    <row r="6083" spans="4:5">
      <c r="D6083" s="1205"/>
      <c r="E6083" s="1198"/>
    </row>
    <row r="6084" spans="4:5">
      <c r="D6084" s="1205"/>
      <c r="E6084" s="1198"/>
    </row>
    <row r="6085" spans="4:5">
      <c r="D6085" s="1205"/>
      <c r="E6085" s="1198"/>
    </row>
    <row r="6086" spans="4:5">
      <c r="D6086" s="1205"/>
      <c r="E6086" s="1198"/>
    </row>
    <row r="6087" spans="4:5">
      <c r="D6087" s="1205"/>
      <c r="E6087" s="1198"/>
    </row>
    <row r="6088" spans="4:5">
      <c r="D6088" s="1205"/>
      <c r="E6088" s="1198"/>
    </row>
    <row r="6089" spans="4:5">
      <c r="D6089" s="1205"/>
      <c r="E6089" s="1198"/>
    </row>
    <row r="6090" spans="4:5">
      <c r="D6090" s="1205"/>
      <c r="E6090" s="1198"/>
    </row>
    <row r="6091" spans="4:5">
      <c r="D6091" s="1205"/>
      <c r="E6091" s="1198"/>
    </row>
    <row r="6092" spans="4:5">
      <c r="D6092" s="1205"/>
      <c r="E6092" s="1198"/>
    </row>
    <row r="6093" spans="4:5">
      <c r="D6093" s="1205"/>
      <c r="E6093" s="1198"/>
    </row>
    <row r="6094" spans="4:5">
      <c r="D6094" s="1205"/>
      <c r="E6094" s="1198"/>
    </row>
    <row r="6095" spans="4:5">
      <c r="D6095" s="1205"/>
      <c r="E6095" s="1198"/>
    </row>
    <row r="6096" spans="4:5">
      <c r="D6096" s="1205"/>
      <c r="E6096" s="1198"/>
    </row>
    <row r="6097" spans="4:5">
      <c r="D6097" s="1205"/>
      <c r="E6097" s="1198"/>
    </row>
    <row r="6098" spans="4:5">
      <c r="D6098" s="1205"/>
      <c r="E6098" s="1198"/>
    </row>
    <row r="6099" spans="4:5">
      <c r="D6099" s="1205"/>
      <c r="E6099" s="1198"/>
    </row>
    <row r="6100" spans="4:5">
      <c r="D6100" s="1205"/>
      <c r="E6100" s="1198"/>
    </row>
    <row r="6101" spans="4:5">
      <c r="D6101" s="1205"/>
      <c r="E6101" s="1198"/>
    </row>
    <row r="6102" spans="4:5">
      <c r="D6102" s="1205"/>
      <c r="E6102" s="1198"/>
    </row>
    <row r="6103" spans="4:5">
      <c r="D6103" s="1205"/>
      <c r="E6103" s="1198"/>
    </row>
    <row r="6104" spans="4:5">
      <c r="D6104" s="1205"/>
      <c r="E6104" s="1198"/>
    </row>
    <row r="6105" spans="4:5">
      <c r="D6105" s="1205"/>
      <c r="E6105" s="1198"/>
    </row>
    <row r="6106" spans="4:5">
      <c r="D6106" s="1205"/>
      <c r="E6106" s="1198"/>
    </row>
    <row r="6107" spans="4:5">
      <c r="D6107" s="1205"/>
      <c r="E6107" s="1198"/>
    </row>
    <row r="6108" spans="4:5">
      <c r="D6108" s="1205"/>
      <c r="E6108" s="1198"/>
    </row>
    <row r="6109" spans="4:5">
      <c r="D6109" s="1205"/>
      <c r="E6109" s="1198"/>
    </row>
    <row r="6110" spans="4:5">
      <c r="D6110" s="1205"/>
      <c r="E6110" s="1198"/>
    </row>
    <row r="6111" spans="4:5">
      <c r="D6111" s="1205"/>
      <c r="E6111" s="1198"/>
    </row>
    <row r="6112" spans="4:5">
      <c r="D6112" s="1205"/>
      <c r="E6112" s="1198"/>
    </row>
    <row r="6113" spans="4:5">
      <c r="D6113" s="1205"/>
      <c r="E6113" s="1198"/>
    </row>
    <row r="6114" spans="4:5">
      <c r="D6114" s="1205"/>
      <c r="E6114" s="1198"/>
    </row>
    <row r="6115" spans="4:5">
      <c r="D6115" s="1205"/>
      <c r="E6115" s="1198"/>
    </row>
    <row r="6116" spans="4:5">
      <c r="D6116" s="1205"/>
      <c r="E6116" s="1198"/>
    </row>
    <row r="6117" spans="4:5">
      <c r="D6117" s="1205"/>
      <c r="E6117" s="1198"/>
    </row>
    <row r="6118" spans="4:5">
      <c r="D6118" s="1205"/>
      <c r="E6118" s="1198"/>
    </row>
    <row r="6119" spans="4:5">
      <c r="D6119" s="1205"/>
      <c r="E6119" s="1198"/>
    </row>
    <row r="6120" spans="4:5">
      <c r="D6120" s="1205"/>
      <c r="E6120" s="1198"/>
    </row>
    <row r="6121" spans="4:5">
      <c r="D6121" s="1205"/>
      <c r="E6121" s="1198"/>
    </row>
    <row r="6122" spans="4:5">
      <c r="D6122" s="1205"/>
      <c r="E6122" s="1198"/>
    </row>
    <row r="6123" spans="4:5">
      <c r="D6123" s="1205"/>
      <c r="E6123" s="1198"/>
    </row>
    <row r="6124" spans="4:5">
      <c r="D6124" s="1205"/>
      <c r="E6124" s="1198"/>
    </row>
    <row r="6125" spans="4:5">
      <c r="D6125" s="1205"/>
      <c r="E6125" s="1198"/>
    </row>
    <row r="6126" spans="4:5">
      <c r="D6126" s="1205"/>
      <c r="E6126" s="1198"/>
    </row>
    <row r="6127" spans="4:5">
      <c r="D6127" s="1205"/>
      <c r="E6127" s="1198"/>
    </row>
    <row r="6128" spans="4:5">
      <c r="D6128" s="1205"/>
      <c r="E6128" s="1198"/>
    </row>
    <row r="6129" spans="4:5">
      <c r="D6129" s="1205"/>
      <c r="E6129" s="1198"/>
    </row>
    <row r="6130" spans="4:5">
      <c r="D6130" s="1205"/>
      <c r="E6130" s="1198"/>
    </row>
    <row r="6131" spans="4:5">
      <c r="D6131" s="1205"/>
      <c r="E6131" s="1198"/>
    </row>
    <row r="6132" spans="4:5">
      <c r="D6132" s="1205"/>
      <c r="E6132" s="1198"/>
    </row>
    <row r="6133" spans="4:5">
      <c r="D6133" s="1205"/>
      <c r="E6133" s="1198"/>
    </row>
    <row r="6134" spans="4:5">
      <c r="D6134" s="1205"/>
      <c r="E6134" s="1198"/>
    </row>
    <row r="6135" spans="4:5">
      <c r="D6135" s="1205"/>
      <c r="E6135" s="1198"/>
    </row>
    <row r="6136" spans="4:5">
      <c r="D6136" s="1205"/>
      <c r="E6136" s="1198"/>
    </row>
    <row r="6137" spans="4:5">
      <c r="D6137" s="1205"/>
      <c r="E6137" s="1198"/>
    </row>
    <row r="6138" spans="4:5">
      <c r="D6138" s="1205"/>
      <c r="E6138" s="1198"/>
    </row>
    <row r="6139" spans="4:5">
      <c r="D6139" s="1205"/>
      <c r="E6139" s="1198"/>
    </row>
    <row r="6140" spans="4:5">
      <c r="D6140" s="1205"/>
      <c r="E6140" s="1198"/>
    </row>
    <row r="6141" spans="4:5">
      <c r="D6141" s="1205"/>
      <c r="E6141" s="1198"/>
    </row>
    <row r="6142" spans="4:5">
      <c r="D6142" s="1205"/>
      <c r="E6142" s="1198"/>
    </row>
    <row r="6143" spans="4:5">
      <c r="D6143" s="1205"/>
      <c r="E6143" s="1198"/>
    </row>
    <row r="6144" spans="4:5">
      <c r="D6144" s="1205"/>
      <c r="E6144" s="1198"/>
    </row>
    <row r="6145" spans="4:5">
      <c r="D6145" s="1205"/>
      <c r="E6145" s="1198"/>
    </row>
    <row r="6146" spans="4:5">
      <c r="D6146" s="1205"/>
      <c r="E6146" s="1198"/>
    </row>
    <row r="6147" spans="4:5">
      <c r="D6147" s="1205"/>
      <c r="E6147" s="1198"/>
    </row>
    <row r="6148" spans="4:5">
      <c r="D6148" s="1205"/>
      <c r="E6148" s="1198"/>
    </row>
    <row r="6149" spans="4:5">
      <c r="D6149" s="1205"/>
      <c r="E6149" s="1198"/>
    </row>
    <row r="6150" spans="4:5">
      <c r="D6150" s="1205"/>
      <c r="E6150" s="1198"/>
    </row>
    <row r="6151" spans="4:5">
      <c r="D6151" s="1205"/>
      <c r="E6151" s="1198"/>
    </row>
    <row r="6152" spans="4:5">
      <c r="D6152" s="1205"/>
      <c r="E6152" s="1198"/>
    </row>
    <row r="6153" spans="4:5">
      <c r="D6153" s="1205"/>
      <c r="E6153" s="1198"/>
    </row>
    <row r="6154" spans="4:5">
      <c r="D6154" s="1205"/>
      <c r="E6154" s="1198"/>
    </row>
    <row r="6155" spans="4:5">
      <c r="D6155" s="1205"/>
      <c r="E6155" s="1198"/>
    </row>
    <row r="6156" spans="4:5">
      <c r="D6156" s="1205"/>
      <c r="E6156" s="1198"/>
    </row>
    <row r="6157" spans="4:5">
      <c r="D6157" s="1205"/>
      <c r="E6157" s="1198"/>
    </row>
    <row r="6158" spans="4:5">
      <c r="D6158" s="1205"/>
      <c r="E6158" s="1198"/>
    </row>
    <row r="6159" spans="4:5">
      <c r="D6159" s="1205"/>
      <c r="E6159" s="1198"/>
    </row>
    <row r="6160" spans="4:5">
      <c r="D6160" s="1205"/>
      <c r="E6160" s="1198"/>
    </row>
    <row r="6161" spans="4:5">
      <c r="D6161" s="1205"/>
      <c r="E6161" s="1198"/>
    </row>
    <row r="6162" spans="4:5">
      <c r="D6162" s="1205"/>
      <c r="E6162" s="1198"/>
    </row>
    <row r="6163" spans="4:5">
      <c r="D6163" s="1205"/>
      <c r="E6163" s="1198"/>
    </row>
    <row r="6164" spans="4:5">
      <c r="D6164" s="1205"/>
      <c r="E6164" s="1198"/>
    </row>
    <row r="6165" spans="4:5">
      <c r="D6165" s="1205"/>
      <c r="E6165" s="1198"/>
    </row>
    <row r="6166" spans="4:5">
      <c r="D6166" s="1205"/>
      <c r="E6166" s="1198"/>
    </row>
    <row r="6167" spans="4:5">
      <c r="D6167" s="1205"/>
      <c r="E6167" s="1198"/>
    </row>
    <row r="6168" spans="4:5">
      <c r="D6168" s="1205"/>
      <c r="E6168" s="1198"/>
    </row>
    <row r="6169" spans="4:5">
      <c r="D6169" s="1205"/>
      <c r="E6169" s="1198"/>
    </row>
    <row r="6170" spans="4:5">
      <c r="D6170" s="1205"/>
      <c r="E6170" s="1198"/>
    </row>
    <row r="6171" spans="4:5">
      <c r="D6171" s="1205"/>
      <c r="E6171" s="1198"/>
    </row>
    <row r="6172" spans="4:5">
      <c r="D6172" s="1205"/>
      <c r="E6172" s="1198"/>
    </row>
    <row r="6173" spans="4:5">
      <c r="D6173" s="1205"/>
      <c r="E6173" s="1198"/>
    </row>
    <row r="6174" spans="4:5">
      <c r="D6174" s="1205"/>
      <c r="E6174" s="1198"/>
    </row>
    <row r="6175" spans="4:5">
      <c r="D6175" s="1205"/>
      <c r="E6175" s="1198"/>
    </row>
    <row r="6176" spans="4:5">
      <c r="D6176" s="1205"/>
      <c r="E6176" s="1198"/>
    </row>
    <row r="6177" spans="4:5">
      <c r="D6177" s="1205"/>
      <c r="E6177" s="1198"/>
    </row>
    <row r="6178" spans="4:5">
      <c r="D6178" s="1205"/>
      <c r="E6178" s="1198"/>
    </row>
    <row r="6179" spans="4:5">
      <c r="D6179" s="1205"/>
      <c r="E6179" s="1198"/>
    </row>
    <row r="6180" spans="4:5">
      <c r="D6180" s="1205"/>
      <c r="E6180" s="1198"/>
    </row>
    <row r="6181" spans="4:5">
      <c r="D6181" s="1205"/>
      <c r="E6181" s="1198"/>
    </row>
    <row r="6182" spans="4:5">
      <c r="D6182" s="1205"/>
      <c r="E6182" s="1198"/>
    </row>
    <row r="6183" spans="4:5">
      <c r="D6183" s="1205"/>
      <c r="E6183" s="1198"/>
    </row>
    <row r="6184" spans="4:5">
      <c r="D6184" s="1205"/>
      <c r="E6184" s="1198"/>
    </row>
    <row r="6185" spans="4:5">
      <c r="D6185" s="1205"/>
      <c r="E6185" s="1198"/>
    </row>
    <row r="6186" spans="4:5">
      <c r="D6186" s="1205"/>
      <c r="E6186" s="1198"/>
    </row>
    <row r="6187" spans="4:5">
      <c r="D6187" s="1205"/>
      <c r="E6187" s="1198"/>
    </row>
    <row r="6188" spans="4:5">
      <c r="D6188" s="1205"/>
      <c r="E6188" s="1198"/>
    </row>
    <row r="6189" spans="4:5">
      <c r="D6189" s="1205"/>
      <c r="E6189" s="1198"/>
    </row>
    <row r="6190" spans="4:5">
      <c r="D6190" s="1205"/>
      <c r="E6190" s="1198"/>
    </row>
    <row r="6191" spans="4:5">
      <c r="D6191" s="1205"/>
      <c r="E6191" s="1198"/>
    </row>
    <row r="6192" spans="4:5">
      <c r="D6192" s="1205"/>
      <c r="E6192" s="1198"/>
    </row>
    <row r="6193" spans="4:5">
      <c r="D6193" s="1205"/>
      <c r="E6193" s="1198"/>
    </row>
    <row r="6194" spans="4:5">
      <c r="D6194" s="1205"/>
      <c r="E6194" s="1198"/>
    </row>
    <row r="6195" spans="4:5">
      <c r="D6195" s="1205"/>
      <c r="E6195" s="1198"/>
    </row>
    <row r="6196" spans="4:5">
      <c r="D6196" s="1205"/>
      <c r="E6196" s="1198"/>
    </row>
    <row r="6197" spans="4:5">
      <c r="D6197" s="1205"/>
      <c r="E6197" s="1198"/>
    </row>
    <row r="6198" spans="4:5">
      <c r="D6198" s="1205"/>
      <c r="E6198" s="1198"/>
    </row>
    <row r="6199" spans="4:5">
      <c r="D6199" s="1205"/>
      <c r="E6199" s="1198"/>
    </row>
    <row r="6200" spans="4:5">
      <c r="D6200" s="1205"/>
      <c r="E6200" s="1198"/>
    </row>
    <row r="6201" spans="4:5">
      <c r="D6201" s="1205"/>
      <c r="E6201" s="1198"/>
    </row>
    <row r="6202" spans="4:5">
      <c r="D6202" s="1205"/>
      <c r="E6202" s="1198"/>
    </row>
    <row r="6203" spans="4:5">
      <c r="D6203" s="1205"/>
      <c r="E6203" s="1198"/>
    </row>
    <row r="6204" spans="4:5">
      <c r="D6204" s="1205"/>
      <c r="E6204" s="1198"/>
    </row>
    <row r="6205" spans="4:5">
      <c r="D6205" s="1205"/>
      <c r="E6205" s="1198"/>
    </row>
    <row r="6206" spans="4:5">
      <c r="D6206" s="1205"/>
      <c r="E6206" s="1198"/>
    </row>
    <row r="6207" spans="4:5">
      <c r="D6207" s="1205"/>
      <c r="E6207" s="1198"/>
    </row>
    <row r="6208" spans="4:5">
      <c r="D6208" s="1205"/>
      <c r="E6208" s="1198"/>
    </row>
    <row r="6209" spans="4:5">
      <c r="D6209" s="1205"/>
      <c r="E6209" s="1198"/>
    </row>
    <row r="6210" spans="4:5">
      <c r="D6210" s="1205"/>
      <c r="E6210" s="1198"/>
    </row>
    <row r="6211" spans="4:5">
      <c r="D6211" s="1205"/>
      <c r="E6211" s="1198"/>
    </row>
    <row r="6212" spans="4:5">
      <c r="D6212" s="1205"/>
      <c r="E6212" s="1198"/>
    </row>
    <row r="6213" spans="4:5">
      <c r="D6213" s="1205"/>
      <c r="E6213" s="1198"/>
    </row>
    <row r="6214" spans="4:5">
      <c r="D6214" s="1205"/>
      <c r="E6214" s="1198"/>
    </row>
    <row r="6215" spans="4:5">
      <c r="D6215" s="1205"/>
      <c r="E6215" s="1198"/>
    </row>
    <row r="6216" spans="4:5">
      <c r="D6216" s="1205"/>
      <c r="E6216" s="1198"/>
    </row>
    <row r="6217" spans="4:5">
      <c r="D6217" s="1205"/>
      <c r="E6217" s="1198"/>
    </row>
    <row r="6218" spans="4:5">
      <c r="D6218" s="1205"/>
      <c r="E6218" s="1198"/>
    </row>
    <row r="6219" spans="4:5">
      <c r="D6219" s="1205"/>
      <c r="E6219" s="1198"/>
    </row>
    <row r="6220" spans="4:5">
      <c r="D6220" s="1205"/>
      <c r="E6220" s="1198"/>
    </row>
    <row r="6221" spans="4:5">
      <c r="D6221" s="1205"/>
      <c r="E6221" s="1198"/>
    </row>
    <row r="6222" spans="4:5">
      <c r="D6222" s="1205"/>
      <c r="E6222" s="1198"/>
    </row>
    <row r="6223" spans="4:5">
      <c r="D6223" s="1205"/>
      <c r="E6223" s="1198"/>
    </row>
    <row r="6224" spans="4:5">
      <c r="D6224" s="1205"/>
      <c r="E6224" s="1198"/>
    </row>
    <row r="6225" spans="4:5">
      <c r="D6225" s="1205"/>
      <c r="E6225" s="1198"/>
    </row>
    <row r="6226" spans="4:5">
      <c r="D6226" s="1205"/>
      <c r="E6226" s="1198"/>
    </row>
    <row r="6227" spans="4:5">
      <c r="D6227" s="1205"/>
      <c r="E6227" s="1198"/>
    </row>
    <row r="6228" spans="4:5">
      <c r="D6228" s="1205"/>
      <c r="E6228" s="1198"/>
    </row>
    <row r="6229" spans="4:5">
      <c r="D6229" s="1205"/>
      <c r="E6229" s="1198"/>
    </row>
    <row r="6230" spans="4:5">
      <c r="D6230" s="1205"/>
      <c r="E6230" s="1198"/>
    </row>
    <row r="6231" spans="4:5">
      <c r="D6231" s="1205"/>
      <c r="E6231" s="1198"/>
    </row>
    <row r="6232" spans="4:5">
      <c r="D6232" s="1205"/>
      <c r="E6232" s="1198"/>
    </row>
    <row r="6233" spans="4:5">
      <c r="D6233" s="1205"/>
      <c r="E6233" s="1198"/>
    </row>
    <row r="6234" spans="4:5">
      <c r="D6234" s="1205"/>
      <c r="E6234" s="1198"/>
    </row>
    <row r="6235" spans="4:5">
      <c r="D6235" s="1205"/>
      <c r="E6235" s="1198"/>
    </row>
    <row r="6236" spans="4:5">
      <c r="D6236" s="1205"/>
      <c r="E6236" s="1198"/>
    </row>
    <row r="6237" spans="4:5">
      <c r="D6237" s="1205"/>
      <c r="E6237" s="1198"/>
    </row>
    <row r="6238" spans="4:5">
      <c r="D6238" s="1205"/>
      <c r="E6238" s="1198"/>
    </row>
    <row r="6239" spans="4:5">
      <c r="D6239" s="1205"/>
      <c r="E6239" s="1198"/>
    </row>
    <row r="6240" spans="4:5">
      <c r="D6240" s="1205"/>
      <c r="E6240" s="1198"/>
    </row>
    <row r="6241" spans="4:5">
      <c r="D6241" s="1205"/>
      <c r="E6241" s="1198"/>
    </row>
    <row r="6242" spans="4:5">
      <c r="D6242" s="1205"/>
      <c r="E6242" s="1198"/>
    </row>
    <row r="6243" spans="4:5">
      <c r="D6243" s="1205"/>
      <c r="E6243" s="1198"/>
    </row>
    <row r="6244" spans="4:5">
      <c r="D6244" s="1205"/>
      <c r="E6244" s="1198"/>
    </row>
    <row r="6245" spans="4:5">
      <c r="D6245" s="1205"/>
      <c r="E6245" s="1198"/>
    </row>
    <row r="6246" spans="4:5">
      <c r="D6246" s="1205"/>
      <c r="E6246" s="1198"/>
    </row>
    <row r="6247" spans="4:5">
      <c r="D6247" s="1205"/>
      <c r="E6247" s="1198"/>
    </row>
    <row r="6248" spans="4:5">
      <c r="D6248" s="1205"/>
      <c r="E6248" s="1198"/>
    </row>
    <row r="6249" spans="4:5">
      <c r="D6249" s="1205"/>
      <c r="E6249" s="1198"/>
    </row>
    <row r="6250" spans="4:5">
      <c r="D6250" s="1205"/>
      <c r="E6250" s="1198"/>
    </row>
    <row r="6251" spans="4:5">
      <c r="D6251" s="1205"/>
      <c r="E6251" s="1198"/>
    </row>
    <row r="6252" spans="4:5">
      <c r="D6252" s="1205"/>
      <c r="E6252" s="1198"/>
    </row>
    <row r="6253" spans="4:5">
      <c r="D6253" s="1205"/>
      <c r="E6253" s="1198"/>
    </row>
    <row r="6254" spans="4:5">
      <c r="D6254" s="1205"/>
      <c r="E6254" s="1198"/>
    </row>
    <row r="6255" spans="4:5">
      <c r="D6255" s="1205"/>
      <c r="E6255" s="1198"/>
    </row>
    <row r="6256" spans="4:5">
      <c r="D6256" s="1205"/>
      <c r="E6256" s="1198"/>
    </row>
    <row r="6257" spans="4:5">
      <c r="D6257" s="1205"/>
      <c r="E6257" s="1198"/>
    </row>
    <row r="6258" spans="4:5">
      <c r="D6258" s="1205"/>
      <c r="E6258" s="1198"/>
    </row>
    <row r="6259" spans="4:5">
      <c r="D6259" s="1205"/>
      <c r="E6259" s="1198"/>
    </row>
    <row r="6260" spans="4:5">
      <c r="D6260" s="1205"/>
      <c r="E6260" s="1198"/>
    </row>
    <row r="6261" spans="4:5">
      <c r="D6261" s="1205"/>
      <c r="E6261" s="1198"/>
    </row>
    <row r="6262" spans="4:5">
      <c r="D6262" s="1205"/>
      <c r="E6262" s="1198"/>
    </row>
    <row r="6263" spans="4:5">
      <c r="D6263" s="1205"/>
      <c r="E6263" s="1198"/>
    </row>
    <row r="6264" spans="4:5">
      <c r="D6264" s="1205"/>
      <c r="E6264" s="1198"/>
    </row>
    <row r="6265" spans="4:5">
      <c r="D6265" s="1205"/>
      <c r="E6265" s="1198"/>
    </row>
    <row r="6266" spans="4:5">
      <c r="D6266" s="1205"/>
      <c r="E6266" s="1198"/>
    </row>
    <row r="6267" spans="4:5">
      <c r="D6267" s="1205"/>
      <c r="E6267" s="1198"/>
    </row>
    <row r="6268" spans="4:5">
      <c r="D6268" s="1205"/>
      <c r="E6268" s="1198"/>
    </row>
    <row r="6269" spans="4:5">
      <c r="D6269" s="1205"/>
      <c r="E6269" s="1198"/>
    </row>
    <row r="6270" spans="4:5">
      <c r="D6270" s="1205"/>
      <c r="E6270" s="1198"/>
    </row>
    <row r="6271" spans="4:5">
      <c r="D6271" s="1205"/>
      <c r="E6271" s="1198"/>
    </row>
    <row r="6272" spans="4:5">
      <c r="D6272" s="1205"/>
      <c r="E6272" s="1198"/>
    </row>
    <row r="6273" spans="4:5">
      <c r="D6273" s="1205"/>
      <c r="E6273" s="1198"/>
    </row>
    <row r="6274" spans="4:5">
      <c r="D6274" s="1205"/>
      <c r="E6274" s="1198"/>
    </row>
    <row r="6275" spans="4:5">
      <c r="D6275" s="1205"/>
      <c r="E6275" s="1198"/>
    </row>
    <row r="6276" spans="4:5">
      <c r="D6276" s="1205"/>
      <c r="E6276" s="1198"/>
    </row>
    <row r="6277" spans="4:5">
      <c r="D6277" s="1205"/>
      <c r="E6277" s="1198"/>
    </row>
    <row r="6278" spans="4:5">
      <c r="D6278" s="1205"/>
      <c r="E6278" s="1198"/>
    </row>
    <row r="6279" spans="4:5">
      <c r="D6279" s="1205"/>
      <c r="E6279" s="1198"/>
    </row>
    <row r="6280" spans="4:5">
      <c r="D6280" s="1205"/>
      <c r="E6280" s="1198"/>
    </row>
    <row r="6281" spans="4:5">
      <c r="D6281" s="1205"/>
      <c r="E6281" s="1198"/>
    </row>
    <row r="6282" spans="4:5">
      <c r="D6282" s="1205"/>
      <c r="E6282" s="1198"/>
    </row>
    <row r="6283" spans="4:5">
      <c r="D6283" s="1205"/>
      <c r="E6283" s="1198"/>
    </row>
    <row r="6284" spans="4:5">
      <c r="D6284" s="1205"/>
      <c r="E6284" s="1198"/>
    </row>
    <row r="6285" spans="4:5">
      <c r="D6285" s="1205"/>
      <c r="E6285" s="1198"/>
    </row>
    <row r="6286" spans="4:5">
      <c r="D6286" s="1205"/>
      <c r="E6286" s="1198"/>
    </row>
    <row r="6287" spans="4:5">
      <c r="D6287" s="1205"/>
      <c r="E6287" s="1198"/>
    </row>
    <row r="6288" spans="4:5">
      <c r="D6288" s="1205"/>
      <c r="E6288" s="1198"/>
    </row>
    <row r="6289" spans="4:5">
      <c r="D6289" s="1205"/>
      <c r="E6289" s="1198"/>
    </row>
    <row r="6290" spans="4:5">
      <c r="D6290" s="1205"/>
      <c r="E6290" s="1198"/>
    </row>
    <row r="6291" spans="4:5">
      <c r="D6291" s="1205"/>
      <c r="E6291" s="1198"/>
    </row>
    <row r="6292" spans="4:5">
      <c r="D6292" s="1205"/>
      <c r="E6292" s="1198"/>
    </row>
    <row r="6293" spans="4:5">
      <c r="D6293" s="1205"/>
      <c r="E6293" s="1198"/>
    </row>
    <row r="6294" spans="4:5">
      <c r="D6294" s="1205"/>
      <c r="E6294" s="1198"/>
    </row>
    <row r="6295" spans="4:5">
      <c r="D6295" s="1205"/>
      <c r="E6295" s="1198"/>
    </row>
    <row r="6296" spans="4:5">
      <c r="D6296" s="1205"/>
      <c r="E6296" s="1198"/>
    </row>
    <row r="6297" spans="4:5">
      <c r="D6297" s="1205"/>
      <c r="E6297" s="1198"/>
    </row>
    <row r="6298" spans="4:5">
      <c r="D6298" s="1205"/>
      <c r="E6298" s="1198"/>
    </row>
    <row r="6299" spans="4:5">
      <c r="D6299" s="1205"/>
      <c r="E6299" s="1198"/>
    </row>
    <row r="6300" spans="4:5">
      <c r="D6300" s="1205"/>
      <c r="E6300" s="1198"/>
    </row>
    <row r="6301" spans="4:5">
      <c r="D6301" s="1205"/>
      <c r="E6301" s="1198"/>
    </row>
    <row r="6302" spans="4:5">
      <c r="D6302" s="1205"/>
      <c r="E6302" s="1198"/>
    </row>
    <row r="6303" spans="4:5">
      <c r="D6303" s="1205"/>
      <c r="E6303" s="1198"/>
    </row>
    <row r="6304" spans="4:5">
      <c r="D6304" s="1205"/>
      <c r="E6304" s="1198"/>
    </row>
    <row r="6305" spans="4:5">
      <c r="D6305" s="1205"/>
      <c r="E6305" s="1198"/>
    </row>
    <row r="6306" spans="4:5">
      <c r="D6306" s="1205"/>
      <c r="E6306" s="1198"/>
    </row>
    <row r="6307" spans="4:5">
      <c r="D6307" s="1205"/>
      <c r="E6307" s="1198"/>
    </row>
    <row r="6308" spans="4:5">
      <c r="D6308" s="1205"/>
      <c r="E6308" s="1198"/>
    </row>
    <row r="6309" spans="4:5">
      <c r="D6309" s="1205"/>
      <c r="E6309" s="1198"/>
    </row>
    <row r="6310" spans="4:5">
      <c r="D6310" s="1205"/>
      <c r="E6310" s="1198"/>
    </row>
    <row r="6311" spans="4:5">
      <c r="D6311" s="1205"/>
      <c r="E6311" s="1198"/>
    </row>
    <row r="6312" spans="4:5">
      <c r="D6312" s="1205"/>
      <c r="E6312" s="1198"/>
    </row>
    <row r="6313" spans="4:5">
      <c r="D6313" s="1205"/>
      <c r="E6313" s="1198"/>
    </row>
    <row r="6314" spans="4:5">
      <c r="D6314" s="1205"/>
      <c r="E6314" s="1198"/>
    </row>
    <row r="6315" spans="4:5">
      <c r="D6315" s="1205"/>
      <c r="E6315" s="1198"/>
    </row>
    <row r="6316" spans="4:5">
      <c r="D6316" s="1205"/>
      <c r="E6316" s="1198"/>
    </row>
    <row r="6317" spans="4:5">
      <c r="D6317" s="1205"/>
      <c r="E6317" s="1198"/>
    </row>
    <row r="6318" spans="4:5">
      <c r="D6318" s="1205"/>
      <c r="E6318" s="1198"/>
    </row>
    <row r="6319" spans="4:5">
      <c r="D6319" s="1205"/>
      <c r="E6319" s="1198"/>
    </row>
    <row r="6320" spans="4:5">
      <c r="D6320" s="1205"/>
      <c r="E6320" s="1198"/>
    </row>
    <row r="6321" spans="4:5">
      <c r="D6321" s="1205"/>
      <c r="E6321" s="1198"/>
    </row>
    <row r="6322" spans="4:5">
      <c r="D6322" s="1205"/>
      <c r="E6322" s="1198"/>
    </row>
    <row r="6323" spans="4:5">
      <c r="D6323" s="1205"/>
      <c r="E6323" s="1198"/>
    </row>
    <row r="6324" spans="4:5">
      <c r="D6324" s="1205"/>
      <c r="E6324" s="1198"/>
    </row>
    <row r="6325" spans="4:5">
      <c r="D6325" s="1205"/>
      <c r="E6325" s="1198"/>
    </row>
    <row r="6326" spans="4:5">
      <c r="D6326" s="1205"/>
      <c r="E6326" s="1198"/>
    </row>
    <row r="6327" spans="4:5">
      <c r="D6327" s="1205"/>
      <c r="E6327" s="1198"/>
    </row>
    <row r="6328" spans="4:5">
      <c r="D6328" s="1205"/>
      <c r="E6328" s="1198"/>
    </row>
    <row r="6329" spans="4:5">
      <c r="D6329" s="1205"/>
      <c r="E6329" s="1198"/>
    </row>
    <row r="6330" spans="4:5">
      <c r="D6330" s="1205"/>
      <c r="E6330" s="1198"/>
    </row>
    <row r="6331" spans="4:5">
      <c r="D6331" s="1205"/>
      <c r="E6331" s="1198"/>
    </row>
    <row r="6332" spans="4:5">
      <c r="D6332" s="1205"/>
      <c r="E6332" s="1198"/>
    </row>
    <row r="6333" spans="4:5">
      <c r="D6333" s="1205"/>
      <c r="E6333" s="1198"/>
    </row>
    <row r="6334" spans="4:5">
      <c r="D6334" s="1205"/>
      <c r="E6334" s="1198"/>
    </row>
    <row r="6335" spans="4:5">
      <c r="D6335" s="1205"/>
      <c r="E6335" s="1198"/>
    </row>
    <row r="6336" spans="4:5">
      <c r="D6336" s="1205"/>
      <c r="E6336" s="1198"/>
    </row>
    <row r="6337" spans="4:5">
      <c r="D6337" s="1205"/>
      <c r="E6337" s="1198"/>
    </row>
    <row r="6338" spans="4:5">
      <c r="D6338" s="1205"/>
      <c r="E6338" s="1198"/>
    </row>
    <row r="6339" spans="4:5">
      <c r="D6339" s="1205"/>
      <c r="E6339" s="1198"/>
    </row>
    <row r="6340" spans="4:5">
      <c r="D6340" s="1205"/>
      <c r="E6340" s="1198"/>
    </row>
    <row r="6341" spans="4:5">
      <c r="D6341" s="1205"/>
      <c r="E6341" s="1198"/>
    </row>
    <row r="6342" spans="4:5">
      <c r="D6342" s="1205"/>
      <c r="E6342" s="1198"/>
    </row>
    <row r="6343" spans="4:5">
      <c r="D6343" s="1205"/>
      <c r="E6343" s="1198"/>
    </row>
    <row r="6344" spans="4:5">
      <c r="D6344" s="1205"/>
      <c r="E6344" s="1198"/>
    </row>
    <row r="6345" spans="4:5">
      <c r="D6345" s="1205"/>
      <c r="E6345" s="1198"/>
    </row>
    <row r="6346" spans="4:5">
      <c r="D6346" s="1205"/>
      <c r="E6346" s="1198"/>
    </row>
    <row r="6347" spans="4:5">
      <c r="D6347" s="1205"/>
      <c r="E6347" s="1198"/>
    </row>
    <row r="6348" spans="4:5">
      <c r="D6348" s="1205"/>
      <c r="E6348" s="1198"/>
    </row>
    <row r="6349" spans="4:5">
      <c r="D6349" s="1205"/>
      <c r="E6349" s="1198"/>
    </row>
    <row r="6350" spans="4:5">
      <c r="D6350" s="1205"/>
      <c r="E6350" s="1198"/>
    </row>
    <row r="6351" spans="4:5">
      <c r="D6351" s="1205"/>
      <c r="E6351" s="1198"/>
    </row>
    <row r="6352" spans="4:5">
      <c r="D6352" s="1205"/>
      <c r="E6352" s="1198"/>
    </row>
    <row r="6353" spans="4:5">
      <c r="D6353" s="1205"/>
      <c r="E6353" s="1198"/>
    </row>
    <row r="6354" spans="4:5">
      <c r="D6354" s="1205"/>
      <c r="E6354" s="1198"/>
    </row>
    <row r="6355" spans="4:5">
      <c r="D6355" s="1205"/>
      <c r="E6355" s="1198"/>
    </row>
    <row r="6356" spans="4:5">
      <c r="D6356" s="1205"/>
      <c r="E6356" s="1198"/>
    </row>
    <row r="6357" spans="4:5">
      <c r="D6357" s="1205"/>
      <c r="E6357" s="1198"/>
    </row>
    <row r="6358" spans="4:5">
      <c r="D6358" s="1205"/>
      <c r="E6358" s="1198"/>
    </row>
    <row r="6359" spans="4:5">
      <c r="D6359" s="1205"/>
      <c r="E6359" s="1198"/>
    </row>
    <row r="6360" spans="4:5">
      <c r="D6360" s="1205"/>
      <c r="E6360" s="1198"/>
    </row>
    <row r="6361" spans="4:5">
      <c r="D6361" s="1205"/>
      <c r="E6361" s="1198"/>
    </row>
    <row r="6362" spans="4:5">
      <c r="D6362" s="1205"/>
      <c r="E6362" s="1198"/>
    </row>
    <row r="6363" spans="4:5">
      <c r="D6363" s="1205"/>
      <c r="E6363" s="1198"/>
    </row>
    <row r="6364" spans="4:5">
      <c r="D6364" s="1205"/>
      <c r="E6364" s="1198"/>
    </row>
    <row r="6365" spans="4:5">
      <c r="D6365" s="1205"/>
      <c r="E6365" s="1198"/>
    </row>
    <row r="6366" spans="4:5">
      <c r="D6366" s="1205"/>
      <c r="E6366" s="1198"/>
    </row>
    <row r="6367" spans="4:5">
      <c r="D6367" s="1205"/>
      <c r="E6367" s="1198"/>
    </row>
    <row r="6368" spans="4:5">
      <c r="D6368" s="1205"/>
      <c r="E6368" s="1198"/>
    </row>
    <row r="6369" spans="4:5">
      <c r="D6369" s="1205"/>
      <c r="E6369" s="1198"/>
    </row>
    <row r="6370" spans="4:5">
      <c r="D6370" s="1205"/>
      <c r="E6370" s="1198"/>
    </row>
    <row r="6371" spans="4:5">
      <c r="D6371" s="1205"/>
      <c r="E6371" s="1198"/>
    </row>
    <row r="6372" spans="4:5">
      <c r="D6372" s="1205"/>
      <c r="E6372" s="1198"/>
    </row>
    <row r="6373" spans="4:5">
      <c r="D6373" s="1205"/>
      <c r="E6373" s="1198"/>
    </row>
    <row r="6374" spans="4:5">
      <c r="D6374" s="1205"/>
      <c r="E6374" s="1198"/>
    </row>
    <row r="6375" spans="4:5">
      <c r="D6375" s="1205"/>
      <c r="E6375" s="1198"/>
    </row>
    <row r="6376" spans="4:5">
      <c r="D6376" s="1205"/>
      <c r="E6376" s="1198"/>
    </row>
    <row r="6377" spans="4:5">
      <c r="D6377" s="1205"/>
      <c r="E6377" s="1198"/>
    </row>
    <row r="6378" spans="4:5">
      <c r="D6378" s="1205"/>
      <c r="E6378" s="1198"/>
    </row>
    <row r="6379" spans="4:5">
      <c r="D6379" s="1205"/>
      <c r="E6379" s="1198"/>
    </row>
    <row r="6380" spans="4:5">
      <c r="D6380" s="1205"/>
      <c r="E6380" s="1198"/>
    </row>
    <row r="6381" spans="4:5">
      <c r="D6381" s="1205"/>
      <c r="E6381" s="1198"/>
    </row>
    <row r="6382" spans="4:5">
      <c r="D6382" s="1205"/>
      <c r="E6382" s="1198"/>
    </row>
    <row r="6383" spans="4:5">
      <c r="D6383" s="1205"/>
      <c r="E6383" s="1198"/>
    </row>
    <row r="6384" spans="4:5">
      <c r="D6384" s="1205"/>
      <c r="E6384" s="1198"/>
    </row>
    <row r="6385" spans="4:5">
      <c r="D6385" s="1205"/>
      <c r="E6385" s="1198"/>
    </row>
    <row r="6386" spans="4:5">
      <c r="D6386" s="1205"/>
      <c r="E6386" s="1198"/>
    </row>
    <row r="6387" spans="4:5">
      <c r="D6387" s="1205"/>
      <c r="E6387" s="1198"/>
    </row>
    <row r="6388" spans="4:5">
      <c r="D6388" s="1205"/>
      <c r="E6388" s="1198"/>
    </row>
    <row r="6389" spans="4:5">
      <c r="D6389" s="1205"/>
      <c r="E6389" s="1198"/>
    </row>
    <row r="6390" spans="4:5">
      <c r="D6390" s="1205"/>
      <c r="E6390" s="1198"/>
    </row>
    <row r="6391" spans="4:5">
      <c r="D6391" s="1205"/>
      <c r="E6391" s="1198"/>
    </row>
    <row r="6392" spans="4:5">
      <c r="D6392" s="1205"/>
      <c r="E6392" s="1198"/>
    </row>
    <row r="6393" spans="4:5">
      <c r="D6393" s="1205"/>
      <c r="E6393" s="1198"/>
    </row>
    <row r="6394" spans="4:5">
      <c r="D6394" s="1205"/>
      <c r="E6394" s="1198"/>
    </row>
    <row r="6395" spans="4:5">
      <c r="D6395" s="1205"/>
      <c r="E6395" s="1198"/>
    </row>
    <row r="6396" spans="4:5">
      <c r="D6396" s="1205"/>
      <c r="E6396" s="1198"/>
    </row>
    <row r="6397" spans="4:5">
      <c r="D6397" s="1205"/>
      <c r="E6397" s="1198"/>
    </row>
    <row r="6398" spans="4:5">
      <c r="D6398" s="1205"/>
      <c r="E6398" s="1198"/>
    </row>
    <row r="6399" spans="4:5">
      <c r="D6399" s="1205"/>
      <c r="E6399" s="1198"/>
    </row>
    <row r="6400" spans="4:5">
      <c r="D6400" s="1205"/>
      <c r="E6400" s="1198"/>
    </row>
    <row r="6401" spans="4:5">
      <c r="D6401" s="1205"/>
      <c r="E6401" s="1198"/>
    </row>
    <row r="6402" spans="4:5">
      <c r="D6402" s="1205"/>
      <c r="E6402" s="1198"/>
    </row>
    <row r="6403" spans="4:5">
      <c r="D6403" s="1205"/>
      <c r="E6403" s="1198"/>
    </row>
    <row r="6404" spans="4:5">
      <c r="D6404" s="1205"/>
      <c r="E6404" s="1198"/>
    </row>
    <row r="6405" spans="4:5">
      <c r="D6405" s="1205"/>
      <c r="E6405" s="1198"/>
    </row>
    <row r="6406" spans="4:5">
      <c r="D6406" s="1205"/>
      <c r="E6406" s="1198"/>
    </row>
    <row r="6407" spans="4:5">
      <c r="D6407" s="1205"/>
      <c r="E6407" s="1198"/>
    </row>
    <row r="6408" spans="4:5">
      <c r="D6408" s="1205"/>
      <c r="E6408" s="1198"/>
    </row>
    <row r="6409" spans="4:5">
      <c r="D6409" s="1205"/>
      <c r="E6409" s="1198"/>
    </row>
    <row r="6410" spans="4:5">
      <c r="D6410" s="1205"/>
      <c r="E6410" s="1198"/>
    </row>
    <row r="6411" spans="4:5">
      <c r="D6411" s="1205"/>
      <c r="E6411" s="1198"/>
    </row>
    <row r="6412" spans="4:5">
      <c r="D6412" s="1205"/>
      <c r="E6412" s="1198"/>
    </row>
    <row r="6413" spans="4:5">
      <c r="D6413" s="1205"/>
      <c r="E6413" s="1198"/>
    </row>
    <row r="6414" spans="4:5">
      <c r="D6414" s="1205"/>
      <c r="E6414" s="1198"/>
    </row>
    <row r="6415" spans="4:5">
      <c r="D6415" s="1205"/>
      <c r="E6415" s="1198"/>
    </row>
    <row r="6416" spans="4:5">
      <c r="D6416" s="1205"/>
      <c r="E6416" s="1198"/>
    </row>
    <row r="6417" spans="4:5">
      <c r="D6417" s="1205"/>
      <c r="E6417" s="1198"/>
    </row>
    <row r="6418" spans="4:5">
      <c r="D6418" s="1205"/>
      <c r="E6418" s="1198"/>
    </row>
    <row r="6419" spans="4:5">
      <c r="D6419" s="1205"/>
      <c r="E6419" s="1198"/>
    </row>
    <row r="6420" spans="4:5">
      <c r="D6420" s="1205"/>
      <c r="E6420" s="1198"/>
    </row>
    <row r="6421" spans="4:5">
      <c r="D6421" s="1205"/>
      <c r="E6421" s="1198"/>
    </row>
    <row r="6422" spans="4:5">
      <c r="D6422" s="1205"/>
      <c r="E6422" s="1198"/>
    </row>
    <row r="6423" spans="4:5">
      <c r="D6423" s="1205"/>
      <c r="E6423" s="1198"/>
    </row>
    <row r="6424" spans="4:5">
      <c r="D6424" s="1205"/>
      <c r="E6424" s="1198"/>
    </row>
    <row r="6425" spans="4:5">
      <c r="D6425" s="1205"/>
      <c r="E6425" s="1198"/>
    </row>
    <row r="6426" spans="4:5">
      <c r="D6426" s="1205"/>
      <c r="E6426" s="1198"/>
    </row>
    <row r="6427" spans="4:5">
      <c r="D6427" s="1205"/>
      <c r="E6427" s="1198"/>
    </row>
    <row r="6428" spans="4:5">
      <c r="D6428" s="1205"/>
      <c r="E6428" s="1198"/>
    </row>
    <row r="6429" spans="4:5">
      <c r="D6429" s="1205"/>
      <c r="E6429" s="1198"/>
    </row>
    <row r="6430" spans="4:5">
      <c r="D6430" s="1205"/>
      <c r="E6430" s="1198"/>
    </row>
    <row r="6431" spans="4:5">
      <c r="D6431" s="1205"/>
      <c r="E6431" s="1198"/>
    </row>
    <row r="6432" spans="4:5">
      <c r="D6432" s="1205"/>
      <c r="E6432" s="1198"/>
    </row>
    <row r="6433" spans="4:5">
      <c r="D6433" s="1205"/>
      <c r="E6433" s="1198"/>
    </row>
    <row r="6434" spans="4:5">
      <c r="D6434" s="1205"/>
      <c r="E6434" s="1198"/>
    </row>
    <row r="6435" spans="4:5">
      <c r="D6435" s="1205"/>
      <c r="E6435" s="1198"/>
    </row>
    <row r="6436" spans="4:5">
      <c r="D6436" s="1205"/>
      <c r="E6436" s="1198"/>
    </row>
    <row r="6437" spans="4:5">
      <c r="D6437" s="1205"/>
      <c r="E6437" s="1198"/>
    </row>
    <row r="6438" spans="4:5">
      <c r="D6438" s="1205"/>
      <c r="E6438" s="1198"/>
    </row>
    <row r="6439" spans="4:5">
      <c r="D6439" s="1205"/>
      <c r="E6439" s="1198"/>
    </row>
    <row r="6440" spans="4:5">
      <c r="D6440" s="1205"/>
      <c r="E6440" s="1198"/>
    </row>
    <row r="6441" spans="4:5">
      <c r="D6441" s="1205"/>
      <c r="E6441" s="1198"/>
    </row>
    <row r="6442" spans="4:5">
      <c r="D6442" s="1205"/>
      <c r="E6442" s="1198"/>
    </row>
    <row r="6443" spans="4:5">
      <c r="D6443" s="1205"/>
      <c r="E6443" s="1198"/>
    </row>
    <row r="6444" spans="4:5">
      <c r="D6444" s="1205"/>
      <c r="E6444" s="1198"/>
    </row>
    <row r="6445" spans="4:5">
      <c r="D6445" s="1205"/>
      <c r="E6445" s="1198"/>
    </row>
    <row r="6446" spans="4:5">
      <c r="D6446" s="1205"/>
      <c r="E6446" s="1198"/>
    </row>
    <row r="6447" spans="4:5">
      <c r="D6447" s="1205"/>
      <c r="E6447" s="1198"/>
    </row>
    <row r="6448" spans="4:5">
      <c r="D6448" s="1205"/>
      <c r="E6448" s="1198"/>
    </row>
    <row r="6449" spans="4:5">
      <c r="D6449" s="1205"/>
      <c r="E6449" s="1198"/>
    </row>
    <row r="6450" spans="4:5">
      <c r="D6450" s="1205"/>
      <c r="E6450" s="1198"/>
    </row>
    <row r="6451" spans="4:5">
      <c r="D6451" s="1205"/>
      <c r="E6451" s="1198"/>
    </row>
    <row r="6452" spans="4:5">
      <c r="D6452" s="1205"/>
      <c r="E6452" s="1198"/>
    </row>
    <row r="6453" spans="4:5">
      <c r="D6453" s="1205"/>
      <c r="E6453" s="1198"/>
    </row>
    <row r="6454" spans="4:5">
      <c r="D6454" s="1205"/>
      <c r="E6454" s="1198"/>
    </row>
    <row r="6455" spans="4:5">
      <c r="D6455" s="1205"/>
      <c r="E6455" s="1198"/>
    </row>
    <row r="6456" spans="4:5">
      <c r="D6456" s="1205"/>
      <c r="E6456" s="1198"/>
    </row>
    <row r="6457" spans="4:5">
      <c r="D6457" s="1205"/>
      <c r="E6457" s="1198"/>
    </row>
    <row r="6458" spans="4:5">
      <c r="D6458" s="1205"/>
      <c r="E6458" s="1198"/>
    </row>
    <row r="6459" spans="4:5">
      <c r="D6459" s="1205"/>
      <c r="E6459" s="1198"/>
    </row>
    <row r="6460" spans="4:5">
      <c r="D6460" s="1205"/>
      <c r="E6460" s="1198"/>
    </row>
    <row r="6461" spans="4:5">
      <c r="D6461" s="1205"/>
      <c r="E6461" s="1198"/>
    </row>
    <row r="6462" spans="4:5">
      <c r="D6462" s="1205"/>
      <c r="E6462" s="1198"/>
    </row>
    <row r="6463" spans="4:5">
      <c r="D6463" s="1205"/>
      <c r="E6463" s="1198"/>
    </row>
    <row r="6464" spans="4:5">
      <c r="D6464" s="1205"/>
      <c r="E6464" s="1198"/>
    </row>
    <row r="6465" spans="4:5">
      <c r="D6465" s="1205"/>
      <c r="E6465" s="1198"/>
    </row>
    <row r="6466" spans="4:5">
      <c r="D6466" s="1205"/>
      <c r="E6466" s="1198"/>
    </row>
    <row r="6467" spans="4:5">
      <c r="D6467" s="1205"/>
      <c r="E6467" s="1198"/>
    </row>
    <row r="6468" spans="4:5">
      <c r="D6468" s="1205"/>
      <c r="E6468" s="1198"/>
    </row>
    <row r="6469" spans="4:5">
      <c r="D6469" s="1205"/>
      <c r="E6469" s="1198"/>
    </row>
    <row r="6470" spans="4:5">
      <c r="D6470" s="1205"/>
      <c r="E6470" s="1198"/>
    </row>
    <row r="6471" spans="4:5">
      <c r="D6471" s="1205"/>
      <c r="E6471" s="1198"/>
    </row>
    <row r="6472" spans="4:5">
      <c r="D6472" s="1205"/>
      <c r="E6472" s="1198"/>
    </row>
    <row r="6473" spans="4:5">
      <c r="D6473" s="1205"/>
      <c r="E6473" s="1198"/>
    </row>
    <row r="6474" spans="4:5">
      <c r="D6474" s="1205"/>
      <c r="E6474" s="1198"/>
    </row>
    <row r="6475" spans="4:5">
      <c r="D6475" s="1205"/>
      <c r="E6475" s="1198"/>
    </row>
    <row r="6476" spans="4:5">
      <c r="D6476" s="1205"/>
      <c r="E6476" s="1198"/>
    </row>
    <row r="6477" spans="4:5">
      <c r="D6477" s="1205"/>
      <c r="E6477" s="1198"/>
    </row>
    <row r="6478" spans="4:5">
      <c r="D6478" s="1205"/>
      <c r="E6478" s="1198"/>
    </row>
    <row r="6479" spans="4:5">
      <c r="D6479" s="1205"/>
      <c r="E6479" s="1198"/>
    </row>
    <row r="6480" spans="4:5">
      <c r="D6480" s="1205"/>
      <c r="E6480" s="1198"/>
    </row>
    <row r="6481" spans="4:5">
      <c r="D6481" s="1205"/>
      <c r="E6481" s="1198"/>
    </row>
    <row r="6482" spans="4:5">
      <c r="D6482" s="1205"/>
      <c r="E6482" s="1198"/>
    </row>
    <row r="6483" spans="4:5">
      <c r="D6483" s="1205"/>
      <c r="E6483" s="1198"/>
    </row>
    <row r="6484" spans="4:5">
      <c r="D6484" s="1205"/>
      <c r="E6484" s="1198"/>
    </row>
    <row r="6485" spans="4:5">
      <c r="D6485" s="1205"/>
      <c r="E6485" s="1198"/>
    </row>
    <row r="6486" spans="4:5">
      <c r="D6486" s="1205"/>
      <c r="E6486" s="1198"/>
    </row>
    <row r="6487" spans="4:5">
      <c r="D6487" s="1205"/>
      <c r="E6487" s="1198"/>
    </row>
    <row r="6488" spans="4:5">
      <c r="D6488" s="1205"/>
      <c r="E6488" s="1198"/>
    </row>
    <row r="6489" spans="4:5">
      <c r="D6489" s="1205"/>
      <c r="E6489" s="1198"/>
    </row>
    <row r="6490" spans="4:5">
      <c r="D6490" s="1205"/>
      <c r="E6490" s="1198"/>
    </row>
    <row r="6491" spans="4:5">
      <c r="D6491" s="1205"/>
      <c r="E6491" s="1198"/>
    </row>
    <row r="6492" spans="4:5">
      <c r="D6492" s="1205"/>
      <c r="E6492" s="1198"/>
    </row>
    <row r="6493" spans="4:5">
      <c r="D6493" s="1205"/>
      <c r="E6493" s="1198"/>
    </row>
    <row r="6494" spans="4:5">
      <c r="D6494" s="1205"/>
      <c r="E6494" s="1198"/>
    </row>
    <row r="6495" spans="4:5">
      <c r="D6495" s="1205"/>
      <c r="E6495" s="1198"/>
    </row>
    <row r="6496" spans="4:5">
      <c r="D6496" s="1205"/>
      <c r="E6496" s="1198"/>
    </row>
    <row r="6497" spans="4:5">
      <c r="D6497" s="1205"/>
      <c r="E6497" s="1198"/>
    </row>
    <row r="6498" spans="4:5">
      <c r="D6498" s="1205"/>
      <c r="E6498" s="1198"/>
    </row>
    <row r="6499" spans="4:5">
      <c r="D6499" s="1205"/>
      <c r="E6499" s="1198"/>
    </row>
    <row r="6500" spans="4:5">
      <c r="D6500" s="1205"/>
      <c r="E6500" s="1198"/>
    </row>
    <row r="6501" spans="4:5">
      <c r="D6501" s="1205"/>
      <c r="E6501" s="1198"/>
    </row>
    <row r="6502" spans="4:5">
      <c r="D6502" s="1205"/>
      <c r="E6502" s="1198"/>
    </row>
    <row r="6503" spans="4:5">
      <c r="D6503" s="1205"/>
      <c r="E6503" s="1198"/>
    </row>
    <row r="6504" spans="4:5">
      <c r="D6504" s="1205"/>
      <c r="E6504" s="1198"/>
    </row>
    <row r="6505" spans="4:5">
      <c r="D6505" s="1205"/>
      <c r="E6505" s="1198"/>
    </row>
    <row r="6506" spans="4:5">
      <c r="D6506" s="1205"/>
      <c r="E6506" s="1198"/>
    </row>
    <row r="6507" spans="4:5">
      <c r="D6507" s="1205"/>
      <c r="E6507" s="1198"/>
    </row>
    <row r="6508" spans="4:5">
      <c r="D6508" s="1205"/>
      <c r="E6508" s="1198"/>
    </row>
    <row r="6509" spans="4:5">
      <c r="D6509" s="1205"/>
      <c r="E6509" s="1198"/>
    </row>
    <row r="6510" spans="4:5">
      <c r="D6510" s="1205"/>
      <c r="E6510" s="1198"/>
    </row>
    <row r="6511" spans="4:5">
      <c r="D6511" s="1205"/>
      <c r="E6511" s="1198"/>
    </row>
    <row r="6512" spans="4:5">
      <c r="D6512" s="1205"/>
      <c r="E6512" s="1198"/>
    </row>
    <row r="6513" spans="4:5">
      <c r="D6513" s="1205"/>
      <c r="E6513" s="1198"/>
    </row>
    <row r="6514" spans="4:5">
      <c r="D6514" s="1205"/>
      <c r="E6514" s="1198"/>
    </row>
    <row r="6515" spans="4:5">
      <c r="D6515" s="1205"/>
      <c r="E6515" s="1198"/>
    </row>
    <row r="6516" spans="4:5">
      <c r="D6516" s="1205"/>
      <c r="E6516" s="1198"/>
    </row>
    <row r="6517" spans="4:5">
      <c r="D6517" s="1205"/>
      <c r="E6517" s="1198"/>
    </row>
    <row r="6518" spans="4:5">
      <c r="D6518" s="1205"/>
      <c r="E6518" s="1198"/>
    </row>
    <row r="6519" spans="4:5">
      <c r="D6519" s="1205"/>
      <c r="E6519" s="1198"/>
    </row>
    <row r="6520" spans="4:5">
      <c r="D6520" s="1205"/>
      <c r="E6520" s="1198"/>
    </row>
    <row r="6521" spans="4:5">
      <c r="D6521" s="1205"/>
      <c r="E6521" s="1198"/>
    </row>
    <row r="6522" spans="4:5">
      <c r="D6522" s="1205"/>
      <c r="E6522" s="1198"/>
    </row>
    <row r="6523" spans="4:5">
      <c r="D6523" s="1205"/>
      <c r="E6523" s="1198"/>
    </row>
    <row r="6524" spans="4:5">
      <c r="D6524" s="1205"/>
      <c r="E6524" s="1198"/>
    </row>
    <row r="6525" spans="4:5">
      <c r="D6525" s="1205"/>
      <c r="E6525" s="1198"/>
    </row>
    <row r="6526" spans="4:5">
      <c r="D6526" s="1205"/>
      <c r="E6526" s="1198"/>
    </row>
    <row r="6527" spans="4:5">
      <c r="D6527" s="1205"/>
      <c r="E6527" s="1198"/>
    </row>
    <row r="6528" spans="4:5">
      <c r="D6528" s="1205"/>
      <c r="E6528" s="1198"/>
    </row>
    <row r="6529" spans="4:5">
      <c r="D6529" s="1205"/>
      <c r="E6529" s="1198"/>
    </row>
    <row r="6530" spans="4:5">
      <c r="D6530" s="1205"/>
      <c r="E6530" s="1198"/>
    </row>
    <row r="6531" spans="4:5">
      <c r="D6531" s="1205"/>
      <c r="E6531" s="1198"/>
    </row>
    <row r="6532" spans="4:5">
      <c r="D6532" s="1205"/>
      <c r="E6532" s="1198"/>
    </row>
    <row r="6533" spans="4:5">
      <c r="D6533" s="1205"/>
      <c r="E6533" s="1198"/>
    </row>
    <row r="6534" spans="4:5">
      <c r="D6534" s="1205"/>
      <c r="E6534" s="1198"/>
    </row>
    <row r="6535" spans="4:5">
      <c r="D6535" s="1205"/>
      <c r="E6535" s="1198"/>
    </row>
    <row r="6536" spans="4:5">
      <c r="D6536" s="1205"/>
      <c r="E6536" s="1198"/>
    </row>
    <row r="6537" spans="4:5">
      <c r="D6537" s="1205"/>
      <c r="E6537" s="1198"/>
    </row>
    <row r="6538" spans="4:5">
      <c r="D6538" s="1205"/>
      <c r="E6538" s="1198"/>
    </row>
    <row r="6539" spans="4:5">
      <c r="D6539" s="1205"/>
      <c r="E6539" s="1198"/>
    </row>
    <row r="6540" spans="4:5">
      <c r="D6540" s="1205"/>
      <c r="E6540" s="1198"/>
    </row>
    <row r="6541" spans="4:5">
      <c r="D6541" s="1205"/>
      <c r="E6541" s="1198"/>
    </row>
    <row r="6542" spans="4:5">
      <c r="D6542" s="1205"/>
      <c r="E6542" s="1198"/>
    </row>
    <row r="6543" spans="4:5">
      <c r="D6543" s="1205"/>
      <c r="E6543" s="1198"/>
    </row>
    <row r="6544" spans="4:5">
      <c r="D6544" s="1205"/>
      <c r="E6544" s="1198"/>
    </row>
    <row r="6545" spans="4:5">
      <c r="D6545" s="1205"/>
      <c r="E6545" s="1198"/>
    </row>
    <row r="6546" spans="4:5">
      <c r="D6546" s="1205"/>
      <c r="E6546" s="1198"/>
    </row>
    <row r="6547" spans="4:5">
      <c r="D6547" s="1205"/>
      <c r="E6547" s="1198"/>
    </row>
    <row r="6548" spans="4:5">
      <c r="D6548" s="1205"/>
      <c r="E6548" s="1198"/>
    </row>
    <row r="6549" spans="4:5">
      <c r="D6549" s="1205"/>
      <c r="E6549" s="1198"/>
    </row>
    <row r="6550" spans="4:5">
      <c r="D6550" s="1205"/>
      <c r="E6550" s="1198"/>
    </row>
    <row r="6551" spans="4:5">
      <c r="D6551" s="1205"/>
      <c r="E6551" s="1198"/>
    </row>
    <row r="6552" spans="4:5">
      <c r="D6552" s="1205"/>
      <c r="E6552" s="1198"/>
    </row>
    <row r="6553" spans="4:5">
      <c r="D6553" s="1205"/>
      <c r="E6553" s="1198"/>
    </row>
    <row r="6554" spans="4:5">
      <c r="D6554" s="1205"/>
      <c r="E6554" s="1198"/>
    </row>
    <row r="6555" spans="4:5">
      <c r="D6555" s="1205"/>
      <c r="E6555" s="1198"/>
    </row>
    <row r="6556" spans="4:5">
      <c r="D6556" s="1205"/>
      <c r="E6556" s="1198"/>
    </row>
    <row r="6557" spans="4:5">
      <c r="D6557" s="1205"/>
      <c r="E6557" s="1198"/>
    </row>
    <row r="6558" spans="4:5">
      <c r="D6558" s="1205"/>
      <c r="E6558" s="1198"/>
    </row>
    <row r="6559" spans="4:5">
      <c r="D6559" s="1205"/>
      <c r="E6559" s="1198"/>
    </row>
    <row r="6560" spans="4:5">
      <c r="D6560" s="1205"/>
      <c r="E6560" s="1198"/>
    </row>
    <row r="6561" spans="4:5">
      <c r="D6561" s="1205"/>
      <c r="E6561" s="1198"/>
    </row>
    <row r="6562" spans="4:5">
      <c r="D6562" s="1205"/>
      <c r="E6562" s="1198"/>
    </row>
    <row r="6563" spans="4:5">
      <c r="D6563" s="1205"/>
      <c r="E6563" s="1198"/>
    </row>
    <row r="6564" spans="4:5">
      <c r="D6564" s="1205"/>
      <c r="E6564" s="1198"/>
    </row>
    <row r="6565" spans="4:5">
      <c r="D6565" s="1205"/>
      <c r="E6565" s="1198"/>
    </row>
    <row r="6566" spans="4:5">
      <c r="D6566" s="1205"/>
      <c r="E6566" s="1198"/>
    </row>
    <row r="6567" spans="4:5">
      <c r="D6567" s="1205"/>
      <c r="E6567" s="1198"/>
    </row>
    <row r="6568" spans="4:5">
      <c r="D6568" s="1205"/>
      <c r="E6568" s="1198"/>
    </row>
    <row r="6569" spans="4:5">
      <c r="D6569" s="1205"/>
      <c r="E6569" s="1198"/>
    </row>
    <row r="6570" spans="4:5">
      <c r="D6570" s="1205"/>
      <c r="E6570" s="1198"/>
    </row>
    <row r="6571" spans="4:5">
      <c r="D6571" s="1205"/>
      <c r="E6571" s="1198"/>
    </row>
    <row r="6572" spans="4:5">
      <c r="D6572" s="1205"/>
      <c r="E6572" s="1198"/>
    </row>
    <row r="6573" spans="4:5">
      <c r="D6573" s="1205"/>
      <c r="E6573" s="1198"/>
    </row>
    <row r="6574" spans="4:5">
      <c r="D6574" s="1205"/>
      <c r="E6574" s="1198"/>
    </row>
    <row r="6575" spans="4:5">
      <c r="D6575" s="1205"/>
      <c r="E6575" s="1198"/>
    </row>
    <row r="6576" spans="4:5">
      <c r="D6576" s="1205"/>
      <c r="E6576" s="1198"/>
    </row>
    <row r="6577" spans="4:5">
      <c r="D6577" s="1205"/>
      <c r="E6577" s="1198"/>
    </row>
    <row r="6578" spans="4:5">
      <c r="D6578" s="1205"/>
      <c r="E6578" s="1198"/>
    </row>
    <row r="6579" spans="4:5">
      <c r="D6579" s="1205"/>
      <c r="E6579" s="1198"/>
    </row>
    <row r="6580" spans="4:5">
      <c r="D6580" s="1205"/>
      <c r="E6580" s="1198"/>
    </row>
    <row r="6581" spans="4:5">
      <c r="D6581" s="1205"/>
      <c r="E6581" s="1198"/>
    </row>
    <row r="6582" spans="4:5">
      <c r="D6582" s="1205"/>
      <c r="E6582" s="1198"/>
    </row>
    <row r="6583" spans="4:5">
      <c r="D6583" s="1205"/>
      <c r="E6583" s="1198"/>
    </row>
    <row r="6584" spans="4:5">
      <c r="D6584" s="1205"/>
      <c r="E6584" s="1198"/>
    </row>
    <row r="6585" spans="4:5">
      <c r="D6585" s="1205"/>
      <c r="E6585" s="1198"/>
    </row>
    <row r="6586" spans="4:5">
      <c r="D6586" s="1205"/>
      <c r="E6586" s="1198"/>
    </row>
    <row r="6587" spans="4:5">
      <c r="D6587" s="1205"/>
      <c r="E6587" s="1198"/>
    </row>
    <row r="6588" spans="4:5">
      <c r="D6588" s="1205"/>
      <c r="E6588" s="1198"/>
    </row>
    <row r="6589" spans="4:5">
      <c r="D6589" s="1205"/>
      <c r="E6589" s="1198"/>
    </row>
    <row r="6590" spans="4:5">
      <c r="D6590" s="1205"/>
      <c r="E6590" s="1198"/>
    </row>
    <row r="6591" spans="4:5">
      <c r="D6591" s="1205"/>
      <c r="E6591" s="1198"/>
    </row>
    <row r="6592" spans="4:5">
      <c r="D6592" s="1205"/>
      <c r="E6592" s="1198"/>
    </row>
    <row r="6593" spans="4:5">
      <c r="D6593" s="1205"/>
      <c r="E6593" s="1198"/>
    </row>
    <row r="6594" spans="4:5">
      <c r="D6594" s="1205"/>
      <c r="E6594" s="1198"/>
    </row>
    <row r="6595" spans="4:5">
      <c r="D6595" s="1205"/>
      <c r="E6595" s="1198"/>
    </row>
    <row r="6596" spans="4:5">
      <c r="D6596" s="1205"/>
      <c r="E6596" s="1198"/>
    </row>
    <row r="6597" spans="4:5">
      <c r="D6597" s="1205"/>
      <c r="E6597" s="1198"/>
    </row>
    <row r="6598" spans="4:5">
      <c r="D6598" s="1205"/>
      <c r="E6598" s="1198"/>
    </row>
    <row r="6599" spans="4:5">
      <c r="D6599" s="1205"/>
      <c r="E6599" s="1198"/>
    </row>
    <row r="6600" spans="4:5">
      <c r="D6600" s="1205"/>
      <c r="E6600" s="1198"/>
    </row>
    <row r="6601" spans="4:5">
      <c r="D6601" s="1205"/>
      <c r="E6601" s="1198"/>
    </row>
    <row r="6602" spans="4:5">
      <c r="D6602" s="1205"/>
      <c r="E6602" s="1198"/>
    </row>
    <row r="6603" spans="4:5">
      <c r="D6603" s="1205"/>
      <c r="E6603" s="1198"/>
    </row>
    <row r="6604" spans="4:5">
      <c r="D6604" s="1205"/>
      <c r="E6604" s="1198"/>
    </row>
    <row r="6605" spans="4:5">
      <c r="D6605" s="1205"/>
      <c r="E6605" s="1198"/>
    </row>
    <row r="6606" spans="4:5">
      <c r="D6606" s="1205"/>
      <c r="E6606" s="1198"/>
    </row>
    <row r="6607" spans="4:5">
      <c r="D6607" s="1205"/>
      <c r="E6607" s="1198"/>
    </row>
    <row r="6608" spans="4:5">
      <c r="D6608" s="1205"/>
      <c r="E6608" s="1198"/>
    </row>
    <row r="6609" spans="4:5">
      <c r="D6609" s="1205"/>
      <c r="E6609" s="1198"/>
    </row>
    <row r="6610" spans="4:5">
      <c r="D6610" s="1205"/>
      <c r="E6610" s="1198"/>
    </row>
    <row r="6611" spans="4:5">
      <c r="D6611" s="1205"/>
      <c r="E6611" s="1198"/>
    </row>
    <row r="6612" spans="4:5">
      <c r="D6612" s="1205"/>
      <c r="E6612" s="1198"/>
    </row>
    <row r="6613" spans="4:5">
      <c r="D6613" s="1205"/>
      <c r="E6613" s="1198"/>
    </row>
    <row r="6614" spans="4:5">
      <c r="D6614" s="1205"/>
      <c r="E6614" s="1198"/>
    </row>
    <row r="6615" spans="4:5">
      <c r="D6615" s="1205"/>
      <c r="E6615" s="1198"/>
    </row>
    <row r="6616" spans="4:5">
      <c r="D6616" s="1205"/>
      <c r="E6616" s="1198"/>
    </row>
    <row r="6617" spans="4:5">
      <c r="D6617" s="1205"/>
      <c r="E6617" s="1198"/>
    </row>
    <row r="6618" spans="4:5">
      <c r="D6618" s="1205"/>
      <c r="E6618" s="1198"/>
    </row>
    <row r="6619" spans="4:5">
      <c r="D6619" s="1205"/>
      <c r="E6619" s="1198"/>
    </row>
    <row r="6620" spans="4:5">
      <c r="D6620" s="1205"/>
      <c r="E6620" s="1198"/>
    </row>
    <row r="6621" spans="4:5">
      <c r="D6621" s="1205"/>
      <c r="E6621" s="1198"/>
    </row>
    <row r="6622" spans="4:5">
      <c r="D6622" s="1205"/>
      <c r="E6622" s="1198"/>
    </row>
    <row r="6623" spans="4:5">
      <c r="D6623" s="1205"/>
      <c r="E6623" s="1198"/>
    </row>
    <row r="6624" spans="4:5">
      <c r="D6624" s="1205"/>
      <c r="E6624" s="1198"/>
    </row>
    <row r="6625" spans="4:5">
      <c r="D6625" s="1205"/>
      <c r="E6625" s="1198"/>
    </row>
    <row r="6626" spans="4:5">
      <c r="D6626" s="1205"/>
      <c r="E6626" s="1198"/>
    </row>
    <row r="6627" spans="4:5">
      <c r="D6627" s="1205"/>
      <c r="E6627" s="1198"/>
    </row>
    <row r="6628" spans="4:5">
      <c r="D6628" s="1205"/>
      <c r="E6628" s="1198"/>
    </row>
    <row r="6629" spans="4:5">
      <c r="D6629" s="1205"/>
      <c r="E6629" s="1198"/>
    </row>
    <row r="6630" spans="4:5">
      <c r="D6630" s="1205"/>
      <c r="E6630" s="1198"/>
    </row>
    <row r="6631" spans="4:5">
      <c r="D6631" s="1205"/>
      <c r="E6631" s="1198"/>
    </row>
    <row r="6632" spans="4:5">
      <c r="D6632" s="1205"/>
      <c r="E6632" s="1198"/>
    </row>
    <row r="6633" spans="4:5">
      <c r="D6633" s="1205"/>
      <c r="E6633" s="1198"/>
    </row>
    <row r="6634" spans="4:5">
      <c r="D6634" s="1205"/>
      <c r="E6634" s="1198"/>
    </row>
    <row r="6635" spans="4:5">
      <c r="D6635" s="1205"/>
      <c r="E6635" s="1198"/>
    </row>
    <row r="6636" spans="4:5">
      <c r="D6636" s="1205"/>
      <c r="E6636" s="1198"/>
    </row>
    <row r="6637" spans="4:5">
      <c r="D6637" s="1205"/>
      <c r="E6637" s="1198"/>
    </row>
    <row r="6638" spans="4:5">
      <c r="D6638" s="1205"/>
      <c r="E6638" s="1198"/>
    </row>
    <row r="6639" spans="4:5">
      <c r="D6639" s="1205"/>
      <c r="E6639" s="1198"/>
    </row>
    <row r="6640" spans="4:5">
      <c r="D6640" s="1205"/>
      <c r="E6640" s="1198"/>
    </row>
    <row r="6641" spans="4:5">
      <c r="D6641" s="1205"/>
      <c r="E6641" s="1198"/>
    </row>
    <row r="6642" spans="4:5">
      <c r="D6642" s="1205"/>
      <c r="E6642" s="1198"/>
    </row>
    <row r="6643" spans="4:5">
      <c r="D6643" s="1205"/>
      <c r="E6643" s="1198"/>
    </row>
    <row r="6644" spans="4:5">
      <c r="D6644" s="1205"/>
      <c r="E6644" s="1198"/>
    </row>
    <row r="6645" spans="4:5">
      <c r="D6645" s="1205"/>
      <c r="E6645" s="1198"/>
    </row>
    <row r="6646" spans="4:5">
      <c r="D6646" s="1205"/>
      <c r="E6646" s="1198"/>
    </row>
    <row r="6647" spans="4:5">
      <c r="D6647" s="1205"/>
      <c r="E6647" s="1198"/>
    </row>
    <row r="6648" spans="4:5">
      <c r="D6648" s="1205"/>
      <c r="E6648" s="1198"/>
    </row>
    <row r="6649" spans="4:5">
      <c r="D6649" s="1205"/>
      <c r="E6649" s="1198"/>
    </row>
    <row r="6650" spans="4:5">
      <c r="D6650" s="1205"/>
      <c r="E6650" s="1198"/>
    </row>
    <row r="6651" spans="4:5">
      <c r="D6651" s="1205"/>
      <c r="E6651" s="1198"/>
    </row>
    <row r="6652" spans="4:5">
      <c r="D6652" s="1205"/>
      <c r="E6652" s="1198"/>
    </row>
    <row r="6653" spans="4:5">
      <c r="D6653" s="1205"/>
      <c r="E6653" s="1198"/>
    </row>
    <row r="6654" spans="4:5">
      <c r="D6654" s="1205"/>
      <c r="E6654" s="1198"/>
    </row>
    <row r="6655" spans="4:5">
      <c r="D6655" s="1205"/>
      <c r="E6655" s="1198"/>
    </row>
    <row r="6656" spans="4:5">
      <c r="D6656" s="1205"/>
      <c r="E6656" s="1198"/>
    </row>
    <row r="6657" spans="4:5">
      <c r="D6657" s="1205"/>
      <c r="E6657" s="1198"/>
    </row>
    <row r="6658" spans="4:5">
      <c r="D6658" s="1205"/>
      <c r="E6658" s="1198"/>
    </row>
    <row r="6659" spans="4:5">
      <c r="D6659" s="1205"/>
      <c r="E6659" s="1198"/>
    </row>
    <row r="6660" spans="4:5">
      <c r="D6660" s="1205"/>
      <c r="E6660" s="1198"/>
    </row>
    <row r="6661" spans="4:5">
      <c r="D6661" s="1205"/>
      <c r="E6661" s="1198"/>
    </row>
    <row r="6662" spans="4:5">
      <c r="D6662" s="1205"/>
      <c r="E6662" s="1198"/>
    </row>
    <row r="6663" spans="4:5">
      <c r="D6663" s="1205"/>
      <c r="E6663" s="1198"/>
    </row>
    <row r="6664" spans="4:5">
      <c r="D6664" s="1205"/>
      <c r="E6664" s="1198"/>
    </row>
    <row r="6665" spans="4:5">
      <c r="D6665" s="1205"/>
      <c r="E6665" s="1198"/>
    </row>
    <row r="6666" spans="4:5">
      <c r="D6666" s="1205"/>
      <c r="E6666" s="1198"/>
    </row>
    <row r="6667" spans="4:5">
      <c r="D6667" s="1205"/>
      <c r="E6667" s="1198"/>
    </row>
    <row r="6668" spans="4:5">
      <c r="D6668" s="1205"/>
      <c r="E6668" s="1198"/>
    </row>
    <row r="6669" spans="4:5">
      <c r="D6669" s="1205"/>
      <c r="E6669" s="1198"/>
    </row>
    <row r="6670" spans="4:5">
      <c r="D6670" s="1205"/>
      <c r="E6670" s="1198"/>
    </row>
    <row r="6671" spans="4:5">
      <c r="D6671" s="1205"/>
      <c r="E6671" s="1198"/>
    </row>
    <row r="6672" spans="4:5">
      <c r="D6672" s="1205"/>
      <c r="E6672" s="1198"/>
    </row>
    <row r="6673" spans="4:5">
      <c r="D6673" s="1205"/>
      <c r="E6673" s="1198"/>
    </row>
    <row r="6674" spans="4:5">
      <c r="D6674" s="1205"/>
      <c r="E6674" s="1198"/>
    </row>
    <row r="6675" spans="4:5">
      <c r="D6675" s="1205"/>
      <c r="E6675" s="1198"/>
    </row>
    <row r="6676" spans="4:5">
      <c r="D6676" s="1205"/>
      <c r="E6676" s="1198"/>
    </row>
    <row r="6677" spans="4:5">
      <c r="D6677" s="1205"/>
      <c r="E6677" s="1198"/>
    </row>
    <row r="6678" spans="4:5">
      <c r="D6678" s="1205"/>
      <c r="E6678" s="1198"/>
    </row>
    <row r="6679" spans="4:5">
      <c r="D6679" s="1205"/>
      <c r="E6679" s="1198"/>
    </row>
    <row r="6680" spans="4:5">
      <c r="D6680" s="1205"/>
      <c r="E6680" s="1198"/>
    </row>
    <row r="6681" spans="4:5">
      <c r="D6681" s="1205"/>
      <c r="E6681" s="1198"/>
    </row>
    <row r="6682" spans="4:5">
      <c r="D6682" s="1205"/>
      <c r="E6682" s="1198"/>
    </row>
    <row r="6683" spans="4:5">
      <c r="D6683" s="1205"/>
      <c r="E6683" s="1198"/>
    </row>
    <row r="6684" spans="4:5">
      <c r="D6684" s="1205"/>
      <c r="E6684" s="1198"/>
    </row>
    <row r="6685" spans="4:5">
      <c r="D6685" s="1205"/>
      <c r="E6685" s="1198"/>
    </row>
    <row r="6686" spans="4:5">
      <c r="D6686" s="1205"/>
      <c r="E6686" s="1198"/>
    </row>
    <row r="6687" spans="4:5">
      <c r="D6687" s="1205"/>
      <c r="E6687" s="1198"/>
    </row>
    <row r="6688" spans="4:5">
      <c r="D6688" s="1205"/>
      <c r="E6688" s="1198"/>
    </row>
    <row r="6689" spans="4:5">
      <c r="D6689" s="1205"/>
      <c r="E6689" s="1198"/>
    </row>
    <row r="6690" spans="4:5">
      <c r="D6690" s="1205"/>
      <c r="E6690" s="1198"/>
    </row>
    <row r="6691" spans="4:5">
      <c r="D6691" s="1205"/>
      <c r="E6691" s="1198"/>
    </row>
    <row r="6692" spans="4:5">
      <c r="D6692" s="1205"/>
      <c r="E6692" s="1198"/>
    </row>
    <row r="6693" spans="4:5">
      <c r="D6693" s="1205"/>
      <c r="E6693" s="1198"/>
    </row>
    <row r="6694" spans="4:5">
      <c r="D6694" s="1205"/>
      <c r="E6694" s="1198"/>
    </row>
    <row r="6695" spans="4:5">
      <c r="D6695" s="1205"/>
      <c r="E6695" s="1198"/>
    </row>
    <row r="6696" spans="4:5">
      <c r="D6696" s="1205"/>
      <c r="E6696" s="1198"/>
    </row>
    <row r="6697" spans="4:5">
      <c r="D6697" s="1205"/>
      <c r="E6697" s="1198"/>
    </row>
    <row r="6698" spans="4:5">
      <c r="D6698" s="1205"/>
      <c r="E6698" s="1198"/>
    </row>
    <row r="6699" spans="4:5">
      <c r="D6699" s="1205"/>
      <c r="E6699" s="1198"/>
    </row>
    <row r="6700" spans="4:5">
      <c r="D6700" s="1205"/>
      <c r="E6700" s="1198"/>
    </row>
    <row r="6701" spans="4:5">
      <c r="D6701" s="1205"/>
      <c r="E6701" s="1198"/>
    </row>
    <row r="6702" spans="4:5">
      <c r="D6702" s="1205"/>
      <c r="E6702" s="1198"/>
    </row>
    <row r="6703" spans="4:5">
      <c r="D6703" s="1205"/>
      <c r="E6703" s="1198"/>
    </row>
    <row r="6704" spans="4:5">
      <c r="D6704" s="1205"/>
      <c r="E6704" s="1198"/>
    </row>
    <row r="6705" spans="4:5">
      <c r="D6705" s="1205"/>
      <c r="E6705" s="1198"/>
    </row>
    <row r="6706" spans="4:5">
      <c r="D6706" s="1205"/>
      <c r="E6706" s="1198"/>
    </row>
    <row r="6707" spans="4:5">
      <c r="D6707" s="1205"/>
      <c r="E6707" s="1198"/>
    </row>
    <row r="6708" spans="4:5">
      <c r="D6708" s="1205"/>
      <c r="E6708" s="1198"/>
    </row>
    <row r="6709" spans="4:5">
      <c r="D6709" s="1205"/>
      <c r="E6709" s="1198"/>
    </row>
    <row r="6710" spans="4:5">
      <c r="D6710" s="1205"/>
      <c r="E6710" s="1198"/>
    </row>
    <row r="6711" spans="4:5">
      <c r="D6711" s="1205"/>
      <c r="E6711" s="1198"/>
    </row>
    <row r="6712" spans="4:5">
      <c r="D6712" s="1205"/>
      <c r="E6712" s="1198"/>
    </row>
    <row r="6713" spans="4:5">
      <c r="D6713" s="1205"/>
      <c r="E6713" s="1198"/>
    </row>
    <row r="6714" spans="4:5">
      <c r="D6714" s="1205"/>
      <c r="E6714" s="1198"/>
    </row>
    <row r="6715" spans="4:5">
      <c r="D6715" s="1205"/>
      <c r="E6715" s="1198"/>
    </row>
    <row r="6716" spans="4:5">
      <c r="D6716" s="1205"/>
      <c r="E6716" s="1198"/>
    </row>
    <row r="6717" spans="4:5">
      <c r="D6717" s="1205"/>
      <c r="E6717" s="1198"/>
    </row>
    <row r="6718" spans="4:5">
      <c r="D6718" s="1205"/>
      <c r="E6718" s="1198"/>
    </row>
    <row r="6719" spans="4:5">
      <c r="D6719" s="1205"/>
      <c r="E6719" s="1198"/>
    </row>
    <row r="6720" spans="4:5">
      <c r="D6720" s="1205"/>
      <c r="E6720" s="1198"/>
    </row>
    <row r="6721" spans="4:5">
      <c r="D6721" s="1205"/>
      <c r="E6721" s="1198"/>
    </row>
    <row r="6722" spans="4:5">
      <c r="D6722" s="1205"/>
      <c r="E6722" s="1198"/>
    </row>
    <row r="6723" spans="4:5">
      <c r="D6723" s="1205"/>
      <c r="E6723" s="1198"/>
    </row>
    <row r="6724" spans="4:5">
      <c r="D6724" s="1205"/>
      <c r="E6724" s="1198"/>
    </row>
    <row r="6725" spans="4:5">
      <c r="D6725" s="1205"/>
      <c r="E6725" s="1198"/>
    </row>
    <row r="6726" spans="4:5">
      <c r="D6726" s="1205"/>
      <c r="E6726" s="1198"/>
    </row>
    <row r="6727" spans="4:5">
      <c r="D6727" s="1205"/>
      <c r="E6727" s="1198"/>
    </row>
    <row r="6728" spans="4:5">
      <c r="D6728" s="1205"/>
      <c r="E6728" s="1198"/>
    </row>
    <row r="6729" spans="4:5">
      <c r="D6729" s="1205"/>
      <c r="E6729" s="1198"/>
    </row>
    <row r="6730" spans="4:5">
      <c r="D6730" s="1205"/>
      <c r="E6730" s="1198"/>
    </row>
    <row r="6731" spans="4:5">
      <c r="D6731" s="1205"/>
      <c r="E6731" s="1198"/>
    </row>
    <row r="6732" spans="4:5">
      <c r="D6732" s="1205"/>
      <c r="E6732" s="1198"/>
    </row>
    <row r="6733" spans="4:5">
      <c r="D6733" s="1205"/>
      <c r="E6733" s="1198"/>
    </row>
    <row r="6734" spans="4:5">
      <c r="D6734" s="1205"/>
      <c r="E6734" s="1198"/>
    </row>
    <row r="6735" spans="4:5">
      <c r="D6735" s="1205"/>
      <c r="E6735" s="1198"/>
    </row>
    <row r="6736" spans="4:5">
      <c r="D6736" s="1205"/>
      <c r="E6736" s="1198"/>
    </row>
    <row r="6737" spans="4:5">
      <c r="D6737" s="1205"/>
      <c r="E6737" s="1198"/>
    </row>
    <row r="6738" spans="4:5">
      <c r="D6738" s="1205"/>
      <c r="E6738" s="1198"/>
    </row>
    <row r="6739" spans="4:5">
      <c r="D6739" s="1205"/>
      <c r="E6739" s="1198"/>
    </row>
    <row r="6740" spans="4:5">
      <c r="D6740" s="1205"/>
      <c r="E6740" s="1198"/>
    </row>
    <row r="6741" spans="4:5">
      <c r="D6741" s="1205"/>
      <c r="E6741" s="1198"/>
    </row>
    <row r="6742" spans="4:5">
      <c r="D6742" s="1205"/>
      <c r="E6742" s="1198"/>
    </row>
    <row r="6743" spans="4:5">
      <c r="D6743" s="1205"/>
      <c r="E6743" s="1198"/>
    </row>
    <row r="6744" spans="4:5">
      <c r="D6744" s="1205"/>
      <c r="E6744" s="1198"/>
    </row>
    <row r="6745" spans="4:5">
      <c r="D6745" s="1205"/>
      <c r="E6745" s="1198"/>
    </row>
    <row r="6746" spans="4:5">
      <c r="D6746" s="1205"/>
      <c r="E6746" s="1198"/>
    </row>
    <row r="6747" spans="4:5">
      <c r="D6747" s="1205"/>
      <c r="E6747" s="1198"/>
    </row>
    <row r="6748" spans="4:5">
      <c r="D6748" s="1205"/>
      <c r="E6748" s="1198"/>
    </row>
    <row r="6749" spans="4:5">
      <c r="D6749" s="1205"/>
      <c r="E6749" s="1198"/>
    </row>
    <row r="6750" spans="4:5">
      <c r="D6750" s="1205"/>
      <c r="E6750" s="1198"/>
    </row>
    <row r="6751" spans="4:5">
      <c r="D6751" s="1205"/>
      <c r="E6751" s="1198"/>
    </row>
    <row r="6752" spans="4:5">
      <c r="D6752" s="1205"/>
      <c r="E6752" s="1198"/>
    </row>
    <row r="6753" spans="4:5">
      <c r="D6753" s="1205"/>
      <c r="E6753" s="1198"/>
    </row>
    <row r="6754" spans="4:5">
      <c r="D6754" s="1205"/>
      <c r="E6754" s="1198"/>
    </row>
    <row r="6755" spans="4:5">
      <c r="D6755" s="1205"/>
      <c r="E6755" s="1198"/>
    </row>
    <row r="6756" spans="4:5">
      <c r="D6756" s="1205"/>
      <c r="E6756" s="1198"/>
    </row>
    <row r="6757" spans="4:5">
      <c r="D6757" s="1205"/>
      <c r="E6757" s="1198"/>
    </row>
    <row r="6758" spans="4:5">
      <c r="D6758" s="1205"/>
      <c r="E6758" s="1198"/>
    </row>
    <row r="6759" spans="4:5">
      <c r="D6759" s="1205"/>
      <c r="E6759" s="1198"/>
    </row>
    <row r="6760" spans="4:5">
      <c r="D6760" s="1205"/>
      <c r="E6760" s="1198"/>
    </row>
    <row r="6761" spans="4:5">
      <c r="D6761" s="1205"/>
      <c r="E6761" s="1198"/>
    </row>
    <row r="6762" spans="4:5">
      <c r="D6762" s="1205"/>
      <c r="E6762" s="1198"/>
    </row>
    <row r="6763" spans="4:5">
      <c r="D6763" s="1205"/>
      <c r="E6763" s="1198"/>
    </row>
    <row r="6764" spans="4:5">
      <c r="D6764" s="1205"/>
      <c r="E6764" s="1198"/>
    </row>
    <row r="6765" spans="4:5">
      <c r="D6765" s="1205"/>
      <c r="E6765" s="1198"/>
    </row>
    <row r="6766" spans="4:5">
      <c r="D6766" s="1205"/>
      <c r="E6766" s="1198"/>
    </row>
    <row r="6767" spans="4:5">
      <c r="D6767" s="1205"/>
      <c r="E6767" s="1198"/>
    </row>
    <row r="6768" spans="4:5">
      <c r="D6768" s="1205"/>
      <c r="E6768" s="1198"/>
    </row>
    <row r="6769" spans="4:5">
      <c r="D6769" s="1205"/>
      <c r="E6769" s="1198"/>
    </row>
    <row r="6770" spans="4:5">
      <c r="D6770" s="1205"/>
      <c r="E6770" s="1198"/>
    </row>
    <row r="6771" spans="4:5">
      <c r="D6771" s="1205"/>
      <c r="E6771" s="1198"/>
    </row>
    <row r="6772" spans="4:5">
      <c r="D6772" s="1205"/>
      <c r="E6772" s="1198"/>
    </row>
    <row r="6773" spans="4:5">
      <c r="D6773" s="1205"/>
      <c r="E6773" s="1198"/>
    </row>
    <row r="6774" spans="4:5">
      <c r="D6774" s="1205"/>
      <c r="E6774" s="1198"/>
    </row>
    <row r="6775" spans="4:5">
      <c r="D6775" s="1205"/>
      <c r="E6775" s="1198"/>
    </row>
    <row r="6776" spans="4:5">
      <c r="D6776" s="1205"/>
      <c r="E6776" s="1198"/>
    </row>
    <row r="6777" spans="4:5">
      <c r="D6777" s="1205"/>
      <c r="E6777" s="1198"/>
    </row>
    <row r="6778" spans="4:5">
      <c r="D6778" s="1205"/>
      <c r="E6778" s="1198"/>
    </row>
    <row r="6779" spans="4:5">
      <c r="D6779" s="1205"/>
      <c r="E6779" s="1198"/>
    </row>
    <row r="6780" spans="4:5">
      <c r="D6780" s="1205"/>
      <c r="E6780" s="1198"/>
    </row>
    <row r="6781" spans="4:5">
      <c r="D6781" s="1205"/>
      <c r="E6781" s="1198"/>
    </row>
    <row r="6782" spans="4:5">
      <c r="D6782" s="1205"/>
      <c r="E6782" s="1198"/>
    </row>
    <row r="6783" spans="4:5">
      <c r="D6783" s="1205"/>
      <c r="E6783" s="1198"/>
    </row>
    <row r="6784" spans="4:5">
      <c r="D6784" s="1205"/>
      <c r="E6784" s="1198"/>
    </row>
    <row r="6785" spans="4:5">
      <c r="D6785" s="1205"/>
      <c r="E6785" s="1198"/>
    </row>
    <row r="6786" spans="4:5">
      <c r="D6786" s="1205"/>
      <c r="E6786" s="1198"/>
    </row>
    <row r="6787" spans="4:5">
      <c r="D6787" s="1205"/>
      <c r="E6787" s="1198"/>
    </row>
    <row r="6788" spans="4:5">
      <c r="D6788" s="1205"/>
      <c r="E6788" s="1198"/>
    </row>
    <row r="6789" spans="4:5">
      <c r="D6789" s="1205"/>
      <c r="E6789" s="1198"/>
    </row>
    <row r="6790" spans="4:5">
      <c r="D6790" s="1205"/>
      <c r="E6790" s="1198"/>
    </row>
    <row r="6791" spans="4:5">
      <c r="D6791" s="1205"/>
      <c r="E6791" s="1198"/>
    </row>
    <row r="6792" spans="4:5">
      <c r="D6792" s="1205"/>
      <c r="E6792" s="1198"/>
    </row>
    <row r="6793" spans="4:5">
      <c r="D6793" s="1205"/>
      <c r="E6793" s="1198"/>
    </row>
    <row r="6794" spans="4:5">
      <c r="D6794" s="1205"/>
      <c r="E6794" s="1198"/>
    </row>
    <row r="6795" spans="4:5">
      <c r="D6795" s="1205"/>
      <c r="E6795" s="1198"/>
    </row>
    <row r="6796" spans="4:5">
      <c r="D6796" s="1205"/>
      <c r="E6796" s="1198"/>
    </row>
    <row r="6797" spans="4:5">
      <c r="D6797" s="1205"/>
      <c r="E6797" s="1198"/>
    </row>
    <row r="6798" spans="4:5">
      <c r="D6798" s="1205"/>
      <c r="E6798" s="1198"/>
    </row>
    <row r="6799" spans="4:5">
      <c r="D6799" s="1205"/>
      <c r="E6799" s="1198"/>
    </row>
    <row r="6800" spans="4:5">
      <c r="D6800" s="1205"/>
      <c r="E6800" s="1198"/>
    </row>
    <row r="6801" spans="4:5">
      <c r="D6801" s="1205"/>
      <c r="E6801" s="1198"/>
    </row>
    <row r="6802" spans="4:5">
      <c r="D6802" s="1205"/>
      <c r="E6802" s="1198"/>
    </row>
    <row r="6803" spans="4:5">
      <c r="D6803" s="1205"/>
      <c r="E6803" s="1198"/>
    </row>
    <row r="6804" spans="4:5">
      <c r="D6804" s="1205"/>
      <c r="E6804" s="1198"/>
    </row>
    <row r="6805" spans="4:5">
      <c r="D6805" s="1205"/>
      <c r="E6805" s="1198"/>
    </row>
    <row r="6806" spans="4:5">
      <c r="D6806" s="1205"/>
      <c r="E6806" s="1198"/>
    </row>
    <row r="6807" spans="4:5">
      <c r="D6807" s="1205"/>
      <c r="E6807" s="1198"/>
    </row>
    <row r="6808" spans="4:5">
      <c r="D6808" s="1205"/>
      <c r="E6808" s="1198"/>
    </row>
    <row r="6809" spans="4:5">
      <c r="D6809" s="1205"/>
      <c r="E6809" s="1198"/>
    </row>
    <row r="6810" spans="4:5">
      <c r="D6810" s="1205"/>
      <c r="E6810" s="1198"/>
    </row>
    <row r="6811" spans="4:5">
      <c r="D6811" s="1205"/>
      <c r="E6811" s="1198"/>
    </row>
    <row r="6812" spans="4:5">
      <c r="D6812" s="1205"/>
      <c r="E6812" s="1198"/>
    </row>
    <row r="6813" spans="4:5">
      <c r="D6813" s="1205"/>
      <c r="E6813" s="1198"/>
    </row>
    <row r="6814" spans="4:5">
      <c r="D6814" s="1205"/>
      <c r="E6814" s="1198"/>
    </row>
    <row r="6815" spans="4:5">
      <c r="D6815" s="1205"/>
      <c r="E6815" s="1198"/>
    </row>
    <row r="6816" spans="4:5">
      <c r="D6816" s="1205"/>
      <c r="E6816" s="1198"/>
    </row>
    <row r="6817" spans="4:5">
      <c r="D6817" s="1205"/>
      <c r="E6817" s="1198"/>
    </row>
    <row r="6818" spans="4:5">
      <c r="D6818" s="1205"/>
      <c r="E6818" s="1198"/>
    </row>
    <row r="6819" spans="4:5">
      <c r="D6819" s="1205"/>
      <c r="E6819" s="1198"/>
    </row>
    <row r="6820" spans="4:5">
      <c r="D6820" s="1205"/>
      <c r="E6820" s="1198"/>
    </row>
    <row r="6821" spans="4:5">
      <c r="D6821" s="1205"/>
      <c r="E6821" s="1198"/>
    </row>
    <row r="6822" spans="4:5">
      <c r="D6822" s="1205"/>
      <c r="E6822" s="1198"/>
    </row>
    <row r="6823" spans="4:5">
      <c r="D6823" s="1205"/>
      <c r="E6823" s="1198"/>
    </row>
    <row r="6824" spans="4:5">
      <c r="D6824" s="1205"/>
      <c r="E6824" s="1198"/>
    </row>
    <row r="6825" spans="4:5">
      <c r="D6825" s="1205"/>
      <c r="E6825" s="1198"/>
    </row>
    <row r="6826" spans="4:5">
      <c r="D6826" s="1205"/>
      <c r="E6826" s="1198"/>
    </row>
    <row r="6827" spans="4:5">
      <c r="D6827" s="1205"/>
      <c r="E6827" s="1198"/>
    </row>
    <row r="6828" spans="4:5">
      <c r="D6828" s="1205"/>
      <c r="E6828" s="1198"/>
    </row>
    <row r="6829" spans="4:5">
      <c r="D6829" s="1205"/>
      <c r="E6829" s="1198"/>
    </row>
    <row r="6830" spans="4:5">
      <c r="D6830" s="1205"/>
      <c r="E6830" s="1198"/>
    </row>
    <row r="6831" spans="4:5">
      <c r="D6831" s="1205"/>
      <c r="E6831" s="1198"/>
    </row>
    <row r="6832" spans="4:5">
      <c r="D6832" s="1205"/>
      <c r="E6832" s="1198"/>
    </row>
    <row r="6833" spans="4:5">
      <c r="D6833" s="1205"/>
      <c r="E6833" s="1198"/>
    </row>
    <row r="6834" spans="4:5">
      <c r="D6834" s="1205"/>
      <c r="E6834" s="1198"/>
    </row>
    <row r="6835" spans="4:5">
      <c r="D6835" s="1205"/>
      <c r="E6835" s="1198"/>
    </row>
    <row r="6836" spans="4:5">
      <c r="D6836" s="1205"/>
      <c r="E6836" s="1198"/>
    </row>
    <row r="6837" spans="4:5">
      <c r="D6837" s="1205"/>
      <c r="E6837" s="1198"/>
    </row>
    <row r="6838" spans="4:5">
      <c r="D6838" s="1205"/>
      <c r="E6838" s="1198"/>
    </row>
    <row r="6839" spans="4:5">
      <c r="D6839" s="1205"/>
      <c r="E6839" s="1198"/>
    </row>
    <row r="6840" spans="4:5">
      <c r="D6840" s="1205"/>
      <c r="E6840" s="1198"/>
    </row>
    <row r="6841" spans="4:5">
      <c r="D6841" s="1205"/>
      <c r="E6841" s="1198"/>
    </row>
    <row r="6842" spans="4:5">
      <c r="D6842" s="1205"/>
      <c r="E6842" s="1198"/>
    </row>
    <row r="6843" spans="4:5">
      <c r="D6843" s="1205"/>
      <c r="E6843" s="1198"/>
    </row>
    <row r="6844" spans="4:5">
      <c r="D6844" s="1205"/>
      <c r="E6844" s="1198"/>
    </row>
    <row r="6845" spans="4:5">
      <c r="D6845" s="1205"/>
      <c r="E6845" s="1198"/>
    </row>
    <row r="6846" spans="4:5">
      <c r="D6846" s="1205"/>
      <c r="E6846" s="1198"/>
    </row>
    <row r="6847" spans="4:5">
      <c r="D6847" s="1205"/>
      <c r="E6847" s="1198"/>
    </row>
    <row r="6848" spans="4:5">
      <c r="D6848" s="1205"/>
      <c r="E6848" s="1198"/>
    </row>
    <row r="6849" spans="4:5">
      <c r="D6849" s="1205"/>
      <c r="E6849" s="1198"/>
    </row>
    <row r="6850" spans="4:5">
      <c r="D6850" s="1205"/>
      <c r="E6850" s="1198"/>
    </row>
    <row r="6851" spans="4:5">
      <c r="D6851" s="1205"/>
      <c r="E6851" s="1198"/>
    </row>
    <row r="6852" spans="4:5">
      <c r="D6852" s="1205"/>
      <c r="E6852" s="1198"/>
    </row>
    <row r="6853" spans="4:5">
      <c r="D6853" s="1205"/>
      <c r="E6853" s="1198"/>
    </row>
    <row r="6854" spans="4:5">
      <c r="D6854" s="1205"/>
      <c r="E6854" s="1198"/>
    </row>
    <row r="6855" spans="4:5">
      <c r="D6855" s="1205"/>
      <c r="E6855" s="1198"/>
    </row>
    <row r="6856" spans="4:5">
      <c r="D6856" s="1205"/>
      <c r="E6856" s="1198"/>
    </row>
    <row r="6857" spans="4:5">
      <c r="D6857" s="1205"/>
      <c r="E6857" s="1198"/>
    </row>
    <row r="6858" spans="4:5">
      <c r="D6858" s="1205"/>
      <c r="E6858" s="1198"/>
    </row>
    <row r="6859" spans="4:5">
      <c r="D6859" s="1205"/>
      <c r="E6859" s="1198"/>
    </row>
    <row r="6860" spans="4:5">
      <c r="D6860" s="1205"/>
      <c r="E6860" s="1198"/>
    </row>
    <row r="6861" spans="4:5">
      <c r="D6861" s="1205"/>
      <c r="E6861" s="1198"/>
    </row>
    <row r="6862" spans="4:5">
      <c r="D6862" s="1205"/>
      <c r="E6862" s="1198"/>
    </row>
    <row r="6863" spans="4:5">
      <c r="D6863" s="1205"/>
      <c r="E6863" s="1198"/>
    </row>
    <row r="6864" spans="4:5">
      <c r="D6864" s="1205"/>
      <c r="E6864" s="1198"/>
    </row>
    <row r="6865" spans="4:5">
      <c r="D6865" s="1205"/>
      <c r="E6865" s="1198"/>
    </row>
    <row r="6866" spans="4:5">
      <c r="D6866" s="1205"/>
      <c r="E6866" s="1198"/>
    </row>
    <row r="6867" spans="4:5">
      <c r="D6867" s="1205"/>
      <c r="E6867" s="1198"/>
    </row>
    <row r="6868" spans="4:5">
      <c r="D6868" s="1205"/>
      <c r="E6868" s="1198"/>
    </row>
    <row r="6869" spans="4:5">
      <c r="D6869" s="1205"/>
      <c r="E6869" s="1198"/>
    </row>
    <row r="6870" spans="4:5">
      <c r="D6870" s="1205"/>
      <c r="E6870" s="1198"/>
    </row>
    <row r="6871" spans="4:5">
      <c r="D6871" s="1205"/>
      <c r="E6871" s="1198"/>
    </row>
    <row r="6872" spans="4:5">
      <c r="D6872" s="1205"/>
      <c r="E6872" s="1198"/>
    </row>
    <row r="6873" spans="4:5">
      <c r="D6873" s="1205"/>
      <c r="E6873" s="1198"/>
    </row>
    <row r="6874" spans="4:5">
      <c r="D6874" s="1205"/>
      <c r="E6874" s="1198"/>
    </row>
    <row r="6875" spans="4:5">
      <c r="D6875" s="1205"/>
      <c r="E6875" s="1198"/>
    </row>
    <row r="6876" spans="4:5">
      <c r="D6876" s="1205"/>
      <c r="E6876" s="1198"/>
    </row>
    <row r="6877" spans="4:5">
      <c r="D6877" s="1205"/>
      <c r="E6877" s="1198"/>
    </row>
    <row r="6878" spans="4:5">
      <c r="D6878" s="1205"/>
      <c r="E6878" s="1198"/>
    </row>
    <row r="6879" spans="4:5">
      <c r="D6879" s="1205"/>
      <c r="E6879" s="1198"/>
    </row>
    <row r="6880" spans="4:5">
      <c r="D6880" s="1205"/>
      <c r="E6880" s="1198"/>
    </row>
    <row r="6881" spans="4:5">
      <c r="D6881" s="1205"/>
      <c r="E6881" s="1198"/>
    </row>
    <row r="6882" spans="4:5">
      <c r="D6882" s="1205"/>
      <c r="E6882" s="1198"/>
    </row>
    <row r="6883" spans="4:5">
      <c r="D6883" s="1205"/>
      <c r="E6883" s="1198"/>
    </row>
    <row r="6884" spans="4:5">
      <c r="D6884" s="1205"/>
      <c r="E6884" s="1198"/>
    </row>
    <row r="6885" spans="4:5">
      <c r="D6885" s="1205"/>
      <c r="E6885" s="1198"/>
    </row>
    <row r="6886" spans="4:5">
      <c r="D6886" s="1205"/>
      <c r="E6886" s="1198"/>
    </row>
    <row r="6887" spans="4:5">
      <c r="D6887" s="1205"/>
      <c r="E6887" s="1198"/>
    </row>
    <row r="6888" spans="4:5">
      <c r="D6888" s="1205"/>
      <c r="E6888" s="1198"/>
    </row>
    <row r="6889" spans="4:5">
      <c r="D6889" s="1205"/>
      <c r="E6889" s="1198"/>
    </row>
    <row r="6890" spans="4:5">
      <c r="D6890" s="1205"/>
      <c r="E6890" s="1198"/>
    </row>
    <row r="6891" spans="4:5">
      <c r="D6891" s="1205"/>
      <c r="E6891" s="1198"/>
    </row>
    <row r="6892" spans="4:5">
      <c r="D6892" s="1205"/>
      <c r="E6892" s="1198"/>
    </row>
    <row r="6893" spans="4:5">
      <c r="D6893" s="1205"/>
      <c r="E6893" s="1198"/>
    </row>
    <row r="6894" spans="4:5">
      <c r="D6894" s="1205"/>
      <c r="E6894" s="1198"/>
    </row>
    <row r="6895" spans="4:5">
      <c r="D6895" s="1205"/>
      <c r="E6895" s="1198"/>
    </row>
    <row r="6896" spans="4:5">
      <c r="D6896" s="1205"/>
      <c r="E6896" s="1198"/>
    </row>
    <row r="6897" spans="4:5">
      <c r="D6897" s="1205"/>
      <c r="E6897" s="1198"/>
    </row>
    <row r="6898" spans="4:5">
      <c r="D6898" s="1205"/>
      <c r="E6898" s="1198"/>
    </row>
    <row r="6899" spans="4:5">
      <c r="D6899" s="1205"/>
      <c r="E6899" s="1198"/>
    </row>
    <row r="6900" spans="4:5">
      <c r="D6900" s="1205"/>
      <c r="E6900" s="1198"/>
    </row>
    <row r="6901" spans="4:5">
      <c r="D6901" s="1205"/>
      <c r="E6901" s="1198"/>
    </row>
    <row r="6902" spans="4:5">
      <c r="D6902" s="1205"/>
      <c r="E6902" s="1198"/>
    </row>
    <row r="6903" spans="4:5">
      <c r="D6903" s="1205"/>
      <c r="E6903" s="1198"/>
    </row>
    <row r="6904" spans="4:5">
      <c r="D6904" s="1205"/>
      <c r="E6904" s="1198"/>
    </row>
    <row r="6905" spans="4:5">
      <c r="D6905" s="1205"/>
      <c r="E6905" s="1198"/>
    </row>
    <row r="6906" spans="4:5">
      <c r="D6906" s="1205"/>
      <c r="E6906" s="1198"/>
    </row>
    <row r="6907" spans="4:5">
      <c r="D6907" s="1205"/>
      <c r="E6907" s="1198"/>
    </row>
    <row r="6908" spans="4:5">
      <c r="D6908" s="1205"/>
      <c r="E6908" s="1198"/>
    </row>
    <row r="6909" spans="4:5">
      <c r="D6909" s="1205"/>
      <c r="E6909" s="1198"/>
    </row>
    <row r="6910" spans="4:5">
      <c r="D6910" s="1205"/>
      <c r="E6910" s="1198"/>
    </row>
    <row r="6911" spans="4:5">
      <c r="D6911" s="1205"/>
      <c r="E6911" s="1198"/>
    </row>
    <row r="6912" spans="4:5">
      <c r="D6912" s="1205"/>
      <c r="E6912" s="1198"/>
    </row>
    <row r="6913" spans="4:5">
      <c r="D6913" s="1205"/>
      <c r="E6913" s="1198"/>
    </row>
    <row r="6914" spans="4:5">
      <c r="D6914" s="1205"/>
      <c r="E6914" s="1198"/>
    </row>
    <row r="6915" spans="4:5">
      <c r="D6915" s="1205"/>
      <c r="E6915" s="1198"/>
    </row>
    <row r="6916" spans="4:5">
      <c r="D6916" s="1205"/>
      <c r="E6916" s="1198"/>
    </row>
    <row r="6917" spans="4:5">
      <c r="D6917" s="1205"/>
      <c r="E6917" s="1198"/>
    </row>
    <row r="6918" spans="4:5">
      <c r="D6918" s="1205"/>
      <c r="E6918" s="1198"/>
    </row>
    <row r="6919" spans="4:5">
      <c r="D6919" s="1205"/>
      <c r="E6919" s="1198"/>
    </row>
    <row r="6920" spans="4:5">
      <c r="D6920" s="1205"/>
      <c r="E6920" s="1198"/>
    </row>
    <row r="6921" spans="4:5">
      <c r="D6921" s="1205"/>
      <c r="E6921" s="1198"/>
    </row>
    <row r="6922" spans="4:5">
      <c r="D6922" s="1205"/>
      <c r="E6922" s="1198"/>
    </row>
    <row r="6923" spans="4:5">
      <c r="D6923" s="1205"/>
      <c r="E6923" s="1198"/>
    </row>
    <row r="6924" spans="4:5">
      <c r="D6924" s="1205"/>
      <c r="E6924" s="1198"/>
    </row>
    <row r="6925" spans="4:5">
      <c r="D6925" s="1205"/>
      <c r="E6925" s="1198"/>
    </row>
    <row r="6926" spans="4:5">
      <c r="D6926" s="1205"/>
      <c r="E6926" s="1198"/>
    </row>
    <row r="6927" spans="4:5">
      <c r="D6927" s="1205"/>
      <c r="E6927" s="1198"/>
    </row>
    <row r="6928" spans="4:5">
      <c r="D6928" s="1205"/>
      <c r="E6928" s="1198"/>
    </row>
    <row r="6929" spans="4:5">
      <c r="D6929" s="1205"/>
      <c r="E6929" s="1198"/>
    </row>
    <row r="6930" spans="4:5">
      <c r="D6930" s="1205"/>
      <c r="E6930" s="1198"/>
    </row>
    <row r="6931" spans="4:5">
      <c r="D6931" s="1205"/>
      <c r="E6931" s="1198"/>
    </row>
    <row r="6932" spans="4:5">
      <c r="D6932" s="1205"/>
      <c r="E6932" s="1198"/>
    </row>
    <row r="6933" spans="4:5">
      <c r="D6933" s="1205"/>
      <c r="E6933" s="1198"/>
    </row>
    <row r="6934" spans="4:5">
      <c r="D6934" s="1205"/>
      <c r="E6934" s="1198"/>
    </row>
    <row r="6935" spans="4:5">
      <c r="D6935" s="1205"/>
      <c r="E6935" s="1198"/>
    </row>
    <row r="6936" spans="4:5">
      <c r="D6936" s="1205"/>
      <c r="E6936" s="1198"/>
    </row>
    <row r="6937" spans="4:5">
      <c r="D6937" s="1205"/>
      <c r="E6937" s="1198"/>
    </row>
    <row r="6938" spans="4:5">
      <c r="D6938" s="1205"/>
      <c r="E6938" s="1198"/>
    </row>
    <row r="6939" spans="4:5">
      <c r="D6939" s="1205"/>
      <c r="E6939" s="1198"/>
    </row>
    <row r="6940" spans="4:5">
      <c r="D6940" s="1205"/>
      <c r="E6940" s="1198"/>
    </row>
    <row r="6941" spans="4:5">
      <c r="D6941" s="1205"/>
      <c r="E6941" s="1198"/>
    </row>
    <row r="6942" spans="4:5">
      <c r="D6942" s="1205"/>
      <c r="E6942" s="1198"/>
    </row>
    <row r="6943" spans="4:5">
      <c r="D6943" s="1205"/>
      <c r="E6943" s="1198"/>
    </row>
    <row r="6944" spans="4:5">
      <c r="D6944" s="1205"/>
      <c r="E6944" s="1198"/>
    </row>
    <row r="6945" spans="4:5">
      <c r="D6945" s="1205"/>
      <c r="E6945" s="1198"/>
    </row>
    <row r="6946" spans="4:5">
      <c r="D6946" s="1205"/>
      <c r="E6946" s="1198"/>
    </row>
    <row r="6947" spans="4:5">
      <c r="D6947" s="1205"/>
      <c r="E6947" s="1198"/>
    </row>
    <row r="6948" spans="4:5">
      <c r="D6948" s="1205"/>
      <c r="E6948" s="1198"/>
    </row>
    <row r="6949" spans="4:5">
      <c r="D6949" s="1205"/>
      <c r="E6949" s="1198"/>
    </row>
    <row r="6950" spans="4:5">
      <c r="D6950" s="1205"/>
      <c r="E6950" s="1198"/>
    </row>
    <row r="6951" spans="4:5">
      <c r="D6951" s="1205"/>
      <c r="E6951" s="1198"/>
    </row>
    <row r="6952" spans="4:5">
      <c r="D6952" s="1205"/>
      <c r="E6952" s="1198"/>
    </row>
    <row r="6953" spans="4:5">
      <c r="D6953" s="1205"/>
      <c r="E6953" s="1198"/>
    </row>
    <row r="6954" spans="4:5">
      <c r="D6954" s="1205"/>
      <c r="E6954" s="1198"/>
    </row>
    <row r="6955" spans="4:5">
      <c r="D6955" s="1205"/>
      <c r="E6955" s="1198"/>
    </row>
    <row r="6956" spans="4:5">
      <c r="D6956" s="1205"/>
      <c r="E6956" s="1198"/>
    </row>
    <row r="6957" spans="4:5">
      <c r="D6957" s="1205"/>
      <c r="E6957" s="1198"/>
    </row>
    <row r="6958" spans="4:5">
      <c r="D6958" s="1205"/>
      <c r="E6958" s="1198"/>
    </row>
    <row r="6959" spans="4:5">
      <c r="D6959" s="1205"/>
      <c r="E6959" s="1198"/>
    </row>
    <row r="6960" spans="4:5">
      <c r="D6960" s="1205"/>
      <c r="E6960" s="1198"/>
    </row>
    <row r="6961" spans="4:5">
      <c r="D6961" s="1205"/>
      <c r="E6961" s="1198"/>
    </row>
    <row r="6962" spans="4:5">
      <c r="D6962" s="1205"/>
      <c r="E6962" s="1198"/>
    </row>
    <row r="6963" spans="4:5">
      <c r="D6963" s="1205"/>
      <c r="E6963" s="1198"/>
    </row>
    <row r="6964" spans="4:5">
      <c r="D6964" s="1205"/>
      <c r="E6964" s="1198"/>
    </row>
    <row r="6965" spans="4:5">
      <c r="D6965" s="1205"/>
      <c r="E6965" s="1198"/>
    </row>
    <row r="6966" spans="4:5">
      <c r="D6966" s="1205"/>
      <c r="E6966" s="1198"/>
    </row>
    <row r="6967" spans="4:5">
      <c r="D6967" s="1205"/>
      <c r="E6967" s="1198"/>
    </row>
    <row r="6968" spans="4:5">
      <c r="D6968" s="1205"/>
      <c r="E6968" s="1198"/>
    </row>
    <row r="6969" spans="4:5">
      <c r="D6969" s="1205"/>
      <c r="E6969" s="1198"/>
    </row>
    <row r="6970" spans="4:5">
      <c r="D6970" s="1205"/>
      <c r="E6970" s="1198"/>
    </row>
    <row r="6971" spans="4:5">
      <c r="D6971" s="1205"/>
      <c r="E6971" s="1198"/>
    </row>
    <row r="6972" spans="4:5">
      <c r="D6972" s="1205"/>
      <c r="E6972" s="1198"/>
    </row>
    <row r="6973" spans="4:5">
      <c r="D6973" s="1205"/>
      <c r="E6973" s="1198"/>
    </row>
    <row r="6974" spans="4:5">
      <c r="D6974" s="1205"/>
      <c r="E6974" s="1198"/>
    </row>
    <row r="6975" spans="4:5">
      <c r="D6975" s="1205"/>
      <c r="E6975" s="1198"/>
    </row>
    <row r="6976" spans="4:5">
      <c r="D6976" s="1205"/>
      <c r="E6976" s="1198"/>
    </row>
    <row r="6977" spans="4:5">
      <c r="D6977" s="1205"/>
      <c r="E6977" s="1198"/>
    </row>
    <row r="6978" spans="4:5">
      <c r="D6978" s="1205"/>
      <c r="E6978" s="1198"/>
    </row>
    <row r="6979" spans="4:5">
      <c r="D6979" s="1205"/>
      <c r="E6979" s="1198"/>
    </row>
    <row r="6980" spans="4:5">
      <c r="D6980" s="1205"/>
      <c r="E6980" s="1198"/>
    </row>
    <row r="6981" spans="4:5">
      <c r="D6981" s="1205"/>
      <c r="E6981" s="1198"/>
    </row>
    <row r="6982" spans="4:5">
      <c r="D6982" s="1205"/>
      <c r="E6982" s="1198"/>
    </row>
    <row r="6983" spans="4:5">
      <c r="D6983" s="1205"/>
      <c r="E6983" s="1198"/>
    </row>
    <row r="6984" spans="4:5">
      <c r="D6984" s="1205"/>
      <c r="E6984" s="1198"/>
    </row>
    <row r="6985" spans="4:5">
      <c r="D6985" s="1205"/>
      <c r="E6985" s="1198"/>
    </row>
    <row r="6986" spans="4:5">
      <c r="D6986" s="1205"/>
      <c r="E6986" s="1198"/>
    </row>
    <row r="6987" spans="4:5">
      <c r="D6987" s="1205"/>
      <c r="E6987" s="1198"/>
    </row>
    <row r="6988" spans="4:5">
      <c r="D6988" s="1205"/>
      <c r="E6988" s="1198"/>
    </row>
    <row r="6989" spans="4:5">
      <c r="D6989" s="1205"/>
      <c r="E6989" s="1198"/>
    </row>
    <row r="6990" spans="4:5">
      <c r="D6990" s="1205"/>
      <c r="E6990" s="1198"/>
    </row>
    <row r="6991" spans="4:5">
      <c r="D6991" s="1205"/>
      <c r="E6991" s="1198"/>
    </row>
    <row r="6992" spans="4:5">
      <c r="D6992" s="1205"/>
      <c r="E6992" s="1198"/>
    </row>
    <row r="6993" spans="4:5">
      <c r="D6993" s="1205"/>
      <c r="E6993" s="1198"/>
    </row>
    <row r="6994" spans="4:5">
      <c r="D6994" s="1205"/>
      <c r="E6994" s="1198"/>
    </row>
    <row r="6995" spans="4:5">
      <c r="D6995" s="1205"/>
      <c r="E6995" s="1198"/>
    </row>
    <row r="6996" spans="4:5">
      <c r="D6996" s="1205"/>
      <c r="E6996" s="1198"/>
    </row>
    <row r="6997" spans="4:5">
      <c r="D6997" s="1205"/>
      <c r="E6997" s="1198"/>
    </row>
    <row r="6998" spans="4:5">
      <c r="D6998" s="1205"/>
      <c r="E6998" s="1198"/>
    </row>
    <row r="6999" spans="4:5">
      <c r="D6999" s="1205"/>
      <c r="E6999" s="1198"/>
    </row>
    <row r="7000" spans="4:5">
      <c r="D7000" s="1205"/>
      <c r="E7000" s="1198"/>
    </row>
    <row r="7001" spans="4:5">
      <c r="D7001" s="1205"/>
      <c r="E7001" s="1198"/>
    </row>
    <row r="7002" spans="4:5">
      <c r="D7002" s="1205"/>
      <c r="E7002" s="1198"/>
    </row>
    <row r="7003" spans="4:5">
      <c r="D7003" s="1205"/>
      <c r="E7003" s="1198"/>
    </row>
    <row r="7004" spans="4:5">
      <c r="D7004" s="1205"/>
      <c r="E7004" s="1198"/>
    </row>
    <row r="7005" spans="4:5">
      <c r="D7005" s="1205"/>
      <c r="E7005" s="1198"/>
    </row>
    <row r="7006" spans="4:5">
      <c r="D7006" s="1205"/>
      <c r="E7006" s="1198"/>
    </row>
    <row r="7007" spans="4:5">
      <c r="D7007" s="1205"/>
      <c r="E7007" s="1198"/>
    </row>
    <row r="7008" spans="4:5">
      <c r="D7008" s="1205"/>
      <c r="E7008" s="1198"/>
    </row>
    <row r="7009" spans="4:5">
      <c r="D7009" s="1205"/>
      <c r="E7009" s="1198"/>
    </row>
    <row r="7010" spans="4:5">
      <c r="D7010" s="1205"/>
      <c r="E7010" s="1198"/>
    </row>
    <row r="7011" spans="4:5">
      <c r="D7011" s="1205"/>
      <c r="E7011" s="1198"/>
    </row>
    <row r="7012" spans="4:5">
      <c r="D7012" s="1205"/>
      <c r="E7012" s="1198"/>
    </row>
    <row r="7013" spans="4:5">
      <c r="D7013" s="1205"/>
      <c r="E7013" s="1198"/>
    </row>
    <row r="7014" spans="4:5">
      <c r="D7014" s="1205"/>
      <c r="E7014" s="1198"/>
    </row>
    <row r="7015" spans="4:5">
      <c r="D7015" s="1205"/>
      <c r="E7015" s="1198"/>
    </row>
    <row r="7016" spans="4:5">
      <c r="D7016" s="1205"/>
      <c r="E7016" s="1198"/>
    </row>
    <row r="7017" spans="4:5">
      <c r="D7017" s="1205"/>
      <c r="E7017" s="1198"/>
    </row>
    <row r="7018" spans="4:5">
      <c r="D7018" s="1205"/>
      <c r="E7018" s="1198"/>
    </row>
    <row r="7019" spans="4:5">
      <c r="D7019" s="1205"/>
      <c r="E7019" s="1198"/>
    </row>
    <row r="7020" spans="4:5">
      <c r="D7020" s="1205"/>
      <c r="E7020" s="1198"/>
    </row>
    <row r="7021" spans="4:5">
      <c r="D7021" s="1205"/>
      <c r="E7021" s="1198"/>
    </row>
    <row r="7022" spans="4:5">
      <c r="D7022" s="1205"/>
      <c r="E7022" s="1198"/>
    </row>
    <row r="7023" spans="4:5">
      <c r="D7023" s="1205"/>
      <c r="E7023" s="1198"/>
    </row>
    <row r="7024" spans="4:5">
      <c r="D7024" s="1205"/>
      <c r="E7024" s="1198"/>
    </row>
    <row r="7025" spans="4:5">
      <c r="D7025" s="1205"/>
      <c r="E7025" s="1198"/>
    </row>
    <row r="7026" spans="4:5">
      <c r="D7026" s="1205"/>
      <c r="E7026" s="1198"/>
    </row>
    <row r="7027" spans="4:5">
      <c r="D7027" s="1205"/>
      <c r="E7027" s="1198"/>
    </row>
    <row r="7028" spans="4:5">
      <c r="D7028" s="1205"/>
      <c r="E7028" s="1198"/>
    </row>
    <row r="7029" spans="4:5">
      <c r="D7029" s="1205"/>
      <c r="E7029" s="1198"/>
    </row>
    <row r="7030" spans="4:5">
      <c r="D7030" s="1205"/>
      <c r="E7030" s="1198"/>
    </row>
    <row r="7031" spans="4:5">
      <c r="D7031" s="1205"/>
      <c r="E7031" s="1198"/>
    </row>
    <row r="7032" spans="4:5">
      <c r="D7032" s="1205"/>
      <c r="E7032" s="1198"/>
    </row>
    <row r="7033" spans="4:5">
      <c r="D7033" s="1205"/>
      <c r="E7033" s="1198"/>
    </row>
    <row r="7034" spans="4:5">
      <c r="D7034" s="1205"/>
      <c r="E7034" s="1198"/>
    </row>
    <row r="7035" spans="4:5">
      <c r="D7035" s="1205"/>
      <c r="E7035" s="1198"/>
    </row>
    <row r="7036" spans="4:5">
      <c r="D7036" s="1205"/>
      <c r="E7036" s="1198"/>
    </row>
    <row r="7037" spans="4:5">
      <c r="D7037" s="1205"/>
      <c r="E7037" s="1198"/>
    </row>
    <row r="7038" spans="4:5">
      <c r="D7038" s="1205"/>
      <c r="E7038" s="1198"/>
    </row>
    <row r="7039" spans="4:5">
      <c r="D7039" s="1205"/>
      <c r="E7039" s="1198"/>
    </row>
    <row r="7040" spans="4:5">
      <c r="D7040" s="1205"/>
      <c r="E7040" s="1198"/>
    </row>
    <row r="7041" spans="4:5">
      <c r="D7041" s="1205"/>
      <c r="E7041" s="1198"/>
    </row>
    <row r="7042" spans="4:5">
      <c r="D7042" s="1205"/>
      <c r="E7042" s="1198"/>
    </row>
    <row r="7043" spans="4:5">
      <c r="D7043" s="1205"/>
      <c r="E7043" s="1198"/>
    </row>
    <row r="7044" spans="4:5">
      <c r="D7044" s="1205"/>
      <c r="E7044" s="1198"/>
    </row>
    <row r="7045" spans="4:5">
      <c r="D7045" s="1205"/>
      <c r="E7045" s="1198"/>
    </row>
    <row r="7046" spans="4:5">
      <c r="D7046" s="1205"/>
      <c r="E7046" s="1198"/>
    </row>
    <row r="7047" spans="4:5">
      <c r="D7047" s="1205"/>
      <c r="E7047" s="1198"/>
    </row>
    <row r="7048" spans="4:5">
      <c r="D7048" s="1205"/>
      <c r="E7048" s="1198"/>
    </row>
    <row r="7049" spans="4:5">
      <c r="D7049" s="1205"/>
      <c r="E7049" s="1198"/>
    </row>
    <row r="7050" spans="4:5">
      <c r="D7050" s="1205"/>
      <c r="E7050" s="1198"/>
    </row>
    <row r="7051" spans="4:5">
      <c r="D7051" s="1205"/>
      <c r="E7051" s="1198"/>
    </row>
    <row r="7052" spans="4:5">
      <c r="D7052" s="1205"/>
      <c r="E7052" s="1198"/>
    </row>
    <row r="7053" spans="4:5">
      <c r="D7053" s="1205"/>
      <c r="E7053" s="1198"/>
    </row>
    <row r="7054" spans="4:5">
      <c r="D7054" s="1205"/>
      <c r="E7054" s="1198"/>
    </row>
    <row r="7055" spans="4:5">
      <c r="D7055" s="1205"/>
      <c r="E7055" s="1198"/>
    </row>
    <row r="7056" spans="4:5">
      <c r="D7056" s="1205"/>
      <c r="E7056" s="1198"/>
    </row>
    <row r="7057" spans="4:5">
      <c r="D7057" s="1205"/>
      <c r="E7057" s="1198"/>
    </row>
    <row r="7058" spans="4:5">
      <c r="D7058" s="1205"/>
      <c r="E7058" s="1198"/>
    </row>
    <row r="7059" spans="4:5">
      <c r="D7059" s="1205"/>
      <c r="E7059" s="1198"/>
    </row>
    <row r="7060" spans="4:5">
      <c r="D7060" s="1205"/>
      <c r="E7060" s="1198"/>
    </row>
    <row r="7061" spans="4:5">
      <c r="D7061" s="1205"/>
      <c r="E7061" s="1198"/>
    </row>
    <row r="7062" spans="4:5">
      <c r="D7062" s="1205"/>
      <c r="E7062" s="1198"/>
    </row>
    <row r="7063" spans="4:5">
      <c r="D7063" s="1205"/>
      <c r="E7063" s="1198"/>
    </row>
    <row r="7064" spans="4:5">
      <c r="D7064" s="1205"/>
      <c r="E7064" s="1198"/>
    </row>
    <row r="7065" spans="4:5">
      <c r="D7065" s="1205"/>
      <c r="E7065" s="1198"/>
    </row>
    <row r="7066" spans="4:5">
      <c r="D7066" s="1205"/>
      <c r="E7066" s="1198"/>
    </row>
    <row r="7067" spans="4:5">
      <c r="D7067" s="1205"/>
      <c r="E7067" s="1198"/>
    </row>
    <row r="7068" spans="4:5">
      <c r="D7068" s="1205"/>
      <c r="E7068" s="1198"/>
    </row>
    <row r="7069" spans="4:5">
      <c r="D7069" s="1205"/>
      <c r="E7069" s="1198"/>
    </row>
    <row r="7070" spans="4:5">
      <c r="D7070" s="1205"/>
      <c r="E7070" s="1198"/>
    </row>
    <row r="7071" spans="4:5">
      <c r="D7071" s="1205"/>
      <c r="E7071" s="1198"/>
    </row>
    <row r="7072" spans="4:5">
      <c r="D7072" s="1205"/>
      <c r="E7072" s="1198"/>
    </row>
    <row r="7073" spans="4:5">
      <c r="D7073" s="1205"/>
      <c r="E7073" s="1198"/>
    </row>
    <row r="7074" spans="4:5">
      <c r="D7074" s="1205"/>
      <c r="E7074" s="1198"/>
    </row>
    <row r="7075" spans="4:5">
      <c r="D7075" s="1205"/>
      <c r="E7075" s="1198"/>
    </row>
    <row r="7076" spans="4:5">
      <c r="D7076" s="1205"/>
      <c r="E7076" s="1198"/>
    </row>
    <row r="7077" spans="4:5">
      <c r="D7077" s="1205"/>
      <c r="E7077" s="1198"/>
    </row>
    <row r="7078" spans="4:5">
      <c r="D7078" s="1205"/>
      <c r="E7078" s="1198"/>
    </row>
    <row r="7079" spans="4:5">
      <c r="D7079" s="1205"/>
      <c r="E7079" s="1198"/>
    </row>
    <row r="7080" spans="4:5">
      <c r="D7080" s="1205"/>
      <c r="E7080" s="1198"/>
    </row>
    <row r="7081" spans="4:5">
      <c r="D7081" s="1205"/>
      <c r="E7081" s="1198"/>
    </row>
    <row r="7082" spans="4:5">
      <c r="D7082" s="1205"/>
      <c r="E7082" s="1198"/>
    </row>
    <row r="7083" spans="4:5">
      <c r="D7083" s="1205"/>
      <c r="E7083" s="1198"/>
    </row>
    <row r="7084" spans="4:5">
      <c r="D7084" s="1205"/>
      <c r="E7084" s="1198"/>
    </row>
    <row r="7085" spans="4:5">
      <c r="D7085" s="1205"/>
      <c r="E7085" s="1198"/>
    </row>
    <row r="7086" spans="4:5">
      <c r="D7086" s="1205"/>
      <c r="E7086" s="1198"/>
    </row>
    <row r="7087" spans="4:5">
      <c r="D7087" s="1205"/>
      <c r="E7087" s="1198"/>
    </row>
    <row r="7088" spans="4:5">
      <c r="D7088" s="1205"/>
      <c r="E7088" s="1198"/>
    </row>
    <row r="7089" spans="4:5">
      <c r="D7089" s="1205"/>
      <c r="E7089" s="1198"/>
    </row>
    <row r="7090" spans="4:5">
      <c r="D7090" s="1205"/>
      <c r="E7090" s="1198"/>
    </row>
    <row r="7091" spans="4:5">
      <c r="D7091" s="1205"/>
      <c r="E7091" s="1198"/>
    </row>
    <row r="7092" spans="4:5">
      <c r="D7092" s="1205"/>
      <c r="E7092" s="1198"/>
    </row>
    <row r="7093" spans="4:5">
      <c r="D7093" s="1205"/>
      <c r="E7093" s="1198"/>
    </row>
    <row r="7094" spans="4:5">
      <c r="D7094" s="1205"/>
      <c r="E7094" s="1198"/>
    </row>
    <row r="7095" spans="4:5">
      <c r="D7095" s="1205"/>
      <c r="E7095" s="1198"/>
    </row>
    <row r="7096" spans="4:5">
      <c r="D7096" s="1205"/>
      <c r="E7096" s="1198"/>
    </row>
    <row r="7097" spans="4:5">
      <c r="D7097" s="1205"/>
      <c r="E7097" s="1198"/>
    </row>
    <row r="7098" spans="4:5">
      <c r="D7098" s="1205"/>
      <c r="E7098" s="1198"/>
    </row>
    <row r="7099" spans="4:5">
      <c r="D7099" s="1205"/>
      <c r="E7099" s="1198"/>
    </row>
    <row r="7100" spans="4:5">
      <c r="D7100" s="1205"/>
      <c r="E7100" s="1198"/>
    </row>
    <row r="7101" spans="4:5">
      <c r="D7101" s="1205"/>
      <c r="E7101" s="1198"/>
    </row>
    <row r="7102" spans="4:5">
      <c r="D7102" s="1205"/>
      <c r="E7102" s="1198"/>
    </row>
    <row r="7103" spans="4:5">
      <c r="D7103" s="1205"/>
      <c r="E7103" s="1198"/>
    </row>
    <row r="7104" spans="4:5">
      <c r="D7104" s="1205"/>
      <c r="E7104" s="1198"/>
    </row>
    <row r="7105" spans="4:5">
      <c r="D7105" s="1205"/>
      <c r="E7105" s="1198"/>
    </row>
    <row r="7106" spans="4:5">
      <c r="D7106" s="1205"/>
      <c r="E7106" s="1198"/>
    </row>
    <row r="7107" spans="4:5">
      <c r="D7107" s="1205"/>
      <c r="E7107" s="1198"/>
    </row>
    <row r="7108" spans="4:5">
      <c r="D7108" s="1205"/>
      <c r="E7108" s="1198"/>
    </row>
    <row r="7109" spans="4:5">
      <c r="D7109" s="1205"/>
      <c r="E7109" s="1198"/>
    </row>
    <row r="7110" spans="4:5">
      <c r="D7110" s="1205"/>
      <c r="E7110" s="1198"/>
    </row>
    <row r="7111" spans="4:5">
      <c r="D7111" s="1205"/>
      <c r="E7111" s="1198"/>
    </row>
    <row r="7112" spans="4:5">
      <c r="D7112" s="1205"/>
      <c r="E7112" s="1198"/>
    </row>
    <row r="7113" spans="4:5">
      <c r="D7113" s="1205"/>
      <c r="E7113" s="1198"/>
    </row>
    <row r="7114" spans="4:5">
      <c r="D7114" s="1205"/>
      <c r="E7114" s="1198"/>
    </row>
    <row r="7115" spans="4:5">
      <c r="D7115" s="1205"/>
      <c r="E7115" s="1198"/>
    </row>
    <row r="7116" spans="4:5">
      <c r="D7116" s="1205"/>
      <c r="E7116" s="1198"/>
    </row>
    <row r="7117" spans="4:5">
      <c r="D7117" s="1205"/>
      <c r="E7117" s="1198"/>
    </row>
    <row r="7118" spans="4:5">
      <c r="D7118" s="1205"/>
      <c r="E7118" s="1198"/>
    </row>
    <row r="7119" spans="4:5">
      <c r="D7119" s="1205"/>
      <c r="E7119" s="1198"/>
    </row>
    <row r="7120" spans="4:5">
      <c r="D7120" s="1205"/>
      <c r="E7120" s="1198"/>
    </row>
    <row r="7121" spans="4:5">
      <c r="D7121" s="1205"/>
      <c r="E7121" s="1198"/>
    </row>
    <row r="7122" spans="4:5">
      <c r="D7122" s="1205"/>
      <c r="E7122" s="1198"/>
    </row>
    <row r="7123" spans="4:5">
      <c r="D7123" s="1205"/>
      <c r="E7123" s="1198"/>
    </row>
    <row r="7124" spans="4:5">
      <c r="D7124" s="1205"/>
      <c r="E7124" s="1198"/>
    </row>
    <row r="7125" spans="4:5">
      <c r="D7125" s="1205"/>
      <c r="E7125" s="1198"/>
    </row>
    <row r="7126" spans="4:5">
      <c r="D7126" s="1205"/>
      <c r="E7126" s="1198"/>
    </row>
    <row r="7127" spans="4:5">
      <c r="D7127" s="1205"/>
      <c r="E7127" s="1198"/>
    </row>
    <row r="7128" spans="4:5">
      <c r="D7128" s="1205"/>
      <c r="E7128" s="1198"/>
    </row>
    <row r="7129" spans="4:5">
      <c r="D7129" s="1205"/>
      <c r="E7129" s="1198"/>
    </row>
    <row r="7130" spans="4:5">
      <c r="D7130" s="1205"/>
      <c r="E7130" s="1198"/>
    </row>
    <row r="7131" spans="4:5">
      <c r="D7131" s="1205"/>
      <c r="E7131" s="1198"/>
    </row>
    <row r="7132" spans="4:5">
      <c r="D7132" s="1205"/>
      <c r="E7132" s="1198"/>
    </row>
    <row r="7133" spans="4:5">
      <c r="D7133" s="1205"/>
      <c r="E7133" s="1198"/>
    </row>
    <row r="7134" spans="4:5">
      <c r="D7134" s="1205"/>
      <c r="E7134" s="1198"/>
    </row>
    <row r="7135" spans="4:5">
      <c r="D7135" s="1205"/>
      <c r="E7135" s="1198"/>
    </row>
    <row r="7136" spans="4:5">
      <c r="D7136" s="1205"/>
      <c r="E7136" s="1198"/>
    </row>
    <row r="7137" spans="4:5">
      <c r="D7137" s="1205"/>
      <c r="E7137" s="1198"/>
    </row>
    <row r="7138" spans="4:5">
      <c r="D7138" s="1205"/>
      <c r="E7138" s="1198"/>
    </row>
    <row r="7139" spans="4:5">
      <c r="D7139" s="1205"/>
      <c r="E7139" s="1198"/>
    </row>
    <row r="7140" spans="4:5">
      <c r="D7140" s="1205"/>
      <c r="E7140" s="1198"/>
    </row>
    <row r="7141" spans="4:5">
      <c r="D7141" s="1205"/>
      <c r="E7141" s="1198"/>
    </row>
    <row r="7142" spans="4:5">
      <c r="D7142" s="1205"/>
      <c r="E7142" s="1198"/>
    </row>
    <row r="7143" spans="4:5">
      <c r="D7143" s="1205"/>
      <c r="E7143" s="1198"/>
    </row>
    <row r="7144" spans="4:5">
      <c r="D7144" s="1205"/>
      <c r="E7144" s="1198"/>
    </row>
    <row r="7145" spans="4:5">
      <c r="D7145" s="1205"/>
      <c r="E7145" s="1198"/>
    </row>
    <row r="7146" spans="4:5">
      <c r="D7146" s="1205"/>
      <c r="E7146" s="1198"/>
    </row>
    <row r="7147" spans="4:5">
      <c r="D7147" s="1205"/>
      <c r="E7147" s="1198"/>
    </row>
    <row r="7148" spans="4:5">
      <c r="D7148" s="1205"/>
      <c r="E7148" s="1198"/>
    </row>
    <row r="7149" spans="4:5">
      <c r="D7149" s="1205"/>
      <c r="E7149" s="1198"/>
    </row>
    <row r="7150" spans="4:5">
      <c r="D7150" s="1205"/>
      <c r="E7150" s="1198"/>
    </row>
    <row r="7151" spans="4:5">
      <c r="D7151" s="1205"/>
      <c r="E7151" s="1198"/>
    </row>
    <row r="7152" spans="4:5">
      <c r="D7152" s="1205"/>
      <c r="E7152" s="1198"/>
    </row>
    <row r="7153" spans="4:5">
      <c r="D7153" s="1205"/>
      <c r="E7153" s="1198"/>
    </row>
    <row r="7154" spans="4:5">
      <c r="D7154" s="1205"/>
      <c r="E7154" s="1198"/>
    </row>
    <row r="7155" spans="4:5">
      <c r="D7155" s="1205"/>
      <c r="E7155" s="1198"/>
    </row>
    <row r="7156" spans="4:5">
      <c r="D7156" s="1205"/>
      <c r="E7156" s="1198"/>
    </row>
    <row r="7157" spans="4:5">
      <c r="D7157" s="1205"/>
      <c r="E7157" s="1198"/>
    </row>
    <row r="7158" spans="4:5">
      <c r="D7158" s="1205"/>
      <c r="E7158" s="1198"/>
    </row>
    <row r="7159" spans="4:5">
      <c r="D7159" s="1205"/>
      <c r="E7159" s="1198"/>
    </row>
    <row r="7160" spans="4:5">
      <c r="D7160" s="1205"/>
      <c r="E7160" s="1198"/>
    </row>
    <row r="7161" spans="4:5">
      <c r="D7161" s="1205"/>
      <c r="E7161" s="1198"/>
    </row>
    <row r="7162" spans="4:5">
      <c r="D7162" s="1205"/>
      <c r="E7162" s="1198"/>
    </row>
    <row r="7163" spans="4:5">
      <c r="D7163" s="1205"/>
      <c r="E7163" s="1198"/>
    </row>
    <row r="7164" spans="4:5">
      <c r="D7164" s="1205"/>
      <c r="E7164" s="1198"/>
    </row>
    <row r="7165" spans="4:5">
      <c r="D7165" s="1205"/>
      <c r="E7165" s="1198"/>
    </row>
    <row r="7166" spans="4:5">
      <c r="D7166" s="1205"/>
      <c r="E7166" s="1198"/>
    </row>
    <row r="7167" spans="4:5">
      <c r="D7167" s="1205"/>
      <c r="E7167" s="1198"/>
    </row>
    <row r="7168" spans="4:5">
      <c r="D7168" s="1205"/>
      <c r="E7168" s="1198"/>
    </row>
    <row r="7169" spans="4:5">
      <c r="D7169" s="1205"/>
      <c r="E7169" s="1198"/>
    </row>
    <row r="7170" spans="4:5">
      <c r="D7170" s="1205"/>
      <c r="E7170" s="1198"/>
    </row>
    <row r="7171" spans="4:5">
      <c r="D7171" s="1205"/>
      <c r="E7171" s="1198"/>
    </row>
    <row r="7172" spans="4:5">
      <c r="D7172" s="1205"/>
      <c r="E7172" s="1198"/>
    </row>
    <row r="7173" spans="4:5">
      <c r="D7173" s="1205"/>
      <c r="E7173" s="1198"/>
    </row>
    <row r="7174" spans="4:5">
      <c r="D7174" s="1205"/>
      <c r="E7174" s="1198"/>
    </row>
    <row r="7175" spans="4:5">
      <c r="D7175" s="1205"/>
      <c r="E7175" s="1198"/>
    </row>
    <row r="7176" spans="4:5">
      <c r="D7176" s="1205"/>
      <c r="E7176" s="1198"/>
    </row>
    <row r="7177" spans="4:5">
      <c r="D7177" s="1205"/>
      <c r="E7177" s="1198"/>
    </row>
    <row r="7178" spans="4:5">
      <c r="D7178" s="1205"/>
      <c r="E7178" s="1198"/>
    </row>
    <row r="7179" spans="4:5">
      <c r="D7179" s="1205"/>
      <c r="E7179" s="1198"/>
    </row>
    <row r="7180" spans="4:5">
      <c r="D7180" s="1205"/>
      <c r="E7180" s="1198"/>
    </row>
    <row r="7181" spans="4:5">
      <c r="D7181" s="1205"/>
      <c r="E7181" s="1198"/>
    </row>
    <row r="7182" spans="4:5">
      <c r="D7182" s="1205"/>
      <c r="E7182" s="1198"/>
    </row>
    <row r="7183" spans="4:5">
      <c r="D7183" s="1205"/>
      <c r="E7183" s="1198"/>
    </row>
    <row r="7184" spans="4:5">
      <c r="D7184" s="1205"/>
      <c r="E7184" s="1198"/>
    </row>
    <row r="7185" spans="4:5">
      <c r="D7185" s="1205"/>
      <c r="E7185" s="1198"/>
    </row>
    <row r="7186" spans="4:5">
      <c r="D7186" s="1205"/>
      <c r="E7186" s="1198"/>
    </row>
    <row r="7187" spans="4:5">
      <c r="D7187" s="1205"/>
      <c r="E7187" s="1198"/>
    </row>
    <row r="7188" spans="4:5">
      <c r="D7188" s="1205"/>
      <c r="E7188" s="1198"/>
    </row>
    <row r="7189" spans="4:5">
      <c r="D7189" s="1205"/>
      <c r="E7189" s="1198"/>
    </row>
    <row r="7190" spans="4:5">
      <c r="D7190" s="1205"/>
      <c r="E7190" s="1198"/>
    </row>
    <row r="7191" spans="4:5">
      <c r="D7191" s="1205"/>
      <c r="E7191" s="1198"/>
    </row>
    <row r="7192" spans="4:5">
      <c r="D7192" s="1205"/>
      <c r="E7192" s="1198"/>
    </row>
    <row r="7193" spans="4:5">
      <c r="D7193" s="1205"/>
      <c r="E7193" s="1198"/>
    </row>
    <row r="7194" spans="4:5">
      <c r="D7194" s="1205"/>
      <c r="E7194" s="1198"/>
    </row>
    <row r="7195" spans="4:5">
      <c r="D7195" s="1205"/>
      <c r="E7195" s="1198"/>
    </row>
    <row r="7196" spans="4:5">
      <c r="D7196" s="1205"/>
      <c r="E7196" s="1198"/>
    </row>
    <row r="7197" spans="4:5">
      <c r="D7197" s="1205"/>
      <c r="E7197" s="1198"/>
    </row>
    <row r="7198" spans="4:5">
      <c r="D7198" s="1205"/>
      <c r="E7198" s="1198"/>
    </row>
    <row r="7199" spans="4:5">
      <c r="D7199" s="1205"/>
      <c r="E7199" s="1198"/>
    </row>
    <row r="7200" spans="4:5">
      <c r="D7200" s="1205"/>
      <c r="E7200" s="1198"/>
    </row>
    <row r="7201" spans="4:5">
      <c r="D7201" s="1205"/>
      <c r="E7201" s="1198"/>
    </row>
    <row r="7202" spans="4:5">
      <c r="D7202" s="1205"/>
      <c r="E7202" s="1198"/>
    </row>
    <row r="7203" spans="4:5">
      <c r="D7203" s="1205"/>
      <c r="E7203" s="1198"/>
    </row>
    <row r="7204" spans="4:5">
      <c r="D7204" s="1205"/>
      <c r="E7204" s="1198"/>
    </row>
    <row r="7205" spans="4:5">
      <c r="D7205" s="1205"/>
      <c r="E7205" s="1198"/>
    </row>
    <row r="7206" spans="4:5">
      <c r="D7206" s="1205"/>
      <c r="E7206" s="1198"/>
    </row>
    <row r="7207" spans="4:5">
      <c r="D7207" s="1205"/>
      <c r="E7207" s="1198"/>
    </row>
    <row r="7208" spans="4:5">
      <c r="D7208" s="1205"/>
      <c r="E7208" s="1198"/>
    </row>
    <row r="7209" spans="4:5">
      <c r="D7209" s="1205"/>
      <c r="E7209" s="1198"/>
    </row>
    <row r="7210" spans="4:5">
      <c r="D7210" s="1205"/>
      <c r="E7210" s="1198"/>
    </row>
    <row r="7211" spans="4:5">
      <c r="D7211" s="1205"/>
      <c r="E7211" s="1198"/>
    </row>
    <row r="7212" spans="4:5">
      <c r="D7212" s="1205"/>
      <c r="E7212" s="1198"/>
    </row>
    <row r="7213" spans="4:5">
      <c r="D7213" s="1205"/>
      <c r="E7213" s="1198"/>
    </row>
    <row r="7214" spans="4:5">
      <c r="D7214" s="1205"/>
      <c r="E7214" s="1198"/>
    </row>
    <row r="7215" spans="4:5">
      <c r="D7215" s="1205"/>
      <c r="E7215" s="1198"/>
    </row>
    <row r="7216" spans="4:5">
      <c r="D7216" s="1205"/>
      <c r="E7216" s="1198"/>
    </row>
    <row r="7217" spans="4:5">
      <c r="D7217" s="1205"/>
      <c r="E7217" s="1198"/>
    </row>
    <row r="7218" spans="4:5">
      <c r="D7218" s="1205"/>
      <c r="E7218" s="1198"/>
    </row>
    <row r="7219" spans="4:5">
      <c r="D7219" s="1205"/>
      <c r="E7219" s="1198"/>
    </row>
    <row r="7220" spans="4:5">
      <c r="D7220" s="1205"/>
      <c r="E7220" s="1198"/>
    </row>
    <row r="7221" spans="4:5">
      <c r="D7221" s="1205"/>
      <c r="E7221" s="1198"/>
    </row>
    <row r="7222" spans="4:5">
      <c r="D7222" s="1205"/>
      <c r="E7222" s="1198"/>
    </row>
    <row r="7223" spans="4:5">
      <c r="D7223" s="1205"/>
      <c r="E7223" s="1198"/>
    </row>
    <row r="7224" spans="4:5">
      <c r="D7224" s="1205"/>
      <c r="E7224" s="1198"/>
    </row>
    <row r="7225" spans="4:5">
      <c r="D7225" s="1205"/>
      <c r="E7225" s="1198"/>
    </row>
    <row r="7226" spans="4:5">
      <c r="D7226" s="1205"/>
      <c r="E7226" s="1198"/>
    </row>
    <row r="7227" spans="4:5">
      <c r="D7227" s="1205"/>
      <c r="E7227" s="1198"/>
    </row>
    <row r="7228" spans="4:5">
      <c r="D7228" s="1205"/>
      <c r="E7228" s="1198"/>
    </row>
    <row r="7229" spans="4:5">
      <c r="D7229" s="1205"/>
      <c r="E7229" s="1198"/>
    </row>
    <row r="7230" spans="4:5">
      <c r="D7230" s="1205"/>
      <c r="E7230" s="1198"/>
    </row>
    <row r="7231" spans="4:5">
      <c r="D7231" s="1205"/>
      <c r="E7231" s="1198"/>
    </row>
    <row r="7232" spans="4:5">
      <c r="D7232" s="1205"/>
      <c r="E7232" s="1198"/>
    </row>
    <row r="7233" spans="4:5">
      <c r="D7233" s="1205"/>
      <c r="E7233" s="1198"/>
    </row>
    <row r="7234" spans="4:5">
      <c r="D7234" s="1205"/>
      <c r="E7234" s="1198"/>
    </row>
    <row r="7235" spans="4:5">
      <c r="D7235" s="1205"/>
      <c r="E7235" s="1198"/>
    </row>
    <row r="7236" spans="4:5">
      <c r="D7236" s="1205"/>
      <c r="E7236" s="1198"/>
    </row>
    <row r="7237" spans="4:5">
      <c r="D7237" s="1205"/>
      <c r="E7237" s="1198"/>
    </row>
    <row r="7238" spans="4:5">
      <c r="D7238" s="1205"/>
      <c r="E7238" s="1198"/>
    </row>
    <row r="7239" spans="4:5">
      <c r="D7239" s="1205"/>
      <c r="E7239" s="1198"/>
    </row>
    <row r="7240" spans="4:5">
      <c r="D7240" s="1205"/>
      <c r="E7240" s="1198"/>
    </row>
    <row r="7241" spans="4:5">
      <c r="D7241" s="1205"/>
      <c r="E7241" s="1198"/>
    </row>
    <row r="7242" spans="4:5">
      <c r="D7242" s="1205"/>
      <c r="E7242" s="1198"/>
    </row>
    <row r="7243" spans="4:5">
      <c r="D7243" s="1205"/>
      <c r="E7243" s="1198"/>
    </row>
    <row r="7244" spans="4:5">
      <c r="D7244" s="1205"/>
      <c r="E7244" s="1198"/>
    </row>
    <row r="7245" spans="4:5">
      <c r="D7245" s="1205"/>
      <c r="E7245" s="1198"/>
    </row>
    <row r="7246" spans="4:5">
      <c r="D7246" s="1205"/>
      <c r="E7246" s="1198"/>
    </row>
    <row r="7247" spans="4:5">
      <c r="D7247" s="1205"/>
      <c r="E7247" s="1198"/>
    </row>
    <row r="7248" spans="4:5">
      <c r="D7248" s="1205"/>
      <c r="E7248" s="1198"/>
    </row>
    <row r="7249" spans="4:5">
      <c r="D7249" s="1205"/>
      <c r="E7249" s="1198"/>
    </row>
    <row r="7250" spans="4:5">
      <c r="D7250" s="1205"/>
      <c r="E7250" s="1198"/>
    </row>
    <row r="7251" spans="4:5">
      <c r="D7251" s="1205"/>
      <c r="E7251" s="1198"/>
    </row>
    <row r="7252" spans="4:5">
      <c r="D7252" s="1205"/>
      <c r="E7252" s="1198"/>
    </row>
    <row r="7253" spans="4:5">
      <c r="D7253" s="1205"/>
      <c r="E7253" s="1198"/>
    </row>
    <row r="7254" spans="4:5">
      <c r="D7254" s="1205"/>
      <c r="E7254" s="1198"/>
    </row>
    <row r="7255" spans="4:5">
      <c r="D7255" s="1205"/>
      <c r="E7255" s="1198"/>
    </row>
    <row r="7256" spans="4:5">
      <c r="D7256" s="1205"/>
      <c r="E7256" s="1198"/>
    </row>
    <row r="7257" spans="4:5">
      <c r="D7257" s="1205"/>
      <c r="E7257" s="1198"/>
    </row>
    <row r="7258" spans="4:5">
      <c r="D7258" s="1205"/>
      <c r="E7258" s="1198"/>
    </row>
    <row r="7259" spans="4:5">
      <c r="D7259" s="1205"/>
      <c r="E7259" s="1198"/>
    </row>
    <row r="7260" spans="4:5">
      <c r="D7260" s="1205"/>
      <c r="E7260" s="1198"/>
    </row>
    <row r="7261" spans="4:5">
      <c r="D7261" s="1205"/>
      <c r="E7261" s="1198"/>
    </row>
    <row r="7262" spans="4:5">
      <c r="D7262" s="1205"/>
      <c r="E7262" s="1198"/>
    </row>
    <row r="7263" spans="4:5">
      <c r="D7263" s="1205"/>
      <c r="E7263" s="1198"/>
    </row>
    <row r="7264" spans="4:5">
      <c r="D7264" s="1205"/>
      <c r="E7264" s="1198"/>
    </row>
    <row r="7265" spans="4:5">
      <c r="D7265" s="1205"/>
      <c r="E7265" s="1198"/>
    </row>
    <row r="7266" spans="4:5">
      <c r="D7266" s="1205"/>
      <c r="E7266" s="1198"/>
    </row>
    <row r="7267" spans="4:5">
      <c r="D7267" s="1205"/>
      <c r="E7267" s="1198"/>
    </row>
    <row r="7268" spans="4:5">
      <c r="D7268" s="1205"/>
      <c r="E7268" s="1198"/>
    </row>
    <row r="7269" spans="4:5">
      <c r="D7269" s="1205"/>
      <c r="E7269" s="1198"/>
    </row>
    <row r="7270" spans="4:5">
      <c r="D7270" s="1205"/>
      <c r="E7270" s="1198"/>
    </row>
    <row r="7271" spans="4:5">
      <c r="D7271" s="1205"/>
      <c r="E7271" s="1198"/>
    </row>
    <row r="7272" spans="4:5">
      <c r="D7272" s="1205"/>
      <c r="E7272" s="1198"/>
    </row>
    <row r="7273" spans="4:5">
      <c r="D7273" s="1205"/>
      <c r="E7273" s="1198"/>
    </row>
    <row r="7274" spans="4:5">
      <c r="D7274" s="1205"/>
      <c r="E7274" s="1198"/>
    </row>
    <row r="7275" spans="4:5">
      <c r="D7275" s="1205"/>
      <c r="E7275" s="1198"/>
    </row>
    <row r="7276" spans="4:5">
      <c r="D7276" s="1205"/>
      <c r="E7276" s="1198"/>
    </row>
    <row r="7277" spans="4:5">
      <c r="D7277" s="1205"/>
      <c r="E7277" s="1198"/>
    </row>
    <row r="7278" spans="4:5">
      <c r="D7278" s="1205"/>
      <c r="E7278" s="1198"/>
    </row>
    <row r="7279" spans="4:5">
      <c r="D7279" s="1205"/>
      <c r="E7279" s="1198"/>
    </row>
    <row r="7280" spans="4:5">
      <c r="D7280" s="1205"/>
      <c r="E7280" s="1198"/>
    </row>
    <row r="7281" spans="4:5">
      <c r="D7281" s="1205"/>
      <c r="E7281" s="1198"/>
    </row>
    <row r="7282" spans="4:5">
      <c r="D7282" s="1205"/>
      <c r="E7282" s="1198"/>
    </row>
    <row r="7283" spans="4:5">
      <c r="D7283" s="1205"/>
      <c r="E7283" s="1198"/>
    </row>
    <row r="7284" spans="4:5">
      <c r="D7284" s="1205"/>
      <c r="E7284" s="1198"/>
    </row>
    <row r="7285" spans="4:5">
      <c r="D7285" s="1205"/>
      <c r="E7285" s="1198"/>
    </row>
    <row r="7286" spans="4:5">
      <c r="D7286" s="1205"/>
      <c r="E7286" s="1198"/>
    </row>
    <row r="7287" spans="4:5">
      <c r="D7287" s="1205"/>
      <c r="E7287" s="1198"/>
    </row>
    <row r="7288" spans="4:5">
      <c r="D7288" s="1205"/>
      <c r="E7288" s="1198"/>
    </row>
    <row r="7289" spans="4:5">
      <c r="D7289" s="1205"/>
      <c r="E7289" s="1198"/>
    </row>
    <row r="7290" spans="4:5">
      <c r="D7290" s="1205"/>
      <c r="E7290" s="1198"/>
    </row>
    <row r="7291" spans="4:5">
      <c r="D7291" s="1205"/>
      <c r="E7291" s="1198"/>
    </row>
    <row r="7292" spans="4:5">
      <c r="D7292" s="1205"/>
      <c r="E7292" s="1198"/>
    </row>
    <row r="7293" spans="4:5">
      <c r="D7293" s="1205"/>
      <c r="E7293" s="1198"/>
    </row>
    <row r="7294" spans="4:5">
      <c r="D7294" s="1205"/>
      <c r="E7294" s="1198"/>
    </row>
    <row r="7295" spans="4:5">
      <c r="D7295" s="1205"/>
      <c r="E7295" s="1198"/>
    </row>
    <row r="7296" spans="4:5">
      <c r="D7296" s="1205"/>
      <c r="E7296" s="1198"/>
    </row>
    <row r="7297" spans="4:5">
      <c r="D7297" s="1205"/>
      <c r="E7297" s="1198"/>
    </row>
    <row r="7298" spans="4:5">
      <c r="D7298" s="1205"/>
      <c r="E7298" s="1198"/>
    </row>
    <row r="7299" spans="4:5">
      <c r="D7299" s="1205"/>
      <c r="E7299" s="1198"/>
    </row>
    <row r="7300" spans="4:5">
      <c r="D7300" s="1205"/>
      <c r="E7300" s="1198"/>
    </row>
    <row r="7301" spans="4:5">
      <c r="D7301" s="1205"/>
      <c r="E7301" s="1198"/>
    </row>
    <row r="7302" spans="4:5">
      <c r="D7302" s="1205"/>
      <c r="E7302" s="1198"/>
    </row>
    <row r="7303" spans="4:5">
      <c r="D7303" s="1205"/>
      <c r="E7303" s="1198"/>
    </row>
    <row r="7304" spans="4:5">
      <c r="D7304" s="1205"/>
      <c r="E7304" s="1198"/>
    </row>
    <row r="7305" spans="4:5">
      <c r="D7305" s="1205"/>
      <c r="E7305" s="1198"/>
    </row>
    <row r="7306" spans="4:5">
      <c r="D7306" s="1205"/>
      <c r="E7306" s="1198"/>
    </row>
    <row r="7307" spans="4:5">
      <c r="D7307" s="1205"/>
      <c r="E7307" s="1198"/>
    </row>
    <row r="7308" spans="4:5">
      <c r="D7308" s="1205"/>
      <c r="E7308" s="1198"/>
    </row>
    <row r="7309" spans="4:5">
      <c r="D7309" s="1205"/>
      <c r="E7309" s="1198"/>
    </row>
    <row r="7310" spans="4:5">
      <c r="D7310" s="1205"/>
      <c r="E7310" s="1198"/>
    </row>
    <row r="7311" spans="4:5">
      <c r="D7311" s="1205"/>
      <c r="E7311" s="1198"/>
    </row>
    <row r="7312" spans="4:5">
      <c r="D7312" s="1205"/>
      <c r="E7312" s="1198"/>
    </row>
    <row r="7313" spans="4:5">
      <c r="D7313" s="1205"/>
      <c r="E7313" s="1198"/>
    </row>
    <row r="7314" spans="4:5">
      <c r="D7314" s="1205"/>
      <c r="E7314" s="1198"/>
    </row>
    <row r="7315" spans="4:5">
      <c r="D7315" s="1205"/>
      <c r="E7315" s="1198"/>
    </row>
    <row r="7316" spans="4:5">
      <c r="D7316" s="1205"/>
      <c r="E7316" s="1198"/>
    </row>
    <row r="7317" spans="4:5">
      <c r="D7317" s="1205"/>
      <c r="E7317" s="1198"/>
    </row>
    <row r="7318" spans="4:5">
      <c r="D7318" s="1205"/>
      <c r="E7318" s="1198"/>
    </row>
    <row r="7319" spans="4:5">
      <c r="D7319" s="1205"/>
      <c r="E7319" s="1198"/>
    </row>
    <row r="7320" spans="4:5">
      <c r="D7320" s="1205"/>
      <c r="E7320" s="1198"/>
    </row>
    <row r="7321" spans="4:5">
      <c r="D7321" s="1205"/>
      <c r="E7321" s="1198"/>
    </row>
    <row r="7322" spans="4:5">
      <c r="D7322" s="1205"/>
      <c r="E7322" s="1198"/>
    </row>
    <row r="7323" spans="4:5">
      <c r="D7323" s="1205"/>
      <c r="E7323" s="1198"/>
    </row>
    <row r="7324" spans="4:5">
      <c r="D7324" s="1205"/>
      <c r="E7324" s="1198"/>
    </row>
    <row r="7325" spans="4:5">
      <c r="D7325" s="1205"/>
      <c r="E7325" s="1198"/>
    </row>
    <row r="7326" spans="4:5">
      <c r="D7326" s="1205"/>
      <c r="E7326" s="1198"/>
    </row>
    <row r="7327" spans="4:5">
      <c r="D7327" s="1205"/>
      <c r="E7327" s="1198"/>
    </row>
    <row r="7328" spans="4:5">
      <c r="D7328" s="1205"/>
      <c r="E7328" s="1198"/>
    </row>
    <row r="7329" spans="4:5">
      <c r="D7329" s="1205"/>
      <c r="E7329" s="1198"/>
    </row>
    <row r="7330" spans="4:5">
      <c r="D7330" s="1205"/>
      <c r="E7330" s="1198"/>
    </row>
    <row r="7331" spans="4:5">
      <c r="D7331" s="1205"/>
      <c r="E7331" s="1198"/>
    </row>
    <row r="7332" spans="4:5">
      <c r="D7332" s="1205"/>
      <c r="E7332" s="1198"/>
    </row>
    <row r="7333" spans="4:5">
      <c r="D7333" s="1205"/>
      <c r="E7333" s="1198"/>
    </row>
    <row r="7334" spans="4:5">
      <c r="D7334" s="1205"/>
      <c r="E7334" s="1198"/>
    </row>
    <row r="7335" spans="4:5">
      <c r="D7335" s="1205"/>
      <c r="E7335" s="1198"/>
    </row>
    <row r="7336" spans="4:5">
      <c r="D7336" s="1205"/>
      <c r="E7336" s="1198"/>
    </row>
    <row r="7337" spans="4:5">
      <c r="D7337" s="1205"/>
      <c r="E7337" s="1198"/>
    </row>
    <row r="7338" spans="4:5">
      <c r="D7338" s="1205"/>
      <c r="E7338" s="1198"/>
    </row>
    <row r="7339" spans="4:5">
      <c r="D7339" s="1205"/>
      <c r="E7339" s="1198"/>
    </row>
    <row r="7340" spans="4:5">
      <c r="D7340" s="1205"/>
      <c r="E7340" s="1198"/>
    </row>
    <row r="7341" spans="4:5">
      <c r="D7341" s="1205"/>
      <c r="E7341" s="1198"/>
    </row>
    <row r="7342" spans="4:5">
      <c r="D7342" s="1205"/>
      <c r="E7342" s="1198"/>
    </row>
    <row r="7343" spans="4:5">
      <c r="D7343" s="1205"/>
      <c r="E7343" s="1198"/>
    </row>
    <row r="7344" spans="4:5">
      <c r="D7344" s="1205"/>
      <c r="E7344" s="1198"/>
    </row>
    <row r="7345" spans="4:5">
      <c r="D7345" s="1205"/>
      <c r="E7345" s="1198"/>
    </row>
    <row r="7346" spans="4:5">
      <c r="D7346" s="1205"/>
      <c r="E7346" s="1198"/>
    </row>
    <row r="7347" spans="4:5">
      <c r="D7347" s="1205"/>
      <c r="E7347" s="1198"/>
    </row>
    <row r="7348" spans="4:5">
      <c r="D7348" s="1205"/>
      <c r="E7348" s="1198"/>
    </row>
    <row r="7349" spans="4:5">
      <c r="D7349" s="1205"/>
      <c r="E7349" s="1198"/>
    </row>
    <row r="7350" spans="4:5">
      <c r="D7350" s="1205"/>
      <c r="E7350" s="1198"/>
    </row>
    <row r="7351" spans="4:5">
      <c r="D7351" s="1205"/>
      <c r="E7351" s="1198"/>
    </row>
    <row r="7352" spans="4:5">
      <c r="D7352" s="1205"/>
      <c r="E7352" s="1198"/>
    </row>
    <row r="7353" spans="4:5">
      <c r="D7353" s="1205"/>
      <c r="E7353" s="1198"/>
    </row>
    <row r="7354" spans="4:5">
      <c r="D7354" s="1205"/>
      <c r="E7354" s="1198"/>
    </row>
    <row r="7355" spans="4:5">
      <c r="D7355" s="1205"/>
      <c r="E7355" s="1198"/>
    </row>
    <row r="7356" spans="4:5">
      <c r="D7356" s="1205"/>
      <c r="E7356" s="1198"/>
    </row>
    <row r="7357" spans="4:5">
      <c r="D7357" s="1205"/>
      <c r="E7357" s="1198"/>
    </row>
    <row r="7358" spans="4:5">
      <c r="D7358" s="1205"/>
      <c r="E7358" s="1198"/>
    </row>
    <row r="7359" spans="4:5">
      <c r="D7359" s="1205"/>
      <c r="E7359" s="1198"/>
    </row>
    <row r="7360" spans="4:5">
      <c r="D7360" s="1205"/>
      <c r="E7360" s="1198"/>
    </row>
    <row r="7361" spans="4:5">
      <c r="D7361" s="1205"/>
      <c r="E7361" s="1198"/>
    </row>
    <row r="7362" spans="4:5">
      <c r="D7362" s="1205"/>
      <c r="E7362" s="1198"/>
    </row>
    <row r="7363" spans="4:5">
      <c r="D7363" s="1205"/>
      <c r="E7363" s="1198"/>
    </row>
    <row r="7364" spans="4:5">
      <c r="D7364" s="1205"/>
      <c r="E7364" s="1198"/>
    </row>
    <row r="7365" spans="4:5">
      <c r="D7365" s="1205"/>
      <c r="E7365" s="1198"/>
    </row>
    <row r="7366" spans="4:5">
      <c r="D7366" s="1205"/>
      <c r="E7366" s="1198"/>
    </row>
    <row r="7367" spans="4:5">
      <c r="D7367" s="1205"/>
      <c r="E7367" s="1198"/>
    </row>
    <row r="7368" spans="4:5">
      <c r="D7368" s="1205"/>
      <c r="E7368" s="1198"/>
    </row>
    <row r="7369" spans="4:5">
      <c r="D7369" s="1205"/>
      <c r="E7369" s="1198"/>
    </row>
    <row r="7370" spans="4:5">
      <c r="D7370" s="1205"/>
      <c r="E7370" s="1198"/>
    </row>
    <row r="7371" spans="4:5">
      <c r="D7371" s="1205"/>
      <c r="E7371" s="1198"/>
    </row>
    <row r="7372" spans="4:5">
      <c r="D7372" s="1205"/>
      <c r="E7372" s="1198"/>
    </row>
    <row r="7373" spans="4:5">
      <c r="D7373" s="1205"/>
      <c r="E7373" s="1198"/>
    </row>
    <row r="7374" spans="4:5">
      <c r="D7374" s="1205"/>
      <c r="E7374" s="1198"/>
    </row>
    <row r="7375" spans="4:5">
      <c r="D7375" s="1205"/>
      <c r="E7375" s="1198"/>
    </row>
    <row r="7376" spans="4:5">
      <c r="D7376" s="1205"/>
      <c r="E7376" s="1198"/>
    </row>
    <row r="7377" spans="4:5">
      <c r="D7377" s="1205"/>
      <c r="E7377" s="1198"/>
    </row>
    <row r="7378" spans="4:5">
      <c r="D7378" s="1205"/>
      <c r="E7378" s="1198"/>
    </row>
    <row r="7379" spans="4:5">
      <c r="D7379" s="1205"/>
      <c r="E7379" s="1198"/>
    </row>
    <row r="7380" spans="4:5">
      <c r="D7380" s="1205"/>
      <c r="E7380" s="1198"/>
    </row>
    <row r="7381" spans="4:5">
      <c r="D7381" s="1205"/>
      <c r="E7381" s="1198"/>
    </row>
    <row r="7382" spans="4:5">
      <c r="D7382" s="1205"/>
      <c r="E7382" s="1198"/>
    </row>
    <row r="7383" spans="4:5">
      <c r="D7383" s="1205"/>
      <c r="E7383" s="1198"/>
    </row>
    <row r="7384" spans="4:5">
      <c r="D7384" s="1205"/>
      <c r="E7384" s="1198"/>
    </row>
    <row r="7385" spans="4:5">
      <c r="D7385" s="1205"/>
      <c r="E7385" s="1198"/>
    </row>
    <row r="7386" spans="4:5">
      <c r="D7386" s="1205"/>
      <c r="E7386" s="1198"/>
    </row>
    <row r="7387" spans="4:5">
      <c r="D7387" s="1205"/>
      <c r="E7387" s="1198"/>
    </row>
    <row r="7388" spans="4:5">
      <c r="D7388" s="1205"/>
      <c r="E7388" s="1198"/>
    </row>
    <row r="7389" spans="4:5">
      <c r="D7389" s="1205"/>
      <c r="E7389" s="1198"/>
    </row>
    <row r="7390" spans="4:5">
      <c r="D7390" s="1205"/>
      <c r="E7390" s="1198"/>
    </row>
    <row r="7391" spans="4:5">
      <c r="D7391" s="1205"/>
      <c r="E7391" s="1198"/>
    </row>
    <row r="7392" spans="4:5">
      <c r="D7392" s="1205"/>
      <c r="E7392" s="1198"/>
    </row>
    <row r="7393" spans="4:5">
      <c r="D7393" s="1205"/>
      <c r="E7393" s="1198"/>
    </row>
    <row r="7394" spans="4:5">
      <c r="D7394" s="1205"/>
      <c r="E7394" s="1198"/>
    </row>
    <row r="7395" spans="4:5">
      <c r="D7395" s="1205"/>
      <c r="E7395" s="1198"/>
    </row>
    <row r="7396" spans="4:5">
      <c r="D7396" s="1205"/>
      <c r="E7396" s="1198"/>
    </row>
    <row r="7397" spans="4:5">
      <c r="D7397" s="1205"/>
      <c r="E7397" s="1198"/>
    </row>
    <row r="7398" spans="4:5">
      <c r="D7398" s="1205"/>
      <c r="E7398" s="1198"/>
    </row>
    <row r="7399" spans="4:5">
      <c r="D7399" s="1205"/>
      <c r="E7399" s="1198"/>
    </row>
    <row r="7400" spans="4:5">
      <c r="D7400" s="1205"/>
      <c r="E7400" s="1198"/>
    </row>
    <row r="7401" spans="4:5">
      <c r="D7401" s="1205"/>
      <c r="E7401" s="1198"/>
    </row>
    <row r="7402" spans="4:5">
      <c r="D7402" s="1205"/>
      <c r="E7402" s="1198"/>
    </row>
    <row r="7403" spans="4:5">
      <c r="D7403" s="1205"/>
      <c r="E7403" s="1198"/>
    </row>
    <row r="7404" spans="4:5">
      <c r="D7404" s="1205"/>
      <c r="E7404" s="1198"/>
    </row>
    <row r="7405" spans="4:5">
      <c r="D7405" s="1205"/>
      <c r="E7405" s="1198"/>
    </row>
    <row r="7406" spans="4:5">
      <c r="D7406" s="1205"/>
      <c r="E7406" s="1198"/>
    </row>
    <row r="7407" spans="4:5">
      <c r="D7407" s="1205"/>
      <c r="E7407" s="1198"/>
    </row>
    <row r="7408" spans="4:5">
      <c r="D7408" s="1205"/>
      <c r="E7408" s="1198"/>
    </row>
    <row r="7409" spans="4:5">
      <c r="D7409" s="1205"/>
      <c r="E7409" s="1198"/>
    </row>
    <row r="7410" spans="4:5">
      <c r="D7410" s="1205"/>
      <c r="E7410" s="1198"/>
    </row>
    <row r="7411" spans="4:5">
      <c r="D7411" s="1205"/>
      <c r="E7411" s="1198"/>
    </row>
    <row r="7412" spans="4:5">
      <c r="D7412" s="1205"/>
      <c r="E7412" s="1198"/>
    </row>
    <row r="7413" spans="4:5">
      <c r="D7413" s="1205"/>
      <c r="E7413" s="1198"/>
    </row>
    <row r="7414" spans="4:5">
      <c r="D7414" s="1205"/>
      <c r="E7414" s="1198"/>
    </row>
    <row r="7415" spans="4:5">
      <c r="D7415" s="1205"/>
      <c r="E7415" s="1198"/>
    </row>
    <row r="7416" spans="4:5">
      <c r="D7416" s="1205"/>
      <c r="E7416" s="1198"/>
    </row>
    <row r="7417" spans="4:5">
      <c r="D7417" s="1205"/>
      <c r="E7417" s="1198"/>
    </row>
    <row r="7418" spans="4:5">
      <c r="D7418" s="1205"/>
      <c r="E7418" s="1198"/>
    </row>
    <row r="7419" spans="4:5">
      <c r="D7419" s="1205"/>
      <c r="E7419" s="1198"/>
    </row>
    <row r="7420" spans="4:5">
      <c r="D7420" s="1205"/>
      <c r="E7420" s="1198"/>
    </row>
    <row r="7421" spans="4:5">
      <c r="D7421" s="1205"/>
      <c r="E7421" s="1198"/>
    </row>
    <row r="7422" spans="4:5">
      <c r="D7422" s="1205"/>
      <c r="E7422" s="1198"/>
    </row>
    <row r="7423" spans="4:5">
      <c r="D7423" s="1205"/>
      <c r="E7423" s="1198"/>
    </row>
    <row r="7424" spans="4:5">
      <c r="D7424" s="1205"/>
      <c r="E7424" s="1198"/>
    </row>
    <row r="7425" spans="4:5">
      <c r="D7425" s="1205"/>
      <c r="E7425" s="1198"/>
    </row>
    <row r="7426" spans="4:5">
      <c r="D7426" s="1205"/>
      <c r="E7426" s="1198"/>
    </row>
    <row r="7427" spans="4:5">
      <c r="D7427" s="1205"/>
      <c r="E7427" s="1198"/>
    </row>
    <row r="7428" spans="4:5">
      <c r="D7428" s="1205"/>
      <c r="E7428" s="1198"/>
    </row>
    <row r="7429" spans="4:5">
      <c r="D7429" s="1205"/>
      <c r="E7429" s="1198"/>
    </row>
    <row r="7430" spans="4:5">
      <c r="D7430" s="1205"/>
      <c r="E7430" s="1198"/>
    </row>
    <row r="7431" spans="4:5">
      <c r="D7431" s="1205"/>
      <c r="E7431" s="1198"/>
    </row>
    <row r="7432" spans="4:5">
      <c r="D7432" s="1205"/>
      <c r="E7432" s="1198"/>
    </row>
    <row r="7433" spans="4:5">
      <c r="D7433" s="1205"/>
      <c r="E7433" s="1198"/>
    </row>
    <row r="7434" spans="4:5">
      <c r="D7434" s="1205"/>
      <c r="E7434" s="1198"/>
    </row>
    <row r="7435" spans="4:5">
      <c r="D7435" s="1205"/>
      <c r="E7435" s="1198"/>
    </row>
    <row r="7436" spans="4:5">
      <c r="D7436" s="1205"/>
      <c r="E7436" s="1198"/>
    </row>
    <row r="7437" spans="4:5">
      <c r="D7437" s="1205"/>
      <c r="E7437" s="1198"/>
    </row>
    <row r="7438" spans="4:5">
      <c r="D7438" s="1205"/>
      <c r="E7438" s="1198"/>
    </row>
    <row r="7439" spans="4:5">
      <c r="D7439" s="1205"/>
      <c r="E7439" s="1198"/>
    </row>
    <row r="7440" spans="4:5">
      <c r="D7440" s="1205"/>
      <c r="E7440" s="1198"/>
    </row>
    <row r="7441" spans="4:5">
      <c r="D7441" s="1205"/>
      <c r="E7441" s="1198"/>
    </row>
    <row r="7442" spans="4:5">
      <c r="D7442" s="1205"/>
      <c r="E7442" s="1198"/>
    </row>
    <row r="7443" spans="4:5">
      <c r="D7443" s="1205"/>
      <c r="E7443" s="1198"/>
    </row>
    <row r="7444" spans="4:5">
      <c r="D7444" s="1205"/>
      <c r="E7444" s="1198"/>
    </row>
    <row r="7445" spans="4:5">
      <c r="D7445" s="1205"/>
      <c r="E7445" s="1198"/>
    </row>
    <row r="7446" spans="4:5">
      <c r="D7446" s="1205"/>
      <c r="E7446" s="1198"/>
    </row>
    <row r="7447" spans="4:5">
      <c r="D7447" s="1205"/>
      <c r="E7447" s="1198"/>
    </row>
    <row r="7448" spans="4:5">
      <c r="D7448" s="1205"/>
      <c r="E7448" s="1198"/>
    </row>
    <row r="7449" spans="4:5">
      <c r="D7449" s="1205"/>
      <c r="E7449" s="1198"/>
    </row>
    <row r="7450" spans="4:5">
      <c r="D7450" s="1205"/>
      <c r="E7450" s="1198"/>
    </row>
    <row r="7451" spans="4:5">
      <c r="D7451" s="1205"/>
      <c r="E7451" s="1198"/>
    </row>
    <row r="7452" spans="4:5">
      <c r="D7452" s="1205"/>
      <c r="E7452" s="1198"/>
    </row>
    <row r="7453" spans="4:5">
      <c r="D7453" s="1205"/>
      <c r="E7453" s="1198"/>
    </row>
    <row r="7454" spans="4:5">
      <c r="D7454" s="1205"/>
      <c r="E7454" s="1198"/>
    </row>
    <row r="7455" spans="4:5">
      <c r="D7455" s="1205"/>
      <c r="E7455" s="1198"/>
    </row>
    <row r="7456" spans="4:5">
      <c r="D7456" s="1205"/>
      <c r="E7456" s="1198"/>
    </row>
    <row r="7457" spans="4:5">
      <c r="D7457" s="1205"/>
      <c r="E7457" s="1198"/>
    </row>
    <row r="7458" spans="4:5">
      <c r="D7458" s="1205"/>
      <c r="E7458" s="1198"/>
    </row>
    <row r="7459" spans="4:5">
      <c r="D7459" s="1205"/>
      <c r="E7459" s="1198"/>
    </row>
    <row r="7460" spans="4:5">
      <c r="D7460" s="1205"/>
      <c r="E7460" s="1198"/>
    </row>
    <row r="7461" spans="4:5">
      <c r="D7461" s="1205"/>
      <c r="E7461" s="1198"/>
    </row>
    <row r="7462" spans="4:5">
      <c r="D7462" s="1205"/>
      <c r="E7462" s="1198"/>
    </row>
    <row r="7463" spans="4:5">
      <c r="D7463" s="1205"/>
      <c r="E7463" s="1198"/>
    </row>
    <row r="7464" spans="4:5">
      <c r="D7464" s="1205"/>
      <c r="E7464" s="1198"/>
    </row>
    <row r="7465" spans="4:5">
      <c r="D7465" s="1205"/>
      <c r="E7465" s="1198"/>
    </row>
    <row r="7466" spans="4:5">
      <c r="D7466" s="1205"/>
      <c r="E7466" s="1198"/>
    </row>
    <row r="7467" spans="4:5">
      <c r="D7467" s="1205"/>
      <c r="E7467" s="1198"/>
    </row>
    <row r="7468" spans="4:5">
      <c r="D7468" s="1205"/>
      <c r="E7468" s="1198"/>
    </row>
    <row r="7469" spans="4:5">
      <c r="D7469" s="1205"/>
      <c r="E7469" s="1198"/>
    </row>
    <row r="7470" spans="4:5">
      <c r="D7470" s="1205"/>
      <c r="E7470" s="1198"/>
    </row>
    <row r="7471" spans="4:5">
      <c r="D7471" s="1205"/>
      <c r="E7471" s="1198"/>
    </row>
    <row r="7472" spans="4:5">
      <c r="D7472" s="1205"/>
      <c r="E7472" s="1198"/>
    </row>
    <row r="7473" spans="4:5">
      <c r="D7473" s="1205"/>
      <c r="E7473" s="1198"/>
    </row>
    <row r="7474" spans="4:5">
      <c r="D7474" s="1205"/>
      <c r="E7474" s="1198"/>
    </row>
    <row r="7475" spans="4:5">
      <c r="D7475" s="1205"/>
      <c r="E7475" s="1198"/>
    </row>
    <row r="7476" spans="4:5">
      <c r="D7476" s="1205"/>
      <c r="E7476" s="1198"/>
    </row>
    <row r="7477" spans="4:5">
      <c r="D7477" s="1205"/>
      <c r="E7477" s="1198"/>
    </row>
    <row r="7478" spans="4:5">
      <c r="D7478" s="1205"/>
      <c r="E7478" s="1198"/>
    </row>
    <row r="7479" spans="4:5">
      <c r="D7479" s="1205"/>
      <c r="E7479" s="1198"/>
    </row>
    <row r="7480" spans="4:5">
      <c r="D7480" s="1205"/>
      <c r="E7480" s="1198"/>
    </row>
    <row r="7481" spans="4:5">
      <c r="D7481" s="1205"/>
      <c r="E7481" s="1198"/>
    </row>
    <row r="7482" spans="4:5">
      <c r="D7482" s="1205"/>
      <c r="E7482" s="1198"/>
    </row>
    <row r="7483" spans="4:5">
      <c r="D7483" s="1205"/>
      <c r="E7483" s="1198"/>
    </row>
    <row r="7484" spans="4:5">
      <c r="D7484" s="1205"/>
      <c r="E7484" s="1198"/>
    </row>
    <row r="7485" spans="4:5">
      <c r="D7485" s="1205"/>
      <c r="E7485" s="1198"/>
    </row>
    <row r="7486" spans="4:5">
      <c r="D7486" s="1205"/>
      <c r="E7486" s="1198"/>
    </row>
    <row r="7487" spans="4:5">
      <c r="D7487" s="1205"/>
      <c r="E7487" s="1198"/>
    </row>
    <row r="7488" spans="4:5">
      <c r="D7488" s="1205"/>
      <c r="E7488" s="1198"/>
    </row>
    <row r="7489" spans="4:5">
      <c r="D7489" s="1205"/>
      <c r="E7489" s="1198"/>
    </row>
    <row r="7490" spans="4:5">
      <c r="D7490" s="1205"/>
      <c r="E7490" s="1198"/>
    </row>
    <row r="7491" spans="4:5">
      <c r="D7491" s="1205"/>
      <c r="E7491" s="1198"/>
    </row>
    <row r="7492" spans="4:5">
      <c r="D7492" s="1205"/>
      <c r="E7492" s="1198"/>
    </row>
    <row r="7493" spans="4:5">
      <c r="D7493" s="1205"/>
      <c r="E7493" s="1198"/>
    </row>
    <row r="7494" spans="4:5">
      <c r="D7494" s="1205"/>
      <c r="E7494" s="1198"/>
    </row>
    <row r="7495" spans="4:5">
      <c r="D7495" s="1205"/>
      <c r="E7495" s="1198"/>
    </row>
    <row r="7496" spans="4:5">
      <c r="D7496" s="1205"/>
      <c r="E7496" s="1198"/>
    </row>
    <row r="7497" spans="4:5">
      <c r="D7497" s="1205"/>
      <c r="E7497" s="1198"/>
    </row>
    <row r="7498" spans="4:5">
      <c r="D7498" s="1205"/>
      <c r="E7498" s="1198"/>
    </row>
    <row r="7499" spans="4:5">
      <c r="D7499" s="1205"/>
      <c r="E7499" s="1198"/>
    </row>
    <row r="7500" spans="4:5">
      <c r="D7500" s="1205"/>
      <c r="E7500" s="1198"/>
    </row>
    <row r="7501" spans="4:5">
      <c r="D7501" s="1205"/>
      <c r="E7501" s="1198"/>
    </row>
    <row r="7502" spans="4:5">
      <c r="D7502" s="1205"/>
      <c r="E7502" s="1198"/>
    </row>
    <row r="7503" spans="4:5">
      <c r="D7503" s="1205"/>
      <c r="E7503" s="1198"/>
    </row>
    <row r="7504" spans="4:5">
      <c r="D7504" s="1205"/>
      <c r="E7504" s="1198"/>
    </row>
    <row r="7505" spans="4:5">
      <c r="D7505" s="1205"/>
      <c r="E7505" s="1198"/>
    </row>
    <row r="7506" spans="4:5">
      <c r="D7506" s="1205"/>
      <c r="E7506" s="1198"/>
    </row>
    <row r="7507" spans="4:5">
      <c r="D7507" s="1205"/>
      <c r="E7507" s="1198"/>
    </row>
    <row r="7508" spans="4:5">
      <c r="D7508" s="1205"/>
      <c r="E7508" s="1198"/>
    </row>
    <row r="7509" spans="4:5">
      <c r="D7509" s="1205"/>
      <c r="E7509" s="1198"/>
    </row>
    <row r="7510" spans="4:5">
      <c r="D7510" s="1205"/>
      <c r="E7510" s="1198"/>
    </row>
    <row r="7511" spans="4:5">
      <c r="D7511" s="1205"/>
      <c r="E7511" s="1198"/>
    </row>
    <row r="7512" spans="4:5">
      <c r="D7512" s="1205"/>
      <c r="E7512" s="1198"/>
    </row>
    <row r="7513" spans="4:5">
      <c r="D7513" s="1205"/>
      <c r="E7513" s="1198"/>
    </row>
    <row r="7514" spans="4:5">
      <c r="D7514" s="1205"/>
      <c r="E7514" s="1198"/>
    </row>
    <row r="7515" spans="4:5">
      <c r="D7515" s="1205"/>
      <c r="E7515" s="1198"/>
    </row>
    <row r="7516" spans="4:5">
      <c r="D7516" s="1205"/>
      <c r="E7516" s="1198"/>
    </row>
    <row r="7517" spans="4:5">
      <c r="D7517" s="1205"/>
      <c r="E7517" s="1198"/>
    </row>
    <row r="7518" spans="4:5">
      <c r="D7518" s="1205"/>
      <c r="E7518" s="1198"/>
    </row>
    <row r="7519" spans="4:5">
      <c r="D7519" s="1205"/>
      <c r="E7519" s="1198"/>
    </row>
    <row r="7520" spans="4:5">
      <c r="D7520" s="1205"/>
      <c r="E7520" s="1198"/>
    </row>
    <row r="7521" spans="4:5">
      <c r="D7521" s="1205"/>
      <c r="E7521" s="1198"/>
    </row>
    <row r="7522" spans="4:5">
      <c r="D7522" s="1205"/>
      <c r="E7522" s="1198"/>
    </row>
    <row r="7523" spans="4:5">
      <c r="D7523" s="1205"/>
      <c r="E7523" s="1198"/>
    </row>
    <row r="7524" spans="4:5">
      <c r="D7524" s="1205"/>
      <c r="E7524" s="1198"/>
    </row>
    <row r="7525" spans="4:5">
      <c r="D7525" s="1205"/>
      <c r="E7525" s="1198"/>
    </row>
    <row r="7526" spans="4:5">
      <c r="D7526" s="1205"/>
      <c r="E7526" s="1198"/>
    </row>
    <row r="7527" spans="4:5">
      <c r="D7527" s="1205"/>
      <c r="E7527" s="1198"/>
    </row>
    <row r="7528" spans="4:5">
      <c r="D7528" s="1205"/>
      <c r="E7528" s="1198"/>
    </row>
    <row r="7529" spans="4:5">
      <c r="D7529" s="1205"/>
      <c r="E7529" s="1198"/>
    </row>
    <row r="7530" spans="4:5">
      <c r="D7530" s="1205"/>
      <c r="E7530" s="1198"/>
    </row>
    <row r="7531" spans="4:5">
      <c r="D7531" s="1205"/>
      <c r="E7531" s="1198"/>
    </row>
    <row r="7532" spans="4:5">
      <c r="D7532" s="1205"/>
      <c r="E7532" s="1198"/>
    </row>
    <row r="7533" spans="4:5">
      <c r="D7533" s="1205"/>
      <c r="E7533" s="1198"/>
    </row>
    <row r="7534" spans="4:5">
      <c r="D7534" s="1205"/>
      <c r="E7534" s="1198"/>
    </row>
    <row r="7535" spans="4:5">
      <c r="D7535" s="1205"/>
      <c r="E7535" s="1198"/>
    </row>
    <row r="7536" spans="4:5">
      <c r="D7536" s="1205"/>
      <c r="E7536" s="1198"/>
    </row>
    <row r="7537" spans="4:5">
      <c r="D7537" s="1205"/>
      <c r="E7537" s="1198"/>
    </row>
    <row r="7538" spans="4:5">
      <c r="D7538" s="1205"/>
      <c r="E7538" s="1198"/>
    </row>
    <row r="7539" spans="4:5">
      <c r="D7539" s="1205"/>
      <c r="E7539" s="1198"/>
    </row>
    <row r="7540" spans="4:5">
      <c r="D7540" s="1205"/>
      <c r="E7540" s="1198"/>
    </row>
    <row r="7541" spans="4:5">
      <c r="D7541" s="1205"/>
      <c r="E7541" s="1198"/>
    </row>
    <row r="7542" spans="4:5">
      <c r="D7542" s="1205"/>
      <c r="E7542" s="1198"/>
    </row>
    <row r="7543" spans="4:5">
      <c r="D7543" s="1205"/>
      <c r="E7543" s="1198"/>
    </row>
    <row r="7544" spans="4:5">
      <c r="D7544" s="1205"/>
      <c r="E7544" s="1198"/>
    </row>
    <row r="7545" spans="4:5">
      <c r="D7545" s="1205"/>
      <c r="E7545" s="1198"/>
    </row>
    <row r="7546" spans="4:5">
      <c r="D7546" s="1205"/>
      <c r="E7546" s="1198"/>
    </row>
    <row r="7547" spans="4:5">
      <c r="D7547" s="1205"/>
      <c r="E7547" s="1198"/>
    </row>
    <row r="7548" spans="4:5">
      <c r="D7548" s="1205"/>
      <c r="E7548" s="1198"/>
    </row>
    <row r="7549" spans="4:5">
      <c r="D7549" s="1205"/>
      <c r="E7549" s="1198"/>
    </row>
    <row r="7550" spans="4:5">
      <c r="D7550" s="1205"/>
      <c r="E7550" s="1198"/>
    </row>
    <row r="7551" spans="4:5">
      <c r="D7551" s="1205"/>
      <c r="E7551" s="1198"/>
    </row>
    <row r="7552" spans="4:5">
      <c r="D7552" s="1205"/>
      <c r="E7552" s="1198"/>
    </row>
    <row r="7553" spans="4:5">
      <c r="D7553" s="1205"/>
      <c r="E7553" s="1198"/>
    </row>
    <row r="7554" spans="4:5">
      <c r="D7554" s="1205"/>
      <c r="E7554" s="1198"/>
    </row>
    <row r="7555" spans="4:5">
      <c r="D7555" s="1205"/>
      <c r="E7555" s="1198"/>
    </row>
    <row r="7556" spans="4:5">
      <c r="D7556" s="1205"/>
      <c r="E7556" s="1198"/>
    </row>
    <row r="7557" spans="4:5">
      <c r="D7557" s="1205"/>
      <c r="E7557" s="1198"/>
    </row>
    <row r="7558" spans="4:5">
      <c r="D7558" s="1205"/>
      <c r="E7558" s="1198"/>
    </row>
    <row r="7559" spans="4:5">
      <c r="D7559" s="1205"/>
      <c r="E7559" s="1198"/>
    </row>
    <row r="7560" spans="4:5">
      <c r="D7560" s="1205"/>
      <c r="E7560" s="1198"/>
    </row>
    <row r="7561" spans="4:5">
      <c r="D7561" s="1205"/>
      <c r="E7561" s="1198"/>
    </row>
    <row r="7562" spans="4:5">
      <c r="D7562" s="1205"/>
      <c r="E7562" s="1198"/>
    </row>
    <row r="7563" spans="4:5">
      <c r="D7563" s="1205"/>
      <c r="E7563" s="1198"/>
    </row>
    <row r="7564" spans="4:5">
      <c r="D7564" s="1205"/>
      <c r="E7564" s="1198"/>
    </row>
    <row r="7565" spans="4:5">
      <c r="D7565" s="1205"/>
      <c r="E7565" s="1198"/>
    </row>
    <row r="7566" spans="4:5">
      <c r="D7566" s="1205"/>
      <c r="E7566" s="1198"/>
    </row>
    <row r="7567" spans="4:5">
      <c r="D7567" s="1205"/>
      <c r="E7567" s="1198"/>
    </row>
    <row r="7568" spans="4:5">
      <c r="D7568" s="1205"/>
      <c r="E7568" s="1198"/>
    </row>
    <row r="7569" spans="4:5">
      <c r="D7569" s="1205"/>
      <c r="E7569" s="1198"/>
    </row>
    <row r="7570" spans="4:5">
      <c r="D7570" s="1205"/>
      <c r="E7570" s="1198"/>
    </row>
    <row r="7571" spans="4:5">
      <c r="D7571" s="1205"/>
      <c r="E7571" s="1198"/>
    </row>
    <row r="7572" spans="4:5">
      <c r="D7572" s="1205"/>
      <c r="E7572" s="1198"/>
    </row>
    <row r="7573" spans="4:5">
      <c r="D7573" s="1205"/>
      <c r="E7573" s="1198"/>
    </row>
    <row r="7574" spans="4:5">
      <c r="D7574" s="1205"/>
      <c r="E7574" s="1198"/>
    </row>
    <row r="7575" spans="4:5">
      <c r="D7575" s="1205"/>
      <c r="E7575" s="1198"/>
    </row>
    <row r="7576" spans="4:5">
      <c r="D7576" s="1205"/>
      <c r="E7576" s="1198"/>
    </row>
    <row r="7577" spans="4:5">
      <c r="D7577" s="1205"/>
      <c r="E7577" s="1198"/>
    </row>
    <row r="7578" spans="4:5">
      <c r="D7578" s="1205"/>
      <c r="E7578" s="1198"/>
    </row>
    <row r="7579" spans="4:5">
      <c r="D7579" s="1205"/>
      <c r="E7579" s="1198"/>
    </row>
    <row r="7580" spans="4:5">
      <c r="D7580" s="1205"/>
      <c r="E7580" s="1198"/>
    </row>
    <row r="7581" spans="4:5">
      <c r="D7581" s="1205"/>
      <c r="E7581" s="1198"/>
    </row>
    <row r="7582" spans="4:5">
      <c r="D7582" s="1205"/>
      <c r="E7582" s="1198"/>
    </row>
    <row r="7583" spans="4:5">
      <c r="D7583" s="1205"/>
      <c r="E7583" s="1198"/>
    </row>
    <row r="7584" spans="4:5">
      <c r="D7584" s="1205"/>
      <c r="E7584" s="1198"/>
    </row>
    <row r="7585" spans="4:5">
      <c r="D7585" s="1205"/>
      <c r="E7585" s="1198"/>
    </row>
    <row r="7586" spans="4:5">
      <c r="D7586" s="1205"/>
      <c r="E7586" s="1198"/>
    </row>
    <row r="7587" spans="4:5">
      <c r="D7587" s="1205"/>
      <c r="E7587" s="1198"/>
    </row>
    <row r="7588" spans="4:5">
      <c r="D7588" s="1205"/>
      <c r="E7588" s="1198"/>
    </row>
    <row r="7589" spans="4:5">
      <c r="D7589" s="1205"/>
      <c r="E7589" s="1198"/>
    </row>
    <row r="7590" spans="4:5">
      <c r="D7590" s="1205"/>
      <c r="E7590" s="1198"/>
    </row>
    <row r="7591" spans="4:5">
      <c r="D7591" s="1205"/>
      <c r="E7591" s="1198"/>
    </row>
    <row r="7592" spans="4:5">
      <c r="D7592" s="1205"/>
      <c r="E7592" s="1198"/>
    </row>
    <row r="7593" spans="4:5">
      <c r="D7593" s="1205"/>
      <c r="E7593" s="1198"/>
    </row>
    <row r="7594" spans="4:5">
      <c r="D7594" s="1205"/>
      <c r="E7594" s="1198"/>
    </row>
    <row r="7595" spans="4:5">
      <c r="D7595" s="1205"/>
      <c r="E7595" s="1198"/>
    </row>
    <row r="7596" spans="4:5">
      <c r="D7596" s="1205"/>
      <c r="E7596" s="1198"/>
    </row>
    <row r="7597" spans="4:5">
      <c r="D7597" s="1205"/>
      <c r="E7597" s="1198"/>
    </row>
    <row r="7598" spans="4:5">
      <c r="D7598" s="1205"/>
      <c r="E7598" s="1198"/>
    </row>
    <row r="7599" spans="4:5">
      <c r="D7599" s="1205"/>
      <c r="E7599" s="1198"/>
    </row>
    <row r="7600" spans="4:5">
      <c r="D7600" s="1205"/>
      <c r="E7600" s="1198"/>
    </row>
    <row r="7601" spans="4:5">
      <c r="D7601" s="1205"/>
      <c r="E7601" s="1198"/>
    </row>
    <row r="7602" spans="4:5">
      <c r="D7602" s="1205"/>
      <c r="E7602" s="1198"/>
    </row>
    <row r="7603" spans="4:5">
      <c r="D7603" s="1205"/>
      <c r="E7603" s="1198"/>
    </row>
    <row r="7604" spans="4:5">
      <c r="D7604" s="1205"/>
      <c r="E7604" s="1198"/>
    </row>
    <row r="7605" spans="4:5">
      <c r="D7605" s="1205"/>
      <c r="E7605" s="1198"/>
    </row>
    <row r="7606" spans="4:5">
      <c r="D7606" s="1205"/>
      <c r="E7606" s="1198"/>
    </row>
    <row r="7607" spans="4:5">
      <c r="D7607" s="1205"/>
      <c r="E7607" s="1198"/>
    </row>
    <row r="7608" spans="4:5">
      <c r="D7608" s="1205"/>
      <c r="E7608" s="1198"/>
    </row>
    <row r="7609" spans="4:5">
      <c r="D7609" s="1205"/>
      <c r="E7609" s="1198"/>
    </row>
    <row r="7610" spans="4:5">
      <c r="D7610" s="1205"/>
      <c r="E7610" s="1198"/>
    </row>
    <row r="7611" spans="4:5">
      <c r="D7611" s="1205"/>
      <c r="E7611" s="1198"/>
    </row>
    <row r="7612" spans="4:5">
      <c r="D7612" s="1205"/>
      <c r="E7612" s="1198"/>
    </row>
    <row r="7613" spans="4:5">
      <c r="D7613" s="1205"/>
      <c r="E7613" s="1198"/>
    </row>
    <row r="7614" spans="4:5">
      <c r="D7614" s="1205"/>
      <c r="E7614" s="1198"/>
    </row>
    <row r="7615" spans="4:5">
      <c r="D7615" s="1205"/>
      <c r="E7615" s="1198"/>
    </row>
    <row r="7616" spans="4:5">
      <c r="D7616" s="1205"/>
      <c r="E7616" s="1198"/>
    </row>
    <row r="7617" spans="4:5">
      <c r="D7617" s="1205"/>
      <c r="E7617" s="1198"/>
    </row>
    <row r="7618" spans="4:5">
      <c r="D7618" s="1205"/>
      <c r="E7618" s="1198"/>
    </row>
    <row r="7619" spans="4:5">
      <c r="D7619" s="1205"/>
      <c r="E7619" s="1198"/>
    </row>
    <row r="7620" spans="4:5">
      <c r="D7620" s="1205"/>
      <c r="E7620" s="1198"/>
    </row>
    <row r="7621" spans="4:5">
      <c r="D7621" s="1205"/>
      <c r="E7621" s="1198"/>
    </row>
    <row r="7622" spans="4:5">
      <c r="D7622" s="1205"/>
      <c r="E7622" s="1198"/>
    </row>
    <row r="7623" spans="4:5">
      <c r="D7623" s="1205"/>
      <c r="E7623" s="1198"/>
    </row>
    <row r="7624" spans="4:5">
      <c r="D7624" s="1205"/>
      <c r="E7624" s="1198"/>
    </row>
    <row r="7625" spans="4:5">
      <c r="D7625" s="1205"/>
      <c r="E7625" s="1198"/>
    </row>
    <row r="7626" spans="4:5">
      <c r="D7626" s="1205"/>
      <c r="E7626" s="1198"/>
    </row>
    <row r="7627" spans="4:5">
      <c r="D7627" s="1205"/>
      <c r="E7627" s="1198"/>
    </row>
    <row r="7628" spans="4:5">
      <c r="D7628" s="1205"/>
      <c r="E7628" s="1198"/>
    </row>
    <row r="7629" spans="4:5">
      <c r="D7629" s="1205"/>
      <c r="E7629" s="1198"/>
    </row>
    <row r="7630" spans="4:5">
      <c r="D7630" s="1205"/>
      <c r="E7630" s="1198"/>
    </row>
    <row r="7631" spans="4:5">
      <c r="D7631" s="1205"/>
      <c r="E7631" s="1198"/>
    </row>
    <row r="7632" spans="4:5">
      <c r="D7632" s="1205"/>
      <c r="E7632" s="1198"/>
    </row>
    <row r="7633" spans="4:5">
      <c r="D7633" s="1205"/>
      <c r="E7633" s="1198"/>
    </row>
    <row r="7634" spans="4:5">
      <c r="D7634" s="1205"/>
      <c r="E7634" s="1198"/>
    </row>
    <row r="7635" spans="4:5">
      <c r="D7635" s="1205"/>
      <c r="E7635" s="1198"/>
    </row>
    <row r="7636" spans="4:5">
      <c r="D7636" s="1205"/>
      <c r="E7636" s="1198"/>
    </row>
    <row r="7637" spans="4:5">
      <c r="D7637" s="1205"/>
      <c r="E7637" s="1198"/>
    </row>
    <row r="7638" spans="4:5">
      <c r="D7638" s="1205"/>
      <c r="E7638" s="1198"/>
    </row>
    <row r="7639" spans="4:5">
      <c r="D7639" s="1205"/>
      <c r="E7639" s="1198"/>
    </row>
    <row r="7640" spans="4:5">
      <c r="D7640" s="1205"/>
      <c r="E7640" s="1198"/>
    </row>
    <row r="7641" spans="4:5">
      <c r="D7641" s="1205"/>
      <c r="E7641" s="1198"/>
    </row>
    <row r="7642" spans="4:5">
      <c r="D7642" s="1205"/>
      <c r="E7642" s="1198"/>
    </row>
    <row r="7643" spans="4:5">
      <c r="D7643" s="1205"/>
      <c r="E7643" s="1198"/>
    </row>
    <row r="7644" spans="4:5">
      <c r="D7644" s="1205"/>
      <c r="E7644" s="1198"/>
    </row>
    <row r="7645" spans="4:5">
      <c r="D7645" s="1205"/>
      <c r="E7645" s="1198"/>
    </row>
    <row r="7646" spans="4:5">
      <c r="D7646" s="1205"/>
      <c r="E7646" s="1198"/>
    </row>
    <row r="7647" spans="4:5">
      <c r="D7647" s="1205"/>
      <c r="E7647" s="1198"/>
    </row>
    <row r="7648" spans="4:5">
      <c r="D7648" s="1205"/>
      <c r="E7648" s="1198"/>
    </row>
    <row r="7649" spans="4:5">
      <c r="D7649" s="1205"/>
      <c r="E7649" s="1198"/>
    </row>
    <row r="7650" spans="4:5">
      <c r="D7650" s="1205"/>
      <c r="E7650" s="1198"/>
    </row>
    <row r="7651" spans="4:5">
      <c r="D7651" s="1205"/>
      <c r="E7651" s="1198"/>
    </row>
    <row r="7652" spans="4:5">
      <c r="D7652" s="1205"/>
      <c r="E7652" s="1198"/>
    </row>
    <row r="7653" spans="4:5">
      <c r="D7653" s="1205"/>
      <c r="E7653" s="1198"/>
    </row>
    <row r="7654" spans="4:5">
      <c r="D7654" s="1205"/>
      <c r="E7654" s="1198"/>
    </row>
    <row r="7655" spans="4:5">
      <c r="D7655" s="1205"/>
      <c r="E7655" s="1198"/>
    </row>
    <row r="7656" spans="4:5">
      <c r="D7656" s="1205"/>
      <c r="E7656" s="1198"/>
    </row>
    <row r="7657" spans="4:5">
      <c r="D7657" s="1205"/>
      <c r="E7657" s="1198"/>
    </row>
    <row r="7658" spans="4:5">
      <c r="D7658" s="1205"/>
      <c r="E7658" s="1198"/>
    </row>
    <row r="7659" spans="4:5">
      <c r="D7659" s="1205"/>
      <c r="E7659" s="1198"/>
    </row>
    <row r="7660" spans="4:5">
      <c r="D7660" s="1205"/>
      <c r="E7660" s="1198"/>
    </row>
    <row r="7661" spans="4:5">
      <c r="D7661" s="1205"/>
      <c r="E7661" s="1198"/>
    </row>
    <row r="7662" spans="4:5">
      <c r="D7662" s="1205"/>
      <c r="E7662" s="1198"/>
    </row>
    <row r="7663" spans="4:5">
      <c r="D7663" s="1205"/>
      <c r="E7663" s="1198"/>
    </row>
    <row r="7664" spans="4:5">
      <c r="D7664" s="1205"/>
      <c r="E7664" s="1198"/>
    </row>
    <row r="7665" spans="4:5">
      <c r="D7665" s="1205"/>
      <c r="E7665" s="1198"/>
    </row>
    <row r="7666" spans="4:5">
      <c r="D7666" s="1205"/>
      <c r="E7666" s="1198"/>
    </row>
    <row r="7667" spans="4:5">
      <c r="D7667" s="1205"/>
      <c r="E7667" s="1198"/>
    </row>
    <row r="7668" spans="4:5">
      <c r="D7668" s="1205"/>
      <c r="E7668" s="1198"/>
    </row>
    <row r="7669" spans="4:5">
      <c r="D7669" s="1205"/>
      <c r="E7669" s="1198"/>
    </row>
    <row r="7670" spans="4:5">
      <c r="D7670" s="1205"/>
      <c r="E7670" s="1198"/>
    </row>
    <row r="7671" spans="4:5">
      <c r="D7671" s="1205"/>
      <c r="E7671" s="1198"/>
    </row>
    <row r="7672" spans="4:5">
      <c r="D7672" s="1205"/>
      <c r="E7672" s="1198"/>
    </row>
    <row r="7673" spans="4:5">
      <c r="D7673" s="1205"/>
      <c r="E7673" s="1198"/>
    </row>
    <row r="7674" spans="4:5">
      <c r="D7674" s="1205"/>
      <c r="E7674" s="1198"/>
    </row>
    <row r="7675" spans="4:5">
      <c r="D7675" s="1205"/>
      <c r="E7675" s="1198"/>
    </row>
    <row r="7676" spans="4:5">
      <c r="D7676" s="1205"/>
      <c r="E7676" s="1198"/>
    </row>
    <row r="7677" spans="4:5">
      <c r="D7677" s="1205"/>
      <c r="E7677" s="1198"/>
    </row>
    <row r="7678" spans="4:5">
      <c r="D7678" s="1205"/>
      <c r="E7678" s="1198"/>
    </row>
    <row r="7679" spans="4:5">
      <c r="D7679" s="1205"/>
      <c r="E7679" s="1198"/>
    </row>
    <row r="7680" spans="4:5">
      <c r="D7680" s="1205"/>
      <c r="E7680" s="1198"/>
    </row>
    <row r="7681" spans="4:5">
      <c r="D7681" s="1205"/>
      <c r="E7681" s="1198"/>
    </row>
    <row r="7682" spans="4:5">
      <c r="D7682" s="1205"/>
      <c r="E7682" s="1198"/>
    </row>
    <row r="7683" spans="4:5">
      <c r="D7683" s="1205"/>
      <c r="E7683" s="1198"/>
    </row>
    <row r="7684" spans="4:5">
      <c r="D7684" s="1205"/>
      <c r="E7684" s="1198"/>
    </row>
    <row r="7685" spans="4:5">
      <c r="D7685" s="1205"/>
      <c r="E7685" s="1198"/>
    </row>
    <row r="7686" spans="4:5">
      <c r="D7686" s="1205"/>
      <c r="E7686" s="1198"/>
    </row>
    <row r="7687" spans="4:5">
      <c r="D7687" s="1205"/>
      <c r="E7687" s="1198"/>
    </row>
    <row r="7688" spans="4:5">
      <c r="D7688" s="1205"/>
      <c r="E7688" s="1198"/>
    </row>
    <row r="7689" spans="4:5">
      <c r="D7689" s="1205"/>
      <c r="E7689" s="1198"/>
    </row>
    <row r="7690" spans="4:5">
      <c r="D7690" s="1205"/>
      <c r="E7690" s="1198"/>
    </row>
    <row r="7691" spans="4:5">
      <c r="D7691" s="1205"/>
      <c r="E7691" s="1198"/>
    </row>
    <row r="7692" spans="4:5">
      <c r="D7692" s="1205"/>
      <c r="E7692" s="1198"/>
    </row>
    <row r="7693" spans="4:5">
      <c r="D7693" s="1205"/>
      <c r="E7693" s="1198"/>
    </row>
    <row r="7694" spans="4:5">
      <c r="D7694" s="1205"/>
      <c r="E7694" s="1198"/>
    </row>
    <row r="7695" spans="4:5">
      <c r="D7695" s="1205"/>
      <c r="E7695" s="1198"/>
    </row>
    <row r="7696" spans="4:5">
      <c r="D7696" s="1205"/>
      <c r="E7696" s="1198"/>
    </row>
    <row r="7697" spans="4:5">
      <c r="D7697" s="1205"/>
      <c r="E7697" s="1198"/>
    </row>
    <row r="7698" spans="4:5">
      <c r="D7698" s="1205"/>
      <c r="E7698" s="1198"/>
    </row>
    <row r="7699" spans="4:5">
      <c r="D7699" s="1205"/>
      <c r="E7699" s="1198"/>
    </row>
    <row r="7700" spans="4:5">
      <c r="D7700" s="1205"/>
      <c r="E7700" s="1198"/>
    </row>
    <row r="7701" spans="4:5">
      <c r="D7701" s="1205"/>
      <c r="E7701" s="1198"/>
    </row>
    <row r="7702" spans="4:5">
      <c r="D7702" s="1205"/>
      <c r="E7702" s="1198"/>
    </row>
    <row r="7703" spans="4:5">
      <c r="D7703" s="1205"/>
      <c r="E7703" s="1198"/>
    </row>
    <row r="7704" spans="4:5">
      <c r="D7704" s="1205"/>
      <c r="E7704" s="1198"/>
    </row>
    <row r="7705" spans="4:5">
      <c r="D7705" s="1205"/>
      <c r="E7705" s="1198"/>
    </row>
    <row r="7706" spans="4:5">
      <c r="D7706" s="1205"/>
      <c r="E7706" s="1198"/>
    </row>
    <row r="7707" spans="4:5">
      <c r="D7707" s="1205"/>
      <c r="E7707" s="1198"/>
    </row>
    <row r="7708" spans="4:5">
      <c r="D7708" s="1205"/>
      <c r="E7708" s="1198"/>
    </row>
    <row r="7709" spans="4:5">
      <c r="D7709" s="1205"/>
      <c r="E7709" s="1198"/>
    </row>
    <row r="7710" spans="4:5">
      <c r="D7710" s="1205"/>
      <c r="E7710" s="1198"/>
    </row>
    <row r="7711" spans="4:5">
      <c r="D7711" s="1205"/>
      <c r="E7711" s="1198"/>
    </row>
    <row r="7712" spans="4:5">
      <c r="D7712" s="1205"/>
      <c r="E7712" s="1198"/>
    </row>
    <row r="7713" spans="4:5">
      <c r="D7713" s="1205"/>
      <c r="E7713" s="1198"/>
    </row>
    <row r="7714" spans="4:5">
      <c r="D7714" s="1205"/>
      <c r="E7714" s="1198"/>
    </row>
    <row r="7715" spans="4:5">
      <c r="D7715" s="1205"/>
      <c r="E7715" s="1198"/>
    </row>
    <row r="7716" spans="4:5">
      <c r="D7716" s="1205"/>
      <c r="E7716" s="1198"/>
    </row>
    <row r="7717" spans="4:5">
      <c r="D7717" s="1205"/>
      <c r="E7717" s="1198"/>
    </row>
    <row r="7718" spans="4:5">
      <c r="D7718" s="1205"/>
      <c r="E7718" s="1198"/>
    </row>
    <row r="7719" spans="4:5">
      <c r="D7719" s="1205"/>
      <c r="E7719" s="1198"/>
    </row>
    <row r="7720" spans="4:5">
      <c r="D7720" s="1205"/>
      <c r="E7720" s="1198"/>
    </row>
    <row r="7721" spans="4:5">
      <c r="D7721" s="1205"/>
      <c r="E7721" s="1198"/>
    </row>
    <row r="7722" spans="4:5">
      <c r="D7722" s="1205"/>
      <c r="E7722" s="1198"/>
    </row>
    <row r="7723" spans="4:5">
      <c r="D7723" s="1205"/>
      <c r="E7723" s="1198"/>
    </row>
    <row r="7724" spans="4:5">
      <c r="D7724" s="1205"/>
      <c r="E7724" s="1198"/>
    </row>
    <row r="7725" spans="4:5">
      <c r="D7725" s="1205"/>
      <c r="E7725" s="1198"/>
    </row>
    <row r="7726" spans="4:5">
      <c r="D7726" s="1205"/>
      <c r="E7726" s="1198"/>
    </row>
    <row r="7727" spans="4:5">
      <c r="D7727" s="1205"/>
      <c r="E7727" s="1198"/>
    </row>
    <row r="7728" spans="4:5">
      <c r="D7728" s="1205"/>
      <c r="E7728" s="1198"/>
    </row>
    <row r="7729" spans="4:5">
      <c r="D7729" s="1205"/>
      <c r="E7729" s="1198"/>
    </row>
    <row r="7730" spans="4:5">
      <c r="D7730" s="1205"/>
      <c r="E7730" s="1198"/>
    </row>
    <row r="7731" spans="4:5">
      <c r="D7731" s="1205"/>
      <c r="E7731" s="1198"/>
    </row>
    <row r="7732" spans="4:5">
      <c r="D7732" s="1205"/>
      <c r="E7732" s="1198"/>
    </row>
    <row r="7733" spans="4:5">
      <c r="D7733" s="1205"/>
      <c r="E7733" s="1198"/>
    </row>
    <row r="7734" spans="4:5">
      <c r="D7734" s="1205"/>
      <c r="E7734" s="1198"/>
    </row>
    <row r="7735" spans="4:5">
      <c r="D7735" s="1205"/>
      <c r="E7735" s="1198"/>
    </row>
    <row r="7736" spans="4:5">
      <c r="D7736" s="1205"/>
      <c r="E7736" s="1198"/>
    </row>
    <row r="7737" spans="4:5">
      <c r="D7737" s="1205"/>
      <c r="E7737" s="1198"/>
    </row>
    <row r="7738" spans="4:5">
      <c r="D7738" s="1205"/>
      <c r="E7738" s="1198"/>
    </row>
    <row r="7739" spans="4:5">
      <c r="D7739" s="1205"/>
      <c r="E7739" s="1198"/>
    </row>
    <row r="7740" spans="4:5">
      <c r="D7740" s="1205"/>
      <c r="E7740" s="1198"/>
    </row>
    <row r="7741" spans="4:5">
      <c r="D7741" s="1205"/>
      <c r="E7741" s="1198"/>
    </row>
    <row r="7742" spans="4:5">
      <c r="D7742" s="1205"/>
      <c r="E7742" s="1198"/>
    </row>
    <row r="7743" spans="4:5">
      <c r="D7743" s="1205"/>
      <c r="E7743" s="1198"/>
    </row>
    <row r="7744" spans="4:5">
      <c r="D7744" s="1205"/>
      <c r="E7744" s="1198"/>
    </row>
    <row r="7745" spans="4:5">
      <c r="D7745" s="1205"/>
      <c r="E7745" s="1198"/>
    </row>
    <row r="7746" spans="4:5">
      <c r="D7746" s="1205"/>
      <c r="E7746" s="1198"/>
    </row>
    <row r="7747" spans="4:5">
      <c r="D7747" s="1205"/>
      <c r="E7747" s="1198"/>
    </row>
    <row r="7748" spans="4:5">
      <c r="D7748" s="1205"/>
      <c r="E7748" s="1198"/>
    </row>
    <row r="7749" spans="4:5">
      <c r="D7749" s="1205"/>
      <c r="E7749" s="1198"/>
    </row>
    <row r="7750" spans="4:5">
      <c r="D7750" s="1205"/>
      <c r="E7750" s="1198"/>
    </row>
    <row r="7751" spans="4:5">
      <c r="D7751" s="1205"/>
      <c r="E7751" s="1198"/>
    </row>
    <row r="7752" spans="4:5">
      <c r="D7752" s="1205"/>
      <c r="E7752" s="1198"/>
    </row>
    <row r="7753" spans="4:5">
      <c r="D7753" s="1205"/>
      <c r="E7753" s="1198"/>
    </row>
    <row r="7754" spans="4:5">
      <c r="D7754" s="1205"/>
      <c r="E7754" s="1198"/>
    </row>
    <row r="7755" spans="4:5">
      <c r="D7755" s="1205"/>
      <c r="E7755" s="1198"/>
    </row>
    <row r="7756" spans="4:5">
      <c r="D7756" s="1205"/>
      <c r="E7756" s="1198"/>
    </row>
    <row r="7757" spans="4:5">
      <c r="D7757" s="1205"/>
      <c r="E7757" s="1198"/>
    </row>
    <row r="7758" spans="4:5">
      <c r="D7758" s="1205"/>
      <c r="E7758" s="1198"/>
    </row>
    <row r="7759" spans="4:5">
      <c r="D7759" s="1205"/>
      <c r="E7759" s="1198"/>
    </row>
    <row r="7760" spans="4:5">
      <c r="D7760" s="1205"/>
      <c r="E7760" s="1198"/>
    </row>
    <row r="7761" spans="4:5">
      <c r="D7761" s="1205"/>
      <c r="E7761" s="1198"/>
    </row>
    <row r="7762" spans="4:5">
      <c r="D7762" s="1205"/>
      <c r="E7762" s="1198"/>
    </row>
    <row r="7763" spans="4:5">
      <c r="D7763" s="1205"/>
      <c r="E7763" s="1198"/>
    </row>
    <row r="7764" spans="4:5">
      <c r="D7764" s="1205"/>
      <c r="E7764" s="1198"/>
    </row>
    <row r="7765" spans="4:5">
      <c r="D7765" s="1205"/>
      <c r="E7765" s="1198"/>
    </row>
    <row r="7766" spans="4:5">
      <c r="D7766" s="1205"/>
      <c r="E7766" s="1198"/>
    </row>
    <row r="7767" spans="4:5">
      <c r="D7767" s="1205"/>
      <c r="E7767" s="1198"/>
    </row>
    <row r="7768" spans="4:5">
      <c r="D7768" s="1205"/>
      <c r="E7768" s="1198"/>
    </row>
    <row r="7769" spans="4:5">
      <c r="D7769" s="1205"/>
      <c r="E7769" s="1198"/>
    </row>
    <row r="7770" spans="4:5">
      <c r="D7770" s="1205"/>
      <c r="E7770" s="1198"/>
    </row>
    <row r="7771" spans="4:5">
      <c r="D7771" s="1205"/>
      <c r="E7771" s="1198"/>
    </row>
    <row r="7772" spans="4:5">
      <c r="D7772" s="1205"/>
      <c r="E7772" s="1198"/>
    </row>
    <row r="7773" spans="4:5">
      <c r="D7773" s="1205"/>
      <c r="E7773" s="1198"/>
    </row>
    <row r="7774" spans="4:5">
      <c r="D7774" s="1205"/>
      <c r="E7774" s="1198"/>
    </row>
    <row r="7775" spans="4:5">
      <c r="D7775" s="1205"/>
      <c r="E7775" s="1198"/>
    </row>
    <row r="7776" spans="4:5">
      <c r="D7776" s="1205"/>
      <c r="E7776" s="1198"/>
    </row>
    <row r="7777" spans="4:5">
      <c r="D7777" s="1205"/>
      <c r="E7777" s="1198"/>
    </row>
    <row r="7778" spans="4:5">
      <c r="D7778" s="1205"/>
      <c r="E7778" s="1198"/>
    </row>
    <row r="7779" spans="4:5">
      <c r="D7779" s="1205"/>
      <c r="E7779" s="1198"/>
    </row>
    <row r="7780" spans="4:5">
      <c r="D7780" s="1205"/>
      <c r="E7780" s="1198"/>
    </row>
    <row r="7781" spans="4:5">
      <c r="D7781" s="1205"/>
      <c r="E7781" s="1198"/>
    </row>
    <row r="7782" spans="4:5">
      <c r="D7782" s="1205"/>
      <c r="E7782" s="1198"/>
    </row>
    <row r="7783" spans="4:5">
      <c r="D7783" s="1205"/>
      <c r="E7783" s="1198"/>
    </row>
    <row r="7784" spans="4:5">
      <c r="D7784" s="1205"/>
      <c r="E7784" s="1198"/>
    </row>
    <row r="7785" spans="4:5">
      <c r="D7785" s="1205"/>
      <c r="E7785" s="1198"/>
    </row>
    <row r="7786" spans="4:5">
      <c r="D7786" s="1205"/>
      <c r="E7786" s="1198"/>
    </row>
    <row r="7787" spans="4:5">
      <c r="D7787" s="1205"/>
      <c r="E7787" s="1198"/>
    </row>
    <row r="7788" spans="4:5">
      <c r="D7788" s="1205"/>
      <c r="E7788" s="1198"/>
    </row>
    <row r="7789" spans="4:5">
      <c r="D7789" s="1205"/>
      <c r="E7789" s="1198"/>
    </row>
    <row r="7790" spans="4:5">
      <c r="D7790" s="1205"/>
      <c r="E7790" s="1198"/>
    </row>
    <row r="7791" spans="4:5">
      <c r="D7791" s="1205"/>
      <c r="E7791" s="1198"/>
    </row>
    <row r="7792" spans="4:5">
      <c r="D7792" s="1205"/>
      <c r="E7792" s="1198"/>
    </row>
    <row r="7793" spans="4:5">
      <c r="D7793" s="1205"/>
      <c r="E7793" s="1198"/>
    </row>
    <row r="7794" spans="4:5">
      <c r="D7794" s="1205"/>
      <c r="E7794" s="1198"/>
    </row>
    <row r="7795" spans="4:5">
      <c r="D7795" s="1205"/>
      <c r="E7795" s="1198"/>
    </row>
    <row r="7796" spans="4:5">
      <c r="D7796" s="1205"/>
      <c r="E7796" s="1198"/>
    </row>
    <row r="7797" spans="4:5">
      <c r="D7797" s="1205"/>
      <c r="E7797" s="1198"/>
    </row>
    <row r="7798" spans="4:5">
      <c r="D7798" s="1205"/>
      <c r="E7798" s="1198"/>
    </row>
    <row r="7799" spans="4:5">
      <c r="D7799" s="1205"/>
      <c r="E7799" s="1198"/>
    </row>
    <row r="7800" spans="4:5">
      <c r="D7800" s="1205"/>
      <c r="E7800" s="1198"/>
    </row>
    <row r="7801" spans="4:5">
      <c r="D7801" s="1205"/>
      <c r="E7801" s="1198"/>
    </row>
    <row r="7802" spans="4:5">
      <c r="D7802" s="1205"/>
      <c r="E7802" s="1198"/>
    </row>
    <row r="7803" spans="4:5">
      <c r="D7803" s="1205"/>
      <c r="E7803" s="1198"/>
    </row>
    <row r="7804" spans="4:5">
      <c r="D7804" s="1205"/>
      <c r="E7804" s="1198"/>
    </row>
    <row r="7805" spans="4:5">
      <c r="D7805" s="1205"/>
      <c r="E7805" s="1198"/>
    </row>
    <row r="7806" spans="4:5">
      <c r="D7806" s="1205"/>
      <c r="E7806" s="1198"/>
    </row>
    <row r="7807" spans="4:5">
      <c r="D7807" s="1205"/>
      <c r="E7807" s="1198"/>
    </row>
    <row r="7808" spans="4:5">
      <c r="D7808" s="1205"/>
      <c r="E7808" s="1198"/>
    </row>
    <row r="7809" spans="4:5">
      <c r="D7809" s="1205"/>
      <c r="E7809" s="1198"/>
    </row>
    <row r="7810" spans="4:5">
      <c r="D7810" s="1205"/>
      <c r="E7810" s="1198"/>
    </row>
    <row r="7811" spans="4:5">
      <c r="D7811" s="1205"/>
      <c r="E7811" s="1198"/>
    </row>
    <row r="7812" spans="4:5">
      <c r="D7812" s="1205"/>
      <c r="E7812" s="1198"/>
    </row>
    <row r="7813" spans="4:5">
      <c r="D7813" s="1205"/>
      <c r="E7813" s="1198"/>
    </row>
    <row r="7814" spans="4:5">
      <c r="D7814" s="1205"/>
      <c r="E7814" s="1198"/>
    </row>
    <row r="7815" spans="4:5">
      <c r="D7815" s="1205"/>
      <c r="E7815" s="1198"/>
    </row>
    <row r="7816" spans="4:5">
      <c r="D7816" s="1205"/>
      <c r="E7816" s="1198"/>
    </row>
    <row r="7817" spans="4:5">
      <c r="D7817" s="1205"/>
      <c r="E7817" s="1198"/>
    </row>
    <row r="7818" spans="4:5">
      <c r="D7818" s="1205"/>
      <c r="E7818" s="1198"/>
    </row>
    <row r="7819" spans="4:5">
      <c r="D7819" s="1205"/>
      <c r="E7819" s="1198"/>
    </row>
    <row r="7820" spans="4:5">
      <c r="D7820" s="1205"/>
      <c r="E7820" s="1198"/>
    </row>
    <row r="7821" spans="4:5">
      <c r="D7821" s="1205"/>
      <c r="E7821" s="1198"/>
    </row>
    <row r="7822" spans="4:5">
      <c r="D7822" s="1205"/>
      <c r="E7822" s="1198"/>
    </row>
    <row r="7823" spans="4:5">
      <c r="D7823" s="1205"/>
      <c r="E7823" s="1198"/>
    </row>
    <row r="7824" spans="4:5">
      <c r="D7824" s="1205"/>
      <c r="E7824" s="1198"/>
    </row>
    <row r="7825" spans="4:5">
      <c r="D7825" s="1205"/>
      <c r="E7825" s="1198"/>
    </row>
    <row r="7826" spans="4:5">
      <c r="D7826" s="1205"/>
      <c r="E7826" s="1198"/>
    </row>
    <row r="7827" spans="4:5">
      <c r="D7827" s="1205"/>
      <c r="E7827" s="1198"/>
    </row>
    <row r="7828" spans="4:5">
      <c r="D7828" s="1205"/>
      <c r="E7828" s="1198"/>
    </row>
    <row r="7829" spans="4:5">
      <c r="D7829" s="1205"/>
      <c r="E7829" s="1198"/>
    </row>
    <row r="7830" spans="4:5">
      <c r="D7830" s="1205"/>
      <c r="E7830" s="1198"/>
    </row>
    <row r="7831" spans="4:5">
      <c r="D7831" s="1205"/>
      <c r="E7831" s="1198"/>
    </row>
    <row r="7832" spans="4:5">
      <c r="D7832" s="1205"/>
      <c r="E7832" s="1198"/>
    </row>
    <row r="7833" spans="4:5">
      <c r="D7833" s="1205"/>
      <c r="E7833" s="1198"/>
    </row>
    <row r="7834" spans="4:5">
      <c r="D7834" s="1205"/>
      <c r="E7834" s="1198"/>
    </row>
    <row r="7835" spans="4:5">
      <c r="D7835" s="1205"/>
      <c r="E7835" s="1198"/>
    </row>
    <row r="7836" spans="4:5">
      <c r="D7836" s="1205"/>
      <c r="E7836" s="1198"/>
    </row>
    <row r="7837" spans="4:5">
      <c r="D7837" s="1205"/>
      <c r="E7837" s="1198"/>
    </row>
    <row r="7838" spans="4:5">
      <c r="D7838" s="1205"/>
      <c r="E7838" s="1198"/>
    </row>
    <row r="7839" spans="4:5">
      <c r="D7839" s="1205"/>
      <c r="E7839" s="1198"/>
    </row>
    <row r="7840" spans="4:5">
      <c r="D7840" s="1205"/>
      <c r="E7840" s="1198"/>
    </row>
    <row r="7841" spans="4:5">
      <c r="D7841" s="1205"/>
      <c r="E7841" s="1198"/>
    </row>
    <row r="7842" spans="4:5">
      <c r="D7842" s="1205"/>
      <c r="E7842" s="1198"/>
    </row>
    <row r="7843" spans="4:5">
      <c r="D7843" s="1205"/>
      <c r="E7843" s="1198"/>
    </row>
    <row r="7844" spans="4:5">
      <c r="D7844" s="1205"/>
      <c r="E7844" s="1198"/>
    </row>
    <row r="7845" spans="4:5">
      <c r="D7845" s="1205"/>
      <c r="E7845" s="1198"/>
    </row>
    <row r="7846" spans="4:5">
      <c r="D7846" s="1205"/>
      <c r="E7846" s="1198"/>
    </row>
    <row r="7847" spans="4:5">
      <c r="D7847" s="1205"/>
      <c r="E7847" s="1198"/>
    </row>
    <row r="7848" spans="4:5">
      <c r="D7848" s="1205"/>
      <c r="E7848" s="1198"/>
    </row>
    <row r="7849" spans="4:5">
      <c r="D7849" s="1205"/>
      <c r="E7849" s="1198"/>
    </row>
    <row r="7850" spans="4:5">
      <c r="D7850" s="1205"/>
      <c r="E7850" s="1198"/>
    </row>
    <row r="7851" spans="4:5">
      <c r="D7851" s="1205"/>
      <c r="E7851" s="1198"/>
    </row>
    <row r="7852" spans="4:5">
      <c r="D7852" s="1205"/>
      <c r="E7852" s="1198"/>
    </row>
    <row r="7853" spans="4:5">
      <c r="D7853" s="1205"/>
      <c r="E7853" s="1198"/>
    </row>
    <row r="7854" spans="4:5">
      <c r="D7854" s="1205"/>
      <c r="E7854" s="1198"/>
    </row>
    <row r="7855" spans="4:5">
      <c r="D7855" s="1205"/>
      <c r="E7855" s="1198"/>
    </row>
    <row r="7856" spans="4:5">
      <c r="D7856" s="1205"/>
      <c r="E7856" s="1198"/>
    </row>
    <row r="7857" spans="4:5">
      <c r="D7857" s="1205"/>
      <c r="E7857" s="1198"/>
    </row>
    <row r="7858" spans="4:5">
      <c r="D7858" s="1205"/>
      <c r="E7858" s="1198"/>
    </row>
    <row r="7859" spans="4:5">
      <c r="D7859" s="1205"/>
      <c r="E7859" s="1198"/>
    </row>
    <row r="7860" spans="4:5">
      <c r="D7860" s="1205"/>
      <c r="E7860" s="1198"/>
    </row>
    <row r="7861" spans="4:5">
      <c r="D7861" s="1205"/>
      <c r="E7861" s="1198"/>
    </row>
    <row r="7862" spans="4:5">
      <c r="D7862" s="1205"/>
      <c r="E7862" s="1198"/>
    </row>
    <row r="7863" spans="4:5">
      <c r="D7863" s="1205"/>
      <c r="E7863" s="1198"/>
    </row>
    <row r="7864" spans="4:5">
      <c r="D7864" s="1205"/>
      <c r="E7864" s="1198"/>
    </row>
    <row r="7865" spans="4:5">
      <c r="D7865" s="1205"/>
      <c r="E7865" s="1198"/>
    </row>
    <row r="7866" spans="4:5">
      <c r="D7866" s="1205"/>
      <c r="E7866" s="1198"/>
    </row>
    <row r="7867" spans="4:5">
      <c r="D7867" s="1205"/>
      <c r="E7867" s="1198"/>
    </row>
    <row r="7868" spans="4:5">
      <c r="D7868" s="1205"/>
      <c r="E7868" s="1198"/>
    </row>
    <row r="7869" spans="4:5">
      <c r="D7869" s="1205"/>
      <c r="E7869" s="1198"/>
    </row>
    <row r="7870" spans="4:5">
      <c r="D7870" s="1205"/>
      <c r="E7870" s="1198"/>
    </row>
    <row r="7871" spans="4:5">
      <c r="D7871" s="1205"/>
      <c r="E7871" s="1198"/>
    </row>
    <row r="7872" spans="4:5">
      <c r="D7872" s="1205"/>
      <c r="E7872" s="1198"/>
    </row>
    <row r="7873" spans="4:5">
      <c r="D7873" s="1205"/>
      <c r="E7873" s="1198"/>
    </row>
    <row r="7874" spans="4:5">
      <c r="D7874" s="1205"/>
      <c r="E7874" s="1198"/>
    </row>
    <row r="7875" spans="4:5">
      <c r="D7875" s="1205"/>
      <c r="E7875" s="1198"/>
    </row>
    <row r="7876" spans="4:5">
      <c r="D7876" s="1205"/>
      <c r="E7876" s="1198"/>
    </row>
    <row r="7877" spans="4:5">
      <c r="D7877" s="1205"/>
      <c r="E7877" s="1198"/>
    </row>
    <row r="7878" spans="4:5">
      <c r="D7878" s="1205"/>
      <c r="E7878" s="1198"/>
    </row>
    <row r="7879" spans="4:5">
      <c r="D7879" s="1205"/>
      <c r="E7879" s="1198"/>
    </row>
    <row r="7880" spans="4:5">
      <c r="D7880" s="1205"/>
      <c r="E7880" s="1198"/>
    </row>
    <row r="7881" spans="4:5">
      <c r="D7881" s="1205"/>
      <c r="E7881" s="1198"/>
    </row>
    <row r="7882" spans="4:5">
      <c r="D7882" s="1205"/>
      <c r="E7882" s="1198"/>
    </row>
    <row r="7883" spans="4:5">
      <c r="D7883" s="1205"/>
      <c r="E7883" s="1198"/>
    </row>
    <row r="7884" spans="4:5">
      <c r="D7884" s="1205"/>
      <c r="E7884" s="1198"/>
    </row>
    <row r="7885" spans="4:5">
      <c r="D7885" s="1205"/>
      <c r="E7885" s="1198"/>
    </row>
    <row r="7886" spans="4:5">
      <c r="D7886" s="1205"/>
      <c r="E7886" s="1198"/>
    </row>
    <row r="7887" spans="4:5">
      <c r="D7887" s="1205"/>
      <c r="E7887" s="1198"/>
    </row>
    <row r="7888" spans="4:5">
      <c r="D7888" s="1205"/>
      <c r="E7888" s="1198"/>
    </row>
    <row r="7889" spans="4:5">
      <c r="D7889" s="1205"/>
      <c r="E7889" s="1198"/>
    </row>
    <row r="7890" spans="4:5">
      <c r="D7890" s="1205"/>
      <c r="E7890" s="1198"/>
    </row>
    <row r="7891" spans="4:5">
      <c r="D7891" s="1205"/>
      <c r="E7891" s="1198"/>
    </row>
    <row r="7892" spans="4:5">
      <c r="D7892" s="1205"/>
      <c r="E7892" s="1198"/>
    </row>
    <row r="7893" spans="4:5">
      <c r="D7893" s="1205"/>
      <c r="E7893" s="1198"/>
    </row>
    <row r="7894" spans="4:5">
      <c r="D7894" s="1205"/>
      <c r="E7894" s="1198"/>
    </row>
    <row r="7895" spans="4:5">
      <c r="D7895" s="1205"/>
      <c r="E7895" s="1198"/>
    </row>
    <row r="7896" spans="4:5">
      <c r="D7896" s="1205"/>
      <c r="E7896" s="1198"/>
    </row>
    <row r="7897" spans="4:5">
      <c r="D7897" s="1205"/>
      <c r="E7897" s="1198"/>
    </row>
    <row r="7898" spans="4:5">
      <c r="D7898" s="1205"/>
      <c r="E7898" s="1198"/>
    </row>
    <row r="7899" spans="4:5">
      <c r="D7899" s="1205"/>
      <c r="E7899" s="1198"/>
    </row>
    <row r="7900" spans="4:5">
      <c r="D7900" s="1205"/>
      <c r="E7900" s="1198"/>
    </row>
    <row r="7901" spans="4:5">
      <c r="D7901" s="1205"/>
      <c r="E7901" s="1198"/>
    </row>
    <row r="7902" spans="4:5">
      <c r="D7902" s="1205"/>
      <c r="E7902" s="1198"/>
    </row>
    <row r="7903" spans="4:5">
      <c r="D7903" s="1205"/>
      <c r="E7903" s="1198"/>
    </row>
    <row r="7904" spans="4:5">
      <c r="D7904" s="1205"/>
      <c r="E7904" s="1198"/>
    </row>
    <row r="7905" spans="4:5">
      <c r="D7905" s="1205"/>
      <c r="E7905" s="1198"/>
    </row>
    <row r="7906" spans="4:5">
      <c r="D7906" s="1205"/>
      <c r="E7906" s="1198"/>
    </row>
    <row r="7907" spans="4:5">
      <c r="D7907" s="1205"/>
      <c r="E7907" s="1198"/>
    </row>
    <row r="7908" spans="4:5">
      <c r="D7908" s="1205"/>
      <c r="E7908" s="1198"/>
    </row>
    <row r="7909" spans="4:5">
      <c r="D7909" s="1205"/>
      <c r="E7909" s="1198"/>
    </row>
    <row r="7910" spans="4:5">
      <c r="D7910" s="1205"/>
      <c r="E7910" s="1198"/>
    </row>
    <row r="7911" spans="4:5">
      <c r="D7911" s="1205"/>
      <c r="E7911" s="1198"/>
    </row>
    <row r="7912" spans="4:5">
      <c r="D7912" s="1205"/>
      <c r="E7912" s="1198"/>
    </row>
    <row r="7913" spans="4:5">
      <c r="D7913" s="1205"/>
      <c r="E7913" s="1198"/>
    </row>
    <row r="7914" spans="4:5">
      <c r="D7914" s="1205"/>
      <c r="E7914" s="1198"/>
    </row>
    <row r="7915" spans="4:5">
      <c r="D7915" s="1205"/>
      <c r="E7915" s="1198"/>
    </row>
    <row r="7916" spans="4:5">
      <c r="D7916" s="1205"/>
      <c r="E7916" s="1198"/>
    </row>
    <row r="7917" spans="4:5">
      <c r="D7917" s="1205"/>
      <c r="E7917" s="1198"/>
    </row>
    <row r="7918" spans="4:5">
      <c r="D7918" s="1205"/>
      <c r="E7918" s="1198"/>
    </row>
    <row r="7919" spans="4:5">
      <c r="D7919" s="1205"/>
      <c r="E7919" s="1198"/>
    </row>
    <row r="7920" spans="4:5">
      <c r="D7920" s="1205"/>
      <c r="E7920" s="1198"/>
    </row>
    <row r="7921" spans="4:5">
      <c r="D7921" s="1205"/>
      <c r="E7921" s="1198"/>
    </row>
    <row r="7922" spans="4:5">
      <c r="D7922" s="1205"/>
      <c r="E7922" s="1198"/>
    </row>
    <row r="7923" spans="4:5">
      <c r="D7923" s="1205"/>
      <c r="E7923" s="1198"/>
    </row>
    <row r="7924" spans="4:5">
      <c r="D7924" s="1205"/>
      <c r="E7924" s="1198"/>
    </row>
    <row r="7925" spans="4:5">
      <c r="D7925" s="1205"/>
      <c r="E7925" s="1198"/>
    </row>
    <row r="7926" spans="4:5">
      <c r="D7926" s="1205"/>
      <c r="E7926" s="1198"/>
    </row>
    <row r="7927" spans="4:5">
      <c r="D7927" s="1205"/>
      <c r="E7927" s="1198"/>
    </row>
    <row r="7928" spans="4:5">
      <c r="D7928" s="1205"/>
      <c r="E7928" s="1198"/>
    </row>
    <row r="7929" spans="4:5">
      <c r="D7929" s="1205"/>
      <c r="E7929" s="1198"/>
    </row>
    <row r="7930" spans="4:5">
      <c r="D7930" s="1205"/>
      <c r="E7930" s="1198"/>
    </row>
    <row r="7931" spans="4:5">
      <c r="D7931" s="1205"/>
      <c r="E7931" s="1198"/>
    </row>
    <row r="7932" spans="4:5">
      <c r="D7932" s="1205"/>
      <c r="E7932" s="1198"/>
    </row>
    <row r="7933" spans="4:5">
      <c r="D7933" s="1205"/>
      <c r="E7933" s="1198"/>
    </row>
    <row r="7934" spans="4:5">
      <c r="D7934" s="1205"/>
      <c r="E7934" s="1198"/>
    </row>
    <row r="7935" spans="4:5">
      <c r="D7935" s="1205"/>
      <c r="E7935" s="1198"/>
    </row>
    <row r="7936" spans="4:5">
      <c r="D7936" s="1205"/>
      <c r="E7936" s="1198"/>
    </row>
    <row r="7937" spans="4:5">
      <c r="D7937" s="1205"/>
      <c r="E7937" s="1198"/>
    </row>
    <row r="7938" spans="4:5">
      <c r="D7938" s="1205"/>
      <c r="E7938" s="1198"/>
    </row>
    <row r="7939" spans="4:5">
      <c r="D7939" s="1205"/>
      <c r="E7939" s="1198"/>
    </row>
    <row r="7940" spans="4:5">
      <c r="D7940" s="1205"/>
      <c r="E7940" s="1198"/>
    </row>
    <row r="7941" spans="4:5">
      <c r="D7941" s="1205"/>
      <c r="E7941" s="1198"/>
    </row>
    <row r="7942" spans="4:5">
      <c r="D7942" s="1205"/>
      <c r="E7942" s="1198"/>
    </row>
    <row r="7943" spans="4:5">
      <c r="D7943" s="1205"/>
      <c r="E7943" s="1198"/>
    </row>
    <row r="7944" spans="4:5">
      <c r="D7944" s="1205"/>
      <c r="E7944" s="1198"/>
    </row>
    <row r="7945" spans="4:5">
      <c r="D7945" s="1205"/>
      <c r="E7945" s="1198"/>
    </row>
    <row r="7946" spans="4:5">
      <c r="D7946" s="1205"/>
      <c r="E7946" s="1198"/>
    </row>
    <row r="7947" spans="4:5">
      <c r="D7947" s="1205"/>
      <c r="E7947" s="1198"/>
    </row>
    <row r="7948" spans="4:5">
      <c r="D7948" s="1205"/>
      <c r="E7948" s="1198"/>
    </row>
    <row r="7949" spans="4:5">
      <c r="D7949" s="1205"/>
      <c r="E7949" s="1198"/>
    </row>
    <row r="7950" spans="4:5">
      <c r="D7950" s="1205"/>
      <c r="E7950" s="1198"/>
    </row>
    <row r="7951" spans="4:5">
      <c r="D7951" s="1205"/>
      <c r="E7951" s="1198"/>
    </row>
    <row r="7952" spans="4:5">
      <c r="D7952" s="1205"/>
      <c r="E7952" s="1198"/>
    </row>
    <row r="7953" spans="4:5">
      <c r="D7953" s="1205"/>
      <c r="E7953" s="1198"/>
    </row>
    <row r="7954" spans="4:5">
      <c r="D7954" s="1205"/>
      <c r="E7954" s="1198"/>
    </row>
    <row r="7955" spans="4:5">
      <c r="D7955" s="1205"/>
      <c r="E7955" s="1198"/>
    </row>
    <row r="7956" spans="4:5">
      <c r="D7956" s="1205"/>
      <c r="E7956" s="1198"/>
    </row>
    <row r="7957" spans="4:5">
      <c r="D7957" s="1205"/>
      <c r="E7957" s="1198"/>
    </row>
    <row r="7958" spans="4:5">
      <c r="D7958" s="1205"/>
      <c r="E7958" s="1198"/>
    </row>
    <row r="7959" spans="4:5">
      <c r="D7959" s="1205"/>
      <c r="E7959" s="1198"/>
    </row>
    <row r="7960" spans="4:5">
      <c r="D7960" s="1205"/>
      <c r="E7960" s="1198"/>
    </row>
    <row r="7961" spans="4:5">
      <c r="D7961" s="1205"/>
      <c r="E7961" s="1198"/>
    </row>
    <row r="7962" spans="4:5">
      <c r="D7962" s="1205"/>
      <c r="E7962" s="1198"/>
    </row>
    <row r="7963" spans="4:5">
      <c r="D7963" s="1205"/>
      <c r="E7963" s="1198"/>
    </row>
    <row r="7964" spans="4:5">
      <c r="D7964" s="1205"/>
      <c r="E7964" s="1198"/>
    </row>
    <row r="7965" spans="4:5">
      <c r="D7965" s="1205"/>
      <c r="E7965" s="1198"/>
    </row>
    <row r="7966" spans="4:5">
      <c r="D7966" s="1205"/>
      <c r="E7966" s="1198"/>
    </row>
    <row r="7967" spans="4:5">
      <c r="D7967" s="1205"/>
      <c r="E7967" s="1198"/>
    </row>
    <row r="7968" spans="4:5">
      <c r="D7968" s="1205"/>
      <c r="E7968" s="1198"/>
    </row>
    <row r="7969" spans="4:5">
      <c r="D7969" s="1205"/>
      <c r="E7969" s="1198"/>
    </row>
    <row r="7970" spans="4:5">
      <c r="D7970" s="1205"/>
      <c r="E7970" s="1198"/>
    </row>
    <row r="7971" spans="4:5">
      <c r="D7971" s="1205"/>
      <c r="E7971" s="1198"/>
    </row>
    <row r="7972" spans="4:5">
      <c r="D7972" s="1205"/>
      <c r="E7972" s="1198"/>
    </row>
    <row r="7973" spans="4:5">
      <c r="D7973" s="1205"/>
      <c r="E7973" s="1198"/>
    </row>
    <row r="7974" spans="4:5">
      <c r="D7974" s="1205"/>
      <c r="E7974" s="1198"/>
    </row>
    <row r="7975" spans="4:5">
      <c r="D7975" s="1205"/>
      <c r="E7975" s="1198"/>
    </row>
    <row r="7976" spans="4:5">
      <c r="D7976" s="1205"/>
      <c r="E7976" s="1198"/>
    </row>
    <row r="7977" spans="4:5">
      <c r="D7977" s="1205"/>
      <c r="E7977" s="1198"/>
    </row>
    <row r="7978" spans="4:5">
      <c r="D7978" s="1205"/>
      <c r="E7978" s="1198"/>
    </row>
    <row r="7979" spans="4:5">
      <c r="D7979" s="1205"/>
      <c r="E7979" s="1198"/>
    </row>
    <row r="7980" spans="4:5">
      <c r="D7980" s="1205"/>
      <c r="E7980" s="1198"/>
    </row>
    <row r="7981" spans="4:5">
      <c r="D7981" s="1205"/>
      <c r="E7981" s="1198"/>
    </row>
    <row r="7982" spans="4:5">
      <c r="D7982" s="1205"/>
      <c r="E7982" s="1198"/>
    </row>
    <row r="7983" spans="4:5">
      <c r="D7983" s="1205"/>
      <c r="E7983" s="1198"/>
    </row>
    <row r="7984" spans="4:5">
      <c r="D7984" s="1205"/>
      <c r="E7984" s="1198"/>
    </row>
    <row r="7985" spans="4:5">
      <c r="D7985" s="1205"/>
      <c r="E7985" s="1198"/>
    </row>
    <row r="7986" spans="4:5">
      <c r="D7986" s="1205"/>
      <c r="E7986" s="1198"/>
    </row>
    <row r="7987" spans="4:5">
      <c r="D7987" s="1205"/>
      <c r="E7987" s="1198"/>
    </row>
    <row r="7988" spans="4:5">
      <c r="D7988" s="1205"/>
      <c r="E7988" s="1198"/>
    </row>
    <row r="7989" spans="4:5">
      <c r="D7989" s="1205"/>
      <c r="E7989" s="1198"/>
    </row>
    <row r="7990" spans="4:5">
      <c r="D7990" s="1205"/>
      <c r="E7990" s="1198"/>
    </row>
    <row r="7991" spans="4:5">
      <c r="D7991" s="1205"/>
      <c r="E7991" s="1198"/>
    </row>
    <row r="7992" spans="4:5">
      <c r="D7992" s="1205"/>
      <c r="E7992" s="1198"/>
    </row>
    <row r="7993" spans="4:5">
      <c r="D7993" s="1205"/>
      <c r="E7993" s="1198"/>
    </row>
    <row r="7994" spans="4:5">
      <c r="D7994" s="1205"/>
      <c r="E7994" s="1198"/>
    </row>
    <row r="7995" spans="4:5">
      <c r="D7995" s="1205"/>
      <c r="E7995" s="1198"/>
    </row>
    <row r="7996" spans="4:5">
      <c r="D7996" s="1205"/>
      <c r="E7996" s="1198"/>
    </row>
    <row r="7997" spans="4:5">
      <c r="D7997" s="1205"/>
      <c r="E7997" s="1198"/>
    </row>
    <row r="7998" spans="4:5">
      <c r="D7998" s="1205"/>
      <c r="E7998" s="1198"/>
    </row>
    <row r="7999" spans="4:5">
      <c r="D7999" s="1205"/>
      <c r="E7999" s="1198"/>
    </row>
    <row r="8000" spans="4:5">
      <c r="D8000" s="1205"/>
      <c r="E8000" s="1198"/>
    </row>
    <row r="8001" spans="4:5">
      <c r="D8001" s="1205"/>
      <c r="E8001" s="1198"/>
    </row>
    <row r="8002" spans="4:5">
      <c r="D8002" s="1205"/>
      <c r="E8002" s="1198"/>
    </row>
    <row r="8003" spans="4:5">
      <c r="D8003" s="1205"/>
      <c r="E8003" s="1198"/>
    </row>
    <row r="8004" spans="4:5">
      <c r="D8004" s="1205"/>
      <c r="E8004" s="1198"/>
    </row>
    <row r="8005" spans="4:5">
      <c r="D8005" s="1205"/>
      <c r="E8005" s="1198"/>
    </row>
    <row r="8006" spans="4:5">
      <c r="D8006" s="1205"/>
      <c r="E8006" s="1198"/>
    </row>
    <row r="8007" spans="4:5">
      <c r="D8007" s="1205"/>
      <c r="E8007" s="1198"/>
    </row>
    <row r="8008" spans="4:5">
      <c r="D8008" s="1205"/>
      <c r="E8008" s="1198"/>
    </row>
    <row r="8009" spans="4:5">
      <c r="D8009" s="1205"/>
      <c r="E8009" s="1198"/>
    </row>
    <row r="8010" spans="4:5">
      <c r="D8010" s="1205"/>
      <c r="E8010" s="1198"/>
    </row>
    <row r="8011" spans="4:5">
      <c r="D8011" s="1205"/>
      <c r="E8011" s="1198"/>
    </row>
    <row r="8012" spans="4:5">
      <c r="D8012" s="1205"/>
      <c r="E8012" s="1198"/>
    </row>
    <row r="8013" spans="4:5">
      <c r="D8013" s="1205"/>
      <c r="E8013" s="1198"/>
    </row>
    <row r="8014" spans="4:5">
      <c r="D8014" s="1205"/>
      <c r="E8014" s="1198"/>
    </row>
    <row r="8015" spans="4:5">
      <c r="D8015" s="1205"/>
      <c r="E8015" s="1198"/>
    </row>
    <row r="8016" spans="4:5">
      <c r="D8016" s="1205"/>
      <c r="E8016" s="1198"/>
    </row>
    <row r="8017" spans="4:5">
      <c r="D8017" s="1205"/>
      <c r="E8017" s="1198"/>
    </row>
    <row r="8018" spans="4:5">
      <c r="D8018" s="1205"/>
      <c r="E8018" s="1198"/>
    </row>
    <row r="8019" spans="4:5">
      <c r="D8019" s="1205"/>
      <c r="E8019" s="1198"/>
    </row>
    <row r="8020" spans="4:5">
      <c r="D8020" s="1205"/>
      <c r="E8020" s="1198"/>
    </row>
    <row r="8021" spans="4:5">
      <c r="D8021" s="1205"/>
      <c r="E8021" s="1198"/>
    </row>
    <row r="8022" spans="4:5">
      <c r="D8022" s="1205"/>
      <c r="E8022" s="1198"/>
    </row>
    <row r="8023" spans="4:5">
      <c r="D8023" s="1205"/>
      <c r="E8023" s="1198"/>
    </row>
    <row r="8024" spans="4:5">
      <c r="D8024" s="1205"/>
      <c r="E8024" s="1198"/>
    </row>
    <row r="8025" spans="4:5">
      <c r="D8025" s="1205"/>
      <c r="E8025" s="1198"/>
    </row>
    <row r="8026" spans="4:5">
      <c r="D8026" s="1205"/>
      <c r="E8026" s="1198"/>
    </row>
    <row r="8027" spans="4:5">
      <c r="D8027" s="1205"/>
      <c r="E8027" s="1198"/>
    </row>
    <row r="8028" spans="4:5">
      <c r="D8028" s="1205"/>
      <c r="E8028" s="1198"/>
    </row>
    <row r="8029" spans="4:5">
      <c r="D8029" s="1205"/>
      <c r="E8029" s="1198"/>
    </row>
    <row r="8030" spans="4:5">
      <c r="D8030" s="1205"/>
      <c r="E8030" s="1198"/>
    </row>
    <row r="8031" spans="4:5">
      <c r="D8031" s="1205"/>
      <c r="E8031" s="1198"/>
    </row>
    <row r="8032" spans="4:5">
      <c r="D8032" s="1205"/>
      <c r="E8032" s="1198"/>
    </row>
    <row r="8033" spans="4:5">
      <c r="D8033" s="1205"/>
      <c r="E8033" s="1198"/>
    </row>
    <row r="8034" spans="4:5">
      <c r="D8034" s="1205"/>
      <c r="E8034" s="1198"/>
    </row>
    <row r="8035" spans="4:5">
      <c r="D8035" s="1205"/>
      <c r="E8035" s="1198"/>
    </row>
    <row r="8036" spans="4:5">
      <c r="D8036" s="1205"/>
      <c r="E8036" s="1198"/>
    </row>
    <row r="8037" spans="4:5">
      <c r="D8037" s="1205"/>
      <c r="E8037" s="1198"/>
    </row>
    <row r="8038" spans="4:5">
      <c r="D8038" s="1205"/>
      <c r="E8038" s="1198"/>
    </row>
    <row r="8039" spans="4:5">
      <c r="D8039" s="1205"/>
      <c r="E8039" s="1198"/>
    </row>
    <row r="8040" spans="4:5">
      <c r="D8040" s="1205"/>
      <c r="E8040" s="1198"/>
    </row>
    <row r="8041" spans="4:5">
      <c r="D8041" s="1205"/>
      <c r="E8041" s="1198"/>
    </row>
    <row r="8042" spans="4:5">
      <c r="D8042" s="1205"/>
      <c r="E8042" s="1198"/>
    </row>
    <row r="8043" spans="4:5">
      <c r="D8043" s="1205"/>
      <c r="E8043" s="1198"/>
    </row>
    <row r="8044" spans="4:5">
      <c r="D8044" s="1205"/>
      <c r="E8044" s="1198"/>
    </row>
    <row r="8045" spans="4:5">
      <c r="D8045" s="1205"/>
      <c r="E8045" s="1198"/>
    </row>
    <row r="8046" spans="4:5">
      <c r="D8046" s="1205"/>
      <c r="E8046" s="1198"/>
    </row>
    <row r="8047" spans="4:5">
      <c r="D8047" s="1205"/>
      <c r="E8047" s="1198"/>
    </row>
    <row r="8048" spans="4:5">
      <c r="D8048" s="1205"/>
      <c r="E8048" s="1198"/>
    </row>
    <row r="8049" spans="4:5">
      <c r="D8049" s="1205"/>
      <c r="E8049" s="1198"/>
    </row>
    <row r="8050" spans="4:5">
      <c r="D8050" s="1205"/>
      <c r="E8050" s="1198"/>
    </row>
    <row r="8051" spans="4:5">
      <c r="D8051" s="1205"/>
      <c r="E8051" s="1198"/>
    </row>
    <row r="8052" spans="4:5">
      <c r="D8052" s="1205"/>
      <c r="E8052" s="1198"/>
    </row>
    <row r="8053" spans="4:5">
      <c r="D8053" s="1205"/>
      <c r="E8053" s="1198"/>
    </row>
    <row r="8054" spans="4:5">
      <c r="D8054" s="1205"/>
      <c r="E8054" s="1198"/>
    </row>
    <row r="8055" spans="4:5">
      <c r="D8055" s="1205"/>
      <c r="E8055" s="1198"/>
    </row>
    <row r="8056" spans="4:5">
      <c r="D8056" s="1205"/>
      <c r="E8056" s="1198"/>
    </row>
    <row r="8057" spans="4:5">
      <c r="D8057" s="1205"/>
      <c r="E8057" s="1198"/>
    </row>
    <row r="8058" spans="4:5">
      <c r="D8058" s="1205"/>
      <c r="E8058" s="1198"/>
    </row>
    <row r="8059" spans="4:5">
      <c r="D8059" s="1205"/>
      <c r="E8059" s="1198"/>
    </row>
    <row r="8060" spans="4:5">
      <c r="D8060" s="1205"/>
      <c r="E8060" s="1198"/>
    </row>
    <row r="8061" spans="4:5">
      <c r="D8061" s="1205"/>
      <c r="E8061" s="1198"/>
    </row>
    <row r="8062" spans="4:5">
      <c r="D8062" s="1205"/>
      <c r="E8062" s="1198"/>
    </row>
    <row r="8063" spans="4:5">
      <c r="D8063" s="1205"/>
      <c r="E8063" s="1198"/>
    </row>
    <row r="8064" spans="4:5">
      <c r="D8064" s="1205"/>
      <c r="E8064" s="1198"/>
    </row>
    <row r="8065" spans="4:5">
      <c r="D8065" s="1205"/>
      <c r="E8065" s="1198"/>
    </row>
    <row r="8066" spans="4:5">
      <c r="D8066" s="1205"/>
      <c r="E8066" s="1198"/>
    </row>
    <row r="8067" spans="4:5">
      <c r="D8067" s="1205"/>
      <c r="E8067" s="1198"/>
    </row>
    <row r="8068" spans="4:5">
      <c r="D8068" s="1205"/>
      <c r="E8068" s="1198"/>
    </row>
    <row r="8069" spans="4:5">
      <c r="D8069" s="1205"/>
      <c r="E8069" s="1198"/>
    </row>
    <row r="8070" spans="4:5">
      <c r="D8070" s="1205"/>
      <c r="E8070" s="1198"/>
    </row>
    <row r="8071" spans="4:5">
      <c r="D8071" s="1205"/>
      <c r="E8071" s="1198"/>
    </row>
    <row r="8072" spans="4:5">
      <c r="D8072" s="1205"/>
      <c r="E8072" s="1198"/>
    </row>
    <row r="8073" spans="4:5">
      <c r="D8073" s="1205"/>
      <c r="E8073" s="1198"/>
    </row>
    <row r="8074" spans="4:5">
      <c r="D8074" s="1205"/>
      <c r="E8074" s="1198"/>
    </row>
    <row r="8075" spans="4:5">
      <c r="D8075" s="1205"/>
      <c r="E8075" s="1198"/>
    </row>
    <row r="8076" spans="4:5">
      <c r="D8076" s="1205"/>
      <c r="E8076" s="1198"/>
    </row>
    <row r="8077" spans="4:5">
      <c r="D8077" s="1205"/>
      <c r="E8077" s="1198"/>
    </row>
    <row r="8078" spans="4:5">
      <c r="D8078" s="1205"/>
      <c r="E8078" s="1198"/>
    </row>
    <row r="8079" spans="4:5">
      <c r="D8079" s="1205"/>
      <c r="E8079" s="1198"/>
    </row>
    <row r="8080" spans="4:5">
      <c r="D8080" s="1205"/>
      <c r="E8080" s="1198"/>
    </row>
    <row r="8081" spans="4:5">
      <c r="D8081" s="1205"/>
      <c r="E8081" s="1198"/>
    </row>
    <row r="8082" spans="4:5">
      <c r="D8082" s="1205"/>
      <c r="E8082" s="1198"/>
    </row>
    <row r="8083" spans="4:5">
      <c r="D8083" s="1205"/>
      <c r="E8083" s="1198"/>
    </row>
    <row r="8084" spans="4:5">
      <c r="D8084" s="1205"/>
      <c r="E8084" s="1198"/>
    </row>
    <row r="8085" spans="4:5">
      <c r="D8085" s="1205"/>
      <c r="E8085" s="1198"/>
    </row>
    <row r="8086" spans="4:5">
      <c r="D8086" s="1205"/>
      <c r="E8086" s="1198"/>
    </row>
    <row r="8087" spans="4:5">
      <c r="D8087" s="1205"/>
      <c r="E8087" s="1198"/>
    </row>
    <row r="8088" spans="4:5">
      <c r="D8088" s="1205"/>
      <c r="E8088" s="1198"/>
    </row>
    <row r="8089" spans="4:5">
      <c r="D8089" s="1205"/>
      <c r="E8089" s="1198"/>
    </row>
    <row r="8090" spans="4:5">
      <c r="D8090" s="1205"/>
      <c r="E8090" s="1198"/>
    </row>
    <row r="8091" spans="4:5">
      <c r="D8091" s="1205"/>
      <c r="E8091" s="1198"/>
    </row>
    <row r="8092" spans="4:5">
      <c r="D8092" s="1205"/>
      <c r="E8092" s="1198"/>
    </row>
    <row r="8093" spans="4:5">
      <c r="D8093" s="1205"/>
      <c r="E8093" s="1198"/>
    </row>
    <row r="8094" spans="4:5">
      <c r="D8094" s="1205"/>
      <c r="E8094" s="1198"/>
    </row>
    <row r="8095" spans="4:5">
      <c r="D8095" s="1205"/>
      <c r="E8095" s="1198"/>
    </row>
    <row r="8096" spans="4:5">
      <c r="D8096" s="1205"/>
      <c r="E8096" s="1198"/>
    </row>
    <row r="8097" spans="4:5">
      <c r="D8097" s="1205"/>
      <c r="E8097" s="1198"/>
    </row>
    <row r="8098" spans="4:5">
      <c r="D8098" s="1205"/>
      <c r="E8098" s="1198"/>
    </row>
    <row r="8099" spans="4:5">
      <c r="D8099" s="1205"/>
      <c r="E8099" s="1198"/>
    </row>
    <row r="8100" spans="4:5">
      <c r="D8100" s="1205"/>
      <c r="E8100" s="1198"/>
    </row>
    <row r="8101" spans="4:5">
      <c r="D8101" s="1205"/>
      <c r="E8101" s="1198"/>
    </row>
    <row r="8102" spans="4:5">
      <c r="D8102" s="1205"/>
      <c r="E8102" s="1198"/>
    </row>
    <row r="8103" spans="4:5">
      <c r="D8103" s="1205"/>
      <c r="E8103" s="1198"/>
    </row>
    <row r="8104" spans="4:5">
      <c r="D8104" s="1205"/>
      <c r="E8104" s="1198"/>
    </row>
    <row r="8105" spans="4:5">
      <c r="D8105" s="1205"/>
      <c r="E8105" s="1198"/>
    </row>
    <row r="8106" spans="4:5">
      <c r="D8106" s="1205"/>
      <c r="E8106" s="1198"/>
    </row>
    <row r="8107" spans="4:5">
      <c r="D8107" s="1205"/>
      <c r="E8107" s="1198"/>
    </row>
    <row r="8108" spans="4:5">
      <c r="D8108" s="1205"/>
      <c r="E8108" s="1198"/>
    </row>
    <row r="8109" spans="4:5">
      <c r="D8109" s="1205"/>
      <c r="E8109" s="1198"/>
    </row>
    <row r="8110" spans="4:5">
      <c r="D8110" s="1205"/>
      <c r="E8110" s="1198"/>
    </row>
    <row r="8111" spans="4:5">
      <c r="D8111" s="1205"/>
      <c r="E8111" s="1198"/>
    </row>
    <row r="8112" spans="4:5">
      <c r="D8112" s="1205"/>
      <c r="E8112" s="1198"/>
    </row>
    <row r="8113" spans="4:5">
      <c r="D8113" s="1205"/>
      <c r="E8113" s="1198"/>
    </row>
    <row r="8114" spans="4:5">
      <c r="D8114" s="1205"/>
      <c r="E8114" s="1198"/>
    </row>
    <row r="8115" spans="4:5">
      <c r="D8115" s="1205"/>
      <c r="E8115" s="1198"/>
    </row>
    <row r="8116" spans="4:5">
      <c r="D8116" s="1205"/>
      <c r="E8116" s="1198"/>
    </row>
    <row r="8117" spans="4:5">
      <c r="D8117" s="1205"/>
      <c r="E8117" s="1198"/>
    </row>
    <row r="8118" spans="4:5">
      <c r="D8118" s="1205"/>
      <c r="E8118" s="1198"/>
    </row>
    <row r="8119" spans="4:5">
      <c r="D8119" s="1205"/>
      <c r="E8119" s="1198"/>
    </row>
    <row r="8120" spans="4:5">
      <c r="D8120" s="1205"/>
      <c r="E8120" s="1198"/>
    </row>
    <row r="8121" spans="4:5">
      <c r="D8121" s="1205"/>
      <c r="E8121" s="1198"/>
    </row>
    <row r="8122" spans="4:5">
      <c r="D8122" s="1205"/>
      <c r="E8122" s="1198"/>
    </row>
    <row r="8123" spans="4:5">
      <c r="D8123" s="1205"/>
      <c r="E8123" s="1198"/>
    </row>
    <row r="8124" spans="4:5">
      <c r="D8124" s="1205"/>
      <c r="E8124" s="1198"/>
    </row>
    <row r="8125" spans="4:5">
      <c r="D8125" s="1205"/>
      <c r="E8125" s="1198"/>
    </row>
    <row r="8126" spans="4:5">
      <c r="D8126" s="1205"/>
      <c r="E8126" s="1198"/>
    </row>
    <row r="8127" spans="4:5">
      <c r="D8127" s="1205"/>
      <c r="E8127" s="1198"/>
    </row>
    <row r="8128" spans="4:5">
      <c r="D8128" s="1205"/>
      <c r="E8128" s="1198"/>
    </row>
    <row r="8129" spans="4:5">
      <c r="D8129" s="1205"/>
      <c r="E8129" s="1198"/>
    </row>
    <row r="8130" spans="4:5">
      <c r="D8130" s="1205"/>
      <c r="E8130" s="1198"/>
    </row>
    <row r="8131" spans="4:5">
      <c r="D8131" s="1205"/>
      <c r="E8131" s="1198"/>
    </row>
    <row r="8132" spans="4:5">
      <c r="D8132" s="1205"/>
      <c r="E8132" s="1198"/>
    </row>
    <row r="8133" spans="4:5">
      <c r="D8133" s="1205"/>
      <c r="E8133" s="1198"/>
    </row>
    <row r="8134" spans="4:5">
      <c r="D8134" s="1205"/>
      <c r="E8134" s="1198"/>
    </row>
    <row r="8135" spans="4:5">
      <c r="D8135" s="1205"/>
      <c r="E8135" s="1198"/>
    </row>
    <row r="8136" spans="4:5">
      <c r="D8136" s="1205"/>
      <c r="E8136" s="1198"/>
    </row>
    <row r="8137" spans="4:5">
      <c r="D8137" s="1205"/>
      <c r="E8137" s="1198"/>
    </row>
    <row r="8138" spans="4:5">
      <c r="D8138" s="1205"/>
      <c r="E8138" s="1198"/>
    </row>
    <row r="8139" spans="4:5">
      <c r="D8139" s="1205"/>
      <c r="E8139" s="1198"/>
    </row>
    <row r="8140" spans="4:5">
      <c r="D8140" s="1205"/>
      <c r="E8140" s="1198"/>
    </row>
    <row r="8141" spans="4:5">
      <c r="D8141" s="1205"/>
      <c r="E8141" s="1198"/>
    </row>
    <row r="8142" spans="4:5">
      <c r="D8142" s="1205"/>
      <c r="E8142" s="1198"/>
    </row>
    <row r="8143" spans="4:5">
      <c r="D8143" s="1205"/>
      <c r="E8143" s="1198"/>
    </row>
    <row r="8144" spans="4:5">
      <c r="D8144" s="1205"/>
      <c r="E8144" s="1198"/>
    </row>
    <row r="8145" spans="4:5">
      <c r="D8145" s="1205"/>
      <c r="E8145" s="1198"/>
    </row>
    <row r="8146" spans="4:5">
      <c r="D8146" s="1205"/>
      <c r="E8146" s="1198"/>
    </row>
    <row r="8147" spans="4:5">
      <c r="D8147" s="1205"/>
      <c r="E8147" s="1198"/>
    </row>
    <row r="8148" spans="4:5">
      <c r="D8148" s="1205"/>
      <c r="E8148" s="1198"/>
    </row>
    <row r="8149" spans="4:5">
      <c r="D8149" s="1205"/>
      <c r="E8149" s="1198"/>
    </row>
    <row r="8150" spans="4:5">
      <c r="D8150" s="1205"/>
      <c r="E8150" s="1198"/>
    </row>
    <row r="8151" spans="4:5">
      <c r="D8151" s="1205"/>
      <c r="E8151" s="1198"/>
    </row>
    <row r="8152" spans="4:5">
      <c r="D8152" s="1205"/>
      <c r="E8152" s="1198"/>
    </row>
    <row r="8153" spans="4:5">
      <c r="D8153" s="1205"/>
      <c r="E8153" s="1198"/>
    </row>
    <row r="8154" spans="4:5">
      <c r="D8154" s="1205"/>
      <c r="E8154" s="1198"/>
    </row>
    <row r="8155" spans="4:5">
      <c r="D8155" s="1205"/>
      <c r="E8155" s="1198"/>
    </row>
    <row r="8156" spans="4:5">
      <c r="D8156" s="1205"/>
      <c r="E8156" s="1198"/>
    </row>
    <row r="8157" spans="4:5">
      <c r="D8157" s="1205"/>
      <c r="E8157" s="1198"/>
    </row>
    <row r="8158" spans="4:5">
      <c r="D8158" s="1205"/>
      <c r="E8158" s="1198"/>
    </row>
    <row r="8159" spans="4:5">
      <c r="D8159" s="1205"/>
      <c r="E8159" s="1198"/>
    </row>
    <row r="8160" spans="4:5">
      <c r="D8160" s="1205"/>
      <c r="E8160" s="1198"/>
    </row>
    <row r="8161" spans="4:5">
      <c r="D8161" s="1205"/>
      <c r="E8161" s="1198"/>
    </row>
    <row r="8162" spans="4:5">
      <c r="D8162" s="1205"/>
      <c r="E8162" s="1198"/>
    </row>
    <row r="8163" spans="4:5">
      <c r="D8163" s="1205"/>
      <c r="E8163" s="1198"/>
    </row>
    <row r="8164" spans="4:5">
      <c r="D8164" s="1205"/>
      <c r="E8164" s="1198"/>
    </row>
    <row r="8165" spans="4:5">
      <c r="D8165" s="1205"/>
      <c r="E8165" s="1198"/>
    </row>
    <row r="8166" spans="4:5">
      <c r="D8166" s="1205"/>
      <c r="E8166" s="1198"/>
    </row>
    <row r="8167" spans="4:5">
      <c r="D8167" s="1205"/>
      <c r="E8167" s="1198"/>
    </row>
    <row r="8168" spans="4:5">
      <c r="D8168" s="1205"/>
      <c r="E8168" s="1198"/>
    </row>
    <row r="8169" spans="4:5">
      <c r="D8169" s="1205"/>
      <c r="E8169" s="1198"/>
    </row>
    <row r="8170" spans="4:5">
      <c r="D8170" s="1205"/>
      <c r="E8170" s="1198"/>
    </row>
    <row r="8171" spans="4:5">
      <c r="D8171" s="1205"/>
      <c r="E8171" s="1198"/>
    </row>
    <row r="8172" spans="4:5">
      <c r="D8172" s="1205"/>
      <c r="E8172" s="1198"/>
    </row>
    <row r="8173" spans="4:5">
      <c r="D8173" s="1205"/>
      <c r="E8173" s="1198"/>
    </row>
    <row r="8174" spans="4:5">
      <c r="D8174" s="1205"/>
      <c r="E8174" s="1198"/>
    </row>
    <row r="8175" spans="4:5">
      <c r="D8175" s="1205"/>
      <c r="E8175" s="1198"/>
    </row>
    <row r="8176" spans="4:5">
      <c r="D8176" s="1205"/>
      <c r="E8176" s="1198"/>
    </row>
    <row r="8177" spans="4:5">
      <c r="D8177" s="1205"/>
      <c r="E8177" s="1198"/>
    </row>
    <row r="8178" spans="4:5">
      <c r="D8178" s="1205"/>
      <c r="E8178" s="1198"/>
    </row>
    <row r="8179" spans="4:5">
      <c r="D8179" s="1205"/>
      <c r="E8179" s="1198"/>
    </row>
    <row r="8180" spans="4:5">
      <c r="D8180" s="1205"/>
      <c r="E8180" s="1198"/>
    </row>
    <row r="8181" spans="4:5">
      <c r="D8181" s="1205"/>
      <c r="E8181" s="1198"/>
    </row>
    <row r="8182" spans="4:5">
      <c r="D8182" s="1205"/>
      <c r="E8182" s="1198"/>
    </row>
    <row r="8183" spans="4:5">
      <c r="D8183" s="1205"/>
      <c r="E8183" s="1198"/>
    </row>
    <row r="8184" spans="4:5">
      <c r="D8184" s="1205"/>
      <c r="E8184" s="1198"/>
    </row>
    <row r="8185" spans="4:5">
      <c r="D8185" s="1205"/>
      <c r="E8185" s="1198"/>
    </row>
    <row r="8186" spans="4:5">
      <c r="D8186" s="1205"/>
      <c r="E8186" s="1198"/>
    </row>
    <row r="8187" spans="4:5">
      <c r="D8187" s="1205"/>
      <c r="E8187" s="1198"/>
    </row>
    <row r="8188" spans="4:5">
      <c r="D8188" s="1205"/>
      <c r="E8188" s="1198"/>
    </row>
    <row r="8189" spans="4:5">
      <c r="D8189" s="1205"/>
      <c r="E8189" s="1198"/>
    </row>
    <row r="8190" spans="4:5">
      <c r="D8190" s="1205"/>
      <c r="E8190" s="1198"/>
    </row>
    <row r="8191" spans="4:5">
      <c r="D8191" s="1205"/>
      <c r="E8191" s="1198"/>
    </row>
    <row r="8192" spans="4:5">
      <c r="D8192" s="1205"/>
      <c r="E8192" s="1198"/>
    </row>
    <row r="8193" spans="4:5">
      <c r="D8193" s="1205"/>
      <c r="E8193" s="1198"/>
    </row>
    <row r="8194" spans="4:5">
      <c r="D8194" s="1205"/>
      <c r="E8194" s="1198"/>
    </row>
    <row r="8195" spans="4:5">
      <c r="D8195" s="1205"/>
      <c r="E8195" s="1198"/>
    </row>
    <row r="8196" spans="4:5">
      <c r="D8196" s="1205"/>
      <c r="E8196" s="1198"/>
    </row>
    <row r="8197" spans="4:5">
      <c r="D8197" s="1205"/>
      <c r="E8197" s="1198"/>
    </row>
    <row r="8198" spans="4:5">
      <c r="D8198" s="1205"/>
      <c r="E8198" s="1198"/>
    </row>
    <row r="8199" spans="4:5">
      <c r="D8199" s="1205"/>
      <c r="E8199" s="1198"/>
    </row>
    <row r="8200" spans="4:5">
      <c r="D8200" s="1205"/>
      <c r="E8200" s="1198"/>
    </row>
    <row r="8201" spans="4:5">
      <c r="D8201" s="1205"/>
      <c r="E8201" s="1198"/>
    </row>
    <row r="8202" spans="4:5">
      <c r="D8202" s="1205"/>
      <c r="E8202" s="1198"/>
    </row>
    <row r="8203" spans="4:5">
      <c r="D8203" s="1205"/>
      <c r="E8203" s="1198"/>
    </row>
    <row r="8204" spans="4:5">
      <c r="D8204" s="1205"/>
      <c r="E8204" s="1198"/>
    </row>
    <row r="8205" spans="4:5">
      <c r="D8205" s="1205"/>
      <c r="E8205" s="1198"/>
    </row>
    <row r="8206" spans="4:5">
      <c r="D8206" s="1205"/>
      <c r="E8206" s="1198"/>
    </row>
    <row r="8207" spans="4:5">
      <c r="D8207" s="1205"/>
      <c r="E8207" s="1198"/>
    </row>
    <row r="8208" spans="4:5">
      <c r="D8208" s="1205"/>
      <c r="E8208" s="1198"/>
    </row>
    <row r="8209" spans="4:5">
      <c r="D8209" s="1205"/>
      <c r="E8209" s="1198"/>
    </row>
    <row r="8210" spans="4:5">
      <c r="D8210" s="1205"/>
      <c r="E8210" s="1198"/>
    </row>
    <row r="8211" spans="4:5">
      <c r="D8211" s="1205"/>
      <c r="E8211" s="1198"/>
    </row>
    <row r="8212" spans="4:5">
      <c r="D8212" s="1205"/>
      <c r="E8212" s="1198"/>
    </row>
    <row r="8213" spans="4:5">
      <c r="D8213" s="1205"/>
      <c r="E8213" s="1198"/>
    </row>
    <row r="8214" spans="4:5">
      <c r="D8214" s="1205"/>
      <c r="E8214" s="1198"/>
    </row>
    <row r="8215" spans="4:5">
      <c r="D8215" s="1205"/>
      <c r="E8215" s="1198"/>
    </row>
    <row r="8216" spans="4:5">
      <c r="D8216" s="1205"/>
      <c r="E8216" s="1198"/>
    </row>
    <row r="8217" spans="4:5">
      <c r="D8217" s="1205"/>
      <c r="E8217" s="1198"/>
    </row>
    <row r="8218" spans="4:5">
      <c r="D8218" s="1205"/>
      <c r="E8218" s="1198"/>
    </row>
    <row r="8219" spans="4:5">
      <c r="D8219" s="1205"/>
      <c r="E8219" s="1198"/>
    </row>
    <row r="8220" spans="4:5">
      <c r="D8220" s="1205"/>
      <c r="E8220" s="1198"/>
    </row>
    <row r="8221" spans="4:5">
      <c r="D8221" s="1205"/>
      <c r="E8221" s="1198"/>
    </row>
    <row r="8222" spans="4:5">
      <c r="D8222" s="1205"/>
      <c r="E8222" s="1198"/>
    </row>
    <row r="8223" spans="4:5">
      <c r="D8223" s="1205"/>
      <c r="E8223" s="1198"/>
    </row>
    <row r="8224" spans="4:5">
      <c r="D8224" s="1205"/>
      <c r="E8224" s="1198"/>
    </row>
    <row r="8225" spans="4:5">
      <c r="D8225" s="1205"/>
      <c r="E8225" s="1198"/>
    </row>
    <row r="8226" spans="4:5">
      <c r="D8226" s="1205"/>
      <c r="E8226" s="1198"/>
    </row>
    <row r="8227" spans="4:5">
      <c r="D8227" s="1205"/>
      <c r="E8227" s="1198"/>
    </row>
    <row r="8228" spans="4:5">
      <c r="D8228" s="1205"/>
      <c r="E8228" s="1198"/>
    </row>
    <row r="8229" spans="4:5">
      <c r="D8229" s="1205"/>
      <c r="E8229" s="1198"/>
    </row>
    <row r="8230" spans="4:5">
      <c r="D8230" s="1205"/>
      <c r="E8230" s="1198"/>
    </row>
    <row r="8231" spans="4:5">
      <c r="D8231" s="1205"/>
      <c r="E8231" s="1198"/>
    </row>
    <row r="8232" spans="4:5">
      <c r="D8232" s="1205"/>
      <c r="E8232" s="1198"/>
    </row>
    <row r="8233" spans="4:5">
      <c r="D8233" s="1205"/>
      <c r="E8233" s="1198"/>
    </row>
    <row r="8234" spans="4:5">
      <c r="D8234" s="1205"/>
      <c r="E8234" s="1198"/>
    </row>
    <row r="8235" spans="4:5">
      <c r="D8235" s="1205"/>
      <c r="E8235" s="1198"/>
    </row>
    <row r="8236" spans="4:5">
      <c r="D8236" s="1205"/>
      <c r="E8236" s="1198"/>
    </row>
    <row r="8237" spans="4:5">
      <c r="D8237" s="1205"/>
      <c r="E8237" s="1198"/>
    </row>
    <row r="8238" spans="4:5">
      <c r="D8238" s="1205"/>
      <c r="E8238" s="1198"/>
    </row>
    <row r="8239" spans="4:5">
      <c r="D8239" s="1205"/>
      <c r="E8239" s="1198"/>
    </row>
    <row r="8240" spans="4:5">
      <c r="D8240" s="1205"/>
      <c r="E8240" s="1198"/>
    </row>
    <row r="8241" spans="4:5">
      <c r="D8241" s="1205"/>
      <c r="E8241" s="1198"/>
    </row>
    <row r="8242" spans="4:5">
      <c r="D8242" s="1205"/>
      <c r="E8242" s="1198"/>
    </row>
    <row r="8243" spans="4:5">
      <c r="D8243" s="1205"/>
      <c r="E8243" s="1198"/>
    </row>
    <row r="8244" spans="4:5">
      <c r="D8244" s="1205"/>
      <c r="E8244" s="1198"/>
    </row>
    <row r="8245" spans="4:5">
      <c r="D8245" s="1205"/>
      <c r="E8245" s="1198"/>
    </row>
    <row r="8246" spans="4:5">
      <c r="D8246" s="1205"/>
      <c r="E8246" s="1198"/>
    </row>
    <row r="8247" spans="4:5">
      <c r="D8247" s="1205"/>
      <c r="E8247" s="1198"/>
    </row>
    <row r="8248" spans="4:5">
      <c r="D8248" s="1205"/>
      <c r="E8248" s="1198"/>
    </row>
    <row r="8249" spans="4:5">
      <c r="D8249" s="1205"/>
      <c r="E8249" s="1198"/>
    </row>
    <row r="8250" spans="4:5">
      <c r="D8250" s="1205"/>
      <c r="E8250" s="1198"/>
    </row>
    <row r="8251" spans="4:5">
      <c r="D8251" s="1205"/>
      <c r="E8251" s="1198"/>
    </row>
    <row r="8252" spans="4:5">
      <c r="D8252" s="1205"/>
      <c r="E8252" s="1198"/>
    </row>
    <row r="8253" spans="4:5">
      <c r="D8253" s="1205"/>
      <c r="E8253" s="1198"/>
    </row>
    <row r="8254" spans="4:5">
      <c r="D8254" s="1205"/>
      <c r="E8254" s="1198"/>
    </row>
    <row r="8255" spans="4:5">
      <c r="D8255" s="1205"/>
      <c r="E8255" s="1198"/>
    </row>
    <row r="8256" spans="4:5">
      <c r="D8256" s="1205"/>
      <c r="E8256" s="1198"/>
    </row>
    <row r="8257" spans="4:5">
      <c r="D8257" s="1205"/>
      <c r="E8257" s="1198"/>
    </row>
    <row r="8258" spans="4:5">
      <c r="D8258" s="1205"/>
      <c r="E8258" s="1198"/>
    </row>
    <row r="8259" spans="4:5">
      <c r="D8259" s="1205"/>
      <c r="E8259" s="1198"/>
    </row>
    <row r="8260" spans="4:5">
      <c r="D8260" s="1205"/>
      <c r="E8260" s="1198"/>
    </row>
    <row r="8261" spans="4:5">
      <c r="D8261" s="1205"/>
      <c r="E8261" s="1198"/>
    </row>
    <row r="8262" spans="4:5">
      <c r="D8262" s="1205"/>
      <c r="E8262" s="1198"/>
    </row>
    <row r="8263" spans="4:5">
      <c r="D8263" s="1205"/>
      <c r="E8263" s="1198"/>
    </row>
    <row r="8264" spans="4:5">
      <c r="D8264" s="1205"/>
      <c r="E8264" s="1198"/>
    </row>
    <row r="8265" spans="4:5">
      <c r="D8265" s="1205"/>
      <c r="E8265" s="1198"/>
    </row>
    <row r="8266" spans="4:5">
      <c r="D8266" s="1205"/>
      <c r="E8266" s="1198"/>
    </row>
    <row r="8267" spans="4:5">
      <c r="D8267" s="1205"/>
      <c r="E8267" s="1198"/>
    </row>
    <row r="8268" spans="4:5">
      <c r="D8268" s="1205"/>
      <c r="E8268" s="1198"/>
    </row>
    <row r="8269" spans="4:5">
      <c r="D8269" s="1205"/>
      <c r="E8269" s="1198"/>
    </row>
    <row r="8270" spans="4:5">
      <c r="D8270" s="1205"/>
      <c r="E8270" s="1198"/>
    </row>
    <row r="8271" spans="4:5">
      <c r="D8271" s="1205"/>
      <c r="E8271" s="1198"/>
    </row>
    <row r="8272" spans="4:5">
      <c r="D8272" s="1205"/>
      <c r="E8272" s="1198"/>
    </row>
    <row r="8273" spans="4:5">
      <c r="D8273" s="1205"/>
      <c r="E8273" s="1198"/>
    </row>
    <row r="8274" spans="4:5">
      <c r="D8274" s="1205"/>
      <c r="E8274" s="1198"/>
    </row>
    <row r="8275" spans="4:5">
      <c r="D8275" s="1205"/>
      <c r="E8275" s="1198"/>
    </row>
    <row r="8276" spans="4:5">
      <c r="D8276" s="1205"/>
      <c r="E8276" s="1198"/>
    </row>
    <row r="8277" spans="4:5">
      <c r="D8277" s="1205"/>
      <c r="E8277" s="1198"/>
    </row>
    <row r="8278" spans="4:5">
      <c r="D8278" s="1205"/>
      <c r="E8278" s="1198"/>
    </row>
    <row r="8279" spans="4:5">
      <c r="D8279" s="1205"/>
      <c r="E8279" s="1198"/>
    </row>
    <row r="8280" spans="4:5">
      <c r="D8280" s="1205"/>
      <c r="E8280" s="1198"/>
    </row>
    <row r="8281" spans="4:5">
      <c r="D8281" s="1205"/>
      <c r="E8281" s="1198"/>
    </row>
    <row r="8282" spans="4:5">
      <c r="D8282" s="1205"/>
      <c r="E8282" s="1198"/>
    </row>
    <row r="8283" spans="4:5">
      <c r="D8283" s="1205"/>
      <c r="E8283" s="1198"/>
    </row>
    <row r="8284" spans="4:5">
      <c r="D8284" s="1205"/>
      <c r="E8284" s="1198"/>
    </row>
    <row r="8285" spans="4:5">
      <c r="D8285" s="1205"/>
      <c r="E8285" s="1198"/>
    </row>
    <row r="8286" spans="4:5">
      <c r="D8286" s="1205"/>
      <c r="E8286" s="1198"/>
    </row>
    <row r="8287" spans="4:5">
      <c r="D8287" s="1205"/>
      <c r="E8287" s="1198"/>
    </row>
    <row r="8288" spans="4:5">
      <c r="D8288" s="1205"/>
      <c r="E8288" s="1198"/>
    </row>
    <row r="8289" spans="4:5">
      <c r="D8289" s="1205"/>
      <c r="E8289" s="1198"/>
    </row>
    <row r="8290" spans="4:5">
      <c r="D8290" s="1205"/>
      <c r="E8290" s="1198"/>
    </row>
    <row r="8291" spans="4:5">
      <c r="D8291" s="1205"/>
      <c r="E8291" s="1198"/>
    </row>
    <row r="8292" spans="4:5">
      <c r="D8292" s="1205"/>
      <c r="E8292" s="1198"/>
    </row>
    <row r="8293" spans="4:5">
      <c r="D8293" s="1205"/>
      <c r="E8293" s="1198"/>
    </row>
    <row r="8294" spans="4:5">
      <c r="D8294" s="1205"/>
      <c r="E8294" s="1198"/>
    </row>
    <row r="8295" spans="4:5">
      <c r="D8295" s="1205"/>
      <c r="E8295" s="1198"/>
    </row>
    <row r="8296" spans="4:5">
      <c r="D8296" s="1205"/>
      <c r="E8296" s="1198"/>
    </row>
    <row r="8297" spans="4:5">
      <c r="D8297" s="1205"/>
      <c r="E8297" s="1198"/>
    </row>
    <row r="8298" spans="4:5">
      <c r="D8298" s="1205"/>
      <c r="E8298" s="1198"/>
    </row>
    <row r="8299" spans="4:5">
      <c r="D8299" s="1205"/>
      <c r="E8299" s="1198"/>
    </row>
    <row r="8300" spans="4:5">
      <c r="D8300" s="1205"/>
      <c r="E8300" s="1198"/>
    </row>
    <row r="8301" spans="4:5">
      <c r="D8301" s="1205"/>
      <c r="E8301" s="1198"/>
    </row>
    <row r="8302" spans="4:5">
      <c r="D8302" s="1205"/>
      <c r="E8302" s="1198"/>
    </row>
    <row r="8303" spans="4:5">
      <c r="D8303" s="1205"/>
      <c r="E8303" s="1198"/>
    </row>
    <row r="8304" spans="4:5">
      <c r="D8304" s="1205"/>
      <c r="E8304" s="1198"/>
    </row>
    <row r="8305" spans="4:5">
      <c r="D8305" s="1205"/>
      <c r="E8305" s="1198"/>
    </row>
    <row r="8306" spans="4:5">
      <c r="D8306" s="1205"/>
      <c r="E8306" s="1198"/>
    </row>
    <row r="8307" spans="4:5">
      <c r="D8307" s="1205"/>
      <c r="E8307" s="1198"/>
    </row>
    <row r="8308" spans="4:5">
      <c r="D8308" s="1205"/>
      <c r="E8308" s="1198"/>
    </row>
    <row r="8309" spans="4:5">
      <c r="D8309" s="1205"/>
      <c r="E8309" s="1198"/>
    </row>
    <row r="8310" spans="4:5">
      <c r="D8310" s="1205"/>
      <c r="E8310" s="1198"/>
    </row>
    <row r="8311" spans="4:5">
      <c r="D8311" s="1205"/>
      <c r="E8311" s="1198"/>
    </row>
    <row r="8312" spans="4:5">
      <c r="D8312" s="1205"/>
      <c r="E8312" s="1198"/>
    </row>
    <row r="8313" spans="4:5">
      <c r="D8313" s="1205"/>
      <c r="E8313" s="1198"/>
    </row>
    <row r="8314" spans="4:5">
      <c r="D8314" s="1205"/>
      <c r="E8314" s="1198"/>
    </row>
    <row r="8315" spans="4:5">
      <c r="D8315" s="1205"/>
      <c r="E8315" s="1198"/>
    </row>
    <row r="8316" spans="4:5">
      <c r="D8316" s="1205"/>
      <c r="E8316" s="1198"/>
    </row>
    <row r="8317" spans="4:5">
      <c r="D8317" s="1205"/>
      <c r="E8317" s="1198"/>
    </row>
    <row r="8318" spans="4:5">
      <c r="D8318" s="1205"/>
      <c r="E8318" s="1198"/>
    </row>
    <row r="8319" spans="4:5">
      <c r="D8319" s="1205"/>
      <c r="E8319" s="1198"/>
    </row>
    <row r="8320" spans="4:5">
      <c r="D8320" s="1205"/>
      <c r="E8320" s="1198"/>
    </row>
    <row r="8321" spans="4:5">
      <c r="D8321" s="1205"/>
      <c r="E8321" s="1198"/>
    </row>
    <row r="8322" spans="4:5">
      <c r="D8322" s="1205"/>
      <c r="E8322" s="1198"/>
    </row>
    <row r="8323" spans="4:5">
      <c r="D8323" s="1205"/>
      <c r="E8323" s="1198"/>
    </row>
    <row r="8324" spans="4:5">
      <c r="D8324" s="1205"/>
      <c r="E8324" s="1198"/>
    </row>
    <row r="8325" spans="4:5">
      <c r="D8325" s="1205"/>
      <c r="E8325" s="1198"/>
    </row>
    <row r="8326" spans="4:5">
      <c r="D8326" s="1205"/>
      <c r="E8326" s="1198"/>
    </row>
    <row r="8327" spans="4:5">
      <c r="D8327" s="1205"/>
      <c r="E8327" s="1198"/>
    </row>
    <row r="8328" spans="4:5">
      <c r="D8328" s="1205"/>
      <c r="E8328" s="1198"/>
    </row>
    <row r="8329" spans="4:5">
      <c r="D8329" s="1205"/>
      <c r="E8329" s="1198"/>
    </row>
    <row r="8330" spans="4:5">
      <c r="D8330" s="1205"/>
      <c r="E8330" s="1198"/>
    </row>
    <row r="8331" spans="4:5">
      <c r="D8331" s="1205"/>
      <c r="E8331" s="1198"/>
    </row>
    <row r="8332" spans="4:5">
      <c r="D8332" s="1205"/>
      <c r="E8332" s="1198"/>
    </row>
    <row r="8333" spans="4:5">
      <c r="D8333" s="1205"/>
      <c r="E8333" s="1198"/>
    </row>
    <row r="8334" spans="4:5">
      <c r="D8334" s="1205"/>
      <c r="E8334" s="1198"/>
    </row>
    <row r="8335" spans="4:5">
      <c r="D8335" s="1205"/>
      <c r="E8335" s="1198"/>
    </row>
    <row r="8336" spans="4:5">
      <c r="D8336" s="1205"/>
      <c r="E8336" s="1198"/>
    </row>
    <row r="8337" spans="4:5">
      <c r="D8337" s="1205"/>
      <c r="E8337" s="1198"/>
    </row>
    <row r="8338" spans="4:5">
      <c r="D8338" s="1205"/>
      <c r="E8338" s="1198"/>
    </row>
    <row r="8339" spans="4:5">
      <c r="D8339" s="1205"/>
      <c r="E8339" s="1198"/>
    </row>
    <row r="8340" spans="4:5">
      <c r="D8340" s="1205"/>
      <c r="E8340" s="1198"/>
    </row>
    <row r="8341" spans="4:5">
      <c r="D8341" s="1205"/>
      <c r="E8341" s="1198"/>
    </row>
    <row r="8342" spans="4:5">
      <c r="D8342" s="1205"/>
      <c r="E8342" s="1198"/>
    </row>
    <row r="8343" spans="4:5">
      <c r="D8343" s="1205"/>
      <c r="E8343" s="1198"/>
    </row>
    <row r="8344" spans="4:5">
      <c r="D8344" s="1205"/>
      <c r="E8344" s="1198"/>
    </row>
    <row r="8345" spans="4:5">
      <c r="D8345" s="1205"/>
      <c r="E8345" s="1198"/>
    </row>
    <row r="8346" spans="4:5">
      <c r="D8346" s="1205"/>
      <c r="E8346" s="1198"/>
    </row>
    <row r="8347" spans="4:5">
      <c r="D8347" s="1205"/>
      <c r="E8347" s="1198"/>
    </row>
    <row r="8348" spans="4:5">
      <c r="D8348" s="1205"/>
      <c r="E8348" s="1198"/>
    </row>
    <row r="8349" spans="4:5">
      <c r="D8349" s="1205"/>
      <c r="E8349" s="1198"/>
    </row>
    <row r="8350" spans="4:5">
      <c r="D8350" s="1205"/>
      <c r="E8350" s="1198"/>
    </row>
    <row r="8351" spans="4:5">
      <c r="D8351" s="1205"/>
      <c r="E8351" s="1198"/>
    </row>
    <row r="8352" spans="4:5">
      <c r="D8352" s="1205"/>
      <c r="E8352" s="1198"/>
    </row>
    <row r="8353" spans="4:5">
      <c r="D8353" s="1205"/>
      <c r="E8353" s="1198"/>
    </row>
    <row r="8354" spans="4:5">
      <c r="D8354" s="1205"/>
      <c r="E8354" s="1198"/>
    </row>
    <row r="8355" spans="4:5">
      <c r="D8355" s="1205"/>
      <c r="E8355" s="1198"/>
    </row>
    <row r="8356" spans="4:5">
      <c r="D8356" s="1205"/>
      <c r="E8356" s="1198"/>
    </row>
    <row r="8357" spans="4:5">
      <c r="D8357" s="1205"/>
      <c r="E8357" s="1198"/>
    </row>
    <row r="8358" spans="4:5">
      <c r="D8358" s="1205"/>
      <c r="E8358" s="1198"/>
    </row>
    <row r="8359" spans="4:5">
      <c r="D8359" s="1205"/>
      <c r="E8359" s="1198"/>
    </row>
    <row r="8360" spans="4:5">
      <c r="D8360" s="1205"/>
      <c r="E8360" s="1198"/>
    </row>
    <row r="8361" spans="4:5">
      <c r="D8361" s="1205"/>
      <c r="E8361" s="1198"/>
    </row>
    <row r="8362" spans="4:5">
      <c r="D8362" s="1205"/>
      <c r="E8362" s="1198"/>
    </row>
    <row r="8363" spans="4:5">
      <c r="D8363" s="1205"/>
      <c r="E8363" s="1198"/>
    </row>
    <row r="8364" spans="4:5">
      <c r="D8364" s="1205"/>
      <c r="E8364" s="1198"/>
    </row>
    <row r="8365" spans="4:5">
      <c r="D8365" s="1205"/>
      <c r="E8365" s="1198"/>
    </row>
    <row r="8366" spans="4:5">
      <c r="D8366" s="1205"/>
      <c r="E8366" s="1198"/>
    </row>
    <row r="8367" spans="4:5">
      <c r="D8367" s="1205"/>
      <c r="E8367" s="1198"/>
    </row>
    <row r="8368" spans="4:5">
      <c r="D8368" s="1205"/>
      <c r="E8368" s="1198"/>
    </row>
    <row r="8369" spans="4:5">
      <c r="D8369" s="1205"/>
      <c r="E8369" s="1198"/>
    </row>
    <row r="8370" spans="4:5">
      <c r="D8370" s="1205"/>
      <c r="E8370" s="1198"/>
    </row>
    <row r="8371" spans="4:5">
      <c r="D8371" s="1205"/>
      <c r="E8371" s="1198"/>
    </row>
    <row r="8372" spans="4:5">
      <c r="D8372" s="1205"/>
      <c r="E8372" s="1198"/>
    </row>
    <row r="8373" spans="4:5">
      <c r="D8373" s="1205"/>
      <c r="E8373" s="1198"/>
    </row>
    <row r="8374" spans="4:5">
      <c r="D8374" s="1205"/>
      <c r="E8374" s="1198"/>
    </row>
    <row r="8375" spans="4:5">
      <c r="D8375" s="1205"/>
      <c r="E8375" s="1198"/>
    </row>
    <row r="8376" spans="4:5">
      <c r="D8376" s="1205"/>
      <c r="E8376" s="1198"/>
    </row>
    <row r="8377" spans="4:5">
      <c r="D8377" s="1205"/>
      <c r="E8377" s="1198"/>
    </row>
    <row r="8378" spans="4:5">
      <c r="D8378" s="1205"/>
      <c r="E8378" s="1198"/>
    </row>
    <row r="8379" spans="4:5">
      <c r="D8379" s="1205"/>
      <c r="E8379" s="1198"/>
    </row>
    <row r="8380" spans="4:5">
      <c r="D8380" s="1205"/>
      <c r="E8380" s="1198"/>
    </row>
    <row r="8381" spans="4:5">
      <c r="D8381" s="1205"/>
      <c r="E8381" s="1198"/>
    </row>
    <row r="8382" spans="4:5">
      <c r="D8382" s="1205"/>
      <c r="E8382" s="1198"/>
    </row>
    <row r="8383" spans="4:5">
      <c r="D8383" s="1205"/>
      <c r="E8383" s="1198"/>
    </row>
    <row r="8384" spans="4:5">
      <c r="D8384" s="1205"/>
      <c r="E8384" s="1198"/>
    </row>
    <row r="8385" spans="4:5">
      <c r="D8385" s="1205"/>
      <c r="E8385" s="1198"/>
    </row>
    <row r="8386" spans="4:5">
      <c r="D8386" s="1205"/>
      <c r="E8386" s="1198"/>
    </row>
    <row r="8387" spans="4:5">
      <c r="D8387" s="1205"/>
      <c r="E8387" s="1198"/>
    </row>
    <row r="8388" spans="4:5">
      <c r="D8388" s="1205"/>
      <c r="E8388" s="1198"/>
    </row>
    <row r="8389" spans="4:5">
      <c r="D8389" s="1205"/>
      <c r="E8389" s="1198"/>
    </row>
    <row r="8390" spans="4:5">
      <c r="D8390" s="1205"/>
      <c r="E8390" s="1198"/>
    </row>
    <row r="8391" spans="4:5">
      <c r="D8391" s="1205"/>
      <c r="E8391" s="1198"/>
    </row>
    <row r="8392" spans="4:5">
      <c r="D8392" s="1205"/>
      <c r="E8392" s="1198"/>
    </row>
    <row r="8393" spans="4:5">
      <c r="D8393" s="1205"/>
      <c r="E8393" s="1198"/>
    </row>
    <row r="8394" spans="4:5">
      <c r="D8394" s="1205"/>
      <c r="E8394" s="1198"/>
    </row>
    <row r="8395" spans="4:5">
      <c r="D8395" s="1205"/>
      <c r="E8395" s="1198"/>
    </row>
    <row r="8396" spans="4:5">
      <c r="D8396" s="1205"/>
      <c r="E8396" s="1198"/>
    </row>
    <row r="8397" spans="4:5">
      <c r="D8397" s="1205"/>
      <c r="E8397" s="1198"/>
    </row>
    <row r="8398" spans="4:5">
      <c r="D8398" s="1205"/>
      <c r="E8398" s="1198"/>
    </row>
    <row r="8399" spans="4:5">
      <c r="D8399" s="1205"/>
      <c r="E8399" s="1198"/>
    </row>
    <row r="8400" spans="4:5">
      <c r="D8400" s="1205"/>
      <c r="E8400" s="1198"/>
    </row>
    <row r="8401" spans="4:5">
      <c r="D8401" s="1205"/>
      <c r="E8401" s="1198"/>
    </row>
    <row r="8402" spans="4:5">
      <c r="D8402" s="1205"/>
      <c r="E8402" s="1198"/>
    </row>
    <row r="8403" spans="4:5">
      <c r="D8403" s="1205"/>
      <c r="E8403" s="1198"/>
    </row>
    <row r="8404" spans="4:5">
      <c r="D8404" s="1205"/>
      <c r="E8404" s="1198"/>
    </row>
    <row r="8405" spans="4:5">
      <c r="D8405" s="1205"/>
      <c r="E8405" s="1198"/>
    </row>
    <row r="8406" spans="4:5">
      <c r="D8406" s="1205"/>
      <c r="E8406" s="1198"/>
    </row>
    <row r="8407" spans="4:5">
      <c r="D8407" s="1205"/>
      <c r="E8407" s="1198"/>
    </row>
    <row r="8408" spans="4:5">
      <c r="D8408" s="1205"/>
      <c r="E8408" s="1198"/>
    </row>
    <row r="8409" spans="4:5">
      <c r="D8409" s="1205"/>
      <c r="E8409" s="1198"/>
    </row>
    <row r="8410" spans="4:5">
      <c r="D8410" s="1205"/>
      <c r="E8410" s="1198"/>
    </row>
    <row r="8411" spans="4:5">
      <c r="D8411" s="1205"/>
      <c r="E8411" s="1198"/>
    </row>
    <row r="8412" spans="4:5">
      <c r="D8412" s="1205"/>
      <c r="E8412" s="1198"/>
    </row>
    <row r="8413" spans="4:5">
      <c r="D8413" s="1205"/>
      <c r="E8413" s="1198"/>
    </row>
    <row r="8414" spans="4:5">
      <c r="D8414" s="1205"/>
      <c r="E8414" s="1198"/>
    </row>
    <row r="8415" spans="4:5">
      <c r="D8415" s="1205"/>
      <c r="E8415" s="1198"/>
    </row>
    <row r="8416" spans="4:5">
      <c r="D8416" s="1205"/>
      <c r="E8416" s="1198"/>
    </row>
    <row r="8417" spans="4:5">
      <c r="D8417" s="1205"/>
      <c r="E8417" s="1198"/>
    </row>
    <row r="8418" spans="4:5">
      <c r="D8418" s="1205"/>
      <c r="E8418" s="1198"/>
    </row>
    <row r="8419" spans="4:5">
      <c r="D8419" s="1205"/>
      <c r="E8419" s="1198"/>
    </row>
    <row r="8420" spans="4:5">
      <c r="D8420" s="1205"/>
      <c r="E8420" s="1198"/>
    </row>
    <row r="8421" spans="4:5">
      <c r="D8421" s="1205"/>
      <c r="E8421" s="1198"/>
    </row>
    <row r="8422" spans="4:5">
      <c r="D8422" s="1205"/>
      <c r="E8422" s="1198"/>
    </row>
    <row r="8423" spans="4:5">
      <c r="D8423" s="1205"/>
      <c r="E8423" s="1198"/>
    </row>
    <row r="8424" spans="4:5">
      <c r="D8424" s="1205"/>
      <c r="E8424" s="1198"/>
    </row>
    <row r="8425" spans="4:5">
      <c r="D8425" s="1205"/>
      <c r="E8425" s="1198"/>
    </row>
    <row r="8426" spans="4:5">
      <c r="D8426" s="1205"/>
      <c r="E8426" s="1198"/>
    </row>
    <row r="8427" spans="4:5">
      <c r="D8427" s="1205"/>
      <c r="E8427" s="1198"/>
    </row>
    <row r="8428" spans="4:5">
      <c r="D8428" s="1205"/>
      <c r="E8428" s="1198"/>
    </row>
    <row r="8429" spans="4:5">
      <c r="D8429" s="1205"/>
      <c r="E8429" s="1198"/>
    </row>
    <row r="8430" spans="4:5">
      <c r="D8430" s="1205"/>
      <c r="E8430" s="1198"/>
    </row>
    <row r="8431" spans="4:5">
      <c r="D8431" s="1205"/>
      <c r="E8431" s="1198"/>
    </row>
    <row r="8432" spans="4:5">
      <c r="D8432" s="1205"/>
      <c r="E8432" s="1198"/>
    </row>
    <row r="8433" spans="4:5">
      <c r="D8433" s="1205"/>
      <c r="E8433" s="1198"/>
    </row>
    <row r="8434" spans="4:5">
      <c r="D8434" s="1205"/>
      <c r="E8434" s="1198"/>
    </row>
    <row r="8435" spans="4:5">
      <c r="D8435" s="1205"/>
      <c r="E8435" s="1198"/>
    </row>
    <row r="8436" spans="4:5">
      <c r="D8436" s="1205"/>
      <c r="E8436" s="1198"/>
    </row>
    <row r="8437" spans="4:5">
      <c r="D8437" s="1205"/>
      <c r="E8437" s="1198"/>
    </row>
    <row r="8438" spans="4:5">
      <c r="D8438" s="1205"/>
      <c r="E8438" s="1198"/>
    </row>
    <row r="8439" spans="4:5">
      <c r="D8439" s="1205"/>
      <c r="E8439" s="1198"/>
    </row>
    <row r="8440" spans="4:5">
      <c r="D8440" s="1205"/>
      <c r="E8440" s="1198"/>
    </row>
    <row r="8441" spans="4:5">
      <c r="D8441" s="1205"/>
      <c r="E8441" s="1198"/>
    </row>
    <row r="8442" spans="4:5">
      <c r="D8442" s="1205"/>
      <c r="E8442" s="1198"/>
    </row>
    <row r="8443" spans="4:5">
      <c r="D8443" s="1205"/>
      <c r="E8443" s="1198"/>
    </row>
    <row r="8444" spans="4:5">
      <c r="D8444" s="1205"/>
      <c r="E8444" s="1198"/>
    </row>
    <row r="8445" spans="4:5">
      <c r="D8445" s="1205"/>
      <c r="E8445" s="1198"/>
    </row>
    <row r="8446" spans="4:5">
      <c r="D8446" s="1205"/>
      <c r="E8446" s="1198"/>
    </row>
    <row r="8447" spans="4:5">
      <c r="D8447" s="1205"/>
      <c r="E8447" s="1198"/>
    </row>
    <row r="8448" spans="4:5">
      <c r="D8448" s="1205"/>
      <c r="E8448" s="1198"/>
    </row>
    <row r="8449" spans="4:5">
      <c r="D8449" s="1205"/>
      <c r="E8449" s="1198"/>
    </row>
    <row r="8450" spans="4:5">
      <c r="D8450" s="1205"/>
      <c r="E8450" s="1198"/>
    </row>
    <row r="8451" spans="4:5">
      <c r="D8451" s="1205"/>
      <c r="E8451" s="1198"/>
    </row>
    <row r="8452" spans="4:5">
      <c r="D8452" s="1205"/>
      <c r="E8452" s="1198"/>
    </row>
    <row r="8453" spans="4:5">
      <c r="D8453" s="1205"/>
      <c r="E8453" s="1198"/>
    </row>
    <row r="8454" spans="4:5">
      <c r="D8454" s="1205"/>
      <c r="E8454" s="1198"/>
    </row>
    <row r="8455" spans="4:5">
      <c r="D8455" s="1205"/>
      <c r="E8455" s="1198"/>
    </row>
    <row r="8456" spans="4:5">
      <c r="D8456" s="1205"/>
      <c r="E8456" s="1198"/>
    </row>
    <row r="8457" spans="4:5">
      <c r="D8457" s="1205"/>
      <c r="E8457" s="1198"/>
    </row>
    <row r="8458" spans="4:5">
      <c r="D8458" s="1205"/>
      <c r="E8458" s="1198"/>
    </row>
    <row r="8459" spans="4:5">
      <c r="D8459" s="1205"/>
      <c r="E8459" s="1198"/>
    </row>
    <row r="8460" spans="4:5">
      <c r="D8460" s="1205"/>
      <c r="E8460" s="1198"/>
    </row>
    <row r="8461" spans="4:5">
      <c r="D8461" s="1205"/>
      <c r="E8461" s="1198"/>
    </row>
    <row r="8462" spans="4:5">
      <c r="D8462" s="1205"/>
      <c r="E8462" s="1198"/>
    </row>
    <row r="8463" spans="4:5">
      <c r="D8463" s="1205"/>
      <c r="E8463" s="1198"/>
    </row>
    <row r="8464" spans="4:5">
      <c r="D8464" s="1205"/>
      <c r="E8464" s="1198"/>
    </row>
    <row r="8465" spans="4:5">
      <c r="D8465" s="1205"/>
      <c r="E8465" s="1198"/>
    </row>
    <row r="8466" spans="4:5">
      <c r="D8466" s="1205"/>
      <c r="E8466" s="1198"/>
    </row>
    <row r="8467" spans="4:5">
      <c r="D8467" s="1205"/>
      <c r="E8467" s="1198"/>
    </row>
    <row r="8468" spans="4:5">
      <c r="D8468" s="1205"/>
      <c r="E8468" s="1198"/>
    </row>
    <row r="8469" spans="4:5">
      <c r="D8469" s="1205"/>
      <c r="E8469" s="1198"/>
    </row>
    <row r="8470" spans="4:5">
      <c r="D8470" s="1205"/>
      <c r="E8470" s="1198"/>
    </row>
    <row r="8471" spans="4:5">
      <c r="D8471" s="1205"/>
      <c r="E8471" s="1198"/>
    </row>
    <row r="8472" spans="4:5">
      <c r="D8472" s="1205"/>
      <c r="E8472" s="1198"/>
    </row>
    <row r="8473" spans="4:5">
      <c r="D8473" s="1205"/>
      <c r="E8473" s="1198"/>
    </row>
    <row r="8474" spans="4:5">
      <c r="D8474" s="1205"/>
      <c r="E8474" s="1198"/>
    </row>
    <row r="8475" spans="4:5">
      <c r="D8475" s="1205"/>
      <c r="E8475" s="1198"/>
    </row>
    <row r="8476" spans="4:5">
      <c r="D8476" s="1205"/>
      <c r="E8476" s="1198"/>
    </row>
    <row r="8477" spans="4:5">
      <c r="D8477" s="1205"/>
      <c r="E8477" s="1198"/>
    </row>
    <row r="8478" spans="4:5">
      <c r="D8478" s="1205"/>
      <c r="E8478" s="1198"/>
    </row>
    <row r="8479" spans="4:5">
      <c r="D8479" s="1205"/>
      <c r="E8479" s="1198"/>
    </row>
    <row r="8480" spans="4:5">
      <c r="D8480" s="1205"/>
      <c r="E8480" s="1198"/>
    </row>
    <row r="8481" spans="4:5">
      <c r="D8481" s="1205"/>
      <c r="E8481" s="1198"/>
    </row>
    <row r="8482" spans="4:5">
      <c r="D8482" s="1205"/>
      <c r="E8482" s="1198"/>
    </row>
    <row r="8483" spans="4:5">
      <c r="D8483" s="1205"/>
      <c r="E8483" s="1198"/>
    </row>
    <row r="8484" spans="4:5">
      <c r="D8484" s="1205"/>
      <c r="E8484" s="1198"/>
    </row>
    <row r="8485" spans="4:5">
      <c r="D8485" s="1205"/>
      <c r="E8485" s="1198"/>
    </row>
    <row r="8486" spans="4:5">
      <c r="D8486" s="1205"/>
      <c r="E8486" s="1198"/>
    </row>
    <row r="8487" spans="4:5">
      <c r="D8487" s="1205"/>
      <c r="E8487" s="1198"/>
    </row>
    <row r="8488" spans="4:5">
      <c r="D8488" s="1205"/>
      <c r="E8488" s="1198"/>
    </row>
    <row r="8489" spans="4:5">
      <c r="D8489" s="1205"/>
      <c r="E8489" s="1198"/>
    </row>
    <row r="8490" spans="4:5">
      <c r="D8490" s="1205"/>
      <c r="E8490" s="1198"/>
    </row>
    <row r="8491" spans="4:5">
      <c r="D8491" s="1205"/>
      <c r="E8491" s="1198"/>
    </row>
    <row r="8492" spans="4:5">
      <c r="D8492" s="1205"/>
      <c r="E8492" s="1198"/>
    </row>
    <row r="8493" spans="4:5">
      <c r="D8493" s="1205"/>
      <c r="E8493" s="1198"/>
    </row>
    <row r="8494" spans="4:5">
      <c r="D8494" s="1205"/>
      <c r="E8494" s="1198"/>
    </row>
    <row r="8495" spans="4:5">
      <c r="D8495" s="1205"/>
      <c r="E8495" s="1198"/>
    </row>
    <row r="8496" spans="4:5">
      <c r="D8496" s="1205"/>
      <c r="E8496" s="1198"/>
    </row>
    <row r="8497" spans="4:5">
      <c r="D8497" s="1205"/>
      <c r="E8497" s="1198"/>
    </row>
    <row r="8498" spans="4:5">
      <c r="D8498" s="1205"/>
      <c r="E8498" s="1198"/>
    </row>
    <row r="8499" spans="4:5">
      <c r="D8499" s="1205"/>
      <c r="E8499" s="1198"/>
    </row>
    <row r="8500" spans="4:5">
      <c r="D8500" s="1205"/>
      <c r="E8500" s="1198"/>
    </row>
    <row r="8501" spans="4:5">
      <c r="D8501" s="1205"/>
      <c r="E8501" s="1198"/>
    </row>
    <row r="8502" spans="4:5">
      <c r="D8502" s="1205"/>
      <c r="E8502" s="1198"/>
    </row>
    <row r="8503" spans="4:5">
      <c r="D8503" s="1205"/>
      <c r="E8503" s="1198"/>
    </row>
    <row r="8504" spans="4:5">
      <c r="D8504" s="1205"/>
      <c r="E8504" s="1198"/>
    </row>
    <row r="8505" spans="4:5">
      <c r="D8505" s="1205"/>
      <c r="E8505" s="1198"/>
    </row>
    <row r="8506" spans="4:5">
      <c r="D8506" s="1205"/>
      <c r="E8506" s="1198"/>
    </row>
    <row r="8507" spans="4:5">
      <c r="D8507" s="1205"/>
      <c r="E8507" s="1198"/>
    </row>
    <row r="8508" spans="4:5">
      <c r="D8508" s="1205"/>
      <c r="E8508" s="1198"/>
    </row>
    <row r="8509" spans="4:5">
      <c r="D8509" s="1205"/>
      <c r="E8509" s="1198"/>
    </row>
    <row r="8510" spans="4:5">
      <c r="D8510" s="1205"/>
      <c r="E8510" s="1198"/>
    </row>
    <row r="8511" spans="4:5">
      <c r="D8511" s="1205"/>
      <c r="E8511" s="1198"/>
    </row>
    <row r="8512" spans="4:5">
      <c r="D8512" s="1205"/>
      <c r="E8512" s="1198"/>
    </row>
    <row r="8513" spans="4:5">
      <c r="D8513" s="1205"/>
      <c r="E8513" s="1198"/>
    </row>
    <row r="8514" spans="4:5">
      <c r="D8514" s="1205"/>
      <c r="E8514" s="1198"/>
    </row>
    <row r="8515" spans="4:5">
      <c r="D8515" s="1205"/>
      <c r="E8515" s="1198"/>
    </row>
    <row r="8516" spans="4:5">
      <c r="D8516" s="1205"/>
      <c r="E8516" s="1198"/>
    </row>
    <row r="8517" spans="4:5">
      <c r="D8517" s="1205"/>
      <c r="E8517" s="1198"/>
    </row>
    <row r="8518" spans="4:5">
      <c r="D8518" s="1205"/>
      <c r="E8518" s="1198"/>
    </row>
    <row r="8519" spans="4:5">
      <c r="D8519" s="1205"/>
      <c r="E8519" s="1198"/>
    </row>
    <row r="8520" spans="4:5">
      <c r="D8520" s="1205"/>
      <c r="E8520" s="1198"/>
    </row>
    <row r="8521" spans="4:5">
      <c r="D8521" s="1205"/>
      <c r="E8521" s="1198"/>
    </row>
    <row r="8522" spans="4:5">
      <c r="D8522" s="1205"/>
      <c r="E8522" s="1198"/>
    </row>
    <row r="8523" spans="4:5">
      <c r="D8523" s="1205"/>
      <c r="E8523" s="1198"/>
    </row>
    <row r="8524" spans="4:5">
      <c r="D8524" s="1205"/>
      <c r="E8524" s="1198"/>
    </row>
    <row r="8525" spans="4:5">
      <c r="D8525" s="1205"/>
      <c r="E8525" s="1198"/>
    </row>
    <row r="8526" spans="4:5">
      <c r="D8526" s="1205"/>
      <c r="E8526" s="1198"/>
    </row>
    <row r="8527" spans="4:5">
      <c r="D8527" s="1205"/>
      <c r="E8527" s="1198"/>
    </row>
    <row r="8528" spans="4:5">
      <c r="D8528" s="1205"/>
      <c r="E8528" s="1198"/>
    </row>
    <row r="8529" spans="4:5">
      <c r="D8529" s="1205"/>
      <c r="E8529" s="1198"/>
    </row>
    <row r="8530" spans="4:5">
      <c r="D8530" s="1205"/>
      <c r="E8530" s="1198"/>
    </row>
    <row r="8531" spans="4:5">
      <c r="D8531" s="1205"/>
      <c r="E8531" s="1198"/>
    </row>
    <row r="8532" spans="4:5">
      <c r="D8532" s="1205"/>
      <c r="E8532" s="1198"/>
    </row>
    <row r="8533" spans="4:5">
      <c r="D8533" s="1205"/>
      <c r="E8533" s="1198"/>
    </row>
    <row r="8534" spans="4:5">
      <c r="D8534" s="1205"/>
      <c r="E8534" s="1198"/>
    </row>
    <row r="8535" spans="4:5">
      <c r="D8535" s="1205"/>
      <c r="E8535" s="1198"/>
    </row>
    <row r="8536" spans="4:5">
      <c r="D8536" s="1205"/>
      <c r="E8536" s="1198"/>
    </row>
    <row r="8537" spans="4:5">
      <c r="D8537" s="1205"/>
      <c r="E8537" s="1198"/>
    </row>
    <row r="8538" spans="4:5">
      <c r="D8538" s="1205"/>
      <c r="E8538" s="1198"/>
    </row>
    <row r="8539" spans="4:5">
      <c r="D8539" s="1205"/>
      <c r="E8539" s="1198"/>
    </row>
    <row r="8540" spans="4:5">
      <c r="D8540" s="1205"/>
      <c r="E8540" s="1198"/>
    </row>
    <row r="8541" spans="4:5">
      <c r="D8541" s="1205"/>
      <c r="E8541" s="1198"/>
    </row>
    <row r="8542" spans="4:5">
      <c r="D8542" s="1205"/>
      <c r="E8542" s="1198"/>
    </row>
    <row r="8543" spans="4:5">
      <c r="D8543" s="1205"/>
      <c r="E8543" s="1198"/>
    </row>
    <row r="8544" spans="4:5">
      <c r="D8544" s="1205"/>
      <c r="E8544" s="1198"/>
    </row>
    <row r="8545" spans="4:5">
      <c r="D8545" s="1205"/>
      <c r="E8545" s="1198"/>
    </row>
    <row r="8546" spans="4:5">
      <c r="D8546" s="1205"/>
      <c r="E8546" s="1198"/>
    </row>
    <row r="8547" spans="4:5">
      <c r="D8547" s="1205"/>
      <c r="E8547" s="1198"/>
    </row>
    <row r="8548" spans="4:5">
      <c r="D8548" s="1205"/>
      <c r="E8548" s="1198"/>
    </row>
    <row r="8549" spans="4:5">
      <c r="D8549" s="1205"/>
      <c r="E8549" s="1198"/>
    </row>
    <row r="8550" spans="4:5">
      <c r="D8550" s="1205"/>
      <c r="E8550" s="1198"/>
    </row>
    <row r="8551" spans="4:5">
      <c r="D8551" s="1205"/>
      <c r="E8551" s="1198"/>
    </row>
    <row r="8552" spans="4:5">
      <c r="D8552" s="1205"/>
      <c r="E8552" s="1198"/>
    </row>
    <row r="8553" spans="4:5">
      <c r="D8553" s="1205"/>
      <c r="E8553" s="1198"/>
    </row>
    <row r="8554" spans="4:5">
      <c r="D8554" s="1205"/>
      <c r="E8554" s="1198"/>
    </row>
    <row r="8555" spans="4:5">
      <c r="D8555" s="1205"/>
      <c r="E8555" s="1198"/>
    </row>
    <row r="8556" spans="4:5">
      <c r="D8556" s="1205"/>
      <c r="E8556" s="1198"/>
    </row>
    <row r="8557" spans="4:5">
      <c r="D8557" s="1205"/>
      <c r="E8557" s="1198"/>
    </row>
    <row r="8558" spans="4:5">
      <c r="D8558" s="1205"/>
      <c r="E8558" s="1198"/>
    </row>
    <row r="8559" spans="4:5">
      <c r="D8559" s="1205"/>
      <c r="E8559" s="1198"/>
    </row>
    <row r="8560" spans="4:5">
      <c r="D8560" s="1205"/>
      <c r="E8560" s="1198"/>
    </row>
    <row r="8561" spans="4:5">
      <c r="D8561" s="1205"/>
      <c r="E8561" s="1198"/>
    </row>
    <row r="8562" spans="4:5">
      <c r="D8562" s="1205"/>
      <c r="E8562" s="1198"/>
    </row>
    <row r="8563" spans="4:5">
      <c r="D8563" s="1205"/>
      <c r="E8563" s="1198"/>
    </row>
    <row r="8564" spans="4:5">
      <c r="D8564" s="1205"/>
      <c r="E8564" s="1198"/>
    </row>
    <row r="8565" spans="4:5">
      <c r="D8565" s="1205"/>
      <c r="E8565" s="1198"/>
    </row>
    <row r="8566" spans="4:5">
      <c r="D8566" s="1205"/>
      <c r="E8566" s="1198"/>
    </row>
    <row r="8567" spans="4:5">
      <c r="D8567" s="1205"/>
      <c r="E8567" s="1198"/>
    </row>
    <row r="8568" spans="4:5">
      <c r="D8568" s="1205"/>
      <c r="E8568" s="1198"/>
    </row>
    <row r="8569" spans="4:5">
      <c r="D8569" s="1205"/>
      <c r="E8569" s="1198"/>
    </row>
    <row r="8570" spans="4:5">
      <c r="D8570" s="1205"/>
      <c r="E8570" s="1198"/>
    </row>
    <row r="8571" spans="4:5">
      <c r="D8571" s="1205"/>
      <c r="E8571" s="1198"/>
    </row>
    <row r="8572" spans="4:5">
      <c r="D8572" s="1205"/>
      <c r="E8572" s="1198"/>
    </row>
    <row r="8573" spans="4:5">
      <c r="D8573" s="1205"/>
      <c r="E8573" s="1198"/>
    </row>
    <row r="8574" spans="4:5">
      <c r="D8574" s="1205"/>
      <c r="E8574" s="1198"/>
    </row>
    <row r="8575" spans="4:5">
      <c r="D8575" s="1205"/>
      <c r="E8575" s="1198"/>
    </row>
    <row r="8576" spans="4:5">
      <c r="D8576" s="1205"/>
      <c r="E8576" s="1198"/>
    </row>
    <row r="8577" spans="4:5">
      <c r="D8577" s="1205"/>
      <c r="E8577" s="1198"/>
    </row>
    <row r="8578" spans="4:5">
      <c r="D8578" s="1205"/>
      <c r="E8578" s="1198"/>
    </row>
    <row r="8579" spans="4:5">
      <c r="D8579" s="1205"/>
      <c r="E8579" s="1198"/>
    </row>
    <row r="8580" spans="4:5">
      <c r="D8580" s="1205"/>
      <c r="E8580" s="1198"/>
    </row>
    <row r="8581" spans="4:5">
      <c r="D8581" s="1205"/>
      <c r="E8581" s="1198"/>
    </row>
    <row r="8582" spans="4:5">
      <c r="D8582" s="1205"/>
      <c r="E8582" s="1198"/>
    </row>
    <row r="8583" spans="4:5">
      <c r="D8583" s="1205"/>
      <c r="E8583" s="1198"/>
    </row>
    <row r="8584" spans="4:5">
      <c r="D8584" s="1205"/>
      <c r="E8584" s="1198"/>
    </row>
    <row r="8585" spans="4:5">
      <c r="D8585" s="1205"/>
      <c r="E8585" s="1198"/>
    </row>
    <row r="8586" spans="4:5">
      <c r="D8586" s="1205"/>
      <c r="E8586" s="1198"/>
    </row>
    <row r="8587" spans="4:5">
      <c r="D8587" s="1205"/>
      <c r="E8587" s="1198"/>
    </row>
    <row r="8588" spans="4:5">
      <c r="D8588" s="1205"/>
      <c r="E8588" s="1198"/>
    </row>
    <row r="8589" spans="4:5">
      <c r="D8589" s="1205"/>
      <c r="E8589" s="1198"/>
    </row>
    <row r="8590" spans="4:5">
      <c r="D8590" s="1205"/>
      <c r="E8590" s="1198"/>
    </row>
    <row r="8591" spans="4:5">
      <c r="D8591" s="1205"/>
      <c r="E8591" s="1198"/>
    </row>
    <row r="8592" spans="4:5">
      <c r="D8592" s="1205"/>
      <c r="E8592" s="1198"/>
    </row>
    <row r="8593" spans="4:5">
      <c r="D8593" s="1205"/>
      <c r="E8593" s="1198"/>
    </row>
    <row r="8594" spans="4:5">
      <c r="D8594" s="1205"/>
      <c r="E8594" s="1198"/>
    </row>
    <row r="8595" spans="4:5">
      <c r="D8595" s="1205"/>
      <c r="E8595" s="1198"/>
    </row>
    <row r="8596" spans="4:5">
      <c r="D8596" s="1205"/>
      <c r="E8596" s="1198"/>
    </row>
    <row r="8597" spans="4:5">
      <c r="D8597" s="1205"/>
      <c r="E8597" s="1198"/>
    </row>
    <row r="8598" spans="4:5">
      <c r="D8598" s="1205"/>
      <c r="E8598" s="1198"/>
    </row>
    <row r="8599" spans="4:5">
      <c r="D8599" s="1205"/>
      <c r="E8599" s="1198"/>
    </row>
    <row r="8600" spans="4:5">
      <c r="D8600" s="1205"/>
      <c r="E8600" s="1198"/>
    </row>
    <row r="8601" spans="4:5">
      <c r="D8601" s="1205"/>
      <c r="E8601" s="1198"/>
    </row>
    <row r="8602" spans="4:5">
      <c r="D8602" s="1205"/>
      <c r="E8602" s="1198"/>
    </row>
    <row r="8603" spans="4:5">
      <c r="D8603" s="1205"/>
      <c r="E8603" s="1198"/>
    </row>
    <row r="8604" spans="4:5">
      <c r="D8604" s="1205"/>
      <c r="E8604" s="1198"/>
    </row>
    <row r="8605" spans="4:5">
      <c r="D8605" s="1205"/>
      <c r="E8605" s="1198"/>
    </row>
    <row r="8606" spans="4:5">
      <c r="D8606" s="1205"/>
      <c r="E8606" s="1198"/>
    </row>
    <row r="8607" spans="4:5">
      <c r="D8607" s="1205"/>
      <c r="E8607" s="1198"/>
    </row>
    <row r="8608" spans="4:5">
      <c r="D8608" s="1205"/>
      <c r="E8608" s="1198"/>
    </row>
    <row r="8609" spans="4:5">
      <c r="D8609" s="1205"/>
      <c r="E8609" s="1198"/>
    </row>
    <row r="8610" spans="4:5">
      <c r="D8610" s="1205"/>
      <c r="E8610" s="1198"/>
    </row>
    <row r="8611" spans="4:5">
      <c r="D8611" s="1205"/>
      <c r="E8611" s="1198"/>
    </row>
    <row r="8612" spans="4:5">
      <c r="D8612" s="1205"/>
      <c r="E8612" s="1198"/>
    </row>
    <row r="8613" spans="4:5">
      <c r="D8613" s="1205"/>
      <c r="E8613" s="1198"/>
    </row>
    <row r="8614" spans="4:5">
      <c r="D8614" s="1205"/>
      <c r="E8614" s="1198"/>
    </row>
    <row r="8615" spans="4:5">
      <c r="D8615" s="1205"/>
      <c r="E8615" s="1198"/>
    </row>
    <row r="8616" spans="4:5">
      <c r="D8616" s="1205"/>
      <c r="E8616" s="1198"/>
    </row>
    <row r="8617" spans="4:5">
      <c r="D8617" s="1205"/>
      <c r="E8617" s="1198"/>
    </row>
    <row r="8618" spans="4:5">
      <c r="D8618" s="1205"/>
      <c r="E8618" s="1198"/>
    </row>
    <row r="8619" spans="4:5">
      <c r="D8619" s="1205"/>
      <c r="E8619" s="1198"/>
    </row>
    <row r="8620" spans="4:5">
      <c r="D8620" s="1205"/>
      <c r="E8620" s="1198"/>
    </row>
    <row r="8621" spans="4:5">
      <c r="D8621" s="1205"/>
      <c r="E8621" s="1198"/>
    </row>
    <row r="8622" spans="4:5">
      <c r="D8622" s="1205"/>
      <c r="E8622" s="1198"/>
    </row>
    <row r="8623" spans="4:5">
      <c r="D8623" s="1205"/>
      <c r="E8623" s="1198"/>
    </row>
    <row r="8624" spans="4:5">
      <c r="D8624" s="1205"/>
      <c r="E8624" s="1198"/>
    </row>
    <row r="8625" spans="4:5">
      <c r="D8625" s="1205"/>
      <c r="E8625" s="1198"/>
    </row>
    <row r="8626" spans="4:5">
      <c r="D8626" s="1205"/>
      <c r="E8626" s="1198"/>
    </row>
    <row r="8627" spans="4:5">
      <c r="D8627" s="1205"/>
      <c r="E8627" s="1198"/>
    </row>
    <row r="8628" spans="4:5">
      <c r="D8628" s="1205"/>
      <c r="E8628" s="1198"/>
    </row>
    <row r="8629" spans="4:5">
      <c r="D8629" s="1205"/>
      <c r="E8629" s="1198"/>
    </row>
    <row r="8630" spans="4:5">
      <c r="D8630" s="1205"/>
      <c r="E8630" s="1198"/>
    </row>
    <row r="8631" spans="4:5">
      <c r="D8631" s="1205"/>
      <c r="E8631" s="1198"/>
    </row>
    <row r="8632" spans="4:5">
      <c r="D8632" s="1205"/>
      <c r="E8632" s="1198"/>
    </row>
    <row r="8633" spans="4:5">
      <c r="D8633" s="1205"/>
      <c r="E8633" s="1198"/>
    </row>
    <row r="8634" spans="4:5">
      <c r="D8634" s="1205"/>
      <c r="E8634" s="1198"/>
    </row>
    <row r="8635" spans="4:5">
      <c r="D8635" s="1205"/>
      <c r="E8635" s="1198"/>
    </row>
    <row r="8636" spans="4:5">
      <c r="D8636" s="1205"/>
      <c r="E8636" s="1198"/>
    </row>
    <row r="8637" spans="4:5">
      <c r="D8637" s="1205"/>
      <c r="E8637" s="1198"/>
    </row>
    <row r="8638" spans="4:5">
      <c r="D8638" s="1205"/>
      <c r="E8638" s="1198"/>
    </row>
    <row r="8639" spans="4:5">
      <c r="D8639" s="1205"/>
      <c r="E8639" s="1198"/>
    </row>
    <row r="8640" spans="4:5">
      <c r="D8640" s="1205"/>
      <c r="E8640" s="1198"/>
    </row>
    <row r="8641" spans="4:5">
      <c r="D8641" s="1205"/>
      <c r="E8641" s="1198"/>
    </row>
    <row r="8642" spans="4:5">
      <c r="D8642" s="1205"/>
      <c r="E8642" s="1198"/>
    </row>
    <row r="8643" spans="4:5">
      <c r="D8643" s="1205"/>
      <c r="E8643" s="1198"/>
    </row>
    <row r="8644" spans="4:5">
      <c r="D8644" s="1205"/>
      <c r="E8644" s="1198"/>
    </row>
    <row r="8645" spans="4:5">
      <c r="D8645" s="1205"/>
      <c r="E8645" s="1198"/>
    </row>
    <row r="8646" spans="4:5">
      <c r="D8646" s="1205"/>
      <c r="E8646" s="1198"/>
    </row>
    <row r="8647" spans="4:5">
      <c r="D8647" s="1205"/>
      <c r="E8647" s="1198"/>
    </row>
    <row r="8648" spans="4:5">
      <c r="D8648" s="1205"/>
      <c r="E8648" s="1198"/>
    </row>
    <row r="8649" spans="4:5">
      <c r="D8649" s="1205"/>
      <c r="E8649" s="1198"/>
    </row>
    <row r="8650" spans="4:5">
      <c r="D8650" s="1205"/>
      <c r="E8650" s="1198"/>
    </row>
    <row r="8651" spans="4:5">
      <c r="D8651" s="1205"/>
      <c r="E8651" s="1198"/>
    </row>
    <row r="8652" spans="4:5">
      <c r="D8652" s="1205"/>
      <c r="E8652" s="1198"/>
    </row>
    <row r="8653" spans="4:5">
      <c r="D8653" s="1205"/>
      <c r="E8653" s="1198"/>
    </row>
    <row r="8654" spans="4:5">
      <c r="D8654" s="1205"/>
      <c r="E8654" s="1198"/>
    </row>
    <row r="8655" spans="4:5">
      <c r="D8655" s="1205"/>
      <c r="E8655" s="1198"/>
    </row>
    <row r="8656" spans="4:5">
      <c r="D8656" s="1205"/>
      <c r="E8656" s="1198"/>
    </row>
    <row r="8657" spans="4:5">
      <c r="D8657" s="1205"/>
      <c r="E8657" s="1198"/>
    </row>
    <row r="8658" spans="4:5">
      <c r="D8658" s="1205"/>
      <c r="E8658" s="1198"/>
    </row>
    <row r="8659" spans="4:5">
      <c r="D8659" s="1205"/>
      <c r="E8659" s="1198"/>
    </row>
    <row r="8660" spans="4:5">
      <c r="D8660" s="1205"/>
      <c r="E8660" s="1198"/>
    </row>
    <row r="8661" spans="4:5">
      <c r="D8661" s="1205"/>
      <c r="E8661" s="1198"/>
    </row>
    <row r="8662" spans="4:5">
      <c r="D8662" s="1205"/>
      <c r="E8662" s="1198"/>
    </row>
    <row r="8663" spans="4:5">
      <c r="D8663" s="1205"/>
      <c r="E8663" s="1198"/>
    </row>
    <row r="8664" spans="4:5">
      <c r="D8664" s="1205"/>
      <c r="E8664" s="1198"/>
    </row>
    <row r="8665" spans="4:5">
      <c r="D8665" s="1205"/>
      <c r="E8665" s="1198"/>
    </row>
    <row r="8666" spans="4:5">
      <c r="D8666" s="1205"/>
      <c r="E8666" s="1198"/>
    </row>
    <row r="8667" spans="4:5">
      <c r="D8667" s="1205"/>
      <c r="E8667" s="1198"/>
    </row>
    <row r="8668" spans="4:5">
      <c r="D8668" s="1205"/>
      <c r="E8668" s="1198"/>
    </row>
    <row r="8669" spans="4:5">
      <c r="D8669" s="1205"/>
      <c r="E8669" s="1198"/>
    </row>
    <row r="8670" spans="4:5">
      <c r="D8670" s="1205"/>
      <c r="E8670" s="1198"/>
    </row>
    <row r="8671" spans="4:5">
      <c r="D8671" s="1205"/>
      <c r="E8671" s="1198"/>
    </row>
    <row r="8672" spans="4:5">
      <c r="D8672" s="1205"/>
      <c r="E8672" s="1198"/>
    </row>
    <row r="8673" spans="4:5">
      <c r="D8673" s="1205"/>
      <c r="E8673" s="1198"/>
    </row>
    <row r="8674" spans="4:5">
      <c r="D8674" s="1205"/>
      <c r="E8674" s="1198"/>
    </row>
    <row r="8675" spans="4:5">
      <c r="D8675" s="1205"/>
      <c r="E8675" s="1198"/>
    </row>
    <row r="8676" spans="4:5">
      <c r="D8676" s="1205"/>
      <c r="E8676" s="1198"/>
    </row>
    <row r="8677" spans="4:5">
      <c r="D8677" s="1205"/>
      <c r="E8677" s="1198"/>
    </row>
    <row r="8678" spans="4:5">
      <c r="D8678" s="1205"/>
      <c r="E8678" s="1198"/>
    </row>
    <row r="8679" spans="4:5">
      <c r="D8679" s="1205"/>
      <c r="E8679" s="1198"/>
    </row>
    <row r="8680" spans="4:5">
      <c r="D8680" s="1205"/>
      <c r="E8680" s="1198"/>
    </row>
    <row r="8681" spans="4:5">
      <c r="D8681" s="1205"/>
      <c r="E8681" s="1198"/>
    </row>
    <row r="8682" spans="4:5">
      <c r="D8682" s="1205"/>
      <c r="E8682" s="1198"/>
    </row>
    <row r="8683" spans="4:5">
      <c r="D8683" s="1205"/>
      <c r="E8683" s="1198"/>
    </row>
    <row r="8684" spans="4:5">
      <c r="D8684" s="1205"/>
      <c r="E8684" s="1198"/>
    </row>
    <row r="8685" spans="4:5">
      <c r="D8685" s="1205"/>
      <c r="E8685" s="1198"/>
    </row>
    <row r="8686" spans="4:5">
      <c r="D8686" s="1205"/>
      <c r="E8686" s="1198"/>
    </row>
    <row r="8687" spans="4:5">
      <c r="D8687" s="1205"/>
      <c r="E8687" s="1198"/>
    </row>
    <row r="8688" spans="4:5">
      <c r="D8688" s="1205"/>
      <c r="E8688" s="1198"/>
    </row>
    <row r="8689" spans="4:5">
      <c r="D8689" s="1205"/>
      <c r="E8689" s="1198"/>
    </row>
    <row r="8690" spans="4:5">
      <c r="D8690" s="1205"/>
      <c r="E8690" s="1198"/>
    </row>
    <row r="8691" spans="4:5">
      <c r="D8691" s="1205"/>
      <c r="E8691" s="1198"/>
    </row>
    <row r="8692" spans="4:5">
      <c r="D8692" s="1205"/>
      <c r="E8692" s="1198"/>
    </row>
    <row r="8693" spans="4:5">
      <c r="D8693" s="1205"/>
      <c r="E8693" s="1198"/>
    </row>
    <row r="8694" spans="4:5">
      <c r="D8694" s="1205"/>
      <c r="E8694" s="1198"/>
    </row>
    <row r="8695" spans="4:5">
      <c r="D8695" s="1205"/>
      <c r="E8695" s="1198"/>
    </row>
    <row r="8696" spans="4:5">
      <c r="D8696" s="1205"/>
      <c r="E8696" s="1198"/>
    </row>
    <row r="8697" spans="4:5">
      <c r="D8697" s="1205"/>
      <c r="E8697" s="1198"/>
    </row>
    <row r="8698" spans="4:5">
      <c r="D8698" s="1205"/>
      <c r="E8698" s="1198"/>
    </row>
    <row r="8699" spans="4:5">
      <c r="D8699" s="1205"/>
      <c r="E8699" s="1198"/>
    </row>
    <row r="8700" spans="4:5">
      <c r="D8700" s="1205"/>
      <c r="E8700" s="1198"/>
    </row>
    <row r="8701" spans="4:5">
      <c r="D8701" s="1205"/>
      <c r="E8701" s="1198"/>
    </row>
    <row r="8702" spans="4:5">
      <c r="D8702" s="1205"/>
      <c r="E8702" s="1198"/>
    </row>
    <row r="8703" spans="4:5">
      <c r="D8703" s="1205"/>
      <c r="E8703" s="1198"/>
    </row>
    <row r="8704" spans="4:5">
      <c r="D8704" s="1205"/>
      <c r="E8704" s="1198"/>
    </row>
    <row r="8705" spans="4:5">
      <c r="D8705" s="1205"/>
      <c r="E8705" s="1198"/>
    </row>
    <row r="8706" spans="4:5">
      <c r="D8706" s="1205"/>
      <c r="E8706" s="1198"/>
    </row>
    <row r="8707" spans="4:5">
      <c r="D8707" s="1205"/>
      <c r="E8707" s="1198"/>
    </row>
    <row r="8708" spans="4:5">
      <c r="D8708" s="1205"/>
      <c r="E8708" s="1198"/>
    </row>
    <row r="8709" spans="4:5">
      <c r="D8709" s="1205"/>
      <c r="E8709" s="1198"/>
    </row>
    <row r="8710" spans="4:5">
      <c r="D8710" s="1205"/>
      <c r="E8710" s="1198"/>
    </row>
    <row r="8711" spans="4:5">
      <c r="D8711" s="1205"/>
      <c r="E8711" s="1198"/>
    </row>
    <row r="8712" spans="4:5">
      <c r="D8712" s="1205"/>
      <c r="E8712" s="1198"/>
    </row>
    <row r="8713" spans="4:5">
      <c r="D8713" s="1205"/>
      <c r="E8713" s="1198"/>
    </row>
    <row r="8714" spans="4:5">
      <c r="D8714" s="1205"/>
      <c r="E8714" s="1198"/>
    </row>
    <row r="8715" spans="4:5">
      <c r="D8715" s="1205"/>
      <c r="E8715" s="1198"/>
    </row>
    <row r="8716" spans="4:5">
      <c r="D8716" s="1205"/>
      <c r="E8716" s="1198"/>
    </row>
    <row r="8717" spans="4:5">
      <c r="D8717" s="1205"/>
      <c r="E8717" s="1198"/>
    </row>
    <row r="8718" spans="4:5">
      <c r="D8718" s="1205"/>
      <c r="E8718" s="1198"/>
    </row>
    <row r="8719" spans="4:5">
      <c r="D8719" s="1205"/>
      <c r="E8719" s="1198"/>
    </row>
    <row r="8720" spans="4:5">
      <c r="D8720" s="1205"/>
      <c r="E8720" s="1198"/>
    </row>
    <row r="8721" spans="4:5">
      <c r="D8721" s="1205"/>
      <c r="E8721" s="1198"/>
    </row>
    <row r="8722" spans="4:5">
      <c r="D8722" s="1205"/>
      <c r="E8722" s="1198"/>
    </row>
    <row r="8723" spans="4:5">
      <c r="D8723" s="1205"/>
      <c r="E8723" s="1198"/>
    </row>
    <row r="8724" spans="4:5">
      <c r="D8724" s="1205"/>
      <c r="E8724" s="1198"/>
    </row>
    <row r="8725" spans="4:5">
      <c r="D8725" s="1205"/>
      <c r="E8725" s="1198"/>
    </row>
    <row r="8726" spans="4:5">
      <c r="D8726" s="1205"/>
      <c r="E8726" s="1198"/>
    </row>
    <row r="8727" spans="4:5">
      <c r="D8727" s="1205"/>
      <c r="E8727" s="1198"/>
    </row>
    <row r="8728" spans="4:5">
      <c r="D8728" s="1205"/>
      <c r="E8728" s="1198"/>
    </row>
    <row r="8729" spans="4:5">
      <c r="D8729" s="1205"/>
      <c r="E8729" s="1198"/>
    </row>
    <row r="8730" spans="4:5">
      <c r="D8730" s="1205"/>
      <c r="E8730" s="1198"/>
    </row>
    <row r="8731" spans="4:5">
      <c r="D8731" s="1205"/>
      <c r="E8731" s="1198"/>
    </row>
    <row r="8732" spans="4:5">
      <c r="D8732" s="1205"/>
      <c r="E8732" s="1198"/>
    </row>
    <row r="8733" spans="4:5">
      <c r="D8733" s="1205"/>
      <c r="E8733" s="1198"/>
    </row>
    <row r="8734" spans="4:5">
      <c r="D8734" s="1205"/>
      <c r="E8734" s="1198"/>
    </row>
    <row r="8735" spans="4:5">
      <c r="D8735" s="1205"/>
      <c r="E8735" s="1198"/>
    </row>
    <row r="8736" spans="4:5">
      <c r="D8736" s="1205"/>
      <c r="E8736" s="1198"/>
    </row>
    <row r="8737" spans="4:5">
      <c r="D8737" s="1205"/>
      <c r="E8737" s="1198"/>
    </row>
    <row r="8738" spans="4:5">
      <c r="D8738" s="1205"/>
      <c r="E8738" s="1198"/>
    </row>
    <row r="8739" spans="4:5">
      <c r="D8739" s="1205"/>
      <c r="E8739" s="1198"/>
    </row>
    <row r="8740" spans="4:5">
      <c r="D8740" s="1205"/>
      <c r="E8740" s="1198"/>
    </row>
    <row r="8741" spans="4:5">
      <c r="D8741" s="1205"/>
      <c r="E8741" s="1198"/>
    </row>
    <row r="8742" spans="4:5">
      <c r="D8742" s="1205"/>
      <c r="E8742" s="1198"/>
    </row>
    <row r="8743" spans="4:5">
      <c r="D8743" s="1205"/>
      <c r="E8743" s="1198"/>
    </row>
    <row r="8744" spans="4:5">
      <c r="D8744" s="1205"/>
      <c r="E8744" s="1198"/>
    </row>
    <row r="8745" spans="4:5">
      <c r="D8745" s="1205"/>
      <c r="E8745" s="1198"/>
    </row>
    <row r="8746" spans="4:5">
      <c r="D8746" s="1205"/>
      <c r="E8746" s="1198"/>
    </row>
    <row r="8747" spans="4:5">
      <c r="D8747" s="1205"/>
      <c r="E8747" s="1198"/>
    </row>
    <row r="8748" spans="4:5">
      <c r="D8748" s="1205"/>
      <c r="E8748" s="1198"/>
    </row>
    <row r="8749" spans="4:5">
      <c r="D8749" s="1205"/>
      <c r="E8749" s="1198"/>
    </row>
    <row r="8750" spans="4:5">
      <c r="D8750" s="1205"/>
      <c r="E8750" s="1198"/>
    </row>
    <row r="8751" spans="4:5">
      <c r="D8751" s="1205"/>
      <c r="E8751" s="1198"/>
    </row>
    <row r="8752" spans="4:5">
      <c r="D8752" s="1205"/>
      <c r="E8752" s="1198"/>
    </row>
    <row r="8753" spans="4:5">
      <c r="D8753" s="1205"/>
      <c r="E8753" s="1198"/>
    </row>
    <row r="8754" spans="4:5">
      <c r="D8754" s="1205"/>
      <c r="E8754" s="1198"/>
    </row>
    <row r="8755" spans="4:5">
      <c r="D8755" s="1205"/>
      <c r="E8755" s="1198"/>
    </row>
    <row r="8756" spans="4:5">
      <c r="D8756" s="1205"/>
      <c r="E8756" s="1198"/>
    </row>
    <row r="8757" spans="4:5">
      <c r="D8757" s="1205"/>
      <c r="E8757" s="1198"/>
    </row>
    <row r="8758" spans="4:5">
      <c r="D8758" s="1205"/>
      <c r="E8758" s="1198"/>
    </row>
    <row r="8759" spans="4:5">
      <c r="D8759" s="1205"/>
      <c r="E8759" s="1198"/>
    </row>
    <row r="8760" spans="4:5">
      <c r="D8760" s="1205"/>
      <c r="E8760" s="1198"/>
    </row>
    <row r="8761" spans="4:5">
      <c r="D8761" s="1205"/>
      <c r="E8761" s="1198"/>
    </row>
    <row r="8762" spans="4:5">
      <c r="D8762" s="1205"/>
      <c r="E8762" s="1198"/>
    </row>
    <row r="8763" spans="4:5">
      <c r="D8763" s="1205"/>
      <c r="E8763" s="1198"/>
    </row>
    <row r="8764" spans="4:5">
      <c r="D8764" s="1205"/>
      <c r="E8764" s="1198"/>
    </row>
    <row r="8765" spans="4:5">
      <c r="D8765" s="1205"/>
      <c r="E8765" s="1198"/>
    </row>
    <row r="8766" spans="4:5">
      <c r="D8766" s="1205"/>
      <c r="E8766" s="1198"/>
    </row>
    <row r="8767" spans="4:5">
      <c r="D8767" s="1205"/>
      <c r="E8767" s="1198"/>
    </row>
    <row r="8768" spans="4:5">
      <c r="D8768" s="1205"/>
      <c r="E8768" s="1198"/>
    </row>
    <row r="8769" spans="4:5">
      <c r="D8769" s="1205"/>
      <c r="E8769" s="1198"/>
    </row>
    <row r="8770" spans="4:5">
      <c r="D8770" s="1205"/>
      <c r="E8770" s="1198"/>
    </row>
    <row r="8771" spans="4:5">
      <c r="D8771" s="1205"/>
      <c r="E8771" s="1198"/>
    </row>
    <row r="8772" spans="4:5">
      <c r="D8772" s="1205"/>
      <c r="E8772" s="1198"/>
    </row>
    <row r="8773" spans="4:5">
      <c r="D8773" s="1205"/>
      <c r="E8773" s="1198"/>
    </row>
    <row r="8774" spans="4:5">
      <c r="D8774" s="1205"/>
      <c r="E8774" s="1198"/>
    </row>
    <row r="8775" spans="4:5">
      <c r="D8775" s="1205"/>
      <c r="E8775" s="1198"/>
    </row>
    <row r="8776" spans="4:5">
      <c r="D8776" s="1205"/>
      <c r="E8776" s="1198"/>
    </row>
    <row r="8777" spans="4:5">
      <c r="D8777" s="1205"/>
      <c r="E8777" s="1198"/>
    </row>
    <row r="8778" spans="4:5">
      <c r="D8778" s="1205"/>
      <c r="E8778" s="1198"/>
    </row>
    <row r="8779" spans="4:5">
      <c r="D8779" s="1205"/>
      <c r="E8779" s="1198"/>
    </row>
    <row r="8780" spans="4:5">
      <c r="D8780" s="1205"/>
      <c r="E8780" s="1198"/>
    </row>
    <row r="8781" spans="4:5">
      <c r="D8781" s="1205"/>
      <c r="E8781" s="1198"/>
    </row>
    <row r="8782" spans="4:5">
      <c r="D8782" s="1205"/>
      <c r="E8782" s="1198"/>
    </row>
    <row r="8783" spans="4:5">
      <c r="D8783" s="1205"/>
      <c r="E8783" s="1198"/>
    </row>
    <row r="8784" spans="4:5">
      <c r="D8784" s="1205"/>
      <c r="E8784" s="1198"/>
    </row>
    <row r="8785" spans="4:5">
      <c r="D8785" s="1205"/>
      <c r="E8785" s="1198"/>
    </row>
    <row r="8786" spans="4:5">
      <c r="D8786" s="1205"/>
      <c r="E8786" s="1198"/>
    </row>
    <row r="8787" spans="4:5">
      <c r="D8787" s="1205"/>
      <c r="E8787" s="1198"/>
    </row>
    <row r="8788" spans="4:5">
      <c r="D8788" s="1205"/>
      <c r="E8788" s="1198"/>
    </row>
    <row r="8789" spans="4:5">
      <c r="D8789" s="1205"/>
      <c r="E8789" s="1198"/>
    </row>
    <row r="8790" spans="4:5">
      <c r="D8790" s="1205"/>
      <c r="E8790" s="1198"/>
    </row>
    <row r="8791" spans="4:5">
      <c r="D8791" s="1205"/>
      <c r="E8791" s="1198"/>
    </row>
    <row r="8792" spans="4:5">
      <c r="D8792" s="1205"/>
      <c r="E8792" s="1198"/>
    </row>
    <row r="8793" spans="4:5">
      <c r="D8793" s="1205"/>
      <c r="E8793" s="1198"/>
    </row>
    <row r="8794" spans="4:5">
      <c r="D8794" s="1205"/>
      <c r="E8794" s="1198"/>
    </row>
    <row r="8795" spans="4:5">
      <c r="D8795" s="1205"/>
      <c r="E8795" s="1198"/>
    </row>
    <row r="8796" spans="4:5">
      <c r="D8796" s="1205"/>
      <c r="E8796" s="1198"/>
    </row>
    <row r="8797" spans="4:5">
      <c r="D8797" s="1205"/>
      <c r="E8797" s="1198"/>
    </row>
    <row r="8798" spans="4:5">
      <c r="D8798" s="1205"/>
      <c r="E8798" s="1198"/>
    </row>
    <row r="8799" spans="4:5">
      <c r="D8799" s="1205"/>
      <c r="E8799" s="1198"/>
    </row>
    <row r="8800" spans="4:5">
      <c r="D8800" s="1205"/>
      <c r="E8800" s="1198"/>
    </row>
    <row r="8801" spans="4:5">
      <c r="D8801" s="1205"/>
      <c r="E8801" s="1198"/>
    </row>
    <row r="8802" spans="4:5">
      <c r="D8802" s="1205"/>
      <c r="E8802" s="1198"/>
    </row>
    <row r="8803" spans="4:5">
      <c r="D8803" s="1205"/>
      <c r="E8803" s="1198"/>
    </row>
    <row r="8804" spans="4:5">
      <c r="D8804" s="1205"/>
      <c r="E8804" s="1198"/>
    </row>
    <row r="8805" spans="4:5">
      <c r="D8805" s="1205"/>
      <c r="E8805" s="1198"/>
    </row>
    <row r="8806" spans="4:5">
      <c r="D8806" s="1205"/>
      <c r="E8806" s="1198"/>
    </row>
    <row r="8807" spans="4:5">
      <c r="D8807" s="1205"/>
      <c r="E8807" s="1198"/>
    </row>
    <row r="8808" spans="4:5">
      <c r="D8808" s="1205"/>
      <c r="E8808" s="1198"/>
    </row>
    <row r="8809" spans="4:5">
      <c r="D8809" s="1205"/>
      <c r="E8809" s="1198"/>
    </row>
    <row r="8810" spans="4:5">
      <c r="D8810" s="1205"/>
      <c r="E8810" s="1198"/>
    </row>
    <row r="8811" spans="4:5">
      <c r="D8811" s="1205"/>
      <c r="E8811" s="1198"/>
    </row>
    <row r="8812" spans="4:5">
      <c r="D8812" s="1205"/>
      <c r="E8812" s="1198"/>
    </row>
    <row r="8813" spans="4:5">
      <c r="D8813" s="1205"/>
      <c r="E8813" s="1198"/>
    </row>
    <row r="8814" spans="4:5">
      <c r="D8814" s="1205"/>
      <c r="E8814" s="1198"/>
    </row>
    <row r="8815" spans="4:5">
      <c r="D8815" s="1205"/>
      <c r="E8815" s="1198"/>
    </row>
    <row r="8816" spans="4:5">
      <c r="D8816" s="1205"/>
      <c r="E8816" s="1198"/>
    </row>
    <row r="8817" spans="4:5">
      <c r="D8817" s="1205"/>
      <c r="E8817" s="1198"/>
    </row>
    <row r="8818" spans="4:5">
      <c r="D8818" s="1205"/>
      <c r="E8818" s="1198"/>
    </row>
    <row r="8819" spans="4:5">
      <c r="D8819" s="1205"/>
      <c r="E8819" s="1198"/>
    </row>
    <row r="8820" spans="4:5">
      <c r="D8820" s="1205"/>
      <c r="E8820" s="1198"/>
    </row>
    <row r="8821" spans="4:5">
      <c r="D8821" s="1205"/>
      <c r="E8821" s="1198"/>
    </row>
    <row r="8822" spans="4:5">
      <c r="D8822" s="1205"/>
      <c r="E8822" s="1198"/>
    </row>
    <row r="8823" spans="4:5">
      <c r="D8823" s="1205"/>
      <c r="E8823" s="1198"/>
    </row>
    <row r="8824" spans="4:5">
      <c r="D8824" s="1205"/>
      <c r="E8824" s="1198"/>
    </row>
    <row r="8825" spans="4:5">
      <c r="D8825" s="1205"/>
      <c r="E8825" s="1198"/>
    </row>
    <row r="8826" spans="4:5">
      <c r="D8826" s="1205"/>
      <c r="E8826" s="1198"/>
    </row>
    <row r="8827" spans="4:5">
      <c r="D8827" s="1205"/>
      <c r="E8827" s="1198"/>
    </row>
    <row r="8828" spans="4:5">
      <c r="D8828" s="1205"/>
      <c r="E8828" s="1198"/>
    </row>
    <row r="8829" spans="4:5">
      <c r="D8829" s="1205"/>
      <c r="E8829" s="1198"/>
    </row>
    <row r="8830" spans="4:5">
      <c r="D8830" s="1205"/>
      <c r="E8830" s="1198"/>
    </row>
    <row r="8831" spans="4:5">
      <c r="D8831" s="1205"/>
      <c r="E8831" s="1198"/>
    </row>
    <row r="8832" spans="4:5">
      <c r="D8832" s="1205"/>
      <c r="E8832" s="1198"/>
    </row>
    <row r="8833" spans="4:5">
      <c r="D8833" s="1205"/>
      <c r="E8833" s="1198"/>
    </row>
    <row r="8834" spans="4:5">
      <c r="D8834" s="1205"/>
      <c r="E8834" s="1198"/>
    </row>
    <row r="8835" spans="4:5">
      <c r="D8835" s="1205"/>
      <c r="E8835" s="1198"/>
    </row>
    <row r="8836" spans="4:5">
      <c r="D8836" s="1205"/>
      <c r="E8836" s="1198"/>
    </row>
    <row r="8837" spans="4:5">
      <c r="D8837" s="1205"/>
      <c r="E8837" s="1198"/>
    </row>
    <row r="8838" spans="4:5">
      <c r="D8838" s="1205"/>
      <c r="E8838" s="1198"/>
    </row>
    <row r="8839" spans="4:5">
      <c r="D8839" s="1205"/>
      <c r="E8839" s="1198"/>
    </row>
    <row r="8840" spans="4:5">
      <c r="D8840" s="1205"/>
      <c r="E8840" s="1198"/>
    </row>
    <row r="8841" spans="4:5">
      <c r="D8841" s="1205"/>
      <c r="E8841" s="1198"/>
    </row>
    <row r="8842" spans="4:5">
      <c r="D8842" s="1205"/>
      <c r="E8842" s="1198"/>
    </row>
    <row r="8843" spans="4:5">
      <c r="D8843" s="1205"/>
      <c r="E8843" s="1198"/>
    </row>
    <row r="8844" spans="4:5">
      <c r="D8844" s="1205"/>
      <c r="E8844" s="1198"/>
    </row>
    <row r="8845" spans="4:5">
      <c r="D8845" s="1205"/>
      <c r="E8845" s="1198"/>
    </row>
    <row r="8846" spans="4:5">
      <c r="D8846" s="1205"/>
      <c r="E8846" s="1198"/>
    </row>
    <row r="8847" spans="4:5">
      <c r="D8847" s="1205"/>
      <c r="E8847" s="1198"/>
    </row>
    <row r="8848" spans="4:5">
      <c r="D8848" s="1205"/>
      <c r="E8848" s="1198"/>
    </row>
    <row r="8849" spans="4:5">
      <c r="D8849" s="1205"/>
      <c r="E8849" s="1198"/>
    </row>
    <row r="8850" spans="4:5">
      <c r="D8850" s="1205"/>
      <c r="E8850" s="1198"/>
    </row>
    <row r="8851" spans="4:5">
      <c r="D8851" s="1205"/>
      <c r="E8851" s="1198"/>
    </row>
    <row r="8852" spans="4:5">
      <c r="D8852" s="1205"/>
      <c r="E8852" s="1198"/>
    </row>
    <row r="8853" spans="4:5">
      <c r="D8853" s="1205"/>
      <c r="E8853" s="1198"/>
    </row>
    <row r="8854" spans="4:5">
      <c r="D8854" s="1205"/>
      <c r="E8854" s="1198"/>
    </row>
    <row r="8855" spans="4:5">
      <c r="D8855" s="1205"/>
      <c r="E8855" s="1198"/>
    </row>
    <row r="8856" spans="4:5">
      <c r="D8856" s="1205"/>
      <c r="E8856" s="1198"/>
    </row>
    <row r="8857" spans="4:5">
      <c r="D8857" s="1205"/>
      <c r="E8857" s="1198"/>
    </row>
    <row r="8858" spans="4:5">
      <c r="D8858" s="1205"/>
      <c r="E8858" s="1198"/>
    </row>
    <row r="8859" spans="4:5">
      <c r="D8859" s="1205"/>
      <c r="E8859" s="1198"/>
    </row>
    <row r="8860" spans="4:5">
      <c r="D8860" s="1205"/>
      <c r="E8860" s="1198"/>
    </row>
    <row r="8861" spans="4:5">
      <c r="D8861" s="1205"/>
      <c r="E8861" s="1198"/>
    </row>
    <row r="8862" spans="4:5">
      <c r="D8862" s="1205"/>
      <c r="E8862" s="1198"/>
    </row>
    <row r="8863" spans="4:5">
      <c r="D8863" s="1205"/>
      <c r="E8863" s="1198"/>
    </row>
    <row r="8864" spans="4:5">
      <c r="D8864" s="1205"/>
      <c r="E8864" s="1198"/>
    </row>
    <row r="8865" spans="4:5">
      <c r="D8865" s="1205"/>
      <c r="E8865" s="1198"/>
    </row>
    <row r="8866" spans="4:5">
      <c r="D8866" s="1205"/>
      <c r="E8866" s="1198"/>
    </row>
    <row r="8867" spans="4:5">
      <c r="D8867" s="1205"/>
      <c r="E8867" s="1198"/>
    </row>
    <row r="8868" spans="4:5">
      <c r="D8868" s="1205"/>
      <c r="E8868" s="1198"/>
    </row>
    <row r="8869" spans="4:5">
      <c r="D8869" s="1205"/>
      <c r="E8869" s="1198"/>
    </row>
    <row r="8870" spans="4:5">
      <c r="D8870" s="1205"/>
      <c r="E8870" s="1198"/>
    </row>
    <row r="8871" spans="4:5">
      <c r="D8871" s="1205"/>
      <c r="E8871" s="1198"/>
    </row>
    <row r="8872" spans="4:5">
      <c r="D8872" s="1205"/>
      <c r="E8872" s="1198"/>
    </row>
    <row r="8873" spans="4:5">
      <c r="D8873" s="1205"/>
      <c r="E8873" s="1198"/>
    </row>
    <row r="8874" spans="4:5">
      <c r="D8874" s="1205"/>
      <c r="E8874" s="1198"/>
    </row>
    <row r="8875" spans="4:5">
      <c r="D8875" s="1205"/>
      <c r="E8875" s="1198"/>
    </row>
    <row r="8876" spans="4:5">
      <c r="D8876" s="1205"/>
      <c r="E8876" s="1198"/>
    </row>
    <row r="8877" spans="4:5">
      <c r="D8877" s="1205"/>
      <c r="E8877" s="1198"/>
    </row>
    <row r="8878" spans="4:5">
      <c r="D8878" s="1205"/>
      <c r="E8878" s="1198"/>
    </row>
    <row r="8879" spans="4:5">
      <c r="D8879" s="1205"/>
      <c r="E8879" s="1198"/>
    </row>
    <row r="8880" spans="4:5">
      <c r="D8880" s="1205"/>
      <c r="E8880" s="1198"/>
    </row>
    <row r="8881" spans="4:5">
      <c r="D8881" s="1205"/>
      <c r="E8881" s="1198"/>
    </row>
    <row r="8882" spans="4:5">
      <c r="D8882" s="1205"/>
      <c r="E8882" s="1198"/>
    </row>
    <row r="8883" spans="4:5">
      <c r="D8883" s="1205"/>
      <c r="E8883" s="1198"/>
    </row>
    <row r="8884" spans="4:5">
      <c r="D8884" s="1205"/>
      <c r="E8884" s="1198"/>
    </row>
    <row r="8885" spans="4:5">
      <c r="D8885" s="1205"/>
      <c r="E8885" s="1198"/>
    </row>
    <row r="8886" spans="4:5">
      <c r="D8886" s="1205"/>
      <c r="E8886" s="1198"/>
    </row>
    <row r="8887" spans="4:5">
      <c r="D8887" s="1205"/>
      <c r="E8887" s="1198"/>
    </row>
    <row r="8888" spans="4:5">
      <c r="D8888" s="1205"/>
      <c r="E8888" s="1198"/>
    </row>
    <row r="8889" spans="4:5">
      <c r="D8889" s="1205"/>
      <c r="E8889" s="1198"/>
    </row>
    <row r="8890" spans="4:5">
      <c r="D8890" s="1205"/>
      <c r="E8890" s="1198"/>
    </row>
    <row r="8891" spans="4:5">
      <c r="D8891" s="1205"/>
      <c r="E8891" s="1198"/>
    </row>
    <row r="8892" spans="4:5">
      <c r="D8892" s="1205"/>
      <c r="E8892" s="1198"/>
    </row>
    <row r="8893" spans="4:5">
      <c r="D8893" s="1205"/>
      <c r="E8893" s="1198"/>
    </row>
    <row r="8894" spans="4:5">
      <c r="D8894" s="1205"/>
      <c r="E8894" s="1198"/>
    </row>
    <row r="8895" spans="4:5">
      <c r="D8895" s="1205"/>
      <c r="E8895" s="1198"/>
    </row>
    <row r="8896" spans="4:5">
      <c r="D8896" s="1205"/>
      <c r="E8896" s="1198"/>
    </row>
    <row r="8897" spans="4:5">
      <c r="D8897" s="1205"/>
      <c r="E8897" s="1198"/>
    </row>
    <row r="8898" spans="4:5">
      <c r="D8898" s="1205"/>
      <c r="E8898" s="1198"/>
    </row>
    <row r="8899" spans="4:5">
      <c r="D8899" s="1205"/>
      <c r="E8899" s="1198"/>
    </row>
    <row r="8900" spans="4:5">
      <c r="D8900" s="1205"/>
      <c r="E8900" s="1198"/>
    </row>
    <row r="8901" spans="4:5">
      <c r="D8901" s="1205"/>
      <c r="E8901" s="1198"/>
    </row>
    <row r="8902" spans="4:5">
      <c r="D8902" s="1205"/>
      <c r="E8902" s="1198"/>
    </row>
    <row r="8903" spans="4:5">
      <c r="D8903" s="1205"/>
      <c r="E8903" s="1198"/>
    </row>
    <row r="8904" spans="4:5">
      <c r="D8904" s="1205"/>
      <c r="E8904" s="1198"/>
    </row>
    <row r="8905" spans="4:5">
      <c r="D8905" s="1205"/>
      <c r="E8905" s="1198"/>
    </row>
    <row r="8906" spans="4:5">
      <c r="D8906" s="1205"/>
      <c r="E8906" s="1198"/>
    </row>
    <row r="8907" spans="4:5">
      <c r="D8907" s="1205"/>
      <c r="E8907" s="1198"/>
    </row>
    <row r="8908" spans="4:5">
      <c r="D8908" s="1205"/>
      <c r="E8908" s="1198"/>
    </row>
    <row r="8909" spans="4:5">
      <c r="D8909" s="1205"/>
      <c r="E8909" s="1198"/>
    </row>
    <row r="8910" spans="4:5">
      <c r="D8910" s="1205"/>
      <c r="E8910" s="1198"/>
    </row>
    <row r="8911" spans="4:5">
      <c r="D8911" s="1205"/>
      <c r="E8911" s="1198"/>
    </row>
    <row r="8912" spans="4:5">
      <c r="D8912" s="1205"/>
      <c r="E8912" s="1198"/>
    </row>
    <row r="8913" spans="4:5">
      <c r="D8913" s="1205"/>
      <c r="E8913" s="1198"/>
    </row>
    <row r="8914" spans="4:5">
      <c r="D8914" s="1205"/>
      <c r="E8914" s="1198"/>
    </row>
    <row r="8915" spans="4:5">
      <c r="D8915" s="1205"/>
      <c r="E8915" s="1198"/>
    </row>
    <row r="8916" spans="4:5">
      <c r="D8916" s="1205"/>
      <c r="E8916" s="1198"/>
    </row>
    <row r="8917" spans="4:5">
      <c r="D8917" s="1205"/>
      <c r="E8917" s="1198"/>
    </row>
    <row r="8918" spans="4:5">
      <c r="D8918" s="1205"/>
      <c r="E8918" s="1198"/>
    </row>
    <row r="8919" spans="4:5">
      <c r="D8919" s="1205"/>
      <c r="E8919" s="1198"/>
    </row>
    <row r="8920" spans="4:5">
      <c r="D8920" s="1205"/>
      <c r="E8920" s="1198"/>
    </row>
    <row r="8921" spans="4:5">
      <c r="D8921" s="1205"/>
      <c r="E8921" s="1198"/>
    </row>
    <row r="8922" spans="4:5">
      <c r="D8922" s="1205"/>
      <c r="E8922" s="1198"/>
    </row>
    <row r="8923" spans="4:5">
      <c r="D8923" s="1205"/>
      <c r="E8923" s="1198"/>
    </row>
    <row r="8924" spans="4:5">
      <c r="D8924" s="1205"/>
      <c r="E8924" s="1198"/>
    </row>
    <row r="8925" spans="4:5">
      <c r="D8925" s="1205"/>
      <c r="E8925" s="1198"/>
    </row>
    <row r="8926" spans="4:5">
      <c r="D8926" s="1205"/>
      <c r="E8926" s="1198"/>
    </row>
    <row r="8927" spans="4:5">
      <c r="D8927" s="1205"/>
      <c r="E8927" s="1198"/>
    </row>
    <row r="8928" spans="4:5">
      <c r="D8928" s="1205"/>
      <c r="E8928" s="1198"/>
    </row>
    <row r="8929" spans="4:5">
      <c r="D8929" s="1205"/>
      <c r="E8929" s="1198"/>
    </row>
    <row r="8930" spans="4:5">
      <c r="D8930" s="1205"/>
      <c r="E8930" s="1198"/>
    </row>
    <row r="8931" spans="4:5">
      <c r="D8931" s="1205"/>
      <c r="E8931" s="1198"/>
    </row>
    <row r="8932" spans="4:5">
      <c r="D8932" s="1205"/>
      <c r="E8932" s="1198"/>
    </row>
    <row r="8933" spans="4:5">
      <c r="D8933" s="1205"/>
      <c r="E8933" s="1198"/>
    </row>
    <row r="8934" spans="4:5">
      <c r="D8934" s="1205"/>
      <c r="E8934" s="1198"/>
    </row>
    <row r="8935" spans="4:5">
      <c r="D8935" s="1205"/>
      <c r="E8935" s="1198"/>
    </row>
    <row r="8936" spans="4:5">
      <c r="D8936" s="1205"/>
      <c r="E8936" s="1198"/>
    </row>
    <row r="8937" spans="4:5">
      <c r="D8937" s="1205"/>
      <c r="E8937" s="1198"/>
    </row>
    <row r="8938" spans="4:5">
      <c r="D8938" s="1205"/>
      <c r="E8938" s="1198"/>
    </row>
    <row r="8939" spans="4:5">
      <c r="D8939" s="1205"/>
      <c r="E8939" s="1198"/>
    </row>
    <row r="8940" spans="4:5">
      <c r="D8940" s="1205"/>
      <c r="E8940" s="1198"/>
    </row>
    <row r="8941" spans="4:5">
      <c r="D8941" s="1205"/>
      <c r="E8941" s="1198"/>
    </row>
    <row r="8942" spans="4:5">
      <c r="D8942" s="1205"/>
      <c r="E8942" s="1198"/>
    </row>
    <row r="8943" spans="4:5">
      <c r="D8943" s="1205"/>
      <c r="E8943" s="1198"/>
    </row>
    <row r="8944" spans="4:5">
      <c r="D8944" s="1205"/>
      <c r="E8944" s="1198"/>
    </row>
    <row r="8945" spans="4:5">
      <c r="D8945" s="1205"/>
      <c r="E8945" s="1198"/>
    </row>
    <row r="8946" spans="4:5">
      <c r="D8946" s="1205"/>
      <c r="E8946" s="1198"/>
    </row>
    <row r="8947" spans="4:5">
      <c r="D8947" s="1205"/>
      <c r="E8947" s="1198"/>
    </row>
    <row r="8948" spans="4:5">
      <c r="D8948" s="1205"/>
      <c r="E8948" s="1198"/>
    </row>
    <row r="8949" spans="4:5">
      <c r="D8949" s="1205"/>
      <c r="E8949" s="1198"/>
    </row>
    <row r="8950" spans="4:5">
      <c r="D8950" s="1205"/>
      <c r="E8950" s="1198"/>
    </row>
    <row r="8951" spans="4:5">
      <c r="D8951" s="1205"/>
      <c r="E8951" s="1198"/>
    </row>
    <row r="8952" spans="4:5">
      <c r="D8952" s="1205"/>
      <c r="E8952" s="1198"/>
    </row>
    <row r="8953" spans="4:5">
      <c r="D8953" s="1205"/>
      <c r="E8953" s="1198"/>
    </row>
    <row r="8954" spans="4:5">
      <c r="D8954" s="1205"/>
      <c r="E8954" s="1198"/>
    </row>
    <row r="8955" spans="4:5">
      <c r="D8955" s="1205"/>
      <c r="E8955" s="1198"/>
    </row>
    <row r="8956" spans="4:5">
      <c r="D8956" s="1205"/>
      <c r="E8956" s="1198"/>
    </row>
    <row r="8957" spans="4:5">
      <c r="D8957" s="1205"/>
      <c r="E8957" s="1198"/>
    </row>
    <row r="8958" spans="4:5">
      <c r="D8958" s="1205"/>
      <c r="E8958" s="1198"/>
    </row>
    <row r="8959" spans="4:5">
      <c r="D8959" s="1205"/>
      <c r="E8959" s="1198"/>
    </row>
    <row r="8960" spans="4:5">
      <c r="D8960" s="1205"/>
      <c r="E8960" s="1198"/>
    </row>
    <row r="8961" spans="4:5">
      <c r="D8961" s="1205"/>
      <c r="E8961" s="1198"/>
    </row>
    <row r="8962" spans="4:5">
      <c r="D8962" s="1205"/>
      <c r="E8962" s="1198"/>
    </row>
    <row r="8963" spans="4:5">
      <c r="D8963" s="1205"/>
      <c r="E8963" s="1198"/>
    </row>
    <row r="8964" spans="4:5">
      <c r="D8964" s="1205"/>
      <c r="E8964" s="1198"/>
    </row>
    <row r="8965" spans="4:5">
      <c r="D8965" s="1205"/>
      <c r="E8965" s="1198"/>
    </row>
    <row r="8966" spans="4:5">
      <c r="D8966" s="1205"/>
      <c r="E8966" s="1198"/>
    </row>
    <row r="8967" spans="4:5">
      <c r="D8967" s="1205"/>
      <c r="E8967" s="1198"/>
    </row>
    <row r="8968" spans="4:5">
      <c r="D8968" s="1205"/>
      <c r="E8968" s="1198"/>
    </row>
    <row r="8969" spans="4:5">
      <c r="D8969" s="1205"/>
      <c r="E8969" s="1198"/>
    </row>
    <row r="8970" spans="4:5">
      <c r="D8970" s="1205"/>
      <c r="E8970" s="1198"/>
    </row>
    <row r="8971" spans="4:5">
      <c r="D8971" s="1205"/>
      <c r="E8971" s="1198"/>
    </row>
    <row r="8972" spans="4:5">
      <c r="D8972" s="1205"/>
      <c r="E8972" s="1198"/>
    </row>
    <row r="8973" spans="4:5">
      <c r="D8973" s="1205"/>
      <c r="E8973" s="1198"/>
    </row>
    <row r="8974" spans="4:5">
      <c r="D8974" s="1205"/>
      <c r="E8974" s="1198"/>
    </row>
    <row r="8975" spans="4:5">
      <c r="D8975" s="1205"/>
      <c r="E8975" s="1198"/>
    </row>
    <row r="8976" spans="4:5">
      <c r="D8976" s="1205"/>
      <c r="E8976" s="1198"/>
    </row>
    <row r="8977" spans="4:5">
      <c r="D8977" s="1205"/>
      <c r="E8977" s="1198"/>
    </row>
    <row r="8978" spans="4:5">
      <c r="D8978" s="1205"/>
      <c r="E8978" s="1198"/>
    </row>
    <row r="8979" spans="4:5">
      <c r="D8979" s="1205"/>
      <c r="E8979" s="1198"/>
    </row>
    <row r="8980" spans="4:5">
      <c r="D8980" s="1205"/>
      <c r="E8980" s="1198"/>
    </row>
    <row r="8981" spans="4:5">
      <c r="D8981" s="1205"/>
      <c r="E8981" s="1198"/>
    </row>
    <row r="8982" spans="4:5">
      <c r="D8982" s="1205"/>
      <c r="E8982" s="1198"/>
    </row>
    <row r="8983" spans="4:5">
      <c r="D8983" s="1205"/>
      <c r="E8983" s="1198"/>
    </row>
    <row r="8984" spans="4:5">
      <c r="D8984" s="1205"/>
      <c r="E8984" s="1198"/>
    </row>
    <row r="8985" spans="4:5">
      <c r="D8985" s="1205"/>
      <c r="E8985" s="1198"/>
    </row>
    <row r="8986" spans="4:5">
      <c r="D8986" s="1205"/>
      <c r="E8986" s="1198"/>
    </row>
    <row r="8987" spans="4:5">
      <c r="D8987" s="1205"/>
      <c r="E8987" s="1198"/>
    </row>
    <row r="8988" spans="4:5">
      <c r="D8988" s="1205"/>
      <c r="E8988" s="1198"/>
    </row>
    <row r="8989" spans="4:5">
      <c r="D8989" s="1205"/>
      <c r="E8989" s="1198"/>
    </row>
    <row r="8990" spans="4:5">
      <c r="D8990" s="1205"/>
      <c r="E8990" s="1198"/>
    </row>
    <row r="8991" spans="4:5">
      <c r="D8991" s="1205"/>
      <c r="E8991" s="1198"/>
    </row>
    <row r="8992" spans="4:5">
      <c r="D8992" s="1205"/>
      <c r="E8992" s="1198"/>
    </row>
    <row r="8993" spans="4:5">
      <c r="D8993" s="1205"/>
      <c r="E8993" s="1198"/>
    </row>
    <row r="8994" spans="4:5">
      <c r="D8994" s="1205"/>
      <c r="E8994" s="1198"/>
    </row>
    <row r="8995" spans="4:5">
      <c r="D8995" s="1205"/>
      <c r="E8995" s="1198"/>
    </row>
    <row r="8996" spans="4:5">
      <c r="D8996" s="1205"/>
      <c r="E8996" s="1198"/>
    </row>
    <row r="8997" spans="4:5">
      <c r="D8997" s="1205"/>
      <c r="E8997" s="1198"/>
    </row>
    <row r="8998" spans="4:5">
      <c r="D8998" s="1205"/>
      <c r="E8998" s="1198"/>
    </row>
    <row r="8999" spans="4:5">
      <c r="D8999" s="1205"/>
      <c r="E8999" s="1198"/>
    </row>
    <row r="9000" spans="4:5">
      <c r="D9000" s="1205"/>
      <c r="E9000" s="1198"/>
    </row>
    <row r="9001" spans="4:5">
      <c r="D9001" s="1205"/>
      <c r="E9001" s="1198"/>
    </row>
    <row r="9002" spans="4:5">
      <c r="D9002" s="1205"/>
      <c r="E9002" s="1198"/>
    </row>
    <row r="9003" spans="4:5">
      <c r="D9003" s="1205"/>
      <c r="E9003" s="1198"/>
    </row>
    <row r="9004" spans="4:5">
      <c r="D9004" s="1205"/>
      <c r="E9004" s="1198"/>
    </row>
    <row r="9005" spans="4:5">
      <c r="D9005" s="1205"/>
      <c r="E9005" s="1198"/>
    </row>
    <row r="9006" spans="4:5">
      <c r="D9006" s="1205"/>
      <c r="E9006" s="1198"/>
    </row>
    <row r="9007" spans="4:5">
      <c r="D9007" s="1205"/>
      <c r="E9007" s="1198"/>
    </row>
    <row r="9008" spans="4:5">
      <c r="D9008" s="1205"/>
      <c r="E9008" s="1198"/>
    </row>
    <row r="9009" spans="4:5">
      <c r="D9009" s="1205"/>
      <c r="E9009" s="1198"/>
    </row>
    <row r="9010" spans="4:5">
      <c r="D9010" s="1205"/>
      <c r="E9010" s="1198"/>
    </row>
    <row r="9011" spans="4:5">
      <c r="D9011" s="1205"/>
      <c r="E9011" s="1198"/>
    </row>
    <row r="9012" spans="4:5">
      <c r="D9012" s="1205"/>
      <c r="E9012" s="1198"/>
    </row>
    <row r="9013" spans="4:5">
      <c r="D9013" s="1205"/>
      <c r="E9013" s="1198"/>
    </row>
    <row r="9014" spans="4:5">
      <c r="D9014" s="1205"/>
      <c r="E9014" s="1198"/>
    </row>
    <row r="9015" spans="4:5">
      <c r="D9015" s="1205"/>
      <c r="E9015" s="1198"/>
    </row>
    <row r="9016" spans="4:5">
      <c r="D9016" s="1205"/>
      <c r="E9016" s="1198"/>
    </row>
    <row r="9017" spans="4:5">
      <c r="D9017" s="1205"/>
      <c r="E9017" s="1198"/>
    </row>
    <row r="9018" spans="4:5">
      <c r="D9018" s="1205"/>
      <c r="E9018" s="1198"/>
    </row>
    <row r="9019" spans="4:5">
      <c r="D9019" s="1205"/>
      <c r="E9019" s="1198"/>
    </row>
    <row r="9020" spans="4:5">
      <c r="D9020" s="1205"/>
      <c r="E9020" s="1198"/>
    </row>
    <row r="9021" spans="4:5">
      <c r="D9021" s="1205"/>
      <c r="E9021" s="1198"/>
    </row>
    <row r="9022" spans="4:5">
      <c r="D9022" s="1205"/>
      <c r="E9022" s="1198"/>
    </row>
    <row r="9023" spans="4:5">
      <c r="D9023" s="1205"/>
      <c r="E9023" s="1198"/>
    </row>
    <row r="9024" spans="4:5">
      <c r="D9024" s="1205"/>
      <c r="E9024" s="1198"/>
    </row>
    <row r="9025" spans="4:5">
      <c r="D9025" s="1205"/>
      <c r="E9025" s="1198"/>
    </row>
    <row r="9026" spans="4:5">
      <c r="D9026" s="1205"/>
      <c r="E9026" s="1198"/>
    </row>
    <row r="9027" spans="4:5">
      <c r="D9027" s="1205"/>
      <c r="E9027" s="1198"/>
    </row>
    <row r="9028" spans="4:5">
      <c r="D9028" s="1205"/>
      <c r="E9028" s="1198"/>
    </row>
    <row r="9029" spans="4:5">
      <c r="D9029" s="1205"/>
      <c r="E9029" s="1198"/>
    </row>
    <row r="9030" spans="4:5">
      <c r="D9030" s="1205"/>
      <c r="E9030" s="1198"/>
    </row>
    <row r="9031" spans="4:5">
      <c r="D9031" s="1205"/>
      <c r="E9031" s="1198"/>
    </row>
    <row r="9032" spans="4:5">
      <c r="D9032" s="1205"/>
      <c r="E9032" s="1198"/>
    </row>
    <row r="9033" spans="4:5">
      <c r="D9033" s="1205"/>
      <c r="E9033" s="1198"/>
    </row>
    <row r="9034" spans="4:5">
      <c r="D9034" s="1205"/>
      <c r="E9034" s="1198"/>
    </row>
    <row r="9035" spans="4:5">
      <c r="D9035" s="1205"/>
      <c r="E9035" s="1198"/>
    </row>
    <row r="9036" spans="4:5">
      <c r="D9036" s="1205"/>
      <c r="E9036" s="1198"/>
    </row>
    <row r="9037" spans="4:5">
      <c r="D9037" s="1205"/>
      <c r="E9037" s="1198"/>
    </row>
    <row r="9038" spans="4:5">
      <c r="D9038" s="1205"/>
      <c r="E9038" s="1198"/>
    </row>
    <row r="9039" spans="4:5">
      <c r="D9039" s="1205"/>
      <c r="E9039" s="1198"/>
    </row>
    <row r="9040" spans="4:5">
      <c r="D9040" s="1205"/>
      <c r="E9040" s="1198"/>
    </row>
    <row r="9041" spans="4:5">
      <c r="D9041" s="1205"/>
      <c r="E9041" s="1198"/>
    </row>
    <row r="9042" spans="4:5">
      <c r="D9042" s="1205"/>
      <c r="E9042" s="1198"/>
    </row>
    <row r="9043" spans="4:5">
      <c r="D9043" s="1205"/>
      <c r="E9043" s="1198"/>
    </row>
    <row r="9044" spans="4:5">
      <c r="D9044" s="1205"/>
      <c r="E9044" s="1198"/>
    </row>
    <row r="9045" spans="4:5">
      <c r="D9045" s="1205"/>
      <c r="E9045" s="1198"/>
    </row>
    <row r="9046" spans="4:5">
      <c r="D9046" s="1205"/>
      <c r="E9046" s="1198"/>
    </row>
    <row r="9047" spans="4:5">
      <c r="D9047" s="1205"/>
      <c r="E9047" s="1198"/>
    </row>
    <row r="9048" spans="4:5">
      <c r="D9048" s="1205"/>
      <c r="E9048" s="1198"/>
    </row>
    <row r="9049" spans="4:5">
      <c r="D9049" s="1205"/>
      <c r="E9049" s="1198"/>
    </row>
    <row r="9050" spans="4:5">
      <c r="D9050" s="1205"/>
      <c r="E9050" s="1198"/>
    </row>
    <row r="9051" spans="4:5">
      <c r="D9051" s="1205"/>
      <c r="E9051" s="1198"/>
    </row>
    <row r="9052" spans="4:5">
      <c r="D9052" s="1205"/>
      <c r="E9052" s="1198"/>
    </row>
    <row r="9053" spans="4:5">
      <c r="D9053" s="1205"/>
      <c r="E9053" s="1198"/>
    </row>
    <row r="9054" spans="4:5">
      <c r="D9054" s="1205"/>
      <c r="E9054" s="1198"/>
    </row>
    <row r="9055" spans="4:5">
      <c r="D9055" s="1205"/>
      <c r="E9055" s="1198"/>
    </row>
    <row r="9056" spans="4:5">
      <c r="D9056" s="1205"/>
      <c r="E9056" s="1198"/>
    </row>
    <row r="9057" spans="4:5">
      <c r="D9057" s="1205"/>
      <c r="E9057" s="1198"/>
    </row>
    <row r="9058" spans="4:5">
      <c r="D9058" s="1205"/>
      <c r="E9058" s="1198"/>
    </row>
    <row r="9059" spans="4:5">
      <c r="D9059" s="1205"/>
      <c r="E9059" s="1198"/>
    </row>
    <row r="9060" spans="4:5">
      <c r="D9060" s="1205"/>
      <c r="E9060" s="1198"/>
    </row>
    <row r="9061" spans="4:5">
      <c r="D9061" s="1205"/>
      <c r="E9061" s="1198"/>
    </row>
    <row r="9062" spans="4:5">
      <c r="D9062" s="1205"/>
      <c r="E9062" s="1198"/>
    </row>
    <row r="9063" spans="4:5">
      <c r="D9063" s="1205"/>
      <c r="E9063" s="1198"/>
    </row>
    <row r="9064" spans="4:5">
      <c r="D9064" s="1205"/>
      <c r="E9064" s="1198"/>
    </row>
    <row r="9065" spans="4:5">
      <c r="D9065" s="1205"/>
      <c r="E9065" s="1198"/>
    </row>
    <row r="9066" spans="4:5">
      <c r="D9066" s="1205"/>
      <c r="E9066" s="1198"/>
    </row>
    <row r="9067" spans="4:5">
      <c r="D9067" s="1205"/>
      <c r="E9067" s="1198"/>
    </row>
    <row r="9068" spans="4:5">
      <c r="D9068" s="1205"/>
      <c r="E9068" s="1198"/>
    </row>
    <row r="9069" spans="4:5">
      <c r="D9069" s="1205"/>
      <c r="E9069" s="1198"/>
    </row>
    <row r="9070" spans="4:5">
      <c r="D9070" s="1205"/>
      <c r="E9070" s="1198"/>
    </row>
    <row r="9071" spans="4:5">
      <c r="D9071" s="1205"/>
      <c r="E9071" s="1198"/>
    </row>
    <row r="9072" spans="4:5">
      <c r="D9072" s="1205"/>
      <c r="E9072" s="1198"/>
    </row>
    <row r="9073" spans="4:5">
      <c r="D9073" s="1205"/>
      <c r="E9073" s="1198"/>
    </row>
    <row r="9074" spans="4:5">
      <c r="D9074" s="1205"/>
      <c r="E9074" s="1198"/>
    </row>
    <row r="9075" spans="4:5">
      <c r="D9075" s="1205"/>
      <c r="E9075" s="1198"/>
    </row>
    <row r="9076" spans="4:5">
      <c r="D9076" s="1205"/>
      <c r="E9076" s="1198"/>
    </row>
    <row r="9077" spans="4:5">
      <c r="D9077" s="1205"/>
      <c r="E9077" s="1198"/>
    </row>
    <row r="9078" spans="4:5">
      <c r="D9078" s="1205"/>
      <c r="E9078" s="1198"/>
    </row>
    <row r="9079" spans="4:5">
      <c r="D9079" s="1205"/>
      <c r="E9079" s="1198"/>
    </row>
    <row r="9080" spans="4:5">
      <c r="D9080" s="1205"/>
      <c r="E9080" s="1198"/>
    </row>
    <row r="9081" spans="4:5">
      <c r="D9081" s="1205"/>
      <c r="E9081" s="1198"/>
    </row>
    <row r="9082" spans="4:5">
      <c r="D9082" s="1205"/>
      <c r="E9082" s="1198"/>
    </row>
    <row r="9083" spans="4:5">
      <c r="D9083" s="1205"/>
      <c r="E9083" s="1198"/>
    </row>
    <row r="9084" spans="4:5">
      <c r="D9084" s="1205"/>
      <c r="E9084" s="1198"/>
    </row>
    <row r="9085" spans="4:5">
      <c r="D9085" s="1205"/>
      <c r="E9085" s="1198"/>
    </row>
    <row r="9086" spans="4:5">
      <c r="D9086" s="1205"/>
      <c r="E9086" s="1198"/>
    </row>
    <row r="9087" spans="4:5">
      <c r="D9087" s="1205"/>
      <c r="E9087" s="1198"/>
    </row>
    <row r="9088" spans="4:5">
      <c r="D9088" s="1205"/>
      <c r="E9088" s="1198"/>
    </row>
    <row r="9089" spans="4:5">
      <c r="D9089" s="1205"/>
      <c r="E9089" s="1198"/>
    </row>
    <row r="9090" spans="4:5">
      <c r="D9090" s="1205"/>
      <c r="E9090" s="1198"/>
    </row>
    <row r="9091" spans="4:5">
      <c r="D9091" s="1205"/>
      <c r="E9091" s="1198"/>
    </row>
    <row r="9092" spans="4:5">
      <c r="D9092" s="1205"/>
      <c r="E9092" s="1198"/>
    </row>
    <row r="9093" spans="4:5">
      <c r="D9093" s="1205"/>
      <c r="E9093" s="1198"/>
    </row>
    <row r="9094" spans="4:5">
      <c r="D9094" s="1205"/>
      <c r="E9094" s="1198"/>
    </row>
    <row r="9095" spans="4:5">
      <c r="D9095" s="1205"/>
      <c r="E9095" s="1198"/>
    </row>
    <row r="9096" spans="4:5">
      <c r="D9096" s="1205"/>
      <c r="E9096" s="1198"/>
    </row>
    <row r="9097" spans="4:5">
      <c r="D9097" s="1205"/>
      <c r="E9097" s="1198"/>
    </row>
    <row r="9098" spans="4:5">
      <c r="D9098" s="1205"/>
      <c r="E9098" s="1198"/>
    </row>
    <row r="9099" spans="4:5">
      <c r="D9099" s="1205"/>
      <c r="E9099" s="1198"/>
    </row>
    <row r="9100" spans="4:5">
      <c r="D9100" s="1205"/>
      <c r="E9100" s="1198"/>
    </row>
    <row r="9101" spans="4:5">
      <c r="D9101" s="1205"/>
      <c r="E9101" s="1198"/>
    </row>
    <row r="9102" spans="4:5">
      <c r="D9102" s="1205"/>
      <c r="E9102" s="1198"/>
    </row>
    <row r="9103" spans="4:5">
      <c r="D9103" s="1205"/>
      <c r="E9103" s="1198"/>
    </row>
    <row r="9104" spans="4:5">
      <c r="D9104" s="1205"/>
      <c r="E9104" s="1198"/>
    </row>
    <row r="9105" spans="4:5">
      <c r="D9105" s="1205"/>
      <c r="E9105" s="1198"/>
    </row>
    <row r="9106" spans="4:5">
      <c r="D9106" s="1205"/>
      <c r="E9106" s="1198"/>
    </row>
    <row r="9107" spans="4:5">
      <c r="D9107" s="1205"/>
      <c r="E9107" s="1198"/>
    </row>
    <row r="9108" spans="4:5">
      <c r="D9108" s="1205"/>
      <c r="E9108" s="1198"/>
    </row>
    <row r="9109" spans="4:5">
      <c r="D9109" s="1205"/>
      <c r="E9109" s="1198"/>
    </row>
    <row r="9110" spans="4:5">
      <c r="D9110" s="1205"/>
      <c r="E9110" s="1198"/>
    </row>
    <row r="9111" spans="4:5">
      <c r="D9111" s="1205"/>
      <c r="E9111" s="1198"/>
    </row>
    <row r="9112" spans="4:5">
      <c r="D9112" s="1205"/>
      <c r="E9112" s="1198"/>
    </row>
    <row r="9113" spans="4:5">
      <c r="D9113" s="1205"/>
      <c r="E9113" s="1198"/>
    </row>
    <row r="9114" spans="4:5">
      <c r="D9114" s="1205"/>
      <c r="E9114" s="1198"/>
    </row>
    <row r="9115" spans="4:5">
      <c r="D9115" s="1205"/>
      <c r="E9115" s="1198"/>
    </row>
    <row r="9116" spans="4:5">
      <c r="D9116" s="1205"/>
      <c r="E9116" s="1198"/>
    </row>
    <row r="9117" spans="4:5">
      <c r="D9117" s="1205"/>
      <c r="E9117" s="1198"/>
    </row>
    <row r="9118" spans="4:5">
      <c r="D9118" s="1205"/>
      <c r="E9118" s="1198"/>
    </row>
    <row r="9119" spans="4:5">
      <c r="D9119" s="1205"/>
      <c r="E9119" s="1198"/>
    </row>
    <row r="9120" spans="4:5">
      <c r="D9120" s="1205"/>
      <c r="E9120" s="1198"/>
    </row>
    <row r="9121" spans="4:5">
      <c r="D9121" s="1205"/>
      <c r="E9121" s="1198"/>
    </row>
    <row r="9122" spans="4:5">
      <c r="D9122" s="1205"/>
      <c r="E9122" s="1198"/>
    </row>
    <row r="9123" spans="4:5">
      <c r="D9123" s="1205"/>
      <c r="E9123" s="1198"/>
    </row>
    <row r="9124" spans="4:5">
      <c r="D9124" s="1205"/>
      <c r="E9124" s="1198"/>
    </row>
    <row r="9125" spans="4:5">
      <c r="D9125" s="1205"/>
      <c r="E9125" s="1198"/>
    </row>
    <row r="9126" spans="4:5">
      <c r="D9126" s="1205"/>
      <c r="E9126" s="1198"/>
    </row>
    <row r="9127" spans="4:5">
      <c r="D9127" s="1205"/>
      <c r="E9127" s="1198"/>
    </row>
    <row r="9128" spans="4:5">
      <c r="D9128" s="1205"/>
      <c r="E9128" s="1198"/>
    </row>
    <row r="9129" spans="4:5">
      <c r="D9129" s="1205"/>
      <c r="E9129" s="1198"/>
    </row>
    <row r="9130" spans="4:5">
      <c r="D9130" s="1205"/>
      <c r="E9130" s="1198"/>
    </row>
    <row r="9131" spans="4:5">
      <c r="D9131" s="1205"/>
      <c r="E9131" s="1198"/>
    </row>
    <row r="9132" spans="4:5">
      <c r="D9132" s="1205"/>
      <c r="E9132" s="1198"/>
    </row>
    <row r="9133" spans="4:5">
      <c r="D9133" s="1205"/>
      <c r="E9133" s="1198"/>
    </row>
    <row r="9134" spans="4:5">
      <c r="D9134" s="1205"/>
      <c r="E9134" s="1198"/>
    </row>
    <row r="9135" spans="4:5">
      <c r="D9135" s="1205"/>
      <c r="E9135" s="1198"/>
    </row>
    <row r="9136" spans="4:5">
      <c r="D9136" s="1205"/>
      <c r="E9136" s="1198"/>
    </row>
    <row r="9137" spans="4:5">
      <c r="D9137" s="1205"/>
      <c r="E9137" s="1198"/>
    </row>
    <row r="9138" spans="4:5">
      <c r="D9138" s="1205"/>
      <c r="E9138" s="1198"/>
    </row>
    <row r="9139" spans="4:5">
      <c r="D9139" s="1205"/>
      <c r="E9139" s="1198"/>
    </row>
    <row r="9140" spans="4:5">
      <c r="D9140" s="1205"/>
      <c r="E9140" s="1198"/>
    </row>
    <row r="9141" spans="4:5">
      <c r="D9141" s="1205"/>
      <c r="E9141" s="1198"/>
    </row>
    <row r="9142" spans="4:5">
      <c r="D9142" s="1205"/>
      <c r="E9142" s="1198"/>
    </row>
    <row r="9143" spans="4:5">
      <c r="D9143" s="1205"/>
      <c r="E9143" s="1198"/>
    </row>
    <row r="9144" spans="4:5">
      <c r="D9144" s="1205"/>
      <c r="E9144" s="1198"/>
    </row>
    <row r="9145" spans="4:5">
      <c r="D9145" s="1205"/>
      <c r="E9145" s="1198"/>
    </row>
    <row r="9146" spans="4:5">
      <c r="D9146" s="1205"/>
      <c r="E9146" s="1198"/>
    </row>
    <row r="9147" spans="4:5">
      <c r="D9147" s="1205"/>
      <c r="E9147" s="1198"/>
    </row>
    <row r="9148" spans="4:5">
      <c r="D9148" s="1205"/>
      <c r="E9148" s="1198"/>
    </row>
    <row r="9149" spans="4:5">
      <c r="D9149" s="1205"/>
      <c r="E9149" s="1198"/>
    </row>
    <row r="9150" spans="4:5">
      <c r="D9150" s="1205"/>
      <c r="E9150" s="1198"/>
    </row>
    <row r="9151" spans="4:5">
      <c r="D9151" s="1205"/>
      <c r="E9151" s="1198"/>
    </row>
    <row r="9152" spans="4:5">
      <c r="D9152" s="1205"/>
      <c r="E9152" s="1198"/>
    </row>
    <row r="9153" spans="4:5">
      <c r="D9153" s="1205"/>
      <c r="E9153" s="1198"/>
    </row>
    <row r="9154" spans="4:5">
      <c r="D9154" s="1205"/>
      <c r="E9154" s="1198"/>
    </row>
    <row r="9155" spans="4:5">
      <c r="D9155" s="1205"/>
      <c r="E9155" s="1198"/>
    </row>
    <row r="9156" spans="4:5">
      <c r="D9156" s="1205"/>
      <c r="E9156" s="1198"/>
    </row>
    <row r="9157" spans="4:5">
      <c r="D9157" s="1205"/>
      <c r="E9157" s="1198"/>
    </row>
    <row r="9158" spans="4:5">
      <c r="D9158" s="1205"/>
      <c r="E9158" s="1198"/>
    </row>
    <row r="9159" spans="4:5">
      <c r="D9159" s="1205"/>
      <c r="E9159" s="1198"/>
    </row>
    <row r="9160" spans="4:5">
      <c r="D9160" s="1205"/>
      <c r="E9160" s="1198"/>
    </row>
    <row r="9161" spans="4:5">
      <c r="D9161" s="1205"/>
      <c r="E9161" s="1198"/>
    </row>
    <row r="9162" spans="4:5">
      <c r="D9162" s="1205"/>
      <c r="E9162" s="1198"/>
    </row>
    <row r="9163" spans="4:5">
      <c r="D9163" s="1205"/>
      <c r="E9163" s="1198"/>
    </row>
    <row r="9164" spans="4:5">
      <c r="D9164" s="1205"/>
      <c r="E9164" s="1198"/>
    </row>
    <row r="9165" spans="4:5">
      <c r="D9165" s="1205"/>
      <c r="E9165" s="1198"/>
    </row>
    <row r="9166" spans="4:5">
      <c r="D9166" s="1205"/>
      <c r="E9166" s="1198"/>
    </row>
    <row r="9167" spans="4:5">
      <c r="D9167" s="1205"/>
      <c r="E9167" s="1198"/>
    </row>
    <row r="9168" spans="4:5">
      <c r="D9168" s="1205"/>
      <c r="E9168" s="1198"/>
    </row>
    <row r="9169" spans="4:5">
      <c r="D9169" s="1205"/>
      <c r="E9169" s="1198"/>
    </row>
    <row r="9170" spans="4:5">
      <c r="D9170" s="1205"/>
      <c r="E9170" s="1198"/>
    </row>
    <row r="9171" spans="4:5">
      <c r="D9171" s="1205"/>
      <c r="E9171" s="1198"/>
    </row>
    <row r="9172" spans="4:5">
      <c r="D9172" s="1205"/>
      <c r="E9172" s="1198"/>
    </row>
    <row r="9173" spans="4:5">
      <c r="D9173" s="1205"/>
      <c r="E9173" s="1198"/>
    </row>
    <row r="9174" spans="4:5">
      <c r="D9174" s="1205"/>
      <c r="E9174" s="1198"/>
    </row>
    <row r="9175" spans="4:5">
      <c r="D9175" s="1205"/>
      <c r="E9175" s="1198"/>
    </row>
    <row r="9176" spans="4:5">
      <c r="D9176" s="1205"/>
      <c r="E9176" s="1198"/>
    </row>
    <row r="9177" spans="4:5">
      <c r="D9177" s="1205"/>
      <c r="E9177" s="1198"/>
    </row>
    <row r="9178" spans="4:5">
      <c r="D9178" s="1205"/>
      <c r="E9178" s="1198"/>
    </row>
    <row r="9179" spans="4:5">
      <c r="D9179" s="1205"/>
      <c r="E9179" s="1198"/>
    </row>
    <row r="9180" spans="4:5">
      <c r="D9180" s="1205"/>
      <c r="E9180" s="1198"/>
    </row>
    <row r="9181" spans="4:5">
      <c r="D9181" s="1205"/>
      <c r="E9181" s="1198"/>
    </row>
    <row r="9182" spans="4:5">
      <c r="D9182" s="1205"/>
      <c r="E9182" s="1198"/>
    </row>
    <row r="9183" spans="4:5">
      <c r="D9183" s="1205"/>
      <c r="E9183" s="1198"/>
    </row>
    <row r="9184" spans="4:5">
      <c r="D9184" s="1205"/>
      <c r="E9184" s="1198"/>
    </row>
    <row r="9185" spans="4:5">
      <c r="D9185" s="1205"/>
      <c r="E9185" s="1198"/>
    </row>
    <row r="9186" spans="4:5">
      <c r="D9186" s="1205"/>
      <c r="E9186" s="1198"/>
    </row>
    <row r="9187" spans="4:5">
      <c r="D9187" s="1205"/>
      <c r="E9187" s="1198"/>
    </row>
    <row r="9188" spans="4:5">
      <c r="D9188" s="1205"/>
      <c r="E9188" s="1198"/>
    </row>
    <row r="9189" spans="4:5">
      <c r="D9189" s="1205"/>
      <c r="E9189" s="1198"/>
    </row>
    <row r="9190" spans="4:5">
      <c r="D9190" s="1205"/>
      <c r="E9190" s="1198"/>
    </row>
    <row r="9191" spans="4:5">
      <c r="D9191" s="1205"/>
      <c r="E9191" s="1198"/>
    </row>
    <row r="9192" spans="4:5">
      <c r="D9192" s="1205"/>
      <c r="E9192" s="1198"/>
    </row>
    <row r="9193" spans="4:5">
      <c r="D9193" s="1205"/>
      <c r="E9193" s="1198"/>
    </row>
    <row r="9194" spans="4:5">
      <c r="D9194" s="1205"/>
      <c r="E9194" s="1198"/>
    </row>
    <row r="9195" spans="4:5">
      <c r="D9195" s="1205"/>
      <c r="E9195" s="1198"/>
    </row>
    <row r="9196" spans="4:5">
      <c r="D9196" s="1205"/>
      <c r="E9196" s="1198"/>
    </row>
    <row r="9197" spans="4:5">
      <c r="D9197" s="1205"/>
      <c r="E9197" s="1198"/>
    </row>
    <row r="9198" spans="4:5">
      <c r="D9198" s="1205"/>
      <c r="E9198" s="1198"/>
    </row>
    <row r="9199" spans="4:5">
      <c r="D9199" s="1205"/>
      <c r="E9199" s="1198"/>
    </row>
    <row r="9200" spans="4:5">
      <c r="D9200" s="1205"/>
      <c r="E9200" s="1198"/>
    </row>
    <row r="9201" spans="4:5">
      <c r="D9201" s="1205"/>
      <c r="E9201" s="1198"/>
    </row>
    <row r="9202" spans="4:5">
      <c r="D9202" s="1205"/>
      <c r="E9202" s="1198"/>
    </row>
    <row r="9203" spans="4:5">
      <c r="D9203" s="1205"/>
      <c r="E9203" s="1198"/>
    </row>
    <row r="9204" spans="4:5">
      <c r="D9204" s="1205"/>
      <c r="E9204" s="1198"/>
    </row>
    <row r="9205" spans="4:5">
      <c r="D9205" s="1205"/>
      <c r="E9205" s="1198"/>
    </row>
    <row r="9206" spans="4:5">
      <c r="D9206" s="1205"/>
      <c r="E9206" s="1198"/>
    </row>
    <row r="9207" spans="4:5">
      <c r="D9207" s="1205"/>
      <c r="E9207" s="1198"/>
    </row>
    <row r="9208" spans="4:5">
      <c r="D9208" s="1205"/>
      <c r="E9208" s="1198"/>
    </row>
    <row r="9209" spans="4:5">
      <c r="D9209" s="1205"/>
      <c r="E9209" s="1198"/>
    </row>
    <row r="9210" spans="4:5">
      <c r="D9210" s="1205"/>
      <c r="E9210" s="1198"/>
    </row>
    <row r="9211" spans="4:5">
      <c r="D9211" s="1205"/>
      <c r="E9211" s="1198"/>
    </row>
    <row r="9212" spans="4:5">
      <c r="D9212" s="1205"/>
      <c r="E9212" s="1198"/>
    </row>
    <row r="9213" spans="4:5">
      <c r="D9213" s="1205"/>
      <c r="E9213" s="1198"/>
    </row>
    <row r="9214" spans="4:5">
      <c r="D9214" s="1205"/>
      <c r="E9214" s="1198"/>
    </row>
    <row r="9215" spans="4:5">
      <c r="D9215" s="1205"/>
      <c r="E9215" s="1198"/>
    </row>
    <row r="9216" spans="4:5">
      <c r="D9216" s="1205"/>
      <c r="E9216" s="1198"/>
    </row>
    <row r="9217" spans="4:5">
      <c r="D9217" s="1205"/>
      <c r="E9217" s="1198"/>
    </row>
    <row r="9218" spans="4:5">
      <c r="D9218" s="1205"/>
      <c r="E9218" s="1198"/>
    </row>
    <row r="9219" spans="4:5">
      <c r="D9219" s="1205"/>
      <c r="E9219" s="1198"/>
    </row>
    <row r="9220" spans="4:5">
      <c r="D9220" s="1205"/>
      <c r="E9220" s="1198"/>
    </row>
    <row r="9221" spans="4:5">
      <c r="D9221" s="1205"/>
      <c r="E9221" s="1198"/>
    </row>
    <row r="9222" spans="4:5">
      <c r="D9222" s="1205"/>
      <c r="E9222" s="1198"/>
    </row>
    <row r="9223" spans="4:5">
      <c r="D9223" s="1205"/>
      <c r="E9223" s="1198"/>
    </row>
    <row r="9224" spans="4:5">
      <c r="D9224" s="1205"/>
      <c r="E9224" s="1198"/>
    </row>
    <row r="9225" spans="4:5">
      <c r="D9225" s="1205"/>
      <c r="E9225" s="1198"/>
    </row>
    <row r="9226" spans="4:5">
      <c r="D9226" s="1205"/>
      <c r="E9226" s="1198"/>
    </row>
    <row r="9227" spans="4:5">
      <c r="D9227" s="1205"/>
      <c r="E9227" s="1198"/>
    </row>
    <row r="9228" spans="4:5">
      <c r="D9228" s="1205"/>
      <c r="E9228" s="1198"/>
    </row>
    <row r="9229" spans="4:5">
      <c r="D9229" s="1205"/>
      <c r="E9229" s="1198"/>
    </row>
    <row r="9230" spans="4:5">
      <c r="D9230" s="1205"/>
      <c r="E9230" s="1198"/>
    </row>
    <row r="9231" spans="4:5">
      <c r="D9231" s="1205"/>
      <c r="E9231" s="1198"/>
    </row>
    <row r="9232" spans="4:5">
      <c r="D9232" s="1205"/>
      <c r="E9232" s="1198"/>
    </row>
    <row r="9233" spans="4:5">
      <c r="D9233" s="1205"/>
      <c r="E9233" s="1198"/>
    </row>
    <row r="9234" spans="4:5">
      <c r="D9234" s="1205"/>
      <c r="E9234" s="1198"/>
    </row>
    <row r="9235" spans="4:5">
      <c r="D9235" s="1205"/>
      <c r="E9235" s="1198"/>
    </row>
    <row r="9236" spans="4:5">
      <c r="D9236" s="1205"/>
      <c r="E9236" s="1198"/>
    </row>
    <row r="9237" spans="4:5">
      <c r="D9237" s="1205"/>
      <c r="E9237" s="1198"/>
    </row>
    <row r="9238" spans="4:5">
      <c r="D9238" s="1205"/>
      <c r="E9238" s="1198"/>
    </row>
    <row r="9239" spans="4:5">
      <c r="D9239" s="1205"/>
      <c r="E9239" s="1198"/>
    </row>
    <row r="9240" spans="4:5">
      <c r="D9240" s="1205"/>
      <c r="E9240" s="1198"/>
    </row>
    <row r="9241" spans="4:5">
      <c r="D9241" s="1205"/>
      <c r="E9241" s="1198"/>
    </row>
    <row r="9242" spans="4:5">
      <c r="D9242" s="1205"/>
      <c r="E9242" s="1198"/>
    </row>
    <row r="9243" spans="4:5">
      <c r="D9243" s="1205"/>
      <c r="E9243" s="1198"/>
    </row>
    <row r="9244" spans="4:5">
      <c r="D9244" s="1205"/>
      <c r="E9244" s="1198"/>
    </row>
    <row r="9245" spans="4:5">
      <c r="D9245" s="1205"/>
      <c r="E9245" s="1198"/>
    </row>
    <row r="9246" spans="4:5">
      <c r="D9246" s="1205"/>
      <c r="E9246" s="1198"/>
    </row>
    <row r="9247" spans="4:5">
      <c r="D9247" s="1205"/>
      <c r="E9247" s="1198"/>
    </row>
    <row r="9248" spans="4:5">
      <c r="D9248" s="1205"/>
      <c r="E9248" s="1198"/>
    </row>
    <row r="9249" spans="4:5">
      <c r="D9249" s="1205"/>
      <c r="E9249" s="1198"/>
    </row>
    <row r="9250" spans="4:5">
      <c r="D9250" s="1205"/>
      <c r="E9250" s="1198"/>
    </row>
    <row r="9251" spans="4:5">
      <c r="D9251" s="1205"/>
      <c r="E9251" s="1198"/>
    </row>
    <row r="9252" spans="4:5">
      <c r="D9252" s="1205"/>
      <c r="E9252" s="1198"/>
    </row>
    <row r="9253" spans="4:5">
      <c r="D9253" s="1205"/>
      <c r="E9253" s="1198"/>
    </row>
    <row r="9254" spans="4:5">
      <c r="D9254" s="1205"/>
      <c r="E9254" s="1198"/>
    </row>
    <row r="9255" spans="4:5">
      <c r="D9255" s="1205"/>
      <c r="E9255" s="1198"/>
    </row>
    <row r="9256" spans="4:5">
      <c r="D9256" s="1205"/>
      <c r="E9256" s="1198"/>
    </row>
    <row r="9257" spans="4:5">
      <c r="D9257" s="1205"/>
      <c r="E9257" s="1198"/>
    </row>
    <row r="9258" spans="4:5">
      <c r="D9258" s="1205"/>
      <c r="E9258" s="1198"/>
    </row>
    <row r="9259" spans="4:5">
      <c r="D9259" s="1205"/>
      <c r="E9259" s="1198"/>
    </row>
    <row r="9260" spans="4:5">
      <c r="D9260" s="1205"/>
      <c r="E9260" s="1198"/>
    </row>
    <row r="9261" spans="4:5">
      <c r="D9261" s="1205"/>
      <c r="E9261" s="1198"/>
    </row>
    <row r="9262" spans="4:5">
      <c r="D9262" s="1205"/>
      <c r="E9262" s="1198"/>
    </row>
    <row r="9263" spans="4:5">
      <c r="D9263" s="1205"/>
      <c r="E9263" s="1198"/>
    </row>
    <row r="9264" spans="4:5">
      <c r="D9264" s="1205"/>
      <c r="E9264" s="1198"/>
    </row>
    <row r="9265" spans="4:5">
      <c r="D9265" s="1205"/>
      <c r="E9265" s="1198"/>
    </row>
    <row r="9266" spans="4:5">
      <c r="D9266" s="1205"/>
      <c r="E9266" s="1198"/>
    </row>
    <row r="9267" spans="4:5">
      <c r="D9267" s="1205"/>
      <c r="E9267" s="1198"/>
    </row>
    <row r="9268" spans="4:5">
      <c r="D9268" s="1205"/>
      <c r="E9268" s="1198"/>
    </row>
    <row r="9269" spans="4:5">
      <c r="D9269" s="1205"/>
      <c r="E9269" s="1198"/>
    </row>
    <row r="9270" spans="4:5">
      <c r="D9270" s="1205"/>
      <c r="E9270" s="1198"/>
    </row>
    <row r="9271" spans="4:5">
      <c r="D9271" s="1205"/>
      <c r="E9271" s="1198"/>
    </row>
    <row r="9272" spans="4:5">
      <c r="D9272" s="1205"/>
      <c r="E9272" s="1198"/>
    </row>
    <row r="9273" spans="4:5">
      <c r="D9273" s="1205"/>
      <c r="E9273" s="1198"/>
    </row>
    <row r="9274" spans="4:5">
      <c r="D9274" s="1205"/>
      <c r="E9274" s="1198"/>
    </row>
    <row r="9275" spans="4:5">
      <c r="D9275" s="1205"/>
      <c r="E9275" s="1198"/>
    </row>
    <row r="9276" spans="4:5">
      <c r="D9276" s="1205"/>
      <c r="E9276" s="1198"/>
    </row>
    <row r="9277" spans="4:5">
      <c r="D9277" s="1205"/>
      <c r="E9277" s="1198"/>
    </row>
    <row r="9278" spans="4:5">
      <c r="D9278" s="1205"/>
      <c r="E9278" s="1198"/>
    </row>
    <row r="9279" spans="4:5">
      <c r="D9279" s="1205"/>
      <c r="E9279" s="1198"/>
    </row>
    <row r="9280" spans="4:5">
      <c r="D9280" s="1205"/>
      <c r="E9280" s="1198"/>
    </row>
    <row r="9281" spans="4:5">
      <c r="D9281" s="1205"/>
      <c r="E9281" s="1198"/>
    </row>
    <row r="9282" spans="4:5">
      <c r="D9282" s="1205"/>
      <c r="E9282" s="1198"/>
    </row>
    <row r="9283" spans="4:5">
      <c r="D9283" s="1205"/>
      <c r="E9283" s="1198"/>
    </row>
    <row r="9284" spans="4:5">
      <c r="D9284" s="1205"/>
      <c r="E9284" s="1198"/>
    </row>
    <row r="9285" spans="4:5">
      <c r="D9285" s="1205"/>
      <c r="E9285" s="1198"/>
    </row>
    <row r="9286" spans="4:5">
      <c r="D9286" s="1205"/>
      <c r="E9286" s="1198"/>
    </row>
    <row r="9287" spans="4:5">
      <c r="D9287" s="1205"/>
      <c r="E9287" s="1198"/>
    </row>
    <row r="9288" spans="4:5">
      <c r="D9288" s="1205"/>
      <c r="E9288" s="1198"/>
    </row>
    <row r="9289" spans="4:5">
      <c r="D9289" s="1205"/>
      <c r="E9289" s="1198"/>
    </row>
    <row r="9290" spans="4:5">
      <c r="D9290" s="1205"/>
      <c r="E9290" s="1198"/>
    </row>
    <row r="9291" spans="4:5">
      <c r="D9291" s="1205"/>
      <c r="E9291" s="1198"/>
    </row>
    <row r="9292" spans="4:5">
      <c r="D9292" s="1205"/>
      <c r="E9292" s="1198"/>
    </row>
    <row r="9293" spans="4:5">
      <c r="D9293" s="1205"/>
      <c r="E9293" s="1198"/>
    </row>
    <row r="9294" spans="4:5">
      <c r="D9294" s="1205"/>
      <c r="E9294" s="1198"/>
    </row>
    <row r="9295" spans="4:5">
      <c r="D9295" s="1205"/>
      <c r="E9295" s="1198"/>
    </row>
    <row r="9296" spans="4:5">
      <c r="D9296" s="1205"/>
      <c r="E9296" s="1198"/>
    </row>
    <row r="9297" spans="4:5">
      <c r="D9297" s="1205"/>
      <c r="E9297" s="1198"/>
    </row>
    <row r="9298" spans="4:5">
      <c r="D9298" s="1205"/>
      <c r="E9298" s="1198"/>
    </row>
    <row r="9299" spans="4:5">
      <c r="D9299" s="1205"/>
      <c r="E9299" s="1198"/>
    </row>
    <row r="9300" spans="4:5">
      <c r="D9300" s="1205"/>
      <c r="E9300" s="1198"/>
    </row>
    <row r="9301" spans="4:5">
      <c r="D9301" s="1205"/>
      <c r="E9301" s="1198"/>
    </row>
    <row r="9302" spans="4:5">
      <c r="D9302" s="1205"/>
      <c r="E9302" s="1198"/>
    </row>
    <row r="9303" spans="4:5">
      <c r="D9303" s="1205"/>
      <c r="E9303" s="1198"/>
    </row>
    <row r="9304" spans="4:5">
      <c r="D9304" s="1205"/>
      <c r="E9304" s="1198"/>
    </row>
    <row r="9305" spans="4:5">
      <c r="D9305" s="1205"/>
      <c r="E9305" s="1198"/>
    </row>
    <row r="9306" spans="4:5">
      <c r="D9306" s="1205"/>
      <c r="E9306" s="1198"/>
    </row>
    <row r="9307" spans="4:5">
      <c r="D9307" s="1205"/>
      <c r="E9307" s="1198"/>
    </row>
    <row r="9308" spans="4:5">
      <c r="D9308" s="1205"/>
      <c r="E9308" s="1198"/>
    </row>
    <row r="9309" spans="4:5">
      <c r="D9309" s="1205"/>
      <c r="E9309" s="1198"/>
    </row>
    <row r="9310" spans="4:5">
      <c r="D9310" s="1205"/>
      <c r="E9310" s="1198"/>
    </row>
    <row r="9311" spans="4:5">
      <c r="D9311" s="1205"/>
      <c r="E9311" s="1198"/>
    </row>
    <row r="9312" spans="4:5">
      <c r="D9312" s="1205"/>
      <c r="E9312" s="1198"/>
    </row>
    <row r="9313" spans="4:5">
      <c r="D9313" s="1205"/>
      <c r="E9313" s="1198"/>
    </row>
    <row r="9314" spans="4:5">
      <c r="D9314" s="1205"/>
      <c r="E9314" s="1198"/>
    </row>
    <row r="9315" spans="4:5">
      <c r="D9315" s="1205"/>
      <c r="E9315" s="1198"/>
    </row>
    <row r="9316" spans="4:5">
      <c r="D9316" s="1205"/>
      <c r="E9316" s="1198"/>
    </row>
    <row r="9317" spans="4:5">
      <c r="D9317" s="1205"/>
      <c r="E9317" s="1198"/>
    </row>
    <row r="9318" spans="4:5">
      <c r="D9318" s="1205"/>
      <c r="E9318" s="1198"/>
    </row>
    <row r="9319" spans="4:5">
      <c r="D9319" s="1205"/>
      <c r="E9319" s="1198"/>
    </row>
    <row r="9320" spans="4:5">
      <c r="D9320" s="1205"/>
      <c r="E9320" s="1198"/>
    </row>
    <row r="9321" spans="4:5">
      <c r="D9321" s="1205"/>
      <c r="E9321" s="1198"/>
    </row>
    <row r="9322" spans="4:5">
      <c r="D9322" s="1205"/>
      <c r="E9322" s="1198"/>
    </row>
    <row r="9323" spans="4:5">
      <c r="D9323" s="1205"/>
      <c r="E9323" s="1198"/>
    </row>
    <row r="9324" spans="4:5">
      <c r="D9324" s="1205"/>
      <c r="E9324" s="1198"/>
    </row>
    <row r="9325" spans="4:5">
      <c r="D9325" s="1205"/>
      <c r="E9325" s="1198"/>
    </row>
    <row r="9326" spans="4:5">
      <c r="D9326" s="1205"/>
      <c r="E9326" s="1198"/>
    </row>
    <row r="9327" spans="4:5">
      <c r="D9327" s="1205"/>
      <c r="E9327" s="1198"/>
    </row>
    <row r="9328" spans="4:5">
      <c r="D9328" s="1205"/>
      <c r="E9328" s="1198"/>
    </row>
    <row r="9329" spans="4:5">
      <c r="D9329" s="1205"/>
      <c r="E9329" s="1198"/>
    </row>
    <row r="9330" spans="4:5">
      <c r="D9330" s="1205"/>
      <c r="E9330" s="1198"/>
    </row>
    <row r="9331" spans="4:5">
      <c r="D9331" s="1205"/>
      <c r="E9331" s="1198"/>
    </row>
    <row r="9332" spans="4:5">
      <c r="D9332" s="1205"/>
      <c r="E9332" s="1198"/>
    </row>
    <row r="9333" spans="4:5">
      <c r="D9333" s="1205"/>
      <c r="E9333" s="1198"/>
    </row>
    <row r="9334" spans="4:5">
      <c r="D9334" s="1205"/>
      <c r="E9334" s="1198"/>
    </row>
    <row r="9335" spans="4:5">
      <c r="D9335" s="1205"/>
      <c r="E9335" s="1198"/>
    </row>
    <row r="9336" spans="4:5">
      <c r="D9336" s="1205"/>
      <c r="E9336" s="1198"/>
    </row>
    <row r="9337" spans="4:5">
      <c r="D9337" s="1205"/>
      <c r="E9337" s="1198"/>
    </row>
    <row r="9338" spans="4:5">
      <c r="D9338" s="1205"/>
      <c r="E9338" s="1198"/>
    </row>
    <row r="9339" spans="4:5">
      <c r="D9339" s="1205"/>
      <c r="E9339" s="1198"/>
    </row>
    <row r="9340" spans="4:5">
      <c r="D9340" s="1205"/>
      <c r="E9340" s="1198"/>
    </row>
    <row r="9341" spans="4:5">
      <c r="D9341" s="1205"/>
      <c r="E9341" s="1198"/>
    </row>
    <row r="9342" spans="4:5">
      <c r="D9342" s="1205"/>
      <c r="E9342" s="1198"/>
    </row>
    <row r="9343" spans="4:5">
      <c r="D9343" s="1205"/>
      <c r="E9343" s="1198"/>
    </row>
    <row r="9344" spans="4:5">
      <c r="D9344" s="1205"/>
      <c r="E9344" s="1198"/>
    </row>
    <row r="9345" spans="4:5">
      <c r="D9345" s="1205"/>
      <c r="E9345" s="1198"/>
    </row>
    <row r="9346" spans="4:5">
      <c r="D9346" s="1205"/>
      <c r="E9346" s="1198"/>
    </row>
    <row r="9347" spans="4:5">
      <c r="D9347" s="1205"/>
      <c r="E9347" s="1198"/>
    </row>
    <row r="9348" spans="4:5">
      <c r="D9348" s="1205"/>
      <c r="E9348" s="1198"/>
    </row>
    <row r="9349" spans="4:5">
      <c r="D9349" s="1205"/>
      <c r="E9349" s="1198"/>
    </row>
    <row r="9350" spans="4:5">
      <c r="D9350" s="1205"/>
      <c r="E9350" s="1198"/>
    </row>
    <row r="9351" spans="4:5">
      <c r="D9351" s="1205"/>
      <c r="E9351" s="1198"/>
    </row>
    <row r="9352" spans="4:5">
      <c r="D9352" s="1205"/>
      <c r="E9352" s="1198"/>
    </row>
    <row r="9353" spans="4:5">
      <c r="D9353" s="1205"/>
      <c r="E9353" s="1198"/>
    </row>
    <row r="9354" spans="4:5">
      <c r="D9354" s="1205"/>
      <c r="E9354" s="1198"/>
    </row>
    <row r="9355" spans="4:5">
      <c r="D9355" s="1205"/>
      <c r="E9355" s="1198"/>
    </row>
    <row r="9356" spans="4:5">
      <c r="D9356" s="1205"/>
      <c r="E9356" s="1198"/>
    </row>
    <row r="9357" spans="4:5">
      <c r="D9357" s="1205"/>
      <c r="E9357" s="1198"/>
    </row>
    <row r="9358" spans="4:5">
      <c r="D9358" s="1205"/>
      <c r="E9358" s="1198"/>
    </row>
    <row r="9359" spans="4:5">
      <c r="D9359" s="1205"/>
      <c r="E9359" s="1198"/>
    </row>
    <row r="9360" spans="4:5">
      <c r="D9360" s="1205"/>
      <c r="E9360" s="1198"/>
    </row>
    <row r="9361" spans="4:5">
      <c r="D9361" s="1205"/>
      <c r="E9361" s="1198"/>
    </row>
    <row r="9362" spans="4:5">
      <c r="D9362" s="1205"/>
      <c r="E9362" s="1198"/>
    </row>
    <row r="9363" spans="4:5">
      <c r="D9363" s="1205"/>
      <c r="E9363" s="1198"/>
    </row>
    <row r="9364" spans="4:5">
      <c r="D9364" s="1205"/>
      <c r="E9364" s="1198"/>
    </row>
    <row r="9365" spans="4:5">
      <c r="D9365" s="1205"/>
      <c r="E9365" s="1198"/>
    </row>
    <row r="9366" spans="4:5">
      <c r="D9366" s="1205"/>
      <c r="E9366" s="1198"/>
    </row>
    <row r="9367" spans="4:5">
      <c r="D9367" s="1205"/>
      <c r="E9367" s="1198"/>
    </row>
    <row r="9368" spans="4:5">
      <c r="D9368" s="1205"/>
      <c r="E9368" s="1198"/>
    </row>
    <row r="9369" spans="4:5">
      <c r="D9369" s="1205"/>
      <c r="E9369" s="1198"/>
    </row>
    <row r="9370" spans="4:5">
      <c r="D9370" s="1205"/>
      <c r="E9370" s="1198"/>
    </row>
    <row r="9371" spans="4:5">
      <c r="D9371" s="1205"/>
      <c r="E9371" s="1198"/>
    </row>
    <row r="9372" spans="4:5">
      <c r="D9372" s="1205"/>
      <c r="E9372" s="1198"/>
    </row>
    <row r="9373" spans="4:5">
      <c r="D9373" s="1205"/>
      <c r="E9373" s="1198"/>
    </row>
    <row r="9374" spans="4:5">
      <c r="D9374" s="1205"/>
      <c r="E9374" s="1198"/>
    </row>
    <row r="9375" spans="4:5">
      <c r="D9375" s="1205"/>
      <c r="E9375" s="1198"/>
    </row>
    <row r="9376" spans="4:5">
      <c r="D9376" s="1205"/>
      <c r="E9376" s="1198"/>
    </row>
    <row r="9377" spans="4:5">
      <c r="D9377" s="1205"/>
      <c r="E9377" s="1198"/>
    </row>
    <row r="9378" spans="4:5">
      <c r="D9378" s="1205"/>
      <c r="E9378" s="1198"/>
    </row>
    <row r="9379" spans="4:5">
      <c r="D9379" s="1205"/>
      <c r="E9379" s="1198"/>
    </row>
    <row r="9380" spans="4:5">
      <c r="D9380" s="1205"/>
      <c r="E9380" s="1198"/>
    </row>
    <row r="9381" spans="4:5">
      <c r="D9381" s="1205"/>
      <c r="E9381" s="1198"/>
    </row>
    <row r="9382" spans="4:5">
      <c r="D9382" s="1205"/>
      <c r="E9382" s="1198"/>
    </row>
    <row r="9383" spans="4:5">
      <c r="D9383" s="1205"/>
      <c r="E9383" s="1198"/>
    </row>
    <row r="9384" spans="4:5">
      <c r="D9384" s="1205"/>
      <c r="E9384" s="1198"/>
    </row>
    <row r="9385" spans="4:5">
      <c r="D9385" s="1205"/>
      <c r="E9385" s="1198"/>
    </row>
    <row r="9386" spans="4:5">
      <c r="D9386" s="1205"/>
      <c r="E9386" s="1198"/>
    </row>
    <row r="9387" spans="4:5">
      <c r="D9387" s="1205"/>
      <c r="E9387" s="1198"/>
    </row>
    <row r="9388" spans="4:5">
      <c r="D9388" s="1205"/>
      <c r="E9388" s="1198"/>
    </row>
    <row r="9389" spans="4:5">
      <c r="D9389" s="1205"/>
      <c r="E9389" s="1198"/>
    </row>
    <row r="9390" spans="4:5">
      <c r="D9390" s="1205"/>
      <c r="E9390" s="1198"/>
    </row>
    <row r="9391" spans="4:5">
      <c r="D9391" s="1205"/>
      <c r="E9391" s="1198"/>
    </row>
    <row r="9392" spans="4:5">
      <c r="D9392" s="1205"/>
      <c r="E9392" s="1198"/>
    </row>
    <row r="9393" spans="4:5">
      <c r="D9393" s="1205"/>
      <c r="E9393" s="1198"/>
    </row>
    <row r="9394" spans="4:5">
      <c r="D9394" s="1205"/>
      <c r="E9394" s="1198"/>
    </row>
    <row r="9395" spans="4:5">
      <c r="D9395" s="1205"/>
      <c r="E9395" s="1198"/>
    </row>
    <row r="9396" spans="4:5">
      <c r="D9396" s="1205"/>
      <c r="E9396" s="1198"/>
    </row>
    <row r="9397" spans="4:5">
      <c r="D9397" s="1205"/>
      <c r="E9397" s="1198"/>
    </row>
    <row r="9398" spans="4:5">
      <c r="D9398" s="1205"/>
      <c r="E9398" s="1198"/>
    </row>
    <row r="9399" spans="4:5">
      <c r="D9399" s="1205"/>
      <c r="E9399" s="1198"/>
    </row>
    <row r="9400" spans="4:5">
      <c r="D9400" s="1205"/>
      <c r="E9400" s="1198"/>
    </row>
    <row r="9401" spans="4:5">
      <c r="D9401" s="1205"/>
      <c r="E9401" s="1198"/>
    </row>
    <row r="9402" spans="4:5">
      <c r="D9402" s="1205"/>
      <c r="E9402" s="1198"/>
    </row>
    <row r="9403" spans="4:5">
      <c r="D9403" s="1205"/>
      <c r="E9403" s="1198"/>
    </row>
    <row r="9404" spans="4:5">
      <c r="D9404" s="1205"/>
      <c r="E9404" s="1198"/>
    </row>
    <row r="9405" spans="4:5">
      <c r="D9405" s="1205"/>
      <c r="E9405" s="1198"/>
    </row>
    <row r="9406" spans="4:5">
      <c r="D9406" s="1205"/>
      <c r="E9406" s="1198"/>
    </row>
    <row r="9407" spans="4:5">
      <c r="D9407" s="1205"/>
      <c r="E9407" s="1198"/>
    </row>
    <row r="9408" spans="4:5">
      <c r="D9408" s="1205"/>
      <c r="E9408" s="1198"/>
    </row>
    <row r="9409" spans="4:5">
      <c r="D9409" s="1205"/>
      <c r="E9409" s="1198"/>
    </row>
    <row r="9410" spans="4:5">
      <c r="D9410" s="1205"/>
      <c r="E9410" s="1198"/>
    </row>
    <row r="9411" spans="4:5">
      <c r="D9411" s="1205"/>
      <c r="E9411" s="1198"/>
    </row>
    <row r="9412" spans="4:5">
      <c r="D9412" s="1205"/>
      <c r="E9412" s="1198"/>
    </row>
    <row r="9413" spans="4:5">
      <c r="D9413" s="1205"/>
      <c r="E9413" s="1198"/>
    </row>
    <row r="9414" spans="4:5">
      <c r="D9414" s="1205"/>
      <c r="E9414" s="1198"/>
    </row>
    <row r="9415" spans="4:5">
      <c r="D9415" s="1205"/>
      <c r="E9415" s="1198"/>
    </row>
    <row r="9416" spans="4:5">
      <c r="D9416" s="1205"/>
      <c r="E9416" s="1198"/>
    </row>
    <row r="9417" spans="4:5">
      <c r="D9417" s="1205"/>
      <c r="E9417" s="1198"/>
    </row>
    <row r="9418" spans="4:5">
      <c r="D9418" s="1205"/>
      <c r="E9418" s="1198"/>
    </row>
    <row r="9419" spans="4:5">
      <c r="D9419" s="1205"/>
      <c r="E9419" s="1198"/>
    </row>
    <row r="9420" spans="4:5">
      <c r="D9420" s="1205"/>
      <c r="E9420" s="1198"/>
    </row>
    <row r="9421" spans="4:5">
      <c r="D9421" s="1205"/>
      <c r="E9421" s="1198"/>
    </row>
    <row r="9422" spans="4:5">
      <c r="D9422" s="1205"/>
      <c r="E9422" s="1198"/>
    </row>
    <row r="9423" spans="4:5">
      <c r="D9423" s="1205"/>
      <c r="E9423" s="1198"/>
    </row>
    <row r="9424" spans="4:5">
      <c r="D9424" s="1205"/>
      <c r="E9424" s="1198"/>
    </row>
    <row r="9425" spans="4:5">
      <c r="D9425" s="1205"/>
      <c r="E9425" s="1198"/>
    </row>
    <row r="9426" spans="4:5">
      <c r="D9426" s="1205"/>
      <c r="E9426" s="1198"/>
    </row>
    <row r="9427" spans="4:5">
      <c r="D9427" s="1205"/>
      <c r="E9427" s="1198"/>
    </row>
    <row r="9428" spans="4:5">
      <c r="D9428" s="1205"/>
      <c r="E9428" s="1198"/>
    </row>
    <row r="9429" spans="4:5">
      <c r="D9429" s="1205"/>
      <c r="E9429" s="1198"/>
    </row>
    <row r="9430" spans="4:5">
      <c r="D9430" s="1205"/>
      <c r="E9430" s="1198"/>
    </row>
    <row r="9431" spans="4:5">
      <c r="D9431" s="1205"/>
      <c r="E9431" s="1198"/>
    </row>
    <row r="9432" spans="4:5">
      <c r="D9432" s="1205"/>
      <c r="E9432" s="1198"/>
    </row>
    <row r="9433" spans="4:5">
      <c r="D9433" s="1205"/>
      <c r="E9433" s="1198"/>
    </row>
    <row r="9434" spans="4:5">
      <c r="D9434" s="1205"/>
      <c r="E9434" s="1198"/>
    </row>
    <row r="9435" spans="4:5">
      <c r="D9435" s="1205"/>
      <c r="E9435" s="1198"/>
    </row>
    <row r="9436" spans="4:5">
      <c r="D9436" s="1205"/>
      <c r="E9436" s="1198"/>
    </row>
    <row r="9437" spans="4:5">
      <c r="D9437" s="1205"/>
      <c r="E9437" s="1198"/>
    </row>
    <row r="9438" spans="4:5">
      <c r="D9438" s="1205"/>
      <c r="E9438" s="1198"/>
    </row>
    <row r="9439" spans="4:5">
      <c r="D9439" s="1205"/>
      <c r="E9439" s="1198"/>
    </row>
    <row r="9440" spans="4:5">
      <c r="D9440" s="1205"/>
      <c r="E9440" s="1198"/>
    </row>
    <row r="9441" spans="4:5">
      <c r="D9441" s="1205"/>
      <c r="E9441" s="1198"/>
    </row>
    <row r="9442" spans="4:5">
      <c r="D9442" s="1205"/>
      <c r="E9442" s="1198"/>
    </row>
    <row r="9443" spans="4:5">
      <c r="D9443" s="1205"/>
      <c r="E9443" s="1198"/>
    </row>
    <row r="9444" spans="4:5">
      <c r="D9444" s="1205"/>
      <c r="E9444" s="1198"/>
    </row>
    <row r="9445" spans="4:5">
      <c r="D9445" s="1205"/>
      <c r="E9445" s="1198"/>
    </row>
    <row r="9446" spans="4:5">
      <c r="D9446" s="1205"/>
      <c r="E9446" s="1198"/>
    </row>
    <row r="9447" spans="4:5">
      <c r="D9447" s="1205"/>
      <c r="E9447" s="1198"/>
    </row>
    <row r="9448" spans="4:5">
      <c r="D9448" s="1205"/>
      <c r="E9448" s="1198"/>
    </row>
    <row r="9449" spans="4:5">
      <c r="D9449" s="1205"/>
      <c r="E9449" s="1198"/>
    </row>
    <row r="9450" spans="4:5">
      <c r="D9450" s="1205"/>
      <c r="E9450" s="1198"/>
    </row>
    <row r="9451" spans="4:5">
      <c r="D9451" s="1205"/>
      <c r="E9451" s="1198"/>
    </row>
    <row r="9452" spans="4:5">
      <c r="D9452" s="1205"/>
      <c r="E9452" s="1198"/>
    </row>
    <row r="9453" spans="4:5">
      <c r="D9453" s="1205"/>
      <c r="E9453" s="1198"/>
    </row>
    <row r="9454" spans="4:5">
      <c r="D9454" s="1205"/>
      <c r="E9454" s="1198"/>
    </row>
    <row r="9455" spans="4:5">
      <c r="D9455" s="1205"/>
      <c r="E9455" s="1198"/>
    </row>
    <row r="9456" spans="4:5">
      <c r="D9456" s="1205"/>
      <c r="E9456" s="1198"/>
    </row>
    <row r="9457" spans="4:5">
      <c r="D9457" s="1205"/>
      <c r="E9457" s="1198"/>
    </row>
    <row r="9458" spans="4:5">
      <c r="D9458" s="1205"/>
      <c r="E9458" s="1198"/>
    </row>
    <row r="9459" spans="4:5">
      <c r="D9459" s="1205"/>
      <c r="E9459" s="1198"/>
    </row>
    <row r="9460" spans="4:5">
      <c r="D9460" s="1205"/>
      <c r="E9460" s="1198"/>
    </row>
    <row r="9461" spans="4:5">
      <c r="D9461" s="1205"/>
      <c r="E9461" s="1198"/>
    </row>
    <row r="9462" spans="4:5">
      <c r="D9462" s="1205"/>
      <c r="E9462" s="1198"/>
    </row>
    <row r="9463" spans="4:5">
      <c r="D9463" s="1205"/>
      <c r="E9463" s="1198"/>
    </row>
    <row r="9464" spans="4:5">
      <c r="D9464" s="1205"/>
      <c r="E9464" s="1198"/>
    </row>
    <row r="9465" spans="4:5">
      <c r="D9465" s="1205"/>
      <c r="E9465" s="1198"/>
    </row>
    <row r="9466" spans="4:5">
      <c r="D9466" s="1205"/>
      <c r="E9466" s="1198"/>
    </row>
    <row r="9467" spans="4:5">
      <c r="D9467" s="1205"/>
      <c r="E9467" s="1198"/>
    </row>
    <row r="9468" spans="4:5">
      <c r="D9468" s="1205"/>
      <c r="E9468" s="1198"/>
    </row>
    <row r="9469" spans="4:5">
      <c r="D9469" s="1205"/>
      <c r="E9469" s="1198"/>
    </row>
    <row r="9470" spans="4:5">
      <c r="D9470" s="1205"/>
      <c r="E9470" s="1198"/>
    </row>
    <row r="9471" spans="4:5">
      <c r="D9471" s="1205"/>
      <c r="E9471" s="1198"/>
    </row>
    <row r="9472" spans="4:5">
      <c r="D9472" s="1205"/>
      <c r="E9472" s="1198"/>
    </row>
    <row r="9473" spans="4:5">
      <c r="D9473" s="1205"/>
      <c r="E9473" s="1198"/>
    </row>
    <row r="9474" spans="4:5">
      <c r="D9474" s="1205"/>
      <c r="E9474" s="1198"/>
    </row>
    <row r="9475" spans="4:5">
      <c r="D9475" s="1205"/>
      <c r="E9475" s="1198"/>
    </row>
    <row r="9476" spans="4:5">
      <c r="D9476" s="1205"/>
      <c r="E9476" s="1198"/>
    </row>
    <row r="9477" spans="4:5">
      <c r="D9477" s="1205"/>
      <c r="E9477" s="1198"/>
    </row>
    <row r="9478" spans="4:5">
      <c r="D9478" s="1205"/>
      <c r="E9478" s="1198"/>
    </row>
    <row r="9479" spans="4:5">
      <c r="D9479" s="1205"/>
      <c r="E9479" s="1198"/>
    </row>
    <row r="9480" spans="4:5">
      <c r="D9480" s="1205"/>
      <c r="E9480" s="1198"/>
    </row>
    <row r="9481" spans="4:5">
      <c r="D9481" s="1205"/>
      <c r="E9481" s="1198"/>
    </row>
    <row r="9482" spans="4:5">
      <c r="D9482" s="1205"/>
      <c r="E9482" s="1198"/>
    </row>
    <row r="9483" spans="4:5">
      <c r="D9483" s="1205"/>
      <c r="E9483" s="1198"/>
    </row>
    <row r="9484" spans="4:5">
      <c r="D9484" s="1205"/>
      <c r="E9484" s="1198"/>
    </row>
    <row r="9485" spans="4:5">
      <c r="D9485" s="1205"/>
      <c r="E9485" s="1198"/>
    </row>
    <row r="9486" spans="4:5">
      <c r="D9486" s="1205"/>
      <c r="E9486" s="1198"/>
    </row>
    <row r="9487" spans="4:5">
      <c r="D9487" s="1205"/>
      <c r="E9487" s="1198"/>
    </row>
    <row r="9488" spans="4:5">
      <c r="D9488" s="1205"/>
      <c r="E9488" s="1198"/>
    </row>
    <row r="9489" spans="4:5">
      <c r="D9489" s="1205"/>
      <c r="E9489" s="1198"/>
    </row>
    <row r="9490" spans="4:5">
      <c r="D9490" s="1205"/>
      <c r="E9490" s="1198"/>
    </row>
    <row r="9491" spans="4:5">
      <c r="D9491" s="1205"/>
      <c r="E9491" s="1198"/>
    </row>
    <row r="9492" spans="4:5">
      <c r="D9492" s="1205"/>
      <c r="E9492" s="1198"/>
    </row>
    <row r="9493" spans="4:5">
      <c r="D9493" s="1205"/>
      <c r="E9493" s="1198"/>
    </row>
    <row r="9494" spans="4:5">
      <c r="D9494" s="1205"/>
      <c r="E9494" s="1198"/>
    </row>
    <row r="9495" spans="4:5">
      <c r="D9495" s="1205"/>
      <c r="E9495" s="1198"/>
    </row>
    <row r="9496" spans="4:5">
      <c r="D9496" s="1205"/>
      <c r="E9496" s="1198"/>
    </row>
    <row r="9497" spans="4:5">
      <c r="D9497" s="1205"/>
      <c r="E9497" s="1198"/>
    </row>
    <row r="9498" spans="4:5">
      <c r="D9498" s="1205"/>
      <c r="E9498" s="1198"/>
    </row>
    <row r="9499" spans="4:5">
      <c r="D9499" s="1205"/>
      <c r="E9499" s="1198"/>
    </row>
    <row r="9500" spans="4:5">
      <c r="D9500" s="1205"/>
      <c r="E9500" s="1198"/>
    </row>
    <row r="9501" spans="4:5">
      <c r="D9501" s="1205"/>
      <c r="E9501" s="1198"/>
    </row>
    <row r="9502" spans="4:5">
      <c r="D9502" s="1205"/>
      <c r="E9502" s="1198"/>
    </row>
    <row r="9503" spans="4:5">
      <c r="D9503" s="1205"/>
      <c r="E9503" s="1198"/>
    </row>
    <row r="9504" spans="4:5">
      <c r="D9504" s="1205"/>
      <c r="E9504" s="1198"/>
    </row>
    <row r="9505" spans="4:5">
      <c r="D9505" s="1205"/>
      <c r="E9505" s="1198"/>
    </row>
    <row r="9506" spans="4:5">
      <c r="D9506" s="1205"/>
      <c r="E9506" s="1198"/>
    </row>
    <row r="9507" spans="4:5">
      <c r="D9507" s="1205"/>
      <c r="E9507" s="1198"/>
    </row>
    <row r="9508" spans="4:5">
      <c r="D9508" s="1205"/>
      <c r="E9508" s="1198"/>
    </row>
    <row r="9509" spans="4:5">
      <c r="D9509" s="1205"/>
      <c r="E9509" s="1198"/>
    </row>
    <row r="9510" spans="4:5">
      <c r="D9510" s="1205"/>
      <c r="E9510" s="1198"/>
    </row>
    <row r="9511" spans="4:5">
      <c r="D9511" s="1205"/>
      <c r="E9511" s="1198"/>
    </row>
    <row r="9512" spans="4:5">
      <c r="D9512" s="1205"/>
      <c r="E9512" s="1198"/>
    </row>
    <row r="9513" spans="4:5">
      <c r="D9513" s="1205"/>
      <c r="E9513" s="1198"/>
    </row>
    <row r="9514" spans="4:5">
      <c r="D9514" s="1205"/>
      <c r="E9514" s="1198"/>
    </row>
    <row r="9515" spans="4:5">
      <c r="D9515" s="1205"/>
      <c r="E9515" s="1198"/>
    </row>
    <row r="9516" spans="4:5">
      <c r="D9516" s="1205"/>
      <c r="E9516" s="1198"/>
    </row>
    <row r="9517" spans="4:5">
      <c r="D9517" s="1205"/>
      <c r="E9517" s="1198"/>
    </row>
    <row r="9518" spans="4:5">
      <c r="D9518" s="1205"/>
      <c r="E9518" s="1198"/>
    </row>
    <row r="9519" spans="4:5">
      <c r="D9519" s="1205"/>
      <c r="E9519" s="1198"/>
    </row>
    <row r="9520" spans="4:5">
      <c r="D9520" s="1205"/>
      <c r="E9520" s="1198"/>
    </row>
    <row r="9521" spans="4:5">
      <c r="D9521" s="1205"/>
      <c r="E9521" s="1198"/>
    </row>
    <row r="9522" spans="4:5">
      <c r="D9522" s="1205"/>
      <c r="E9522" s="1198"/>
    </row>
    <row r="9523" spans="4:5">
      <c r="D9523" s="1205"/>
      <c r="E9523" s="1198"/>
    </row>
    <row r="9524" spans="4:5">
      <c r="D9524" s="1205"/>
      <c r="E9524" s="1198"/>
    </row>
    <row r="9525" spans="4:5">
      <c r="D9525" s="1205"/>
      <c r="E9525" s="1198"/>
    </row>
    <row r="9526" spans="4:5">
      <c r="D9526" s="1205"/>
      <c r="E9526" s="1198"/>
    </row>
    <row r="9527" spans="4:5">
      <c r="D9527" s="1205"/>
      <c r="E9527" s="1198"/>
    </row>
    <row r="9528" spans="4:5">
      <c r="D9528" s="1205"/>
      <c r="E9528" s="1198"/>
    </row>
    <row r="9529" spans="4:5">
      <c r="D9529" s="1205"/>
      <c r="E9529" s="1198"/>
    </row>
    <row r="9530" spans="4:5">
      <c r="D9530" s="1205"/>
      <c r="E9530" s="1198"/>
    </row>
    <row r="9531" spans="4:5">
      <c r="D9531" s="1205"/>
      <c r="E9531" s="1198"/>
    </row>
    <row r="9532" spans="4:5">
      <c r="D9532" s="1205"/>
      <c r="E9532" s="1198"/>
    </row>
    <row r="9533" spans="4:5">
      <c r="D9533" s="1205"/>
      <c r="E9533" s="1198"/>
    </row>
    <row r="9534" spans="4:5">
      <c r="D9534" s="1205"/>
      <c r="E9534" s="1198"/>
    </row>
    <row r="9535" spans="4:5">
      <c r="D9535" s="1205"/>
      <c r="E9535" s="1198"/>
    </row>
    <row r="9536" spans="4:5">
      <c r="D9536" s="1205"/>
      <c r="E9536" s="1198"/>
    </row>
    <row r="9537" spans="4:5">
      <c r="D9537" s="1205"/>
      <c r="E9537" s="1198"/>
    </row>
    <row r="9538" spans="4:5">
      <c r="D9538" s="1205"/>
      <c r="E9538" s="1198"/>
    </row>
    <row r="9539" spans="4:5">
      <c r="D9539" s="1205"/>
      <c r="E9539" s="1198"/>
    </row>
    <row r="9540" spans="4:5">
      <c r="D9540" s="1205"/>
      <c r="E9540" s="1198"/>
    </row>
    <row r="9541" spans="4:5">
      <c r="D9541" s="1205"/>
      <c r="E9541" s="1198"/>
    </row>
    <row r="9542" spans="4:5">
      <c r="D9542" s="1205"/>
      <c r="E9542" s="1198"/>
    </row>
    <row r="9543" spans="4:5">
      <c r="D9543" s="1205"/>
      <c r="E9543" s="1198"/>
    </row>
    <row r="9544" spans="4:5">
      <c r="D9544" s="1205"/>
      <c r="E9544" s="1198"/>
    </row>
    <row r="9545" spans="4:5">
      <c r="D9545" s="1205"/>
      <c r="E9545" s="1198"/>
    </row>
    <row r="9546" spans="4:5">
      <c r="D9546" s="1205"/>
      <c r="E9546" s="1198"/>
    </row>
    <row r="9547" spans="4:5">
      <c r="D9547" s="1205"/>
      <c r="E9547" s="1198"/>
    </row>
    <row r="9548" spans="4:5">
      <c r="D9548" s="1205"/>
      <c r="E9548" s="1198"/>
    </row>
    <row r="9549" spans="4:5">
      <c r="D9549" s="1205"/>
      <c r="E9549" s="1198"/>
    </row>
    <row r="9550" spans="4:5">
      <c r="D9550" s="1205"/>
      <c r="E9550" s="1198"/>
    </row>
    <row r="9551" spans="4:5">
      <c r="D9551" s="1205"/>
      <c r="E9551" s="1198"/>
    </row>
    <row r="9552" spans="4:5">
      <c r="D9552" s="1205"/>
      <c r="E9552" s="1198"/>
    </row>
    <row r="9553" spans="4:5">
      <c r="D9553" s="1205"/>
      <c r="E9553" s="1198"/>
    </row>
    <row r="9554" spans="4:5">
      <c r="D9554" s="1205"/>
      <c r="E9554" s="1198"/>
    </row>
    <row r="9555" spans="4:5">
      <c r="D9555" s="1205"/>
      <c r="E9555" s="1198"/>
    </row>
    <row r="9556" spans="4:5">
      <c r="D9556" s="1205"/>
      <c r="E9556" s="1198"/>
    </row>
    <row r="9557" spans="4:5">
      <c r="D9557" s="1205"/>
      <c r="E9557" s="1198"/>
    </row>
    <row r="9558" spans="4:5">
      <c r="D9558" s="1205"/>
      <c r="E9558" s="1198"/>
    </row>
    <row r="9559" spans="4:5">
      <c r="D9559" s="1205"/>
      <c r="E9559" s="1198"/>
    </row>
    <row r="9560" spans="4:5">
      <c r="D9560" s="1205"/>
      <c r="E9560" s="1198"/>
    </row>
    <row r="9561" spans="4:5">
      <c r="D9561" s="1205"/>
      <c r="E9561" s="1198"/>
    </row>
    <row r="9562" spans="4:5">
      <c r="D9562" s="1205"/>
      <c r="E9562" s="1198"/>
    </row>
    <row r="9563" spans="4:5">
      <c r="D9563" s="1205"/>
      <c r="E9563" s="1198"/>
    </row>
    <row r="9564" spans="4:5">
      <c r="D9564" s="1205"/>
      <c r="E9564" s="1198"/>
    </row>
    <row r="9565" spans="4:5">
      <c r="D9565" s="1205"/>
      <c r="E9565" s="1198"/>
    </row>
    <row r="9566" spans="4:5">
      <c r="D9566" s="1205"/>
      <c r="E9566" s="1198"/>
    </row>
    <row r="9567" spans="4:5">
      <c r="D9567" s="1205"/>
      <c r="E9567" s="1198"/>
    </row>
    <row r="9568" spans="4:5">
      <c r="D9568" s="1205"/>
      <c r="E9568" s="1198"/>
    </row>
    <row r="9569" spans="4:5">
      <c r="D9569" s="1205"/>
      <c r="E9569" s="1198"/>
    </row>
    <row r="9570" spans="4:5">
      <c r="D9570" s="1205"/>
      <c r="E9570" s="1198"/>
    </row>
    <row r="9571" spans="4:5">
      <c r="D9571" s="1205"/>
      <c r="E9571" s="1198"/>
    </row>
    <row r="9572" spans="4:5">
      <c r="D9572" s="1205"/>
      <c r="E9572" s="1198"/>
    </row>
    <row r="9573" spans="4:5">
      <c r="D9573" s="1205"/>
      <c r="E9573" s="1198"/>
    </row>
    <row r="9574" spans="4:5">
      <c r="D9574" s="1205"/>
      <c r="E9574" s="1198"/>
    </row>
    <row r="9575" spans="4:5">
      <c r="D9575" s="1205"/>
      <c r="E9575" s="1198"/>
    </row>
    <row r="9576" spans="4:5">
      <c r="D9576" s="1205"/>
      <c r="E9576" s="1198"/>
    </row>
    <row r="9577" spans="4:5">
      <c r="D9577" s="1205"/>
      <c r="E9577" s="1198"/>
    </row>
    <row r="9578" spans="4:5">
      <c r="D9578" s="1205"/>
      <c r="E9578" s="1198"/>
    </row>
    <row r="9579" spans="4:5">
      <c r="D9579" s="1205"/>
      <c r="E9579" s="1198"/>
    </row>
    <row r="9580" spans="4:5">
      <c r="D9580" s="1205"/>
      <c r="E9580" s="1198"/>
    </row>
    <row r="9581" spans="4:5">
      <c r="D9581" s="1205"/>
      <c r="E9581" s="1198"/>
    </row>
    <row r="9582" spans="4:5">
      <c r="D9582" s="1205"/>
      <c r="E9582" s="1198"/>
    </row>
    <row r="9583" spans="4:5">
      <c r="D9583" s="1205"/>
      <c r="E9583" s="1198"/>
    </row>
    <row r="9584" spans="4:5">
      <c r="D9584" s="1205"/>
      <c r="E9584" s="1198"/>
    </row>
    <row r="9585" spans="4:5">
      <c r="D9585" s="1205"/>
      <c r="E9585" s="1198"/>
    </row>
    <row r="9586" spans="4:5">
      <c r="D9586" s="1205"/>
      <c r="E9586" s="1198"/>
    </row>
    <row r="9587" spans="4:5">
      <c r="D9587" s="1205"/>
      <c r="E9587" s="1198"/>
    </row>
    <row r="9588" spans="4:5">
      <c r="D9588" s="1205"/>
      <c r="E9588" s="1198"/>
    </row>
    <row r="9589" spans="4:5">
      <c r="D9589" s="1205"/>
      <c r="E9589" s="1198"/>
    </row>
    <row r="9590" spans="4:5">
      <c r="D9590" s="1205"/>
      <c r="E9590" s="1198"/>
    </row>
    <row r="9591" spans="4:5">
      <c r="D9591" s="1205"/>
      <c r="E9591" s="1198"/>
    </row>
    <row r="9592" spans="4:5">
      <c r="D9592" s="1205"/>
      <c r="E9592" s="1198"/>
    </row>
    <row r="9593" spans="4:5">
      <c r="D9593" s="1205"/>
      <c r="E9593" s="1198"/>
    </row>
    <row r="9594" spans="4:5">
      <c r="D9594" s="1205"/>
      <c r="E9594" s="1198"/>
    </row>
    <row r="9595" spans="4:5">
      <c r="D9595" s="1205"/>
      <c r="E9595" s="1198"/>
    </row>
    <row r="9596" spans="4:5">
      <c r="D9596" s="1205"/>
      <c r="E9596" s="1198"/>
    </row>
    <row r="9597" spans="4:5">
      <c r="D9597" s="1205"/>
      <c r="E9597" s="1198"/>
    </row>
    <row r="9598" spans="4:5">
      <c r="D9598" s="1205"/>
      <c r="E9598" s="1198"/>
    </row>
    <row r="9599" spans="4:5">
      <c r="D9599" s="1205"/>
      <c r="E9599" s="1198"/>
    </row>
    <row r="9600" spans="4:5">
      <c r="D9600" s="1205"/>
      <c r="E9600" s="1198"/>
    </row>
    <row r="9601" spans="4:5">
      <c r="D9601" s="1205"/>
      <c r="E9601" s="1198"/>
    </row>
    <row r="9602" spans="4:5">
      <c r="D9602" s="1205"/>
      <c r="E9602" s="1198"/>
    </row>
    <row r="9603" spans="4:5">
      <c r="D9603" s="1205"/>
      <c r="E9603" s="1198"/>
    </row>
    <row r="9604" spans="4:5">
      <c r="D9604" s="1205"/>
      <c r="E9604" s="1198"/>
    </row>
    <row r="9605" spans="4:5">
      <c r="D9605" s="1205"/>
      <c r="E9605" s="1198"/>
    </row>
    <row r="9606" spans="4:5">
      <c r="D9606" s="1205"/>
      <c r="E9606" s="1198"/>
    </row>
    <row r="9607" spans="4:5">
      <c r="D9607" s="1205"/>
      <c r="E9607" s="1198"/>
    </row>
    <row r="9608" spans="4:5">
      <c r="D9608" s="1205"/>
      <c r="E9608" s="1198"/>
    </row>
    <row r="9609" spans="4:5">
      <c r="D9609" s="1205"/>
      <c r="E9609" s="1198"/>
    </row>
    <row r="9610" spans="4:5">
      <c r="D9610" s="1205"/>
      <c r="E9610" s="1198"/>
    </row>
    <row r="9611" spans="4:5">
      <c r="D9611" s="1205"/>
      <c r="E9611" s="1198"/>
    </row>
    <row r="9612" spans="4:5">
      <c r="D9612" s="1205"/>
      <c r="E9612" s="1198"/>
    </row>
    <row r="9613" spans="4:5">
      <c r="D9613" s="1205"/>
      <c r="E9613" s="1198"/>
    </row>
    <row r="9614" spans="4:5">
      <c r="D9614" s="1205"/>
      <c r="E9614" s="1198"/>
    </row>
    <row r="9615" spans="4:5">
      <c r="D9615" s="1205"/>
      <c r="E9615" s="1198"/>
    </row>
    <row r="9616" spans="4:5">
      <c r="D9616" s="1205"/>
      <c r="E9616" s="1198"/>
    </row>
    <row r="9617" spans="4:5">
      <c r="D9617" s="1205"/>
      <c r="E9617" s="1198"/>
    </row>
    <row r="9618" spans="4:5">
      <c r="D9618" s="1205"/>
      <c r="E9618" s="1198"/>
    </row>
    <row r="9619" spans="4:5">
      <c r="D9619" s="1205"/>
      <c r="E9619" s="1198"/>
    </row>
    <row r="9620" spans="4:5">
      <c r="D9620" s="1205"/>
      <c r="E9620" s="1198"/>
    </row>
    <row r="9621" spans="4:5">
      <c r="D9621" s="1205"/>
      <c r="E9621" s="1198"/>
    </row>
    <row r="9622" spans="4:5">
      <c r="D9622" s="1205"/>
      <c r="E9622" s="1198"/>
    </row>
    <row r="9623" spans="4:5">
      <c r="D9623" s="1205"/>
      <c r="E9623" s="1198"/>
    </row>
    <row r="9624" spans="4:5">
      <c r="D9624" s="1205"/>
      <c r="E9624" s="1198"/>
    </row>
    <row r="9625" spans="4:5">
      <c r="D9625" s="1205"/>
      <c r="E9625" s="1198"/>
    </row>
    <row r="9626" spans="4:5">
      <c r="D9626" s="1205"/>
      <c r="E9626" s="1198"/>
    </row>
    <row r="9627" spans="4:5">
      <c r="D9627" s="1205"/>
      <c r="E9627" s="1198"/>
    </row>
    <row r="9628" spans="4:5">
      <c r="D9628" s="1205"/>
      <c r="E9628" s="1198"/>
    </row>
    <row r="9629" spans="4:5">
      <c r="D9629" s="1205"/>
      <c r="E9629" s="1198"/>
    </row>
    <row r="9630" spans="4:5">
      <c r="D9630" s="1205"/>
      <c r="E9630" s="1198"/>
    </row>
    <row r="9631" spans="4:5">
      <c r="D9631" s="1205"/>
      <c r="E9631" s="1198"/>
    </row>
    <row r="9632" spans="4:5">
      <c r="D9632" s="1205"/>
      <c r="E9632" s="1198"/>
    </row>
    <row r="9633" spans="4:5">
      <c r="D9633" s="1205"/>
      <c r="E9633" s="1198"/>
    </row>
    <row r="9634" spans="4:5">
      <c r="D9634" s="1205"/>
      <c r="E9634" s="1198"/>
    </row>
    <row r="9635" spans="4:5">
      <c r="D9635" s="1205"/>
      <c r="E9635" s="1198"/>
    </row>
    <row r="9636" spans="4:5">
      <c r="D9636" s="1205"/>
      <c r="E9636" s="1198"/>
    </row>
    <row r="9637" spans="4:5">
      <c r="D9637" s="1205"/>
      <c r="E9637" s="1198"/>
    </row>
    <row r="9638" spans="4:5">
      <c r="D9638" s="1205"/>
      <c r="E9638" s="1198"/>
    </row>
    <row r="9639" spans="4:5">
      <c r="D9639" s="1205"/>
      <c r="E9639" s="1198"/>
    </row>
    <row r="9640" spans="4:5">
      <c r="D9640" s="1205"/>
      <c r="E9640" s="1198"/>
    </row>
    <row r="9641" spans="4:5">
      <c r="D9641" s="1205"/>
      <c r="E9641" s="1198"/>
    </row>
    <row r="9642" spans="4:5">
      <c r="D9642" s="1205"/>
      <c r="E9642" s="1198"/>
    </row>
    <row r="9643" spans="4:5">
      <c r="D9643" s="1205"/>
      <c r="E9643" s="1198"/>
    </row>
    <row r="9644" spans="4:5">
      <c r="D9644" s="1205"/>
      <c r="E9644" s="1198"/>
    </row>
    <row r="9645" spans="4:5">
      <c r="D9645" s="1205"/>
      <c r="E9645" s="1198"/>
    </row>
    <row r="9646" spans="4:5">
      <c r="D9646" s="1205"/>
      <c r="E9646" s="1198"/>
    </row>
    <row r="9647" spans="4:5">
      <c r="D9647" s="1205"/>
      <c r="E9647" s="1198"/>
    </row>
    <row r="9648" spans="4:5">
      <c r="D9648" s="1205"/>
      <c r="E9648" s="1198"/>
    </row>
    <row r="9649" spans="4:5">
      <c r="D9649" s="1205"/>
      <c r="E9649" s="1198"/>
    </row>
    <row r="9650" spans="4:5">
      <c r="D9650" s="1205"/>
      <c r="E9650" s="1198"/>
    </row>
    <row r="9651" spans="4:5">
      <c r="D9651" s="1205"/>
      <c r="E9651" s="1198"/>
    </row>
    <row r="9652" spans="4:5">
      <c r="D9652" s="1205"/>
      <c r="E9652" s="1198"/>
    </row>
    <row r="9653" spans="4:5">
      <c r="D9653" s="1205"/>
      <c r="E9653" s="1198"/>
    </row>
    <row r="9654" spans="4:5">
      <c r="D9654" s="1205"/>
      <c r="E9654" s="1198"/>
    </row>
    <row r="9655" spans="4:5">
      <c r="D9655" s="1205"/>
      <c r="E9655" s="1198"/>
    </row>
    <row r="9656" spans="4:5">
      <c r="D9656" s="1205"/>
      <c r="E9656" s="1198"/>
    </row>
    <row r="9657" spans="4:5">
      <c r="D9657" s="1205"/>
      <c r="E9657" s="1198"/>
    </row>
    <row r="9658" spans="4:5">
      <c r="D9658" s="1205"/>
      <c r="E9658" s="1198"/>
    </row>
    <row r="9659" spans="4:5">
      <c r="D9659" s="1205"/>
      <c r="E9659" s="1198"/>
    </row>
    <row r="9660" spans="4:5">
      <c r="D9660" s="1205"/>
      <c r="E9660" s="1198"/>
    </row>
    <row r="9661" spans="4:5">
      <c r="D9661" s="1205"/>
      <c r="E9661" s="1198"/>
    </row>
    <row r="9662" spans="4:5">
      <c r="D9662" s="1205"/>
      <c r="E9662" s="1198"/>
    </row>
    <row r="9663" spans="4:5">
      <c r="D9663" s="1205"/>
      <c r="E9663" s="1198"/>
    </row>
    <row r="9664" spans="4:5">
      <c r="D9664" s="1205"/>
      <c r="E9664" s="1198"/>
    </row>
    <row r="9665" spans="4:5">
      <c r="D9665" s="1205"/>
      <c r="E9665" s="1198"/>
    </row>
    <row r="9666" spans="4:5">
      <c r="D9666" s="1205"/>
      <c r="E9666" s="1198"/>
    </row>
    <row r="9667" spans="4:5">
      <c r="D9667" s="1205"/>
      <c r="E9667" s="1198"/>
    </row>
    <row r="9668" spans="4:5">
      <c r="D9668" s="1205"/>
      <c r="E9668" s="1198"/>
    </row>
    <row r="9669" spans="4:5">
      <c r="D9669" s="1205"/>
      <c r="E9669" s="1198"/>
    </row>
    <row r="9670" spans="4:5">
      <c r="D9670" s="1205"/>
      <c r="E9670" s="1198"/>
    </row>
    <row r="9671" spans="4:5">
      <c r="D9671" s="1205"/>
      <c r="E9671" s="1198"/>
    </row>
    <row r="9672" spans="4:5">
      <c r="D9672" s="1205"/>
      <c r="E9672" s="1198"/>
    </row>
    <row r="9673" spans="4:5">
      <c r="D9673" s="1205"/>
      <c r="E9673" s="1198"/>
    </row>
    <row r="9674" spans="4:5">
      <c r="D9674" s="1205"/>
      <c r="E9674" s="1198"/>
    </row>
    <row r="9675" spans="4:5">
      <c r="D9675" s="1205"/>
      <c r="E9675" s="1198"/>
    </row>
    <row r="9676" spans="4:5">
      <c r="D9676" s="1205"/>
      <c r="E9676" s="1198"/>
    </row>
    <row r="9677" spans="4:5">
      <c r="D9677" s="1205"/>
      <c r="E9677" s="1198"/>
    </row>
    <row r="9678" spans="4:5">
      <c r="D9678" s="1205"/>
      <c r="E9678" s="1198"/>
    </row>
    <row r="9679" spans="4:5">
      <c r="D9679" s="1205"/>
      <c r="E9679" s="1198"/>
    </row>
    <row r="9680" spans="4:5">
      <c r="D9680" s="1205"/>
      <c r="E9680" s="1198"/>
    </row>
    <row r="9681" spans="4:5">
      <c r="D9681" s="1205"/>
      <c r="E9681" s="1198"/>
    </row>
    <row r="9682" spans="4:5">
      <c r="D9682" s="1205"/>
      <c r="E9682" s="1198"/>
    </row>
    <row r="9683" spans="4:5">
      <c r="D9683" s="1205"/>
      <c r="E9683" s="1198"/>
    </row>
    <row r="9684" spans="4:5">
      <c r="D9684" s="1205"/>
      <c r="E9684" s="1198"/>
    </row>
    <row r="9685" spans="4:5">
      <c r="D9685" s="1205"/>
      <c r="E9685" s="1198"/>
    </row>
    <row r="9686" spans="4:5">
      <c r="D9686" s="1205"/>
      <c r="E9686" s="1198"/>
    </row>
    <row r="9687" spans="4:5">
      <c r="D9687" s="1205"/>
      <c r="E9687" s="1198"/>
    </row>
    <row r="9688" spans="4:5">
      <c r="D9688" s="1205"/>
      <c r="E9688" s="1198"/>
    </row>
    <row r="9689" spans="4:5">
      <c r="D9689" s="1205"/>
      <c r="E9689" s="1198"/>
    </row>
    <row r="9690" spans="4:5">
      <c r="D9690" s="1205"/>
      <c r="E9690" s="1198"/>
    </row>
    <row r="9691" spans="4:5">
      <c r="D9691" s="1205"/>
      <c r="E9691" s="1198"/>
    </row>
    <row r="9692" spans="4:5">
      <c r="D9692" s="1205"/>
      <c r="E9692" s="1198"/>
    </row>
    <row r="9693" spans="4:5">
      <c r="D9693" s="1205"/>
      <c r="E9693" s="1198"/>
    </row>
    <row r="9694" spans="4:5">
      <c r="D9694" s="1205"/>
      <c r="E9694" s="1198"/>
    </row>
    <row r="9695" spans="4:5">
      <c r="D9695" s="1205"/>
      <c r="E9695" s="1198"/>
    </row>
    <row r="9696" spans="4:5">
      <c r="D9696" s="1205"/>
      <c r="E9696" s="1198"/>
    </row>
    <row r="9697" spans="4:5">
      <c r="D9697" s="1205"/>
      <c r="E9697" s="1198"/>
    </row>
    <row r="9698" spans="4:5">
      <c r="D9698" s="1205"/>
      <c r="E9698" s="1198"/>
    </row>
    <row r="9699" spans="4:5">
      <c r="D9699" s="1205"/>
      <c r="E9699" s="1198"/>
    </row>
    <row r="9700" spans="4:5">
      <c r="D9700" s="1205"/>
      <c r="E9700" s="1198"/>
    </row>
    <row r="9701" spans="4:5">
      <c r="D9701" s="1205"/>
      <c r="E9701" s="1198"/>
    </row>
    <row r="9702" spans="4:5">
      <c r="D9702" s="1205"/>
      <c r="E9702" s="1198"/>
    </row>
    <row r="9703" spans="4:5">
      <c r="D9703" s="1205"/>
      <c r="E9703" s="1198"/>
    </row>
    <row r="9704" spans="4:5">
      <c r="D9704" s="1205"/>
      <c r="E9704" s="1198"/>
    </row>
    <row r="9705" spans="4:5">
      <c r="D9705" s="1205"/>
      <c r="E9705" s="1198"/>
    </row>
    <row r="9706" spans="4:5">
      <c r="D9706" s="1205"/>
      <c r="E9706" s="1198"/>
    </row>
    <row r="9707" spans="4:5">
      <c r="D9707" s="1205"/>
      <c r="E9707" s="1198"/>
    </row>
    <row r="9708" spans="4:5">
      <c r="D9708" s="1205"/>
      <c r="E9708" s="1198"/>
    </row>
    <row r="9709" spans="4:5">
      <c r="D9709" s="1205"/>
      <c r="E9709" s="1198"/>
    </row>
    <row r="9710" spans="4:5">
      <c r="D9710" s="1205"/>
      <c r="E9710" s="1198"/>
    </row>
    <row r="9711" spans="4:5">
      <c r="D9711" s="1205"/>
      <c r="E9711" s="1198"/>
    </row>
    <row r="9712" spans="4:5">
      <c r="D9712" s="1205"/>
      <c r="E9712" s="1198"/>
    </row>
    <row r="9713" spans="4:5">
      <c r="D9713" s="1205"/>
      <c r="E9713" s="1198"/>
    </row>
    <row r="9714" spans="4:5">
      <c r="D9714" s="1205"/>
      <c r="E9714" s="1198"/>
    </row>
    <row r="9715" spans="4:5">
      <c r="D9715" s="1205"/>
      <c r="E9715" s="1198"/>
    </row>
    <row r="9716" spans="4:5">
      <c r="D9716" s="1205"/>
      <c r="E9716" s="1198"/>
    </row>
    <row r="9717" spans="4:5">
      <c r="D9717" s="1205"/>
      <c r="E9717" s="1198"/>
    </row>
    <row r="9718" spans="4:5">
      <c r="D9718" s="1205"/>
      <c r="E9718" s="1198"/>
    </row>
    <row r="9719" spans="4:5">
      <c r="D9719" s="1205"/>
      <c r="E9719" s="1198"/>
    </row>
    <row r="9720" spans="4:5">
      <c r="D9720" s="1205"/>
      <c r="E9720" s="1198"/>
    </row>
    <row r="9721" spans="4:5">
      <c r="D9721" s="1205"/>
      <c r="E9721" s="1198"/>
    </row>
    <row r="9722" spans="4:5">
      <c r="D9722" s="1205"/>
      <c r="E9722" s="1198"/>
    </row>
    <row r="9723" spans="4:5">
      <c r="D9723" s="1205"/>
      <c r="E9723" s="1198"/>
    </row>
    <row r="9724" spans="4:5">
      <c r="D9724" s="1205"/>
      <c r="E9724" s="1198"/>
    </row>
    <row r="9725" spans="4:5">
      <c r="D9725" s="1205"/>
      <c r="E9725" s="1198"/>
    </row>
    <row r="9726" spans="4:5">
      <c r="D9726" s="1205"/>
      <c r="E9726" s="1198"/>
    </row>
    <row r="9727" spans="4:5">
      <c r="D9727" s="1205"/>
      <c r="E9727" s="1198"/>
    </row>
    <row r="9728" spans="4:5">
      <c r="D9728" s="1205"/>
      <c r="E9728" s="1198"/>
    </row>
    <row r="9729" spans="4:5">
      <c r="D9729" s="1205"/>
      <c r="E9729" s="1198"/>
    </row>
    <row r="9730" spans="4:5">
      <c r="D9730" s="1205"/>
      <c r="E9730" s="1198"/>
    </row>
    <row r="9731" spans="4:5">
      <c r="D9731" s="1205"/>
      <c r="E9731" s="1198"/>
    </row>
    <row r="9732" spans="4:5">
      <c r="D9732" s="1205"/>
      <c r="E9732" s="1198"/>
    </row>
    <row r="9733" spans="4:5">
      <c r="D9733" s="1205"/>
      <c r="E9733" s="1198"/>
    </row>
    <row r="9734" spans="4:5">
      <c r="D9734" s="1205"/>
      <c r="E9734" s="1198"/>
    </row>
    <row r="9735" spans="4:5">
      <c r="D9735" s="1205"/>
      <c r="E9735" s="1198"/>
    </row>
    <row r="9736" spans="4:5">
      <c r="D9736" s="1205"/>
      <c r="E9736" s="1198"/>
    </row>
    <row r="9737" spans="4:5">
      <c r="D9737" s="1205"/>
      <c r="E9737" s="1198"/>
    </row>
    <row r="9738" spans="4:5">
      <c r="D9738" s="1205"/>
      <c r="E9738" s="1198"/>
    </row>
    <row r="9739" spans="4:5">
      <c r="D9739" s="1205"/>
      <c r="E9739" s="1198"/>
    </row>
    <row r="9740" spans="4:5">
      <c r="D9740" s="1205"/>
      <c r="E9740" s="1198"/>
    </row>
    <row r="9741" spans="4:5">
      <c r="D9741" s="1205"/>
      <c r="E9741" s="1198"/>
    </row>
    <row r="9742" spans="4:5">
      <c r="D9742" s="1205"/>
      <c r="E9742" s="1198"/>
    </row>
    <row r="9743" spans="4:5">
      <c r="D9743" s="1205"/>
      <c r="E9743" s="1198"/>
    </row>
    <row r="9744" spans="4:5">
      <c r="D9744" s="1205"/>
      <c r="E9744" s="1198"/>
    </row>
    <row r="9745" spans="4:5">
      <c r="D9745" s="1205"/>
      <c r="E9745" s="1198"/>
    </row>
    <row r="9746" spans="4:5">
      <c r="D9746" s="1205"/>
      <c r="E9746" s="1198"/>
    </row>
    <row r="9747" spans="4:5">
      <c r="D9747" s="1205"/>
      <c r="E9747" s="1198"/>
    </row>
    <row r="9748" spans="4:5">
      <c r="D9748" s="1205"/>
      <c r="E9748" s="1198"/>
    </row>
    <row r="9749" spans="4:5">
      <c r="D9749" s="1205"/>
      <c r="E9749" s="1198"/>
    </row>
    <row r="9750" spans="4:5">
      <c r="D9750" s="1205"/>
      <c r="E9750" s="1198"/>
    </row>
    <row r="9751" spans="4:5">
      <c r="D9751" s="1205"/>
      <c r="E9751" s="1198"/>
    </row>
    <row r="9752" spans="4:5">
      <c r="D9752" s="1205"/>
      <c r="E9752" s="1198"/>
    </row>
    <row r="9753" spans="4:5">
      <c r="D9753" s="1205"/>
      <c r="E9753" s="1198"/>
    </row>
    <row r="9754" spans="4:5">
      <c r="D9754" s="1205"/>
      <c r="E9754" s="1198"/>
    </row>
    <row r="9755" spans="4:5">
      <c r="D9755" s="1205"/>
      <c r="E9755" s="1198"/>
    </row>
    <row r="9756" spans="4:5">
      <c r="D9756" s="1205"/>
      <c r="E9756" s="1198"/>
    </row>
    <row r="9757" spans="4:5">
      <c r="D9757" s="1205"/>
      <c r="E9757" s="1198"/>
    </row>
    <row r="9758" spans="4:5">
      <c r="D9758" s="1205"/>
      <c r="E9758" s="1198"/>
    </row>
    <row r="9759" spans="4:5">
      <c r="D9759" s="1205"/>
      <c r="E9759" s="1198"/>
    </row>
    <row r="9760" spans="4:5">
      <c r="D9760" s="1205"/>
      <c r="E9760" s="1198"/>
    </row>
    <row r="9761" spans="4:5">
      <c r="D9761" s="1205"/>
      <c r="E9761" s="1198"/>
    </row>
    <row r="9762" spans="4:5">
      <c r="D9762" s="1205"/>
      <c r="E9762" s="1198"/>
    </row>
    <row r="9763" spans="4:5">
      <c r="D9763" s="1205"/>
      <c r="E9763" s="1198"/>
    </row>
    <row r="9764" spans="4:5">
      <c r="D9764" s="1205"/>
      <c r="E9764" s="1198"/>
    </row>
    <row r="9765" spans="4:5">
      <c r="D9765" s="1205"/>
      <c r="E9765" s="1198"/>
    </row>
    <row r="9766" spans="4:5">
      <c r="D9766" s="1205"/>
      <c r="E9766" s="1198"/>
    </row>
    <row r="9767" spans="4:5">
      <c r="D9767" s="1205"/>
      <c r="E9767" s="1198"/>
    </row>
    <row r="9768" spans="4:5">
      <c r="D9768" s="1205"/>
      <c r="E9768" s="1198"/>
    </row>
    <row r="9769" spans="4:5">
      <c r="D9769" s="1205"/>
      <c r="E9769" s="1198"/>
    </row>
    <row r="9770" spans="4:5">
      <c r="D9770" s="1205"/>
      <c r="E9770" s="1198"/>
    </row>
    <row r="9771" spans="4:5">
      <c r="D9771" s="1205"/>
      <c r="E9771" s="1198"/>
    </row>
    <row r="9772" spans="4:5">
      <c r="D9772" s="1205"/>
      <c r="E9772" s="1198"/>
    </row>
    <row r="9773" spans="4:5">
      <c r="D9773" s="1205"/>
      <c r="E9773" s="1198"/>
    </row>
    <row r="9774" spans="4:5">
      <c r="D9774" s="1205"/>
      <c r="E9774" s="1198"/>
    </row>
    <row r="9775" spans="4:5">
      <c r="D9775" s="1205"/>
      <c r="E9775" s="1198"/>
    </row>
    <row r="9776" spans="4:5">
      <c r="D9776" s="1205"/>
      <c r="E9776" s="1198"/>
    </row>
    <row r="9777" spans="4:5">
      <c r="D9777" s="1205"/>
      <c r="E9777" s="1198"/>
    </row>
    <row r="9778" spans="4:5">
      <c r="D9778" s="1205"/>
      <c r="E9778" s="1198"/>
    </row>
    <row r="9779" spans="4:5">
      <c r="D9779" s="1205"/>
      <c r="E9779" s="1198"/>
    </row>
    <row r="9780" spans="4:5">
      <c r="D9780" s="1205"/>
      <c r="E9780" s="1198"/>
    </row>
    <row r="9781" spans="4:5">
      <c r="D9781" s="1205"/>
      <c r="E9781" s="1198"/>
    </row>
    <row r="9782" spans="4:5">
      <c r="D9782" s="1205"/>
      <c r="E9782" s="1198"/>
    </row>
    <row r="9783" spans="4:5">
      <c r="D9783" s="1205"/>
      <c r="E9783" s="1198"/>
    </row>
    <row r="9784" spans="4:5">
      <c r="D9784" s="1205"/>
      <c r="E9784" s="1198"/>
    </row>
    <row r="9785" spans="4:5">
      <c r="D9785" s="1205"/>
      <c r="E9785" s="1198"/>
    </row>
    <row r="9786" spans="4:5">
      <c r="D9786" s="1205"/>
      <c r="E9786" s="1198"/>
    </row>
    <row r="9787" spans="4:5">
      <c r="D9787" s="1205"/>
      <c r="E9787" s="1198"/>
    </row>
    <row r="9788" spans="4:5">
      <c r="D9788" s="1205"/>
      <c r="E9788" s="1198"/>
    </row>
    <row r="9789" spans="4:5">
      <c r="D9789" s="1205"/>
      <c r="E9789" s="1198"/>
    </row>
    <row r="9790" spans="4:5">
      <c r="D9790" s="1205"/>
      <c r="E9790" s="1198"/>
    </row>
    <row r="9791" spans="4:5">
      <c r="D9791" s="1205"/>
      <c r="E9791" s="1198"/>
    </row>
    <row r="9792" spans="4:5">
      <c r="D9792" s="1205"/>
      <c r="E9792" s="1198"/>
    </row>
    <row r="9793" spans="4:5">
      <c r="D9793" s="1205"/>
      <c r="E9793" s="1198"/>
    </row>
    <row r="9794" spans="4:5">
      <c r="D9794" s="1205"/>
      <c r="E9794" s="1198"/>
    </row>
    <row r="9795" spans="4:5">
      <c r="D9795" s="1205"/>
      <c r="E9795" s="1198"/>
    </row>
    <row r="9796" spans="4:5">
      <c r="D9796" s="1205"/>
      <c r="E9796" s="1198"/>
    </row>
    <row r="9797" spans="4:5">
      <c r="D9797" s="1205"/>
      <c r="E9797" s="1198"/>
    </row>
    <row r="9798" spans="4:5">
      <c r="D9798" s="1205"/>
      <c r="E9798" s="1198"/>
    </row>
    <row r="9799" spans="4:5">
      <c r="D9799" s="1205"/>
      <c r="E9799" s="1198"/>
    </row>
    <row r="9800" spans="4:5">
      <c r="D9800" s="1205"/>
      <c r="E9800" s="1198"/>
    </row>
    <row r="9801" spans="4:5">
      <c r="D9801" s="1205"/>
      <c r="E9801" s="1198"/>
    </row>
    <row r="9802" spans="4:5">
      <c r="D9802" s="1205"/>
      <c r="E9802" s="1198"/>
    </row>
    <row r="9803" spans="4:5">
      <c r="D9803" s="1205"/>
      <c r="E9803" s="1198"/>
    </row>
    <row r="9804" spans="4:5">
      <c r="D9804" s="1205"/>
      <c r="E9804" s="1198"/>
    </row>
    <row r="9805" spans="4:5">
      <c r="D9805" s="1205"/>
      <c r="E9805" s="1198"/>
    </row>
    <row r="9806" spans="4:5">
      <c r="D9806" s="1205"/>
      <c r="E9806" s="1198"/>
    </row>
    <row r="9807" spans="4:5">
      <c r="D9807" s="1205"/>
      <c r="E9807" s="1198"/>
    </row>
    <row r="9808" spans="4:5">
      <c r="D9808" s="1205"/>
      <c r="E9808" s="1198"/>
    </row>
    <row r="9809" spans="4:5">
      <c r="D9809" s="1205"/>
      <c r="E9809" s="1198"/>
    </row>
    <row r="9810" spans="4:5">
      <c r="D9810" s="1205"/>
      <c r="E9810" s="1198"/>
    </row>
    <row r="9811" spans="4:5">
      <c r="D9811" s="1205"/>
      <c r="E9811" s="1198"/>
    </row>
    <row r="9812" spans="4:5">
      <c r="D9812" s="1205"/>
      <c r="E9812" s="1198"/>
    </row>
    <row r="9813" spans="4:5">
      <c r="D9813" s="1205"/>
      <c r="E9813" s="1198"/>
    </row>
    <row r="9814" spans="4:5">
      <c r="D9814" s="1205"/>
      <c r="E9814" s="1198"/>
    </row>
    <row r="9815" spans="4:5">
      <c r="D9815" s="1205"/>
      <c r="E9815" s="1198"/>
    </row>
    <row r="9816" spans="4:5">
      <c r="D9816" s="1205"/>
      <c r="E9816" s="1198"/>
    </row>
    <row r="9817" spans="4:5">
      <c r="D9817" s="1205"/>
      <c r="E9817" s="1198"/>
    </row>
    <row r="9818" spans="4:5">
      <c r="D9818" s="1205"/>
      <c r="E9818" s="1198"/>
    </row>
    <row r="9819" spans="4:5">
      <c r="D9819" s="1205"/>
      <c r="E9819" s="1198"/>
    </row>
    <row r="9820" spans="4:5">
      <c r="D9820" s="1205"/>
      <c r="E9820" s="1198"/>
    </row>
    <row r="9821" spans="4:5">
      <c r="D9821" s="1205"/>
      <c r="E9821" s="1198"/>
    </row>
    <row r="9822" spans="4:5">
      <c r="D9822" s="1205"/>
      <c r="E9822" s="1198"/>
    </row>
    <row r="9823" spans="4:5">
      <c r="D9823" s="1205"/>
      <c r="E9823" s="1198"/>
    </row>
    <row r="9824" spans="4:5">
      <c r="D9824" s="1205"/>
      <c r="E9824" s="1198"/>
    </row>
    <row r="9825" spans="4:5">
      <c r="D9825" s="1205"/>
      <c r="E9825" s="1198"/>
    </row>
    <row r="9826" spans="4:5">
      <c r="D9826" s="1205"/>
      <c r="E9826" s="1198"/>
    </row>
    <row r="9827" spans="4:5">
      <c r="D9827" s="1205"/>
      <c r="E9827" s="1198"/>
    </row>
    <row r="9828" spans="4:5">
      <c r="D9828" s="1205"/>
      <c r="E9828" s="1198"/>
    </row>
    <row r="9829" spans="4:5">
      <c r="D9829" s="1205"/>
      <c r="E9829" s="1198"/>
    </row>
    <row r="9830" spans="4:5">
      <c r="D9830" s="1205"/>
      <c r="E9830" s="1198"/>
    </row>
    <row r="9831" spans="4:5">
      <c r="D9831" s="1205"/>
      <c r="E9831" s="1198"/>
    </row>
    <row r="9832" spans="4:5">
      <c r="D9832" s="1205"/>
      <c r="E9832" s="1198"/>
    </row>
    <row r="9833" spans="4:5">
      <c r="D9833" s="1205"/>
      <c r="E9833" s="1198"/>
    </row>
    <row r="9834" spans="4:5">
      <c r="D9834" s="1205"/>
      <c r="E9834" s="1198"/>
    </row>
    <row r="9835" spans="4:5">
      <c r="D9835" s="1205"/>
      <c r="E9835" s="1198"/>
    </row>
    <row r="9836" spans="4:5">
      <c r="D9836" s="1205"/>
      <c r="E9836" s="1198"/>
    </row>
    <row r="9837" spans="4:5">
      <c r="D9837" s="1205"/>
      <c r="E9837" s="1198"/>
    </row>
    <row r="9838" spans="4:5">
      <c r="D9838" s="1205"/>
      <c r="E9838" s="1198"/>
    </row>
    <row r="9839" spans="4:5">
      <c r="D9839" s="1205"/>
      <c r="E9839" s="1198"/>
    </row>
    <row r="9840" spans="4:5">
      <c r="D9840" s="1205"/>
      <c r="E9840" s="1198"/>
    </row>
    <row r="9841" spans="4:5">
      <c r="D9841" s="1205"/>
      <c r="E9841" s="1198"/>
    </row>
    <row r="9842" spans="4:5">
      <c r="D9842" s="1205"/>
      <c r="E9842" s="1198"/>
    </row>
    <row r="9843" spans="4:5">
      <c r="D9843" s="1205"/>
      <c r="E9843" s="1198"/>
    </row>
    <row r="9844" spans="4:5">
      <c r="D9844" s="1205"/>
      <c r="E9844" s="1198"/>
    </row>
    <row r="9845" spans="4:5">
      <c r="D9845" s="1205"/>
      <c r="E9845" s="1198"/>
    </row>
    <row r="9846" spans="4:5">
      <c r="D9846" s="1205"/>
      <c r="E9846" s="1198"/>
    </row>
    <row r="9847" spans="4:5">
      <c r="D9847" s="1205"/>
      <c r="E9847" s="1198"/>
    </row>
    <row r="9848" spans="4:5">
      <c r="D9848" s="1205"/>
      <c r="E9848" s="1198"/>
    </row>
    <row r="9849" spans="4:5">
      <c r="D9849" s="1205"/>
      <c r="E9849" s="1198"/>
    </row>
    <row r="9850" spans="4:5">
      <c r="D9850" s="1205"/>
      <c r="E9850" s="1198"/>
    </row>
    <row r="9851" spans="4:5">
      <c r="D9851" s="1205"/>
      <c r="E9851" s="1198"/>
    </row>
    <row r="9852" spans="4:5">
      <c r="D9852" s="1205"/>
      <c r="E9852" s="1198"/>
    </row>
    <row r="9853" spans="4:5">
      <c r="D9853" s="1205"/>
      <c r="E9853" s="1198"/>
    </row>
    <row r="9854" spans="4:5">
      <c r="D9854" s="1205"/>
      <c r="E9854" s="1198"/>
    </row>
    <row r="9855" spans="4:5">
      <c r="D9855" s="1205"/>
      <c r="E9855" s="1198"/>
    </row>
    <row r="9856" spans="4:5">
      <c r="D9856" s="1205"/>
      <c r="E9856" s="1198"/>
    </row>
    <row r="9857" spans="4:5">
      <c r="D9857" s="1205"/>
      <c r="E9857" s="1198"/>
    </row>
    <row r="9858" spans="4:5">
      <c r="D9858" s="1205"/>
      <c r="E9858" s="1198"/>
    </row>
    <row r="9859" spans="4:5">
      <c r="D9859" s="1205"/>
      <c r="E9859" s="1198"/>
    </row>
    <row r="9860" spans="4:5">
      <c r="D9860" s="1205"/>
      <c r="E9860" s="1198"/>
    </row>
    <row r="9861" spans="4:5">
      <c r="D9861" s="1205"/>
      <c r="E9861" s="1198"/>
    </row>
    <row r="9862" spans="4:5">
      <c r="D9862" s="1205"/>
      <c r="E9862" s="1198"/>
    </row>
    <row r="9863" spans="4:5">
      <c r="D9863" s="1205"/>
      <c r="E9863" s="1198"/>
    </row>
    <row r="9864" spans="4:5">
      <c r="D9864" s="1205"/>
      <c r="E9864" s="1198"/>
    </row>
    <row r="9865" spans="4:5">
      <c r="D9865" s="1205"/>
      <c r="E9865" s="1198"/>
    </row>
    <row r="9866" spans="4:5">
      <c r="D9866" s="1205"/>
      <c r="E9866" s="1198"/>
    </row>
    <row r="9867" spans="4:5">
      <c r="D9867" s="1205"/>
      <c r="E9867" s="1198"/>
    </row>
    <row r="9868" spans="4:5">
      <c r="D9868" s="1205"/>
      <c r="E9868" s="1198"/>
    </row>
    <row r="9869" spans="4:5">
      <c r="D9869" s="1205"/>
      <c r="E9869" s="1198"/>
    </row>
    <row r="9870" spans="4:5">
      <c r="D9870" s="1205"/>
      <c r="E9870" s="1198"/>
    </row>
    <row r="9871" spans="4:5">
      <c r="D9871" s="1205"/>
      <c r="E9871" s="1198"/>
    </row>
    <row r="9872" spans="4:5">
      <c r="D9872" s="1205"/>
      <c r="E9872" s="1198"/>
    </row>
    <row r="9873" spans="4:5">
      <c r="D9873" s="1205"/>
      <c r="E9873" s="1198"/>
    </row>
    <row r="9874" spans="4:5">
      <c r="D9874" s="1205"/>
      <c r="E9874" s="1198"/>
    </row>
    <row r="9875" spans="4:5">
      <c r="D9875" s="1205"/>
      <c r="E9875" s="1198"/>
    </row>
    <row r="9876" spans="4:5">
      <c r="D9876" s="1205"/>
      <c r="E9876" s="1198"/>
    </row>
    <row r="9877" spans="4:5">
      <c r="D9877" s="1205"/>
      <c r="E9877" s="1198"/>
    </row>
    <row r="9878" spans="4:5">
      <c r="D9878" s="1205"/>
      <c r="E9878" s="1198"/>
    </row>
    <row r="9879" spans="4:5">
      <c r="D9879" s="1205"/>
      <c r="E9879" s="1198"/>
    </row>
    <row r="9880" spans="4:5">
      <c r="D9880" s="1205"/>
      <c r="E9880" s="1198"/>
    </row>
    <row r="9881" spans="4:5">
      <c r="D9881" s="1205"/>
      <c r="E9881" s="1198"/>
    </row>
    <row r="9882" spans="4:5">
      <c r="D9882" s="1205"/>
      <c r="E9882" s="1198"/>
    </row>
    <row r="9883" spans="4:5">
      <c r="D9883" s="1205"/>
      <c r="E9883" s="1198"/>
    </row>
    <row r="9884" spans="4:5">
      <c r="D9884" s="1205"/>
      <c r="E9884" s="1198"/>
    </row>
    <row r="9885" spans="4:5">
      <c r="D9885" s="1205"/>
      <c r="E9885" s="1198"/>
    </row>
    <row r="9886" spans="4:5">
      <c r="D9886" s="1205"/>
      <c r="E9886" s="1198"/>
    </row>
    <row r="9887" spans="4:5">
      <c r="D9887" s="1205"/>
      <c r="E9887" s="1198"/>
    </row>
    <row r="9888" spans="4:5">
      <c r="D9888" s="1205"/>
      <c r="E9888" s="1198"/>
    </row>
    <row r="9889" spans="4:5">
      <c r="D9889" s="1205"/>
      <c r="E9889" s="1198"/>
    </row>
    <row r="9890" spans="4:5">
      <c r="D9890" s="1205"/>
      <c r="E9890" s="1198"/>
    </row>
    <row r="9891" spans="4:5">
      <c r="D9891" s="1205"/>
      <c r="E9891" s="1198"/>
    </row>
    <row r="9892" spans="4:5">
      <c r="D9892" s="1205"/>
      <c r="E9892" s="1198"/>
    </row>
    <row r="9893" spans="4:5">
      <c r="D9893" s="1205"/>
      <c r="E9893" s="1198"/>
    </row>
    <row r="9894" spans="4:5">
      <c r="D9894" s="1205"/>
      <c r="E9894" s="1198"/>
    </row>
    <row r="9895" spans="4:5">
      <c r="D9895" s="1205"/>
      <c r="E9895" s="1198"/>
    </row>
    <row r="9896" spans="4:5">
      <c r="D9896" s="1205"/>
      <c r="E9896" s="1198"/>
    </row>
    <row r="9897" spans="4:5">
      <c r="D9897" s="1205"/>
      <c r="E9897" s="1198"/>
    </row>
    <row r="9898" spans="4:5">
      <c r="D9898" s="1205"/>
      <c r="E9898" s="1198"/>
    </row>
    <row r="9899" spans="4:5">
      <c r="D9899" s="1205"/>
      <c r="E9899" s="1198"/>
    </row>
    <row r="9900" spans="4:5">
      <c r="D9900" s="1205"/>
      <c r="E9900" s="1198"/>
    </row>
    <row r="9901" spans="4:5">
      <c r="D9901" s="1205"/>
      <c r="E9901" s="1198"/>
    </row>
    <row r="9902" spans="4:5">
      <c r="D9902" s="1205"/>
      <c r="E9902" s="1198"/>
    </row>
    <row r="9903" spans="4:5">
      <c r="D9903" s="1205"/>
      <c r="E9903" s="1198"/>
    </row>
    <row r="9904" spans="4:5">
      <c r="D9904" s="1205"/>
      <c r="E9904" s="1198"/>
    </row>
    <row r="9905" spans="4:5">
      <c r="D9905" s="1205"/>
      <c r="E9905" s="1198"/>
    </row>
    <row r="9906" spans="4:5">
      <c r="D9906" s="1205"/>
      <c r="E9906" s="1198"/>
    </row>
    <row r="9907" spans="4:5">
      <c r="D9907" s="1205"/>
      <c r="E9907" s="1198"/>
    </row>
    <row r="9908" spans="4:5">
      <c r="D9908" s="1205"/>
      <c r="E9908" s="1198"/>
    </row>
    <row r="9909" spans="4:5">
      <c r="D9909" s="1205"/>
      <c r="E9909" s="1198"/>
    </row>
    <row r="9910" spans="4:5">
      <c r="D9910" s="1205"/>
      <c r="E9910" s="1198"/>
    </row>
    <row r="9911" spans="4:5">
      <c r="D9911" s="1205"/>
      <c r="E9911" s="1198"/>
    </row>
    <row r="9912" spans="4:5">
      <c r="D9912" s="1205"/>
      <c r="E9912" s="1198"/>
    </row>
    <row r="9913" spans="4:5">
      <c r="D9913" s="1205"/>
      <c r="E9913" s="1198"/>
    </row>
    <row r="9914" spans="4:5">
      <c r="D9914" s="1205"/>
      <c r="E9914" s="1198"/>
    </row>
    <row r="9915" spans="4:5">
      <c r="D9915" s="1205"/>
      <c r="E9915" s="1198"/>
    </row>
    <row r="9916" spans="4:5">
      <c r="D9916" s="1205"/>
      <c r="E9916" s="1198"/>
    </row>
    <row r="9917" spans="4:5">
      <c r="D9917" s="1205"/>
      <c r="E9917" s="1198"/>
    </row>
    <row r="9918" spans="4:5">
      <c r="D9918" s="1205"/>
      <c r="E9918" s="1198"/>
    </row>
    <row r="9919" spans="4:5">
      <c r="D9919" s="1205"/>
      <c r="E9919" s="1198"/>
    </row>
    <row r="9920" spans="4:5">
      <c r="D9920" s="1205"/>
      <c r="E9920" s="1198"/>
    </row>
    <row r="9921" spans="4:5">
      <c r="D9921" s="1205"/>
      <c r="E9921" s="1198"/>
    </row>
    <row r="9922" spans="4:5">
      <c r="D9922" s="1205"/>
      <c r="E9922" s="1198"/>
    </row>
    <row r="9923" spans="4:5">
      <c r="D9923" s="1205"/>
      <c r="E9923" s="1198"/>
    </row>
    <row r="9924" spans="4:5">
      <c r="D9924" s="1205"/>
      <c r="E9924" s="1198"/>
    </row>
    <row r="9925" spans="4:5">
      <c r="D9925" s="1205"/>
      <c r="E9925" s="1198"/>
    </row>
    <row r="9926" spans="4:5">
      <c r="D9926" s="1205"/>
      <c r="E9926" s="1198"/>
    </row>
    <row r="9927" spans="4:5">
      <c r="D9927" s="1205"/>
      <c r="E9927" s="1198"/>
    </row>
    <row r="9928" spans="4:5">
      <c r="D9928" s="1205"/>
      <c r="E9928" s="1198"/>
    </row>
    <row r="9929" spans="4:5">
      <c r="D9929" s="1205"/>
      <c r="E9929" s="1198"/>
    </row>
    <row r="9930" spans="4:5">
      <c r="D9930" s="1205"/>
      <c r="E9930" s="1198"/>
    </row>
    <row r="9931" spans="4:5">
      <c r="D9931" s="1205"/>
      <c r="E9931" s="1198"/>
    </row>
    <row r="9932" spans="4:5">
      <c r="D9932" s="1205"/>
      <c r="E9932" s="1198"/>
    </row>
    <row r="9933" spans="4:5">
      <c r="D9933" s="1205"/>
      <c r="E9933" s="1198"/>
    </row>
    <row r="9934" spans="4:5">
      <c r="D9934" s="1205"/>
      <c r="E9934" s="1198"/>
    </row>
    <row r="9935" spans="4:5">
      <c r="D9935" s="1205"/>
      <c r="E9935" s="1198"/>
    </row>
    <row r="9936" spans="4:5">
      <c r="D9936" s="1205"/>
      <c r="E9936" s="1198"/>
    </row>
    <row r="9937" spans="4:5">
      <c r="D9937" s="1205"/>
      <c r="E9937" s="1198"/>
    </row>
    <row r="9938" spans="4:5">
      <c r="D9938" s="1205"/>
      <c r="E9938" s="1198"/>
    </row>
    <row r="9939" spans="4:5">
      <c r="D9939" s="1205"/>
      <c r="E9939" s="1198"/>
    </row>
    <row r="9940" spans="4:5">
      <c r="D9940" s="1205"/>
      <c r="E9940" s="1198"/>
    </row>
    <row r="9941" spans="4:5">
      <c r="D9941" s="1205"/>
      <c r="E9941" s="1198"/>
    </row>
    <row r="9942" spans="4:5">
      <c r="D9942" s="1205"/>
      <c r="E9942" s="1198"/>
    </row>
    <row r="9943" spans="4:5">
      <c r="D9943" s="1205"/>
      <c r="E9943" s="1198"/>
    </row>
    <row r="9944" spans="4:5">
      <c r="D9944" s="1205"/>
      <c r="E9944" s="1198"/>
    </row>
    <row r="9945" spans="4:5">
      <c r="D9945" s="1205"/>
      <c r="E9945" s="1198"/>
    </row>
    <row r="9946" spans="4:5">
      <c r="D9946" s="1205"/>
      <c r="E9946" s="1198"/>
    </row>
    <row r="9947" spans="4:5">
      <c r="D9947" s="1205"/>
      <c r="E9947" s="1198"/>
    </row>
    <row r="9948" spans="4:5">
      <c r="D9948" s="1205"/>
      <c r="E9948" s="1198"/>
    </row>
    <row r="9949" spans="4:5">
      <c r="D9949" s="1205"/>
      <c r="E9949" s="1198"/>
    </row>
    <row r="9950" spans="4:5">
      <c r="D9950" s="1205"/>
      <c r="E9950" s="1198"/>
    </row>
    <row r="9951" spans="4:5">
      <c r="D9951" s="1205"/>
      <c r="E9951" s="1198"/>
    </row>
    <row r="9952" spans="4:5">
      <c r="D9952" s="1205"/>
      <c r="E9952" s="1198"/>
    </row>
    <row r="9953" spans="4:5">
      <c r="D9953" s="1205"/>
      <c r="E9953" s="1198"/>
    </row>
    <row r="9954" spans="4:5">
      <c r="D9954" s="1205"/>
      <c r="E9954" s="1198"/>
    </row>
    <row r="9955" spans="4:5">
      <c r="D9955" s="1205"/>
      <c r="E9955" s="1198"/>
    </row>
    <row r="9956" spans="4:5">
      <c r="D9956" s="1205"/>
      <c r="E9956" s="1198"/>
    </row>
    <row r="9957" spans="4:5">
      <c r="D9957" s="1205"/>
      <c r="E9957" s="1198"/>
    </row>
    <row r="9958" spans="4:5">
      <c r="D9958" s="1205"/>
      <c r="E9958" s="1198"/>
    </row>
    <row r="9959" spans="4:5">
      <c r="D9959" s="1205"/>
      <c r="E9959" s="1198"/>
    </row>
    <row r="9960" spans="4:5">
      <c r="D9960" s="1205"/>
      <c r="E9960" s="1198"/>
    </row>
    <row r="9961" spans="4:5">
      <c r="D9961" s="1205"/>
      <c r="E9961" s="1198"/>
    </row>
    <row r="9962" spans="4:5">
      <c r="D9962" s="1205"/>
      <c r="E9962" s="1198"/>
    </row>
    <row r="9963" spans="4:5">
      <c r="D9963" s="1205"/>
      <c r="E9963" s="1198"/>
    </row>
    <row r="9964" spans="4:5">
      <c r="D9964" s="1205"/>
      <c r="E9964" s="1198"/>
    </row>
    <row r="9965" spans="4:5">
      <c r="D9965" s="1205"/>
      <c r="E9965" s="1198"/>
    </row>
    <row r="9966" spans="4:5">
      <c r="D9966" s="1205"/>
      <c r="E9966" s="1198"/>
    </row>
    <row r="9967" spans="4:5">
      <c r="D9967" s="1205"/>
      <c r="E9967" s="1198"/>
    </row>
    <row r="9968" spans="4:5">
      <c r="D9968" s="1205"/>
      <c r="E9968" s="1198"/>
    </row>
    <row r="9969" spans="4:5">
      <c r="D9969" s="1205"/>
      <c r="E9969" s="1198"/>
    </row>
    <row r="9970" spans="4:5">
      <c r="D9970" s="1205"/>
      <c r="E9970" s="1198"/>
    </row>
    <row r="9971" spans="4:5">
      <c r="D9971" s="1205"/>
      <c r="E9971" s="1198"/>
    </row>
    <row r="9972" spans="4:5">
      <c r="D9972" s="1205"/>
      <c r="E9972" s="1198"/>
    </row>
    <row r="9973" spans="4:5">
      <c r="D9973" s="1205"/>
      <c r="E9973" s="1198"/>
    </row>
    <row r="9974" spans="4:5">
      <c r="D9974" s="1205"/>
      <c r="E9974" s="1198"/>
    </row>
    <row r="9975" spans="4:5">
      <c r="D9975" s="1205"/>
      <c r="E9975" s="1198"/>
    </row>
    <row r="9976" spans="4:5">
      <c r="D9976" s="1205"/>
      <c r="E9976" s="1198"/>
    </row>
    <row r="9977" spans="4:5">
      <c r="D9977" s="1205"/>
      <c r="E9977" s="1198"/>
    </row>
    <row r="9978" spans="4:5">
      <c r="D9978" s="1205"/>
      <c r="E9978" s="1198"/>
    </row>
    <row r="9979" spans="4:5">
      <c r="D9979" s="1205"/>
      <c r="E9979" s="1198"/>
    </row>
    <row r="9980" spans="4:5">
      <c r="D9980" s="1205"/>
      <c r="E9980" s="1198"/>
    </row>
    <row r="9981" spans="4:5">
      <c r="D9981" s="1205"/>
      <c r="E9981" s="1198"/>
    </row>
    <row r="9982" spans="4:5">
      <c r="D9982" s="1205"/>
      <c r="E9982" s="1198"/>
    </row>
    <row r="9983" spans="4:5">
      <c r="D9983" s="1205"/>
      <c r="E9983" s="1198"/>
    </row>
    <row r="9984" spans="4:5">
      <c r="D9984" s="1205"/>
      <c r="E9984" s="1198"/>
    </row>
    <row r="9985" spans="4:5">
      <c r="D9985" s="1205"/>
      <c r="E9985" s="1198"/>
    </row>
    <row r="9986" spans="4:5">
      <c r="D9986" s="1205"/>
      <c r="E9986" s="1198"/>
    </row>
    <row r="9987" spans="4:5">
      <c r="D9987" s="1205"/>
      <c r="E9987" s="1198"/>
    </row>
    <row r="9988" spans="4:5">
      <c r="D9988" s="1205"/>
      <c r="E9988" s="1198"/>
    </row>
    <row r="9989" spans="4:5">
      <c r="D9989" s="1205"/>
      <c r="E9989" s="1198"/>
    </row>
    <row r="9990" spans="4:5">
      <c r="D9990" s="1205"/>
      <c r="E9990" s="1198"/>
    </row>
    <row r="9991" spans="4:5">
      <c r="D9991" s="1205"/>
      <c r="E9991" s="1198"/>
    </row>
    <row r="9992" spans="4:5">
      <c r="D9992" s="1205"/>
      <c r="E9992" s="1198"/>
    </row>
    <row r="9993" spans="4:5">
      <c r="D9993" s="1205"/>
      <c r="E9993" s="1198"/>
    </row>
    <row r="9994" spans="4:5">
      <c r="D9994" s="1205"/>
      <c r="E9994" s="1198"/>
    </row>
    <row r="9995" spans="4:5">
      <c r="D9995" s="1205"/>
      <c r="E9995" s="1198"/>
    </row>
    <row r="9996" spans="4:5">
      <c r="D9996" s="1205"/>
      <c r="E9996" s="1198"/>
    </row>
    <row r="9997" spans="4:5">
      <c r="D9997" s="1205"/>
      <c r="E9997" s="1198"/>
    </row>
    <row r="9998" spans="4:5">
      <c r="D9998" s="1205"/>
      <c r="E9998" s="1198"/>
    </row>
    <row r="9999" spans="4:5">
      <c r="D9999" s="1205"/>
      <c r="E9999" s="1198"/>
    </row>
    <row r="10000" spans="4:5">
      <c r="D10000" s="1205"/>
      <c r="E10000" s="1198"/>
    </row>
    <row r="10001" spans="4:5">
      <c r="D10001" s="1205"/>
      <c r="E10001" s="1198"/>
    </row>
    <row r="10002" spans="4:5">
      <c r="D10002" s="1205"/>
      <c r="E10002" s="1198"/>
    </row>
    <row r="10003" spans="4:5">
      <c r="D10003" s="1205"/>
      <c r="E10003" s="1198"/>
    </row>
    <row r="10004" spans="4:5">
      <c r="D10004" s="1205"/>
      <c r="E10004" s="1198"/>
    </row>
    <row r="10005" spans="4:5">
      <c r="D10005" s="1205"/>
      <c r="E10005" s="1198"/>
    </row>
    <row r="10006" spans="4:5">
      <c r="D10006" s="1205"/>
      <c r="E10006" s="1198"/>
    </row>
    <row r="10007" spans="4:5">
      <c r="D10007" s="1205"/>
      <c r="E10007" s="1198"/>
    </row>
    <row r="10008" spans="4:5">
      <c r="D10008" s="1205"/>
      <c r="E10008" s="1198"/>
    </row>
    <row r="10009" spans="4:5">
      <c r="D10009" s="1205"/>
      <c r="E10009" s="1198"/>
    </row>
    <row r="10010" spans="4:5">
      <c r="D10010" s="1205"/>
      <c r="E10010" s="1198"/>
    </row>
    <row r="10011" spans="4:5">
      <c r="D10011" s="1205"/>
      <c r="E10011" s="1198"/>
    </row>
    <row r="10012" spans="4:5">
      <c r="D10012" s="1205"/>
      <c r="E10012" s="1198"/>
    </row>
    <row r="10013" spans="4:5">
      <c r="D10013" s="1205"/>
      <c r="E10013" s="1198"/>
    </row>
    <row r="10014" spans="4:5">
      <c r="D10014" s="1205"/>
      <c r="E10014" s="1198"/>
    </row>
    <row r="10015" spans="4:5">
      <c r="D10015" s="1205"/>
      <c r="E10015" s="1198"/>
    </row>
    <row r="10016" spans="4:5">
      <c r="D10016" s="1205"/>
      <c r="E10016" s="1198"/>
    </row>
    <row r="10017" spans="4:5">
      <c r="D10017" s="1205"/>
      <c r="E10017" s="1198"/>
    </row>
    <row r="10018" spans="4:5">
      <c r="D10018" s="1205"/>
      <c r="E10018" s="1198"/>
    </row>
    <row r="10019" spans="4:5">
      <c r="D10019" s="1205"/>
      <c r="E10019" s="1198"/>
    </row>
    <row r="10020" spans="4:5">
      <c r="D10020" s="1205"/>
      <c r="E10020" s="1198"/>
    </row>
    <row r="10021" spans="4:5">
      <c r="D10021" s="1205"/>
      <c r="E10021" s="1198"/>
    </row>
    <row r="10022" spans="4:5">
      <c r="D10022" s="1205"/>
      <c r="E10022" s="1198"/>
    </row>
    <row r="10023" spans="4:5">
      <c r="D10023" s="1205"/>
      <c r="E10023" s="1198"/>
    </row>
    <row r="10024" spans="4:5">
      <c r="D10024" s="1205"/>
      <c r="E10024" s="1198"/>
    </row>
    <row r="10025" spans="4:5">
      <c r="D10025" s="1205"/>
      <c r="E10025" s="1198"/>
    </row>
    <row r="10026" spans="4:5">
      <c r="D10026" s="1205"/>
      <c r="E10026" s="1198"/>
    </row>
    <row r="10027" spans="4:5">
      <c r="D10027" s="1205"/>
      <c r="E10027" s="1198"/>
    </row>
    <row r="10028" spans="4:5">
      <c r="D10028" s="1205"/>
      <c r="E10028" s="1198"/>
    </row>
    <row r="10029" spans="4:5">
      <c r="D10029" s="1205"/>
      <c r="E10029" s="1198"/>
    </row>
    <row r="10030" spans="4:5">
      <c r="D10030" s="1205"/>
      <c r="E10030" s="1198"/>
    </row>
    <row r="10031" spans="4:5">
      <c r="D10031" s="1205"/>
      <c r="E10031" s="1198"/>
    </row>
    <row r="10032" spans="4:5">
      <c r="D10032" s="1205"/>
      <c r="E10032" s="1198"/>
    </row>
    <row r="10033" spans="4:5">
      <c r="D10033" s="1205"/>
      <c r="E10033" s="1198"/>
    </row>
    <row r="10034" spans="4:5">
      <c r="D10034" s="1205"/>
      <c r="E10034" s="1198"/>
    </row>
    <row r="10035" spans="4:5">
      <c r="D10035" s="1205"/>
      <c r="E10035" s="1198"/>
    </row>
    <row r="10036" spans="4:5">
      <c r="D10036" s="1205"/>
      <c r="E10036" s="1198"/>
    </row>
    <row r="10037" spans="4:5">
      <c r="D10037" s="1205"/>
      <c r="E10037" s="1198"/>
    </row>
    <row r="10038" spans="4:5">
      <c r="D10038" s="1205"/>
      <c r="E10038" s="1198"/>
    </row>
    <row r="10039" spans="4:5">
      <c r="D10039" s="1205"/>
      <c r="E10039" s="1198"/>
    </row>
    <row r="10040" spans="4:5">
      <c r="D10040" s="1205"/>
      <c r="E10040" s="1198"/>
    </row>
    <row r="10041" spans="4:5">
      <c r="D10041" s="1205"/>
      <c r="E10041" s="1198"/>
    </row>
    <row r="10042" spans="4:5">
      <c r="D10042" s="1205"/>
      <c r="E10042" s="1198"/>
    </row>
    <row r="10043" spans="4:5">
      <c r="D10043" s="1205"/>
      <c r="E10043" s="1198"/>
    </row>
    <row r="10044" spans="4:5">
      <c r="D10044" s="1205"/>
      <c r="E10044" s="1198"/>
    </row>
    <row r="10045" spans="4:5">
      <c r="D10045" s="1205"/>
      <c r="E10045" s="1198"/>
    </row>
    <row r="10046" spans="4:5">
      <c r="D10046" s="1205"/>
      <c r="E10046" s="1198"/>
    </row>
    <row r="10047" spans="4:5">
      <c r="D10047" s="1205"/>
      <c r="E10047" s="1198"/>
    </row>
    <row r="10048" spans="4:5">
      <c r="D10048" s="1205"/>
      <c r="E10048" s="1198"/>
    </row>
    <row r="10049" spans="4:5">
      <c r="D10049" s="1205"/>
      <c r="E10049" s="1198"/>
    </row>
    <row r="10050" spans="4:5">
      <c r="D10050" s="1205"/>
      <c r="E10050" s="1198"/>
    </row>
    <row r="10051" spans="4:5">
      <c r="D10051" s="1205"/>
      <c r="E10051" s="1198"/>
    </row>
    <row r="10052" spans="4:5">
      <c r="D10052" s="1205"/>
      <c r="E10052" s="1198"/>
    </row>
    <row r="10053" spans="4:5">
      <c r="D10053" s="1205"/>
      <c r="E10053" s="1198"/>
    </row>
    <row r="10054" spans="4:5">
      <c r="D10054" s="1205"/>
      <c r="E10054" s="1198"/>
    </row>
    <row r="10055" spans="4:5">
      <c r="D10055" s="1205"/>
      <c r="E10055" s="1198"/>
    </row>
    <row r="10056" spans="4:5">
      <c r="D10056" s="1205"/>
      <c r="E10056" s="1198"/>
    </row>
    <row r="10057" spans="4:5">
      <c r="D10057" s="1205"/>
      <c r="E10057" s="1198"/>
    </row>
    <row r="10058" spans="4:5">
      <c r="D10058" s="1205"/>
      <c r="E10058" s="1198"/>
    </row>
    <row r="10059" spans="4:5">
      <c r="D10059" s="1205"/>
      <c r="E10059" s="1198"/>
    </row>
    <row r="10060" spans="4:5">
      <c r="D10060" s="1205"/>
      <c r="E10060" s="1198"/>
    </row>
    <row r="10061" spans="4:5">
      <c r="D10061" s="1205"/>
      <c r="E10061" s="1198"/>
    </row>
    <row r="10062" spans="4:5">
      <c r="D10062" s="1205"/>
      <c r="E10062" s="1198"/>
    </row>
    <row r="10063" spans="4:5">
      <c r="D10063" s="1205"/>
      <c r="E10063" s="1198"/>
    </row>
    <row r="10064" spans="4:5">
      <c r="D10064" s="1205"/>
      <c r="E10064" s="1198"/>
    </row>
    <row r="10065" spans="4:5">
      <c r="D10065" s="1205"/>
      <c r="E10065" s="1198"/>
    </row>
    <row r="10066" spans="4:5">
      <c r="D10066" s="1205"/>
      <c r="E10066" s="1198"/>
    </row>
    <row r="10067" spans="4:5">
      <c r="D10067" s="1205"/>
      <c r="E10067" s="1198"/>
    </row>
    <row r="10068" spans="4:5">
      <c r="D10068" s="1205"/>
      <c r="E10068" s="1198"/>
    </row>
    <row r="10069" spans="4:5">
      <c r="D10069" s="1205"/>
      <c r="E10069" s="1198"/>
    </row>
    <row r="10070" spans="4:5">
      <c r="D10070" s="1205"/>
      <c r="E10070" s="1198"/>
    </row>
    <row r="10071" spans="4:5">
      <c r="D10071" s="1205"/>
      <c r="E10071" s="1198"/>
    </row>
    <row r="10072" spans="4:5">
      <c r="D10072" s="1205"/>
      <c r="E10072" s="1198"/>
    </row>
    <row r="10073" spans="4:5">
      <c r="D10073" s="1205"/>
      <c r="E10073" s="1198"/>
    </row>
    <row r="10074" spans="4:5">
      <c r="D10074" s="1205"/>
      <c r="E10074" s="1198"/>
    </row>
    <row r="10075" spans="4:5">
      <c r="D10075" s="1205"/>
      <c r="E10075" s="1198"/>
    </row>
    <row r="10076" spans="4:5">
      <c r="D10076" s="1205"/>
      <c r="E10076" s="1198"/>
    </row>
    <row r="10077" spans="4:5">
      <c r="D10077" s="1205"/>
      <c r="E10077" s="1198"/>
    </row>
    <row r="10078" spans="4:5">
      <c r="D10078" s="1205"/>
      <c r="E10078" s="1198"/>
    </row>
    <row r="10079" spans="4:5">
      <c r="D10079" s="1205"/>
      <c r="E10079" s="1198"/>
    </row>
    <row r="10080" spans="4:5">
      <c r="D10080" s="1205"/>
      <c r="E10080" s="1198"/>
    </row>
    <row r="10081" spans="4:5">
      <c r="D10081" s="1205"/>
      <c r="E10081" s="1198"/>
    </row>
    <row r="10082" spans="4:5">
      <c r="D10082" s="1205"/>
      <c r="E10082" s="1198"/>
    </row>
    <row r="10083" spans="4:5">
      <c r="D10083" s="1205"/>
      <c r="E10083" s="1198"/>
    </row>
    <row r="10084" spans="4:5">
      <c r="D10084" s="1205"/>
      <c r="E10084" s="1198"/>
    </row>
    <row r="10085" spans="4:5">
      <c r="D10085" s="1205"/>
      <c r="E10085" s="1198"/>
    </row>
    <row r="10086" spans="4:5">
      <c r="D10086" s="1205"/>
      <c r="E10086" s="1198"/>
    </row>
    <row r="10087" spans="4:5">
      <c r="D10087" s="1205"/>
      <c r="E10087" s="1198"/>
    </row>
    <row r="10088" spans="4:5">
      <c r="D10088" s="1205"/>
      <c r="E10088" s="1198"/>
    </row>
    <row r="10089" spans="4:5">
      <c r="D10089" s="1205"/>
      <c r="E10089" s="1198"/>
    </row>
    <row r="10090" spans="4:5">
      <c r="D10090" s="1205"/>
      <c r="E10090" s="1198"/>
    </row>
    <row r="10091" spans="4:5">
      <c r="D10091" s="1205"/>
      <c r="E10091" s="1198"/>
    </row>
    <row r="10092" spans="4:5">
      <c r="D10092" s="1205"/>
      <c r="E10092" s="1198"/>
    </row>
    <row r="10093" spans="4:5">
      <c r="D10093" s="1205"/>
      <c r="E10093" s="1198"/>
    </row>
    <row r="10094" spans="4:5">
      <c r="D10094" s="1205"/>
      <c r="E10094" s="1198"/>
    </row>
    <row r="10095" spans="4:5">
      <c r="D10095" s="1205"/>
      <c r="E10095" s="1198"/>
    </row>
    <row r="10096" spans="4:5">
      <c r="D10096" s="1205"/>
      <c r="E10096" s="1198"/>
    </row>
    <row r="10097" spans="4:5">
      <c r="D10097" s="1205"/>
      <c r="E10097" s="1198"/>
    </row>
    <row r="10098" spans="4:5">
      <c r="D10098" s="1205"/>
      <c r="E10098" s="1198"/>
    </row>
    <row r="10099" spans="4:5">
      <c r="D10099" s="1205"/>
      <c r="E10099" s="1198"/>
    </row>
    <row r="10100" spans="4:5">
      <c r="D10100" s="1205"/>
      <c r="E10100" s="1198"/>
    </row>
    <row r="10101" spans="4:5">
      <c r="D10101" s="1205"/>
      <c r="E10101" s="1198"/>
    </row>
    <row r="10102" spans="4:5">
      <c r="D10102" s="1205"/>
      <c r="E10102" s="1198"/>
    </row>
    <row r="10103" spans="4:5">
      <c r="D10103" s="1205"/>
      <c r="E10103" s="1198"/>
    </row>
    <row r="10104" spans="4:5">
      <c r="D10104" s="1205"/>
      <c r="E10104" s="1198"/>
    </row>
    <row r="10105" spans="4:5">
      <c r="D10105" s="1205"/>
      <c r="E10105" s="1198"/>
    </row>
    <row r="10106" spans="4:5">
      <c r="D10106" s="1205"/>
      <c r="E10106" s="1198"/>
    </row>
    <row r="10107" spans="4:5">
      <c r="D10107" s="1205"/>
      <c r="E10107" s="1198"/>
    </row>
    <row r="10108" spans="4:5">
      <c r="D10108" s="1205"/>
      <c r="E10108" s="1198"/>
    </row>
    <row r="10109" spans="4:5">
      <c r="D10109" s="1205"/>
      <c r="E10109" s="1198"/>
    </row>
    <row r="10110" spans="4:5">
      <c r="D10110" s="1205"/>
      <c r="E10110" s="1198"/>
    </row>
    <row r="10111" spans="4:5">
      <c r="D10111" s="1205"/>
      <c r="E10111" s="1198"/>
    </row>
    <row r="10112" spans="4:5">
      <c r="D10112" s="1205"/>
      <c r="E10112" s="1198"/>
    </row>
    <row r="10113" spans="4:5">
      <c r="D10113" s="1205"/>
      <c r="E10113" s="1198"/>
    </row>
    <row r="10114" spans="4:5">
      <c r="D10114" s="1205"/>
      <c r="E10114" s="1198"/>
    </row>
    <row r="10115" spans="4:5">
      <c r="D10115" s="1205"/>
      <c r="E10115" s="1198"/>
    </row>
    <row r="10116" spans="4:5">
      <c r="D10116" s="1205"/>
      <c r="E10116" s="1198"/>
    </row>
    <row r="10117" spans="4:5">
      <c r="D10117" s="1205"/>
      <c r="E10117" s="1198"/>
    </row>
    <row r="10118" spans="4:5">
      <c r="D10118" s="1205"/>
      <c r="E10118" s="1198"/>
    </row>
    <row r="10119" spans="4:5">
      <c r="D10119" s="1205"/>
      <c r="E10119" s="1198"/>
    </row>
    <row r="10120" spans="4:5">
      <c r="D10120" s="1205"/>
      <c r="E10120" s="1198"/>
    </row>
    <row r="10121" spans="4:5">
      <c r="D10121" s="1205"/>
      <c r="E10121" s="1198"/>
    </row>
    <row r="10122" spans="4:5">
      <c r="D10122" s="1205"/>
      <c r="E10122" s="1198"/>
    </row>
    <row r="10123" spans="4:5">
      <c r="D10123" s="1205"/>
      <c r="E10123" s="1198"/>
    </row>
    <row r="10124" spans="4:5">
      <c r="D10124" s="1205"/>
      <c r="E10124" s="1198"/>
    </row>
    <row r="10125" spans="4:5">
      <c r="D10125" s="1205"/>
      <c r="E10125" s="1198"/>
    </row>
    <row r="10126" spans="4:5">
      <c r="D10126" s="1205"/>
      <c r="E10126" s="1198"/>
    </row>
    <row r="10127" spans="4:5">
      <c r="D10127" s="1205"/>
      <c r="E10127" s="1198"/>
    </row>
    <row r="10128" spans="4:5">
      <c r="D10128" s="1205"/>
      <c r="E10128" s="1198"/>
    </row>
    <row r="10129" spans="4:5">
      <c r="D10129" s="1205"/>
      <c r="E10129" s="1198"/>
    </row>
    <row r="10130" spans="4:5">
      <c r="D10130" s="1205"/>
      <c r="E10130" s="1198"/>
    </row>
    <row r="10131" spans="4:5">
      <c r="D10131" s="1205"/>
      <c r="E10131" s="1198"/>
    </row>
    <row r="10132" spans="4:5">
      <c r="D10132" s="1205"/>
      <c r="E10132" s="1198"/>
    </row>
    <row r="10133" spans="4:5">
      <c r="D10133" s="1205"/>
      <c r="E10133" s="1198"/>
    </row>
    <row r="10134" spans="4:5">
      <c r="D10134" s="1205"/>
      <c r="E10134" s="1198"/>
    </row>
    <row r="10135" spans="4:5">
      <c r="D10135" s="1205"/>
      <c r="E10135" s="1198"/>
    </row>
    <row r="10136" spans="4:5">
      <c r="D10136" s="1205"/>
      <c r="E10136" s="1198"/>
    </row>
    <row r="10137" spans="4:5">
      <c r="D10137" s="1205"/>
      <c r="E10137" s="1198"/>
    </row>
    <row r="10138" spans="4:5">
      <c r="D10138" s="1205"/>
      <c r="E10138" s="1198"/>
    </row>
    <row r="10139" spans="4:5">
      <c r="D10139" s="1205"/>
      <c r="E10139" s="1198"/>
    </row>
    <row r="10140" spans="4:5">
      <c r="D10140" s="1205"/>
      <c r="E10140" s="1198"/>
    </row>
    <row r="10141" spans="4:5">
      <c r="D10141" s="1205"/>
      <c r="E10141" s="1198"/>
    </row>
    <row r="10142" spans="4:5">
      <c r="D10142" s="1205"/>
      <c r="E10142" s="1198"/>
    </row>
    <row r="10143" spans="4:5">
      <c r="D10143" s="1205"/>
      <c r="E10143" s="1198"/>
    </row>
    <row r="10144" spans="4:5">
      <c r="D10144" s="1205"/>
      <c r="E10144" s="1198"/>
    </row>
    <row r="10145" spans="4:5">
      <c r="D10145" s="1205"/>
      <c r="E10145" s="1198"/>
    </row>
    <row r="10146" spans="4:5">
      <c r="D10146" s="1205"/>
      <c r="E10146" s="1198"/>
    </row>
    <row r="10147" spans="4:5">
      <c r="D10147" s="1205"/>
      <c r="E10147" s="1198"/>
    </row>
    <row r="10148" spans="4:5">
      <c r="D10148" s="1205"/>
      <c r="E10148" s="1198"/>
    </row>
    <row r="10149" spans="4:5">
      <c r="D10149" s="1205"/>
      <c r="E10149" s="1198"/>
    </row>
    <row r="10150" spans="4:5">
      <c r="D10150" s="1205"/>
      <c r="E10150" s="1198"/>
    </row>
    <row r="10151" spans="4:5">
      <c r="D10151" s="1205"/>
      <c r="E10151" s="1198"/>
    </row>
    <row r="10152" spans="4:5">
      <c r="D10152" s="1205"/>
      <c r="E10152" s="1198"/>
    </row>
    <row r="10153" spans="4:5">
      <c r="D10153" s="1205"/>
      <c r="E10153" s="1198"/>
    </row>
    <row r="10154" spans="4:5">
      <c r="D10154" s="1205"/>
      <c r="E10154" s="1198"/>
    </row>
    <row r="10155" spans="4:5">
      <c r="D10155" s="1205"/>
      <c r="E10155" s="1198"/>
    </row>
    <row r="10156" spans="4:5">
      <c r="D10156" s="1205"/>
      <c r="E10156" s="1198"/>
    </row>
    <row r="10157" spans="4:5">
      <c r="D10157" s="1205"/>
      <c r="E10157" s="1198"/>
    </row>
    <row r="10158" spans="4:5">
      <c r="D10158" s="1205"/>
      <c r="E10158" s="1198"/>
    </row>
    <row r="10159" spans="4:5">
      <c r="D10159" s="1205"/>
      <c r="E10159" s="1198"/>
    </row>
    <row r="10160" spans="4:5">
      <c r="D10160" s="1205"/>
      <c r="E10160" s="1198"/>
    </row>
    <row r="10161" spans="4:5">
      <c r="D10161" s="1205"/>
      <c r="E10161" s="1198"/>
    </row>
    <row r="10162" spans="4:5">
      <c r="D10162" s="1205"/>
      <c r="E10162" s="1198"/>
    </row>
    <row r="10163" spans="4:5">
      <c r="D10163" s="1205"/>
      <c r="E10163" s="1198"/>
    </row>
    <row r="10164" spans="4:5">
      <c r="D10164" s="1205"/>
      <c r="E10164" s="1198"/>
    </row>
    <row r="10165" spans="4:5">
      <c r="D10165" s="1205"/>
      <c r="E10165" s="1198"/>
    </row>
    <row r="10166" spans="4:5">
      <c r="D10166" s="1205"/>
      <c r="E10166" s="1198"/>
    </row>
    <row r="10167" spans="4:5">
      <c r="D10167" s="1205"/>
      <c r="E10167" s="1198"/>
    </row>
    <row r="10168" spans="4:5">
      <c r="D10168" s="1205"/>
      <c r="E10168" s="1198"/>
    </row>
    <row r="10169" spans="4:5">
      <c r="D10169" s="1205"/>
      <c r="E10169" s="1198"/>
    </row>
    <row r="10170" spans="4:5">
      <c r="D10170" s="1205"/>
      <c r="E10170" s="1198"/>
    </row>
    <row r="10171" spans="4:5">
      <c r="D10171" s="1205"/>
      <c r="E10171" s="1198"/>
    </row>
    <row r="10172" spans="4:5">
      <c r="D10172" s="1205"/>
      <c r="E10172" s="1198"/>
    </row>
    <row r="10173" spans="4:5">
      <c r="D10173" s="1205"/>
      <c r="E10173" s="1198"/>
    </row>
    <row r="10174" spans="4:5">
      <c r="D10174" s="1205"/>
      <c r="E10174" s="1198"/>
    </row>
    <row r="10175" spans="4:5">
      <c r="D10175" s="1205"/>
      <c r="E10175" s="1198"/>
    </row>
    <row r="10176" spans="4:5">
      <c r="D10176" s="1205"/>
      <c r="E10176" s="1198"/>
    </row>
    <row r="10177" spans="4:5">
      <c r="D10177" s="1205"/>
      <c r="E10177" s="1198"/>
    </row>
    <row r="10178" spans="4:5">
      <c r="D10178" s="1205"/>
      <c r="E10178" s="1198"/>
    </row>
    <row r="10179" spans="4:5">
      <c r="D10179" s="1205"/>
      <c r="E10179" s="1198"/>
    </row>
    <row r="10180" spans="4:5">
      <c r="D10180" s="1205"/>
      <c r="E10180" s="1198"/>
    </row>
    <row r="10181" spans="4:5">
      <c r="D10181" s="1205"/>
      <c r="E10181" s="1198"/>
    </row>
    <row r="10182" spans="4:5">
      <c r="D10182" s="1205"/>
      <c r="E10182" s="1198"/>
    </row>
    <row r="10183" spans="4:5">
      <c r="D10183" s="1205"/>
      <c r="E10183" s="1198"/>
    </row>
    <row r="10184" spans="4:5">
      <c r="D10184" s="1205"/>
      <c r="E10184" s="1198"/>
    </row>
    <row r="10185" spans="4:5">
      <c r="D10185" s="1205"/>
      <c r="E10185" s="1198"/>
    </row>
    <row r="10186" spans="4:5">
      <c r="D10186" s="1205"/>
      <c r="E10186" s="1198"/>
    </row>
    <row r="10187" spans="4:5">
      <c r="D10187" s="1205"/>
      <c r="E10187" s="1198"/>
    </row>
    <row r="10188" spans="4:5">
      <c r="D10188" s="1205"/>
      <c r="E10188" s="1198"/>
    </row>
    <row r="10189" spans="4:5">
      <c r="D10189" s="1205"/>
      <c r="E10189" s="1198"/>
    </row>
    <row r="10190" spans="4:5">
      <c r="D10190" s="1205"/>
      <c r="E10190" s="1198"/>
    </row>
    <row r="10191" spans="4:5">
      <c r="D10191" s="1205"/>
      <c r="E10191" s="1198"/>
    </row>
    <row r="10192" spans="4:5">
      <c r="D10192" s="1205"/>
      <c r="E10192" s="1198"/>
    </row>
    <row r="10193" spans="4:5">
      <c r="D10193" s="1205"/>
      <c r="E10193" s="1198"/>
    </row>
    <row r="10194" spans="4:5">
      <c r="D10194" s="1205"/>
      <c r="E10194" s="1198"/>
    </row>
    <row r="10195" spans="4:5">
      <c r="D10195" s="1205"/>
      <c r="E10195" s="1198"/>
    </row>
    <row r="10196" spans="4:5">
      <c r="D10196" s="1205"/>
      <c r="E10196" s="1198"/>
    </row>
    <row r="10197" spans="4:5">
      <c r="D10197" s="1205"/>
      <c r="E10197" s="1198"/>
    </row>
    <row r="10198" spans="4:5">
      <c r="D10198" s="1205"/>
      <c r="E10198" s="1198"/>
    </row>
    <row r="10199" spans="4:5">
      <c r="D10199" s="1205"/>
      <c r="E10199" s="1198"/>
    </row>
    <row r="10200" spans="4:5">
      <c r="D10200" s="1205"/>
      <c r="E10200" s="1198"/>
    </row>
    <row r="10201" spans="4:5">
      <c r="D10201" s="1205"/>
      <c r="E10201" s="1198"/>
    </row>
    <row r="10202" spans="4:5">
      <c r="D10202" s="1205"/>
      <c r="E10202" s="1198"/>
    </row>
    <row r="10203" spans="4:5">
      <c r="D10203" s="1205"/>
      <c r="E10203" s="1198"/>
    </row>
    <row r="10204" spans="4:5">
      <c r="D10204" s="1205"/>
      <c r="E10204" s="1198"/>
    </row>
    <row r="10205" spans="4:5">
      <c r="D10205" s="1205"/>
      <c r="E10205" s="1198"/>
    </row>
    <row r="10206" spans="4:5">
      <c r="D10206" s="1205"/>
      <c r="E10206" s="1198"/>
    </row>
    <row r="10207" spans="4:5">
      <c r="D10207" s="1205"/>
      <c r="E10207" s="1198"/>
    </row>
    <row r="10208" spans="4:5">
      <c r="D10208" s="1205"/>
      <c r="E10208" s="1198"/>
    </row>
    <row r="10209" spans="4:5">
      <c r="D10209" s="1205"/>
      <c r="E10209" s="1198"/>
    </row>
    <row r="10210" spans="4:5">
      <c r="D10210" s="1205"/>
      <c r="E10210" s="1198"/>
    </row>
    <row r="10211" spans="4:5">
      <c r="D10211" s="1205"/>
      <c r="E10211" s="1198"/>
    </row>
    <row r="10212" spans="4:5">
      <c r="D10212" s="1205"/>
      <c r="E10212" s="1198"/>
    </row>
    <row r="10213" spans="4:5">
      <c r="D10213" s="1205"/>
      <c r="E10213" s="1198"/>
    </row>
    <row r="10214" spans="4:5">
      <c r="D10214" s="1205"/>
      <c r="E10214" s="1198"/>
    </row>
    <row r="10215" spans="4:5">
      <c r="D10215" s="1205"/>
      <c r="E10215" s="1198"/>
    </row>
    <row r="10216" spans="4:5">
      <c r="D10216" s="1205"/>
      <c r="E10216" s="1198"/>
    </row>
    <row r="10217" spans="4:5">
      <c r="D10217" s="1205"/>
      <c r="E10217" s="1198"/>
    </row>
    <row r="10218" spans="4:5">
      <c r="D10218" s="1205"/>
      <c r="E10218" s="1198"/>
    </row>
    <row r="10219" spans="4:5">
      <c r="D10219" s="1205"/>
      <c r="E10219" s="1198"/>
    </row>
    <row r="10220" spans="4:5">
      <c r="D10220" s="1205"/>
      <c r="E10220" s="1198"/>
    </row>
    <row r="10221" spans="4:5">
      <c r="D10221" s="1205"/>
      <c r="E10221" s="1198"/>
    </row>
    <row r="10222" spans="4:5">
      <c r="D10222" s="1205"/>
      <c r="E10222" s="1198"/>
    </row>
    <row r="10223" spans="4:5">
      <c r="D10223" s="1205"/>
      <c r="E10223" s="1198"/>
    </row>
    <row r="10224" spans="4:5">
      <c r="D10224" s="1205"/>
      <c r="E10224" s="1198"/>
    </row>
    <row r="10225" spans="4:5">
      <c r="D10225" s="1205"/>
      <c r="E10225" s="1198"/>
    </row>
    <row r="10226" spans="4:5">
      <c r="D10226" s="1205"/>
      <c r="E10226" s="1198"/>
    </row>
    <row r="10227" spans="4:5">
      <c r="D10227" s="1205"/>
      <c r="E10227" s="1198"/>
    </row>
    <row r="10228" spans="4:5">
      <c r="D10228" s="1205"/>
      <c r="E10228" s="1198"/>
    </row>
    <row r="10229" spans="4:5">
      <c r="D10229" s="1205"/>
      <c r="E10229" s="1198"/>
    </row>
    <row r="10230" spans="4:5">
      <c r="D10230" s="1205"/>
      <c r="E10230" s="1198"/>
    </row>
    <row r="10231" spans="4:5">
      <c r="D10231" s="1205"/>
      <c r="E10231" s="1198"/>
    </row>
    <row r="10232" spans="4:5">
      <c r="D10232" s="1205"/>
      <c r="E10232" s="1198"/>
    </row>
    <row r="10233" spans="4:5">
      <c r="D10233" s="1205"/>
      <c r="E10233" s="1198"/>
    </row>
    <row r="10234" spans="4:5">
      <c r="D10234" s="1205"/>
      <c r="E10234" s="1198"/>
    </row>
    <row r="10235" spans="4:5">
      <c r="D10235" s="1205"/>
      <c r="E10235" s="1198"/>
    </row>
    <row r="10236" spans="4:5">
      <c r="D10236" s="1205"/>
      <c r="E10236" s="1198"/>
    </row>
    <row r="10237" spans="4:5">
      <c r="D10237" s="1205"/>
      <c r="E10237" s="1198"/>
    </row>
    <row r="10238" spans="4:5">
      <c r="D10238" s="1205"/>
      <c r="E10238" s="1198"/>
    </row>
    <row r="10239" spans="4:5">
      <c r="D10239" s="1205"/>
      <c r="E10239" s="1198"/>
    </row>
    <row r="10240" spans="4:5">
      <c r="D10240" s="1205"/>
      <c r="E10240" s="1198"/>
    </row>
    <row r="10241" spans="4:5">
      <c r="D10241" s="1205"/>
      <c r="E10241" s="1198"/>
    </row>
    <row r="10242" spans="4:5">
      <c r="D10242" s="1205"/>
      <c r="E10242" s="1198"/>
    </row>
    <row r="10243" spans="4:5">
      <c r="D10243" s="1205"/>
      <c r="E10243" s="1198"/>
    </row>
    <row r="10244" spans="4:5">
      <c r="D10244" s="1205"/>
      <c r="E10244" s="1198"/>
    </row>
    <row r="10245" spans="4:5">
      <c r="D10245" s="1205"/>
      <c r="E10245" s="1198"/>
    </row>
    <row r="10246" spans="4:5">
      <c r="D10246" s="1205"/>
      <c r="E10246" s="1198"/>
    </row>
    <row r="10247" spans="4:5">
      <c r="D10247" s="1205"/>
      <c r="E10247" s="1198"/>
    </row>
    <row r="10248" spans="4:5">
      <c r="D10248" s="1205"/>
      <c r="E10248" s="1198"/>
    </row>
    <row r="10249" spans="4:5">
      <c r="D10249" s="1205"/>
      <c r="E10249" s="1198"/>
    </row>
    <row r="10250" spans="4:5">
      <c r="D10250" s="1205"/>
      <c r="E10250" s="1198"/>
    </row>
    <row r="10251" spans="4:5">
      <c r="D10251" s="1205"/>
      <c r="E10251" s="1198"/>
    </row>
    <row r="10252" spans="4:5">
      <c r="D10252" s="1205"/>
      <c r="E10252" s="1198"/>
    </row>
    <row r="10253" spans="4:5">
      <c r="D10253" s="1205"/>
      <c r="E10253" s="1198"/>
    </row>
    <row r="10254" spans="4:5">
      <c r="D10254" s="1205"/>
      <c r="E10254" s="1198"/>
    </row>
    <row r="10255" spans="4:5">
      <c r="D10255" s="1205"/>
      <c r="E10255" s="1198"/>
    </row>
    <row r="10256" spans="4:5">
      <c r="D10256" s="1205"/>
      <c r="E10256" s="1198"/>
    </row>
    <row r="10257" spans="4:5">
      <c r="D10257" s="1205"/>
      <c r="E10257" s="1198"/>
    </row>
    <row r="10258" spans="4:5">
      <c r="D10258" s="1205"/>
      <c r="E10258" s="1198"/>
    </row>
    <row r="10259" spans="4:5">
      <c r="D10259" s="1205"/>
      <c r="E10259" s="1198"/>
    </row>
    <row r="10260" spans="4:5">
      <c r="D10260" s="1205"/>
      <c r="E10260" s="1198"/>
    </row>
    <row r="10261" spans="4:5">
      <c r="D10261" s="1205"/>
      <c r="E10261" s="1198"/>
    </row>
    <row r="10262" spans="4:5">
      <c r="D10262" s="1205"/>
      <c r="E10262" s="1198"/>
    </row>
    <row r="10263" spans="4:5">
      <c r="D10263" s="1205"/>
      <c r="E10263" s="1198"/>
    </row>
    <row r="10264" spans="4:5">
      <c r="D10264" s="1205"/>
      <c r="E10264" s="1198"/>
    </row>
    <row r="10265" spans="4:5">
      <c r="D10265" s="1205"/>
      <c r="E10265" s="1198"/>
    </row>
    <row r="10266" spans="4:5">
      <c r="D10266" s="1205"/>
      <c r="E10266" s="1198"/>
    </row>
    <row r="10267" spans="4:5">
      <c r="D10267" s="1205"/>
      <c r="E10267" s="1198"/>
    </row>
    <row r="10268" spans="4:5">
      <c r="D10268" s="1205"/>
      <c r="E10268" s="1198"/>
    </row>
    <row r="10269" spans="4:5">
      <c r="D10269" s="1205"/>
      <c r="E10269" s="1198"/>
    </row>
    <row r="10270" spans="4:5">
      <c r="D10270" s="1205"/>
      <c r="E10270" s="1198"/>
    </row>
    <row r="10271" spans="4:5">
      <c r="D10271" s="1205"/>
      <c r="E10271" s="1198"/>
    </row>
    <row r="10272" spans="4:5">
      <c r="D10272" s="1205"/>
      <c r="E10272" s="1198"/>
    </row>
    <row r="10273" spans="4:5">
      <c r="D10273" s="1205"/>
      <c r="E10273" s="1198"/>
    </row>
    <row r="10274" spans="4:5">
      <c r="D10274" s="1205"/>
      <c r="E10274" s="1198"/>
    </row>
    <row r="10275" spans="4:5">
      <c r="D10275" s="1205"/>
      <c r="E10275" s="1198"/>
    </row>
    <row r="10276" spans="4:5">
      <c r="D10276" s="1205"/>
      <c r="E10276" s="1198"/>
    </row>
    <row r="10277" spans="4:5">
      <c r="D10277" s="1205"/>
      <c r="E10277" s="1198"/>
    </row>
    <row r="10278" spans="4:5">
      <c r="D10278" s="1205"/>
      <c r="E10278" s="1198"/>
    </row>
    <row r="10279" spans="4:5">
      <c r="D10279" s="1205"/>
      <c r="E10279" s="1198"/>
    </row>
    <row r="10280" spans="4:5">
      <c r="D10280" s="1205"/>
      <c r="E10280" s="1198"/>
    </row>
    <row r="10281" spans="4:5">
      <c r="D10281" s="1205"/>
      <c r="E10281" s="1198"/>
    </row>
    <row r="10282" spans="4:5">
      <c r="D10282" s="1205"/>
      <c r="E10282" s="1198"/>
    </row>
    <row r="10283" spans="4:5">
      <c r="D10283" s="1205"/>
      <c r="E10283" s="1198"/>
    </row>
    <row r="10284" spans="4:5">
      <c r="D10284" s="1205"/>
      <c r="E10284" s="1198"/>
    </row>
    <row r="10285" spans="4:5">
      <c r="D10285" s="1205"/>
      <c r="E10285" s="1198"/>
    </row>
    <row r="10286" spans="4:5">
      <c r="D10286" s="1205"/>
      <c r="E10286" s="1198"/>
    </row>
    <row r="10287" spans="4:5">
      <c r="D10287" s="1205"/>
      <c r="E10287" s="1198"/>
    </row>
    <row r="10288" spans="4:5">
      <c r="D10288" s="1205"/>
      <c r="E10288" s="1198"/>
    </row>
    <row r="10289" spans="4:5">
      <c r="D10289" s="1205"/>
      <c r="E10289" s="1198"/>
    </row>
    <row r="10290" spans="4:5">
      <c r="D10290" s="1205"/>
      <c r="E10290" s="1198"/>
    </row>
    <row r="10291" spans="4:5">
      <c r="D10291" s="1205"/>
      <c r="E10291" s="1198"/>
    </row>
    <row r="10292" spans="4:5">
      <c r="D10292" s="1205"/>
      <c r="E10292" s="1198"/>
    </row>
    <row r="10293" spans="4:5">
      <c r="D10293" s="1205"/>
      <c r="E10293" s="1198"/>
    </row>
    <row r="10294" spans="4:5">
      <c r="D10294" s="1205"/>
      <c r="E10294" s="1198"/>
    </row>
    <row r="10295" spans="4:5">
      <c r="D10295" s="1205"/>
      <c r="E10295" s="1198"/>
    </row>
    <row r="10296" spans="4:5">
      <c r="D10296" s="1205"/>
      <c r="E10296" s="1198"/>
    </row>
    <row r="10297" spans="4:5">
      <c r="D10297" s="1205"/>
      <c r="E10297" s="1198"/>
    </row>
    <row r="10298" spans="4:5">
      <c r="D10298" s="1205"/>
      <c r="E10298" s="1198"/>
    </row>
    <row r="10299" spans="4:5">
      <c r="D10299" s="1205"/>
      <c r="E10299" s="1198"/>
    </row>
    <row r="10300" spans="4:5">
      <c r="D10300" s="1205"/>
      <c r="E10300" s="1198"/>
    </row>
    <row r="10301" spans="4:5">
      <c r="D10301" s="1205"/>
      <c r="E10301" s="1198"/>
    </row>
    <row r="10302" spans="4:5">
      <c r="D10302" s="1205"/>
      <c r="E10302" s="1198"/>
    </row>
    <row r="10303" spans="4:5">
      <c r="D10303" s="1205"/>
      <c r="E10303" s="1198"/>
    </row>
    <row r="10304" spans="4:5">
      <c r="D10304" s="1205"/>
      <c r="E10304" s="1198"/>
    </row>
    <row r="10305" spans="4:5">
      <c r="D10305" s="1205"/>
      <c r="E10305" s="1198"/>
    </row>
    <row r="10306" spans="4:5">
      <c r="D10306" s="1205"/>
      <c r="E10306" s="1198"/>
    </row>
    <row r="10307" spans="4:5">
      <c r="D10307" s="1205"/>
      <c r="E10307" s="1198"/>
    </row>
    <row r="10308" spans="4:5">
      <c r="D10308" s="1205"/>
      <c r="E10308" s="1198"/>
    </row>
    <row r="10309" spans="4:5">
      <c r="D10309" s="1205"/>
      <c r="E10309" s="1198"/>
    </row>
    <row r="10310" spans="4:5">
      <c r="D10310" s="1205"/>
      <c r="E10310" s="1198"/>
    </row>
    <row r="10311" spans="4:5">
      <c r="D10311" s="1205"/>
      <c r="E10311" s="1198"/>
    </row>
    <row r="10312" spans="4:5">
      <c r="D10312" s="1205"/>
      <c r="E10312" s="1198"/>
    </row>
    <row r="10313" spans="4:5">
      <c r="D10313" s="1205"/>
      <c r="E10313" s="1198"/>
    </row>
    <row r="10314" spans="4:5">
      <c r="D10314" s="1205"/>
      <c r="E10314" s="1198"/>
    </row>
    <row r="10315" spans="4:5">
      <c r="D10315" s="1205"/>
      <c r="E10315" s="1198"/>
    </row>
    <row r="10316" spans="4:5">
      <c r="D10316" s="1205"/>
      <c r="E10316" s="1198"/>
    </row>
    <row r="10317" spans="4:5">
      <c r="D10317" s="1205"/>
      <c r="E10317" s="1198"/>
    </row>
    <row r="10318" spans="4:5">
      <c r="D10318" s="1205"/>
      <c r="E10318" s="1198"/>
    </row>
    <row r="10319" spans="4:5">
      <c r="D10319" s="1205"/>
      <c r="E10319" s="1198"/>
    </row>
    <row r="10320" spans="4:5">
      <c r="D10320" s="1205"/>
      <c r="E10320" s="1198"/>
    </row>
    <row r="10321" spans="4:5">
      <c r="D10321" s="1205"/>
      <c r="E10321" s="1198"/>
    </row>
    <row r="10322" spans="4:5">
      <c r="D10322" s="1205"/>
      <c r="E10322" s="1198"/>
    </row>
    <row r="10323" spans="4:5">
      <c r="D10323" s="1205"/>
      <c r="E10323" s="1198"/>
    </row>
    <row r="10324" spans="4:5">
      <c r="D10324" s="1205"/>
      <c r="E10324" s="1198"/>
    </row>
    <row r="10325" spans="4:5">
      <c r="D10325" s="1205"/>
      <c r="E10325" s="1198"/>
    </row>
    <row r="10326" spans="4:5">
      <c r="D10326" s="1205"/>
      <c r="E10326" s="1198"/>
    </row>
    <row r="10327" spans="4:5">
      <c r="D10327" s="1205"/>
      <c r="E10327" s="1198"/>
    </row>
    <row r="10328" spans="4:5">
      <c r="D10328" s="1205"/>
      <c r="E10328" s="1198"/>
    </row>
    <row r="10329" spans="4:5">
      <c r="D10329" s="1205"/>
      <c r="E10329" s="1198"/>
    </row>
    <row r="10330" spans="4:5">
      <c r="D10330" s="1205"/>
      <c r="E10330" s="1198"/>
    </row>
    <row r="10331" spans="4:5">
      <c r="D10331" s="1205"/>
      <c r="E10331" s="1198"/>
    </row>
    <row r="10332" spans="4:5">
      <c r="D10332" s="1205"/>
      <c r="E10332" s="1198"/>
    </row>
    <row r="10333" spans="4:5">
      <c r="D10333" s="1205"/>
      <c r="E10333" s="1198"/>
    </row>
    <row r="10334" spans="4:5">
      <c r="D10334" s="1205"/>
      <c r="E10334" s="1198"/>
    </row>
    <row r="10335" spans="4:5">
      <c r="D10335" s="1205"/>
      <c r="E10335" s="1198"/>
    </row>
    <row r="10336" spans="4:5">
      <c r="D10336" s="1205"/>
      <c r="E10336" s="1198"/>
    </row>
    <row r="10337" spans="4:5">
      <c r="D10337" s="1205"/>
      <c r="E10337" s="1198"/>
    </row>
    <row r="10338" spans="4:5">
      <c r="D10338" s="1205"/>
      <c r="E10338" s="1198"/>
    </row>
    <row r="10339" spans="4:5">
      <c r="D10339" s="1205"/>
      <c r="E10339" s="1198"/>
    </row>
    <row r="10340" spans="4:5">
      <c r="D10340" s="1205"/>
      <c r="E10340" s="1198"/>
    </row>
    <row r="10341" spans="4:5">
      <c r="D10341" s="1205"/>
      <c r="E10341" s="1198"/>
    </row>
    <row r="10342" spans="4:5">
      <c r="D10342" s="1205"/>
      <c r="E10342" s="1198"/>
    </row>
    <row r="10343" spans="4:5">
      <c r="D10343" s="1205"/>
      <c r="E10343" s="1198"/>
    </row>
    <row r="10344" spans="4:5">
      <c r="D10344" s="1205"/>
      <c r="E10344" s="1198"/>
    </row>
    <row r="10345" spans="4:5">
      <c r="D10345" s="1205"/>
      <c r="E10345" s="1198"/>
    </row>
    <row r="10346" spans="4:5">
      <c r="D10346" s="1205"/>
      <c r="E10346" s="1198"/>
    </row>
    <row r="10347" spans="4:5">
      <c r="D10347" s="1205"/>
      <c r="E10347" s="1198"/>
    </row>
    <row r="10348" spans="4:5">
      <c r="D10348" s="1205"/>
      <c r="E10348" s="1198"/>
    </row>
    <row r="10349" spans="4:5">
      <c r="D10349" s="1205"/>
      <c r="E10349" s="1198"/>
    </row>
    <row r="10350" spans="4:5">
      <c r="D10350" s="1205"/>
      <c r="E10350" s="1198"/>
    </row>
    <row r="10351" spans="4:5">
      <c r="D10351" s="1205"/>
      <c r="E10351" s="1198"/>
    </row>
    <row r="10352" spans="4:5">
      <c r="D10352" s="1205"/>
      <c r="E10352" s="1198"/>
    </row>
    <row r="10353" spans="4:5">
      <c r="D10353" s="1205"/>
      <c r="E10353" s="1198"/>
    </row>
    <row r="10354" spans="4:5">
      <c r="D10354" s="1205"/>
      <c r="E10354" s="1198"/>
    </row>
    <row r="10355" spans="4:5">
      <c r="D10355" s="1205"/>
      <c r="E10355" s="1198"/>
    </row>
    <row r="10356" spans="4:5">
      <c r="D10356" s="1205"/>
      <c r="E10356" s="1198"/>
    </row>
    <row r="10357" spans="4:5">
      <c r="D10357" s="1205"/>
      <c r="E10357" s="1198"/>
    </row>
    <row r="10358" spans="4:5">
      <c r="D10358" s="1205"/>
      <c r="E10358" s="1198"/>
    </row>
    <row r="10359" spans="4:5">
      <c r="D10359" s="1205"/>
      <c r="E10359" s="1198"/>
    </row>
    <row r="10360" spans="4:5">
      <c r="D10360" s="1205"/>
      <c r="E10360" s="1198"/>
    </row>
    <row r="10361" spans="4:5">
      <c r="D10361" s="1205"/>
      <c r="E10361" s="1198"/>
    </row>
    <row r="10362" spans="4:5">
      <c r="D10362" s="1205"/>
      <c r="E10362" s="1198"/>
    </row>
    <row r="10363" spans="4:5">
      <c r="D10363" s="1205"/>
      <c r="E10363" s="1198"/>
    </row>
    <row r="10364" spans="4:5">
      <c r="D10364" s="1205"/>
      <c r="E10364" s="1198"/>
    </row>
    <row r="10365" spans="4:5">
      <c r="D10365" s="1205"/>
      <c r="E10365" s="1198"/>
    </row>
    <row r="10366" spans="4:5">
      <c r="D10366" s="1205"/>
      <c r="E10366" s="1198"/>
    </row>
    <row r="10367" spans="4:5">
      <c r="D10367" s="1205"/>
      <c r="E10367" s="1198"/>
    </row>
    <row r="10368" spans="4:5">
      <c r="D10368" s="1205"/>
      <c r="E10368" s="1198"/>
    </row>
    <row r="10369" spans="4:5">
      <c r="D10369" s="1205"/>
      <c r="E10369" s="1198"/>
    </row>
    <row r="10370" spans="4:5">
      <c r="D10370" s="1205"/>
      <c r="E10370" s="1198"/>
    </row>
    <row r="10371" spans="4:5">
      <c r="D10371" s="1205"/>
      <c r="E10371" s="1198"/>
    </row>
    <row r="10372" spans="4:5">
      <c r="D10372" s="1205"/>
      <c r="E10372" s="1198"/>
    </row>
    <row r="10373" spans="4:5">
      <c r="D10373" s="1205"/>
      <c r="E10373" s="1198"/>
    </row>
    <row r="10374" spans="4:5">
      <c r="D10374" s="1205"/>
      <c r="E10374" s="1198"/>
    </row>
    <row r="10375" spans="4:5">
      <c r="D10375" s="1205"/>
      <c r="E10375" s="1198"/>
    </row>
    <row r="10376" spans="4:5">
      <c r="D10376" s="1205"/>
      <c r="E10376" s="1198"/>
    </row>
    <row r="10377" spans="4:5">
      <c r="D10377" s="1205"/>
      <c r="E10377" s="1198"/>
    </row>
    <row r="10378" spans="4:5">
      <c r="D10378" s="1205"/>
      <c r="E10378" s="1198"/>
    </row>
    <row r="10379" spans="4:5">
      <c r="D10379" s="1205"/>
      <c r="E10379" s="1198"/>
    </row>
    <row r="10380" spans="4:5">
      <c r="D10380" s="1205"/>
      <c r="E10380" s="1198"/>
    </row>
    <row r="10381" spans="4:5">
      <c r="D10381" s="1205"/>
      <c r="E10381" s="1198"/>
    </row>
    <row r="10382" spans="4:5">
      <c r="D10382" s="1205"/>
      <c r="E10382" s="1198"/>
    </row>
    <row r="10383" spans="4:5">
      <c r="D10383" s="1205"/>
      <c r="E10383" s="1198"/>
    </row>
    <row r="10384" spans="4:5">
      <c r="D10384" s="1205"/>
      <c r="E10384" s="1198"/>
    </row>
    <row r="10385" spans="4:5">
      <c r="D10385" s="1205"/>
      <c r="E10385" s="1198"/>
    </row>
    <row r="10386" spans="4:5">
      <c r="D10386" s="1205"/>
      <c r="E10386" s="1198"/>
    </row>
    <row r="10387" spans="4:5">
      <c r="D10387" s="1205"/>
      <c r="E10387" s="1198"/>
    </row>
    <row r="10388" spans="4:5">
      <c r="D10388" s="1205"/>
      <c r="E10388" s="1198"/>
    </row>
    <row r="10389" spans="4:5">
      <c r="D10389" s="1205"/>
      <c r="E10389" s="1198"/>
    </row>
    <row r="10390" spans="4:5">
      <c r="D10390" s="1205"/>
      <c r="E10390" s="1198"/>
    </row>
    <row r="10391" spans="4:5">
      <c r="D10391" s="1205"/>
      <c r="E10391" s="1198"/>
    </row>
    <row r="10392" spans="4:5">
      <c r="D10392" s="1205"/>
      <c r="E10392" s="1198"/>
    </row>
    <row r="10393" spans="4:5">
      <c r="D10393" s="1205"/>
      <c r="E10393" s="1198"/>
    </row>
    <row r="10394" spans="4:5">
      <c r="D10394" s="1205"/>
      <c r="E10394" s="1198"/>
    </row>
    <row r="10395" spans="4:5">
      <c r="D10395" s="1205"/>
      <c r="E10395" s="1198"/>
    </row>
    <row r="10396" spans="4:5">
      <c r="D10396" s="1205"/>
      <c r="E10396" s="1198"/>
    </row>
    <row r="10397" spans="4:5">
      <c r="D10397" s="1205"/>
      <c r="E10397" s="1198"/>
    </row>
    <row r="10398" spans="4:5">
      <c r="D10398" s="1205"/>
      <c r="E10398" s="1198"/>
    </row>
    <row r="10399" spans="4:5">
      <c r="D10399" s="1205"/>
      <c r="E10399" s="1198"/>
    </row>
    <row r="10400" spans="4:5">
      <c r="D10400" s="1205"/>
      <c r="E10400" s="1198"/>
    </row>
    <row r="10401" spans="4:5">
      <c r="D10401" s="1205"/>
      <c r="E10401" s="1198"/>
    </row>
    <row r="10402" spans="4:5">
      <c r="D10402" s="1205"/>
      <c r="E10402" s="1198"/>
    </row>
    <row r="10403" spans="4:5">
      <c r="D10403" s="1205"/>
      <c r="E10403" s="1198"/>
    </row>
    <row r="10404" spans="4:5">
      <c r="D10404" s="1205"/>
      <c r="E10404" s="1198"/>
    </row>
    <row r="10405" spans="4:5">
      <c r="D10405" s="1205"/>
      <c r="E10405" s="1198"/>
    </row>
    <row r="10406" spans="4:5">
      <c r="D10406" s="1205"/>
      <c r="E10406" s="1198"/>
    </row>
    <row r="10407" spans="4:5">
      <c r="D10407" s="1205"/>
      <c r="E10407" s="1198"/>
    </row>
    <row r="10408" spans="4:5">
      <c r="D10408" s="1205"/>
      <c r="E10408" s="1198"/>
    </row>
    <row r="10409" spans="4:5">
      <c r="D10409" s="1205"/>
      <c r="E10409" s="1198"/>
    </row>
    <row r="10410" spans="4:5">
      <c r="D10410" s="1205"/>
      <c r="E10410" s="1198"/>
    </row>
    <row r="10411" spans="4:5">
      <c r="D10411" s="1205"/>
      <c r="E10411" s="1198"/>
    </row>
    <row r="10412" spans="4:5">
      <c r="D10412" s="1205"/>
      <c r="E10412" s="1198"/>
    </row>
    <row r="10413" spans="4:5">
      <c r="D10413" s="1205"/>
      <c r="E10413" s="1198"/>
    </row>
    <row r="10414" spans="4:5">
      <c r="D10414" s="1205"/>
      <c r="E10414" s="1198"/>
    </row>
    <row r="10415" spans="4:5">
      <c r="D10415" s="1205"/>
      <c r="E10415" s="1198"/>
    </row>
    <row r="10416" spans="4:5">
      <c r="D10416" s="1205"/>
      <c r="E10416" s="1198"/>
    </row>
    <row r="10417" spans="4:5">
      <c r="D10417" s="1205"/>
      <c r="E10417" s="1198"/>
    </row>
    <row r="10418" spans="4:5">
      <c r="D10418" s="1205"/>
      <c r="E10418" s="1198"/>
    </row>
    <row r="10419" spans="4:5">
      <c r="D10419" s="1205"/>
      <c r="E10419" s="1198"/>
    </row>
    <row r="10420" spans="4:5">
      <c r="D10420" s="1205"/>
      <c r="E10420" s="1198"/>
    </row>
    <row r="10421" spans="4:5">
      <c r="D10421" s="1205"/>
      <c r="E10421" s="1198"/>
    </row>
    <row r="10422" spans="4:5">
      <c r="D10422" s="1205"/>
      <c r="E10422" s="1198"/>
    </row>
    <row r="10423" spans="4:5">
      <c r="D10423" s="1205"/>
      <c r="E10423" s="1198"/>
    </row>
    <row r="10424" spans="4:5">
      <c r="D10424" s="1205"/>
      <c r="E10424" s="1198"/>
    </row>
    <row r="10425" spans="4:5">
      <c r="D10425" s="1205"/>
      <c r="E10425" s="1198"/>
    </row>
    <row r="10426" spans="4:5">
      <c r="D10426" s="1205"/>
      <c r="E10426" s="1198"/>
    </row>
    <row r="10427" spans="4:5">
      <c r="D10427" s="1205"/>
      <c r="E10427" s="1198"/>
    </row>
    <row r="10428" spans="4:5">
      <c r="D10428" s="1205"/>
      <c r="E10428" s="1198"/>
    </row>
    <row r="10429" spans="4:5">
      <c r="D10429" s="1205"/>
      <c r="E10429" s="1198"/>
    </row>
    <row r="10430" spans="4:5">
      <c r="D10430" s="1205"/>
      <c r="E10430" s="1198"/>
    </row>
    <row r="10431" spans="4:5">
      <c r="D10431" s="1205"/>
      <c r="E10431" s="1198"/>
    </row>
    <row r="10432" spans="4:5">
      <c r="D10432" s="1205"/>
      <c r="E10432" s="1198"/>
    </row>
    <row r="10433" spans="4:5">
      <c r="D10433" s="1205"/>
      <c r="E10433" s="1198"/>
    </row>
    <row r="10434" spans="4:5">
      <c r="D10434" s="1205"/>
      <c r="E10434" s="1198"/>
    </row>
    <row r="10435" spans="4:5">
      <c r="D10435" s="1205"/>
      <c r="E10435" s="1198"/>
    </row>
    <row r="10436" spans="4:5">
      <c r="D10436" s="1205"/>
      <c r="E10436" s="1198"/>
    </row>
    <row r="10437" spans="4:5">
      <c r="D10437" s="1205"/>
      <c r="E10437" s="1198"/>
    </row>
    <row r="10438" spans="4:5">
      <c r="D10438" s="1205"/>
      <c r="E10438" s="1198"/>
    </row>
    <row r="10439" spans="4:5">
      <c r="D10439" s="1205"/>
      <c r="E10439" s="1198"/>
    </row>
    <row r="10440" spans="4:5">
      <c r="D10440" s="1205"/>
      <c r="E10440" s="1198"/>
    </row>
    <row r="10441" spans="4:5">
      <c r="D10441" s="1205"/>
      <c r="E10441" s="1198"/>
    </row>
    <row r="10442" spans="4:5">
      <c r="D10442" s="1205"/>
      <c r="E10442" s="1198"/>
    </row>
    <row r="10443" spans="4:5">
      <c r="D10443" s="1205"/>
      <c r="E10443" s="1198"/>
    </row>
    <row r="10444" spans="4:5">
      <c r="D10444" s="1205"/>
      <c r="E10444" s="1198"/>
    </row>
    <row r="10445" spans="4:5">
      <c r="D10445" s="1205"/>
      <c r="E10445" s="1198"/>
    </row>
    <row r="10446" spans="4:5">
      <c r="D10446" s="1205"/>
      <c r="E10446" s="1198"/>
    </row>
    <row r="10447" spans="4:5">
      <c r="D10447" s="1205"/>
      <c r="E10447" s="1198"/>
    </row>
    <row r="10448" spans="4:5">
      <c r="D10448" s="1205"/>
      <c r="E10448" s="1198"/>
    </row>
    <row r="10449" spans="4:5">
      <c r="D10449" s="1205"/>
      <c r="E10449" s="1198"/>
    </row>
    <row r="10450" spans="4:5">
      <c r="D10450" s="1205"/>
      <c r="E10450" s="1198"/>
    </row>
    <row r="10451" spans="4:5">
      <c r="D10451" s="1205"/>
      <c r="E10451" s="1198"/>
    </row>
    <row r="10452" spans="4:5">
      <c r="D10452" s="1205"/>
      <c r="E10452" s="1198"/>
    </row>
    <row r="10453" spans="4:5">
      <c r="D10453" s="1205"/>
      <c r="E10453" s="1198"/>
    </row>
    <row r="10454" spans="4:5">
      <c r="D10454" s="1205"/>
      <c r="E10454" s="1198"/>
    </row>
    <row r="10455" spans="4:5">
      <c r="D10455" s="1205"/>
      <c r="E10455" s="1198"/>
    </row>
    <row r="10456" spans="4:5">
      <c r="D10456" s="1205"/>
      <c r="E10456" s="1198"/>
    </row>
    <row r="10457" spans="4:5">
      <c r="D10457" s="1205"/>
      <c r="E10457" s="1198"/>
    </row>
    <row r="10458" spans="4:5">
      <c r="D10458" s="1205"/>
      <c r="E10458" s="1198"/>
    </row>
    <row r="10459" spans="4:5">
      <c r="D10459" s="1205"/>
      <c r="E10459" s="1198"/>
    </row>
    <row r="10460" spans="4:5">
      <c r="D10460" s="1205"/>
      <c r="E10460" s="1198"/>
    </row>
    <row r="10461" spans="4:5">
      <c r="D10461" s="1205"/>
      <c r="E10461" s="1198"/>
    </row>
    <row r="10462" spans="4:5">
      <c r="D10462" s="1205"/>
      <c r="E10462" s="1198"/>
    </row>
    <row r="10463" spans="4:5">
      <c r="D10463" s="1205"/>
      <c r="E10463" s="1198"/>
    </row>
    <row r="10464" spans="4:5">
      <c r="D10464" s="1205"/>
      <c r="E10464" s="1198"/>
    </row>
    <row r="10465" spans="4:5">
      <c r="D10465" s="1205"/>
      <c r="E10465" s="1198"/>
    </row>
    <row r="10466" spans="4:5">
      <c r="D10466" s="1205"/>
      <c r="E10466" s="1198"/>
    </row>
    <row r="10467" spans="4:5">
      <c r="D10467" s="1205"/>
      <c r="E10467" s="1198"/>
    </row>
    <row r="10468" spans="4:5">
      <c r="D10468" s="1205"/>
      <c r="E10468" s="1198"/>
    </row>
    <row r="10469" spans="4:5">
      <c r="D10469" s="1205"/>
      <c r="E10469" s="1198"/>
    </row>
    <row r="10470" spans="4:5">
      <c r="D10470" s="1205"/>
      <c r="E10470" s="1198"/>
    </row>
    <row r="10471" spans="4:5">
      <c r="D10471" s="1205"/>
      <c r="E10471" s="1198"/>
    </row>
    <row r="10472" spans="4:5">
      <c r="D10472" s="1205"/>
      <c r="E10472" s="1198"/>
    </row>
    <row r="10473" spans="4:5">
      <c r="D10473" s="1205"/>
      <c r="E10473" s="1198"/>
    </row>
    <row r="10474" spans="4:5">
      <c r="D10474" s="1205"/>
      <c r="E10474" s="1198"/>
    </row>
    <row r="10475" spans="4:5">
      <c r="D10475" s="1205"/>
      <c r="E10475" s="1198"/>
    </row>
    <row r="10476" spans="4:5">
      <c r="D10476" s="1205"/>
      <c r="E10476" s="1198"/>
    </row>
    <row r="10477" spans="4:5">
      <c r="D10477" s="1205"/>
      <c r="E10477" s="1198"/>
    </row>
    <row r="10478" spans="4:5">
      <c r="D10478" s="1205"/>
      <c r="E10478" s="1198"/>
    </row>
    <row r="10479" spans="4:5">
      <c r="D10479" s="1205"/>
      <c r="E10479" s="1198"/>
    </row>
    <row r="10480" spans="4:5">
      <c r="D10480" s="1205"/>
      <c r="E10480" s="1198"/>
    </row>
    <row r="10481" spans="4:5">
      <c r="D10481" s="1205"/>
      <c r="E10481" s="1198"/>
    </row>
    <row r="10482" spans="4:5">
      <c r="D10482" s="1205"/>
      <c r="E10482" s="1198"/>
    </row>
    <row r="10483" spans="4:5">
      <c r="D10483" s="1205"/>
      <c r="E10483" s="1198"/>
    </row>
    <row r="10484" spans="4:5">
      <c r="D10484" s="1205"/>
      <c r="E10484" s="1198"/>
    </row>
    <row r="10485" spans="4:5">
      <c r="D10485" s="1205"/>
      <c r="E10485" s="1198"/>
    </row>
    <row r="10486" spans="4:5">
      <c r="D10486" s="1205"/>
      <c r="E10486" s="1198"/>
    </row>
    <row r="10487" spans="4:5">
      <c r="D10487" s="1205"/>
      <c r="E10487" s="1198"/>
    </row>
    <row r="10488" spans="4:5">
      <c r="D10488" s="1205"/>
      <c r="E10488" s="1198"/>
    </row>
    <row r="10489" spans="4:5">
      <c r="D10489" s="1205"/>
      <c r="E10489" s="1198"/>
    </row>
    <row r="10490" spans="4:5">
      <c r="D10490" s="1205"/>
      <c r="E10490" s="1198"/>
    </row>
    <row r="10491" spans="4:5">
      <c r="D10491" s="1205"/>
      <c r="E10491" s="1198"/>
    </row>
    <row r="10492" spans="4:5">
      <c r="D10492" s="1205"/>
      <c r="E10492" s="1198"/>
    </row>
    <row r="10493" spans="4:5">
      <c r="D10493" s="1205"/>
      <c r="E10493" s="1198"/>
    </row>
    <row r="10494" spans="4:5">
      <c r="D10494" s="1205"/>
      <c r="E10494" s="1198"/>
    </row>
    <row r="10495" spans="4:5">
      <c r="D10495" s="1205"/>
      <c r="E10495" s="1198"/>
    </row>
    <row r="10496" spans="4:5">
      <c r="D10496" s="1205"/>
      <c r="E10496" s="1198"/>
    </row>
    <row r="10497" spans="4:5">
      <c r="D10497" s="1205"/>
      <c r="E10497" s="1198"/>
    </row>
    <row r="10498" spans="4:5">
      <c r="D10498" s="1205"/>
      <c r="E10498" s="1198"/>
    </row>
    <row r="10499" spans="4:5">
      <c r="D10499" s="1205"/>
      <c r="E10499" s="1198"/>
    </row>
    <row r="10500" spans="4:5">
      <c r="D10500" s="1205"/>
      <c r="E10500" s="1198"/>
    </row>
    <row r="10501" spans="4:5">
      <c r="D10501" s="1205"/>
      <c r="E10501" s="1198"/>
    </row>
    <row r="10502" spans="4:5">
      <c r="D10502" s="1205"/>
      <c r="E10502" s="1198"/>
    </row>
    <row r="10503" spans="4:5">
      <c r="D10503" s="1205"/>
      <c r="E10503" s="1198"/>
    </row>
    <row r="10504" spans="4:5">
      <c r="D10504" s="1205"/>
      <c r="E10504" s="1198"/>
    </row>
    <row r="10505" spans="4:5">
      <c r="D10505" s="1205"/>
      <c r="E10505" s="1198"/>
    </row>
    <row r="10506" spans="4:5">
      <c r="D10506" s="1205"/>
      <c r="E10506" s="1198"/>
    </row>
    <row r="10507" spans="4:5">
      <c r="D10507" s="1205"/>
      <c r="E10507" s="1198"/>
    </row>
    <row r="10508" spans="4:5">
      <c r="D10508" s="1205"/>
      <c r="E10508" s="1198"/>
    </row>
    <row r="10509" spans="4:5">
      <c r="D10509" s="1205"/>
      <c r="E10509" s="1198"/>
    </row>
    <row r="10510" spans="4:5">
      <c r="D10510" s="1205"/>
      <c r="E10510" s="1198"/>
    </row>
    <row r="10511" spans="4:5">
      <c r="D10511" s="1205"/>
      <c r="E10511" s="1198"/>
    </row>
    <row r="10512" spans="4:5">
      <c r="D10512" s="1205"/>
      <c r="E10512" s="1198"/>
    </row>
    <row r="10513" spans="4:5">
      <c r="D10513" s="1205"/>
      <c r="E10513" s="1198"/>
    </row>
    <row r="10514" spans="4:5">
      <c r="D10514" s="1205"/>
      <c r="E10514" s="1198"/>
    </row>
    <row r="10515" spans="4:5">
      <c r="D10515" s="1205"/>
      <c r="E10515" s="1198"/>
    </row>
    <row r="10516" spans="4:5">
      <c r="D10516" s="1205"/>
      <c r="E10516" s="1198"/>
    </row>
    <row r="10517" spans="4:5">
      <c r="D10517" s="1205"/>
      <c r="E10517" s="1198"/>
    </row>
    <row r="10518" spans="4:5">
      <c r="D10518" s="1205"/>
      <c r="E10518" s="1198"/>
    </row>
    <row r="10519" spans="4:5">
      <c r="D10519" s="1205"/>
      <c r="E10519" s="1198"/>
    </row>
    <row r="10520" spans="4:5">
      <c r="D10520" s="1205"/>
      <c r="E10520" s="1198"/>
    </row>
    <row r="10521" spans="4:5">
      <c r="D10521" s="1205"/>
      <c r="E10521" s="1198"/>
    </row>
    <row r="10522" spans="4:5">
      <c r="D10522" s="1205"/>
      <c r="E10522" s="1198"/>
    </row>
    <row r="10523" spans="4:5">
      <c r="D10523" s="1205"/>
      <c r="E10523" s="1198"/>
    </row>
    <row r="10524" spans="4:5">
      <c r="D10524" s="1205"/>
      <c r="E10524" s="1198"/>
    </row>
    <row r="10525" spans="4:5">
      <c r="D10525" s="1205"/>
      <c r="E10525" s="1198"/>
    </row>
    <row r="10526" spans="4:5">
      <c r="D10526" s="1205"/>
      <c r="E10526" s="1198"/>
    </row>
    <row r="10527" spans="4:5">
      <c r="D10527" s="1205"/>
      <c r="E10527" s="1198"/>
    </row>
    <row r="10528" spans="4:5">
      <c r="D10528" s="1205"/>
      <c r="E10528" s="1198"/>
    </row>
    <row r="10529" spans="4:5">
      <c r="D10529" s="1205"/>
      <c r="E10529" s="1198"/>
    </row>
    <row r="10530" spans="4:5">
      <c r="D10530" s="1205"/>
      <c r="E10530" s="1198"/>
    </row>
    <row r="10531" spans="4:5">
      <c r="D10531" s="1205"/>
      <c r="E10531" s="1198"/>
    </row>
    <row r="10532" spans="4:5">
      <c r="D10532" s="1205"/>
      <c r="E10532" s="1198"/>
    </row>
    <row r="10533" spans="4:5">
      <c r="D10533" s="1205"/>
      <c r="E10533" s="1198"/>
    </row>
    <row r="10534" spans="4:5">
      <c r="D10534" s="1205"/>
      <c r="E10534" s="1198"/>
    </row>
    <row r="10535" spans="4:5">
      <c r="D10535" s="1205"/>
      <c r="E10535" s="1198"/>
    </row>
    <row r="10536" spans="4:5">
      <c r="D10536" s="1205"/>
      <c r="E10536" s="1198"/>
    </row>
    <row r="10537" spans="4:5">
      <c r="D10537" s="1205"/>
      <c r="E10537" s="1198"/>
    </row>
    <row r="10538" spans="4:5">
      <c r="D10538" s="1205"/>
      <c r="E10538" s="1198"/>
    </row>
    <row r="10539" spans="4:5">
      <c r="D10539" s="1205"/>
      <c r="E10539" s="1198"/>
    </row>
    <row r="10540" spans="4:5">
      <c r="D10540" s="1205"/>
      <c r="E10540" s="1198"/>
    </row>
    <row r="10541" spans="4:5">
      <c r="D10541" s="1205"/>
      <c r="E10541" s="1198"/>
    </row>
    <row r="10542" spans="4:5">
      <c r="D10542" s="1205"/>
      <c r="E10542" s="1198"/>
    </row>
    <row r="10543" spans="4:5">
      <c r="D10543" s="1205"/>
      <c r="E10543" s="1198"/>
    </row>
    <row r="10544" spans="4:5">
      <c r="D10544" s="1205"/>
      <c r="E10544" s="1198"/>
    </row>
    <row r="10545" spans="4:5">
      <c r="D10545" s="1205"/>
      <c r="E10545" s="1198"/>
    </row>
    <row r="10546" spans="4:5">
      <c r="D10546" s="1205"/>
      <c r="E10546" s="1198"/>
    </row>
    <row r="10547" spans="4:5">
      <c r="D10547" s="1205"/>
      <c r="E10547" s="1198"/>
    </row>
    <row r="10548" spans="4:5">
      <c r="D10548" s="1205"/>
      <c r="E10548" s="1198"/>
    </row>
    <row r="10549" spans="4:5">
      <c r="D10549" s="1205"/>
      <c r="E10549" s="1198"/>
    </row>
    <row r="10550" spans="4:5">
      <c r="D10550" s="1205"/>
      <c r="E10550" s="1198"/>
    </row>
    <row r="10551" spans="4:5">
      <c r="D10551" s="1205"/>
      <c r="E10551" s="1198"/>
    </row>
    <row r="10552" spans="4:5">
      <c r="D10552" s="1205"/>
      <c r="E10552" s="1198"/>
    </row>
    <row r="10553" spans="4:5">
      <c r="D10553" s="1205"/>
      <c r="E10553" s="1198"/>
    </row>
    <row r="10554" spans="4:5">
      <c r="D10554" s="1205"/>
      <c r="E10554" s="1198"/>
    </row>
    <row r="10555" spans="4:5">
      <c r="D10555" s="1205"/>
      <c r="E10555" s="1198"/>
    </row>
    <row r="10556" spans="4:5">
      <c r="D10556" s="1205"/>
      <c r="E10556" s="1198"/>
    </row>
    <row r="10557" spans="4:5">
      <c r="D10557" s="1205"/>
      <c r="E10557" s="1198"/>
    </row>
    <row r="10558" spans="4:5">
      <c r="D10558" s="1205"/>
      <c r="E10558" s="1198"/>
    </row>
    <row r="10559" spans="4:5">
      <c r="D10559" s="1205"/>
      <c r="E10559" s="1198"/>
    </row>
    <row r="10560" spans="4:5">
      <c r="D10560" s="1205"/>
      <c r="E10560" s="1198"/>
    </row>
    <row r="10561" spans="4:5">
      <c r="D10561" s="1205"/>
      <c r="E10561" s="1198"/>
    </row>
    <row r="10562" spans="4:5">
      <c r="D10562" s="1205"/>
      <c r="E10562" s="1198"/>
    </row>
    <row r="10563" spans="4:5">
      <c r="D10563" s="1205"/>
      <c r="E10563" s="1198"/>
    </row>
    <row r="10564" spans="4:5">
      <c r="D10564" s="1205"/>
      <c r="E10564" s="1198"/>
    </row>
    <row r="10565" spans="4:5">
      <c r="D10565" s="1205"/>
      <c r="E10565" s="1198"/>
    </row>
    <row r="10566" spans="4:5">
      <c r="D10566" s="1205"/>
      <c r="E10566" s="1198"/>
    </row>
    <row r="10567" spans="4:5">
      <c r="D10567" s="1205"/>
      <c r="E10567" s="1198"/>
    </row>
    <row r="10568" spans="4:5">
      <c r="D10568" s="1205"/>
      <c r="E10568" s="1198"/>
    </row>
    <row r="10569" spans="4:5">
      <c r="D10569" s="1205"/>
      <c r="E10569" s="1198"/>
    </row>
    <row r="10570" spans="4:5">
      <c r="D10570" s="1205"/>
      <c r="E10570" s="1198"/>
    </row>
    <row r="10571" spans="4:5">
      <c r="D10571" s="1205"/>
      <c r="E10571" s="1198"/>
    </row>
    <row r="10572" spans="4:5">
      <c r="D10572" s="1205"/>
      <c r="E10572" s="1198"/>
    </row>
    <row r="10573" spans="4:5">
      <c r="D10573" s="1205"/>
      <c r="E10573" s="1198"/>
    </row>
    <row r="10574" spans="4:5">
      <c r="D10574" s="1205"/>
      <c r="E10574" s="1198"/>
    </row>
    <row r="10575" spans="4:5">
      <c r="D10575" s="1205"/>
      <c r="E10575" s="1198"/>
    </row>
    <row r="10576" spans="4:5">
      <c r="D10576" s="1205"/>
      <c r="E10576" s="1198"/>
    </row>
    <row r="10577" spans="4:5">
      <c r="D10577" s="1205"/>
      <c r="E10577" s="1198"/>
    </row>
    <row r="10578" spans="4:5">
      <c r="D10578" s="1205"/>
      <c r="E10578" s="1198"/>
    </row>
    <row r="10579" spans="4:5">
      <c r="D10579" s="1205"/>
      <c r="E10579" s="1198"/>
    </row>
    <row r="10580" spans="4:5">
      <c r="D10580" s="1205"/>
      <c r="E10580" s="1198"/>
    </row>
    <row r="10581" spans="4:5">
      <c r="D10581" s="1205"/>
      <c r="E10581" s="1198"/>
    </row>
    <row r="10582" spans="4:5">
      <c r="D10582" s="1205"/>
      <c r="E10582" s="1198"/>
    </row>
    <row r="10583" spans="4:5">
      <c r="D10583" s="1205"/>
      <c r="E10583" s="1198"/>
    </row>
    <row r="10584" spans="4:5">
      <c r="D10584" s="1205"/>
      <c r="E10584" s="1198"/>
    </row>
    <row r="10585" spans="4:5">
      <c r="D10585" s="1205"/>
      <c r="E10585" s="1198"/>
    </row>
    <row r="10586" spans="4:5">
      <c r="D10586" s="1205"/>
      <c r="E10586" s="1198"/>
    </row>
    <row r="10587" spans="4:5">
      <c r="D10587" s="1205"/>
      <c r="E10587" s="1198"/>
    </row>
    <row r="10588" spans="4:5">
      <c r="D10588" s="1205"/>
      <c r="E10588" s="1198"/>
    </row>
    <row r="10589" spans="4:5">
      <c r="D10589" s="1205"/>
      <c r="E10589" s="1198"/>
    </row>
    <row r="10590" spans="4:5">
      <c r="D10590" s="1205"/>
      <c r="E10590" s="1198"/>
    </row>
    <row r="10591" spans="4:5">
      <c r="D10591" s="1205"/>
      <c r="E10591" s="1198"/>
    </row>
    <row r="10592" spans="4:5">
      <c r="D10592" s="1205"/>
      <c r="E10592" s="1198"/>
    </row>
    <row r="10593" spans="4:5">
      <c r="D10593" s="1205"/>
      <c r="E10593" s="1198"/>
    </row>
    <row r="10594" spans="4:5">
      <c r="D10594" s="1205"/>
      <c r="E10594" s="1198"/>
    </row>
    <row r="10595" spans="4:5">
      <c r="D10595" s="1205"/>
      <c r="E10595" s="1198"/>
    </row>
    <row r="10596" spans="4:5">
      <c r="D10596" s="1205"/>
      <c r="E10596" s="1198"/>
    </row>
    <row r="10597" spans="4:5">
      <c r="D10597" s="1205"/>
      <c r="E10597" s="1198"/>
    </row>
    <row r="10598" spans="4:5">
      <c r="D10598" s="1205"/>
      <c r="E10598" s="1198"/>
    </row>
    <row r="10599" spans="4:5">
      <c r="D10599" s="1205"/>
      <c r="E10599" s="1198"/>
    </row>
    <row r="10600" spans="4:5">
      <c r="D10600" s="1205"/>
      <c r="E10600" s="1198"/>
    </row>
    <row r="10601" spans="4:5">
      <c r="D10601" s="1205"/>
      <c r="E10601" s="1198"/>
    </row>
    <row r="10602" spans="4:5">
      <c r="D10602" s="1205"/>
      <c r="E10602" s="1198"/>
    </row>
    <row r="10603" spans="4:5">
      <c r="D10603" s="1205"/>
      <c r="E10603" s="1198"/>
    </row>
    <row r="10604" spans="4:5">
      <c r="D10604" s="1205"/>
      <c r="E10604" s="1198"/>
    </row>
    <row r="10605" spans="4:5">
      <c r="D10605" s="1205"/>
      <c r="E10605" s="1198"/>
    </row>
    <row r="10606" spans="4:5">
      <c r="D10606" s="1205"/>
      <c r="E10606" s="1198"/>
    </row>
    <row r="10607" spans="4:5">
      <c r="D10607" s="1205"/>
      <c r="E10607" s="1198"/>
    </row>
    <row r="10608" spans="4:5">
      <c r="D10608" s="1205"/>
      <c r="E10608" s="1198"/>
    </row>
    <row r="10609" spans="4:5">
      <c r="D10609" s="1205"/>
      <c r="E10609" s="1198"/>
    </row>
    <row r="10610" spans="4:5">
      <c r="D10610" s="1205"/>
      <c r="E10610" s="1198"/>
    </row>
    <row r="10611" spans="4:5">
      <c r="D10611" s="1205"/>
      <c r="E10611" s="1198"/>
    </row>
    <row r="10612" spans="4:5">
      <c r="D10612" s="1205"/>
      <c r="E10612" s="1198"/>
    </row>
    <row r="10613" spans="4:5">
      <c r="D10613" s="1205"/>
      <c r="E10613" s="1198"/>
    </row>
    <row r="10614" spans="4:5">
      <c r="D10614" s="1205"/>
      <c r="E10614" s="1198"/>
    </row>
    <row r="10615" spans="4:5">
      <c r="D10615" s="1205"/>
      <c r="E10615" s="1198"/>
    </row>
    <row r="10616" spans="4:5">
      <c r="D10616" s="1205"/>
      <c r="E10616" s="1198"/>
    </row>
    <row r="10617" spans="4:5">
      <c r="D10617" s="1205"/>
      <c r="E10617" s="1198"/>
    </row>
    <row r="10618" spans="4:5">
      <c r="D10618" s="1205"/>
      <c r="E10618" s="1198"/>
    </row>
    <row r="10619" spans="4:5">
      <c r="D10619" s="1205"/>
      <c r="E10619" s="1198"/>
    </row>
    <row r="10620" spans="4:5">
      <c r="D10620" s="1205"/>
      <c r="E10620" s="1198"/>
    </row>
    <row r="10621" spans="4:5">
      <c r="D10621" s="1205"/>
      <c r="E10621" s="1198"/>
    </row>
    <row r="10622" spans="4:5">
      <c r="D10622" s="1205"/>
      <c r="E10622" s="1198"/>
    </row>
    <row r="10623" spans="4:5">
      <c r="D10623" s="1205"/>
      <c r="E10623" s="1198"/>
    </row>
    <row r="10624" spans="4:5">
      <c r="D10624" s="1205"/>
      <c r="E10624" s="1198"/>
    </row>
    <row r="10625" spans="4:5">
      <c r="D10625" s="1205"/>
      <c r="E10625" s="1198"/>
    </row>
    <row r="10626" spans="4:5">
      <c r="D10626" s="1205"/>
      <c r="E10626" s="1198"/>
    </row>
    <row r="10627" spans="4:5">
      <c r="D10627" s="1205"/>
      <c r="E10627" s="1198"/>
    </row>
    <row r="10628" spans="4:5">
      <c r="D10628" s="1205"/>
      <c r="E10628" s="1198"/>
    </row>
    <row r="10629" spans="4:5">
      <c r="D10629" s="1205"/>
      <c r="E10629" s="1198"/>
    </row>
    <row r="10630" spans="4:5">
      <c r="D10630" s="1205"/>
      <c r="E10630" s="1198"/>
    </row>
    <row r="10631" spans="4:5">
      <c r="D10631" s="1205"/>
      <c r="E10631" s="1198"/>
    </row>
    <row r="10632" spans="4:5">
      <c r="D10632" s="1205"/>
      <c r="E10632" s="1198"/>
    </row>
    <row r="10633" spans="4:5">
      <c r="D10633" s="1205"/>
      <c r="E10633" s="1198"/>
    </row>
    <row r="10634" spans="4:5">
      <c r="D10634" s="1205"/>
      <c r="E10634" s="1198"/>
    </row>
    <row r="10635" spans="4:5">
      <c r="D10635" s="1205"/>
      <c r="E10635" s="1198"/>
    </row>
    <row r="10636" spans="4:5">
      <c r="D10636" s="1205"/>
      <c r="E10636" s="1198"/>
    </row>
    <row r="10637" spans="4:5">
      <c r="D10637" s="1205"/>
      <c r="E10637" s="1198"/>
    </row>
    <row r="10638" spans="4:5">
      <c r="D10638" s="1205"/>
      <c r="E10638" s="1198"/>
    </row>
    <row r="10639" spans="4:5">
      <c r="D10639" s="1205"/>
      <c r="E10639" s="1198"/>
    </row>
    <row r="10640" spans="4:5">
      <c r="D10640" s="1205"/>
      <c r="E10640" s="1198"/>
    </row>
    <row r="10641" spans="4:5">
      <c r="D10641" s="1205"/>
      <c r="E10641" s="1198"/>
    </row>
    <row r="10642" spans="4:5">
      <c r="D10642" s="1205"/>
      <c r="E10642" s="1198"/>
    </row>
    <row r="10643" spans="4:5">
      <c r="D10643" s="1205"/>
      <c r="E10643" s="1198"/>
    </row>
    <row r="10644" spans="4:5">
      <c r="D10644" s="1205"/>
      <c r="E10644" s="1198"/>
    </row>
    <row r="10645" spans="4:5">
      <c r="D10645" s="1205"/>
      <c r="E10645" s="1198"/>
    </row>
    <row r="10646" spans="4:5">
      <c r="D10646" s="1205"/>
      <c r="E10646" s="1198"/>
    </row>
    <row r="10647" spans="4:5">
      <c r="D10647" s="1205"/>
      <c r="E10647" s="1198"/>
    </row>
    <row r="10648" spans="4:5">
      <c r="D10648" s="1205"/>
      <c r="E10648" s="1198"/>
    </row>
    <row r="10649" spans="4:5">
      <c r="D10649" s="1205"/>
      <c r="E10649" s="1198"/>
    </row>
    <row r="10650" spans="4:5">
      <c r="D10650" s="1205"/>
      <c r="E10650" s="1198"/>
    </row>
    <row r="10651" spans="4:5">
      <c r="D10651" s="1205"/>
      <c r="E10651" s="1198"/>
    </row>
    <row r="10652" spans="4:5">
      <c r="D10652" s="1205"/>
      <c r="E10652" s="1198"/>
    </row>
    <row r="10653" spans="4:5">
      <c r="D10653" s="1205"/>
      <c r="E10653" s="1198"/>
    </row>
    <row r="10654" spans="4:5">
      <c r="D10654" s="1205"/>
      <c r="E10654" s="1198"/>
    </row>
    <row r="10655" spans="4:5">
      <c r="D10655" s="1205"/>
      <c r="E10655" s="1198"/>
    </row>
    <row r="10656" spans="4:5">
      <c r="D10656" s="1205"/>
      <c r="E10656" s="1198"/>
    </row>
    <row r="10657" spans="4:5">
      <c r="D10657" s="1205"/>
      <c r="E10657" s="1198"/>
    </row>
    <row r="10658" spans="4:5">
      <c r="D10658" s="1205"/>
      <c r="E10658" s="1198"/>
    </row>
    <row r="10659" spans="4:5">
      <c r="D10659" s="1205"/>
      <c r="E10659" s="1198"/>
    </row>
    <row r="10660" spans="4:5">
      <c r="D10660" s="1205"/>
      <c r="E10660" s="1198"/>
    </row>
    <row r="10661" spans="4:5">
      <c r="D10661" s="1205"/>
      <c r="E10661" s="1198"/>
    </row>
    <row r="10662" spans="4:5">
      <c r="D10662" s="1205"/>
      <c r="E10662" s="1198"/>
    </row>
    <row r="10663" spans="4:5">
      <c r="D10663" s="1205"/>
      <c r="E10663" s="1198"/>
    </row>
    <row r="10664" spans="4:5">
      <c r="D10664" s="1205"/>
      <c r="E10664" s="1198"/>
    </row>
    <row r="10665" spans="4:5">
      <c r="D10665" s="1205"/>
      <c r="E10665" s="1198"/>
    </row>
    <row r="10666" spans="4:5">
      <c r="D10666" s="1205"/>
      <c r="E10666" s="1198"/>
    </row>
    <row r="10667" spans="4:5">
      <c r="D10667" s="1205"/>
      <c r="E10667" s="1198"/>
    </row>
    <row r="10668" spans="4:5">
      <c r="D10668" s="1205"/>
      <c r="E10668" s="1198"/>
    </row>
    <row r="10669" spans="4:5">
      <c r="D10669" s="1205"/>
      <c r="E10669" s="1198"/>
    </row>
    <row r="10670" spans="4:5">
      <c r="D10670" s="1205"/>
      <c r="E10670" s="1198"/>
    </row>
    <row r="10671" spans="4:5">
      <c r="D10671" s="1205"/>
      <c r="E10671" s="1198"/>
    </row>
    <row r="10672" spans="4:5">
      <c r="D10672" s="1205"/>
      <c r="E10672" s="1198"/>
    </row>
    <row r="10673" spans="4:5">
      <c r="D10673" s="1205"/>
      <c r="E10673" s="1198"/>
    </row>
    <row r="10674" spans="4:5">
      <c r="D10674" s="1205"/>
      <c r="E10674" s="1198"/>
    </row>
    <row r="10675" spans="4:5">
      <c r="D10675" s="1205"/>
      <c r="E10675" s="1198"/>
    </row>
    <row r="10676" spans="4:5">
      <c r="D10676" s="1205"/>
      <c r="E10676" s="1198"/>
    </row>
    <row r="10677" spans="4:5">
      <c r="D10677" s="1205"/>
      <c r="E10677" s="1198"/>
    </row>
    <row r="10678" spans="4:5">
      <c r="D10678" s="1205"/>
      <c r="E10678" s="1198"/>
    </row>
    <row r="10679" spans="4:5">
      <c r="D10679" s="1205"/>
      <c r="E10679" s="1198"/>
    </row>
    <row r="10680" spans="4:5">
      <c r="D10680" s="1205"/>
      <c r="E10680" s="1198"/>
    </row>
    <row r="10681" spans="4:5">
      <c r="D10681" s="1205"/>
      <c r="E10681" s="1198"/>
    </row>
    <row r="10682" spans="4:5">
      <c r="D10682" s="1205"/>
      <c r="E10682" s="1198"/>
    </row>
    <row r="10683" spans="4:5">
      <c r="D10683" s="1205"/>
      <c r="E10683" s="1198"/>
    </row>
    <row r="10684" spans="4:5">
      <c r="D10684" s="1205"/>
      <c r="E10684" s="1198"/>
    </row>
    <row r="10685" spans="4:5">
      <c r="D10685" s="1205"/>
      <c r="E10685" s="1198"/>
    </row>
    <row r="10686" spans="4:5">
      <c r="D10686" s="1205"/>
      <c r="E10686" s="1198"/>
    </row>
    <row r="10687" spans="4:5">
      <c r="D10687" s="1205"/>
      <c r="E10687" s="1198"/>
    </row>
    <row r="10688" spans="4:5">
      <c r="D10688" s="1205"/>
      <c r="E10688" s="1198"/>
    </row>
    <row r="10689" spans="4:5">
      <c r="D10689" s="1205"/>
      <c r="E10689" s="1198"/>
    </row>
    <row r="10690" spans="4:5">
      <c r="D10690" s="1205"/>
      <c r="E10690" s="1198"/>
    </row>
    <row r="10691" spans="4:5">
      <c r="D10691" s="1205"/>
      <c r="E10691" s="1198"/>
    </row>
    <row r="10692" spans="4:5">
      <c r="D10692" s="1205"/>
      <c r="E10692" s="1198"/>
    </row>
    <row r="10693" spans="4:5">
      <c r="D10693" s="1205"/>
      <c r="E10693" s="1198"/>
    </row>
    <row r="10694" spans="4:5">
      <c r="D10694" s="1205"/>
      <c r="E10694" s="1198"/>
    </row>
    <row r="10695" spans="4:5">
      <c r="D10695" s="1205"/>
      <c r="E10695" s="1198"/>
    </row>
    <row r="10696" spans="4:5">
      <c r="D10696" s="1205"/>
      <c r="E10696" s="1198"/>
    </row>
    <row r="10697" spans="4:5">
      <c r="D10697" s="1205"/>
      <c r="E10697" s="1198"/>
    </row>
    <row r="10698" spans="4:5">
      <c r="D10698" s="1205"/>
      <c r="E10698" s="1198"/>
    </row>
    <row r="10699" spans="4:5">
      <c r="D10699" s="1205"/>
      <c r="E10699" s="1198"/>
    </row>
    <row r="10700" spans="4:5">
      <c r="D10700" s="1205"/>
      <c r="E10700" s="1198"/>
    </row>
    <row r="10701" spans="4:5">
      <c r="D10701" s="1205"/>
      <c r="E10701" s="1198"/>
    </row>
    <row r="10702" spans="4:5">
      <c r="D10702" s="1205"/>
      <c r="E10702" s="1198"/>
    </row>
    <row r="10703" spans="4:5">
      <c r="D10703" s="1205"/>
      <c r="E10703" s="1198"/>
    </row>
    <row r="10704" spans="4:5">
      <c r="D10704" s="1205"/>
      <c r="E10704" s="1198"/>
    </row>
    <row r="10705" spans="4:5">
      <c r="D10705" s="1205"/>
      <c r="E10705" s="1198"/>
    </row>
    <row r="10706" spans="4:5">
      <c r="D10706" s="1205"/>
      <c r="E10706" s="1198"/>
    </row>
    <row r="10707" spans="4:5">
      <c r="D10707" s="1205"/>
      <c r="E10707" s="1198"/>
    </row>
    <row r="10708" spans="4:5">
      <c r="D10708" s="1205"/>
      <c r="E10708" s="1198"/>
    </row>
    <row r="10709" spans="4:5">
      <c r="D10709" s="1205"/>
      <c r="E10709" s="1198"/>
    </row>
    <row r="10710" spans="4:5">
      <c r="D10710" s="1205"/>
      <c r="E10710" s="1198"/>
    </row>
    <row r="10711" spans="4:5">
      <c r="D10711" s="1205"/>
      <c r="E10711" s="1198"/>
    </row>
    <row r="10712" spans="4:5">
      <c r="D10712" s="1205"/>
      <c r="E10712" s="1198"/>
    </row>
    <row r="10713" spans="4:5">
      <c r="D10713" s="1205"/>
      <c r="E10713" s="1198"/>
    </row>
    <row r="10714" spans="4:5">
      <c r="D10714" s="1205"/>
      <c r="E10714" s="1198"/>
    </row>
    <row r="10715" spans="4:5">
      <c r="D10715" s="1205"/>
      <c r="E10715" s="1198"/>
    </row>
    <row r="10716" spans="4:5">
      <c r="D10716" s="1205"/>
      <c r="E10716" s="1198"/>
    </row>
    <row r="10717" spans="4:5">
      <c r="D10717" s="1205"/>
      <c r="E10717" s="1198"/>
    </row>
    <row r="10718" spans="4:5">
      <c r="D10718" s="1205"/>
      <c r="E10718" s="1198"/>
    </row>
    <row r="10719" spans="4:5">
      <c r="D10719" s="1205"/>
      <c r="E10719" s="1198"/>
    </row>
    <row r="10720" spans="4:5">
      <c r="D10720" s="1205"/>
      <c r="E10720" s="1198"/>
    </row>
    <row r="10721" spans="4:5">
      <c r="D10721" s="1205"/>
      <c r="E10721" s="1198"/>
    </row>
    <row r="10722" spans="4:5">
      <c r="D10722" s="1205"/>
      <c r="E10722" s="1198"/>
    </row>
    <row r="10723" spans="4:5">
      <c r="D10723" s="1205"/>
      <c r="E10723" s="1198"/>
    </row>
    <row r="10724" spans="4:5">
      <c r="D10724" s="1205"/>
      <c r="E10724" s="1198"/>
    </row>
    <row r="10725" spans="4:5">
      <c r="D10725" s="1205"/>
      <c r="E10725" s="1198"/>
    </row>
    <row r="10726" spans="4:5">
      <c r="D10726" s="1205"/>
      <c r="E10726" s="1198"/>
    </row>
    <row r="10727" spans="4:5">
      <c r="D10727" s="1205"/>
      <c r="E10727" s="1198"/>
    </row>
    <row r="10728" spans="4:5">
      <c r="D10728" s="1205"/>
      <c r="E10728" s="1198"/>
    </row>
    <row r="10729" spans="4:5">
      <c r="D10729" s="1205"/>
      <c r="E10729" s="1198"/>
    </row>
    <row r="10730" spans="4:5">
      <c r="D10730" s="1205"/>
      <c r="E10730" s="1198"/>
    </row>
    <row r="10731" spans="4:5">
      <c r="D10731" s="1205"/>
      <c r="E10731" s="1198"/>
    </row>
    <row r="10732" spans="4:5">
      <c r="D10732" s="1205"/>
      <c r="E10732" s="1198"/>
    </row>
    <row r="10733" spans="4:5">
      <c r="D10733" s="1205"/>
      <c r="E10733" s="1198"/>
    </row>
    <row r="10734" spans="4:5">
      <c r="D10734" s="1205"/>
      <c r="E10734" s="1198"/>
    </row>
    <row r="10735" spans="4:5">
      <c r="D10735" s="1205"/>
      <c r="E10735" s="1198"/>
    </row>
    <row r="10736" spans="4:5">
      <c r="D10736" s="1205"/>
      <c r="E10736" s="1198"/>
    </row>
    <row r="10737" spans="4:5">
      <c r="D10737" s="1205"/>
      <c r="E10737" s="1198"/>
    </row>
    <row r="10738" spans="4:5">
      <c r="D10738" s="1205"/>
      <c r="E10738" s="1198"/>
    </row>
    <row r="10739" spans="4:5">
      <c r="D10739" s="1205"/>
      <c r="E10739" s="1198"/>
    </row>
    <row r="10740" spans="4:5">
      <c r="D10740" s="1205"/>
      <c r="E10740" s="1198"/>
    </row>
    <row r="10741" spans="4:5">
      <c r="D10741" s="1205"/>
      <c r="E10741" s="1198"/>
    </row>
    <row r="10742" spans="4:5">
      <c r="D10742" s="1205"/>
      <c r="E10742" s="1198"/>
    </row>
    <row r="10743" spans="4:5">
      <c r="D10743" s="1205"/>
      <c r="E10743" s="1198"/>
    </row>
    <row r="10744" spans="4:5">
      <c r="D10744" s="1205"/>
      <c r="E10744" s="1198"/>
    </row>
    <row r="10745" spans="4:5">
      <c r="D10745" s="1205"/>
      <c r="E10745" s="1198"/>
    </row>
    <row r="10746" spans="4:5">
      <c r="D10746" s="1205"/>
      <c r="E10746" s="1198"/>
    </row>
    <row r="10747" spans="4:5">
      <c r="D10747" s="1205"/>
      <c r="E10747" s="1198"/>
    </row>
    <row r="10748" spans="4:5">
      <c r="D10748" s="1205"/>
      <c r="E10748" s="1198"/>
    </row>
    <row r="10749" spans="4:5">
      <c r="D10749" s="1205"/>
      <c r="E10749" s="1198"/>
    </row>
    <row r="10750" spans="4:5">
      <c r="D10750" s="1205"/>
      <c r="E10750" s="1198"/>
    </row>
    <row r="10751" spans="4:5">
      <c r="D10751" s="1205"/>
      <c r="E10751" s="1198"/>
    </row>
    <row r="10752" spans="4:5">
      <c r="D10752" s="1205"/>
      <c r="E10752" s="1198"/>
    </row>
    <row r="10753" spans="4:5">
      <c r="D10753" s="1205"/>
      <c r="E10753" s="1198"/>
    </row>
    <row r="10754" spans="4:5">
      <c r="D10754" s="1205"/>
      <c r="E10754" s="1198"/>
    </row>
    <row r="10755" spans="4:5">
      <c r="D10755" s="1205"/>
      <c r="E10755" s="1198"/>
    </row>
    <row r="10756" spans="4:5">
      <c r="D10756" s="1205"/>
      <c r="E10756" s="1198"/>
    </row>
    <row r="10757" spans="4:5">
      <c r="D10757" s="1205"/>
      <c r="E10757" s="1198"/>
    </row>
    <row r="10758" spans="4:5">
      <c r="D10758" s="1205"/>
      <c r="E10758" s="1198"/>
    </row>
    <row r="10759" spans="4:5">
      <c r="D10759" s="1205"/>
      <c r="E10759" s="1198"/>
    </row>
    <row r="10760" spans="4:5">
      <c r="D10760" s="1205"/>
      <c r="E10760" s="1198"/>
    </row>
    <row r="10761" spans="4:5">
      <c r="D10761" s="1205"/>
      <c r="E10761" s="1198"/>
    </row>
    <row r="10762" spans="4:5">
      <c r="D10762" s="1205"/>
      <c r="E10762" s="1198"/>
    </row>
    <row r="10763" spans="4:5">
      <c r="D10763" s="1205"/>
      <c r="E10763" s="1198"/>
    </row>
    <row r="10764" spans="4:5">
      <c r="D10764" s="1205"/>
      <c r="E10764" s="1198"/>
    </row>
    <row r="10765" spans="4:5">
      <c r="D10765" s="1205"/>
      <c r="E10765" s="1198"/>
    </row>
    <row r="10766" spans="4:5">
      <c r="D10766" s="1205"/>
      <c r="E10766" s="1198"/>
    </row>
    <row r="10767" spans="4:5">
      <c r="D10767" s="1205"/>
      <c r="E10767" s="1198"/>
    </row>
    <row r="10768" spans="4:5">
      <c r="D10768" s="1205"/>
      <c r="E10768" s="1198"/>
    </row>
    <row r="10769" spans="4:5">
      <c r="D10769" s="1205"/>
      <c r="E10769" s="1198"/>
    </row>
    <row r="10770" spans="4:5">
      <c r="D10770" s="1205"/>
      <c r="E10770" s="1198"/>
    </row>
    <row r="10771" spans="4:5">
      <c r="D10771" s="1205"/>
      <c r="E10771" s="1198"/>
    </row>
    <row r="10772" spans="4:5">
      <c r="D10772" s="1205"/>
      <c r="E10772" s="1198"/>
    </row>
    <row r="10773" spans="4:5">
      <c r="D10773" s="1205"/>
      <c r="E10773" s="1198"/>
    </row>
    <row r="10774" spans="4:5">
      <c r="D10774" s="1205"/>
      <c r="E10774" s="1198"/>
    </row>
    <row r="10775" spans="4:5">
      <c r="D10775" s="1205"/>
      <c r="E10775" s="1198"/>
    </row>
    <row r="10776" spans="4:5">
      <c r="D10776" s="1205"/>
      <c r="E10776" s="1198"/>
    </row>
    <row r="10777" spans="4:5">
      <c r="D10777" s="1205"/>
      <c r="E10777" s="1198"/>
    </row>
    <row r="10778" spans="4:5">
      <c r="D10778" s="1205"/>
      <c r="E10778" s="1198"/>
    </row>
    <row r="10779" spans="4:5">
      <c r="D10779" s="1205"/>
      <c r="E10779" s="1198"/>
    </row>
    <row r="10780" spans="4:5">
      <c r="D10780" s="1205"/>
      <c r="E10780" s="1198"/>
    </row>
    <row r="10781" spans="4:5">
      <c r="D10781" s="1205"/>
      <c r="E10781" s="1198"/>
    </row>
    <row r="10782" spans="4:5">
      <c r="D10782" s="1205"/>
      <c r="E10782" s="1198"/>
    </row>
    <row r="10783" spans="4:5">
      <c r="D10783" s="1205"/>
      <c r="E10783" s="1198"/>
    </row>
    <row r="10784" spans="4:5">
      <c r="D10784" s="1205"/>
      <c r="E10784" s="1198"/>
    </row>
    <row r="10785" spans="4:5">
      <c r="D10785" s="1205"/>
      <c r="E10785" s="1198"/>
    </row>
    <row r="10786" spans="4:5">
      <c r="D10786" s="1205"/>
      <c r="E10786" s="1198"/>
    </row>
    <row r="10787" spans="4:5">
      <c r="D10787" s="1205"/>
      <c r="E10787" s="1198"/>
    </row>
    <row r="10788" spans="4:5">
      <c r="D10788" s="1205"/>
      <c r="E10788" s="1198"/>
    </row>
    <row r="10789" spans="4:5">
      <c r="D10789" s="1205"/>
      <c r="E10789" s="1198"/>
    </row>
    <row r="10790" spans="4:5">
      <c r="D10790" s="1205"/>
      <c r="E10790" s="1198"/>
    </row>
    <row r="10791" spans="4:5">
      <c r="D10791" s="1205"/>
      <c r="E10791" s="1198"/>
    </row>
    <row r="10792" spans="4:5">
      <c r="D10792" s="1205"/>
      <c r="E10792" s="1198"/>
    </row>
    <row r="10793" spans="4:5">
      <c r="D10793" s="1205"/>
      <c r="E10793" s="1198"/>
    </row>
    <row r="10794" spans="4:5">
      <c r="D10794" s="1205"/>
      <c r="E10794" s="1198"/>
    </row>
    <row r="10795" spans="4:5">
      <c r="D10795" s="1205"/>
      <c r="E10795" s="1198"/>
    </row>
    <row r="10796" spans="4:5">
      <c r="D10796" s="1205"/>
      <c r="E10796" s="1198"/>
    </row>
    <row r="10797" spans="4:5">
      <c r="D10797" s="1205"/>
      <c r="E10797" s="1198"/>
    </row>
    <row r="10798" spans="4:5">
      <c r="D10798" s="1205"/>
      <c r="E10798" s="1198"/>
    </row>
    <row r="10799" spans="4:5">
      <c r="D10799" s="1205"/>
      <c r="E10799" s="1198"/>
    </row>
    <row r="10800" spans="4:5">
      <c r="D10800" s="1205"/>
      <c r="E10800" s="1198"/>
    </row>
    <row r="10801" spans="4:5">
      <c r="D10801" s="1205"/>
      <c r="E10801" s="1198"/>
    </row>
    <row r="10802" spans="4:5">
      <c r="D10802" s="1205"/>
      <c r="E10802" s="1198"/>
    </row>
    <row r="10803" spans="4:5">
      <c r="D10803" s="1205"/>
      <c r="E10803" s="1198"/>
    </row>
    <row r="10804" spans="4:5">
      <c r="D10804" s="1205"/>
      <c r="E10804" s="1198"/>
    </row>
    <row r="10805" spans="4:5">
      <c r="D10805" s="1205"/>
      <c r="E10805" s="1198"/>
    </row>
    <row r="10806" spans="4:5">
      <c r="D10806" s="1205"/>
      <c r="E10806" s="1198"/>
    </row>
    <row r="10807" spans="4:5">
      <c r="D10807" s="1205"/>
      <c r="E10807" s="1198"/>
    </row>
    <row r="10808" spans="4:5">
      <c r="D10808" s="1205"/>
      <c r="E10808" s="1198"/>
    </row>
    <row r="10809" spans="4:5">
      <c r="D10809" s="1205"/>
      <c r="E10809" s="1198"/>
    </row>
    <row r="10810" spans="4:5">
      <c r="D10810" s="1205"/>
      <c r="E10810" s="1198"/>
    </row>
    <row r="10811" spans="4:5">
      <c r="D10811" s="1205"/>
      <c r="E10811" s="1198"/>
    </row>
    <row r="10812" spans="4:5">
      <c r="D10812" s="1205"/>
      <c r="E10812" s="1198"/>
    </row>
    <row r="10813" spans="4:5">
      <c r="D10813" s="1205"/>
      <c r="E10813" s="1198"/>
    </row>
    <row r="10814" spans="4:5">
      <c r="D10814" s="1205"/>
      <c r="E10814" s="1198"/>
    </row>
    <row r="10815" spans="4:5">
      <c r="D10815" s="1205"/>
      <c r="E10815" s="1198"/>
    </row>
    <row r="10816" spans="4:5">
      <c r="D10816" s="1205"/>
      <c r="E10816" s="1198"/>
    </row>
    <row r="10817" spans="4:5">
      <c r="D10817" s="1205"/>
      <c r="E10817" s="1198"/>
    </row>
    <row r="10818" spans="4:5">
      <c r="D10818" s="1205"/>
      <c r="E10818" s="1198"/>
    </row>
    <row r="10819" spans="4:5">
      <c r="D10819" s="1205"/>
      <c r="E10819" s="1198"/>
    </row>
    <row r="10820" spans="4:5">
      <c r="D10820" s="1205"/>
      <c r="E10820" s="1198"/>
    </row>
    <row r="10821" spans="4:5">
      <c r="D10821" s="1205"/>
      <c r="E10821" s="1198"/>
    </row>
    <row r="10822" spans="4:5">
      <c r="D10822" s="1205"/>
      <c r="E10822" s="1198"/>
    </row>
    <row r="10823" spans="4:5">
      <c r="D10823" s="1205"/>
      <c r="E10823" s="1198"/>
    </row>
    <row r="10824" spans="4:5">
      <c r="D10824" s="1205"/>
      <c r="E10824" s="1198"/>
    </row>
    <row r="10825" spans="4:5">
      <c r="D10825" s="1205"/>
      <c r="E10825" s="1198"/>
    </row>
    <row r="10826" spans="4:5">
      <c r="D10826" s="1205"/>
      <c r="E10826" s="1198"/>
    </row>
    <row r="10827" spans="4:5">
      <c r="D10827" s="1205"/>
      <c r="E10827" s="1198"/>
    </row>
    <row r="10828" spans="4:5">
      <c r="D10828" s="1205"/>
      <c r="E10828" s="1198"/>
    </row>
    <row r="10829" spans="4:5">
      <c r="D10829" s="1205"/>
      <c r="E10829" s="1198"/>
    </row>
    <row r="10830" spans="4:5">
      <c r="D10830" s="1205"/>
      <c r="E10830" s="1198"/>
    </row>
    <row r="10831" spans="4:5">
      <c r="D10831" s="1205"/>
      <c r="E10831" s="1198"/>
    </row>
    <row r="10832" spans="4:5">
      <c r="D10832" s="1205"/>
      <c r="E10832" s="1198"/>
    </row>
    <row r="10833" spans="4:5">
      <c r="D10833" s="1205"/>
      <c r="E10833" s="1198"/>
    </row>
    <row r="10834" spans="4:5">
      <c r="D10834" s="1205"/>
      <c r="E10834" s="1198"/>
    </row>
    <row r="10835" spans="4:5">
      <c r="D10835" s="1205"/>
      <c r="E10835" s="1198"/>
    </row>
    <row r="10836" spans="4:5">
      <c r="D10836" s="1205"/>
      <c r="E10836" s="1198"/>
    </row>
    <row r="10837" spans="4:5">
      <c r="D10837" s="1205"/>
      <c r="E10837" s="1198"/>
    </row>
    <row r="10838" spans="4:5">
      <c r="D10838" s="1205"/>
      <c r="E10838" s="1198"/>
    </row>
    <row r="10839" spans="4:5">
      <c r="D10839" s="1205"/>
      <c r="E10839" s="1198"/>
    </row>
    <row r="10840" spans="4:5">
      <c r="D10840" s="1205"/>
      <c r="E10840" s="1198"/>
    </row>
    <row r="10841" spans="4:5">
      <c r="D10841" s="1205"/>
      <c r="E10841" s="1198"/>
    </row>
    <row r="10842" spans="4:5">
      <c r="D10842" s="1205"/>
      <c r="E10842" s="1198"/>
    </row>
    <row r="10843" spans="4:5">
      <c r="D10843" s="1205"/>
      <c r="E10843" s="1198"/>
    </row>
    <row r="10844" spans="4:5">
      <c r="D10844" s="1205"/>
      <c r="E10844" s="1198"/>
    </row>
    <row r="10845" spans="4:5">
      <c r="D10845" s="1205"/>
      <c r="E10845" s="1198"/>
    </row>
    <row r="10846" spans="4:5">
      <c r="D10846" s="1205"/>
      <c r="E10846" s="1198"/>
    </row>
    <row r="10847" spans="4:5">
      <c r="D10847" s="1205"/>
      <c r="E10847" s="1198"/>
    </row>
    <row r="10848" spans="4:5">
      <c r="D10848" s="1205"/>
      <c r="E10848" s="1198"/>
    </row>
    <row r="10849" spans="4:5">
      <c r="D10849" s="1205"/>
      <c r="E10849" s="1198"/>
    </row>
    <row r="10850" spans="4:5">
      <c r="D10850" s="1205"/>
      <c r="E10850" s="1198"/>
    </row>
    <row r="10851" spans="4:5">
      <c r="D10851" s="1205"/>
      <c r="E10851" s="1198"/>
    </row>
    <row r="10852" spans="4:5">
      <c r="D10852" s="1205"/>
      <c r="E10852" s="1198"/>
    </row>
    <row r="10853" spans="4:5">
      <c r="D10853" s="1205"/>
      <c r="E10853" s="1198"/>
    </row>
    <row r="10854" spans="4:5">
      <c r="D10854" s="1205"/>
      <c r="E10854" s="1198"/>
    </row>
    <row r="10855" spans="4:5">
      <c r="D10855" s="1205"/>
      <c r="E10855" s="1198"/>
    </row>
    <row r="10856" spans="4:5">
      <c r="D10856" s="1205"/>
      <c r="E10856" s="1198"/>
    </row>
    <row r="10857" spans="4:5">
      <c r="D10857" s="1205"/>
      <c r="E10857" s="1198"/>
    </row>
    <row r="10858" spans="4:5">
      <c r="D10858" s="1205"/>
      <c r="E10858" s="1198"/>
    </row>
    <row r="10859" spans="4:5">
      <c r="D10859" s="1205"/>
      <c r="E10859" s="1198"/>
    </row>
    <row r="10860" spans="4:5">
      <c r="D10860" s="1205"/>
      <c r="E10860" s="1198"/>
    </row>
    <row r="10861" spans="4:5">
      <c r="D10861" s="1205"/>
      <c r="E10861" s="1198"/>
    </row>
    <row r="10862" spans="4:5">
      <c r="D10862" s="1205"/>
      <c r="E10862" s="1198"/>
    </row>
    <row r="10863" spans="4:5">
      <c r="D10863" s="1205"/>
      <c r="E10863" s="1198"/>
    </row>
    <row r="10864" spans="4:5">
      <c r="D10864" s="1205"/>
      <c r="E10864" s="1198"/>
    </row>
    <row r="10865" spans="4:5">
      <c r="D10865" s="1205"/>
      <c r="E10865" s="1198"/>
    </row>
    <row r="10866" spans="4:5">
      <c r="D10866" s="1205"/>
      <c r="E10866" s="1198"/>
    </row>
    <row r="10867" spans="4:5">
      <c r="D10867" s="1205"/>
      <c r="E10867" s="1198"/>
    </row>
    <row r="10868" spans="4:5">
      <c r="D10868" s="1205"/>
      <c r="E10868" s="1198"/>
    </row>
    <row r="10869" spans="4:5">
      <c r="D10869" s="1205"/>
      <c r="E10869" s="1198"/>
    </row>
    <row r="10870" spans="4:5">
      <c r="D10870" s="1205"/>
      <c r="E10870" s="1198"/>
    </row>
    <row r="10871" spans="4:5">
      <c r="D10871" s="1205"/>
      <c r="E10871" s="1198"/>
    </row>
    <row r="10872" spans="4:5">
      <c r="D10872" s="1205"/>
      <c r="E10872" s="1198"/>
    </row>
    <row r="10873" spans="4:5">
      <c r="D10873" s="1205"/>
      <c r="E10873" s="1198"/>
    </row>
    <row r="10874" spans="4:5">
      <c r="D10874" s="1205"/>
      <c r="E10874" s="1198"/>
    </row>
    <row r="10875" spans="4:5">
      <c r="D10875" s="1205"/>
      <c r="E10875" s="1198"/>
    </row>
    <row r="10876" spans="4:5">
      <c r="D10876" s="1205"/>
      <c r="E10876" s="1198"/>
    </row>
    <row r="10877" spans="4:5">
      <c r="D10877" s="1205"/>
      <c r="E10877" s="1198"/>
    </row>
    <row r="10878" spans="4:5">
      <c r="D10878" s="1205"/>
      <c r="E10878" s="1198"/>
    </row>
    <row r="10879" spans="4:5">
      <c r="D10879" s="1205"/>
      <c r="E10879" s="1198"/>
    </row>
    <row r="10880" spans="4:5">
      <c r="D10880" s="1205"/>
      <c r="E10880" s="1198"/>
    </row>
    <row r="10881" spans="4:5">
      <c r="D10881" s="1205"/>
      <c r="E10881" s="1198"/>
    </row>
    <row r="10882" spans="4:5">
      <c r="D10882" s="1205"/>
      <c r="E10882" s="1198"/>
    </row>
    <row r="10883" spans="4:5">
      <c r="D10883" s="1205"/>
      <c r="E10883" s="1198"/>
    </row>
    <row r="10884" spans="4:5">
      <c r="D10884" s="1205"/>
      <c r="E10884" s="1198"/>
    </row>
    <row r="10885" spans="4:5">
      <c r="D10885" s="1205"/>
      <c r="E10885" s="1198"/>
    </row>
    <row r="10886" spans="4:5">
      <c r="D10886" s="1205"/>
      <c r="E10886" s="1198"/>
    </row>
    <row r="10887" spans="4:5">
      <c r="D10887" s="1205"/>
      <c r="E10887" s="1198"/>
    </row>
    <row r="10888" spans="4:5">
      <c r="D10888" s="1205"/>
      <c r="E10888" s="1198"/>
    </row>
    <row r="10889" spans="4:5">
      <c r="D10889" s="1205"/>
      <c r="E10889" s="1198"/>
    </row>
    <row r="10890" spans="4:5">
      <c r="D10890" s="1205"/>
      <c r="E10890" s="1198"/>
    </row>
    <row r="10891" spans="4:5">
      <c r="D10891" s="1205"/>
      <c r="E10891" s="1198"/>
    </row>
    <row r="10892" spans="4:5">
      <c r="D10892" s="1205"/>
      <c r="E10892" s="1198"/>
    </row>
    <row r="10893" spans="4:5">
      <c r="D10893" s="1205"/>
      <c r="E10893" s="1198"/>
    </row>
    <row r="10894" spans="4:5">
      <c r="D10894" s="1205"/>
      <c r="E10894" s="1198"/>
    </row>
    <row r="10895" spans="4:5">
      <c r="D10895" s="1205"/>
      <c r="E10895" s="1198"/>
    </row>
    <row r="10896" spans="4:5">
      <c r="D10896" s="1205"/>
      <c r="E10896" s="1198"/>
    </row>
    <row r="10897" spans="4:5">
      <c r="D10897" s="1205"/>
      <c r="E10897" s="1198"/>
    </row>
    <row r="10898" spans="4:5">
      <c r="D10898" s="1205"/>
      <c r="E10898" s="1198"/>
    </row>
    <row r="10899" spans="4:5">
      <c r="D10899" s="1205"/>
      <c r="E10899" s="1198"/>
    </row>
    <row r="10900" spans="4:5">
      <c r="D10900" s="1205"/>
      <c r="E10900" s="1198"/>
    </row>
    <row r="10901" spans="4:5">
      <c r="D10901" s="1205"/>
      <c r="E10901" s="1198"/>
    </row>
    <row r="10902" spans="4:5">
      <c r="D10902" s="1205"/>
      <c r="E10902" s="1198"/>
    </row>
    <row r="10903" spans="4:5">
      <c r="D10903" s="1205"/>
      <c r="E10903" s="1198"/>
    </row>
    <row r="10904" spans="4:5">
      <c r="D10904" s="1205"/>
      <c r="E10904" s="1198"/>
    </row>
    <row r="10905" spans="4:5">
      <c r="D10905" s="1205"/>
      <c r="E10905" s="1198"/>
    </row>
    <row r="10906" spans="4:5">
      <c r="D10906" s="1205"/>
      <c r="E10906" s="1198"/>
    </row>
    <row r="10907" spans="4:5">
      <c r="D10907" s="1205"/>
      <c r="E10907" s="1198"/>
    </row>
    <row r="10908" spans="4:5">
      <c r="D10908" s="1205"/>
      <c r="E10908" s="1198"/>
    </row>
    <row r="10909" spans="4:5">
      <c r="D10909" s="1205"/>
      <c r="E10909" s="1198"/>
    </row>
    <row r="10910" spans="4:5">
      <c r="D10910" s="1205"/>
      <c r="E10910" s="1198"/>
    </row>
    <row r="10911" spans="4:5">
      <c r="D10911" s="1205"/>
      <c r="E10911" s="1198"/>
    </row>
    <row r="10912" spans="4:5">
      <c r="D10912" s="1205"/>
      <c r="E10912" s="1198"/>
    </row>
    <row r="10913" spans="4:5">
      <c r="D10913" s="1205"/>
      <c r="E10913" s="1198"/>
    </row>
    <row r="10914" spans="4:5">
      <c r="D10914" s="1205"/>
      <c r="E10914" s="1198"/>
    </row>
    <row r="10915" spans="4:5">
      <c r="D10915" s="1205"/>
      <c r="E10915" s="1198"/>
    </row>
    <row r="10916" spans="4:5">
      <c r="D10916" s="1205"/>
      <c r="E10916" s="1198"/>
    </row>
    <row r="10917" spans="4:5">
      <c r="D10917" s="1205"/>
      <c r="E10917" s="1198"/>
    </row>
    <row r="10918" spans="4:5">
      <c r="D10918" s="1205"/>
      <c r="E10918" s="1198"/>
    </row>
    <row r="10919" spans="4:5">
      <c r="D10919" s="1205"/>
      <c r="E10919" s="1198"/>
    </row>
    <row r="10920" spans="4:5">
      <c r="D10920" s="1205"/>
      <c r="E10920" s="1198"/>
    </row>
    <row r="10921" spans="4:5">
      <c r="D10921" s="1205"/>
      <c r="E10921" s="1198"/>
    </row>
    <row r="10922" spans="4:5">
      <c r="D10922" s="1205"/>
      <c r="E10922" s="1198"/>
    </row>
    <row r="10923" spans="4:5">
      <c r="D10923" s="1205"/>
      <c r="E10923" s="1198"/>
    </row>
    <row r="10924" spans="4:5">
      <c r="D10924" s="1205"/>
      <c r="E10924" s="1198"/>
    </row>
    <row r="10925" spans="4:5">
      <c r="D10925" s="1205"/>
      <c r="E10925" s="1198"/>
    </row>
    <row r="10926" spans="4:5">
      <c r="D10926" s="1205"/>
      <c r="E10926" s="1198"/>
    </row>
    <row r="10927" spans="4:5">
      <c r="D10927" s="1205"/>
      <c r="E10927" s="1198"/>
    </row>
    <row r="10928" spans="4:5">
      <c r="D10928" s="1205"/>
      <c r="E10928" s="1198"/>
    </row>
    <row r="10929" spans="4:5">
      <c r="D10929" s="1205"/>
      <c r="E10929" s="1198"/>
    </row>
    <row r="10930" spans="4:5">
      <c r="D10930" s="1205"/>
      <c r="E10930" s="1198"/>
    </row>
    <row r="10931" spans="4:5">
      <c r="D10931" s="1205"/>
      <c r="E10931" s="1198"/>
    </row>
    <row r="10932" spans="4:5">
      <c r="D10932" s="1205"/>
      <c r="E10932" s="1198"/>
    </row>
    <row r="10933" spans="4:5">
      <c r="D10933" s="1205"/>
      <c r="E10933" s="1198"/>
    </row>
    <row r="10934" spans="4:5">
      <c r="D10934" s="1205"/>
      <c r="E10934" s="1198"/>
    </row>
    <row r="10935" spans="4:5">
      <c r="D10935" s="1205"/>
      <c r="E10935" s="1198"/>
    </row>
    <row r="10936" spans="4:5">
      <c r="D10936" s="1205"/>
      <c r="E10936" s="1198"/>
    </row>
    <row r="10937" spans="4:5">
      <c r="D10937" s="1205"/>
      <c r="E10937" s="1198"/>
    </row>
    <row r="10938" spans="4:5">
      <c r="D10938" s="1205"/>
      <c r="E10938" s="1198"/>
    </row>
    <row r="10939" spans="4:5">
      <c r="D10939" s="1205"/>
      <c r="E10939" s="1198"/>
    </row>
    <row r="10940" spans="4:5">
      <c r="D10940" s="1205"/>
      <c r="E10940" s="1198"/>
    </row>
    <row r="10941" spans="4:5">
      <c r="D10941" s="1205"/>
      <c r="E10941" s="1198"/>
    </row>
    <row r="10942" spans="4:5">
      <c r="D10942" s="1205"/>
      <c r="E10942" s="1198"/>
    </row>
    <row r="10943" spans="4:5">
      <c r="D10943" s="1205"/>
      <c r="E10943" s="1198"/>
    </row>
    <row r="10944" spans="4:5">
      <c r="D10944" s="1205"/>
      <c r="E10944" s="1198"/>
    </row>
    <row r="10945" spans="4:5">
      <c r="D10945" s="1205"/>
      <c r="E10945" s="1198"/>
    </row>
    <row r="10946" spans="4:5">
      <c r="D10946" s="1205"/>
      <c r="E10946" s="1198"/>
    </row>
    <row r="10947" spans="4:5">
      <c r="D10947" s="1205"/>
      <c r="E10947" s="1198"/>
    </row>
    <row r="10948" spans="4:5">
      <c r="D10948" s="1205"/>
      <c r="E10948" s="1198"/>
    </row>
    <row r="10949" spans="4:5">
      <c r="D10949" s="1205"/>
      <c r="E10949" s="1198"/>
    </row>
    <row r="10950" spans="4:5">
      <c r="D10950" s="1205"/>
      <c r="E10950" s="1198"/>
    </row>
    <row r="10951" spans="4:5">
      <c r="D10951" s="1205"/>
      <c r="E10951" s="1198"/>
    </row>
    <row r="10952" spans="4:5">
      <c r="D10952" s="1205"/>
      <c r="E10952" s="1198"/>
    </row>
    <row r="10953" spans="4:5">
      <c r="D10953" s="1205"/>
      <c r="E10953" s="1198"/>
    </row>
    <row r="10954" spans="4:5">
      <c r="D10954" s="1205"/>
      <c r="E10954" s="1198"/>
    </row>
    <row r="10955" spans="4:5">
      <c r="D10955" s="1205"/>
      <c r="E10955" s="1198"/>
    </row>
    <row r="10956" spans="4:5">
      <c r="D10956" s="1205"/>
      <c r="E10956" s="1198"/>
    </row>
    <row r="10957" spans="4:5">
      <c r="D10957" s="1205"/>
      <c r="E10957" s="1198"/>
    </row>
    <row r="10958" spans="4:5">
      <c r="D10958" s="1205"/>
      <c r="E10958" s="1198"/>
    </row>
    <row r="10959" spans="4:5">
      <c r="D10959" s="1205"/>
      <c r="E10959" s="1198"/>
    </row>
    <row r="10960" spans="4:5">
      <c r="D10960" s="1205"/>
      <c r="E10960" s="1198"/>
    </row>
    <row r="10961" spans="4:5">
      <c r="D10961" s="1205"/>
      <c r="E10961" s="1198"/>
    </row>
    <row r="10962" spans="4:5">
      <c r="D10962" s="1205"/>
      <c r="E10962" s="1198"/>
    </row>
    <row r="10963" spans="4:5">
      <c r="D10963" s="1205"/>
      <c r="E10963" s="1198"/>
    </row>
    <row r="10964" spans="4:5">
      <c r="D10964" s="1205"/>
      <c r="E10964" s="1198"/>
    </row>
    <row r="10965" spans="4:5">
      <c r="D10965" s="1205"/>
      <c r="E10965" s="1198"/>
    </row>
    <row r="10966" spans="4:5">
      <c r="D10966" s="1205"/>
      <c r="E10966" s="1198"/>
    </row>
    <row r="10967" spans="4:5">
      <c r="D10967" s="1205"/>
      <c r="E10967" s="1198"/>
    </row>
    <row r="10968" spans="4:5">
      <c r="D10968" s="1205"/>
      <c r="E10968" s="1198"/>
    </row>
    <row r="10969" spans="4:5">
      <c r="D10969" s="1205"/>
      <c r="E10969" s="1198"/>
    </row>
    <row r="10970" spans="4:5">
      <c r="D10970" s="1205"/>
      <c r="E10970" s="1198"/>
    </row>
    <row r="10971" spans="4:5">
      <c r="D10971" s="1205"/>
      <c r="E10971" s="1198"/>
    </row>
    <row r="10972" spans="4:5">
      <c r="D10972" s="1205"/>
      <c r="E10972" s="1198"/>
    </row>
    <row r="10973" spans="4:5">
      <c r="D10973" s="1205"/>
      <c r="E10973" s="1198"/>
    </row>
    <row r="10974" spans="4:5">
      <c r="D10974" s="1205"/>
      <c r="E10974" s="1198"/>
    </row>
    <row r="10975" spans="4:5">
      <c r="D10975" s="1205"/>
      <c r="E10975" s="1198"/>
    </row>
    <row r="10976" spans="4:5">
      <c r="D10976" s="1205"/>
      <c r="E10976" s="1198"/>
    </row>
    <row r="10977" spans="4:5">
      <c r="D10977" s="1205"/>
      <c r="E10977" s="1198"/>
    </row>
    <row r="10978" spans="4:5">
      <c r="D10978" s="1205"/>
      <c r="E10978" s="1198"/>
    </row>
    <row r="10979" spans="4:5">
      <c r="D10979" s="1205"/>
      <c r="E10979" s="1198"/>
    </row>
    <row r="10980" spans="4:5">
      <c r="D10980" s="1205"/>
      <c r="E10980" s="1198"/>
    </row>
    <row r="10981" spans="4:5">
      <c r="D10981" s="1205"/>
      <c r="E10981" s="1198"/>
    </row>
    <row r="10982" spans="4:5">
      <c r="D10982" s="1205"/>
      <c r="E10982" s="1198"/>
    </row>
    <row r="10983" spans="4:5">
      <c r="D10983" s="1205"/>
      <c r="E10983" s="1198"/>
    </row>
    <row r="10984" spans="4:5">
      <c r="D10984" s="1205"/>
      <c r="E10984" s="1198"/>
    </row>
    <row r="10985" spans="4:5">
      <c r="D10985" s="1205"/>
      <c r="E10985" s="1198"/>
    </row>
    <row r="10986" spans="4:5">
      <c r="D10986" s="1205"/>
      <c r="E10986" s="1198"/>
    </row>
    <row r="10987" spans="4:5">
      <c r="D10987" s="1205"/>
      <c r="E10987" s="1198"/>
    </row>
    <row r="10988" spans="4:5">
      <c r="D10988" s="1205"/>
      <c r="E10988" s="1198"/>
    </row>
    <row r="10989" spans="4:5">
      <c r="D10989" s="1205"/>
      <c r="E10989" s="1198"/>
    </row>
    <row r="10990" spans="4:5">
      <c r="D10990" s="1205"/>
      <c r="E10990" s="1198"/>
    </row>
    <row r="10991" spans="4:5">
      <c r="D10991" s="1205"/>
      <c r="E10991" s="1198"/>
    </row>
    <row r="10992" spans="4:5">
      <c r="D10992" s="1205"/>
      <c r="E10992" s="1198"/>
    </row>
    <row r="10993" spans="4:5">
      <c r="D10993" s="1205"/>
      <c r="E10993" s="1198"/>
    </row>
    <row r="10994" spans="4:5">
      <c r="D10994" s="1205"/>
      <c r="E10994" s="1198"/>
    </row>
    <row r="10995" spans="4:5">
      <c r="D10995" s="1205"/>
      <c r="E10995" s="1198"/>
    </row>
    <row r="10996" spans="4:5">
      <c r="D10996" s="1205"/>
      <c r="E10996" s="1198"/>
    </row>
    <row r="10997" spans="4:5">
      <c r="D10997" s="1205"/>
      <c r="E10997" s="1198"/>
    </row>
    <row r="10998" spans="4:5">
      <c r="D10998" s="1205"/>
      <c r="E10998" s="1198"/>
    </row>
    <row r="10999" spans="4:5">
      <c r="D10999" s="1205"/>
      <c r="E10999" s="1198"/>
    </row>
    <row r="11000" spans="4:5">
      <c r="D11000" s="1205"/>
      <c r="E11000" s="1198"/>
    </row>
    <row r="11001" spans="4:5">
      <c r="D11001" s="1205"/>
      <c r="E11001" s="1198"/>
    </row>
    <row r="11002" spans="4:5">
      <c r="D11002" s="1205"/>
      <c r="E11002" s="1198"/>
    </row>
    <row r="11003" spans="4:5">
      <c r="D11003" s="1205"/>
      <c r="E11003" s="1198"/>
    </row>
    <row r="11004" spans="4:5">
      <c r="D11004" s="1205"/>
      <c r="E11004" s="1198"/>
    </row>
    <row r="11005" spans="4:5">
      <c r="D11005" s="1205"/>
      <c r="E11005" s="1198"/>
    </row>
    <row r="11006" spans="4:5">
      <c r="D11006" s="1205"/>
      <c r="E11006" s="1198"/>
    </row>
    <row r="11007" spans="4:5">
      <c r="D11007" s="1205"/>
      <c r="E11007" s="1198"/>
    </row>
    <row r="11008" spans="4:5">
      <c r="D11008" s="1205"/>
      <c r="E11008" s="1198"/>
    </row>
    <row r="11009" spans="4:5">
      <c r="D11009" s="1205"/>
      <c r="E11009" s="1198"/>
    </row>
    <row r="11010" spans="4:5">
      <c r="D11010" s="1205"/>
      <c r="E11010" s="1198"/>
    </row>
    <row r="11011" spans="4:5">
      <c r="D11011" s="1205"/>
      <c r="E11011" s="1198"/>
    </row>
    <row r="11012" spans="4:5">
      <c r="D11012" s="1205"/>
      <c r="E11012" s="1198"/>
    </row>
    <row r="11013" spans="4:5">
      <c r="D11013" s="1205"/>
      <c r="E11013" s="1198"/>
    </row>
    <row r="11014" spans="4:5">
      <c r="D11014" s="1205"/>
      <c r="E11014" s="1198"/>
    </row>
    <row r="11015" spans="4:5">
      <c r="D11015" s="1205"/>
      <c r="E11015" s="1198"/>
    </row>
    <row r="11016" spans="4:5">
      <c r="D11016" s="1205"/>
      <c r="E11016" s="1198"/>
    </row>
    <row r="11017" spans="4:5">
      <c r="D11017" s="1205"/>
      <c r="E11017" s="1198"/>
    </row>
    <row r="11018" spans="4:5">
      <c r="D11018" s="1205"/>
      <c r="E11018" s="1198"/>
    </row>
    <row r="11019" spans="4:5">
      <c r="D11019" s="1205"/>
      <c r="E11019" s="1198"/>
    </row>
    <row r="11020" spans="4:5">
      <c r="D11020" s="1205"/>
      <c r="E11020" s="1198"/>
    </row>
    <row r="11021" spans="4:5">
      <c r="D11021" s="1205"/>
      <c r="E11021" s="1198"/>
    </row>
    <row r="11022" spans="4:5">
      <c r="D11022" s="1205"/>
      <c r="E11022" s="1198"/>
    </row>
    <row r="11023" spans="4:5">
      <c r="D11023" s="1205"/>
      <c r="E11023" s="1198"/>
    </row>
    <row r="11024" spans="4:5">
      <c r="D11024" s="1205"/>
      <c r="E11024" s="1198"/>
    </row>
    <row r="11025" spans="4:5">
      <c r="D11025" s="1205"/>
      <c r="E11025" s="1198"/>
    </row>
    <row r="11026" spans="4:5">
      <c r="D11026" s="1205"/>
      <c r="E11026" s="1198"/>
    </row>
    <row r="11027" spans="4:5">
      <c r="D11027" s="1205"/>
      <c r="E11027" s="1198"/>
    </row>
    <row r="11028" spans="4:5">
      <c r="D11028" s="1205"/>
      <c r="E11028" s="1198"/>
    </row>
    <row r="11029" spans="4:5">
      <c r="D11029" s="1205"/>
      <c r="E11029" s="1198"/>
    </row>
    <row r="11030" spans="4:5">
      <c r="D11030" s="1205"/>
      <c r="E11030" s="1198"/>
    </row>
    <row r="11031" spans="4:5">
      <c r="D11031" s="1205"/>
      <c r="E11031" s="1198"/>
    </row>
    <row r="11032" spans="4:5">
      <c r="D11032" s="1205"/>
      <c r="E11032" s="1198"/>
    </row>
    <row r="11033" spans="4:5">
      <c r="D11033" s="1205"/>
      <c r="E11033" s="1198"/>
    </row>
    <row r="11034" spans="4:5">
      <c r="D11034" s="1205"/>
      <c r="E11034" s="1198"/>
    </row>
    <row r="11035" spans="4:5">
      <c r="D11035" s="1205"/>
      <c r="E11035" s="1198"/>
    </row>
    <row r="11036" spans="4:5">
      <c r="D11036" s="1205"/>
      <c r="E11036" s="1198"/>
    </row>
    <row r="11037" spans="4:5">
      <c r="D11037" s="1205"/>
      <c r="E11037" s="1198"/>
    </row>
    <row r="11038" spans="4:5">
      <c r="D11038" s="1205"/>
      <c r="E11038" s="1198"/>
    </row>
    <row r="11039" spans="4:5">
      <c r="D11039" s="1205"/>
      <c r="E11039" s="1198"/>
    </row>
    <row r="11040" spans="4:5">
      <c r="D11040" s="1205"/>
      <c r="E11040" s="1198"/>
    </row>
    <row r="11041" spans="4:5">
      <c r="D11041" s="1205"/>
      <c r="E11041" s="1198"/>
    </row>
    <row r="11042" spans="4:5">
      <c r="D11042" s="1205"/>
      <c r="E11042" s="1198"/>
    </row>
    <row r="11043" spans="4:5">
      <c r="D11043" s="1205"/>
      <c r="E11043" s="1198"/>
    </row>
    <row r="11044" spans="4:5">
      <c r="D11044" s="1205"/>
      <c r="E11044" s="1198"/>
    </row>
    <row r="11045" spans="4:5">
      <c r="D11045" s="1205"/>
      <c r="E11045" s="1198"/>
    </row>
    <row r="11046" spans="4:5">
      <c r="D11046" s="1205"/>
      <c r="E11046" s="1198"/>
    </row>
    <row r="11047" spans="4:5">
      <c r="D11047" s="1205"/>
      <c r="E11047" s="1198"/>
    </row>
    <row r="11048" spans="4:5">
      <c r="D11048" s="1205"/>
      <c r="E11048" s="1198"/>
    </row>
    <row r="11049" spans="4:5">
      <c r="D11049" s="1205"/>
      <c r="E11049" s="1198"/>
    </row>
    <row r="11050" spans="4:5">
      <c r="D11050" s="1205"/>
      <c r="E11050" s="1198"/>
    </row>
    <row r="11051" spans="4:5">
      <c r="D11051" s="1205"/>
      <c r="E11051" s="1198"/>
    </row>
    <row r="11052" spans="4:5">
      <c r="D11052" s="1205"/>
      <c r="E11052" s="1198"/>
    </row>
    <row r="11053" spans="4:5">
      <c r="D11053" s="1205"/>
      <c r="E11053" s="1198"/>
    </row>
    <row r="11054" spans="4:5">
      <c r="D11054" s="1205"/>
      <c r="E11054" s="1198"/>
    </row>
    <row r="11055" spans="4:5">
      <c r="D11055" s="1205"/>
      <c r="E11055" s="1198"/>
    </row>
    <row r="11056" spans="4:5">
      <c r="D11056" s="1205"/>
      <c r="E11056" s="1198"/>
    </row>
    <row r="11057" spans="4:5">
      <c r="D11057" s="1205"/>
      <c r="E11057" s="1198"/>
    </row>
    <row r="11058" spans="4:5">
      <c r="D11058" s="1205"/>
      <c r="E11058" s="1198"/>
    </row>
    <row r="11059" spans="4:5">
      <c r="D11059" s="1205"/>
      <c r="E11059" s="1198"/>
    </row>
    <row r="11060" spans="4:5">
      <c r="D11060" s="1205"/>
      <c r="E11060" s="1198"/>
    </row>
    <row r="11061" spans="4:5">
      <c r="D11061" s="1205"/>
      <c r="E11061" s="1198"/>
    </row>
    <row r="11062" spans="4:5">
      <c r="D11062" s="1205"/>
      <c r="E11062" s="1198"/>
    </row>
    <row r="11063" spans="4:5">
      <c r="D11063" s="1205"/>
      <c r="E11063" s="1198"/>
    </row>
    <row r="11064" spans="4:5">
      <c r="D11064" s="1205"/>
      <c r="E11064" s="1198"/>
    </row>
    <row r="11065" spans="4:5">
      <c r="D11065" s="1205"/>
      <c r="E11065" s="1198"/>
    </row>
    <row r="11066" spans="4:5">
      <c r="D11066" s="1205"/>
      <c r="E11066" s="1198"/>
    </row>
    <row r="11067" spans="4:5">
      <c r="D11067" s="1205"/>
      <c r="E11067" s="1198"/>
    </row>
    <row r="11068" spans="4:5">
      <c r="D11068" s="1205"/>
      <c r="E11068" s="1198"/>
    </row>
    <row r="11069" spans="4:5">
      <c r="D11069" s="1205"/>
      <c r="E11069" s="1198"/>
    </row>
    <row r="11070" spans="4:5">
      <c r="D11070" s="1205"/>
      <c r="E11070" s="1198"/>
    </row>
    <row r="11071" spans="4:5">
      <c r="D11071" s="1205"/>
      <c r="E11071" s="1198"/>
    </row>
    <row r="11072" spans="4:5">
      <c r="D11072" s="1205"/>
      <c r="E11072" s="1198"/>
    </row>
    <row r="11073" spans="4:5">
      <c r="D11073" s="1205"/>
      <c r="E11073" s="1198"/>
    </row>
    <row r="11074" spans="4:5">
      <c r="D11074" s="1205"/>
      <c r="E11074" s="1198"/>
    </row>
    <row r="11075" spans="4:5">
      <c r="D11075" s="1205"/>
      <c r="E11075" s="1198"/>
    </row>
    <row r="11076" spans="4:5">
      <c r="D11076" s="1205"/>
      <c r="E11076" s="1198"/>
    </row>
    <row r="11077" spans="4:5">
      <c r="D11077" s="1205"/>
      <c r="E11077" s="1198"/>
    </row>
    <row r="11078" spans="4:5">
      <c r="D11078" s="1205"/>
      <c r="E11078" s="1198"/>
    </row>
    <row r="11079" spans="4:5">
      <c r="D11079" s="1205"/>
      <c r="E11079" s="1198"/>
    </row>
    <row r="11080" spans="4:5">
      <c r="D11080" s="1205"/>
      <c r="E11080" s="1198"/>
    </row>
    <row r="11081" spans="4:5">
      <c r="D11081" s="1205"/>
      <c r="E11081" s="1198"/>
    </row>
    <row r="11082" spans="4:5">
      <c r="D11082" s="1205"/>
      <c r="E11082" s="1198"/>
    </row>
    <row r="11083" spans="4:5">
      <c r="D11083" s="1205"/>
      <c r="E11083" s="1198"/>
    </row>
    <row r="11084" spans="4:5">
      <c r="D11084" s="1205"/>
      <c r="E11084" s="1198"/>
    </row>
    <row r="11085" spans="4:5">
      <c r="D11085" s="1205"/>
      <c r="E11085" s="1198"/>
    </row>
    <row r="11086" spans="4:5">
      <c r="D11086" s="1205"/>
      <c r="E11086" s="1198"/>
    </row>
    <row r="11087" spans="4:5">
      <c r="D11087" s="1205"/>
      <c r="E11087" s="1198"/>
    </row>
    <row r="11088" spans="4:5">
      <c r="D11088" s="1205"/>
      <c r="E11088" s="1198"/>
    </row>
    <row r="11089" spans="4:5">
      <c r="D11089" s="1205"/>
      <c r="E11089" s="1198"/>
    </row>
    <row r="11090" spans="4:5">
      <c r="D11090" s="1205"/>
      <c r="E11090" s="1198"/>
    </row>
    <row r="11091" spans="4:5">
      <c r="D11091" s="1205"/>
      <c r="E11091" s="1198"/>
    </row>
    <row r="11092" spans="4:5">
      <c r="D11092" s="1205"/>
      <c r="E11092" s="1198"/>
    </row>
    <row r="11093" spans="4:5">
      <c r="D11093" s="1205"/>
      <c r="E11093" s="1198"/>
    </row>
    <row r="11094" spans="4:5">
      <c r="D11094" s="1205"/>
      <c r="E11094" s="1198"/>
    </row>
    <row r="11095" spans="4:5">
      <c r="D11095" s="1205"/>
      <c r="E11095" s="1198"/>
    </row>
    <row r="11096" spans="4:5">
      <c r="D11096" s="1205"/>
      <c r="E11096" s="1198"/>
    </row>
    <row r="11097" spans="4:5">
      <c r="D11097" s="1205"/>
      <c r="E11097" s="1198"/>
    </row>
    <row r="11098" spans="4:5">
      <c r="D11098" s="1205"/>
      <c r="E11098" s="1198"/>
    </row>
    <row r="11099" spans="4:5">
      <c r="D11099" s="1205"/>
      <c r="E11099" s="1198"/>
    </row>
    <row r="11100" spans="4:5">
      <c r="D11100" s="1205"/>
      <c r="E11100" s="1198"/>
    </row>
    <row r="11101" spans="4:5">
      <c r="D11101" s="1205"/>
      <c r="E11101" s="1198"/>
    </row>
    <row r="11102" spans="4:5">
      <c r="D11102" s="1205"/>
      <c r="E11102" s="1198"/>
    </row>
    <row r="11103" spans="4:5">
      <c r="D11103" s="1205"/>
      <c r="E11103" s="1198"/>
    </row>
    <row r="11104" spans="4:5">
      <c r="D11104" s="1205"/>
      <c r="E11104" s="1198"/>
    </row>
    <row r="11105" spans="4:5">
      <c r="D11105" s="1205"/>
      <c r="E11105" s="1198"/>
    </row>
    <row r="11106" spans="4:5">
      <c r="D11106" s="1205"/>
      <c r="E11106" s="1198"/>
    </row>
    <row r="11107" spans="4:5">
      <c r="D11107" s="1205"/>
      <c r="E11107" s="1198"/>
    </row>
    <row r="11108" spans="4:5">
      <c r="D11108" s="1205"/>
      <c r="E11108" s="1198"/>
    </row>
    <row r="11109" spans="4:5">
      <c r="D11109" s="1205"/>
      <c r="E11109" s="1198"/>
    </row>
    <row r="11110" spans="4:5">
      <c r="D11110" s="1205"/>
      <c r="E11110" s="1198"/>
    </row>
    <row r="11111" spans="4:5">
      <c r="D11111" s="1205"/>
      <c r="E11111" s="1198"/>
    </row>
    <row r="11112" spans="4:5">
      <c r="D11112" s="1205"/>
      <c r="E11112" s="1198"/>
    </row>
    <row r="11113" spans="4:5">
      <c r="D11113" s="1205"/>
      <c r="E11113" s="1198"/>
    </row>
    <row r="11114" spans="4:5">
      <c r="D11114" s="1205"/>
      <c r="E11114" s="1198"/>
    </row>
    <row r="11115" spans="4:5">
      <c r="D11115" s="1205"/>
      <c r="E11115" s="1198"/>
    </row>
    <row r="11116" spans="4:5">
      <c r="D11116" s="1205"/>
      <c r="E11116" s="1198"/>
    </row>
    <row r="11117" spans="4:5">
      <c r="D11117" s="1205"/>
      <c r="E11117" s="1198"/>
    </row>
    <row r="11118" spans="4:5">
      <c r="D11118" s="1205"/>
      <c r="E11118" s="1198"/>
    </row>
    <row r="11119" spans="4:5">
      <c r="D11119" s="1205"/>
      <c r="E11119" s="1198"/>
    </row>
    <row r="11120" spans="4:5">
      <c r="D11120" s="1205"/>
      <c r="E11120" s="1198"/>
    </row>
    <row r="11121" spans="4:5">
      <c r="D11121" s="1205"/>
      <c r="E11121" s="1198"/>
    </row>
    <row r="11122" spans="4:5">
      <c r="D11122" s="1205"/>
      <c r="E11122" s="1198"/>
    </row>
    <row r="11123" spans="4:5">
      <c r="D11123" s="1205"/>
      <c r="E11123" s="1198"/>
    </row>
    <row r="11124" spans="4:5">
      <c r="D11124" s="1205"/>
      <c r="E11124" s="1198"/>
    </row>
    <row r="11125" spans="4:5">
      <c r="D11125" s="1205"/>
      <c r="E11125" s="1198"/>
    </row>
    <row r="11126" spans="4:5">
      <c r="D11126" s="1205"/>
      <c r="E11126" s="1198"/>
    </row>
    <row r="11127" spans="4:5">
      <c r="D11127" s="1205"/>
      <c r="E11127" s="1198"/>
    </row>
    <row r="11128" spans="4:5">
      <c r="D11128" s="1205"/>
      <c r="E11128" s="1198"/>
    </row>
    <row r="11129" spans="4:5">
      <c r="D11129" s="1205"/>
      <c r="E11129" s="1198"/>
    </row>
    <row r="11130" spans="4:5">
      <c r="D11130" s="1205"/>
      <c r="E11130" s="1198"/>
    </row>
    <row r="11131" spans="4:5">
      <c r="D11131" s="1205"/>
      <c r="E11131" s="1198"/>
    </row>
    <row r="11132" spans="4:5">
      <c r="D11132" s="1205"/>
      <c r="E11132" s="1198"/>
    </row>
    <row r="11133" spans="4:5">
      <c r="D11133" s="1205"/>
      <c r="E11133" s="1198"/>
    </row>
    <row r="11134" spans="4:5">
      <c r="D11134" s="1205"/>
      <c r="E11134" s="1198"/>
    </row>
    <row r="11135" spans="4:5">
      <c r="D11135" s="1205"/>
      <c r="E11135" s="1198"/>
    </row>
    <row r="11136" spans="4:5">
      <c r="D11136" s="1205"/>
      <c r="E11136" s="1198"/>
    </row>
    <row r="11137" spans="4:5">
      <c r="D11137" s="1205"/>
      <c r="E11137" s="1198"/>
    </row>
    <row r="11138" spans="4:5">
      <c r="D11138" s="1205"/>
      <c r="E11138" s="1198"/>
    </row>
    <row r="11139" spans="4:5">
      <c r="D11139" s="1205"/>
      <c r="E11139" s="1198"/>
    </row>
    <row r="11140" spans="4:5">
      <c r="D11140" s="1205"/>
      <c r="E11140" s="1198"/>
    </row>
    <row r="11141" spans="4:5">
      <c r="D11141" s="1205"/>
      <c r="E11141" s="1198"/>
    </row>
    <row r="11142" spans="4:5">
      <c r="D11142" s="1205"/>
      <c r="E11142" s="1198"/>
    </row>
    <row r="11143" spans="4:5">
      <c r="D11143" s="1205"/>
      <c r="E11143" s="1198"/>
    </row>
    <row r="11144" spans="4:5">
      <c r="D11144" s="1205"/>
      <c r="E11144" s="1198"/>
    </row>
    <row r="11145" spans="4:5">
      <c r="D11145" s="1205"/>
      <c r="E11145" s="1198"/>
    </row>
    <row r="11146" spans="4:5">
      <c r="D11146" s="1205"/>
      <c r="E11146" s="1198"/>
    </row>
    <row r="11147" spans="4:5">
      <c r="D11147" s="1205"/>
      <c r="E11147" s="1198"/>
    </row>
    <row r="11148" spans="4:5">
      <c r="D11148" s="1205"/>
      <c r="E11148" s="1198"/>
    </row>
    <row r="11149" spans="4:5">
      <c r="D11149" s="1205"/>
      <c r="E11149" s="1198"/>
    </row>
    <row r="11150" spans="4:5">
      <c r="D11150" s="1205"/>
      <c r="E11150" s="1198"/>
    </row>
    <row r="11151" spans="4:5">
      <c r="D11151" s="1205"/>
      <c r="E11151" s="1198"/>
    </row>
    <row r="11152" spans="4:5">
      <c r="D11152" s="1205"/>
      <c r="E11152" s="1198"/>
    </row>
    <row r="11153" spans="4:5">
      <c r="D11153" s="1205"/>
      <c r="E11153" s="1198"/>
    </row>
    <row r="11154" spans="4:5">
      <c r="D11154" s="1205"/>
      <c r="E11154" s="1198"/>
    </row>
    <row r="11155" spans="4:5">
      <c r="D11155" s="1205"/>
      <c r="E11155" s="1198"/>
    </row>
    <row r="11156" spans="4:5">
      <c r="D11156" s="1205"/>
      <c r="E11156" s="1198"/>
    </row>
    <row r="11157" spans="4:5">
      <c r="D11157" s="1205"/>
      <c r="E11157" s="1198"/>
    </row>
    <row r="11158" spans="4:5">
      <c r="D11158" s="1205"/>
      <c r="E11158" s="1198"/>
    </row>
    <row r="11159" spans="4:5">
      <c r="D11159" s="1205"/>
      <c r="E11159" s="1198"/>
    </row>
    <row r="11160" spans="4:5">
      <c r="D11160" s="1205"/>
      <c r="E11160" s="1198"/>
    </row>
    <row r="11161" spans="4:5">
      <c r="D11161" s="1205"/>
      <c r="E11161" s="1198"/>
    </row>
    <row r="11162" spans="4:5">
      <c r="D11162" s="1205"/>
      <c r="E11162" s="1198"/>
    </row>
    <row r="11163" spans="4:5">
      <c r="D11163" s="1205"/>
      <c r="E11163" s="1198"/>
    </row>
    <row r="11164" spans="4:5">
      <c r="D11164" s="1205"/>
      <c r="E11164" s="1198"/>
    </row>
    <row r="11165" spans="4:5">
      <c r="D11165" s="1205"/>
      <c r="E11165" s="1198"/>
    </row>
    <row r="11166" spans="4:5">
      <c r="D11166" s="1205"/>
      <c r="E11166" s="1198"/>
    </row>
    <row r="11167" spans="4:5">
      <c r="D11167" s="1205"/>
      <c r="E11167" s="1198"/>
    </row>
    <row r="11168" spans="4:5">
      <c r="D11168" s="1205"/>
      <c r="E11168" s="1198"/>
    </row>
    <row r="11169" spans="4:5">
      <c r="D11169" s="1205"/>
      <c r="E11169" s="1198"/>
    </row>
    <row r="11170" spans="4:5">
      <c r="D11170" s="1205"/>
      <c r="E11170" s="1198"/>
    </row>
    <row r="11171" spans="4:5">
      <c r="D11171" s="1205"/>
      <c r="E11171" s="1198"/>
    </row>
    <row r="11172" spans="4:5">
      <c r="D11172" s="1205"/>
      <c r="E11172" s="1198"/>
    </row>
    <row r="11173" spans="4:5">
      <c r="D11173" s="1205"/>
      <c r="E11173" s="1198"/>
    </row>
    <row r="11174" spans="4:5">
      <c r="D11174" s="1205"/>
      <c r="E11174" s="1198"/>
    </row>
    <row r="11175" spans="4:5">
      <c r="D11175" s="1205"/>
      <c r="E11175" s="1198"/>
    </row>
    <row r="11176" spans="4:5">
      <c r="D11176" s="1205"/>
      <c r="E11176" s="1198"/>
    </row>
    <row r="11177" spans="4:5">
      <c r="D11177" s="1205"/>
      <c r="E11177" s="1198"/>
    </row>
    <row r="11178" spans="4:5">
      <c r="D11178" s="1205"/>
      <c r="E11178" s="1198"/>
    </row>
    <row r="11179" spans="4:5">
      <c r="D11179" s="1205"/>
      <c r="E11179" s="1198"/>
    </row>
    <row r="11180" spans="4:5">
      <c r="D11180" s="1205"/>
      <c r="E11180" s="1198"/>
    </row>
    <row r="11181" spans="4:5">
      <c r="D11181" s="1205"/>
      <c r="E11181" s="1198"/>
    </row>
    <row r="11182" spans="4:5">
      <c r="D11182" s="1205"/>
      <c r="E11182" s="1198"/>
    </row>
    <row r="11183" spans="4:5">
      <c r="D11183" s="1205"/>
      <c r="E11183" s="1198"/>
    </row>
    <row r="11184" spans="4:5">
      <c r="D11184" s="1205"/>
      <c r="E11184" s="1198"/>
    </row>
    <row r="11185" spans="4:5">
      <c r="D11185" s="1205"/>
      <c r="E11185" s="1198"/>
    </row>
    <row r="11186" spans="4:5">
      <c r="D11186" s="1205"/>
      <c r="E11186" s="1198"/>
    </row>
    <row r="11187" spans="4:5">
      <c r="D11187" s="1205"/>
      <c r="E11187" s="1198"/>
    </row>
    <row r="11188" spans="4:5">
      <c r="D11188" s="1205"/>
      <c r="E11188" s="1198"/>
    </row>
    <row r="11189" spans="4:5">
      <c r="D11189" s="1205"/>
      <c r="E11189" s="1198"/>
    </row>
    <row r="11190" spans="4:5">
      <c r="D11190" s="1205"/>
      <c r="E11190" s="1198"/>
    </row>
    <row r="11191" spans="4:5">
      <c r="D11191" s="1205"/>
      <c r="E11191" s="1198"/>
    </row>
    <row r="11192" spans="4:5">
      <c r="D11192" s="1205"/>
      <c r="E11192" s="1198"/>
    </row>
    <row r="11193" spans="4:5">
      <c r="D11193" s="1205"/>
      <c r="E11193" s="1198"/>
    </row>
    <row r="11194" spans="4:5">
      <c r="D11194" s="1205"/>
      <c r="E11194" s="1198"/>
    </row>
    <row r="11195" spans="4:5">
      <c r="D11195" s="1205"/>
      <c r="E11195" s="1198"/>
    </row>
    <row r="11196" spans="4:5">
      <c r="D11196" s="1205"/>
      <c r="E11196" s="1198"/>
    </row>
    <row r="11197" spans="4:5">
      <c r="D11197" s="1205"/>
      <c r="E11197" s="1198"/>
    </row>
    <row r="11198" spans="4:5">
      <c r="D11198" s="1205"/>
      <c r="E11198" s="1198"/>
    </row>
    <row r="11199" spans="4:5">
      <c r="D11199" s="1205"/>
      <c r="E11199" s="1198"/>
    </row>
    <row r="11200" spans="4:5">
      <c r="D11200" s="1205"/>
      <c r="E11200" s="1198"/>
    </row>
    <row r="11201" spans="4:5">
      <c r="D11201" s="1205"/>
      <c r="E11201" s="1198"/>
    </row>
    <row r="11202" spans="4:5">
      <c r="D11202" s="1205"/>
      <c r="E11202" s="1198"/>
    </row>
    <row r="11203" spans="4:5">
      <c r="D11203" s="1205"/>
      <c r="E11203" s="1198"/>
    </row>
    <row r="11204" spans="4:5">
      <c r="D11204" s="1205"/>
      <c r="E11204" s="1198"/>
    </row>
    <row r="11205" spans="4:5">
      <c r="D11205" s="1205"/>
      <c r="E11205" s="1198"/>
    </row>
    <row r="11206" spans="4:5">
      <c r="D11206" s="1205"/>
      <c r="E11206" s="1198"/>
    </row>
    <row r="11207" spans="4:5">
      <c r="D11207" s="1205"/>
      <c r="E11207" s="1198"/>
    </row>
    <row r="11208" spans="4:5">
      <c r="D11208" s="1205"/>
      <c r="E11208" s="1198"/>
    </row>
    <row r="11209" spans="4:5">
      <c r="D11209" s="1205"/>
      <c r="E11209" s="1198"/>
    </row>
    <row r="11210" spans="4:5">
      <c r="D11210" s="1205"/>
      <c r="E11210" s="1198"/>
    </row>
    <row r="11211" spans="4:5">
      <c r="D11211" s="1205"/>
      <c r="E11211" s="1198"/>
    </row>
    <row r="11212" spans="4:5">
      <c r="D11212" s="1205"/>
      <c r="E11212" s="1198"/>
    </row>
    <row r="11213" spans="4:5">
      <c r="D11213" s="1205"/>
      <c r="E11213" s="1198"/>
    </row>
    <row r="11214" spans="4:5">
      <c r="D11214" s="1205"/>
      <c r="E11214" s="1198"/>
    </row>
    <row r="11215" spans="4:5">
      <c r="D11215" s="1205"/>
      <c r="E11215" s="1198"/>
    </row>
    <row r="11216" spans="4:5">
      <c r="D11216" s="1205"/>
      <c r="E11216" s="1198"/>
    </row>
    <row r="11217" spans="4:5">
      <c r="D11217" s="1205"/>
      <c r="E11217" s="1198"/>
    </row>
    <row r="11218" spans="4:5">
      <c r="D11218" s="1205"/>
      <c r="E11218" s="1198"/>
    </row>
    <row r="11219" spans="4:5">
      <c r="D11219" s="1205"/>
      <c r="E11219" s="1198"/>
    </row>
    <row r="11220" spans="4:5">
      <c r="D11220" s="1205"/>
      <c r="E11220" s="1198"/>
    </row>
    <row r="11221" spans="4:5">
      <c r="D11221" s="1205"/>
      <c r="E11221" s="1198"/>
    </row>
    <row r="11222" spans="4:5">
      <c r="D11222" s="1205"/>
      <c r="E11222" s="1198"/>
    </row>
    <row r="11223" spans="4:5">
      <c r="D11223" s="1205"/>
      <c r="E11223" s="1198"/>
    </row>
    <row r="11224" spans="4:5">
      <c r="D11224" s="1205"/>
      <c r="E11224" s="1198"/>
    </row>
    <row r="11225" spans="4:5">
      <c r="D11225" s="1205"/>
      <c r="E11225" s="1198"/>
    </row>
    <row r="11226" spans="4:5">
      <c r="D11226" s="1205"/>
      <c r="E11226" s="1198"/>
    </row>
    <row r="11227" spans="4:5">
      <c r="D11227" s="1205"/>
      <c r="E11227" s="1198"/>
    </row>
    <row r="11228" spans="4:5">
      <c r="D11228" s="1205"/>
      <c r="E11228" s="1198"/>
    </row>
    <row r="11229" spans="4:5">
      <c r="D11229" s="1205"/>
      <c r="E11229" s="1198"/>
    </row>
    <row r="11230" spans="4:5">
      <c r="D11230" s="1205"/>
      <c r="E11230" s="1198"/>
    </row>
    <row r="11231" spans="4:5">
      <c r="D11231" s="1205"/>
      <c r="E11231" s="1198"/>
    </row>
    <row r="11232" spans="4:5">
      <c r="D11232" s="1205"/>
      <c r="E11232" s="1198"/>
    </row>
    <row r="11233" spans="4:5">
      <c r="D11233" s="1205"/>
      <c r="E11233" s="1198"/>
    </row>
    <row r="11234" spans="4:5">
      <c r="D11234" s="1205"/>
      <c r="E11234" s="1198"/>
    </row>
    <row r="11235" spans="4:5">
      <c r="D11235" s="1205"/>
      <c r="E11235" s="1198"/>
    </row>
    <row r="11236" spans="4:5">
      <c r="D11236" s="1205"/>
      <c r="E11236" s="1198"/>
    </row>
    <row r="11237" spans="4:5">
      <c r="D11237" s="1205"/>
      <c r="E11237" s="1198"/>
    </row>
    <row r="11238" spans="4:5">
      <c r="D11238" s="1205"/>
      <c r="E11238" s="1198"/>
    </row>
    <row r="11239" spans="4:5">
      <c r="D11239" s="1205"/>
      <c r="E11239" s="1198"/>
    </row>
    <row r="11240" spans="4:5">
      <c r="D11240" s="1205"/>
      <c r="E11240" s="1198"/>
    </row>
    <row r="11241" spans="4:5">
      <c r="D11241" s="1205"/>
      <c r="E11241" s="1198"/>
    </row>
    <row r="11242" spans="4:5">
      <c r="D11242" s="1205"/>
      <c r="E11242" s="1198"/>
    </row>
    <row r="11243" spans="4:5">
      <c r="D11243" s="1205"/>
      <c r="E11243" s="1198"/>
    </row>
    <row r="11244" spans="4:5">
      <c r="D11244" s="1205"/>
      <c r="E11244" s="1198"/>
    </row>
    <row r="11245" spans="4:5">
      <c r="D11245" s="1205"/>
      <c r="E11245" s="1198"/>
    </row>
    <row r="11246" spans="4:5">
      <c r="D11246" s="1205"/>
      <c r="E11246" s="1198"/>
    </row>
    <row r="11247" spans="4:5">
      <c r="D11247" s="1205"/>
      <c r="E11247" s="1198"/>
    </row>
    <row r="11248" spans="4:5">
      <c r="D11248" s="1205"/>
      <c r="E11248" s="1198"/>
    </row>
    <row r="11249" spans="4:5">
      <c r="D11249" s="1205"/>
      <c r="E11249" s="1198"/>
    </row>
    <row r="11250" spans="4:5">
      <c r="D11250" s="1205"/>
      <c r="E11250" s="1198"/>
    </row>
    <row r="11251" spans="4:5">
      <c r="D11251" s="1205"/>
      <c r="E11251" s="1198"/>
    </row>
    <row r="11252" spans="4:5">
      <c r="D11252" s="1205"/>
      <c r="E11252" s="1198"/>
    </row>
    <row r="11253" spans="4:5">
      <c r="D11253" s="1205"/>
      <c r="E11253" s="1198"/>
    </row>
    <row r="11254" spans="4:5">
      <c r="D11254" s="1205"/>
      <c r="E11254" s="1198"/>
    </row>
    <row r="11255" spans="4:5">
      <c r="D11255" s="1205"/>
      <c r="E11255" s="1198"/>
    </row>
    <row r="11256" spans="4:5">
      <c r="D11256" s="1205"/>
      <c r="E11256" s="1198"/>
    </row>
    <row r="11257" spans="4:5">
      <c r="D11257" s="1205"/>
      <c r="E11257" s="1198"/>
    </row>
    <row r="11258" spans="4:5">
      <c r="D11258" s="1205"/>
      <c r="E11258" s="1198"/>
    </row>
    <row r="11259" spans="4:5">
      <c r="D11259" s="1205"/>
      <c r="E11259" s="1198"/>
    </row>
    <row r="11260" spans="4:5">
      <c r="D11260" s="1205"/>
      <c r="E11260" s="1198"/>
    </row>
    <row r="11261" spans="4:5">
      <c r="D11261" s="1205"/>
      <c r="E11261" s="1198"/>
    </row>
    <row r="11262" spans="4:5">
      <c r="D11262" s="1205"/>
      <c r="E11262" s="1198"/>
    </row>
    <row r="11263" spans="4:5">
      <c r="D11263" s="1205"/>
      <c r="E11263" s="1198"/>
    </row>
    <row r="11264" spans="4:5">
      <c r="D11264" s="1205"/>
      <c r="E11264" s="1198"/>
    </row>
    <row r="11265" spans="4:5">
      <c r="D11265" s="1205"/>
      <c r="E11265" s="1198"/>
    </row>
    <row r="11266" spans="4:5">
      <c r="D11266" s="1205"/>
      <c r="E11266" s="1198"/>
    </row>
    <row r="11267" spans="4:5">
      <c r="D11267" s="1205"/>
      <c r="E11267" s="1198"/>
    </row>
    <row r="11268" spans="4:5">
      <c r="D11268" s="1205"/>
      <c r="E11268" s="1198"/>
    </row>
    <row r="11269" spans="4:5">
      <c r="D11269" s="1205"/>
      <c r="E11269" s="1198"/>
    </row>
    <row r="11270" spans="4:5">
      <c r="D11270" s="1205"/>
      <c r="E11270" s="1198"/>
    </row>
    <row r="11271" spans="4:5">
      <c r="D11271" s="1205"/>
      <c r="E11271" s="1198"/>
    </row>
    <row r="11272" spans="4:5">
      <c r="D11272" s="1205"/>
      <c r="E11272" s="1198"/>
    </row>
    <row r="11273" spans="4:5">
      <c r="D11273" s="1205"/>
      <c r="E11273" s="1198"/>
    </row>
    <row r="11274" spans="4:5">
      <c r="D11274" s="1205"/>
      <c r="E11274" s="1198"/>
    </row>
    <row r="11275" spans="4:5">
      <c r="D11275" s="1205"/>
      <c r="E11275" s="1198"/>
    </row>
    <row r="11276" spans="4:5">
      <c r="D11276" s="1205"/>
      <c r="E11276" s="1198"/>
    </row>
    <row r="11277" spans="4:5">
      <c r="D11277" s="1205"/>
      <c r="E11277" s="1198"/>
    </row>
    <row r="11278" spans="4:5">
      <c r="D11278" s="1205"/>
      <c r="E11278" s="1198"/>
    </row>
    <row r="11279" spans="4:5">
      <c r="D11279" s="1205"/>
      <c r="E11279" s="1198"/>
    </row>
    <row r="11280" spans="4:5">
      <c r="D11280" s="1205"/>
      <c r="E11280" s="1198"/>
    </row>
    <row r="11281" spans="4:5">
      <c r="D11281" s="1205"/>
      <c r="E11281" s="1198"/>
    </row>
    <row r="11282" spans="4:5">
      <c r="D11282" s="1205"/>
      <c r="E11282" s="1198"/>
    </row>
    <row r="11283" spans="4:5">
      <c r="D11283" s="1205"/>
      <c r="E11283" s="1198"/>
    </row>
    <row r="11284" spans="4:5">
      <c r="D11284" s="1205"/>
      <c r="E11284" s="1198"/>
    </row>
    <row r="11285" spans="4:5">
      <c r="D11285" s="1205"/>
      <c r="E11285" s="1198"/>
    </row>
    <row r="11286" spans="4:5">
      <c r="D11286" s="1205"/>
      <c r="E11286" s="1198"/>
    </row>
    <row r="11287" spans="4:5">
      <c r="D11287" s="1205"/>
      <c r="E11287" s="1198"/>
    </row>
    <row r="11288" spans="4:5">
      <c r="D11288" s="1205"/>
      <c r="E11288" s="1198"/>
    </row>
    <row r="11289" spans="4:5">
      <c r="D11289" s="1205"/>
      <c r="E11289" s="1198"/>
    </row>
    <row r="11290" spans="4:5">
      <c r="D11290" s="1205"/>
      <c r="E11290" s="1198"/>
    </row>
    <row r="11291" spans="4:5">
      <c r="D11291" s="1205"/>
      <c r="E11291" s="1198"/>
    </row>
    <row r="11292" spans="4:5">
      <c r="D11292" s="1205"/>
      <c r="E11292" s="1198"/>
    </row>
    <row r="11293" spans="4:5">
      <c r="D11293" s="1205"/>
      <c r="E11293" s="1198"/>
    </row>
    <row r="11294" spans="4:5">
      <c r="D11294" s="1205"/>
      <c r="E11294" s="1198"/>
    </row>
    <row r="11295" spans="4:5">
      <c r="D11295" s="1205"/>
      <c r="E11295" s="1198"/>
    </row>
    <row r="11296" spans="4:5">
      <c r="D11296" s="1205"/>
      <c r="E11296" s="1198"/>
    </row>
    <row r="11297" spans="4:5">
      <c r="D11297" s="1205"/>
      <c r="E11297" s="1198"/>
    </row>
    <row r="11298" spans="4:5">
      <c r="D11298" s="1205"/>
      <c r="E11298" s="1198"/>
    </row>
    <row r="11299" spans="4:5">
      <c r="D11299" s="1205"/>
      <c r="E11299" s="1198"/>
    </row>
    <row r="11300" spans="4:5">
      <c r="D11300" s="1205"/>
      <c r="E11300" s="1198"/>
    </row>
    <row r="11301" spans="4:5">
      <c r="D11301" s="1205"/>
      <c r="E11301" s="1198"/>
    </row>
    <row r="11302" spans="4:5">
      <c r="D11302" s="1205"/>
      <c r="E11302" s="1198"/>
    </row>
    <row r="11303" spans="4:5">
      <c r="D11303" s="1205"/>
      <c r="E11303" s="1198"/>
    </row>
    <row r="11304" spans="4:5">
      <c r="D11304" s="1205"/>
      <c r="E11304" s="1198"/>
    </row>
    <row r="11305" spans="4:5">
      <c r="D11305" s="1205"/>
      <c r="E11305" s="1198"/>
    </row>
    <row r="11306" spans="4:5">
      <c r="D11306" s="1205"/>
      <c r="E11306" s="1198"/>
    </row>
    <row r="11307" spans="4:5">
      <c r="D11307" s="1205"/>
      <c r="E11307" s="1198"/>
    </row>
    <row r="11308" spans="4:5">
      <c r="D11308" s="1205"/>
      <c r="E11308" s="1198"/>
    </row>
    <row r="11309" spans="4:5">
      <c r="D11309" s="1205"/>
      <c r="E11309" s="1198"/>
    </row>
    <row r="11310" spans="4:5">
      <c r="D11310" s="1205"/>
      <c r="E11310" s="1198"/>
    </row>
    <row r="11311" spans="4:5">
      <c r="D11311" s="1205"/>
      <c r="E11311" s="1198"/>
    </row>
    <row r="11312" spans="4:5">
      <c r="D11312" s="1205"/>
      <c r="E11312" s="1198"/>
    </row>
    <row r="11313" spans="4:5">
      <c r="D11313" s="1205"/>
      <c r="E11313" s="1198"/>
    </row>
    <row r="11314" spans="4:5">
      <c r="D11314" s="1205"/>
      <c r="E11314" s="1198"/>
    </row>
    <row r="11315" spans="4:5">
      <c r="D11315" s="1205"/>
      <c r="E11315" s="1198"/>
    </row>
    <row r="11316" spans="4:5">
      <c r="D11316" s="1205"/>
      <c r="E11316" s="1198"/>
    </row>
    <row r="11317" spans="4:5">
      <c r="D11317" s="1205"/>
      <c r="E11317" s="1198"/>
    </row>
    <row r="11318" spans="4:5">
      <c r="D11318" s="1205"/>
      <c r="E11318" s="1198"/>
    </row>
    <row r="11319" spans="4:5">
      <c r="D11319" s="1205"/>
      <c r="E11319" s="1198"/>
    </row>
    <row r="11320" spans="4:5">
      <c r="D11320" s="1205"/>
      <c r="E11320" s="1198"/>
    </row>
    <row r="11321" spans="4:5">
      <c r="D11321" s="1205"/>
      <c r="E11321" s="1198"/>
    </row>
    <row r="11322" spans="4:5">
      <c r="D11322" s="1205"/>
      <c r="E11322" s="1198"/>
    </row>
    <row r="11323" spans="4:5">
      <c r="D11323" s="1205"/>
      <c r="E11323" s="1198"/>
    </row>
    <row r="11324" spans="4:5">
      <c r="D11324" s="1205"/>
      <c r="E11324" s="1198"/>
    </row>
    <row r="11325" spans="4:5">
      <c r="D11325" s="1205"/>
      <c r="E11325" s="1198"/>
    </row>
    <row r="11326" spans="4:5">
      <c r="D11326" s="1205"/>
      <c r="E11326" s="1198"/>
    </row>
    <row r="11327" spans="4:5">
      <c r="D11327" s="1205"/>
      <c r="E11327" s="1198"/>
    </row>
    <row r="11328" spans="4:5">
      <c r="D11328" s="1205"/>
      <c r="E11328" s="1198"/>
    </row>
    <row r="11329" spans="4:5">
      <c r="D11329" s="1205"/>
      <c r="E11329" s="1198"/>
    </row>
    <row r="11330" spans="4:5">
      <c r="D11330" s="1205"/>
      <c r="E11330" s="1198"/>
    </row>
    <row r="11331" spans="4:5">
      <c r="D11331" s="1205"/>
      <c r="E11331" s="1198"/>
    </row>
    <row r="11332" spans="4:5">
      <c r="D11332" s="1205"/>
      <c r="E11332" s="1198"/>
    </row>
    <row r="11333" spans="4:5">
      <c r="D11333" s="1205"/>
      <c r="E11333" s="1198"/>
    </row>
    <row r="11334" spans="4:5">
      <c r="D11334" s="1205"/>
      <c r="E11334" s="1198"/>
    </row>
    <row r="11335" spans="4:5">
      <c r="D11335" s="1205"/>
      <c r="E11335" s="1198"/>
    </row>
    <row r="11336" spans="4:5">
      <c r="D11336" s="1205"/>
      <c r="E11336" s="1198"/>
    </row>
    <row r="11337" spans="4:5">
      <c r="D11337" s="1205"/>
      <c r="E11337" s="1198"/>
    </row>
    <row r="11338" spans="4:5">
      <c r="D11338" s="1205"/>
      <c r="E11338" s="1198"/>
    </row>
    <row r="11339" spans="4:5">
      <c r="D11339" s="1205"/>
      <c r="E11339" s="1198"/>
    </row>
    <row r="11340" spans="4:5">
      <c r="D11340" s="1205"/>
      <c r="E11340" s="1198"/>
    </row>
    <row r="11341" spans="4:5">
      <c r="D11341" s="1205"/>
      <c r="E11341" s="1198"/>
    </row>
    <row r="11342" spans="4:5">
      <c r="D11342" s="1205"/>
      <c r="E11342" s="1198"/>
    </row>
    <row r="11343" spans="4:5">
      <c r="D11343" s="1205"/>
      <c r="E11343" s="1198"/>
    </row>
    <row r="11344" spans="4:5">
      <c r="D11344" s="1205"/>
      <c r="E11344" s="1198"/>
    </row>
    <row r="11345" spans="4:5">
      <c r="D11345" s="1205"/>
      <c r="E11345" s="1198"/>
    </row>
    <row r="11346" spans="4:5">
      <c r="D11346" s="1205"/>
      <c r="E11346" s="1198"/>
    </row>
    <row r="11347" spans="4:5">
      <c r="D11347" s="1205"/>
      <c r="E11347" s="1198"/>
    </row>
    <row r="11348" spans="4:5">
      <c r="D11348" s="1205"/>
      <c r="E11348" s="1198"/>
    </row>
    <row r="11349" spans="4:5">
      <c r="D11349" s="1205"/>
      <c r="E11349" s="1198"/>
    </row>
    <row r="11350" spans="4:5">
      <c r="D11350" s="1205"/>
      <c r="E11350" s="1198"/>
    </row>
    <row r="11351" spans="4:5">
      <c r="D11351" s="1205"/>
      <c r="E11351" s="1198"/>
    </row>
    <row r="11352" spans="4:5">
      <c r="D11352" s="1205"/>
      <c r="E11352" s="1198"/>
    </row>
    <row r="11353" spans="4:5">
      <c r="D11353" s="1205"/>
      <c r="E11353" s="1198"/>
    </row>
    <row r="11354" spans="4:5">
      <c r="D11354" s="1205"/>
      <c r="E11354" s="1198"/>
    </row>
    <row r="11355" spans="4:5">
      <c r="D11355" s="1205"/>
      <c r="E11355" s="1198"/>
    </row>
    <row r="11356" spans="4:5">
      <c r="D11356" s="1205"/>
      <c r="E11356" s="1198"/>
    </row>
    <row r="11357" spans="4:5">
      <c r="D11357" s="1205"/>
      <c r="E11357" s="1198"/>
    </row>
    <row r="11358" spans="4:5">
      <c r="D11358" s="1205"/>
      <c r="E11358" s="1198"/>
    </row>
    <row r="11359" spans="4:5">
      <c r="D11359" s="1205"/>
      <c r="E11359" s="1198"/>
    </row>
    <row r="11360" spans="4:5">
      <c r="D11360" s="1205"/>
      <c r="E11360" s="1198"/>
    </row>
    <row r="11361" spans="4:5">
      <c r="D11361" s="1205"/>
      <c r="E11361" s="1198"/>
    </row>
    <row r="11362" spans="4:5">
      <c r="D11362" s="1205"/>
      <c r="E11362" s="1198"/>
    </row>
    <row r="11363" spans="4:5">
      <c r="D11363" s="1205"/>
      <c r="E11363" s="1198"/>
    </row>
    <row r="11364" spans="4:5">
      <c r="D11364" s="1205"/>
      <c r="E11364" s="1198"/>
    </row>
    <row r="11365" spans="4:5">
      <c r="D11365" s="1205"/>
      <c r="E11365" s="1198"/>
    </row>
    <row r="11366" spans="4:5">
      <c r="D11366" s="1205"/>
      <c r="E11366" s="1198"/>
    </row>
    <row r="11367" spans="4:5">
      <c r="D11367" s="1205"/>
      <c r="E11367" s="1198"/>
    </row>
    <row r="11368" spans="4:5">
      <c r="D11368" s="1205"/>
      <c r="E11368" s="1198"/>
    </row>
    <row r="11369" spans="4:5">
      <c r="D11369" s="1205"/>
      <c r="E11369" s="1198"/>
    </row>
    <row r="11370" spans="4:5">
      <c r="D11370" s="1205"/>
      <c r="E11370" s="1198"/>
    </row>
    <row r="11371" spans="4:5">
      <c r="D11371" s="1205"/>
      <c r="E11371" s="1198"/>
    </row>
    <row r="11372" spans="4:5">
      <c r="D11372" s="1205"/>
      <c r="E11372" s="1198"/>
    </row>
    <row r="11373" spans="4:5">
      <c r="D11373" s="1205"/>
      <c r="E11373" s="1198"/>
    </row>
    <row r="11374" spans="4:5">
      <c r="D11374" s="1205"/>
      <c r="E11374" s="1198"/>
    </row>
    <row r="11375" spans="4:5">
      <c r="D11375" s="1205"/>
      <c r="E11375" s="1198"/>
    </row>
    <row r="11376" spans="4:5">
      <c r="D11376" s="1205"/>
      <c r="E11376" s="1198"/>
    </row>
    <row r="11377" spans="4:5">
      <c r="D11377" s="1205"/>
      <c r="E11377" s="1198"/>
    </row>
    <row r="11378" spans="4:5">
      <c r="D11378" s="1205"/>
      <c r="E11378" s="1198"/>
    </row>
    <row r="11379" spans="4:5">
      <c r="D11379" s="1205"/>
      <c r="E11379" s="1198"/>
    </row>
    <row r="11380" spans="4:5">
      <c r="D11380" s="1205"/>
      <c r="E11380" s="1198"/>
    </row>
    <row r="11381" spans="4:5">
      <c r="D11381" s="1205"/>
      <c r="E11381" s="1198"/>
    </row>
    <row r="11382" spans="4:5">
      <c r="D11382" s="1205"/>
      <c r="E11382" s="1198"/>
    </row>
    <row r="11383" spans="4:5">
      <c r="D11383" s="1205"/>
      <c r="E11383" s="1198"/>
    </row>
    <row r="11384" spans="4:5">
      <c r="D11384" s="1205"/>
      <c r="E11384" s="1198"/>
    </row>
    <row r="11385" spans="4:5">
      <c r="D11385" s="1205"/>
      <c r="E11385" s="1198"/>
    </row>
    <row r="11386" spans="4:5">
      <c r="D11386" s="1205"/>
      <c r="E11386" s="1198"/>
    </row>
    <row r="11387" spans="4:5">
      <c r="D11387" s="1205"/>
      <c r="E11387" s="1198"/>
    </row>
    <row r="11388" spans="4:5">
      <c r="D11388" s="1205"/>
      <c r="E11388" s="1198"/>
    </row>
    <row r="11389" spans="4:5">
      <c r="D11389" s="1205"/>
      <c r="E11389" s="1198"/>
    </row>
    <row r="11390" spans="4:5">
      <c r="D11390" s="1205"/>
      <c r="E11390" s="1198"/>
    </row>
    <row r="11391" spans="4:5">
      <c r="D11391" s="1205"/>
      <c r="E11391" s="1198"/>
    </row>
    <row r="11392" spans="4:5">
      <c r="D11392" s="1205"/>
      <c r="E11392" s="1198"/>
    </row>
    <row r="11393" spans="4:5">
      <c r="D11393" s="1205"/>
      <c r="E11393" s="1198"/>
    </row>
    <row r="11394" spans="4:5">
      <c r="D11394" s="1205"/>
      <c r="E11394" s="1198"/>
    </row>
    <row r="11395" spans="4:5">
      <c r="D11395" s="1205"/>
      <c r="E11395" s="1198"/>
    </row>
    <row r="11396" spans="4:5">
      <c r="D11396" s="1205"/>
      <c r="E11396" s="1198"/>
    </row>
    <row r="11397" spans="4:5">
      <c r="D11397" s="1205"/>
      <c r="E11397" s="1198"/>
    </row>
    <row r="11398" spans="4:5">
      <c r="D11398" s="1205"/>
      <c r="E11398" s="1198"/>
    </row>
    <row r="11399" spans="4:5">
      <c r="D11399" s="1205"/>
      <c r="E11399" s="1198"/>
    </row>
    <row r="11400" spans="4:5">
      <c r="D11400" s="1205"/>
      <c r="E11400" s="1198"/>
    </row>
    <row r="11401" spans="4:5">
      <c r="D11401" s="1205"/>
      <c r="E11401" s="1198"/>
    </row>
    <row r="11402" spans="4:5">
      <c r="D11402" s="1205"/>
      <c r="E11402" s="1198"/>
    </row>
    <row r="11403" spans="4:5">
      <c r="D11403" s="1205"/>
      <c r="E11403" s="1198"/>
    </row>
    <row r="11404" spans="4:5">
      <c r="D11404" s="1205"/>
      <c r="E11404" s="1198"/>
    </row>
    <row r="11405" spans="4:5">
      <c r="D11405" s="1205"/>
      <c r="E11405" s="1198"/>
    </row>
    <row r="11406" spans="4:5">
      <c r="D11406" s="1205"/>
      <c r="E11406" s="1198"/>
    </row>
    <row r="11407" spans="4:5">
      <c r="D11407" s="1205"/>
      <c r="E11407" s="1198"/>
    </row>
    <row r="11408" spans="4:5">
      <c r="D11408" s="1205"/>
      <c r="E11408" s="1198"/>
    </row>
    <row r="11409" spans="4:5">
      <c r="D11409" s="1205"/>
      <c r="E11409" s="1198"/>
    </row>
    <row r="11410" spans="4:5">
      <c r="D11410" s="1205"/>
      <c r="E11410" s="1198"/>
    </row>
    <row r="11411" spans="4:5">
      <c r="D11411" s="1205"/>
      <c r="E11411" s="1198"/>
    </row>
    <row r="11412" spans="4:5">
      <c r="D11412" s="1205"/>
      <c r="E11412" s="1198"/>
    </row>
    <row r="11413" spans="4:5">
      <c r="D11413" s="1205"/>
      <c r="E11413" s="1198"/>
    </row>
    <row r="11414" spans="4:5">
      <c r="D11414" s="1205"/>
      <c r="E11414" s="1198"/>
    </row>
    <row r="11415" spans="4:5">
      <c r="D11415" s="1205"/>
      <c r="E11415" s="1198"/>
    </row>
    <row r="11416" spans="4:5">
      <c r="D11416" s="1205"/>
      <c r="E11416" s="1198"/>
    </row>
    <row r="11417" spans="4:5">
      <c r="D11417" s="1205"/>
      <c r="E11417" s="1198"/>
    </row>
    <row r="11418" spans="4:5">
      <c r="D11418" s="1205"/>
      <c r="E11418" s="1198"/>
    </row>
    <row r="11419" spans="4:5">
      <c r="D11419" s="1205"/>
      <c r="E11419" s="1198"/>
    </row>
    <row r="11420" spans="4:5">
      <c r="D11420" s="1205"/>
      <c r="E11420" s="1198"/>
    </row>
    <row r="11421" spans="4:5">
      <c r="D11421" s="1205"/>
      <c r="E11421" s="1198"/>
    </row>
    <row r="11422" spans="4:5">
      <c r="D11422" s="1205"/>
      <c r="E11422" s="1198"/>
    </row>
    <row r="11423" spans="4:5">
      <c r="D11423" s="1205"/>
      <c r="E11423" s="1198"/>
    </row>
    <row r="11424" spans="4:5">
      <c r="D11424" s="1205"/>
      <c r="E11424" s="1198"/>
    </row>
    <row r="11425" spans="4:5">
      <c r="D11425" s="1205"/>
      <c r="E11425" s="1198"/>
    </row>
    <row r="11426" spans="4:5">
      <c r="D11426" s="1205"/>
      <c r="E11426" s="1198"/>
    </row>
    <row r="11427" spans="4:5">
      <c r="D11427" s="1205"/>
      <c r="E11427" s="1198"/>
    </row>
    <row r="11428" spans="4:5">
      <c r="D11428" s="1205"/>
      <c r="E11428" s="1198"/>
    </row>
    <row r="11429" spans="4:5">
      <c r="D11429" s="1205"/>
      <c r="E11429" s="1198"/>
    </row>
    <row r="11430" spans="4:5">
      <c r="D11430" s="1205"/>
      <c r="E11430" s="1198"/>
    </row>
    <row r="11431" spans="4:5">
      <c r="D11431" s="1205"/>
      <c r="E11431" s="1198"/>
    </row>
    <row r="11432" spans="4:5">
      <c r="D11432" s="1205"/>
      <c r="E11432" s="1198"/>
    </row>
    <row r="11433" spans="4:5">
      <c r="D11433" s="1205"/>
      <c r="E11433" s="1198"/>
    </row>
    <row r="11434" spans="4:5">
      <c r="D11434" s="1205"/>
      <c r="E11434" s="1198"/>
    </row>
    <row r="11435" spans="4:5">
      <c r="D11435" s="1205"/>
      <c r="E11435" s="1198"/>
    </row>
    <row r="11436" spans="4:5">
      <c r="D11436" s="1205"/>
      <c r="E11436" s="1198"/>
    </row>
    <row r="11437" spans="4:5">
      <c r="D11437" s="1205"/>
      <c r="E11437" s="1198"/>
    </row>
    <row r="11438" spans="4:5">
      <c r="D11438" s="1205"/>
      <c r="E11438" s="1198"/>
    </row>
    <row r="11439" spans="4:5">
      <c r="D11439" s="1205"/>
      <c r="E11439" s="1198"/>
    </row>
    <row r="11440" spans="4:5">
      <c r="D11440" s="1205"/>
      <c r="E11440" s="1198"/>
    </row>
    <row r="11441" spans="4:5">
      <c r="D11441" s="1205"/>
      <c r="E11441" s="1198"/>
    </row>
    <row r="11442" spans="4:5">
      <c r="D11442" s="1205"/>
      <c r="E11442" s="1198"/>
    </row>
    <row r="11443" spans="4:5">
      <c r="D11443" s="1205"/>
      <c r="E11443" s="1198"/>
    </row>
    <row r="11444" spans="4:5">
      <c r="D11444" s="1205"/>
      <c r="E11444" s="1198"/>
    </row>
    <row r="11445" spans="4:5">
      <c r="D11445" s="1205"/>
      <c r="E11445" s="1198"/>
    </row>
    <row r="11446" spans="4:5">
      <c r="D11446" s="1205"/>
      <c r="E11446" s="1198"/>
    </row>
    <row r="11447" spans="4:5">
      <c r="D11447" s="1205"/>
      <c r="E11447" s="1198"/>
    </row>
    <row r="11448" spans="4:5">
      <c r="D11448" s="1205"/>
      <c r="E11448" s="1198"/>
    </row>
    <row r="11449" spans="4:5">
      <c r="D11449" s="1205"/>
      <c r="E11449" s="1198"/>
    </row>
    <row r="11450" spans="4:5">
      <c r="D11450" s="1205"/>
      <c r="E11450" s="1198"/>
    </row>
    <row r="11451" spans="4:5">
      <c r="D11451" s="1205"/>
      <c r="E11451" s="1198"/>
    </row>
    <row r="11452" spans="4:5">
      <c r="D11452" s="1205"/>
      <c r="E11452" s="1198"/>
    </row>
    <row r="11453" spans="4:5">
      <c r="D11453" s="1205"/>
      <c r="E11453" s="1198"/>
    </row>
    <row r="11454" spans="4:5">
      <c r="D11454" s="1205"/>
      <c r="E11454" s="1198"/>
    </row>
    <row r="11455" spans="4:5">
      <c r="D11455" s="1205"/>
      <c r="E11455" s="1198"/>
    </row>
    <row r="11456" spans="4:5">
      <c r="D11456" s="1205"/>
      <c r="E11456" s="1198"/>
    </row>
    <row r="11457" spans="4:5">
      <c r="D11457" s="1205"/>
      <c r="E11457" s="1198"/>
    </row>
    <row r="11458" spans="4:5">
      <c r="D11458" s="1205"/>
      <c r="E11458" s="1198"/>
    </row>
    <row r="11459" spans="4:5">
      <c r="D11459" s="1205"/>
      <c r="E11459" s="1198"/>
    </row>
    <row r="11460" spans="4:5">
      <c r="D11460" s="1205"/>
      <c r="E11460" s="1198"/>
    </row>
    <row r="11461" spans="4:5">
      <c r="D11461" s="1205"/>
      <c r="E11461" s="1198"/>
    </row>
    <row r="11462" spans="4:5">
      <c r="D11462" s="1205"/>
      <c r="E11462" s="1198"/>
    </row>
    <row r="11463" spans="4:5">
      <c r="D11463" s="1205"/>
      <c r="E11463" s="1198"/>
    </row>
    <row r="11464" spans="4:5">
      <c r="D11464" s="1205"/>
      <c r="E11464" s="1198"/>
    </row>
    <row r="11465" spans="4:5">
      <c r="D11465" s="1205"/>
      <c r="E11465" s="1198"/>
    </row>
    <row r="11466" spans="4:5">
      <c r="D11466" s="1205"/>
      <c r="E11466" s="1198"/>
    </row>
    <row r="11467" spans="4:5">
      <c r="D11467" s="1205"/>
      <c r="E11467" s="1198"/>
    </row>
    <row r="11468" spans="4:5">
      <c r="D11468" s="1205"/>
      <c r="E11468" s="1198"/>
    </row>
    <row r="11469" spans="4:5">
      <c r="D11469" s="1205"/>
      <c r="E11469" s="1198"/>
    </row>
    <row r="11470" spans="4:5">
      <c r="D11470" s="1205"/>
      <c r="E11470" s="1198"/>
    </row>
    <row r="11471" spans="4:5">
      <c r="D11471" s="1205"/>
      <c r="E11471" s="1198"/>
    </row>
    <row r="11472" spans="4:5">
      <c r="D11472" s="1205"/>
      <c r="E11472" s="1198"/>
    </row>
    <row r="11473" spans="4:5">
      <c r="D11473" s="1205"/>
      <c r="E11473" s="1198"/>
    </row>
    <row r="11474" spans="4:5">
      <c r="D11474" s="1205"/>
      <c r="E11474" s="1198"/>
    </row>
    <row r="11475" spans="4:5">
      <c r="D11475" s="1205"/>
      <c r="E11475" s="1198"/>
    </row>
    <row r="11476" spans="4:5">
      <c r="D11476" s="1205"/>
      <c r="E11476" s="1198"/>
    </row>
    <row r="11477" spans="4:5">
      <c r="D11477" s="1205"/>
      <c r="E11477" s="1198"/>
    </row>
    <row r="11478" spans="4:5">
      <c r="D11478" s="1205"/>
      <c r="E11478" s="1198"/>
    </row>
    <row r="11479" spans="4:5">
      <c r="D11479" s="1205"/>
      <c r="E11479" s="1198"/>
    </row>
    <row r="11480" spans="4:5">
      <c r="D11480" s="1205"/>
      <c r="E11480" s="1198"/>
    </row>
    <row r="11481" spans="4:5">
      <c r="D11481" s="1205"/>
      <c r="E11481" s="1198"/>
    </row>
    <row r="11482" spans="4:5">
      <c r="D11482" s="1205"/>
      <c r="E11482" s="1198"/>
    </row>
    <row r="11483" spans="4:5">
      <c r="D11483" s="1205"/>
      <c r="E11483" s="1198"/>
    </row>
    <row r="11484" spans="4:5">
      <c r="D11484" s="1205"/>
      <c r="E11484" s="1198"/>
    </row>
    <row r="11485" spans="4:5">
      <c r="D11485" s="1205"/>
      <c r="E11485" s="1198"/>
    </row>
    <row r="11486" spans="4:5">
      <c r="D11486" s="1205"/>
      <c r="E11486" s="1198"/>
    </row>
    <row r="11487" spans="4:5">
      <c r="D11487" s="1205"/>
      <c r="E11487" s="1198"/>
    </row>
    <row r="11488" spans="4:5">
      <c r="D11488" s="1205"/>
      <c r="E11488" s="1198"/>
    </row>
    <row r="11489" spans="4:5">
      <c r="D11489" s="1205"/>
      <c r="E11489" s="1198"/>
    </row>
    <row r="11490" spans="4:5">
      <c r="D11490" s="1205"/>
      <c r="E11490" s="1198"/>
    </row>
    <row r="11491" spans="4:5">
      <c r="D11491" s="1205"/>
      <c r="E11491" s="1198"/>
    </row>
    <row r="11492" spans="4:5">
      <c r="D11492" s="1205"/>
      <c r="E11492" s="1198"/>
    </row>
    <row r="11493" spans="4:5">
      <c r="D11493" s="1205"/>
      <c r="E11493" s="1198"/>
    </row>
    <row r="11494" spans="4:5">
      <c r="D11494" s="1205"/>
      <c r="E11494" s="1198"/>
    </row>
    <row r="11495" spans="4:5">
      <c r="D11495" s="1205"/>
      <c r="E11495" s="1198"/>
    </row>
    <row r="11496" spans="4:5">
      <c r="D11496" s="1205"/>
      <c r="E11496" s="1198"/>
    </row>
    <row r="11497" spans="4:5">
      <c r="D11497" s="1205"/>
      <c r="E11497" s="1198"/>
    </row>
    <row r="11498" spans="4:5">
      <c r="D11498" s="1205"/>
      <c r="E11498" s="1198"/>
    </row>
    <row r="11499" spans="4:5">
      <c r="D11499" s="1205"/>
      <c r="E11499" s="1198"/>
    </row>
    <row r="11500" spans="4:5">
      <c r="D11500" s="1205"/>
      <c r="E11500" s="1198"/>
    </row>
    <row r="11501" spans="4:5">
      <c r="D11501" s="1205"/>
      <c r="E11501" s="1198"/>
    </row>
    <row r="11502" spans="4:5">
      <c r="D11502" s="1205"/>
      <c r="E11502" s="1198"/>
    </row>
    <row r="11503" spans="4:5">
      <c r="D11503" s="1205"/>
      <c r="E11503" s="1198"/>
    </row>
    <row r="11504" spans="4:5">
      <c r="D11504" s="1205"/>
      <c r="E11504" s="1198"/>
    </row>
    <row r="11505" spans="4:5">
      <c r="D11505" s="1205"/>
      <c r="E11505" s="1198"/>
    </row>
    <row r="11506" spans="4:5">
      <c r="D11506" s="1205"/>
      <c r="E11506" s="1198"/>
    </row>
    <row r="11507" spans="4:5">
      <c r="D11507" s="1205"/>
      <c r="E11507" s="1198"/>
    </row>
    <row r="11508" spans="4:5">
      <c r="D11508" s="1205"/>
      <c r="E11508" s="1198"/>
    </row>
    <row r="11509" spans="4:5">
      <c r="D11509" s="1205"/>
      <c r="E11509" s="1198"/>
    </row>
    <row r="11510" spans="4:5">
      <c r="D11510" s="1205"/>
      <c r="E11510" s="1198"/>
    </row>
    <row r="11511" spans="4:5">
      <c r="D11511" s="1205"/>
      <c r="E11511" s="1198"/>
    </row>
    <row r="11512" spans="4:5">
      <c r="D11512" s="1205"/>
      <c r="E11512" s="1198"/>
    </row>
    <row r="11513" spans="4:5">
      <c r="D11513" s="1205"/>
      <c r="E11513" s="1198"/>
    </row>
    <row r="11514" spans="4:5">
      <c r="D11514" s="1205"/>
      <c r="E11514" s="1198"/>
    </row>
    <row r="11515" spans="4:5">
      <c r="D11515" s="1205"/>
      <c r="E11515" s="1198"/>
    </row>
    <row r="11516" spans="4:5">
      <c r="D11516" s="1205"/>
      <c r="E11516" s="1198"/>
    </row>
    <row r="11517" spans="4:5">
      <c r="D11517" s="1205"/>
      <c r="E11517" s="1198"/>
    </row>
    <row r="11518" spans="4:5">
      <c r="D11518" s="1205"/>
      <c r="E11518" s="1198"/>
    </row>
    <row r="11519" spans="4:5">
      <c r="D11519" s="1205"/>
      <c r="E11519" s="1198"/>
    </row>
    <row r="11520" spans="4:5">
      <c r="D11520" s="1205"/>
      <c r="E11520" s="1198"/>
    </row>
    <row r="11521" spans="4:5">
      <c r="D11521" s="1205"/>
      <c r="E11521" s="1198"/>
    </row>
    <row r="11522" spans="4:5">
      <c r="D11522" s="1205"/>
      <c r="E11522" s="1198"/>
    </row>
    <row r="11523" spans="4:5">
      <c r="D11523" s="1205"/>
      <c r="E11523" s="1198"/>
    </row>
    <row r="11524" spans="4:5">
      <c r="D11524" s="1205"/>
      <c r="E11524" s="1198"/>
    </row>
    <row r="11525" spans="4:5">
      <c r="D11525" s="1205"/>
      <c r="E11525" s="1198"/>
    </row>
    <row r="11526" spans="4:5">
      <c r="D11526" s="1205"/>
      <c r="E11526" s="1198"/>
    </row>
    <row r="11527" spans="4:5">
      <c r="D11527" s="1205"/>
      <c r="E11527" s="1198"/>
    </row>
    <row r="11528" spans="4:5">
      <c r="D11528" s="1205"/>
      <c r="E11528" s="1198"/>
    </row>
    <row r="11529" spans="4:5">
      <c r="D11529" s="1205"/>
      <c r="E11529" s="1198"/>
    </row>
    <row r="11530" spans="4:5">
      <c r="D11530" s="1205"/>
      <c r="E11530" s="1198"/>
    </row>
    <row r="11531" spans="4:5">
      <c r="D11531" s="1205"/>
      <c r="E11531" s="1198"/>
    </row>
    <row r="11532" spans="4:5">
      <c r="D11532" s="1205"/>
      <c r="E11532" s="1198"/>
    </row>
    <row r="11533" spans="4:5">
      <c r="D11533" s="1205"/>
      <c r="E11533" s="1198"/>
    </row>
    <row r="11534" spans="4:5">
      <c r="D11534" s="1205"/>
      <c r="E11534" s="1198"/>
    </row>
    <row r="11535" spans="4:5">
      <c r="D11535" s="1205"/>
      <c r="E11535" s="1198"/>
    </row>
    <row r="11536" spans="4:5">
      <c r="D11536" s="1205"/>
      <c r="E11536" s="1198"/>
    </row>
    <row r="11537" spans="4:5">
      <c r="D11537" s="1205"/>
      <c r="E11537" s="1198"/>
    </row>
    <row r="11538" spans="4:5">
      <c r="D11538" s="1205"/>
      <c r="E11538" s="1198"/>
    </row>
    <row r="11539" spans="4:5">
      <c r="D11539" s="1205"/>
      <c r="E11539" s="1198"/>
    </row>
    <row r="11540" spans="4:5">
      <c r="D11540" s="1205"/>
      <c r="E11540" s="1198"/>
    </row>
    <row r="11541" spans="4:5">
      <c r="D11541" s="1205"/>
      <c r="E11541" s="1198"/>
    </row>
    <row r="11542" spans="4:5">
      <c r="D11542" s="1205"/>
      <c r="E11542" s="1198"/>
    </row>
    <row r="11543" spans="4:5">
      <c r="D11543" s="1205"/>
      <c r="E11543" s="1198"/>
    </row>
    <row r="11544" spans="4:5">
      <c r="D11544" s="1205"/>
      <c r="E11544" s="1198"/>
    </row>
    <row r="11545" spans="4:5">
      <c r="D11545" s="1205"/>
      <c r="E11545" s="1198"/>
    </row>
    <row r="11546" spans="4:5">
      <c r="D11546" s="1205"/>
      <c r="E11546" s="1198"/>
    </row>
    <row r="11547" spans="4:5">
      <c r="D11547" s="1205"/>
      <c r="E11547" s="1198"/>
    </row>
    <row r="11548" spans="4:5">
      <c r="D11548" s="1205"/>
      <c r="E11548" s="1198"/>
    </row>
    <row r="11549" spans="4:5">
      <c r="D11549" s="1205"/>
      <c r="E11549" s="1198"/>
    </row>
    <row r="11550" spans="4:5">
      <c r="D11550" s="1205"/>
      <c r="E11550" s="1198"/>
    </row>
    <row r="11551" spans="4:5">
      <c r="D11551" s="1205"/>
      <c r="E11551" s="1198"/>
    </row>
    <row r="11552" spans="4:5">
      <c r="D11552" s="1205"/>
      <c r="E11552" s="1198"/>
    </row>
    <row r="11553" spans="4:5">
      <c r="D11553" s="1205"/>
      <c r="E11553" s="1198"/>
    </row>
    <row r="11554" spans="4:5">
      <c r="D11554" s="1205"/>
      <c r="E11554" s="1198"/>
    </row>
    <row r="11555" spans="4:5">
      <c r="D11555" s="1205"/>
      <c r="E11555" s="1198"/>
    </row>
    <row r="11556" spans="4:5">
      <c r="D11556" s="1205"/>
      <c r="E11556" s="1198"/>
    </row>
    <row r="11557" spans="4:5">
      <c r="D11557" s="1205"/>
      <c r="E11557" s="1198"/>
    </row>
    <row r="11558" spans="4:5">
      <c r="D11558" s="1205"/>
      <c r="E11558" s="1198"/>
    </row>
    <row r="11559" spans="4:5">
      <c r="D11559" s="1205"/>
      <c r="E11559" s="1198"/>
    </row>
    <row r="11560" spans="4:5">
      <c r="D11560" s="1205"/>
      <c r="E11560" s="1198"/>
    </row>
    <row r="11561" spans="4:5">
      <c r="D11561" s="1205"/>
      <c r="E11561" s="1198"/>
    </row>
    <row r="11562" spans="4:5">
      <c r="D11562" s="1205"/>
      <c r="E11562" s="1198"/>
    </row>
    <row r="11563" spans="4:5">
      <c r="D11563" s="1205"/>
      <c r="E11563" s="1198"/>
    </row>
    <row r="11564" spans="4:5">
      <c r="D11564" s="1205"/>
      <c r="E11564" s="1198"/>
    </row>
    <row r="11565" spans="4:5">
      <c r="D11565" s="1205"/>
      <c r="E11565" s="1198"/>
    </row>
    <row r="11566" spans="4:5">
      <c r="D11566" s="1205"/>
      <c r="E11566" s="1198"/>
    </row>
    <row r="11567" spans="4:5">
      <c r="D11567" s="1205"/>
      <c r="E11567" s="1198"/>
    </row>
    <row r="11568" spans="4:5">
      <c r="D11568" s="1205"/>
      <c r="E11568" s="1198"/>
    </row>
    <row r="11569" spans="4:5">
      <c r="D11569" s="1205"/>
      <c r="E11569" s="1198"/>
    </row>
    <row r="11570" spans="4:5">
      <c r="D11570" s="1205"/>
      <c r="E11570" s="1198"/>
    </row>
    <row r="11571" spans="4:5">
      <c r="D11571" s="1205"/>
      <c r="E11571" s="1198"/>
    </row>
    <row r="11572" spans="4:5">
      <c r="D11572" s="1205"/>
      <c r="E11572" s="1198"/>
    </row>
    <row r="11573" spans="4:5">
      <c r="D11573" s="1205"/>
      <c r="E11573" s="1198"/>
    </row>
    <row r="11574" spans="4:5">
      <c r="D11574" s="1205"/>
      <c r="E11574" s="1198"/>
    </row>
    <row r="11575" spans="4:5">
      <c r="D11575" s="1205"/>
      <c r="E11575" s="1198"/>
    </row>
    <row r="11576" spans="4:5">
      <c r="D11576" s="1205"/>
      <c r="E11576" s="1198"/>
    </row>
    <row r="11577" spans="4:5">
      <c r="D11577" s="1205"/>
      <c r="E11577" s="1198"/>
    </row>
    <row r="11578" spans="4:5">
      <c r="D11578" s="1205"/>
      <c r="E11578" s="1198"/>
    </row>
    <row r="11579" spans="4:5">
      <c r="D11579" s="1205"/>
      <c r="E11579" s="1198"/>
    </row>
    <row r="11580" spans="4:5">
      <c r="D11580" s="1205"/>
      <c r="E11580" s="1198"/>
    </row>
    <row r="11581" spans="4:5">
      <c r="D11581" s="1205"/>
      <c r="E11581" s="1198"/>
    </row>
    <row r="11582" spans="4:5">
      <c r="D11582" s="1205"/>
      <c r="E11582" s="1198"/>
    </row>
    <row r="11583" spans="4:5">
      <c r="D11583" s="1205"/>
      <c r="E11583" s="1198"/>
    </row>
    <row r="11584" spans="4:5">
      <c r="D11584" s="1205"/>
      <c r="E11584" s="1198"/>
    </row>
    <row r="11585" spans="4:5">
      <c r="D11585" s="1205"/>
      <c r="E11585" s="1198"/>
    </row>
    <row r="11586" spans="4:5">
      <c r="D11586" s="1205"/>
      <c r="E11586" s="1198"/>
    </row>
    <row r="11587" spans="4:5">
      <c r="D11587" s="1205"/>
      <c r="E11587" s="1198"/>
    </row>
    <row r="11588" spans="4:5">
      <c r="D11588" s="1205"/>
      <c r="E11588" s="1198"/>
    </row>
    <row r="11589" spans="4:5">
      <c r="D11589" s="1205"/>
      <c r="E11589" s="1198"/>
    </row>
    <row r="11590" spans="4:5">
      <c r="D11590" s="1205"/>
      <c r="E11590" s="1198"/>
    </row>
    <row r="11591" spans="4:5">
      <c r="D11591" s="1205"/>
      <c r="E11591" s="1198"/>
    </row>
    <row r="11592" spans="4:5">
      <c r="D11592" s="1205"/>
      <c r="E11592" s="1198"/>
    </row>
    <row r="11593" spans="4:5">
      <c r="D11593" s="1205"/>
      <c r="E11593" s="1198"/>
    </row>
    <row r="11594" spans="4:5">
      <c r="D11594" s="1205"/>
      <c r="E11594" s="1198"/>
    </row>
    <row r="11595" spans="4:5">
      <c r="D11595" s="1205"/>
      <c r="E11595" s="1198"/>
    </row>
    <row r="11596" spans="4:5">
      <c r="D11596" s="1205"/>
      <c r="E11596" s="1198"/>
    </row>
    <row r="11597" spans="4:5">
      <c r="D11597" s="1205"/>
      <c r="E11597" s="1198"/>
    </row>
    <row r="11598" spans="4:5">
      <c r="D11598" s="1205"/>
      <c r="E11598" s="1198"/>
    </row>
    <row r="11599" spans="4:5">
      <c r="D11599" s="1205"/>
      <c r="E11599" s="1198"/>
    </row>
    <row r="11600" spans="4:5">
      <c r="D11600" s="1205"/>
      <c r="E11600" s="1198"/>
    </row>
    <row r="11601" spans="4:5">
      <c r="D11601" s="1205"/>
      <c r="E11601" s="1198"/>
    </row>
    <row r="11602" spans="4:5">
      <c r="D11602" s="1205"/>
      <c r="E11602" s="1198"/>
    </row>
    <row r="11603" spans="4:5">
      <c r="D11603" s="1205"/>
      <c r="E11603" s="1198"/>
    </row>
    <row r="11604" spans="4:5">
      <c r="D11604" s="1205"/>
      <c r="E11604" s="1198"/>
    </row>
    <row r="11605" spans="4:5">
      <c r="D11605" s="1205"/>
      <c r="E11605" s="1198"/>
    </row>
    <row r="11606" spans="4:5">
      <c r="D11606" s="1205"/>
      <c r="E11606" s="1198"/>
    </row>
    <row r="11607" spans="4:5">
      <c r="D11607" s="1205"/>
      <c r="E11607" s="1198"/>
    </row>
    <row r="11608" spans="4:5">
      <c r="D11608" s="1205"/>
      <c r="E11608" s="1198"/>
    </row>
    <row r="11609" spans="4:5">
      <c r="D11609" s="1205"/>
      <c r="E11609" s="1198"/>
    </row>
    <row r="11610" spans="4:5">
      <c r="D11610" s="1205"/>
      <c r="E11610" s="1198"/>
    </row>
    <row r="11611" spans="4:5">
      <c r="D11611" s="1205"/>
      <c r="E11611" s="1198"/>
    </row>
    <row r="11612" spans="4:5">
      <c r="D11612" s="1205"/>
      <c r="E11612" s="1198"/>
    </row>
    <row r="11613" spans="4:5">
      <c r="D11613" s="1205"/>
      <c r="E11613" s="1198"/>
    </row>
    <row r="11614" spans="4:5">
      <c r="D11614" s="1205"/>
      <c r="E11614" s="1198"/>
    </row>
    <row r="11615" spans="4:5">
      <c r="D11615" s="1205"/>
      <c r="E11615" s="1198"/>
    </row>
    <row r="11616" spans="4:5">
      <c r="D11616" s="1205"/>
      <c r="E11616" s="1198"/>
    </row>
    <row r="11617" spans="4:5">
      <c r="D11617" s="1205"/>
      <c r="E11617" s="1198"/>
    </row>
    <row r="11618" spans="4:5">
      <c r="D11618" s="1205"/>
      <c r="E11618" s="1198"/>
    </row>
    <row r="11619" spans="4:5">
      <c r="D11619" s="1205"/>
      <c r="E11619" s="1198"/>
    </row>
    <row r="11620" spans="4:5">
      <c r="D11620" s="1205"/>
      <c r="E11620" s="1198"/>
    </row>
    <row r="11621" spans="4:5">
      <c r="D11621" s="1205"/>
      <c r="E11621" s="1198"/>
    </row>
    <row r="11622" spans="4:5">
      <c r="D11622" s="1205"/>
      <c r="E11622" s="1198"/>
    </row>
    <row r="11623" spans="4:5">
      <c r="D11623" s="1205"/>
      <c r="E11623" s="1198"/>
    </row>
    <row r="11624" spans="4:5">
      <c r="D11624" s="1205"/>
      <c r="E11624" s="1198"/>
    </row>
    <row r="11625" spans="4:5">
      <c r="D11625" s="1205"/>
      <c r="E11625" s="1198"/>
    </row>
    <row r="11626" spans="4:5">
      <c r="D11626" s="1205"/>
      <c r="E11626" s="1198"/>
    </row>
    <row r="11627" spans="4:5">
      <c r="D11627" s="1205"/>
      <c r="E11627" s="1198"/>
    </row>
    <row r="11628" spans="4:5">
      <c r="D11628" s="1205"/>
      <c r="E11628" s="1198"/>
    </row>
    <row r="11629" spans="4:5">
      <c r="D11629" s="1205"/>
      <c r="E11629" s="1198"/>
    </row>
    <row r="11630" spans="4:5">
      <c r="D11630" s="1205"/>
      <c r="E11630" s="1198"/>
    </row>
    <row r="11631" spans="4:5">
      <c r="D11631" s="1205"/>
      <c r="E11631" s="1198"/>
    </row>
    <row r="11632" spans="4:5">
      <c r="D11632" s="1205"/>
      <c r="E11632" s="1198"/>
    </row>
    <row r="11633" spans="4:5">
      <c r="D11633" s="1205"/>
      <c r="E11633" s="1198"/>
    </row>
    <row r="11634" spans="4:5">
      <c r="D11634" s="1205"/>
      <c r="E11634" s="1198"/>
    </row>
    <row r="11635" spans="4:5">
      <c r="D11635" s="1205"/>
      <c r="E11635" s="1198"/>
    </row>
    <row r="11636" spans="4:5">
      <c r="D11636" s="1205"/>
      <c r="E11636" s="1198"/>
    </row>
    <row r="11637" spans="4:5">
      <c r="D11637" s="1205"/>
      <c r="E11637" s="1198"/>
    </row>
    <row r="11638" spans="4:5">
      <c r="D11638" s="1205"/>
      <c r="E11638" s="1198"/>
    </row>
    <row r="11639" spans="4:5">
      <c r="D11639" s="1205"/>
      <c r="E11639" s="1198"/>
    </row>
    <row r="11640" spans="4:5">
      <c r="D11640" s="1205"/>
      <c r="E11640" s="1198"/>
    </row>
    <row r="11641" spans="4:5">
      <c r="D11641" s="1205"/>
      <c r="E11641" s="1198"/>
    </row>
    <row r="11642" spans="4:5">
      <c r="D11642" s="1205"/>
      <c r="E11642" s="1198"/>
    </row>
    <row r="11643" spans="4:5">
      <c r="D11643" s="1205"/>
      <c r="E11643" s="1198"/>
    </row>
    <row r="11644" spans="4:5">
      <c r="D11644" s="1205"/>
      <c r="E11644" s="1198"/>
    </row>
    <row r="11645" spans="4:5">
      <c r="D11645" s="1205"/>
      <c r="E11645" s="1198"/>
    </row>
    <row r="11646" spans="4:5">
      <c r="D11646" s="1205"/>
      <c r="E11646" s="1198"/>
    </row>
    <row r="11647" spans="4:5">
      <c r="D11647" s="1205"/>
      <c r="E11647" s="1198"/>
    </row>
    <row r="11648" spans="4:5">
      <c r="D11648" s="1205"/>
      <c r="E11648" s="1198"/>
    </row>
    <row r="11649" spans="4:5">
      <c r="D11649" s="1205"/>
      <c r="E11649" s="1198"/>
    </row>
    <row r="11650" spans="4:5">
      <c r="D11650" s="1205"/>
      <c r="E11650" s="1198"/>
    </row>
    <row r="11651" spans="4:5">
      <c r="D11651" s="1205"/>
      <c r="E11651" s="1198"/>
    </row>
    <row r="11652" spans="4:5">
      <c r="D11652" s="1205"/>
      <c r="E11652" s="1198"/>
    </row>
    <row r="11653" spans="4:5">
      <c r="D11653" s="1205"/>
      <c r="E11653" s="1198"/>
    </row>
    <row r="11654" spans="4:5">
      <c r="D11654" s="1205"/>
      <c r="E11654" s="1198"/>
    </row>
    <row r="11655" spans="4:5">
      <c r="D11655" s="1205"/>
      <c r="E11655" s="1198"/>
    </row>
    <row r="11656" spans="4:5">
      <c r="D11656" s="1205"/>
      <c r="E11656" s="1198"/>
    </row>
    <row r="11657" spans="4:5">
      <c r="D11657" s="1205"/>
      <c r="E11657" s="1198"/>
    </row>
    <row r="11658" spans="4:5">
      <c r="D11658" s="1205"/>
      <c r="E11658" s="1198"/>
    </row>
    <row r="11659" spans="4:5">
      <c r="D11659" s="1205"/>
      <c r="E11659" s="1198"/>
    </row>
    <row r="11660" spans="4:5">
      <c r="D11660" s="1205"/>
      <c r="E11660" s="1198"/>
    </row>
    <row r="11661" spans="4:5">
      <c r="D11661" s="1205"/>
      <c r="E11661" s="1198"/>
    </row>
    <row r="11662" spans="4:5">
      <c r="D11662" s="1205"/>
      <c r="E11662" s="1198"/>
    </row>
    <row r="11663" spans="4:5">
      <c r="D11663" s="1205"/>
      <c r="E11663" s="1198"/>
    </row>
    <row r="11664" spans="4:5">
      <c r="D11664" s="1205"/>
      <c r="E11664" s="1198"/>
    </row>
    <row r="11665" spans="4:5">
      <c r="D11665" s="1205"/>
      <c r="E11665" s="1198"/>
    </row>
    <row r="11666" spans="4:5">
      <c r="D11666" s="1205"/>
      <c r="E11666" s="1198"/>
    </row>
    <row r="11667" spans="4:5">
      <c r="D11667" s="1205"/>
      <c r="E11667" s="1198"/>
    </row>
    <row r="11668" spans="4:5">
      <c r="D11668" s="1205"/>
      <c r="E11668" s="1198"/>
    </row>
    <row r="11669" spans="4:5">
      <c r="D11669" s="1205"/>
      <c r="E11669" s="1198"/>
    </row>
    <row r="11670" spans="4:5">
      <c r="D11670" s="1205"/>
      <c r="E11670" s="1198"/>
    </row>
    <row r="11671" spans="4:5">
      <c r="D11671" s="1205"/>
      <c r="E11671" s="1198"/>
    </row>
    <row r="11672" spans="4:5">
      <c r="D11672" s="1205"/>
      <c r="E11672" s="1198"/>
    </row>
    <row r="11673" spans="4:5">
      <c r="D11673" s="1205"/>
      <c r="E11673" s="1198"/>
    </row>
    <row r="11674" spans="4:5">
      <c r="D11674" s="1205"/>
      <c r="E11674" s="1198"/>
    </row>
    <row r="11675" spans="4:5">
      <c r="D11675" s="1205"/>
      <c r="E11675" s="1198"/>
    </row>
    <row r="11676" spans="4:5">
      <c r="D11676" s="1205"/>
      <c r="E11676" s="1198"/>
    </row>
    <row r="11677" spans="4:5">
      <c r="D11677" s="1205"/>
      <c r="E11677" s="1198"/>
    </row>
    <row r="11678" spans="4:5">
      <c r="D11678" s="1205"/>
      <c r="E11678" s="1198"/>
    </row>
    <row r="11679" spans="4:5">
      <c r="D11679" s="1205"/>
      <c r="E11679" s="1198"/>
    </row>
    <row r="11680" spans="4:5">
      <c r="D11680" s="1205"/>
      <c r="E11680" s="1198"/>
    </row>
    <row r="11681" spans="4:5">
      <c r="D11681" s="1205"/>
      <c r="E11681" s="1198"/>
    </row>
    <row r="11682" spans="4:5">
      <c r="D11682" s="1205"/>
      <c r="E11682" s="1198"/>
    </row>
    <row r="11683" spans="4:5">
      <c r="D11683" s="1205"/>
      <c r="E11683" s="1198"/>
    </row>
    <row r="11684" spans="4:5">
      <c r="D11684" s="1205"/>
      <c r="E11684" s="1198"/>
    </row>
    <row r="11685" spans="4:5">
      <c r="D11685" s="1205"/>
      <c r="E11685" s="1198"/>
    </row>
    <row r="11686" spans="4:5">
      <c r="D11686" s="1205"/>
      <c r="E11686" s="1198"/>
    </row>
    <row r="11687" spans="4:5">
      <c r="D11687" s="1205"/>
      <c r="E11687" s="1198"/>
    </row>
    <row r="11688" spans="4:5">
      <c r="D11688" s="1205"/>
      <c r="E11688" s="1198"/>
    </row>
    <row r="11689" spans="4:5">
      <c r="D11689" s="1205"/>
      <c r="E11689" s="1198"/>
    </row>
    <row r="11690" spans="4:5">
      <c r="D11690" s="1205"/>
      <c r="E11690" s="1198"/>
    </row>
    <row r="11691" spans="4:5">
      <c r="D11691" s="1205"/>
      <c r="E11691" s="1198"/>
    </row>
    <row r="11692" spans="4:5">
      <c r="D11692" s="1205"/>
      <c r="E11692" s="1198"/>
    </row>
    <row r="11693" spans="4:5">
      <c r="D11693" s="1205"/>
      <c r="E11693" s="1198"/>
    </row>
    <row r="11694" spans="4:5">
      <c r="D11694" s="1205"/>
      <c r="E11694" s="1198"/>
    </row>
    <row r="11695" spans="4:5">
      <c r="D11695" s="1205"/>
      <c r="E11695" s="1198"/>
    </row>
    <row r="11696" spans="4:5">
      <c r="D11696" s="1205"/>
      <c r="E11696" s="1198"/>
    </row>
    <row r="11697" spans="4:5">
      <c r="D11697" s="1205"/>
      <c r="E11697" s="1198"/>
    </row>
    <row r="11698" spans="4:5">
      <c r="D11698" s="1205"/>
      <c r="E11698" s="1198"/>
    </row>
    <row r="11699" spans="4:5">
      <c r="D11699" s="1205"/>
      <c r="E11699" s="1198"/>
    </row>
    <row r="11700" spans="4:5">
      <c r="D11700" s="1205"/>
      <c r="E11700" s="1198"/>
    </row>
    <row r="11701" spans="4:5">
      <c r="D11701" s="1205"/>
      <c r="E11701" s="1198"/>
    </row>
    <row r="11702" spans="4:5">
      <c r="D11702" s="1205"/>
      <c r="E11702" s="1198"/>
    </row>
    <row r="11703" spans="4:5">
      <c r="D11703" s="1205"/>
      <c r="E11703" s="1198"/>
    </row>
    <row r="11704" spans="4:5">
      <c r="D11704" s="1205"/>
      <c r="E11704" s="1198"/>
    </row>
    <row r="11705" spans="4:5">
      <c r="D11705" s="1205"/>
      <c r="E11705" s="1198"/>
    </row>
    <row r="11706" spans="4:5">
      <c r="D11706" s="1205"/>
      <c r="E11706" s="1198"/>
    </row>
    <row r="11707" spans="4:5">
      <c r="D11707" s="1205"/>
      <c r="E11707" s="1198"/>
    </row>
    <row r="11708" spans="4:5">
      <c r="D11708" s="1205"/>
      <c r="E11708" s="1198"/>
    </row>
    <row r="11709" spans="4:5">
      <c r="D11709" s="1205"/>
      <c r="E11709" s="1198"/>
    </row>
    <row r="11710" spans="4:5">
      <c r="D11710" s="1205"/>
      <c r="E11710" s="1198"/>
    </row>
    <row r="11711" spans="4:5">
      <c r="D11711" s="1205"/>
      <c r="E11711" s="1198"/>
    </row>
    <row r="11712" spans="4:5">
      <c r="D11712" s="1205"/>
      <c r="E11712" s="1198"/>
    </row>
    <row r="11713" spans="4:5">
      <c r="D11713" s="1205"/>
      <c r="E11713" s="1198"/>
    </row>
    <row r="11714" spans="4:5">
      <c r="D11714" s="1205"/>
      <c r="E11714" s="1198"/>
    </row>
    <row r="11715" spans="4:5">
      <c r="D11715" s="1205"/>
      <c r="E11715" s="1198"/>
    </row>
    <row r="11716" spans="4:5">
      <c r="D11716" s="1205"/>
      <c r="E11716" s="1198"/>
    </row>
    <row r="11717" spans="4:5">
      <c r="D11717" s="1205"/>
      <c r="E11717" s="1198"/>
    </row>
    <row r="11718" spans="4:5">
      <c r="D11718" s="1205"/>
      <c r="E11718" s="1198"/>
    </row>
    <row r="11719" spans="4:5">
      <c r="D11719" s="1205"/>
      <c r="E11719" s="1198"/>
    </row>
    <row r="11720" spans="4:5">
      <c r="D11720" s="1205"/>
      <c r="E11720" s="1198"/>
    </row>
    <row r="11721" spans="4:5">
      <c r="D11721" s="1205"/>
      <c r="E11721" s="1198"/>
    </row>
    <row r="11722" spans="4:5">
      <c r="D11722" s="1205"/>
      <c r="E11722" s="1198"/>
    </row>
    <row r="11723" spans="4:5">
      <c r="D11723" s="1205"/>
      <c r="E11723" s="1198"/>
    </row>
    <row r="11724" spans="4:5">
      <c r="D11724" s="1205"/>
      <c r="E11724" s="1198"/>
    </row>
    <row r="11725" spans="4:5">
      <c r="D11725" s="1205"/>
      <c r="E11725" s="1198"/>
    </row>
    <row r="11726" spans="4:5">
      <c r="D11726" s="1205"/>
      <c r="E11726" s="1198"/>
    </row>
    <row r="11727" spans="4:5">
      <c r="D11727" s="1205"/>
      <c r="E11727" s="1198"/>
    </row>
    <row r="11728" spans="4:5">
      <c r="D11728" s="1205"/>
      <c r="E11728" s="1198"/>
    </row>
    <row r="11729" spans="4:5">
      <c r="D11729" s="1205"/>
      <c r="E11729" s="1198"/>
    </row>
    <row r="11730" spans="4:5">
      <c r="D11730" s="1205"/>
      <c r="E11730" s="1198"/>
    </row>
    <row r="11731" spans="4:5">
      <c r="D11731" s="1205"/>
      <c r="E11731" s="1198"/>
    </row>
    <row r="11732" spans="4:5">
      <c r="D11732" s="1205"/>
      <c r="E11732" s="1198"/>
    </row>
    <row r="11733" spans="4:5">
      <c r="D11733" s="1205"/>
      <c r="E11733" s="1198"/>
    </row>
    <row r="11734" spans="4:5">
      <c r="D11734" s="1205"/>
      <c r="E11734" s="1198"/>
    </row>
    <row r="11735" spans="4:5">
      <c r="D11735" s="1205"/>
      <c r="E11735" s="1198"/>
    </row>
    <row r="11736" spans="4:5">
      <c r="D11736" s="1205"/>
      <c r="E11736" s="1198"/>
    </row>
    <row r="11737" spans="4:5">
      <c r="D11737" s="1205"/>
      <c r="E11737" s="1198"/>
    </row>
    <row r="11738" spans="4:5">
      <c r="D11738" s="1205"/>
      <c r="E11738" s="1198"/>
    </row>
    <row r="11739" spans="4:5">
      <c r="D11739" s="1205"/>
      <c r="E11739" s="1198"/>
    </row>
    <row r="11740" spans="4:5">
      <c r="D11740" s="1205"/>
      <c r="E11740" s="1198"/>
    </row>
    <row r="11741" spans="4:5">
      <c r="D11741" s="1205"/>
      <c r="E11741" s="1198"/>
    </row>
    <row r="11742" spans="4:5">
      <c r="D11742" s="1205"/>
      <c r="E11742" s="1198"/>
    </row>
    <row r="11743" spans="4:5">
      <c r="D11743" s="1205"/>
      <c r="E11743" s="1198"/>
    </row>
    <row r="11744" spans="4:5">
      <c r="D11744" s="1205"/>
      <c r="E11744" s="1198"/>
    </row>
    <row r="11745" spans="4:5">
      <c r="D11745" s="1205"/>
      <c r="E11745" s="1198"/>
    </row>
    <row r="11746" spans="4:5">
      <c r="D11746" s="1205"/>
      <c r="E11746" s="1198"/>
    </row>
    <row r="11747" spans="4:5">
      <c r="D11747" s="1205"/>
      <c r="E11747" s="1198"/>
    </row>
    <row r="11748" spans="4:5">
      <c r="D11748" s="1205"/>
      <c r="E11748" s="1198"/>
    </row>
    <row r="11749" spans="4:5">
      <c r="D11749" s="1205"/>
      <c r="E11749" s="1198"/>
    </row>
    <row r="11750" spans="4:5">
      <c r="D11750" s="1205"/>
      <c r="E11750" s="1198"/>
    </row>
    <row r="11751" spans="4:5">
      <c r="D11751" s="1205"/>
      <c r="E11751" s="1198"/>
    </row>
    <row r="11752" spans="4:5">
      <c r="D11752" s="1205"/>
      <c r="E11752" s="1198"/>
    </row>
    <row r="11753" spans="4:5">
      <c r="D11753" s="1205"/>
      <c r="E11753" s="1198"/>
    </row>
    <row r="11754" spans="4:5">
      <c r="D11754" s="1205"/>
      <c r="E11754" s="1198"/>
    </row>
    <row r="11755" spans="4:5">
      <c r="D11755" s="1205"/>
      <c r="E11755" s="1198"/>
    </row>
    <row r="11756" spans="4:5">
      <c r="D11756" s="1205"/>
      <c r="E11756" s="1198"/>
    </row>
    <row r="11757" spans="4:5">
      <c r="D11757" s="1205"/>
      <c r="E11757" s="1198"/>
    </row>
    <row r="11758" spans="4:5">
      <c r="D11758" s="1205"/>
      <c r="E11758" s="1198"/>
    </row>
    <row r="11759" spans="4:5">
      <c r="D11759" s="1205"/>
      <c r="E11759" s="1198"/>
    </row>
    <row r="11760" spans="4:5">
      <c r="D11760" s="1205"/>
      <c r="E11760" s="1198"/>
    </row>
    <row r="11761" spans="4:5">
      <c r="D11761" s="1205"/>
      <c r="E11761" s="1198"/>
    </row>
    <row r="11762" spans="4:5">
      <c r="D11762" s="1205"/>
      <c r="E11762" s="1198"/>
    </row>
    <row r="11763" spans="4:5">
      <c r="D11763" s="1205"/>
      <c r="E11763" s="1198"/>
    </row>
    <row r="11764" spans="4:5">
      <c r="D11764" s="1205"/>
      <c r="E11764" s="1198"/>
    </row>
    <row r="11765" spans="4:5">
      <c r="D11765" s="1205"/>
      <c r="E11765" s="1198"/>
    </row>
    <row r="11766" spans="4:5">
      <c r="D11766" s="1205"/>
      <c r="E11766" s="1198"/>
    </row>
    <row r="11767" spans="4:5">
      <c r="D11767" s="1205"/>
      <c r="E11767" s="1198"/>
    </row>
    <row r="11768" spans="4:5">
      <c r="D11768" s="1205"/>
      <c r="E11768" s="1198"/>
    </row>
    <row r="11769" spans="4:5">
      <c r="D11769" s="1205"/>
      <c r="E11769" s="1198"/>
    </row>
    <row r="11770" spans="4:5">
      <c r="D11770" s="1205"/>
      <c r="E11770" s="1198"/>
    </row>
    <row r="11771" spans="4:5">
      <c r="D11771" s="1205"/>
      <c r="E11771" s="1198"/>
    </row>
    <row r="11772" spans="4:5">
      <c r="D11772" s="1205"/>
      <c r="E11772" s="1198"/>
    </row>
    <row r="11773" spans="4:5">
      <c r="D11773" s="1205"/>
      <c r="E11773" s="1198"/>
    </row>
    <row r="11774" spans="4:5">
      <c r="D11774" s="1205"/>
      <c r="E11774" s="1198"/>
    </row>
    <row r="11775" spans="4:5">
      <c r="D11775" s="1205"/>
      <c r="E11775" s="1198"/>
    </row>
    <row r="11776" spans="4:5">
      <c r="D11776" s="1205"/>
      <c r="E11776" s="1198"/>
    </row>
    <row r="11777" spans="4:5">
      <c r="D11777" s="1205"/>
      <c r="E11777" s="1198"/>
    </row>
    <row r="11778" spans="4:5">
      <c r="D11778" s="1205"/>
      <c r="E11778" s="1198"/>
    </row>
    <row r="11779" spans="4:5">
      <c r="D11779" s="1205"/>
      <c r="E11779" s="1198"/>
    </row>
    <row r="11780" spans="4:5">
      <c r="D11780" s="1205"/>
      <c r="E11780" s="1198"/>
    </row>
    <row r="11781" spans="4:5">
      <c r="D11781" s="1205"/>
      <c r="E11781" s="1198"/>
    </row>
    <row r="11782" spans="4:5">
      <c r="D11782" s="1205"/>
      <c r="E11782" s="1198"/>
    </row>
    <row r="11783" spans="4:5">
      <c r="D11783" s="1205"/>
      <c r="E11783" s="1198"/>
    </row>
    <row r="11784" spans="4:5">
      <c r="D11784" s="1205"/>
      <c r="E11784" s="1198"/>
    </row>
    <row r="11785" spans="4:5">
      <c r="D11785" s="1205"/>
      <c r="E11785" s="1198"/>
    </row>
    <row r="11786" spans="4:5">
      <c r="D11786" s="1205"/>
      <c r="E11786" s="1198"/>
    </row>
    <row r="11787" spans="4:5">
      <c r="D11787" s="1205"/>
      <c r="E11787" s="1198"/>
    </row>
    <row r="11788" spans="4:5">
      <c r="D11788" s="1205"/>
      <c r="E11788" s="1198"/>
    </row>
    <row r="11789" spans="4:5">
      <c r="D11789" s="1205"/>
      <c r="E11789" s="1198"/>
    </row>
    <row r="11790" spans="4:5">
      <c r="D11790" s="1205"/>
      <c r="E11790" s="1198"/>
    </row>
    <row r="11791" spans="4:5">
      <c r="D11791" s="1205"/>
      <c r="E11791" s="1198"/>
    </row>
    <row r="11792" spans="4:5">
      <c r="D11792" s="1205"/>
      <c r="E11792" s="1198"/>
    </row>
    <row r="11793" spans="4:5">
      <c r="D11793" s="1205"/>
      <c r="E11793" s="1198"/>
    </row>
    <row r="11794" spans="4:5">
      <c r="D11794" s="1205"/>
      <c r="E11794" s="1198"/>
    </row>
    <row r="11795" spans="4:5">
      <c r="D11795" s="1205"/>
      <c r="E11795" s="1198"/>
    </row>
    <row r="11796" spans="4:5">
      <c r="D11796" s="1205"/>
      <c r="E11796" s="1198"/>
    </row>
    <row r="11797" spans="4:5">
      <c r="D11797" s="1205"/>
      <c r="E11797" s="1198"/>
    </row>
    <row r="11798" spans="4:5">
      <c r="D11798" s="1205"/>
      <c r="E11798" s="1198"/>
    </row>
    <row r="11799" spans="4:5">
      <c r="D11799" s="1205"/>
      <c r="E11799" s="1198"/>
    </row>
    <row r="11800" spans="4:5">
      <c r="D11800" s="1205"/>
      <c r="E11800" s="1198"/>
    </row>
    <row r="11801" spans="4:5">
      <c r="D11801" s="1205"/>
      <c r="E11801" s="1198"/>
    </row>
    <row r="11802" spans="4:5">
      <c r="D11802" s="1205"/>
      <c r="E11802" s="1198"/>
    </row>
    <row r="11803" spans="4:5">
      <c r="D11803" s="1205"/>
      <c r="E11803" s="1198"/>
    </row>
    <row r="11804" spans="4:5">
      <c r="D11804" s="1205"/>
      <c r="E11804" s="1198"/>
    </row>
    <row r="11805" spans="4:5">
      <c r="D11805" s="1205"/>
      <c r="E11805" s="1198"/>
    </row>
    <row r="11806" spans="4:5">
      <c r="D11806" s="1205"/>
      <c r="E11806" s="1198"/>
    </row>
    <row r="11807" spans="4:5">
      <c r="D11807" s="1205"/>
      <c r="E11807" s="1198"/>
    </row>
    <row r="11808" spans="4:5">
      <c r="D11808" s="1205"/>
      <c r="E11808" s="1198"/>
    </row>
    <row r="11809" spans="4:5">
      <c r="D11809" s="1205"/>
      <c r="E11809" s="1198"/>
    </row>
    <row r="11810" spans="4:5">
      <c r="D11810" s="1205"/>
      <c r="E11810" s="1198"/>
    </row>
    <row r="11811" spans="4:5">
      <c r="D11811" s="1205"/>
      <c r="E11811" s="1198"/>
    </row>
    <row r="11812" spans="4:5">
      <c r="D11812" s="1205"/>
      <c r="E11812" s="1198"/>
    </row>
    <row r="11813" spans="4:5">
      <c r="D11813" s="1205"/>
      <c r="E11813" s="1198"/>
    </row>
    <row r="11814" spans="4:5">
      <c r="D11814" s="1205"/>
      <c r="E11814" s="1198"/>
    </row>
    <row r="11815" spans="4:5">
      <c r="D11815" s="1205"/>
      <c r="E11815" s="1198"/>
    </row>
    <row r="11816" spans="4:5">
      <c r="D11816" s="1205"/>
      <c r="E11816" s="1198"/>
    </row>
    <row r="11817" spans="4:5">
      <c r="D11817" s="1205"/>
      <c r="E11817" s="1198"/>
    </row>
    <row r="11818" spans="4:5">
      <c r="D11818" s="1205"/>
      <c r="E11818" s="1198"/>
    </row>
    <row r="11819" spans="4:5">
      <c r="D11819" s="1205"/>
      <c r="E11819" s="1198"/>
    </row>
    <row r="11820" spans="4:5">
      <c r="D11820" s="1205"/>
      <c r="E11820" s="1198"/>
    </row>
    <row r="11821" spans="4:5">
      <c r="D11821" s="1205"/>
      <c r="E11821" s="1198"/>
    </row>
    <row r="11822" spans="4:5">
      <c r="D11822" s="1205"/>
      <c r="E11822" s="1198"/>
    </row>
    <row r="11823" spans="4:5">
      <c r="D11823" s="1205"/>
      <c r="E11823" s="1198"/>
    </row>
    <row r="11824" spans="4:5">
      <c r="D11824" s="1205"/>
      <c r="E11824" s="1198"/>
    </row>
    <row r="11825" spans="4:5">
      <c r="D11825" s="1205"/>
      <c r="E11825" s="1198"/>
    </row>
    <row r="11826" spans="4:5">
      <c r="D11826" s="1205"/>
      <c r="E11826" s="1198"/>
    </row>
    <row r="11827" spans="4:5">
      <c r="D11827" s="1205"/>
      <c r="E11827" s="1198"/>
    </row>
    <row r="11828" spans="4:5">
      <c r="D11828" s="1205"/>
      <c r="E11828" s="1198"/>
    </row>
    <row r="11829" spans="4:5">
      <c r="D11829" s="1205"/>
      <c r="E11829" s="1198"/>
    </row>
    <row r="11830" spans="4:5">
      <c r="D11830" s="1205"/>
      <c r="E11830" s="1198"/>
    </row>
    <row r="11831" spans="4:5">
      <c r="D11831" s="1205"/>
      <c r="E11831" s="1198"/>
    </row>
    <row r="11832" spans="4:5">
      <c r="D11832" s="1205"/>
      <c r="E11832" s="1198"/>
    </row>
    <row r="11833" spans="4:5">
      <c r="D11833" s="1205"/>
      <c r="E11833" s="1198"/>
    </row>
    <row r="11834" spans="4:5">
      <c r="D11834" s="1205"/>
      <c r="E11834" s="1198"/>
    </row>
    <row r="11835" spans="4:5">
      <c r="D11835" s="1205"/>
      <c r="E11835" s="1198"/>
    </row>
    <row r="11836" spans="4:5">
      <c r="D11836" s="1205"/>
      <c r="E11836" s="1198"/>
    </row>
    <row r="11837" spans="4:5">
      <c r="D11837" s="1205"/>
      <c r="E11837" s="1198"/>
    </row>
    <row r="11838" spans="4:5">
      <c r="D11838" s="1205"/>
      <c r="E11838" s="1198"/>
    </row>
    <row r="11839" spans="4:5">
      <c r="D11839" s="1205"/>
      <c r="E11839" s="1198"/>
    </row>
    <row r="11840" spans="4:5">
      <c r="D11840" s="1205"/>
      <c r="E11840" s="1198"/>
    </row>
    <row r="11841" spans="4:5">
      <c r="D11841" s="1205"/>
      <c r="E11841" s="1198"/>
    </row>
    <row r="11842" spans="4:5">
      <c r="D11842" s="1205"/>
      <c r="E11842" s="1198"/>
    </row>
    <row r="11843" spans="4:5">
      <c r="D11843" s="1205"/>
      <c r="E11843" s="1198"/>
    </row>
    <row r="11844" spans="4:5">
      <c r="D11844" s="1205"/>
      <c r="E11844" s="1198"/>
    </row>
    <row r="11845" spans="4:5">
      <c r="D11845" s="1205"/>
      <c r="E11845" s="1198"/>
    </row>
    <row r="11846" spans="4:5">
      <c r="D11846" s="1205"/>
      <c r="E11846" s="1198"/>
    </row>
    <row r="11847" spans="4:5">
      <c r="D11847" s="1205"/>
      <c r="E11847" s="1198"/>
    </row>
    <row r="11848" spans="4:5">
      <c r="D11848" s="1205"/>
      <c r="E11848" s="1198"/>
    </row>
    <row r="11849" spans="4:5">
      <c r="D11849" s="1205"/>
      <c r="E11849" s="1198"/>
    </row>
    <row r="11850" spans="4:5">
      <c r="D11850" s="1205"/>
      <c r="E11850" s="1198"/>
    </row>
    <row r="11851" spans="4:5">
      <c r="D11851" s="1205"/>
      <c r="E11851" s="1198"/>
    </row>
    <row r="11852" spans="4:5">
      <c r="D11852" s="1205"/>
      <c r="E11852" s="1198"/>
    </row>
    <row r="11853" spans="4:5">
      <c r="D11853" s="1205"/>
      <c r="E11853" s="1198"/>
    </row>
    <row r="11854" spans="4:5">
      <c r="D11854" s="1205"/>
      <c r="E11854" s="1198"/>
    </row>
    <row r="11855" spans="4:5">
      <c r="D11855" s="1205"/>
      <c r="E11855" s="1198"/>
    </row>
    <row r="11856" spans="4:5">
      <c r="D11856" s="1205"/>
      <c r="E11856" s="1198"/>
    </row>
    <row r="11857" spans="4:5">
      <c r="D11857" s="1205"/>
      <c r="E11857" s="1198"/>
    </row>
    <row r="11858" spans="4:5">
      <c r="D11858" s="1205"/>
      <c r="E11858" s="1198"/>
    </row>
    <row r="11859" spans="4:5">
      <c r="D11859" s="1205"/>
      <c r="E11859" s="1198"/>
    </row>
    <row r="11860" spans="4:5">
      <c r="D11860" s="1205"/>
      <c r="E11860" s="1198"/>
    </row>
    <row r="11861" spans="4:5">
      <c r="D11861" s="1205"/>
      <c r="E11861" s="1198"/>
    </row>
    <row r="11862" spans="4:5">
      <c r="D11862" s="1205"/>
      <c r="E11862" s="1198"/>
    </row>
    <row r="11863" spans="4:5">
      <c r="D11863" s="1205"/>
      <c r="E11863" s="1198"/>
    </row>
    <row r="11864" spans="4:5">
      <c r="D11864" s="1205"/>
      <c r="E11864" s="1198"/>
    </row>
    <row r="11865" spans="4:5">
      <c r="D11865" s="1205"/>
      <c r="E11865" s="1198"/>
    </row>
    <row r="11866" spans="4:5">
      <c r="D11866" s="1205"/>
      <c r="E11866" s="1198"/>
    </row>
    <row r="11867" spans="4:5">
      <c r="D11867" s="1205"/>
      <c r="E11867" s="1198"/>
    </row>
    <row r="11868" spans="4:5">
      <c r="D11868" s="1205"/>
      <c r="E11868" s="1198"/>
    </row>
    <row r="11869" spans="4:5">
      <c r="D11869" s="1205"/>
      <c r="E11869" s="1198"/>
    </row>
    <row r="11870" spans="4:5">
      <c r="D11870" s="1205"/>
      <c r="E11870" s="1198"/>
    </row>
    <row r="11871" spans="4:5">
      <c r="D11871" s="1205"/>
      <c r="E11871" s="1198"/>
    </row>
    <row r="11872" spans="4:5">
      <c r="D11872" s="1205"/>
      <c r="E11872" s="1198"/>
    </row>
    <row r="11873" spans="4:5">
      <c r="D11873" s="1205"/>
      <c r="E11873" s="1198"/>
    </row>
    <row r="11874" spans="4:5">
      <c r="D11874" s="1205"/>
      <c r="E11874" s="1198"/>
    </row>
    <row r="11875" spans="4:5">
      <c r="D11875" s="1205"/>
      <c r="E11875" s="1198"/>
    </row>
    <row r="11876" spans="4:5">
      <c r="D11876" s="1205"/>
      <c r="E11876" s="1198"/>
    </row>
    <row r="11877" spans="4:5">
      <c r="D11877" s="1205"/>
      <c r="E11877" s="1198"/>
    </row>
    <row r="11878" spans="4:5">
      <c r="D11878" s="1205"/>
      <c r="E11878" s="1198"/>
    </row>
    <row r="11879" spans="4:5">
      <c r="D11879" s="1205"/>
      <c r="E11879" s="1198"/>
    </row>
    <row r="11880" spans="4:5">
      <c r="D11880" s="1205"/>
      <c r="E11880" s="1198"/>
    </row>
    <row r="11881" spans="4:5">
      <c r="D11881" s="1205"/>
      <c r="E11881" s="1198"/>
    </row>
    <row r="11882" spans="4:5">
      <c r="D11882" s="1205"/>
      <c r="E11882" s="1198"/>
    </row>
    <row r="11883" spans="4:5">
      <c r="D11883" s="1205"/>
      <c r="E11883" s="1198"/>
    </row>
    <row r="11884" spans="4:5">
      <c r="D11884" s="1205"/>
      <c r="E11884" s="1198"/>
    </row>
    <row r="11885" spans="4:5">
      <c r="D11885" s="1205"/>
      <c r="E11885" s="1198"/>
    </row>
    <row r="11886" spans="4:5">
      <c r="D11886" s="1205"/>
      <c r="E11886" s="1198"/>
    </row>
    <row r="11887" spans="4:5">
      <c r="D11887" s="1205"/>
      <c r="E11887" s="1198"/>
    </row>
    <row r="11888" spans="4:5">
      <c r="D11888" s="1205"/>
      <c r="E11888" s="1198"/>
    </row>
    <row r="11889" spans="4:5">
      <c r="D11889" s="1205"/>
      <c r="E11889" s="1198"/>
    </row>
    <row r="11890" spans="4:5">
      <c r="D11890" s="1205"/>
      <c r="E11890" s="1198"/>
    </row>
    <row r="11891" spans="4:5">
      <c r="D11891" s="1205"/>
      <c r="E11891" s="1198"/>
    </row>
    <row r="11892" spans="4:5">
      <c r="D11892" s="1205"/>
      <c r="E11892" s="1198"/>
    </row>
    <row r="11893" spans="4:5">
      <c r="D11893" s="1205"/>
      <c r="E11893" s="1198"/>
    </row>
    <row r="11894" spans="4:5">
      <c r="D11894" s="1205"/>
      <c r="E11894" s="1198"/>
    </row>
    <row r="11895" spans="4:5">
      <c r="D11895" s="1205"/>
      <c r="E11895" s="1198"/>
    </row>
    <row r="11896" spans="4:5">
      <c r="D11896" s="1205"/>
      <c r="E11896" s="1198"/>
    </row>
    <row r="11897" spans="4:5">
      <c r="D11897" s="1205"/>
      <c r="E11897" s="1198"/>
    </row>
    <row r="11898" spans="4:5">
      <c r="D11898" s="1205"/>
      <c r="E11898" s="1198"/>
    </row>
    <row r="11899" spans="4:5">
      <c r="D11899" s="1205"/>
      <c r="E11899" s="1198"/>
    </row>
    <row r="11900" spans="4:5">
      <c r="D11900" s="1205"/>
      <c r="E11900" s="1198"/>
    </row>
    <row r="11901" spans="4:5">
      <c r="D11901" s="1205"/>
      <c r="E11901" s="1198"/>
    </row>
    <row r="11902" spans="4:5">
      <c r="D11902" s="1205"/>
      <c r="E11902" s="1198"/>
    </row>
    <row r="11903" spans="4:5">
      <c r="D11903" s="1205"/>
      <c r="E11903" s="1198"/>
    </row>
    <row r="11904" spans="4:5">
      <c r="D11904" s="1205"/>
      <c r="E11904" s="1198"/>
    </row>
    <row r="11905" spans="4:5">
      <c r="D11905" s="1205"/>
      <c r="E11905" s="1198"/>
    </row>
    <row r="11906" spans="4:5">
      <c r="D11906" s="1205"/>
      <c r="E11906" s="1198"/>
    </row>
    <row r="11907" spans="4:5">
      <c r="D11907" s="1205"/>
      <c r="E11907" s="1198"/>
    </row>
    <row r="11908" spans="4:5">
      <c r="D11908" s="1205"/>
      <c r="E11908" s="1198"/>
    </row>
    <row r="11909" spans="4:5">
      <c r="D11909" s="1205"/>
      <c r="E11909" s="1198"/>
    </row>
    <row r="11910" spans="4:5">
      <c r="D11910" s="1205"/>
      <c r="E11910" s="1198"/>
    </row>
    <row r="11911" spans="4:5">
      <c r="D11911" s="1205"/>
      <c r="E11911" s="1198"/>
    </row>
    <row r="11912" spans="4:5">
      <c r="D11912" s="1205"/>
      <c r="E11912" s="1198"/>
    </row>
    <row r="11913" spans="4:5">
      <c r="D11913" s="1205"/>
      <c r="E11913" s="1198"/>
    </row>
    <row r="11914" spans="4:5">
      <c r="D11914" s="1205"/>
      <c r="E11914" s="1198"/>
    </row>
    <row r="11915" spans="4:5">
      <c r="D11915" s="1205"/>
      <c r="E11915" s="1198"/>
    </row>
    <row r="11916" spans="4:5">
      <c r="D11916" s="1205"/>
      <c r="E11916" s="1198"/>
    </row>
    <row r="11917" spans="4:5">
      <c r="D11917" s="1205"/>
      <c r="E11917" s="1198"/>
    </row>
    <row r="11918" spans="4:5">
      <c r="D11918" s="1205"/>
      <c r="E11918" s="1198"/>
    </row>
    <row r="11919" spans="4:5">
      <c r="D11919" s="1205"/>
      <c r="E11919" s="1198"/>
    </row>
    <row r="11920" spans="4:5">
      <c r="D11920" s="1205"/>
      <c r="E11920" s="1198"/>
    </row>
    <row r="11921" spans="4:5">
      <c r="D11921" s="1205"/>
      <c r="E11921" s="1198"/>
    </row>
    <row r="11922" spans="4:5">
      <c r="D11922" s="1205"/>
      <c r="E11922" s="1198"/>
    </row>
    <row r="11923" spans="4:5">
      <c r="D11923" s="1205"/>
      <c r="E11923" s="1198"/>
    </row>
    <row r="11924" spans="4:5">
      <c r="D11924" s="1205"/>
      <c r="E11924" s="1198"/>
    </row>
    <row r="11925" spans="4:5">
      <c r="D11925" s="1205"/>
      <c r="E11925" s="1198"/>
    </row>
    <row r="11926" spans="4:5">
      <c r="D11926" s="1205"/>
      <c r="E11926" s="1198"/>
    </row>
    <row r="11927" spans="4:5">
      <c r="D11927" s="1205"/>
      <c r="E11927" s="1198"/>
    </row>
    <row r="11928" spans="4:5">
      <c r="D11928" s="1205"/>
      <c r="E11928" s="1198"/>
    </row>
    <row r="11929" spans="4:5">
      <c r="D11929" s="1205"/>
      <c r="E11929" s="1198"/>
    </row>
    <row r="11930" spans="4:5">
      <c r="D11930" s="1205"/>
      <c r="E11930" s="1198"/>
    </row>
    <row r="11931" spans="4:5">
      <c r="D11931" s="1205"/>
      <c r="E11931" s="1198"/>
    </row>
    <row r="11932" spans="4:5">
      <c r="D11932" s="1205"/>
      <c r="E11932" s="1198"/>
    </row>
    <row r="11933" spans="4:5">
      <c r="D11933" s="1205"/>
      <c r="E11933" s="1198"/>
    </row>
    <row r="11934" spans="4:5">
      <c r="D11934" s="1205"/>
      <c r="E11934" s="1198"/>
    </row>
    <row r="11935" spans="4:5">
      <c r="D11935" s="1205"/>
      <c r="E11935" s="1198"/>
    </row>
    <row r="11936" spans="4:5">
      <c r="D11936" s="1205"/>
      <c r="E11936" s="1198"/>
    </row>
    <row r="11937" spans="4:5">
      <c r="D11937" s="1205"/>
      <c r="E11937" s="1198"/>
    </row>
    <row r="11938" spans="4:5">
      <c r="D11938" s="1205"/>
      <c r="E11938" s="1198"/>
    </row>
    <row r="11939" spans="4:5">
      <c r="D11939" s="1205"/>
      <c r="E11939" s="1198"/>
    </row>
    <row r="11940" spans="4:5">
      <c r="D11940" s="1205"/>
      <c r="E11940" s="1198"/>
    </row>
    <row r="11941" spans="4:5">
      <c r="D11941" s="1205"/>
      <c r="E11941" s="1198"/>
    </row>
    <row r="11942" spans="4:5">
      <c r="D11942" s="1205"/>
      <c r="E11942" s="1198"/>
    </row>
    <row r="11943" spans="4:5">
      <c r="D11943" s="1205"/>
      <c r="E11943" s="1198"/>
    </row>
    <row r="11944" spans="4:5">
      <c r="D11944" s="1205"/>
      <c r="E11944" s="1198"/>
    </row>
    <row r="11945" spans="4:5">
      <c r="D11945" s="1205"/>
      <c r="E11945" s="1198"/>
    </row>
    <row r="11946" spans="4:5">
      <c r="D11946" s="1205"/>
      <c r="E11946" s="1198"/>
    </row>
    <row r="11947" spans="4:5">
      <c r="D11947" s="1205"/>
      <c r="E11947" s="1198"/>
    </row>
    <row r="11948" spans="4:5">
      <c r="D11948" s="1205"/>
      <c r="E11948" s="1198"/>
    </row>
    <row r="11949" spans="4:5">
      <c r="D11949" s="1205"/>
      <c r="E11949" s="1198"/>
    </row>
    <row r="11950" spans="4:5">
      <c r="D11950" s="1205"/>
      <c r="E11950" s="1198"/>
    </row>
    <row r="11951" spans="4:5">
      <c r="D11951" s="1205"/>
      <c r="E11951" s="1198"/>
    </row>
    <row r="11952" spans="4:5">
      <c r="D11952" s="1205"/>
      <c r="E11952" s="1198"/>
    </row>
    <row r="11953" spans="4:5">
      <c r="D11953" s="1205"/>
      <c r="E11953" s="1198"/>
    </row>
    <row r="11954" spans="4:5">
      <c r="D11954" s="1205"/>
      <c r="E11954" s="1198"/>
    </row>
    <row r="11955" spans="4:5">
      <c r="D11955" s="1205"/>
      <c r="E11955" s="1198"/>
    </row>
    <row r="11956" spans="4:5">
      <c r="D11956" s="1205"/>
      <c r="E11956" s="1198"/>
    </row>
    <row r="11957" spans="4:5">
      <c r="D11957" s="1205"/>
      <c r="E11957" s="1198"/>
    </row>
    <row r="11958" spans="4:5">
      <c r="D11958" s="1205"/>
      <c r="E11958" s="1198"/>
    </row>
    <row r="11959" spans="4:5">
      <c r="D11959" s="1205"/>
      <c r="E11959" s="1198"/>
    </row>
    <row r="11960" spans="4:5">
      <c r="D11960" s="1205"/>
      <c r="E11960" s="1198"/>
    </row>
    <row r="11961" spans="4:5">
      <c r="D11961" s="1205"/>
      <c r="E11961" s="1198"/>
    </row>
    <row r="11962" spans="4:5">
      <c r="D11962" s="1205"/>
      <c r="E11962" s="1198"/>
    </row>
    <row r="11963" spans="4:5">
      <c r="D11963" s="1205"/>
      <c r="E11963" s="1198"/>
    </row>
    <row r="11964" spans="4:5">
      <c r="D11964" s="1205"/>
      <c r="E11964" s="1198"/>
    </row>
    <row r="11965" spans="4:5">
      <c r="D11965" s="1205"/>
      <c r="E11965" s="1198"/>
    </row>
    <row r="11966" spans="4:5">
      <c r="D11966" s="1205"/>
      <c r="E11966" s="1198"/>
    </row>
    <row r="11967" spans="4:5">
      <c r="D11967" s="1205"/>
      <c r="E11967" s="1198"/>
    </row>
    <row r="11968" spans="4:5">
      <c r="D11968" s="1205"/>
      <c r="E11968" s="1198"/>
    </row>
    <row r="11969" spans="4:5">
      <c r="D11969" s="1205"/>
      <c r="E11969" s="1198"/>
    </row>
    <row r="11970" spans="4:5">
      <c r="D11970" s="1205"/>
      <c r="E11970" s="1198"/>
    </row>
    <row r="11971" spans="4:5">
      <c r="D11971" s="1205"/>
      <c r="E11971" s="1198"/>
    </row>
    <row r="11972" spans="4:5">
      <c r="D11972" s="1205"/>
      <c r="E11972" s="1198"/>
    </row>
    <row r="11973" spans="4:5">
      <c r="D11973" s="1205"/>
      <c r="E11973" s="1198"/>
    </row>
    <row r="11974" spans="4:5">
      <c r="D11974" s="1205"/>
      <c r="E11974" s="1198"/>
    </row>
    <row r="11975" spans="4:5">
      <c r="D11975" s="1205"/>
      <c r="E11975" s="1198"/>
    </row>
    <row r="11976" spans="4:5">
      <c r="D11976" s="1205"/>
      <c r="E11976" s="1198"/>
    </row>
    <row r="11977" spans="4:5">
      <c r="D11977" s="1205"/>
      <c r="E11977" s="1198"/>
    </row>
    <row r="11978" spans="4:5">
      <c r="D11978" s="1205"/>
      <c r="E11978" s="1198"/>
    </row>
    <row r="11979" spans="4:5">
      <c r="D11979" s="1205"/>
      <c r="E11979" s="1198"/>
    </row>
    <row r="11980" spans="4:5">
      <c r="D11980" s="1205"/>
      <c r="E11980" s="1198"/>
    </row>
    <row r="11981" spans="4:5">
      <c r="D11981" s="1205"/>
      <c r="E11981" s="1198"/>
    </row>
    <row r="11982" spans="4:5">
      <c r="D11982" s="1205"/>
      <c r="E11982" s="1198"/>
    </row>
    <row r="11983" spans="4:5">
      <c r="D11983" s="1205"/>
      <c r="E11983" s="1198"/>
    </row>
    <row r="11984" spans="4:5">
      <c r="D11984" s="1205"/>
      <c r="E11984" s="1198"/>
    </row>
    <row r="11985" spans="4:5">
      <c r="D11985" s="1205"/>
      <c r="E11985" s="1198"/>
    </row>
    <row r="11986" spans="4:5">
      <c r="D11986" s="1205"/>
      <c r="E11986" s="1198"/>
    </row>
    <row r="11987" spans="4:5">
      <c r="D11987" s="1205"/>
      <c r="E11987" s="1198"/>
    </row>
    <row r="11988" spans="4:5">
      <c r="D11988" s="1205"/>
      <c r="E11988" s="1198"/>
    </row>
    <row r="11989" spans="4:5">
      <c r="D11989" s="1205"/>
      <c r="E11989" s="1198"/>
    </row>
    <row r="11990" spans="4:5">
      <c r="D11990" s="1205"/>
      <c r="E11990" s="1198"/>
    </row>
    <row r="11991" spans="4:5">
      <c r="D11991" s="1205"/>
      <c r="E11991" s="1198"/>
    </row>
    <row r="11992" spans="4:5">
      <c r="D11992" s="1205"/>
      <c r="E11992" s="1198"/>
    </row>
    <row r="11993" spans="4:5">
      <c r="D11993" s="1205"/>
      <c r="E11993" s="1198"/>
    </row>
    <row r="11994" spans="4:5">
      <c r="D11994" s="1205"/>
      <c r="E11994" s="1198"/>
    </row>
    <row r="11995" spans="4:5">
      <c r="D11995" s="1205"/>
      <c r="E11995" s="1198"/>
    </row>
    <row r="11996" spans="4:5">
      <c r="D11996" s="1205"/>
      <c r="E11996" s="1198"/>
    </row>
    <row r="11997" spans="4:5">
      <c r="D11997" s="1205"/>
      <c r="E11997" s="1198"/>
    </row>
    <row r="11998" spans="4:5">
      <c r="D11998" s="1205"/>
      <c r="E11998" s="1198"/>
    </row>
    <row r="11999" spans="4:5">
      <c r="D11999" s="1205"/>
      <c r="E11999" s="1198"/>
    </row>
    <row r="12000" spans="4:5">
      <c r="D12000" s="1205"/>
      <c r="E12000" s="1198"/>
    </row>
    <row r="12001" spans="4:5">
      <c r="D12001" s="1205"/>
      <c r="E12001" s="1198"/>
    </row>
    <row r="12002" spans="4:5">
      <c r="D12002" s="1205"/>
      <c r="E12002" s="1198"/>
    </row>
    <row r="12003" spans="4:5">
      <c r="D12003" s="1205"/>
      <c r="E12003" s="1198"/>
    </row>
    <row r="12004" spans="4:5">
      <c r="D12004" s="1205"/>
      <c r="E12004" s="1198"/>
    </row>
    <row r="12005" spans="4:5">
      <c r="D12005" s="1205"/>
      <c r="E12005" s="1198"/>
    </row>
    <row r="12006" spans="4:5">
      <c r="D12006" s="1205"/>
      <c r="E12006" s="1198"/>
    </row>
    <row r="12007" spans="4:5">
      <c r="D12007" s="1205"/>
      <c r="E12007" s="1198"/>
    </row>
    <row r="12008" spans="4:5">
      <c r="D12008" s="1205"/>
      <c r="E12008" s="1198"/>
    </row>
    <row r="12009" spans="4:5">
      <c r="D12009" s="1205"/>
      <c r="E12009" s="1198"/>
    </row>
    <row r="12010" spans="4:5">
      <c r="D12010" s="1205"/>
      <c r="E12010" s="1198"/>
    </row>
    <row r="12011" spans="4:5">
      <c r="D12011" s="1205"/>
      <c r="E12011" s="1198"/>
    </row>
    <row r="12012" spans="4:5">
      <c r="D12012" s="1205"/>
      <c r="E12012" s="1198"/>
    </row>
    <row r="12013" spans="4:5">
      <c r="D12013" s="1205"/>
      <c r="E12013" s="1198"/>
    </row>
    <row r="12014" spans="4:5">
      <c r="D12014" s="1205"/>
      <c r="E12014" s="1198"/>
    </row>
    <row r="12015" spans="4:5">
      <c r="D12015" s="1205"/>
      <c r="E12015" s="1198"/>
    </row>
    <row r="12016" spans="4:5">
      <c r="D12016" s="1205"/>
      <c r="E12016" s="1198"/>
    </row>
    <row r="12017" spans="4:5">
      <c r="D12017" s="1205"/>
      <c r="E12017" s="1198"/>
    </row>
    <row r="12018" spans="4:5">
      <c r="D12018" s="1205"/>
      <c r="E12018" s="1198"/>
    </row>
    <row r="12019" spans="4:5">
      <c r="D12019" s="1205"/>
      <c r="E12019" s="1198"/>
    </row>
    <row r="12020" spans="4:5">
      <c r="D12020" s="1205"/>
      <c r="E12020" s="1198"/>
    </row>
    <row r="12021" spans="4:5">
      <c r="D12021" s="1205"/>
      <c r="E12021" s="1198"/>
    </row>
    <row r="12022" spans="4:5">
      <c r="D12022" s="1205"/>
      <c r="E12022" s="1198"/>
    </row>
    <row r="12023" spans="4:5">
      <c r="D12023" s="1205"/>
      <c r="E12023" s="1198"/>
    </row>
    <row r="12024" spans="4:5">
      <c r="D12024" s="1205"/>
      <c r="E12024" s="1198"/>
    </row>
    <row r="12025" spans="4:5">
      <c r="D12025" s="1205"/>
      <c r="E12025" s="1198"/>
    </row>
    <row r="12026" spans="4:5">
      <c r="D12026" s="1205"/>
      <c r="E12026" s="1198"/>
    </row>
    <row r="12027" spans="4:5">
      <c r="D12027" s="1205"/>
      <c r="E12027" s="1198"/>
    </row>
    <row r="12028" spans="4:5">
      <c r="D12028" s="1205"/>
      <c r="E12028" s="1198"/>
    </row>
    <row r="12029" spans="4:5">
      <c r="D12029" s="1205"/>
      <c r="E12029" s="1198"/>
    </row>
    <row r="12030" spans="4:5">
      <c r="D12030" s="1205"/>
      <c r="E12030" s="1198"/>
    </row>
    <row r="12031" spans="4:5">
      <c r="D12031" s="1205"/>
      <c r="E12031" s="1198"/>
    </row>
    <row r="12032" spans="4:5">
      <c r="D12032" s="1205"/>
      <c r="E12032" s="1198"/>
    </row>
    <row r="12033" spans="4:5">
      <c r="D12033" s="1205"/>
      <c r="E12033" s="1198"/>
    </row>
    <row r="12034" spans="4:5">
      <c r="D12034" s="1205"/>
      <c r="E12034" s="1198"/>
    </row>
    <row r="12035" spans="4:5">
      <c r="D12035" s="1205"/>
      <c r="E12035" s="1198"/>
    </row>
    <row r="12036" spans="4:5">
      <c r="D12036" s="1205"/>
      <c r="E12036" s="1198"/>
    </row>
    <row r="12037" spans="4:5">
      <c r="D12037" s="1205"/>
      <c r="E12037" s="1198"/>
    </row>
    <row r="12038" spans="4:5">
      <c r="D12038" s="1205"/>
      <c r="E12038" s="1198"/>
    </row>
    <row r="12039" spans="4:5">
      <c r="D12039" s="1205"/>
      <c r="E12039" s="1198"/>
    </row>
    <row r="12040" spans="4:5">
      <c r="D12040" s="1205"/>
      <c r="E12040" s="1198"/>
    </row>
    <row r="12041" spans="4:5">
      <c r="D12041" s="1205"/>
      <c r="E12041" s="1198"/>
    </row>
    <row r="12042" spans="4:5">
      <c r="D12042" s="1205"/>
      <c r="E12042" s="1198"/>
    </row>
    <row r="12043" spans="4:5">
      <c r="D12043" s="1205"/>
      <c r="E12043" s="1198"/>
    </row>
    <row r="12044" spans="4:5">
      <c r="D12044" s="1205"/>
      <c r="E12044" s="1198"/>
    </row>
    <row r="12045" spans="4:5">
      <c r="D12045" s="1205"/>
      <c r="E12045" s="1198"/>
    </row>
    <row r="12046" spans="4:5">
      <c r="D12046" s="1205"/>
      <c r="E12046" s="1198"/>
    </row>
    <row r="12047" spans="4:5">
      <c r="D12047" s="1205"/>
      <c r="E12047" s="1198"/>
    </row>
    <row r="12048" spans="4:5">
      <c r="D12048" s="1205"/>
      <c r="E12048" s="1198"/>
    </row>
    <row r="12049" spans="4:5">
      <c r="D12049" s="1205"/>
      <c r="E12049" s="1198"/>
    </row>
    <row r="12050" spans="4:5">
      <c r="D12050" s="1205"/>
      <c r="E12050" s="1198"/>
    </row>
    <row r="12051" spans="4:5">
      <c r="D12051" s="1205"/>
      <c r="E12051" s="1198"/>
    </row>
    <row r="12052" spans="4:5">
      <c r="D12052" s="1205"/>
      <c r="E12052" s="1198"/>
    </row>
    <row r="12053" spans="4:5">
      <c r="D12053" s="1205"/>
      <c r="E12053" s="1198"/>
    </row>
    <row r="12054" spans="4:5">
      <c r="D12054" s="1205"/>
      <c r="E12054" s="1198"/>
    </row>
    <row r="12055" spans="4:5">
      <c r="D12055" s="1205"/>
      <c r="E12055" s="1198"/>
    </row>
    <row r="12056" spans="4:5">
      <c r="D12056" s="1205"/>
      <c r="E12056" s="1198"/>
    </row>
    <row r="12057" spans="4:5">
      <c r="D12057" s="1205"/>
      <c r="E12057" s="1198"/>
    </row>
    <row r="12058" spans="4:5">
      <c r="D12058" s="1205"/>
      <c r="E12058" s="1198"/>
    </row>
    <row r="12059" spans="4:5">
      <c r="D12059" s="1205"/>
      <c r="E12059" s="1198"/>
    </row>
    <row r="12060" spans="4:5">
      <c r="D12060" s="1205"/>
      <c r="E12060" s="1198"/>
    </row>
    <row r="12061" spans="4:5">
      <c r="D12061" s="1205"/>
      <c r="E12061" s="1198"/>
    </row>
    <row r="12062" spans="4:5">
      <c r="D12062" s="1205"/>
      <c r="E12062" s="1198"/>
    </row>
    <row r="12063" spans="4:5">
      <c r="D12063" s="1205"/>
      <c r="E12063" s="1198"/>
    </row>
    <row r="12064" spans="4:5">
      <c r="D12064" s="1205"/>
      <c r="E12064" s="1198"/>
    </row>
    <row r="12065" spans="4:5">
      <c r="D12065" s="1205"/>
      <c r="E12065" s="1198"/>
    </row>
    <row r="12066" spans="4:5">
      <c r="D12066" s="1205"/>
      <c r="E12066" s="1198"/>
    </row>
    <row r="12067" spans="4:5">
      <c r="D12067" s="1205"/>
      <c r="E12067" s="1198"/>
    </row>
    <row r="12068" spans="4:5">
      <c r="D12068" s="1205"/>
      <c r="E12068" s="1198"/>
    </row>
    <row r="12069" spans="4:5">
      <c r="D12069" s="1205"/>
      <c r="E12069" s="1198"/>
    </row>
    <row r="12070" spans="4:5">
      <c r="D12070" s="1205"/>
      <c r="E12070" s="1198"/>
    </row>
    <row r="12071" spans="4:5">
      <c r="D12071" s="1205"/>
      <c r="E12071" s="1198"/>
    </row>
    <row r="12072" spans="4:5">
      <c r="D12072" s="1205"/>
      <c r="E12072" s="1198"/>
    </row>
    <row r="12073" spans="4:5">
      <c r="D12073" s="1205"/>
      <c r="E12073" s="1198"/>
    </row>
    <row r="12074" spans="4:5">
      <c r="D12074" s="1205"/>
      <c r="E12074" s="1198"/>
    </row>
    <row r="12075" spans="4:5">
      <c r="D12075" s="1205"/>
      <c r="E12075" s="1198"/>
    </row>
    <row r="12076" spans="4:5">
      <c r="D12076" s="1205"/>
      <c r="E12076" s="1198"/>
    </row>
    <row r="12077" spans="4:5">
      <c r="D12077" s="1205"/>
      <c r="E12077" s="1198"/>
    </row>
    <row r="12078" spans="4:5">
      <c r="D12078" s="1205"/>
      <c r="E12078" s="1198"/>
    </row>
    <row r="12079" spans="4:5">
      <c r="D12079" s="1205"/>
      <c r="E12079" s="1198"/>
    </row>
    <row r="12080" spans="4:5">
      <c r="D12080" s="1205"/>
      <c r="E12080" s="1198"/>
    </row>
    <row r="12081" spans="4:5">
      <c r="D12081" s="1205"/>
      <c r="E12081" s="1198"/>
    </row>
    <row r="12082" spans="4:5">
      <c r="D12082" s="1205"/>
      <c r="E12082" s="1198"/>
    </row>
    <row r="12083" spans="4:5">
      <c r="D12083" s="1205"/>
      <c r="E12083" s="1198"/>
    </row>
    <row r="12084" spans="4:5">
      <c r="D12084" s="1205"/>
      <c r="E12084" s="1198"/>
    </row>
    <row r="12085" spans="4:5">
      <c r="D12085" s="1205"/>
      <c r="E12085" s="1198"/>
    </row>
    <row r="12086" spans="4:5">
      <c r="D12086" s="1205"/>
      <c r="E12086" s="1198"/>
    </row>
    <row r="12087" spans="4:5">
      <c r="D12087" s="1205"/>
      <c r="E12087" s="1198"/>
    </row>
    <row r="12088" spans="4:5">
      <c r="D12088" s="1205"/>
      <c r="E12088" s="1198"/>
    </row>
    <row r="12089" spans="4:5">
      <c r="D12089" s="1205"/>
      <c r="E12089" s="1198"/>
    </row>
    <row r="12090" spans="4:5">
      <c r="D12090" s="1205"/>
      <c r="E12090" s="1198"/>
    </row>
    <row r="12091" spans="4:5">
      <c r="D12091" s="1205"/>
      <c r="E12091" s="1198"/>
    </row>
    <row r="12092" spans="4:5">
      <c r="D12092" s="1205"/>
      <c r="E12092" s="1198"/>
    </row>
    <row r="12093" spans="4:5">
      <c r="D12093" s="1205"/>
      <c r="E12093" s="1198"/>
    </row>
    <row r="12094" spans="4:5">
      <c r="D12094" s="1205"/>
      <c r="E12094" s="1198"/>
    </row>
    <row r="12095" spans="4:5">
      <c r="D12095" s="1205"/>
      <c r="E12095" s="1198"/>
    </row>
    <row r="12096" spans="4:5">
      <c r="D12096" s="1205"/>
      <c r="E12096" s="1198"/>
    </row>
    <row r="12097" spans="4:5">
      <c r="D12097" s="1205"/>
      <c r="E12097" s="1198"/>
    </row>
    <row r="12098" spans="4:5">
      <c r="D12098" s="1205"/>
      <c r="E12098" s="1198"/>
    </row>
    <row r="12099" spans="4:5">
      <c r="D12099" s="1205"/>
      <c r="E12099" s="1198"/>
    </row>
    <row r="12100" spans="4:5">
      <c r="D12100" s="1205"/>
      <c r="E12100" s="1198"/>
    </row>
    <row r="12101" spans="4:5">
      <c r="D12101" s="1205"/>
      <c r="E12101" s="1198"/>
    </row>
    <row r="12102" spans="4:5">
      <c r="D12102" s="1205"/>
      <c r="E12102" s="1198"/>
    </row>
    <row r="12103" spans="4:5">
      <c r="D12103" s="1205"/>
      <c r="E12103" s="1198"/>
    </row>
    <row r="12104" spans="4:5">
      <c r="D12104" s="1205"/>
      <c r="E12104" s="1198"/>
    </row>
    <row r="12105" spans="4:5">
      <c r="D12105" s="1205"/>
      <c r="E12105" s="1198"/>
    </row>
    <row r="12106" spans="4:5">
      <c r="D12106" s="1205"/>
      <c r="E12106" s="1198"/>
    </row>
    <row r="12107" spans="4:5">
      <c r="D12107" s="1205"/>
      <c r="E12107" s="1198"/>
    </row>
    <row r="12108" spans="4:5">
      <c r="D12108" s="1205"/>
      <c r="E12108" s="1198"/>
    </row>
    <row r="12109" spans="4:5">
      <c r="D12109" s="1205"/>
      <c r="E12109" s="1198"/>
    </row>
    <row r="12110" spans="4:5">
      <c r="D12110" s="1205"/>
      <c r="E12110" s="1198"/>
    </row>
    <row r="12111" spans="4:5">
      <c r="D12111" s="1205"/>
      <c r="E12111" s="1198"/>
    </row>
    <row r="12112" spans="4:5">
      <c r="D12112" s="1205"/>
      <c r="E12112" s="1198"/>
    </row>
    <row r="12113" spans="4:5">
      <c r="D12113" s="1205"/>
      <c r="E12113" s="1198"/>
    </row>
    <row r="12114" spans="4:5">
      <c r="D12114" s="1205"/>
      <c r="E12114" s="1198"/>
    </row>
    <row r="12115" spans="4:5">
      <c r="D12115" s="1205"/>
      <c r="E12115" s="1198"/>
    </row>
    <row r="12116" spans="4:5">
      <c r="D12116" s="1205"/>
      <c r="E12116" s="1198"/>
    </row>
    <row r="12117" spans="4:5">
      <c r="D12117" s="1205"/>
      <c r="E12117" s="1198"/>
    </row>
    <row r="12118" spans="4:5">
      <c r="D12118" s="1205"/>
      <c r="E12118" s="1198"/>
    </row>
    <row r="12119" spans="4:5">
      <c r="D12119" s="1205"/>
      <c r="E12119" s="1198"/>
    </row>
    <row r="12120" spans="4:5">
      <c r="D12120" s="1205"/>
      <c r="E12120" s="1198"/>
    </row>
    <row r="12121" spans="4:5">
      <c r="D12121" s="1205"/>
      <c r="E12121" s="1198"/>
    </row>
    <row r="12122" spans="4:5">
      <c r="D12122" s="1205"/>
      <c r="E12122" s="1198"/>
    </row>
    <row r="12123" spans="4:5">
      <c r="D12123" s="1205"/>
      <c r="E12123" s="1198"/>
    </row>
    <row r="12124" spans="4:5">
      <c r="D12124" s="1205"/>
      <c r="E12124" s="1198"/>
    </row>
    <row r="12125" spans="4:5">
      <c r="D12125" s="1205"/>
      <c r="E12125" s="1198"/>
    </row>
    <row r="12126" spans="4:5">
      <c r="D12126" s="1205"/>
      <c r="E12126" s="1198"/>
    </row>
    <row r="12127" spans="4:5">
      <c r="D12127" s="1205"/>
      <c r="E12127" s="1198"/>
    </row>
    <row r="12128" spans="4:5">
      <c r="D12128" s="1205"/>
      <c r="E12128" s="1198"/>
    </row>
    <row r="12129" spans="4:5">
      <c r="D12129" s="1205"/>
      <c r="E12129" s="1198"/>
    </row>
    <row r="12130" spans="4:5">
      <c r="D12130" s="1205"/>
      <c r="E12130" s="1198"/>
    </row>
    <row r="12131" spans="4:5">
      <c r="D12131" s="1205"/>
      <c r="E12131" s="1198"/>
    </row>
    <row r="12132" spans="4:5">
      <c r="D12132" s="1205"/>
      <c r="E12132" s="1198"/>
    </row>
    <row r="12133" spans="4:5">
      <c r="D12133" s="1205"/>
      <c r="E12133" s="1198"/>
    </row>
    <row r="12134" spans="4:5">
      <c r="D12134" s="1205"/>
      <c r="E12134" s="1198"/>
    </row>
    <row r="12135" spans="4:5">
      <c r="D12135" s="1205"/>
      <c r="E12135" s="1198"/>
    </row>
    <row r="12136" spans="4:5">
      <c r="D12136" s="1205"/>
      <c r="E12136" s="1198"/>
    </row>
    <row r="12137" spans="4:5">
      <c r="D12137" s="1205"/>
      <c r="E12137" s="1198"/>
    </row>
    <row r="12138" spans="4:5">
      <c r="D12138" s="1205"/>
      <c r="E12138" s="1198"/>
    </row>
    <row r="12139" spans="4:5">
      <c r="D12139" s="1205"/>
      <c r="E12139" s="1198"/>
    </row>
    <row r="12140" spans="4:5">
      <c r="D12140" s="1205"/>
      <c r="E12140" s="1198"/>
    </row>
    <row r="12141" spans="4:5">
      <c r="D12141" s="1205"/>
      <c r="E12141" s="1198"/>
    </row>
    <row r="12142" spans="4:5">
      <c r="D12142" s="1205"/>
      <c r="E12142" s="1198"/>
    </row>
    <row r="12143" spans="4:5">
      <c r="D12143" s="1205"/>
      <c r="E12143" s="1198"/>
    </row>
    <row r="12144" spans="4:5">
      <c r="D12144" s="1205"/>
      <c r="E12144" s="1198"/>
    </row>
    <row r="12145" spans="4:5">
      <c r="D12145" s="1205"/>
      <c r="E12145" s="1198"/>
    </row>
    <row r="12146" spans="4:5">
      <c r="D12146" s="1205"/>
      <c r="E12146" s="1198"/>
    </row>
    <row r="12147" spans="4:5">
      <c r="D12147" s="1205"/>
      <c r="E12147" s="1198"/>
    </row>
    <row r="12148" spans="4:5">
      <c r="D12148" s="1205"/>
      <c r="E12148" s="1198"/>
    </row>
    <row r="12149" spans="4:5">
      <c r="D12149" s="1205"/>
      <c r="E12149" s="1198"/>
    </row>
    <row r="12150" spans="4:5">
      <c r="D12150" s="1205"/>
      <c r="E12150" s="1198"/>
    </row>
    <row r="12151" spans="4:5">
      <c r="D12151" s="1205"/>
      <c r="E12151" s="1198"/>
    </row>
    <row r="12152" spans="4:5">
      <c r="D12152" s="1205"/>
      <c r="E12152" s="1198"/>
    </row>
    <row r="12153" spans="4:5">
      <c r="D12153" s="1205"/>
      <c r="E12153" s="1198"/>
    </row>
    <row r="12154" spans="4:5">
      <c r="D12154" s="1205"/>
      <c r="E12154" s="1198"/>
    </row>
    <row r="12155" spans="4:5">
      <c r="D12155" s="1205"/>
      <c r="E12155" s="1198"/>
    </row>
    <row r="12156" spans="4:5">
      <c r="D12156" s="1205"/>
      <c r="E12156" s="1198"/>
    </row>
    <row r="12157" spans="4:5">
      <c r="D12157" s="1205"/>
      <c r="E12157" s="1198"/>
    </row>
    <row r="12158" spans="4:5">
      <c r="D12158" s="1205"/>
      <c r="E12158" s="1198"/>
    </row>
    <row r="12159" spans="4:5">
      <c r="D12159" s="1205"/>
      <c r="E12159" s="1198"/>
    </row>
    <row r="12160" spans="4:5">
      <c r="D12160" s="1205"/>
      <c r="E12160" s="1198"/>
    </row>
    <row r="12161" spans="4:5">
      <c r="D12161" s="1205"/>
      <c r="E12161" s="1198"/>
    </row>
    <row r="12162" spans="4:5">
      <c r="D12162" s="1205"/>
      <c r="E12162" s="1198"/>
    </row>
    <row r="12163" spans="4:5">
      <c r="D12163" s="1205"/>
      <c r="E12163" s="1198"/>
    </row>
    <row r="12164" spans="4:5">
      <c r="D12164" s="1205"/>
      <c r="E12164" s="1198"/>
    </row>
    <row r="12165" spans="4:5">
      <c r="D12165" s="1205"/>
      <c r="E12165" s="1198"/>
    </row>
    <row r="12166" spans="4:5">
      <c r="D12166" s="1205"/>
      <c r="E12166" s="1198"/>
    </row>
    <row r="12167" spans="4:5">
      <c r="D12167" s="1205"/>
      <c r="E12167" s="1198"/>
    </row>
    <row r="12168" spans="4:5">
      <c r="D12168" s="1205"/>
      <c r="E12168" s="1198"/>
    </row>
    <row r="12169" spans="4:5">
      <c r="D12169" s="1205"/>
      <c r="E12169" s="1198"/>
    </row>
    <row r="12170" spans="4:5">
      <c r="D12170" s="1205"/>
      <c r="E12170" s="1198"/>
    </row>
    <row r="12171" spans="4:5">
      <c r="D12171" s="1205"/>
      <c r="E12171" s="1198"/>
    </row>
    <row r="12172" spans="4:5">
      <c r="D12172" s="1205"/>
      <c r="E12172" s="1198"/>
    </row>
    <row r="12173" spans="4:5">
      <c r="D12173" s="1205"/>
      <c r="E12173" s="1198"/>
    </row>
    <row r="12174" spans="4:5">
      <c r="D12174" s="1205"/>
      <c r="E12174" s="1198"/>
    </row>
    <row r="12175" spans="4:5">
      <c r="D12175" s="1205"/>
      <c r="E12175" s="1198"/>
    </row>
    <row r="12176" spans="4:5">
      <c r="D12176" s="1205"/>
      <c r="E12176" s="1198"/>
    </row>
    <row r="12177" spans="4:5">
      <c r="D12177" s="1205"/>
      <c r="E12177" s="1198"/>
    </row>
    <row r="12178" spans="4:5">
      <c r="D12178" s="1205"/>
      <c r="E12178" s="1198"/>
    </row>
    <row r="12179" spans="4:5">
      <c r="D12179" s="1205"/>
      <c r="E12179" s="1198"/>
    </row>
    <row r="12180" spans="4:5">
      <c r="D12180" s="1205"/>
      <c r="E12180" s="1198"/>
    </row>
    <row r="12181" spans="4:5">
      <c r="D12181" s="1205"/>
      <c r="E12181" s="1198"/>
    </row>
    <row r="12182" spans="4:5">
      <c r="D12182" s="1205"/>
      <c r="E12182" s="1198"/>
    </row>
    <row r="12183" spans="4:5">
      <c r="D12183" s="1205"/>
      <c r="E12183" s="1198"/>
    </row>
    <row r="12184" spans="4:5">
      <c r="D12184" s="1205"/>
      <c r="E12184" s="1198"/>
    </row>
    <row r="12185" spans="4:5">
      <c r="D12185" s="1205"/>
      <c r="E12185" s="1198"/>
    </row>
    <row r="12186" spans="4:5">
      <c r="D12186" s="1205"/>
      <c r="E12186" s="1198"/>
    </row>
    <row r="12187" spans="4:5">
      <c r="D12187" s="1205"/>
      <c r="E12187" s="1198"/>
    </row>
    <row r="12188" spans="4:5">
      <c r="D12188" s="1205"/>
      <c r="E12188" s="1198"/>
    </row>
    <row r="12189" spans="4:5">
      <c r="D12189" s="1205"/>
      <c r="E12189" s="1198"/>
    </row>
    <row r="12190" spans="4:5">
      <c r="D12190" s="1205"/>
      <c r="E12190" s="1198"/>
    </row>
    <row r="12191" spans="4:5">
      <c r="D12191" s="1205"/>
      <c r="E12191" s="1198"/>
    </row>
    <row r="12192" spans="4:5">
      <c r="D12192" s="1205"/>
      <c r="E12192" s="1198"/>
    </row>
    <row r="12193" spans="4:5">
      <c r="D12193" s="1205"/>
      <c r="E12193" s="1198"/>
    </row>
    <row r="12194" spans="4:5">
      <c r="D12194" s="1205"/>
      <c r="E12194" s="1198"/>
    </row>
    <row r="12195" spans="4:5">
      <c r="D12195" s="1205"/>
      <c r="E12195" s="1198"/>
    </row>
    <row r="12196" spans="4:5">
      <c r="D12196" s="1205"/>
      <c r="E12196" s="1198"/>
    </row>
    <row r="12197" spans="4:5">
      <c r="D12197" s="1205"/>
      <c r="E12197" s="1198"/>
    </row>
    <row r="12198" spans="4:5">
      <c r="D12198" s="1205"/>
      <c r="E12198" s="1198"/>
    </row>
    <row r="12199" spans="4:5">
      <c r="D12199" s="1205"/>
      <c r="E12199" s="1198"/>
    </row>
    <row r="12200" spans="4:5">
      <c r="D12200" s="1205"/>
      <c r="E12200" s="1198"/>
    </row>
    <row r="12201" spans="4:5">
      <c r="D12201" s="1205"/>
      <c r="E12201" s="1198"/>
    </row>
    <row r="12202" spans="4:5">
      <c r="D12202" s="1205"/>
      <c r="E12202" s="1198"/>
    </row>
    <row r="12203" spans="4:5">
      <c r="D12203" s="1205"/>
      <c r="E12203" s="1198"/>
    </row>
    <row r="12204" spans="4:5">
      <c r="D12204" s="1205"/>
      <c r="E12204" s="1198"/>
    </row>
    <row r="12205" spans="4:5">
      <c r="D12205" s="1205"/>
      <c r="E12205" s="1198"/>
    </row>
    <row r="12206" spans="4:5">
      <c r="D12206" s="1205"/>
      <c r="E12206" s="1198"/>
    </row>
    <row r="12207" spans="4:5">
      <c r="D12207" s="1205"/>
      <c r="E12207" s="1198"/>
    </row>
    <row r="12208" spans="4:5">
      <c r="D12208" s="1205"/>
      <c r="E12208" s="1198"/>
    </row>
    <row r="12209" spans="4:5">
      <c r="D12209" s="1205"/>
      <c r="E12209" s="1198"/>
    </row>
    <row r="12210" spans="4:5">
      <c r="D12210" s="1205"/>
      <c r="E12210" s="1198"/>
    </row>
    <row r="12211" spans="4:5">
      <c r="D12211" s="1205"/>
      <c r="E12211" s="1198"/>
    </row>
    <row r="12212" spans="4:5">
      <c r="D12212" s="1205"/>
      <c r="E12212" s="1198"/>
    </row>
    <row r="12213" spans="4:5">
      <c r="D12213" s="1205"/>
      <c r="E12213" s="1198"/>
    </row>
    <row r="12214" spans="4:5">
      <c r="D12214" s="1205"/>
      <c r="E12214" s="1198"/>
    </row>
    <row r="12215" spans="4:5">
      <c r="D12215" s="1205"/>
      <c r="E12215" s="1198"/>
    </row>
    <row r="12216" spans="4:5">
      <c r="D12216" s="1205"/>
      <c r="E12216" s="1198"/>
    </row>
    <row r="12217" spans="4:5">
      <c r="D12217" s="1205"/>
      <c r="E12217" s="1198"/>
    </row>
    <row r="12218" spans="4:5">
      <c r="D12218" s="1205"/>
      <c r="E12218" s="1198"/>
    </row>
    <row r="12219" spans="4:5">
      <c r="D12219" s="1205"/>
      <c r="E12219" s="1198"/>
    </row>
    <row r="12220" spans="4:5">
      <c r="D12220" s="1205"/>
      <c r="E12220" s="1198"/>
    </row>
    <row r="12221" spans="4:5">
      <c r="D12221" s="1205"/>
      <c r="E12221" s="1198"/>
    </row>
    <row r="12222" spans="4:5">
      <c r="D12222" s="1205"/>
      <c r="E12222" s="1198"/>
    </row>
    <row r="12223" spans="4:5">
      <c r="D12223" s="1205"/>
      <c r="E12223" s="1198"/>
    </row>
    <row r="12224" spans="4:5">
      <c r="D12224" s="1205"/>
      <c r="E12224" s="1198"/>
    </row>
    <row r="12225" spans="4:5">
      <c r="D12225" s="1205"/>
      <c r="E12225" s="1198"/>
    </row>
    <row r="12226" spans="4:5">
      <c r="D12226" s="1205"/>
      <c r="E12226" s="1198"/>
    </row>
    <row r="12227" spans="4:5">
      <c r="D12227" s="1205"/>
      <c r="E12227" s="1198"/>
    </row>
    <row r="12228" spans="4:5">
      <c r="D12228" s="1205"/>
      <c r="E12228" s="1198"/>
    </row>
    <row r="12229" spans="4:5">
      <c r="D12229" s="1205"/>
      <c r="E12229" s="1198"/>
    </row>
    <row r="12230" spans="4:5">
      <c r="D12230" s="1205"/>
      <c r="E12230" s="1198"/>
    </row>
    <row r="12231" spans="4:5">
      <c r="D12231" s="1205"/>
      <c r="E12231" s="1198"/>
    </row>
    <row r="12232" spans="4:5">
      <c r="D12232" s="1205"/>
      <c r="E12232" s="1198"/>
    </row>
    <row r="12233" spans="4:5">
      <c r="D12233" s="1205"/>
      <c r="E12233" s="1198"/>
    </row>
    <row r="12234" spans="4:5">
      <c r="D12234" s="1205"/>
      <c r="E12234" s="1198"/>
    </row>
    <row r="12235" spans="4:5">
      <c r="D12235" s="1205"/>
      <c r="E12235" s="1198"/>
    </row>
    <row r="12236" spans="4:5">
      <c r="D12236" s="1205"/>
      <c r="E12236" s="1198"/>
    </row>
    <row r="12237" spans="4:5">
      <c r="D12237" s="1205"/>
      <c r="E12237" s="1198"/>
    </row>
    <row r="12238" spans="4:5">
      <c r="D12238" s="1205"/>
      <c r="E12238" s="1198"/>
    </row>
    <row r="12239" spans="4:5">
      <c r="D12239" s="1205"/>
      <c r="E12239" s="1198"/>
    </row>
    <row r="12240" spans="4:5">
      <c r="D12240" s="1205"/>
      <c r="E12240" s="1198"/>
    </row>
    <row r="12241" spans="4:5">
      <c r="D12241" s="1205"/>
      <c r="E12241" s="1198"/>
    </row>
    <row r="12242" spans="4:5">
      <c r="D12242" s="1205"/>
      <c r="E12242" s="1198"/>
    </row>
    <row r="12243" spans="4:5">
      <c r="D12243" s="1205"/>
      <c r="E12243" s="1198"/>
    </row>
    <row r="12244" spans="4:5">
      <c r="D12244" s="1205"/>
      <c r="E12244" s="1198"/>
    </row>
    <row r="12245" spans="4:5">
      <c r="D12245" s="1205"/>
      <c r="E12245" s="1198"/>
    </row>
    <row r="12246" spans="4:5">
      <c r="D12246" s="1205"/>
      <c r="E12246" s="1198"/>
    </row>
    <row r="12247" spans="4:5">
      <c r="D12247" s="1205"/>
      <c r="E12247" s="1198"/>
    </row>
    <row r="12248" spans="4:5">
      <c r="D12248" s="1205"/>
      <c r="E12248" s="1198"/>
    </row>
    <row r="12249" spans="4:5">
      <c r="D12249" s="1205"/>
      <c r="E12249" s="1198"/>
    </row>
    <row r="12250" spans="4:5">
      <c r="D12250" s="1205"/>
      <c r="E12250" s="1198"/>
    </row>
    <row r="12251" spans="4:5">
      <c r="D12251" s="1205"/>
      <c r="E12251" s="1198"/>
    </row>
    <row r="12252" spans="4:5">
      <c r="D12252" s="1205"/>
      <c r="E12252" s="1198"/>
    </row>
    <row r="12253" spans="4:5">
      <c r="D12253" s="1205"/>
      <c r="E12253" s="1198"/>
    </row>
    <row r="12254" spans="4:5">
      <c r="D12254" s="1205"/>
      <c r="E12254" s="1198"/>
    </row>
    <row r="12255" spans="4:5">
      <c r="D12255" s="1205"/>
      <c r="E12255" s="1198"/>
    </row>
    <row r="12256" spans="4:5">
      <c r="D12256" s="1205"/>
      <c r="E12256" s="1198"/>
    </row>
    <row r="12257" spans="4:5">
      <c r="D12257" s="1205"/>
      <c r="E12257" s="1198"/>
    </row>
    <row r="12258" spans="4:5">
      <c r="D12258" s="1205"/>
      <c r="E12258" s="1198"/>
    </row>
    <row r="12259" spans="4:5">
      <c r="D12259" s="1205"/>
      <c r="E12259" s="1198"/>
    </row>
    <row r="12260" spans="4:5">
      <c r="D12260" s="1205"/>
      <c r="E12260" s="1198"/>
    </row>
    <row r="12261" spans="4:5">
      <c r="D12261" s="1205"/>
      <c r="E12261" s="1198"/>
    </row>
    <row r="12262" spans="4:5">
      <c r="D12262" s="1205"/>
      <c r="E12262" s="1198"/>
    </row>
    <row r="12263" spans="4:5">
      <c r="D12263" s="1205"/>
      <c r="E12263" s="1198"/>
    </row>
    <row r="12264" spans="4:5">
      <c r="D12264" s="1205"/>
      <c r="E12264" s="1198"/>
    </row>
    <row r="12265" spans="4:5">
      <c r="D12265" s="1205"/>
      <c r="E12265" s="1198"/>
    </row>
    <row r="12266" spans="4:5">
      <c r="D12266" s="1205"/>
      <c r="E12266" s="1198"/>
    </row>
    <row r="12267" spans="4:5">
      <c r="D12267" s="1205"/>
      <c r="E12267" s="1198"/>
    </row>
    <row r="12268" spans="4:5">
      <c r="D12268" s="1205"/>
      <c r="E12268" s="1198"/>
    </row>
    <row r="12269" spans="4:5">
      <c r="D12269" s="1205"/>
      <c r="E12269" s="1198"/>
    </row>
    <row r="12270" spans="4:5">
      <c r="D12270" s="1205"/>
      <c r="E12270" s="1198"/>
    </row>
    <row r="12271" spans="4:5">
      <c r="D12271" s="1205"/>
      <c r="E12271" s="1198"/>
    </row>
    <row r="12272" spans="4:5">
      <c r="D12272" s="1205"/>
      <c r="E12272" s="1198"/>
    </row>
    <row r="12273" spans="4:5">
      <c r="D12273" s="1205"/>
      <c r="E12273" s="1198"/>
    </row>
    <row r="12274" spans="4:5">
      <c r="D12274" s="1205"/>
      <c r="E12274" s="1198"/>
    </row>
    <row r="12275" spans="4:5">
      <c r="D12275" s="1205"/>
      <c r="E12275" s="1198"/>
    </row>
    <row r="12276" spans="4:5">
      <c r="D12276" s="1205"/>
      <c r="E12276" s="1198"/>
    </row>
    <row r="12277" spans="4:5">
      <c r="D12277" s="1205"/>
      <c r="E12277" s="1198"/>
    </row>
    <row r="12278" spans="4:5">
      <c r="D12278" s="1205"/>
      <c r="E12278" s="1198"/>
    </row>
    <row r="12279" spans="4:5">
      <c r="D12279" s="1205"/>
      <c r="E12279" s="1198"/>
    </row>
    <row r="12280" spans="4:5">
      <c r="D12280" s="1205"/>
      <c r="E12280" s="1198"/>
    </row>
    <row r="12281" spans="4:5">
      <c r="D12281" s="1205"/>
      <c r="E12281" s="1198"/>
    </row>
    <row r="12282" spans="4:5">
      <c r="D12282" s="1205"/>
      <c r="E12282" s="1198"/>
    </row>
    <row r="12283" spans="4:5">
      <c r="D12283" s="1205"/>
      <c r="E12283" s="1198"/>
    </row>
    <row r="12284" spans="4:5">
      <c r="D12284" s="1205"/>
      <c r="E12284" s="1198"/>
    </row>
    <row r="12285" spans="4:5">
      <c r="D12285" s="1205"/>
      <c r="E12285" s="1198"/>
    </row>
    <row r="12286" spans="4:5">
      <c r="D12286" s="1205"/>
      <c r="E12286" s="1198"/>
    </row>
    <row r="12287" spans="4:5">
      <c r="D12287" s="1205"/>
      <c r="E12287" s="1198"/>
    </row>
    <row r="12288" spans="4:5">
      <c r="D12288" s="1205"/>
      <c r="E12288" s="1198"/>
    </row>
    <row r="12289" spans="4:5">
      <c r="D12289" s="1205"/>
      <c r="E12289" s="1198"/>
    </row>
    <row r="12290" spans="4:5">
      <c r="D12290" s="1205"/>
      <c r="E12290" s="1198"/>
    </row>
    <row r="12291" spans="4:5">
      <c r="D12291" s="1205"/>
      <c r="E12291" s="1198"/>
    </row>
    <row r="12292" spans="4:5">
      <c r="D12292" s="1205"/>
      <c r="E12292" s="1198"/>
    </row>
    <row r="12293" spans="4:5">
      <c r="D12293" s="1205"/>
      <c r="E12293" s="1198"/>
    </row>
    <row r="12294" spans="4:5">
      <c r="D12294" s="1205"/>
      <c r="E12294" s="1198"/>
    </row>
    <row r="12295" spans="4:5">
      <c r="D12295" s="1205"/>
      <c r="E12295" s="1198"/>
    </row>
    <row r="12296" spans="4:5">
      <c r="D12296" s="1205"/>
      <c r="E12296" s="1198"/>
    </row>
    <row r="12297" spans="4:5">
      <c r="D12297" s="1205"/>
      <c r="E12297" s="1198"/>
    </row>
    <row r="12298" spans="4:5">
      <c r="D12298" s="1205"/>
      <c r="E12298" s="1198"/>
    </row>
    <row r="12299" spans="4:5">
      <c r="D12299" s="1205"/>
      <c r="E12299" s="1198"/>
    </row>
    <row r="12300" spans="4:5">
      <c r="D12300" s="1205"/>
      <c r="E12300" s="1198"/>
    </row>
    <row r="12301" spans="4:5">
      <c r="D12301" s="1205"/>
      <c r="E12301" s="1198"/>
    </row>
    <row r="12302" spans="4:5">
      <c r="D12302" s="1205"/>
      <c r="E12302" s="1198"/>
    </row>
    <row r="12303" spans="4:5">
      <c r="D12303" s="1205"/>
      <c r="E12303" s="1198"/>
    </row>
    <row r="12304" spans="4:5">
      <c r="D12304" s="1205"/>
      <c r="E12304" s="1198"/>
    </row>
    <row r="12305" spans="4:5">
      <c r="D12305" s="1205"/>
      <c r="E12305" s="1198"/>
    </row>
    <row r="12306" spans="4:5">
      <c r="D12306" s="1205"/>
      <c r="E12306" s="1198"/>
    </row>
    <row r="12307" spans="4:5">
      <c r="D12307" s="1205"/>
      <c r="E12307" s="1198"/>
    </row>
    <row r="12308" spans="4:5">
      <c r="D12308" s="1205"/>
      <c r="E12308" s="1198"/>
    </row>
    <row r="12309" spans="4:5">
      <c r="D12309" s="1205"/>
      <c r="E12309" s="1198"/>
    </row>
    <row r="12310" spans="4:5">
      <c r="D12310" s="1205"/>
      <c r="E12310" s="1198"/>
    </row>
    <row r="12311" spans="4:5">
      <c r="D12311" s="1205"/>
      <c r="E12311" s="1198"/>
    </row>
    <row r="12312" spans="4:5">
      <c r="D12312" s="1205"/>
      <c r="E12312" s="1198"/>
    </row>
    <row r="12313" spans="4:5">
      <c r="D12313" s="1205"/>
      <c r="E12313" s="1198"/>
    </row>
    <row r="12314" spans="4:5">
      <c r="D12314" s="1205"/>
      <c r="E12314" s="1198"/>
    </row>
    <row r="12315" spans="4:5">
      <c r="D12315" s="1205"/>
      <c r="E12315" s="1198"/>
    </row>
    <row r="12316" spans="4:5">
      <c r="D12316" s="1205"/>
      <c r="E12316" s="1198"/>
    </row>
    <row r="12317" spans="4:5">
      <c r="D12317" s="1205"/>
      <c r="E12317" s="1198"/>
    </row>
    <row r="12318" spans="4:5">
      <c r="D12318" s="1205"/>
      <c r="E12318" s="1198"/>
    </row>
    <row r="12319" spans="4:5">
      <c r="D12319" s="1205"/>
      <c r="E12319" s="1198"/>
    </row>
    <row r="12320" spans="4:5">
      <c r="D12320" s="1205"/>
      <c r="E12320" s="1198"/>
    </row>
    <row r="12321" spans="4:5">
      <c r="D12321" s="1205"/>
      <c r="E12321" s="1198"/>
    </row>
    <row r="12322" spans="4:5">
      <c r="D12322" s="1205"/>
      <c r="E12322" s="1198"/>
    </row>
    <row r="12323" spans="4:5">
      <c r="D12323" s="1205"/>
      <c r="E12323" s="1198"/>
    </row>
    <row r="12324" spans="4:5">
      <c r="D12324" s="1205"/>
      <c r="E12324" s="1198"/>
    </row>
    <row r="12325" spans="4:5">
      <c r="D12325" s="1205"/>
      <c r="E12325" s="1198"/>
    </row>
    <row r="12326" spans="4:5">
      <c r="D12326" s="1205"/>
      <c r="E12326" s="1198"/>
    </row>
    <row r="12327" spans="4:5">
      <c r="D12327" s="1205"/>
      <c r="E12327" s="1198"/>
    </row>
    <row r="12328" spans="4:5">
      <c r="D12328" s="1205"/>
      <c r="E12328" s="1198"/>
    </row>
    <row r="12329" spans="4:5">
      <c r="D12329" s="1205"/>
      <c r="E12329" s="1198"/>
    </row>
    <row r="12330" spans="4:5">
      <c r="D12330" s="1205"/>
      <c r="E12330" s="1198"/>
    </row>
    <row r="12331" spans="4:5">
      <c r="D12331" s="1205"/>
      <c r="E12331" s="1198"/>
    </row>
    <row r="12332" spans="4:5">
      <c r="D12332" s="1205"/>
      <c r="E12332" s="1198"/>
    </row>
    <row r="12333" spans="4:5">
      <c r="D12333" s="1205"/>
      <c r="E12333" s="1198"/>
    </row>
    <row r="12334" spans="4:5">
      <c r="D12334" s="1205"/>
      <c r="E12334" s="1198"/>
    </row>
    <row r="12335" spans="4:5">
      <c r="D12335" s="1205"/>
      <c r="E12335" s="1198"/>
    </row>
    <row r="12336" spans="4:5">
      <c r="D12336" s="1205"/>
      <c r="E12336" s="1198"/>
    </row>
    <row r="12337" spans="4:5">
      <c r="D12337" s="1205"/>
      <c r="E12337" s="1198"/>
    </row>
    <row r="12338" spans="4:5">
      <c r="D12338" s="1205"/>
      <c r="E12338" s="1198"/>
    </row>
    <row r="12339" spans="4:5">
      <c r="D12339" s="1205"/>
      <c r="E12339" s="1198"/>
    </row>
    <row r="12340" spans="4:5">
      <c r="D12340" s="1205"/>
      <c r="E12340" s="1198"/>
    </row>
    <row r="12341" spans="4:5">
      <c r="D12341" s="1205"/>
      <c r="E12341" s="1198"/>
    </row>
    <row r="12342" spans="4:5">
      <c r="D12342" s="1205"/>
      <c r="E12342" s="1198"/>
    </row>
    <row r="12343" spans="4:5">
      <c r="D12343" s="1205"/>
      <c r="E12343" s="1198"/>
    </row>
    <row r="12344" spans="4:5">
      <c r="D12344" s="1205"/>
      <c r="E12344" s="1198"/>
    </row>
    <row r="12345" spans="4:5">
      <c r="D12345" s="1205"/>
      <c r="E12345" s="1198"/>
    </row>
    <row r="12346" spans="4:5">
      <c r="D12346" s="1205"/>
      <c r="E12346" s="1198"/>
    </row>
    <row r="12347" spans="4:5">
      <c r="D12347" s="1205"/>
      <c r="E12347" s="1198"/>
    </row>
    <row r="12348" spans="4:5">
      <c r="D12348" s="1205"/>
      <c r="E12348" s="1198"/>
    </row>
    <row r="12349" spans="4:5">
      <c r="D12349" s="1205"/>
      <c r="E12349" s="1198"/>
    </row>
    <row r="12350" spans="4:5">
      <c r="D12350" s="1205"/>
      <c r="E12350" s="1198"/>
    </row>
    <row r="12351" spans="4:5">
      <c r="D12351" s="1205"/>
      <c r="E12351" s="1198"/>
    </row>
    <row r="12352" spans="4:5">
      <c r="D12352" s="1205"/>
      <c r="E12352" s="1198"/>
    </row>
    <row r="12353" spans="4:5">
      <c r="D12353" s="1205"/>
      <c r="E12353" s="1198"/>
    </row>
    <row r="12354" spans="4:5">
      <c r="D12354" s="1205"/>
      <c r="E12354" s="1198"/>
    </row>
    <row r="12355" spans="4:5">
      <c r="D12355" s="1205"/>
      <c r="E12355" s="1198"/>
    </row>
    <row r="12356" spans="4:5">
      <c r="D12356" s="1205"/>
      <c r="E12356" s="1198"/>
    </row>
    <row r="12357" spans="4:5">
      <c r="D12357" s="1205"/>
      <c r="E12357" s="1198"/>
    </row>
    <row r="12358" spans="4:5">
      <c r="D12358" s="1205"/>
      <c r="E12358" s="1198"/>
    </row>
    <row r="12359" spans="4:5">
      <c r="D12359" s="1205"/>
      <c r="E12359" s="1198"/>
    </row>
    <row r="12360" spans="4:5">
      <c r="D12360" s="1205"/>
      <c r="E12360" s="1198"/>
    </row>
    <row r="12361" spans="4:5">
      <c r="D12361" s="1205"/>
      <c r="E12361" s="1198"/>
    </row>
    <row r="12362" spans="4:5">
      <c r="D12362" s="1205"/>
      <c r="E12362" s="1198"/>
    </row>
    <row r="12363" spans="4:5">
      <c r="D12363" s="1205"/>
      <c r="E12363" s="1198"/>
    </row>
    <row r="12364" spans="4:5">
      <c r="D12364" s="1205"/>
      <c r="E12364" s="1198"/>
    </row>
    <row r="12365" spans="4:5">
      <c r="D12365" s="1205"/>
      <c r="E12365" s="1198"/>
    </row>
    <row r="12366" spans="4:5">
      <c r="D12366" s="1205"/>
      <c r="E12366" s="1198"/>
    </row>
    <row r="12367" spans="4:5">
      <c r="D12367" s="1205"/>
      <c r="E12367" s="1198"/>
    </row>
    <row r="12368" spans="4:5">
      <c r="D12368" s="1205"/>
      <c r="E12368" s="1198"/>
    </row>
    <row r="12369" spans="4:5">
      <c r="D12369" s="1205"/>
      <c r="E12369" s="1198"/>
    </row>
    <row r="12370" spans="4:5">
      <c r="D12370" s="1205"/>
      <c r="E12370" s="1198"/>
    </row>
    <row r="12371" spans="4:5">
      <c r="D12371" s="1205"/>
      <c r="E12371" s="1198"/>
    </row>
    <row r="12372" spans="4:5">
      <c r="D12372" s="1205"/>
      <c r="E12372" s="1198"/>
    </row>
    <row r="12373" spans="4:5">
      <c r="D12373" s="1205"/>
      <c r="E12373" s="1198"/>
    </row>
    <row r="12374" spans="4:5">
      <c r="D12374" s="1205"/>
      <c r="E12374" s="1198"/>
    </row>
    <row r="12375" spans="4:5">
      <c r="D12375" s="1205"/>
      <c r="E12375" s="1198"/>
    </row>
    <row r="12376" spans="4:5">
      <c r="D12376" s="1205"/>
      <c r="E12376" s="1198"/>
    </row>
    <row r="12377" spans="4:5">
      <c r="D12377" s="1205"/>
      <c r="E12377" s="1198"/>
    </row>
    <row r="12378" spans="4:5">
      <c r="D12378" s="1205"/>
      <c r="E12378" s="1198"/>
    </row>
    <row r="12379" spans="4:5">
      <c r="D12379" s="1205"/>
      <c r="E12379" s="1198"/>
    </row>
    <row r="12380" spans="4:5">
      <c r="D12380" s="1205"/>
      <c r="E12380" s="1198"/>
    </row>
    <row r="12381" spans="4:5">
      <c r="D12381" s="1205"/>
      <c r="E12381" s="1198"/>
    </row>
    <row r="12382" spans="4:5">
      <c r="D12382" s="1205"/>
      <c r="E12382" s="1198"/>
    </row>
    <row r="12383" spans="4:5">
      <c r="D12383" s="1205"/>
      <c r="E12383" s="1198"/>
    </row>
    <row r="12384" spans="4:5">
      <c r="D12384" s="1205"/>
      <c r="E12384" s="1198"/>
    </row>
    <row r="12385" spans="4:5">
      <c r="D12385" s="1205"/>
      <c r="E12385" s="1198"/>
    </row>
    <row r="12386" spans="4:5">
      <c r="D12386" s="1205"/>
      <c r="E12386" s="1198"/>
    </row>
    <row r="12387" spans="4:5">
      <c r="D12387" s="1205"/>
      <c r="E12387" s="1198"/>
    </row>
    <row r="12388" spans="4:5">
      <c r="D12388" s="1205"/>
      <c r="E12388" s="1198"/>
    </row>
    <row r="12389" spans="4:5">
      <c r="D12389" s="1205"/>
      <c r="E12389" s="1198"/>
    </row>
    <row r="12390" spans="4:5">
      <c r="D12390" s="1205"/>
      <c r="E12390" s="1198"/>
    </row>
    <row r="12391" spans="4:5">
      <c r="D12391" s="1205"/>
      <c r="E12391" s="1198"/>
    </row>
    <row r="12392" spans="4:5">
      <c r="D12392" s="1205"/>
      <c r="E12392" s="1198"/>
    </row>
    <row r="12393" spans="4:5">
      <c r="D12393" s="1205"/>
      <c r="E12393" s="1198"/>
    </row>
    <row r="12394" spans="4:5">
      <c r="D12394" s="1205"/>
      <c r="E12394" s="1198"/>
    </row>
    <row r="12395" spans="4:5">
      <c r="D12395" s="1205"/>
      <c r="E12395" s="1198"/>
    </row>
    <row r="12396" spans="4:5">
      <c r="D12396" s="1205"/>
      <c r="E12396" s="1198"/>
    </row>
    <row r="12397" spans="4:5">
      <c r="D12397" s="1205"/>
      <c r="E12397" s="1198"/>
    </row>
    <row r="12398" spans="4:5">
      <c r="D12398" s="1205"/>
      <c r="E12398" s="1198"/>
    </row>
    <row r="12399" spans="4:5">
      <c r="D12399" s="1205"/>
      <c r="E12399" s="1198"/>
    </row>
    <row r="12400" spans="4:5">
      <c r="D12400" s="1205"/>
      <c r="E12400" s="1198"/>
    </row>
    <row r="12401" spans="4:5">
      <c r="D12401" s="1205"/>
      <c r="E12401" s="1198"/>
    </row>
    <row r="12402" spans="4:5">
      <c r="D12402" s="1205"/>
      <c r="E12402" s="1198"/>
    </row>
    <row r="12403" spans="4:5">
      <c r="D12403" s="1205"/>
      <c r="E12403" s="1198"/>
    </row>
    <row r="12404" spans="4:5">
      <c r="D12404" s="1205"/>
      <c r="E12404" s="1198"/>
    </row>
    <row r="12405" spans="4:5">
      <c r="D12405" s="1205"/>
      <c r="E12405" s="1198"/>
    </row>
    <row r="12406" spans="4:5">
      <c r="D12406" s="1205"/>
      <c r="E12406" s="1198"/>
    </row>
    <row r="12407" spans="4:5">
      <c r="D12407" s="1205"/>
      <c r="E12407" s="1198"/>
    </row>
    <row r="12408" spans="4:5">
      <c r="D12408" s="1205"/>
      <c r="E12408" s="1198"/>
    </row>
    <row r="12409" spans="4:5">
      <c r="D12409" s="1205"/>
      <c r="E12409" s="1198"/>
    </row>
    <row r="12410" spans="4:5">
      <c r="D12410" s="1205"/>
      <c r="E12410" s="1198"/>
    </row>
    <row r="12411" spans="4:5">
      <c r="D12411" s="1205"/>
      <c r="E12411" s="1198"/>
    </row>
    <row r="12412" spans="4:5">
      <c r="D12412" s="1205"/>
      <c r="E12412" s="1198"/>
    </row>
    <row r="12413" spans="4:5">
      <c r="D12413" s="1205"/>
      <c r="E12413" s="1198"/>
    </row>
    <row r="12414" spans="4:5">
      <c r="D12414" s="1205"/>
      <c r="E12414" s="1198"/>
    </row>
    <row r="12415" spans="4:5">
      <c r="D12415" s="1205"/>
      <c r="E12415" s="1198"/>
    </row>
    <row r="12416" spans="4:5">
      <c r="D12416" s="1205"/>
      <c r="E12416" s="1198"/>
    </row>
    <row r="12417" spans="4:5">
      <c r="D12417" s="1205"/>
      <c r="E12417" s="1198"/>
    </row>
    <row r="12418" spans="4:5">
      <c r="D12418" s="1205"/>
      <c r="E12418" s="1198"/>
    </row>
    <row r="12419" spans="4:5">
      <c r="D12419" s="1205"/>
      <c r="E12419" s="1198"/>
    </row>
    <row r="12420" spans="4:5">
      <c r="D12420" s="1205"/>
      <c r="E12420" s="1198"/>
    </row>
    <row r="12421" spans="4:5">
      <c r="D12421" s="1205"/>
      <c r="E12421" s="1198"/>
    </row>
    <row r="12422" spans="4:5">
      <c r="D12422" s="1205"/>
      <c r="E12422" s="1198"/>
    </row>
    <row r="12423" spans="4:5">
      <c r="D12423" s="1205"/>
      <c r="E12423" s="1198"/>
    </row>
    <row r="12424" spans="4:5">
      <c r="D12424" s="1205"/>
      <c r="E12424" s="1198"/>
    </row>
    <row r="12425" spans="4:5">
      <c r="D12425" s="1205"/>
      <c r="E12425" s="1198"/>
    </row>
    <row r="12426" spans="4:5">
      <c r="D12426" s="1205"/>
      <c r="E12426" s="1198"/>
    </row>
    <row r="12427" spans="4:5">
      <c r="D12427" s="1205"/>
      <c r="E12427" s="1198"/>
    </row>
    <row r="12428" spans="4:5">
      <c r="D12428" s="1205"/>
      <c r="E12428" s="1198"/>
    </row>
    <row r="12429" spans="4:5">
      <c r="D12429" s="1205"/>
      <c r="E12429" s="1198"/>
    </row>
    <row r="12430" spans="4:5">
      <c r="D12430" s="1205"/>
      <c r="E12430" s="1198"/>
    </row>
    <row r="12431" spans="4:5">
      <c r="D12431" s="1205"/>
      <c r="E12431" s="1198"/>
    </row>
    <row r="12432" spans="4:5">
      <c r="D12432" s="1205"/>
      <c r="E12432" s="1198"/>
    </row>
    <row r="12433" spans="4:5">
      <c r="D12433" s="1205"/>
      <c r="E12433" s="1198"/>
    </row>
    <row r="12434" spans="4:5">
      <c r="D12434" s="1205"/>
      <c r="E12434" s="1198"/>
    </row>
    <row r="12435" spans="4:5">
      <c r="D12435" s="1205"/>
      <c r="E12435" s="1198"/>
    </row>
    <row r="12436" spans="4:5">
      <c r="D12436" s="1205"/>
      <c r="E12436" s="1198"/>
    </row>
    <row r="12437" spans="4:5">
      <c r="D12437" s="1205"/>
      <c r="E12437" s="1198"/>
    </row>
    <row r="12438" spans="4:5">
      <c r="D12438" s="1205"/>
      <c r="E12438" s="1198"/>
    </row>
    <row r="12439" spans="4:5">
      <c r="D12439" s="1205"/>
      <c r="E12439" s="1198"/>
    </row>
    <row r="12440" spans="4:5">
      <c r="D12440" s="1205"/>
      <c r="E12440" s="1198"/>
    </row>
    <row r="12441" spans="4:5">
      <c r="D12441" s="1205"/>
      <c r="E12441" s="1198"/>
    </row>
    <row r="12442" spans="4:5">
      <c r="D12442" s="1205"/>
      <c r="E12442" s="1198"/>
    </row>
    <row r="12443" spans="4:5">
      <c r="D12443" s="1205"/>
      <c r="E12443" s="1198"/>
    </row>
    <row r="12444" spans="4:5">
      <c r="D12444" s="1205"/>
      <c r="E12444" s="1198"/>
    </row>
    <row r="12445" spans="4:5">
      <c r="D12445" s="1205"/>
      <c r="E12445" s="1198"/>
    </row>
    <row r="12446" spans="4:5">
      <c r="D12446" s="1205"/>
      <c r="E12446" s="1198"/>
    </row>
    <row r="12447" spans="4:5">
      <c r="D12447" s="1205"/>
      <c r="E12447" s="1198"/>
    </row>
    <row r="12448" spans="4:5">
      <c r="D12448" s="1205"/>
      <c r="E12448" s="1198"/>
    </row>
    <row r="12449" spans="4:5">
      <c r="D12449" s="1205"/>
      <c r="E12449" s="1198"/>
    </row>
    <row r="12450" spans="4:5">
      <c r="D12450" s="1205"/>
      <c r="E12450" s="1198"/>
    </row>
    <row r="12451" spans="4:5">
      <c r="D12451" s="1205"/>
      <c r="E12451" s="1198"/>
    </row>
    <row r="12452" spans="4:5">
      <c r="D12452" s="1205"/>
      <c r="E12452" s="1198"/>
    </row>
    <row r="12453" spans="4:5">
      <c r="D12453" s="1205"/>
      <c r="E12453" s="1198"/>
    </row>
    <row r="12454" spans="4:5">
      <c r="D12454" s="1205"/>
      <c r="E12454" s="1198"/>
    </row>
    <row r="12455" spans="4:5">
      <c r="D12455" s="1205"/>
      <c r="E12455" s="1198"/>
    </row>
    <row r="12456" spans="4:5">
      <c r="D12456" s="1205"/>
      <c r="E12456" s="1198"/>
    </row>
    <row r="12457" spans="4:5">
      <c r="D12457" s="1205"/>
      <c r="E12457" s="1198"/>
    </row>
    <row r="12458" spans="4:5">
      <c r="D12458" s="1205"/>
      <c r="E12458" s="1198"/>
    </row>
    <row r="12459" spans="4:5">
      <c r="D12459" s="1205"/>
      <c r="E12459" s="1198"/>
    </row>
    <row r="12460" spans="4:5">
      <c r="D12460" s="1205"/>
      <c r="E12460" s="1198"/>
    </row>
    <row r="12461" spans="4:5">
      <c r="D12461" s="1205"/>
      <c r="E12461" s="1198"/>
    </row>
    <row r="12462" spans="4:5">
      <c r="D12462" s="1205"/>
      <c r="E12462" s="1198"/>
    </row>
    <row r="12463" spans="4:5">
      <c r="D12463" s="1205"/>
      <c r="E12463" s="1198"/>
    </row>
    <row r="12464" spans="4:5">
      <c r="D12464" s="1205"/>
      <c r="E12464" s="1198"/>
    </row>
    <row r="12465" spans="4:5">
      <c r="D12465" s="1205"/>
      <c r="E12465" s="1198"/>
    </row>
    <row r="12466" spans="4:5">
      <c r="D12466" s="1205"/>
      <c r="E12466" s="1198"/>
    </row>
    <row r="12467" spans="4:5">
      <c r="D12467" s="1205"/>
      <c r="E12467" s="1198"/>
    </row>
    <row r="12468" spans="4:5">
      <c r="D12468" s="1205"/>
      <c r="E12468" s="1198"/>
    </row>
    <row r="12469" spans="4:5">
      <c r="D12469" s="1205"/>
      <c r="E12469" s="1198"/>
    </row>
    <row r="12470" spans="4:5">
      <c r="D12470" s="1205"/>
      <c r="E12470" s="1198"/>
    </row>
    <row r="12471" spans="4:5">
      <c r="D12471" s="1205"/>
      <c r="E12471" s="1198"/>
    </row>
    <row r="12472" spans="4:5">
      <c r="D12472" s="1205"/>
      <c r="E12472" s="1198"/>
    </row>
    <row r="12473" spans="4:5">
      <c r="D12473" s="1205"/>
      <c r="E12473" s="1198"/>
    </row>
    <row r="12474" spans="4:5">
      <c r="D12474" s="1205"/>
      <c r="E12474" s="1198"/>
    </row>
    <row r="12475" spans="4:5">
      <c r="D12475" s="1205"/>
      <c r="E12475" s="1198"/>
    </row>
    <row r="12476" spans="4:5">
      <c r="D12476" s="1205"/>
      <c r="E12476" s="1198"/>
    </row>
    <row r="12477" spans="4:5">
      <c r="D12477" s="1205"/>
      <c r="E12477" s="1198"/>
    </row>
    <row r="12478" spans="4:5">
      <c r="D12478" s="1205"/>
      <c r="E12478" s="1198"/>
    </row>
    <row r="12479" spans="4:5">
      <c r="D12479" s="1205"/>
      <c r="E12479" s="1198"/>
    </row>
    <row r="12480" spans="4:5">
      <c r="D12480" s="1205"/>
      <c r="E12480" s="1198"/>
    </row>
    <row r="12481" spans="4:5">
      <c r="D12481" s="1205"/>
      <c r="E12481" s="1198"/>
    </row>
    <row r="12482" spans="4:5">
      <c r="D12482" s="1205"/>
      <c r="E12482" s="1198"/>
    </row>
    <row r="12483" spans="4:5">
      <c r="D12483" s="1205"/>
      <c r="E12483" s="1198"/>
    </row>
    <row r="12484" spans="4:5">
      <c r="D12484" s="1205"/>
      <c r="E12484" s="1198"/>
    </row>
    <row r="12485" spans="4:5">
      <c r="D12485" s="1205"/>
      <c r="E12485" s="1198"/>
    </row>
    <row r="12486" spans="4:5">
      <c r="D12486" s="1205"/>
      <c r="E12486" s="1198"/>
    </row>
    <row r="12487" spans="4:5">
      <c r="D12487" s="1205"/>
      <c r="E12487" s="1198"/>
    </row>
    <row r="12488" spans="4:5">
      <c r="D12488" s="1205"/>
      <c r="E12488" s="1198"/>
    </row>
    <row r="12489" spans="4:5">
      <c r="D12489" s="1205"/>
      <c r="E12489" s="1198"/>
    </row>
    <row r="12490" spans="4:5">
      <c r="D12490" s="1205"/>
      <c r="E12490" s="1198"/>
    </row>
    <row r="12491" spans="4:5">
      <c r="D12491" s="1205"/>
      <c r="E12491" s="1198"/>
    </row>
    <row r="12492" spans="4:5">
      <c r="D12492" s="1205"/>
      <c r="E12492" s="1198"/>
    </row>
    <row r="12493" spans="4:5">
      <c r="D12493" s="1205"/>
      <c r="E12493" s="1198"/>
    </row>
    <row r="12494" spans="4:5">
      <c r="D12494" s="1205"/>
      <c r="E12494" s="1198"/>
    </row>
    <row r="12495" spans="4:5">
      <c r="D12495" s="1205"/>
      <c r="E12495" s="1198"/>
    </row>
    <row r="12496" spans="4:5">
      <c r="D12496" s="1205"/>
      <c r="E12496" s="1198"/>
    </row>
    <row r="12497" spans="4:5">
      <c r="D12497" s="1205"/>
      <c r="E12497" s="1198"/>
    </row>
    <row r="12498" spans="4:5">
      <c r="D12498" s="1205"/>
      <c r="E12498" s="1198"/>
    </row>
    <row r="12499" spans="4:5">
      <c r="D12499" s="1205"/>
      <c r="E12499" s="1198"/>
    </row>
    <row r="12500" spans="4:5">
      <c r="D12500" s="1205"/>
      <c r="E12500" s="1198"/>
    </row>
    <row r="12501" spans="4:5">
      <c r="D12501" s="1205"/>
      <c r="E12501" s="1198"/>
    </row>
    <row r="12502" spans="4:5">
      <c r="D12502" s="1205"/>
      <c r="E12502" s="1198"/>
    </row>
    <row r="12503" spans="4:5">
      <c r="D12503" s="1205"/>
      <c r="E12503" s="1198"/>
    </row>
    <row r="12504" spans="4:5">
      <c r="D12504" s="1205"/>
      <c r="E12504" s="1198"/>
    </row>
    <row r="12505" spans="4:5">
      <c r="D12505" s="1205"/>
      <c r="E12505" s="1198"/>
    </row>
    <row r="12506" spans="4:5">
      <c r="D12506" s="1205"/>
      <c r="E12506" s="1198"/>
    </row>
    <row r="12507" spans="4:5">
      <c r="D12507" s="1205"/>
      <c r="E12507" s="1198"/>
    </row>
    <row r="12508" spans="4:5">
      <c r="D12508" s="1205"/>
      <c r="E12508" s="1198"/>
    </row>
    <row r="12509" spans="4:5">
      <c r="D12509" s="1205"/>
      <c r="E12509" s="1198"/>
    </row>
    <row r="12510" spans="4:5">
      <c r="D12510" s="1205"/>
      <c r="E12510" s="1198"/>
    </row>
    <row r="12511" spans="4:5">
      <c r="D12511" s="1205"/>
      <c r="E12511" s="1198"/>
    </row>
    <row r="12512" spans="4:5">
      <c r="D12512" s="1205"/>
      <c r="E12512" s="1198"/>
    </row>
    <row r="12513" spans="4:5">
      <c r="D12513" s="1205"/>
      <c r="E12513" s="1198"/>
    </row>
    <row r="12514" spans="4:5">
      <c r="D12514" s="1205"/>
      <c r="E12514" s="1198"/>
    </row>
    <row r="12515" spans="4:5">
      <c r="D12515" s="1205"/>
      <c r="E12515" s="1198"/>
    </row>
    <row r="12516" spans="4:5">
      <c r="D12516" s="1205"/>
      <c r="E12516" s="1198"/>
    </row>
    <row r="12517" spans="4:5">
      <c r="D12517" s="1205"/>
      <c r="E12517" s="1198"/>
    </row>
    <row r="12518" spans="4:5">
      <c r="D12518" s="1205"/>
      <c r="E12518" s="1198"/>
    </row>
    <row r="12519" spans="4:5">
      <c r="D12519" s="1205"/>
      <c r="E12519" s="1198"/>
    </row>
    <row r="12520" spans="4:5">
      <c r="D12520" s="1205"/>
      <c r="E12520" s="1198"/>
    </row>
    <row r="12521" spans="4:5">
      <c r="D12521" s="1205"/>
      <c r="E12521" s="1198"/>
    </row>
    <row r="12522" spans="4:5">
      <c r="D12522" s="1205"/>
      <c r="E12522" s="1198"/>
    </row>
    <row r="12523" spans="4:5">
      <c r="D12523" s="1205"/>
      <c r="E12523" s="1198"/>
    </row>
    <row r="12524" spans="4:5">
      <c r="D12524" s="1205"/>
      <c r="E12524" s="1198"/>
    </row>
    <row r="12525" spans="4:5">
      <c r="D12525" s="1205"/>
      <c r="E12525" s="1198"/>
    </row>
    <row r="12526" spans="4:5">
      <c r="D12526" s="1205"/>
      <c r="E12526" s="1198"/>
    </row>
    <row r="12527" spans="4:5">
      <c r="D12527" s="1205"/>
      <c r="E12527" s="1198"/>
    </row>
    <row r="12528" spans="4:5">
      <c r="D12528" s="1205"/>
      <c r="E12528" s="1198"/>
    </row>
    <row r="12529" spans="4:5">
      <c r="D12529" s="1205"/>
      <c r="E12529" s="1198"/>
    </row>
    <row r="12530" spans="4:5">
      <c r="D12530" s="1205"/>
      <c r="E12530" s="1198"/>
    </row>
    <row r="12531" spans="4:5">
      <c r="D12531" s="1205"/>
      <c r="E12531" s="1198"/>
    </row>
    <row r="12532" spans="4:5">
      <c r="D12532" s="1205"/>
      <c r="E12532" s="1198"/>
    </row>
    <row r="12533" spans="4:5">
      <c r="D12533" s="1205"/>
      <c r="E12533" s="1198"/>
    </row>
    <row r="12534" spans="4:5">
      <c r="D12534" s="1205"/>
      <c r="E12534" s="1198"/>
    </row>
    <row r="12535" spans="4:5">
      <c r="D12535" s="1205"/>
      <c r="E12535" s="1198"/>
    </row>
    <row r="12536" spans="4:5">
      <c r="D12536" s="1205"/>
      <c r="E12536" s="1198"/>
    </row>
    <row r="12537" spans="4:5">
      <c r="D12537" s="1205"/>
      <c r="E12537" s="1198"/>
    </row>
    <row r="12538" spans="4:5">
      <c r="D12538" s="1205"/>
      <c r="E12538" s="1198"/>
    </row>
    <row r="12539" spans="4:5">
      <c r="D12539" s="1205"/>
      <c r="E12539" s="1198"/>
    </row>
    <row r="12540" spans="4:5">
      <c r="D12540" s="1205"/>
      <c r="E12540" s="1198"/>
    </row>
    <row r="12541" spans="4:5">
      <c r="D12541" s="1205"/>
      <c r="E12541" s="1198"/>
    </row>
    <row r="12542" spans="4:5">
      <c r="D12542" s="1205"/>
      <c r="E12542" s="1198"/>
    </row>
    <row r="12543" spans="4:5">
      <c r="D12543" s="1205"/>
      <c r="E12543" s="1198"/>
    </row>
    <row r="12544" spans="4:5">
      <c r="D12544" s="1205"/>
      <c r="E12544" s="1198"/>
    </row>
    <row r="12545" spans="4:5">
      <c r="D12545" s="1205"/>
      <c r="E12545" s="1198"/>
    </row>
    <row r="12546" spans="4:5">
      <c r="D12546" s="1205"/>
      <c r="E12546" s="1198"/>
    </row>
    <row r="12547" spans="4:5">
      <c r="D12547" s="1205"/>
      <c r="E12547" s="1198"/>
    </row>
    <row r="12548" spans="4:5">
      <c r="D12548" s="1205"/>
      <c r="E12548" s="1198"/>
    </row>
    <row r="12549" spans="4:5">
      <c r="D12549" s="1205"/>
      <c r="E12549" s="1198"/>
    </row>
    <row r="12550" spans="4:5">
      <c r="D12550" s="1205"/>
      <c r="E12550" s="1198"/>
    </row>
    <row r="12551" spans="4:5">
      <c r="D12551" s="1205"/>
      <c r="E12551" s="1198"/>
    </row>
    <row r="12552" spans="4:5">
      <c r="D12552" s="1205"/>
      <c r="E12552" s="1198"/>
    </row>
    <row r="12553" spans="4:5">
      <c r="D12553" s="1205"/>
      <c r="E12553" s="1198"/>
    </row>
    <row r="12554" spans="4:5">
      <c r="D12554" s="1205"/>
      <c r="E12554" s="1198"/>
    </row>
    <row r="12555" spans="4:5">
      <c r="D12555" s="1205"/>
      <c r="E12555" s="1198"/>
    </row>
    <row r="12556" spans="4:5">
      <c r="D12556" s="1205"/>
      <c r="E12556" s="1198"/>
    </row>
    <row r="12557" spans="4:5">
      <c r="D12557" s="1205"/>
      <c r="E12557" s="1198"/>
    </row>
    <row r="12558" spans="4:5">
      <c r="D12558" s="1205"/>
      <c r="E12558" s="1198"/>
    </row>
    <row r="12559" spans="4:5">
      <c r="D12559" s="1205"/>
      <c r="E12559" s="1198"/>
    </row>
    <row r="12560" spans="4:5">
      <c r="D12560" s="1205"/>
      <c r="E12560" s="1198"/>
    </row>
    <row r="12561" spans="4:5">
      <c r="D12561" s="1205"/>
      <c r="E12561" s="1198"/>
    </row>
    <row r="12562" spans="4:5">
      <c r="D12562" s="1205"/>
      <c r="E12562" s="1198"/>
    </row>
    <row r="12563" spans="4:5">
      <c r="D12563" s="1205"/>
      <c r="E12563" s="1198"/>
    </row>
    <row r="12564" spans="4:5">
      <c r="D12564" s="1205"/>
      <c r="E12564" s="1198"/>
    </row>
    <row r="12565" spans="4:5">
      <c r="D12565" s="1205"/>
      <c r="E12565" s="1198"/>
    </row>
    <row r="12566" spans="4:5">
      <c r="D12566" s="1205"/>
      <c r="E12566" s="1198"/>
    </row>
    <row r="12567" spans="4:5">
      <c r="D12567" s="1205"/>
      <c r="E12567" s="1198"/>
    </row>
    <row r="12568" spans="4:5">
      <c r="D12568" s="1205"/>
      <c r="E12568" s="1198"/>
    </row>
    <row r="12569" spans="4:5">
      <c r="D12569" s="1205"/>
      <c r="E12569" s="1198"/>
    </row>
    <row r="12570" spans="4:5">
      <c r="D12570" s="1205"/>
      <c r="E12570" s="1198"/>
    </row>
    <row r="12571" spans="4:5">
      <c r="D12571" s="1205"/>
      <c r="E12571" s="1198"/>
    </row>
    <row r="12572" spans="4:5">
      <c r="D12572" s="1205"/>
      <c r="E12572" s="1198"/>
    </row>
    <row r="12573" spans="4:5">
      <c r="D12573" s="1205"/>
      <c r="E12573" s="1198"/>
    </row>
    <row r="12574" spans="4:5">
      <c r="D12574" s="1205"/>
      <c r="E12574" s="1198"/>
    </row>
    <row r="12575" spans="4:5">
      <c r="D12575" s="1205"/>
      <c r="E12575" s="1198"/>
    </row>
    <row r="12576" spans="4:5">
      <c r="D12576" s="1205"/>
      <c r="E12576" s="1198"/>
    </row>
    <row r="12577" spans="4:5">
      <c r="D12577" s="1205"/>
      <c r="E12577" s="1198"/>
    </row>
    <row r="12578" spans="4:5">
      <c r="D12578" s="1205"/>
      <c r="E12578" s="1198"/>
    </row>
    <row r="12579" spans="4:5">
      <c r="D12579" s="1205"/>
      <c r="E12579" s="1198"/>
    </row>
    <row r="12580" spans="4:5">
      <c r="D12580" s="1205"/>
      <c r="E12580" s="1198"/>
    </row>
    <row r="12581" spans="4:5">
      <c r="D12581" s="1205"/>
      <c r="E12581" s="1198"/>
    </row>
    <row r="12582" spans="4:5">
      <c r="D12582" s="1205"/>
      <c r="E12582" s="1198"/>
    </row>
    <row r="12583" spans="4:5">
      <c r="D12583" s="1205"/>
      <c r="E12583" s="1198"/>
    </row>
    <row r="12584" spans="4:5">
      <c r="D12584" s="1205"/>
      <c r="E12584" s="1198"/>
    </row>
    <row r="12585" spans="4:5">
      <c r="D12585" s="1205"/>
      <c r="E12585" s="1198"/>
    </row>
    <row r="12586" spans="4:5">
      <c r="D12586" s="1205"/>
      <c r="E12586" s="1198"/>
    </row>
    <row r="12587" spans="4:5">
      <c r="D12587" s="1205"/>
      <c r="E12587" s="1198"/>
    </row>
    <row r="12588" spans="4:5">
      <c r="D12588" s="1205"/>
      <c r="E12588" s="1198"/>
    </row>
    <row r="12589" spans="4:5">
      <c r="D12589" s="1205"/>
      <c r="E12589" s="1198"/>
    </row>
    <row r="12590" spans="4:5">
      <c r="D12590" s="1205"/>
      <c r="E12590" s="1198"/>
    </row>
    <row r="12591" spans="4:5">
      <c r="D12591" s="1205"/>
      <c r="E12591" s="1198"/>
    </row>
    <row r="12592" spans="4:5">
      <c r="D12592" s="1205"/>
      <c r="E12592" s="1198"/>
    </row>
    <row r="12593" spans="4:5">
      <c r="D12593" s="1205"/>
      <c r="E12593" s="1198"/>
    </row>
    <row r="12594" spans="4:5">
      <c r="D12594" s="1205"/>
      <c r="E12594" s="1198"/>
    </row>
    <row r="12595" spans="4:5">
      <c r="D12595" s="1205"/>
      <c r="E12595" s="1198"/>
    </row>
    <row r="12596" spans="4:5">
      <c r="D12596" s="1205"/>
      <c r="E12596" s="1198"/>
    </row>
    <row r="12597" spans="4:5">
      <c r="D12597" s="1205"/>
      <c r="E12597" s="1198"/>
    </row>
    <row r="12598" spans="4:5">
      <c r="D12598" s="1205"/>
      <c r="E12598" s="1198"/>
    </row>
    <row r="12599" spans="4:5">
      <c r="D12599" s="1205"/>
      <c r="E12599" s="1198"/>
    </row>
    <row r="12600" spans="4:5">
      <c r="D12600" s="1205"/>
      <c r="E12600" s="1198"/>
    </row>
    <row r="12601" spans="4:5">
      <c r="D12601" s="1205"/>
      <c r="E12601" s="1198"/>
    </row>
    <row r="12602" spans="4:5">
      <c r="D12602" s="1205"/>
      <c r="E12602" s="1198"/>
    </row>
    <row r="12603" spans="4:5">
      <c r="D12603" s="1205"/>
      <c r="E12603" s="1198"/>
    </row>
    <row r="12604" spans="4:5">
      <c r="D12604" s="1205"/>
      <c r="E12604" s="1198"/>
    </row>
    <row r="12605" spans="4:5">
      <c r="D12605" s="1205"/>
      <c r="E12605" s="1198"/>
    </row>
    <row r="12606" spans="4:5">
      <c r="D12606" s="1205"/>
      <c r="E12606" s="1198"/>
    </row>
    <row r="12607" spans="4:5">
      <c r="D12607" s="1205"/>
      <c r="E12607" s="1198"/>
    </row>
    <row r="12608" spans="4:5">
      <c r="D12608" s="1205"/>
      <c r="E12608" s="1198"/>
    </row>
    <row r="12609" spans="4:5">
      <c r="D12609" s="1205"/>
      <c r="E12609" s="1198"/>
    </row>
    <row r="12610" spans="4:5">
      <c r="D12610" s="1205"/>
      <c r="E12610" s="1198"/>
    </row>
    <row r="12611" spans="4:5">
      <c r="D12611" s="1205"/>
      <c r="E12611" s="1198"/>
    </row>
    <row r="12612" spans="4:5">
      <c r="D12612" s="1205"/>
      <c r="E12612" s="1198"/>
    </row>
    <row r="12613" spans="4:5">
      <c r="D12613" s="1205"/>
      <c r="E12613" s="1198"/>
    </row>
    <row r="12614" spans="4:5">
      <c r="D12614" s="1205"/>
      <c r="E12614" s="1198"/>
    </row>
    <row r="12615" spans="4:5">
      <c r="D12615" s="1205"/>
      <c r="E12615" s="1198"/>
    </row>
    <row r="12616" spans="4:5">
      <c r="D12616" s="1205"/>
      <c r="E12616" s="1198"/>
    </row>
    <row r="12617" spans="4:5">
      <c r="D12617" s="1205"/>
      <c r="E12617" s="1198"/>
    </row>
    <row r="12618" spans="4:5">
      <c r="D12618" s="1205"/>
      <c r="E12618" s="1198"/>
    </row>
    <row r="12619" spans="4:5">
      <c r="D12619" s="1205"/>
      <c r="E12619" s="1198"/>
    </row>
    <row r="12620" spans="4:5">
      <c r="D12620" s="1205"/>
      <c r="E12620" s="1198"/>
    </row>
    <row r="12621" spans="4:5">
      <c r="D12621" s="1205"/>
      <c r="E12621" s="1198"/>
    </row>
    <row r="12622" spans="4:5">
      <c r="D12622" s="1205"/>
      <c r="E12622" s="1198"/>
    </row>
    <row r="12623" spans="4:5">
      <c r="D12623" s="1205"/>
      <c r="E12623" s="1198"/>
    </row>
    <row r="12624" spans="4:5">
      <c r="D12624" s="1205"/>
      <c r="E12624" s="1198"/>
    </row>
    <row r="12625" spans="4:5">
      <c r="D12625" s="1205"/>
      <c r="E12625" s="1198"/>
    </row>
    <row r="12626" spans="4:5">
      <c r="D12626" s="1205"/>
      <c r="E12626" s="1198"/>
    </row>
    <row r="12627" spans="4:5">
      <c r="D12627" s="1205"/>
      <c r="E12627" s="1198"/>
    </row>
    <row r="12628" spans="4:5">
      <c r="D12628" s="1205"/>
      <c r="E12628" s="1198"/>
    </row>
    <row r="12629" spans="4:5">
      <c r="D12629" s="1205"/>
      <c r="E12629" s="1198"/>
    </row>
    <row r="12630" spans="4:5">
      <c r="D12630" s="1205"/>
      <c r="E12630" s="1198"/>
    </row>
    <row r="12631" spans="4:5">
      <c r="D12631" s="1205"/>
      <c r="E12631" s="1198"/>
    </row>
    <row r="12632" spans="4:5">
      <c r="D12632" s="1205"/>
      <c r="E12632" s="1198"/>
    </row>
    <row r="12633" spans="4:5">
      <c r="D12633" s="1205"/>
      <c r="E12633" s="1198"/>
    </row>
    <row r="12634" spans="4:5">
      <c r="D12634" s="1205"/>
      <c r="E12634" s="1198"/>
    </row>
    <row r="12635" spans="4:5">
      <c r="D12635" s="1205"/>
      <c r="E12635" s="1198"/>
    </row>
    <row r="12636" spans="4:5">
      <c r="D12636" s="1205"/>
      <c r="E12636" s="1198"/>
    </row>
    <row r="12637" spans="4:5">
      <c r="D12637" s="1205"/>
      <c r="E12637" s="1198"/>
    </row>
    <row r="12638" spans="4:5">
      <c r="D12638" s="1205"/>
      <c r="E12638" s="1198"/>
    </row>
    <row r="12639" spans="4:5">
      <c r="D12639" s="1205"/>
      <c r="E12639" s="1198"/>
    </row>
    <row r="12640" spans="4:5">
      <c r="D12640" s="1205"/>
      <c r="E12640" s="1198"/>
    </row>
    <row r="12641" spans="4:5">
      <c r="D12641" s="1205"/>
      <c r="E12641" s="1198"/>
    </row>
    <row r="12642" spans="4:5">
      <c r="D12642" s="1205"/>
      <c r="E12642" s="1198"/>
    </row>
    <row r="12643" spans="4:5">
      <c r="D12643" s="1205"/>
      <c r="E12643" s="1198"/>
    </row>
    <row r="12644" spans="4:5">
      <c r="D12644" s="1205"/>
      <c r="E12644" s="1198"/>
    </row>
    <row r="12645" spans="4:5">
      <c r="D12645" s="1205"/>
      <c r="E12645" s="1198"/>
    </row>
    <row r="12646" spans="4:5">
      <c r="D12646" s="1205"/>
      <c r="E12646" s="1198"/>
    </row>
    <row r="12647" spans="4:5">
      <c r="D12647" s="1205"/>
      <c r="E12647" s="1198"/>
    </row>
    <row r="12648" spans="4:5">
      <c r="D12648" s="1205"/>
      <c r="E12648" s="1198"/>
    </row>
    <row r="12649" spans="4:5">
      <c r="D12649" s="1205"/>
      <c r="E12649" s="1198"/>
    </row>
    <row r="12650" spans="4:5">
      <c r="D12650" s="1205"/>
      <c r="E12650" s="1198"/>
    </row>
    <row r="12651" spans="4:5">
      <c r="D12651" s="1205"/>
      <c r="E12651" s="1198"/>
    </row>
    <row r="12652" spans="4:5">
      <c r="D12652" s="1205"/>
      <c r="E12652" s="1198"/>
    </row>
    <row r="12653" spans="4:5">
      <c r="D12653" s="1205"/>
      <c r="E12653" s="1198"/>
    </row>
    <row r="12654" spans="4:5">
      <c r="D12654" s="1205"/>
      <c r="E12654" s="1198"/>
    </row>
    <row r="12655" spans="4:5">
      <c r="D12655" s="1205"/>
      <c r="E12655" s="1198"/>
    </row>
    <row r="12656" spans="4:5">
      <c r="D12656" s="1205"/>
      <c r="E12656" s="1198"/>
    </row>
    <row r="12657" spans="4:5">
      <c r="D12657" s="1205"/>
      <c r="E12657" s="1198"/>
    </row>
    <row r="12658" spans="4:5">
      <c r="D12658" s="1205"/>
      <c r="E12658" s="1198"/>
    </row>
    <row r="12659" spans="4:5">
      <c r="D12659" s="1205"/>
      <c r="E12659" s="1198"/>
    </row>
    <row r="12660" spans="4:5">
      <c r="D12660" s="1205"/>
      <c r="E12660" s="1198"/>
    </row>
    <row r="12661" spans="4:5">
      <c r="D12661" s="1205"/>
      <c r="E12661" s="1198"/>
    </row>
    <row r="12662" spans="4:5">
      <c r="D12662" s="1205"/>
      <c r="E12662" s="1198"/>
    </row>
    <row r="12663" spans="4:5">
      <c r="D12663" s="1205"/>
      <c r="E12663" s="1198"/>
    </row>
    <row r="12664" spans="4:5">
      <c r="D12664" s="1205"/>
      <c r="E12664" s="1198"/>
    </row>
    <row r="12665" spans="4:5">
      <c r="D12665" s="1205"/>
      <c r="E12665" s="1198"/>
    </row>
    <row r="12666" spans="4:5">
      <c r="D12666" s="1205"/>
      <c r="E12666" s="1198"/>
    </row>
    <row r="12667" spans="4:5">
      <c r="D12667" s="1205"/>
      <c r="E12667" s="1198"/>
    </row>
    <row r="12668" spans="4:5">
      <c r="D12668" s="1205"/>
      <c r="E12668" s="1198"/>
    </row>
    <row r="12669" spans="4:5">
      <c r="D12669" s="1205"/>
      <c r="E12669" s="1198"/>
    </row>
    <row r="12670" spans="4:5">
      <c r="D12670" s="1205"/>
      <c r="E12670" s="1198"/>
    </row>
    <row r="12671" spans="4:5">
      <c r="D12671" s="1205"/>
      <c r="E12671" s="1198"/>
    </row>
    <row r="12672" spans="4:5">
      <c r="D12672" s="1205"/>
      <c r="E12672" s="1198"/>
    </row>
    <row r="12673" spans="4:5">
      <c r="D12673" s="1205"/>
      <c r="E12673" s="1198"/>
    </row>
    <row r="12674" spans="4:5">
      <c r="D12674" s="1205"/>
      <c r="E12674" s="1198"/>
    </row>
    <row r="12675" spans="4:5">
      <c r="D12675" s="1205"/>
      <c r="E12675" s="1198"/>
    </row>
    <row r="12676" spans="4:5">
      <c r="D12676" s="1205"/>
      <c r="E12676" s="1198"/>
    </row>
    <row r="12677" spans="4:5">
      <c r="D12677" s="1205"/>
      <c r="E12677" s="1198"/>
    </row>
    <row r="12678" spans="4:5">
      <c r="D12678" s="1205"/>
      <c r="E12678" s="1198"/>
    </row>
    <row r="12679" spans="4:5">
      <c r="D12679" s="1205"/>
      <c r="E12679" s="1198"/>
    </row>
    <row r="12680" spans="4:5">
      <c r="D12680" s="1205"/>
      <c r="E12680" s="1198"/>
    </row>
    <row r="12681" spans="4:5">
      <c r="D12681" s="1205"/>
      <c r="E12681" s="1198"/>
    </row>
    <row r="12682" spans="4:5">
      <c r="D12682" s="1205"/>
      <c r="E12682" s="1198"/>
    </row>
    <row r="12683" spans="4:5">
      <c r="D12683" s="1205"/>
      <c r="E12683" s="1198"/>
    </row>
    <row r="12684" spans="4:5">
      <c r="D12684" s="1205"/>
      <c r="E12684" s="1198"/>
    </row>
    <row r="12685" spans="4:5">
      <c r="D12685" s="1205"/>
      <c r="E12685" s="1198"/>
    </row>
    <row r="12686" spans="4:5">
      <c r="D12686" s="1205"/>
      <c r="E12686" s="1198"/>
    </row>
    <row r="12687" spans="4:5">
      <c r="D12687" s="1205"/>
      <c r="E12687" s="1198"/>
    </row>
    <row r="12688" spans="4:5">
      <c r="D12688" s="1205"/>
      <c r="E12688" s="1198"/>
    </row>
    <row r="12689" spans="4:5">
      <c r="D12689" s="1205"/>
      <c r="E12689" s="1198"/>
    </row>
    <row r="12690" spans="4:5">
      <c r="D12690" s="1205"/>
      <c r="E12690" s="1198"/>
    </row>
    <row r="12691" spans="4:5">
      <c r="D12691" s="1205"/>
      <c r="E12691" s="1198"/>
    </row>
    <row r="12692" spans="4:5">
      <c r="D12692" s="1205"/>
      <c r="E12692" s="1198"/>
    </row>
    <row r="12693" spans="4:5">
      <c r="D12693" s="1205"/>
      <c r="E12693" s="1198"/>
    </row>
    <row r="12694" spans="4:5">
      <c r="D12694" s="1205"/>
      <c r="E12694" s="1198"/>
    </row>
    <row r="12695" spans="4:5">
      <c r="D12695" s="1205"/>
      <c r="E12695" s="1198"/>
    </row>
    <row r="12696" spans="4:5">
      <c r="D12696" s="1205"/>
      <c r="E12696" s="1198"/>
    </row>
    <row r="12697" spans="4:5">
      <c r="D12697" s="1205"/>
      <c r="E12697" s="1198"/>
    </row>
    <row r="12698" spans="4:5">
      <c r="D12698" s="1205"/>
      <c r="E12698" s="1198"/>
    </row>
    <row r="12699" spans="4:5">
      <c r="D12699" s="1205"/>
      <c r="E12699" s="1198"/>
    </row>
    <row r="12700" spans="4:5">
      <c r="D12700" s="1205"/>
      <c r="E12700" s="1198"/>
    </row>
    <row r="12701" spans="4:5">
      <c r="D12701" s="1205"/>
      <c r="E12701" s="1198"/>
    </row>
    <row r="12702" spans="4:5">
      <c r="D12702" s="1205"/>
      <c r="E12702" s="1198"/>
    </row>
    <row r="12703" spans="4:5">
      <c r="D12703" s="1205"/>
      <c r="E12703" s="1198"/>
    </row>
    <row r="12704" spans="4:5">
      <c r="D12704" s="1205"/>
      <c r="E12704" s="1198"/>
    </row>
    <row r="12705" spans="4:5">
      <c r="D12705" s="1205"/>
      <c r="E12705" s="1198"/>
    </row>
    <row r="12706" spans="4:5">
      <c r="D12706" s="1205"/>
      <c r="E12706" s="1198"/>
    </row>
    <row r="12707" spans="4:5">
      <c r="D12707" s="1205"/>
      <c r="E12707" s="1198"/>
    </row>
    <row r="12708" spans="4:5">
      <c r="D12708" s="1205"/>
      <c r="E12708" s="1198"/>
    </row>
    <row r="12709" spans="4:5">
      <c r="D12709" s="1205"/>
      <c r="E12709" s="1198"/>
    </row>
    <row r="12710" spans="4:5">
      <c r="D12710" s="1205"/>
      <c r="E12710" s="1198"/>
    </row>
    <row r="12711" spans="4:5">
      <c r="D12711" s="1205"/>
      <c r="E12711" s="1198"/>
    </row>
    <row r="12712" spans="4:5">
      <c r="D12712" s="1205"/>
      <c r="E12712" s="1198"/>
    </row>
    <row r="12713" spans="4:5">
      <c r="D12713" s="1205"/>
      <c r="E12713" s="1198"/>
    </row>
    <row r="12714" spans="4:5">
      <c r="D12714" s="1205"/>
      <c r="E12714" s="1198"/>
    </row>
    <row r="12715" spans="4:5">
      <c r="D12715" s="1205"/>
      <c r="E12715" s="1198"/>
    </row>
    <row r="12716" spans="4:5">
      <c r="D12716" s="1205"/>
      <c r="E12716" s="1198"/>
    </row>
    <row r="12717" spans="4:5">
      <c r="D12717" s="1205"/>
      <c r="E12717" s="1198"/>
    </row>
    <row r="12718" spans="4:5">
      <c r="D12718" s="1205"/>
      <c r="E12718" s="1198"/>
    </row>
    <row r="12719" spans="4:5">
      <c r="D12719" s="1205"/>
      <c r="E12719" s="1198"/>
    </row>
    <row r="12720" spans="4:5">
      <c r="D12720" s="1205"/>
      <c r="E12720" s="1198"/>
    </row>
    <row r="12721" spans="4:5">
      <c r="D12721" s="1205"/>
      <c r="E12721" s="1198"/>
    </row>
    <row r="12722" spans="4:5">
      <c r="D12722" s="1205"/>
      <c r="E12722" s="1198"/>
    </row>
    <row r="12723" spans="4:5">
      <c r="D12723" s="1205"/>
      <c r="E12723" s="1198"/>
    </row>
    <row r="12724" spans="4:5">
      <c r="D12724" s="1205"/>
      <c r="E12724" s="1198"/>
    </row>
    <row r="12725" spans="4:5">
      <c r="D12725" s="1205"/>
      <c r="E12725" s="1198"/>
    </row>
    <row r="12726" spans="4:5">
      <c r="D12726" s="1205"/>
      <c r="E12726" s="1198"/>
    </row>
    <row r="12727" spans="4:5">
      <c r="D12727" s="1205"/>
      <c r="E12727" s="1198"/>
    </row>
    <row r="12728" spans="4:5">
      <c r="D12728" s="1205"/>
      <c r="E12728" s="1198"/>
    </row>
    <row r="12729" spans="4:5">
      <c r="D12729" s="1205"/>
      <c r="E12729" s="1198"/>
    </row>
    <row r="12730" spans="4:5">
      <c r="D12730" s="1205"/>
      <c r="E12730" s="1198"/>
    </row>
    <row r="12731" spans="4:5">
      <c r="D12731" s="1205"/>
      <c r="E12731" s="1198"/>
    </row>
    <row r="12732" spans="4:5">
      <c r="D12732" s="1205"/>
      <c r="E12732" s="1198"/>
    </row>
    <row r="12733" spans="4:5">
      <c r="D12733" s="1205"/>
      <c r="E12733" s="1198"/>
    </row>
    <row r="12734" spans="4:5">
      <c r="D12734" s="1205"/>
      <c r="E12734" s="1198"/>
    </row>
    <row r="12735" spans="4:5">
      <c r="D12735" s="1205"/>
      <c r="E12735" s="1198"/>
    </row>
    <row r="12736" spans="4:5">
      <c r="D12736" s="1205"/>
      <c r="E12736" s="1198"/>
    </row>
    <row r="12737" spans="4:5">
      <c r="D12737" s="1205"/>
      <c r="E12737" s="1198"/>
    </row>
    <row r="12738" spans="4:5">
      <c r="D12738" s="1205"/>
      <c r="E12738" s="1198"/>
    </row>
    <row r="12739" spans="4:5">
      <c r="D12739" s="1205"/>
      <c r="E12739" s="1198"/>
    </row>
    <row r="12740" spans="4:5">
      <c r="D12740" s="1205"/>
      <c r="E12740" s="1198"/>
    </row>
    <row r="12741" spans="4:5">
      <c r="D12741" s="1205"/>
      <c r="E12741" s="1198"/>
    </row>
    <row r="12742" spans="4:5">
      <c r="D12742" s="1205"/>
      <c r="E12742" s="1198"/>
    </row>
    <row r="12743" spans="4:5">
      <c r="D12743" s="1205"/>
      <c r="E12743" s="1198"/>
    </row>
    <row r="12744" spans="4:5">
      <c r="D12744" s="1205"/>
      <c r="E12744" s="1198"/>
    </row>
    <row r="12745" spans="4:5">
      <c r="D12745" s="1205"/>
      <c r="E12745" s="1198"/>
    </row>
    <row r="12746" spans="4:5">
      <c r="D12746" s="1205"/>
      <c r="E12746" s="1198"/>
    </row>
    <row r="12747" spans="4:5">
      <c r="D12747" s="1205"/>
      <c r="E12747" s="1198"/>
    </row>
    <row r="12748" spans="4:5">
      <c r="D12748" s="1205"/>
      <c r="E12748" s="1198"/>
    </row>
    <row r="12749" spans="4:5">
      <c r="D12749" s="1205"/>
      <c r="E12749" s="1198"/>
    </row>
    <row r="12750" spans="4:5">
      <c r="D12750" s="1205"/>
      <c r="E12750" s="1198"/>
    </row>
    <row r="12751" spans="4:5">
      <c r="D12751" s="1205"/>
      <c r="E12751" s="1198"/>
    </row>
    <row r="12752" spans="4:5">
      <c r="D12752" s="1205"/>
      <c r="E12752" s="1198"/>
    </row>
    <row r="12753" spans="4:5">
      <c r="D12753" s="1205"/>
      <c r="E12753" s="1198"/>
    </row>
    <row r="12754" spans="4:5">
      <c r="D12754" s="1205"/>
      <c r="E12754" s="1198"/>
    </row>
    <row r="12755" spans="4:5">
      <c r="D12755" s="1205"/>
      <c r="E12755" s="1198"/>
    </row>
    <row r="12756" spans="4:5">
      <c r="D12756" s="1205"/>
      <c r="E12756" s="1198"/>
    </row>
    <row r="12757" spans="4:5">
      <c r="D12757" s="1205"/>
      <c r="E12757" s="1198"/>
    </row>
    <row r="12758" spans="4:5">
      <c r="D12758" s="1205"/>
      <c r="E12758" s="1198"/>
    </row>
    <row r="12759" spans="4:5">
      <c r="D12759" s="1205"/>
      <c r="E12759" s="1198"/>
    </row>
    <row r="12760" spans="4:5">
      <c r="D12760" s="1205"/>
      <c r="E12760" s="1198"/>
    </row>
    <row r="12761" spans="4:5">
      <c r="D12761" s="1205"/>
      <c r="E12761" s="1198"/>
    </row>
    <row r="12762" spans="4:5">
      <c r="D12762" s="1205"/>
      <c r="E12762" s="1198"/>
    </row>
    <row r="12763" spans="4:5">
      <c r="D12763" s="1205"/>
      <c r="E12763" s="1198"/>
    </row>
    <row r="12764" spans="4:5">
      <c r="D12764" s="1205"/>
      <c r="E12764" s="1198"/>
    </row>
    <row r="12765" spans="4:5">
      <c r="D12765" s="1205"/>
      <c r="E12765" s="1198"/>
    </row>
    <row r="12766" spans="4:5">
      <c r="D12766" s="1205"/>
      <c r="E12766" s="1198"/>
    </row>
    <row r="12767" spans="4:5">
      <c r="D12767" s="1205"/>
      <c r="E12767" s="1198"/>
    </row>
    <row r="12768" spans="4:5">
      <c r="D12768" s="1205"/>
      <c r="E12768" s="1198"/>
    </row>
    <row r="12769" spans="4:5">
      <c r="D12769" s="1205"/>
      <c r="E12769" s="1198"/>
    </row>
    <row r="12770" spans="4:5">
      <c r="D12770" s="1205"/>
      <c r="E12770" s="1198"/>
    </row>
    <row r="12771" spans="4:5">
      <c r="D12771" s="1205"/>
      <c r="E12771" s="1198"/>
    </row>
    <row r="12772" spans="4:5">
      <c r="D12772" s="1205"/>
      <c r="E12772" s="1198"/>
    </row>
    <row r="12773" spans="4:5">
      <c r="D12773" s="1205"/>
      <c r="E12773" s="1198"/>
    </row>
    <row r="12774" spans="4:5">
      <c r="D12774" s="1205"/>
      <c r="E12774" s="1198"/>
    </row>
    <row r="12775" spans="4:5">
      <c r="D12775" s="1205"/>
      <c r="E12775" s="1198"/>
    </row>
    <row r="12776" spans="4:5">
      <c r="D12776" s="1205"/>
      <c r="E12776" s="1198"/>
    </row>
    <row r="12777" spans="4:5">
      <c r="D12777" s="1205"/>
      <c r="E12777" s="1198"/>
    </row>
    <row r="12778" spans="4:5">
      <c r="D12778" s="1205"/>
      <c r="E12778" s="1198"/>
    </row>
    <row r="12779" spans="4:5">
      <c r="D12779" s="1205"/>
      <c r="E12779" s="1198"/>
    </row>
    <row r="12780" spans="4:5">
      <c r="D12780" s="1205"/>
      <c r="E12780" s="1198"/>
    </row>
    <row r="12781" spans="4:5">
      <c r="D12781" s="1205"/>
      <c r="E12781" s="1198"/>
    </row>
    <row r="12782" spans="4:5">
      <c r="D12782" s="1205"/>
      <c r="E12782" s="1198"/>
    </row>
    <row r="12783" spans="4:5">
      <c r="D12783" s="1205"/>
      <c r="E12783" s="1198"/>
    </row>
    <row r="12784" spans="4:5">
      <c r="D12784" s="1205"/>
      <c r="E12784" s="1198"/>
    </row>
    <row r="12785" spans="4:5">
      <c r="D12785" s="1205"/>
      <c r="E12785" s="1198"/>
    </row>
    <row r="12786" spans="4:5">
      <c r="D12786" s="1205"/>
      <c r="E12786" s="1198"/>
    </row>
    <row r="12787" spans="4:5">
      <c r="D12787" s="1205"/>
      <c r="E12787" s="1198"/>
    </row>
    <row r="12788" spans="4:5">
      <c r="D12788" s="1205"/>
      <c r="E12788" s="1198"/>
    </row>
    <row r="12789" spans="4:5">
      <c r="D12789" s="1205"/>
      <c r="E12789" s="1198"/>
    </row>
    <row r="12790" spans="4:5">
      <c r="D12790" s="1205"/>
      <c r="E12790" s="1198"/>
    </row>
    <row r="12791" spans="4:5">
      <c r="D12791" s="1205"/>
      <c r="E12791" s="1198"/>
    </row>
    <row r="12792" spans="4:5">
      <c r="D12792" s="1205"/>
      <c r="E12792" s="1198"/>
    </row>
    <row r="12793" spans="4:5">
      <c r="D12793" s="1205"/>
      <c r="E12793" s="1198"/>
    </row>
    <row r="12794" spans="4:5">
      <c r="D12794" s="1205"/>
      <c r="E12794" s="1198"/>
    </row>
    <row r="12795" spans="4:5">
      <c r="D12795" s="1205"/>
      <c r="E12795" s="1198"/>
    </row>
    <row r="12796" spans="4:5">
      <c r="D12796" s="1205"/>
      <c r="E12796" s="1198"/>
    </row>
    <row r="12797" spans="4:5">
      <c r="D12797" s="1205"/>
      <c r="E12797" s="1198"/>
    </row>
    <row r="12798" spans="4:5">
      <c r="D12798" s="1205"/>
      <c r="E12798" s="1198"/>
    </row>
    <row r="12799" spans="4:5">
      <c r="D12799" s="1205"/>
      <c r="E12799" s="1198"/>
    </row>
    <row r="12800" spans="4:5">
      <c r="D12800" s="1205"/>
      <c r="E12800" s="1198"/>
    </row>
    <row r="12801" spans="4:5">
      <c r="D12801" s="1205"/>
      <c r="E12801" s="1198"/>
    </row>
    <row r="12802" spans="4:5">
      <c r="D12802" s="1205"/>
      <c r="E12802" s="1198"/>
    </row>
    <row r="12803" spans="4:5">
      <c r="D12803" s="1205"/>
      <c r="E12803" s="1198"/>
    </row>
    <row r="12804" spans="4:5">
      <c r="D12804" s="1205"/>
      <c r="E12804" s="1198"/>
    </row>
    <row r="12805" spans="4:5">
      <c r="D12805" s="1205"/>
      <c r="E12805" s="1198"/>
    </row>
    <row r="12806" spans="4:5">
      <c r="D12806" s="1205"/>
      <c r="E12806" s="1198"/>
    </row>
    <row r="12807" spans="4:5">
      <c r="D12807" s="1205"/>
      <c r="E12807" s="1198"/>
    </row>
    <row r="12808" spans="4:5">
      <c r="D12808" s="1205"/>
      <c r="E12808" s="1198"/>
    </row>
    <row r="12809" spans="4:5">
      <c r="D12809" s="1205"/>
      <c r="E12809" s="1198"/>
    </row>
    <row r="12810" spans="4:5">
      <c r="D12810" s="1205"/>
      <c r="E12810" s="1198"/>
    </row>
    <row r="12811" spans="4:5">
      <c r="D12811" s="1205"/>
      <c r="E12811" s="1198"/>
    </row>
    <row r="12812" spans="4:5">
      <c r="D12812" s="1205"/>
      <c r="E12812" s="1198"/>
    </row>
    <row r="12813" spans="4:5">
      <c r="D12813" s="1205"/>
      <c r="E12813" s="1198"/>
    </row>
    <row r="12814" spans="4:5">
      <c r="D12814" s="1205"/>
      <c r="E12814" s="1198"/>
    </row>
    <row r="12815" spans="4:5">
      <c r="D12815" s="1205"/>
      <c r="E12815" s="1198"/>
    </row>
    <row r="12816" spans="4:5">
      <c r="D12816" s="1205"/>
      <c r="E12816" s="1198"/>
    </row>
    <row r="12817" spans="4:5">
      <c r="D12817" s="1205"/>
      <c r="E12817" s="1198"/>
    </row>
    <row r="12818" spans="4:5">
      <c r="D12818" s="1205"/>
      <c r="E12818" s="1198"/>
    </row>
    <row r="12819" spans="4:5">
      <c r="D12819" s="1205"/>
      <c r="E12819" s="1198"/>
    </row>
    <row r="12820" spans="4:5">
      <c r="D12820" s="1205"/>
      <c r="E12820" s="1198"/>
    </row>
    <row r="12821" spans="4:5">
      <c r="D12821" s="1205"/>
      <c r="E12821" s="1198"/>
    </row>
    <row r="12822" spans="4:5">
      <c r="D12822" s="1205"/>
      <c r="E12822" s="1198"/>
    </row>
    <row r="12823" spans="4:5">
      <c r="D12823" s="1205"/>
      <c r="E12823" s="1198"/>
    </row>
    <row r="12824" spans="4:5">
      <c r="D12824" s="1205"/>
      <c r="E12824" s="1198"/>
    </row>
    <row r="12825" spans="4:5">
      <c r="D12825" s="1205"/>
      <c r="E12825" s="1198"/>
    </row>
    <row r="12826" spans="4:5">
      <c r="D12826" s="1205"/>
      <c r="E12826" s="1198"/>
    </row>
    <row r="12827" spans="4:5">
      <c r="D12827" s="1205"/>
      <c r="E12827" s="1198"/>
    </row>
    <row r="12828" spans="4:5">
      <c r="D12828" s="1205"/>
      <c r="E12828" s="1198"/>
    </row>
    <row r="12829" spans="4:5">
      <c r="D12829" s="1205"/>
      <c r="E12829" s="1198"/>
    </row>
    <row r="12830" spans="4:5">
      <c r="D12830" s="1205"/>
      <c r="E12830" s="1198"/>
    </row>
    <row r="12831" spans="4:5">
      <c r="D12831" s="1205"/>
      <c r="E12831" s="1198"/>
    </row>
    <row r="12832" spans="4:5">
      <c r="D12832" s="1205"/>
      <c r="E12832" s="1198"/>
    </row>
    <row r="12833" spans="4:5">
      <c r="D12833" s="1205"/>
      <c r="E12833" s="1198"/>
    </row>
    <row r="12834" spans="4:5">
      <c r="D12834" s="1205"/>
      <c r="E12834" s="1198"/>
    </row>
    <row r="12835" spans="4:5">
      <c r="D12835" s="1205"/>
      <c r="E12835" s="1198"/>
    </row>
    <row r="12836" spans="4:5">
      <c r="D12836" s="1205"/>
      <c r="E12836" s="1198"/>
    </row>
    <row r="12837" spans="4:5">
      <c r="D12837" s="1205"/>
      <c r="E12837" s="1198"/>
    </row>
    <row r="12838" spans="4:5">
      <c r="D12838" s="1205"/>
      <c r="E12838" s="1198"/>
    </row>
    <row r="12839" spans="4:5">
      <c r="D12839" s="1205"/>
      <c r="E12839" s="1198"/>
    </row>
    <row r="12840" spans="4:5">
      <c r="D12840" s="1205"/>
      <c r="E12840" s="1198"/>
    </row>
    <row r="12841" spans="4:5">
      <c r="D12841" s="1205"/>
      <c r="E12841" s="1198"/>
    </row>
    <row r="12842" spans="4:5">
      <c r="D12842" s="1205"/>
      <c r="E12842" s="1198"/>
    </row>
    <row r="12843" spans="4:5">
      <c r="D12843" s="1205"/>
      <c r="E12843" s="1198"/>
    </row>
    <row r="12844" spans="4:5">
      <c r="D12844" s="1205"/>
      <c r="E12844" s="1198"/>
    </row>
    <row r="12845" spans="4:5">
      <c r="D12845" s="1205"/>
      <c r="E12845" s="1198"/>
    </row>
    <row r="12846" spans="4:5">
      <c r="D12846" s="1205"/>
      <c r="E12846" s="1198"/>
    </row>
    <row r="12847" spans="4:5">
      <c r="D12847" s="1205"/>
      <c r="E12847" s="1198"/>
    </row>
    <row r="12848" spans="4:5">
      <c r="D12848" s="1205"/>
      <c r="E12848" s="1198"/>
    </row>
    <row r="12849" spans="4:5">
      <c r="D12849" s="1205"/>
      <c r="E12849" s="1198"/>
    </row>
    <row r="12850" spans="4:5">
      <c r="D12850" s="1205"/>
      <c r="E12850" s="1198"/>
    </row>
    <row r="12851" spans="4:5">
      <c r="D12851" s="1205"/>
      <c r="E12851" s="1198"/>
    </row>
    <row r="12852" spans="4:5">
      <c r="D12852" s="1205"/>
      <c r="E12852" s="1198"/>
    </row>
    <row r="12853" spans="4:5">
      <c r="D12853" s="1205"/>
      <c r="E12853" s="1198"/>
    </row>
    <row r="12854" spans="4:5">
      <c r="D12854" s="1205"/>
      <c r="E12854" s="1198"/>
    </row>
    <row r="12855" spans="4:5">
      <c r="D12855" s="1205"/>
      <c r="E12855" s="1198"/>
    </row>
    <row r="12856" spans="4:5">
      <c r="D12856" s="1205"/>
      <c r="E12856" s="1198"/>
    </row>
    <row r="12857" spans="4:5">
      <c r="D12857" s="1205"/>
      <c r="E12857" s="1198"/>
    </row>
    <row r="12858" spans="4:5">
      <c r="D12858" s="1205"/>
      <c r="E12858" s="1198"/>
    </row>
    <row r="12859" spans="4:5">
      <c r="D12859" s="1205"/>
      <c r="E12859" s="1198"/>
    </row>
    <row r="12860" spans="4:5">
      <c r="D12860" s="1205"/>
      <c r="E12860" s="1198"/>
    </row>
    <row r="12861" spans="4:5">
      <c r="D12861" s="1205"/>
      <c r="E12861" s="1198"/>
    </row>
    <row r="12862" spans="4:5">
      <c r="D12862" s="1205"/>
      <c r="E12862" s="1198"/>
    </row>
    <row r="12863" spans="4:5">
      <c r="D12863" s="1205"/>
      <c r="E12863" s="1198"/>
    </row>
    <row r="12864" spans="4:5">
      <c r="D12864" s="1205"/>
      <c r="E12864" s="1198"/>
    </row>
    <row r="12865" spans="4:5">
      <c r="D12865" s="1205"/>
      <c r="E12865" s="1198"/>
    </row>
    <row r="12866" spans="4:5">
      <c r="D12866" s="1205"/>
      <c r="E12866" s="1198"/>
    </row>
    <row r="12867" spans="4:5">
      <c r="D12867" s="1205"/>
      <c r="E12867" s="1198"/>
    </row>
    <row r="12868" spans="4:5">
      <c r="D12868" s="1205"/>
      <c r="E12868" s="1198"/>
    </row>
    <row r="12869" spans="4:5">
      <c r="D12869" s="1205"/>
      <c r="E12869" s="1198"/>
    </row>
    <row r="12870" spans="4:5">
      <c r="D12870" s="1205"/>
      <c r="E12870" s="1198"/>
    </row>
    <row r="12871" spans="4:5">
      <c r="D12871" s="1205"/>
      <c r="E12871" s="1198"/>
    </row>
    <row r="12872" spans="4:5">
      <c r="D12872" s="1205"/>
      <c r="E12872" s="1198"/>
    </row>
    <row r="12873" spans="4:5">
      <c r="D12873" s="1205"/>
      <c r="E12873" s="1198"/>
    </row>
    <row r="12874" spans="4:5">
      <c r="D12874" s="1205"/>
      <c r="E12874" s="1198"/>
    </row>
    <row r="12875" spans="4:5">
      <c r="D12875" s="1205"/>
      <c r="E12875" s="1198"/>
    </row>
    <row r="12876" spans="4:5">
      <c r="D12876" s="1205"/>
      <c r="E12876" s="1198"/>
    </row>
    <row r="12877" spans="4:5">
      <c r="D12877" s="1205"/>
      <c r="E12877" s="1198"/>
    </row>
    <row r="12878" spans="4:5">
      <c r="D12878" s="1205"/>
      <c r="E12878" s="1198"/>
    </row>
    <row r="12879" spans="4:5">
      <c r="D12879" s="1205"/>
      <c r="E12879" s="1198"/>
    </row>
    <row r="12880" spans="4:5">
      <c r="D12880" s="1205"/>
      <c r="E12880" s="1198"/>
    </row>
    <row r="12881" spans="4:5">
      <c r="D12881" s="1205"/>
      <c r="E12881" s="1198"/>
    </row>
    <row r="12882" spans="4:5">
      <c r="D12882" s="1205"/>
      <c r="E12882" s="1198"/>
    </row>
    <row r="12883" spans="4:5">
      <c r="D12883" s="1205"/>
      <c r="E12883" s="1198"/>
    </row>
    <row r="12884" spans="4:5">
      <c r="D12884" s="1205"/>
      <c r="E12884" s="1198"/>
    </row>
    <row r="12885" spans="4:5">
      <c r="D12885" s="1205"/>
      <c r="E12885" s="1198"/>
    </row>
    <row r="12886" spans="4:5">
      <c r="D12886" s="1205"/>
      <c r="E12886" s="1198"/>
    </row>
    <row r="12887" spans="4:5">
      <c r="D12887" s="1205"/>
      <c r="E12887" s="1198"/>
    </row>
    <row r="12888" spans="4:5">
      <c r="D12888" s="1205"/>
      <c r="E12888" s="1198"/>
    </row>
    <row r="12889" spans="4:5">
      <c r="D12889" s="1205"/>
      <c r="E12889" s="1198"/>
    </row>
    <row r="12890" spans="4:5">
      <c r="D12890" s="1205"/>
      <c r="E12890" s="1198"/>
    </row>
    <row r="12891" spans="4:5">
      <c r="D12891" s="1205"/>
      <c r="E12891" s="1198"/>
    </row>
    <row r="12892" spans="4:5">
      <c r="D12892" s="1205"/>
      <c r="E12892" s="1198"/>
    </row>
    <row r="12893" spans="4:5">
      <c r="D12893" s="1205"/>
      <c r="E12893" s="1198"/>
    </row>
    <row r="12894" spans="4:5">
      <c r="D12894" s="1205"/>
      <c r="E12894" s="1198"/>
    </row>
    <row r="12895" spans="4:5">
      <c r="D12895" s="1205"/>
      <c r="E12895" s="1198"/>
    </row>
    <row r="12896" spans="4:5">
      <c r="D12896" s="1205"/>
      <c r="E12896" s="1198"/>
    </row>
    <row r="12897" spans="4:5">
      <c r="D12897" s="1205"/>
      <c r="E12897" s="1198"/>
    </row>
    <row r="12898" spans="4:5">
      <c r="D12898" s="1205"/>
      <c r="E12898" s="1198"/>
    </row>
    <row r="12899" spans="4:5">
      <c r="D12899" s="1205"/>
      <c r="E12899" s="1198"/>
    </row>
    <row r="12900" spans="4:5">
      <c r="D12900" s="1205"/>
      <c r="E12900" s="1198"/>
    </row>
    <row r="12901" spans="4:5">
      <c r="D12901" s="1205"/>
      <c r="E12901" s="1198"/>
    </row>
    <row r="12902" spans="4:5">
      <c r="D12902" s="1205"/>
      <c r="E12902" s="1198"/>
    </row>
    <row r="12903" spans="4:5">
      <c r="D12903" s="1205"/>
      <c r="E12903" s="1198"/>
    </row>
    <row r="12904" spans="4:5">
      <c r="D12904" s="1205"/>
      <c r="E12904" s="1198"/>
    </row>
    <row r="12905" spans="4:5">
      <c r="D12905" s="1205"/>
      <c r="E12905" s="1198"/>
    </row>
    <row r="12906" spans="4:5">
      <c r="D12906" s="1205"/>
      <c r="E12906" s="1198"/>
    </row>
    <row r="12907" spans="4:5">
      <c r="D12907" s="1205"/>
      <c r="E12907" s="1198"/>
    </row>
    <row r="12908" spans="4:5">
      <c r="D12908" s="1205"/>
      <c r="E12908" s="1198"/>
    </row>
    <row r="12909" spans="4:5">
      <c r="D12909" s="1205"/>
      <c r="E12909" s="1198"/>
    </row>
    <row r="12910" spans="4:5">
      <c r="D12910" s="1205"/>
      <c r="E12910" s="1198"/>
    </row>
    <row r="12911" spans="4:5">
      <c r="D12911" s="1205"/>
      <c r="E12911" s="1198"/>
    </row>
    <row r="12912" spans="4:5">
      <c r="D12912" s="1205"/>
      <c r="E12912" s="1198"/>
    </row>
    <row r="12913" spans="4:5">
      <c r="D12913" s="1205"/>
      <c r="E12913" s="1198"/>
    </row>
    <row r="12914" spans="4:5">
      <c r="D12914" s="1205"/>
      <c r="E12914" s="1198"/>
    </row>
    <row r="12915" spans="4:5">
      <c r="D12915" s="1205"/>
      <c r="E12915" s="1198"/>
    </row>
    <row r="12916" spans="4:5">
      <c r="D12916" s="1205"/>
      <c r="E12916" s="1198"/>
    </row>
    <row r="12917" spans="4:5">
      <c r="D12917" s="1205"/>
      <c r="E12917" s="1198"/>
    </row>
    <row r="12918" spans="4:5">
      <c r="D12918" s="1205"/>
      <c r="E12918" s="1198"/>
    </row>
    <row r="12919" spans="4:5">
      <c r="D12919" s="1205"/>
      <c r="E12919" s="1198"/>
    </row>
    <row r="12920" spans="4:5">
      <c r="D12920" s="1205"/>
      <c r="E12920" s="1198"/>
    </row>
    <row r="12921" spans="4:5">
      <c r="D12921" s="1205"/>
      <c r="E12921" s="1198"/>
    </row>
    <row r="12922" spans="4:5">
      <c r="D12922" s="1205"/>
      <c r="E12922" s="1198"/>
    </row>
    <row r="12923" spans="4:5">
      <c r="D12923" s="1205"/>
      <c r="E12923" s="1198"/>
    </row>
    <row r="12924" spans="4:5">
      <c r="D12924" s="1205"/>
      <c r="E12924" s="1198"/>
    </row>
    <row r="12925" spans="4:5">
      <c r="D12925" s="1205"/>
      <c r="E12925" s="1198"/>
    </row>
    <row r="12926" spans="4:5">
      <c r="D12926" s="1205"/>
      <c r="E12926" s="1198"/>
    </row>
    <row r="12927" spans="4:5">
      <c r="D12927" s="1205"/>
      <c r="E12927" s="1198"/>
    </row>
    <row r="12928" spans="4:5">
      <c r="D12928" s="1205"/>
      <c r="E12928" s="1198"/>
    </row>
    <row r="12929" spans="4:5">
      <c r="D12929" s="1205"/>
      <c r="E12929" s="1198"/>
    </row>
    <row r="12930" spans="4:5">
      <c r="D12930" s="1205"/>
      <c r="E12930" s="1198"/>
    </row>
    <row r="12931" spans="4:5">
      <c r="D12931" s="1205"/>
      <c r="E12931" s="1198"/>
    </row>
    <row r="12932" spans="4:5">
      <c r="D12932" s="1205"/>
      <c r="E12932" s="1198"/>
    </row>
    <row r="12933" spans="4:5">
      <c r="D12933" s="1205"/>
      <c r="E12933" s="1198"/>
    </row>
    <row r="12934" spans="4:5">
      <c r="D12934" s="1205"/>
      <c r="E12934" s="1198"/>
    </row>
    <row r="12935" spans="4:5">
      <c r="D12935" s="1205"/>
      <c r="E12935" s="1198"/>
    </row>
    <row r="12936" spans="4:5">
      <c r="D12936" s="1205"/>
      <c r="E12936" s="1198"/>
    </row>
    <row r="12937" spans="4:5">
      <c r="D12937" s="1205"/>
      <c r="E12937" s="1198"/>
    </row>
    <row r="12938" spans="4:5">
      <c r="D12938" s="1205"/>
      <c r="E12938" s="1198"/>
    </row>
    <row r="12939" spans="4:5">
      <c r="D12939" s="1205"/>
      <c r="E12939" s="1198"/>
    </row>
    <row r="12940" spans="4:5">
      <c r="D12940" s="1205"/>
      <c r="E12940" s="1198"/>
    </row>
    <row r="12941" spans="4:5">
      <c r="D12941" s="1205"/>
      <c r="E12941" s="1198"/>
    </row>
    <row r="12942" spans="4:5">
      <c r="D12942" s="1205"/>
      <c r="E12942" s="1198"/>
    </row>
    <row r="12943" spans="4:5">
      <c r="D12943" s="1205"/>
      <c r="E12943" s="1198"/>
    </row>
    <row r="12944" spans="4:5">
      <c r="D12944" s="1205"/>
      <c r="E12944" s="1198"/>
    </row>
    <row r="12945" spans="4:5">
      <c r="D12945" s="1205"/>
      <c r="E12945" s="1198"/>
    </row>
    <row r="12946" spans="4:5">
      <c r="D12946" s="1205"/>
      <c r="E12946" s="1198"/>
    </row>
    <row r="12947" spans="4:5">
      <c r="D12947" s="1205"/>
      <c r="E12947" s="1198"/>
    </row>
    <row r="12948" spans="4:5">
      <c r="D12948" s="1205"/>
      <c r="E12948" s="1198"/>
    </row>
    <row r="12949" spans="4:5">
      <c r="D12949" s="1205"/>
      <c r="E12949" s="1198"/>
    </row>
    <row r="12950" spans="4:5">
      <c r="D12950" s="1205"/>
      <c r="E12950" s="1198"/>
    </row>
    <row r="12951" spans="4:5">
      <c r="D12951" s="1205"/>
      <c r="E12951" s="1198"/>
    </row>
    <row r="12952" spans="4:5">
      <c r="D12952" s="1205"/>
      <c r="E12952" s="1198"/>
    </row>
    <row r="12953" spans="4:5">
      <c r="D12953" s="1205"/>
      <c r="E12953" s="1198"/>
    </row>
    <row r="12954" spans="4:5">
      <c r="D12954" s="1205"/>
      <c r="E12954" s="1198"/>
    </row>
    <row r="12955" spans="4:5">
      <c r="D12955" s="1205"/>
      <c r="E12955" s="1198"/>
    </row>
    <row r="12956" spans="4:5">
      <c r="D12956" s="1205"/>
      <c r="E12956" s="1198"/>
    </row>
    <row r="12957" spans="4:5">
      <c r="D12957" s="1205"/>
      <c r="E12957" s="1198"/>
    </row>
    <row r="12958" spans="4:5">
      <c r="D12958" s="1205"/>
      <c r="E12958" s="1198"/>
    </row>
    <row r="12959" spans="4:5">
      <c r="D12959" s="1205"/>
      <c r="E12959" s="1198"/>
    </row>
    <row r="12960" spans="4:5">
      <c r="D12960" s="1205"/>
      <c r="E12960" s="1198"/>
    </row>
    <row r="12961" spans="4:5">
      <c r="D12961" s="1205"/>
      <c r="E12961" s="1198"/>
    </row>
    <row r="12962" spans="4:5">
      <c r="D12962" s="1205"/>
      <c r="E12962" s="1198"/>
    </row>
    <row r="12963" spans="4:5">
      <c r="D12963" s="1205"/>
      <c r="E12963" s="1198"/>
    </row>
    <row r="12964" spans="4:5">
      <c r="D12964" s="1205"/>
      <c r="E12964" s="1198"/>
    </row>
    <row r="12965" spans="4:5">
      <c r="D12965" s="1205"/>
      <c r="E12965" s="1198"/>
    </row>
    <row r="12966" spans="4:5">
      <c r="D12966" s="1205"/>
      <c r="E12966" s="1198"/>
    </row>
    <row r="12967" spans="4:5">
      <c r="D12967" s="1205"/>
      <c r="E12967" s="1198"/>
    </row>
    <row r="12968" spans="4:5">
      <c r="D12968" s="1205"/>
      <c r="E12968" s="1198"/>
    </row>
    <row r="12969" spans="4:5">
      <c r="D12969" s="1205"/>
      <c r="E12969" s="1198"/>
    </row>
    <row r="12970" spans="4:5">
      <c r="D12970" s="1205"/>
      <c r="E12970" s="1198"/>
    </row>
    <row r="12971" spans="4:5">
      <c r="D12971" s="1205"/>
      <c r="E12971" s="1198"/>
    </row>
    <row r="12972" spans="4:5">
      <c r="D12972" s="1205"/>
      <c r="E12972" s="1198"/>
    </row>
    <row r="12973" spans="4:5">
      <c r="D12973" s="1205"/>
      <c r="E12973" s="1198"/>
    </row>
    <row r="12974" spans="4:5">
      <c r="D12974" s="1205"/>
      <c r="E12974" s="1198"/>
    </row>
    <row r="12975" spans="4:5">
      <c r="D12975" s="1205"/>
      <c r="E12975" s="1198"/>
    </row>
    <row r="12976" spans="4:5">
      <c r="D12976" s="1205"/>
      <c r="E12976" s="1198"/>
    </row>
    <row r="12977" spans="4:5">
      <c r="D12977" s="1205"/>
      <c r="E12977" s="1198"/>
    </row>
    <row r="12978" spans="4:5">
      <c r="D12978" s="1205"/>
      <c r="E12978" s="1198"/>
    </row>
    <row r="12979" spans="4:5">
      <c r="D12979" s="1205"/>
      <c r="E12979" s="1198"/>
    </row>
    <row r="12980" spans="4:5">
      <c r="D12980" s="1205"/>
      <c r="E12980" s="1198"/>
    </row>
    <row r="12981" spans="4:5">
      <c r="D12981" s="1205"/>
      <c r="E12981" s="1198"/>
    </row>
    <row r="12982" spans="4:5">
      <c r="D12982" s="1205"/>
      <c r="E12982" s="1198"/>
    </row>
    <row r="12983" spans="4:5">
      <c r="D12983" s="1205"/>
      <c r="E12983" s="1198"/>
    </row>
    <row r="12984" spans="4:5">
      <c r="D12984" s="1205"/>
      <c r="E12984" s="1198"/>
    </row>
    <row r="12985" spans="4:5">
      <c r="D12985" s="1205"/>
      <c r="E12985" s="1198"/>
    </row>
    <row r="12986" spans="4:5">
      <c r="D12986" s="1205"/>
      <c r="E12986" s="1198"/>
    </row>
    <row r="12987" spans="4:5">
      <c r="D12987" s="1205"/>
      <c r="E12987" s="1198"/>
    </row>
    <row r="12988" spans="4:5">
      <c r="D12988" s="1205"/>
      <c r="E12988" s="1198"/>
    </row>
    <row r="12989" spans="4:5">
      <c r="D12989" s="1205"/>
      <c r="E12989" s="1198"/>
    </row>
    <row r="12990" spans="4:5">
      <c r="D12990" s="1205"/>
      <c r="E12990" s="1198"/>
    </row>
    <row r="12991" spans="4:5">
      <c r="D12991" s="1205"/>
      <c r="E12991" s="1198"/>
    </row>
    <row r="12992" spans="4:5">
      <c r="D12992" s="1205"/>
      <c r="E12992" s="1198"/>
    </row>
    <row r="12993" spans="4:5">
      <c r="D12993" s="1205"/>
      <c r="E12993" s="1198"/>
    </row>
    <row r="12994" spans="4:5">
      <c r="D12994" s="1205"/>
      <c r="E12994" s="1198"/>
    </row>
    <row r="12995" spans="4:5">
      <c r="D12995" s="1205"/>
      <c r="E12995" s="1198"/>
    </row>
    <row r="12996" spans="4:5">
      <c r="D12996" s="1205"/>
      <c r="E12996" s="1198"/>
    </row>
    <row r="12997" spans="4:5">
      <c r="D12997" s="1205"/>
      <c r="E12997" s="1198"/>
    </row>
    <row r="12998" spans="4:5">
      <c r="D12998" s="1205"/>
      <c r="E12998" s="1198"/>
    </row>
    <row r="12999" spans="4:5">
      <c r="D12999" s="1205"/>
      <c r="E12999" s="1198"/>
    </row>
    <row r="13000" spans="4:5">
      <c r="D13000" s="1205"/>
      <c r="E13000" s="1198"/>
    </row>
    <row r="13001" spans="4:5">
      <c r="D13001" s="1205"/>
      <c r="E13001" s="1198"/>
    </row>
    <row r="13002" spans="4:5">
      <c r="D13002" s="1205"/>
      <c r="E13002" s="1198"/>
    </row>
    <row r="13003" spans="4:5">
      <c r="D13003" s="1205"/>
      <c r="E13003" s="1198"/>
    </row>
    <row r="13004" spans="4:5">
      <c r="D13004" s="1205"/>
      <c r="E13004" s="1198"/>
    </row>
    <row r="13005" spans="4:5">
      <c r="D13005" s="1205"/>
      <c r="E13005" s="1198"/>
    </row>
    <row r="13006" spans="4:5">
      <c r="D13006" s="1205"/>
      <c r="E13006" s="1198"/>
    </row>
    <row r="13007" spans="4:5">
      <c r="D13007" s="1205"/>
      <c r="E13007" s="1198"/>
    </row>
    <row r="13008" spans="4:5">
      <c r="D13008" s="1205"/>
      <c r="E13008" s="1198"/>
    </row>
    <row r="13009" spans="4:5">
      <c r="D13009" s="1205"/>
      <c r="E13009" s="1198"/>
    </row>
    <row r="13010" spans="4:5">
      <c r="D13010" s="1205"/>
      <c r="E13010" s="1198"/>
    </row>
    <row r="13011" spans="4:5">
      <c r="D13011" s="1205"/>
      <c r="E13011" s="1198"/>
    </row>
    <row r="13012" spans="4:5">
      <c r="D13012" s="1205"/>
      <c r="E13012" s="1198"/>
    </row>
    <row r="13013" spans="4:5">
      <c r="D13013" s="1205"/>
      <c r="E13013" s="1198"/>
    </row>
    <row r="13014" spans="4:5">
      <c r="D13014" s="1205"/>
      <c r="E13014" s="1198"/>
    </row>
    <row r="13015" spans="4:5">
      <c r="D13015" s="1205"/>
      <c r="E13015" s="1198"/>
    </row>
    <row r="13016" spans="4:5">
      <c r="D13016" s="1205"/>
      <c r="E13016" s="1198"/>
    </row>
    <row r="13017" spans="4:5">
      <c r="D13017" s="1205"/>
      <c r="E13017" s="1198"/>
    </row>
    <row r="13018" spans="4:5">
      <c r="D13018" s="1205"/>
      <c r="E13018" s="1198"/>
    </row>
    <row r="13019" spans="4:5">
      <c r="D13019" s="1205"/>
      <c r="E13019" s="1198"/>
    </row>
    <row r="13020" spans="4:5">
      <c r="D13020" s="1205"/>
      <c r="E13020" s="1198"/>
    </row>
    <row r="13021" spans="4:5">
      <c r="D13021" s="1205"/>
      <c r="E13021" s="1198"/>
    </row>
    <row r="13022" spans="4:5">
      <c r="D13022" s="1205"/>
      <c r="E13022" s="1198"/>
    </row>
    <row r="13023" spans="4:5">
      <c r="D13023" s="1205"/>
      <c r="E13023" s="1198"/>
    </row>
    <row r="13024" spans="4:5">
      <c r="D13024" s="1205"/>
      <c r="E13024" s="1198"/>
    </row>
    <row r="13025" spans="4:5">
      <c r="D13025" s="1205"/>
      <c r="E13025" s="1198"/>
    </row>
    <row r="13026" spans="4:5">
      <c r="D13026" s="1205"/>
      <c r="E13026" s="1198"/>
    </row>
    <row r="13027" spans="4:5">
      <c r="D13027" s="1205"/>
      <c r="E13027" s="1198"/>
    </row>
    <row r="13028" spans="4:5">
      <c r="D13028" s="1205"/>
      <c r="E13028" s="1198"/>
    </row>
    <row r="13029" spans="4:5">
      <c r="D13029" s="1205"/>
      <c r="E13029" s="1198"/>
    </row>
    <row r="13030" spans="4:5">
      <c r="D13030" s="1205"/>
      <c r="E13030" s="1198"/>
    </row>
    <row r="13031" spans="4:5">
      <c r="D13031" s="1205"/>
      <c r="E13031" s="1198"/>
    </row>
    <row r="13032" spans="4:5">
      <c r="D13032" s="1205"/>
      <c r="E13032" s="1198"/>
    </row>
    <row r="13033" spans="4:5">
      <c r="D13033" s="1205"/>
      <c r="E13033" s="1198"/>
    </row>
    <row r="13034" spans="4:5">
      <c r="D13034" s="1205"/>
      <c r="E13034" s="1198"/>
    </row>
    <row r="13035" spans="4:5">
      <c r="D13035" s="1205"/>
      <c r="E13035" s="1198"/>
    </row>
    <row r="13036" spans="4:5">
      <c r="D13036" s="1205"/>
      <c r="E13036" s="1198"/>
    </row>
    <row r="13037" spans="4:5">
      <c r="D13037" s="1205"/>
      <c r="E13037" s="1198"/>
    </row>
    <row r="13038" spans="4:5">
      <c r="D13038" s="1205"/>
      <c r="E13038" s="1198"/>
    </row>
    <row r="13039" spans="4:5">
      <c r="D13039" s="1205"/>
      <c r="E13039" s="1198"/>
    </row>
    <row r="13040" spans="4:5">
      <c r="D13040" s="1205"/>
      <c r="E13040" s="1198"/>
    </row>
    <row r="13041" spans="4:5">
      <c r="D13041" s="1205"/>
      <c r="E13041" s="1198"/>
    </row>
    <row r="13042" spans="4:5">
      <c r="D13042" s="1205"/>
      <c r="E13042" s="1198"/>
    </row>
    <row r="13043" spans="4:5">
      <c r="D13043" s="1205"/>
      <c r="E13043" s="1198"/>
    </row>
    <row r="13044" spans="4:5">
      <c r="D13044" s="1205"/>
      <c r="E13044" s="1198"/>
    </row>
    <row r="13045" spans="4:5">
      <c r="D13045" s="1205"/>
      <c r="E13045" s="1198"/>
    </row>
    <row r="13046" spans="4:5">
      <c r="D13046" s="1205"/>
      <c r="E13046" s="1198"/>
    </row>
    <row r="13047" spans="4:5">
      <c r="D13047" s="1205"/>
      <c r="E13047" s="1198"/>
    </row>
    <row r="13048" spans="4:5">
      <c r="D13048" s="1205"/>
      <c r="E13048" s="1198"/>
    </row>
    <row r="13049" spans="4:5">
      <c r="D13049" s="1205"/>
      <c r="E13049" s="1198"/>
    </row>
    <row r="13050" spans="4:5">
      <c r="D13050" s="1205"/>
      <c r="E13050" s="1198"/>
    </row>
    <row r="13051" spans="4:5">
      <c r="D13051" s="1205"/>
      <c r="E13051" s="1198"/>
    </row>
    <row r="13052" spans="4:5">
      <c r="D13052" s="1205"/>
      <c r="E13052" s="1198"/>
    </row>
    <row r="13053" spans="4:5">
      <c r="D13053" s="1205"/>
      <c r="E13053" s="1198"/>
    </row>
    <row r="13054" spans="4:5">
      <c r="D13054" s="1205"/>
      <c r="E13054" s="1198"/>
    </row>
    <row r="13055" spans="4:5">
      <c r="D13055" s="1205"/>
      <c r="E13055" s="1198"/>
    </row>
    <row r="13056" spans="4:5">
      <c r="D13056" s="1205"/>
      <c r="E13056" s="1198"/>
    </row>
    <row r="13057" spans="4:5">
      <c r="D13057" s="1205"/>
      <c r="E13057" s="1198"/>
    </row>
    <row r="13058" spans="4:5">
      <c r="D13058" s="1205"/>
      <c r="E13058" s="1198"/>
    </row>
    <row r="13059" spans="4:5">
      <c r="D13059" s="1205"/>
      <c r="E13059" s="1198"/>
    </row>
    <row r="13060" spans="4:5">
      <c r="D13060" s="1205"/>
      <c r="E13060" s="1198"/>
    </row>
    <row r="13061" spans="4:5">
      <c r="D13061" s="1205"/>
      <c r="E13061" s="1198"/>
    </row>
    <row r="13062" spans="4:5">
      <c r="D13062" s="1205"/>
      <c r="E13062" s="1198"/>
    </row>
    <row r="13063" spans="4:5">
      <c r="D13063" s="1205"/>
      <c r="E13063" s="1198"/>
    </row>
    <row r="13064" spans="4:5">
      <c r="D13064" s="1205"/>
      <c r="E13064" s="1198"/>
    </row>
    <row r="13065" spans="4:5">
      <c r="D13065" s="1205"/>
      <c r="E13065" s="1198"/>
    </row>
    <row r="13066" spans="4:5">
      <c r="D13066" s="1205"/>
      <c r="E13066" s="1198"/>
    </row>
    <row r="13067" spans="4:5">
      <c r="D13067" s="1205"/>
      <c r="E13067" s="1198"/>
    </row>
    <row r="13068" spans="4:5">
      <c r="D13068" s="1205"/>
      <c r="E13068" s="1198"/>
    </row>
    <row r="13069" spans="4:5">
      <c r="D13069" s="1205"/>
      <c r="E13069" s="1198"/>
    </row>
    <row r="13070" spans="4:5">
      <c r="D13070" s="1205"/>
      <c r="E13070" s="1198"/>
    </row>
    <row r="13071" spans="4:5">
      <c r="D13071" s="1205"/>
      <c r="E13071" s="1198"/>
    </row>
    <row r="13072" spans="4:5">
      <c r="D13072" s="1205"/>
      <c r="E13072" s="1198"/>
    </row>
    <row r="13073" spans="4:5">
      <c r="D13073" s="1205"/>
      <c r="E13073" s="1198"/>
    </row>
    <row r="13074" spans="4:5">
      <c r="D13074" s="1205"/>
      <c r="E13074" s="1198"/>
    </row>
    <row r="13075" spans="4:5">
      <c r="D13075" s="1205"/>
      <c r="E13075" s="1198"/>
    </row>
    <row r="13076" spans="4:5">
      <c r="D13076" s="1205"/>
      <c r="E13076" s="1198"/>
    </row>
    <row r="13077" spans="4:5">
      <c r="D13077" s="1205"/>
      <c r="E13077" s="1198"/>
    </row>
    <row r="13078" spans="4:5">
      <c r="D13078" s="1205"/>
      <c r="E13078" s="1198"/>
    </row>
    <row r="13079" spans="4:5">
      <c r="D13079" s="1205"/>
      <c r="E13079" s="1198"/>
    </row>
    <row r="13080" spans="4:5">
      <c r="D13080" s="1205"/>
      <c r="E13080" s="1198"/>
    </row>
    <row r="13081" spans="4:5">
      <c r="D13081" s="1205"/>
      <c r="E13081" s="1198"/>
    </row>
    <row r="13082" spans="4:5">
      <c r="D13082" s="1205"/>
      <c r="E13082" s="1198"/>
    </row>
    <row r="13083" spans="4:5">
      <c r="D13083" s="1205"/>
      <c r="E13083" s="1198"/>
    </row>
    <row r="13084" spans="4:5">
      <c r="D13084" s="1205"/>
      <c r="E13084" s="1198"/>
    </row>
    <row r="13085" spans="4:5">
      <c r="D13085" s="1205"/>
      <c r="E13085" s="1198"/>
    </row>
    <row r="13086" spans="4:5">
      <c r="D13086" s="1205"/>
      <c r="E13086" s="1198"/>
    </row>
    <row r="13087" spans="4:5">
      <c r="D13087" s="1205"/>
      <c r="E13087" s="1198"/>
    </row>
    <row r="13088" spans="4:5">
      <c r="D13088" s="1205"/>
      <c r="E13088" s="1198"/>
    </row>
    <row r="13089" spans="4:5">
      <c r="D13089" s="1205"/>
      <c r="E13089" s="1198"/>
    </row>
    <row r="13090" spans="4:5">
      <c r="D13090" s="1205"/>
      <c r="E13090" s="1198"/>
    </row>
    <row r="13091" spans="4:5">
      <c r="D13091" s="1205"/>
      <c r="E13091" s="1198"/>
    </row>
    <row r="13092" spans="4:5">
      <c r="D13092" s="1205"/>
      <c r="E13092" s="1198"/>
    </row>
    <row r="13093" spans="4:5">
      <c r="D13093" s="1205"/>
      <c r="E13093" s="1198"/>
    </row>
    <row r="13094" spans="4:5">
      <c r="D13094" s="1205"/>
      <c r="E13094" s="1198"/>
    </row>
    <row r="13095" spans="4:5">
      <c r="D13095" s="1205"/>
      <c r="E13095" s="1198"/>
    </row>
    <row r="13096" spans="4:5">
      <c r="D13096" s="1205"/>
      <c r="E13096" s="1198"/>
    </row>
    <row r="13097" spans="4:5">
      <c r="D13097" s="1205"/>
      <c r="E13097" s="1198"/>
    </row>
    <row r="13098" spans="4:5">
      <c r="D13098" s="1205"/>
      <c r="E13098" s="1198"/>
    </row>
    <row r="13099" spans="4:5">
      <c r="D13099" s="1205"/>
      <c r="E13099" s="1198"/>
    </row>
    <row r="13100" spans="4:5">
      <c r="D13100" s="1205"/>
      <c r="E13100" s="1198"/>
    </row>
    <row r="13101" spans="4:5">
      <c r="D13101" s="1205"/>
      <c r="E13101" s="1198"/>
    </row>
    <row r="13102" spans="4:5">
      <c r="D13102" s="1205"/>
      <c r="E13102" s="1198"/>
    </row>
    <row r="13103" spans="4:5">
      <c r="D13103" s="1205"/>
      <c r="E13103" s="1198"/>
    </row>
    <row r="13104" spans="4:5">
      <c r="D13104" s="1205"/>
      <c r="E13104" s="1198"/>
    </row>
    <row r="13105" spans="4:5">
      <c r="D13105" s="1205"/>
      <c r="E13105" s="1198"/>
    </row>
    <row r="13106" spans="4:5">
      <c r="D13106" s="1205"/>
      <c r="E13106" s="1198"/>
    </row>
    <row r="13107" spans="4:5">
      <c r="D13107" s="1205"/>
      <c r="E13107" s="1198"/>
    </row>
    <row r="13108" spans="4:5">
      <c r="D13108" s="1205"/>
      <c r="E13108" s="1198"/>
    </row>
    <row r="13109" spans="4:5">
      <c r="D13109" s="1205"/>
      <c r="E13109" s="1198"/>
    </row>
    <row r="13110" spans="4:5">
      <c r="D13110" s="1205"/>
      <c r="E13110" s="1198"/>
    </row>
    <row r="13111" spans="4:5">
      <c r="D13111" s="1205"/>
      <c r="E13111" s="1198"/>
    </row>
    <row r="13112" spans="4:5">
      <c r="D13112" s="1205"/>
      <c r="E13112" s="1198"/>
    </row>
    <row r="13113" spans="4:5">
      <c r="D13113" s="1205"/>
      <c r="E13113" s="1198"/>
    </row>
    <row r="13114" spans="4:5">
      <c r="D13114" s="1205"/>
      <c r="E13114" s="1198"/>
    </row>
    <row r="13115" spans="4:5">
      <c r="D13115" s="1205"/>
      <c r="E13115" s="1198"/>
    </row>
    <row r="13116" spans="4:5">
      <c r="D13116" s="1205"/>
      <c r="E13116" s="1198"/>
    </row>
    <row r="13117" spans="4:5">
      <c r="D13117" s="1205"/>
      <c r="E13117" s="1198"/>
    </row>
    <row r="13118" spans="4:5">
      <c r="D13118" s="1205"/>
      <c r="E13118" s="1198"/>
    </row>
    <row r="13119" spans="4:5">
      <c r="D13119" s="1205"/>
      <c r="E13119" s="1198"/>
    </row>
    <row r="13120" spans="4:5">
      <c r="D13120" s="1205"/>
      <c r="E13120" s="1198"/>
    </row>
    <row r="13121" spans="4:5">
      <c r="D13121" s="1205"/>
      <c r="E13121" s="1198"/>
    </row>
    <row r="13122" spans="4:5">
      <c r="D13122" s="1205"/>
      <c r="E13122" s="1198"/>
    </row>
    <row r="13123" spans="4:5">
      <c r="D13123" s="1205"/>
      <c r="E13123" s="1198"/>
    </row>
    <row r="13124" spans="4:5">
      <c r="D13124" s="1205"/>
      <c r="E13124" s="1198"/>
    </row>
    <row r="13125" spans="4:5">
      <c r="D13125" s="1205"/>
      <c r="E13125" s="1198"/>
    </row>
    <row r="13126" spans="4:5">
      <c r="D13126" s="1205"/>
      <c r="E13126" s="1198"/>
    </row>
    <row r="13127" spans="4:5">
      <c r="D13127" s="1205"/>
      <c r="E13127" s="1198"/>
    </row>
    <row r="13128" spans="4:5">
      <c r="D13128" s="1205"/>
      <c r="E13128" s="1198"/>
    </row>
    <row r="13129" spans="4:5">
      <c r="D13129" s="1205"/>
      <c r="E13129" s="1198"/>
    </row>
    <row r="13130" spans="4:5">
      <c r="D13130" s="1205"/>
      <c r="E13130" s="1198"/>
    </row>
    <row r="13131" spans="4:5">
      <c r="D13131" s="1205"/>
      <c r="E13131" s="1198"/>
    </row>
    <row r="13132" spans="4:5">
      <c r="D13132" s="1205"/>
      <c r="E13132" s="1198"/>
    </row>
    <row r="13133" spans="4:5">
      <c r="D13133" s="1205"/>
      <c r="E13133" s="1198"/>
    </row>
    <row r="13134" spans="4:5">
      <c r="D13134" s="1205"/>
      <c r="E13134" s="1198"/>
    </row>
    <row r="13135" spans="4:5">
      <c r="D13135" s="1205"/>
      <c r="E13135" s="1198"/>
    </row>
    <row r="13136" spans="4:5">
      <c r="D13136" s="1205"/>
      <c r="E13136" s="1198"/>
    </row>
    <row r="13137" spans="4:5">
      <c r="D13137" s="1205"/>
      <c r="E13137" s="1198"/>
    </row>
    <row r="13138" spans="4:5">
      <c r="D13138" s="1205"/>
      <c r="E13138" s="1198"/>
    </row>
    <row r="13139" spans="4:5">
      <c r="D13139" s="1205"/>
      <c r="E13139" s="1198"/>
    </row>
    <row r="13140" spans="4:5">
      <c r="D13140" s="1205"/>
      <c r="E13140" s="1198"/>
    </row>
    <row r="13141" spans="4:5">
      <c r="D13141" s="1205"/>
      <c r="E13141" s="1198"/>
    </row>
    <row r="13142" spans="4:5">
      <c r="D13142" s="1205"/>
      <c r="E13142" s="1198"/>
    </row>
    <row r="13143" spans="4:5">
      <c r="D13143" s="1205"/>
      <c r="E13143" s="1198"/>
    </row>
    <row r="13144" spans="4:5">
      <c r="D13144" s="1205"/>
      <c r="E13144" s="1198"/>
    </row>
    <row r="13145" spans="4:5">
      <c r="D13145" s="1205"/>
      <c r="E13145" s="1198"/>
    </row>
    <row r="13146" spans="4:5">
      <c r="D13146" s="1205"/>
      <c r="E13146" s="1198"/>
    </row>
    <row r="13147" spans="4:5">
      <c r="D13147" s="1205"/>
      <c r="E13147" s="1198"/>
    </row>
    <row r="13148" spans="4:5">
      <c r="D13148" s="1205"/>
      <c r="E13148" s="1198"/>
    </row>
    <row r="13149" spans="4:5">
      <c r="D13149" s="1205"/>
      <c r="E13149" s="1198"/>
    </row>
    <row r="13150" spans="4:5">
      <c r="D13150" s="1205"/>
      <c r="E13150" s="1198"/>
    </row>
    <row r="13151" spans="4:5">
      <c r="D13151" s="1205"/>
      <c r="E13151" s="1198"/>
    </row>
    <row r="13152" spans="4:5">
      <c r="D13152" s="1205"/>
      <c r="E13152" s="1198"/>
    </row>
    <row r="13153" spans="4:5">
      <c r="D13153" s="1205"/>
      <c r="E13153" s="1198"/>
    </row>
    <row r="13154" spans="4:5">
      <c r="D13154" s="1205"/>
      <c r="E13154" s="1198"/>
    </row>
    <row r="13155" spans="4:5">
      <c r="D13155" s="1205"/>
      <c r="E13155" s="1198"/>
    </row>
    <row r="13156" spans="4:5">
      <c r="D13156" s="1205"/>
      <c r="E13156" s="1198"/>
    </row>
    <row r="13157" spans="4:5">
      <c r="D13157" s="1205"/>
      <c r="E13157" s="1198"/>
    </row>
    <row r="13158" spans="4:5">
      <c r="D13158" s="1205"/>
      <c r="E13158" s="1198"/>
    </row>
    <row r="13159" spans="4:5">
      <c r="D13159" s="1205"/>
      <c r="E13159" s="1198"/>
    </row>
    <row r="13160" spans="4:5">
      <c r="D13160" s="1205"/>
      <c r="E13160" s="1198"/>
    </row>
    <row r="13161" spans="4:5">
      <c r="D13161" s="1205"/>
      <c r="E13161" s="1198"/>
    </row>
    <row r="13162" spans="4:5">
      <c r="D13162" s="1205"/>
      <c r="E13162" s="1198"/>
    </row>
    <row r="13163" spans="4:5">
      <c r="D13163" s="1205"/>
      <c r="E13163" s="1198"/>
    </row>
    <row r="13164" spans="4:5">
      <c r="D13164" s="1205"/>
      <c r="E13164" s="1198"/>
    </row>
    <row r="13165" spans="4:5">
      <c r="D13165" s="1205"/>
      <c r="E13165" s="1198"/>
    </row>
    <row r="13166" spans="4:5">
      <c r="D13166" s="1205"/>
      <c r="E13166" s="1198"/>
    </row>
    <row r="13167" spans="4:5">
      <c r="D13167" s="1205"/>
      <c r="E13167" s="1198"/>
    </row>
    <row r="13168" spans="4:5">
      <c r="D13168" s="1205"/>
      <c r="E13168" s="1198"/>
    </row>
    <row r="13169" spans="4:5">
      <c r="D13169" s="1205"/>
      <c r="E13169" s="1198"/>
    </row>
    <row r="13170" spans="4:5">
      <c r="D13170" s="1205"/>
      <c r="E13170" s="1198"/>
    </row>
    <row r="13171" spans="4:5">
      <c r="D13171" s="1205"/>
      <c r="E13171" s="1198"/>
    </row>
    <row r="13172" spans="4:5">
      <c r="D13172" s="1205"/>
      <c r="E13172" s="1198"/>
    </row>
    <row r="13173" spans="4:5">
      <c r="D13173" s="1205"/>
      <c r="E13173" s="1198"/>
    </row>
    <row r="13174" spans="4:5">
      <c r="D13174" s="1205"/>
      <c r="E13174" s="1198"/>
    </row>
    <row r="13175" spans="4:5">
      <c r="D13175" s="1205"/>
      <c r="E13175" s="1198"/>
    </row>
    <row r="13176" spans="4:5">
      <c r="D13176" s="1205"/>
      <c r="E13176" s="1198"/>
    </row>
    <row r="13177" spans="4:5">
      <c r="D13177" s="1205"/>
      <c r="E13177" s="1198"/>
    </row>
    <row r="13178" spans="4:5">
      <c r="D13178" s="1205"/>
      <c r="E13178" s="1198"/>
    </row>
    <row r="13179" spans="4:5">
      <c r="D13179" s="1205"/>
      <c r="E13179" s="1198"/>
    </row>
    <row r="13180" spans="4:5">
      <c r="D13180" s="1205"/>
      <c r="E13180" s="1198"/>
    </row>
    <row r="13181" spans="4:5">
      <c r="D13181" s="1205"/>
      <c r="E13181" s="1198"/>
    </row>
    <row r="13182" spans="4:5">
      <c r="D13182" s="1205"/>
      <c r="E13182" s="1198"/>
    </row>
    <row r="13183" spans="4:5">
      <c r="D13183" s="1205"/>
      <c r="E13183" s="1198"/>
    </row>
    <row r="13184" spans="4:5">
      <c r="D13184" s="1205"/>
      <c r="E13184" s="1198"/>
    </row>
    <row r="13185" spans="4:5">
      <c r="D13185" s="1205"/>
      <c r="E13185" s="1198"/>
    </row>
    <row r="13186" spans="4:5">
      <c r="D13186" s="1205"/>
      <c r="E13186" s="1198"/>
    </row>
    <row r="13187" spans="4:5">
      <c r="D13187" s="1205"/>
      <c r="E13187" s="1198"/>
    </row>
    <row r="13188" spans="4:5">
      <c r="D13188" s="1205"/>
      <c r="E13188" s="1198"/>
    </row>
    <row r="13189" spans="4:5">
      <c r="D13189" s="1205"/>
      <c r="E13189" s="1198"/>
    </row>
    <row r="13190" spans="4:5">
      <c r="D13190" s="1205"/>
      <c r="E13190" s="1198"/>
    </row>
    <row r="13191" spans="4:5">
      <c r="D13191" s="1205"/>
      <c r="E13191" s="1198"/>
    </row>
    <row r="13192" spans="4:5">
      <c r="D13192" s="1205"/>
      <c r="E13192" s="1198"/>
    </row>
    <row r="13193" spans="4:5">
      <c r="D13193" s="1205"/>
      <c r="E13193" s="1198"/>
    </row>
    <row r="13194" spans="4:5">
      <c r="D13194" s="1205"/>
      <c r="E13194" s="1198"/>
    </row>
    <row r="13195" spans="4:5">
      <c r="D13195" s="1205"/>
      <c r="E13195" s="1198"/>
    </row>
    <row r="13196" spans="4:5">
      <c r="D13196" s="1205"/>
      <c r="E13196" s="1198"/>
    </row>
    <row r="13197" spans="4:5">
      <c r="D13197" s="1205"/>
      <c r="E13197" s="1198"/>
    </row>
    <row r="13198" spans="4:5">
      <c r="D13198" s="1205"/>
      <c r="E13198" s="1198"/>
    </row>
    <row r="13199" spans="4:5">
      <c r="D13199" s="1205"/>
      <c r="E13199" s="1198"/>
    </row>
    <row r="13200" spans="4:5">
      <c r="D13200" s="1205"/>
      <c r="E13200" s="1198"/>
    </row>
    <row r="13201" spans="4:5">
      <c r="D13201" s="1205"/>
      <c r="E13201" s="1198"/>
    </row>
    <row r="13202" spans="4:5">
      <c r="D13202" s="1205"/>
      <c r="E13202" s="1198"/>
    </row>
    <row r="13203" spans="4:5">
      <c r="D13203" s="1205"/>
      <c r="E13203" s="1198"/>
    </row>
    <row r="13204" spans="4:5">
      <c r="D13204" s="1205"/>
      <c r="E13204" s="1198"/>
    </row>
    <row r="13205" spans="4:5">
      <c r="D13205" s="1205"/>
      <c r="E13205" s="1198"/>
    </row>
    <row r="13206" spans="4:5">
      <c r="D13206" s="1205"/>
      <c r="E13206" s="1198"/>
    </row>
    <row r="13207" spans="4:5">
      <c r="D13207" s="1205"/>
      <c r="E13207" s="1198"/>
    </row>
    <row r="13208" spans="4:5">
      <c r="D13208" s="1205"/>
      <c r="E13208" s="1198"/>
    </row>
    <row r="13209" spans="4:5">
      <c r="D13209" s="1205"/>
      <c r="E13209" s="1198"/>
    </row>
    <row r="13210" spans="4:5">
      <c r="D13210" s="1205"/>
      <c r="E13210" s="1198"/>
    </row>
    <row r="13211" spans="4:5">
      <c r="D13211" s="1205"/>
      <c r="E13211" s="1198"/>
    </row>
    <row r="13212" spans="4:5">
      <c r="D13212" s="1205"/>
      <c r="E13212" s="1198"/>
    </row>
    <row r="13213" spans="4:5">
      <c r="D13213" s="1205"/>
      <c r="E13213" s="1198"/>
    </row>
    <row r="13214" spans="4:5">
      <c r="D13214" s="1205"/>
      <c r="E13214" s="1198"/>
    </row>
    <row r="13215" spans="4:5">
      <c r="D13215" s="1205"/>
      <c r="E13215" s="1198"/>
    </row>
    <row r="13216" spans="4:5">
      <c r="D13216" s="1205"/>
      <c r="E13216" s="1198"/>
    </row>
    <row r="13217" spans="4:5">
      <c r="D13217" s="1205"/>
      <c r="E13217" s="1198"/>
    </row>
    <row r="13218" spans="4:5">
      <c r="D13218" s="1205"/>
      <c r="E13218" s="1198"/>
    </row>
    <row r="13219" spans="4:5">
      <c r="D13219" s="1205"/>
      <c r="E13219" s="1198"/>
    </row>
    <row r="13220" spans="4:5">
      <c r="D13220" s="1205"/>
      <c r="E13220" s="1198"/>
    </row>
    <row r="13221" spans="4:5">
      <c r="D13221" s="1205"/>
      <c r="E13221" s="1198"/>
    </row>
    <row r="13222" spans="4:5">
      <c r="D13222" s="1205"/>
      <c r="E13222" s="1198"/>
    </row>
    <row r="13223" spans="4:5">
      <c r="D13223" s="1205"/>
      <c r="E13223" s="1198"/>
    </row>
    <row r="13224" spans="4:5">
      <c r="D13224" s="1205"/>
      <c r="E13224" s="1198"/>
    </row>
    <row r="13225" spans="4:5">
      <c r="D13225" s="1205"/>
      <c r="E13225" s="1198"/>
    </row>
    <row r="13226" spans="4:5">
      <c r="D13226" s="1205"/>
      <c r="E13226" s="1198"/>
    </row>
    <row r="13227" spans="4:5">
      <c r="D13227" s="1205"/>
      <c r="E13227" s="1198"/>
    </row>
    <row r="13228" spans="4:5">
      <c r="D13228" s="1205"/>
      <c r="E13228" s="1198"/>
    </row>
    <row r="13229" spans="4:5">
      <c r="D13229" s="1205"/>
      <c r="E13229" s="1198"/>
    </row>
    <row r="13230" spans="4:5">
      <c r="D13230" s="1205"/>
      <c r="E13230" s="1198"/>
    </row>
    <row r="13231" spans="4:5">
      <c r="D13231" s="1205"/>
      <c r="E13231" s="1198"/>
    </row>
    <row r="13232" spans="4:5">
      <c r="D13232" s="1205"/>
      <c r="E13232" s="1198"/>
    </row>
    <row r="13233" spans="4:5">
      <c r="D13233" s="1205"/>
      <c r="E13233" s="1198"/>
    </row>
    <row r="13234" spans="4:5">
      <c r="D13234" s="1205"/>
      <c r="E13234" s="1198"/>
    </row>
    <row r="13235" spans="4:5">
      <c r="D13235" s="1205"/>
      <c r="E13235" s="1198"/>
    </row>
    <row r="13236" spans="4:5">
      <c r="D13236" s="1205"/>
      <c r="E13236" s="1198"/>
    </row>
    <row r="13237" spans="4:5">
      <c r="D13237" s="1205"/>
      <c r="E13237" s="1198"/>
    </row>
    <row r="13238" spans="4:5">
      <c r="D13238" s="1205"/>
      <c r="E13238" s="1198"/>
    </row>
    <row r="13239" spans="4:5">
      <c r="D13239" s="1205"/>
      <c r="E13239" s="1198"/>
    </row>
    <row r="13240" spans="4:5">
      <c r="D13240" s="1205"/>
      <c r="E13240" s="1198"/>
    </row>
    <row r="13241" spans="4:5">
      <c r="D13241" s="1205"/>
      <c r="E13241" s="1198"/>
    </row>
    <row r="13242" spans="4:5">
      <c r="D13242" s="1205"/>
      <c r="E13242" s="1198"/>
    </row>
    <row r="13243" spans="4:5">
      <c r="D13243" s="1205"/>
      <c r="E13243" s="1198"/>
    </row>
    <row r="13244" spans="4:5">
      <c r="D13244" s="1205"/>
      <c r="E13244" s="1198"/>
    </row>
    <row r="13245" spans="4:5">
      <c r="D13245" s="1205"/>
      <c r="E13245" s="1198"/>
    </row>
    <row r="13246" spans="4:5">
      <c r="D13246" s="1205"/>
      <c r="E13246" s="1198"/>
    </row>
    <row r="13247" spans="4:5">
      <c r="D13247" s="1205"/>
      <c r="E13247" s="1198"/>
    </row>
    <row r="13248" spans="4:5">
      <c r="D13248" s="1205"/>
      <c r="E13248" s="1198"/>
    </row>
    <row r="13249" spans="4:5">
      <c r="D13249" s="1205"/>
      <c r="E13249" s="1198"/>
    </row>
    <row r="13250" spans="4:5">
      <c r="D13250" s="1205"/>
      <c r="E13250" s="1198"/>
    </row>
    <row r="13251" spans="4:5">
      <c r="D13251" s="1205"/>
      <c r="E13251" s="1198"/>
    </row>
    <row r="13252" spans="4:5">
      <c r="D13252" s="1205"/>
      <c r="E13252" s="1198"/>
    </row>
    <row r="13253" spans="4:5">
      <c r="D13253" s="1205"/>
      <c r="E13253" s="1198"/>
    </row>
    <row r="13254" spans="4:5">
      <c r="D13254" s="1205"/>
      <c r="E13254" s="1198"/>
    </row>
    <row r="13255" spans="4:5">
      <c r="D13255" s="1205"/>
      <c r="E13255" s="1198"/>
    </row>
    <row r="13256" spans="4:5">
      <c r="D13256" s="1205"/>
      <c r="E13256" s="1198"/>
    </row>
    <row r="13257" spans="4:5">
      <c r="D13257" s="1205"/>
      <c r="E13257" s="1198"/>
    </row>
    <row r="13258" spans="4:5">
      <c r="D13258" s="1205"/>
      <c r="E13258" s="1198"/>
    </row>
    <row r="13259" spans="4:5">
      <c r="D13259" s="1205"/>
      <c r="E13259" s="1198"/>
    </row>
    <row r="13260" spans="4:5">
      <c r="D13260" s="1205"/>
      <c r="E13260" s="1198"/>
    </row>
    <row r="13261" spans="4:5">
      <c r="D13261" s="1205"/>
      <c r="E13261" s="1198"/>
    </row>
    <row r="13262" spans="4:5">
      <c r="D13262" s="1205"/>
      <c r="E13262" s="1198"/>
    </row>
    <row r="13263" spans="4:5">
      <c r="D13263" s="1205"/>
      <c r="E13263" s="1198"/>
    </row>
    <row r="13264" spans="4:5">
      <c r="D13264" s="1205"/>
      <c r="E13264" s="1198"/>
    </row>
    <row r="13265" spans="4:5">
      <c r="D13265" s="1205"/>
      <c r="E13265" s="1198"/>
    </row>
    <row r="13266" spans="4:5">
      <c r="D13266" s="1205"/>
      <c r="E13266" s="1198"/>
    </row>
    <row r="13267" spans="4:5">
      <c r="D13267" s="1205"/>
      <c r="E13267" s="1198"/>
    </row>
    <row r="13268" spans="4:5">
      <c r="D13268" s="1205"/>
      <c r="E13268" s="1198"/>
    </row>
    <row r="13269" spans="4:5">
      <c r="D13269" s="1205"/>
      <c r="E13269" s="1198"/>
    </row>
    <row r="13270" spans="4:5">
      <c r="D13270" s="1205"/>
      <c r="E13270" s="1198"/>
    </row>
    <row r="13271" spans="4:5">
      <c r="D13271" s="1205"/>
      <c r="E13271" s="1198"/>
    </row>
    <row r="13272" spans="4:5">
      <c r="D13272" s="1205"/>
      <c r="E13272" s="1198"/>
    </row>
    <row r="13273" spans="4:5">
      <c r="D13273" s="1205"/>
      <c r="E13273" s="1198"/>
    </row>
    <row r="13274" spans="4:5">
      <c r="D13274" s="1205"/>
      <c r="E13274" s="1198"/>
    </row>
    <row r="13275" spans="4:5">
      <c r="D13275" s="1205"/>
      <c r="E13275" s="1198"/>
    </row>
    <row r="13276" spans="4:5">
      <c r="D13276" s="1205"/>
      <c r="E13276" s="1198"/>
    </row>
    <row r="13277" spans="4:5">
      <c r="D13277" s="1205"/>
      <c r="E13277" s="1198"/>
    </row>
    <row r="13278" spans="4:5">
      <c r="D13278" s="1205"/>
      <c r="E13278" s="1198"/>
    </row>
    <row r="13279" spans="4:5">
      <c r="D13279" s="1205"/>
      <c r="E13279" s="1198"/>
    </row>
    <row r="13280" spans="4:5">
      <c r="D13280" s="1205"/>
      <c r="E13280" s="1198"/>
    </row>
    <row r="13281" spans="4:5">
      <c r="D13281" s="1205"/>
      <c r="E13281" s="1198"/>
    </row>
    <row r="13282" spans="4:5">
      <c r="D13282" s="1205"/>
      <c r="E13282" s="1198"/>
    </row>
    <row r="13283" spans="4:5">
      <c r="D13283" s="1205"/>
      <c r="E13283" s="1198"/>
    </row>
    <row r="13284" spans="4:5">
      <c r="D13284" s="1205"/>
      <c r="E13284" s="1198"/>
    </row>
    <row r="13285" spans="4:5">
      <c r="D13285" s="1205"/>
      <c r="E13285" s="1198"/>
    </row>
    <row r="13286" spans="4:5">
      <c r="D13286" s="1205"/>
      <c r="E13286" s="1198"/>
    </row>
    <row r="13287" spans="4:5">
      <c r="D13287" s="1205"/>
      <c r="E13287" s="1198"/>
    </row>
    <row r="13288" spans="4:5">
      <c r="D13288" s="1205"/>
      <c r="E13288" s="1198"/>
    </row>
    <row r="13289" spans="4:5">
      <c r="D13289" s="1205"/>
      <c r="E13289" s="1198"/>
    </row>
    <row r="13290" spans="4:5">
      <c r="D13290" s="1205"/>
      <c r="E13290" s="1198"/>
    </row>
    <row r="13291" spans="4:5">
      <c r="D13291" s="1205"/>
      <c r="E13291" s="1198"/>
    </row>
    <row r="13292" spans="4:5">
      <c r="D13292" s="1205"/>
      <c r="E13292" s="1198"/>
    </row>
    <row r="13293" spans="4:5">
      <c r="D13293" s="1205"/>
      <c r="E13293" s="1198"/>
    </row>
    <row r="13294" spans="4:5">
      <c r="D13294" s="1205"/>
      <c r="E13294" s="1198"/>
    </row>
    <row r="13295" spans="4:5">
      <c r="D13295" s="1205"/>
      <c r="E13295" s="1198"/>
    </row>
    <row r="13296" spans="4:5">
      <c r="D13296" s="1205"/>
      <c r="E13296" s="1198"/>
    </row>
    <row r="13297" spans="4:5">
      <c r="D13297" s="1205"/>
      <c r="E13297" s="1198"/>
    </row>
    <row r="13298" spans="4:5">
      <c r="D13298" s="1205"/>
      <c r="E13298" s="1198"/>
    </row>
    <row r="13299" spans="4:5">
      <c r="D13299" s="1205"/>
      <c r="E13299" s="1198"/>
    </row>
    <row r="13300" spans="4:5">
      <c r="D13300" s="1205"/>
      <c r="E13300" s="1198"/>
    </row>
    <row r="13301" spans="4:5">
      <c r="D13301" s="1205"/>
      <c r="E13301" s="1198"/>
    </row>
    <row r="13302" spans="4:5">
      <c r="D13302" s="1205"/>
      <c r="E13302" s="1198"/>
    </row>
    <row r="13303" spans="4:5">
      <c r="D13303" s="1205"/>
      <c r="E13303" s="1198"/>
    </row>
    <row r="13304" spans="4:5">
      <c r="D13304" s="1205"/>
      <c r="E13304" s="1198"/>
    </row>
    <row r="13305" spans="4:5">
      <c r="D13305" s="1205"/>
      <c r="E13305" s="1198"/>
    </row>
    <row r="13306" spans="4:5">
      <c r="D13306" s="1205"/>
      <c r="E13306" s="1198"/>
    </row>
    <row r="13307" spans="4:5">
      <c r="D13307" s="1205"/>
      <c r="E13307" s="1198"/>
    </row>
    <row r="13308" spans="4:5">
      <c r="D13308" s="1205"/>
      <c r="E13308" s="1198"/>
    </row>
    <row r="13309" spans="4:5">
      <c r="D13309" s="1205"/>
      <c r="E13309" s="1198"/>
    </row>
    <row r="13310" spans="4:5">
      <c r="D13310" s="1205"/>
      <c r="E13310" s="1198"/>
    </row>
    <row r="13311" spans="4:5">
      <c r="D13311" s="1205"/>
      <c r="E13311" s="1198"/>
    </row>
    <row r="13312" spans="4:5">
      <c r="D13312" s="1205"/>
      <c r="E13312" s="1198"/>
    </row>
    <row r="13313" spans="4:5">
      <c r="D13313" s="1205"/>
      <c r="E13313" s="1198"/>
    </row>
    <row r="13314" spans="4:5">
      <c r="D13314" s="1205"/>
      <c r="E13314" s="1198"/>
    </row>
    <row r="13315" spans="4:5">
      <c r="D13315" s="1205"/>
      <c r="E13315" s="1198"/>
    </row>
    <row r="13316" spans="4:5">
      <c r="D13316" s="1205"/>
      <c r="E13316" s="1198"/>
    </row>
    <row r="13317" spans="4:5">
      <c r="D13317" s="1205"/>
      <c r="E13317" s="1198"/>
    </row>
    <row r="13318" spans="4:5">
      <c r="D13318" s="1205"/>
      <c r="E13318" s="1198"/>
    </row>
    <row r="13319" spans="4:5">
      <c r="D13319" s="1205"/>
      <c r="E13319" s="1198"/>
    </row>
    <row r="13320" spans="4:5">
      <c r="D13320" s="1205"/>
      <c r="E13320" s="1198"/>
    </row>
    <row r="13321" spans="4:5">
      <c r="D13321" s="1205"/>
      <c r="E13321" s="1198"/>
    </row>
    <row r="13322" spans="4:5">
      <c r="D13322" s="1205"/>
      <c r="E13322" s="1198"/>
    </row>
    <row r="13323" spans="4:5">
      <c r="D13323" s="1205"/>
      <c r="E13323" s="1198"/>
    </row>
    <row r="13324" spans="4:5">
      <c r="D13324" s="1205"/>
      <c r="E13324" s="1198"/>
    </row>
    <row r="13325" spans="4:5">
      <c r="D13325" s="1205"/>
      <c r="E13325" s="1198"/>
    </row>
    <row r="13326" spans="4:5">
      <c r="D13326" s="1205"/>
      <c r="E13326" s="1198"/>
    </row>
    <row r="13327" spans="4:5">
      <c r="D13327" s="1205"/>
      <c r="E13327" s="1198"/>
    </row>
    <row r="13328" spans="4:5">
      <c r="D13328" s="1205"/>
      <c r="E13328" s="1198"/>
    </row>
    <row r="13329" spans="4:5">
      <c r="D13329" s="1205"/>
      <c r="E13329" s="1198"/>
    </row>
    <row r="13330" spans="4:5">
      <c r="D13330" s="1205"/>
      <c r="E13330" s="1198"/>
    </row>
    <row r="13331" spans="4:5">
      <c r="D13331" s="1205"/>
      <c r="E13331" s="1198"/>
    </row>
    <row r="13332" spans="4:5">
      <c r="D13332" s="1205"/>
      <c r="E13332" s="1198"/>
    </row>
    <row r="13333" spans="4:5">
      <c r="D13333" s="1205"/>
      <c r="E13333" s="1198"/>
    </row>
    <row r="13334" spans="4:5">
      <c r="D13334" s="1205"/>
      <c r="E13334" s="1198"/>
    </row>
    <row r="13335" spans="4:5">
      <c r="D13335" s="1205"/>
      <c r="E13335" s="1198"/>
    </row>
    <row r="13336" spans="4:5">
      <c r="D13336" s="1205"/>
      <c r="E13336" s="1198"/>
    </row>
    <row r="13337" spans="4:5">
      <c r="D13337" s="1205"/>
      <c r="E13337" s="1198"/>
    </row>
    <row r="13338" spans="4:5">
      <c r="D13338" s="1205"/>
      <c r="E13338" s="1198"/>
    </row>
    <row r="13339" spans="4:5">
      <c r="D13339" s="1205"/>
      <c r="E13339" s="1198"/>
    </row>
    <row r="13340" spans="4:5">
      <c r="D13340" s="1205"/>
      <c r="E13340" s="1198"/>
    </row>
    <row r="13341" spans="4:5">
      <c r="D13341" s="1205"/>
      <c r="E13341" s="1198"/>
    </row>
    <row r="13342" spans="4:5">
      <c r="D13342" s="1205"/>
      <c r="E13342" s="1198"/>
    </row>
    <row r="13343" spans="4:5">
      <c r="D13343" s="1205"/>
      <c r="E13343" s="1198"/>
    </row>
    <row r="13344" spans="4:5">
      <c r="D13344" s="1205"/>
      <c r="E13344" s="1198"/>
    </row>
    <row r="13345" spans="4:5">
      <c r="D13345" s="1205"/>
      <c r="E13345" s="1198"/>
    </row>
    <row r="13346" spans="4:5">
      <c r="D13346" s="1205"/>
      <c r="E13346" s="1198"/>
    </row>
    <row r="13347" spans="4:5">
      <c r="D13347" s="1205"/>
      <c r="E13347" s="1198"/>
    </row>
    <row r="13348" spans="4:5">
      <c r="D13348" s="1205"/>
      <c r="E13348" s="1198"/>
    </row>
    <row r="13349" spans="4:5">
      <c r="D13349" s="1205"/>
      <c r="E13349" s="1198"/>
    </row>
    <row r="13350" spans="4:5">
      <c r="D13350" s="1205"/>
      <c r="E13350" s="1198"/>
    </row>
    <row r="13351" spans="4:5">
      <c r="D13351" s="1205"/>
      <c r="E13351" s="1198"/>
    </row>
    <row r="13352" spans="4:5">
      <c r="D13352" s="1205"/>
      <c r="E13352" s="1198"/>
    </row>
    <row r="13353" spans="4:5">
      <c r="D13353" s="1205"/>
      <c r="E13353" s="1198"/>
    </row>
    <row r="13354" spans="4:5">
      <c r="D13354" s="1205"/>
      <c r="E13354" s="1198"/>
    </row>
    <row r="13355" spans="4:5">
      <c r="D13355" s="1205"/>
      <c r="E13355" s="1198"/>
    </row>
    <row r="13356" spans="4:5">
      <c r="D13356" s="1205"/>
      <c r="E13356" s="1198"/>
    </row>
    <row r="13357" spans="4:5">
      <c r="D13357" s="1205"/>
      <c r="E13357" s="1198"/>
    </row>
    <row r="13358" spans="4:5">
      <c r="D13358" s="1205"/>
      <c r="E13358" s="1198"/>
    </row>
    <row r="13359" spans="4:5">
      <c r="D13359" s="1205"/>
      <c r="E13359" s="1198"/>
    </row>
    <row r="13360" spans="4:5">
      <c r="D13360" s="1205"/>
      <c r="E13360" s="1198"/>
    </row>
    <row r="13361" spans="4:5">
      <c r="D13361" s="1205"/>
      <c r="E13361" s="1198"/>
    </row>
    <row r="13362" spans="4:5">
      <c r="D13362" s="1205"/>
      <c r="E13362" s="1198"/>
    </row>
    <row r="13363" spans="4:5">
      <c r="D13363" s="1205"/>
      <c r="E13363" s="1198"/>
    </row>
    <row r="13364" spans="4:5">
      <c r="D13364" s="1205"/>
      <c r="E13364" s="1198"/>
    </row>
    <row r="13365" spans="4:5">
      <c r="D13365" s="1205"/>
      <c r="E13365" s="1198"/>
    </row>
    <row r="13366" spans="4:5">
      <c r="D13366" s="1205"/>
      <c r="E13366" s="1198"/>
    </row>
    <row r="13367" spans="4:5">
      <c r="D13367" s="1205"/>
      <c r="E13367" s="1198"/>
    </row>
    <row r="13368" spans="4:5">
      <c r="D13368" s="1205"/>
      <c r="E13368" s="1198"/>
    </row>
    <row r="13369" spans="4:5">
      <c r="D13369" s="1205"/>
      <c r="E13369" s="1198"/>
    </row>
    <row r="13370" spans="4:5">
      <c r="D13370" s="1205"/>
      <c r="E13370" s="1198"/>
    </row>
    <row r="13371" spans="4:5">
      <c r="D13371" s="1205"/>
      <c r="E13371" s="1198"/>
    </row>
    <row r="13372" spans="4:5">
      <c r="D13372" s="1205"/>
      <c r="E13372" s="1198"/>
    </row>
    <row r="13373" spans="4:5">
      <c r="D13373" s="1205"/>
      <c r="E13373" s="1198"/>
    </row>
    <row r="13374" spans="4:5">
      <c r="D13374" s="1205"/>
      <c r="E13374" s="1198"/>
    </row>
    <row r="13375" spans="4:5">
      <c r="D13375" s="1205"/>
      <c r="E13375" s="1198"/>
    </row>
    <row r="13376" spans="4:5">
      <c r="D13376" s="1205"/>
      <c r="E13376" s="1198"/>
    </row>
    <row r="13377" spans="4:5">
      <c r="D13377" s="1205"/>
      <c r="E13377" s="1198"/>
    </row>
    <row r="13378" spans="4:5">
      <c r="D13378" s="1205"/>
      <c r="E13378" s="1198"/>
    </row>
    <row r="13379" spans="4:5">
      <c r="D13379" s="1205"/>
      <c r="E13379" s="1198"/>
    </row>
    <row r="13380" spans="4:5">
      <c r="D13380" s="1205"/>
      <c r="E13380" s="1198"/>
    </row>
    <row r="13381" spans="4:5">
      <c r="D13381" s="1205"/>
      <c r="E13381" s="1198"/>
    </row>
    <row r="13382" spans="4:5">
      <c r="D13382" s="1205"/>
      <c r="E13382" s="1198"/>
    </row>
    <row r="13383" spans="4:5">
      <c r="D13383" s="1205"/>
      <c r="E13383" s="1198"/>
    </row>
    <row r="13384" spans="4:5">
      <c r="D13384" s="1205"/>
      <c r="E13384" s="1198"/>
    </row>
    <row r="13385" spans="4:5">
      <c r="D13385" s="1205"/>
      <c r="E13385" s="1198"/>
    </row>
    <row r="13386" spans="4:5">
      <c r="D13386" s="1205"/>
      <c r="E13386" s="1198"/>
    </row>
    <row r="13387" spans="4:5">
      <c r="D13387" s="1205"/>
      <c r="E13387" s="1198"/>
    </row>
    <row r="13388" spans="4:5">
      <c r="D13388" s="1205"/>
      <c r="E13388" s="1198"/>
    </row>
    <row r="13389" spans="4:5">
      <c r="D13389" s="1205"/>
      <c r="E13389" s="1198"/>
    </row>
    <row r="13390" spans="4:5">
      <c r="D13390" s="1205"/>
      <c r="E13390" s="1198"/>
    </row>
    <row r="13391" spans="4:5">
      <c r="D13391" s="1205"/>
      <c r="E13391" s="1198"/>
    </row>
    <row r="13392" spans="4:5">
      <c r="D13392" s="1205"/>
      <c r="E13392" s="1198"/>
    </row>
    <row r="13393" spans="4:5">
      <c r="D13393" s="1205"/>
      <c r="E13393" s="1198"/>
    </row>
    <row r="13394" spans="4:5">
      <c r="D13394" s="1205"/>
      <c r="E13394" s="1198"/>
    </row>
    <row r="13395" spans="4:5">
      <c r="D13395" s="1205"/>
      <c r="E13395" s="1198"/>
    </row>
    <row r="13396" spans="4:5">
      <c r="D13396" s="1205"/>
      <c r="E13396" s="1198"/>
    </row>
    <row r="13397" spans="4:5">
      <c r="D13397" s="1205"/>
      <c r="E13397" s="1198"/>
    </row>
    <row r="13398" spans="4:5">
      <c r="D13398" s="1205"/>
      <c r="E13398" s="1198"/>
    </row>
    <row r="13399" spans="4:5">
      <c r="D13399" s="1205"/>
      <c r="E13399" s="1198"/>
    </row>
    <row r="13400" spans="4:5">
      <c r="D13400" s="1205"/>
      <c r="E13400" s="1198"/>
    </row>
    <row r="13401" spans="4:5">
      <c r="D13401" s="1205"/>
      <c r="E13401" s="1198"/>
    </row>
    <row r="13402" spans="4:5">
      <c r="D13402" s="1205"/>
      <c r="E13402" s="1198"/>
    </row>
    <row r="13403" spans="4:5">
      <c r="D13403" s="1205"/>
      <c r="E13403" s="1198"/>
    </row>
    <row r="13404" spans="4:5">
      <c r="D13404" s="1205"/>
      <c r="E13404" s="1198"/>
    </row>
    <row r="13405" spans="4:5">
      <c r="D13405" s="1205"/>
      <c r="E13405" s="1198"/>
    </row>
    <row r="13406" spans="4:5">
      <c r="D13406" s="1205"/>
      <c r="E13406" s="1198"/>
    </row>
    <row r="13407" spans="4:5">
      <c r="D13407" s="1205"/>
      <c r="E13407" s="1198"/>
    </row>
    <row r="13408" spans="4:5">
      <c r="D13408" s="1205"/>
      <c r="E13408" s="1198"/>
    </row>
    <row r="13409" spans="4:5">
      <c r="D13409" s="1205"/>
      <c r="E13409" s="1198"/>
    </row>
    <row r="13410" spans="4:5">
      <c r="D13410" s="1205"/>
      <c r="E13410" s="1198"/>
    </row>
    <row r="13411" spans="4:5">
      <c r="D13411" s="1205"/>
      <c r="E13411" s="1198"/>
    </row>
    <row r="13412" spans="4:5">
      <c r="D13412" s="1205"/>
      <c r="E13412" s="1198"/>
    </row>
    <row r="13413" spans="4:5">
      <c r="D13413" s="1205"/>
      <c r="E13413" s="1198"/>
    </row>
    <row r="13414" spans="4:5">
      <c r="D13414" s="1205"/>
      <c r="E13414" s="1198"/>
    </row>
    <row r="13415" spans="4:5">
      <c r="D13415" s="1205"/>
      <c r="E13415" s="1198"/>
    </row>
    <row r="13416" spans="4:5">
      <c r="D13416" s="1205"/>
      <c r="E13416" s="1198"/>
    </row>
    <row r="13417" spans="4:5">
      <c r="D13417" s="1205"/>
      <c r="E13417" s="1198"/>
    </row>
    <row r="13418" spans="4:5">
      <c r="D13418" s="1205"/>
      <c r="E13418" s="1198"/>
    </row>
    <row r="13419" spans="4:5">
      <c r="D13419" s="1205"/>
      <c r="E13419" s="1198"/>
    </row>
    <row r="13420" spans="4:5">
      <c r="D13420" s="1205"/>
      <c r="E13420" s="1198"/>
    </row>
    <row r="13421" spans="4:5">
      <c r="D13421" s="1205"/>
      <c r="E13421" s="1198"/>
    </row>
    <row r="13422" spans="4:5">
      <c r="D13422" s="1205"/>
      <c r="E13422" s="1198"/>
    </row>
    <row r="13423" spans="4:5">
      <c r="D13423" s="1205"/>
      <c r="E13423" s="1198"/>
    </row>
    <row r="13424" spans="4:5">
      <c r="D13424" s="1205"/>
      <c r="E13424" s="1198"/>
    </row>
    <row r="13425" spans="4:5">
      <c r="D13425" s="1205"/>
      <c r="E13425" s="1198"/>
    </row>
    <row r="13426" spans="4:5">
      <c r="D13426" s="1205"/>
      <c r="E13426" s="1198"/>
    </row>
    <row r="13427" spans="4:5">
      <c r="D13427" s="1205"/>
      <c r="E13427" s="1198"/>
    </row>
    <row r="13428" spans="4:5">
      <c r="D13428" s="1205"/>
      <c r="E13428" s="1198"/>
    </row>
    <row r="13429" spans="4:5">
      <c r="D13429" s="1205"/>
      <c r="E13429" s="1198"/>
    </row>
    <row r="13430" spans="4:5">
      <c r="D13430" s="1205"/>
      <c r="E13430" s="1198"/>
    </row>
    <row r="13431" spans="4:5">
      <c r="D13431" s="1205"/>
      <c r="E13431" s="1198"/>
    </row>
    <row r="13432" spans="4:5">
      <c r="D13432" s="1205"/>
      <c r="E13432" s="1198"/>
    </row>
    <row r="13433" spans="4:5">
      <c r="D13433" s="1205"/>
      <c r="E13433" s="1198"/>
    </row>
    <row r="13434" spans="4:5">
      <c r="D13434" s="1205"/>
      <c r="E13434" s="1198"/>
    </row>
    <row r="13435" spans="4:5">
      <c r="D13435" s="1205"/>
      <c r="E13435" s="1198"/>
    </row>
    <row r="13436" spans="4:5">
      <c r="D13436" s="1205"/>
      <c r="E13436" s="1198"/>
    </row>
    <row r="13437" spans="4:5">
      <c r="D13437" s="1205"/>
      <c r="E13437" s="1198"/>
    </row>
    <row r="13438" spans="4:5">
      <c r="D13438" s="1205"/>
      <c r="E13438" s="1198"/>
    </row>
    <row r="13439" spans="4:5">
      <c r="D13439" s="1205"/>
      <c r="E13439" s="1198"/>
    </row>
    <row r="13440" spans="4:5">
      <c r="D13440" s="1205"/>
      <c r="E13440" s="1198"/>
    </row>
    <row r="13441" spans="4:5">
      <c r="D13441" s="1205"/>
      <c r="E13441" s="1198"/>
    </row>
    <row r="13442" spans="4:5">
      <c r="D13442" s="1205"/>
      <c r="E13442" s="1198"/>
    </row>
    <row r="13443" spans="4:5">
      <c r="D13443" s="1205"/>
      <c r="E13443" s="1198"/>
    </row>
    <row r="13444" spans="4:5">
      <c r="D13444" s="1205"/>
      <c r="E13444" s="1198"/>
    </row>
    <row r="13445" spans="4:5">
      <c r="D13445" s="1205"/>
      <c r="E13445" s="1198"/>
    </row>
    <row r="13446" spans="4:5">
      <c r="D13446" s="1205"/>
      <c r="E13446" s="1198"/>
    </row>
    <row r="13447" spans="4:5">
      <c r="D13447" s="1205"/>
      <c r="E13447" s="1198"/>
    </row>
    <row r="13448" spans="4:5">
      <c r="D13448" s="1205"/>
      <c r="E13448" s="1198"/>
    </row>
    <row r="13449" spans="4:5">
      <c r="D13449" s="1205"/>
      <c r="E13449" s="1198"/>
    </row>
    <row r="13450" spans="4:5">
      <c r="D13450" s="1205"/>
      <c r="E13450" s="1198"/>
    </row>
    <row r="13451" spans="4:5">
      <c r="D13451" s="1205"/>
      <c r="E13451" s="1198"/>
    </row>
    <row r="13452" spans="4:5">
      <c r="D13452" s="1205"/>
      <c r="E13452" s="1198"/>
    </row>
    <row r="13453" spans="4:5">
      <c r="D13453" s="1205"/>
      <c r="E13453" s="1198"/>
    </row>
    <row r="13454" spans="4:5">
      <c r="D13454" s="1205"/>
      <c r="E13454" s="1198"/>
    </row>
    <row r="13455" spans="4:5">
      <c r="D13455" s="1205"/>
      <c r="E13455" s="1198"/>
    </row>
    <row r="13456" spans="4:5">
      <c r="D13456" s="1205"/>
      <c r="E13456" s="1198"/>
    </row>
    <row r="13457" spans="4:5">
      <c r="D13457" s="1205"/>
      <c r="E13457" s="1198"/>
    </row>
    <row r="13458" spans="4:5">
      <c r="D13458" s="1205"/>
      <c r="E13458" s="1198"/>
    </row>
    <row r="13459" spans="4:5">
      <c r="D13459" s="1205"/>
      <c r="E13459" s="1198"/>
    </row>
    <row r="13460" spans="4:5">
      <c r="D13460" s="1205"/>
      <c r="E13460" s="1198"/>
    </row>
    <row r="13461" spans="4:5">
      <c r="D13461" s="1205"/>
      <c r="E13461" s="1198"/>
    </row>
    <row r="13462" spans="4:5">
      <c r="D13462" s="1205"/>
      <c r="E13462" s="1198"/>
    </row>
    <row r="13463" spans="4:5">
      <c r="D13463" s="1205"/>
      <c r="E13463" s="1198"/>
    </row>
    <row r="13464" spans="4:5">
      <c r="D13464" s="1205"/>
      <c r="E13464" s="1198"/>
    </row>
    <row r="13465" spans="4:5">
      <c r="D13465" s="1205"/>
      <c r="E13465" s="1198"/>
    </row>
    <row r="13466" spans="4:5">
      <c r="D13466" s="1205"/>
      <c r="E13466" s="1198"/>
    </row>
    <row r="13467" spans="4:5">
      <c r="D13467" s="1205"/>
      <c r="E13467" s="1198"/>
    </row>
    <row r="13468" spans="4:5">
      <c r="D13468" s="1205"/>
      <c r="E13468" s="1198"/>
    </row>
    <row r="13469" spans="4:5">
      <c r="D13469" s="1205"/>
      <c r="E13469" s="1198"/>
    </row>
    <row r="13470" spans="4:5">
      <c r="D13470" s="1205"/>
      <c r="E13470" s="1198"/>
    </row>
    <row r="13471" spans="4:5">
      <c r="D13471" s="1205"/>
      <c r="E13471" s="1198"/>
    </row>
    <row r="13472" spans="4:5">
      <c r="D13472" s="1205"/>
      <c r="E13472" s="1198"/>
    </row>
    <row r="13473" spans="4:5">
      <c r="D13473" s="1205"/>
      <c r="E13473" s="1198"/>
    </row>
    <row r="13474" spans="4:5">
      <c r="D13474" s="1205"/>
      <c r="E13474" s="1198"/>
    </row>
    <row r="13475" spans="4:5">
      <c r="D13475" s="1205"/>
      <c r="E13475" s="1198"/>
    </row>
    <row r="13476" spans="4:5">
      <c r="D13476" s="1205"/>
      <c r="E13476" s="1198"/>
    </row>
    <row r="13477" spans="4:5">
      <c r="D13477" s="1205"/>
      <c r="E13477" s="1198"/>
    </row>
    <row r="13478" spans="4:5">
      <c r="D13478" s="1205"/>
      <c r="E13478" s="1198"/>
    </row>
    <row r="13479" spans="4:5">
      <c r="D13479" s="1205"/>
      <c r="E13479" s="1198"/>
    </row>
    <row r="13480" spans="4:5">
      <c r="D13480" s="1205"/>
      <c r="E13480" s="1198"/>
    </row>
    <row r="13481" spans="4:5">
      <c r="D13481" s="1205"/>
      <c r="E13481" s="1198"/>
    </row>
    <row r="13482" spans="4:5">
      <c r="D13482" s="1205"/>
      <c r="E13482" s="1198"/>
    </row>
    <row r="13483" spans="4:5">
      <c r="D13483" s="1205"/>
      <c r="E13483" s="1198"/>
    </row>
    <row r="13484" spans="4:5">
      <c r="D13484" s="1205"/>
      <c r="E13484" s="1198"/>
    </row>
    <row r="13485" spans="4:5">
      <c r="D13485" s="1205"/>
      <c r="E13485" s="1198"/>
    </row>
    <row r="13486" spans="4:5">
      <c r="D13486" s="1205"/>
      <c r="E13486" s="1198"/>
    </row>
    <row r="13487" spans="4:5">
      <c r="D13487" s="1205"/>
      <c r="E13487" s="1198"/>
    </row>
    <row r="13488" spans="4:5">
      <c r="D13488" s="1205"/>
      <c r="E13488" s="1198"/>
    </row>
    <row r="13489" spans="4:5">
      <c r="D13489" s="1205"/>
      <c r="E13489" s="1198"/>
    </row>
    <row r="13490" spans="4:5">
      <c r="D13490" s="1205"/>
      <c r="E13490" s="1198"/>
    </row>
    <row r="13491" spans="4:5">
      <c r="D13491" s="1205"/>
      <c r="E13491" s="1198"/>
    </row>
    <row r="13492" spans="4:5">
      <c r="D13492" s="1205"/>
      <c r="E13492" s="1198"/>
    </row>
    <row r="13493" spans="4:5">
      <c r="D13493" s="1205"/>
      <c r="E13493" s="1198"/>
    </row>
    <row r="13494" spans="4:5">
      <c r="D13494" s="1205"/>
      <c r="E13494" s="1198"/>
    </row>
    <row r="13495" spans="4:5">
      <c r="D13495" s="1205"/>
      <c r="E13495" s="1198"/>
    </row>
    <row r="13496" spans="4:5">
      <c r="D13496" s="1205"/>
      <c r="E13496" s="1198"/>
    </row>
    <row r="13497" spans="4:5">
      <c r="D13497" s="1205"/>
      <c r="E13497" s="1198"/>
    </row>
    <row r="13498" spans="4:5">
      <c r="D13498" s="1205"/>
      <c r="E13498" s="1198"/>
    </row>
    <row r="13499" spans="4:5">
      <c r="D13499" s="1205"/>
      <c r="E13499" s="1198"/>
    </row>
    <row r="13500" spans="4:5">
      <c r="D13500" s="1205"/>
      <c r="E13500" s="1198"/>
    </row>
    <row r="13501" spans="4:5">
      <c r="D13501" s="1205"/>
      <c r="E13501" s="1198"/>
    </row>
    <row r="13502" spans="4:5">
      <c r="D13502" s="1205"/>
      <c r="E13502" s="1198"/>
    </row>
    <row r="13503" spans="4:5">
      <c r="D13503" s="1205"/>
      <c r="E13503" s="1198"/>
    </row>
    <row r="13504" spans="4:5">
      <c r="D13504" s="1205"/>
      <c r="E13504" s="1198"/>
    </row>
    <row r="13505" spans="4:5">
      <c r="D13505" s="1205"/>
      <c r="E13505" s="1198"/>
    </row>
    <row r="13506" spans="4:5">
      <c r="D13506" s="1205"/>
      <c r="E13506" s="1198"/>
    </row>
    <row r="13507" spans="4:5">
      <c r="D13507" s="1205"/>
      <c r="E13507" s="1198"/>
    </row>
    <row r="13508" spans="4:5">
      <c r="D13508" s="1205"/>
      <c r="E13508" s="1198"/>
    </row>
    <row r="13509" spans="4:5">
      <c r="D13509" s="1205"/>
      <c r="E13509" s="1198"/>
    </row>
    <row r="13510" spans="4:5">
      <c r="D13510" s="1205"/>
      <c r="E13510" s="1198"/>
    </row>
    <row r="13511" spans="4:5">
      <c r="D13511" s="1205"/>
      <c r="E13511" s="1198"/>
    </row>
    <row r="13512" spans="4:5">
      <c r="D13512" s="1205"/>
      <c r="E13512" s="1198"/>
    </row>
    <row r="13513" spans="4:5">
      <c r="D13513" s="1205"/>
      <c r="E13513" s="1198"/>
    </row>
    <row r="13514" spans="4:5">
      <c r="D13514" s="1205"/>
      <c r="E13514" s="1198"/>
    </row>
    <row r="13515" spans="4:5">
      <c r="D13515" s="1205"/>
      <c r="E13515" s="1198"/>
    </row>
    <row r="13516" spans="4:5">
      <c r="D13516" s="1205"/>
      <c r="E13516" s="1198"/>
    </row>
    <row r="13517" spans="4:5">
      <c r="D13517" s="1205"/>
      <c r="E13517" s="1198"/>
    </row>
    <row r="13518" spans="4:5">
      <c r="D13518" s="1205"/>
      <c r="E13518" s="1198"/>
    </row>
    <row r="13519" spans="4:5">
      <c r="D13519" s="1205"/>
      <c r="E13519" s="1198"/>
    </row>
    <row r="13520" spans="4:5">
      <c r="D13520" s="1205"/>
      <c r="E13520" s="1198"/>
    </row>
    <row r="13521" spans="4:5">
      <c r="D13521" s="1205"/>
      <c r="E13521" s="1198"/>
    </row>
    <row r="13522" spans="4:5">
      <c r="D13522" s="1205"/>
      <c r="E13522" s="1198"/>
    </row>
    <row r="13523" spans="4:5">
      <c r="D13523" s="1205"/>
      <c r="E13523" s="1198"/>
    </row>
    <row r="13524" spans="4:5">
      <c r="D13524" s="1205"/>
      <c r="E13524" s="1198"/>
    </row>
    <row r="13525" spans="4:5">
      <c r="D13525" s="1205"/>
      <c r="E13525" s="1198"/>
    </row>
    <row r="13526" spans="4:5">
      <c r="D13526" s="1205"/>
      <c r="E13526" s="1198"/>
    </row>
    <row r="13527" spans="4:5">
      <c r="D13527" s="1205"/>
      <c r="E13527" s="1198"/>
    </row>
    <row r="13528" spans="4:5">
      <c r="D13528" s="1205"/>
      <c r="E13528" s="1198"/>
    </row>
    <row r="13529" spans="4:5">
      <c r="D13529" s="1205"/>
      <c r="E13529" s="1198"/>
    </row>
    <row r="13530" spans="4:5">
      <c r="D13530" s="1205"/>
      <c r="E13530" s="1198"/>
    </row>
    <row r="13531" spans="4:5">
      <c r="D13531" s="1205"/>
      <c r="E13531" s="1198"/>
    </row>
    <row r="13532" spans="4:5">
      <c r="D13532" s="1205"/>
      <c r="E13532" s="1198"/>
    </row>
    <row r="13533" spans="4:5">
      <c r="D13533" s="1205"/>
      <c r="E13533" s="1198"/>
    </row>
    <row r="13534" spans="4:5">
      <c r="D13534" s="1205"/>
      <c r="E13534" s="1198"/>
    </row>
    <row r="13535" spans="4:5">
      <c r="D13535" s="1205"/>
      <c r="E13535" s="1198"/>
    </row>
    <row r="13536" spans="4:5">
      <c r="D13536" s="1205"/>
      <c r="E13536" s="1198"/>
    </row>
    <row r="13537" spans="4:5">
      <c r="D13537" s="1205"/>
      <c r="E13537" s="1198"/>
    </row>
    <row r="13538" spans="4:5">
      <c r="D13538" s="1205"/>
      <c r="E13538" s="1198"/>
    </row>
    <row r="13539" spans="4:5">
      <c r="D13539" s="1205"/>
      <c r="E13539" s="1198"/>
    </row>
    <row r="13540" spans="4:5">
      <c r="D13540" s="1205"/>
      <c r="E13540" s="1198"/>
    </row>
    <row r="13541" spans="4:5">
      <c r="D13541" s="1205"/>
      <c r="E13541" s="1198"/>
    </row>
    <row r="13542" spans="4:5">
      <c r="D13542" s="1205"/>
      <c r="E13542" s="1198"/>
    </row>
    <row r="13543" spans="4:5">
      <c r="D13543" s="1205"/>
      <c r="E13543" s="1198"/>
    </row>
    <row r="13544" spans="4:5">
      <c r="D13544" s="1205"/>
      <c r="E13544" s="1198"/>
    </row>
    <row r="13545" spans="4:5">
      <c r="D13545" s="1205"/>
      <c r="E13545" s="1198"/>
    </row>
    <row r="13546" spans="4:5">
      <c r="D13546" s="1205"/>
      <c r="E13546" s="1198"/>
    </row>
    <row r="13547" spans="4:5">
      <c r="D13547" s="1205"/>
      <c r="E13547" s="1198"/>
    </row>
    <row r="13548" spans="4:5">
      <c r="D13548" s="1205"/>
      <c r="E13548" s="1198"/>
    </row>
    <row r="13549" spans="4:5">
      <c r="D13549" s="1205"/>
      <c r="E13549" s="1198"/>
    </row>
    <row r="13550" spans="4:5">
      <c r="D13550" s="1205"/>
      <c r="E13550" s="1198"/>
    </row>
    <row r="13551" spans="4:5">
      <c r="D13551" s="1205"/>
      <c r="E13551" s="1198"/>
    </row>
    <row r="13552" spans="4:5">
      <c r="D13552" s="1205"/>
      <c r="E13552" s="1198"/>
    </row>
    <row r="13553" spans="4:5">
      <c r="D13553" s="1205"/>
      <c r="E13553" s="1198"/>
    </row>
    <row r="13554" spans="4:5">
      <c r="D13554" s="1205"/>
      <c r="E13554" s="1198"/>
    </row>
    <row r="13555" spans="4:5">
      <c r="D13555" s="1205"/>
      <c r="E13555" s="1198"/>
    </row>
    <row r="13556" spans="4:5">
      <c r="D13556" s="1205"/>
      <c r="E13556" s="1198"/>
    </row>
    <row r="13557" spans="4:5">
      <c r="D13557" s="1205"/>
      <c r="E13557" s="1198"/>
    </row>
    <row r="13558" spans="4:5">
      <c r="D13558" s="1205"/>
      <c r="E13558" s="1198"/>
    </row>
    <row r="13559" spans="4:5">
      <c r="D13559" s="1205"/>
      <c r="E13559" s="1198"/>
    </row>
    <row r="13560" spans="4:5">
      <c r="D13560" s="1205"/>
      <c r="E13560" s="1198"/>
    </row>
    <row r="13561" spans="4:5">
      <c r="D13561" s="1205"/>
      <c r="E13561" s="1198"/>
    </row>
    <row r="13562" spans="4:5">
      <c r="D13562" s="1205"/>
      <c r="E13562" s="1198"/>
    </row>
    <row r="13563" spans="4:5">
      <c r="D13563" s="1205"/>
      <c r="E13563" s="1198"/>
    </row>
    <row r="13564" spans="4:5">
      <c r="D13564" s="1205"/>
      <c r="E13564" s="1198"/>
    </row>
    <row r="13565" spans="4:5">
      <c r="D13565" s="1205"/>
      <c r="E13565" s="1198"/>
    </row>
    <row r="13566" spans="4:5">
      <c r="D13566" s="1205"/>
      <c r="E13566" s="1198"/>
    </row>
    <row r="13567" spans="4:5">
      <c r="D13567" s="1205"/>
      <c r="E13567" s="1198"/>
    </row>
    <row r="13568" spans="4:5">
      <c r="D13568" s="1205"/>
      <c r="E13568" s="1198"/>
    </row>
    <row r="13569" spans="4:5">
      <c r="D13569" s="1205"/>
      <c r="E13569" s="1198"/>
    </row>
    <row r="13570" spans="4:5">
      <c r="D13570" s="1205"/>
      <c r="E13570" s="1198"/>
    </row>
    <row r="13571" spans="4:5">
      <c r="D13571" s="1205"/>
      <c r="E13571" s="1198"/>
    </row>
    <row r="13572" spans="4:5">
      <c r="D13572" s="1205"/>
      <c r="E13572" s="1198"/>
    </row>
    <row r="13573" spans="4:5">
      <c r="D13573" s="1205"/>
      <c r="E13573" s="1198"/>
    </row>
    <row r="13574" spans="4:5">
      <c r="D13574" s="1205"/>
      <c r="E13574" s="1198"/>
    </row>
    <row r="13575" spans="4:5">
      <c r="D13575" s="1205"/>
      <c r="E13575" s="1198"/>
    </row>
    <row r="13576" spans="4:5">
      <c r="D13576" s="1205"/>
      <c r="E13576" s="1198"/>
    </row>
    <row r="13577" spans="4:5">
      <c r="D13577" s="1205"/>
      <c r="E13577" s="1198"/>
    </row>
    <row r="13578" spans="4:5">
      <c r="D13578" s="1205"/>
      <c r="E13578" s="1198"/>
    </row>
    <row r="13579" spans="4:5">
      <c r="D13579" s="1205"/>
      <c r="E13579" s="1198"/>
    </row>
    <row r="13580" spans="4:5">
      <c r="D13580" s="1205"/>
      <c r="E13580" s="1198"/>
    </row>
    <row r="13581" spans="4:5">
      <c r="D13581" s="1205"/>
      <c r="E13581" s="1198"/>
    </row>
    <row r="13582" spans="4:5">
      <c r="D13582" s="1205"/>
      <c r="E13582" s="1198"/>
    </row>
    <row r="13583" spans="4:5">
      <c r="D13583" s="1205"/>
      <c r="E13583" s="1198"/>
    </row>
    <row r="13584" spans="4:5">
      <c r="D13584" s="1205"/>
      <c r="E13584" s="1198"/>
    </row>
    <row r="13585" spans="4:5">
      <c r="D13585" s="1205"/>
      <c r="E13585" s="1198"/>
    </row>
    <row r="13586" spans="4:5">
      <c r="D13586" s="1205"/>
      <c r="E13586" s="1198"/>
    </row>
    <row r="13587" spans="4:5">
      <c r="D13587" s="1205"/>
      <c r="E13587" s="1198"/>
    </row>
    <row r="13588" spans="4:5">
      <c r="D13588" s="1205"/>
      <c r="E13588" s="1198"/>
    </row>
    <row r="13589" spans="4:5">
      <c r="D13589" s="1205"/>
      <c r="E13589" s="1198"/>
    </row>
    <row r="13590" spans="4:5">
      <c r="D13590" s="1205"/>
      <c r="E13590" s="1198"/>
    </row>
    <row r="13591" spans="4:5">
      <c r="D13591" s="1205"/>
      <c r="E13591" s="1198"/>
    </row>
    <row r="13592" spans="4:5">
      <c r="D13592" s="1205"/>
      <c r="E13592" s="1198"/>
    </row>
    <row r="13593" spans="4:5">
      <c r="D13593" s="1205"/>
      <c r="E13593" s="1198"/>
    </row>
    <row r="13594" spans="4:5">
      <c r="D13594" s="1205"/>
      <c r="E13594" s="1198"/>
    </row>
    <row r="13595" spans="4:5">
      <c r="D13595" s="1205"/>
      <c r="E13595" s="1198"/>
    </row>
    <row r="13596" spans="4:5">
      <c r="D13596" s="1205"/>
      <c r="E13596" s="1198"/>
    </row>
    <row r="13597" spans="4:5">
      <c r="D13597" s="1205"/>
      <c r="E13597" s="1198"/>
    </row>
    <row r="13598" spans="4:5">
      <c r="D13598" s="1205"/>
      <c r="E13598" s="1198"/>
    </row>
    <row r="13599" spans="4:5">
      <c r="D13599" s="1205"/>
      <c r="E13599" s="1198"/>
    </row>
    <row r="13600" spans="4:5">
      <c r="D13600" s="1205"/>
      <c r="E13600" s="1198"/>
    </row>
    <row r="13601" spans="4:5">
      <c r="D13601" s="1205"/>
      <c r="E13601" s="1198"/>
    </row>
    <row r="13602" spans="4:5">
      <c r="D13602" s="1205"/>
      <c r="E13602" s="1198"/>
    </row>
    <row r="13603" spans="4:5">
      <c r="D13603" s="1205"/>
      <c r="E13603" s="1198"/>
    </row>
    <row r="13604" spans="4:5">
      <c r="D13604" s="1205"/>
      <c r="E13604" s="1198"/>
    </row>
    <row r="13605" spans="4:5">
      <c r="D13605" s="1205"/>
      <c r="E13605" s="1198"/>
    </row>
    <row r="13606" spans="4:5">
      <c r="D13606" s="1205"/>
      <c r="E13606" s="1198"/>
    </row>
    <row r="13607" spans="4:5">
      <c r="D13607" s="1205"/>
      <c r="E13607" s="1198"/>
    </row>
    <row r="13608" spans="4:5">
      <c r="D13608" s="1205"/>
      <c r="E13608" s="1198"/>
    </row>
    <row r="13609" spans="4:5">
      <c r="D13609" s="1205"/>
      <c r="E13609" s="1198"/>
    </row>
    <row r="13610" spans="4:5">
      <c r="D13610" s="1205"/>
      <c r="E13610" s="1198"/>
    </row>
    <row r="13611" spans="4:5">
      <c r="D13611" s="1205"/>
      <c r="E13611" s="1198"/>
    </row>
    <row r="13612" spans="4:5">
      <c r="D13612" s="1205"/>
      <c r="E13612" s="1198"/>
    </row>
    <row r="13613" spans="4:5">
      <c r="D13613" s="1205"/>
      <c r="E13613" s="1198"/>
    </row>
    <row r="13614" spans="4:5">
      <c r="D13614" s="1205"/>
      <c r="E13614" s="1198"/>
    </row>
    <row r="13615" spans="4:5">
      <c r="D13615" s="1205"/>
      <c r="E13615" s="1198"/>
    </row>
    <row r="13616" spans="4:5">
      <c r="D13616" s="1205"/>
      <c r="E13616" s="1198"/>
    </row>
    <row r="13617" spans="4:5">
      <c r="D13617" s="1205"/>
      <c r="E13617" s="1198"/>
    </row>
    <row r="13618" spans="4:5">
      <c r="D13618" s="1205"/>
      <c r="E13618" s="1198"/>
    </row>
    <row r="13619" spans="4:5">
      <c r="D13619" s="1205"/>
      <c r="E13619" s="1198"/>
    </row>
    <row r="13620" spans="4:5">
      <c r="D13620" s="1205"/>
      <c r="E13620" s="1198"/>
    </row>
    <row r="13621" spans="4:5">
      <c r="D13621" s="1205"/>
      <c r="E13621" s="1198"/>
    </row>
    <row r="13622" spans="4:5">
      <c r="D13622" s="1205"/>
      <c r="E13622" s="1198"/>
    </row>
    <row r="13623" spans="4:5">
      <c r="D13623" s="1205"/>
      <c r="E13623" s="1198"/>
    </row>
    <row r="13624" spans="4:5">
      <c r="D13624" s="1205"/>
      <c r="E13624" s="1198"/>
    </row>
    <row r="13625" spans="4:5">
      <c r="D13625" s="1205"/>
      <c r="E13625" s="1198"/>
    </row>
    <row r="13626" spans="4:5">
      <c r="D13626" s="1205"/>
      <c r="E13626" s="1198"/>
    </row>
    <row r="13627" spans="4:5">
      <c r="D13627" s="1205"/>
      <c r="E13627" s="1198"/>
    </row>
    <row r="13628" spans="4:5">
      <c r="D13628" s="1205"/>
      <c r="E13628" s="1198"/>
    </row>
    <row r="13629" spans="4:5">
      <c r="D13629" s="1205"/>
      <c r="E13629" s="1198"/>
    </row>
    <row r="13630" spans="4:5">
      <c r="D13630" s="1205"/>
      <c r="E13630" s="1198"/>
    </row>
    <row r="13631" spans="4:5">
      <c r="D13631" s="1205"/>
      <c r="E13631" s="1198"/>
    </row>
    <row r="13632" spans="4:5">
      <c r="D13632" s="1205"/>
      <c r="E13632" s="1198"/>
    </row>
    <row r="13633" spans="4:5">
      <c r="D13633" s="1205"/>
      <c r="E13633" s="1198"/>
    </row>
    <row r="13634" spans="4:5">
      <c r="D13634" s="1205"/>
      <c r="E13634" s="1198"/>
    </row>
    <row r="13635" spans="4:5">
      <c r="D13635" s="1205"/>
      <c r="E13635" s="1198"/>
    </row>
    <row r="13636" spans="4:5">
      <c r="D13636" s="1205"/>
      <c r="E13636" s="1198"/>
    </row>
    <row r="13637" spans="4:5">
      <c r="D13637" s="1205"/>
      <c r="E13637" s="1198"/>
    </row>
    <row r="13638" spans="4:5">
      <c r="D13638" s="1205"/>
      <c r="E13638" s="1198"/>
    </row>
    <row r="13639" spans="4:5">
      <c r="D13639" s="1205"/>
      <c r="E13639" s="1198"/>
    </row>
    <row r="13640" spans="4:5">
      <c r="D13640" s="1205"/>
      <c r="E13640" s="1198"/>
    </row>
    <row r="13641" spans="4:5">
      <c r="D13641" s="1205"/>
      <c r="E13641" s="1198"/>
    </row>
    <row r="13642" spans="4:5">
      <c r="D13642" s="1205"/>
      <c r="E13642" s="1198"/>
    </row>
    <row r="13643" spans="4:5">
      <c r="D13643" s="1205"/>
      <c r="E13643" s="1198"/>
    </row>
    <row r="13644" spans="4:5">
      <c r="D13644" s="1205"/>
      <c r="E13644" s="1198"/>
    </row>
    <row r="13645" spans="4:5">
      <c r="D13645" s="1205"/>
      <c r="E13645" s="1198"/>
    </row>
    <row r="13646" spans="4:5">
      <c r="D13646" s="1205"/>
      <c r="E13646" s="1198"/>
    </row>
    <row r="13647" spans="4:5">
      <c r="D13647" s="1205"/>
      <c r="E13647" s="1198"/>
    </row>
    <row r="13648" spans="4:5">
      <c r="D13648" s="1205"/>
      <c r="E13648" s="1198"/>
    </row>
    <row r="13649" spans="4:5">
      <c r="D13649" s="1205"/>
      <c r="E13649" s="1198"/>
    </row>
    <row r="13650" spans="4:5">
      <c r="D13650" s="1205"/>
      <c r="E13650" s="1198"/>
    </row>
    <row r="13651" spans="4:5">
      <c r="D13651" s="1205"/>
      <c r="E13651" s="1198"/>
    </row>
    <row r="13652" spans="4:5">
      <c r="D13652" s="1205"/>
      <c r="E13652" s="1198"/>
    </row>
    <row r="13653" spans="4:5">
      <c r="D13653" s="1205"/>
      <c r="E13653" s="1198"/>
    </row>
    <row r="13654" spans="4:5">
      <c r="D13654" s="1205"/>
      <c r="E13654" s="1198"/>
    </row>
    <row r="13655" spans="4:5">
      <c r="D13655" s="1205"/>
      <c r="E13655" s="1198"/>
    </row>
    <row r="13656" spans="4:5">
      <c r="D13656" s="1205"/>
      <c r="E13656" s="1198"/>
    </row>
    <row r="13657" spans="4:5">
      <c r="D13657" s="1205"/>
      <c r="E13657" s="1198"/>
    </row>
    <row r="13658" spans="4:5">
      <c r="D13658" s="1205"/>
      <c r="E13658" s="1198"/>
    </row>
    <row r="13659" spans="4:5">
      <c r="D13659" s="1205"/>
      <c r="E13659" s="1198"/>
    </row>
    <row r="13660" spans="4:5">
      <c r="D13660" s="1205"/>
      <c r="E13660" s="1198"/>
    </row>
    <row r="13661" spans="4:5">
      <c r="D13661" s="1205"/>
      <c r="E13661" s="1198"/>
    </row>
    <row r="13662" spans="4:5">
      <c r="D13662" s="1205"/>
      <c r="E13662" s="1198"/>
    </row>
    <row r="13663" spans="4:5">
      <c r="D13663" s="1205"/>
      <c r="E13663" s="1198"/>
    </row>
    <row r="13664" spans="4:5">
      <c r="D13664" s="1205"/>
      <c r="E13664" s="1198"/>
    </row>
    <row r="13665" spans="4:5">
      <c r="D13665" s="1205"/>
      <c r="E13665" s="1198"/>
    </row>
    <row r="13666" spans="4:5">
      <c r="D13666" s="1205"/>
      <c r="E13666" s="1198"/>
    </row>
    <row r="13667" spans="4:5">
      <c r="D13667" s="1205"/>
      <c r="E13667" s="1198"/>
    </row>
    <row r="13668" spans="4:5">
      <c r="D13668" s="1205"/>
      <c r="E13668" s="1198"/>
    </row>
    <row r="13669" spans="4:5">
      <c r="D13669" s="1205"/>
      <c r="E13669" s="1198"/>
    </row>
    <row r="13670" spans="4:5">
      <c r="D13670" s="1205"/>
      <c r="E13670" s="1198"/>
    </row>
    <row r="13671" spans="4:5">
      <c r="D13671" s="1205"/>
      <c r="E13671" s="1198"/>
    </row>
    <row r="13672" spans="4:5">
      <c r="D13672" s="1205"/>
      <c r="E13672" s="1198"/>
    </row>
    <row r="13673" spans="4:5">
      <c r="D13673" s="1205"/>
      <c r="E13673" s="1198"/>
    </row>
    <row r="13674" spans="4:5">
      <c r="D13674" s="1205"/>
      <c r="E13674" s="1198"/>
    </row>
    <row r="13675" spans="4:5">
      <c r="D13675" s="1205"/>
      <c r="E13675" s="1198"/>
    </row>
    <row r="13676" spans="4:5">
      <c r="D13676" s="1205"/>
      <c r="E13676" s="1198"/>
    </row>
    <row r="13677" spans="4:5">
      <c r="D13677" s="1205"/>
      <c r="E13677" s="1198"/>
    </row>
    <row r="13678" spans="4:5">
      <c r="D13678" s="1205"/>
      <c r="E13678" s="1198"/>
    </row>
    <row r="13679" spans="4:5">
      <c r="D13679" s="1205"/>
      <c r="E13679" s="1198"/>
    </row>
    <row r="13680" spans="4:5">
      <c r="D13680" s="1205"/>
      <c r="E13680" s="1198"/>
    </row>
    <row r="13681" spans="4:5">
      <c r="D13681" s="1205"/>
      <c r="E13681" s="1198"/>
    </row>
    <row r="13682" spans="4:5">
      <c r="D13682" s="1205"/>
      <c r="E13682" s="1198"/>
    </row>
    <row r="13683" spans="4:5">
      <c r="D13683" s="1205"/>
      <c r="E13683" s="1198"/>
    </row>
    <row r="13684" spans="4:5">
      <c r="D13684" s="1205"/>
      <c r="E13684" s="1198"/>
    </row>
    <row r="13685" spans="4:5">
      <c r="D13685" s="1205"/>
      <c r="E13685" s="1198"/>
    </row>
    <row r="13686" spans="4:5">
      <c r="D13686" s="1205"/>
      <c r="E13686" s="1198"/>
    </row>
    <row r="13687" spans="4:5">
      <c r="D13687" s="1205"/>
      <c r="E13687" s="1198"/>
    </row>
    <row r="13688" spans="4:5">
      <c r="D13688" s="1205"/>
      <c r="E13688" s="1198"/>
    </row>
    <row r="13689" spans="4:5">
      <c r="D13689" s="1205"/>
      <c r="E13689" s="1198"/>
    </row>
    <row r="13690" spans="4:5">
      <c r="D13690" s="1205"/>
      <c r="E13690" s="1198"/>
    </row>
    <row r="13691" spans="4:5">
      <c r="D13691" s="1205"/>
      <c r="E13691" s="1198"/>
    </row>
    <row r="13692" spans="4:5">
      <c r="D13692" s="1205"/>
      <c r="E13692" s="1198"/>
    </row>
    <row r="13693" spans="4:5">
      <c r="D13693" s="1205"/>
      <c r="E13693" s="1198"/>
    </row>
    <row r="13694" spans="4:5">
      <c r="D13694" s="1205"/>
      <c r="E13694" s="1198"/>
    </row>
    <row r="13695" spans="4:5">
      <c r="D13695" s="1205"/>
      <c r="E13695" s="1198"/>
    </row>
    <row r="13696" spans="4:5">
      <c r="D13696" s="1205"/>
      <c r="E13696" s="1198"/>
    </row>
    <row r="13697" spans="4:5">
      <c r="D13697" s="1205"/>
      <c r="E13697" s="1198"/>
    </row>
    <row r="13698" spans="4:5">
      <c r="D13698" s="1205"/>
      <c r="E13698" s="1198"/>
    </row>
    <row r="13699" spans="4:5">
      <c r="D13699" s="1205"/>
      <c r="E13699" s="1198"/>
    </row>
    <row r="13700" spans="4:5">
      <c r="D13700" s="1205"/>
      <c r="E13700" s="1198"/>
    </row>
    <row r="13701" spans="4:5">
      <c r="D13701" s="1205"/>
      <c r="E13701" s="1198"/>
    </row>
    <row r="13702" spans="4:5">
      <c r="D13702" s="1205"/>
      <c r="E13702" s="1198"/>
    </row>
    <row r="13703" spans="4:5">
      <c r="D13703" s="1205"/>
      <c r="E13703" s="1198"/>
    </row>
    <row r="13704" spans="4:5">
      <c r="D13704" s="1205"/>
      <c r="E13704" s="1198"/>
    </row>
    <row r="13705" spans="4:5">
      <c r="D13705" s="1205"/>
      <c r="E13705" s="1198"/>
    </row>
    <row r="13706" spans="4:5">
      <c r="D13706" s="1205"/>
      <c r="E13706" s="1198"/>
    </row>
    <row r="13707" spans="4:5">
      <c r="D13707" s="1205"/>
      <c r="E13707" s="1198"/>
    </row>
    <row r="13708" spans="4:5">
      <c r="D13708" s="1205"/>
      <c r="E13708" s="1198"/>
    </row>
    <row r="13709" spans="4:5">
      <c r="D13709" s="1205"/>
      <c r="E13709" s="1198"/>
    </row>
    <row r="13710" spans="4:5">
      <c r="D13710" s="1205"/>
      <c r="E13710" s="1198"/>
    </row>
    <row r="13711" spans="4:5">
      <c r="D13711" s="1205"/>
      <c r="E13711" s="1198"/>
    </row>
    <row r="13712" spans="4:5">
      <c r="D13712" s="1205"/>
      <c r="E13712" s="1198"/>
    </row>
    <row r="13713" spans="4:5">
      <c r="D13713" s="1205"/>
      <c r="E13713" s="1198"/>
    </row>
    <row r="13714" spans="4:5">
      <c r="D13714" s="1205"/>
      <c r="E13714" s="1198"/>
    </row>
    <row r="13715" spans="4:5">
      <c r="D13715" s="1205"/>
      <c r="E13715" s="1198"/>
    </row>
    <row r="13716" spans="4:5">
      <c r="D13716" s="1205"/>
      <c r="E13716" s="1198"/>
    </row>
    <row r="13717" spans="4:5">
      <c r="D13717" s="1205"/>
      <c r="E13717" s="1198"/>
    </row>
    <row r="13718" spans="4:5">
      <c r="D13718" s="1205"/>
      <c r="E13718" s="1198"/>
    </row>
    <row r="13719" spans="4:5">
      <c r="D13719" s="1205"/>
      <c r="E13719" s="1198"/>
    </row>
    <row r="13720" spans="4:5">
      <c r="D13720" s="1205"/>
      <c r="E13720" s="1198"/>
    </row>
    <row r="13721" spans="4:5">
      <c r="D13721" s="1205"/>
      <c r="E13721" s="1198"/>
    </row>
    <row r="13722" spans="4:5">
      <c r="D13722" s="1205"/>
      <c r="E13722" s="1198"/>
    </row>
    <row r="13723" spans="4:5">
      <c r="D13723" s="1205"/>
      <c r="E13723" s="1198"/>
    </row>
    <row r="13724" spans="4:5">
      <c r="D13724" s="1205"/>
      <c r="E13724" s="1198"/>
    </row>
    <row r="13725" spans="4:5">
      <c r="D13725" s="1205"/>
      <c r="E13725" s="1198"/>
    </row>
    <row r="13726" spans="4:5">
      <c r="D13726" s="1205"/>
      <c r="E13726" s="1198"/>
    </row>
    <row r="13727" spans="4:5">
      <c r="D13727" s="1205"/>
      <c r="E13727" s="1198"/>
    </row>
    <row r="13728" spans="4:5">
      <c r="D13728" s="1205"/>
      <c r="E13728" s="1198"/>
    </row>
    <row r="13729" spans="4:5">
      <c r="D13729" s="1205"/>
      <c r="E13729" s="1198"/>
    </row>
    <row r="13730" spans="4:5">
      <c r="D13730" s="1205"/>
      <c r="E13730" s="1198"/>
    </row>
    <row r="13731" spans="4:5">
      <c r="D13731" s="1205"/>
      <c r="E13731" s="1198"/>
    </row>
    <row r="13732" spans="4:5">
      <c r="D13732" s="1205"/>
      <c r="E13732" s="1198"/>
    </row>
    <row r="13733" spans="4:5">
      <c r="D13733" s="1205"/>
      <c r="E13733" s="1198"/>
    </row>
    <row r="13734" spans="4:5">
      <c r="D13734" s="1205"/>
      <c r="E13734" s="1198"/>
    </row>
    <row r="13735" spans="4:5">
      <c r="D13735" s="1205"/>
      <c r="E13735" s="1198"/>
    </row>
    <row r="13736" spans="4:5">
      <c r="D13736" s="1205"/>
      <c r="E13736" s="1198"/>
    </row>
    <row r="13737" spans="4:5">
      <c r="D13737" s="1205"/>
      <c r="E13737" s="1198"/>
    </row>
    <row r="13738" spans="4:5">
      <c r="D13738" s="1205"/>
      <c r="E13738" s="1198"/>
    </row>
    <row r="13739" spans="4:5">
      <c r="D13739" s="1205"/>
      <c r="E13739" s="1198"/>
    </row>
    <row r="13740" spans="4:5">
      <c r="D13740" s="1205"/>
      <c r="E13740" s="1198"/>
    </row>
    <row r="13741" spans="4:5">
      <c r="D13741" s="1205"/>
      <c r="E13741" s="1198"/>
    </row>
    <row r="13742" spans="4:5">
      <c r="D13742" s="1205"/>
      <c r="E13742" s="1198"/>
    </row>
    <row r="13743" spans="4:5">
      <c r="D13743" s="1205"/>
      <c r="E13743" s="1198"/>
    </row>
    <row r="13744" spans="4:5">
      <c r="D13744" s="1205"/>
      <c r="E13744" s="1198"/>
    </row>
    <row r="13745" spans="4:5">
      <c r="D13745" s="1205"/>
      <c r="E13745" s="1198"/>
    </row>
    <row r="13746" spans="4:5">
      <c r="D13746" s="1205"/>
      <c r="E13746" s="1198"/>
    </row>
    <row r="13747" spans="4:5">
      <c r="D13747" s="1205"/>
      <c r="E13747" s="1198"/>
    </row>
    <row r="13748" spans="4:5">
      <c r="D13748" s="1205"/>
      <c r="E13748" s="1198"/>
    </row>
    <row r="13749" spans="4:5">
      <c r="D13749" s="1205"/>
      <c r="E13749" s="1198"/>
    </row>
    <row r="13750" spans="4:5">
      <c r="D13750" s="1205"/>
      <c r="E13750" s="1198"/>
    </row>
    <row r="13751" spans="4:5">
      <c r="D13751" s="1205"/>
      <c r="E13751" s="1198"/>
    </row>
    <row r="13752" spans="4:5">
      <c r="D13752" s="1205"/>
      <c r="E13752" s="1198"/>
    </row>
    <row r="13753" spans="4:5">
      <c r="D13753" s="1205"/>
      <c r="E13753" s="1198"/>
    </row>
    <row r="13754" spans="4:5">
      <c r="D13754" s="1205"/>
      <c r="E13754" s="1198"/>
    </row>
    <row r="13755" spans="4:5">
      <c r="D13755" s="1205"/>
      <c r="E13755" s="1198"/>
    </row>
    <row r="13756" spans="4:5">
      <c r="D13756" s="1205"/>
      <c r="E13756" s="1198"/>
    </row>
    <row r="13757" spans="4:5">
      <c r="D13757" s="1205"/>
      <c r="E13757" s="1198"/>
    </row>
    <row r="13758" spans="4:5">
      <c r="D13758" s="1205"/>
      <c r="E13758" s="1198"/>
    </row>
    <row r="13759" spans="4:5">
      <c r="D13759" s="1205"/>
      <c r="E13759" s="1198"/>
    </row>
    <row r="13760" spans="4:5">
      <c r="D13760" s="1205"/>
      <c r="E13760" s="1198"/>
    </row>
    <row r="13761" spans="4:5">
      <c r="D13761" s="1205"/>
      <c r="E13761" s="1198"/>
    </row>
    <row r="13762" spans="4:5">
      <c r="D13762" s="1205"/>
      <c r="E13762" s="1198"/>
    </row>
    <row r="13763" spans="4:5">
      <c r="D13763" s="1205"/>
      <c r="E13763" s="1198"/>
    </row>
    <row r="13764" spans="4:5">
      <c r="D13764" s="1205"/>
      <c r="E13764" s="1198"/>
    </row>
    <row r="13765" spans="4:5">
      <c r="D13765" s="1205"/>
      <c r="E13765" s="1198"/>
    </row>
    <row r="13766" spans="4:5">
      <c r="D13766" s="1205"/>
      <c r="E13766" s="1198"/>
    </row>
    <row r="13767" spans="4:5">
      <c r="D13767" s="1205"/>
      <c r="E13767" s="1198"/>
    </row>
    <row r="13768" spans="4:5">
      <c r="D13768" s="1205"/>
      <c r="E13768" s="1198"/>
    </row>
    <row r="13769" spans="4:5">
      <c r="D13769" s="1205"/>
      <c r="E13769" s="1198"/>
    </row>
    <row r="13770" spans="4:5">
      <c r="D13770" s="1205"/>
      <c r="E13770" s="1198"/>
    </row>
    <row r="13771" spans="4:5">
      <c r="D13771" s="1205"/>
      <c r="E13771" s="1198"/>
    </row>
    <row r="13772" spans="4:5">
      <c r="D13772" s="1205"/>
      <c r="E13772" s="1198"/>
    </row>
    <row r="13773" spans="4:5">
      <c r="D13773" s="1205"/>
      <c r="E13773" s="1198"/>
    </row>
    <row r="13774" spans="4:5">
      <c r="D13774" s="1205"/>
      <c r="E13774" s="1198"/>
    </row>
    <row r="13775" spans="4:5">
      <c r="D13775" s="1205"/>
      <c r="E13775" s="1198"/>
    </row>
    <row r="13776" spans="4:5">
      <c r="D13776" s="1205"/>
      <c r="E13776" s="1198"/>
    </row>
    <row r="13777" spans="4:5">
      <c r="D13777" s="1205"/>
      <c r="E13777" s="1198"/>
    </row>
    <row r="13778" spans="4:5">
      <c r="D13778" s="1205"/>
      <c r="E13778" s="1198"/>
    </row>
    <row r="13779" spans="4:5">
      <c r="D13779" s="1205"/>
      <c r="E13779" s="1198"/>
    </row>
    <row r="13780" spans="4:5">
      <c r="D13780" s="1205"/>
      <c r="E13780" s="1198"/>
    </row>
    <row r="13781" spans="4:5">
      <c r="D13781" s="1205"/>
      <c r="E13781" s="1198"/>
    </row>
    <row r="13782" spans="4:5">
      <c r="D13782" s="1205"/>
      <c r="E13782" s="1198"/>
    </row>
    <row r="13783" spans="4:5">
      <c r="D13783" s="1205"/>
      <c r="E13783" s="1198"/>
    </row>
    <row r="13784" spans="4:5">
      <c r="D13784" s="1205"/>
      <c r="E13784" s="1198"/>
    </row>
    <row r="13785" spans="4:5">
      <c r="D13785" s="1205"/>
      <c r="E13785" s="1198"/>
    </row>
    <row r="13786" spans="4:5">
      <c r="D13786" s="1205"/>
      <c r="E13786" s="1198"/>
    </row>
    <row r="13787" spans="4:5">
      <c r="D13787" s="1205"/>
      <c r="E13787" s="1198"/>
    </row>
    <row r="13788" spans="4:5">
      <c r="D13788" s="1205"/>
      <c r="E13788" s="1198"/>
    </row>
    <row r="13789" spans="4:5">
      <c r="D13789" s="1205"/>
      <c r="E13789" s="1198"/>
    </row>
    <row r="13790" spans="4:5">
      <c r="D13790" s="1205"/>
      <c r="E13790" s="1198"/>
    </row>
    <row r="13791" spans="4:5">
      <c r="D13791" s="1205"/>
      <c r="E13791" s="1198"/>
    </row>
    <row r="13792" spans="4:5">
      <c r="D13792" s="1205"/>
      <c r="E13792" s="1198"/>
    </row>
    <row r="13793" spans="4:5">
      <c r="D13793" s="1205"/>
      <c r="E13793" s="1198"/>
    </row>
    <row r="13794" spans="4:5">
      <c r="D13794" s="1205"/>
      <c r="E13794" s="1198"/>
    </row>
    <row r="13795" spans="4:5">
      <c r="D13795" s="1205"/>
      <c r="E13795" s="1198"/>
    </row>
    <row r="13796" spans="4:5">
      <c r="D13796" s="1205"/>
      <c r="E13796" s="1198"/>
    </row>
    <row r="13797" spans="4:5">
      <c r="D13797" s="1205"/>
      <c r="E13797" s="1198"/>
    </row>
    <row r="13798" spans="4:5">
      <c r="D13798" s="1205"/>
      <c r="E13798" s="1198"/>
    </row>
    <row r="13799" spans="4:5">
      <c r="D13799" s="1205"/>
      <c r="E13799" s="1198"/>
    </row>
    <row r="13800" spans="4:5">
      <c r="D13800" s="1205"/>
      <c r="E13800" s="1198"/>
    </row>
    <row r="13801" spans="4:5">
      <c r="D13801" s="1205"/>
      <c r="E13801" s="1198"/>
    </row>
    <row r="13802" spans="4:5">
      <c r="D13802" s="1205"/>
      <c r="E13802" s="1198"/>
    </row>
    <row r="13803" spans="4:5">
      <c r="D13803" s="1205"/>
      <c r="E13803" s="1198"/>
    </row>
    <row r="13804" spans="4:5">
      <c r="D13804" s="1205"/>
      <c r="E13804" s="1198"/>
    </row>
    <row r="13805" spans="4:5">
      <c r="D13805" s="1205"/>
      <c r="E13805" s="1198"/>
    </row>
    <row r="13806" spans="4:5">
      <c r="D13806" s="1205"/>
      <c r="E13806" s="1198"/>
    </row>
    <row r="13807" spans="4:5">
      <c r="D13807" s="1205"/>
      <c r="E13807" s="1198"/>
    </row>
    <row r="13808" spans="4:5">
      <c r="D13808" s="1205"/>
      <c r="E13808" s="1198"/>
    </row>
    <row r="13809" spans="4:5">
      <c r="D13809" s="1205"/>
      <c r="E13809" s="1198"/>
    </row>
    <row r="13810" spans="4:5">
      <c r="D13810" s="1205"/>
      <c r="E13810" s="1198"/>
    </row>
    <row r="13811" spans="4:5">
      <c r="D13811" s="1205"/>
      <c r="E13811" s="1198"/>
    </row>
    <row r="13812" spans="4:5">
      <c r="D13812" s="1205"/>
      <c r="E13812" s="1198"/>
    </row>
    <row r="13813" spans="4:5">
      <c r="D13813" s="1205"/>
      <c r="E13813" s="1198"/>
    </row>
    <row r="13814" spans="4:5">
      <c r="D13814" s="1205"/>
      <c r="E13814" s="1198"/>
    </row>
    <row r="13815" spans="4:5">
      <c r="D13815" s="1205"/>
      <c r="E13815" s="1198"/>
    </row>
    <row r="13816" spans="4:5">
      <c r="D13816" s="1205"/>
      <c r="E13816" s="1198"/>
    </row>
    <row r="13817" spans="4:5">
      <c r="D13817" s="1205"/>
      <c r="E13817" s="1198"/>
    </row>
    <row r="13818" spans="4:5">
      <c r="D13818" s="1205"/>
      <c r="E13818" s="1198"/>
    </row>
    <row r="13819" spans="4:5">
      <c r="D13819" s="1205"/>
      <c r="E13819" s="1198"/>
    </row>
    <row r="13820" spans="4:5">
      <c r="D13820" s="1205"/>
      <c r="E13820" s="1198"/>
    </row>
    <row r="13821" spans="4:5">
      <c r="D13821" s="1205"/>
      <c r="E13821" s="1198"/>
    </row>
    <row r="13822" spans="4:5">
      <c r="D13822" s="1205"/>
      <c r="E13822" s="1198"/>
    </row>
    <row r="13823" spans="4:5">
      <c r="D13823" s="1205"/>
      <c r="E13823" s="1198"/>
    </row>
    <row r="13824" spans="4:5">
      <c r="D13824" s="1205"/>
      <c r="E13824" s="1198"/>
    </row>
    <row r="13825" spans="4:5">
      <c r="D13825" s="1205"/>
      <c r="E13825" s="1198"/>
    </row>
    <row r="13826" spans="4:5">
      <c r="D13826" s="1205"/>
      <c r="E13826" s="1198"/>
    </row>
    <row r="13827" spans="4:5">
      <c r="D13827" s="1205"/>
      <c r="E13827" s="1198"/>
    </row>
    <row r="13828" spans="4:5">
      <c r="D13828" s="1205"/>
      <c r="E13828" s="1198"/>
    </row>
    <row r="13829" spans="4:5">
      <c r="D13829" s="1205"/>
      <c r="E13829" s="1198"/>
    </row>
    <row r="13830" spans="4:5">
      <c r="D13830" s="1205"/>
      <c r="E13830" s="1198"/>
    </row>
    <row r="13831" spans="4:5">
      <c r="D13831" s="1205"/>
      <c r="E13831" s="1198"/>
    </row>
    <row r="13832" spans="4:5">
      <c r="D13832" s="1205"/>
      <c r="E13832" s="1198"/>
    </row>
    <row r="13833" spans="4:5">
      <c r="D13833" s="1205"/>
      <c r="E13833" s="1198"/>
    </row>
    <row r="13834" spans="4:5">
      <c r="D13834" s="1205"/>
      <c r="E13834" s="1198"/>
    </row>
    <row r="13835" spans="4:5">
      <c r="D13835" s="1205"/>
      <c r="E13835" s="1198"/>
    </row>
    <row r="13836" spans="4:5">
      <c r="D13836" s="1205"/>
      <c r="E13836" s="1198"/>
    </row>
    <row r="13837" spans="4:5">
      <c r="D13837" s="1205"/>
      <c r="E13837" s="1198"/>
    </row>
    <row r="13838" spans="4:5">
      <c r="D13838" s="1205"/>
      <c r="E13838" s="1198"/>
    </row>
    <row r="13839" spans="4:5">
      <c r="D13839" s="1205"/>
      <c r="E13839" s="1198"/>
    </row>
    <row r="13840" spans="4:5">
      <c r="D13840" s="1205"/>
      <c r="E13840" s="1198"/>
    </row>
    <row r="13841" spans="4:5">
      <c r="D13841" s="1205"/>
      <c r="E13841" s="1198"/>
    </row>
    <row r="13842" spans="4:5">
      <c r="D13842" s="1205"/>
      <c r="E13842" s="1198"/>
    </row>
    <row r="13843" spans="4:5">
      <c r="D13843" s="1205"/>
      <c r="E13843" s="1198"/>
    </row>
    <row r="13844" spans="4:5">
      <c r="D13844" s="1205"/>
      <c r="E13844" s="1198"/>
    </row>
    <row r="13845" spans="4:5">
      <c r="D13845" s="1205"/>
      <c r="E13845" s="1198"/>
    </row>
    <row r="13846" spans="4:5">
      <c r="D13846" s="1205"/>
      <c r="E13846" s="1198"/>
    </row>
    <row r="13847" spans="4:5">
      <c r="D13847" s="1205"/>
      <c r="E13847" s="1198"/>
    </row>
    <row r="13848" spans="4:5">
      <c r="D13848" s="1205"/>
      <c r="E13848" s="1198"/>
    </row>
    <row r="13849" spans="4:5">
      <c r="D13849" s="1205"/>
      <c r="E13849" s="1198"/>
    </row>
    <row r="13850" spans="4:5">
      <c r="D13850" s="1205"/>
      <c r="E13850" s="1198"/>
    </row>
    <row r="13851" spans="4:5">
      <c r="D13851" s="1205"/>
      <c r="E13851" s="1198"/>
    </row>
    <row r="13852" spans="4:5">
      <c r="D13852" s="1205"/>
      <c r="E13852" s="1198"/>
    </row>
    <row r="13853" spans="4:5">
      <c r="D13853" s="1205"/>
      <c r="E13853" s="1198"/>
    </row>
    <row r="13854" spans="4:5">
      <c r="D13854" s="1205"/>
      <c r="E13854" s="1198"/>
    </row>
    <row r="13855" spans="4:5">
      <c r="D13855" s="1205"/>
      <c r="E13855" s="1198"/>
    </row>
    <row r="13856" spans="4:5">
      <c r="D13856" s="1205"/>
      <c r="E13856" s="1198"/>
    </row>
    <row r="13857" spans="4:5">
      <c r="D13857" s="1205"/>
      <c r="E13857" s="1198"/>
    </row>
    <row r="13858" spans="4:5">
      <c r="D13858" s="1205"/>
      <c r="E13858" s="1198"/>
    </row>
    <row r="13859" spans="4:5">
      <c r="D13859" s="1205"/>
      <c r="E13859" s="1198"/>
    </row>
    <row r="13860" spans="4:5">
      <c r="D13860" s="1205"/>
      <c r="E13860" s="1198"/>
    </row>
    <row r="13861" spans="4:5">
      <c r="D13861" s="1205"/>
      <c r="E13861" s="1198"/>
    </row>
    <row r="13862" spans="4:5">
      <c r="D13862" s="1205"/>
      <c r="E13862" s="1198"/>
    </row>
    <row r="13863" spans="4:5">
      <c r="D13863" s="1205"/>
      <c r="E13863" s="1198"/>
    </row>
    <row r="13864" spans="4:5">
      <c r="D13864" s="1205"/>
      <c r="E13864" s="1198"/>
    </row>
    <row r="13865" spans="4:5">
      <c r="D13865" s="1205"/>
      <c r="E13865" s="1198"/>
    </row>
    <row r="13866" spans="4:5">
      <c r="D13866" s="1205"/>
      <c r="E13866" s="1198"/>
    </row>
    <row r="13867" spans="4:5">
      <c r="D13867" s="1205"/>
      <c r="E13867" s="1198"/>
    </row>
    <row r="13868" spans="4:5">
      <c r="D13868" s="1205"/>
      <c r="E13868" s="1198"/>
    </row>
    <row r="13869" spans="4:5">
      <c r="D13869" s="1205"/>
      <c r="E13869" s="1198"/>
    </row>
    <row r="13870" spans="4:5">
      <c r="D13870" s="1205"/>
      <c r="E13870" s="1198"/>
    </row>
    <row r="13871" spans="4:5">
      <c r="D13871" s="1205"/>
      <c r="E13871" s="1198"/>
    </row>
    <row r="13872" spans="4:5">
      <c r="D13872" s="1205"/>
      <c r="E13872" s="1198"/>
    </row>
    <row r="13873" spans="4:5">
      <c r="D13873" s="1205"/>
      <c r="E13873" s="1198"/>
    </row>
    <row r="13874" spans="4:5">
      <c r="D13874" s="1205"/>
      <c r="E13874" s="1198"/>
    </row>
    <row r="13875" spans="4:5">
      <c r="D13875" s="1205"/>
      <c r="E13875" s="1198"/>
    </row>
    <row r="13876" spans="4:5">
      <c r="D13876" s="1205"/>
      <c r="E13876" s="1198"/>
    </row>
    <row r="13877" spans="4:5">
      <c r="D13877" s="1205"/>
      <c r="E13877" s="1198"/>
    </row>
    <row r="13878" spans="4:5">
      <c r="D13878" s="1205"/>
      <c r="E13878" s="1198"/>
    </row>
    <row r="13879" spans="4:5">
      <c r="D13879" s="1205"/>
      <c r="E13879" s="1198"/>
    </row>
    <row r="13880" spans="4:5">
      <c r="D13880" s="1205"/>
      <c r="E13880" s="1198"/>
    </row>
    <row r="13881" spans="4:5">
      <c r="D13881" s="1205"/>
      <c r="E13881" s="1198"/>
    </row>
    <row r="13882" spans="4:5">
      <c r="D13882" s="1205"/>
      <c r="E13882" s="1198"/>
    </row>
    <row r="13883" spans="4:5">
      <c r="D13883" s="1205"/>
      <c r="E13883" s="1198"/>
    </row>
    <row r="13884" spans="4:5">
      <c r="D13884" s="1205"/>
      <c r="E13884" s="1198"/>
    </row>
    <row r="13885" spans="4:5">
      <c r="D13885" s="1205"/>
      <c r="E13885" s="1198"/>
    </row>
    <row r="13886" spans="4:5">
      <c r="D13886" s="1205"/>
      <c r="E13886" s="1198"/>
    </row>
    <row r="13887" spans="4:5">
      <c r="D13887" s="1205"/>
      <c r="E13887" s="1198"/>
    </row>
    <row r="13888" spans="4:5">
      <c r="D13888" s="1205"/>
      <c r="E13888" s="1198"/>
    </row>
    <row r="13889" spans="4:5">
      <c r="D13889" s="1205"/>
      <c r="E13889" s="1198"/>
    </row>
    <row r="13890" spans="4:5">
      <c r="D13890" s="1205"/>
      <c r="E13890" s="1198"/>
    </row>
    <row r="13891" spans="4:5">
      <c r="D13891" s="1205"/>
      <c r="E13891" s="1198"/>
    </row>
    <row r="13892" spans="4:5">
      <c r="D13892" s="1205"/>
      <c r="E13892" s="1198"/>
    </row>
    <row r="13893" spans="4:5">
      <c r="D13893" s="1205"/>
      <c r="E13893" s="1198"/>
    </row>
    <row r="13894" spans="4:5">
      <c r="D13894" s="1205"/>
      <c r="E13894" s="1198"/>
    </row>
    <row r="13895" spans="4:5">
      <c r="D13895" s="1205"/>
      <c r="E13895" s="1198"/>
    </row>
    <row r="13896" spans="4:5">
      <c r="D13896" s="1205"/>
      <c r="E13896" s="1198"/>
    </row>
    <row r="13897" spans="4:5">
      <c r="D13897" s="1205"/>
      <c r="E13897" s="1198"/>
    </row>
    <row r="13898" spans="4:5">
      <c r="D13898" s="1205"/>
      <c r="E13898" s="1198"/>
    </row>
    <row r="13899" spans="4:5">
      <c r="D13899" s="1205"/>
      <c r="E13899" s="1198"/>
    </row>
    <row r="13900" spans="4:5">
      <c r="D13900" s="1205"/>
      <c r="E13900" s="1198"/>
    </row>
    <row r="13901" spans="4:5">
      <c r="D13901" s="1205"/>
      <c r="E13901" s="1198"/>
    </row>
    <row r="13902" spans="4:5">
      <c r="D13902" s="1205"/>
      <c r="E13902" s="1198"/>
    </row>
    <row r="13903" spans="4:5">
      <c r="D13903" s="1205"/>
      <c r="E13903" s="1198"/>
    </row>
    <row r="13904" spans="4:5">
      <c r="D13904" s="1205"/>
      <c r="E13904" s="1198"/>
    </row>
    <row r="13905" spans="4:5">
      <c r="D13905" s="1205"/>
      <c r="E13905" s="1198"/>
    </row>
    <row r="13906" spans="4:5">
      <c r="D13906" s="1205"/>
      <c r="E13906" s="1198"/>
    </row>
    <row r="13907" spans="4:5">
      <c r="D13907" s="1205"/>
      <c r="E13907" s="1198"/>
    </row>
    <row r="13908" spans="4:5">
      <c r="D13908" s="1205"/>
      <c r="E13908" s="1198"/>
    </row>
    <row r="13909" spans="4:5">
      <c r="D13909" s="1205"/>
      <c r="E13909" s="1198"/>
    </row>
    <row r="13910" spans="4:5">
      <c r="D13910" s="1205"/>
      <c r="E13910" s="1198"/>
    </row>
    <row r="13911" spans="4:5">
      <c r="D13911" s="1205"/>
      <c r="E13911" s="1198"/>
    </row>
    <row r="13912" spans="4:5">
      <c r="D13912" s="1205"/>
      <c r="E13912" s="1198"/>
    </row>
    <row r="13913" spans="4:5">
      <c r="D13913" s="1205"/>
      <c r="E13913" s="1198"/>
    </row>
    <row r="13914" spans="4:5">
      <c r="D13914" s="1205"/>
      <c r="E13914" s="1198"/>
    </row>
    <row r="13915" spans="4:5">
      <c r="D13915" s="1205"/>
      <c r="E13915" s="1198"/>
    </row>
    <row r="13916" spans="4:5">
      <c r="D13916" s="1205"/>
      <c r="E13916" s="1198"/>
    </row>
    <row r="13917" spans="4:5">
      <c r="D13917" s="1205"/>
      <c r="E13917" s="1198"/>
    </row>
    <row r="13918" spans="4:5">
      <c r="D13918" s="1205"/>
      <c r="E13918" s="1198"/>
    </row>
    <row r="13919" spans="4:5">
      <c r="D13919" s="1205"/>
      <c r="E13919" s="1198"/>
    </row>
    <row r="13920" spans="4:5">
      <c r="D13920" s="1205"/>
      <c r="E13920" s="1198"/>
    </row>
    <row r="13921" spans="4:5">
      <c r="D13921" s="1205"/>
      <c r="E13921" s="1198"/>
    </row>
    <row r="13922" spans="4:5">
      <c r="D13922" s="1205"/>
      <c r="E13922" s="1198"/>
    </row>
    <row r="13923" spans="4:5">
      <c r="D13923" s="1205"/>
      <c r="E13923" s="1198"/>
    </row>
    <row r="13924" spans="4:5">
      <c r="D13924" s="1205"/>
      <c r="E13924" s="1198"/>
    </row>
    <row r="13925" spans="4:5">
      <c r="D13925" s="1205"/>
      <c r="E13925" s="1198"/>
    </row>
    <row r="13926" spans="4:5">
      <c r="D13926" s="1205"/>
      <c r="E13926" s="1198"/>
    </row>
    <row r="13927" spans="4:5">
      <c r="D13927" s="1205"/>
      <c r="E13927" s="1198"/>
    </row>
    <row r="13928" spans="4:5">
      <c r="D13928" s="1205"/>
      <c r="E13928" s="1198"/>
    </row>
    <row r="13929" spans="4:5">
      <c r="D13929" s="1205"/>
      <c r="E13929" s="1198"/>
    </row>
    <row r="13930" spans="4:5">
      <c r="D13930" s="1205"/>
      <c r="E13930" s="1198"/>
    </row>
    <row r="13931" spans="4:5">
      <c r="D13931" s="1205"/>
      <c r="E13931" s="1198"/>
    </row>
    <row r="13932" spans="4:5">
      <c r="D13932" s="1205"/>
      <c r="E13932" s="1198"/>
    </row>
    <row r="13933" spans="4:5">
      <c r="D13933" s="1205"/>
      <c r="E13933" s="1198"/>
    </row>
    <row r="13934" spans="4:5">
      <c r="D13934" s="1205"/>
      <c r="E13934" s="1198"/>
    </row>
    <row r="13935" spans="4:5">
      <c r="D13935" s="1205"/>
      <c r="E13935" s="1198"/>
    </row>
    <row r="13936" spans="4:5">
      <c r="D13936" s="1205"/>
      <c r="E13936" s="1198"/>
    </row>
    <row r="13937" spans="4:5">
      <c r="D13937" s="1205"/>
      <c r="E13937" s="1198"/>
    </row>
    <row r="13938" spans="4:5">
      <c r="D13938" s="1205"/>
      <c r="E13938" s="1198"/>
    </row>
    <row r="13939" spans="4:5">
      <c r="D13939" s="1205"/>
      <c r="E13939" s="1198"/>
    </row>
    <row r="13940" spans="4:5">
      <c r="D13940" s="1205"/>
      <c r="E13940" s="1198"/>
    </row>
    <row r="13941" spans="4:5">
      <c r="D13941" s="1205"/>
      <c r="E13941" s="1198"/>
    </row>
    <row r="13942" spans="4:5">
      <c r="D13942" s="1205"/>
      <c r="E13942" s="1198"/>
    </row>
    <row r="13943" spans="4:5">
      <c r="D13943" s="1205"/>
      <c r="E13943" s="1198"/>
    </row>
    <row r="13944" spans="4:5">
      <c r="D13944" s="1205"/>
      <c r="E13944" s="1198"/>
    </row>
    <row r="13945" spans="4:5">
      <c r="D13945" s="1205"/>
      <c r="E13945" s="1198"/>
    </row>
    <row r="13946" spans="4:5">
      <c r="D13946" s="1205"/>
      <c r="E13946" s="1198"/>
    </row>
    <row r="13947" spans="4:5">
      <c r="D13947" s="1205"/>
      <c r="E13947" s="1198"/>
    </row>
    <row r="13948" spans="4:5">
      <c r="D13948" s="1205"/>
      <c r="E13948" s="1198"/>
    </row>
    <row r="13949" spans="4:5">
      <c r="D13949" s="1205"/>
      <c r="E13949" s="1198"/>
    </row>
    <row r="13950" spans="4:5">
      <c r="D13950" s="1205"/>
      <c r="E13950" s="1198"/>
    </row>
    <row r="13951" spans="4:5">
      <c r="D13951" s="1205"/>
      <c r="E13951" s="1198"/>
    </row>
    <row r="13952" spans="4:5">
      <c r="D13952" s="1205"/>
      <c r="E13952" s="1198"/>
    </row>
    <row r="13953" spans="4:5">
      <c r="D13953" s="1205"/>
      <c r="E13953" s="1198"/>
    </row>
    <row r="13954" spans="4:5">
      <c r="D13954" s="1205"/>
      <c r="E13954" s="1198"/>
    </row>
    <row r="13955" spans="4:5">
      <c r="D13955" s="1205"/>
      <c r="E13955" s="1198"/>
    </row>
    <row r="13956" spans="4:5">
      <c r="D13956" s="1205"/>
      <c r="E13956" s="1198"/>
    </row>
    <row r="13957" spans="4:5">
      <c r="D13957" s="1205"/>
      <c r="E13957" s="1198"/>
    </row>
    <row r="13958" spans="4:5">
      <c r="D13958" s="1205"/>
      <c r="E13958" s="1198"/>
    </row>
    <row r="13959" spans="4:5">
      <c r="D13959" s="1205"/>
      <c r="E13959" s="1198"/>
    </row>
    <row r="13960" spans="4:5">
      <c r="D13960" s="1205"/>
      <c r="E13960" s="1198"/>
    </row>
    <row r="13961" spans="4:5">
      <c r="D13961" s="1205"/>
      <c r="E13961" s="1198"/>
    </row>
    <row r="13962" spans="4:5">
      <c r="D13962" s="1205"/>
      <c r="E13962" s="1198"/>
    </row>
    <row r="13963" spans="4:5">
      <c r="D13963" s="1205"/>
      <c r="E13963" s="1198"/>
    </row>
    <row r="13964" spans="4:5">
      <c r="D13964" s="1205"/>
      <c r="E13964" s="1198"/>
    </row>
    <row r="13965" spans="4:5">
      <c r="D13965" s="1205"/>
      <c r="E13965" s="1198"/>
    </row>
    <row r="13966" spans="4:5">
      <c r="D13966" s="1205"/>
      <c r="E13966" s="1198"/>
    </row>
    <row r="13967" spans="4:5">
      <c r="D13967" s="1205"/>
      <c r="E13967" s="1198"/>
    </row>
    <row r="13968" spans="4:5">
      <c r="D13968" s="1205"/>
      <c r="E13968" s="1198"/>
    </row>
    <row r="13969" spans="4:5">
      <c r="D13969" s="1205"/>
      <c r="E13969" s="1198"/>
    </row>
    <row r="13970" spans="4:5">
      <c r="D13970" s="1205"/>
      <c r="E13970" s="1198"/>
    </row>
    <row r="13971" spans="4:5">
      <c r="D13971" s="1205"/>
      <c r="E13971" s="1198"/>
    </row>
    <row r="13972" spans="4:5">
      <c r="D13972" s="1205"/>
      <c r="E13972" s="1198"/>
    </row>
    <row r="13973" spans="4:5">
      <c r="D13973" s="1205"/>
      <c r="E13973" s="1198"/>
    </row>
    <row r="13974" spans="4:5">
      <c r="D13974" s="1205"/>
      <c r="E13974" s="1198"/>
    </row>
    <row r="13975" spans="4:5">
      <c r="D13975" s="1205"/>
      <c r="E13975" s="1198"/>
    </row>
    <row r="13976" spans="4:5">
      <c r="D13976" s="1205"/>
      <c r="E13976" s="1198"/>
    </row>
    <row r="13977" spans="4:5">
      <c r="D13977" s="1205"/>
      <c r="E13977" s="1198"/>
    </row>
    <row r="13978" spans="4:5">
      <c r="D13978" s="1205"/>
      <c r="E13978" s="1198"/>
    </row>
    <row r="13979" spans="4:5">
      <c r="D13979" s="1205"/>
      <c r="E13979" s="1198"/>
    </row>
    <row r="13980" spans="4:5">
      <c r="D13980" s="1205"/>
      <c r="E13980" s="1198"/>
    </row>
    <row r="13981" spans="4:5">
      <c r="D13981" s="1205"/>
      <c r="E13981" s="1198"/>
    </row>
    <row r="13982" spans="4:5">
      <c r="D13982" s="1205"/>
      <c r="E13982" s="1198"/>
    </row>
    <row r="13983" spans="4:5">
      <c r="D13983" s="1205"/>
      <c r="E13983" s="1198"/>
    </row>
    <row r="13984" spans="4:5">
      <c r="D13984" s="1205"/>
      <c r="E13984" s="1198"/>
    </row>
    <row r="13985" spans="4:5">
      <c r="D13985" s="1205"/>
      <c r="E13985" s="1198"/>
    </row>
    <row r="13986" spans="4:5">
      <c r="D13986" s="1205"/>
      <c r="E13986" s="1198"/>
    </row>
    <row r="13987" spans="4:5">
      <c r="D13987" s="1205"/>
      <c r="E13987" s="1198"/>
    </row>
    <row r="13988" spans="4:5">
      <c r="D13988" s="1205"/>
      <c r="E13988" s="1198"/>
    </row>
    <row r="13989" spans="4:5">
      <c r="D13989" s="1205"/>
      <c r="E13989" s="1198"/>
    </row>
    <row r="13990" spans="4:5">
      <c r="D13990" s="1205"/>
      <c r="E13990" s="1198"/>
    </row>
    <row r="13991" spans="4:5">
      <c r="D13991" s="1205"/>
      <c r="E13991" s="1198"/>
    </row>
    <row r="13992" spans="4:5">
      <c r="D13992" s="1205"/>
      <c r="E13992" s="1198"/>
    </row>
    <row r="13993" spans="4:5">
      <c r="D13993" s="1205"/>
      <c r="E13993" s="1198"/>
    </row>
    <row r="13994" spans="4:5">
      <c r="D13994" s="1205"/>
      <c r="E13994" s="1198"/>
    </row>
    <row r="13995" spans="4:5">
      <c r="D13995" s="1205"/>
      <c r="E13995" s="1198"/>
    </row>
    <row r="13996" spans="4:5">
      <c r="D13996" s="1205"/>
      <c r="E13996" s="1198"/>
    </row>
    <row r="13997" spans="4:5">
      <c r="D13997" s="1205"/>
      <c r="E13997" s="1198"/>
    </row>
    <row r="13998" spans="4:5">
      <c r="D13998" s="1205"/>
      <c r="E13998" s="1198"/>
    </row>
    <row r="13999" spans="4:5">
      <c r="D13999" s="1205"/>
      <c r="E13999" s="1198"/>
    </row>
    <row r="14000" spans="4:5">
      <c r="D14000" s="1205"/>
      <c r="E14000" s="1198"/>
    </row>
    <row r="14001" spans="4:5">
      <c r="D14001" s="1205"/>
      <c r="E14001" s="1198"/>
    </row>
    <row r="14002" spans="4:5">
      <c r="D14002" s="1205"/>
      <c r="E14002" s="1198"/>
    </row>
    <row r="14003" spans="4:5">
      <c r="D14003" s="1205"/>
      <c r="E14003" s="1198"/>
    </row>
    <row r="14004" spans="4:5">
      <c r="D14004" s="1205"/>
      <c r="E14004" s="1198"/>
    </row>
    <row r="14005" spans="4:5">
      <c r="D14005" s="1205"/>
      <c r="E14005" s="1198"/>
    </row>
    <row r="14006" spans="4:5">
      <c r="D14006" s="1205"/>
      <c r="E14006" s="1198"/>
    </row>
    <row r="14007" spans="4:5">
      <c r="D14007" s="1205"/>
      <c r="E14007" s="1198"/>
    </row>
    <row r="14008" spans="4:5">
      <c r="D14008" s="1205"/>
      <c r="E14008" s="1198"/>
    </row>
    <row r="14009" spans="4:5">
      <c r="D14009" s="1205"/>
      <c r="E14009" s="1198"/>
    </row>
    <row r="14010" spans="4:5">
      <c r="D14010" s="1205"/>
      <c r="E14010" s="1198"/>
    </row>
    <row r="14011" spans="4:5">
      <c r="D14011" s="1205"/>
      <c r="E14011" s="1198"/>
    </row>
    <row r="14012" spans="4:5">
      <c r="D14012" s="1205"/>
      <c r="E14012" s="1198"/>
    </row>
    <row r="14013" spans="4:5">
      <c r="D14013" s="1205"/>
      <c r="E14013" s="1198"/>
    </row>
    <row r="14014" spans="4:5">
      <c r="D14014" s="1205"/>
      <c r="E14014" s="1198"/>
    </row>
    <row r="14015" spans="4:5">
      <c r="D14015" s="1205"/>
      <c r="E14015" s="1198"/>
    </row>
    <row r="14016" spans="4:5">
      <c r="D14016" s="1205"/>
      <c r="E14016" s="1198"/>
    </row>
    <row r="14017" spans="4:5">
      <c r="D14017" s="1205"/>
      <c r="E14017" s="1198"/>
    </row>
    <row r="14018" spans="4:5">
      <c r="D14018" s="1205"/>
      <c r="E14018" s="1198"/>
    </row>
    <row r="14019" spans="4:5">
      <c r="D14019" s="1205"/>
      <c r="E14019" s="1198"/>
    </row>
    <row r="14020" spans="4:5">
      <c r="D14020" s="1205"/>
      <c r="E14020" s="1198"/>
    </row>
    <row r="14021" spans="4:5">
      <c r="D14021" s="1205"/>
      <c r="E14021" s="1198"/>
    </row>
    <row r="14022" spans="4:5">
      <c r="D14022" s="1205"/>
      <c r="E14022" s="1198"/>
    </row>
    <row r="14023" spans="4:5">
      <c r="D14023" s="1205"/>
      <c r="E14023" s="1198"/>
    </row>
    <row r="14024" spans="4:5">
      <c r="D14024" s="1205"/>
      <c r="E14024" s="1198"/>
    </row>
    <row r="14025" spans="4:5">
      <c r="D14025" s="1205"/>
      <c r="E14025" s="1198"/>
    </row>
    <row r="14026" spans="4:5">
      <c r="D14026" s="1205"/>
      <c r="E14026" s="1198"/>
    </row>
    <row r="14027" spans="4:5">
      <c r="D14027" s="1205"/>
      <c r="E14027" s="1198"/>
    </row>
    <row r="14028" spans="4:5">
      <c r="D14028" s="1205"/>
      <c r="E14028" s="1198"/>
    </row>
    <row r="14029" spans="4:5">
      <c r="D14029" s="1205"/>
      <c r="E14029" s="1198"/>
    </row>
    <row r="14030" spans="4:5">
      <c r="D14030" s="1205"/>
      <c r="E14030" s="1198"/>
    </row>
    <row r="14031" spans="4:5">
      <c r="D14031" s="1205"/>
      <c r="E14031" s="1198"/>
    </row>
    <row r="14032" spans="4:5">
      <c r="D14032" s="1205"/>
      <c r="E14032" s="1198"/>
    </row>
    <row r="14033" spans="4:5">
      <c r="D14033" s="1205"/>
      <c r="E14033" s="1198"/>
    </row>
    <row r="14034" spans="4:5">
      <c r="D14034" s="1205"/>
      <c r="E14034" s="1198"/>
    </row>
    <row r="14035" spans="4:5">
      <c r="D14035" s="1205"/>
      <c r="E14035" s="1198"/>
    </row>
    <row r="14036" spans="4:5">
      <c r="D14036" s="1205"/>
      <c r="E14036" s="1198"/>
    </row>
    <row r="14037" spans="4:5">
      <c r="D14037" s="1205"/>
      <c r="E14037" s="1198"/>
    </row>
    <row r="14038" spans="4:5">
      <c r="D14038" s="1205"/>
      <c r="E14038" s="1198"/>
    </row>
    <row r="14039" spans="4:5">
      <c r="D14039" s="1205"/>
      <c r="E14039" s="1198"/>
    </row>
    <row r="14040" spans="4:5">
      <c r="D14040" s="1205"/>
      <c r="E14040" s="1198"/>
    </row>
    <row r="14041" spans="4:5">
      <c r="D14041" s="1205"/>
      <c r="E14041" s="1198"/>
    </row>
    <row r="14042" spans="4:5">
      <c r="D14042" s="1205"/>
      <c r="E14042" s="1198"/>
    </row>
    <row r="14043" spans="4:5">
      <c r="D14043" s="1205"/>
      <c r="E14043" s="1198"/>
    </row>
    <row r="14044" spans="4:5">
      <c r="D14044" s="1205"/>
      <c r="E14044" s="1198"/>
    </row>
    <row r="14045" spans="4:5">
      <c r="D14045" s="1205"/>
      <c r="E14045" s="1198"/>
    </row>
    <row r="14046" spans="4:5">
      <c r="D14046" s="1205"/>
      <c r="E14046" s="1198"/>
    </row>
    <row r="14047" spans="4:5">
      <c r="D14047" s="1205"/>
      <c r="E14047" s="1198"/>
    </row>
    <row r="14048" spans="4:5">
      <c r="D14048" s="1205"/>
      <c r="E14048" s="1198"/>
    </row>
    <row r="14049" spans="4:5">
      <c r="D14049" s="1205"/>
      <c r="E14049" s="1198"/>
    </row>
    <row r="14050" spans="4:5">
      <c r="D14050" s="1205"/>
      <c r="E14050" s="1198"/>
    </row>
    <row r="14051" spans="4:5">
      <c r="D14051" s="1205"/>
      <c r="E14051" s="1198"/>
    </row>
    <row r="14052" spans="4:5">
      <c r="D14052" s="1205"/>
      <c r="E14052" s="1198"/>
    </row>
    <row r="14053" spans="4:5">
      <c r="D14053" s="1205"/>
      <c r="E14053" s="1198"/>
    </row>
    <row r="14054" spans="4:5">
      <c r="D14054" s="1205"/>
      <c r="E14054" s="1198"/>
    </row>
    <row r="14055" spans="4:5">
      <c r="D14055" s="1205"/>
      <c r="E14055" s="1198"/>
    </row>
    <row r="14056" spans="4:5">
      <c r="D14056" s="1205"/>
      <c r="E14056" s="1198"/>
    </row>
    <row r="14057" spans="4:5">
      <c r="D14057" s="1205"/>
      <c r="E14057" s="1198"/>
    </row>
    <row r="14058" spans="4:5">
      <c r="D14058" s="1205"/>
      <c r="E14058" s="1198"/>
    </row>
    <row r="14059" spans="4:5">
      <c r="D14059" s="1205"/>
      <c r="E14059" s="1198"/>
    </row>
    <row r="14060" spans="4:5">
      <c r="D14060" s="1205"/>
      <c r="E14060" s="1198"/>
    </row>
    <row r="14061" spans="4:5">
      <c r="D14061" s="1205"/>
      <c r="E14061" s="1198"/>
    </row>
    <row r="14062" spans="4:5">
      <c r="D14062" s="1205"/>
      <c r="E14062" s="1198"/>
    </row>
    <row r="14063" spans="4:5">
      <c r="D14063" s="1205"/>
      <c r="E14063" s="1198"/>
    </row>
    <row r="14064" spans="4:5">
      <c r="D14064" s="1205"/>
      <c r="E14064" s="1198"/>
    </row>
    <row r="14065" spans="4:5">
      <c r="D14065" s="1205"/>
      <c r="E14065" s="1198"/>
    </row>
    <row r="14066" spans="4:5">
      <c r="D14066" s="1205"/>
      <c r="E14066" s="1198"/>
    </row>
    <row r="14067" spans="4:5">
      <c r="D14067" s="1205"/>
      <c r="E14067" s="1198"/>
    </row>
    <row r="14068" spans="4:5">
      <c r="D14068" s="1205"/>
      <c r="E14068" s="1198"/>
    </row>
    <row r="14069" spans="4:5">
      <c r="D14069" s="1205"/>
      <c r="E14069" s="1198"/>
    </row>
    <row r="14070" spans="4:5">
      <c r="D14070" s="1205"/>
      <c r="E14070" s="1198"/>
    </row>
    <row r="14071" spans="4:5">
      <c r="D14071" s="1205"/>
      <c r="E14071" s="1198"/>
    </row>
    <row r="14072" spans="4:5">
      <c r="D14072" s="1205"/>
      <c r="E14072" s="1198"/>
    </row>
    <row r="14073" spans="4:5">
      <c r="D14073" s="1205"/>
      <c r="E14073" s="1198"/>
    </row>
    <row r="14074" spans="4:5">
      <c r="D14074" s="1205"/>
      <c r="E14074" s="1198"/>
    </row>
    <row r="14075" spans="4:5">
      <c r="D14075" s="1205"/>
      <c r="E14075" s="1198"/>
    </row>
    <row r="14076" spans="4:5">
      <c r="D14076" s="1205"/>
      <c r="E14076" s="1198"/>
    </row>
    <row r="14077" spans="4:5">
      <c r="D14077" s="1205"/>
      <c r="E14077" s="1198"/>
    </row>
    <row r="14078" spans="4:5">
      <c r="D14078" s="1205"/>
      <c r="E14078" s="1198"/>
    </row>
    <row r="14079" spans="4:5">
      <c r="D14079" s="1205"/>
      <c r="E14079" s="1198"/>
    </row>
    <row r="14080" spans="4:5">
      <c r="D14080" s="1205"/>
      <c r="E14080" s="1198"/>
    </row>
    <row r="14081" spans="4:5">
      <c r="D14081" s="1205"/>
      <c r="E14081" s="1198"/>
    </row>
    <row r="14082" spans="4:5">
      <c r="D14082" s="1205"/>
      <c r="E14082" s="1198"/>
    </row>
    <row r="14083" spans="4:5">
      <c r="D14083" s="1205"/>
      <c r="E14083" s="1198"/>
    </row>
    <row r="14084" spans="4:5">
      <c r="D14084" s="1205"/>
      <c r="E14084" s="1198"/>
    </row>
    <row r="14085" spans="4:5">
      <c r="D14085" s="1205"/>
      <c r="E14085" s="1198"/>
    </row>
    <row r="14086" spans="4:5">
      <c r="D14086" s="1205"/>
      <c r="E14086" s="1198"/>
    </row>
    <row r="14087" spans="4:5">
      <c r="D14087" s="1205"/>
      <c r="E14087" s="1198"/>
    </row>
    <row r="14088" spans="4:5">
      <c r="D14088" s="1205"/>
      <c r="E14088" s="1198"/>
    </row>
    <row r="14089" spans="4:5">
      <c r="D14089" s="1205"/>
      <c r="E14089" s="1198"/>
    </row>
    <row r="14090" spans="4:5">
      <c r="D14090" s="1205"/>
      <c r="E14090" s="1198"/>
    </row>
    <row r="14091" spans="4:5">
      <c r="D14091" s="1205"/>
      <c r="E14091" s="1198"/>
    </row>
    <row r="14092" spans="4:5">
      <c r="D14092" s="1205"/>
      <c r="E14092" s="1198"/>
    </row>
    <row r="14093" spans="4:5">
      <c r="D14093" s="1205"/>
      <c r="E14093" s="1198"/>
    </row>
    <row r="14094" spans="4:5">
      <c r="D14094" s="1205"/>
      <c r="E14094" s="1198"/>
    </row>
    <row r="14095" spans="4:5">
      <c r="D14095" s="1205"/>
      <c r="E14095" s="1198"/>
    </row>
    <row r="14096" spans="4:5">
      <c r="D14096" s="1205"/>
      <c r="E14096" s="1198"/>
    </row>
    <row r="14097" spans="4:5">
      <c r="D14097" s="1205"/>
      <c r="E14097" s="1198"/>
    </row>
    <row r="14098" spans="4:5">
      <c r="D14098" s="1205"/>
      <c r="E14098" s="1198"/>
    </row>
    <row r="14099" spans="4:5">
      <c r="D14099" s="1205"/>
      <c r="E14099" s="1198"/>
    </row>
    <row r="14100" spans="4:5">
      <c r="D14100" s="1205"/>
      <c r="E14100" s="1198"/>
    </row>
    <row r="14101" spans="4:5">
      <c r="D14101" s="1205"/>
      <c r="E14101" s="1198"/>
    </row>
    <row r="14102" spans="4:5">
      <c r="D14102" s="1205"/>
      <c r="E14102" s="1198"/>
    </row>
    <row r="14103" spans="4:5">
      <c r="D14103" s="1205"/>
      <c r="E14103" s="1198"/>
    </row>
    <row r="14104" spans="4:5">
      <c r="D14104" s="1205"/>
      <c r="E14104" s="1198"/>
    </row>
    <row r="14105" spans="4:5">
      <c r="D14105" s="1205"/>
      <c r="E14105" s="1198"/>
    </row>
    <row r="14106" spans="4:5">
      <c r="D14106" s="1205"/>
      <c r="E14106" s="1198"/>
    </row>
    <row r="14107" spans="4:5">
      <c r="D14107" s="1205"/>
      <c r="E14107" s="1198"/>
    </row>
    <row r="14108" spans="4:5">
      <c r="D14108" s="1205"/>
      <c r="E14108" s="1198"/>
    </row>
    <row r="14109" spans="4:5">
      <c r="D14109" s="1205"/>
      <c r="E14109" s="1198"/>
    </row>
    <row r="14110" spans="4:5">
      <c r="D14110" s="1205"/>
      <c r="E14110" s="1198"/>
    </row>
    <row r="14111" spans="4:5">
      <c r="D14111" s="1205"/>
      <c r="E14111" s="1198"/>
    </row>
    <row r="14112" spans="4:5">
      <c r="D14112" s="1205"/>
      <c r="E14112" s="1198"/>
    </row>
    <row r="14113" spans="4:5">
      <c r="D14113" s="1205"/>
      <c r="E14113" s="1198"/>
    </row>
    <row r="14114" spans="4:5">
      <c r="D14114" s="1205"/>
      <c r="E14114" s="1198"/>
    </row>
    <row r="14115" spans="4:5">
      <c r="D14115" s="1205"/>
      <c r="E14115" s="1198"/>
    </row>
    <row r="14116" spans="4:5">
      <c r="D14116" s="1205"/>
      <c r="E14116" s="1198"/>
    </row>
    <row r="14117" spans="4:5">
      <c r="D14117" s="1205"/>
      <c r="E14117" s="1198"/>
    </row>
    <row r="14118" spans="4:5">
      <c r="D14118" s="1205"/>
      <c r="E14118" s="1198"/>
    </row>
    <row r="14119" spans="4:5">
      <c r="D14119" s="1205"/>
      <c r="E14119" s="1198"/>
    </row>
    <row r="14120" spans="4:5">
      <c r="D14120" s="1205"/>
      <c r="E14120" s="1198"/>
    </row>
    <row r="14121" spans="4:5">
      <c r="D14121" s="1205"/>
      <c r="E14121" s="1198"/>
    </row>
    <row r="14122" spans="4:5">
      <c r="D14122" s="1205"/>
      <c r="E14122" s="1198"/>
    </row>
    <row r="14123" spans="4:5">
      <c r="D14123" s="1205"/>
      <c r="E14123" s="1198"/>
    </row>
    <row r="14124" spans="4:5">
      <c r="D14124" s="1205"/>
      <c r="E14124" s="1198"/>
    </row>
    <row r="14125" spans="4:5">
      <c r="D14125" s="1205"/>
      <c r="E14125" s="1198"/>
    </row>
    <row r="14126" spans="4:5">
      <c r="D14126" s="1205"/>
      <c r="E14126" s="1198"/>
    </row>
    <row r="14127" spans="4:5">
      <c r="D14127" s="1205"/>
      <c r="E14127" s="1198"/>
    </row>
    <row r="14128" spans="4:5">
      <c r="D14128" s="1205"/>
      <c r="E14128" s="1198"/>
    </row>
    <row r="14129" spans="4:5">
      <c r="D14129" s="1205"/>
      <c r="E14129" s="1198"/>
    </row>
    <row r="14130" spans="4:5">
      <c r="D14130" s="1205"/>
      <c r="E14130" s="1198"/>
    </row>
    <row r="14131" spans="4:5">
      <c r="D14131" s="1205"/>
      <c r="E14131" s="1198"/>
    </row>
    <row r="14132" spans="4:5">
      <c r="D14132" s="1205"/>
      <c r="E14132" s="1198"/>
    </row>
    <row r="14133" spans="4:5">
      <c r="D14133" s="1205"/>
      <c r="E14133" s="1198"/>
    </row>
    <row r="14134" spans="4:5">
      <c r="D14134" s="1205"/>
      <c r="E14134" s="1198"/>
    </row>
    <row r="14135" spans="4:5">
      <c r="D14135" s="1205"/>
      <c r="E14135" s="1198"/>
    </row>
    <row r="14136" spans="4:5">
      <c r="D14136" s="1205"/>
      <c r="E14136" s="1198"/>
    </row>
    <row r="14137" spans="4:5">
      <c r="D14137" s="1205"/>
      <c r="E14137" s="1198"/>
    </row>
    <row r="14138" spans="4:5">
      <c r="D14138" s="1205"/>
      <c r="E14138" s="1198"/>
    </row>
    <row r="14139" spans="4:5">
      <c r="D14139" s="1205"/>
      <c r="E14139" s="1198"/>
    </row>
    <row r="14140" spans="4:5">
      <c r="D14140" s="1205"/>
      <c r="E14140" s="1198"/>
    </row>
    <row r="14141" spans="4:5">
      <c r="D14141" s="1205"/>
      <c r="E14141" s="1198"/>
    </row>
    <row r="14142" spans="4:5">
      <c r="D14142" s="1205"/>
      <c r="E14142" s="1198"/>
    </row>
    <row r="14143" spans="4:5">
      <c r="D14143" s="1205"/>
      <c r="E14143" s="1198"/>
    </row>
    <row r="14144" spans="4:5">
      <c r="D14144" s="1205"/>
      <c r="E14144" s="1198"/>
    </row>
    <row r="14145" spans="4:5">
      <c r="D14145" s="1205"/>
      <c r="E14145" s="1198"/>
    </row>
    <row r="14146" spans="4:5">
      <c r="D14146" s="1205"/>
      <c r="E14146" s="1198"/>
    </row>
    <row r="14147" spans="4:5">
      <c r="D14147" s="1205"/>
      <c r="E14147" s="1198"/>
    </row>
    <row r="14148" spans="4:5">
      <c r="D14148" s="1205"/>
      <c r="E14148" s="1198"/>
    </row>
    <row r="14149" spans="4:5">
      <c r="D14149" s="1205"/>
      <c r="E14149" s="1198"/>
    </row>
    <row r="14150" spans="4:5">
      <c r="D14150" s="1205"/>
      <c r="E14150" s="1198"/>
    </row>
    <row r="14151" spans="4:5">
      <c r="D14151" s="1205"/>
      <c r="E14151" s="1198"/>
    </row>
    <row r="14152" spans="4:5">
      <c r="D14152" s="1205"/>
      <c r="E14152" s="1198"/>
    </row>
    <row r="14153" spans="4:5">
      <c r="D14153" s="1205"/>
      <c r="E14153" s="1198"/>
    </row>
    <row r="14154" spans="4:5">
      <c r="D14154" s="1205"/>
      <c r="E14154" s="1198"/>
    </row>
    <row r="14155" spans="4:5">
      <c r="D14155" s="1205"/>
      <c r="E14155" s="1198"/>
    </row>
    <row r="14156" spans="4:5">
      <c r="D14156" s="1205"/>
      <c r="E14156" s="1198"/>
    </row>
    <row r="14157" spans="4:5">
      <c r="D14157" s="1205"/>
      <c r="E14157" s="1198"/>
    </row>
    <row r="14158" spans="4:5">
      <c r="D14158" s="1205"/>
      <c r="E14158" s="1198"/>
    </row>
    <row r="14159" spans="4:5">
      <c r="D14159" s="1205"/>
      <c r="E14159" s="1198"/>
    </row>
    <row r="14160" spans="4:5">
      <c r="D14160" s="1205"/>
      <c r="E14160" s="1198"/>
    </row>
    <row r="14161" spans="4:5">
      <c r="D14161" s="1205"/>
      <c r="E14161" s="1198"/>
    </row>
    <row r="14162" spans="4:5">
      <c r="D14162" s="1205"/>
      <c r="E14162" s="1198"/>
    </row>
    <row r="14163" spans="4:5">
      <c r="D14163" s="1205"/>
      <c r="E14163" s="1198"/>
    </row>
    <row r="14164" spans="4:5">
      <c r="D14164" s="1205"/>
      <c r="E14164" s="1198"/>
    </row>
    <row r="14165" spans="4:5">
      <c r="D14165" s="1205"/>
      <c r="E14165" s="1198"/>
    </row>
    <row r="14166" spans="4:5">
      <c r="D14166" s="1205"/>
      <c r="E14166" s="1198"/>
    </row>
    <row r="14167" spans="4:5">
      <c r="D14167" s="1205"/>
      <c r="E14167" s="1198"/>
    </row>
    <row r="14168" spans="4:5">
      <c r="D14168" s="1205"/>
      <c r="E14168" s="1198"/>
    </row>
    <row r="14169" spans="4:5">
      <c r="D14169" s="1205"/>
      <c r="E14169" s="1198"/>
    </row>
    <row r="14170" spans="4:5">
      <c r="D14170" s="1205"/>
      <c r="E14170" s="1198"/>
    </row>
    <row r="14171" spans="4:5">
      <c r="D14171" s="1205"/>
      <c r="E14171" s="1198"/>
    </row>
    <row r="14172" spans="4:5">
      <c r="D14172" s="1205"/>
      <c r="E14172" s="1198"/>
    </row>
    <row r="14173" spans="4:5">
      <c r="D14173" s="1205"/>
      <c r="E14173" s="1198"/>
    </row>
    <row r="14174" spans="4:5">
      <c r="D14174" s="1205"/>
      <c r="E14174" s="1198"/>
    </row>
    <row r="14175" spans="4:5">
      <c r="D14175" s="1205"/>
      <c r="E14175" s="1198"/>
    </row>
    <row r="14176" spans="4:5">
      <c r="D14176" s="1205"/>
      <c r="E14176" s="1198"/>
    </row>
    <row r="14177" spans="4:5">
      <c r="D14177" s="1205"/>
      <c r="E14177" s="1198"/>
    </row>
    <row r="14178" spans="4:5">
      <c r="D14178" s="1205"/>
      <c r="E14178" s="1198"/>
    </row>
    <row r="14179" spans="4:5">
      <c r="D14179" s="1205"/>
      <c r="E14179" s="1198"/>
    </row>
    <row r="14180" spans="4:5">
      <c r="D14180" s="1205"/>
      <c r="E14180" s="1198"/>
    </row>
    <row r="14181" spans="4:5">
      <c r="D14181" s="1205"/>
      <c r="E14181" s="1198"/>
    </row>
    <row r="14182" spans="4:5">
      <c r="D14182" s="1205"/>
      <c r="E14182" s="1198"/>
    </row>
    <row r="14183" spans="4:5">
      <c r="D14183" s="1205"/>
      <c r="E14183" s="1198"/>
    </row>
    <row r="14184" spans="4:5">
      <c r="D14184" s="1205"/>
      <c r="E14184" s="1198"/>
    </row>
    <row r="14185" spans="4:5">
      <c r="D14185" s="1205"/>
      <c r="E14185" s="1198"/>
    </row>
    <row r="14186" spans="4:5">
      <c r="D14186" s="1205"/>
      <c r="E14186" s="1198"/>
    </row>
    <row r="14187" spans="4:5">
      <c r="D14187" s="1205"/>
      <c r="E14187" s="1198"/>
    </row>
    <row r="14188" spans="4:5">
      <c r="D14188" s="1205"/>
      <c r="E14188" s="1198"/>
    </row>
    <row r="14189" spans="4:5">
      <c r="D14189" s="1205"/>
      <c r="E14189" s="1198"/>
    </row>
    <row r="14190" spans="4:5">
      <c r="D14190" s="1205"/>
      <c r="E14190" s="1198"/>
    </row>
    <row r="14191" spans="4:5">
      <c r="D14191" s="1205"/>
      <c r="E14191" s="1198"/>
    </row>
    <row r="14192" spans="4:5">
      <c r="D14192" s="1205"/>
      <c r="E14192" s="1198"/>
    </row>
    <row r="14193" spans="4:5">
      <c r="D14193" s="1205"/>
      <c r="E14193" s="1198"/>
    </row>
    <row r="14194" spans="4:5">
      <c r="D14194" s="1205"/>
      <c r="E14194" s="1198"/>
    </row>
    <row r="14195" spans="4:5">
      <c r="D14195" s="1205"/>
      <c r="E14195" s="1198"/>
    </row>
    <row r="14196" spans="4:5">
      <c r="D14196" s="1205"/>
      <c r="E14196" s="1198"/>
    </row>
    <row r="14197" spans="4:5">
      <c r="D14197" s="1205"/>
      <c r="E14197" s="1198"/>
    </row>
    <row r="14198" spans="4:5">
      <c r="D14198" s="1205"/>
      <c r="E14198" s="1198"/>
    </row>
    <row r="14199" spans="4:5">
      <c r="D14199" s="1205"/>
      <c r="E14199" s="1198"/>
    </row>
    <row r="14200" spans="4:5">
      <c r="D14200" s="1205"/>
      <c r="E14200" s="1198"/>
    </row>
    <row r="14201" spans="4:5">
      <c r="D14201" s="1205"/>
      <c r="E14201" s="1198"/>
    </row>
    <row r="14202" spans="4:5">
      <c r="D14202" s="1205"/>
      <c r="E14202" s="1198"/>
    </row>
    <row r="14203" spans="4:5">
      <c r="D14203" s="1205"/>
      <c r="E14203" s="1198"/>
    </row>
    <row r="14204" spans="4:5">
      <c r="D14204" s="1205"/>
      <c r="E14204" s="1198"/>
    </row>
    <row r="14205" spans="4:5">
      <c r="D14205" s="1205"/>
      <c r="E14205" s="1198"/>
    </row>
    <row r="14206" spans="4:5">
      <c r="D14206" s="1205"/>
      <c r="E14206" s="1198"/>
    </row>
    <row r="14207" spans="4:5">
      <c r="D14207" s="1205"/>
      <c r="E14207" s="1198"/>
    </row>
    <row r="14208" spans="4:5">
      <c r="D14208" s="1205"/>
      <c r="E14208" s="1198"/>
    </row>
    <row r="14209" spans="4:5">
      <c r="D14209" s="1205"/>
      <c r="E14209" s="1198"/>
    </row>
    <row r="14210" spans="4:5">
      <c r="D14210" s="1205"/>
      <c r="E14210" s="1198"/>
    </row>
    <row r="14211" spans="4:5">
      <c r="D14211" s="1205"/>
      <c r="E14211" s="1198"/>
    </row>
    <row r="14212" spans="4:5">
      <c r="D14212" s="1205"/>
      <c r="E14212" s="1198"/>
    </row>
    <row r="14213" spans="4:5">
      <c r="D14213" s="1205"/>
      <c r="E14213" s="1198"/>
    </row>
    <row r="14214" spans="4:5">
      <c r="D14214" s="1205"/>
      <c r="E14214" s="1198"/>
    </row>
    <row r="14215" spans="4:5">
      <c r="D14215" s="1205"/>
      <c r="E14215" s="1198"/>
    </row>
    <row r="14216" spans="4:5">
      <c r="D14216" s="1205"/>
      <c r="E14216" s="1198"/>
    </row>
    <row r="14217" spans="4:5">
      <c r="D14217" s="1205"/>
      <c r="E14217" s="1198"/>
    </row>
    <row r="14218" spans="4:5">
      <c r="D14218" s="1205"/>
      <c r="E14218" s="1198"/>
    </row>
    <row r="14219" spans="4:5">
      <c r="D14219" s="1205"/>
      <c r="E14219" s="1198"/>
    </row>
    <row r="14220" spans="4:5">
      <c r="D14220" s="1205"/>
      <c r="E14220" s="1198"/>
    </row>
    <row r="14221" spans="4:5">
      <c r="D14221" s="1205"/>
      <c r="E14221" s="1198"/>
    </row>
    <row r="14222" spans="4:5">
      <c r="D14222" s="1205"/>
      <c r="E14222" s="1198"/>
    </row>
    <row r="14223" spans="4:5">
      <c r="D14223" s="1205"/>
      <c r="E14223" s="1198"/>
    </row>
    <row r="14224" spans="4:5">
      <c r="D14224" s="1205"/>
      <c r="E14224" s="1198"/>
    </row>
    <row r="14225" spans="4:5">
      <c r="D14225" s="1205"/>
      <c r="E14225" s="1198"/>
    </row>
    <row r="14226" spans="4:5">
      <c r="D14226" s="1205"/>
      <c r="E14226" s="1198"/>
    </row>
    <row r="14227" spans="4:5">
      <c r="D14227" s="1205"/>
      <c r="E14227" s="1198"/>
    </row>
    <row r="14228" spans="4:5">
      <c r="D14228" s="1205"/>
      <c r="E14228" s="1198"/>
    </row>
    <row r="14229" spans="4:5">
      <c r="D14229" s="1205"/>
      <c r="E14229" s="1198"/>
    </row>
    <row r="14230" spans="4:5">
      <c r="D14230" s="1205"/>
      <c r="E14230" s="1198"/>
    </row>
    <row r="14231" spans="4:5">
      <c r="D14231" s="1205"/>
      <c r="E14231" s="1198"/>
    </row>
    <row r="14232" spans="4:5">
      <c r="D14232" s="1205"/>
      <c r="E14232" s="1198"/>
    </row>
    <row r="14233" spans="4:5">
      <c r="D14233" s="1205"/>
      <c r="E14233" s="1198"/>
    </row>
    <row r="14234" spans="4:5">
      <c r="D14234" s="1205"/>
      <c r="E14234" s="1198"/>
    </row>
    <row r="14235" spans="4:5">
      <c r="D14235" s="1205"/>
      <c r="E14235" s="1198"/>
    </row>
    <row r="14236" spans="4:5">
      <c r="D14236" s="1205"/>
      <c r="E14236" s="1198"/>
    </row>
    <row r="14237" spans="4:5">
      <c r="D14237" s="1205"/>
      <c r="E14237" s="1198"/>
    </row>
    <row r="14238" spans="4:5">
      <c r="D14238" s="1205"/>
      <c r="E14238" s="1198"/>
    </row>
    <row r="14239" spans="4:5">
      <c r="D14239" s="1205"/>
      <c r="E14239" s="1198"/>
    </row>
    <row r="14240" spans="4:5">
      <c r="D14240" s="1205"/>
      <c r="E14240" s="1198"/>
    </row>
    <row r="14241" spans="4:5">
      <c r="D14241" s="1205"/>
      <c r="E14241" s="1198"/>
    </row>
    <row r="14242" spans="4:5">
      <c r="D14242" s="1205"/>
      <c r="E14242" s="1198"/>
    </row>
    <row r="14243" spans="4:5">
      <c r="D14243" s="1205"/>
      <c r="E14243" s="1198"/>
    </row>
    <row r="14244" spans="4:5">
      <c r="D14244" s="1205"/>
      <c r="E14244" s="1198"/>
    </row>
    <row r="14245" spans="4:5">
      <c r="D14245" s="1205"/>
      <c r="E14245" s="1198"/>
    </row>
    <row r="14246" spans="4:5">
      <c r="D14246" s="1205"/>
      <c r="E14246" s="1198"/>
    </row>
    <row r="14247" spans="4:5">
      <c r="D14247" s="1205"/>
      <c r="E14247" s="1198"/>
    </row>
    <row r="14248" spans="4:5">
      <c r="D14248" s="1205"/>
      <c r="E14248" s="1198"/>
    </row>
    <row r="14249" spans="4:5">
      <c r="D14249" s="1205"/>
      <c r="E14249" s="1198"/>
    </row>
    <row r="14250" spans="4:5">
      <c r="D14250" s="1205"/>
      <c r="E14250" s="1198"/>
    </row>
    <row r="14251" spans="4:5">
      <c r="D14251" s="1205"/>
      <c r="E14251" s="1198"/>
    </row>
    <row r="14252" spans="4:5">
      <c r="D14252" s="1205"/>
      <c r="E14252" s="1198"/>
    </row>
    <row r="14253" spans="4:5">
      <c r="D14253" s="1205"/>
      <c r="E14253" s="1198"/>
    </row>
    <row r="14254" spans="4:5">
      <c r="D14254" s="1205"/>
      <c r="E14254" s="1198"/>
    </row>
    <row r="14255" spans="4:5">
      <c r="D14255" s="1205"/>
      <c r="E14255" s="1198"/>
    </row>
    <row r="14256" spans="4:5">
      <c r="D14256" s="1205"/>
      <c r="E14256" s="1198"/>
    </row>
    <row r="14257" spans="4:5">
      <c r="D14257" s="1205"/>
      <c r="E14257" s="1198"/>
    </row>
    <row r="14258" spans="4:5">
      <c r="D14258" s="1205"/>
      <c r="E14258" s="1198"/>
    </row>
    <row r="14259" spans="4:5">
      <c r="D14259" s="1205"/>
      <c r="E14259" s="1198"/>
    </row>
    <row r="14260" spans="4:5">
      <c r="D14260" s="1205"/>
      <c r="E14260" s="1198"/>
    </row>
    <row r="14261" spans="4:5">
      <c r="D14261" s="1205"/>
      <c r="E14261" s="1198"/>
    </row>
    <row r="14262" spans="4:5">
      <c r="D14262" s="1205"/>
      <c r="E14262" s="1198"/>
    </row>
    <row r="14263" spans="4:5">
      <c r="D14263" s="1205"/>
      <c r="E14263" s="1198"/>
    </row>
    <row r="14264" spans="4:5">
      <c r="D14264" s="1205"/>
      <c r="E14264" s="1198"/>
    </row>
    <row r="14265" spans="4:5">
      <c r="D14265" s="1205"/>
      <c r="E14265" s="1198"/>
    </row>
    <row r="14266" spans="4:5">
      <c r="D14266" s="1205"/>
      <c r="E14266" s="1198"/>
    </row>
    <row r="14267" spans="4:5">
      <c r="D14267" s="1205"/>
      <c r="E14267" s="1198"/>
    </row>
    <row r="14268" spans="4:5">
      <c r="D14268" s="1205"/>
      <c r="E14268" s="1198"/>
    </row>
    <row r="14269" spans="4:5">
      <c r="D14269" s="1205"/>
      <c r="E14269" s="1198"/>
    </row>
    <row r="14270" spans="4:5">
      <c r="D14270" s="1205"/>
      <c r="E14270" s="1198"/>
    </row>
    <row r="14271" spans="4:5">
      <c r="D14271" s="1205"/>
      <c r="E14271" s="1198"/>
    </row>
    <row r="14272" spans="4:5">
      <c r="D14272" s="1205"/>
      <c r="E14272" s="1198"/>
    </row>
    <row r="14273" spans="4:5">
      <c r="D14273" s="1205"/>
      <c r="E14273" s="1198"/>
    </row>
    <row r="14274" spans="4:5">
      <c r="D14274" s="1205"/>
      <c r="E14274" s="1198"/>
    </row>
    <row r="14275" spans="4:5">
      <c r="D14275" s="1205"/>
      <c r="E14275" s="1198"/>
    </row>
    <row r="14276" spans="4:5">
      <c r="D14276" s="1205"/>
      <c r="E14276" s="1198"/>
    </row>
    <row r="14277" spans="4:5">
      <c r="D14277" s="1205"/>
      <c r="E14277" s="1198"/>
    </row>
    <row r="14278" spans="4:5">
      <c r="D14278" s="1205"/>
      <c r="E14278" s="1198"/>
    </row>
    <row r="14279" spans="4:5">
      <c r="D14279" s="1205"/>
      <c r="E14279" s="1198"/>
    </row>
    <row r="14280" spans="4:5">
      <c r="D14280" s="1205"/>
      <c r="E14280" s="1198"/>
    </row>
    <row r="14281" spans="4:5">
      <c r="D14281" s="1205"/>
      <c r="E14281" s="1198"/>
    </row>
    <row r="14282" spans="4:5">
      <c r="D14282" s="1205"/>
      <c r="E14282" s="1198"/>
    </row>
    <row r="14283" spans="4:5">
      <c r="D14283" s="1205"/>
      <c r="E14283" s="1198"/>
    </row>
    <row r="14284" spans="4:5">
      <c r="D14284" s="1205"/>
      <c r="E14284" s="1198"/>
    </row>
    <row r="14285" spans="4:5">
      <c r="D14285" s="1205"/>
      <c r="E14285" s="1198"/>
    </row>
    <row r="14286" spans="4:5">
      <c r="D14286" s="1205"/>
      <c r="E14286" s="1198"/>
    </row>
    <row r="14287" spans="4:5">
      <c r="D14287" s="1205"/>
      <c r="E14287" s="1198"/>
    </row>
    <row r="14288" spans="4:5">
      <c r="D14288" s="1205"/>
      <c r="E14288" s="1198"/>
    </row>
    <row r="14289" spans="4:5">
      <c r="D14289" s="1205"/>
      <c r="E14289" s="1198"/>
    </row>
    <row r="14290" spans="4:5">
      <c r="D14290" s="1205"/>
      <c r="E14290" s="1198"/>
    </row>
    <row r="14291" spans="4:5">
      <c r="D14291" s="1205"/>
      <c r="E14291" s="1198"/>
    </row>
    <row r="14292" spans="4:5">
      <c r="D14292" s="1205"/>
      <c r="E14292" s="1198"/>
    </row>
    <row r="14293" spans="4:5">
      <c r="D14293" s="1205"/>
      <c r="E14293" s="1198"/>
    </row>
    <row r="14294" spans="4:5">
      <c r="D14294" s="1205"/>
      <c r="E14294" s="1198"/>
    </row>
    <row r="14295" spans="4:5">
      <c r="D14295" s="1205"/>
      <c r="E14295" s="1198"/>
    </row>
    <row r="14296" spans="4:5">
      <c r="D14296" s="1205"/>
      <c r="E14296" s="1198"/>
    </row>
    <row r="14297" spans="4:5">
      <c r="D14297" s="1205"/>
      <c r="E14297" s="1198"/>
    </row>
    <row r="14298" spans="4:5">
      <c r="D14298" s="1205"/>
      <c r="E14298" s="1198"/>
    </row>
    <row r="14299" spans="4:5">
      <c r="D14299" s="1205"/>
      <c r="E14299" s="1198"/>
    </row>
    <row r="14300" spans="4:5">
      <c r="D14300" s="1205"/>
      <c r="E14300" s="1198"/>
    </row>
    <row r="14301" spans="4:5">
      <c r="D14301" s="1205"/>
      <c r="E14301" s="1198"/>
    </row>
    <row r="14302" spans="4:5">
      <c r="D14302" s="1205"/>
      <c r="E14302" s="1198"/>
    </row>
    <row r="14303" spans="4:5">
      <c r="D14303" s="1205"/>
      <c r="E14303" s="1198"/>
    </row>
    <row r="14304" spans="4:5">
      <c r="D14304" s="1205"/>
      <c r="E14304" s="1198"/>
    </row>
    <row r="14305" spans="4:5">
      <c r="D14305" s="1205"/>
      <c r="E14305" s="1198"/>
    </row>
    <row r="14306" spans="4:5">
      <c r="D14306" s="1205"/>
      <c r="E14306" s="1198"/>
    </row>
    <row r="14307" spans="4:5">
      <c r="D14307" s="1205"/>
      <c r="E14307" s="1198"/>
    </row>
    <row r="14308" spans="4:5">
      <c r="D14308" s="1205"/>
      <c r="E14308" s="1198"/>
    </row>
    <row r="14309" spans="4:5">
      <c r="D14309" s="1205"/>
      <c r="E14309" s="1198"/>
    </row>
    <row r="14310" spans="4:5">
      <c r="D14310" s="1205"/>
      <c r="E14310" s="1198"/>
    </row>
    <row r="14311" spans="4:5">
      <c r="D14311" s="1205"/>
      <c r="E14311" s="1198"/>
    </row>
    <row r="14312" spans="4:5">
      <c r="D14312" s="1205"/>
      <c r="E14312" s="1198"/>
    </row>
    <row r="14313" spans="4:5">
      <c r="D14313" s="1205"/>
      <c r="E14313" s="1198"/>
    </row>
    <row r="14314" spans="4:5">
      <c r="D14314" s="1205"/>
      <c r="E14314" s="1198"/>
    </row>
    <row r="14315" spans="4:5">
      <c r="D14315" s="1205"/>
      <c r="E14315" s="1198"/>
    </row>
    <row r="14316" spans="4:5">
      <c r="D14316" s="1205"/>
      <c r="E14316" s="1198"/>
    </row>
    <row r="14317" spans="4:5">
      <c r="D14317" s="1205"/>
      <c r="E14317" s="1198"/>
    </row>
    <row r="14318" spans="4:5">
      <c r="D14318" s="1205"/>
      <c r="E14318" s="1198"/>
    </row>
    <row r="14319" spans="4:5">
      <c r="D14319" s="1205"/>
      <c r="E14319" s="1198"/>
    </row>
    <row r="14320" spans="4:5">
      <c r="D14320" s="1205"/>
      <c r="E14320" s="1198"/>
    </row>
    <row r="14321" spans="4:5">
      <c r="D14321" s="1205"/>
      <c r="E14321" s="1198"/>
    </row>
    <row r="14322" spans="4:5">
      <c r="D14322" s="1205"/>
      <c r="E14322" s="1198"/>
    </row>
    <row r="14323" spans="4:5">
      <c r="D14323" s="1205"/>
      <c r="E14323" s="1198"/>
    </row>
    <row r="14324" spans="4:5">
      <c r="D14324" s="1205"/>
      <c r="E14324" s="1198"/>
    </row>
    <row r="14325" spans="4:5">
      <c r="D14325" s="1205"/>
      <c r="E14325" s="1198"/>
    </row>
    <row r="14326" spans="4:5">
      <c r="D14326" s="1205"/>
      <c r="E14326" s="1198"/>
    </row>
    <row r="14327" spans="4:5">
      <c r="D14327" s="1205"/>
      <c r="E14327" s="1198"/>
    </row>
    <row r="14328" spans="4:5">
      <c r="D14328" s="1205"/>
      <c r="E14328" s="1198"/>
    </row>
    <row r="14329" spans="4:5">
      <c r="D14329" s="1205"/>
      <c r="E14329" s="1198"/>
    </row>
    <row r="14330" spans="4:5">
      <c r="D14330" s="1205"/>
      <c r="E14330" s="1198"/>
    </row>
    <row r="14331" spans="4:5">
      <c r="D14331" s="1205"/>
      <c r="E14331" s="1198"/>
    </row>
    <row r="14332" spans="4:5">
      <c r="D14332" s="1205"/>
      <c r="E14332" s="1198"/>
    </row>
    <row r="14333" spans="4:5">
      <c r="D14333" s="1205"/>
      <c r="E14333" s="1198"/>
    </row>
    <row r="14334" spans="4:5">
      <c r="D14334" s="1205"/>
      <c r="E14334" s="1198"/>
    </row>
    <row r="14335" spans="4:5">
      <c r="D14335" s="1205"/>
      <c r="E14335" s="1198"/>
    </row>
    <row r="14336" spans="4:5">
      <c r="D14336" s="1205"/>
      <c r="E14336" s="1198"/>
    </row>
    <row r="14337" spans="4:5">
      <c r="D14337" s="1205"/>
      <c r="E14337" s="1198"/>
    </row>
    <row r="14338" spans="4:5">
      <c r="D14338" s="1205"/>
      <c r="E14338" s="1198"/>
    </row>
    <row r="14339" spans="4:5">
      <c r="D14339" s="1205"/>
      <c r="E14339" s="1198"/>
    </row>
    <row r="14340" spans="4:5">
      <c r="D14340" s="1205"/>
      <c r="E14340" s="1198"/>
    </row>
    <row r="14341" spans="4:5">
      <c r="D14341" s="1205"/>
      <c r="E14341" s="1198"/>
    </row>
    <row r="14342" spans="4:5">
      <c r="D14342" s="1205"/>
      <c r="E14342" s="1198"/>
    </row>
    <row r="14343" spans="4:5">
      <c r="D14343" s="1205"/>
      <c r="E14343" s="1198"/>
    </row>
    <row r="14344" spans="4:5">
      <c r="D14344" s="1205"/>
      <c r="E14344" s="1198"/>
    </row>
    <row r="14345" spans="4:5">
      <c r="D14345" s="1205"/>
      <c r="E14345" s="1198"/>
    </row>
    <row r="14346" spans="4:5">
      <c r="D14346" s="1205"/>
      <c r="E14346" s="1198"/>
    </row>
    <row r="14347" spans="4:5">
      <c r="D14347" s="1205"/>
      <c r="E14347" s="1198"/>
    </row>
    <row r="14348" spans="4:5">
      <c r="D14348" s="1205"/>
      <c r="E14348" s="1198"/>
    </row>
    <row r="14349" spans="4:5">
      <c r="D14349" s="1205"/>
      <c r="E14349" s="1198"/>
    </row>
    <row r="14350" spans="4:5">
      <c r="D14350" s="1205"/>
      <c r="E14350" s="1198"/>
    </row>
    <row r="14351" spans="4:5">
      <c r="D14351" s="1205"/>
      <c r="E14351" s="1198"/>
    </row>
    <row r="14352" spans="4:5">
      <c r="D14352" s="1205"/>
      <c r="E14352" s="1198"/>
    </row>
    <row r="14353" spans="4:5">
      <c r="D14353" s="1205"/>
      <c r="E14353" s="1198"/>
    </row>
    <row r="14354" spans="4:5">
      <c r="D14354" s="1205"/>
      <c r="E14354" s="1198"/>
    </row>
    <row r="14355" spans="4:5">
      <c r="D14355" s="1205"/>
      <c r="E14355" s="1198"/>
    </row>
    <row r="14356" spans="4:5">
      <c r="D14356" s="1205"/>
      <c r="E14356" s="1198"/>
    </row>
    <row r="14357" spans="4:5">
      <c r="D14357" s="1205"/>
      <c r="E14357" s="1198"/>
    </row>
    <row r="14358" spans="4:5">
      <c r="D14358" s="1205"/>
      <c r="E14358" s="1198"/>
    </row>
    <row r="14359" spans="4:5">
      <c r="D14359" s="1205"/>
      <c r="E14359" s="1198"/>
    </row>
    <row r="14360" spans="4:5">
      <c r="D14360" s="1205"/>
      <c r="E14360" s="1198"/>
    </row>
    <row r="14361" spans="4:5">
      <c r="D14361" s="1205"/>
      <c r="E14361" s="1198"/>
    </row>
    <row r="14362" spans="4:5">
      <c r="D14362" s="1205"/>
      <c r="E14362" s="1198"/>
    </row>
    <row r="14363" spans="4:5">
      <c r="D14363" s="1205"/>
      <c r="E14363" s="1198"/>
    </row>
    <row r="14364" spans="4:5">
      <c r="D14364" s="1205"/>
      <c r="E14364" s="1198"/>
    </row>
    <row r="14365" spans="4:5">
      <c r="D14365" s="1205"/>
      <c r="E14365" s="1198"/>
    </row>
    <row r="14366" spans="4:5">
      <c r="D14366" s="1205"/>
      <c r="E14366" s="1198"/>
    </row>
    <row r="14367" spans="4:5">
      <c r="D14367" s="1205"/>
      <c r="E14367" s="1198"/>
    </row>
    <row r="14368" spans="4:5">
      <c r="D14368" s="1205"/>
      <c r="E14368" s="1198"/>
    </row>
    <row r="14369" spans="4:5">
      <c r="D14369" s="1205"/>
      <c r="E14369" s="1198"/>
    </row>
    <row r="14370" spans="4:5">
      <c r="D14370" s="1205"/>
      <c r="E14370" s="1198"/>
    </row>
    <row r="14371" spans="4:5">
      <c r="D14371" s="1205"/>
      <c r="E14371" s="1198"/>
    </row>
    <row r="14372" spans="4:5">
      <c r="D14372" s="1205"/>
      <c r="E14372" s="1198"/>
    </row>
    <row r="14373" spans="4:5">
      <c r="D14373" s="1205"/>
      <c r="E14373" s="1198"/>
    </row>
    <row r="14374" spans="4:5">
      <c r="D14374" s="1205"/>
      <c r="E14374" s="1198"/>
    </row>
    <row r="14375" spans="4:5">
      <c r="D14375" s="1205"/>
      <c r="E14375" s="1198"/>
    </row>
    <row r="14376" spans="4:5">
      <c r="D14376" s="1205"/>
      <c r="E14376" s="1198"/>
    </row>
    <row r="14377" spans="4:5">
      <c r="D14377" s="1205"/>
      <c r="E14377" s="1198"/>
    </row>
    <row r="14378" spans="4:5">
      <c r="D14378" s="1205"/>
      <c r="E14378" s="1198"/>
    </row>
    <row r="14379" spans="4:5">
      <c r="D14379" s="1205"/>
      <c r="E14379" s="1198"/>
    </row>
    <row r="14380" spans="4:5">
      <c r="D14380" s="1205"/>
      <c r="E14380" s="1198"/>
    </row>
    <row r="14381" spans="4:5">
      <c r="D14381" s="1205"/>
      <c r="E14381" s="1198"/>
    </row>
    <row r="14382" spans="4:5">
      <c r="D14382" s="1205"/>
      <c r="E14382" s="1198"/>
    </row>
    <row r="14383" spans="4:5">
      <c r="D14383" s="1205"/>
      <c r="E14383" s="1198"/>
    </row>
    <row r="14384" spans="4:5">
      <c r="D14384" s="1205"/>
      <c r="E14384" s="1198"/>
    </row>
    <row r="14385" spans="4:5">
      <c r="D14385" s="1205"/>
      <c r="E14385" s="1198"/>
    </row>
    <row r="14386" spans="4:5">
      <c r="D14386" s="1205"/>
      <c r="E14386" s="1198"/>
    </row>
    <row r="14387" spans="4:5">
      <c r="D14387" s="1205"/>
      <c r="E14387" s="1198"/>
    </row>
    <row r="14388" spans="4:5">
      <c r="D14388" s="1205"/>
      <c r="E14388" s="1198"/>
    </row>
    <row r="14389" spans="4:5">
      <c r="D14389" s="1205"/>
      <c r="E14389" s="1198"/>
    </row>
    <row r="14390" spans="4:5">
      <c r="D14390" s="1205"/>
      <c r="E14390" s="1198"/>
    </row>
    <row r="14391" spans="4:5">
      <c r="D14391" s="1205"/>
      <c r="E14391" s="1198"/>
    </row>
    <row r="14392" spans="4:5">
      <c r="D14392" s="1205"/>
      <c r="E14392" s="1198"/>
    </row>
    <row r="14393" spans="4:5">
      <c r="D14393" s="1205"/>
      <c r="E14393" s="1198"/>
    </row>
    <row r="14394" spans="4:5">
      <c r="D14394" s="1205"/>
      <c r="E14394" s="1198"/>
    </row>
    <row r="14395" spans="4:5">
      <c r="D14395" s="1205"/>
      <c r="E14395" s="1198"/>
    </row>
    <row r="14396" spans="4:5">
      <c r="D14396" s="1205"/>
      <c r="E14396" s="1198"/>
    </row>
    <row r="14397" spans="4:5">
      <c r="D14397" s="1205"/>
      <c r="E14397" s="1198"/>
    </row>
    <row r="14398" spans="4:5">
      <c r="D14398" s="1205"/>
      <c r="E14398" s="1198"/>
    </row>
    <row r="14399" spans="4:5">
      <c r="D14399" s="1205"/>
      <c r="E14399" s="1198"/>
    </row>
    <row r="14400" spans="4:5">
      <c r="D14400" s="1205"/>
      <c r="E14400" s="1198"/>
    </row>
    <row r="14401" spans="4:5">
      <c r="D14401" s="1205"/>
      <c r="E14401" s="1198"/>
    </row>
    <row r="14402" spans="4:5">
      <c r="D14402" s="1205"/>
      <c r="E14402" s="1198"/>
    </row>
    <row r="14403" spans="4:5">
      <c r="D14403" s="1205"/>
      <c r="E14403" s="1198"/>
    </row>
    <row r="14404" spans="4:5">
      <c r="D14404" s="1205"/>
      <c r="E14404" s="1198"/>
    </row>
    <row r="14405" spans="4:5">
      <c r="D14405" s="1205"/>
      <c r="E14405" s="1198"/>
    </row>
    <row r="14406" spans="4:5">
      <c r="D14406" s="1205"/>
      <c r="E14406" s="1198"/>
    </row>
    <row r="14407" spans="4:5">
      <c r="D14407" s="1205"/>
      <c r="E14407" s="1198"/>
    </row>
    <row r="14408" spans="4:5">
      <c r="D14408" s="1205"/>
      <c r="E14408" s="1198"/>
    </row>
    <row r="14409" spans="4:5">
      <c r="D14409" s="1205"/>
      <c r="E14409" s="1198"/>
    </row>
    <row r="14410" spans="4:5">
      <c r="D14410" s="1205"/>
      <c r="E14410" s="1198"/>
    </row>
    <row r="14411" spans="4:5">
      <c r="D14411" s="1205"/>
      <c r="E14411" s="1198"/>
    </row>
    <row r="14412" spans="4:5">
      <c r="D14412" s="1205"/>
      <c r="E14412" s="1198"/>
    </row>
    <row r="14413" spans="4:5">
      <c r="D14413" s="1205"/>
      <c r="E14413" s="1198"/>
    </row>
    <row r="14414" spans="4:5">
      <c r="D14414" s="1205"/>
      <c r="E14414" s="1198"/>
    </row>
    <row r="14415" spans="4:5">
      <c r="D14415" s="1205"/>
      <c r="E14415" s="1198"/>
    </row>
    <row r="14416" spans="4:5">
      <c r="D14416" s="1205"/>
      <c r="E14416" s="1198"/>
    </row>
    <row r="14417" spans="4:5">
      <c r="D14417" s="1205"/>
      <c r="E14417" s="1198"/>
    </row>
    <row r="14418" spans="4:5">
      <c r="D14418" s="1205"/>
      <c r="E14418" s="1198"/>
    </row>
    <row r="14419" spans="4:5">
      <c r="D14419" s="1205"/>
      <c r="E14419" s="1198"/>
    </row>
    <row r="14420" spans="4:5">
      <c r="D14420" s="1205"/>
      <c r="E14420" s="1198"/>
    </row>
    <row r="14421" spans="4:5">
      <c r="D14421" s="1205"/>
      <c r="E14421" s="1198"/>
    </row>
    <row r="14422" spans="4:5">
      <c r="D14422" s="1205"/>
      <c r="E14422" s="1198"/>
    </row>
    <row r="14423" spans="4:5">
      <c r="D14423" s="1205"/>
      <c r="E14423" s="1198"/>
    </row>
    <row r="14424" spans="4:5">
      <c r="D14424" s="1205"/>
      <c r="E14424" s="1198"/>
    </row>
    <row r="14425" spans="4:5">
      <c r="D14425" s="1205"/>
      <c r="E14425" s="1198"/>
    </row>
    <row r="14426" spans="4:5">
      <c r="D14426" s="1205"/>
      <c r="E14426" s="1198"/>
    </row>
    <row r="14427" spans="4:5">
      <c r="D14427" s="1205"/>
      <c r="E14427" s="1198"/>
    </row>
    <row r="14428" spans="4:5">
      <c r="D14428" s="1205"/>
      <c r="E14428" s="1198"/>
    </row>
    <row r="14429" spans="4:5">
      <c r="D14429" s="1205"/>
      <c r="E14429" s="1198"/>
    </row>
    <row r="14430" spans="4:5">
      <c r="D14430" s="1205"/>
      <c r="E14430" s="1198"/>
    </row>
    <row r="14431" spans="4:5">
      <c r="D14431" s="1205"/>
      <c r="E14431" s="1198"/>
    </row>
    <row r="14432" spans="4:5">
      <c r="D14432" s="1205"/>
      <c r="E14432" s="1198"/>
    </row>
    <row r="14433" spans="4:5">
      <c r="D14433" s="1205"/>
      <c r="E14433" s="1198"/>
    </row>
    <row r="14434" spans="4:5">
      <c r="D14434" s="1205"/>
      <c r="E14434" s="1198"/>
    </row>
    <row r="14435" spans="4:5">
      <c r="D14435" s="1205"/>
      <c r="E14435" s="1198"/>
    </row>
    <row r="14436" spans="4:5">
      <c r="D14436" s="1205"/>
      <c r="E14436" s="1198"/>
    </row>
    <row r="14437" spans="4:5">
      <c r="D14437" s="1205"/>
      <c r="E14437" s="1198"/>
    </row>
    <row r="14438" spans="4:5">
      <c r="D14438" s="1205"/>
      <c r="E14438" s="1198"/>
    </row>
    <row r="14439" spans="4:5">
      <c r="D14439" s="1205"/>
      <c r="E14439" s="1198"/>
    </row>
    <row r="14440" spans="4:5">
      <c r="D14440" s="1205"/>
      <c r="E14440" s="1198"/>
    </row>
    <row r="14441" spans="4:5">
      <c r="D14441" s="1205"/>
      <c r="E14441" s="1198"/>
    </row>
    <row r="14442" spans="4:5">
      <c r="D14442" s="1205"/>
      <c r="E14442" s="1198"/>
    </row>
    <row r="14443" spans="4:5">
      <c r="D14443" s="1205"/>
      <c r="E14443" s="1198"/>
    </row>
    <row r="14444" spans="4:5">
      <c r="D14444" s="1205"/>
      <c r="E14444" s="1198"/>
    </row>
    <row r="14445" spans="4:5">
      <c r="D14445" s="1205"/>
      <c r="E14445" s="1198"/>
    </row>
    <row r="14446" spans="4:5">
      <c r="D14446" s="1205"/>
      <c r="E14446" s="1198"/>
    </row>
    <row r="14447" spans="4:5">
      <c r="D14447" s="1205"/>
      <c r="E14447" s="1198"/>
    </row>
    <row r="14448" spans="4:5">
      <c r="D14448" s="1205"/>
      <c r="E14448" s="1198"/>
    </row>
    <row r="14449" spans="4:5">
      <c r="D14449" s="1205"/>
      <c r="E14449" s="1198"/>
    </row>
    <row r="14450" spans="4:5">
      <c r="D14450" s="1205"/>
      <c r="E14450" s="1198"/>
    </row>
    <row r="14451" spans="4:5">
      <c r="D14451" s="1205"/>
      <c r="E14451" s="1198"/>
    </row>
    <row r="14452" spans="4:5">
      <c r="D14452" s="1205"/>
      <c r="E14452" s="1198"/>
    </row>
    <row r="14453" spans="4:5">
      <c r="D14453" s="1205"/>
      <c r="E14453" s="1198"/>
    </row>
    <row r="14454" spans="4:5">
      <c r="D14454" s="1205"/>
      <c r="E14454" s="1198"/>
    </row>
    <row r="14455" spans="4:5">
      <c r="D14455" s="1205"/>
      <c r="E14455" s="1198"/>
    </row>
    <row r="14456" spans="4:5">
      <c r="D14456" s="1205"/>
      <c r="E14456" s="1198"/>
    </row>
    <row r="14457" spans="4:5">
      <c r="D14457" s="1205"/>
      <c r="E14457" s="1198"/>
    </row>
    <row r="14458" spans="4:5">
      <c r="D14458" s="1205"/>
      <c r="E14458" s="1198"/>
    </row>
    <row r="14459" spans="4:5">
      <c r="D14459" s="1205"/>
      <c r="E14459" s="1198"/>
    </row>
    <row r="14460" spans="4:5">
      <c r="D14460" s="1205"/>
      <c r="E14460" s="1198"/>
    </row>
    <row r="14461" spans="4:5">
      <c r="D14461" s="1205"/>
      <c r="E14461" s="1198"/>
    </row>
    <row r="14462" spans="4:5">
      <c r="D14462" s="1205"/>
      <c r="E14462" s="1198"/>
    </row>
    <row r="14463" spans="4:5">
      <c r="D14463" s="1205"/>
      <c r="E14463" s="1198"/>
    </row>
    <row r="14464" spans="4:5">
      <c r="D14464" s="1205"/>
      <c r="E14464" s="1198"/>
    </row>
    <row r="14465" spans="4:5">
      <c r="D14465" s="1205"/>
      <c r="E14465" s="1198"/>
    </row>
    <row r="14466" spans="4:5">
      <c r="D14466" s="1205"/>
      <c r="E14466" s="1198"/>
    </row>
    <row r="14467" spans="4:5">
      <c r="D14467" s="1205"/>
      <c r="E14467" s="1198"/>
    </row>
    <row r="14468" spans="4:5">
      <c r="D14468" s="1205"/>
      <c r="E14468" s="1198"/>
    </row>
    <row r="14469" spans="4:5">
      <c r="D14469" s="1205"/>
      <c r="E14469" s="1198"/>
    </row>
    <row r="14470" spans="4:5">
      <c r="D14470" s="1205"/>
      <c r="E14470" s="1198"/>
    </row>
    <row r="14471" spans="4:5">
      <c r="D14471" s="1205"/>
      <c r="E14471" s="1198"/>
    </row>
    <row r="14472" spans="4:5">
      <c r="D14472" s="1205"/>
      <c r="E14472" s="1198"/>
    </row>
    <row r="14473" spans="4:5">
      <c r="D14473" s="1205"/>
      <c r="E14473" s="1198"/>
    </row>
    <row r="14474" spans="4:5">
      <c r="D14474" s="1205"/>
      <c r="E14474" s="1198"/>
    </row>
    <row r="14475" spans="4:5">
      <c r="D14475" s="1205"/>
      <c r="E14475" s="1198"/>
    </row>
    <row r="14476" spans="4:5">
      <c r="D14476" s="1205"/>
      <c r="E14476" s="1198"/>
    </row>
    <row r="14477" spans="4:5">
      <c r="D14477" s="1205"/>
      <c r="E14477" s="1198"/>
    </row>
    <row r="14478" spans="4:5">
      <c r="D14478" s="1205"/>
      <c r="E14478" s="1198"/>
    </row>
    <row r="14479" spans="4:5">
      <c r="D14479" s="1205"/>
      <c r="E14479" s="1198"/>
    </row>
    <row r="14480" spans="4:5">
      <c r="D14480" s="1205"/>
      <c r="E14480" s="1198"/>
    </row>
    <row r="14481" spans="4:5">
      <c r="D14481" s="1205"/>
      <c r="E14481" s="1198"/>
    </row>
    <row r="14482" spans="4:5">
      <c r="D14482" s="1205"/>
      <c r="E14482" s="1198"/>
    </row>
    <row r="14483" spans="4:5">
      <c r="D14483" s="1205"/>
      <c r="E14483" s="1198"/>
    </row>
    <row r="14484" spans="4:5">
      <c r="D14484" s="1205"/>
      <c r="E14484" s="1198"/>
    </row>
    <row r="14485" spans="4:5">
      <c r="D14485" s="1205"/>
      <c r="E14485" s="1198"/>
    </row>
    <row r="14486" spans="4:5">
      <c r="D14486" s="1205"/>
      <c r="E14486" s="1198"/>
    </row>
    <row r="14487" spans="4:5">
      <c r="D14487" s="1205"/>
      <c r="E14487" s="1198"/>
    </row>
    <row r="14488" spans="4:5">
      <c r="D14488" s="1205"/>
      <c r="E14488" s="1198"/>
    </row>
    <row r="14489" spans="4:5">
      <c r="D14489" s="1205"/>
      <c r="E14489" s="1198"/>
    </row>
    <row r="14490" spans="4:5">
      <c r="D14490" s="1205"/>
      <c r="E14490" s="1198"/>
    </row>
    <row r="14491" spans="4:5">
      <c r="D14491" s="1205"/>
      <c r="E14491" s="1198"/>
    </row>
    <row r="14492" spans="4:5">
      <c r="D14492" s="1205"/>
      <c r="E14492" s="1198"/>
    </row>
    <row r="14493" spans="4:5">
      <c r="D14493" s="1205"/>
      <c r="E14493" s="1198"/>
    </row>
    <row r="14494" spans="4:5">
      <c r="D14494" s="1205"/>
      <c r="E14494" s="1198"/>
    </row>
    <row r="14495" spans="4:5">
      <c r="D14495" s="1205"/>
      <c r="E14495" s="1198"/>
    </row>
    <row r="14496" spans="4:5">
      <c r="D14496" s="1205"/>
      <c r="E14496" s="1198"/>
    </row>
    <row r="14497" spans="4:5">
      <c r="D14497" s="1205"/>
      <c r="E14497" s="1198"/>
    </row>
    <row r="14498" spans="4:5">
      <c r="D14498" s="1205"/>
      <c r="E14498" s="1198"/>
    </row>
    <row r="14499" spans="4:5">
      <c r="D14499" s="1205"/>
      <c r="E14499" s="1198"/>
    </row>
    <row r="14500" spans="4:5">
      <c r="D14500" s="1205"/>
      <c r="E14500" s="1198"/>
    </row>
    <row r="14501" spans="4:5">
      <c r="D14501" s="1205"/>
      <c r="E14501" s="1198"/>
    </row>
    <row r="14502" spans="4:5">
      <c r="D14502" s="1205"/>
      <c r="E14502" s="1198"/>
    </row>
    <row r="14503" spans="4:5">
      <c r="D14503" s="1205"/>
      <c r="E14503" s="1198"/>
    </row>
    <row r="14504" spans="4:5">
      <c r="D14504" s="1205"/>
      <c r="E14504" s="1198"/>
    </row>
    <row r="14505" spans="4:5">
      <c r="D14505" s="1205"/>
      <c r="E14505" s="1198"/>
    </row>
    <row r="14506" spans="4:5">
      <c r="D14506" s="1205"/>
      <c r="E14506" s="1198"/>
    </row>
    <row r="14507" spans="4:5">
      <c r="D14507" s="1205"/>
      <c r="E14507" s="1198"/>
    </row>
    <row r="14508" spans="4:5">
      <c r="D14508" s="1205"/>
      <c r="E14508" s="1198"/>
    </row>
    <row r="14509" spans="4:5">
      <c r="D14509" s="1205"/>
      <c r="E14509" s="1198"/>
    </row>
    <row r="14510" spans="4:5">
      <c r="D14510" s="1205"/>
      <c r="E14510" s="1198"/>
    </row>
    <row r="14511" spans="4:5">
      <c r="D14511" s="1205"/>
      <c r="E14511" s="1198"/>
    </row>
    <row r="14512" spans="4:5">
      <c r="D14512" s="1205"/>
      <c r="E14512" s="1198"/>
    </row>
    <row r="14513" spans="4:5">
      <c r="D14513" s="1205"/>
      <c r="E14513" s="1198"/>
    </row>
    <row r="14514" spans="4:5">
      <c r="D14514" s="1205"/>
      <c r="E14514" s="1198"/>
    </row>
    <row r="14515" spans="4:5">
      <c r="D14515" s="1205"/>
      <c r="E14515" s="1198"/>
    </row>
    <row r="14516" spans="4:5">
      <c r="D14516" s="1205"/>
      <c r="E14516" s="1198"/>
    </row>
    <row r="14517" spans="4:5">
      <c r="D14517" s="1205"/>
      <c r="E14517" s="1198"/>
    </row>
    <row r="14518" spans="4:5">
      <c r="D14518" s="1205"/>
      <c r="E14518" s="1198"/>
    </row>
    <row r="14519" spans="4:5">
      <c r="D14519" s="1205"/>
      <c r="E14519" s="1198"/>
    </row>
    <row r="14520" spans="4:5">
      <c r="D14520" s="1205"/>
      <c r="E14520" s="1198"/>
    </row>
    <row r="14521" spans="4:5">
      <c r="D14521" s="1205"/>
      <c r="E14521" s="1198"/>
    </row>
    <row r="14522" spans="4:5">
      <c r="D14522" s="1205"/>
      <c r="E14522" s="1198"/>
    </row>
    <row r="14523" spans="4:5">
      <c r="D14523" s="1205"/>
      <c r="E14523" s="1198"/>
    </row>
    <row r="14524" spans="4:5">
      <c r="D14524" s="1205"/>
      <c r="E14524" s="1198"/>
    </row>
    <row r="14525" spans="4:5">
      <c r="D14525" s="1205"/>
      <c r="E14525" s="1198"/>
    </row>
    <row r="14526" spans="4:5">
      <c r="D14526" s="1205"/>
      <c r="E14526" s="1198"/>
    </row>
    <row r="14527" spans="4:5">
      <c r="D14527" s="1205"/>
      <c r="E14527" s="1198"/>
    </row>
    <row r="14528" spans="4:5">
      <c r="D14528" s="1205"/>
      <c r="E14528" s="1198"/>
    </row>
    <row r="14529" spans="4:5">
      <c r="D14529" s="1205"/>
      <c r="E14529" s="1198"/>
    </row>
    <row r="14530" spans="4:5">
      <c r="D14530" s="1205"/>
      <c r="E14530" s="1198"/>
    </row>
    <row r="14531" spans="4:5">
      <c r="D14531" s="1205"/>
      <c r="E14531" s="1198"/>
    </row>
    <row r="14532" spans="4:5">
      <c r="D14532" s="1205"/>
      <c r="E14532" s="1198"/>
    </row>
    <row r="14533" spans="4:5">
      <c r="D14533" s="1205"/>
      <c r="E14533" s="1198"/>
    </row>
    <row r="14534" spans="4:5">
      <c r="D14534" s="1205"/>
      <c r="E14534" s="1198"/>
    </row>
    <row r="14535" spans="4:5">
      <c r="D14535" s="1205"/>
      <c r="E14535" s="1198"/>
    </row>
    <row r="14536" spans="4:5">
      <c r="D14536" s="1205"/>
      <c r="E14536" s="1198"/>
    </row>
    <row r="14537" spans="4:5">
      <c r="D14537" s="1205"/>
      <c r="E14537" s="1198"/>
    </row>
    <row r="14538" spans="4:5">
      <c r="D14538" s="1205"/>
      <c r="E14538" s="1198"/>
    </row>
    <row r="14539" spans="4:5">
      <c r="D14539" s="1205"/>
      <c r="E14539" s="1198"/>
    </row>
    <row r="14540" spans="4:5">
      <c r="D14540" s="1205"/>
      <c r="E14540" s="1198"/>
    </row>
    <row r="14541" spans="4:5">
      <c r="D14541" s="1205"/>
      <c r="E14541" s="1198"/>
    </row>
    <row r="14542" spans="4:5">
      <c r="D14542" s="1205"/>
      <c r="E14542" s="1198"/>
    </row>
    <row r="14543" spans="4:5">
      <c r="D14543" s="1205"/>
      <c r="E14543" s="1198"/>
    </row>
    <row r="14544" spans="4:5">
      <c r="D14544" s="1205"/>
      <c r="E14544" s="1198"/>
    </row>
    <row r="14545" spans="4:5">
      <c r="D14545" s="1205"/>
      <c r="E14545" s="1198"/>
    </row>
    <row r="14546" spans="4:5">
      <c r="D14546" s="1205"/>
      <c r="E14546" s="1198"/>
    </row>
    <row r="14547" spans="4:5">
      <c r="D14547" s="1205"/>
      <c r="E14547" s="1198"/>
    </row>
    <row r="14548" spans="4:5">
      <c r="D14548" s="1205"/>
      <c r="E14548" s="1198"/>
    </row>
    <row r="14549" spans="4:5">
      <c r="D14549" s="1205"/>
      <c r="E14549" s="1198"/>
    </row>
    <row r="14550" spans="4:5">
      <c r="D14550" s="1205"/>
      <c r="E14550" s="1198"/>
    </row>
    <row r="14551" spans="4:5">
      <c r="D14551" s="1205"/>
      <c r="E14551" s="1198"/>
    </row>
    <row r="14552" spans="4:5">
      <c r="D14552" s="1205"/>
      <c r="E14552" s="1198"/>
    </row>
    <row r="14553" spans="4:5">
      <c r="D14553" s="1205"/>
      <c r="E14553" s="1198"/>
    </row>
    <row r="14554" spans="4:5">
      <c r="D14554" s="1205"/>
      <c r="E14554" s="1198"/>
    </row>
    <row r="14555" spans="4:5">
      <c r="D14555" s="1205"/>
      <c r="E14555" s="1198"/>
    </row>
    <row r="14556" spans="4:5">
      <c r="D14556" s="1205"/>
      <c r="E14556" s="1198"/>
    </row>
    <row r="14557" spans="4:5">
      <c r="D14557" s="1205"/>
      <c r="E14557" s="1198"/>
    </row>
    <row r="14558" spans="4:5">
      <c r="D14558" s="1205"/>
      <c r="E14558" s="1198"/>
    </row>
    <row r="14559" spans="4:5">
      <c r="D14559" s="1205"/>
      <c r="E14559" s="1198"/>
    </row>
    <row r="14560" spans="4:5">
      <c r="D14560" s="1205"/>
      <c r="E14560" s="1198"/>
    </row>
    <row r="14561" spans="4:5">
      <c r="D14561" s="1205"/>
      <c r="E14561" s="1198"/>
    </row>
    <row r="14562" spans="4:5">
      <c r="D14562" s="1205"/>
      <c r="E14562" s="1198"/>
    </row>
    <row r="14563" spans="4:5">
      <c r="D14563" s="1205"/>
      <c r="E14563" s="1198"/>
    </row>
    <row r="14564" spans="4:5">
      <c r="D14564" s="1205"/>
      <c r="E14564" s="1198"/>
    </row>
    <row r="14565" spans="4:5">
      <c r="D14565" s="1205"/>
      <c r="E14565" s="1198"/>
    </row>
    <row r="14566" spans="4:5">
      <c r="D14566" s="1205"/>
      <c r="E14566" s="1198"/>
    </row>
    <row r="14567" spans="4:5">
      <c r="D14567" s="1205"/>
      <c r="E14567" s="1198"/>
    </row>
    <row r="14568" spans="4:5">
      <c r="D14568" s="1205"/>
      <c r="E14568" s="1198"/>
    </row>
    <row r="14569" spans="4:5">
      <c r="D14569" s="1205"/>
      <c r="E14569" s="1198"/>
    </row>
    <row r="14570" spans="4:5">
      <c r="D14570" s="1205"/>
      <c r="E14570" s="1198"/>
    </row>
    <row r="14571" spans="4:5">
      <c r="D14571" s="1205"/>
      <c r="E14571" s="1198"/>
    </row>
    <row r="14572" spans="4:5">
      <c r="D14572" s="1205"/>
      <c r="E14572" s="1198"/>
    </row>
    <row r="14573" spans="4:5">
      <c r="D14573" s="1205"/>
      <c r="E14573" s="1198"/>
    </row>
    <row r="14574" spans="4:5">
      <c r="D14574" s="1205"/>
      <c r="E14574" s="1198"/>
    </row>
    <row r="14575" spans="4:5">
      <c r="D14575" s="1205"/>
      <c r="E14575" s="1198"/>
    </row>
    <row r="14576" spans="4:5">
      <c r="D14576" s="1205"/>
      <c r="E14576" s="1198"/>
    </row>
    <row r="14577" spans="4:5">
      <c r="D14577" s="1205"/>
      <c r="E14577" s="1198"/>
    </row>
    <row r="14578" spans="4:5">
      <c r="D14578" s="1205"/>
      <c r="E14578" s="1198"/>
    </row>
    <row r="14579" spans="4:5">
      <c r="D14579" s="1205"/>
      <c r="E14579" s="1198"/>
    </row>
    <row r="14580" spans="4:5">
      <c r="D14580" s="1205"/>
      <c r="E14580" s="1198"/>
    </row>
    <row r="14581" spans="4:5">
      <c r="D14581" s="1205"/>
      <c r="E14581" s="1198"/>
    </row>
    <row r="14582" spans="4:5">
      <c r="D14582" s="1205"/>
      <c r="E14582" s="1198"/>
    </row>
    <row r="14583" spans="4:5">
      <c r="D14583" s="1205"/>
      <c r="E14583" s="1198"/>
    </row>
    <row r="14584" spans="4:5">
      <c r="D14584" s="1205"/>
      <c r="E14584" s="1198"/>
    </row>
    <row r="14585" spans="4:5">
      <c r="D14585" s="1205"/>
      <c r="E14585" s="1198"/>
    </row>
    <row r="14586" spans="4:5">
      <c r="D14586" s="1205"/>
      <c r="E14586" s="1198"/>
    </row>
    <row r="14587" spans="4:5">
      <c r="D14587" s="1205"/>
      <c r="E14587" s="1198"/>
    </row>
    <row r="14588" spans="4:5">
      <c r="D14588" s="1205"/>
      <c r="E14588" s="1198"/>
    </row>
    <row r="14589" spans="4:5">
      <c r="D14589" s="1205"/>
      <c r="E14589" s="1198"/>
    </row>
    <row r="14590" spans="4:5">
      <c r="D14590" s="1205"/>
      <c r="E14590" s="1198"/>
    </row>
    <row r="14591" spans="4:5">
      <c r="D14591" s="1205"/>
      <c r="E14591" s="1198"/>
    </row>
    <row r="14592" spans="4:5">
      <c r="D14592" s="1205"/>
      <c r="E14592" s="1198"/>
    </row>
    <row r="14593" spans="4:5">
      <c r="D14593" s="1205"/>
      <c r="E14593" s="1198"/>
    </row>
    <row r="14594" spans="4:5">
      <c r="D14594" s="1205"/>
      <c r="E14594" s="1198"/>
    </row>
    <row r="14595" spans="4:5">
      <c r="D14595" s="1205"/>
      <c r="E14595" s="1198"/>
    </row>
    <row r="14596" spans="4:5">
      <c r="D14596" s="1205"/>
      <c r="E14596" s="1198"/>
    </row>
    <row r="14597" spans="4:5">
      <c r="D14597" s="1205"/>
      <c r="E14597" s="1198"/>
    </row>
    <row r="14598" spans="4:5">
      <c r="D14598" s="1205"/>
      <c r="E14598" s="1198"/>
    </row>
    <row r="14599" spans="4:5">
      <c r="D14599" s="1205"/>
      <c r="E14599" s="1198"/>
    </row>
    <row r="14600" spans="4:5">
      <c r="D14600" s="1205"/>
      <c r="E14600" s="1198"/>
    </row>
    <row r="14601" spans="4:5">
      <c r="D14601" s="1205"/>
      <c r="E14601" s="1198"/>
    </row>
    <row r="14602" spans="4:5">
      <c r="D14602" s="1205"/>
      <c r="E14602" s="1198"/>
    </row>
    <row r="14603" spans="4:5">
      <c r="D14603" s="1205"/>
      <c r="E14603" s="1198"/>
    </row>
    <row r="14604" spans="4:5">
      <c r="D14604" s="1205"/>
      <c r="E14604" s="1198"/>
    </row>
    <row r="14605" spans="4:5">
      <c r="D14605" s="1205"/>
      <c r="E14605" s="1198"/>
    </row>
    <row r="14606" spans="4:5">
      <c r="D14606" s="1205"/>
      <c r="E14606" s="1198"/>
    </row>
    <row r="14607" spans="4:5">
      <c r="D14607" s="1205"/>
      <c r="E14607" s="1198"/>
    </row>
    <row r="14608" spans="4:5">
      <c r="D14608" s="1205"/>
      <c r="E14608" s="1198"/>
    </row>
    <row r="14609" spans="4:5">
      <c r="D14609" s="1205"/>
      <c r="E14609" s="1198"/>
    </row>
    <row r="14610" spans="4:5">
      <c r="D14610" s="1205"/>
      <c r="E14610" s="1198"/>
    </row>
    <row r="14611" spans="4:5">
      <c r="D14611" s="1205"/>
      <c r="E14611" s="1198"/>
    </row>
    <row r="14612" spans="4:5">
      <c r="D14612" s="1205"/>
      <c r="E14612" s="1198"/>
    </row>
    <row r="14613" spans="4:5">
      <c r="D14613" s="1205"/>
      <c r="E14613" s="1198"/>
    </row>
    <row r="14614" spans="4:5">
      <c r="D14614" s="1205"/>
      <c r="E14614" s="1198"/>
    </row>
    <row r="14615" spans="4:5">
      <c r="D14615" s="1205"/>
      <c r="E14615" s="1198"/>
    </row>
    <row r="14616" spans="4:5">
      <c r="D14616" s="1205"/>
      <c r="E14616" s="1198"/>
    </row>
    <row r="14617" spans="4:5">
      <c r="D14617" s="1205"/>
      <c r="E14617" s="1198"/>
    </row>
    <row r="14618" spans="4:5">
      <c r="D14618" s="1205"/>
      <c r="E14618" s="1198"/>
    </row>
    <row r="14619" spans="4:5">
      <c r="D14619" s="1205"/>
      <c r="E14619" s="1198"/>
    </row>
    <row r="14620" spans="4:5">
      <c r="D14620" s="1205"/>
      <c r="E14620" s="1198"/>
    </row>
    <row r="14621" spans="4:5">
      <c r="D14621" s="1205"/>
      <c r="E14621" s="1198"/>
    </row>
    <row r="14622" spans="4:5">
      <c r="D14622" s="1205"/>
      <c r="E14622" s="1198"/>
    </row>
    <row r="14623" spans="4:5">
      <c r="D14623" s="1205"/>
      <c r="E14623" s="1198"/>
    </row>
    <row r="14624" spans="4:5">
      <c r="D14624" s="1205"/>
      <c r="E14624" s="1198"/>
    </row>
    <row r="14625" spans="4:5">
      <c r="D14625" s="1205"/>
      <c r="E14625" s="1198"/>
    </row>
    <row r="14626" spans="4:5">
      <c r="D14626" s="1205"/>
      <c r="E14626" s="1198"/>
    </row>
    <row r="14627" spans="4:5">
      <c r="D14627" s="1205"/>
      <c r="E14627" s="1198"/>
    </row>
    <row r="14628" spans="4:5">
      <c r="D14628" s="1205"/>
      <c r="E14628" s="1198"/>
    </row>
    <row r="14629" spans="4:5">
      <c r="D14629" s="1205"/>
      <c r="E14629" s="1198"/>
    </row>
    <row r="14630" spans="4:5">
      <c r="D14630" s="1205"/>
      <c r="E14630" s="1198"/>
    </row>
    <row r="14631" spans="4:5">
      <c r="D14631" s="1205"/>
      <c r="E14631" s="1198"/>
    </row>
    <row r="14632" spans="4:5">
      <c r="D14632" s="1205"/>
      <c r="E14632" s="1198"/>
    </row>
    <row r="14633" spans="4:5">
      <c r="D14633" s="1205"/>
      <c r="E14633" s="1198"/>
    </row>
    <row r="14634" spans="4:5">
      <c r="D14634" s="1205"/>
      <c r="E14634" s="1198"/>
    </row>
    <row r="14635" spans="4:5">
      <c r="D14635" s="1205"/>
      <c r="E14635" s="1198"/>
    </row>
    <row r="14636" spans="4:5">
      <c r="D14636" s="1205"/>
      <c r="E14636" s="1198"/>
    </row>
    <row r="14637" spans="4:5">
      <c r="D14637" s="1205"/>
      <c r="E14637" s="1198"/>
    </row>
    <row r="14638" spans="4:5">
      <c r="D14638" s="1205"/>
      <c r="E14638" s="1198"/>
    </row>
    <row r="14639" spans="4:5">
      <c r="D14639" s="1205"/>
      <c r="E14639" s="1198"/>
    </row>
    <row r="14640" spans="4:5">
      <c r="D14640" s="1205"/>
      <c r="E14640" s="1198"/>
    </row>
    <row r="14641" spans="4:5">
      <c r="D14641" s="1205"/>
      <c r="E14641" s="1198"/>
    </row>
    <row r="14642" spans="4:5">
      <c r="D14642" s="1205"/>
      <c r="E14642" s="1198"/>
    </row>
    <row r="14643" spans="4:5">
      <c r="D14643" s="1205"/>
      <c r="E14643" s="1198"/>
    </row>
    <row r="14644" spans="4:5">
      <c r="D14644" s="1205"/>
      <c r="E14644" s="1198"/>
    </row>
    <row r="14645" spans="4:5">
      <c r="D14645" s="1205"/>
      <c r="E14645" s="1198"/>
    </row>
    <row r="14646" spans="4:5">
      <c r="D14646" s="1205"/>
      <c r="E14646" s="1198"/>
    </row>
    <row r="14647" spans="4:5">
      <c r="D14647" s="1205"/>
      <c r="E14647" s="1198"/>
    </row>
    <row r="14648" spans="4:5">
      <c r="D14648" s="1205"/>
      <c r="E14648" s="1198"/>
    </row>
    <row r="14649" spans="4:5">
      <c r="D14649" s="1205"/>
      <c r="E14649" s="1198"/>
    </row>
    <row r="14650" spans="4:5">
      <c r="D14650" s="1205"/>
      <c r="E14650" s="1198"/>
    </row>
    <row r="14651" spans="4:5">
      <c r="D14651" s="1205"/>
      <c r="E14651" s="1198"/>
    </row>
    <row r="14652" spans="4:5">
      <c r="D14652" s="1205"/>
      <c r="E14652" s="1198"/>
    </row>
    <row r="14653" spans="4:5">
      <c r="D14653" s="1205"/>
      <c r="E14653" s="1198"/>
    </row>
    <row r="14654" spans="4:5">
      <c r="D14654" s="1205"/>
      <c r="E14654" s="1198"/>
    </row>
    <row r="14655" spans="4:5">
      <c r="D14655" s="1205"/>
      <c r="E14655" s="1198"/>
    </row>
    <row r="14656" spans="4:5">
      <c r="D14656" s="1205"/>
      <c r="E14656" s="1198"/>
    </row>
    <row r="14657" spans="4:5">
      <c r="D14657" s="1205"/>
      <c r="E14657" s="1198"/>
    </row>
    <row r="14658" spans="4:5">
      <c r="D14658" s="1205"/>
      <c r="E14658" s="1198"/>
    </row>
    <row r="14659" spans="4:5">
      <c r="D14659" s="1205"/>
      <c r="E14659" s="1198"/>
    </row>
    <row r="14660" spans="4:5">
      <c r="D14660" s="1205"/>
      <c r="E14660" s="1198"/>
    </row>
    <row r="14661" spans="4:5">
      <c r="D14661" s="1205"/>
      <c r="E14661" s="1198"/>
    </row>
    <row r="14662" spans="4:5">
      <c r="D14662" s="1205"/>
      <c r="E14662" s="1198"/>
    </row>
    <row r="14663" spans="4:5">
      <c r="D14663" s="1205"/>
      <c r="E14663" s="1198"/>
    </row>
    <row r="14664" spans="4:5">
      <c r="D14664" s="1205"/>
      <c r="E14664" s="1198"/>
    </row>
    <row r="14665" spans="4:5">
      <c r="D14665" s="1205"/>
      <c r="E14665" s="1198"/>
    </row>
    <row r="14666" spans="4:5">
      <c r="D14666" s="1205"/>
      <c r="E14666" s="1198"/>
    </row>
    <row r="14667" spans="4:5">
      <c r="D14667" s="1205"/>
      <c r="E14667" s="1198"/>
    </row>
    <row r="14668" spans="4:5">
      <c r="D14668" s="1205"/>
      <c r="E14668" s="1198"/>
    </row>
    <row r="14669" spans="4:5">
      <c r="D14669" s="1205"/>
      <c r="E14669" s="1198"/>
    </row>
    <row r="14670" spans="4:5">
      <c r="D14670" s="1205"/>
      <c r="E14670" s="1198"/>
    </row>
    <row r="14671" spans="4:5">
      <c r="D14671" s="1205"/>
      <c r="E14671" s="1198"/>
    </row>
    <row r="14672" spans="4:5">
      <c r="D14672" s="1205"/>
      <c r="E14672" s="1198"/>
    </row>
    <row r="14673" spans="4:5">
      <c r="D14673" s="1205"/>
      <c r="E14673" s="1198"/>
    </row>
    <row r="14674" spans="4:5">
      <c r="D14674" s="1205"/>
      <c r="E14674" s="1198"/>
    </row>
    <row r="14675" spans="4:5">
      <c r="D14675" s="1205"/>
      <c r="E14675" s="1198"/>
    </row>
    <row r="14676" spans="4:5">
      <c r="D14676" s="1205"/>
      <c r="E14676" s="1198"/>
    </row>
    <row r="14677" spans="4:5">
      <c r="D14677" s="1205"/>
      <c r="E14677" s="1198"/>
    </row>
    <row r="14678" spans="4:5">
      <c r="D14678" s="1205"/>
      <c r="E14678" s="1198"/>
    </row>
    <row r="14679" spans="4:5">
      <c r="D14679" s="1205"/>
      <c r="E14679" s="1198"/>
    </row>
    <row r="14680" spans="4:5">
      <c r="D14680" s="1205"/>
      <c r="E14680" s="1198"/>
    </row>
    <row r="14681" spans="4:5">
      <c r="D14681" s="1205"/>
      <c r="E14681" s="1198"/>
    </row>
    <row r="14682" spans="4:5">
      <c r="D14682" s="1205"/>
      <c r="E14682" s="1198"/>
    </row>
    <row r="14683" spans="4:5">
      <c r="D14683" s="1205"/>
      <c r="E14683" s="1198"/>
    </row>
    <row r="14684" spans="4:5">
      <c r="D14684" s="1205"/>
      <c r="E14684" s="1198"/>
    </row>
    <row r="14685" spans="4:5">
      <c r="D14685" s="1205"/>
      <c r="E14685" s="1198"/>
    </row>
    <row r="14686" spans="4:5">
      <c r="D14686" s="1205"/>
      <c r="E14686" s="1198"/>
    </row>
    <row r="14687" spans="4:5">
      <c r="D14687" s="1205"/>
      <c r="E14687" s="1198"/>
    </row>
    <row r="14688" spans="4:5">
      <c r="D14688" s="1205"/>
      <c r="E14688" s="1198"/>
    </row>
    <row r="14689" spans="4:5">
      <c r="D14689" s="1205"/>
      <c r="E14689" s="1198"/>
    </row>
    <row r="14690" spans="4:5">
      <c r="D14690" s="1205"/>
      <c r="E14690" s="1198"/>
    </row>
    <row r="14691" spans="4:5">
      <c r="D14691" s="1205"/>
      <c r="E14691" s="1198"/>
    </row>
    <row r="14692" spans="4:5">
      <c r="D14692" s="1205"/>
      <c r="E14692" s="1198"/>
    </row>
    <row r="14693" spans="4:5">
      <c r="D14693" s="1205"/>
      <c r="E14693" s="1198"/>
    </row>
    <row r="14694" spans="4:5">
      <c r="D14694" s="1205"/>
      <c r="E14694" s="1198"/>
    </row>
    <row r="14695" spans="4:5">
      <c r="D14695" s="1205"/>
      <c r="E14695" s="1198"/>
    </row>
    <row r="14696" spans="4:5">
      <c r="D14696" s="1205"/>
      <c r="E14696" s="1198"/>
    </row>
    <row r="14697" spans="4:5">
      <c r="D14697" s="1205"/>
      <c r="E14697" s="1198"/>
    </row>
    <row r="14698" spans="4:5">
      <c r="D14698" s="1205"/>
      <c r="E14698" s="1198"/>
    </row>
    <row r="14699" spans="4:5">
      <c r="D14699" s="1205"/>
      <c r="E14699" s="1198"/>
    </row>
    <row r="14700" spans="4:5">
      <c r="D14700" s="1205"/>
      <c r="E14700" s="1198"/>
    </row>
    <row r="14701" spans="4:5">
      <c r="D14701" s="1205"/>
      <c r="E14701" s="1198"/>
    </row>
    <row r="14702" spans="4:5">
      <c r="D14702" s="1205"/>
      <c r="E14702" s="1198"/>
    </row>
    <row r="14703" spans="4:5">
      <c r="D14703" s="1205"/>
      <c r="E14703" s="1198"/>
    </row>
    <row r="14704" spans="4:5">
      <c r="D14704" s="1205"/>
      <c r="E14704" s="1198"/>
    </row>
    <row r="14705" spans="4:5">
      <c r="D14705" s="1205"/>
      <c r="E14705" s="1198"/>
    </row>
    <row r="14706" spans="4:5">
      <c r="D14706" s="1205"/>
      <c r="E14706" s="1198"/>
    </row>
    <row r="14707" spans="4:5">
      <c r="D14707" s="1205"/>
      <c r="E14707" s="1198"/>
    </row>
    <row r="14708" spans="4:5">
      <c r="D14708" s="1205"/>
      <c r="E14708" s="1198"/>
    </row>
    <row r="14709" spans="4:5">
      <c r="D14709" s="1205"/>
      <c r="E14709" s="1198"/>
    </row>
    <row r="14710" spans="4:5">
      <c r="D14710" s="1205"/>
      <c r="E14710" s="1198"/>
    </row>
    <row r="14711" spans="4:5">
      <c r="D14711" s="1205"/>
      <c r="E14711" s="1198"/>
    </row>
    <row r="14712" spans="4:5">
      <c r="D14712" s="1205"/>
      <c r="E14712" s="1198"/>
    </row>
    <row r="14713" spans="4:5">
      <c r="D14713" s="1205"/>
      <c r="E14713" s="1198"/>
    </row>
    <row r="14714" spans="4:5">
      <c r="D14714" s="1205"/>
      <c r="E14714" s="1198"/>
    </row>
    <row r="14715" spans="4:5">
      <c r="D14715" s="1205"/>
      <c r="E14715" s="1198"/>
    </row>
    <row r="14716" spans="4:5">
      <c r="D14716" s="1205"/>
      <c r="E14716" s="1198"/>
    </row>
    <row r="14717" spans="4:5">
      <c r="D14717" s="1205"/>
      <c r="E14717" s="1198"/>
    </row>
    <row r="14718" spans="4:5">
      <c r="D14718" s="1205"/>
      <c r="E14718" s="1198"/>
    </row>
    <row r="14719" spans="4:5">
      <c r="D14719" s="1205"/>
      <c r="E14719" s="1198"/>
    </row>
    <row r="14720" spans="4:5">
      <c r="D14720" s="1205"/>
      <c r="E14720" s="1198"/>
    </row>
    <row r="14721" spans="4:5">
      <c r="D14721" s="1205"/>
      <c r="E14721" s="1198"/>
    </row>
    <row r="14722" spans="4:5">
      <c r="D14722" s="1205"/>
      <c r="E14722" s="1198"/>
    </row>
    <row r="14723" spans="4:5">
      <c r="D14723" s="1205"/>
      <c r="E14723" s="1198"/>
    </row>
    <row r="14724" spans="4:5">
      <c r="D14724" s="1205"/>
      <c r="E14724" s="1198"/>
    </row>
    <row r="14725" spans="4:5">
      <c r="D14725" s="1205"/>
      <c r="E14725" s="1198"/>
    </row>
    <row r="14726" spans="4:5">
      <c r="D14726" s="1205"/>
      <c r="E14726" s="1198"/>
    </row>
    <row r="14727" spans="4:5">
      <c r="D14727" s="1205"/>
      <c r="E14727" s="1198"/>
    </row>
    <row r="14728" spans="4:5">
      <c r="D14728" s="1205"/>
      <c r="E14728" s="1198"/>
    </row>
    <row r="14729" spans="4:5">
      <c r="D14729" s="1205"/>
      <c r="E14729" s="1198"/>
    </row>
    <row r="14730" spans="4:5">
      <c r="D14730" s="1205"/>
      <c r="E14730" s="1198"/>
    </row>
    <row r="14731" spans="4:5">
      <c r="D14731" s="1205"/>
      <c r="E14731" s="1198"/>
    </row>
    <row r="14732" spans="4:5">
      <c r="D14732" s="1205"/>
      <c r="E14732" s="1198"/>
    </row>
    <row r="14733" spans="4:5">
      <c r="D14733" s="1205"/>
      <c r="E14733" s="1198"/>
    </row>
    <row r="14734" spans="4:5">
      <c r="D14734" s="1205"/>
      <c r="E14734" s="1198"/>
    </row>
    <row r="14735" spans="4:5">
      <c r="D14735" s="1205"/>
      <c r="E14735" s="1198"/>
    </row>
    <row r="14736" spans="4:5">
      <c r="D14736" s="1205"/>
      <c r="E14736" s="1198"/>
    </row>
    <row r="14737" spans="4:5">
      <c r="D14737" s="1205"/>
      <c r="E14737" s="1198"/>
    </row>
    <row r="14738" spans="4:5">
      <c r="D14738" s="1205"/>
      <c r="E14738" s="1198"/>
    </row>
    <row r="14739" spans="4:5">
      <c r="D14739" s="1205"/>
      <c r="E14739" s="1198"/>
    </row>
    <row r="14740" spans="4:5">
      <c r="D14740" s="1205"/>
      <c r="E14740" s="1198"/>
    </row>
    <row r="14741" spans="4:5">
      <c r="D14741" s="1205"/>
      <c r="E14741" s="1198"/>
    </row>
    <row r="14742" spans="4:5">
      <c r="D14742" s="1205"/>
      <c r="E14742" s="1198"/>
    </row>
    <row r="14743" spans="4:5">
      <c r="D14743" s="1205"/>
      <c r="E14743" s="1198"/>
    </row>
    <row r="14744" spans="4:5">
      <c r="D14744" s="1205"/>
      <c r="E14744" s="1198"/>
    </row>
    <row r="14745" spans="4:5">
      <c r="D14745" s="1205"/>
      <c r="E14745" s="1198"/>
    </row>
    <row r="14746" spans="4:5">
      <c r="D14746" s="1205"/>
      <c r="E14746" s="1198"/>
    </row>
    <row r="14747" spans="4:5">
      <c r="D14747" s="1205"/>
      <c r="E14747" s="1198"/>
    </row>
    <row r="14748" spans="4:5">
      <c r="D14748" s="1205"/>
      <c r="E14748" s="1198"/>
    </row>
    <row r="14749" spans="4:5">
      <c r="D14749" s="1205"/>
      <c r="E14749" s="1198"/>
    </row>
    <row r="14750" spans="4:5">
      <c r="D14750" s="1205"/>
      <c r="E14750" s="1198"/>
    </row>
    <row r="14751" spans="4:5">
      <c r="D14751" s="1205"/>
      <c r="E14751" s="1198"/>
    </row>
    <row r="14752" spans="4:5">
      <c r="D14752" s="1205"/>
      <c r="E14752" s="1198"/>
    </row>
    <row r="14753" spans="4:5">
      <c r="D14753" s="1205"/>
      <c r="E14753" s="1198"/>
    </row>
    <row r="14754" spans="4:5">
      <c r="D14754" s="1205"/>
      <c r="E14754" s="1198"/>
    </row>
    <row r="14755" spans="4:5">
      <c r="D14755" s="1205"/>
      <c r="E14755" s="1198"/>
    </row>
    <row r="14756" spans="4:5">
      <c r="D14756" s="1205"/>
      <c r="E14756" s="1198"/>
    </row>
    <row r="14757" spans="4:5">
      <c r="D14757" s="1205"/>
      <c r="E14757" s="1198"/>
    </row>
    <row r="14758" spans="4:5">
      <c r="D14758" s="1205"/>
      <c r="E14758" s="1198"/>
    </row>
    <row r="14759" spans="4:5">
      <c r="D14759" s="1205"/>
      <c r="E14759" s="1198"/>
    </row>
    <row r="14760" spans="4:5">
      <c r="D14760" s="1205"/>
      <c r="E14760" s="1198"/>
    </row>
    <row r="14761" spans="4:5">
      <c r="D14761" s="1205"/>
      <c r="E14761" s="1198"/>
    </row>
    <row r="14762" spans="4:5">
      <c r="D14762" s="1205"/>
      <c r="E14762" s="1198"/>
    </row>
    <row r="14763" spans="4:5">
      <c r="D14763" s="1205"/>
      <c r="E14763" s="1198"/>
    </row>
    <row r="14764" spans="4:5">
      <c r="D14764" s="1205"/>
      <c r="E14764" s="1198"/>
    </row>
    <row r="14765" spans="4:5">
      <c r="D14765" s="1205"/>
      <c r="E14765" s="1198"/>
    </row>
    <row r="14766" spans="4:5">
      <c r="D14766" s="1205"/>
      <c r="E14766" s="1198"/>
    </row>
    <row r="14767" spans="4:5">
      <c r="D14767" s="1205"/>
      <c r="E14767" s="1198"/>
    </row>
    <row r="14768" spans="4:5">
      <c r="D14768" s="1205"/>
      <c r="E14768" s="1198"/>
    </row>
    <row r="14769" spans="4:5">
      <c r="D14769" s="1205"/>
      <c r="E14769" s="1198"/>
    </row>
    <row r="14770" spans="4:5">
      <c r="D14770" s="1205"/>
      <c r="E14770" s="1198"/>
    </row>
    <row r="14771" spans="4:5">
      <c r="D14771" s="1205"/>
      <c r="E14771" s="1198"/>
    </row>
    <row r="14772" spans="4:5">
      <c r="D14772" s="1205"/>
      <c r="E14772" s="1198"/>
    </row>
    <row r="14773" spans="4:5">
      <c r="D14773" s="1205"/>
      <c r="E14773" s="1198"/>
    </row>
    <row r="14774" spans="4:5">
      <c r="D14774" s="1205"/>
      <c r="E14774" s="1198"/>
    </row>
    <row r="14775" spans="4:5">
      <c r="D14775" s="1205"/>
      <c r="E14775" s="1198"/>
    </row>
    <row r="14776" spans="4:5">
      <c r="D14776" s="1205"/>
      <c r="E14776" s="1198"/>
    </row>
    <row r="14777" spans="4:5">
      <c r="D14777" s="1205"/>
      <c r="E14777" s="1198"/>
    </row>
    <row r="14778" spans="4:5">
      <c r="D14778" s="1205"/>
      <c r="E14778" s="1198"/>
    </row>
    <row r="14779" spans="4:5">
      <c r="D14779" s="1205"/>
      <c r="E14779" s="1198"/>
    </row>
    <row r="14780" spans="4:5">
      <c r="D14780" s="1205"/>
      <c r="E14780" s="1198"/>
    </row>
    <row r="14781" spans="4:5">
      <c r="D14781" s="1205"/>
      <c r="E14781" s="1198"/>
    </row>
    <row r="14782" spans="4:5">
      <c r="D14782" s="1205"/>
      <c r="E14782" s="1198"/>
    </row>
    <row r="14783" spans="4:5">
      <c r="D14783" s="1205"/>
      <c r="E14783" s="1198"/>
    </row>
    <row r="14784" spans="4:5">
      <c r="D14784" s="1205"/>
      <c r="E14784" s="1198"/>
    </row>
    <row r="14785" spans="4:5">
      <c r="D14785" s="1205"/>
      <c r="E14785" s="1198"/>
    </row>
    <row r="14786" spans="4:5">
      <c r="D14786" s="1205"/>
      <c r="E14786" s="1198"/>
    </row>
    <row r="14787" spans="4:5">
      <c r="D14787" s="1205"/>
      <c r="E14787" s="1198"/>
    </row>
    <row r="14788" spans="4:5">
      <c r="D14788" s="1205"/>
      <c r="E14788" s="1198"/>
    </row>
    <row r="14789" spans="4:5">
      <c r="D14789" s="1205"/>
      <c r="E14789" s="1198"/>
    </row>
    <row r="14790" spans="4:5">
      <c r="D14790" s="1205"/>
      <c r="E14790" s="1198"/>
    </row>
    <row r="14791" spans="4:5">
      <c r="D14791" s="1205"/>
      <c r="E14791" s="1198"/>
    </row>
    <row r="14792" spans="4:5">
      <c r="D14792" s="1205"/>
      <c r="E14792" s="1198"/>
    </row>
    <row r="14793" spans="4:5">
      <c r="D14793" s="1205"/>
      <c r="E14793" s="1198"/>
    </row>
    <row r="14794" spans="4:5">
      <c r="D14794" s="1205"/>
      <c r="E14794" s="1198"/>
    </row>
    <row r="14795" spans="4:5">
      <c r="D14795" s="1205"/>
      <c r="E14795" s="1198"/>
    </row>
    <row r="14796" spans="4:5">
      <c r="D14796" s="1205"/>
      <c r="E14796" s="1198"/>
    </row>
    <row r="14797" spans="4:5">
      <c r="D14797" s="1205"/>
      <c r="E14797" s="1198"/>
    </row>
    <row r="14798" spans="4:5">
      <c r="D14798" s="1205"/>
      <c r="E14798" s="1198"/>
    </row>
    <row r="14799" spans="4:5">
      <c r="D14799" s="1205"/>
      <c r="E14799" s="1198"/>
    </row>
    <row r="14800" spans="4:5">
      <c r="D14800" s="1205"/>
      <c r="E14800" s="1198"/>
    </row>
    <row r="14801" spans="4:5">
      <c r="D14801" s="1205"/>
      <c r="E14801" s="1198"/>
    </row>
    <row r="14802" spans="4:5">
      <c r="D14802" s="1205"/>
      <c r="E14802" s="1198"/>
    </row>
    <row r="14803" spans="4:5">
      <c r="D14803" s="1205"/>
      <c r="E14803" s="1198"/>
    </row>
    <row r="14804" spans="4:5">
      <c r="D14804" s="1205"/>
      <c r="E14804" s="1198"/>
    </row>
    <row r="14805" spans="4:5">
      <c r="D14805" s="1205"/>
      <c r="E14805" s="1198"/>
    </row>
    <row r="14806" spans="4:5">
      <c r="D14806" s="1205"/>
      <c r="E14806" s="1198"/>
    </row>
    <row r="14807" spans="4:5">
      <c r="D14807" s="1205"/>
      <c r="E14807" s="1198"/>
    </row>
    <row r="14808" spans="4:5">
      <c r="D14808" s="1205"/>
      <c r="E14808" s="1198"/>
    </row>
    <row r="14809" spans="4:5">
      <c r="D14809" s="1205"/>
      <c r="E14809" s="1198"/>
    </row>
    <row r="14810" spans="4:5">
      <c r="D14810" s="1205"/>
      <c r="E14810" s="1198"/>
    </row>
    <row r="14811" spans="4:5">
      <c r="D14811" s="1205"/>
      <c r="E14811" s="1198"/>
    </row>
    <row r="14812" spans="4:5">
      <c r="D14812" s="1205"/>
      <c r="E14812" s="1198"/>
    </row>
    <row r="14813" spans="4:5">
      <c r="D14813" s="1205"/>
      <c r="E14813" s="1198"/>
    </row>
    <row r="14814" spans="4:5">
      <c r="D14814" s="1205"/>
      <c r="E14814" s="1198"/>
    </row>
    <row r="14815" spans="4:5">
      <c r="D14815" s="1205"/>
      <c r="E14815" s="1198"/>
    </row>
    <row r="14816" spans="4:5">
      <c r="D14816" s="1205"/>
      <c r="E14816" s="1198"/>
    </row>
    <row r="14817" spans="4:5">
      <c r="D14817" s="1205"/>
      <c r="E14817" s="1198"/>
    </row>
    <row r="14818" spans="4:5">
      <c r="D14818" s="1205"/>
      <c r="E14818" s="1198"/>
    </row>
    <row r="14819" spans="4:5">
      <c r="D14819" s="1205"/>
      <c r="E14819" s="1198"/>
    </row>
    <row r="14820" spans="4:5">
      <c r="D14820" s="1205"/>
      <c r="E14820" s="1198"/>
    </row>
    <row r="14821" spans="4:5">
      <c r="D14821" s="1205"/>
      <c r="E14821" s="1198"/>
    </row>
    <row r="14822" spans="4:5">
      <c r="D14822" s="1205"/>
      <c r="E14822" s="1198"/>
    </row>
    <row r="14823" spans="4:5">
      <c r="D14823" s="1205"/>
      <c r="E14823" s="1198"/>
    </row>
    <row r="14824" spans="4:5">
      <c r="D14824" s="1205"/>
      <c r="E14824" s="1198"/>
    </row>
    <row r="14825" spans="4:5">
      <c r="D14825" s="1205"/>
      <c r="E14825" s="1198"/>
    </row>
    <row r="14826" spans="4:5">
      <c r="D14826" s="1205"/>
      <c r="E14826" s="1198"/>
    </row>
    <row r="14827" spans="4:5">
      <c r="D14827" s="1205"/>
      <c r="E14827" s="1198"/>
    </row>
    <row r="14828" spans="4:5">
      <c r="D14828" s="1205"/>
      <c r="E14828" s="1198"/>
    </row>
    <row r="14829" spans="4:5">
      <c r="D14829" s="1205"/>
      <c r="E14829" s="1198"/>
    </row>
    <row r="14830" spans="4:5">
      <c r="D14830" s="1205"/>
      <c r="E14830" s="1198"/>
    </row>
    <row r="14831" spans="4:5">
      <c r="D14831" s="1205"/>
      <c r="E14831" s="1198"/>
    </row>
    <row r="14832" spans="4:5">
      <c r="D14832" s="1205"/>
      <c r="E14832" s="1198"/>
    </row>
    <row r="14833" spans="4:5">
      <c r="D14833" s="1205"/>
      <c r="E14833" s="1198"/>
    </row>
    <row r="14834" spans="4:5">
      <c r="D14834" s="1205"/>
      <c r="E14834" s="1198"/>
    </row>
    <row r="14835" spans="4:5">
      <c r="D14835" s="1205"/>
      <c r="E14835" s="1198"/>
    </row>
    <row r="14836" spans="4:5">
      <c r="D14836" s="1205"/>
      <c r="E14836" s="1198"/>
    </row>
    <row r="14837" spans="4:5">
      <c r="D14837" s="1205"/>
      <c r="E14837" s="1198"/>
    </row>
    <row r="14838" spans="4:5">
      <c r="D14838" s="1205"/>
      <c r="E14838" s="1198"/>
    </row>
    <row r="14839" spans="4:5">
      <c r="D14839" s="1205"/>
      <c r="E14839" s="1198"/>
    </row>
    <row r="14840" spans="4:5">
      <c r="D14840" s="1205"/>
      <c r="E14840" s="1198"/>
    </row>
    <row r="14841" spans="4:5">
      <c r="D14841" s="1205"/>
      <c r="E14841" s="1198"/>
    </row>
    <row r="14842" spans="4:5">
      <c r="D14842" s="1205"/>
      <c r="E14842" s="1198"/>
    </row>
    <row r="14843" spans="4:5">
      <c r="D14843" s="1205"/>
      <c r="E14843" s="1198"/>
    </row>
    <row r="14844" spans="4:5">
      <c r="D14844" s="1205"/>
      <c r="E14844" s="1198"/>
    </row>
    <row r="14845" spans="4:5">
      <c r="D14845" s="1205"/>
      <c r="E14845" s="1198"/>
    </row>
    <row r="14846" spans="4:5">
      <c r="D14846" s="1205"/>
      <c r="E14846" s="1198"/>
    </row>
    <row r="14847" spans="4:5">
      <c r="D14847" s="1205"/>
      <c r="E14847" s="1198"/>
    </row>
    <row r="14848" spans="4:5">
      <c r="D14848" s="1205"/>
      <c r="E14848" s="1198"/>
    </row>
    <row r="14849" spans="4:5">
      <c r="D14849" s="1205"/>
      <c r="E14849" s="1198"/>
    </row>
    <row r="14850" spans="4:5">
      <c r="D14850" s="1205"/>
      <c r="E14850" s="1198"/>
    </row>
    <row r="14851" spans="4:5">
      <c r="D14851" s="1205"/>
      <c r="E14851" s="1198"/>
    </row>
    <row r="14852" spans="4:5">
      <c r="D14852" s="1205"/>
      <c r="E14852" s="1198"/>
    </row>
    <row r="14853" spans="4:5">
      <c r="D14853" s="1205"/>
      <c r="E14853" s="1198"/>
    </row>
    <row r="14854" spans="4:5">
      <c r="D14854" s="1205"/>
      <c r="E14854" s="1198"/>
    </row>
    <row r="14855" spans="4:5">
      <c r="D14855" s="1205"/>
      <c r="E14855" s="1198"/>
    </row>
    <row r="14856" spans="4:5">
      <c r="D14856" s="1205"/>
      <c r="E14856" s="1198"/>
    </row>
    <row r="14857" spans="4:5">
      <c r="D14857" s="1205"/>
      <c r="E14857" s="1198"/>
    </row>
    <row r="14858" spans="4:5">
      <c r="D14858" s="1205"/>
      <c r="E14858" s="1198"/>
    </row>
    <row r="14859" spans="4:5">
      <c r="D14859" s="1205"/>
      <c r="E14859" s="1198"/>
    </row>
    <row r="14860" spans="4:5">
      <c r="D14860" s="1205"/>
      <c r="E14860" s="1198"/>
    </row>
    <row r="14861" spans="4:5">
      <c r="D14861" s="1205"/>
      <c r="E14861" s="1198"/>
    </row>
    <row r="14862" spans="4:5">
      <c r="D14862" s="1205"/>
      <c r="E14862" s="1198"/>
    </row>
    <row r="14863" spans="4:5">
      <c r="D14863" s="1205"/>
      <c r="E14863" s="1198"/>
    </row>
    <row r="14864" spans="4:5">
      <c r="D14864" s="1205"/>
      <c r="E14864" s="1198"/>
    </row>
    <row r="14865" spans="4:5">
      <c r="D14865" s="1205"/>
      <c r="E14865" s="1198"/>
    </row>
    <row r="14866" spans="4:5">
      <c r="D14866" s="1205"/>
      <c r="E14866" s="1198"/>
    </row>
    <row r="14867" spans="4:5">
      <c r="D14867" s="1205"/>
      <c r="E14867" s="1198"/>
    </row>
    <row r="14868" spans="4:5">
      <c r="D14868" s="1205"/>
      <c r="E14868" s="1198"/>
    </row>
    <row r="14869" spans="4:5">
      <c r="D14869" s="1205"/>
      <c r="E14869" s="1198"/>
    </row>
    <row r="14870" spans="4:5">
      <c r="D14870" s="1205"/>
      <c r="E14870" s="1198"/>
    </row>
    <row r="14871" spans="4:5">
      <c r="D14871" s="1205"/>
      <c r="E14871" s="1198"/>
    </row>
    <row r="14872" spans="4:5">
      <c r="D14872" s="1205"/>
      <c r="E14872" s="1198"/>
    </row>
    <row r="14873" spans="4:5">
      <c r="D14873" s="1205"/>
      <c r="E14873" s="1198"/>
    </row>
    <row r="14874" spans="4:5">
      <c r="D14874" s="1205"/>
      <c r="E14874" s="1198"/>
    </row>
    <row r="14875" spans="4:5">
      <c r="D14875" s="1205"/>
      <c r="E14875" s="1198"/>
    </row>
    <row r="14876" spans="4:5">
      <c r="D14876" s="1205"/>
      <c r="E14876" s="1198"/>
    </row>
    <row r="14877" spans="4:5">
      <c r="D14877" s="1205"/>
      <c r="E14877" s="1198"/>
    </row>
    <row r="14878" spans="4:5">
      <c r="D14878" s="1205"/>
      <c r="E14878" s="1198"/>
    </row>
    <row r="14879" spans="4:5">
      <c r="D14879" s="1205"/>
      <c r="E14879" s="1198"/>
    </row>
    <row r="14880" spans="4:5">
      <c r="D14880" s="1205"/>
      <c r="E14880" s="1198"/>
    </row>
    <row r="14881" spans="4:5">
      <c r="D14881" s="1205"/>
      <c r="E14881" s="1198"/>
    </row>
    <row r="14882" spans="4:5">
      <c r="D14882" s="1205"/>
      <c r="E14882" s="1198"/>
    </row>
    <row r="14883" spans="4:5">
      <c r="D14883" s="1205"/>
      <c r="E14883" s="1198"/>
    </row>
    <row r="14884" spans="4:5">
      <c r="D14884" s="1205"/>
      <c r="E14884" s="1198"/>
    </row>
    <row r="14885" spans="4:5">
      <c r="D14885" s="1205"/>
      <c r="E14885" s="1198"/>
    </row>
    <row r="14886" spans="4:5">
      <c r="D14886" s="1205"/>
      <c r="E14886" s="1198"/>
    </row>
    <row r="14887" spans="4:5">
      <c r="D14887" s="1205"/>
      <c r="E14887" s="1198"/>
    </row>
    <row r="14888" spans="4:5">
      <c r="D14888" s="1205"/>
      <c r="E14888" s="1198"/>
    </row>
    <row r="14889" spans="4:5">
      <c r="D14889" s="1205"/>
      <c r="E14889" s="1198"/>
    </row>
    <row r="14890" spans="4:5">
      <c r="D14890" s="1205"/>
      <c r="E14890" s="1198"/>
    </row>
    <row r="14891" spans="4:5">
      <c r="D14891" s="1205"/>
      <c r="E14891" s="1198"/>
    </row>
    <row r="14892" spans="4:5">
      <c r="D14892" s="1205"/>
      <c r="E14892" s="1198"/>
    </row>
    <row r="14893" spans="4:5">
      <c r="D14893" s="1205"/>
      <c r="E14893" s="1198"/>
    </row>
    <row r="14894" spans="4:5">
      <c r="D14894" s="1205"/>
      <c r="E14894" s="1198"/>
    </row>
    <row r="14895" spans="4:5">
      <c r="D14895" s="1205"/>
      <c r="E14895" s="1198"/>
    </row>
    <row r="14896" spans="4:5">
      <c r="D14896" s="1205"/>
      <c r="E14896" s="1198"/>
    </row>
    <row r="14897" spans="4:5">
      <c r="D14897" s="1205"/>
      <c r="E14897" s="1198"/>
    </row>
    <row r="14898" spans="4:5">
      <c r="D14898" s="1205"/>
      <c r="E14898" s="1198"/>
    </row>
    <row r="14899" spans="4:5">
      <c r="D14899" s="1205"/>
      <c r="E14899" s="1198"/>
    </row>
    <row r="14900" spans="4:5">
      <c r="D14900" s="1205"/>
      <c r="E14900" s="1198"/>
    </row>
    <row r="14901" spans="4:5">
      <c r="D14901" s="1205"/>
      <c r="E14901" s="1198"/>
    </row>
    <row r="14902" spans="4:5">
      <c r="D14902" s="1205"/>
      <c r="E14902" s="1198"/>
    </row>
    <row r="14903" spans="4:5">
      <c r="D14903" s="1205"/>
      <c r="E14903" s="1198"/>
    </row>
    <row r="14904" spans="4:5">
      <c r="D14904" s="1205"/>
      <c r="E14904" s="1198"/>
    </row>
    <row r="14905" spans="4:5">
      <c r="D14905" s="1205"/>
      <c r="E14905" s="1198"/>
    </row>
    <row r="14906" spans="4:5">
      <c r="D14906" s="1205"/>
      <c r="E14906" s="1198"/>
    </row>
    <row r="14907" spans="4:5">
      <c r="D14907" s="1205"/>
      <c r="E14907" s="1198"/>
    </row>
    <row r="14908" spans="4:5">
      <c r="D14908" s="1205"/>
      <c r="E14908" s="1198"/>
    </row>
    <row r="14909" spans="4:5">
      <c r="D14909" s="1205"/>
      <c r="E14909" s="1198"/>
    </row>
    <row r="14910" spans="4:5">
      <c r="D14910" s="1205"/>
      <c r="E14910" s="1198"/>
    </row>
    <row r="14911" spans="4:5">
      <c r="D14911" s="1205"/>
      <c r="E14911" s="1198"/>
    </row>
    <row r="14912" spans="4:5">
      <c r="D14912" s="1205"/>
      <c r="E14912" s="1198"/>
    </row>
    <row r="14913" spans="4:5">
      <c r="D14913" s="1205"/>
      <c r="E14913" s="1198"/>
    </row>
    <row r="14914" spans="4:5">
      <c r="D14914" s="1205"/>
      <c r="E14914" s="1198"/>
    </row>
    <row r="14915" spans="4:5">
      <c r="D14915" s="1205"/>
      <c r="E14915" s="1198"/>
    </row>
    <row r="14916" spans="4:5">
      <c r="D14916" s="1205"/>
      <c r="E14916" s="1198"/>
    </row>
    <row r="14917" spans="4:5">
      <c r="D14917" s="1205"/>
      <c r="E14917" s="1198"/>
    </row>
    <row r="14918" spans="4:5">
      <c r="D14918" s="1205"/>
      <c r="E14918" s="1198"/>
    </row>
    <row r="14919" spans="4:5">
      <c r="D14919" s="1205"/>
      <c r="E14919" s="1198"/>
    </row>
    <row r="14920" spans="4:5">
      <c r="D14920" s="1205"/>
      <c r="E14920" s="1198"/>
    </row>
    <row r="14921" spans="4:5">
      <c r="D14921" s="1205"/>
      <c r="E14921" s="1198"/>
    </row>
    <row r="14922" spans="4:5">
      <c r="D14922" s="1205"/>
      <c r="E14922" s="1198"/>
    </row>
    <row r="14923" spans="4:5">
      <c r="D14923" s="1205"/>
      <c r="E14923" s="1198"/>
    </row>
    <row r="14924" spans="4:5">
      <c r="D14924" s="1205"/>
      <c r="E14924" s="1198"/>
    </row>
    <row r="14925" spans="4:5">
      <c r="D14925" s="1205"/>
      <c r="E14925" s="1198"/>
    </row>
    <row r="14926" spans="4:5">
      <c r="D14926" s="1205"/>
      <c r="E14926" s="1198"/>
    </row>
    <row r="14927" spans="4:5">
      <c r="D14927" s="1205"/>
      <c r="E14927" s="1198"/>
    </row>
    <row r="14928" spans="4:5">
      <c r="D14928" s="1205"/>
      <c r="E14928" s="1198"/>
    </row>
    <row r="14929" spans="4:5">
      <c r="D14929" s="1205"/>
      <c r="E14929" s="1198"/>
    </row>
    <row r="14930" spans="4:5">
      <c r="D14930" s="1205"/>
      <c r="E14930" s="1198"/>
    </row>
    <row r="14931" spans="4:5">
      <c r="D14931" s="1205"/>
      <c r="E14931" s="1198"/>
    </row>
    <row r="14932" spans="4:5">
      <c r="D14932" s="1205"/>
      <c r="E14932" s="1198"/>
    </row>
    <row r="14933" spans="4:5">
      <c r="D14933" s="1205"/>
      <c r="E14933" s="1198"/>
    </row>
    <row r="14934" spans="4:5">
      <c r="D14934" s="1205"/>
      <c r="E14934" s="1198"/>
    </row>
    <row r="14935" spans="4:5">
      <c r="D14935" s="1205"/>
      <c r="E14935" s="1198"/>
    </row>
    <row r="14936" spans="4:5">
      <c r="D14936" s="1205"/>
      <c r="E14936" s="1198"/>
    </row>
    <row r="14937" spans="4:5">
      <c r="D14937" s="1205"/>
      <c r="E14937" s="1198"/>
    </row>
    <row r="14938" spans="4:5">
      <c r="D14938" s="1205"/>
      <c r="E14938" s="1198"/>
    </row>
    <row r="14939" spans="4:5">
      <c r="D14939" s="1205"/>
      <c r="E14939" s="1198"/>
    </row>
    <row r="14940" spans="4:5">
      <c r="D14940" s="1205"/>
      <c r="E14940" s="1198"/>
    </row>
    <row r="14941" spans="4:5">
      <c r="D14941" s="1205"/>
      <c r="E14941" s="1198"/>
    </row>
    <row r="14942" spans="4:5">
      <c r="D14942" s="1205"/>
      <c r="E14942" s="1198"/>
    </row>
    <row r="14943" spans="4:5">
      <c r="D14943" s="1205"/>
      <c r="E14943" s="1198"/>
    </row>
    <row r="14944" spans="4:5">
      <c r="D14944" s="1205"/>
      <c r="E14944" s="1198"/>
    </row>
    <row r="14945" spans="4:5">
      <c r="D14945" s="1205"/>
      <c r="E14945" s="1198"/>
    </row>
    <row r="14946" spans="4:5">
      <c r="D14946" s="1205"/>
      <c r="E14946" s="1198"/>
    </row>
    <row r="14947" spans="4:5">
      <c r="D14947" s="1205"/>
      <c r="E14947" s="1198"/>
    </row>
    <row r="14948" spans="4:5">
      <c r="D14948" s="1205"/>
      <c r="E14948" s="1198"/>
    </row>
    <row r="14949" spans="4:5">
      <c r="D14949" s="1205"/>
      <c r="E14949" s="1198"/>
    </row>
    <row r="14950" spans="4:5">
      <c r="D14950" s="1205"/>
      <c r="E14950" s="1198"/>
    </row>
    <row r="14951" spans="4:5">
      <c r="D14951" s="1205"/>
      <c r="E14951" s="1198"/>
    </row>
    <row r="14952" spans="4:5">
      <c r="D14952" s="1205"/>
      <c r="E14952" s="1198"/>
    </row>
    <row r="14953" spans="4:5">
      <c r="D14953" s="1205"/>
      <c r="E14953" s="1198"/>
    </row>
    <row r="14954" spans="4:5">
      <c r="D14954" s="1205"/>
      <c r="E14954" s="1198"/>
    </row>
    <row r="14955" spans="4:5">
      <c r="D14955" s="1205"/>
      <c r="E14955" s="1198"/>
    </row>
    <row r="14956" spans="4:5">
      <c r="D14956" s="1205"/>
      <c r="E14956" s="1198"/>
    </row>
    <row r="14957" spans="4:5">
      <c r="D14957" s="1205"/>
      <c r="E14957" s="1198"/>
    </row>
    <row r="14958" spans="4:5">
      <c r="D14958" s="1205"/>
      <c r="E14958" s="1198"/>
    </row>
    <row r="14959" spans="4:5">
      <c r="D14959" s="1205"/>
      <c r="E14959" s="1198"/>
    </row>
    <row r="14960" spans="4:5">
      <c r="D14960" s="1205"/>
      <c r="E14960" s="1198"/>
    </row>
    <row r="14961" spans="4:5">
      <c r="D14961" s="1205"/>
      <c r="E14961" s="1198"/>
    </row>
    <row r="14962" spans="4:5">
      <c r="D14962" s="1205"/>
      <c r="E14962" s="1198"/>
    </row>
    <row r="14963" spans="4:5">
      <c r="D14963" s="1205"/>
      <c r="E14963" s="1198"/>
    </row>
    <row r="14964" spans="4:5">
      <c r="D14964" s="1205"/>
      <c r="E14964" s="1198"/>
    </row>
    <row r="14965" spans="4:5">
      <c r="D14965" s="1205"/>
      <c r="E14965" s="1198"/>
    </row>
    <row r="14966" spans="4:5">
      <c r="D14966" s="1205"/>
      <c r="E14966" s="1198"/>
    </row>
    <row r="14967" spans="4:5">
      <c r="D14967" s="1205"/>
      <c r="E14967" s="1198"/>
    </row>
    <row r="14968" spans="4:5">
      <c r="D14968" s="1205"/>
      <c r="E14968" s="1198"/>
    </row>
    <row r="14969" spans="4:5">
      <c r="D14969" s="1205"/>
      <c r="E14969" s="1198"/>
    </row>
    <row r="14970" spans="4:5">
      <c r="D14970" s="1205"/>
      <c r="E14970" s="1198"/>
    </row>
    <row r="14971" spans="4:5">
      <c r="D14971" s="1205"/>
      <c r="E14971" s="1198"/>
    </row>
    <row r="14972" spans="4:5">
      <c r="D14972" s="1205"/>
      <c r="E14972" s="1198"/>
    </row>
    <row r="14973" spans="4:5">
      <c r="D14973" s="1205"/>
      <c r="E14973" s="1198"/>
    </row>
    <row r="14974" spans="4:5">
      <c r="D14974" s="1205"/>
      <c r="E14974" s="1198"/>
    </row>
    <row r="14975" spans="4:5">
      <c r="D14975" s="1205"/>
      <c r="E14975" s="1198"/>
    </row>
    <row r="14976" spans="4:5">
      <c r="D14976" s="1205"/>
      <c r="E14976" s="1198"/>
    </row>
    <row r="14977" spans="4:5">
      <c r="D14977" s="1205"/>
      <c r="E14977" s="1198"/>
    </row>
    <row r="14978" spans="4:5">
      <c r="D14978" s="1205"/>
      <c r="E14978" s="1198"/>
    </row>
    <row r="14979" spans="4:5">
      <c r="D14979" s="1205"/>
      <c r="E14979" s="1198"/>
    </row>
    <row r="14980" spans="4:5">
      <c r="D14980" s="1205"/>
      <c r="E14980" s="1198"/>
    </row>
    <row r="14981" spans="4:5">
      <c r="D14981" s="1205"/>
      <c r="E14981" s="1198"/>
    </row>
    <row r="14982" spans="4:5">
      <c r="D14982" s="1205"/>
      <c r="E14982" s="1198"/>
    </row>
    <row r="14983" spans="4:5">
      <c r="D14983" s="1205"/>
      <c r="E14983" s="1198"/>
    </row>
    <row r="14984" spans="4:5">
      <c r="D14984" s="1205"/>
      <c r="E14984" s="1198"/>
    </row>
    <row r="14985" spans="4:5">
      <c r="D14985" s="1205"/>
      <c r="E14985" s="1198"/>
    </row>
    <row r="14986" spans="4:5">
      <c r="D14986" s="1205"/>
      <c r="E14986" s="1198"/>
    </row>
    <row r="14987" spans="4:5">
      <c r="D14987" s="1205"/>
      <c r="E14987" s="1198"/>
    </row>
    <row r="14988" spans="4:5">
      <c r="D14988" s="1205"/>
      <c r="E14988" s="1198"/>
    </row>
    <row r="14989" spans="4:5">
      <c r="D14989" s="1205"/>
      <c r="E14989" s="1198"/>
    </row>
    <row r="14990" spans="4:5">
      <c r="D14990" s="1205"/>
      <c r="E14990" s="1198"/>
    </row>
    <row r="14991" spans="4:5">
      <c r="D14991" s="1205"/>
      <c r="E14991" s="1198"/>
    </row>
    <row r="14992" spans="4:5">
      <c r="D14992" s="1205"/>
      <c r="E14992" s="1198"/>
    </row>
    <row r="14993" spans="4:5">
      <c r="D14993" s="1205"/>
      <c r="E14993" s="1198"/>
    </row>
    <row r="14994" spans="4:5">
      <c r="D14994" s="1205"/>
      <c r="E14994" s="1198"/>
    </row>
    <row r="14995" spans="4:5">
      <c r="D14995" s="1205"/>
      <c r="E14995" s="1198"/>
    </row>
    <row r="14996" spans="4:5">
      <c r="D14996" s="1205"/>
      <c r="E14996" s="1198"/>
    </row>
    <row r="14997" spans="4:5">
      <c r="D14997" s="1205"/>
      <c r="E14997" s="1198"/>
    </row>
    <row r="14998" spans="4:5">
      <c r="D14998" s="1205"/>
      <c r="E14998" s="1198"/>
    </row>
    <row r="14999" spans="4:5">
      <c r="D14999" s="1205"/>
      <c r="E14999" s="1198"/>
    </row>
    <row r="15000" spans="4:5">
      <c r="D15000" s="1205"/>
      <c r="E15000" s="1198"/>
    </row>
    <row r="15001" spans="4:5">
      <c r="D15001" s="1205"/>
      <c r="E15001" s="1198"/>
    </row>
    <row r="15002" spans="4:5">
      <c r="D15002" s="1205"/>
      <c r="E15002" s="1198"/>
    </row>
    <row r="15003" spans="4:5">
      <c r="D15003" s="1205"/>
      <c r="E15003" s="1198"/>
    </row>
    <row r="15004" spans="4:5">
      <c r="D15004" s="1205"/>
      <c r="E15004" s="1198"/>
    </row>
    <row r="15005" spans="4:5">
      <c r="D15005" s="1205"/>
      <c r="E15005" s="1198"/>
    </row>
    <row r="15006" spans="4:5">
      <c r="D15006" s="1205"/>
      <c r="E15006" s="1198"/>
    </row>
    <row r="15007" spans="4:5">
      <c r="D15007" s="1205"/>
      <c r="E15007" s="1198"/>
    </row>
    <row r="15008" spans="4:5">
      <c r="D15008" s="1205"/>
      <c r="E15008" s="1198"/>
    </row>
    <row r="15009" spans="4:5">
      <c r="D15009" s="1205"/>
      <c r="E15009" s="1198"/>
    </row>
    <row r="15010" spans="4:5">
      <c r="D15010" s="1205"/>
      <c r="E15010" s="1198"/>
    </row>
    <row r="15011" spans="4:5">
      <c r="D15011" s="1205"/>
      <c r="E15011" s="1198"/>
    </row>
    <row r="15012" spans="4:5">
      <c r="D15012" s="1205"/>
      <c r="E15012" s="1198"/>
    </row>
    <row r="15013" spans="4:5">
      <c r="D15013" s="1205"/>
      <c r="E15013" s="1198"/>
    </row>
    <row r="15014" spans="4:5">
      <c r="D15014" s="1205"/>
      <c r="E15014" s="1198"/>
    </row>
    <row r="15015" spans="4:5">
      <c r="D15015" s="1205"/>
      <c r="E15015" s="1198"/>
    </row>
    <row r="15016" spans="4:5">
      <c r="D15016" s="1205"/>
      <c r="E15016" s="1198"/>
    </row>
    <row r="15017" spans="4:5">
      <c r="D15017" s="1205"/>
      <c r="E15017" s="1198"/>
    </row>
    <row r="15018" spans="4:5">
      <c r="D15018" s="1205"/>
      <c r="E15018" s="1198"/>
    </row>
    <row r="15019" spans="4:5">
      <c r="D15019" s="1205"/>
      <c r="E15019" s="1198"/>
    </row>
    <row r="15020" spans="4:5">
      <c r="D15020" s="1205"/>
      <c r="E15020" s="1198"/>
    </row>
    <row r="15021" spans="4:5">
      <c r="D15021" s="1205"/>
      <c r="E15021" s="1198"/>
    </row>
    <row r="15022" spans="4:5">
      <c r="D15022" s="1205"/>
      <c r="E15022" s="1198"/>
    </row>
    <row r="15023" spans="4:5">
      <c r="D15023" s="1205"/>
      <c r="E15023" s="1198"/>
    </row>
    <row r="15024" spans="4:5">
      <c r="D15024" s="1205"/>
      <c r="E15024" s="1198"/>
    </row>
    <row r="15025" spans="4:5">
      <c r="D15025" s="1205"/>
      <c r="E15025" s="1198"/>
    </row>
    <row r="15026" spans="4:5">
      <c r="D15026" s="1205"/>
      <c r="E15026" s="1198"/>
    </row>
    <row r="15027" spans="4:5">
      <c r="D15027" s="1205"/>
      <c r="E15027" s="1198"/>
    </row>
    <row r="15028" spans="4:5">
      <c r="D15028" s="1205"/>
      <c r="E15028" s="1198"/>
    </row>
    <row r="15029" spans="4:5">
      <c r="D15029" s="1205"/>
      <c r="E15029" s="1198"/>
    </row>
    <row r="15030" spans="4:5">
      <c r="D15030" s="1205"/>
      <c r="E15030" s="1198"/>
    </row>
    <row r="15031" spans="4:5">
      <c r="D15031" s="1205"/>
      <c r="E15031" s="1198"/>
    </row>
    <row r="15032" spans="4:5">
      <c r="D15032" s="1205"/>
      <c r="E15032" s="1198"/>
    </row>
    <row r="15033" spans="4:5">
      <c r="D15033" s="1205"/>
      <c r="E15033" s="1198"/>
    </row>
    <row r="15034" spans="4:5">
      <c r="D15034" s="1205"/>
      <c r="E15034" s="1198"/>
    </row>
    <row r="15035" spans="4:5">
      <c r="D15035" s="1205"/>
      <c r="E15035" s="1198"/>
    </row>
    <row r="15036" spans="4:5">
      <c r="D15036" s="1205"/>
      <c r="E15036" s="1198"/>
    </row>
    <row r="15037" spans="4:5">
      <c r="D15037" s="1205"/>
      <c r="E15037" s="1198"/>
    </row>
    <row r="15038" spans="4:5">
      <c r="D15038" s="1205"/>
      <c r="E15038" s="1198"/>
    </row>
    <row r="15039" spans="4:5">
      <c r="D15039" s="1205"/>
      <c r="E15039" s="1198"/>
    </row>
    <row r="15040" spans="4:5">
      <c r="D15040" s="1205"/>
      <c r="E15040" s="1198"/>
    </row>
    <row r="15041" spans="4:5">
      <c r="D15041" s="1205"/>
      <c r="E15041" s="1198"/>
    </row>
    <row r="15042" spans="4:5">
      <c r="D15042" s="1205"/>
      <c r="E15042" s="1198"/>
    </row>
    <row r="15043" spans="4:5">
      <c r="D15043" s="1205"/>
      <c r="E15043" s="1198"/>
    </row>
    <row r="15044" spans="4:5">
      <c r="D15044" s="1205"/>
      <c r="E15044" s="1198"/>
    </row>
    <row r="15045" spans="4:5">
      <c r="D15045" s="1205"/>
      <c r="E15045" s="1198"/>
    </row>
    <row r="15046" spans="4:5">
      <c r="D15046" s="1205"/>
      <c r="E15046" s="1198"/>
    </row>
    <row r="15047" spans="4:5">
      <c r="D15047" s="1205"/>
      <c r="E15047" s="1198"/>
    </row>
    <row r="15048" spans="4:5">
      <c r="D15048" s="1205"/>
      <c r="E15048" s="1198"/>
    </row>
    <row r="15049" spans="4:5">
      <c r="D15049" s="1205"/>
      <c r="E15049" s="1198"/>
    </row>
    <row r="15050" spans="4:5">
      <c r="D15050" s="1205"/>
      <c r="E15050" s="1198"/>
    </row>
    <row r="15051" spans="4:5">
      <c r="D15051" s="1205"/>
      <c r="E15051" s="1198"/>
    </row>
    <row r="15052" spans="4:5">
      <c r="D15052" s="1205"/>
      <c r="E15052" s="1198"/>
    </row>
    <row r="15053" spans="4:5">
      <c r="D15053" s="1205"/>
      <c r="E15053" s="1198"/>
    </row>
    <row r="15054" spans="4:5">
      <c r="D15054" s="1205"/>
      <c r="E15054" s="1198"/>
    </row>
    <row r="15055" spans="4:5">
      <c r="D15055" s="1205"/>
      <c r="E15055" s="1198"/>
    </row>
    <row r="15056" spans="4:5">
      <c r="D15056" s="1205"/>
      <c r="E15056" s="1198"/>
    </row>
    <row r="15057" spans="4:5">
      <c r="D15057" s="1205"/>
      <c r="E15057" s="1198"/>
    </row>
    <row r="15058" spans="4:5">
      <c r="D15058" s="1205"/>
      <c r="E15058" s="1198"/>
    </row>
    <row r="15059" spans="4:5">
      <c r="D15059" s="1205"/>
      <c r="E15059" s="1198"/>
    </row>
    <row r="15060" spans="4:5">
      <c r="D15060" s="1205"/>
      <c r="E15060" s="1198"/>
    </row>
    <row r="15061" spans="4:5">
      <c r="D15061" s="1205"/>
      <c r="E15061" s="1198"/>
    </row>
    <row r="15062" spans="4:5">
      <c r="D15062" s="1205"/>
      <c r="E15062" s="1198"/>
    </row>
    <row r="15063" spans="4:5">
      <c r="D15063" s="1205"/>
      <c r="E15063" s="1198"/>
    </row>
    <row r="15064" spans="4:5">
      <c r="D15064" s="1205"/>
      <c r="E15064" s="1198"/>
    </row>
    <row r="15065" spans="4:5">
      <c r="D15065" s="1205"/>
      <c r="E15065" s="1198"/>
    </row>
    <row r="15066" spans="4:5">
      <c r="D15066" s="1205"/>
      <c r="E15066" s="1198"/>
    </row>
    <row r="15067" spans="4:5">
      <c r="D15067" s="1205"/>
      <c r="E15067" s="1198"/>
    </row>
    <row r="15068" spans="4:5">
      <c r="D15068" s="1205"/>
      <c r="E15068" s="1198"/>
    </row>
    <row r="15069" spans="4:5">
      <c r="D15069" s="1205"/>
      <c r="E15069" s="1198"/>
    </row>
    <row r="15070" spans="4:5">
      <c r="D15070" s="1205"/>
      <c r="E15070" s="1198"/>
    </row>
    <row r="15071" spans="4:5">
      <c r="D15071" s="1205"/>
      <c r="E15071" s="1198"/>
    </row>
    <row r="15072" spans="4:5">
      <c r="D15072" s="1205"/>
      <c r="E15072" s="1198"/>
    </row>
    <row r="15073" spans="4:5">
      <c r="D15073" s="1205"/>
      <c r="E15073" s="1198"/>
    </row>
    <row r="15074" spans="4:5">
      <c r="D15074" s="1205"/>
      <c r="E15074" s="1198"/>
    </row>
    <row r="15075" spans="4:5">
      <c r="D15075" s="1205"/>
      <c r="E15075" s="1198"/>
    </row>
    <row r="15076" spans="4:5">
      <c r="D15076" s="1205"/>
      <c r="E15076" s="1198"/>
    </row>
    <row r="15077" spans="4:5">
      <c r="D15077" s="1205"/>
      <c r="E15077" s="1198"/>
    </row>
    <row r="15078" spans="4:5">
      <c r="D15078" s="1205"/>
      <c r="E15078" s="1198"/>
    </row>
    <row r="15079" spans="4:5">
      <c r="D15079" s="1205"/>
      <c r="E15079" s="1198"/>
    </row>
    <row r="15080" spans="4:5">
      <c r="D15080" s="1205"/>
      <c r="E15080" s="1198"/>
    </row>
    <row r="15081" spans="4:5">
      <c r="D15081" s="1205"/>
      <c r="E15081" s="1198"/>
    </row>
    <row r="15082" spans="4:5">
      <c r="D15082" s="1205"/>
      <c r="E15082" s="1198"/>
    </row>
    <row r="15083" spans="4:5">
      <c r="D15083" s="1205"/>
      <c r="E15083" s="1198"/>
    </row>
    <row r="15084" spans="4:5">
      <c r="D15084" s="1205"/>
      <c r="E15084" s="1198"/>
    </row>
    <row r="15085" spans="4:5">
      <c r="D15085" s="1205"/>
      <c r="E15085" s="1198"/>
    </row>
    <row r="15086" spans="4:5">
      <c r="D15086" s="1205"/>
      <c r="E15086" s="1198"/>
    </row>
    <row r="15087" spans="4:5">
      <c r="D15087" s="1205"/>
      <c r="E15087" s="1198"/>
    </row>
    <row r="15088" spans="4:5">
      <c r="D15088" s="1205"/>
      <c r="E15088" s="1198"/>
    </row>
    <row r="15089" spans="4:5">
      <c r="D15089" s="1205"/>
      <c r="E15089" s="1198"/>
    </row>
    <row r="15090" spans="4:5">
      <c r="D15090" s="1205"/>
      <c r="E15090" s="1198"/>
    </row>
    <row r="15091" spans="4:5">
      <c r="D15091" s="1205"/>
      <c r="E15091" s="1198"/>
    </row>
    <row r="15092" spans="4:5">
      <c r="D15092" s="1205"/>
      <c r="E15092" s="1198"/>
    </row>
    <row r="15093" spans="4:5">
      <c r="D15093" s="1205"/>
      <c r="E15093" s="1198"/>
    </row>
    <row r="15094" spans="4:5">
      <c r="D15094" s="1205"/>
      <c r="E15094" s="1198"/>
    </row>
    <row r="15095" spans="4:5">
      <c r="D15095" s="1205"/>
      <c r="E15095" s="1198"/>
    </row>
    <row r="15096" spans="4:5">
      <c r="D15096" s="1205"/>
      <c r="E15096" s="1198"/>
    </row>
    <row r="15097" spans="4:5">
      <c r="D15097" s="1205"/>
      <c r="E15097" s="1198"/>
    </row>
    <row r="15098" spans="4:5">
      <c r="D15098" s="1205"/>
      <c r="E15098" s="1198"/>
    </row>
    <row r="15099" spans="4:5">
      <c r="D15099" s="1205"/>
      <c r="E15099" s="1198"/>
    </row>
    <row r="15100" spans="4:5">
      <c r="D15100" s="1205"/>
      <c r="E15100" s="1198"/>
    </row>
    <row r="15101" spans="4:5">
      <c r="D15101" s="1205"/>
      <c r="E15101" s="1198"/>
    </row>
    <row r="15102" spans="4:5">
      <c r="D15102" s="1205"/>
      <c r="E15102" s="1198"/>
    </row>
    <row r="15103" spans="4:5">
      <c r="D15103" s="1205"/>
      <c r="E15103" s="1198"/>
    </row>
    <row r="15104" spans="4:5">
      <c r="D15104" s="1205"/>
      <c r="E15104" s="1198"/>
    </row>
    <row r="15105" spans="4:5">
      <c r="D15105" s="1205"/>
      <c r="E15105" s="1198"/>
    </row>
    <row r="15106" spans="4:5">
      <c r="D15106" s="1205"/>
      <c r="E15106" s="1198"/>
    </row>
    <row r="15107" spans="4:5">
      <c r="D15107" s="1205"/>
      <c r="E15107" s="1198"/>
    </row>
    <row r="15108" spans="4:5">
      <c r="D15108" s="1205"/>
      <c r="E15108" s="1198"/>
    </row>
    <row r="15109" spans="4:5">
      <c r="D15109" s="1205"/>
      <c r="E15109" s="1198"/>
    </row>
    <row r="15110" spans="4:5">
      <c r="D15110" s="1205"/>
      <c r="E15110" s="1198"/>
    </row>
    <row r="15111" spans="4:5">
      <c r="D15111" s="1205"/>
      <c r="E15111" s="1198"/>
    </row>
    <row r="15112" spans="4:5">
      <c r="D15112" s="1205"/>
      <c r="E15112" s="1198"/>
    </row>
    <row r="15113" spans="4:5">
      <c r="D15113" s="1205"/>
      <c r="E15113" s="1198"/>
    </row>
    <row r="15114" spans="4:5">
      <c r="D15114" s="1205"/>
      <c r="E15114" s="1198"/>
    </row>
    <row r="15115" spans="4:5">
      <c r="D15115" s="1205"/>
      <c r="E15115" s="1198"/>
    </row>
    <row r="15116" spans="4:5">
      <c r="D15116" s="1205"/>
      <c r="E15116" s="1198"/>
    </row>
    <row r="15117" spans="4:5">
      <c r="D15117" s="1205"/>
      <c r="E15117" s="1198"/>
    </row>
    <row r="15118" spans="4:5">
      <c r="D15118" s="1205"/>
      <c r="E15118" s="1198"/>
    </row>
    <row r="15119" spans="4:5">
      <c r="D15119" s="1205"/>
      <c r="E15119" s="1198"/>
    </row>
    <row r="15120" spans="4:5">
      <c r="D15120" s="1205"/>
      <c r="E15120" s="1198"/>
    </row>
    <row r="15121" spans="4:5">
      <c r="D15121" s="1205"/>
      <c r="E15121" s="1198"/>
    </row>
    <row r="15122" spans="4:5">
      <c r="D15122" s="1205"/>
      <c r="E15122" s="1198"/>
    </row>
    <row r="15123" spans="4:5">
      <c r="D15123" s="1205"/>
      <c r="E15123" s="1198"/>
    </row>
    <row r="15124" spans="4:5">
      <c r="D15124" s="1205"/>
      <c r="E15124" s="1198"/>
    </row>
    <row r="15125" spans="4:5">
      <c r="D15125" s="1205"/>
      <c r="E15125" s="1198"/>
    </row>
    <row r="15126" spans="4:5">
      <c r="D15126" s="1205"/>
      <c r="E15126" s="1198"/>
    </row>
    <row r="15127" spans="4:5">
      <c r="D15127" s="1205"/>
      <c r="E15127" s="1198"/>
    </row>
    <row r="15128" spans="4:5">
      <c r="D15128" s="1205"/>
      <c r="E15128" s="1198"/>
    </row>
    <row r="15129" spans="4:5">
      <c r="D15129" s="1205"/>
      <c r="E15129" s="1198"/>
    </row>
    <row r="15130" spans="4:5">
      <c r="D15130" s="1205"/>
      <c r="E15130" s="1198"/>
    </row>
    <row r="15131" spans="4:5">
      <c r="D15131" s="1205"/>
      <c r="E15131" s="1198"/>
    </row>
    <row r="15132" spans="4:5">
      <c r="D15132" s="1205"/>
      <c r="E15132" s="1198"/>
    </row>
    <row r="15133" spans="4:5">
      <c r="D15133" s="1205"/>
      <c r="E15133" s="1198"/>
    </row>
    <row r="15134" spans="4:5">
      <c r="D15134" s="1205"/>
      <c r="E15134" s="1198"/>
    </row>
    <row r="15135" spans="4:5">
      <c r="D15135" s="1205"/>
      <c r="E15135" s="1198"/>
    </row>
    <row r="15136" spans="4:5">
      <c r="D15136" s="1205"/>
      <c r="E15136" s="1198"/>
    </row>
    <row r="15137" spans="4:5">
      <c r="D15137" s="1205"/>
      <c r="E15137" s="1198"/>
    </row>
    <row r="15138" spans="4:5">
      <c r="D15138" s="1205"/>
      <c r="E15138" s="1198"/>
    </row>
    <row r="15139" spans="4:5">
      <c r="D15139" s="1205"/>
      <c r="E15139" s="1198"/>
    </row>
    <row r="15140" spans="4:5">
      <c r="D15140" s="1205"/>
      <c r="E15140" s="1198"/>
    </row>
    <row r="15141" spans="4:5">
      <c r="D15141" s="1205"/>
      <c r="E15141" s="1198"/>
    </row>
    <row r="15142" spans="4:5">
      <c r="D15142" s="1205"/>
      <c r="E15142" s="1198"/>
    </row>
    <row r="15143" spans="4:5">
      <c r="D15143" s="1205"/>
      <c r="E15143" s="1198"/>
    </row>
    <row r="15144" spans="4:5">
      <c r="D15144" s="1205"/>
      <c r="E15144" s="1198"/>
    </row>
    <row r="15145" spans="4:5">
      <c r="D15145" s="1205"/>
      <c r="E15145" s="1198"/>
    </row>
    <row r="15146" spans="4:5">
      <c r="D15146" s="1205"/>
      <c r="E15146" s="1198"/>
    </row>
    <row r="15147" spans="4:5">
      <c r="D15147" s="1205"/>
      <c r="E15147" s="1198"/>
    </row>
    <row r="15148" spans="4:5">
      <c r="D15148" s="1205"/>
      <c r="E15148" s="1198"/>
    </row>
    <row r="15149" spans="4:5">
      <c r="D15149" s="1205"/>
      <c r="E15149" s="1198"/>
    </row>
    <row r="15150" spans="4:5">
      <c r="D15150" s="1205"/>
      <c r="E15150" s="1198"/>
    </row>
    <row r="15151" spans="4:5">
      <c r="D15151" s="1205"/>
      <c r="E15151" s="1198"/>
    </row>
    <row r="15152" spans="4:5">
      <c r="D15152" s="1205"/>
      <c r="E15152" s="1198"/>
    </row>
    <row r="15153" spans="4:5">
      <c r="D15153" s="1205"/>
      <c r="E15153" s="1198"/>
    </row>
    <row r="15154" spans="4:5">
      <c r="D15154" s="1205"/>
      <c r="E15154" s="1198"/>
    </row>
    <row r="15155" spans="4:5">
      <c r="D15155" s="1205"/>
      <c r="E15155" s="1198"/>
    </row>
    <row r="15156" spans="4:5">
      <c r="D15156" s="1205"/>
      <c r="E15156" s="1198"/>
    </row>
    <row r="15157" spans="4:5">
      <c r="D15157" s="1205"/>
      <c r="E15157" s="1198"/>
    </row>
    <row r="15158" spans="4:5">
      <c r="D15158" s="1205"/>
      <c r="E15158" s="1198"/>
    </row>
    <row r="15159" spans="4:5">
      <c r="D15159" s="1205"/>
      <c r="E15159" s="1198"/>
    </row>
    <row r="15160" spans="4:5">
      <c r="D15160" s="1205"/>
      <c r="E15160" s="1198"/>
    </row>
    <row r="15161" spans="4:5">
      <c r="D15161" s="1205"/>
      <c r="E15161" s="1198"/>
    </row>
    <row r="15162" spans="4:5">
      <c r="D15162" s="1205"/>
      <c r="E15162" s="1198"/>
    </row>
    <row r="15163" spans="4:5">
      <c r="D15163" s="1205"/>
      <c r="E15163" s="1198"/>
    </row>
    <row r="15164" spans="4:5">
      <c r="D15164" s="1205"/>
      <c r="E15164" s="1198"/>
    </row>
    <row r="15165" spans="4:5">
      <c r="D15165" s="1205"/>
      <c r="E15165" s="1198"/>
    </row>
    <row r="15166" spans="4:5">
      <c r="D15166" s="1205"/>
      <c r="E15166" s="1198"/>
    </row>
    <row r="15167" spans="4:5">
      <c r="D15167" s="1205"/>
      <c r="E15167" s="1198"/>
    </row>
    <row r="15168" spans="4:5">
      <c r="D15168" s="1205"/>
      <c r="E15168" s="1198"/>
    </row>
    <row r="15169" spans="4:5">
      <c r="D15169" s="1205"/>
      <c r="E15169" s="1198"/>
    </row>
    <row r="15170" spans="4:5">
      <c r="D15170" s="1205"/>
      <c r="E15170" s="1198"/>
    </row>
    <row r="15171" spans="4:5">
      <c r="D15171" s="1205"/>
      <c r="E15171" s="1198"/>
    </row>
    <row r="15172" spans="4:5">
      <c r="D15172" s="1205"/>
      <c r="E15172" s="1198"/>
    </row>
    <row r="15173" spans="4:5">
      <c r="D15173" s="1205"/>
      <c r="E15173" s="1198"/>
    </row>
    <row r="15174" spans="4:5">
      <c r="D15174" s="1205"/>
      <c r="E15174" s="1198"/>
    </row>
    <row r="15175" spans="4:5">
      <c r="D15175" s="1205"/>
      <c r="E15175" s="1198"/>
    </row>
    <row r="15176" spans="4:5">
      <c r="D15176" s="1205"/>
      <c r="E15176" s="1198"/>
    </row>
    <row r="15177" spans="4:5">
      <c r="D15177" s="1205"/>
      <c r="E15177" s="1198"/>
    </row>
    <row r="15178" spans="4:5">
      <c r="D15178" s="1205"/>
      <c r="E15178" s="1198"/>
    </row>
    <row r="15179" spans="4:5">
      <c r="D15179" s="1205"/>
      <c r="E15179" s="1198"/>
    </row>
    <row r="15180" spans="4:5">
      <c r="D15180" s="1205"/>
      <c r="E15180" s="1198"/>
    </row>
    <row r="15181" spans="4:5">
      <c r="D15181" s="1205"/>
      <c r="E15181" s="1198"/>
    </row>
    <row r="15182" spans="4:5">
      <c r="D15182" s="1205"/>
      <c r="E15182" s="1198"/>
    </row>
    <row r="15183" spans="4:5">
      <c r="D15183" s="1205"/>
      <c r="E15183" s="1198"/>
    </row>
    <row r="15184" spans="4:5">
      <c r="D15184" s="1205"/>
      <c r="E15184" s="1198"/>
    </row>
    <row r="15185" spans="4:5">
      <c r="D15185" s="1205"/>
      <c r="E15185" s="1198"/>
    </row>
    <row r="15186" spans="4:5">
      <c r="D15186" s="1205"/>
      <c r="E15186" s="1198"/>
    </row>
    <row r="15187" spans="4:5">
      <c r="D15187" s="1205"/>
      <c r="E15187" s="1198"/>
    </row>
    <row r="15188" spans="4:5">
      <c r="D15188" s="1205"/>
      <c r="E15188" s="1198"/>
    </row>
    <row r="15189" spans="4:5">
      <c r="D15189" s="1205"/>
      <c r="E15189" s="1198"/>
    </row>
    <row r="15190" spans="4:5">
      <c r="D15190" s="1205"/>
      <c r="E15190" s="1198"/>
    </row>
    <row r="15191" spans="4:5">
      <c r="D15191" s="1205"/>
      <c r="E15191" s="1198"/>
    </row>
    <row r="15192" spans="4:5">
      <c r="D15192" s="1205"/>
      <c r="E15192" s="1198"/>
    </row>
    <row r="15193" spans="4:5">
      <c r="D15193" s="1205"/>
      <c r="E15193" s="1198"/>
    </row>
    <row r="15194" spans="4:5">
      <c r="D15194" s="1205"/>
      <c r="E15194" s="1198"/>
    </row>
    <row r="15195" spans="4:5">
      <c r="D15195" s="1205"/>
      <c r="E15195" s="1198"/>
    </row>
    <row r="15196" spans="4:5">
      <c r="D15196" s="1205"/>
      <c r="E15196" s="1198"/>
    </row>
    <row r="15197" spans="4:5">
      <c r="D15197" s="1205"/>
      <c r="E15197" s="1198"/>
    </row>
    <row r="15198" spans="4:5">
      <c r="D15198" s="1205"/>
      <c r="E15198" s="1198"/>
    </row>
    <row r="15199" spans="4:5">
      <c r="D15199" s="1205"/>
      <c r="E15199" s="1198"/>
    </row>
    <row r="15200" spans="4:5">
      <c r="D15200" s="1205"/>
      <c r="E15200" s="1198"/>
    </row>
    <row r="15201" spans="4:5">
      <c r="D15201" s="1205"/>
      <c r="E15201" s="1198"/>
    </row>
    <row r="15202" spans="4:5">
      <c r="D15202" s="1205"/>
      <c r="E15202" s="1198"/>
    </row>
    <row r="15203" spans="4:5">
      <c r="D15203" s="1205"/>
      <c r="E15203" s="1198"/>
    </row>
    <row r="15204" spans="4:5">
      <c r="D15204" s="1205"/>
      <c r="E15204" s="1198"/>
    </row>
    <row r="15205" spans="4:5">
      <c r="D15205" s="1205"/>
      <c r="E15205" s="1198"/>
    </row>
    <row r="15206" spans="4:5">
      <c r="D15206" s="1205"/>
      <c r="E15206" s="1198"/>
    </row>
    <row r="15207" spans="4:5">
      <c r="D15207" s="1205"/>
      <c r="E15207" s="1198"/>
    </row>
    <row r="15208" spans="4:5">
      <c r="D15208" s="1205"/>
      <c r="E15208" s="1198"/>
    </row>
    <row r="15209" spans="4:5">
      <c r="D15209" s="1205"/>
      <c r="E15209" s="1198"/>
    </row>
    <row r="15210" spans="4:5">
      <c r="D15210" s="1205"/>
      <c r="E15210" s="1198"/>
    </row>
    <row r="15211" spans="4:5">
      <c r="D15211" s="1205"/>
      <c r="E15211" s="1198"/>
    </row>
    <row r="15212" spans="4:5">
      <c r="D15212" s="1205"/>
      <c r="E15212" s="1198"/>
    </row>
    <row r="15213" spans="4:5">
      <c r="D15213" s="1205"/>
      <c r="E15213" s="1198"/>
    </row>
    <row r="15214" spans="4:5">
      <c r="D15214" s="1205"/>
      <c r="E15214" s="1198"/>
    </row>
    <row r="15215" spans="4:5">
      <c r="D15215" s="1205"/>
      <c r="E15215" s="1198"/>
    </row>
    <row r="15216" spans="4:5">
      <c r="D15216" s="1205"/>
      <c r="E15216" s="1198"/>
    </row>
    <row r="15217" spans="4:5">
      <c r="D15217" s="1205"/>
      <c r="E15217" s="1198"/>
    </row>
    <row r="15218" spans="4:5">
      <c r="D15218" s="1205"/>
      <c r="E15218" s="1198"/>
    </row>
    <row r="15219" spans="4:5">
      <c r="D15219" s="1205"/>
      <c r="E15219" s="1198"/>
    </row>
    <row r="15220" spans="4:5">
      <c r="D15220" s="1205"/>
      <c r="E15220" s="1198"/>
    </row>
    <row r="15221" spans="4:5">
      <c r="D15221" s="1205"/>
      <c r="E15221" s="1198"/>
    </row>
    <row r="15222" spans="4:5">
      <c r="D15222" s="1205"/>
      <c r="E15222" s="1198"/>
    </row>
    <row r="15223" spans="4:5">
      <c r="D15223" s="1205"/>
      <c r="E15223" s="1198"/>
    </row>
    <row r="15224" spans="4:5">
      <c r="D15224" s="1205"/>
      <c r="E15224" s="1198"/>
    </row>
    <row r="15225" spans="4:5">
      <c r="D15225" s="1205"/>
      <c r="E15225" s="1198"/>
    </row>
    <row r="15226" spans="4:5">
      <c r="D15226" s="1205"/>
      <c r="E15226" s="1198"/>
    </row>
    <row r="15227" spans="4:5">
      <c r="D15227" s="1205"/>
      <c r="E15227" s="1198"/>
    </row>
    <row r="15228" spans="4:5">
      <c r="D15228" s="1205"/>
      <c r="E15228" s="1198"/>
    </row>
    <row r="15229" spans="4:5">
      <c r="D15229" s="1205"/>
      <c r="E15229" s="1198"/>
    </row>
    <row r="15230" spans="4:5">
      <c r="D15230" s="1205"/>
      <c r="E15230" s="1198"/>
    </row>
    <row r="15231" spans="4:5">
      <c r="D15231" s="1205"/>
      <c r="E15231" s="1198"/>
    </row>
    <row r="15232" spans="4:5">
      <c r="D15232" s="1205"/>
      <c r="E15232" s="1198"/>
    </row>
    <row r="15233" spans="4:5">
      <c r="D15233" s="1205"/>
      <c r="E15233" s="1198"/>
    </row>
    <row r="15234" spans="4:5">
      <c r="D15234" s="1205"/>
      <c r="E15234" s="1198"/>
    </row>
    <row r="15235" spans="4:5">
      <c r="D15235" s="1205"/>
      <c r="E15235" s="1198"/>
    </row>
    <row r="15236" spans="4:5">
      <c r="D15236" s="1205"/>
      <c r="E15236" s="1198"/>
    </row>
    <row r="15237" spans="4:5">
      <c r="D15237" s="1205"/>
      <c r="E15237" s="1198"/>
    </row>
    <row r="15238" spans="4:5">
      <c r="D15238" s="1205"/>
      <c r="E15238" s="1198"/>
    </row>
    <row r="15239" spans="4:5">
      <c r="D15239" s="1205"/>
      <c r="E15239" s="1198"/>
    </row>
    <row r="15240" spans="4:5">
      <c r="D15240" s="1205"/>
      <c r="E15240" s="1198"/>
    </row>
    <row r="15241" spans="4:5">
      <c r="D15241" s="1205"/>
      <c r="E15241" s="1198"/>
    </row>
    <row r="15242" spans="4:5">
      <c r="D15242" s="1205"/>
      <c r="E15242" s="1198"/>
    </row>
    <row r="15243" spans="4:5">
      <c r="D15243" s="1205"/>
      <c r="E15243" s="1198"/>
    </row>
    <row r="15244" spans="4:5">
      <c r="D15244" s="1205"/>
      <c r="E15244" s="1198"/>
    </row>
    <row r="15245" spans="4:5">
      <c r="D15245" s="1205"/>
      <c r="E15245" s="1198"/>
    </row>
    <row r="15246" spans="4:5">
      <c r="D15246" s="1205"/>
      <c r="E15246" s="1198"/>
    </row>
    <row r="15247" spans="4:5">
      <c r="D15247" s="1205"/>
      <c r="E15247" s="1198"/>
    </row>
    <row r="15248" spans="4:5">
      <c r="D15248" s="1205"/>
      <c r="E15248" s="1198"/>
    </row>
    <row r="15249" spans="4:5">
      <c r="D15249" s="1205"/>
      <c r="E15249" s="1198"/>
    </row>
    <row r="15250" spans="4:5">
      <c r="D15250" s="1205"/>
      <c r="E15250" s="1198"/>
    </row>
    <row r="15251" spans="4:5">
      <c r="D15251" s="1205"/>
      <c r="E15251" s="1198"/>
    </row>
    <row r="15252" spans="4:5">
      <c r="D15252" s="1205"/>
      <c r="E15252" s="1198"/>
    </row>
    <row r="15253" spans="4:5">
      <c r="D15253" s="1205"/>
      <c r="E15253" s="1198"/>
    </row>
    <row r="15254" spans="4:5">
      <c r="D15254" s="1205"/>
      <c r="E15254" s="1198"/>
    </row>
    <row r="15255" spans="4:5">
      <c r="D15255" s="1205"/>
      <c r="E15255" s="1198"/>
    </row>
    <row r="15256" spans="4:5">
      <c r="D15256" s="1205"/>
      <c r="E15256" s="1198"/>
    </row>
    <row r="15257" spans="4:5">
      <c r="D15257" s="1205"/>
      <c r="E15257" s="1198"/>
    </row>
    <row r="15258" spans="4:5">
      <c r="D15258" s="1205"/>
      <c r="E15258" s="1198"/>
    </row>
    <row r="15259" spans="4:5">
      <c r="D15259" s="1205"/>
      <c r="E15259" s="1198"/>
    </row>
    <row r="15260" spans="4:5">
      <c r="D15260" s="1205"/>
      <c r="E15260" s="1198"/>
    </row>
    <row r="15261" spans="4:5">
      <c r="D15261" s="1205"/>
      <c r="E15261" s="1198"/>
    </row>
    <row r="15262" spans="4:5">
      <c r="D15262" s="1205"/>
      <c r="E15262" s="1198"/>
    </row>
    <row r="15263" spans="4:5">
      <c r="D15263" s="1205"/>
      <c r="E15263" s="1198"/>
    </row>
    <row r="15264" spans="4:5">
      <c r="D15264" s="1205"/>
      <c r="E15264" s="1198"/>
    </row>
    <row r="15265" spans="4:5">
      <c r="D15265" s="1205"/>
      <c r="E15265" s="1198"/>
    </row>
    <row r="15266" spans="4:5">
      <c r="D15266" s="1205"/>
      <c r="E15266" s="1198"/>
    </row>
    <row r="15267" spans="4:5">
      <c r="D15267" s="1205"/>
      <c r="E15267" s="1198"/>
    </row>
    <row r="15268" spans="4:5">
      <c r="D15268" s="1205"/>
      <c r="E15268" s="1198"/>
    </row>
    <row r="15269" spans="4:5">
      <c r="D15269" s="1205"/>
      <c r="E15269" s="1198"/>
    </row>
    <row r="15270" spans="4:5">
      <c r="D15270" s="1205"/>
      <c r="E15270" s="1198"/>
    </row>
    <row r="15271" spans="4:5">
      <c r="D15271" s="1205"/>
      <c r="E15271" s="1198"/>
    </row>
    <row r="15272" spans="4:5">
      <c r="D15272" s="1205"/>
      <c r="E15272" s="1198"/>
    </row>
    <row r="15273" spans="4:5">
      <c r="D15273" s="1205"/>
      <c r="E15273" s="1198"/>
    </row>
    <row r="15274" spans="4:5">
      <c r="D15274" s="1205"/>
      <c r="E15274" s="1198"/>
    </row>
    <row r="15275" spans="4:5">
      <c r="D15275" s="1205"/>
      <c r="E15275" s="1198"/>
    </row>
    <row r="15276" spans="4:5">
      <c r="D15276" s="1205"/>
      <c r="E15276" s="1198"/>
    </row>
    <row r="15277" spans="4:5">
      <c r="D15277" s="1205"/>
      <c r="E15277" s="1198"/>
    </row>
    <row r="15278" spans="4:5">
      <c r="D15278" s="1205"/>
      <c r="E15278" s="1198"/>
    </row>
    <row r="15279" spans="4:5">
      <c r="D15279" s="1205"/>
      <c r="E15279" s="1198"/>
    </row>
    <row r="15280" spans="4:5">
      <c r="D15280" s="1205"/>
      <c r="E15280" s="1198"/>
    </row>
    <row r="15281" spans="4:5">
      <c r="D15281" s="1205"/>
      <c r="E15281" s="1198"/>
    </row>
    <row r="15282" spans="4:5">
      <c r="D15282" s="1205"/>
      <c r="E15282" s="1198"/>
    </row>
    <row r="15283" spans="4:5">
      <c r="D15283" s="1205"/>
      <c r="E15283" s="1198"/>
    </row>
    <row r="15284" spans="4:5">
      <c r="D15284" s="1205"/>
      <c r="E15284" s="1198"/>
    </row>
    <row r="15285" spans="4:5">
      <c r="D15285" s="1205"/>
      <c r="E15285" s="1198"/>
    </row>
    <row r="15286" spans="4:5">
      <c r="D15286" s="1205"/>
      <c r="E15286" s="1198"/>
    </row>
    <row r="15287" spans="4:5">
      <c r="D15287" s="1205"/>
      <c r="E15287" s="1198"/>
    </row>
    <row r="15288" spans="4:5">
      <c r="D15288" s="1205"/>
      <c r="E15288" s="1198"/>
    </row>
    <row r="15289" spans="4:5">
      <c r="D15289" s="1205"/>
      <c r="E15289" s="1198"/>
    </row>
    <row r="15290" spans="4:5">
      <c r="D15290" s="1205"/>
      <c r="E15290" s="1198"/>
    </row>
    <row r="15291" spans="4:5">
      <c r="D15291" s="1205"/>
      <c r="E15291" s="1198"/>
    </row>
    <row r="15292" spans="4:5">
      <c r="D15292" s="1205"/>
      <c r="E15292" s="1198"/>
    </row>
    <row r="15293" spans="4:5">
      <c r="D15293" s="1205"/>
      <c r="E15293" s="1198"/>
    </row>
    <row r="15294" spans="4:5">
      <c r="D15294" s="1205"/>
      <c r="E15294" s="1198"/>
    </row>
    <row r="15295" spans="4:5">
      <c r="D15295" s="1205"/>
      <c r="E15295" s="1198"/>
    </row>
    <row r="15296" spans="4:5">
      <c r="D15296" s="1205"/>
      <c r="E15296" s="1198"/>
    </row>
    <row r="15297" spans="4:5">
      <c r="D15297" s="1205"/>
      <c r="E15297" s="1198"/>
    </row>
    <row r="15298" spans="4:5">
      <c r="D15298" s="1205"/>
      <c r="E15298" s="1198"/>
    </row>
    <row r="15299" spans="4:5">
      <c r="D15299" s="1205"/>
      <c r="E15299" s="1198"/>
    </row>
    <row r="15300" spans="4:5">
      <c r="D15300" s="1205"/>
      <c r="E15300" s="1198"/>
    </row>
    <row r="15301" spans="4:5">
      <c r="D15301" s="1205"/>
      <c r="E15301" s="1198"/>
    </row>
    <row r="15302" spans="4:5">
      <c r="D15302" s="1205"/>
      <c r="E15302" s="1198"/>
    </row>
    <row r="15303" spans="4:5">
      <c r="D15303" s="1205"/>
      <c r="E15303" s="1198"/>
    </row>
    <row r="15304" spans="4:5">
      <c r="D15304" s="1205"/>
      <c r="E15304" s="1198"/>
    </row>
    <row r="15305" spans="4:5">
      <c r="D15305" s="1205"/>
      <c r="E15305" s="1198"/>
    </row>
    <row r="15306" spans="4:5">
      <c r="D15306" s="1205"/>
      <c r="E15306" s="1198"/>
    </row>
    <row r="15307" spans="4:5">
      <c r="D15307" s="1205"/>
      <c r="E15307" s="1198"/>
    </row>
    <row r="15308" spans="4:5">
      <c r="D15308" s="1205"/>
      <c r="E15308" s="1198"/>
    </row>
    <row r="15309" spans="4:5">
      <c r="D15309" s="1205"/>
      <c r="E15309" s="1198"/>
    </row>
    <row r="15310" spans="4:5">
      <c r="D15310" s="1205"/>
      <c r="E15310" s="1198"/>
    </row>
    <row r="15311" spans="4:5">
      <c r="D15311" s="1205"/>
      <c r="E15311" s="1198"/>
    </row>
    <row r="15312" spans="4:5">
      <c r="D15312" s="1205"/>
      <c r="E15312" s="1198"/>
    </row>
    <row r="15313" spans="4:5">
      <c r="D15313" s="1205"/>
      <c r="E15313" s="1198"/>
    </row>
    <row r="15314" spans="4:5">
      <c r="D15314" s="1205"/>
      <c r="E15314" s="1198"/>
    </row>
    <row r="15315" spans="4:5">
      <c r="D15315" s="1205"/>
      <c r="E15315" s="1198"/>
    </row>
    <row r="15316" spans="4:5">
      <c r="D15316" s="1205"/>
      <c r="E15316" s="1198"/>
    </row>
    <row r="15317" spans="4:5">
      <c r="D15317" s="1205"/>
      <c r="E15317" s="1198"/>
    </row>
    <row r="15318" spans="4:5">
      <c r="D15318" s="1205"/>
      <c r="E15318" s="1198"/>
    </row>
    <row r="15319" spans="4:5">
      <c r="D15319" s="1205"/>
      <c r="E15319" s="1198"/>
    </row>
    <row r="15320" spans="4:5">
      <c r="D15320" s="1205"/>
      <c r="E15320" s="1198"/>
    </row>
    <row r="15321" spans="4:5">
      <c r="D15321" s="1205"/>
      <c r="E15321" s="1198"/>
    </row>
    <row r="15322" spans="4:5">
      <c r="D15322" s="1205"/>
      <c r="E15322" s="1198"/>
    </row>
    <row r="15323" spans="4:5">
      <c r="D15323" s="1205"/>
      <c r="E15323" s="1198"/>
    </row>
    <row r="15324" spans="4:5">
      <c r="D15324" s="1205"/>
      <c r="E15324" s="1198"/>
    </row>
    <row r="15325" spans="4:5">
      <c r="D15325" s="1205"/>
      <c r="E15325" s="1198"/>
    </row>
    <row r="15326" spans="4:5">
      <c r="D15326" s="1205"/>
      <c r="E15326" s="1198"/>
    </row>
    <row r="15327" spans="4:5">
      <c r="D15327" s="1205"/>
      <c r="E15327" s="1198"/>
    </row>
    <row r="15328" spans="4:5">
      <c r="D15328" s="1205"/>
      <c r="E15328" s="1198"/>
    </row>
    <row r="15329" spans="4:5">
      <c r="D15329" s="1205"/>
      <c r="E15329" s="1198"/>
    </row>
    <row r="15330" spans="4:5">
      <c r="D15330" s="1205"/>
      <c r="E15330" s="1198"/>
    </row>
    <row r="15331" spans="4:5">
      <c r="D15331" s="1205"/>
      <c r="E15331" s="1198"/>
    </row>
    <row r="15332" spans="4:5">
      <c r="D15332" s="1205"/>
      <c r="E15332" s="1198"/>
    </row>
    <row r="15333" spans="4:5">
      <c r="D15333" s="1205"/>
      <c r="E15333" s="1198"/>
    </row>
    <row r="15334" spans="4:5">
      <c r="D15334" s="1205"/>
      <c r="E15334" s="1198"/>
    </row>
    <row r="15335" spans="4:5">
      <c r="D15335" s="1205"/>
      <c r="E15335" s="1198"/>
    </row>
    <row r="15336" spans="4:5">
      <c r="D15336" s="1205"/>
      <c r="E15336" s="1198"/>
    </row>
    <row r="15337" spans="4:5">
      <c r="D15337" s="1205"/>
      <c r="E15337" s="1198"/>
    </row>
    <row r="15338" spans="4:5">
      <c r="D15338" s="1205"/>
      <c r="E15338" s="1198"/>
    </row>
    <row r="15339" spans="4:5">
      <c r="D15339" s="1205"/>
      <c r="E15339" s="1198"/>
    </row>
    <row r="15340" spans="4:5">
      <c r="D15340" s="1205"/>
      <c r="E15340" s="1198"/>
    </row>
    <row r="15341" spans="4:5">
      <c r="D15341" s="1205"/>
      <c r="E15341" s="1198"/>
    </row>
    <row r="15342" spans="4:5">
      <c r="D15342" s="1205"/>
      <c r="E15342" s="1198"/>
    </row>
    <row r="15343" spans="4:5">
      <c r="D15343" s="1205"/>
      <c r="E15343" s="1198"/>
    </row>
    <row r="15344" spans="4:5">
      <c r="D15344" s="1205"/>
      <c r="E15344" s="1198"/>
    </row>
    <row r="15345" spans="4:5">
      <c r="D15345" s="1205"/>
      <c r="E15345" s="1198"/>
    </row>
    <row r="15346" spans="4:5">
      <c r="D15346" s="1205"/>
      <c r="E15346" s="1198"/>
    </row>
    <row r="15347" spans="4:5">
      <c r="D15347" s="1205"/>
      <c r="E15347" s="1198"/>
    </row>
    <row r="15348" spans="4:5">
      <c r="D15348" s="1205"/>
      <c r="E15348" s="1198"/>
    </row>
    <row r="15349" spans="4:5">
      <c r="D15349" s="1205"/>
      <c r="E15349" s="1198"/>
    </row>
    <row r="15350" spans="4:5">
      <c r="D15350" s="1205"/>
      <c r="E15350" s="1198"/>
    </row>
    <row r="15351" spans="4:5">
      <c r="D15351" s="1205"/>
      <c r="E15351" s="1198"/>
    </row>
    <row r="15352" spans="4:5">
      <c r="D15352" s="1205"/>
      <c r="E15352" s="1198"/>
    </row>
    <row r="15353" spans="4:5">
      <c r="D15353" s="1205"/>
      <c r="E15353" s="1198"/>
    </row>
    <row r="15354" spans="4:5">
      <c r="D15354" s="1205"/>
      <c r="E15354" s="1198"/>
    </row>
    <row r="15355" spans="4:5">
      <c r="D15355" s="1205"/>
      <c r="E15355" s="1198"/>
    </row>
    <row r="15356" spans="4:5">
      <c r="D15356" s="1205"/>
      <c r="E15356" s="1198"/>
    </row>
    <row r="15357" spans="4:5">
      <c r="D15357" s="1205"/>
      <c r="E15357" s="1198"/>
    </row>
    <row r="15358" spans="4:5">
      <c r="D15358" s="1205"/>
      <c r="E15358" s="1198"/>
    </row>
    <row r="15359" spans="4:5">
      <c r="D15359" s="1205"/>
      <c r="E15359" s="1198"/>
    </row>
    <row r="15360" spans="4:5">
      <c r="D15360" s="1205"/>
      <c r="E15360" s="1198"/>
    </row>
    <row r="15361" spans="4:5">
      <c r="D15361" s="1205"/>
      <c r="E15361" s="1198"/>
    </row>
    <row r="15362" spans="4:5">
      <c r="D15362" s="1205"/>
      <c r="E15362" s="1198"/>
    </row>
    <row r="15363" spans="4:5">
      <c r="D15363" s="1205"/>
      <c r="E15363" s="1198"/>
    </row>
    <row r="15364" spans="4:5">
      <c r="D15364" s="1205"/>
      <c r="E15364" s="1198"/>
    </row>
    <row r="15365" spans="4:5">
      <c r="D15365" s="1205"/>
      <c r="E15365" s="1198"/>
    </row>
    <row r="15366" spans="4:5">
      <c r="D15366" s="1205"/>
      <c r="E15366" s="1198"/>
    </row>
    <row r="15367" spans="4:5">
      <c r="D15367" s="1205"/>
      <c r="E15367" s="1198"/>
    </row>
    <row r="15368" spans="4:5">
      <c r="D15368" s="1205"/>
      <c r="E15368" s="1198"/>
    </row>
    <row r="15369" spans="4:5">
      <c r="D15369" s="1205"/>
      <c r="E15369" s="1198"/>
    </row>
    <row r="15370" spans="4:5">
      <c r="D15370" s="1205"/>
      <c r="E15370" s="1198"/>
    </row>
    <row r="15371" spans="4:5">
      <c r="D15371" s="1205"/>
      <c r="E15371" s="1198"/>
    </row>
    <row r="15372" spans="4:5">
      <c r="D15372" s="1205"/>
      <c r="E15372" s="1198"/>
    </row>
    <row r="15373" spans="4:5">
      <c r="D15373" s="1205"/>
      <c r="E15373" s="1198"/>
    </row>
    <row r="15374" spans="4:5">
      <c r="D15374" s="1205"/>
      <c r="E15374" s="1198"/>
    </row>
    <row r="15375" spans="4:5">
      <c r="D15375" s="1205"/>
      <c r="E15375" s="1198"/>
    </row>
    <row r="15376" spans="4:5">
      <c r="D15376" s="1205"/>
      <c r="E15376" s="1198"/>
    </row>
    <row r="15377" spans="4:5">
      <c r="D15377" s="1205"/>
      <c r="E15377" s="1198"/>
    </row>
    <row r="15378" spans="4:5">
      <c r="D15378" s="1205"/>
      <c r="E15378" s="1198"/>
    </row>
    <row r="15379" spans="4:5">
      <c r="D15379" s="1205"/>
      <c r="E15379" s="1198"/>
    </row>
    <row r="15380" spans="4:5">
      <c r="D15380" s="1205"/>
      <c r="E15380" s="1198"/>
    </row>
    <row r="15381" spans="4:5">
      <c r="D15381" s="1205"/>
      <c r="E15381" s="1198"/>
    </row>
    <row r="15382" spans="4:5">
      <c r="D15382" s="1205"/>
      <c r="E15382" s="1198"/>
    </row>
    <row r="15383" spans="4:5">
      <c r="D15383" s="1205"/>
      <c r="E15383" s="1198"/>
    </row>
    <row r="15384" spans="4:5">
      <c r="D15384" s="1205"/>
      <c r="E15384" s="1198"/>
    </row>
    <row r="15385" spans="4:5">
      <c r="D15385" s="1205"/>
      <c r="E15385" s="1198"/>
    </row>
    <row r="15386" spans="4:5">
      <c r="D15386" s="1205"/>
      <c r="E15386" s="1198"/>
    </row>
    <row r="15387" spans="4:5">
      <c r="D15387" s="1205"/>
      <c r="E15387" s="1198"/>
    </row>
    <row r="15388" spans="4:5">
      <c r="D15388" s="1205"/>
      <c r="E15388" s="1198"/>
    </row>
    <row r="15389" spans="4:5">
      <c r="D15389" s="1205"/>
      <c r="E15389" s="1198"/>
    </row>
    <row r="15390" spans="4:5">
      <c r="D15390" s="1205"/>
      <c r="E15390" s="1198"/>
    </row>
    <row r="15391" spans="4:5">
      <c r="D15391" s="1205"/>
      <c r="E15391" s="1198"/>
    </row>
    <row r="15392" spans="4:5">
      <c r="D15392" s="1205"/>
      <c r="E15392" s="1198"/>
    </row>
    <row r="15393" spans="4:5">
      <c r="D15393" s="1205"/>
      <c r="E15393" s="1198"/>
    </row>
    <row r="15394" spans="4:5">
      <c r="D15394" s="1205"/>
      <c r="E15394" s="1198"/>
    </row>
    <row r="15395" spans="4:5">
      <c r="D15395" s="1205"/>
      <c r="E15395" s="1198"/>
    </row>
    <row r="15396" spans="4:5">
      <c r="D15396" s="1205"/>
      <c r="E15396" s="1198"/>
    </row>
    <row r="15397" spans="4:5">
      <c r="D15397" s="1205"/>
      <c r="E15397" s="1198"/>
    </row>
    <row r="15398" spans="4:5">
      <c r="D15398" s="1205"/>
      <c r="E15398" s="1198"/>
    </row>
    <row r="15399" spans="4:5">
      <c r="D15399" s="1205"/>
      <c r="E15399" s="1198"/>
    </row>
    <row r="15400" spans="4:5">
      <c r="D15400" s="1205"/>
      <c r="E15400" s="1198"/>
    </row>
    <row r="15401" spans="4:5">
      <c r="D15401" s="1205"/>
      <c r="E15401" s="1198"/>
    </row>
    <row r="15402" spans="4:5">
      <c r="D15402" s="1205"/>
      <c r="E15402" s="1198"/>
    </row>
    <row r="15403" spans="4:5">
      <c r="D15403" s="1205"/>
      <c r="E15403" s="1198"/>
    </row>
    <row r="15404" spans="4:5">
      <c r="D15404" s="1205"/>
      <c r="E15404" s="1198"/>
    </row>
    <row r="15405" spans="4:5">
      <c r="D15405" s="1205"/>
      <c r="E15405" s="1198"/>
    </row>
    <row r="15406" spans="4:5">
      <c r="D15406" s="1205"/>
      <c r="E15406" s="1198"/>
    </row>
    <row r="15407" spans="4:5">
      <c r="D15407" s="1205"/>
      <c r="E15407" s="1198"/>
    </row>
    <row r="15408" spans="4:5">
      <c r="D15408" s="1205"/>
      <c r="E15408" s="1198"/>
    </row>
    <row r="15409" spans="4:5">
      <c r="D15409" s="1205"/>
      <c r="E15409" s="1198"/>
    </row>
    <row r="15410" spans="4:5">
      <c r="D15410" s="1205"/>
      <c r="E15410" s="1198"/>
    </row>
    <row r="15411" spans="4:5">
      <c r="D15411" s="1205"/>
      <c r="E15411" s="1198"/>
    </row>
    <row r="15412" spans="4:5">
      <c r="D15412" s="1205"/>
      <c r="E15412" s="1198"/>
    </row>
    <row r="15413" spans="4:5">
      <c r="D15413" s="1205"/>
      <c r="E15413" s="1198"/>
    </row>
    <row r="15414" spans="4:5">
      <c r="D15414" s="1205"/>
      <c r="E15414" s="1198"/>
    </row>
    <row r="15415" spans="4:5">
      <c r="D15415" s="1205"/>
      <c r="E15415" s="1198"/>
    </row>
    <row r="15416" spans="4:5">
      <c r="D15416" s="1205"/>
      <c r="E15416" s="1198"/>
    </row>
    <row r="15417" spans="4:5">
      <c r="D15417" s="1205"/>
      <c r="E15417" s="1198"/>
    </row>
    <row r="15418" spans="4:5">
      <c r="D15418" s="1205"/>
      <c r="E15418" s="1198"/>
    </row>
    <row r="15419" spans="4:5">
      <c r="D15419" s="1205"/>
      <c r="E15419" s="1198"/>
    </row>
    <row r="15420" spans="4:5">
      <c r="D15420" s="1205"/>
      <c r="E15420" s="1198"/>
    </row>
    <row r="15421" spans="4:5">
      <c r="D15421" s="1205"/>
      <c r="E15421" s="1198"/>
    </row>
    <row r="15422" spans="4:5">
      <c r="D15422" s="1205"/>
      <c r="E15422" s="1198"/>
    </row>
    <row r="15423" spans="4:5">
      <c r="D15423" s="1205"/>
      <c r="E15423" s="1198"/>
    </row>
    <row r="15424" spans="4:5">
      <c r="D15424" s="1205"/>
      <c r="E15424" s="1198"/>
    </row>
    <row r="15425" spans="4:5">
      <c r="D15425" s="1205"/>
      <c r="E15425" s="1198"/>
    </row>
    <row r="15426" spans="4:5">
      <c r="D15426" s="1205"/>
      <c r="E15426" s="1198"/>
    </row>
    <row r="15427" spans="4:5">
      <c r="D15427" s="1205"/>
      <c r="E15427" s="1198"/>
    </row>
    <row r="15428" spans="4:5">
      <c r="D15428" s="1205"/>
      <c r="E15428" s="1198"/>
    </row>
    <row r="15429" spans="4:5">
      <c r="D15429" s="1205"/>
      <c r="E15429" s="1198"/>
    </row>
    <row r="15430" spans="4:5">
      <c r="D15430" s="1205"/>
      <c r="E15430" s="1198"/>
    </row>
    <row r="15431" spans="4:5">
      <c r="D15431" s="1205"/>
      <c r="E15431" s="1198"/>
    </row>
    <row r="15432" spans="4:5">
      <c r="D15432" s="1205"/>
      <c r="E15432" s="1198"/>
    </row>
    <row r="15433" spans="4:5">
      <c r="D15433" s="1205"/>
      <c r="E15433" s="1198"/>
    </row>
    <row r="15434" spans="4:5">
      <c r="D15434" s="1205"/>
      <c r="E15434" s="1198"/>
    </row>
    <row r="15435" spans="4:5">
      <c r="D15435" s="1205"/>
      <c r="E15435" s="1198"/>
    </row>
    <row r="15436" spans="4:5">
      <c r="D15436" s="1205"/>
      <c r="E15436" s="1198"/>
    </row>
    <row r="15437" spans="4:5">
      <c r="D15437" s="1205"/>
      <c r="E15437" s="1198"/>
    </row>
    <row r="15438" spans="4:5">
      <c r="D15438" s="1205"/>
      <c r="E15438" s="1198"/>
    </row>
    <row r="15439" spans="4:5">
      <c r="D15439" s="1205"/>
      <c r="E15439" s="1198"/>
    </row>
    <row r="15440" spans="4:5">
      <c r="D15440" s="1205"/>
      <c r="E15440" s="1198"/>
    </row>
    <row r="15441" spans="4:5">
      <c r="D15441" s="1205"/>
      <c r="E15441" s="1198"/>
    </row>
    <row r="15442" spans="4:5">
      <c r="D15442" s="1205"/>
      <c r="E15442" s="1198"/>
    </row>
    <row r="15443" spans="4:5">
      <c r="D15443" s="1205"/>
      <c r="E15443" s="1198"/>
    </row>
    <row r="15444" spans="4:5">
      <c r="D15444" s="1205"/>
      <c r="E15444" s="1198"/>
    </row>
    <row r="15445" spans="4:5">
      <c r="D15445" s="1205"/>
      <c r="E15445" s="1198"/>
    </row>
    <row r="15446" spans="4:5">
      <c r="D15446" s="1205"/>
      <c r="E15446" s="1198"/>
    </row>
    <row r="15447" spans="4:5">
      <c r="D15447" s="1205"/>
      <c r="E15447" s="1198"/>
    </row>
    <row r="15448" spans="4:5">
      <c r="D15448" s="1205"/>
      <c r="E15448" s="1198"/>
    </row>
    <row r="15449" spans="4:5">
      <c r="D15449" s="1205"/>
      <c r="E15449" s="1198"/>
    </row>
    <row r="15450" spans="4:5">
      <c r="D15450" s="1205"/>
      <c r="E15450" s="1198"/>
    </row>
    <row r="15451" spans="4:5">
      <c r="D15451" s="1205"/>
      <c r="E15451" s="1198"/>
    </row>
    <row r="15452" spans="4:5">
      <c r="D15452" s="1205"/>
      <c r="E15452" s="1198"/>
    </row>
    <row r="15453" spans="4:5">
      <c r="D15453" s="1205"/>
      <c r="E15453" s="1198"/>
    </row>
    <row r="15454" spans="4:5">
      <c r="D15454" s="1205"/>
      <c r="E15454" s="1198"/>
    </row>
    <row r="15455" spans="4:5">
      <c r="D15455" s="1205"/>
      <c r="E15455" s="1198"/>
    </row>
    <row r="15456" spans="4:5">
      <c r="D15456" s="1205"/>
      <c r="E15456" s="1198"/>
    </row>
    <row r="15457" spans="4:5">
      <c r="D15457" s="1205"/>
      <c r="E15457" s="1198"/>
    </row>
    <row r="15458" spans="4:5">
      <c r="D15458" s="1205"/>
      <c r="E15458" s="1198"/>
    </row>
    <row r="15459" spans="4:5">
      <c r="D15459" s="1205"/>
      <c r="E15459" s="1198"/>
    </row>
    <row r="15460" spans="4:5">
      <c r="D15460" s="1205"/>
      <c r="E15460" s="1198"/>
    </row>
    <row r="15461" spans="4:5">
      <c r="D15461" s="1205"/>
      <c r="E15461" s="1198"/>
    </row>
    <row r="15462" spans="4:5">
      <c r="D15462" s="1205"/>
      <c r="E15462" s="1198"/>
    </row>
    <row r="15463" spans="4:5">
      <c r="D15463" s="1205"/>
      <c r="E15463" s="1198"/>
    </row>
    <row r="15464" spans="4:5">
      <c r="D15464" s="1205"/>
      <c r="E15464" s="1198"/>
    </row>
    <row r="15465" spans="4:5">
      <c r="D15465" s="1205"/>
      <c r="E15465" s="1198"/>
    </row>
    <row r="15466" spans="4:5">
      <c r="D15466" s="1205"/>
      <c r="E15466" s="1198"/>
    </row>
    <row r="15467" spans="4:5">
      <c r="D15467" s="1205"/>
      <c r="E15467" s="1198"/>
    </row>
    <row r="15468" spans="4:5">
      <c r="D15468" s="1205"/>
      <c r="E15468" s="1198"/>
    </row>
    <row r="15469" spans="4:5">
      <c r="D15469" s="1205"/>
      <c r="E15469" s="1198"/>
    </row>
    <row r="15470" spans="4:5">
      <c r="D15470" s="1205"/>
      <c r="E15470" s="1198"/>
    </row>
    <row r="15471" spans="4:5">
      <c r="D15471" s="1205"/>
      <c r="E15471" s="1198"/>
    </row>
    <row r="15472" spans="4:5">
      <c r="D15472" s="1205"/>
      <c r="E15472" s="1198"/>
    </row>
    <row r="15473" spans="4:5">
      <c r="D15473" s="1205"/>
      <c r="E15473" s="1198"/>
    </row>
    <row r="15474" spans="4:5">
      <c r="D15474" s="1205"/>
      <c r="E15474" s="1198"/>
    </row>
    <row r="15475" spans="4:5">
      <c r="D15475" s="1205"/>
      <c r="E15475" s="1198"/>
    </row>
    <row r="15476" spans="4:5">
      <c r="D15476" s="1205"/>
      <c r="E15476" s="1198"/>
    </row>
    <row r="15477" spans="4:5">
      <c r="D15477" s="1205"/>
      <c r="E15477" s="1198"/>
    </row>
    <row r="15478" spans="4:5">
      <c r="D15478" s="1205"/>
      <c r="E15478" s="1198"/>
    </row>
    <row r="15479" spans="4:5">
      <c r="D15479" s="1205"/>
      <c r="E15479" s="1198"/>
    </row>
    <row r="15480" spans="4:5">
      <c r="D15480" s="1205"/>
      <c r="E15480" s="1198"/>
    </row>
    <row r="15481" spans="4:5">
      <c r="D15481" s="1205"/>
      <c r="E15481" s="1198"/>
    </row>
    <row r="15482" spans="4:5">
      <c r="D15482" s="1205"/>
      <c r="E15482" s="1198"/>
    </row>
    <row r="15483" spans="4:5">
      <c r="D15483" s="1205"/>
      <c r="E15483" s="1198"/>
    </row>
    <row r="15484" spans="4:5">
      <c r="D15484" s="1205"/>
      <c r="E15484" s="1198"/>
    </row>
    <row r="15485" spans="4:5">
      <c r="D15485" s="1205"/>
      <c r="E15485" s="1198"/>
    </row>
    <row r="15486" spans="4:5">
      <c r="D15486" s="1205"/>
      <c r="E15486" s="1198"/>
    </row>
    <row r="15487" spans="4:5">
      <c r="D15487" s="1205"/>
      <c r="E15487" s="1198"/>
    </row>
    <row r="15488" spans="4:5">
      <c r="D15488" s="1205"/>
      <c r="E15488" s="1198"/>
    </row>
    <row r="15489" spans="4:5">
      <c r="D15489" s="1205"/>
      <c r="E15489" s="1198"/>
    </row>
    <row r="15490" spans="4:5">
      <c r="D15490" s="1205"/>
      <c r="E15490" s="1198"/>
    </row>
    <row r="15491" spans="4:5">
      <c r="D15491" s="1205"/>
      <c r="E15491" s="1198"/>
    </row>
    <row r="15492" spans="4:5">
      <c r="D15492" s="1205"/>
      <c r="E15492" s="1198"/>
    </row>
    <row r="15493" spans="4:5">
      <c r="D15493" s="1205"/>
      <c r="E15493" s="1198"/>
    </row>
    <row r="15494" spans="4:5">
      <c r="D15494" s="1205"/>
      <c r="E15494" s="1198"/>
    </row>
    <row r="15495" spans="4:5">
      <c r="D15495" s="1205"/>
      <c r="E15495" s="1198"/>
    </row>
    <row r="15496" spans="4:5">
      <c r="D15496" s="1205"/>
      <c r="E15496" s="1198"/>
    </row>
    <row r="15497" spans="4:5">
      <c r="D15497" s="1205"/>
      <c r="E15497" s="1198"/>
    </row>
    <row r="15498" spans="4:5">
      <c r="D15498" s="1205"/>
      <c r="E15498" s="1198"/>
    </row>
    <row r="15499" spans="4:5">
      <c r="D15499" s="1205"/>
      <c r="E15499" s="1198"/>
    </row>
    <row r="15500" spans="4:5">
      <c r="D15500" s="1205"/>
      <c r="E15500" s="1198"/>
    </row>
    <row r="15501" spans="4:5">
      <c r="D15501" s="1205"/>
      <c r="E15501" s="1198"/>
    </row>
    <row r="15502" spans="4:5">
      <c r="D15502" s="1205"/>
      <c r="E15502" s="1198"/>
    </row>
    <row r="15503" spans="4:5">
      <c r="D15503" s="1205"/>
      <c r="E15503" s="1198"/>
    </row>
    <row r="15504" spans="4:5">
      <c r="D15504" s="1205"/>
      <c r="E15504" s="1198"/>
    </row>
    <row r="15505" spans="4:5">
      <c r="D15505" s="1205"/>
      <c r="E15505" s="1198"/>
    </row>
    <row r="15506" spans="4:5">
      <c r="D15506" s="1205"/>
      <c r="E15506" s="1198"/>
    </row>
    <row r="15507" spans="4:5">
      <c r="D15507" s="1205"/>
      <c r="E15507" s="1198"/>
    </row>
    <row r="15508" spans="4:5">
      <c r="D15508" s="1205"/>
      <c r="E15508" s="1198"/>
    </row>
    <row r="15509" spans="4:5">
      <c r="D15509" s="1205"/>
      <c r="E15509" s="1198"/>
    </row>
    <row r="15510" spans="4:5">
      <c r="D15510" s="1205"/>
      <c r="E15510" s="1198"/>
    </row>
    <row r="15511" spans="4:5">
      <c r="D15511" s="1205"/>
      <c r="E15511" s="1198"/>
    </row>
    <row r="15512" spans="4:5">
      <c r="D15512" s="1205"/>
      <c r="E15512" s="1198"/>
    </row>
    <row r="15513" spans="4:5">
      <c r="D15513" s="1205"/>
      <c r="E15513" s="1198"/>
    </row>
    <row r="15514" spans="4:5">
      <c r="D15514" s="1205"/>
      <c r="E15514" s="1198"/>
    </row>
    <row r="15515" spans="4:5">
      <c r="D15515" s="1205"/>
      <c r="E15515" s="1198"/>
    </row>
    <row r="15516" spans="4:5">
      <c r="D15516" s="1205"/>
      <c r="E15516" s="1198"/>
    </row>
    <row r="15517" spans="4:5">
      <c r="D15517" s="1205"/>
      <c r="E15517" s="1198"/>
    </row>
    <row r="15518" spans="4:5">
      <c r="D15518" s="1205"/>
      <c r="E15518" s="1198"/>
    </row>
    <row r="15519" spans="4:5">
      <c r="D15519" s="1205"/>
      <c r="E15519" s="1198"/>
    </row>
    <row r="15520" spans="4:5">
      <c r="D15520" s="1205"/>
      <c r="E15520" s="1198"/>
    </row>
    <row r="15521" spans="4:5">
      <c r="D15521" s="1205"/>
      <c r="E15521" s="1198"/>
    </row>
    <row r="15522" spans="4:5">
      <c r="D15522" s="1205"/>
      <c r="E15522" s="1198"/>
    </row>
    <row r="15523" spans="4:5">
      <c r="D15523" s="1205"/>
      <c r="E15523" s="1198"/>
    </row>
    <row r="15524" spans="4:5">
      <c r="D15524" s="1205"/>
      <c r="E15524" s="1198"/>
    </row>
    <row r="15525" spans="4:5">
      <c r="D15525" s="1205"/>
      <c r="E15525" s="1198"/>
    </row>
    <row r="15526" spans="4:5">
      <c r="D15526" s="1205"/>
      <c r="E15526" s="1198"/>
    </row>
    <row r="15527" spans="4:5">
      <c r="D15527" s="1205"/>
      <c r="E15527" s="1198"/>
    </row>
    <row r="15528" spans="4:5">
      <c r="D15528" s="1205"/>
      <c r="E15528" s="1198"/>
    </row>
    <row r="15529" spans="4:5">
      <c r="D15529" s="1205"/>
      <c r="E15529" s="1198"/>
    </row>
    <row r="15530" spans="4:5">
      <c r="D15530" s="1205"/>
      <c r="E15530" s="1198"/>
    </row>
    <row r="15531" spans="4:5">
      <c r="D15531" s="1205"/>
      <c r="E15531" s="1198"/>
    </row>
    <row r="15532" spans="4:5">
      <c r="D15532" s="1205"/>
      <c r="E15532" s="1198"/>
    </row>
    <row r="15533" spans="4:5">
      <c r="D15533" s="1205"/>
      <c r="E15533" s="1198"/>
    </row>
    <row r="15534" spans="4:5">
      <c r="D15534" s="1205"/>
      <c r="E15534" s="1198"/>
    </row>
    <row r="15535" spans="4:5">
      <c r="D15535" s="1205"/>
      <c r="E15535" s="1198"/>
    </row>
    <row r="15536" spans="4:5">
      <c r="D15536" s="1205"/>
      <c r="E15536" s="1198"/>
    </row>
    <row r="15537" spans="4:5">
      <c r="D15537" s="1205"/>
      <c r="E15537" s="1198"/>
    </row>
    <row r="15538" spans="4:5">
      <c r="D15538" s="1205"/>
      <c r="E15538" s="1198"/>
    </row>
    <row r="15539" spans="4:5">
      <c r="D15539" s="1205"/>
      <c r="E15539" s="1198"/>
    </row>
    <row r="15540" spans="4:5">
      <c r="D15540" s="1205"/>
      <c r="E15540" s="1198"/>
    </row>
    <row r="15541" spans="4:5">
      <c r="D15541" s="1205"/>
      <c r="E15541" s="1198"/>
    </row>
    <row r="15542" spans="4:5">
      <c r="D15542" s="1205"/>
      <c r="E15542" s="1198"/>
    </row>
    <row r="15543" spans="4:5">
      <c r="D15543" s="1205"/>
      <c r="E15543" s="1198"/>
    </row>
    <row r="15544" spans="4:5">
      <c r="D15544" s="1205"/>
      <c r="E15544" s="1198"/>
    </row>
    <row r="15545" spans="4:5">
      <c r="D15545" s="1205"/>
      <c r="E15545" s="1198"/>
    </row>
    <row r="15546" spans="4:5">
      <c r="D15546" s="1205"/>
      <c r="E15546" s="1198"/>
    </row>
    <row r="15547" spans="4:5">
      <c r="D15547" s="1205"/>
      <c r="E15547" s="1198"/>
    </row>
    <row r="15548" spans="4:5">
      <c r="D15548" s="1205"/>
      <c r="E15548" s="1198"/>
    </row>
    <row r="15549" spans="4:5">
      <c r="D15549" s="1205"/>
      <c r="E15549" s="1198"/>
    </row>
    <row r="15550" spans="4:5">
      <c r="D15550" s="1205"/>
      <c r="E15550" s="1198"/>
    </row>
    <row r="15551" spans="4:5">
      <c r="D15551" s="1205"/>
      <c r="E15551" s="1198"/>
    </row>
    <row r="15552" spans="4:5">
      <c r="D15552" s="1205"/>
      <c r="E15552" s="1198"/>
    </row>
    <row r="15553" spans="4:5">
      <c r="D15553" s="1205"/>
      <c r="E15553" s="1198"/>
    </row>
    <row r="15554" spans="4:5">
      <c r="D15554" s="1205"/>
      <c r="E15554" s="1198"/>
    </row>
    <row r="15555" spans="4:5">
      <c r="D15555" s="1205"/>
      <c r="E15555" s="1198"/>
    </row>
    <row r="15556" spans="4:5">
      <c r="D15556" s="1205"/>
      <c r="E15556" s="1198"/>
    </row>
    <row r="15557" spans="4:5">
      <c r="D15557" s="1205"/>
      <c r="E15557" s="1198"/>
    </row>
    <row r="15558" spans="4:5">
      <c r="D15558" s="1205"/>
      <c r="E15558" s="1198"/>
    </row>
    <row r="15559" spans="4:5">
      <c r="D15559" s="1205"/>
      <c r="E15559" s="1198"/>
    </row>
    <row r="15560" spans="4:5">
      <c r="D15560" s="1205"/>
      <c r="E15560" s="1198"/>
    </row>
    <row r="15561" spans="4:5">
      <c r="D15561" s="1205"/>
      <c r="E15561" s="1198"/>
    </row>
    <row r="15562" spans="4:5">
      <c r="D15562" s="1205"/>
      <c r="E15562" s="1198"/>
    </row>
    <row r="15563" spans="4:5">
      <c r="D15563" s="1205"/>
      <c r="E15563" s="1198"/>
    </row>
    <row r="15564" spans="4:5">
      <c r="D15564" s="1205"/>
      <c r="E15564" s="1198"/>
    </row>
    <row r="15565" spans="4:5">
      <c r="D15565" s="1205"/>
      <c r="E15565" s="1198"/>
    </row>
    <row r="15566" spans="4:5">
      <c r="D15566" s="1205"/>
      <c r="E15566" s="1198"/>
    </row>
    <row r="15567" spans="4:5">
      <c r="D15567" s="1205"/>
      <c r="E15567" s="1198"/>
    </row>
    <row r="15568" spans="4:5">
      <c r="D15568" s="1205"/>
      <c r="E15568" s="1198"/>
    </row>
    <row r="15569" spans="4:5">
      <c r="D15569" s="1205"/>
      <c r="E15569" s="1198"/>
    </row>
    <row r="15570" spans="4:5">
      <c r="D15570" s="1205"/>
      <c r="E15570" s="1198"/>
    </row>
    <row r="15571" spans="4:5">
      <c r="D15571" s="1205"/>
      <c r="E15571" s="1198"/>
    </row>
    <row r="15572" spans="4:5">
      <c r="D15572" s="1205"/>
      <c r="E15572" s="1198"/>
    </row>
    <row r="15573" spans="4:5">
      <c r="D15573" s="1205"/>
      <c r="E15573" s="1198"/>
    </row>
    <row r="15574" spans="4:5">
      <c r="D15574" s="1205"/>
      <c r="E15574" s="1198"/>
    </row>
    <row r="15575" spans="4:5">
      <c r="D15575" s="1205"/>
      <c r="E15575" s="1198"/>
    </row>
    <row r="15576" spans="4:5">
      <c r="D15576" s="1205"/>
      <c r="E15576" s="1198"/>
    </row>
    <row r="15577" spans="4:5">
      <c r="D15577" s="1205"/>
      <c r="E15577" s="1198"/>
    </row>
    <row r="15578" spans="4:5">
      <c r="D15578" s="1205"/>
      <c r="E15578" s="1198"/>
    </row>
    <row r="15579" spans="4:5">
      <c r="D15579" s="1205"/>
      <c r="E15579" s="1198"/>
    </row>
    <row r="15580" spans="4:5">
      <c r="D15580" s="1205"/>
      <c r="E15580" s="1198"/>
    </row>
    <row r="15581" spans="4:5">
      <c r="D15581" s="1205"/>
      <c r="E15581" s="1198"/>
    </row>
    <row r="15582" spans="4:5">
      <c r="D15582" s="1205"/>
      <c r="E15582" s="1198"/>
    </row>
    <row r="15583" spans="4:5">
      <c r="D15583" s="1205"/>
      <c r="E15583" s="1198"/>
    </row>
    <row r="15584" spans="4:5">
      <c r="D15584" s="1205"/>
      <c r="E15584" s="1198"/>
    </row>
    <row r="15585" spans="4:5">
      <c r="D15585" s="1205"/>
      <c r="E15585" s="1198"/>
    </row>
    <row r="15586" spans="4:5">
      <c r="D15586" s="1205"/>
      <c r="E15586" s="1198"/>
    </row>
    <row r="15587" spans="4:5">
      <c r="D15587" s="1205"/>
      <c r="E15587" s="1198"/>
    </row>
    <row r="15588" spans="4:5">
      <c r="D15588" s="1205"/>
      <c r="E15588" s="1198"/>
    </row>
    <row r="15589" spans="4:5">
      <c r="D15589" s="1205"/>
      <c r="E15589" s="1198"/>
    </row>
    <row r="15590" spans="4:5">
      <c r="D15590" s="1205"/>
      <c r="E15590" s="1198"/>
    </row>
    <row r="15591" spans="4:5">
      <c r="D15591" s="1205"/>
      <c r="E15591" s="1198"/>
    </row>
    <row r="15592" spans="4:5">
      <c r="D15592" s="1205"/>
      <c r="E15592" s="1198"/>
    </row>
    <row r="15593" spans="4:5">
      <c r="D15593" s="1205"/>
      <c r="E15593" s="1198"/>
    </row>
    <row r="15594" spans="4:5">
      <c r="D15594" s="1205"/>
      <c r="E15594" s="1198"/>
    </row>
    <row r="15595" spans="4:5">
      <c r="D15595" s="1205"/>
      <c r="E15595" s="1198"/>
    </row>
    <row r="15596" spans="4:5">
      <c r="D15596" s="1205"/>
      <c r="E15596" s="1198"/>
    </row>
    <row r="15597" spans="4:5">
      <c r="D15597" s="1205"/>
      <c r="E15597" s="1198"/>
    </row>
    <row r="15598" spans="4:5">
      <c r="D15598" s="1205"/>
      <c r="E15598" s="1198"/>
    </row>
    <row r="15599" spans="4:5">
      <c r="D15599" s="1205"/>
      <c r="E15599" s="1198"/>
    </row>
    <row r="15600" spans="4:5">
      <c r="D15600" s="1205"/>
      <c r="E15600" s="1198"/>
    </row>
    <row r="15601" spans="4:5">
      <c r="D15601" s="1205"/>
      <c r="E15601" s="1198"/>
    </row>
    <row r="15602" spans="4:5">
      <c r="D15602" s="1205"/>
      <c r="E15602" s="1198"/>
    </row>
    <row r="15603" spans="4:5">
      <c r="D15603" s="1205"/>
      <c r="E15603" s="1198"/>
    </row>
    <row r="15604" spans="4:5">
      <c r="D15604" s="1205"/>
      <c r="E15604" s="1198"/>
    </row>
    <row r="15605" spans="4:5">
      <c r="D15605" s="1205"/>
      <c r="E15605" s="1198"/>
    </row>
    <row r="15606" spans="4:5">
      <c r="D15606" s="1205"/>
      <c r="E15606" s="1198"/>
    </row>
    <row r="15607" spans="4:5">
      <c r="D15607" s="1205"/>
      <c r="E15607" s="1198"/>
    </row>
    <row r="15608" spans="4:5">
      <c r="D15608" s="1205"/>
      <c r="E15608" s="1198"/>
    </row>
    <row r="15609" spans="4:5">
      <c r="D15609" s="1205"/>
      <c r="E15609" s="1198"/>
    </row>
    <row r="15610" spans="4:5">
      <c r="D15610" s="1205"/>
      <c r="E15610" s="1198"/>
    </row>
    <row r="15611" spans="4:5">
      <c r="D15611" s="1205"/>
      <c r="E15611" s="1198"/>
    </row>
    <row r="15612" spans="4:5">
      <c r="D15612" s="1205"/>
      <c r="E15612" s="1198"/>
    </row>
    <row r="15613" spans="4:5">
      <c r="D15613" s="1205"/>
      <c r="E15613" s="1198"/>
    </row>
    <row r="15614" spans="4:5">
      <c r="D15614" s="1205"/>
      <c r="E15614" s="1198"/>
    </row>
    <row r="15615" spans="4:5">
      <c r="D15615" s="1205"/>
      <c r="E15615" s="1198"/>
    </row>
    <row r="15616" spans="4:5">
      <c r="D15616" s="1205"/>
      <c r="E15616" s="1198"/>
    </row>
    <row r="15617" spans="4:5">
      <c r="D15617" s="1205"/>
      <c r="E15617" s="1198"/>
    </row>
    <row r="15618" spans="4:5">
      <c r="D15618" s="1205"/>
      <c r="E15618" s="1198"/>
    </row>
    <row r="15619" spans="4:5">
      <c r="D15619" s="1205"/>
      <c r="E15619" s="1198"/>
    </row>
    <row r="15620" spans="4:5">
      <c r="D15620" s="1205"/>
      <c r="E15620" s="1198"/>
    </row>
    <row r="15621" spans="4:5">
      <c r="D15621" s="1205"/>
      <c r="E15621" s="1198"/>
    </row>
    <row r="15622" spans="4:5">
      <c r="D15622" s="1205"/>
      <c r="E15622" s="1198"/>
    </row>
    <row r="15623" spans="4:5">
      <c r="D15623" s="1205"/>
      <c r="E15623" s="1198"/>
    </row>
    <row r="15624" spans="4:5">
      <c r="D15624" s="1205"/>
      <c r="E15624" s="1198"/>
    </row>
    <row r="15625" spans="4:5">
      <c r="D15625" s="1205"/>
      <c r="E15625" s="1198"/>
    </row>
    <row r="15626" spans="4:5">
      <c r="D15626" s="1205"/>
      <c r="E15626" s="1198"/>
    </row>
    <row r="15627" spans="4:5">
      <c r="D15627" s="1205"/>
      <c r="E15627" s="1198"/>
    </row>
    <row r="15628" spans="4:5">
      <c r="D15628" s="1205"/>
      <c r="E15628" s="1198"/>
    </row>
    <row r="15629" spans="4:5">
      <c r="D15629" s="1205"/>
      <c r="E15629" s="1198"/>
    </row>
    <row r="15630" spans="4:5">
      <c r="D15630" s="1205"/>
      <c r="E15630" s="1198"/>
    </row>
    <row r="15631" spans="4:5">
      <c r="D15631" s="1205"/>
      <c r="E15631" s="1198"/>
    </row>
    <row r="15632" spans="4:5">
      <c r="D15632" s="1205"/>
      <c r="E15632" s="1198"/>
    </row>
    <row r="15633" spans="4:5">
      <c r="D15633" s="1205"/>
      <c r="E15633" s="1198"/>
    </row>
    <row r="15634" spans="4:5">
      <c r="D15634" s="1205"/>
      <c r="E15634" s="1198"/>
    </row>
    <row r="15635" spans="4:5">
      <c r="D15635" s="1205"/>
      <c r="E15635" s="1198"/>
    </row>
    <row r="15636" spans="4:5">
      <c r="D15636" s="1205"/>
      <c r="E15636" s="1198"/>
    </row>
    <row r="15637" spans="4:5">
      <c r="D15637" s="1205"/>
      <c r="E15637" s="1198"/>
    </row>
    <row r="15638" spans="4:5">
      <c r="D15638" s="1205"/>
      <c r="E15638" s="1198"/>
    </row>
    <row r="15639" spans="4:5">
      <c r="D15639" s="1205"/>
      <c r="E15639" s="1198"/>
    </row>
    <row r="15640" spans="4:5">
      <c r="D15640" s="1205"/>
      <c r="E15640" s="1198"/>
    </row>
    <row r="15641" spans="4:5">
      <c r="D15641" s="1205"/>
      <c r="E15641" s="1198"/>
    </row>
    <row r="15642" spans="4:5">
      <c r="D15642" s="1205"/>
      <c r="E15642" s="1198"/>
    </row>
    <row r="15643" spans="4:5">
      <c r="D15643" s="1205"/>
      <c r="E15643" s="1198"/>
    </row>
    <row r="15644" spans="4:5">
      <c r="D15644" s="1205"/>
      <c r="E15644" s="1198"/>
    </row>
    <row r="15645" spans="4:5">
      <c r="D15645" s="1205"/>
      <c r="E15645" s="1198"/>
    </row>
    <row r="15646" spans="4:5">
      <c r="D15646" s="1205"/>
      <c r="E15646" s="1198"/>
    </row>
    <row r="15647" spans="4:5">
      <c r="D15647" s="1205"/>
      <c r="E15647" s="1198"/>
    </row>
    <row r="15648" spans="4:5">
      <c r="D15648" s="1205"/>
      <c r="E15648" s="1198"/>
    </row>
    <row r="15649" spans="4:5">
      <c r="D15649" s="1205"/>
      <c r="E15649" s="1198"/>
    </row>
    <row r="15650" spans="4:5">
      <c r="D15650" s="1205"/>
      <c r="E15650" s="1198"/>
    </row>
    <row r="15651" spans="4:5">
      <c r="D15651" s="1205"/>
      <c r="E15651" s="1198"/>
    </row>
    <row r="15652" spans="4:5">
      <c r="D15652" s="1205"/>
      <c r="E15652" s="1198"/>
    </row>
    <row r="15653" spans="4:5">
      <c r="D15653" s="1205"/>
      <c r="E15653" s="1198"/>
    </row>
    <row r="15654" spans="4:5">
      <c r="D15654" s="1205"/>
      <c r="E15654" s="1198"/>
    </row>
    <row r="15655" spans="4:5">
      <c r="D15655" s="1205"/>
      <c r="E15655" s="1198"/>
    </row>
    <row r="15656" spans="4:5">
      <c r="D15656" s="1205"/>
      <c r="E15656" s="1198"/>
    </row>
    <row r="15657" spans="4:5">
      <c r="D15657" s="1205"/>
      <c r="E15657" s="1198"/>
    </row>
    <row r="15658" spans="4:5">
      <c r="D15658" s="1205"/>
      <c r="E15658" s="1198"/>
    </row>
    <row r="15659" spans="4:5">
      <c r="D15659" s="1205"/>
      <c r="E15659" s="1198"/>
    </row>
    <row r="15660" spans="4:5">
      <c r="D15660" s="1205"/>
      <c r="E15660" s="1198"/>
    </row>
    <row r="15661" spans="4:5">
      <c r="D15661" s="1205"/>
      <c r="E15661" s="1198"/>
    </row>
    <row r="15662" spans="4:5">
      <c r="D15662" s="1205"/>
      <c r="E15662" s="1198"/>
    </row>
    <row r="15663" spans="4:5">
      <c r="D15663" s="1205"/>
      <c r="E15663" s="1198"/>
    </row>
    <row r="15664" spans="4:5">
      <c r="D15664" s="1205"/>
      <c r="E15664" s="1198"/>
    </row>
    <row r="15665" spans="4:5">
      <c r="D15665" s="1205"/>
      <c r="E15665" s="1198"/>
    </row>
    <row r="15666" spans="4:5">
      <c r="D15666" s="1205"/>
      <c r="E15666" s="1198"/>
    </row>
    <row r="15667" spans="4:5">
      <c r="D15667" s="1205"/>
      <c r="E15667" s="1198"/>
    </row>
    <row r="15668" spans="4:5">
      <c r="D15668" s="1205"/>
      <c r="E15668" s="1198"/>
    </row>
    <row r="15669" spans="4:5">
      <c r="D15669" s="1205"/>
      <c r="E15669" s="1198"/>
    </row>
    <row r="15670" spans="4:5">
      <c r="D15670" s="1205"/>
      <c r="E15670" s="1198"/>
    </row>
    <row r="15671" spans="4:5">
      <c r="D15671" s="1205"/>
      <c r="E15671" s="1198"/>
    </row>
    <row r="15672" spans="4:5">
      <c r="D15672" s="1205"/>
      <c r="E15672" s="1198"/>
    </row>
    <row r="15673" spans="4:5">
      <c r="D15673" s="1205"/>
      <c r="E15673" s="1198"/>
    </row>
    <row r="15674" spans="4:5">
      <c r="D15674" s="1205"/>
      <c r="E15674" s="1198"/>
    </row>
    <row r="15675" spans="4:5">
      <c r="D15675" s="1205"/>
      <c r="E15675" s="1198"/>
    </row>
    <row r="15676" spans="4:5">
      <c r="D15676" s="1205"/>
      <c r="E15676" s="1198"/>
    </row>
    <row r="15677" spans="4:5">
      <c r="D15677" s="1205"/>
      <c r="E15677" s="1198"/>
    </row>
    <row r="15678" spans="4:5">
      <c r="D15678" s="1205"/>
      <c r="E15678" s="1198"/>
    </row>
    <row r="15679" spans="4:5">
      <c r="D15679" s="1205"/>
      <c r="E15679" s="1198"/>
    </row>
    <row r="15680" spans="4:5">
      <c r="D15680" s="1205"/>
      <c r="E15680" s="1198"/>
    </row>
    <row r="15681" spans="4:5">
      <c r="D15681" s="1205"/>
      <c r="E15681" s="1198"/>
    </row>
    <row r="15682" spans="4:5">
      <c r="D15682" s="1205"/>
      <c r="E15682" s="1198"/>
    </row>
    <row r="15683" spans="4:5">
      <c r="D15683" s="1205"/>
      <c r="E15683" s="1198"/>
    </row>
    <row r="15684" spans="4:5">
      <c r="D15684" s="1205"/>
      <c r="E15684" s="1198"/>
    </row>
    <row r="15685" spans="4:5">
      <c r="D15685" s="1205"/>
      <c r="E15685" s="1198"/>
    </row>
    <row r="15686" spans="4:5">
      <c r="D15686" s="1205"/>
      <c r="E15686" s="1198"/>
    </row>
    <row r="15687" spans="4:5">
      <c r="D15687" s="1205"/>
      <c r="E15687" s="1198"/>
    </row>
    <row r="15688" spans="4:5">
      <c r="D15688" s="1205"/>
      <c r="E15688" s="1198"/>
    </row>
    <row r="15689" spans="4:5">
      <c r="D15689" s="1205"/>
      <c r="E15689" s="1198"/>
    </row>
    <row r="15690" spans="4:5">
      <c r="D15690" s="1205"/>
      <c r="E15690" s="1198"/>
    </row>
    <row r="15691" spans="4:5">
      <c r="D15691" s="1205"/>
      <c r="E15691" s="1198"/>
    </row>
    <row r="15692" spans="4:5">
      <c r="D15692" s="1205"/>
      <c r="E15692" s="1198"/>
    </row>
    <row r="15693" spans="4:5">
      <c r="D15693" s="1205"/>
      <c r="E15693" s="1198"/>
    </row>
    <row r="15694" spans="4:5">
      <c r="D15694" s="1205"/>
      <c r="E15694" s="1198"/>
    </row>
    <row r="15695" spans="4:5">
      <c r="D15695" s="1205"/>
      <c r="E15695" s="1198"/>
    </row>
    <row r="15696" spans="4:5">
      <c r="D15696" s="1205"/>
      <c r="E15696" s="1198"/>
    </row>
    <row r="15697" spans="4:5">
      <c r="D15697" s="1205"/>
      <c r="E15697" s="1198"/>
    </row>
    <row r="15698" spans="4:5">
      <c r="D15698" s="1205"/>
      <c r="E15698" s="1198"/>
    </row>
    <row r="15699" spans="4:5">
      <c r="D15699" s="1205"/>
      <c r="E15699" s="1198"/>
    </row>
    <row r="15700" spans="4:5">
      <c r="D15700" s="1205"/>
      <c r="E15700" s="1198"/>
    </row>
    <row r="15701" spans="4:5">
      <c r="D15701" s="1205"/>
      <c r="E15701" s="1198"/>
    </row>
    <row r="15702" spans="4:5">
      <c r="D15702" s="1205"/>
      <c r="E15702" s="1198"/>
    </row>
    <row r="15703" spans="4:5">
      <c r="D15703" s="1205"/>
      <c r="E15703" s="1198"/>
    </row>
    <row r="15704" spans="4:5">
      <c r="D15704" s="1205"/>
      <c r="E15704" s="1198"/>
    </row>
    <row r="15705" spans="4:5">
      <c r="D15705" s="1205"/>
      <c r="E15705" s="1198"/>
    </row>
    <row r="15706" spans="4:5">
      <c r="D15706" s="1205"/>
      <c r="E15706" s="1198"/>
    </row>
    <row r="15707" spans="4:5">
      <c r="D15707" s="1205"/>
      <c r="E15707" s="1198"/>
    </row>
    <row r="15708" spans="4:5">
      <c r="D15708" s="1205"/>
      <c r="E15708" s="1198"/>
    </row>
    <row r="15709" spans="4:5">
      <c r="D15709" s="1205"/>
      <c r="E15709" s="1198"/>
    </row>
    <row r="15710" spans="4:5">
      <c r="D15710" s="1205"/>
      <c r="E15710" s="1198"/>
    </row>
    <row r="15711" spans="4:5">
      <c r="D15711" s="1205"/>
      <c r="E15711" s="1198"/>
    </row>
    <row r="15712" spans="4:5">
      <c r="D15712" s="1205"/>
      <c r="E15712" s="1198"/>
    </row>
    <row r="15713" spans="4:5">
      <c r="D15713" s="1205"/>
      <c r="E15713" s="1198"/>
    </row>
    <row r="15714" spans="4:5">
      <c r="D15714" s="1205"/>
      <c r="E15714" s="1198"/>
    </row>
    <row r="15715" spans="4:5">
      <c r="D15715" s="1205"/>
      <c r="E15715" s="1198"/>
    </row>
    <row r="15716" spans="4:5">
      <c r="D15716" s="1205"/>
      <c r="E15716" s="1198"/>
    </row>
    <row r="15717" spans="4:5">
      <c r="D15717" s="1205"/>
      <c r="E15717" s="1198"/>
    </row>
    <row r="15718" spans="4:5">
      <c r="D15718" s="1205"/>
      <c r="E15718" s="1198"/>
    </row>
    <row r="15719" spans="4:5">
      <c r="D15719" s="1205"/>
      <c r="E15719" s="1198"/>
    </row>
    <row r="15720" spans="4:5">
      <c r="D15720" s="1205"/>
      <c r="E15720" s="1198"/>
    </row>
    <row r="15721" spans="4:5">
      <c r="D15721" s="1205"/>
      <c r="E15721" s="1198"/>
    </row>
    <row r="15722" spans="4:5">
      <c r="D15722" s="1205"/>
      <c r="E15722" s="1198"/>
    </row>
    <row r="15723" spans="4:5">
      <c r="D15723" s="1205"/>
      <c r="E15723" s="1198"/>
    </row>
    <row r="15724" spans="4:5">
      <c r="D15724" s="1205"/>
      <c r="E15724" s="1198"/>
    </row>
    <row r="15725" spans="4:5">
      <c r="D15725" s="1205"/>
      <c r="E15725" s="1198"/>
    </row>
    <row r="15726" spans="4:5">
      <c r="D15726" s="1205"/>
      <c r="E15726" s="1198"/>
    </row>
    <row r="15727" spans="4:5">
      <c r="D15727" s="1205"/>
      <c r="E15727" s="1198"/>
    </row>
    <row r="15728" spans="4:5">
      <c r="D15728" s="1205"/>
      <c r="E15728" s="1198"/>
    </row>
    <row r="15729" spans="4:5">
      <c r="D15729" s="1205"/>
      <c r="E15729" s="1198"/>
    </row>
    <row r="15730" spans="4:5">
      <c r="D15730" s="1205"/>
      <c r="E15730" s="1198"/>
    </row>
    <row r="15731" spans="4:5">
      <c r="D15731" s="1205"/>
      <c r="E15731" s="1198"/>
    </row>
    <row r="15732" spans="4:5">
      <c r="D15732" s="1205"/>
      <c r="E15732" s="1198"/>
    </row>
    <row r="15733" spans="4:5">
      <c r="D15733" s="1205"/>
      <c r="E15733" s="1198"/>
    </row>
    <row r="15734" spans="4:5">
      <c r="D15734" s="1205"/>
      <c r="E15734" s="1198"/>
    </row>
    <row r="15735" spans="4:5">
      <c r="D15735" s="1205"/>
      <c r="E15735" s="1198"/>
    </row>
    <row r="15736" spans="4:5">
      <c r="D15736" s="1205"/>
      <c r="E15736" s="1198"/>
    </row>
    <row r="15737" spans="4:5">
      <c r="D15737" s="1205"/>
      <c r="E15737" s="1198"/>
    </row>
    <row r="15738" spans="4:5">
      <c r="D15738" s="1205"/>
      <c r="E15738" s="1198"/>
    </row>
    <row r="15739" spans="4:5">
      <c r="D15739" s="1205"/>
      <c r="E15739" s="1198"/>
    </row>
    <row r="15740" spans="4:5">
      <c r="D15740" s="1205"/>
      <c r="E15740" s="1198"/>
    </row>
    <row r="15741" spans="4:5">
      <c r="D15741" s="1205"/>
      <c r="E15741" s="1198"/>
    </row>
    <row r="15742" spans="4:5">
      <c r="D15742" s="1205"/>
      <c r="E15742" s="1198"/>
    </row>
    <row r="15743" spans="4:5">
      <c r="D15743" s="1205"/>
      <c r="E15743" s="1198"/>
    </row>
    <row r="15744" spans="4:5">
      <c r="D15744" s="1205"/>
      <c r="E15744" s="1198"/>
    </row>
    <row r="15745" spans="4:5">
      <c r="D15745" s="1205"/>
      <c r="E15745" s="1198"/>
    </row>
    <row r="15746" spans="4:5">
      <c r="D15746" s="1205"/>
      <c r="E15746" s="1198"/>
    </row>
    <row r="15747" spans="4:5">
      <c r="D15747" s="1205"/>
      <c r="E15747" s="1198"/>
    </row>
    <row r="15748" spans="4:5">
      <c r="D15748" s="1205"/>
      <c r="E15748" s="1198"/>
    </row>
    <row r="15749" spans="4:5">
      <c r="D15749" s="1205"/>
      <c r="E15749" s="1198"/>
    </row>
    <row r="15750" spans="4:5">
      <c r="D15750" s="1205"/>
      <c r="E15750" s="1198"/>
    </row>
    <row r="15751" spans="4:5">
      <c r="D15751" s="1205"/>
      <c r="E15751" s="1198"/>
    </row>
    <row r="15752" spans="4:5">
      <c r="D15752" s="1205"/>
      <c r="E15752" s="1198"/>
    </row>
    <row r="15753" spans="4:5">
      <c r="D15753" s="1205"/>
      <c r="E15753" s="1198"/>
    </row>
    <row r="15754" spans="4:5">
      <c r="D15754" s="1205"/>
      <c r="E15754" s="1198"/>
    </row>
    <row r="15755" spans="4:5">
      <c r="D15755" s="1205"/>
      <c r="E15755" s="1198"/>
    </row>
    <row r="15756" spans="4:5">
      <c r="D15756" s="1205"/>
      <c r="E15756" s="1198"/>
    </row>
    <row r="15757" spans="4:5">
      <c r="D15757" s="1205"/>
      <c r="E15757" s="1198"/>
    </row>
    <row r="15758" spans="4:5">
      <c r="D15758" s="1205"/>
      <c r="E15758" s="1198"/>
    </row>
    <row r="15759" spans="4:5">
      <c r="D15759" s="1205"/>
      <c r="E15759" s="1198"/>
    </row>
    <row r="15760" spans="4:5">
      <c r="D15760" s="1205"/>
      <c r="E15760" s="1198"/>
    </row>
    <row r="15761" spans="4:5">
      <c r="D15761" s="1205"/>
      <c r="E15761" s="1198"/>
    </row>
    <row r="15762" spans="4:5">
      <c r="D15762" s="1205"/>
      <c r="E15762" s="1198"/>
    </row>
    <row r="15763" spans="4:5">
      <c r="D15763" s="1205"/>
      <c r="E15763" s="1198"/>
    </row>
    <row r="15764" spans="4:5">
      <c r="D15764" s="1205"/>
      <c r="E15764" s="1198"/>
    </row>
    <row r="15765" spans="4:5">
      <c r="D15765" s="1205"/>
      <c r="E15765" s="1198"/>
    </row>
    <row r="15766" spans="4:5">
      <c r="D15766" s="1205"/>
      <c r="E15766" s="1198"/>
    </row>
    <row r="15767" spans="4:5">
      <c r="D15767" s="1205"/>
      <c r="E15767" s="1198"/>
    </row>
    <row r="15768" spans="4:5">
      <c r="D15768" s="1205"/>
      <c r="E15768" s="1198"/>
    </row>
    <row r="15769" spans="4:5">
      <c r="D15769" s="1205"/>
      <c r="E15769" s="1198"/>
    </row>
    <row r="15770" spans="4:5">
      <c r="D15770" s="1205"/>
      <c r="E15770" s="1198"/>
    </row>
    <row r="15771" spans="4:5">
      <c r="D15771" s="1205"/>
      <c r="E15771" s="1198"/>
    </row>
    <row r="15772" spans="4:5">
      <c r="D15772" s="1205"/>
      <c r="E15772" s="1198"/>
    </row>
    <row r="15773" spans="4:5">
      <c r="D15773" s="1205"/>
      <c r="E15773" s="1198"/>
    </row>
    <row r="15774" spans="4:5">
      <c r="D15774" s="1205"/>
      <c r="E15774" s="1198"/>
    </row>
    <row r="15775" spans="4:5">
      <c r="D15775" s="1205"/>
      <c r="E15775" s="1198"/>
    </row>
    <row r="15776" spans="4:5">
      <c r="D15776" s="1205"/>
      <c r="E15776" s="1198"/>
    </row>
    <row r="15777" spans="4:5">
      <c r="D15777" s="1205"/>
      <c r="E15777" s="1198"/>
    </row>
    <row r="15778" spans="4:5">
      <c r="D15778" s="1205"/>
      <c r="E15778" s="1198"/>
    </row>
    <row r="15779" spans="4:5">
      <c r="D15779" s="1205"/>
      <c r="E15779" s="1198"/>
    </row>
    <row r="15780" spans="4:5">
      <c r="D15780" s="1205"/>
      <c r="E15780" s="1198"/>
    </row>
    <row r="15781" spans="4:5">
      <c r="D15781" s="1205"/>
      <c r="E15781" s="1198"/>
    </row>
    <row r="15782" spans="4:5">
      <c r="D15782" s="1205"/>
      <c r="E15782" s="1198"/>
    </row>
    <row r="15783" spans="4:5">
      <c r="D15783" s="1205"/>
      <c r="E15783" s="1198"/>
    </row>
    <row r="15784" spans="4:5">
      <c r="D15784" s="1205"/>
      <c r="E15784" s="1198"/>
    </row>
    <row r="15785" spans="4:5">
      <c r="D15785" s="1205"/>
      <c r="E15785" s="1198"/>
    </row>
    <row r="15786" spans="4:5">
      <c r="D15786" s="1205"/>
      <c r="E15786" s="1198"/>
    </row>
    <row r="15787" spans="4:5">
      <c r="D15787" s="1205"/>
      <c r="E15787" s="1198"/>
    </row>
    <row r="15788" spans="4:5">
      <c r="D15788" s="1205"/>
      <c r="E15788" s="1198"/>
    </row>
    <row r="15789" spans="4:5">
      <c r="D15789" s="1205"/>
      <c r="E15789" s="1198"/>
    </row>
    <row r="15790" spans="4:5">
      <c r="D15790" s="1205"/>
      <c r="E15790" s="1198"/>
    </row>
    <row r="15791" spans="4:5">
      <c r="D15791" s="1205"/>
      <c r="E15791" s="1198"/>
    </row>
    <row r="15792" spans="4:5">
      <c r="D15792" s="1205"/>
      <c r="E15792" s="1198"/>
    </row>
    <row r="15793" spans="4:5">
      <c r="D15793" s="1205"/>
      <c r="E15793" s="1198"/>
    </row>
    <row r="15794" spans="4:5">
      <c r="D15794" s="1205"/>
      <c r="E15794" s="1198"/>
    </row>
    <row r="15795" spans="4:5">
      <c r="D15795" s="1205"/>
      <c r="E15795" s="1198"/>
    </row>
    <row r="15796" spans="4:5">
      <c r="D15796" s="1205"/>
      <c r="E15796" s="1198"/>
    </row>
    <row r="15797" spans="4:5">
      <c r="D15797" s="1205"/>
      <c r="E15797" s="1198"/>
    </row>
    <row r="15798" spans="4:5">
      <c r="D15798" s="1205"/>
      <c r="E15798" s="1198"/>
    </row>
    <row r="15799" spans="4:5">
      <c r="D15799" s="1205"/>
      <c r="E15799" s="1198"/>
    </row>
    <row r="15800" spans="4:5">
      <c r="D15800" s="1205"/>
      <c r="E15800" s="1198"/>
    </row>
    <row r="15801" spans="4:5">
      <c r="D15801" s="1205"/>
      <c r="E15801" s="1198"/>
    </row>
    <row r="15802" spans="4:5">
      <c r="D15802" s="1205"/>
      <c r="E15802" s="1198"/>
    </row>
    <row r="15803" spans="4:5">
      <c r="D15803" s="1205"/>
      <c r="E15803" s="1198"/>
    </row>
    <row r="15804" spans="4:5">
      <c r="D15804" s="1205"/>
      <c r="E15804" s="1198"/>
    </row>
    <row r="15805" spans="4:5">
      <c r="D15805" s="1205"/>
      <c r="E15805" s="1198"/>
    </row>
    <row r="15806" spans="4:5">
      <c r="D15806" s="1205"/>
      <c r="E15806" s="1198"/>
    </row>
    <row r="15807" spans="4:5">
      <c r="D15807" s="1205"/>
      <c r="E15807" s="1198"/>
    </row>
    <row r="15808" spans="4:5">
      <c r="D15808" s="1205"/>
      <c r="E15808" s="1198"/>
    </row>
    <row r="15809" spans="4:5">
      <c r="D15809" s="1205"/>
      <c r="E15809" s="1198"/>
    </row>
    <row r="15810" spans="4:5">
      <c r="D15810" s="1205"/>
      <c r="E15810" s="1198"/>
    </row>
    <row r="15811" spans="4:5">
      <c r="D15811" s="1205"/>
      <c r="E15811" s="1198"/>
    </row>
    <row r="15812" spans="4:5">
      <c r="D15812" s="1205"/>
      <c r="E15812" s="1198"/>
    </row>
    <row r="15813" spans="4:5">
      <c r="D15813" s="1205"/>
      <c r="E15813" s="1198"/>
    </row>
    <row r="15814" spans="4:5">
      <c r="D15814" s="1205"/>
      <c r="E15814" s="1198"/>
    </row>
    <row r="15815" spans="4:5">
      <c r="D15815" s="1205"/>
      <c r="E15815" s="1198"/>
    </row>
    <row r="15816" spans="4:5">
      <c r="D15816" s="1205"/>
      <c r="E15816" s="1198"/>
    </row>
    <row r="15817" spans="4:5">
      <c r="D15817" s="1205"/>
      <c r="E15817" s="1198"/>
    </row>
    <row r="15818" spans="4:5">
      <c r="D15818" s="1205"/>
      <c r="E15818" s="1198"/>
    </row>
    <row r="15819" spans="4:5">
      <c r="D15819" s="1205"/>
      <c r="E15819" s="1198"/>
    </row>
    <row r="15820" spans="4:5">
      <c r="D15820" s="1205"/>
      <c r="E15820" s="1198"/>
    </row>
    <row r="15821" spans="4:5">
      <c r="D15821" s="1205"/>
      <c r="E15821" s="1198"/>
    </row>
    <row r="15822" spans="4:5">
      <c r="D15822" s="1205"/>
      <c r="E15822" s="1198"/>
    </row>
    <row r="15823" spans="4:5">
      <c r="D15823" s="1205"/>
      <c r="E15823" s="1198"/>
    </row>
    <row r="15824" spans="4:5">
      <c r="D15824" s="1205"/>
      <c r="E15824" s="1198"/>
    </row>
    <row r="15825" spans="4:5">
      <c r="D15825" s="1205"/>
      <c r="E15825" s="1198"/>
    </row>
    <row r="15826" spans="4:5">
      <c r="D15826" s="1205"/>
      <c r="E15826" s="1198"/>
    </row>
    <row r="15827" spans="4:5">
      <c r="D15827" s="1205"/>
      <c r="E15827" s="1198"/>
    </row>
    <row r="15828" spans="4:5">
      <c r="D15828" s="1205"/>
      <c r="E15828" s="1198"/>
    </row>
    <row r="15829" spans="4:5">
      <c r="D15829" s="1205"/>
      <c r="E15829" s="1198"/>
    </row>
    <row r="15830" spans="4:5">
      <c r="D15830" s="1205"/>
      <c r="E15830" s="1198"/>
    </row>
    <row r="15831" spans="4:5">
      <c r="D15831" s="1205"/>
      <c r="E15831" s="1198"/>
    </row>
    <row r="15832" spans="4:5">
      <c r="D15832" s="1205"/>
      <c r="E15832" s="1198"/>
    </row>
    <row r="15833" spans="4:5">
      <c r="D15833" s="1205"/>
      <c r="E15833" s="1198"/>
    </row>
    <row r="15834" spans="4:5">
      <c r="D15834" s="1205"/>
      <c r="E15834" s="1198"/>
    </row>
    <row r="15835" spans="4:5">
      <c r="D15835" s="1205"/>
      <c r="E15835" s="1198"/>
    </row>
    <row r="15836" spans="4:5">
      <c r="D15836" s="1205"/>
      <c r="E15836" s="1198"/>
    </row>
    <row r="15837" spans="4:5">
      <c r="D15837" s="1205"/>
      <c r="E15837" s="1198"/>
    </row>
    <row r="15838" spans="4:5">
      <c r="D15838" s="1205"/>
      <c r="E15838" s="1198"/>
    </row>
    <row r="15839" spans="4:5">
      <c r="D15839" s="1205"/>
      <c r="E15839" s="1198"/>
    </row>
    <row r="15840" spans="4:5">
      <c r="D15840" s="1205"/>
      <c r="E15840" s="1198"/>
    </row>
    <row r="15841" spans="4:5">
      <c r="D15841" s="1205"/>
      <c r="E15841" s="1198"/>
    </row>
    <row r="15842" spans="4:5">
      <c r="D15842" s="1205"/>
      <c r="E15842" s="1198"/>
    </row>
    <row r="15843" spans="4:5">
      <c r="D15843" s="1205"/>
      <c r="E15843" s="1198"/>
    </row>
    <row r="15844" spans="4:5">
      <c r="D15844" s="1205"/>
      <c r="E15844" s="1198"/>
    </row>
    <row r="15845" spans="4:5">
      <c r="D15845" s="1205"/>
      <c r="E15845" s="1198"/>
    </row>
    <row r="15846" spans="4:5">
      <c r="D15846" s="1205"/>
      <c r="E15846" s="1198"/>
    </row>
    <row r="15847" spans="4:5">
      <c r="D15847" s="1205"/>
      <c r="E15847" s="1198"/>
    </row>
    <row r="15848" spans="4:5">
      <c r="D15848" s="1205"/>
      <c r="E15848" s="1198"/>
    </row>
    <row r="15849" spans="4:5">
      <c r="D15849" s="1205"/>
      <c r="E15849" s="1198"/>
    </row>
    <row r="15850" spans="4:5">
      <c r="D15850" s="1205"/>
      <c r="E15850" s="1198"/>
    </row>
    <row r="15851" spans="4:5">
      <c r="D15851" s="1205"/>
      <c r="E15851" s="1198"/>
    </row>
    <row r="15852" spans="4:5">
      <c r="D15852" s="1205"/>
      <c r="E15852" s="1198"/>
    </row>
    <row r="15853" spans="4:5">
      <c r="D15853" s="1205"/>
      <c r="E15853" s="1198"/>
    </row>
    <row r="15854" spans="4:5">
      <c r="D15854" s="1205"/>
      <c r="E15854" s="1198"/>
    </row>
    <row r="15855" spans="4:5">
      <c r="D15855" s="1205"/>
      <c r="E15855" s="1198"/>
    </row>
    <row r="15856" spans="4:5">
      <c r="D15856" s="1205"/>
      <c r="E15856" s="1198"/>
    </row>
    <row r="15857" spans="4:5">
      <c r="D15857" s="1205"/>
      <c r="E15857" s="1198"/>
    </row>
    <row r="15858" spans="4:5">
      <c r="D15858" s="1205"/>
      <c r="E15858" s="1198"/>
    </row>
    <row r="15859" spans="4:5">
      <c r="D15859" s="1205"/>
      <c r="E15859" s="1198"/>
    </row>
    <row r="15860" spans="4:5">
      <c r="D15860" s="1205"/>
      <c r="E15860" s="1198"/>
    </row>
    <row r="15861" spans="4:5">
      <c r="D15861" s="1205"/>
      <c r="E15861" s="1198"/>
    </row>
    <row r="15862" spans="4:5">
      <c r="D15862" s="1205"/>
      <c r="E15862" s="1198"/>
    </row>
    <row r="15863" spans="4:5">
      <c r="D15863" s="1205"/>
      <c r="E15863" s="1198"/>
    </row>
    <row r="15864" spans="4:5">
      <c r="D15864" s="1205"/>
      <c r="E15864" s="1198"/>
    </row>
    <row r="15865" spans="4:5">
      <c r="D15865" s="1205"/>
      <c r="E15865" s="1198"/>
    </row>
    <row r="15866" spans="4:5">
      <c r="D15866" s="1205"/>
      <c r="E15866" s="1198"/>
    </row>
    <row r="15867" spans="4:5">
      <c r="D15867" s="1205"/>
      <c r="E15867" s="1198"/>
    </row>
    <row r="15868" spans="4:5">
      <c r="D15868" s="1205"/>
      <c r="E15868" s="1198"/>
    </row>
    <row r="15869" spans="4:5">
      <c r="D15869" s="1205"/>
      <c r="E15869" s="1198"/>
    </row>
    <row r="15870" spans="4:5">
      <c r="D15870" s="1205"/>
      <c r="E15870" s="1198"/>
    </row>
    <row r="15871" spans="4:5">
      <c r="D15871" s="1205"/>
      <c r="E15871" s="1198"/>
    </row>
    <row r="15872" spans="4:5">
      <c r="D15872" s="1205"/>
      <c r="E15872" s="1198"/>
    </row>
    <row r="15873" spans="4:5">
      <c r="D15873" s="1205"/>
      <c r="E15873" s="1198"/>
    </row>
    <row r="15874" spans="4:5">
      <c r="D15874" s="1205"/>
      <c r="E15874" s="1198"/>
    </row>
    <row r="15875" spans="4:5">
      <c r="D15875" s="1205"/>
      <c r="E15875" s="1198"/>
    </row>
    <row r="15876" spans="4:5">
      <c r="D15876" s="1205"/>
      <c r="E15876" s="1198"/>
    </row>
    <row r="15877" spans="4:5">
      <c r="D15877" s="1205"/>
      <c r="E15877" s="1198"/>
    </row>
    <row r="15878" spans="4:5">
      <c r="D15878" s="1205"/>
      <c r="E15878" s="1198"/>
    </row>
    <row r="15879" spans="4:5">
      <c r="D15879" s="1205"/>
      <c r="E15879" s="1198"/>
    </row>
    <row r="15880" spans="4:5">
      <c r="D15880" s="1205"/>
      <c r="E15880" s="1198"/>
    </row>
    <row r="15881" spans="4:5">
      <c r="D15881" s="1205"/>
      <c r="E15881" s="1198"/>
    </row>
    <row r="15882" spans="4:5">
      <c r="D15882" s="1205"/>
      <c r="E15882" s="1198"/>
    </row>
    <row r="15883" spans="4:5">
      <c r="D15883" s="1205"/>
      <c r="E15883" s="1198"/>
    </row>
    <row r="15884" spans="4:5">
      <c r="D15884" s="1205"/>
      <c r="E15884" s="1198"/>
    </row>
    <row r="15885" spans="4:5">
      <c r="D15885" s="1205"/>
      <c r="E15885" s="1198"/>
    </row>
    <row r="15886" spans="4:5">
      <c r="D15886" s="1205"/>
      <c r="E15886" s="1198"/>
    </row>
    <row r="15887" spans="4:5">
      <c r="D15887" s="1205"/>
      <c r="E15887" s="1198"/>
    </row>
    <row r="15888" spans="4:5">
      <c r="D15888" s="1205"/>
      <c r="E15888" s="1198"/>
    </row>
    <row r="15889" spans="4:5">
      <c r="D15889" s="1205"/>
      <c r="E15889" s="1198"/>
    </row>
    <row r="15890" spans="4:5">
      <c r="D15890" s="1205"/>
      <c r="E15890" s="1198"/>
    </row>
    <row r="15891" spans="4:5">
      <c r="D15891" s="1205"/>
      <c r="E15891" s="1198"/>
    </row>
    <row r="15892" spans="4:5">
      <c r="D15892" s="1205"/>
      <c r="E15892" s="1198"/>
    </row>
    <row r="15893" spans="4:5">
      <c r="D15893" s="1205"/>
      <c r="E15893" s="1198"/>
    </row>
    <row r="15894" spans="4:5">
      <c r="D15894" s="1205"/>
      <c r="E15894" s="1198"/>
    </row>
    <row r="15895" spans="4:5">
      <c r="D15895" s="1205"/>
      <c r="E15895" s="1198"/>
    </row>
    <row r="15896" spans="4:5">
      <c r="D15896" s="1205"/>
      <c r="E15896" s="1198"/>
    </row>
    <row r="15897" spans="4:5">
      <c r="D15897" s="1205"/>
      <c r="E15897" s="1198"/>
    </row>
    <row r="15898" spans="4:5">
      <c r="D15898" s="1205"/>
      <c r="E15898" s="1198"/>
    </row>
    <row r="15899" spans="4:5">
      <c r="D15899" s="1205"/>
      <c r="E15899" s="1198"/>
    </row>
    <row r="15900" spans="4:5">
      <c r="D15900" s="1205"/>
      <c r="E15900" s="1198"/>
    </row>
    <row r="15901" spans="4:5">
      <c r="D15901" s="1205"/>
      <c r="E15901" s="1198"/>
    </row>
    <row r="15902" spans="4:5">
      <c r="D15902" s="1205"/>
      <c r="E15902" s="1198"/>
    </row>
    <row r="15903" spans="4:5">
      <c r="D15903" s="1205"/>
      <c r="E15903" s="1198"/>
    </row>
    <row r="15904" spans="4:5">
      <c r="D15904" s="1205"/>
      <c r="E15904" s="1198"/>
    </row>
    <row r="15905" spans="4:5">
      <c r="D15905" s="1205"/>
      <c r="E15905" s="1198"/>
    </row>
    <row r="15906" spans="4:5">
      <c r="D15906" s="1205"/>
      <c r="E15906" s="1198"/>
    </row>
    <row r="15907" spans="4:5">
      <c r="D15907" s="1205"/>
      <c r="E15907" s="1198"/>
    </row>
    <row r="15908" spans="4:5">
      <c r="D15908" s="1205"/>
      <c r="E15908" s="1198"/>
    </row>
    <row r="15909" spans="4:5">
      <c r="D15909" s="1205"/>
      <c r="E15909" s="1198"/>
    </row>
    <row r="15910" spans="4:5">
      <c r="D15910" s="1205"/>
      <c r="E15910" s="1198"/>
    </row>
    <row r="15911" spans="4:5">
      <c r="D15911" s="1205"/>
      <c r="E15911" s="1198"/>
    </row>
    <row r="15912" spans="4:5">
      <c r="D15912" s="1205"/>
      <c r="E15912" s="1198"/>
    </row>
    <row r="15913" spans="4:5">
      <c r="D15913" s="1205"/>
      <c r="E15913" s="1198"/>
    </row>
    <row r="15914" spans="4:5">
      <c r="D15914" s="1205"/>
      <c r="E15914" s="1198"/>
    </row>
    <row r="15915" spans="4:5">
      <c r="D15915" s="1205"/>
      <c r="E15915" s="1198"/>
    </row>
    <row r="15916" spans="4:5">
      <c r="D15916" s="1205"/>
      <c r="E15916" s="1198"/>
    </row>
    <row r="15917" spans="4:5">
      <c r="D15917" s="1205"/>
      <c r="E15917" s="1198"/>
    </row>
    <row r="15918" spans="4:5">
      <c r="D15918" s="1205"/>
      <c r="E15918" s="1198"/>
    </row>
    <row r="15919" spans="4:5">
      <c r="D15919" s="1205"/>
      <c r="E15919" s="1198"/>
    </row>
    <row r="15920" spans="4:5">
      <c r="D15920" s="1205"/>
      <c r="E15920" s="1198"/>
    </row>
    <row r="15921" spans="4:5">
      <c r="D15921" s="1205"/>
      <c r="E15921" s="1198"/>
    </row>
    <row r="15922" spans="4:5">
      <c r="D15922" s="1205"/>
      <c r="E15922" s="1198"/>
    </row>
    <row r="15923" spans="4:5">
      <c r="D15923" s="1205"/>
      <c r="E15923" s="1198"/>
    </row>
    <row r="15924" spans="4:5">
      <c r="D15924" s="1205"/>
      <c r="E15924" s="1198"/>
    </row>
    <row r="15925" spans="4:5">
      <c r="D15925" s="1205"/>
      <c r="E15925" s="1198"/>
    </row>
    <row r="15926" spans="4:5">
      <c r="D15926" s="1205"/>
      <c r="E15926" s="1198"/>
    </row>
    <row r="15927" spans="4:5">
      <c r="D15927" s="1205"/>
      <c r="E15927" s="1198"/>
    </row>
    <row r="15928" spans="4:5">
      <c r="D15928" s="1205"/>
      <c r="E15928" s="1198"/>
    </row>
    <row r="15929" spans="4:5">
      <c r="D15929" s="1205"/>
      <c r="E15929" s="1198"/>
    </row>
    <row r="15930" spans="4:5">
      <c r="D15930" s="1205"/>
      <c r="E15930" s="1198"/>
    </row>
    <row r="15931" spans="4:5">
      <c r="D15931" s="1205"/>
      <c r="E15931" s="1198"/>
    </row>
    <row r="15932" spans="4:5">
      <c r="D15932" s="1205"/>
      <c r="E15932" s="1198"/>
    </row>
    <row r="15933" spans="4:5">
      <c r="D15933" s="1205"/>
      <c r="E15933" s="1198"/>
    </row>
    <row r="15934" spans="4:5">
      <c r="D15934" s="1205"/>
      <c r="E15934" s="1198"/>
    </row>
    <row r="15935" spans="4:5">
      <c r="D15935" s="1205"/>
      <c r="E15935" s="1198"/>
    </row>
    <row r="15936" spans="4:5">
      <c r="D15936" s="1205"/>
      <c r="E15936" s="1198"/>
    </row>
    <row r="15937" spans="4:5">
      <c r="D15937" s="1205"/>
      <c r="E15937" s="1198"/>
    </row>
    <row r="15938" spans="4:5">
      <c r="D15938" s="1205"/>
      <c r="E15938" s="1198"/>
    </row>
    <row r="15939" spans="4:5">
      <c r="D15939" s="1205"/>
      <c r="E15939" s="1198"/>
    </row>
    <row r="15940" spans="4:5">
      <c r="D15940" s="1205"/>
      <c r="E15940" s="1198"/>
    </row>
    <row r="15941" spans="4:5">
      <c r="D15941" s="1205"/>
      <c r="E15941" s="1198"/>
    </row>
    <row r="15942" spans="4:5">
      <c r="D15942" s="1205"/>
      <c r="E15942" s="1198"/>
    </row>
    <row r="15943" spans="4:5">
      <c r="D15943" s="1205"/>
      <c r="E15943" s="1198"/>
    </row>
    <row r="15944" spans="4:5">
      <c r="D15944" s="1205"/>
      <c r="E15944" s="1198"/>
    </row>
    <row r="15945" spans="4:5">
      <c r="D15945" s="1205"/>
      <c r="E15945" s="1198"/>
    </row>
    <row r="15946" spans="4:5">
      <c r="D15946" s="1205"/>
      <c r="E15946" s="1198"/>
    </row>
    <row r="15947" spans="4:5">
      <c r="D15947" s="1205"/>
      <c r="E15947" s="1198"/>
    </row>
    <row r="15948" spans="4:5">
      <c r="D15948" s="1205"/>
      <c r="E15948" s="1198"/>
    </row>
    <row r="15949" spans="4:5">
      <c r="D15949" s="1205"/>
      <c r="E15949" s="1198"/>
    </row>
    <row r="15950" spans="4:5">
      <c r="D15950" s="1205"/>
      <c r="E15950" s="1198"/>
    </row>
    <row r="15951" spans="4:5">
      <c r="D15951" s="1205"/>
      <c r="E15951" s="1198"/>
    </row>
    <row r="15952" spans="4:5">
      <c r="D15952" s="1205"/>
      <c r="E15952" s="1198"/>
    </row>
    <row r="15953" spans="4:5">
      <c r="D15953" s="1205"/>
      <c r="E15953" s="1198"/>
    </row>
    <row r="15954" spans="4:5">
      <c r="D15954" s="1205"/>
      <c r="E15954" s="1198"/>
    </row>
    <row r="15955" spans="4:5">
      <c r="D15955" s="1205"/>
      <c r="E15955" s="1198"/>
    </row>
    <row r="15956" spans="4:5">
      <c r="D15956" s="1205"/>
      <c r="E15956" s="1198"/>
    </row>
    <row r="15957" spans="4:5">
      <c r="D15957" s="1205"/>
      <c r="E15957" s="1198"/>
    </row>
    <row r="15958" spans="4:5">
      <c r="D15958" s="1205"/>
      <c r="E15958" s="1198"/>
    </row>
    <row r="15959" spans="4:5">
      <c r="D15959" s="1205"/>
      <c r="E15959" s="1198"/>
    </row>
    <row r="15960" spans="4:5">
      <c r="D15960" s="1205"/>
      <c r="E15960" s="1198"/>
    </row>
    <row r="15961" spans="4:5">
      <c r="D15961" s="1205"/>
      <c r="E15961" s="1198"/>
    </row>
    <row r="15962" spans="4:5">
      <c r="D15962" s="1205"/>
      <c r="E15962" s="1198"/>
    </row>
    <row r="15963" spans="4:5">
      <c r="D15963" s="1205"/>
      <c r="E15963" s="1198"/>
    </row>
    <row r="15964" spans="4:5">
      <c r="D15964" s="1205"/>
      <c r="E15964" s="1198"/>
    </row>
    <row r="15965" spans="4:5">
      <c r="D15965" s="1205"/>
      <c r="E15965" s="1198"/>
    </row>
    <row r="15966" spans="4:5">
      <c r="D15966" s="1205"/>
      <c r="E15966" s="1198"/>
    </row>
    <row r="15967" spans="4:5">
      <c r="D15967" s="1205"/>
      <c r="E15967" s="1198"/>
    </row>
    <row r="15968" spans="4:5">
      <c r="D15968" s="1205"/>
      <c r="E15968" s="1198"/>
    </row>
    <row r="15969" spans="4:5">
      <c r="D15969" s="1205"/>
      <c r="E15969" s="1198"/>
    </row>
    <row r="15970" spans="4:5">
      <c r="D15970" s="1205"/>
      <c r="E15970" s="1198"/>
    </row>
    <row r="15971" spans="4:5">
      <c r="D15971" s="1205"/>
      <c r="E15971" s="1198"/>
    </row>
    <row r="15972" spans="4:5">
      <c r="D15972" s="1205"/>
      <c r="E15972" s="1198"/>
    </row>
    <row r="15973" spans="4:5">
      <c r="D15973" s="1205"/>
      <c r="E15973" s="1198"/>
    </row>
    <row r="15974" spans="4:5">
      <c r="D15974" s="1205"/>
      <c r="E15974" s="1198"/>
    </row>
    <row r="15975" spans="4:5">
      <c r="D15975" s="1205"/>
      <c r="E15975" s="1198"/>
    </row>
    <row r="15976" spans="4:5">
      <c r="D15976" s="1205"/>
      <c r="E15976" s="1198"/>
    </row>
    <row r="15977" spans="4:5">
      <c r="D15977" s="1205"/>
      <c r="E15977" s="1198"/>
    </row>
    <row r="15978" spans="4:5">
      <c r="D15978" s="1205"/>
      <c r="E15978" s="1198"/>
    </row>
    <row r="15979" spans="4:5">
      <c r="D15979" s="1205"/>
      <c r="E15979" s="1198"/>
    </row>
    <row r="15980" spans="4:5">
      <c r="D15980" s="1205"/>
      <c r="E15980" s="1198"/>
    </row>
    <row r="15981" spans="4:5">
      <c r="D15981" s="1205"/>
      <c r="E15981" s="1198"/>
    </row>
    <row r="15982" spans="4:5">
      <c r="D15982" s="1205"/>
      <c r="E15982" s="1198"/>
    </row>
    <row r="15983" spans="4:5">
      <c r="D15983" s="1205"/>
      <c r="E15983" s="1198"/>
    </row>
    <row r="15984" spans="4:5">
      <c r="D15984" s="1205"/>
      <c r="E15984" s="1198"/>
    </row>
    <row r="15985" spans="4:5">
      <c r="D15985" s="1205"/>
      <c r="E15985" s="1198"/>
    </row>
    <row r="15986" spans="4:5">
      <c r="D15986" s="1205"/>
      <c r="E15986" s="1198"/>
    </row>
    <row r="15987" spans="4:5">
      <c r="D15987" s="1205"/>
      <c r="E15987" s="1198"/>
    </row>
    <row r="15988" spans="4:5">
      <c r="D15988" s="1205"/>
      <c r="E15988" s="1198"/>
    </row>
    <row r="15989" spans="4:5">
      <c r="D15989" s="1205"/>
      <c r="E15989" s="1198"/>
    </row>
    <row r="15990" spans="4:5">
      <c r="D15990" s="1205"/>
      <c r="E15990" s="1198"/>
    </row>
    <row r="15991" spans="4:5">
      <c r="D15991" s="1205"/>
      <c r="E15991" s="1198"/>
    </row>
    <row r="15992" spans="4:5">
      <c r="D15992" s="1205"/>
      <c r="E15992" s="1198"/>
    </row>
    <row r="15993" spans="4:5">
      <c r="D15993" s="1205"/>
      <c r="E15993" s="1198"/>
    </row>
    <row r="15994" spans="4:5">
      <c r="D15994" s="1205"/>
      <c r="E15994" s="1198"/>
    </row>
    <row r="15995" spans="4:5">
      <c r="D15995" s="1205"/>
      <c r="E15995" s="1198"/>
    </row>
    <row r="15996" spans="4:5">
      <c r="D15996" s="1205"/>
      <c r="E15996" s="1198"/>
    </row>
    <row r="15997" spans="4:5">
      <c r="D15997" s="1205"/>
      <c r="E15997" s="1198"/>
    </row>
    <row r="15998" spans="4:5">
      <c r="D15998" s="1205"/>
      <c r="E15998" s="1198"/>
    </row>
    <row r="15999" spans="4:5">
      <c r="D15999" s="1205"/>
      <c r="E15999" s="1198"/>
    </row>
    <row r="16000" spans="4:5">
      <c r="D16000" s="1205"/>
      <c r="E16000" s="1198"/>
    </row>
    <row r="16001" spans="4:5">
      <c r="D16001" s="1205"/>
      <c r="E16001" s="1198"/>
    </row>
    <row r="16002" spans="4:5">
      <c r="D16002" s="1205"/>
      <c r="E16002" s="1198"/>
    </row>
    <row r="16003" spans="4:5">
      <c r="D16003" s="1205"/>
      <c r="E16003" s="1198"/>
    </row>
    <row r="16004" spans="4:5">
      <c r="D16004" s="1205"/>
      <c r="E16004" s="1198"/>
    </row>
    <row r="16005" spans="4:5">
      <c r="D16005" s="1205"/>
      <c r="E16005" s="1198"/>
    </row>
    <row r="16006" spans="4:5">
      <c r="D16006" s="1205"/>
      <c r="E16006" s="1198"/>
    </row>
    <row r="16007" spans="4:5">
      <c r="D16007" s="1205"/>
      <c r="E16007" s="1198"/>
    </row>
    <row r="16008" spans="4:5">
      <c r="D16008" s="1205"/>
      <c r="E16008" s="1198"/>
    </row>
    <row r="16009" spans="4:5">
      <c r="D16009" s="1205"/>
      <c r="E16009" s="1198"/>
    </row>
    <row r="16010" spans="4:5">
      <c r="D16010" s="1205"/>
      <c r="E16010" s="1198"/>
    </row>
    <row r="16011" spans="4:5">
      <c r="D16011" s="1205"/>
      <c r="E16011" s="1198"/>
    </row>
    <row r="16012" spans="4:5">
      <c r="D16012" s="1205"/>
      <c r="E16012" s="1198"/>
    </row>
    <row r="16013" spans="4:5">
      <c r="D16013" s="1205"/>
      <c r="E16013" s="1198"/>
    </row>
    <row r="16014" spans="4:5">
      <c r="D16014" s="1205"/>
      <c r="E16014" s="1198"/>
    </row>
    <row r="16015" spans="4:5">
      <c r="D16015" s="1205"/>
      <c r="E16015" s="1198"/>
    </row>
    <row r="16016" spans="4:5">
      <c r="D16016" s="1205"/>
      <c r="E16016" s="1198"/>
    </row>
    <row r="16017" spans="4:5">
      <c r="D16017" s="1205"/>
      <c r="E16017" s="1198"/>
    </row>
    <row r="16018" spans="4:5">
      <c r="D16018" s="1205"/>
      <c r="E16018" s="1198"/>
    </row>
    <row r="16019" spans="4:5">
      <c r="D16019" s="1205"/>
      <c r="E16019" s="1198"/>
    </row>
    <row r="16020" spans="4:5">
      <c r="D16020" s="1205"/>
      <c r="E16020" s="1198"/>
    </row>
    <row r="16021" spans="4:5">
      <c r="D16021" s="1205"/>
      <c r="E16021" s="1198"/>
    </row>
    <row r="16022" spans="4:5">
      <c r="D16022" s="1205"/>
      <c r="E16022" s="1198"/>
    </row>
    <row r="16023" spans="4:5">
      <c r="D16023" s="1205"/>
      <c r="E16023" s="1198"/>
    </row>
    <row r="16024" spans="4:5">
      <c r="D16024" s="1205"/>
      <c r="E16024" s="1198"/>
    </row>
    <row r="16025" spans="4:5">
      <c r="D16025" s="1205"/>
      <c r="E16025" s="1198"/>
    </row>
    <row r="16026" spans="4:5">
      <c r="D16026" s="1205"/>
      <c r="E16026" s="1198"/>
    </row>
    <row r="16027" spans="4:5">
      <c r="D16027" s="1205"/>
      <c r="E16027" s="1198"/>
    </row>
    <row r="16028" spans="4:5">
      <c r="D16028" s="1205"/>
      <c r="E16028" s="1198"/>
    </row>
    <row r="16029" spans="4:5">
      <c r="D16029" s="1205"/>
      <c r="E16029" s="1198"/>
    </row>
    <row r="16030" spans="4:5">
      <c r="D16030" s="1205"/>
      <c r="E16030" s="1198"/>
    </row>
    <row r="16031" spans="4:5">
      <c r="D16031" s="1205"/>
      <c r="E16031" s="1198"/>
    </row>
    <row r="16032" spans="4:5">
      <c r="D16032" s="1205"/>
      <c r="E16032" s="1198"/>
    </row>
    <row r="16033" spans="4:5">
      <c r="D16033" s="1205"/>
      <c r="E16033" s="1198"/>
    </row>
    <row r="16034" spans="4:5">
      <c r="D16034" s="1205"/>
      <c r="E16034" s="1198"/>
    </row>
    <row r="16035" spans="4:5">
      <c r="D16035" s="1205"/>
      <c r="E16035" s="1198"/>
    </row>
    <row r="16036" spans="4:5">
      <c r="D16036" s="1205"/>
      <c r="E16036" s="1198"/>
    </row>
    <row r="16037" spans="4:5">
      <c r="D16037" s="1205"/>
      <c r="E16037" s="1198"/>
    </row>
    <row r="16038" spans="4:5">
      <c r="D16038" s="1205"/>
      <c r="E16038" s="1198"/>
    </row>
    <row r="16039" spans="4:5">
      <c r="D16039" s="1205"/>
      <c r="E16039" s="1198"/>
    </row>
    <row r="16040" spans="4:5">
      <c r="D16040" s="1205"/>
      <c r="E16040" s="1198"/>
    </row>
    <row r="16041" spans="4:5">
      <c r="D16041" s="1205"/>
      <c r="E16041" s="1198"/>
    </row>
    <row r="16042" spans="4:5">
      <c r="D16042" s="1205"/>
      <c r="E16042" s="1198"/>
    </row>
    <row r="16043" spans="4:5">
      <c r="D16043" s="1205"/>
      <c r="E16043" s="1198"/>
    </row>
    <row r="16044" spans="4:5">
      <c r="D16044" s="1205"/>
      <c r="E16044" s="1198"/>
    </row>
    <row r="16045" spans="4:5">
      <c r="D16045" s="1205"/>
      <c r="E16045" s="1198"/>
    </row>
    <row r="16046" spans="4:5">
      <c r="D16046" s="1205"/>
      <c r="E16046" s="1198"/>
    </row>
    <row r="16047" spans="4:5">
      <c r="D16047" s="1205"/>
      <c r="E16047" s="1198"/>
    </row>
    <row r="16048" spans="4:5">
      <c r="D16048" s="1205"/>
      <c r="E16048" s="1198"/>
    </row>
    <row r="16049" spans="4:5">
      <c r="D16049" s="1205"/>
      <c r="E16049" s="1198"/>
    </row>
    <row r="16050" spans="4:5">
      <c r="D16050" s="1205"/>
      <c r="E16050" s="1198"/>
    </row>
    <row r="16051" spans="4:5">
      <c r="D16051" s="1205"/>
      <c r="E16051" s="1198"/>
    </row>
    <row r="16052" spans="4:5">
      <c r="D16052" s="1205"/>
      <c r="E16052" s="1198"/>
    </row>
    <row r="16053" spans="4:5">
      <c r="D16053" s="1205"/>
      <c r="E16053" s="1198"/>
    </row>
    <row r="16054" spans="4:5">
      <c r="D16054" s="1205"/>
      <c r="E16054" s="1198"/>
    </row>
    <row r="16055" spans="4:5">
      <c r="D16055" s="1205"/>
      <c r="E16055" s="1198"/>
    </row>
    <row r="16056" spans="4:5">
      <c r="D16056" s="1205"/>
      <c r="E16056" s="1198"/>
    </row>
    <row r="16057" spans="4:5">
      <c r="D16057" s="1205"/>
      <c r="E16057" s="1198"/>
    </row>
    <row r="16058" spans="4:5">
      <c r="D16058" s="1205"/>
      <c r="E16058" s="1198"/>
    </row>
    <row r="16059" spans="4:5">
      <c r="D16059" s="1205"/>
      <c r="E16059" s="1198"/>
    </row>
    <row r="16060" spans="4:5">
      <c r="D16060" s="1205"/>
      <c r="E16060" s="1198"/>
    </row>
    <row r="16061" spans="4:5">
      <c r="D16061" s="1205"/>
      <c r="E16061" s="1198"/>
    </row>
    <row r="16062" spans="4:5">
      <c r="D16062" s="1205"/>
      <c r="E16062" s="1198"/>
    </row>
    <row r="16063" spans="4:5">
      <c r="D16063" s="1205"/>
      <c r="E16063" s="1198"/>
    </row>
    <row r="16064" spans="4:5">
      <c r="D16064" s="1205"/>
      <c r="E16064" s="1198"/>
    </row>
    <row r="16065" spans="4:5">
      <c r="D16065" s="1205"/>
      <c r="E16065" s="1198"/>
    </row>
    <row r="16066" spans="4:5">
      <c r="D16066" s="1205"/>
      <c r="E16066" s="1198"/>
    </row>
    <row r="16067" spans="4:5">
      <c r="D16067" s="1205"/>
      <c r="E16067" s="1198"/>
    </row>
    <row r="16068" spans="4:5">
      <c r="D16068" s="1205"/>
      <c r="E16068" s="1198"/>
    </row>
    <row r="16069" spans="4:5">
      <c r="D16069" s="1205"/>
      <c r="E16069" s="1198"/>
    </row>
    <row r="16070" spans="4:5">
      <c r="D16070" s="1205"/>
      <c r="E16070" s="1198"/>
    </row>
    <row r="16071" spans="4:5">
      <c r="D16071" s="1205"/>
      <c r="E16071" s="1198"/>
    </row>
    <row r="16072" spans="4:5">
      <c r="D16072" s="1205"/>
      <c r="E16072" s="1198"/>
    </row>
    <row r="16073" spans="4:5">
      <c r="D16073" s="1205"/>
      <c r="E16073" s="1198"/>
    </row>
    <row r="16074" spans="4:5">
      <c r="D16074" s="1205"/>
      <c r="E16074" s="1198"/>
    </row>
    <row r="16075" spans="4:5">
      <c r="D16075" s="1205"/>
      <c r="E16075" s="1198"/>
    </row>
    <row r="16076" spans="4:5">
      <c r="D16076" s="1205"/>
      <c r="E16076" s="1198"/>
    </row>
    <row r="16077" spans="4:5">
      <c r="D16077" s="1205"/>
      <c r="E16077" s="1198"/>
    </row>
    <row r="16078" spans="4:5">
      <c r="D16078" s="1205"/>
      <c r="E16078" s="1198"/>
    </row>
    <row r="16079" spans="4:5">
      <c r="D16079" s="1205"/>
      <c r="E16079" s="1198"/>
    </row>
    <row r="16080" spans="4:5">
      <c r="D16080" s="1205"/>
      <c r="E16080" s="1198"/>
    </row>
    <row r="16081" spans="4:5">
      <c r="D16081" s="1205"/>
      <c r="E16081" s="1198"/>
    </row>
    <row r="16082" spans="4:5">
      <c r="D16082" s="1205"/>
      <c r="E16082" s="1198"/>
    </row>
    <row r="16083" spans="4:5">
      <c r="D16083" s="1205"/>
      <c r="E16083" s="1198"/>
    </row>
    <row r="16084" spans="4:5">
      <c r="D16084" s="1205"/>
      <c r="E16084" s="1198"/>
    </row>
    <row r="16085" spans="4:5">
      <c r="D16085" s="1205"/>
      <c r="E16085" s="1198"/>
    </row>
    <row r="16086" spans="4:5">
      <c r="D16086" s="1205"/>
      <c r="E16086" s="1198"/>
    </row>
    <row r="16087" spans="4:5">
      <c r="D16087" s="1205"/>
      <c r="E16087" s="1198"/>
    </row>
    <row r="16088" spans="4:5">
      <c r="D16088" s="1205"/>
      <c r="E16088" s="1198"/>
    </row>
    <row r="16089" spans="4:5">
      <c r="D16089" s="1205"/>
      <c r="E16089" s="1198"/>
    </row>
    <row r="16090" spans="4:5">
      <c r="D16090" s="1205"/>
      <c r="E16090" s="1198"/>
    </row>
    <row r="16091" spans="4:5">
      <c r="D16091" s="1205"/>
      <c r="E16091" s="1198"/>
    </row>
    <row r="16092" spans="4:5">
      <c r="D16092" s="1205"/>
      <c r="E16092" s="1198"/>
    </row>
    <row r="16093" spans="4:5">
      <c r="D16093" s="1205"/>
      <c r="E16093" s="1198"/>
    </row>
    <row r="16094" spans="4:5">
      <c r="D16094" s="1205"/>
      <c r="E16094" s="1198"/>
    </row>
    <row r="16095" spans="4:5">
      <c r="D16095" s="1205"/>
      <c r="E16095" s="1198"/>
    </row>
    <row r="16096" spans="4:5">
      <c r="D16096" s="1205"/>
      <c r="E16096" s="1198"/>
    </row>
    <row r="16097" spans="4:5">
      <c r="D16097" s="1205"/>
      <c r="E16097" s="1198"/>
    </row>
    <row r="16098" spans="4:5">
      <c r="D16098" s="1205"/>
      <c r="E16098" s="1198"/>
    </row>
    <row r="16099" spans="4:5">
      <c r="D16099" s="1205"/>
      <c r="E16099" s="1198"/>
    </row>
    <row r="16100" spans="4:5">
      <c r="D16100" s="1205"/>
      <c r="E16100" s="1198"/>
    </row>
    <row r="16101" spans="4:5">
      <c r="D16101" s="1205"/>
      <c r="E16101" s="1198"/>
    </row>
    <row r="16102" spans="4:5">
      <c r="D16102" s="1205"/>
      <c r="E16102" s="1198"/>
    </row>
    <row r="16103" spans="4:5">
      <c r="D16103" s="1205"/>
      <c r="E16103" s="1198"/>
    </row>
    <row r="16104" spans="4:5">
      <c r="D16104" s="1205"/>
      <c r="E16104" s="1198"/>
    </row>
    <row r="16105" spans="4:5">
      <c r="D16105" s="1205"/>
      <c r="E16105" s="1198"/>
    </row>
    <row r="16106" spans="4:5">
      <c r="D16106" s="1205"/>
      <c r="E16106" s="1198"/>
    </row>
    <row r="16107" spans="4:5">
      <c r="D16107" s="1205"/>
      <c r="E16107" s="1198"/>
    </row>
    <row r="16108" spans="4:5">
      <c r="D16108" s="1205"/>
      <c r="E16108" s="1198"/>
    </row>
    <row r="16109" spans="4:5">
      <c r="D16109" s="1205"/>
      <c r="E16109" s="1198"/>
    </row>
    <row r="16110" spans="4:5">
      <c r="D16110" s="1205"/>
      <c r="E16110" s="1198"/>
    </row>
    <row r="16111" spans="4:5">
      <c r="D16111" s="1205"/>
      <c r="E16111" s="1198"/>
    </row>
    <row r="16112" spans="4:5">
      <c r="D16112" s="1205"/>
      <c r="E16112" s="1198"/>
    </row>
    <row r="16113" spans="4:5">
      <c r="D16113" s="1205"/>
      <c r="E16113" s="1198"/>
    </row>
    <row r="16114" spans="4:5">
      <c r="D16114" s="1205"/>
      <c r="E16114" s="1198"/>
    </row>
    <row r="16115" spans="4:5">
      <c r="D16115" s="1205"/>
      <c r="E16115" s="1198"/>
    </row>
    <row r="16116" spans="4:5">
      <c r="D16116" s="1205"/>
      <c r="E16116" s="1198"/>
    </row>
    <row r="16117" spans="4:5">
      <c r="D16117" s="1205"/>
      <c r="E16117" s="1198"/>
    </row>
    <row r="16118" spans="4:5">
      <c r="D16118" s="1205"/>
      <c r="E16118" s="1198"/>
    </row>
    <row r="16119" spans="4:5">
      <c r="D16119" s="1205"/>
      <c r="E16119" s="1198"/>
    </row>
    <row r="16120" spans="4:5">
      <c r="D16120" s="1205"/>
      <c r="E16120" s="1198"/>
    </row>
    <row r="16121" spans="4:5">
      <c r="D16121" s="1205"/>
      <c r="E16121" s="1198"/>
    </row>
    <row r="16122" spans="4:5">
      <c r="D16122" s="1205"/>
      <c r="E16122" s="1198"/>
    </row>
    <row r="16123" spans="4:5">
      <c r="D16123" s="1205"/>
      <c r="E16123" s="1198"/>
    </row>
    <row r="16124" spans="4:5">
      <c r="D16124" s="1205"/>
      <c r="E16124" s="1198"/>
    </row>
    <row r="16125" spans="4:5">
      <c r="D16125" s="1205"/>
      <c r="E16125" s="1198"/>
    </row>
    <row r="16126" spans="4:5">
      <c r="D16126" s="1205"/>
      <c r="E16126" s="1198"/>
    </row>
    <row r="16127" spans="4:5">
      <c r="D16127" s="1205"/>
      <c r="E16127" s="1198"/>
    </row>
    <row r="16128" spans="4:5">
      <c r="D16128" s="1205"/>
      <c r="E16128" s="1198"/>
    </row>
    <row r="16129" spans="4:5">
      <c r="D16129" s="1205"/>
      <c r="E16129" s="1198"/>
    </row>
    <row r="16130" spans="4:5">
      <c r="D16130" s="1205"/>
      <c r="E16130" s="1198"/>
    </row>
    <row r="16131" spans="4:5">
      <c r="D16131" s="1205"/>
      <c r="E16131" s="1198"/>
    </row>
    <row r="16132" spans="4:5">
      <c r="D16132" s="1205"/>
      <c r="E16132" s="1198"/>
    </row>
    <row r="16133" spans="4:5">
      <c r="D16133" s="1205"/>
      <c r="E16133" s="1198"/>
    </row>
    <row r="16134" spans="4:5">
      <c r="D16134" s="1205"/>
      <c r="E16134" s="1198"/>
    </row>
    <row r="16135" spans="4:5">
      <c r="D16135" s="1205"/>
      <c r="E16135" s="1198"/>
    </row>
    <row r="16136" spans="4:5">
      <c r="D16136" s="1205"/>
      <c r="E16136" s="1198"/>
    </row>
    <row r="16137" spans="4:5">
      <c r="D16137" s="1205"/>
      <c r="E16137" s="1198"/>
    </row>
    <row r="16138" spans="4:5">
      <c r="D16138" s="1205"/>
      <c r="E16138" s="1198"/>
    </row>
    <row r="16139" spans="4:5">
      <c r="D16139" s="1205"/>
      <c r="E16139" s="1198"/>
    </row>
    <row r="16140" spans="4:5">
      <c r="D16140" s="1205"/>
      <c r="E16140" s="1198"/>
    </row>
    <row r="16141" spans="4:5">
      <c r="D16141" s="1205"/>
      <c r="E16141" s="1198"/>
    </row>
    <row r="16142" spans="4:5">
      <c r="D16142" s="1205"/>
      <c r="E16142" s="1198"/>
    </row>
    <row r="16143" spans="4:5">
      <c r="D16143" s="1205"/>
      <c r="E16143" s="1198"/>
    </row>
    <row r="16144" spans="4:5">
      <c r="D16144" s="1205"/>
      <c r="E16144" s="1198"/>
    </row>
    <row r="16145" spans="4:5">
      <c r="D16145" s="1205"/>
      <c r="E16145" s="1198"/>
    </row>
    <row r="16146" spans="4:5">
      <c r="D16146" s="1205"/>
      <c r="E16146" s="1198"/>
    </row>
    <row r="16147" spans="4:5">
      <c r="D16147" s="1205"/>
      <c r="E16147" s="1198"/>
    </row>
    <row r="16148" spans="4:5">
      <c r="D16148" s="1205"/>
      <c r="E16148" s="1198"/>
    </row>
    <row r="16149" spans="4:5">
      <c r="D16149" s="1205"/>
      <c r="E16149" s="1198"/>
    </row>
    <row r="16150" spans="4:5">
      <c r="D16150" s="1205"/>
      <c r="E16150" s="1198"/>
    </row>
    <row r="16151" spans="4:5">
      <c r="D16151" s="1205"/>
      <c r="E16151" s="1198"/>
    </row>
    <row r="16152" spans="4:5">
      <c r="D16152" s="1205"/>
      <c r="E16152" s="1198"/>
    </row>
    <row r="16153" spans="4:5">
      <c r="D16153" s="1205"/>
      <c r="E16153" s="1198"/>
    </row>
    <row r="16154" spans="4:5">
      <c r="D16154" s="1205"/>
      <c r="E16154" s="1198"/>
    </row>
    <row r="16155" spans="4:5">
      <c r="D16155" s="1205"/>
      <c r="E16155" s="1198"/>
    </row>
    <row r="16156" spans="4:5">
      <c r="D16156" s="1205"/>
      <c r="E16156" s="1198"/>
    </row>
    <row r="16157" spans="4:5">
      <c r="D16157" s="1205"/>
      <c r="E16157" s="1198"/>
    </row>
    <row r="16158" spans="4:5">
      <c r="D16158" s="1205"/>
      <c r="E16158" s="1198"/>
    </row>
    <row r="16159" spans="4:5">
      <c r="D16159" s="1205"/>
      <c r="E16159" s="1198"/>
    </row>
    <row r="16160" spans="4:5">
      <c r="D16160" s="1205"/>
      <c r="E16160" s="1198"/>
    </row>
    <row r="16161" spans="4:5">
      <c r="D16161" s="1205"/>
      <c r="E16161" s="1198"/>
    </row>
    <row r="16162" spans="4:5">
      <c r="D16162" s="1205"/>
      <c r="E16162" s="1198"/>
    </row>
    <row r="16163" spans="4:5">
      <c r="D16163" s="1205"/>
      <c r="E16163" s="1198"/>
    </row>
    <row r="16164" spans="4:5">
      <c r="D16164" s="1205"/>
      <c r="E16164" s="1198"/>
    </row>
    <row r="16165" spans="4:5">
      <c r="D16165" s="1205"/>
      <c r="E16165" s="1198"/>
    </row>
    <row r="16166" spans="4:5">
      <c r="D16166" s="1205"/>
      <c r="E16166" s="1198"/>
    </row>
    <row r="16167" spans="4:5">
      <c r="D16167" s="1205"/>
      <c r="E16167" s="1198"/>
    </row>
    <row r="16168" spans="4:5">
      <c r="D16168" s="1205"/>
      <c r="E16168" s="1198"/>
    </row>
    <row r="16169" spans="4:5">
      <c r="D16169" s="1205"/>
      <c r="E16169" s="1198"/>
    </row>
    <row r="16170" spans="4:5">
      <c r="D16170" s="1205"/>
      <c r="E16170" s="1198"/>
    </row>
    <row r="16171" spans="4:5">
      <c r="D16171" s="1205"/>
      <c r="E16171" s="1198"/>
    </row>
    <row r="16172" spans="4:5">
      <c r="D16172" s="1205"/>
      <c r="E16172" s="1198"/>
    </row>
    <row r="16173" spans="4:5">
      <c r="D16173" s="1205"/>
      <c r="E16173" s="1198"/>
    </row>
    <row r="16174" spans="4:5">
      <c r="D16174" s="1205"/>
      <c r="E16174" s="1198"/>
    </row>
    <row r="16175" spans="4:5">
      <c r="D16175" s="1205"/>
      <c r="E16175" s="1198"/>
    </row>
    <row r="16176" spans="4:5">
      <c r="D16176" s="1205"/>
      <c r="E16176" s="1198"/>
    </row>
    <row r="16177" spans="4:5">
      <c r="D16177" s="1205"/>
      <c r="E16177" s="1198"/>
    </row>
    <row r="16178" spans="4:5">
      <c r="D16178" s="1205"/>
      <c r="E16178" s="1198"/>
    </row>
    <row r="16179" spans="4:5">
      <c r="D16179" s="1205"/>
      <c r="E16179" s="1198"/>
    </row>
    <row r="16180" spans="4:5">
      <c r="D16180" s="1205"/>
      <c r="E16180" s="1198"/>
    </row>
    <row r="16181" spans="4:5">
      <c r="D16181" s="1205"/>
      <c r="E16181" s="1198"/>
    </row>
    <row r="16182" spans="4:5">
      <c r="D16182" s="1205"/>
      <c r="E16182" s="1198"/>
    </row>
    <row r="16183" spans="4:5">
      <c r="D16183" s="1205"/>
      <c r="E16183" s="1198"/>
    </row>
    <row r="16184" spans="4:5">
      <c r="D16184" s="1205"/>
      <c r="E16184" s="1198"/>
    </row>
    <row r="16185" spans="4:5">
      <c r="D16185" s="1205"/>
      <c r="E16185" s="1198"/>
    </row>
    <row r="16186" spans="4:5">
      <c r="D16186" s="1205"/>
      <c r="E16186" s="1198"/>
    </row>
    <row r="16187" spans="4:5">
      <c r="D16187" s="1205"/>
      <c r="E16187" s="1198"/>
    </row>
    <row r="16188" spans="4:5">
      <c r="D16188" s="1205"/>
      <c r="E16188" s="1198"/>
    </row>
    <row r="16189" spans="4:5">
      <c r="D16189" s="1205"/>
      <c r="E16189" s="1198"/>
    </row>
    <row r="16190" spans="4:5">
      <c r="D16190" s="1205"/>
      <c r="E16190" s="1198"/>
    </row>
    <row r="16191" spans="4:5">
      <c r="D16191" s="1205"/>
      <c r="E16191" s="1198"/>
    </row>
    <row r="16192" spans="4:5">
      <c r="D16192" s="1205"/>
      <c r="E16192" s="1198"/>
    </row>
    <row r="16193" spans="4:5">
      <c r="D16193" s="1205"/>
      <c r="E16193" s="1198"/>
    </row>
    <row r="16194" spans="4:5">
      <c r="D16194" s="1205"/>
      <c r="E16194" s="1198"/>
    </row>
    <row r="16195" spans="4:5">
      <c r="D16195" s="1205"/>
      <c r="E16195" s="1198"/>
    </row>
    <row r="16196" spans="4:5">
      <c r="D16196" s="1205"/>
      <c r="E16196" s="1198"/>
    </row>
    <row r="16197" spans="4:5">
      <c r="D16197" s="1205"/>
      <c r="E16197" s="1198"/>
    </row>
    <row r="16198" spans="4:5">
      <c r="D16198" s="1205"/>
      <c r="E16198" s="1198"/>
    </row>
    <row r="16199" spans="4:5">
      <c r="D16199" s="1205"/>
      <c r="E16199" s="1198"/>
    </row>
    <row r="16200" spans="4:5">
      <c r="D16200" s="1205"/>
      <c r="E16200" s="1198"/>
    </row>
    <row r="16201" spans="4:5">
      <c r="D16201" s="1205"/>
      <c r="E16201" s="1198"/>
    </row>
    <row r="16202" spans="4:5">
      <c r="D16202" s="1205"/>
      <c r="E16202" s="1198"/>
    </row>
    <row r="16203" spans="4:5">
      <c r="D16203" s="1205"/>
      <c r="E16203" s="1198"/>
    </row>
    <row r="16204" spans="4:5">
      <c r="D16204" s="1205"/>
      <c r="E16204" s="1198"/>
    </row>
    <row r="16205" spans="4:5">
      <c r="D16205" s="1205"/>
      <c r="E16205" s="1198"/>
    </row>
    <row r="16206" spans="4:5">
      <c r="D16206" s="1205"/>
      <c r="E16206" s="1198"/>
    </row>
    <row r="16207" spans="4:5">
      <c r="D16207" s="1205"/>
      <c r="E16207" s="1198"/>
    </row>
    <row r="16208" spans="4:5">
      <c r="D16208" s="1205"/>
      <c r="E16208" s="1198"/>
    </row>
    <row r="16209" spans="4:5">
      <c r="D16209" s="1205"/>
      <c r="E16209" s="1198"/>
    </row>
    <row r="16210" spans="4:5">
      <c r="D16210" s="1205"/>
      <c r="E16210" s="1198"/>
    </row>
    <row r="16211" spans="4:5">
      <c r="D16211" s="1205"/>
      <c r="E16211" s="1198"/>
    </row>
    <row r="16212" spans="4:5">
      <c r="D16212" s="1205"/>
      <c r="E16212" s="1198"/>
    </row>
    <row r="16213" spans="4:5">
      <c r="D16213" s="1205"/>
      <c r="E16213" s="1198"/>
    </row>
    <row r="16214" spans="4:5">
      <c r="D16214" s="1205"/>
      <c r="E16214" s="1198"/>
    </row>
    <row r="16215" spans="4:5">
      <c r="D16215" s="1205"/>
      <c r="E16215" s="1198"/>
    </row>
    <row r="16216" spans="4:5">
      <c r="D16216" s="1205"/>
      <c r="E16216" s="1198"/>
    </row>
    <row r="16217" spans="4:5">
      <c r="D16217" s="1205"/>
      <c r="E16217" s="1198"/>
    </row>
    <row r="16218" spans="4:5">
      <c r="D16218" s="1205"/>
      <c r="E16218" s="1198"/>
    </row>
    <row r="16219" spans="4:5">
      <c r="D16219" s="1205"/>
      <c r="E16219" s="1198"/>
    </row>
    <row r="16220" spans="4:5">
      <c r="D16220" s="1205"/>
      <c r="E16220" s="1198"/>
    </row>
    <row r="16221" spans="4:5">
      <c r="D16221" s="1205"/>
      <c r="E16221" s="1198"/>
    </row>
    <row r="16222" spans="4:5">
      <c r="D16222" s="1205"/>
      <c r="E16222" s="1198"/>
    </row>
    <row r="16223" spans="4:5">
      <c r="D16223" s="1205"/>
      <c r="E16223" s="1198"/>
    </row>
    <row r="16224" spans="4:5">
      <c r="D16224" s="1205"/>
      <c r="E16224" s="1198"/>
    </row>
    <row r="16225" spans="4:5">
      <c r="D16225" s="1205"/>
      <c r="E16225" s="1198"/>
    </row>
    <row r="16226" spans="4:5">
      <c r="D16226" s="1205"/>
      <c r="E16226" s="1198"/>
    </row>
    <row r="16227" spans="4:5">
      <c r="D16227" s="1205"/>
      <c r="E16227" s="1198"/>
    </row>
    <row r="16228" spans="4:5">
      <c r="D16228" s="1205"/>
      <c r="E16228" s="1198"/>
    </row>
    <row r="16229" spans="4:5">
      <c r="D16229" s="1205"/>
      <c r="E16229" s="1198"/>
    </row>
    <row r="16230" spans="4:5">
      <c r="D16230" s="1205"/>
      <c r="E16230" s="1198"/>
    </row>
    <row r="16231" spans="4:5">
      <c r="D16231" s="1205"/>
      <c r="E16231" s="1198"/>
    </row>
    <row r="16232" spans="4:5">
      <c r="D16232" s="1205"/>
      <c r="E16232" s="1198"/>
    </row>
    <row r="16233" spans="4:5">
      <c r="D16233" s="1205"/>
      <c r="E16233" s="1198"/>
    </row>
    <row r="16234" spans="4:5">
      <c r="D16234" s="1205"/>
      <c r="E16234" s="1198"/>
    </row>
    <row r="16235" spans="4:5">
      <c r="D16235" s="1205"/>
      <c r="E16235" s="1198"/>
    </row>
    <row r="16236" spans="4:5">
      <c r="D16236" s="1205"/>
      <c r="E16236" s="1198"/>
    </row>
    <row r="16237" spans="4:5">
      <c r="D16237" s="1205"/>
      <c r="E16237" s="1198"/>
    </row>
    <row r="16238" spans="4:5">
      <c r="D16238" s="1205"/>
      <c r="E16238" s="1198"/>
    </row>
    <row r="16239" spans="4:5">
      <c r="D16239" s="1205"/>
      <c r="E16239" s="1198"/>
    </row>
    <row r="16240" spans="4:5">
      <c r="D16240" s="1205"/>
      <c r="E16240" s="1198"/>
    </row>
    <row r="16241" spans="4:5">
      <c r="D16241" s="1205"/>
      <c r="E16241" s="1198"/>
    </row>
    <row r="16242" spans="4:5">
      <c r="D16242" s="1205"/>
      <c r="E16242" s="1198"/>
    </row>
    <row r="16243" spans="4:5">
      <c r="D16243" s="1205"/>
      <c r="E16243" s="1198"/>
    </row>
    <row r="16244" spans="4:5">
      <c r="D16244" s="1205"/>
      <c r="E16244" s="1198"/>
    </row>
    <row r="16245" spans="4:5">
      <c r="D16245" s="1205"/>
      <c r="E16245" s="1198"/>
    </row>
    <row r="16246" spans="4:5">
      <c r="D16246" s="1205"/>
      <c r="E16246" s="1198"/>
    </row>
    <row r="16247" spans="4:5">
      <c r="D16247" s="1205"/>
      <c r="E16247" s="1198"/>
    </row>
    <row r="16248" spans="4:5">
      <c r="D16248" s="1205"/>
      <c r="E16248" s="1198"/>
    </row>
    <row r="16249" spans="4:5">
      <c r="D16249" s="1205"/>
      <c r="E16249" s="1198"/>
    </row>
    <row r="16250" spans="4:5">
      <c r="D16250" s="1205"/>
      <c r="E16250" s="1198"/>
    </row>
    <row r="16251" spans="4:5">
      <c r="D16251" s="1205"/>
      <c r="E16251" s="1198"/>
    </row>
    <row r="16252" spans="4:5">
      <c r="D16252" s="1205"/>
      <c r="E16252" s="1198"/>
    </row>
    <row r="16253" spans="4:5">
      <c r="D16253" s="1205"/>
      <c r="E16253" s="1198"/>
    </row>
    <row r="16254" spans="4:5">
      <c r="D16254" s="1205"/>
      <c r="E16254" s="1198"/>
    </row>
    <row r="16255" spans="4:5">
      <c r="D16255" s="1205"/>
      <c r="E16255" s="1198"/>
    </row>
    <row r="16256" spans="4:5">
      <c r="D16256" s="1205"/>
      <c r="E16256" s="1198"/>
    </row>
    <row r="16257" spans="4:5">
      <c r="D16257" s="1205"/>
      <c r="E16257" s="1198"/>
    </row>
    <row r="16258" spans="4:5">
      <c r="D16258" s="1205"/>
      <c r="E16258" s="1198"/>
    </row>
    <row r="16259" spans="4:5">
      <c r="D16259" s="1205"/>
      <c r="E16259" s="1198"/>
    </row>
    <row r="16260" spans="4:5">
      <c r="D16260" s="1205"/>
      <c r="E16260" s="1198"/>
    </row>
    <row r="16261" spans="4:5">
      <c r="D16261" s="1205"/>
      <c r="E16261" s="1198"/>
    </row>
    <row r="16262" spans="4:5">
      <c r="D16262" s="1205"/>
      <c r="E16262" s="1198"/>
    </row>
    <row r="16263" spans="4:5">
      <c r="D16263" s="1205"/>
      <c r="E16263" s="1198"/>
    </row>
    <row r="16264" spans="4:5">
      <c r="D16264" s="1205"/>
      <c r="E16264" s="1198"/>
    </row>
    <row r="16265" spans="4:5">
      <c r="D16265" s="1205"/>
      <c r="E16265" s="1198"/>
    </row>
    <row r="16266" spans="4:5">
      <c r="D16266" s="1205"/>
      <c r="E16266" s="1198"/>
    </row>
    <row r="16267" spans="4:5">
      <c r="D16267" s="1205"/>
      <c r="E16267" s="1198"/>
    </row>
    <row r="16268" spans="4:5">
      <c r="D16268" s="1205"/>
      <c r="E16268" s="1198"/>
    </row>
    <row r="16269" spans="4:5">
      <c r="D16269" s="1205"/>
      <c r="E16269" s="1198"/>
    </row>
    <row r="16270" spans="4:5">
      <c r="D16270" s="1205"/>
      <c r="E16270" s="1198"/>
    </row>
    <row r="16271" spans="4:5">
      <c r="D16271" s="1205"/>
      <c r="E16271" s="1198"/>
    </row>
    <row r="16272" spans="4:5">
      <c r="D16272" s="1205"/>
      <c r="E16272" s="1198"/>
    </row>
    <row r="16273" spans="4:5">
      <c r="D16273" s="1205"/>
      <c r="E16273" s="1198"/>
    </row>
    <row r="16274" spans="4:5">
      <c r="D16274" s="1205"/>
      <c r="E16274" s="1198"/>
    </row>
    <row r="16275" spans="4:5">
      <c r="D16275" s="1205"/>
      <c r="E16275" s="1198"/>
    </row>
    <row r="16276" spans="4:5">
      <c r="D16276" s="1205"/>
      <c r="E16276" s="1198"/>
    </row>
    <row r="16277" spans="4:5">
      <c r="D16277" s="1205"/>
      <c r="E16277" s="1198"/>
    </row>
    <row r="16278" spans="4:5">
      <c r="D16278" s="1205"/>
      <c r="E16278" s="1198"/>
    </row>
    <row r="16279" spans="4:5">
      <c r="D16279" s="1205"/>
      <c r="E16279" s="1198"/>
    </row>
    <row r="16280" spans="4:5">
      <c r="D16280" s="1205"/>
      <c r="E16280" s="1198"/>
    </row>
    <row r="16281" spans="4:5">
      <c r="D16281" s="1205"/>
      <c r="E16281" s="1198"/>
    </row>
    <row r="16282" spans="4:5">
      <c r="D16282" s="1205"/>
      <c r="E16282" s="1198"/>
    </row>
    <row r="16283" spans="4:5">
      <c r="D16283" s="1205"/>
      <c r="E16283" s="1198"/>
    </row>
    <row r="16284" spans="4:5">
      <c r="D16284" s="1205"/>
      <c r="E16284" s="1198"/>
    </row>
    <row r="16285" spans="4:5">
      <c r="D16285" s="1205"/>
      <c r="E16285" s="1198"/>
    </row>
    <row r="16286" spans="4:5">
      <c r="D16286" s="1205"/>
      <c r="E16286" s="1198"/>
    </row>
    <row r="16287" spans="4:5">
      <c r="D16287" s="1205"/>
      <c r="E16287" s="1198"/>
    </row>
    <row r="16288" spans="4:5">
      <c r="D16288" s="1205"/>
      <c r="E16288" s="1198"/>
    </row>
    <row r="16289" spans="4:5">
      <c r="D16289" s="1205"/>
      <c r="E16289" s="1198"/>
    </row>
    <row r="16290" spans="4:5">
      <c r="D16290" s="1205"/>
      <c r="E16290" s="1198"/>
    </row>
    <row r="16291" spans="4:5">
      <c r="D16291" s="1205"/>
      <c r="E16291" s="1198"/>
    </row>
    <row r="16292" spans="4:5">
      <c r="D16292" s="1205"/>
      <c r="E16292" s="1198"/>
    </row>
    <row r="16293" spans="4:5">
      <c r="D16293" s="1205"/>
      <c r="E16293" s="1198"/>
    </row>
    <row r="16294" spans="4:5">
      <c r="D16294" s="1205"/>
      <c r="E16294" s="1198"/>
    </row>
    <row r="16295" spans="4:5">
      <c r="D16295" s="1205"/>
      <c r="E16295" s="1198"/>
    </row>
    <row r="16296" spans="4:5">
      <c r="D16296" s="1205"/>
      <c r="E16296" s="1198"/>
    </row>
    <row r="16297" spans="4:5">
      <c r="D16297" s="1205"/>
      <c r="E16297" s="1198"/>
    </row>
    <row r="16298" spans="4:5">
      <c r="D16298" s="1205"/>
      <c r="E16298" s="1198"/>
    </row>
    <row r="16299" spans="4:5">
      <c r="D16299" s="1205"/>
      <c r="E16299" s="1198"/>
    </row>
    <row r="16300" spans="4:5">
      <c r="D16300" s="1205"/>
      <c r="E16300" s="1198"/>
    </row>
    <row r="16301" spans="4:5">
      <c r="D16301" s="1205"/>
      <c r="E16301" s="1198"/>
    </row>
    <row r="16302" spans="4:5">
      <c r="D16302" s="1205"/>
      <c r="E16302" s="1198"/>
    </row>
    <row r="16303" spans="4:5">
      <c r="D16303" s="1205"/>
      <c r="E16303" s="1198"/>
    </row>
    <row r="16304" spans="4:5">
      <c r="D16304" s="1205"/>
      <c r="E16304" s="1198"/>
    </row>
    <row r="16305" spans="4:5">
      <c r="D16305" s="1205"/>
      <c r="E16305" s="1198"/>
    </row>
    <row r="16306" spans="4:5">
      <c r="D16306" s="1205"/>
      <c r="E16306" s="1198"/>
    </row>
    <row r="16307" spans="4:5">
      <c r="D16307" s="1205"/>
      <c r="E16307" s="1198"/>
    </row>
    <row r="16308" spans="4:5">
      <c r="D16308" s="1205"/>
      <c r="E16308" s="1198"/>
    </row>
    <row r="16309" spans="4:5">
      <c r="D16309" s="1205"/>
      <c r="E16309" s="1198"/>
    </row>
    <row r="16310" spans="4:5">
      <c r="D16310" s="1205"/>
      <c r="E16310" s="1198"/>
    </row>
    <row r="16311" spans="4:5">
      <c r="D16311" s="1205"/>
      <c r="E16311" s="1198"/>
    </row>
    <row r="16312" spans="4:5">
      <c r="D16312" s="1205"/>
      <c r="E16312" s="1198"/>
    </row>
    <row r="16313" spans="4:5">
      <c r="D16313" s="1205"/>
      <c r="E16313" s="1198"/>
    </row>
    <row r="16314" spans="4:5">
      <c r="D16314" s="1205"/>
      <c r="E16314" s="1198"/>
    </row>
    <row r="16315" spans="4:5">
      <c r="D16315" s="1205"/>
      <c r="E16315" s="1198"/>
    </row>
    <row r="16316" spans="4:5">
      <c r="D16316" s="1205"/>
      <c r="E16316" s="1198"/>
    </row>
    <row r="16317" spans="4:5">
      <c r="D16317" s="1205"/>
      <c r="E16317" s="1198"/>
    </row>
    <row r="16318" spans="4:5">
      <c r="D16318" s="1205"/>
      <c r="E16318" s="1198"/>
    </row>
    <row r="16319" spans="4:5">
      <c r="D16319" s="1205"/>
      <c r="E16319" s="1198"/>
    </row>
    <row r="16320" spans="4:5">
      <c r="D16320" s="1205"/>
      <c r="E16320" s="1198"/>
    </row>
    <row r="16321" spans="4:5">
      <c r="D16321" s="1205"/>
      <c r="E16321" s="1198"/>
    </row>
    <row r="16322" spans="4:5">
      <c r="D16322" s="1205"/>
      <c r="E16322" s="1198"/>
    </row>
    <row r="16323" spans="4:5">
      <c r="D16323" s="1205"/>
      <c r="E16323" s="1198"/>
    </row>
    <row r="16324" spans="4:5">
      <c r="D16324" s="1205"/>
      <c r="E16324" s="1198"/>
    </row>
    <row r="16325" spans="4:5">
      <c r="D16325" s="1205"/>
      <c r="E16325" s="1198"/>
    </row>
    <row r="16326" spans="4:5">
      <c r="D16326" s="1205"/>
      <c r="E16326" s="1198"/>
    </row>
    <row r="16327" spans="4:5">
      <c r="D16327" s="1205"/>
      <c r="E16327" s="1198"/>
    </row>
    <row r="16328" spans="4:5">
      <c r="D16328" s="1205"/>
      <c r="E16328" s="1198"/>
    </row>
    <row r="16329" spans="4:5">
      <c r="D16329" s="1205"/>
      <c r="E16329" s="1198"/>
    </row>
    <row r="16330" spans="4:5">
      <c r="D16330" s="1205"/>
      <c r="E16330" s="1198"/>
    </row>
    <row r="16331" spans="4:5">
      <c r="D16331" s="1205"/>
      <c r="E16331" s="1198"/>
    </row>
    <row r="16332" spans="4:5">
      <c r="D16332" s="1205"/>
      <c r="E16332" s="1198"/>
    </row>
    <row r="16333" spans="4:5">
      <c r="D16333" s="1205"/>
      <c r="E16333" s="1198"/>
    </row>
    <row r="16334" spans="4:5">
      <c r="D16334" s="1205"/>
      <c r="E16334" s="1198"/>
    </row>
    <row r="16335" spans="4:5">
      <c r="D16335" s="1205"/>
      <c r="E16335" s="1198"/>
    </row>
    <row r="16336" spans="4:5">
      <c r="D16336" s="1205"/>
      <c r="E16336" s="1198"/>
    </row>
    <row r="16337" spans="4:5">
      <c r="D16337" s="1205"/>
      <c r="E16337" s="1198"/>
    </row>
    <row r="16338" spans="4:5">
      <c r="D16338" s="1205"/>
      <c r="E16338" s="1198"/>
    </row>
    <row r="16339" spans="4:5">
      <c r="D16339" s="1205"/>
      <c r="E16339" s="1198"/>
    </row>
    <row r="16340" spans="4:5">
      <c r="D16340" s="1205"/>
      <c r="E16340" s="1198"/>
    </row>
    <row r="16341" spans="4:5">
      <c r="D16341" s="1205"/>
      <c r="E16341" s="1198"/>
    </row>
    <row r="16342" spans="4:5">
      <c r="D16342" s="1205"/>
      <c r="E16342" s="1198"/>
    </row>
    <row r="16343" spans="4:5">
      <c r="D16343" s="1205"/>
      <c r="E16343" s="1198"/>
    </row>
    <row r="16344" spans="4:5">
      <c r="D16344" s="1205"/>
      <c r="E16344" s="1198"/>
    </row>
    <row r="16345" spans="4:5">
      <c r="D16345" s="1205"/>
      <c r="E16345" s="1198"/>
    </row>
    <row r="16346" spans="4:5">
      <c r="D16346" s="1205"/>
      <c r="E16346" s="1198"/>
    </row>
    <row r="16347" spans="4:5">
      <c r="D16347" s="1205"/>
      <c r="E16347" s="1198"/>
    </row>
    <row r="16348" spans="4:5">
      <c r="D16348" s="1205"/>
      <c r="E16348" s="1198"/>
    </row>
    <row r="16349" spans="4:5">
      <c r="D16349" s="1205"/>
      <c r="E16349" s="1198"/>
    </row>
    <row r="16350" spans="4:5">
      <c r="D16350" s="1205"/>
      <c r="E16350" s="1198"/>
    </row>
    <row r="16351" spans="4:5">
      <c r="D16351" s="1205"/>
      <c r="E16351" s="1198"/>
    </row>
    <row r="16352" spans="4:5">
      <c r="D16352" s="1205"/>
      <c r="E16352" s="1198"/>
    </row>
    <row r="16353" spans="4:5">
      <c r="D16353" s="1205"/>
      <c r="E16353" s="1198"/>
    </row>
    <row r="16354" spans="4:5">
      <c r="D16354" s="1205"/>
      <c r="E16354" s="1198"/>
    </row>
    <row r="16355" spans="4:5">
      <c r="D16355" s="1205"/>
      <c r="E16355" s="1198"/>
    </row>
    <row r="16356" spans="4:5">
      <c r="D16356" s="1205"/>
      <c r="E16356" s="1198"/>
    </row>
    <row r="16357" spans="4:5">
      <c r="D16357" s="1205"/>
      <c r="E16357" s="1198"/>
    </row>
    <row r="16358" spans="4:5">
      <c r="D16358" s="1205"/>
      <c r="E16358" s="1198"/>
    </row>
    <row r="16359" spans="4:5">
      <c r="D16359" s="1205"/>
      <c r="E16359" s="1198"/>
    </row>
    <row r="16360" spans="4:5">
      <c r="D16360" s="1205"/>
      <c r="E16360" s="1198"/>
    </row>
    <row r="16361" spans="4:5">
      <c r="D16361" s="1205"/>
      <c r="E16361" s="1198"/>
    </row>
    <row r="16362" spans="4:5">
      <c r="D16362" s="1205"/>
      <c r="E16362" s="1198"/>
    </row>
    <row r="16363" spans="4:5">
      <c r="D16363" s="1205"/>
      <c r="E16363" s="1198"/>
    </row>
    <row r="16364" spans="4:5">
      <c r="D16364" s="1205"/>
      <c r="E16364" s="1198"/>
    </row>
    <row r="16365" spans="4:5">
      <c r="D16365" s="1205"/>
      <c r="E16365" s="1198"/>
    </row>
    <row r="16366" spans="4:5">
      <c r="D16366" s="1205"/>
      <c r="E16366" s="1198"/>
    </row>
    <row r="16367" spans="4:5">
      <c r="D16367" s="1205"/>
      <c r="E16367" s="1198"/>
    </row>
    <row r="16368" spans="4:5">
      <c r="D16368" s="1205"/>
      <c r="E16368" s="1198"/>
    </row>
    <row r="16369" spans="4:5">
      <c r="D16369" s="1205"/>
      <c r="E16369" s="1198"/>
    </row>
    <row r="16370" spans="4:5">
      <c r="D16370" s="1205"/>
      <c r="E16370" s="1198"/>
    </row>
    <row r="16371" spans="4:5">
      <c r="D16371" s="1205"/>
      <c r="E16371" s="1198"/>
    </row>
    <row r="16372" spans="4:5">
      <c r="D16372" s="1205"/>
      <c r="E16372" s="1198"/>
    </row>
    <row r="16373" spans="4:5">
      <c r="D16373" s="1205"/>
      <c r="E16373" s="1198"/>
    </row>
    <row r="16374" spans="4:5">
      <c r="D16374" s="1205"/>
      <c r="E16374" s="1198"/>
    </row>
    <row r="16375" spans="4:5">
      <c r="D16375" s="1205"/>
      <c r="E16375" s="1198"/>
    </row>
    <row r="16376" spans="4:5">
      <c r="D16376" s="1205"/>
      <c r="E16376" s="1198"/>
    </row>
    <row r="16377" spans="4:5">
      <c r="D16377" s="1205"/>
      <c r="E16377" s="1198"/>
    </row>
    <row r="16378" spans="4:5">
      <c r="D16378" s="1205"/>
      <c r="E16378" s="1198"/>
    </row>
    <row r="16379" spans="4:5">
      <c r="D16379" s="1205"/>
      <c r="E16379" s="1198"/>
    </row>
    <row r="16380" spans="4:5">
      <c r="D16380" s="1205"/>
      <c r="E16380" s="1198"/>
    </row>
    <row r="16381" spans="4:5">
      <c r="D16381" s="1205"/>
      <c r="E16381" s="1198"/>
    </row>
    <row r="16382" spans="4:5">
      <c r="D16382" s="1205"/>
      <c r="E16382" s="1198"/>
    </row>
    <row r="16383" spans="4:5">
      <c r="D16383" s="1205"/>
      <c r="E16383" s="1198"/>
    </row>
    <row r="16384" spans="4:5">
      <c r="D16384" s="1205"/>
      <c r="E16384" s="1198"/>
    </row>
    <row r="16385" spans="4:5">
      <c r="D16385" s="1205"/>
      <c r="E16385" s="1198"/>
    </row>
    <row r="16386" spans="4:5">
      <c r="D16386" s="1205"/>
      <c r="E16386" s="1198"/>
    </row>
    <row r="16387" spans="4:5">
      <c r="D16387" s="1205"/>
      <c r="E16387" s="1198"/>
    </row>
    <row r="16388" spans="4:5">
      <c r="D16388" s="1205"/>
      <c r="E16388" s="1198"/>
    </row>
    <row r="16389" spans="4:5">
      <c r="D16389" s="1205"/>
      <c r="E16389" s="1198"/>
    </row>
    <row r="16390" spans="4:5">
      <c r="D16390" s="1205"/>
      <c r="E16390" s="1198"/>
    </row>
    <row r="16391" spans="4:5">
      <c r="D16391" s="1205"/>
      <c r="E16391" s="1198"/>
    </row>
    <row r="16392" spans="4:5">
      <c r="D16392" s="1205"/>
      <c r="E16392" s="1198"/>
    </row>
    <row r="16393" spans="4:5">
      <c r="D16393" s="1205"/>
      <c r="E16393" s="1198"/>
    </row>
    <row r="16394" spans="4:5">
      <c r="D16394" s="1205"/>
      <c r="E16394" s="1198"/>
    </row>
    <row r="16395" spans="4:5">
      <c r="D16395" s="1205"/>
      <c r="E16395" s="1198"/>
    </row>
    <row r="16396" spans="4:5">
      <c r="D16396" s="1205"/>
      <c r="E16396" s="1198"/>
    </row>
    <row r="16397" spans="4:5">
      <c r="D16397" s="1205"/>
      <c r="E16397" s="1198"/>
    </row>
    <row r="16398" spans="4:5">
      <c r="D16398" s="1205"/>
      <c r="E16398" s="1198"/>
    </row>
    <row r="16399" spans="4:5">
      <c r="D16399" s="1205"/>
      <c r="E16399" s="1198"/>
    </row>
    <row r="16400" spans="4:5">
      <c r="D16400" s="1205"/>
      <c r="E16400" s="1198"/>
    </row>
    <row r="16401" spans="4:5">
      <c r="D16401" s="1205"/>
      <c r="E16401" s="1198"/>
    </row>
    <row r="16402" spans="4:5">
      <c r="D16402" s="1205"/>
      <c r="E16402" s="1198"/>
    </row>
    <row r="16403" spans="4:5">
      <c r="D16403" s="1205"/>
      <c r="E16403" s="1198"/>
    </row>
    <row r="16404" spans="4:5">
      <c r="D16404" s="1205"/>
      <c r="E16404" s="1198"/>
    </row>
    <row r="16405" spans="4:5">
      <c r="D16405" s="1205"/>
      <c r="E16405" s="1198"/>
    </row>
    <row r="16406" spans="4:5">
      <c r="D16406" s="1205"/>
      <c r="E16406" s="1198"/>
    </row>
    <row r="16407" spans="4:5">
      <c r="D16407" s="1205"/>
      <c r="E16407" s="1198"/>
    </row>
    <row r="16408" spans="4:5">
      <c r="D16408" s="1205"/>
      <c r="E16408" s="1198"/>
    </row>
    <row r="16409" spans="4:5">
      <c r="D16409" s="1205"/>
      <c r="E16409" s="1198"/>
    </row>
    <row r="16410" spans="4:5">
      <c r="D16410" s="1205"/>
      <c r="E16410" s="1198"/>
    </row>
    <row r="16411" spans="4:5">
      <c r="D16411" s="1205"/>
      <c r="E16411" s="1198"/>
    </row>
    <row r="16412" spans="4:5">
      <c r="D16412" s="1205"/>
      <c r="E16412" s="1198"/>
    </row>
    <row r="16413" spans="4:5">
      <c r="D16413" s="1205"/>
      <c r="E16413" s="1198"/>
    </row>
    <row r="16414" spans="4:5">
      <c r="D16414" s="1205"/>
      <c r="E16414" s="1198"/>
    </row>
    <row r="16415" spans="4:5">
      <c r="D16415" s="1205"/>
      <c r="E16415" s="1198"/>
    </row>
    <row r="16416" spans="4:5">
      <c r="D16416" s="1205"/>
      <c r="E16416" s="1198"/>
    </row>
    <row r="16417" spans="4:5">
      <c r="D16417" s="1205"/>
      <c r="E16417" s="1198"/>
    </row>
    <row r="16418" spans="4:5">
      <c r="D16418" s="1205"/>
      <c r="E16418" s="1198"/>
    </row>
    <row r="16419" spans="4:5">
      <c r="D16419" s="1205"/>
      <c r="E16419" s="1198"/>
    </row>
    <row r="16420" spans="4:5">
      <c r="D16420" s="1205"/>
      <c r="E16420" s="1198"/>
    </row>
    <row r="16421" spans="4:5">
      <c r="D16421" s="1205"/>
      <c r="E16421" s="1198"/>
    </row>
    <row r="16422" spans="4:5">
      <c r="D16422" s="1205"/>
      <c r="E16422" s="1198"/>
    </row>
    <row r="16423" spans="4:5">
      <c r="D16423" s="1205"/>
      <c r="E16423" s="1198"/>
    </row>
    <row r="16424" spans="4:5">
      <c r="D16424" s="1205"/>
      <c r="E16424" s="1198"/>
    </row>
    <row r="16425" spans="4:5">
      <c r="D16425" s="1205"/>
      <c r="E16425" s="1198"/>
    </row>
    <row r="16426" spans="4:5">
      <c r="D16426" s="1205"/>
      <c r="E16426" s="1198"/>
    </row>
    <row r="16427" spans="4:5">
      <c r="D16427" s="1205"/>
      <c r="E16427" s="1198"/>
    </row>
    <row r="16428" spans="4:5">
      <c r="D16428" s="1205"/>
      <c r="E16428" s="1198"/>
    </row>
    <row r="16429" spans="4:5">
      <c r="D16429" s="1205"/>
      <c r="E16429" s="1198"/>
    </row>
    <row r="16430" spans="4:5">
      <c r="D16430" s="1205"/>
      <c r="E16430" s="1198"/>
    </row>
    <row r="16431" spans="4:5">
      <c r="D16431" s="1205"/>
      <c r="E16431" s="1198"/>
    </row>
    <row r="16432" spans="4:5">
      <c r="D16432" s="1205"/>
      <c r="E16432" s="1198"/>
    </row>
    <row r="16433" spans="4:5">
      <c r="D16433" s="1205"/>
      <c r="E16433" s="1198"/>
    </row>
    <row r="16434" spans="4:5">
      <c r="D16434" s="1205"/>
      <c r="E16434" s="1198"/>
    </row>
    <row r="16435" spans="4:5">
      <c r="D16435" s="1205"/>
      <c r="E16435" s="1198"/>
    </row>
    <row r="16436" spans="4:5">
      <c r="D16436" s="1205"/>
      <c r="E16436" s="1198"/>
    </row>
    <row r="16437" spans="4:5">
      <c r="D16437" s="1205"/>
      <c r="E16437" s="1198"/>
    </row>
    <row r="16438" spans="4:5">
      <c r="D16438" s="1205"/>
      <c r="E16438" s="1198"/>
    </row>
    <row r="16439" spans="4:5">
      <c r="D16439" s="1205"/>
      <c r="E16439" s="1198"/>
    </row>
    <row r="16440" spans="4:5">
      <c r="D16440" s="1205"/>
      <c r="E16440" s="1198"/>
    </row>
    <row r="16441" spans="4:5">
      <c r="D16441" s="1205"/>
      <c r="E16441" s="1198"/>
    </row>
    <row r="16442" spans="4:5">
      <c r="D16442" s="1205"/>
      <c r="E16442" s="1198"/>
    </row>
    <row r="16443" spans="4:5">
      <c r="D16443" s="1205"/>
      <c r="E16443" s="1198"/>
    </row>
    <row r="16444" spans="4:5">
      <c r="D16444" s="1205"/>
      <c r="E16444" s="1198"/>
    </row>
    <row r="16445" spans="4:5">
      <c r="D16445" s="1205"/>
      <c r="E16445" s="1198"/>
    </row>
    <row r="16446" spans="4:5">
      <c r="D16446" s="1205"/>
      <c r="E16446" s="1198"/>
    </row>
    <row r="16447" spans="4:5">
      <c r="D16447" s="1205"/>
      <c r="E16447" s="1198"/>
    </row>
    <row r="16448" spans="4:5">
      <c r="D16448" s="1205"/>
      <c r="E16448" s="1198"/>
    </row>
    <row r="16449" spans="4:5">
      <c r="D16449" s="1205"/>
      <c r="E16449" s="1198"/>
    </row>
    <row r="16450" spans="4:5">
      <c r="D16450" s="1205"/>
      <c r="E16450" s="1198"/>
    </row>
    <row r="16451" spans="4:5">
      <c r="D16451" s="1205"/>
      <c r="E16451" s="1198"/>
    </row>
    <row r="16452" spans="4:5">
      <c r="D16452" s="1205"/>
      <c r="E16452" s="1198"/>
    </row>
    <row r="16453" spans="4:5">
      <c r="D16453" s="1205"/>
      <c r="E16453" s="1198"/>
    </row>
    <row r="16454" spans="4:5">
      <c r="D16454" s="1205"/>
      <c r="E16454" s="1198"/>
    </row>
    <row r="16455" spans="4:5">
      <c r="D16455" s="1205"/>
      <c r="E16455" s="1198"/>
    </row>
    <row r="16456" spans="4:5">
      <c r="D16456" s="1205"/>
      <c r="E16456" s="1198"/>
    </row>
    <row r="16457" spans="4:5">
      <c r="D16457" s="1205"/>
      <c r="E16457" s="1198"/>
    </row>
    <row r="16458" spans="4:5">
      <c r="D16458" s="1205"/>
      <c r="E16458" s="1198"/>
    </row>
    <row r="16459" spans="4:5">
      <c r="D16459" s="1205"/>
      <c r="E16459" s="1198"/>
    </row>
    <row r="16460" spans="4:5">
      <c r="D16460" s="1205"/>
      <c r="E16460" s="1198"/>
    </row>
    <row r="16461" spans="4:5">
      <c r="D16461" s="1205"/>
      <c r="E16461" s="1198"/>
    </row>
    <row r="16462" spans="4:5">
      <c r="D16462" s="1205"/>
      <c r="E16462" s="1198"/>
    </row>
    <row r="16463" spans="4:5">
      <c r="D16463" s="1205"/>
      <c r="E16463" s="1198"/>
    </row>
    <row r="16464" spans="4:5">
      <c r="D16464" s="1205"/>
      <c r="E16464" s="1198"/>
    </row>
    <row r="16465" spans="4:5">
      <c r="D16465" s="1205"/>
      <c r="E16465" s="1198"/>
    </row>
    <row r="16466" spans="4:5">
      <c r="D16466" s="1205"/>
      <c r="E16466" s="1198"/>
    </row>
    <row r="16467" spans="4:5">
      <c r="D16467" s="1205"/>
      <c r="E16467" s="1198"/>
    </row>
    <row r="16468" spans="4:5">
      <c r="D16468" s="1205"/>
      <c r="E16468" s="1198"/>
    </row>
    <row r="16469" spans="4:5">
      <c r="D16469" s="1205"/>
      <c r="E16469" s="1198"/>
    </row>
    <row r="16470" spans="4:5">
      <c r="D16470" s="1205"/>
      <c r="E16470" s="1198"/>
    </row>
    <row r="16471" spans="4:5">
      <c r="D16471" s="1205"/>
      <c r="E16471" s="1198"/>
    </row>
    <row r="16472" spans="4:5">
      <c r="D16472" s="1205"/>
      <c r="E16472" s="1198"/>
    </row>
    <row r="16473" spans="4:5">
      <c r="D16473" s="1205"/>
      <c r="E16473" s="1198"/>
    </row>
    <row r="16474" spans="4:5">
      <c r="D16474" s="1205"/>
      <c r="E16474" s="1198"/>
    </row>
    <row r="16475" spans="4:5">
      <c r="D16475" s="1205"/>
      <c r="E16475" s="1198"/>
    </row>
    <row r="16476" spans="4:5">
      <c r="D16476" s="1205"/>
      <c r="E16476" s="1198"/>
    </row>
    <row r="16477" spans="4:5">
      <c r="D16477" s="1205"/>
      <c r="E16477" s="1198"/>
    </row>
    <row r="16478" spans="4:5">
      <c r="D16478" s="1205"/>
      <c r="E16478" s="1198"/>
    </row>
    <row r="16479" spans="4:5">
      <c r="D16479" s="1205"/>
      <c r="E16479" s="1198"/>
    </row>
    <row r="16480" spans="4:5">
      <c r="D16480" s="1205"/>
      <c r="E16480" s="1198"/>
    </row>
    <row r="16481" spans="4:5">
      <c r="D16481" s="1205"/>
      <c r="E16481" s="1198"/>
    </row>
    <row r="16482" spans="4:5">
      <c r="D16482" s="1205"/>
      <c r="E16482" s="1198"/>
    </row>
    <row r="16483" spans="4:5">
      <c r="D16483" s="1205"/>
      <c r="E16483" s="1198"/>
    </row>
    <row r="16484" spans="4:5">
      <c r="D16484" s="1205"/>
      <c r="E16484" s="1198"/>
    </row>
    <row r="16485" spans="4:5">
      <c r="D16485" s="1205"/>
      <c r="E16485" s="1198"/>
    </row>
    <row r="16486" spans="4:5">
      <c r="D16486" s="1205"/>
      <c r="E16486" s="1198"/>
    </row>
    <row r="16487" spans="4:5">
      <c r="D16487" s="1205"/>
      <c r="E16487" s="1198"/>
    </row>
    <row r="16488" spans="4:5">
      <c r="D16488" s="1205"/>
      <c r="E16488" s="1198"/>
    </row>
    <row r="16489" spans="4:5">
      <c r="D16489" s="1205"/>
      <c r="E16489" s="1198"/>
    </row>
    <row r="16490" spans="4:5">
      <c r="D16490" s="1205"/>
      <c r="E16490" s="1198"/>
    </row>
    <row r="16491" spans="4:5">
      <c r="D16491" s="1205"/>
      <c r="E16491" s="1198"/>
    </row>
    <row r="16492" spans="4:5">
      <c r="D16492" s="1205"/>
      <c r="E16492" s="1198"/>
    </row>
    <row r="16493" spans="4:5">
      <c r="D16493" s="1205"/>
      <c r="E16493" s="1198"/>
    </row>
    <row r="16494" spans="4:5">
      <c r="D16494" s="1205"/>
      <c r="E16494" s="1198"/>
    </row>
    <row r="16495" spans="4:5">
      <c r="D16495" s="1205"/>
      <c r="E16495" s="1198"/>
    </row>
    <row r="16496" spans="4:5">
      <c r="D16496" s="1205"/>
      <c r="E16496" s="1198"/>
    </row>
    <row r="16497" spans="4:5">
      <c r="D16497" s="1205"/>
      <c r="E16497" s="1198"/>
    </row>
    <row r="16498" spans="4:5">
      <c r="D16498" s="1205"/>
      <c r="E16498" s="1198"/>
    </row>
    <row r="16499" spans="4:5">
      <c r="D16499" s="1205"/>
      <c r="E16499" s="1198"/>
    </row>
    <row r="16500" spans="4:5">
      <c r="D16500" s="1205"/>
      <c r="E16500" s="1198"/>
    </row>
    <row r="16501" spans="4:5">
      <c r="D16501" s="1205"/>
      <c r="E16501" s="1198"/>
    </row>
    <row r="16502" spans="4:5">
      <c r="D16502" s="1205"/>
      <c r="E16502" s="1198"/>
    </row>
    <row r="16503" spans="4:5">
      <c r="D16503" s="1205"/>
      <c r="E16503" s="1198"/>
    </row>
    <row r="16504" spans="4:5">
      <c r="D16504" s="1205"/>
      <c r="E16504" s="1198"/>
    </row>
    <row r="16505" spans="4:5">
      <c r="D16505" s="1205"/>
      <c r="E16505" s="1198"/>
    </row>
    <row r="16506" spans="4:5">
      <c r="D16506" s="1205"/>
      <c r="E16506" s="1198"/>
    </row>
    <row r="16507" spans="4:5">
      <c r="D16507" s="1205"/>
      <c r="E16507" s="1198"/>
    </row>
    <row r="16508" spans="4:5">
      <c r="D16508" s="1205"/>
      <c r="E16508" s="1198"/>
    </row>
    <row r="16509" spans="4:5">
      <c r="D16509" s="1205"/>
      <c r="E16509" s="1198"/>
    </row>
    <row r="16510" spans="4:5">
      <c r="D16510" s="1205"/>
      <c r="E16510" s="1198"/>
    </row>
    <row r="16511" spans="4:5">
      <c r="D16511" s="1205"/>
      <c r="E16511" s="1198"/>
    </row>
    <row r="16512" spans="4:5">
      <c r="D16512" s="1205"/>
      <c r="E16512" s="1198"/>
    </row>
    <row r="16513" spans="4:5">
      <c r="D16513" s="1205"/>
      <c r="E16513" s="1198"/>
    </row>
    <row r="16514" spans="4:5">
      <c r="D16514" s="1205"/>
      <c r="E16514" s="1198"/>
    </row>
    <row r="16515" spans="4:5">
      <c r="D16515" s="1205"/>
      <c r="E16515" s="1198"/>
    </row>
    <row r="16516" spans="4:5">
      <c r="D16516" s="1205"/>
      <c r="E16516" s="1198"/>
    </row>
    <row r="16517" spans="4:5">
      <c r="D16517" s="1205"/>
      <c r="E16517" s="1198"/>
    </row>
    <row r="16518" spans="4:5">
      <c r="D16518" s="1205"/>
      <c r="E16518" s="1198"/>
    </row>
    <row r="16519" spans="4:5">
      <c r="D16519" s="1205"/>
      <c r="E16519" s="1198"/>
    </row>
    <row r="16520" spans="4:5">
      <c r="D16520" s="1205"/>
      <c r="E16520" s="1198"/>
    </row>
    <row r="16521" spans="4:5">
      <c r="D16521" s="1205"/>
      <c r="E16521" s="1198"/>
    </row>
    <row r="16522" spans="4:5">
      <c r="D16522" s="1205"/>
      <c r="E16522" s="1198"/>
    </row>
    <row r="16523" spans="4:5">
      <c r="D16523" s="1205"/>
      <c r="E16523" s="1198"/>
    </row>
    <row r="16524" spans="4:5">
      <c r="D16524" s="1205"/>
      <c r="E16524" s="1198"/>
    </row>
    <row r="16525" spans="4:5">
      <c r="D16525" s="1205"/>
      <c r="E16525" s="1198"/>
    </row>
    <row r="16526" spans="4:5">
      <c r="D16526" s="1205"/>
      <c r="E16526" s="1198"/>
    </row>
    <row r="16527" spans="4:5">
      <c r="D16527" s="1205"/>
      <c r="E16527" s="1198"/>
    </row>
    <row r="16528" spans="4:5">
      <c r="D16528" s="1205"/>
      <c r="E16528" s="1198"/>
    </row>
    <row r="16529" spans="4:5">
      <c r="D16529" s="1205"/>
      <c r="E16529" s="1198"/>
    </row>
    <row r="16530" spans="4:5">
      <c r="D16530" s="1205"/>
      <c r="E16530" s="1198"/>
    </row>
    <row r="16531" spans="4:5">
      <c r="D16531" s="1205"/>
      <c r="E16531" s="1198"/>
    </row>
    <row r="16532" spans="4:5">
      <c r="D16532" s="1205"/>
      <c r="E16532" s="1198"/>
    </row>
    <row r="16533" spans="4:5">
      <c r="D16533" s="1205"/>
      <c r="E16533" s="1198"/>
    </row>
    <row r="16534" spans="4:5">
      <c r="D16534" s="1205"/>
      <c r="E16534" s="1198"/>
    </row>
    <row r="16535" spans="4:5">
      <c r="D16535" s="1205"/>
      <c r="E16535" s="1198"/>
    </row>
    <row r="16536" spans="4:5">
      <c r="D16536" s="1205"/>
      <c r="E16536" s="1198"/>
    </row>
    <row r="16537" spans="4:5">
      <c r="D16537" s="1205"/>
      <c r="E16537" s="1198"/>
    </row>
    <row r="16538" spans="4:5">
      <c r="D16538" s="1205"/>
      <c r="E16538" s="1198"/>
    </row>
    <row r="16539" spans="4:5">
      <c r="D16539" s="1205"/>
      <c r="E16539" s="1198"/>
    </row>
    <row r="16540" spans="4:5">
      <c r="D16540" s="1205"/>
      <c r="E16540" s="1198"/>
    </row>
    <row r="16541" spans="4:5">
      <c r="D16541" s="1205"/>
      <c r="E16541" s="1198"/>
    </row>
    <row r="16542" spans="4:5">
      <c r="D16542" s="1205"/>
      <c r="E16542" s="1198"/>
    </row>
    <row r="16543" spans="4:5">
      <c r="D16543" s="1205"/>
      <c r="E16543" s="1198"/>
    </row>
    <row r="16544" spans="4:5">
      <c r="D16544" s="1205"/>
      <c r="E16544" s="1198"/>
    </row>
    <row r="16545" spans="4:5">
      <c r="D16545" s="1205"/>
      <c r="E16545" s="1198"/>
    </row>
    <row r="16546" spans="4:5">
      <c r="D16546" s="1205"/>
      <c r="E16546" s="1198"/>
    </row>
    <row r="16547" spans="4:5">
      <c r="D16547" s="1205"/>
      <c r="E16547" s="1198"/>
    </row>
    <row r="16548" spans="4:5">
      <c r="D16548" s="1205"/>
      <c r="E16548" s="1198"/>
    </row>
    <row r="16549" spans="4:5">
      <c r="D16549" s="1205"/>
      <c r="E16549" s="1198"/>
    </row>
    <row r="16550" spans="4:5">
      <c r="D16550" s="1205"/>
      <c r="E16550" s="1198"/>
    </row>
    <row r="16551" spans="4:5">
      <c r="D16551" s="1205"/>
      <c r="E16551" s="1198"/>
    </row>
    <row r="16552" spans="4:5">
      <c r="D16552" s="1205"/>
      <c r="E16552" s="1198"/>
    </row>
    <row r="16553" spans="4:5">
      <c r="D16553" s="1205"/>
      <c r="E16553" s="1198"/>
    </row>
    <row r="16554" spans="4:5">
      <c r="D16554" s="1205"/>
      <c r="E16554" s="1198"/>
    </row>
    <row r="16555" spans="4:5">
      <c r="D16555" s="1205"/>
      <c r="E16555" s="1198"/>
    </row>
    <row r="16556" spans="4:5">
      <c r="D16556" s="1205"/>
      <c r="E16556" s="1198"/>
    </row>
    <row r="16557" spans="4:5">
      <c r="D16557" s="1205"/>
      <c r="E16557" s="1198"/>
    </row>
    <row r="16558" spans="4:5">
      <c r="D16558" s="1205"/>
      <c r="E16558" s="1198"/>
    </row>
    <row r="16559" spans="4:5">
      <c r="D16559" s="1205"/>
      <c r="E16559" s="1198"/>
    </row>
    <row r="16560" spans="4:5">
      <c r="D16560" s="1205"/>
      <c r="E16560" s="1198"/>
    </row>
    <row r="16561" spans="4:5">
      <c r="D16561" s="1205"/>
      <c r="E16561" s="1198"/>
    </row>
    <row r="16562" spans="4:5">
      <c r="D16562" s="1205"/>
      <c r="E16562" s="1198"/>
    </row>
    <row r="16563" spans="4:5">
      <c r="D16563" s="1205"/>
      <c r="E16563" s="1198"/>
    </row>
    <row r="16564" spans="4:5">
      <c r="D16564" s="1205"/>
      <c r="E16564" s="1198"/>
    </row>
    <row r="16565" spans="4:5">
      <c r="D16565" s="1205"/>
      <c r="E16565" s="1198"/>
    </row>
    <row r="16566" spans="4:5">
      <c r="D16566" s="1205"/>
      <c r="E16566" s="1198"/>
    </row>
    <row r="16567" spans="4:5">
      <c r="D16567" s="1205"/>
      <c r="E16567" s="1198"/>
    </row>
    <row r="16568" spans="4:5">
      <c r="D16568" s="1205"/>
      <c r="E16568" s="1198"/>
    </row>
    <row r="16569" spans="4:5">
      <c r="D16569" s="1205"/>
      <c r="E16569" s="1198"/>
    </row>
    <row r="16570" spans="4:5">
      <c r="D16570" s="1205"/>
      <c r="E16570" s="1198"/>
    </row>
    <row r="16571" spans="4:5">
      <c r="D16571" s="1205"/>
      <c r="E16571" s="1198"/>
    </row>
    <row r="16572" spans="4:5">
      <c r="D16572" s="1205"/>
      <c r="E16572" s="1198"/>
    </row>
    <row r="16573" spans="4:5">
      <c r="D16573" s="1205"/>
      <c r="E16573" s="1198"/>
    </row>
    <row r="16574" spans="4:5">
      <c r="D16574" s="1205"/>
      <c r="E16574" s="1198"/>
    </row>
    <row r="16575" spans="4:5">
      <c r="D16575" s="1205"/>
      <c r="E16575" s="1198"/>
    </row>
    <row r="16576" spans="4:5">
      <c r="D16576" s="1205"/>
      <c r="E16576" s="1198"/>
    </row>
    <row r="16577" spans="4:5">
      <c r="D16577" s="1205"/>
      <c r="E16577" s="1198"/>
    </row>
    <row r="16578" spans="4:5">
      <c r="D16578" s="1205"/>
      <c r="E16578" s="1198"/>
    </row>
    <row r="16579" spans="4:5">
      <c r="D16579" s="1205"/>
      <c r="E16579" s="1198"/>
    </row>
    <row r="16580" spans="4:5">
      <c r="D16580" s="1205"/>
      <c r="E16580" s="1198"/>
    </row>
    <row r="16581" spans="4:5">
      <c r="D16581" s="1205"/>
      <c r="E16581" s="1198"/>
    </row>
    <row r="16582" spans="4:5">
      <c r="D16582" s="1205"/>
      <c r="E16582" s="1198"/>
    </row>
    <row r="16583" spans="4:5">
      <c r="D16583" s="1205"/>
      <c r="E16583" s="1198"/>
    </row>
    <row r="16584" spans="4:5">
      <c r="D16584" s="1205"/>
      <c r="E16584" s="1198"/>
    </row>
    <row r="16585" spans="4:5">
      <c r="D16585" s="1205"/>
      <c r="E16585" s="1198"/>
    </row>
    <row r="16586" spans="4:5">
      <c r="D16586" s="1205"/>
      <c r="E16586" s="1198"/>
    </row>
    <row r="16587" spans="4:5">
      <c r="D16587" s="1205"/>
      <c r="E16587" s="1198"/>
    </row>
    <row r="16588" spans="4:5">
      <c r="D16588" s="1205"/>
      <c r="E16588" s="1198"/>
    </row>
    <row r="16589" spans="4:5">
      <c r="D16589" s="1205"/>
      <c r="E16589" s="1198"/>
    </row>
    <row r="16590" spans="4:5">
      <c r="D16590" s="1205"/>
      <c r="E16590" s="1198"/>
    </row>
    <row r="16591" spans="4:5">
      <c r="D16591" s="1205"/>
      <c r="E16591" s="1198"/>
    </row>
    <row r="16592" spans="4:5">
      <c r="D16592" s="1205"/>
      <c r="E16592" s="1198"/>
    </row>
    <row r="16593" spans="4:5">
      <c r="D16593" s="1205"/>
      <c r="E16593" s="1198"/>
    </row>
    <row r="16594" spans="4:5">
      <c r="D16594" s="1205"/>
      <c r="E16594" s="1198"/>
    </row>
    <row r="16595" spans="4:5">
      <c r="D16595" s="1205"/>
      <c r="E16595" s="1198"/>
    </row>
    <row r="16596" spans="4:5">
      <c r="D16596" s="1205"/>
      <c r="E16596" s="1198"/>
    </row>
    <row r="16597" spans="4:5">
      <c r="D16597" s="1205"/>
      <c r="E16597" s="1198"/>
    </row>
    <row r="16598" spans="4:5">
      <c r="D16598" s="1205"/>
      <c r="E16598" s="1198"/>
    </row>
    <row r="16599" spans="4:5">
      <c r="D16599" s="1205"/>
      <c r="E16599" s="1198"/>
    </row>
    <row r="16600" spans="4:5">
      <c r="D16600" s="1205"/>
      <c r="E16600" s="1198"/>
    </row>
    <row r="16601" spans="4:5">
      <c r="D16601" s="1205"/>
      <c r="E16601" s="1198"/>
    </row>
    <row r="16602" spans="4:5">
      <c r="D16602" s="1205"/>
      <c r="E16602" s="1198"/>
    </row>
    <row r="16603" spans="4:5">
      <c r="D16603" s="1205"/>
      <c r="E16603" s="1198"/>
    </row>
    <row r="16604" spans="4:5">
      <c r="D16604" s="1205"/>
      <c r="E16604" s="1198"/>
    </row>
    <row r="16605" spans="4:5">
      <c r="D16605" s="1205"/>
      <c r="E16605" s="1198"/>
    </row>
    <row r="16606" spans="4:5">
      <c r="D16606" s="1205"/>
      <c r="E16606" s="1198"/>
    </row>
    <row r="16607" spans="4:5">
      <c r="D16607" s="1205"/>
      <c r="E16607" s="1198"/>
    </row>
    <row r="16608" spans="4:5">
      <c r="D16608" s="1205"/>
      <c r="E16608" s="1198"/>
    </row>
    <row r="16609" spans="4:5">
      <c r="D16609" s="1205"/>
      <c r="E16609" s="1198"/>
    </row>
    <row r="16610" spans="4:5">
      <c r="D16610" s="1205"/>
      <c r="E16610" s="1198"/>
    </row>
    <row r="16611" spans="4:5">
      <c r="D16611" s="1205"/>
      <c r="E16611" s="1198"/>
    </row>
    <row r="16612" spans="4:5">
      <c r="D16612" s="1205"/>
      <c r="E16612" s="1198"/>
    </row>
    <row r="16613" spans="4:5">
      <c r="D16613" s="1205"/>
      <c r="E16613" s="1198"/>
    </row>
    <row r="16614" spans="4:5">
      <c r="D16614" s="1205"/>
      <c r="E16614" s="1198"/>
    </row>
    <row r="16615" spans="4:5">
      <c r="D16615" s="1205"/>
      <c r="E16615" s="1198"/>
    </row>
    <row r="16616" spans="4:5">
      <c r="D16616" s="1205"/>
      <c r="E16616" s="1198"/>
    </row>
    <row r="16617" spans="4:5">
      <c r="D16617" s="1205"/>
      <c r="E16617" s="1198"/>
    </row>
    <row r="16618" spans="4:5">
      <c r="D16618" s="1205"/>
      <c r="E16618" s="1198"/>
    </row>
    <row r="16619" spans="4:5">
      <c r="D16619" s="1205"/>
      <c r="E16619" s="1198"/>
    </row>
    <row r="16620" spans="4:5">
      <c r="D16620" s="1205"/>
      <c r="E16620" s="1198"/>
    </row>
    <row r="16621" spans="4:5">
      <c r="D16621" s="1205"/>
      <c r="E16621" s="1198"/>
    </row>
    <row r="16622" spans="4:5">
      <c r="D16622" s="1205"/>
      <c r="E16622" s="1198"/>
    </row>
    <row r="16623" spans="4:5">
      <c r="D16623" s="1205"/>
      <c r="E16623" s="1198"/>
    </row>
    <row r="16624" spans="4:5">
      <c r="D16624" s="1205"/>
      <c r="E16624" s="1198"/>
    </row>
    <row r="16625" spans="4:5">
      <c r="D16625" s="1205"/>
      <c r="E16625" s="1198"/>
    </row>
    <row r="16626" spans="4:5">
      <c r="D16626" s="1205"/>
      <c r="E16626" s="1198"/>
    </row>
    <row r="16627" spans="4:5">
      <c r="D16627" s="1205"/>
      <c r="E16627" s="1198"/>
    </row>
    <row r="16628" spans="4:5">
      <c r="D16628" s="1205"/>
      <c r="E16628" s="1198"/>
    </row>
    <row r="16629" spans="4:5">
      <c r="D16629" s="1205"/>
      <c r="E16629" s="1198"/>
    </row>
    <row r="16630" spans="4:5">
      <c r="D16630" s="1205"/>
      <c r="E16630" s="1198"/>
    </row>
    <row r="16631" spans="4:5">
      <c r="D16631" s="1205"/>
      <c r="E16631" s="1198"/>
    </row>
    <row r="16632" spans="4:5">
      <c r="D16632" s="1205"/>
      <c r="E16632" s="1198"/>
    </row>
    <row r="16633" spans="4:5">
      <c r="D16633" s="1205"/>
      <c r="E16633" s="1198"/>
    </row>
    <row r="16634" spans="4:5">
      <c r="D16634" s="1205"/>
      <c r="E16634" s="1198"/>
    </row>
    <row r="16635" spans="4:5">
      <c r="D16635" s="1205"/>
      <c r="E16635" s="1198"/>
    </row>
    <row r="16636" spans="4:5">
      <c r="D16636" s="1205"/>
      <c r="E16636" s="1198"/>
    </row>
    <row r="16637" spans="4:5">
      <c r="D16637" s="1205"/>
      <c r="E16637" s="1198"/>
    </row>
    <row r="16638" spans="4:5">
      <c r="D16638" s="1205"/>
      <c r="E16638" s="1198"/>
    </row>
    <row r="16639" spans="4:5">
      <c r="D16639" s="1205"/>
      <c r="E16639" s="1198"/>
    </row>
    <row r="16640" spans="4:5">
      <c r="D16640" s="1205"/>
      <c r="E16640" s="1198"/>
    </row>
    <row r="16641" spans="4:5">
      <c r="D16641" s="1205"/>
      <c r="E16641" s="1198"/>
    </row>
    <row r="16642" spans="4:5">
      <c r="D16642" s="1205"/>
      <c r="E16642" s="1198"/>
    </row>
    <row r="16643" spans="4:5">
      <c r="D16643" s="1205"/>
      <c r="E16643" s="1198"/>
    </row>
    <row r="16644" spans="4:5">
      <c r="D16644" s="1205"/>
      <c r="E16644" s="1198"/>
    </row>
    <row r="16645" spans="4:5">
      <c r="D16645" s="1205"/>
      <c r="E16645" s="1198"/>
    </row>
    <row r="16646" spans="4:5">
      <c r="D16646" s="1205"/>
      <c r="E16646" s="1198"/>
    </row>
    <row r="16647" spans="4:5">
      <c r="D16647" s="1205"/>
      <c r="E16647" s="1198"/>
    </row>
    <row r="16648" spans="4:5">
      <c r="D16648" s="1205"/>
      <c r="E16648" s="1198"/>
    </row>
    <row r="16649" spans="4:5">
      <c r="D16649" s="1205"/>
      <c r="E16649" s="1198"/>
    </row>
    <row r="16650" spans="4:5">
      <c r="D16650" s="1205"/>
      <c r="E16650" s="1198"/>
    </row>
    <row r="16651" spans="4:5">
      <c r="D16651" s="1205"/>
      <c r="E16651" s="1198"/>
    </row>
    <row r="16652" spans="4:5">
      <c r="D16652" s="1205"/>
      <c r="E16652" s="1198"/>
    </row>
    <row r="16653" spans="4:5">
      <c r="D16653" s="1205"/>
      <c r="E16653" s="1198"/>
    </row>
    <row r="16654" spans="4:5">
      <c r="D16654" s="1205"/>
      <c r="E16654" s="1198"/>
    </row>
    <row r="16655" spans="4:5">
      <c r="D16655" s="1205"/>
      <c r="E16655" s="1198"/>
    </row>
    <row r="16656" spans="4:5">
      <c r="D16656" s="1205"/>
      <c r="E16656" s="1198"/>
    </row>
    <row r="16657" spans="4:5">
      <c r="D16657" s="1205"/>
      <c r="E16657" s="1198"/>
    </row>
    <row r="16658" spans="4:5">
      <c r="D16658" s="1205"/>
      <c r="E16658" s="1198"/>
    </row>
    <row r="16659" spans="4:5">
      <c r="D16659" s="1205"/>
      <c r="E16659" s="1198"/>
    </row>
    <row r="16660" spans="4:5">
      <c r="D16660" s="1205"/>
      <c r="E16660" s="1198"/>
    </row>
    <row r="16661" spans="4:5">
      <c r="D16661" s="1205"/>
      <c r="E16661" s="1198"/>
    </row>
    <row r="16662" spans="4:5">
      <c r="D16662" s="1205"/>
      <c r="E16662" s="1198"/>
    </row>
    <row r="16663" spans="4:5">
      <c r="D16663" s="1205"/>
      <c r="E16663" s="1198"/>
    </row>
    <row r="16664" spans="4:5">
      <c r="D16664" s="1205"/>
      <c r="E16664" s="1198"/>
    </row>
    <row r="16665" spans="4:5">
      <c r="D16665" s="1205"/>
      <c r="E16665" s="1198"/>
    </row>
    <row r="16666" spans="4:5">
      <c r="D16666" s="1205"/>
      <c r="E16666" s="1198"/>
    </row>
    <row r="16667" spans="4:5">
      <c r="D16667" s="1205"/>
      <c r="E16667" s="1198"/>
    </row>
    <row r="16668" spans="4:5">
      <c r="D16668" s="1205"/>
      <c r="E16668" s="1198"/>
    </row>
    <row r="16669" spans="4:5">
      <c r="D16669" s="1205"/>
      <c r="E16669" s="1198"/>
    </row>
    <row r="16670" spans="4:5">
      <c r="D16670" s="1205"/>
      <c r="E16670" s="1198"/>
    </row>
    <row r="16671" spans="4:5">
      <c r="D16671" s="1205"/>
      <c r="E16671" s="1198"/>
    </row>
    <row r="16672" spans="4:5">
      <c r="D16672" s="1205"/>
      <c r="E16672" s="1198"/>
    </row>
    <row r="16673" spans="4:5">
      <c r="D16673" s="1205"/>
      <c r="E16673" s="1198"/>
    </row>
    <row r="16674" spans="4:5">
      <c r="D16674" s="1205"/>
      <c r="E16674" s="1198"/>
    </row>
    <row r="16675" spans="4:5">
      <c r="D16675" s="1205"/>
      <c r="E16675" s="1198"/>
    </row>
    <row r="16676" spans="4:5">
      <c r="D16676" s="1205"/>
      <c r="E16676" s="1198"/>
    </row>
    <row r="16677" spans="4:5">
      <c r="D16677" s="1205"/>
      <c r="E16677" s="1198"/>
    </row>
    <row r="16678" spans="4:5">
      <c r="D16678" s="1205"/>
      <c r="E16678" s="1198"/>
    </row>
    <row r="16679" spans="4:5">
      <c r="D16679" s="1205"/>
      <c r="E16679" s="1198"/>
    </row>
    <row r="16680" spans="4:5">
      <c r="D16680" s="1205"/>
      <c r="E16680" s="1198"/>
    </row>
    <row r="16681" spans="4:5">
      <c r="D16681" s="1205"/>
      <c r="E16681" s="1198"/>
    </row>
    <row r="16682" spans="4:5">
      <c r="D16682" s="1205"/>
      <c r="E16682" s="1198"/>
    </row>
    <row r="16683" spans="4:5">
      <c r="D16683" s="1205"/>
      <c r="E16683" s="1198"/>
    </row>
    <row r="16684" spans="4:5">
      <c r="D16684" s="1205"/>
      <c r="E16684" s="1198"/>
    </row>
    <row r="16685" spans="4:5">
      <c r="D16685" s="1205"/>
      <c r="E16685" s="1198"/>
    </row>
    <row r="16686" spans="4:5">
      <c r="D16686" s="1205"/>
      <c r="E16686" s="1198"/>
    </row>
    <row r="16687" spans="4:5">
      <c r="D16687" s="1205"/>
      <c r="E16687" s="1198"/>
    </row>
    <row r="16688" spans="4:5">
      <c r="D16688" s="1205"/>
      <c r="E16688" s="1198"/>
    </row>
    <row r="16689" spans="4:5">
      <c r="D16689" s="1205"/>
      <c r="E16689" s="1198"/>
    </row>
    <row r="16690" spans="4:5">
      <c r="D16690" s="1205"/>
      <c r="E16690" s="1198"/>
    </row>
    <row r="16691" spans="4:5">
      <c r="D16691" s="1205"/>
      <c r="E16691" s="1198"/>
    </row>
    <row r="16692" spans="4:5">
      <c r="D16692" s="1205"/>
      <c r="E16692" s="1198"/>
    </row>
    <row r="16693" spans="4:5">
      <c r="D16693" s="1205"/>
      <c r="E16693" s="1198"/>
    </row>
    <row r="16694" spans="4:5">
      <c r="D16694" s="1205"/>
      <c r="E16694" s="1198"/>
    </row>
    <row r="16695" spans="4:5">
      <c r="D16695" s="1205"/>
      <c r="E16695" s="1198"/>
    </row>
    <row r="16696" spans="4:5">
      <c r="D16696" s="1205"/>
      <c r="E16696" s="1198"/>
    </row>
    <row r="16697" spans="4:5">
      <c r="D16697" s="1205"/>
      <c r="E16697" s="1198"/>
    </row>
    <row r="16698" spans="4:5">
      <c r="D16698" s="1205"/>
      <c r="E16698" s="1198"/>
    </row>
    <row r="16699" spans="4:5">
      <c r="D16699" s="1205"/>
      <c r="E16699" s="1198"/>
    </row>
    <row r="16700" spans="4:5">
      <c r="D16700" s="1205"/>
      <c r="E16700" s="1198"/>
    </row>
    <row r="16701" spans="4:5">
      <c r="D16701" s="1205"/>
      <c r="E16701" s="1198"/>
    </row>
    <row r="16702" spans="4:5">
      <c r="D16702" s="1205"/>
      <c r="E16702" s="1198"/>
    </row>
    <row r="16703" spans="4:5">
      <c r="D16703" s="1205"/>
      <c r="E16703" s="1198"/>
    </row>
    <row r="16704" spans="4:5">
      <c r="D16704" s="1205"/>
      <c r="E16704" s="1198"/>
    </row>
    <row r="16705" spans="4:5">
      <c r="D16705" s="1205"/>
      <c r="E16705" s="1198"/>
    </row>
    <row r="16706" spans="4:5">
      <c r="D16706" s="1205"/>
      <c r="E16706" s="1198"/>
    </row>
    <row r="16707" spans="4:5">
      <c r="D16707" s="1205"/>
      <c r="E16707" s="1198"/>
    </row>
    <row r="16708" spans="4:5">
      <c r="D16708" s="1205"/>
      <c r="E16708" s="1198"/>
    </row>
    <row r="16709" spans="4:5">
      <c r="D16709" s="1205"/>
      <c r="E16709" s="1198"/>
    </row>
    <row r="16710" spans="4:5">
      <c r="D16710" s="1205"/>
      <c r="E16710" s="1198"/>
    </row>
    <row r="16711" spans="4:5">
      <c r="D16711" s="1205"/>
      <c r="E16711" s="1198"/>
    </row>
    <row r="16712" spans="4:5">
      <c r="D16712" s="1205"/>
      <c r="E16712" s="1198"/>
    </row>
    <row r="16713" spans="4:5">
      <c r="D16713" s="1205"/>
      <c r="E16713" s="1198"/>
    </row>
    <row r="16714" spans="4:5">
      <c r="D16714" s="1205"/>
      <c r="E16714" s="1198"/>
    </row>
    <row r="16715" spans="4:5">
      <c r="D16715" s="1205"/>
      <c r="E16715" s="1198"/>
    </row>
    <row r="16716" spans="4:5">
      <c r="D16716" s="1205"/>
      <c r="E16716" s="1198"/>
    </row>
    <row r="16717" spans="4:5">
      <c r="D16717" s="1205"/>
      <c r="E16717" s="1198"/>
    </row>
    <row r="16718" spans="4:5">
      <c r="D16718" s="1205"/>
      <c r="E16718" s="1198"/>
    </row>
    <row r="16719" spans="4:5">
      <c r="D16719" s="1205"/>
      <c r="E16719" s="1198"/>
    </row>
    <row r="16720" spans="4:5">
      <c r="D16720" s="1205"/>
      <c r="E16720" s="1198"/>
    </row>
    <row r="16721" spans="4:5">
      <c r="D16721" s="1205"/>
      <c r="E16721" s="1198"/>
    </row>
    <row r="16722" spans="4:5">
      <c r="D16722" s="1205"/>
      <c r="E16722" s="1198"/>
    </row>
    <row r="16723" spans="4:5">
      <c r="D16723" s="1205"/>
      <c r="E16723" s="1198"/>
    </row>
    <row r="16724" spans="4:5">
      <c r="D16724" s="1205"/>
      <c r="E16724" s="1198"/>
    </row>
    <row r="16725" spans="4:5">
      <c r="D16725" s="1205"/>
      <c r="E16725" s="1198"/>
    </row>
    <row r="16726" spans="4:5">
      <c r="D16726" s="1205"/>
      <c r="E16726" s="1198"/>
    </row>
    <row r="16727" spans="4:5">
      <c r="D16727" s="1205"/>
      <c r="E16727" s="1198"/>
    </row>
    <row r="16728" spans="4:5">
      <c r="D16728" s="1205"/>
      <c r="E16728" s="1198"/>
    </row>
    <row r="16729" spans="4:5">
      <c r="D16729" s="1205"/>
      <c r="E16729" s="1198"/>
    </row>
    <row r="16730" spans="4:5">
      <c r="D16730" s="1205"/>
      <c r="E16730" s="1198"/>
    </row>
    <row r="16731" spans="4:5">
      <c r="D16731" s="1205"/>
      <c r="E16731" s="1198"/>
    </row>
    <row r="16732" spans="4:5">
      <c r="D16732" s="1205"/>
      <c r="E16732" s="1198"/>
    </row>
    <row r="16733" spans="4:5">
      <c r="D16733" s="1205"/>
      <c r="E16733" s="1198"/>
    </row>
    <row r="16734" spans="4:5">
      <c r="D16734" s="1205"/>
      <c r="E16734" s="1198"/>
    </row>
    <row r="16735" spans="4:5">
      <c r="D16735" s="1205"/>
      <c r="E16735" s="1198"/>
    </row>
    <row r="16736" spans="4:5">
      <c r="D16736" s="1205"/>
      <c r="E16736" s="1198"/>
    </row>
    <row r="16737" spans="4:5">
      <c r="D16737" s="1205"/>
      <c r="E16737" s="1198"/>
    </row>
    <row r="16738" spans="4:5">
      <c r="D16738" s="1205"/>
      <c r="E16738" s="1198"/>
    </row>
    <row r="16739" spans="4:5">
      <c r="D16739" s="1205"/>
      <c r="E16739" s="1198"/>
    </row>
    <row r="16740" spans="4:5">
      <c r="D16740" s="1205"/>
      <c r="E16740" s="1198"/>
    </row>
    <row r="16741" spans="4:5">
      <c r="D16741" s="1205"/>
      <c r="E16741" s="1198"/>
    </row>
    <row r="16742" spans="4:5">
      <c r="D16742" s="1205"/>
      <c r="E16742" s="1198"/>
    </row>
    <row r="16743" spans="4:5">
      <c r="D16743" s="1205"/>
      <c r="E16743" s="1198"/>
    </row>
    <row r="16744" spans="4:5">
      <c r="D16744" s="1205"/>
      <c r="E16744" s="1198"/>
    </row>
    <row r="16745" spans="4:5">
      <c r="D16745" s="1205"/>
      <c r="E16745" s="1198"/>
    </row>
    <row r="16746" spans="4:5">
      <c r="D16746" s="1205"/>
      <c r="E16746" s="1198"/>
    </row>
    <row r="16747" spans="4:5">
      <c r="D16747" s="1205"/>
      <c r="E16747" s="1198"/>
    </row>
    <row r="16748" spans="4:5">
      <c r="D16748" s="1205"/>
      <c r="E16748" s="1198"/>
    </row>
    <row r="16749" spans="4:5">
      <c r="D16749" s="1205"/>
      <c r="E16749" s="1198"/>
    </row>
    <row r="16750" spans="4:5">
      <c r="D16750" s="1205"/>
      <c r="E16750" s="1198"/>
    </row>
    <row r="16751" spans="4:5">
      <c r="D16751" s="1205"/>
      <c r="E16751" s="1198"/>
    </row>
    <row r="16752" spans="4:5">
      <c r="D16752" s="1205"/>
      <c r="E16752" s="1198"/>
    </row>
    <row r="16753" spans="4:5">
      <c r="D16753" s="1205"/>
      <c r="E16753" s="1198"/>
    </row>
    <row r="16754" spans="4:5">
      <c r="D16754" s="1205"/>
      <c r="E16754" s="1198"/>
    </row>
    <row r="16755" spans="4:5">
      <c r="D16755" s="1205"/>
      <c r="E16755" s="1198"/>
    </row>
    <row r="16756" spans="4:5">
      <c r="D16756" s="1205"/>
      <c r="E16756" s="1198"/>
    </row>
    <row r="16757" spans="4:5">
      <c r="D16757" s="1205"/>
      <c r="E16757" s="1198"/>
    </row>
    <row r="16758" spans="4:5">
      <c r="D16758" s="1205"/>
      <c r="E16758" s="1198"/>
    </row>
    <row r="16759" spans="4:5">
      <c r="D16759" s="1205"/>
      <c r="E16759" s="1198"/>
    </row>
    <row r="16760" spans="4:5">
      <c r="D16760" s="1205"/>
      <c r="E16760" s="1198"/>
    </row>
    <row r="16761" spans="4:5">
      <c r="D16761" s="1205"/>
      <c r="E16761" s="1198"/>
    </row>
    <row r="16762" spans="4:5">
      <c r="D16762" s="1205"/>
      <c r="E16762" s="1198"/>
    </row>
    <row r="16763" spans="4:5">
      <c r="D16763" s="1205"/>
      <c r="E16763" s="1198"/>
    </row>
    <row r="16764" spans="4:5">
      <c r="D16764" s="1205"/>
      <c r="E16764" s="1198"/>
    </row>
    <row r="16765" spans="4:5">
      <c r="D16765" s="1205"/>
      <c r="E16765" s="1198"/>
    </row>
    <row r="16766" spans="4:5">
      <c r="D16766" s="1205"/>
      <c r="E16766" s="1198"/>
    </row>
    <row r="16767" spans="4:5">
      <c r="D16767" s="1205"/>
      <c r="E16767" s="1198"/>
    </row>
    <row r="16768" spans="4:5">
      <c r="D16768" s="1205"/>
      <c r="E16768" s="1198"/>
    </row>
    <row r="16769" spans="4:5">
      <c r="D16769" s="1205"/>
      <c r="E16769" s="1198"/>
    </row>
    <row r="16770" spans="4:5">
      <c r="D16770" s="1205"/>
      <c r="E16770" s="1198"/>
    </row>
    <row r="16771" spans="4:5">
      <c r="D16771" s="1205"/>
      <c r="E16771" s="1198"/>
    </row>
    <row r="16772" spans="4:5">
      <c r="D16772" s="1205"/>
      <c r="E16772" s="1198"/>
    </row>
    <row r="16773" spans="4:5">
      <c r="D16773" s="1205"/>
      <c r="E16773" s="1198"/>
    </row>
    <row r="16774" spans="4:5">
      <c r="D16774" s="1205"/>
      <c r="E16774" s="1198"/>
    </row>
    <row r="16775" spans="4:5">
      <c r="D16775" s="1205"/>
      <c r="E16775" s="1198"/>
    </row>
    <row r="16776" spans="4:5">
      <c r="D16776" s="1205"/>
      <c r="E16776" s="1198"/>
    </row>
    <row r="16777" spans="4:5">
      <c r="D16777" s="1205"/>
      <c r="E16777" s="1198"/>
    </row>
    <row r="16778" spans="4:5">
      <c r="D16778" s="1205"/>
      <c r="E16778" s="1198"/>
    </row>
    <row r="16779" spans="4:5">
      <c r="D16779" s="1205"/>
      <c r="E16779" s="1198"/>
    </row>
    <row r="16780" spans="4:5">
      <c r="D16780" s="1205"/>
      <c r="E16780" s="1198"/>
    </row>
    <row r="16781" spans="4:5">
      <c r="D16781" s="1205"/>
      <c r="E16781" s="1198"/>
    </row>
    <row r="16782" spans="4:5">
      <c r="D16782" s="1205"/>
      <c r="E16782" s="1198"/>
    </row>
    <row r="16783" spans="4:5">
      <c r="D16783" s="1205"/>
      <c r="E16783" s="1198"/>
    </row>
    <row r="16784" spans="4:5">
      <c r="D16784" s="1205"/>
      <c r="E16784" s="1198"/>
    </row>
    <row r="16785" spans="4:5">
      <c r="D16785" s="1205"/>
      <c r="E16785" s="1198"/>
    </row>
    <row r="16786" spans="4:5">
      <c r="D16786" s="1205"/>
      <c r="E16786" s="1198"/>
    </row>
    <row r="16787" spans="4:5">
      <c r="D16787" s="1205"/>
      <c r="E16787" s="1198"/>
    </row>
    <row r="16788" spans="4:5">
      <c r="D16788" s="1205"/>
      <c r="E16788" s="1198"/>
    </row>
    <row r="16789" spans="4:5">
      <c r="D16789" s="1205"/>
      <c r="E16789" s="1198"/>
    </row>
    <row r="16790" spans="4:5">
      <c r="D16790" s="1205"/>
      <c r="E16790" s="1198"/>
    </row>
    <row r="16791" spans="4:5">
      <c r="D16791" s="1205"/>
      <c r="E16791" s="1198"/>
    </row>
    <row r="16792" spans="4:5">
      <c r="D16792" s="1205"/>
      <c r="E16792" s="1198"/>
    </row>
    <row r="16793" spans="4:5">
      <c r="D16793" s="1205"/>
      <c r="E16793" s="1198"/>
    </row>
    <row r="16794" spans="4:5">
      <c r="D16794" s="1205"/>
      <c r="E16794" s="1198"/>
    </row>
    <row r="16795" spans="4:5">
      <c r="D16795" s="1205"/>
      <c r="E16795" s="1198"/>
    </row>
    <row r="16796" spans="4:5">
      <c r="D16796" s="1205"/>
      <c r="E16796" s="1198"/>
    </row>
    <row r="16797" spans="4:5">
      <c r="D16797" s="1205"/>
      <c r="E16797" s="1198"/>
    </row>
    <row r="16798" spans="4:5">
      <c r="D16798" s="1205"/>
      <c r="E16798" s="1198"/>
    </row>
    <row r="16799" spans="4:5">
      <c r="D16799" s="1205"/>
      <c r="E16799" s="1198"/>
    </row>
    <row r="16800" spans="4:5">
      <c r="D16800" s="1205"/>
      <c r="E16800" s="1198"/>
    </row>
    <row r="16801" spans="4:5">
      <c r="D16801" s="1205"/>
      <c r="E16801" s="1198"/>
    </row>
    <row r="16802" spans="4:5">
      <c r="D16802" s="1205"/>
      <c r="E16802" s="1198"/>
    </row>
    <row r="16803" spans="4:5">
      <c r="D16803" s="1205"/>
      <c r="E16803" s="1198"/>
    </row>
    <row r="16804" spans="4:5">
      <c r="D16804" s="1205"/>
      <c r="E16804" s="1198"/>
    </row>
    <row r="16805" spans="4:5">
      <c r="D16805" s="1205"/>
      <c r="E16805" s="1198"/>
    </row>
    <row r="16806" spans="4:5">
      <c r="D16806" s="1205"/>
      <c r="E16806" s="1198"/>
    </row>
    <row r="16807" spans="4:5">
      <c r="D16807" s="1205"/>
      <c r="E16807" s="1198"/>
    </row>
    <row r="16808" spans="4:5">
      <c r="D16808" s="1205"/>
      <c r="E16808" s="1198"/>
    </row>
    <row r="16809" spans="4:5">
      <c r="D16809" s="1205"/>
      <c r="E16809" s="1198"/>
    </row>
    <row r="16810" spans="4:5">
      <c r="D16810" s="1205"/>
      <c r="E16810" s="1198"/>
    </row>
    <row r="16811" spans="4:5">
      <c r="D16811" s="1205"/>
      <c r="E16811" s="1198"/>
    </row>
    <row r="16812" spans="4:5">
      <c r="D16812" s="1205"/>
      <c r="E16812" s="1198"/>
    </row>
    <row r="16813" spans="4:5">
      <c r="D16813" s="1205"/>
      <c r="E16813" s="1198"/>
    </row>
    <row r="16814" spans="4:5">
      <c r="D16814" s="1205"/>
      <c r="E16814" s="1198"/>
    </row>
    <row r="16815" spans="4:5">
      <c r="D16815" s="1205"/>
      <c r="E16815" s="1198"/>
    </row>
    <row r="16816" spans="4:5">
      <c r="D16816" s="1205"/>
      <c r="E16816" s="1198"/>
    </row>
    <row r="16817" spans="4:5">
      <c r="D16817" s="1205"/>
      <c r="E16817" s="1198"/>
    </row>
    <row r="16818" spans="4:5">
      <c r="D16818" s="1205"/>
      <c r="E16818" s="1198"/>
    </row>
    <row r="16819" spans="4:5">
      <c r="D16819" s="1205"/>
      <c r="E16819" s="1198"/>
    </row>
    <row r="16820" spans="4:5">
      <c r="D16820" s="1205"/>
      <c r="E16820" s="1198"/>
    </row>
    <row r="16821" spans="4:5">
      <c r="D16821" s="1205"/>
      <c r="E16821" s="1198"/>
    </row>
    <row r="16822" spans="4:5">
      <c r="D16822" s="1205"/>
      <c r="E16822" s="1198"/>
    </row>
    <row r="16823" spans="4:5">
      <c r="D16823" s="1205"/>
      <c r="E16823" s="1198"/>
    </row>
    <row r="16824" spans="4:5">
      <c r="D16824" s="1205"/>
      <c r="E16824" s="1198"/>
    </row>
    <row r="16825" spans="4:5">
      <c r="D16825" s="1205"/>
      <c r="E16825" s="1198"/>
    </row>
    <row r="16826" spans="4:5">
      <c r="D16826" s="1205"/>
      <c r="E16826" s="1198"/>
    </row>
    <row r="16827" spans="4:5">
      <c r="D16827" s="1205"/>
      <c r="E16827" s="1198"/>
    </row>
    <row r="16828" spans="4:5">
      <c r="D16828" s="1205"/>
      <c r="E16828" s="1198"/>
    </row>
    <row r="16829" spans="4:5">
      <c r="D16829" s="1205"/>
      <c r="E16829" s="1198"/>
    </row>
    <row r="16830" spans="4:5">
      <c r="D16830" s="1205"/>
      <c r="E16830" s="1198"/>
    </row>
    <row r="16831" spans="4:5">
      <c r="D16831" s="1205"/>
      <c r="E16831" s="1198"/>
    </row>
    <row r="16832" spans="4:5">
      <c r="D16832" s="1205"/>
      <c r="E16832" s="1198"/>
    </row>
    <row r="16833" spans="4:5">
      <c r="D16833" s="1205"/>
      <c r="E16833" s="1198"/>
    </row>
    <row r="16834" spans="4:5">
      <c r="D16834" s="1205"/>
      <c r="E16834" s="1198"/>
    </row>
    <row r="16835" spans="4:5">
      <c r="D16835" s="1205"/>
      <c r="E16835" s="1198"/>
    </row>
    <row r="16836" spans="4:5">
      <c r="D16836" s="1205"/>
      <c r="E16836" s="1198"/>
    </row>
    <row r="16837" spans="4:5">
      <c r="D16837" s="1205"/>
      <c r="E16837" s="1198"/>
    </row>
    <row r="16838" spans="4:5">
      <c r="D16838" s="1205"/>
      <c r="E16838" s="1198"/>
    </row>
    <row r="16839" spans="4:5">
      <c r="D16839" s="1205"/>
      <c r="E16839" s="1198"/>
    </row>
    <row r="16840" spans="4:5">
      <c r="D16840" s="1205"/>
      <c r="E16840" s="1198"/>
    </row>
    <row r="16841" spans="4:5">
      <c r="D16841" s="1205"/>
      <c r="E16841" s="1198"/>
    </row>
    <row r="16842" spans="4:5">
      <c r="D16842" s="1205"/>
      <c r="E16842" s="1198"/>
    </row>
    <row r="16843" spans="4:5">
      <c r="D16843" s="1205"/>
      <c r="E16843" s="1198"/>
    </row>
    <row r="16844" spans="4:5">
      <c r="D16844" s="1205"/>
      <c r="E16844" s="1198"/>
    </row>
    <row r="16845" spans="4:5">
      <c r="D16845" s="1205"/>
      <c r="E16845" s="1198"/>
    </row>
    <row r="16846" spans="4:5">
      <c r="D16846" s="1205"/>
      <c r="E16846" s="1198"/>
    </row>
    <row r="16847" spans="4:5">
      <c r="D16847" s="1205"/>
      <c r="E16847" s="1198"/>
    </row>
    <row r="16848" spans="4:5">
      <c r="D16848" s="1205"/>
      <c r="E16848" s="1198"/>
    </row>
    <row r="16849" spans="4:5">
      <c r="D16849" s="1205"/>
      <c r="E16849" s="1198"/>
    </row>
    <row r="16850" spans="4:5">
      <c r="D16850" s="1205"/>
      <c r="E16850" s="1198"/>
    </row>
    <row r="16851" spans="4:5">
      <c r="D16851" s="1205"/>
      <c r="E16851" s="1198"/>
    </row>
    <row r="16852" spans="4:5">
      <c r="D16852" s="1205"/>
      <c r="E16852" s="1198"/>
    </row>
    <row r="16853" spans="4:5">
      <c r="D16853" s="1205"/>
      <c r="E16853" s="1198"/>
    </row>
    <row r="16854" spans="4:5">
      <c r="D16854" s="1205"/>
      <c r="E16854" s="1198"/>
    </row>
    <row r="16855" spans="4:5">
      <c r="D16855" s="1205"/>
      <c r="E16855" s="1198"/>
    </row>
    <row r="16856" spans="4:5">
      <c r="D16856" s="1205"/>
      <c r="E16856" s="1198"/>
    </row>
    <row r="16857" spans="4:5">
      <c r="D16857" s="1205"/>
      <c r="E16857" s="1198"/>
    </row>
    <row r="16858" spans="4:5">
      <c r="D16858" s="1205"/>
      <c r="E16858" s="1198"/>
    </row>
    <row r="16859" spans="4:5">
      <c r="D16859" s="1205"/>
      <c r="E16859" s="1198"/>
    </row>
    <row r="16860" spans="4:5">
      <c r="D16860" s="1205"/>
      <c r="E16860" s="1198"/>
    </row>
    <row r="16861" spans="4:5">
      <c r="D16861" s="1205"/>
      <c r="E16861" s="1198"/>
    </row>
    <row r="16862" spans="4:5">
      <c r="D16862" s="1205"/>
      <c r="E16862" s="1198"/>
    </row>
    <row r="16863" spans="4:5">
      <c r="D16863" s="1205"/>
      <c r="E16863" s="1198"/>
    </row>
    <row r="16864" spans="4:5">
      <c r="D16864" s="1205"/>
      <c r="E16864" s="1198"/>
    </row>
    <row r="16865" spans="4:5">
      <c r="D16865" s="1205"/>
      <c r="E16865" s="1198"/>
    </row>
    <row r="16866" spans="4:5">
      <c r="D16866" s="1205"/>
      <c r="E16866" s="1198"/>
    </row>
    <row r="16867" spans="4:5">
      <c r="D16867" s="1205"/>
      <c r="E16867" s="1198"/>
    </row>
    <row r="16868" spans="4:5">
      <c r="D16868" s="1205"/>
      <c r="E16868" s="1198"/>
    </row>
    <row r="16869" spans="4:5">
      <c r="D16869" s="1205"/>
      <c r="E16869" s="1198"/>
    </row>
    <row r="16870" spans="4:5">
      <c r="D16870" s="1205"/>
      <c r="E16870" s="1198"/>
    </row>
    <row r="16871" spans="4:5">
      <c r="D16871" s="1205"/>
      <c r="E16871" s="1198"/>
    </row>
    <row r="16872" spans="4:5">
      <c r="D16872" s="1205"/>
      <c r="E16872" s="1198"/>
    </row>
    <row r="16873" spans="4:5">
      <c r="D16873" s="1205"/>
      <c r="E16873" s="1198"/>
    </row>
    <row r="16874" spans="4:5">
      <c r="D16874" s="1205"/>
      <c r="E16874" s="1198"/>
    </row>
    <row r="16875" spans="4:5">
      <c r="D16875" s="1205"/>
      <c r="E16875" s="1198"/>
    </row>
    <row r="16876" spans="4:5">
      <c r="D16876" s="1205"/>
      <c r="E16876" s="1198"/>
    </row>
    <row r="16877" spans="4:5">
      <c r="D16877" s="1205"/>
      <c r="E16877" s="1198"/>
    </row>
    <row r="16878" spans="4:5">
      <c r="D16878" s="1205"/>
      <c r="E16878" s="1198"/>
    </row>
    <row r="16879" spans="4:5">
      <c r="D16879" s="1205"/>
      <c r="E16879" s="1198"/>
    </row>
    <row r="16880" spans="4:5">
      <c r="D16880" s="1205"/>
      <c r="E16880" s="1198"/>
    </row>
    <row r="16881" spans="4:5">
      <c r="D16881" s="1205"/>
      <c r="E16881" s="1198"/>
    </row>
    <row r="16882" spans="4:5">
      <c r="D16882" s="1205"/>
      <c r="E16882" s="1198"/>
    </row>
    <row r="16883" spans="4:5">
      <c r="D16883" s="1205"/>
      <c r="E16883" s="1198"/>
    </row>
    <row r="16884" spans="4:5">
      <c r="D16884" s="1205"/>
      <c r="E16884" s="1198"/>
    </row>
    <row r="16885" spans="4:5">
      <c r="D16885" s="1205"/>
      <c r="E16885" s="1198"/>
    </row>
    <row r="16886" spans="4:5">
      <c r="D16886" s="1205"/>
      <c r="E16886" s="1198"/>
    </row>
    <row r="16887" spans="4:5">
      <c r="D16887" s="1205"/>
      <c r="E16887" s="1198"/>
    </row>
    <row r="16888" spans="4:5">
      <c r="D16888" s="1205"/>
      <c r="E16888" s="1198"/>
    </row>
    <row r="16889" spans="4:5">
      <c r="D16889" s="1205"/>
      <c r="E16889" s="1198"/>
    </row>
    <row r="16890" spans="4:5">
      <c r="D16890" s="1205"/>
      <c r="E16890" s="1198"/>
    </row>
    <row r="16891" spans="4:5">
      <c r="D16891" s="1205"/>
      <c r="E16891" s="1198"/>
    </row>
    <row r="16892" spans="4:5">
      <c r="D16892" s="1205"/>
      <c r="E16892" s="1198"/>
    </row>
    <row r="16893" spans="4:5">
      <c r="D16893" s="1205"/>
      <c r="E16893" s="1198"/>
    </row>
    <row r="16894" spans="4:5">
      <c r="D16894" s="1205"/>
      <c r="E16894" s="1198"/>
    </row>
    <row r="16895" spans="4:5">
      <c r="D16895" s="1205"/>
      <c r="E16895" s="1198"/>
    </row>
    <row r="16896" spans="4:5">
      <c r="D16896" s="1205"/>
      <c r="E16896" s="1198"/>
    </row>
    <row r="16897" spans="4:5">
      <c r="D16897" s="1205"/>
      <c r="E16897" s="1198"/>
    </row>
    <row r="16898" spans="4:5">
      <c r="D16898" s="1205"/>
      <c r="E16898" s="1198"/>
    </row>
    <row r="16899" spans="4:5">
      <c r="D16899" s="1205"/>
      <c r="E16899" s="1198"/>
    </row>
    <row r="16900" spans="4:5">
      <c r="D16900" s="1205"/>
      <c r="E16900" s="1198"/>
    </row>
    <row r="16901" spans="4:5">
      <c r="D16901" s="1205"/>
      <c r="E16901" s="1198"/>
    </row>
    <row r="16902" spans="4:5">
      <c r="D16902" s="1205"/>
      <c r="E16902" s="1198"/>
    </row>
    <row r="16903" spans="4:5">
      <c r="D16903" s="1205"/>
      <c r="E16903" s="1198"/>
    </row>
    <row r="16904" spans="4:5">
      <c r="D16904" s="1205"/>
      <c r="E16904" s="1198"/>
    </row>
    <row r="16905" spans="4:5">
      <c r="D16905" s="1205"/>
      <c r="E16905" s="1198"/>
    </row>
    <row r="16906" spans="4:5">
      <c r="D16906" s="1205"/>
      <c r="E16906" s="1198"/>
    </row>
    <row r="16907" spans="4:5">
      <c r="D16907" s="1205"/>
      <c r="E16907" s="1198"/>
    </row>
    <row r="16908" spans="4:5">
      <c r="D16908" s="1205"/>
      <c r="E16908" s="1198"/>
    </row>
    <row r="16909" spans="4:5">
      <c r="D16909" s="1205"/>
      <c r="E16909" s="1198"/>
    </row>
    <row r="16910" spans="4:5">
      <c r="D16910" s="1205"/>
      <c r="E16910" s="1198"/>
    </row>
    <row r="16911" spans="4:5">
      <c r="D16911" s="1205"/>
      <c r="E16911" s="1198"/>
    </row>
    <row r="16912" spans="4:5">
      <c r="D16912" s="1205"/>
      <c r="E16912" s="1198"/>
    </row>
    <row r="16913" spans="4:5">
      <c r="D16913" s="1205"/>
      <c r="E16913" s="1198"/>
    </row>
    <row r="16914" spans="4:5">
      <c r="D16914" s="1205"/>
      <c r="E16914" s="1198"/>
    </row>
    <row r="16915" spans="4:5">
      <c r="D16915" s="1205"/>
      <c r="E16915" s="1198"/>
    </row>
    <row r="16916" spans="4:5">
      <c r="D16916" s="1205"/>
      <c r="E16916" s="1198"/>
    </row>
    <row r="16917" spans="4:5">
      <c r="D16917" s="1205"/>
      <c r="E16917" s="1198"/>
    </row>
    <row r="16918" spans="4:5">
      <c r="D16918" s="1205"/>
      <c r="E16918" s="1198"/>
    </row>
    <row r="16919" spans="4:5">
      <c r="D16919" s="1205"/>
      <c r="E16919" s="1198"/>
    </row>
    <row r="16920" spans="4:5">
      <c r="D16920" s="1205"/>
      <c r="E16920" s="1198"/>
    </row>
    <row r="16921" spans="4:5">
      <c r="D16921" s="1205"/>
      <c r="E16921" s="1198"/>
    </row>
    <row r="16922" spans="4:5">
      <c r="D16922" s="1205"/>
      <c r="E16922" s="1198"/>
    </row>
    <row r="16923" spans="4:5">
      <c r="D16923" s="1205"/>
      <c r="E16923" s="1198"/>
    </row>
    <row r="16924" spans="4:5">
      <c r="D16924" s="1205"/>
      <c r="E16924" s="1198"/>
    </row>
    <row r="16925" spans="4:5">
      <c r="D16925" s="1205"/>
      <c r="E16925" s="1198"/>
    </row>
    <row r="16926" spans="4:5">
      <c r="D16926" s="1205"/>
      <c r="E16926" s="1198"/>
    </row>
    <row r="16927" spans="4:5">
      <c r="D16927" s="1205"/>
      <c r="E16927" s="1198"/>
    </row>
    <row r="16928" spans="4:5">
      <c r="D16928" s="1205"/>
      <c r="E16928" s="1198"/>
    </row>
    <row r="16929" spans="4:5">
      <c r="D16929" s="1205"/>
      <c r="E16929" s="1198"/>
    </row>
    <row r="16930" spans="4:5">
      <c r="D16930" s="1205"/>
      <c r="E16930" s="1198"/>
    </row>
    <row r="16931" spans="4:5">
      <c r="D16931" s="1205"/>
      <c r="E16931" s="1198"/>
    </row>
    <row r="16932" spans="4:5">
      <c r="D16932" s="1205"/>
      <c r="E16932" s="1198"/>
    </row>
    <row r="16933" spans="4:5">
      <c r="D16933" s="1205"/>
      <c r="E16933" s="1198"/>
    </row>
    <row r="16934" spans="4:5">
      <c r="D16934" s="1205"/>
      <c r="E16934" s="1198"/>
    </row>
    <row r="16935" spans="4:5">
      <c r="D16935" s="1205"/>
      <c r="E16935" s="1198"/>
    </row>
    <row r="16936" spans="4:5">
      <c r="D16936" s="1205"/>
      <c r="E16936" s="1198"/>
    </row>
    <row r="16937" spans="4:5">
      <c r="D16937" s="1205"/>
      <c r="E16937" s="1198"/>
    </row>
    <row r="16938" spans="4:5">
      <c r="D16938" s="1205"/>
      <c r="E16938" s="1198"/>
    </row>
    <row r="16939" spans="4:5">
      <c r="D16939" s="1205"/>
      <c r="E16939" s="1198"/>
    </row>
    <row r="16940" spans="4:5">
      <c r="D16940" s="1205"/>
      <c r="E16940" s="1198"/>
    </row>
    <row r="16941" spans="4:5">
      <c r="D16941" s="1205"/>
      <c r="E16941" s="1198"/>
    </row>
    <row r="16942" spans="4:5">
      <c r="D16942" s="1205"/>
      <c r="E16942" s="1198"/>
    </row>
    <row r="16943" spans="4:5">
      <c r="D16943" s="1205"/>
      <c r="E16943" s="1198"/>
    </row>
    <row r="16944" spans="4:5">
      <c r="D16944" s="1205"/>
      <c r="E16944" s="1198"/>
    </row>
    <row r="16945" spans="4:5">
      <c r="D16945" s="1205"/>
      <c r="E16945" s="1198"/>
    </row>
    <row r="16946" spans="4:5">
      <c r="D16946" s="1205"/>
      <c r="E16946" s="1198"/>
    </row>
    <row r="16947" spans="4:5">
      <c r="D16947" s="1205"/>
      <c r="E16947" s="1198"/>
    </row>
    <row r="16948" spans="4:5">
      <c r="D16948" s="1205"/>
      <c r="E16948" s="1198"/>
    </row>
    <row r="16949" spans="4:5">
      <c r="D16949" s="1205"/>
      <c r="E16949" s="1198"/>
    </row>
    <row r="16950" spans="4:5">
      <c r="D16950" s="1205"/>
      <c r="E16950" s="1198"/>
    </row>
    <row r="16951" spans="4:5">
      <c r="D16951" s="1205"/>
      <c r="E16951" s="1198"/>
    </row>
    <row r="16952" spans="4:5">
      <c r="D16952" s="1205"/>
      <c r="E16952" s="1198"/>
    </row>
    <row r="16953" spans="4:5">
      <c r="D16953" s="1205"/>
      <c r="E16953" s="1198"/>
    </row>
    <row r="16954" spans="4:5">
      <c r="D16954" s="1205"/>
      <c r="E16954" s="1198"/>
    </row>
    <row r="16955" spans="4:5">
      <c r="D16955" s="1205"/>
      <c r="E16955" s="1198"/>
    </row>
    <row r="16956" spans="4:5">
      <c r="D16956" s="1205"/>
      <c r="E16956" s="1198"/>
    </row>
    <row r="16957" spans="4:5">
      <c r="D16957" s="1205"/>
      <c r="E16957" s="1198"/>
    </row>
    <row r="16958" spans="4:5">
      <c r="D16958" s="1205"/>
      <c r="E16958" s="1198"/>
    </row>
    <row r="16959" spans="4:5">
      <c r="D16959" s="1205"/>
      <c r="E16959" s="1198"/>
    </row>
    <row r="16960" spans="4:5">
      <c r="D16960" s="1205"/>
      <c r="E16960" s="1198"/>
    </row>
    <row r="16961" spans="4:5">
      <c r="D16961" s="1205"/>
      <c r="E16961" s="1198"/>
    </row>
    <row r="16962" spans="4:5">
      <c r="D16962" s="1205"/>
      <c r="E16962" s="1198"/>
    </row>
    <row r="16963" spans="4:5">
      <c r="D16963" s="1205"/>
      <c r="E16963" s="1198"/>
    </row>
    <row r="16964" spans="4:5">
      <c r="D16964" s="1205"/>
      <c r="E16964" s="1198"/>
    </row>
    <row r="16965" spans="4:5">
      <c r="D16965" s="1205"/>
      <c r="E16965" s="1198"/>
    </row>
    <row r="16966" spans="4:5">
      <c r="D16966" s="1205"/>
      <c r="E16966" s="1198"/>
    </row>
    <row r="16967" spans="4:5">
      <c r="D16967" s="1205"/>
      <c r="E16967" s="1198"/>
    </row>
    <row r="16968" spans="4:5">
      <c r="D16968" s="1205"/>
      <c r="E16968" s="1198"/>
    </row>
    <row r="16969" spans="4:5">
      <c r="D16969" s="1205"/>
      <c r="E16969" s="1198"/>
    </row>
    <row r="16970" spans="4:5">
      <c r="D16970" s="1205"/>
      <c r="E16970" s="1198"/>
    </row>
    <row r="16971" spans="4:5">
      <c r="D16971" s="1205"/>
      <c r="E16971" s="1198"/>
    </row>
    <row r="16972" spans="4:5">
      <c r="D16972" s="1205"/>
      <c r="E16972" s="1198"/>
    </row>
    <row r="16973" spans="4:5">
      <c r="D16973" s="1205"/>
      <c r="E16973" s="1198"/>
    </row>
    <row r="16974" spans="4:5">
      <c r="D16974" s="1205"/>
      <c r="E16974" s="1198"/>
    </row>
    <row r="16975" spans="4:5">
      <c r="D16975" s="1205"/>
      <c r="E16975" s="1198"/>
    </row>
    <row r="16976" spans="4:5">
      <c r="D16976" s="1205"/>
      <c r="E16976" s="1198"/>
    </row>
    <row r="16977" spans="4:5">
      <c r="D16977" s="1205"/>
      <c r="E16977" s="1198"/>
    </row>
    <row r="16978" spans="4:5">
      <c r="D16978" s="1205"/>
      <c r="E16978" s="1198"/>
    </row>
    <row r="16979" spans="4:5">
      <c r="D16979" s="1205"/>
      <c r="E16979" s="1198"/>
    </row>
    <row r="16980" spans="4:5">
      <c r="D16980" s="1205"/>
      <c r="E16980" s="1198"/>
    </row>
    <row r="16981" spans="4:5">
      <c r="D16981" s="1205"/>
      <c r="E16981" s="1198"/>
    </row>
    <row r="16982" spans="4:5">
      <c r="D16982" s="1205"/>
      <c r="E16982" s="1198"/>
    </row>
    <row r="16983" spans="4:5">
      <c r="D16983" s="1205"/>
      <c r="E16983" s="1198"/>
    </row>
    <row r="16984" spans="4:5">
      <c r="D16984" s="1205"/>
      <c r="E16984" s="1198"/>
    </row>
    <row r="16985" spans="4:5">
      <c r="D16985" s="1205"/>
      <c r="E16985" s="1198"/>
    </row>
    <row r="16986" spans="4:5">
      <c r="D16986" s="1205"/>
      <c r="E16986" s="1198"/>
    </row>
    <row r="16987" spans="4:5">
      <c r="D16987" s="1205"/>
      <c r="E16987" s="1198"/>
    </row>
    <row r="16988" spans="4:5">
      <c r="D16988" s="1205"/>
      <c r="E16988" s="1198"/>
    </row>
    <row r="16989" spans="4:5">
      <c r="D16989" s="1205"/>
      <c r="E16989" s="1198"/>
    </row>
    <row r="16990" spans="4:5">
      <c r="D16990" s="1205"/>
      <c r="E16990" s="1198"/>
    </row>
    <row r="16991" spans="4:5">
      <c r="D16991" s="1205"/>
      <c r="E16991" s="1198"/>
    </row>
    <row r="16992" spans="4:5">
      <c r="D16992" s="1205"/>
      <c r="E16992" s="1198"/>
    </row>
    <row r="16993" spans="4:5">
      <c r="D16993" s="1205"/>
      <c r="E16993" s="1198"/>
    </row>
    <row r="16994" spans="4:5">
      <c r="D16994" s="1205"/>
      <c r="E16994" s="1198"/>
    </row>
    <row r="16995" spans="4:5">
      <c r="D16995" s="1205"/>
      <c r="E16995" s="1198"/>
    </row>
    <row r="16996" spans="4:5">
      <c r="D16996" s="1205"/>
      <c r="E16996" s="1198"/>
    </row>
    <row r="16997" spans="4:5">
      <c r="D16997" s="1205"/>
      <c r="E16997" s="1198"/>
    </row>
    <row r="16998" spans="4:5">
      <c r="D16998" s="1205"/>
      <c r="E16998" s="1198"/>
    </row>
    <row r="16999" spans="4:5">
      <c r="D16999" s="1205"/>
      <c r="E16999" s="1198"/>
    </row>
    <row r="17000" spans="4:5">
      <c r="D17000" s="1205"/>
      <c r="E17000" s="1198"/>
    </row>
    <row r="17001" spans="4:5">
      <c r="D17001" s="1205"/>
      <c r="E17001" s="1198"/>
    </row>
    <row r="17002" spans="4:5">
      <c r="D17002" s="1205"/>
      <c r="E17002" s="1198"/>
    </row>
    <row r="17003" spans="4:5">
      <c r="D17003" s="1205"/>
      <c r="E17003" s="1198"/>
    </row>
    <row r="17004" spans="4:5">
      <c r="D17004" s="1205"/>
      <c r="E17004" s="1198"/>
    </row>
    <row r="17005" spans="4:5">
      <c r="D17005" s="1205"/>
      <c r="E17005" s="1198"/>
    </row>
    <row r="17006" spans="4:5">
      <c r="D17006" s="1205"/>
      <c r="E17006" s="1198"/>
    </row>
    <row r="17007" spans="4:5">
      <c r="D17007" s="1205"/>
      <c r="E17007" s="1198"/>
    </row>
    <row r="17008" spans="4:5">
      <c r="D17008" s="1205"/>
      <c r="E17008" s="1198"/>
    </row>
    <row r="17009" spans="4:5">
      <c r="D17009" s="1205"/>
      <c r="E17009" s="1198"/>
    </row>
    <row r="17010" spans="4:5">
      <c r="D17010" s="1205"/>
      <c r="E17010" s="1198"/>
    </row>
    <row r="17011" spans="4:5">
      <c r="D17011" s="1205"/>
      <c r="E17011" s="1198"/>
    </row>
    <row r="17012" spans="4:5">
      <c r="D17012" s="1205"/>
      <c r="E17012" s="1198"/>
    </row>
    <row r="17013" spans="4:5">
      <c r="D17013" s="1205"/>
      <c r="E17013" s="1198"/>
    </row>
    <row r="17014" spans="4:5">
      <c r="D17014" s="1205"/>
      <c r="E17014" s="1198"/>
    </row>
    <row r="17015" spans="4:5">
      <c r="D17015" s="1205"/>
      <c r="E17015" s="1198"/>
    </row>
    <row r="17016" spans="4:5">
      <c r="D17016" s="1205"/>
      <c r="E17016" s="1198"/>
    </row>
    <row r="17017" spans="4:5">
      <c r="D17017" s="1205"/>
      <c r="E17017" s="1198"/>
    </row>
    <row r="17018" spans="4:5">
      <c r="D17018" s="1205"/>
      <c r="E17018" s="1198"/>
    </row>
    <row r="17019" spans="4:5">
      <c r="D17019" s="1205"/>
      <c r="E17019" s="1198"/>
    </row>
    <row r="17020" spans="4:5">
      <c r="D17020" s="1205"/>
      <c r="E17020" s="1198"/>
    </row>
    <row r="17021" spans="4:5">
      <c r="D17021" s="1205"/>
      <c r="E17021" s="1198"/>
    </row>
    <row r="17022" spans="4:5">
      <c r="D17022" s="1205"/>
      <c r="E17022" s="1198"/>
    </row>
    <row r="17023" spans="4:5">
      <c r="D17023" s="1205"/>
      <c r="E17023" s="1198"/>
    </row>
    <row r="17024" spans="4:5">
      <c r="D17024" s="1205"/>
      <c r="E17024" s="1198"/>
    </row>
    <row r="17025" spans="4:5">
      <c r="D17025" s="1205"/>
      <c r="E17025" s="1198"/>
    </row>
    <row r="17026" spans="4:5">
      <c r="D17026" s="1205"/>
      <c r="E17026" s="1198"/>
    </row>
    <row r="17027" spans="4:5">
      <c r="D17027" s="1205"/>
      <c r="E17027" s="1198"/>
    </row>
    <row r="17028" spans="4:5">
      <c r="D17028" s="1205"/>
      <c r="E17028" s="1198"/>
    </row>
    <row r="17029" spans="4:5">
      <c r="D17029" s="1205"/>
      <c r="E17029" s="1198"/>
    </row>
    <row r="17030" spans="4:5">
      <c r="D17030" s="1205"/>
      <c r="E17030" s="1198"/>
    </row>
    <row r="17031" spans="4:5">
      <c r="D17031" s="1205"/>
      <c r="E17031" s="1198"/>
    </row>
    <row r="17032" spans="4:5">
      <c r="D17032" s="1205"/>
      <c r="E17032" s="1198"/>
    </row>
    <row r="17033" spans="4:5">
      <c r="D17033" s="1205"/>
      <c r="E17033" s="1198"/>
    </row>
    <row r="17034" spans="4:5">
      <c r="D17034" s="1205"/>
      <c r="E17034" s="1198"/>
    </row>
    <row r="17035" spans="4:5">
      <c r="D17035" s="1205"/>
      <c r="E17035" s="1198"/>
    </row>
    <row r="17036" spans="4:5">
      <c r="D17036" s="1205"/>
      <c r="E17036" s="1198"/>
    </row>
    <row r="17037" spans="4:5">
      <c r="D17037" s="1205"/>
      <c r="E17037" s="1198"/>
    </row>
    <row r="17038" spans="4:5">
      <c r="D17038" s="1205"/>
      <c r="E17038" s="1198"/>
    </row>
    <row r="17039" spans="4:5">
      <c r="D17039" s="1205"/>
      <c r="E17039" s="1198"/>
    </row>
    <row r="17040" spans="4:5">
      <c r="D17040" s="1205"/>
      <c r="E17040" s="1198"/>
    </row>
    <row r="17041" spans="4:5">
      <c r="D17041" s="1205"/>
      <c r="E17041" s="1198"/>
    </row>
    <row r="17042" spans="4:5">
      <c r="D17042" s="1205"/>
      <c r="E17042" s="1198"/>
    </row>
    <row r="17043" spans="4:5">
      <c r="D17043" s="1205"/>
      <c r="E17043" s="1198"/>
    </row>
    <row r="17044" spans="4:5">
      <c r="D17044" s="1205"/>
      <c r="E17044" s="1198"/>
    </row>
    <row r="17045" spans="4:5">
      <c r="D17045" s="1205"/>
      <c r="E17045" s="1198"/>
    </row>
    <row r="17046" spans="4:5">
      <c r="D17046" s="1205"/>
      <c r="E17046" s="1198"/>
    </row>
    <row r="17047" spans="4:5">
      <c r="D17047" s="1205"/>
      <c r="E17047" s="1198"/>
    </row>
    <row r="17048" spans="4:5">
      <c r="D17048" s="1205"/>
      <c r="E17048" s="1198"/>
    </row>
    <row r="17049" spans="4:5">
      <c r="D17049" s="1205"/>
      <c r="E17049" s="1198"/>
    </row>
    <row r="17050" spans="4:5">
      <c r="D17050" s="1205"/>
      <c r="E17050" s="1198"/>
    </row>
    <row r="17051" spans="4:5">
      <c r="D17051" s="1205"/>
      <c r="E17051" s="1198"/>
    </row>
    <row r="17052" spans="4:5">
      <c r="D17052" s="1205"/>
      <c r="E17052" s="1198"/>
    </row>
    <row r="17053" spans="4:5">
      <c r="D17053" s="1205"/>
      <c r="E17053" s="1198"/>
    </row>
    <row r="17054" spans="4:5">
      <c r="D17054" s="1205"/>
      <c r="E17054" s="1198"/>
    </row>
    <row r="17055" spans="4:5">
      <c r="D17055" s="1205"/>
      <c r="E17055" s="1198"/>
    </row>
    <row r="17056" spans="4:5">
      <c r="D17056" s="1205"/>
      <c r="E17056" s="1198"/>
    </row>
    <row r="17057" spans="4:5">
      <c r="D17057" s="1205"/>
      <c r="E17057" s="1198"/>
    </row>
    <row r="17058" spans="4:5">
      <c r="D17058" s="1205"/>
      <c r="E17058" s="1198"/>
    </row>
    <row r="17059" spans="4:5">
      <c r="D17059" s="1205"/>
      <c r="E17059" s="1198"/>
    </row>
    <row r="17060" spans="4:5">
      <c r="D17060" s="1205"/>
      <c r="E17060" s="1198"/>
    </row>
    <row r="17061" spans="4:5">
      <c r="D17061" s="1205"/>
      <c r="E17061" s="1198"/>
    </row>
    <row r="17062" spans="4:5">
      <c r="D17062" s="1205"/>
      <c r="E17062" s="1198"/>
    </row>
    <row r="17063" spans="4:5">
      <c r="D17063" s="1205"/>
      <c r="E17063" s="1198"/>
    </row>
    <row r="17064" spans="4:5">
      <c r="D17064" s="1205"/>
      <c r="E17064" s="1198"/>
    </row>
    <row r="17065" spans="4:5">
      <c r="D17065" s="1205"/>
      <c r="E17065" s="1198"/>
    </row>
    <row r="17066" spans="4:5">
      <c r="D17066" s="1205"/>
      <c r="E17066" s="1198"/>
    </row>
    <row r="17067" spans="4:5">
      <c r="D17067" s="1205"/>
      <c r="E17067" s="1198"/>
    </row>
    <row r="17068" spans="4:5">
      <c r="D17068" s="1205"/>
      <c r="E17068" s="1198"/>
    </row>
    <row r="17069" spans="4:5">
      <c r="D17069" s="1205"/>
      <c r="E17069" s="1198"/>
    </row>
    <row r="17070" spans="4:5">
      <c r="D17070" s="1205"/>
      <c r="E17070" s="1198"/>
    </row>
    <row r="17071" spans="4:5">
      <c r="D17071" s="1205"/>
      <c r="E17071" s="1198"/>
    </row>
    <row r="17072" spans="4:5">
      <c r="D17072" s="1205"/>
      <c r="E17072" s="1198"/>
    </row>
    <row r="17073" spans="4:5">
      <c r="D17073" s="1205"/>
      <c r="E17073" s="1198"/>
    </row>
    <row r="17074" spans="4:5">
      <c r="D17074" s="1205"/>
      <c r="E17074" s="1198"/>
    </row>
    <row r="17075" spans="4:5">
      <c r="D17075" s="1205"/>
      <c r="E17075" s="1198"/>
    </row>
    <row r="17076" spans="4:5">
      <c r="D17076" s="1205"/>
      <c r="E17076" s="1198"/>
    </row>
    <row r="17077" spans="4:5">
      <c r="D17077" s="1205"/>
      <c r="E17077" s="1198"/>
    </row>
    <row r="17078" spans="4:5">
      <c r="D17078" s="1205"/>
      <c r="E17078" s="1198"/>
    </row>
    <row r="17079" spans="4:5">
      <c r="D17079" s="1205"/>
      <c r="E17079" s="1198"/>
    </row>
    <row r="17080" spans="4:5">
      <c r="D17080" s="1205"/>
      <c r="E17080" s="1198"/>
    </row>
    <row r="17081" spans="4:5">
      <c r="D17081" s="1205"/>
      <c r="E17081" s="1198"/>
    </row>
    <row r="17082" spans="4:5">
      <c r="D17082" s="1205"/>
      <c r="E17082" s="1198"/>
    </row>
    <row r="17083" spans="4:5">
      <c r="D17083" s="1205"/>
      <c r="E17083" s="1198"/>
    </row>
    <row r="17084" spans="4:5">
      <c r="D17084" s="1205"/>
      <c r="E17084" s="1198"/>
    </row>
    <row r="17085" spans="4:5">
      <c r="D17085" s="1205"/>
      <c r="E17085" s="1198"/>
    </row>
    <row r="17086" spans="4:5">
      <c r="D17086" s="1205"/>
      <c r="E17086" s="1198"/>
    </row>
    <row r="17087" spans="4:5">
      <c r="D17087" s="1205"/>
      <c r="E17087" s="1198"/>
    </row>
    <row r="17088" spans="4:5">
      <c r="D17088" s="1205"/>
      <c r="E17088" s="1198"/>
    </row>
    <row r="17089" spans="4:5">
      <c r="D17089" s="1205"/>
      <c r="E17089" s="1198"/>
    </row>
    <row r="17090" spans="4:5">
      <c r="D17090" s="1205"/>
      <c r="E17090" s="1198"/>
    </row>
    <row r="17091" spans="4:5">
      <c r="D17091" s="1205"/>
      <c r="E17091" s="1198"/>
    </row>
    <row r="17092" spans="4:5">
      <c r="D17092" s="1205"/>
      <c r="E17092" s="1198"/>
    </row>
    <row r="17093" spans="4:5">
      <c r="D17093" s="1205"/>
      <c r="E17093" s="1198"/>
    </row>
    <row r="17094" spans="4:5">
      <c r="D17094" s="1205"/>
      <c r="E17094" s="1198"/>
    </row>
    <row r="17095" spans="4:5">
      <c r="D17095" s="1205"/>
      <c r="E17095" s="1198"/>
    </row>
    <row r="17096" spans="4:5">
      <c r="D17096" s="1205"/>
      <c r="E17096" s="1198"/>
    </row>
    <row r="17097" spans="4:5">
      <c r="D17097" s="1205"/>
      <c r="E17097" s="1198"/>
    </row>
    <row r="17098" spans="4:5">
      <c r="D17098" s="1205"/>
      <c r="E17098" s="1198"/>
    </row>
    <row r="17099" spans="4:5">
      <c r="D17099" s="1205"/>
      <c r="E17099" s="1198"/>
    </row>
    <row r="17100" spans="4:5">
      <c r="D17100" s="1205"/>
      <c r="E17100" s="1198"/>
    </row>
    <row r="17101" spans="4:5">
      <c r="D17101" s="1205"/>
      <c r="E17101" s="1198"/>
    </row>
    <row r="17102" spans="4:5">
      <c r="D17102" s="1205"/>
      <c r="E17102" s="1198"/>
    </row>
    <row r="17103" spans="4:5">
      <c r="D17103" s="1205"/>
      <c r="E17103" s="1198"/>
    </row>
    <row r="17104" spans="4:5">
      <c r="D17104" s="1205"/>
      <c r="E17104" s="1198"/>
    </row>
    <row r="17105" spans="4:5">
      <c r="D17105" s="1205"/>
      <c r="E17105" s="1198"/>
    </row>
    <row r="17106" spans="4:5">
      <c r="D17106" s="1205"/>
      <c r="E17106" s="1198"/>
    </row>
    <row r="17107" spans="4:5">
      <c r="D17107" s="1205"/>
      <c r="E17107" s="1198"/>
    </row>
    <row r="17108" spans="4:5">
      <c r="D17108" s="1205"/>
      <c r="E17108" s="1198"/>
    </row>
    <row r="17109" spans="4:5">
      <c r="D17109" s="1205"/>
      <c r="E17109" s="1198"/>
    </row>
    <row r="17110" spans="4:5">
      <c r="D17110" s="1205"/>
      <c r="E17110" s="1198"/>
    </row>
    <row r="17111" spans="4:5">
      <c r="D17111" s="1205"/>
      <c r="E17111" s="1198"/>
    </row>
    <row r="17112" spans="4:5">
      <c r="D17112" s="1205"/>
      <c r="E17112" s="1198"/>
    </row>
    <row r="17113" spans="4:5">
      <c r="D17113" s="1205"/>
      <c r="E17113" s="1198"/>
    </row>
    <row r="17114" spans="4:5">
      <c r="D17114" s="1205"/>
      <c r="E17114" s="1198"/>
    </row>
    <row r="17115" spans="4:5">
      <c r="D17115" s="1205"/>
      <c r="E17115" s="1198"/>
    </row>
    <row r="17116" spans="4:5">
      <c r="D17116" s="1205"/>
      <c r="E17116" s="1198"/>
    </row>
    <row r="17117" spans="4:5">
      <c r="D17117" s="1205"/>
      <c r="E17117" s="1198"/>
    </row>
    <row r="17118" spans="4:5">
      <c r="D17118" s="1205"/>
      <c r="E17118" s="1198"/>
    </row>
    <row r="17119" spans="4:5">
      <c r="D17119" s="1205"/>
      <c r="E17119" s="1198"/>
    </row>
    <row r="17120" spans="4:5">
      <c r="D17120" s="1205"/>
      <c r="E17120" s="1198"/>
    </row>
    <row r="17121" spans="4:5">
      <c r="D17121" s="1205"/>
      <c r="E17121" s="1198"/>
    </row>
    <row r="17122" spans="4:5">
      <c r="D17122" s="1205"/>
      <c r="E17122" s="1198"/>
    </row>
    <row r="17123" spans="4:5">
      <c r="D17123" s="1205"/>
      <c r="E17123" s="1198"/>
    </row>
    <row r="17124" spans="4:5">
      <c r="D17124" s="1205"/>
      <c r="E17124" s="1198"/>
    </row>
    <row r="17125" spans="4:5">
      <c r="D17125" s="1205"/>
      <c r="E17125" s="1198"/>
    </row>
    <row r="17126" spans="4:5">
      <c r="D17126" s="1205"/>
      <c r="E17126" s="1198"/>
    </row>
    <row r="17127" spans="4:5">
      <c r="D17127" s="1205"/>
      <c r="E17127" s="1198"/>
    </row>
    <row r="17128" spans="4:5">
      <c r="D17128" s="1205"/>
      <c r="E17128" s="1198"/>
    </row>
    <row r="17129" spans="4:5">
      <c r="D17129" s="1205"/>
      <c r="E17129" s="1198"/>
    </row>
    <row r="17130" spans="4:5">
      <c r="D17130" s="1205"/>
      <c r="E17130" s="1198"/>
    </row>
    <row r="17131" spans="4:5">
      <c r="D17131" s="1205"/>
      <c r="E17131" s="1198"/>
    </row>
    <row r="17132" spans="4:5">
      <c r="D17132" s="1205"/>
      <c r="E17132" s="1198"/>
    </row>
    <row r="17133" spans="4:5">
      <c r="D17133" s="1205"/>
      <c r="E17133" s="1198"/>
    </row>
    <row r="17134" spans="4:5">
      <c r="D17134" s="1205"/>
      <c r="E17134" s="1198"/>
    </row>
    <row r="17135" spans="4:5">
      <c r="D17135" s="1205"/>
      <c r="E17135" s="1198"/>
    </row>
    <row r="17136" spans="4:5">
      <c r="D17136" s="1205"/>
      <c r="E17136" s="1198"/>
    </row>
    <row r="17137" spans="4:5">
      <c r="D17137" s="1205"/>
      <c r="E17137" s="1198"/>
    </row>
    <row r="17138" spans="4:5">
      <c r="D17138" s="1205"/>
      <c r="E17138" s="1198"/>
    </row>
    <row r="17139" spans="4:5">
      <c r="D17139" s="1205"/>
      <c r="E17139" s="1198"/>
    </row>
    <row r="17140" spans="4:5">
      <c r="D17140" s="1205"/>
      <c r="E17140" s="1198"/>
    </row>
    <row r="17141" spans="4:5">
      <c r="D17141" s="1205"/>
      <c r="E17141" s="1198"/>
    </row>
    <row r="17142" spans="4:5">
      <c r="D17142" s="1205"/>
      <c r="E17142" s="1198"/>
    </row>
    <row r="17143" spans="4:5">
      <c r="D17143" s="1205"/>
      <c r="E17143" s="1198"/>
    </row>
    <row r="17144" spans="4:5">
      <c r="D17144" s="1205"/>
      <c r="E17144" s="1198"/>
    </row>
    <row r="17145" spans="4:5">
      <c r="D17145" s="1205"/>
      <c r="E17145" s="1198"/>
    </row>
    <row r="17146" spans="4:5">
      <c r="D17146" s="1205"/>
      <c r="E17146" s="1198"/>
    </row>
    <row r="17147" spans="4:5">
      <c r="D17147" s="1205"/>
      <c r="E17147" s="1198"/>
    </row>
    <row r="17148" spans="4:5">
      <c r="D17148" s="1205"/>
      <c r="E17148" s="1198"/>
    </row>
    <row r="17149" spans="4:5">
      <c r="D17149" s="1205"/>
      <c r="E17149" s="1198"/>
    </row>
    <row r="17150" spans="4:5">
      <c r="D17150" s="1205"/>
      <c r="E17150" s="1198"/>
    </row>
    <row r="17151" spans="4:5">
      <c r="D17151" s="1205"/>
      <c r="E17151" s="1198"/>
    </row>
    <row r="17152" spans="4:5">
      <c r="D17152" s="1205"/>
      <c r="E17152" s="1198"/>
    </row>
    <row r="17153" spans="4:5">
      <c r="D17153" s="1205"/>
      <c r="E17153" s="1198"/>
    </row>
    <row r="17154" spans="4:5">
      <c r="D17154" s="1205"/>
      <c r="E17154" s="1198"/>
    </row>
    <row r="17155" spans="4:5">
      <c r="D17155" s="1205"/>
      <c r="E17155" s="1198"/>
    </row>
    <row r="17156" spans="4:5">
      <c r="D17156" s="1205"/>
      <c r="E17156" s="1198"/>
    </row>
    <row r="17157" spans="4:5">
      <c r="D17157" s="1205"/>
      <c r="E17157" s="1198"/>
    </row>
    <row r="17158" spans="4:5">
      <c r="D17158" s="1205"/>
      <c r="E17158" s="1198"/>
    </row>
    <row r="17159" spans="4:5">
      <c r="D17159" s="1205"/>
      <c r="E17159" s="1198"/>
    </row>
    <row r="17160" spans="4:5">
      <c r="D17160" s="1205"/>
      <c r="E17160" s="1198"/>
    </row>
    <row r="17161" spans="4:5">
      <c r="D17161" s="1205"/>
      <c r="E17161" s="1198"/>
    </row>
    <row r="17162" spans="4:5">
      <c r="D17162" s="1205"/>
      <c r="E17162" s="1198"/>
    </row>
    <row r="17163" spans="4:5">
      <c r="D17163" s="1205"/>
      <c r="E17163" s="1198"/>
    </row>
    <row r="17164" spans="4:5">
      <c r="D17164" s="1205"/>
      <c r="E17164" s="1198"/>
    </row>
    <row r="17165" spans="4:5">
      <c r="D17165" s="1205"/>
      <c r="E17165" s="1198"/>
    </row>
    <row r="17166" spans="4:5">
      <c r="D17166" s="1205"/>
      <c r="E17166" s="1198"/>
    </row>
    <row r="17167" spans="4:5">
      <c r="D17167" s="1205"/>
      <c r="E17167" s="1198"/>
    </row>
    <row r="17168" spans="4:5">
      <c r="D17168" s="1205"/>
      <c r="E17168" s="1198"/>
    </row>
    <row r="17169" spans="4:5">
      <c r="D17169" s="1205"/>
      <c r="E17169" s="1198"/>
    </row>
    <row r="17170" spans="4:5">
      <c r="D17170" s="1205"/>
      <c r="E17170" s="1198"/>
    </row>
    <row r="17171" spans="4:5">
      <c r="D17171" s="1205"/>
      <c r="E17171" s="1198"/>
    </row>
    <row r="17172" spans="4:5">
      <c r="D17172" s="1205"/>
      <c r="E17172" s="1198"/>
    </row>
    <row r="17173" spans="4:5">
      <c r="D17173" s="1205"/>
      <c r="E17173" s="1198"/>
    </row>
    <row r="17174" spans="4:5">
      <c r="D17174" s="1205"/>
      <c r="E17174" s="1198"/>
    </row>
    <row r="17175" spans="4:5">
      <c r="D17175" s="1205"/>
      <c r="E17175" s="1198"/>
    </row>
    <row r="17176" spans="4:5">
      <c r="D17176" s="1205"/>
      <c r="E17176" s="1198"/>
    </row>
    <row r="17177" spans="4:5">
      <c r="D17177" s="1205"/>
      <c r="E17177" s="1198"/>
    </row>
    <row r="17178" spans="4:5">
      <c r="D17178" s="1205"/>
      <c r="E17178" s="1198"/>
    </row>
    <row r="17179" spans="4:5">
      <c r="D17179" s="1205"/>
      <c r="E17179" s="1198"/>
    </row>
    <row r="17180" spans="4:5">
      <c r="D17180" s="1205"/>
      <c r="E17180" s="1198"/>
    </row>
    <row r="17181" spans="4:5">
      <c r="D17181" s="1205"/>
      <c r="E17181" s="1198"/>
    </row>
    <row r="17182" spans="4:5">
      <c r="D17182" s="1205"/>
      <c r="E17182" s="1198"/>
    </row>
    <row r="17183" spans="4:5">
      <c r="D17183" s="1205"/>
      <c r="E17183" s="1198"/>
    </row>
    <row r="17184" spans="4:5">
      <c r="D17184" s="1205"/>
      <c r="E17184" s="1198"/>
    </row>
    <row r="17185" spans="4:5">
      <c r="D17185" s="1205"/>
      <c r="E17185" s="1198"/>
    </row>
    <row r="17186" spans="4:5">
      <c r="D17186" s="1205"/>
      <c r="E17186" s="1198"/>
    </row>
    <row r="17187" spans="4:5">
      <c r="D17187" s="1205"/>
      <c r="E17187" s="1198"/>
    </row>
    <row r="17188" spans="4:5">
      <c r="D17188" s="1205"/>
      <c r="E17188" s="1198"/>
    </row>
    <row r="17189" spans="4:5">
      <c r="D17189" s="1205"/>
      <c r="E17189" s="1198"/>
    </row>
    <row r="17190" spans="4:5">
      <c r="D17190" s="1205"/>
      <c r="E17190" s="1198"/>
    </row>
    <row r="17191" spans="4:5">
      <c r="D17191" s="1205"/>
      <c r="E17191" s="1198"/>
    </row>
    <row r="17192" spans="4:5">
      <c r="D17192" s="1205"/>
      <c r="E17192" s="1198"/>
    </row>
    <row r="17193" spans="4:5">
      <c r="D17193" s="1205"/>
      <c r="E17193" s="1198"/>
    </row>
    <row r="17194" spans="4:5">
      <c r="D17194" s="1205"/>
      <c r="E17194" s="1198"/>
    </row>
    <row r="17195" spans="4:5">
      <c r="D17195" s="1205"/>
      <c r="E17195" s="1198"/>
    </row>
    <row r="17196" spans="4:5">
      <c r="D17196" s="1205"/>
      <c r="E17196" s="1198"/>
    </row>
    <row r="17197" spans="4:5">
      <c r="D17197" s="1205"/>
      <c r="E17197" s="1198"/>
    </row>
    <row r="17198" spans="4:5">
      <c r="D17198" s="1205"/>
      <c r="E17198" s="1198"/>
    </row>
    <row r="17199" spans="4:5">
      <c r="D17199" s="1205"/>
      <c r="E17199" s="1198"/>
    </row>
    <row r="17200" spans="4:5">
      <c r="D17200" s="1205"/>
      <c r="E17200" s="1198"/>
    </row>
    <row r="17201" spans="4:5">
      <c r="D17201" s="1205"/>
      <c r="E17201" s="1198"/>
    </row>
    <row r="17202" spans="4:5">
      <c r="D17202" s="1205"/>
      <c r="E17202" s="1198"/>
    </row>
    <row r="17203" spans="4:5">
      <c r="D17203" s="1205"/>
      <c r="E17203" s="1198"/>
    </row>
    <row r="17204" spans="4:5">
      <c r="D17204" s="1205"/>
      <c r="E17204" s="1198"/>
    </row>
    <row r="17205" spans="4:5">
      <c r="D17205" s="1205"/>
      <c r="E17205" s="1198"/>
    </row>
    <row r="17206" spans="4:5">
      <c r="D17206" s="1205"/>
      <c r="E17206" s="1198"/>
    </row>
    <row r="17207" spans="4:5">
      <c r="D17207" s="1205"/>
      <c r="E17207" s="1198"/>
    </row>
    <row r="17208" spans="4:5">
      <c r="D17208" s="1205"/>
      <c r="E17208" s="1198"/>
    </row>
    <row r="17209" spans="4:5">
      <c r="D17209" s="1205"/>
      <c r="E17209" s="1198"/>
    </row>
    <row r="17210" spans="4:5">
      <c r="D17210" s="1205"/>
      <c r="E17210" s="1198"/>
    </row>
    <row r="17211" spans="4:5">
      <c r="D17211" s="1205"/>
      <c r="E17211" s="1198"/>
    </row>
    <row r="17212" spans="4:5">
      <c r="D17212" s="1205"/>
      <c r="E17212" s="1198"/>
    </row>
    <row r="17213" spans="4:5">
      <c r="D17213" s="1205"/>
      <c r="E17213" s="1198"/>
    </row>
    <row r="17214" spans="4:5">
      <c r="D17214" s="1205"/>
      <c r="E17214" s="1198"/>
    </row>
    <row r="17215" spans="4:5">
      <c r="D17215" s="1205"/>
      <c r="E17215" s="1198"/>
    </row>
    <row r="17216" spans="4:5">
      <c r="D17216" s="1205"/>
      <c r="E17216" s="1198"/>
    </row>
    <row r="17217" spans="4:5">
      <c r="D17217" s="1205"/>
      <c r="E17217" s="1198"/>
    </row>
    <row r="17218" spans="4:5">
      <c r="D17218" s="1205"/>
      <c r="E17218" s="1198"/>
    </row>
    <row r="17219" spans="4:5">
      <c r="D17219" s="1205"/>
      <c r="E17219" s="1198"/>
    </row>
    <row r="17220" spans="4:5">
      <c r="D17220" s="1205"/>
      <c r="E17220" s="1198"/>
    </row>
    <row r="17221" spans="4:5">
      <c r="D17221" s="1205"/>
      <c r="E17221" s="1198"/>
    </row>
    <row r="17222" spans="4:5">
      <c r="D17222" s="1205"/>
      <c r="E17222" s="1198"/>
    </row>
    <row r="17223" spans="4:5">
      <c r="D17223" s="1205"/>
      <c r="E17223" s="1198"/>
    </row>
    <row r="17224" spans="4:5">
      <c r="D17224" s="1205"/>
      <c r="E17224" s="1198"/>
    </row>
    <row r="17225" spans="4:5">
      <c r="D17225" s="1205"/>
      <c r="E17225" s="1198"/>
    </row>
    <row r="17226" spans="4:5">
      <c r="D17226" s="1205"/>
      <c r="E17226" s="1198"/>
    </row>
    <row r="17227" spans="4:5">
      <c r="D17227" s="1205"/>
      <c r="E17227" s="1198"/>
    </row>
    <row r="17228" spans="4:5">
      <c r="D17228" s="1205"/>
      <c r="E17228" s="1198"/>
    </row>
    <row r="17229" spans="4:5">
      <c r="D17229" s="1205"/>
      <c r="E17229" s="1198"/>
    </row>
    <row r="17230" spans="4:5">
      <c r="D17230" s="1205"/>
      <c r="E17230" s="1198"/>
    </row>
    <row r="17231" spans="4:5">
      <c r="D17231" s="1205"/>
      <c r="E17231" s="1198"/>
    </row>
    <row r="17232" spans="4:5">
      <c r="D17232" s="1205"/>
      <c r="E17232" s="1198"/>
    </row>
    <row r="17233" spans="4:5">
      <c r="D17233" s="1205"/>
      <c r="E17233" s="1198"/>
    </row>
    <row r="17234" spans="4:5">
      <c r="D17234" s="1205"/>
      <c r="E17234" s="1198"/>
    </row>
    <row r="17235" spans="4:5">
      <c r="D17235" s="1205"/>
      <c r="E17235" s="1198"/>
    </row>
    <row r="17236" spans="4:5">
      <c r="D17236" s="1205"/>
      <c r="E17236" s="1198"/>
    </row>
    <row r="17237" spans="4:5">
      <c r="D17237" s="1205"/>
      <c r="E17237" s="1198"/>
    </row>
    <row r="17238" spans="4:5">
      <c r="D17238" s="1205"/>
      <c r="E17238" s="1198"/>
    </row>
    <row r="17239" spans="4:5">
      <c r="D17239" s="1205"/>
      <c r="E17239" s="1198"/>
    </row>
    <row r="17240" spans="4:5">
      <c r="D17240" s="1205"/>
      <c r="E17240" s="1198"/>
    </row>
    <row r="17241" spans="4:5">
      <c r="D17241" s="1205"/>
      <c r="E17241" s="1198"/>
    </row>
    <row r="17242" spans="4:5">
      <c r="D17242" s="1205"/>
      <c r="E17242" s="1198"/>
    </row>
    <row r="17243" spans="4:5">
      <c r="D17243" s="1205"/>
      <c r="E17243" s="1198"/>
    </row>
    <row r="17244" spans="4:5">
      <c r="D17244" s="1205"/>
      <c r="E17244" s="1198"/>
    </row>
    <row r="17245" spans="4:5">
      <c r="D17245" s="1205"/>
      <c r="E17245" s="1198"/>
    </row>
    <row r="17246" spans="4:5">
      <c r="D17246" s="1205"/>
      <c r="E17246" s="1198"/>
    </row>
    <row r="17247" spans="4:5">
      <c r="D17247" s="1205"/>
      <c r="E17247" s="1198"/>
    </row>
    <row r="17248" spans="4:5">
      <c r="D17248" s="1205"/>
      <c r="E17248" s="1198"/>
    </row>
    <row r="17249" spans="4:5">
      <c r="D17249" s="1205"/>
      <c r="E17249" s="1198"/>
    </row>
    <row r="17250" spans="4:5">
      <c r="D17250" s="1205"/>
      <c r="E17250" s="1198"/>
    </row>
    <row r="17251" spans="4:5">
      <c r="D17251" s="1205"/>
      <c r="E17251" s="1198"/>
    </row>
    <row r="17252" spans="4:5">
      <c r="D17252" s="1205"/>
      <c r="E17252" s="1198"/>
    </row>
    <row r="17253" spans="4:5">
      <c r="D17253" s="1205"/>
      <c r="E17253" s="1198"/>
    </row>
    <row r="17254" spans="4:5">
      <c r="D17254" s="1205"/>
      <c r="E17254" s="1198"/>
    </row>
    <row r="17255" spans="4:5">
      <c r="D17255" s="1205"/>
      <c r="E17255" s="1198"/>
    </row>
    <row r="17256" spans="4:5">
      <c r="D17256" s="1205"/>
      <c r="E17256" s="1198"/>
    </row>
    <row r="17257" spans="4:5">
      <c r="D17257" s="1205"/>
      <c r="E17257" s="1198"/>
    </row>
    <row r="17258" spans="4:5">
      <c r="D17258" s="1205"/>
      <c r="E17258" s="1198"/>
    </row>
    <row r="17259" spans="4:5">
      <c r="D17259" s="1205"/>
      <c r="E17259" s="1198"/>
    </row>
    <row r="17260" spans="4:5">
      <c r="D17260" s="1205"/>
      <c r="E17260" s="1198"/>
    </row>
    <row r="17261" spans="4:5">
      <c r="D17261" s="1205"/>
      <c r="E17261" s="1198"/>
    </row>
    <row r="17262" spans="4:5">
      <c r="D17262" s="1205"/>
      <c r="E17262" s="1198"/>
    </row>
    <row r="17263" spans="4:5">
      <c r="D17263" s="1205"/>
      <c r="E17263" s="1198"/>
    </row>
    <row r="17264" spans="4:5">
      <c r="D17264" s="1205"/>
      <c r="E17264" s="1198"/>
    </row>
    <row r="17265" spans="4:5">
      <c r="D17265" s="1205"/>
      <c r="E17265" s="1198"/>
    </row>
    <row r="17266" spans="4:5">
      <c r="D17266" s="1205"/>
      <c r="E17266" s="1198"/>
    </row>
    <row r="17267" spans="4:5">
      <c r="D17267" s="1205"/>
      <c r="E17267" s="1198"/>
    </row>
    <row r="17268" spans="4:5">
      <c r="D17268" s="1205"/>
      <c r="E17268" s="1198"/>
    </row>
    <row r="17269" spans="4:5">
      <c r="D17269" s="1205"/>
      <c r="E17269" s="1198"/>
    </row>
    <row r="17270" spans="4:5">
      <c r="D17270" s="1205"/>
      <c r="E17270" s="1198"/>
    </row>
    <row r="17271" spans="4:5">
      <c r="D17271" s="1205"/>
      <c r="E17271" s="1198"/>
    </row>
    <row r="17272" spans="4:5">
      <c r="D17272" s="1205"/>
      <c r="E17272" s="1198"/>
    </row>
    <row r="17273" spans="4:5">
      <c r="D17273" s="1205"/>
      <c r="E17273" s="1198"/>
    </row>
    <row r="17274" spans="4:5">
      <c r="D17274" s="1205"/>
      <c r="E17274" s="1198"/>
    </row>
    <row r="17275" spans="4:5">
      <c r="D17275" s="1205"/>
      <c r="E17275" s="1198"/>
    </row>
    <row r="17276" spans="4:5">
      <c r="D17276" s="1205"/>
      <c r="E17276" s="1198"/>
    </row>
    <row r="17277" spans="4:5">
      <c r="D17277" s="1205"/>
      <c r="E17277" s="1198"/>
    </row>
    <row r="17278" spans="4:5">
      <c r="D17278" s="1205"/>
      <c r="E17278" s="1198"/>
    </row>
    <row r="17279" spans="4:5">
      <c r="D17279" s="1205"/>
      <c r="E17279" s="1198"/>
    </row>
    <row r="17280" spans="4:5">
      <c r="D17280" s="1205"/>
      <c r="E17280" s="1198"/>
    </row>
    <row r="17281" spans="4:5">
      <c r="D17281" s="1205"/>
      <c r="E17281" s="1198"/>
    </row>
    <row r="17282" spans="4:5">
      <c r="D17282" s="1205"/>
      <c r="E17282" s="1198"/>
    </row>
    <row r="17283" spans="4:5">
      <c r="D17283" s="1205"/>
      <c r="E17283" s="1198"/>
    </row>
    <row r="17284" spans="4:5">
      <c r="D17284" s="1205"/>
      <c r="E17284" s="1198"/>
    </row>
    <row r="17285" spans="4:5">
      <c r="D17285" s="1205"/>
      <c r="E17285" s="1198"/>
    </row>
    <row r="17286" spans="4:5">
      <c r="D17286" s="1205"/>
      <c r="E17286" s="1198"/>
    </row>
    <row r="17287" spans="4:5">
      <c r="D17287" s="1205"/>
      <c r="E17287" s="1198"/>
    </row>
    <row r="17288" spans="4:5">
      <c r="D17288" s="1205"/>
      <c r="E17288" s="1198"/>
    </row>
    <row r="17289" spans="4:5">
      <c r="D17289" s="1205"/>
      <c r="E17289" s="1198"/>
    </row>
    <row r="17290" spans="4:5">
      <c r="D17290" s="1205"/>
      <c r="E17290" s="1198"/>
    </row>
    <row r="17291" spans="4:5">
      <c r="D17291" s="1205"/>
      <c r="E17291" s="1198"/>
    </row>
    <row r="17292" spans="4:5">
      <c r="D17292" s="1205"/>
      <c r="E17292" s="1198"/>
    </row>
    <row r="17293" spans="4:5">
      <c r="D17293" s="1205"/>
      <c r="E17293" s="1198"/>
    </row>
    <row r="17294" spans="4:5">
      <c r="D17294" s="1205"/>
      <c r="E17294" s="1198"/>
    </row>
    <row r="17295" spans="4:5">
      <c r="D17295" s="1205"/>
      <c r="E17295" s="1198"/>
    </row>
    <row r="17296" spans="4:5">
      <c r="D17296" s="1205"/>
      <c r="E17296" s="1198"/>
    </row>
    <row r="17297" spans="4:5">
      <c r="D17297" s="1205"/>
      <c r="E17297" s="1198"/>
    </row>
    <row r="17298" spans="4:5">
      <c r="D17298" s="1205"/>
      <c r="E17298" s="1198"/>
    </row>
    <row r="17299" spans="4:5">
      <c r="D17299" s="1205"/>
      <c r="E17299" s="1198"/>
    </row>
    <row r="17300" spans="4:5">
      <c r="D17300" s="1205"/>
      <c r="E17300" s="1198"/>
    </row>
    <row r="17301" spans="4:5">
      <c r="D17301" s="1205"/>
      <c r="E17301" s="1198"/>
    </row>
    <row r="17302" spans="4:5">
      <c r="D17302" s="1205"/>
      <c r="E17302" s="1198"/>
    </row>
    <row r="17303" spans="4:5">
      <c r="D17303" s="1205"/>
      <c r="E17303" s="1198"/>
    </row>
    <row r="17304" spans="4:5">
      <c r="D17304" s="1205"/>
      <c r="E17304" s="1198"/>
    </row>
    <row r="17305" spans="4:5">
      <c r="D17305" s="1205"/>
      <c r="E17305" s="1198"/>
    </row>
    <row r="17306" spans="4:5">
      <c r="D17306" s="1205"/>
      <c r="E17306" s="1198"/>
    </row>
    <row r="17307" spans="4:5">
      <c r="D17307" s="1205"/>
      <c r="E17307" s="1198"/>
    </row>
    <row r="17308" spans="4:5">
      <c r="D17308" s="1205"/>
      <c r="E17308" s="1198"/>
    </row>
    <row r="17309" spans="4:5">
      <c r="D17309" s="1205"/>
      <c r="E17309" s="1198"/>
    </row>
    <row r="17310" spans="4:5">
      <c r="D17310" s="1205"/>
      <c r="E17310" s="1198"/>
    </row>
    <row r="17311" spans="4:5">
      <c r="D17311" s="1205"/>
      <c r="E17311" s="1198"/>
    </row>
    <row r="17312" spans="4:5">
      <c r="D17312" s="1205"/>
      <c r="E17312" s="1198"/>
    </row>
    <row r="17313" spans="4:5">
      <c r="D17313" s="1205"/>
      <c r="E17313" s="1198"/>
    </row>
    <row r="17314" spans="4:5">
      <c r="D17314" s="1205"/>
      <c r="E17314" s="1198"/>
    </row>
    <row r="17315" spans="4:5">
      <c r="D17315" s="1205"/>
      <c r="E17315" s="1198"/>
    </row>
    <row r="17316" spans="4:5">
      <c r="D17316" s="1205"/>
      <c r="E17316" s="1198"/>
    </row>
    <row r="17317" spans="4:5">
      <c r="D17317" s="1205"/>
      <c r="E17317" s="1198"/>
    </row>
    <row r="17318" spans="4:5">
      <c r="D17318" s="1205"/>
      <c r="E17318" s="1198"/>
    </row>
    <row r="17319" spans="4:5">
      <c r="D17319" s="1205"/>
      <c r="E17319" s="1198"/>
    </row>
    <row r="17320" spans="4:5">
      <c r="D17320" s="1205"/>
      <c r="E17320" s="1198"/>
    </row>
    <row r="17321" spans="4:5">
      <c r="D17321" s="1205"/>
      <c r="E17321" s="1198"/>
    </row>
    <row r="17322" spans="4:5">
      <c r="D17322" s="1205"/>
      <c r="E17322" s="1198"/>
    </row>
    <row r="17323" spans="4:5">
      <c r="D17323" s="1205"/>
      <c r="E17323" s="1198"/>
    </row>
    <row r="17324" spans="4:5">
      <c r="D17324" s="1205"/>
      <c r="E17324" s="1198"/>
    </row>
    <row r="17325" spans="4:5">
      <c r="D17325" s="1205"/>
      <c r="E17325" s="1198"/>
    </row>
    <row r="17326" spans="4:5">
      <c r="D17326" s="1205"/>
      <c r="E17326" s="1198"/>
    </row>
    <row r="17327" spans="4:5">
      <c r="D17327" s="1205"/>
      <c r="E17327" s="1198"/>
    </row>
    <row r="17328" spans="4:5">
      <c r="D17328" s="1205"/>
      <c r="E17328" s="1198"/>
    </row>
    <row r="17329" spans="4:5">
      <c r="D17329" s="1205"/>
      <c r="E17329" s="1198"/>
    </row>
    <row r="17330" spans="4:5">
      <c r="D17330" s="1205"/>
      <c r="E17330" s="1198"/>
    </row>
    <row r="17331" spans="4:5">
      <c r="D17331" s="1205"/>
      <c r="E17331" s="1198"/>
    </row>
    <row r="17332" spans="4:5">
      <c r="D17332" s="1205"/>
      <c r="E17332" s="1198"/>
    </row>
    <row r="17333" spans="4:5">
      <c r="D17333" s="1205"/>
      <c r="E17333" s="1198"/>
    </row>
    <row r="17334" spans="4:5">
      <c r="D17334" s="1205"/>
      <c r="E17334" s="1198"/>
    </row>
    <row r="17335" spans="4:5">
      <c r="D17335" s="1205"/>
      <c r="E17335" s="1198"/>
    </row>
    <row r="17336" spans="4:5">
      <c r="D17336" s="1205"/>
      <c r="E17336" s="1198"/>
    </row>
    <row r="17337" spans="4:5">
      <c r="D17337" s="1205"/>
      <c r="E17337" s="1198"/>
    </row>
    <row r="17338" spans="4:5">
      <c r="D17338" s="1205"/>
      <c r="E17338" s="1198"/>
    </row>
    <row r="17339" spans="4:5">
      <c r="D17339" s="1205"/>
      <c r="E17339" s="1198"/>
    </row>
    <row r="17340" spans="4:5">
      <c r="D17340" s="1205"/>
      <c r="E17340" s="1198"/>
    </row>
    <row r="17341" spans="4:5">
      <c r="D17341" s="1205"/>
      <c r="E17341" s="1198"/>
    </row>
    <row r="17342" spans="4:5">
      <c r="D17342" s="1205"/>
      <c r="E17342" s="1198"/>
    </row>
    <row r="17343" spans="4:5">
      <c r="D17343" s="1205"/>
      <c r="E17343" s="1198"/>
    </row>
    <row r="17344" spans="4:5">
      <c r="D17344" s="1205"/>
      <c r="E17344" s="1198"/>
    </row>
    <row r="17345" spans="4:5">
      <c r="D17345" s="1205"/>
      <c r="E17345" s="1198"/>
    </row>
    <row r="17346" spans="4:5">
      <c r="D17346" s="1205"/>
      <c r="E17346" s="1198"/>
    </row>
    <row r="17347" spans="4:5">
      <c r="D17347" s="1205"/>
      <c r="E17347" s="1198"/>
    </row>
    <row r="17348" spans="4:5">
      <c r="D17348" s="1205"/>
      <c r="E17348" s="1198"/>
    </row>
    <row r="17349" spans="4:5">
      <c r="D17349" s="1205"/>
      <c r="E17349" s="1198"/>
    </row>
    <row r="17350" spans="4:5">
      <c r="D17350" s="1205"/>
      <c r="E17350" s="1198"/>
    </row>
    <row r="17351" spans="4:5">
      <c r="D17351" s="1205"/>
      <c r="E17351" s="1198"/>
    </row>
    <row r="17352" spans="4:5">
      <c r="D17352" s="1205"/>
      <c r="E17352" s="1198"/>
    </row>
    <row r="17353" spans="4:5">
      <c r="D17353" s="1205"/>
      <c r="E17353" s="1198"/>
    </row>
    <row r="17354" spans="4:5">
      <c r="D17354" s="1205"/>
      <c r="E17354" s="1198"/>
    </row>
    <row r="17355" spans="4:5">
      <c r="D17355" s="1205"/>
      <c r="E17355" s="1198"/>
    </row>
    <row r="17356" spans="4:5">
      <c r="D17356" s="1205"/>
      <c r="E17356" s="1198"/>
    </row>
    <row r="17357" spans="4:5">
      <c r="D17357" s="1205"/>
      <c r="E17357" s="1198"/>
    </row>
    <row r="17358" spans="4:5">
      <c r="D17358" s="1205"/>
      <c r="E17358" s="1198"/>
    </row>
    <row r="17359" spans="4:5">
      <c r="D17359" s="1205"/>
      <c r="E17359" s="1198"/>
    </row>
    <row r="17360" spans="4:5">
      <c r="D17360" s="1205"/>
      <c r="E17360" s="1198"/>
    </row>
    <row r="17361" spans="4:5">
      <c r="D17361" s="1205"/>
      <c r="E17361" s="1198"/>
    </row>
    <row r="17362" spans="4:5">
      <c r="D17362" s="1205"/>
      <c r="E17362" s="1198"/>
    </row>
    <row r="17363" spans="4:5">
      <c r="D17363" s="1205"/>
      <c r="E17363" s="1198"/>
    </row>
    <row r="17364" spans="4:5">
      <c r="D17364" s="1205"/>
      <c r="E17364" s="1198"/>
    </row>
    <row r="17365" spans="4:5">
      <c r="D17365" s="1205"/>
      <c r="E17365" s="1198"/>
    </row>
    <row r="17366" spans="4:5">
      <c r="D17366" s="1205"/>
      <c r="E17366" s="1198"/>
    </row>
    <row r="17367" spans="4:5">
      <c r="D17367" s="1205"/>
      <c r="E17367" s="1198"/>
    </row>
    <row r="17368" spans="4:5">
      <c r="D17368" s="1205"/>
      <c r="E17368" s="1198"/>
    </row>
    <row r="17369" spans="4:5">
      <c r="D17369" s="1205"/>
      <c r="E17369" s="1198"/>
    </row>
    <row r="17370" spans="4:5">
      <c r="D17370" s="1205"/>
      <c r="E17370" s="1198"/>
    </row>
    <row r="17371" spans="4:5">
      <c r="D17371" s="1205"/>
      <c r="E17371" s="1198"/>
    </row>
    <row r="17372" spans="4:5">
      <c r="D17372" s="1205"/>
      <c r="E17372" s="1198"/>
    </row>
    <row r="17373" spans="4:5">
      <c r="D17373" s="1205"/>
      <c r="E17373" s="1198"/>
    </row>
    <row r="17374" spans="4:5">
      <c r="D17374" s="1205"/>
      <c r="E17374" s="1198"/>
    </row>
    <row r="17375" spans="4:5">
      <c r="D17375" s="1205"/>
      <c r="E17375" s="1198"/>
    </row>
    <row r="17376" spans="4:5">
      <c r="D17376" s="1205"/>
      <c r="E17376" s="1198"/>
    </row>
    <row r="17377" spans="4:5">
      <c r="D17377" s="1205"/>
      <c r="E17377" s="1198"/>
    </row>
    <row r="17378" spans="4:5">
      <c r="D17378" s="1205"/>
      <c r="E17378" s="1198"/>
    </row>
    <row r="17379" spans="4:5">
      <c r="D17379" s="1205"/>
      <c r="E17379" s="1198"/>
    </row>
    <row r="17380" spans="4:5">
      <c r="D17380" s="1205"/>
      <c r="E17380" s="1198"/>
    </row>
    <row r="17381" spans="4:5">
      <c r="D17381" s="1205"/>
      <c r="E17381" s="1198"/>
    </row>
    <row r="17382" spans="4:5">
      <c r="D17382" s="1205"/>
      <c r="E17382" s="1198"/>
    </row>
    <row r="17383" spans="4:5">
      <c r="D17383" s="1205"/>
      <c r="E17383" s="1198"/>
    </row>
    <row r="17384" spans="4:5">
      <c r="D17384" s="1205"/>
      <c r="E17384" s="1198"/>
    </row>
    <row r="17385" spans="4:5">
      <c r="D17385" s="1205"/>
      <c r="E17385" s="1198"/>
    </row>
    <row r="17386" spans="4:5">
      <c r="D17386" s="1205"/>
      <c r="E17386" s="1198"/>
    </row>
    <row r="17387" spans="4:5">
      <c r="D17387" s="1205"/>
      <c r="E17387" s="1198"/>
    </row>
    <row r="17388" spans="4:5">
      <c r="D17388" s="1205"/>
      <c r="E17388" s="1198"/>
    </row>
    <row r="17389" spans="4:5">
      <c r="D17389" s="1205"/>
      <c r="E17389" s="1198"/>
    </row>
    <row r="17390" spans="4:5">
      <c r="D17390" s="1205"/>
      <c r="E17390" s="1198"/>
    </row>
    <row r="17391" spans="4:5">
      <c r="D17391" s="1205"/>
      <c r="E17391" s="1198"/>
    </row>
    <row r="17392" spans="4:5">
      <c r="D17392" s="1205"/>
      <c r="E17392" s="1198"/>
    </row>
    <row r="17393" spans="4:5">
      <c r="D17393" s="1205"/>
      <c r="E17393" s="1198"/>
    </row>
    <row r="17394" spans="4:5">
      <c r="D17394" s="1205"/>
      <c r="E17394" s="1198"/>
    </row>
    <row r="17395" spans="4:5">
      <c r="D17395" s="1205"/>
      <c r="E17395" s="1198"/>
    </row>
    <row r="17396" spans="4:5">
      <c r="D17396" s="1205"/>
      <c r="E17396" s="1198"/>
    </row>
    <row r="17397" spans="4:5">
      <c r="D17397" s="1205"/>
      <c r="E17397" s="1198"/>
    </row>
    <row r="17398" spans="4:5">
      <c r="D17398" s="1205"/>
      <c r="E17398" s="1198"/>
    </row>
    <row r="17399" spans="4:5">
      <c r="D17399" s="1205"/>
      <c r="E17399" s="1198"/>
    </row>
    <row r="17400" spans="4:5">
      <c r="D17400" s="1205"/>
      <c r="E17400" s="1198"/>
    </row>
    <row r="17401" spans="4:5">
      <c r="D17401" s="1205"/>
      <c r="E17401" s="1198"/>
    </row>
    <row r="17402" spans="4:5">
      <c r="D17402" s="1205"/>
      <c r="E17402" s="1198"/>
    </row>
    <row r="17403" spans="4:5">
      <c r="D17403" s="1205"/>
      <c r="E17403" s="1198"/>
    </row>
    <row r="17404" spans="4:5">
      <c r="D17404" s="1205"/>
      <c r="E17404" s="1198"/>
    </row>
    <row r="17405" spans="4:5">
      <c r="D17405" s="1205"/>
      <c r="E17405" s="1198"/>
    </row>
    <row r="17406" spans="4:5">
      <c r="D17406" s="1205"/>
      <c r="E17406" s="1198"/>
    </row>
    <row r="17407" spans="4:5">
      <c r="D17407" s="1205"/>
      <c r="E17407" s="1198"/>
    </row>
    <row r="17408" spans="4:5">
      <c r="D17408" s="1205"/>
      <c r="E17408" s="1198"/>
    </row>
    <row r="17409" spans="4:5">
      <c r="D17409" s="1205"/>
      <c r="E17409" s="1198"/>
    </row>
    <row r="17410" spans="4:5">
      <c r="D17410" s="1205"/>
      <c r="E17410" s="1198"/>
    </row>
    <row r="17411" spans="4:5">
      <c r="D17411" s="1205"/>
      <c r="E17411" s="1198"/>
    </row>
    <row r="17412" spans="4:5">
      <c r="D17412" s="1205"/>
      <c r="E17412" s="1198"/>
    </row>
    <row r="17413" spans="4:5">
      <c r="D17413" s="1205"/>
      <c r="E17413" s="1198"/>
    </row>
    <row r="17414" spans="4:5">
      <c r="D17414" s="1205"/>
      <c r="E17414" s="1198"/>
    </row>
    <row r="17415" spans="4:5">
      <c r="D17415" s="1205"/>
      <c r="E17415" s="1198"/>
    </row>
    <row r="17416" spans="4:5">
      <c r="D17416" s="1205"/>
      <c r="E17416" s="1198"/>
    </row>
    <row r="17417" spans="4:5">
      <c r="D17417" s="1205"/>
      <c r="E17417" s="1198"/>
    </row>
    <row r="17418" spans="4:5">
      <c r="D17418" s="1205"/>
      <c r="E17418" s="1198"/>
    </row>
    <row r="17419" spans="4:5">
      <c r="D17419" s="1205"/>
      <c r="E17419" s="1198"/>
    </row>
    <row r="17420" spans="4:5">
      <c r="D17420" s="1205"/>
      <c r="E17420" s="1198"/>
    </row>
    <row r="17421" spans="4:5">
      <c r="D17421" s="1205"/>
      <c r="E17421" s="1198"/>
    </row>
    <row r="17422" spans="4:5">
      <c r="D17422" s="1205"/>
      <c r="E17422" s="1198"/>
    </row>
    <row r="17423" spans="4:5">
      <c r="D17423" s="1205"/>
      <c r="E17423" s="1198"/>
    </row>
    <row r="17424" spans="4:5">
      <c r="D17424" s="1205"/>
      <c r="E17424" s="1198"/>
    </row>
    <row r="17425" spans="4:5">
      <c r="D17425" s="1205"/>
      <c r="E17425" s="1198"/>
    </row>
    <row r="17426" spans="4:5">
      <c r="D17426" s="1205"/>
      <c r="E17426" s="1198"/>
    </row>
    <row r="17427" spans="4:5">
      <c r="D17427" s="1205"/>
      <c r="E17427" s="1198"/>
    </row>
    <row r="17428" spans="4:5">
      <c r="D17428" s="1205"/>
      <c r="E17428" s="1198"/>
    </row>
    <row r="17429" spans="4:5">
      <c r="D17429" s="1205"/>
      <c r="E17429" s="1198"/>
    </row>
    <row r="17430" spans="4:5">
      <c r="D17430" s="1205"/>
      <c r="E17430" s="1198"/>
    </row>
    <row r="17431" spans="4:5">
      <c r="D17431" s="1205"/>
      <c r="E17431" s="1198"/>
    </row>
    <row r="17432" spans="4:5">
      <c r="D17432" s="1205"/>
      <c r="E17432" s="1198"/>
    </row>
    <row r="17433" spans="4:5">
      <c r="D17433" s="1205"/>
      <c r="E17433" s="1198"/>
    </row>
    <row r="17434" spans="4:5">
      <c r="D17434" s="1205"/>
      <c r="E17434" s="1198"/>
    </row>
    <row r="17435" spans="4:5">
      <c r="D17435" s="1205"/>
      <c r="E17435" s="1198"/>
    </row>
    <row r="17436" spans="4:5">
      <c r="D17436" s="1205"/>
      <c r="E17436" s="1198"/>
    </row>
    <row r="17437" spans="4:5">
      <c r="D17437" s="1205"/>
      <c r="E17437" s="1198"/>
    </row>
    <row r="17438" spans="4:5">
      <c r="D17438" s="1205"/>
      <c r="E17438" s="1198"/>
    </row>
    <row r="17439" spans="4:5">
      <c r="D17439" s="1205"/>
      <c r="E17439" s="1198"/>
    </row>
    <row r="17440" spans="4:5">
      <c r="D17440" s="1205"/>
      <c r="E17440" s="1198"/>
    </row>
    <row r="17441" spans="4:5">
      <c r="D17441" s="1205"/>
      <c r="E17441" s="1198"/>
    </row>
    <row r="17442" spans="4:5">
      <c r="D17442" s="1205"/>
      <c r="E17442" s="1198"/>
    </row>
    <row r="17443" spans="4:5">
      <c r="D17443" s="1205"/>
      <c r="E17443" s="1198"/>
    </row>
    <row r="17444" spans="4:5">
      <c r="D17444" s="1205"/>
      <c r="E17444" s="1198"/>
    </row>
    <row r="17445" spans="4:5">
      <c r="D17445" s="1205"/>
      <c r="E17445" s="1198"/>
    </row>
    <row r="17446" spans="4:5">
      <c r="D17446" s="1205"/>
      <c r="E17446" s="1198"/>
    </row>
    <row r="17447" spans="4:5">
      <c r="D17447" s="1205"/>
      <c r="E17447" s="1198"/>
    </row>
    <row r="17448" spans="4:5">
      <c r="D17448" s="1205"/>
      <c r="E17448" s="1198"/>
    </row>
    <row r="17449" spans="4:5">
      <c r="D17449" s="1205"/>
      <c r="E17449" s="1198"/>
    </row>
    <row r="17450" spans="4:5">
      <c r="D17450" s="1205"/>
      <c r="E17450" s="1198"/>
    </row>
    <row r="17451" spans="4:5">
      <c r="D17451" s="1205"/>
      <c r="E17451" s="1198"/>
    </row>
    <row r="17452" spans="4:5">
      <c r="D17452" s="1205"/>
      <c r="E17452" s="1198"/>
    </row>
    <row r="17453" spans="4:5">
      <c r="D17453" s="1205"/>
      <c r="E17453" s="1198"/>
    </row>
    <row r="17454" spans="4:5">
      <c r="D17454" s="1205"/>
      <c r="E17454" s="1198"/>
    </row>
    <row r="17455" spans="4:5">
      <c r="D17455" s="1205"/>
      <c r="E17455" s="1198"/>
    </row>
    <row r="17456" spans="4:5">
      <c r="D17456" s="1205"/>
      <c r="E17456" s="1198"/>
    </row>
    <row r="17457" spans="4:5">
      <c r="D17457" s="1205"/>
      <c r="E17457" s="1198"/>
    </row>
    <row r="17458" spans="4:5">
      <c r="D17458" s="1205"/>
      <c r="E17458" s="1198"/>
    </row>
    <row r="17459" spans="4:5">
      <c r="D17459" s="1205"/>
      <c r="E17459" s="1198"/>
    </row>
    <row r="17460" spans="4:5">
      <c r="D17460" s="1205"/>
      <c r="E17460" s="1198"/>
    </row>
    <row r="17461" spans="4:5">
      <c r="D17461" s="1205"/>
      <c r="E17461" s="1198"/>
    </row>
    <row r="17462" spans="4:5">
      <c r="D17462" s="1205"/>
      <c r="E17462" s="1198"/>
    </row>
    <row r="17463" spans="4:5">
      <c r="D17463" s="1205"/>
      <c r="E17463" s="1198"/>
    </row>
    <row r="17464" spans="4:5">
      <c r="D17464" s="1205"/>
      <c r="E17464" s="1198"/>
    </row>
    <row r="17465" spans="4:5">
      <c r="D17465" s="1205"/>
      <c r="E17465" s="1198"/>
    </row>
    <row r="17466" spans="4:5">
      <c r="D17466" s="1205"/>
      <c r="E17466" s="1198"/>
    </row>
    <row r="17467" spans="4:5">
      <c r="D17467" s="1205"/>
      <c r="E17467" s="1198"/>
    </row>
    <row r="17468" spans="4:5">
      <c r="D17468" s="1205"/>
      <c r="E17468" s="1198"/>
    </row>
    <row r="17469" spans="4:5">
      <c r="D17469" s="1205"/>
      <c r="E17469" s="1198"/>
    </row>
    <row r="17470" spans="4:5">
      <c r="D17470" s="1205"/>
      <c r="E17470" s="1198"/>
    </row>
    <row r="17471" spans="4:5">
      <c r="D17471" s="1205"/>
      <c r="E17471" s="1198"/>
    </row>
    <row r="17472" spans="4:5">
      <c r="D17472" s="1205"/>
      <c r="E17472" s="1198"/>
    </row>
    <row r="17473" spans="4:5">
      <c r="D17473" s="1205"/>
      <c r="E17473" s="1198"/>
    </row>
    <row r="17474" spans="4:5">
      <c r="D17474" s="1205"/>
      <c r="E17474" s="1198"/>
    </row>
    <row r="17475" spans="4:5">
      <c r="D17475" s="1205"/>
      <c r="E17475" s="1198"/>
    </row>
    <row r="17476" spans="4:5">
      <c r="D17476" s="1205"/>
      <c r="E17476" s="1198"/>
    </row>
    <row r="17477" spans="4:5">
      <c r="D17477" s="1205"/>
      <c r="E17477" s="1198"/>
    </row>
    <row r="17478" spans="4:5">
      <c r="D17478" s="1205"/>
      <c r="E17478" s="1198"/>
    </row>
    <row r="17479" spans="4:5">
      <c r="D17479" s="1205"/>
      <c r="E17479" s="1198"/>
    </row>
    <row r="17480" spans="4:5">
      <c r="D17480" s="1205"/>
      <c r="E17480" s="1198"/>
    </row>
    <row r="17481" spans="4:5">
      <c r="D17481" s="1205"/>
      <c r="E17481" s="1198"/>
    </row>
    <row r="17482" spans="4:5">
      <c r="D17482" s="1205"/>
      <c r="E17482" s="1198"/>
    </row>
    <row r="17483" spans="4:5">
      <c r="D17483" s="1205"/>
      <c r="E17483" s="1198"/>
    </row>
    <row r="17484" spans="4:5">
      <c r="D17484" s="1205"/>
      <c r="E17484" s="1198"/>
    </row>
    <row r="17485" spans="4:5">
      <c r="D17485" s="1205"/>
      <c r="E17485" s="1198"/>
    </row>
    <row r="17486" spans="4:5">
      <c r="D17486" s="1205"/>
      <c r="E17486" s="1198"/>
    </row>
    <row r="17487" spans="4:5">
      <c r="D17487" s="1205"/>
      <c r="E17487" s="1198"/>
    </row>
    <row r="17488" spans="4:5">
      <c r="D17488" s="1205"/>
      <c r="E17488" s="1198"/>
    </row>
    <row r="17489" spans="4:5">
      <c r="D17489" s="1205"/>
      <c r="E17489" s="1198"/>
    </row>
    <row r="17490" spans="4:5">
      <c r="D17490" s="1205"/>
      <c r="E17490" s="1198"/>
    </row>
    <row r="17491" spans="4:5">
      <c r="D17491" s="1205"/>
      <c r="E17491" s="1198"/>
    </row>
    <row r="17492" spans="4:5">
      <c r="D17492" s="1205"/>
      <c r="E17492" s="1198"/>
    </row>
    <row r="17493" spans="4:5">
      <c r="D17493" s="1205"/>
      <c r="E17493" s="1198"/>
    </row>
    <row r="17494" spans="4:5">
      <c r="D17494" s="1205"/>
      <c r="E17494" s="1198"/>
    </row>
    <row r="17495" spans="4:5">
      <c r="D17495" s="1205"/>
      <c r="E17495" s="1198"/>
    </row>
    <row r="17496" spans="4:5">
      <c r="D17496" s="1205"/>
      <c r="E17496" s="1198"/>
    </row>
    <row r="17497" spans="4:5">
      <c r="D17497" s="1205"/>
      <c r="E17497" s="1198"/>
    </row>
    <row r="17498" spans="4:5">
      <c r="D17498" s="1205"/>
      <c r="E17498" s="1198"/>
    </row>
    <row r="17499" spans="4:5">
      <c r="D17499" s="1205"/>
      <c r="E17499" s="1198"/>
    </row>
    <row r="17500" spans="4:5">
      <c r="D17500" s="1205"/>
      <c r="E17500" s="1198"/>
    </row>
    <row r="17501" spans="4:5">
      <c r="D17501" s="1205"/>
      <c r="E17501" s="1198"/>
    </row>
    <row r="17502" spans="4:5">
      <c r="D17502" s="1205"/>
      <c r="E17502" s="1198"/>
    </row>
    <row r="17503" spans="4:5">
      <c r="D17503" s="1205"/>
      <c r="E17503" s="1198"/>
    </row>
    <row r="17504" spans="4:5">
      <c r="D17504" s="1205"/>
      <c r="E17504" s="1198"/>
    </row>
    <row r="17505" spans="4:5">
      <c r="D17505" s="1205"/>
      <c r="E17505" s="1198"/>
    </row>
    <row r="17506" spans="4:5">
      <c r="D17506" s="1205"/>
      <c r="E17506" s="1198"/>
    </row>
    <row r="17507" spans="4:5">
      <c r="D17507" s="1205"/>
      <c r="E17507" s="1198"/>
    </row>
    <row r="17508" spans="4:5">
      <c r="D17508" s="1205"/>
      <c r="E17508" s="1198"/>
    </row>
    <row r="17509" spans="4:5">
      <c r="D17509" s="1205"/>
      <c r="E17509" s="1198"/>
    </row>
    <row r="17510" spans="4:5">
      <c r="D17510" s="1205"/>
      <c r="E17510" s="1198"/>
    </row>
    <row r="17511" spans="4:5">
      <c r="D17511" s="1205"/>
      <c r="E17511" s="1198"/>
    </row>
    <row r="17512" spans="4:5">
      <c r="D17512" s="1205"/>
      <c r="E17512" s="1198"/>
    </row>
    <row r="17513" spans="4:5">
      <c r="D17513" s="1205"/>
      <c r="E17513" s="1198"/>
    </row>
    <row r="17514" spans="4:5">
      <c r="D17514" s="1205"/>
      <c r="E17514" s="1198"/>
    </row>
    <row r="17515" spans="4:5">
      <c r="D17515" s="1205"/>
      <c r="E17515" s="1198"/>
    </row>
    <row r="17516" spans="4:5">
      <c r="D17516" s="1205"/>
      <c r="E17516" s="1198"/>
    </row>
    <row r="17517" spans="4:5">
      <c r="D17517" s="1205"/>
      <c r="E17517" s="1198"/>
    </row>
    <row r="17518" spans="4:5">
      <c r="D17518" s="1205"/>
      <c r="E17518" s="1198"/>
    </row>
    <row r="17519" spans="4:5">
      <c r="D17519" s="1205"/>
      <c r="E17519" s="1198"/>
    </row>
    <row r="17520" spans="4:5">
      <c r="D17520" s="1205"/>
      <c r="E17520" s="1198"/>
    </row>
    <row r="17521" spans="4:5">
      <c r="D17521" s="1205"/>
      <c r="E17521" s="1198"/>
    </row>
    <row r="17522" spans="4:5">
      <c r="D17522" s="1205"/>
      <c r="E17522" s="1198"/>
    </row>
    <row r="17523" spans="4:5">
      <c r="D17523" s="1205"/>
      <c r="E17523" s="1198"/>
    </row>
    <row r="17524" spans="4:5">
      <c r="D17524" s="1205"/>
      <c r="E17524" s="1198"/>
    </row>
    <row r="17525" spans="4:5">
      <c r="D17525" s="1205"/>
      <c r="E17525" s="1198"/>
    </row>
    <row r="17526" spans="4:5">
      <c r="D17526" s="1205"/>
      <c r="E17526" s="1198"/>
    </row>
    <row r="17527" spans="4:5">
      <c r="D17527" s="1205"/>
      <c r="E17527" s="1198"/>
    </row>
    <row r="17528" spans="4:5">
      <c r="D17528" s="1205"/>
      <c r="E17528" s="1198"/>
    </row>
    <row r="17529" spans="4:5">
      <c r="D17529" s="1205"/>
      <c r="E17529" s="1198"/>
    </row>
    <row r="17530" spans="4:5">
      <c r="D17530" s="1205"/>
      <c r="E17530" s="1198"/>
    </row>
    <row r="17531" spans="4:5">
      <c r="D17531" s="1205"/>
      <c r="E17531" s="1198"/>
    </row>
    <row r="17532" spans="4:5">
      <c r="D17532" s="1205"/>
      <c r="E17532" s="1198"/>
    </row>
    <row r="17533" spans="4:5">
      <c r="D17533" s="1205"/>
      <c r="E17533" s="1198"/>
    </row>
    <row r="17534" spans="4:5">
      <c r="D17534" s="1205"/>
      <c r="E17534" s="1198"/>
    </row>
    <row r="17535" spans="4:5">
      <c r="D17535" s="1205"/>
      <c r="E17535" s="1198"/>
    </row>
    <row r="17536" spans="4:5">
      <c r="D17536" s="1205"/>
      <c r="E17536" s="1198"/>
    </row>
    <row r="17537" spans="4:5">
      <c r="D17537" s="1205"/>
      <c r="E17537" s="1198"/>
    </row>
    <row r="17538" spans="4:5">
      <c r="D17538" s="1205"/>
      <c r="E17538" s="1198"/>
    </row>
    <row r="17539" spans="4:5">
      <c r="D17539" s="1205"/>
      <c r="E17539" s="1198"/>
    </row>
    <row r="17540" spans="4:5">
      <c r="D17540" s="1205"/>
      <c r="E17540" s="1198"/>
    </row>
    <row r="17541" spans="4:5">
      <c r="D17541" s="1205"/>
      <c r="E17541" s="1198"/>
    </row>
    <row r="17542" spans="4:5">
      <c r="D17542" s="1205"/>
      <c r="E17542" s="1198"/>
    </row>
    <row r="17543" spans="4:5">
      <c r="D17543" s="1205"/>
      <c r="E17543" s="1198"/>
    </row>
    <row r="17544" spans="4:5">
      <c r="D17544" s="1205"/>
      <c r="E17544" s="1198"/>
    </row>
    <row r="17545" spans="4:5">
      <c r="D17545" s="1205"/>
      <c r="E17545" s="1198"/>
    </row>
    <row r="17546" spans="4:5">
      <c r="D17546" s="1205"/>
      <c r="E17546" s="1198"/>
    </row>
    <row r="17547" spans="4:5">
      <c r="D17547" s="1205"/>
      <c r="E17547" s="1198"/>
    </row>
    <row r="17548" spans="4:5">
      <c r="D17548" s="1205"/>
      <c r="E17548" s="1198"/>
    </row>
    <row r="17549" spans="4:5">
      <c r="D17549" s="1205"/>
      <c r="E17549" s="1198"/>
    </row>
    <row r="17550" spans="4:5">
      <c r="D17550" s="1205"/>
      <c r="E17550" s="1198"/>
    </row>
    <row r="17551" spans="4:5">
      <c r="D17551" s="1205"/>
      <c r="E17551" s="1198"/>
    </row>
    <row r="17552" spans="4:5">
      <c r="D17552" s="1205"/>
      <c r="E17552" s="1198"/>
    </row>
    <row r="17553" spans="4:5">
      <c r="D17553" s="1205"/>
      <c r="E17553" s="1198"/>
    </row>
    <row r="17554" spans="4:5">
      <c r="D17554" s="1205"/>
      <c r="E17554" s="1198"/>
    </row>
    <row r="17555" spans="4:5">
      <c r="D17555" s="1205"/>
      <c r="E17555" s="1198"/>
    </row>
    <row r="17556" spans="4:5">
      <c r="D17556" s="1205"/>
      <c r="E17556" s="1198"/>
    </row>
    <row r="17557" spans="4:5">
      <c r="D17557" s="1205"/>
      <c r="E17557" s="1198"/>
    </row>
    <row r="17558" spans="4:5">
      <c r="D17558" s="1205"/>
      <c r="E17558" s="1198"/>
    </row>
    <row r="17559" spans="4:5">
      <c r="D17559" s="1205"/>
      <c r="E17559" s="1198"/>
    </row>
    <row r="17560" spans="4:5">
      <c r="D17560" s="1205"/>
      <c r="E17560" s="1198"/>
    </row>
    <row r="17561" spans="4:5">
      <c r="D17561" s="1205"/>
      <c r="E17561" s="1198"/>
    </row>
    <row r="17562" spans="4:5">
      <c r="D17562" s="1205"/>
      <c r="E17562" s="1198"/>
    </row>
    <row r="17563" spans="4:5">
      <c r="D17563" s="1205"/>
      <c r="E17563" s="1198"/>
    </row>
    <row r="17564" spans="4:5">
      <c r="D17564" s="1205"/>
      <c r="E17564" s="1198"/>
    </row>
    <row r="17565" spans="4:5">
      <c r="D17565" s="1205"/>
      <c r="E17565" s="1198"/>
    </row>
    <row r="17566" spans="4:5">
      <c r="D17566" s="1205"/>
      <c r="E17566" s="1198"/>
    </row>
    <row r="17567" spans="4:5">
      <c r="D17567" s="1205"/>
      <c r="E17567" s="1198"/>
    </row>
    <row r="17568" spans="4:5">
      <c r="D17568" s="1205"/>
      <c r="E17568" s="1198"/>
    </row>
    <row r="17569" spans="4:5">
      <c r="D17569" s="1205"/>
      <c r="E17569" s="1198"/>
    </row>
    <row r="17570" spans="4:5">
      <c r="D17570" s="1205"/>
      <c r="E17570" s="1198"/>
    </row>
    <row r="17571" spans="4:5">
      <c r="D17571" s="1205"/>
      <c r="E17571" s="1198"/>
    </row>
    <row r="17572" spans="4:5">
      <c r="D17572" s="1205"/>
      <c r="E17572" s="1198"/>
    </row>
    <row r="17573" spans="4:5">
      <c r="D17573" s="1205"/>
      <c r="E17573" s="1198"/>
    </row>
    <row r="17574" spans="4:5">
      <c r="D17574" s="1205"/>
      <c r="E17574" s="1198"/>
    </row>
    <row r="17575" spans="4:5">
      <c r="D17575" s="1205"/>
      <c r="E17575" s="1198"/>
    </row>
    <row r="17576" spans="4:5">
      <c r="D17576" s="1205"/>
      <c r="E17576" s="1198"/>
    </row>
    <row r="17577" spans="4:5">
      <c r="D17577" s="1205"/>
      <c r="E17577" s="1198"/>
    </row>
    <row r="17578" spans="4:5">
      <c r="D17578" s="1205"/>
      <c r="E17578" s="1198"/>
    </row>
    <row r="17579" spans="4:5">
      <c r="D17579" s="1205"/>
      <c r="E17579" s="1198"/>
    </row>
    <row r="17580" spans="4:5">
      <c r="D17580" s="1205"/>
      <c r="E17580" s="1198"/>
    </row>
    <row r="17581" spans="4:5">
      <c r="D17581" s="1205"/>
      <c r="E17581" s="1198"/>
    </row>
    <row r="17582" spans="4:5">
      <c r="D17582" s="1205"/>
      <c r="E17582" s="1198"/>
    </row>
    <row r="17583" spans="4:5">
      <c r="D17583" s="1205"/>
      <c r="E17583" s="1198"/>
    </row>
    <row r="17584" spans="4:5">
      <c r="D17584" s="1205"/>
      <c r="E17584" s="1198"/>
    </row>
    <row r="17585" spans="4:5">
      <c r="D17585" s="1205"/>
      <c r="E17585" s="1198"/>
    </row>
    <row r="17586" spans="4:5">
      <c r="D17586" s="1205"/>
      <c r="E17586" s="1198"/>
    </row>
    <row r="17587" spans="4:5">
      <c r="D17587" s="1205"/>
      <c r="E17587" s="1198"/>
    </row>
    <row r="17588" spans="4:5">
      <c r="D17588" s="1205"/>
      <c r="E17588" s="1198"/>
    </row>
    <row r="17589" spans="4:5">
      <c r="D17589" s="1205"/>
      <c r="E17589" s="1198"/>
    </row>
    <row r="17590" spans="4:5">
      <c r="D17590" s="1205"/>
      <c r="E17590" s="1198"/>
    </row>
    <row r="17591" spans="4:5">
      <c r="D17591" s="1205"/>
      <c r="E17591" s="1198"/>
    </row>
    <row r="17592" spans="4:5">
      <c r="D17592" s="1205"/>
      <c r="E17592" s="1198"/>
    </row>
    <row r="17593" spans="4:5">
      <c r="D17593" s="1205"/>
      <c r="E17593" s="1198"/>
    </row>
    <row r="17594" spans="4:5">
      <c r="D17594" s="1205"/>
      <c r="E17594" s="1198"/>
    </row>
    <row r="17595" spans="4:5">
      <c r="D17595" s="1205"/>
      <c r="E17595" s="1198"/>
    </row>
    <row r="17596" spans="4:5">
      <c r="D17596" s="1205"/>
      <c r="E17596" s="1198"/>
    </row>
    <row r="17597" spans="4:5">
      <c r="D17597" s="1205"/>
      <c r="E17597" s="1198"/>
    </row>
    <row r="17598" spans="4:5">
      <c r="D17598" s="1205"/>
      <c r="E17598" s="1198"/>
    </row>
    <row r="17599" spans="4:5">
      <c r="D17599" s="1205"/>
      <c r="E17599" s="1198"/>
    </row>
    <row r="17600" spans="4:5">
      <c r="D17600" s="1205"/>
      <c r="E17600" s="1198"/>
    </row>
    <row r="17601" spans="4:5">
      <c r="D17601" s="1205"/>
      <c r="E17601" s="1198"/>
    </row>
    <row r="17602" spans="4:5">
      <c r="D17602" s="1205"/>
      <c r="E17602" s="1198"/>
    </row>
    <row r="17603" spans="4:5">
      <c r="D17603" s="1205"/>
      <c r="E17603" s="1198"/>
    </row>
    <row r="17604" spans="4:5">
      <c r="D17604" s="1205"/>
      <c r="E17604" s="1198"/>
    </row>
    <row r="17605" spans="4:5">
      <c r="D17605" s="1205"/>
      <c r="E17605" s="1198"/>
    </row>
    <row r="17606" spans="4:5">
      <c r="D17606" s="1205"/>
      <c r="E17606" s="1198"/>
    </row>
    <row r="17607" spans="4:5">
      <c r="D17607" s="1205"/>
      <c r="E17607" s="1198"/>
    </row>
    <row r="17608" spans="4:5">
      <c r="D17608" s="1205"/>
      <c r="E17608" s="1198"/>
    </row>
    <row r="17609" spans="4:5">
      <c r="D17609" s="1205"/>
      <c r="E17609" s="1198"/>
    </row>
    <row r="17610" spans="4:5">
      <c r="D17610" s="1205"/>
      <c r="E17610" s="1198"/>
    </row>
    <row r="17611" spans="4:5">
      <c r="D17611" s="1205"/>
      <c r="E17611" s="1198"/>
    </row>
    <row r="17612" spans="4:5">
      <c r="D17612" s="1205"/>
      <c r="E17612" s="1198"/>
    </row>
    <row r="17613" spans="4:5">
      <c r="D17613" s="1205"/>
      <c r="E17613" s="1198"/>
    </row>
    <row r="17614" spans="4:5">
      <c r="D17614" s="1205"/>
      <c r="E17614" s="1198"/>
    </row>
    <row r="17615" spans="4:5">
      <c r="D17615" s="1205"/>
      <c r="E17615" s="1198"/>
    </row>
    <row r="17616" spans="4:5">
      <c r="D17616" s="1205"/>
      <c r="E17616" s="1198"/>
    </row>
    <row r="17617" spans="4:5">
      <c r="D17617" s="1205"/>
      <c r="E17617" s="1198"/>
    </row>
    <row r="17618" spans="4:5">
      <c r="D17618" s="1205"/>
      <c r="E17618" s="1198"/>
    </row>
    <row r="17619" spans="4:5">
      <c r="D17619" s="1205"/>
      <c r="E17619" s="1198"/>
    </row>
    <row r="17620" spans="4:5">
      <c r="D17620" s="1205"/>
      <c r="E17620" s="1198"/>
    </row>
    <row r="17621" spans="4:5">
      <c r="D17621" s="1205"/>
      <c r="E17621" s="1198"/>
    </row>
    <row r="17622" spans="4:5">
      <c r="D17622" s="1205"/>
      <c r="E17622" s="1198"/>
    </row>
    <row r="17623" spans="4:5">
      <c r="D17623" s="1205"/>
      <c r="E17623" s="1198"/>
    </row>
    <row r="17624" spans="4:5">
      <c r="D17624" s="1205"/>
      <c r="E17624" s="1198"/>
    </row>
    <row r="17625" spans="4:5">
      <c r="D17625" s="1205"/>
      <c r="E17625" s="1198"/>
    </row>
    <row r="17626" spans="4:5">
      <c r="D17626" s="1205"/>
      <c r="E17626" s="1198"/>
    </row>
    <row r="17627" spans="4:5">
      <c r="D17627" s="1205"/>
      <c r="E17627" s="1198"/>
    </row>
    <row r="17628" spans="4:5">
      <c r="D17628" s="1205"/>
      <c r="E17628" s="1198"/>
    </row>
    <row r="17629" spans="4:5">
      <c r="D17629" s="1205"/>
      <c r="E17629" s="1198"/>
    </row>
    <row r="17630" spans="4:5">
      <c r="D17630" s="1205"/>
      <c r="E17630" s="1198"/>
    </row>
    <row r="17631" spans="4:5">
      <c r="D17631" s="1205"/>
      <c r="E17631" s="1198"/>
    </row>
    <row r="17632" spans="4:5">
      <c r="D17632" s="1205"/>
      <c r="E17632" s="1198"/>
    </row>
    <row r="17633" spans="4:5">
      <c r="D17633" s="1205"/>
      <c r="E17633" s="1198"/>
    </row>
    <row r="17634" spans="4:5">
      <c r="D17634" s="1205"/>
      <c r="E17634" s="1198"/>
    </row>
    <row r="17635" spans="4:5">
      <c r="D17635" s="1205"/>
      <c r="E17635" s="1198"/>
    </row>
    <row r="17636" spans="4:5">
      <c r="D17636" s="1205"/>
      <c r="E17636" s="1198"/>
    </row>
    <row r="17637" spans="4:5">
      <c r="D17637" s="1205"/>
      <c r="E17637" s="1198"/>
    </row>
    <row r="17638" spans="4:5">
      <c r="D17638" s="1205"/>
      <c r="E17638" s="1198"/>
    </row>
    <row r="17639" spans="4:5">
      <c r="D17639" s="1205"/>
      <c r="E17639" s="1198"/>
    </row>
    <row r="17640" spans="4:5">
      <c r="D17640" s="1205"/>
      <c r="E17640" s="1198"/>
    </row>
    <row r="17641" spans="4:5">
      <c r="D17641" s="1205"/>
      <c r="E17641" s="1198"/>
    </row>
    <row r="17642" spans="4:5">
      <c r="D17642" s="1205"/>
      <c r="E17642" s="1198"/>
    </row>
    <row r="17643" spans="4:5">
      <c r="D17643" s="1205"/>
      <c r="E17643" s="1198"/>
    </row>
    <row r="17644" spans="4:5">
      <c r="D17644" s="1205"/>
      <c r="E17644" s="1198"/>
    </row>
    <row r="17645" spans="4:5">
      <c r="D17645" s="1205"/>
      <c r="E17645" s="1198"/>
    </row>
    <row r="17646" spans="4:5">
      <c r="D17646" s="1205"/>
      <c r="E17646" s="1198"/>
    </row>
    <row r="17647" spans="4:5">
      <c r="D17647" s="1205"/>
      <c r="E17647" s="1198"/>
    </row>
    <row r="17648" spans="4:5">
      <c r="D17648" s="1205"/>
      <c r="E17648" s="1198"/>
    </row>
    <row r="17649" spans="4:5">
      <c r="D17649" s="1205"/>
      <c r="E17649" s="1198"/>
    </row>
    <row r="17650" spans="4:5">
      <c r="D17650" s="1205"/>
      <c r="E17650" s="1198"/>
    </row>
    <row r="17651" spans="4:5">
      <c r="D17651" s="1205"/>
      <c r="E17651" s="1198"/>
    </row>
    <row r="17652" spans="4:5">
      <c r="D17652" s="1205"/>
      <c r="E17652" s="1198"/>
    </row>
    <row r="17653" spans="4:5">
      <c r="D17653" s="1205"/>
      <c r="E17653" s="1198"/>
    </row>
    <row r="17654" spans="4:5">
      <c r="D17654" s="1205"/>
      <c r="E17654" s="1198"/>
    </row>
    <row r="17655" spans="4:5">
      <c r="D17655" s="1205"/>
      <c r="E17655" s="1198"/>
    </row>
    <row r="17656" spans="4:5">
      <c r="D17656" s="1205"/>
      <c r="E17656" s="1198"/>
    </row>
    <row r="17657" spans="4:5">
      <c r="D17657" s="1205"/>
      <c r="E17657" s="1198"/>
    </row>
    <row r="17658" spans="4:5">
      <c r="D17658" s="1205"/>
      <c r="E17658" s="1198"/>
    </row>
    <row r="17659" spans="4:5">
      <c r="D17659" s="1205"/>
      <c r="E17659" s="1198"/>
    </row>
    <row r="17660" spans="4:5">
      <c r="D17660" s="1205"/>
      <c r="E17660" s="1198"/>
    </row>
    <row r="17661" spans="4:5">
      <c r="D17661" s="1205"/>
      <c r="E17661" s="1198"/>
    </row>
    <row r="17662" spans="4:5">
      <c r="D17662" s="1205"/>
      <c r="E17662" s="1198"/>
    </row>
    <row r="17663" spans="4:5">
      <c r="D17663" s="1205"/>
      <c r="E17663" s="1198"/>
    </row>
    <row r="17664" spans="4:5">
      <c r="D17664" s="1205"/>
      <c r="E17664" s="1198"/>
    </row>
    <row r="17665" spans="4:5">
      <c r="D17665" s="1205"/>
      <c r="E17665" s="1198"/>
    </row>
    <row r="17666" spans="4:5">
      <c r="D17666" s="1205"/>
      <c r="E17666" s="1198"/>
    </row>
    <row r="17667" spans="4:5">
      <c r="D17667" s="1205"/>
      <c r="E17667" s="1198"/>
    </row>
    <row r="17668" spans="4:5">
      <c r="D17668" s="1205"/>
      <c r="E17668" s="1198"/>
    </row>
    <row r="17669" spans="4:5">
      <c r="D17669" s="1205"/>
      <c r="E17669" s="1198"/>
    </row>
    <row r="17670" spans="4:5">
      <c r="D17670" s="1205"/>
      <c r="E17670" s="1198"/>
    </row>
    <row r="17671" spans="4:5">
      <c r="D17671" s="1205"/>
      <c r="E17671" s="1198"/>
    </row>
    <row r="17672" spans="4:5">
      <c r="D17672" s="1205"/>
      <c r="E17672" s="1198"/>
    </row>
    <row r="17673" spans="4:5">
      <c r="D17673" s="1205"/>
      <c r="E17673" s="1198"/>
    </row>
    <row r="17674" spans="4:5">
      <c r="D17674" s="1205"/>
      <c r="E17674" s="1198"/>
    </row>
    <row r="17675" spans="4:5">
      <c r="D17675" s="1205"/>
      <c r="E17675" s="1198"/>
    </row>
    <row r="17676" spans="4:5">
      <c r="D17676" s="1205"/>
      <c r="E17676" s="1198"/>
    </row>
    <row r="17677" spans="4:5">
      <c r="D17677" s="1205"/>
      <c r="E17677" s="1198"/>
    </row>
    <row r="17678" spans="4:5">
      <c r="D17678" s="1205"/>
      <c r="E17678" s="1198"/>
    </row>
    <row r="17679" spans="4:5">
      <c r="D17679" s="1205"/>
      <c r="E17679" s="1198"/>
    </row>
    <row r="17680" spans="4:5">
      <c r="D17680" s="1205"/>
      <c r="E17680" s="1198"/>
    </row>
    <row r="17681" spans="4:5">
      <c r="D17681" s="1205"/>
      <c r="E17681" s="1198"/>
    </row>
    <row r="17682" spans="4:5">
      <c r="D17682" s="1205"/>
      <c r="E17682" s="1198"/>
    </row>
    <row r="17683" spans="4:5">
      <c r="D17683" s="1205"/>
      <c r="E17683" s="1198"/>
    </row>
    <row r="17684" spans="4:5">
      <c r="D17684" s="1205"/>
      <c r="E17684" s="1198"/>
    </row>
    <row r="17685" spans="4:5">
      <c r="D17685" s="1205"/>
      <c r="E17685" s="1198"/>
    </row>
    <row r="17686" spans="4:5">
      <c r="D17686" s="1205"/>
      <c r="E17686" s="1198"/>
    </row>
    <row r="17687" spans="4:5">
      <c r="D17687" s="1205"/>
      <c r="E17687" s="1198"/>
    </row>
    <row r="17688" spans="4:5">
      <c r="D17688" s="1205"/>
      <c r="E17688" s="1198"/>
    </row>
    <row r="17689" spans="4:5">
      <c r="D17689" s="1205"/>
      <c r="E17689" s="1198"/>
    </row>
    <row r="17690" spans="4:5">
      <c r="D17690" s="1205"/>
      <c r="E17690" s="1198"/>
    </row>
    <row r="17691" spans="4:5">
      <c r="D17691" s="1205"/>
      <c r="E17691" s="1198"/>
    </row>
    <row r="17692" spans="4:5">
      <c r="D17692" s="1205"/>
      <c r="E17692" s="1198"/>
    </row>
    <row r="17693" spans="4:5">
      <c r="D17693" s="1205"/>
      <c r="E17693" s="1198"/>
    </row>
    <row r="17694" spans="4:5">
      <c r="D17694" s="1205"/>
      <c r="E17694" s="1198"/>
    </row>
    <row r="17695" spans="4:5">
      <c r="D17695" s="1205"/>
      <c r="E17695" s="1198"/>
    </row>
    <row r="17696" spans="4:5">
      <c r="D17696" s="1205"/>
      <c r="E17696" s="1198"/>
    </row>
    <row r="17697" spans="4:5">
      <c r="D17697" s="1205"/>
      <c r="E17697" s="1198"/>
    </row>
    <row r="17698" spans="4:5">
      <c r="D17698" s="1205"/>
      <c r="E17698" s="1198"/>
    </row>
    <row r="17699" spans="4:5">
      <c r="D17699" s="1205"/>
      <c r="E17699" s="1198"/>
    </row>
    <row r="17700" spans="4:5">
      <c r="D17700" s="1205"/>
      <c r="E17700" s="1198"/>
    </row>
    <row r="17701" spans="4:5">
      <c r="D17701" s="1205"/>
      <c r="E17701" s="1198"/>
    </row>
    <row r="17702" spans="4:5">
      <c r="D17702" s="1205"/>
      <c r="E17702" s="1198"/>
    </row>
    <row r="17703" spans="4:5">
      <c r="D17703" s="1205"/>
      <c r="E17703" s="1198"/>
    </row>
    <row r="17704" spans="4:5">
      <c r="D17704" s="1205"/>
      <c r="E17704" s="1198"/>
    </row>
    <row r="17705" spans="4:5">
      <c r="D17705" s="1205"/>
      <c r="E17705" s="1198"/>
    </row>
    <row r="17706" spans="4:5">
      <c r="D17706" s="1205"/>
      <c r="E17706" s="1198"/>
    </row>
    <row r="17707" spans="4:5">
      <c r="D17707" s="1205"/>
      <c r="E17707" s="1198"/>
    </row>
    <row r="17708" spans="4:5">
      <c r="D17708" s="1205"/>
      <c r="E17708" s="1198"/>
    </row>
    <row r="17709" spans="4:5">
      <c r="D17709" s="1205"/>
      <c r="E17709" s="1198"/>
    </row>
    <row r="17710" spans="4:5">
      <c r="D17710" s="1205"/>
      <c r="E17710" s="1198"/>
    </row>
    <row r="17711" spans="4:5">
      <c r="D17711" s="1205"/>
      <c r="E17711" s="1198"/>
    </row>
    <row r="17712" spans="4:5">
      <c r="D17712" s="1205"/>
      <c r="E17712" s="1198"/>
    </row>
    <row r="17713" spans="4:5">
      <c r="D17713" s="1205"/>
      <c r="E17713" s="1198"/>
    </row>
    <row r="17714" spans="4:5">
      <c r="D17714" s="1205"/>
      <c r="E17714" s="1198"/>
    </row>
    <row r="17715" spans="4:5">
      <c r="D17715" s="1205"/>
      <c r="E17715" s="1198"/>
    </row>
    <row r="17716" spans="4:5">
      <c r="D17716" s="1205"/>
      <c r="E17716" s="1198"/>
    </row>
    <row r="17717" spans="4:5">
      <c r="D17717" s="1205"/>
      <c r="E17717" s="1198"/>
    </row>
    <row r="17718" spans="4:5">
      <c r="D17718" s="1205"/>
      <c r="E17718" s="1198"/>
    </row>
    <row r="17719" spans="4:5">
      <c r="D17719" s="1205"/>
      <c r="E17719" s="1198"/>
    </row>
    <row r="17720" spans="4:5">
      <c r="D17720" s="1205"/>
      <c r="E17720" s="1198"/>
    </row>
    <row r="17721" spans="4:5">
      <c r="D17721" s="1205"/>
      <c r="E17721" s="1198"/>
    </row>
    <row r="17722" spans="4:5">
      <c r="D17722" s="1205"/>
      <c r="E17722" s="1198"/>
    </row>
    <row r="17723" spans="4:5">
      <c r="D17723" s="1205"/>
      <c r="E17723" s="1198"/>
    </row>
    <row r="17724" spans="4:5">
      <c r="D17724" s="1205"/>
      <c r="E17724" s="1198"/>
    </row>
    <row r="17725" spans="4:5">
      <c r="D17725" s="1205"/>
      <c r="E17725" s="1198"/>
    </row>
    <row r="17726" spans="4:5">
      <c r="D17726" s="1205"/>
      <c r="E17726" s="1198"/>
    </row>
    <row r="17727" spans="4:5">
      <c r="D17727" s="1205"/>
      <c r="E17727" s="1198"/>
    </row>
    <row r="17728" spans="4:5">
      <c r="D17728" s="1205"/>
      <c r="E17728" s="1198"/>
    </row>
    <row r="17729" spans="4:5">
      <c r="D17729" s="1205"/>
      <c r="E17729" s="1198"/>
    </row>
    <row r="17730" spans="4:5">
      <c r="D17730" s="1205"/>
      <c r="E17730" s="1198"/>
    </row>
    <row r="17731" spans="4:5">
      <c r="D17731" s="1205"/>
      <c r="E17731" s="1198"/>
    </row>
    <row r="17732" spans="4:5">
      <c r="D17732" s="1205"/>
      <c r="E17732" s="1198"/>
    </row>
    <row r="17733" spans="4:5">
      <c r="D17733" s="1205"/>
      <c r="E17733" s="1198"/>
    </row>
    <row r="17734" spans="4:5">
      <c r="D17734" s="1205"/>
      <c r="E17734" s="1198"/>
    </row>
    <row r="17735" spans="4:5">
      <c r="D17735" s="1205"/>
      <c r="E17735" s="1198"/>
    </row>
    <row r="17736" spans="4:5">
      <c r="D17736" s="1205"/>
      <c r="E17736" s="1198"/>
    </row>
    <row r="17737" spans="4:5">
      <c r="D17737" s="1205"/>
      <c r="E17737" s="1198"/>
    </row>
    <row r="17738" spans="4:5">
      <c r="D17738" s="1205"/>
      <c r="E17738" s="1198"/>
    </row>
    <row r="17739" spans="4:5">
      <c r="D17739" s="1205"/>
      <c r="E17739" s="1198"/>
    </row>
    <row r="17740" spans="4:5">
      <c r="D17740" s="1205"/>
      <c r="E17740" s="1198"/>
    </row>
    <row r="17741" spans="4:5">
      <c r="D17741" s="1205"/>
      <c r="E17741" s="1198"/>
    </row>
    <row r="17742" spans="4:5">
      <c r="D17742" s="1205"/>
      <c r="E17742" s="1198"/>
    </row>
    <row r="17743" spans="4:5">
      <c r="D17743" s="1205"/>
      <c r="E17743" s="1198"/>
    </row>
    <row r="17744" spans="4:5">
      <c r="D17744" s="1205"/>
      <c r="E17744" s="1198"/>
    </row>
    <row r="17745" spans="4:5">
      <c r="D17745" s="1205"/>
      <c r="E17745" s="1198"/>
    </row>
    <row r="17746" spans="4:5">
      <c r="D17746" s="1205"/>
      <c r="E17746" s="1198"/>
    </row>
    <row r="17747" spans="4:5">
      <c r="D17747" s="1205"/>
      <c r="E17747" s="1198"/>
    </row>
    <row r="17748" spans="4:5">
      <c r="D17748" s="1205"/>
      <c r="E17748" s="1198"/>
    </row>
    <row r="17749" spans="4:5">
      <c r="D17749" s="1205"/>
      <c r="E17749" s="1198"/>
    </row>
    <row r="17750" spans="4:5">
      <c r="D17750" s="1205"/>
      <c r="E17750" s="1198"/>
    </row>
    <row r="17751" spans="4:5">
      <c r="D17751" s="1205"/>
      <c r="E17751" s="1198"/>
    </row>
    <row r="17752" spans="4:5">
      <c r="D17752" s="1205"/>
      <c r="E17752" s="1198"/>
    </row>
    <row r="17753" spans="4:5">
      <c r="D17753" s="1205"/>
      <c r="E17753" s="1198"/>
    </row>
    <row r="17754" spans="4:5">
      <c r="D17754" s="1205"/>
      <c r="E17754" s="1198"/>
    </row>
    <row r="17755" spans="4:5">
      <c r="D17755" s="1205"/>
      <c r="E17755" s="1198"/>
    </row>
    <row r="17756" spans="4:5">
      <c r="D17756" s="1205"/>
      <c r="E17756" s="1198"/>
    </row>
    <row r="17757" spans="4:5">
      <c r="D17757" s="1205"/>
      <c r="E17757" s="1198"/>
    </row>
    <row r="17758" spans="4:5">
      <c r="D17758" s="1205"/>
      <c r="E17758" s="1198"/>
    </row>
    <row r="17759" spans="4:5">
      <c r="D17759" s="1205"/>
      <c r="E17759" s="1198"/>
    </row>
    <row r="17760" spans="4:5">
      <c r="D17760" s="1205"/>
      <c r="E17760" s="1198"/>
    </row>
    <row r="17761" spans="4:5">
      <c r="D17761" s="1205"/>
      <c r="E17761" s="1198"/>
    </row>
    <row r="17762" spans="4:5">
      <c r="D17762" s="1205"/>
      <c r="E17762" s="1198"/>
    </row>
    <row r="17763" spans="4:5">
      <c r="D17763" s="1205"/>
      <c r="E17763" s="1198"/>
    </row>
    <row r="17764" spans="4:5">
      <c r="D17764" s="1205"/>
      <c r="E17764" s="1198"/>
    </row>
    <row r="17765" spans="4:5">
      <c r="D17765" s="1205"/>
      <c r="E17765" s="1198"/>
    </row>
    <row r="17766" spans="4:5">
      <c r="D17766" s="1205"/>
      <c r="E17766" s="1198"/>
    </row>
    <row r="17767" spans="4:5">
      <c r="D17767" s="1205"/>
      <c r="E17767" s="1198"/>
    </row>
    <row r="17768" spans="4:5">
      <c r="D17768" s="1205"/>
      <c r="E17768" s="1198"/>
    </row>
    <row r="17769" spans="4:5">
      <c r="D17769" s="1205"/>
      <c r="E17769" s="1198"/>
    </row>
    <row r="17770" spans="4:5">
      <c r="D17770" s="1205"/>
      <c r="E17770" s="1198"/>
    </row>
    <row r="17771" spans="4:5">
      <c r="D17771" s="1205"/>
      <c r="E17771" s="1198"/>
    </row>
    <row r="17772" spans="4:5">
      <c r="D17772" s="1205"/>
      <c r="E17772" s="1198"/>
    </row>
    <row r="17773" spans="4:5">
      <c r="D17773" s="1205"/>
      <c r="E17773" s="1198"/>
    </row>
    <row r="17774" spans="4:5">
      <c r="D17774" s="1205"/>
      <c r="E17774" s="1198"/>
    </row>
    <row r="17775" spans="4:5">
      <c r="D17775" s="1205"/>
      <c r="E17775" s="1198"/>
    </row>
    <row r="17776" spans="4:5">
      <c r="D17776" s="1205"/>
      <c r="E17776" s="1198"/>
    </row>
    <row r="17777" spans="4:5">
      <c r="D17777" s="1205"/>
      <c r="E17777" s="1198"/>
    </row>
    <row r="17778" spans="4:5">
      <c r="D17778" s="1205"/>
      <c r="E17778" s="1198"/>
    </row>
    <row r="17779" spans="4:5">
      <c r="D17779" s="1205"/>
      <c r="E17779" s="1198"/>
    </row>
    <row r="17780" spans="4:5">
      <c r="D17780" s="1205"/>
      <c r="E17780" s="1198"/>
    </row>
    <row r="17781" spans="4:5">
      <c r="D17781" s="1205"/>
      <c r="E17781" s="1198"/>
    </row>
    <row r="17782" spans="4:5">
      <c r="D17782" s="1205"/>
      <c r="E17782" s="1198"/>
    </row>
    <row r="17783" spans="4:5">
      <c r="D17783" s="1205"/>
      <c r="E17783" s="1198"/>
    </row>
    <row r="17784" spans="4:5">
      <c r="D17784" s="1205"/>
      <c r="E17784" s="1198"/>
    </row>
    <row r="17785" spans="4:5">
      <c r="D17785" s="1205"/>
      <c r="E17785" s="1198"/>
    </row>
    <row r="17786" spans="4:5">
      <c r="D17786" s="1205"/>
      <c r="E17786" s="1198"/>
    </row>
    <row r="17787" spans="4:5">
      <c r="D17787" s="1205"/>
      <c r="E17787" s="1198"/>
    </row>
    <row r="17788" spans="4:5">
      <c r="D17788" s="1205"/>
      <c r="E17788" s="1198"/>
    </row>
    <row r="17789" spans="4:5">
      <c r="D17789" s="1205"/>
      <c r="E17789" s="1198"/>
    </row>
    <row r="17790" spans="4:5">
      <c r="D17790" s="1205"/>
      <c r="E17790" s="1198"/>
    </row>
    <row r="17791" spans="4:5">
      <c r="D17791" s="1205"/>
      <c r="E17791" s="1198"/>
    </row>
    <row r="17792" spans="4:5">
      <c r="D17792" s="1205"/>
      <c r="E17792" s="1198"/>
    </row>
    <row r="17793" spans="4:5">
      <c r="D17793" s="1205"/>
      <c r="E17793" s="1198"/>
    </row>
    <row r="17794" spans="4:5">
      <c r="D17794" s="1205"/>
      <c r="E17794" s="1198"/>
    </row>
    <row r="17795" spans="4:5">
      <c r="D17795" s="1205"/>
      <c r="E17795" s="1198"/>
    </row>
    <row r="17796" spans="4:5">
      <c r="D17796" s="1205"/>
      <c r="E17796" s="1198"/>
    </row>
    <row r="17797" spans="4:5">
      <c r="D17797" s="1205"/>
      <c r="E17797" s="1198"/>
    </row>
    <row r="17798" spans="4:5">
      <c r="D17798" s="1205"/>
      <c r="E17798" s="1198"/>
    </row>
    <row r="17799" spans="4:5">
      <c r="D17799" s="1205"/>
      <c r="E17799" s="1198"/>
    </row>
    <row r="17800" spans="4:5">
      <c r="D17800" s="1205"/>
      <c r="E17800" s="1198"/>
    </row>
    <row r="17801" spans="4:5">
      <c r="D17801" s="1205"/>
      <c r="E17801" s="1198"/>
    </row>
    <row r="17802" spans="4:5">
      <c r="D17802" s="1205"/>
      <c r="E17802" s="1198"/>
    </row>
    <row r="17803" spans="4:5">
      <c r="D17803" s="1205"/>
      <c r="E17803" s="1198"/>
    </row>
    <row r="17804" spans="4:5">
      <c r="D17804" s="1205"/>
      <c r="E17804" s="1198"/>
    </row>
    <row r="17805" spans="4:5">
      <c r="D17805" s="1205"/>
      <c r="E17805" s="1198"/>
    </row>
    <row r="17806" spans="4:5">
      <c r="D17806" s="1205"/>
      <c r="E17806" s="1198"/>
    </row>
    <row r="17807" spans="4:5">
      <c r="D17807" s="1205"/>
      <c r="E17807" s="1198"/>
    </row>
    <row r="17808" spans="4:5">
      <c r="D17808" s="1205"/>
      <c r="E17808" s="1198"/>
    </row>
    <row r="17809" spans="4:5">
      <c r="D17809" s="1205"/>
      <c r="E17809" s="1198"/>
    </row>
    <row r="17810" spans="4:5">
      <c r="D17810" s="1205"/>
      <c r="E17810" s="1198"/>
    </row>
    <row r="17811" spans="4:5">
      <c r="D17811" s="1205"/>
      <c r="E17811" s="1198"/>
    </row>
    <row r="17812" spans="4:5">
      <c r="D17812" s="1205"/>
      <c r="E17812" s="1198"/>
    </row>
    <row r="17813" spans="4:5">
      <c r="D17813" s="1205"/>
      <c r="E17813" s="1198"/>
    </row>
    <row r="17814" spans="4:5">
      <c r="D17814" s="1205"/>
      <c r="E17814" s="1198"/>
    </row>
    <row r="17815" spans="4:5">
      <c r="D17815" s="1205"/>
      <c r="E17815" s="1198"/>
    </row>
    <row r="17816" spans="4:5">
      <c r="D17816" s="1205"/>
      <c r="E17816" s="1198"/>
    </row>
    <row r="17817" spans="4:5">
      <c r="D17817" s="1205"/>
      <c r="E17817" s="1198"/>
    </row>
    <row r="17818" spans="4:5">
      <c r="D17818" s="1205"/>
      <c r="E17818" s="1198"/>
    </row>
    <row r="17819" spans="4:5">
      <c r="D17819" s="1205"/>
      <c r="E17819" s="1198"/>
    </row>
    <row r="17820" spans="4:5">
      <c r="D17820" s="1205"/>
      <c r="E17820" s="1198"/>
    </row>
    <row r="17821" spans="4:5">
      <c r="D17821" s="1205"/>
      <c r="E17821" s="1198"/>
    </row>
    <row r="17822" spans="4:5">
      <c r="D17822" s="1205"/>
      <c r="E17822" s="1198"/>
    </row>
    <row r="17823" spans="4:5">
      <c r="D17823" s="1205"/>
      <c r="E17823" s="1198"/>
    </row>
    <row r="17824" spans="4:5">
      <c r="D17824" s="1205"/>
      <c r="E17824" s="1198"/>
    </row>
    <row r="17825" spans="4:5">
      <c r="D17825" s="1205"/>
      <c r="E17825" s="1198"/>
    </row>
    <row r="17826" spans="4:5">
      <c r="D17826" s="1205"/>
      <c r="E17826" s="1198"/>
    </row>
    <row r="17827" spans="4:5">
      <c r="D17827" s="1205"/>
      <c r="E17827" s="1198"/>
    </row>
    <row r="17828" spans="4:5">
      <c r="D17828" s="1205"/>
      <c r="E17828" s="1198"/>
    </row>
    <row r="17829" spans="4:5">
      <c r="D17829" s="1205"/>
      <c r="E17829" s="1198"/>
    </row>
    <row r="17830" spans="4:5">
      <c r="D17830" s="1205"/>
      <c r="E17830" s="1198"/>
    </row>
    <row r="17831" spans="4:5">
      <c r="D17831" s="1205"/>
      <c r="E17831" s="1198"/>
    </row>
    <row r="17832" spans="4:5">
      <c r="D17832" s="1205"/>
      <c r="E17832" s="1198"/>
    </row>
    <row r="17833" spans="4:5">
      <c r="D17833" s="1205"/>
      <c r="E17833" s="1198"/>
    </row>
    <row r="17834" spans="4:5">
      <c r="D17834" s="1205"/>
      <c r="E17834" s="1198"/>
    </row>
    <row r="17835" spans="4:5">
      <c r="D17835" s="1205"/>
      <c r="E17835" s="1198"/>
    </row>
    <row r="17836" spans="4:5">
      <c r="D17836" s="1205"/>
      <c r="E17836" s="1198"/>
    </row>
    <row r="17837" spans="4:5">
      <c r="D17837" s="1205"/>
      <c r="E17837" s="1198"/>
    </row>
    <row r="17838" spans="4:5">
      <c r="D17838" s="1205"/>
      <c r="E17838" s="1198"/>
    </row>
    <row r="17839" spans="4:5">
      <c r="D17839" s="1205"/>
      <c r="E17839" s="1198"/>
    </row>
    <row r="17840" spans="4:5">
      <c r="D17840" s="1205"/>
      <c r="E17840" s="1198"/>
    </row>
    <row r="17841" spans="4:5">
      <c r="D17841" s="1205"/>
      <c r="E17841" s="1198"/>
    </row>
    <row r="17842" spans="4:5">
      <c r="D17842" s="1205"/>
      <c r="E17842" s="1198"/>
    </row>
    <row r="17843" spans="4:5">
      <c r="D17843" s="1205"/>
      <c r="E17843" s="1198"/>
    </row>
    <row r="17844" spans="4:5">
      <c r="D17844" s="1205"/>
      <c r="E17844" s="1198"/>
    </row>
    <row r="17845" spans="4:5">
      <c r="D17845" s="1205"/>
      <c r="E17845" s="1198"/>
    </row>
    <row r="17846" spans="4:5">
      <c r="D17846" s="1205"/>
      <c r="E17846" s="1198"/>
    </row>
    <row r="17847" spans="4:5">
      <c r="D17847" s="1205"/>
      <c r="E17847" s="1198"/>
    </row>
    <row r="17848" spans="4:5">
      <c r="D17848" s="1205"/>
      <c r="E17848" s="1198"/>
    </row>
    <row r="17849" spans="4:5">
      <c r="D17849" s="1205"/>
      <c r="E17849" s="1198"/>
    </row>
    <row r="17850" spans="4:5">
      <c r="D17850" s="1205"/>
      <c r="E17850" s="1198"/>
    </row>
    <row r="17851" spans="4:5">
      <c r="D17851" s="1205"/>
      <c r="E17851" s="1198"/>
    </row>
    <row r="17852" spans="4:5">
      <c r="D17852" s="1205"/>
      <c r="E17852" s="1198"/>
    </row>
    <row r="17853" spans="4:5">
      <c r="D17853" s="1205"/>
      <c r="E17853" s="1198"/>
    </row>
    <row r="17854" spans="4:5">
      <c r="D17854" s="1205"/>
      <c r="E17854" s="1198"/>
    </row>
    <row r="17855" spans="4:5">
      <c r="D17855" s="1205"/>
      <c r="E17855" s="1198"/>
    </row>
    <row r="17856" spans="4:5">
      <c r="D17856" s="1205"/>
      <c r="E17856" s="1198"/>
    </row>
    <row r="17857" spans="4:5">
      <c r="D17857" s="1205"/>
      <c r="E17857" s="1198"/>
    </row>
    <row r="17858" spans="4:5">
      <c r="D17858" s="1205"/>
      <c r="E17858" s="1198"/>
    </row>
    <row r="17859" spans="4:5">
      <c r="D17859" s="1205"/>
      <c r="E17859" s="1198"/>
    </row>
    <row r="17860" spans="4:5">
      <c r="D17860" s="1205"/>
      <c r="E17860" s="1198"/>
    </row>
    <row r="17861" spans="4:5">
      <c r="D17861" s="1205"/>
      <c r="E17861" s="1198"/>
    </row>
    <row r="17862" spans="4:5">
      <c r="D17862" s="1205"/>
      <c r="E17862" s="1198"/>
    </row>
    <row r="17863" spans="4:5">
      <c r="D17863" s="1205"/>
      <c r="E17863" s="1198"/>
    </row>
    <row r="17864" spans="4:5">
      <c r="D17864" s="1205"/>
      <c r="E17864" s="1198"/>
    </row>
    <row r="17865" spans="4:5">
      <c r="D17865" s="1205"/>
      <c r="E17865" s="1198"/>
    </row>
    <row r="17866" spans="4:5">
      <c r="D17866" s="1205"/>
      <c r="E17866" s="1198"/>
    </row>
    <row r="17867" spans="4:5">
      <c r="D17867" s="1205"/>
      <c r="E17867" s="1198"/>
    </row>
    <row r="17868" spans="4:5">
      <c r="D17868" s="1205"/>
      <c r="E17868" s="1198"/>
    </row>
    <row r="17869" spans="4:5">
      <c r="D17869" s="1205"/>
      <c r="E17869" s="1198"/>
    </row>
    <row r="17870" spans="4:5">
      <c r="D17870" s="1205"/>
      <c r="E17870" s="1198"/>
    </row>
    <row r="17871" spans="4:5">
      <c r="D17871" s="1205"/>
      <c r="E17871" s="1198"/>
    </row>
    <row r="17872" spans="4:5">
      <c r="D17872" s="1205"/>
      <c r="E17872" s="1198"/>
    </row>
    <row r="17873" spans="4:5">
      <c r="D17873" s="1205"/>
      <c r="E17873" s="1198"/>
    </row>
    <row r="17874" spans="4:5">
      <c r="D17874" s="1205"/>
      <c r="E17874" s="1198"/>
    </row>
    <row r="17875" spans="4:5">
      <c r="D17875" s="1205"/>
      <c r="E17875" s="1198"/>
    </row>
    <row r="17876" spans="4:5">
      <c r="D17876" s="1205"/>
      <c r="E17876" s="1198"/>
    </row>
    <row r="17877" spans="4:5">
      <c r="D17877" s="1205"/>
      <c r="E17877" s="1198"/>
    </row>
    <row r="17878" spans="4:5">
      <c r="D17878" s="1205"/>
      <c r="E17878" s="1198"/>
    </row>
    <row r="17879" spans="4:5">
      <c r="D17879" s="1205"/>
      <c r="E17879" s="1198"/>
    </row>
    <row r="17880" spans="4:5">
      <c r="D17880" s="1205"/>
      <c r="E17880" s="1198"/>
    </row>
    <row r="17881" spans="4:5">
      <c r="D17881" s="1205"/>
      <c r="E17881" s="1198"/>
    </row>
    <row r="17882" spans="4:5">
      <c r="D17882" s="1205"/>
      <c r="E17882" s="1198"/>
    </row>
    <row r="17883" spans="4:5">
      <c r="D17883" s="1205"/>
      <c r="E17883" s="1198"/>
    </row>
    <row r="17884" spans="4:5">
      <c r="D17884" s="1205"/>
      <c r="E17884" s="1198"/>
    </row>
    <row r="17885" spans="4:5">
      <c r="D17885" s="1205"/>
      <c r="E17885" s="1198"/>
    </row>
    <row r="17886" spans="4:5">
      <c r="D17886" s="1205"/>
      <c r="E17886" s="1198"/>
    </row>
    <row r="17887" spans="4:5">
      <c r="D17887" s="1205"/>
      <c r="E17887" s="1198"/>
    </row>
    <row r="17888" spans="4:5">
      <c r="D17888" s="1205"/>
      <c r="E17888" s="1198"/>
    </row>
    <row r="17889" spans="4:5">
      <c r="D17889" s="1205"/>
      <c r="E17889" s="1198"/>
    </row>
    <row r="17890" spans="4:5">
      <c r="D17890" s="1205"/>
      <c r="E17890" s="1198"/>
    </row>
    <row r="17891" spans="4:5">
      <c r="D17891" s="1205"/>
      <c r="E17891" s="1198"/>
    </row>
    <row r="17892" spans="4:5">
      <c r="D17892" s="1205"/>
      <c r="E17892" s="1198"/>
    </row>
    <row r="17893" spans="4:5">
      <c r="D17893" s="1205"/>
      <c r="E17893" s="1198"/>
    </row>
    <row r="17894" spans="4:5">
      <c r="D17894" s="1205"/>
      <c r="E17894" s="1198"/>
    </row>
    <row r="17895" spans="4:5">
      <c r="D17895" s="1205"/>
      <c r="E17895" s="1198"/>
    </row>
    <row r="17896" spans="4:5">
      <c r="D17896" s="1205"/>
      <c r="E17896" s="1198"/>
    </row>
    <row r="17897" spans="4:5">
      <c r="D17897" s="1205"/>
      <c r="E17897" s="1198"/>
    </row>
    <row r="17898" spans="4:5">
      <c r="D17898" s="1205"/>
      <c r="E17898" s="1198"/>
    </row>
    <row r="17899" spans="4:5">
      <c r="D17899" s="1205"/>
      <c r="E17899" s="1198"/>
    </row>
    <row r="17900" spans="4:5">
      <c r="D17900" s="1205"/>
      <c r="E17900" s="1198"/>
    </row>
    <row r="17901" spans="4:5">
      <c r="D17901" s="1205"/>
      <c r="E17901" s="1198"/>
    </row>
    <row r="17902" spans="4:5">
      <c r="D17902" s="1205"/>
      <c r="E17902" s="1198"/>
    </row>
    <row r="17903" spans="4:5">
      <c r="D17903" s="1205"/>
      <c r="E17903" s="1198"/>
    </row>
    <row r="17904" spans="4:5">
      <c r="D17904" s="1205"/>
      <c r="E17904" s="1198"/>
    </row>
    <row r="17905" spans="4:5">
      <c r="D17905" s="1205"/>
      <c r="E17905" s="1198"/>
    </row>
    <row r="17906" spans="4:5">
      <c r="D17906" s="1205"/>
      <c r="E17906" s="1198"/>
    </row>
    <row r="17907" spans="4:5">
      <c r="D17907" s="1205"/>
      <c r="E17907" s="1198"/>
    </row>
    <row r="17908" spans="4:5">
      <c r="D17908" s="1205"/>
      <c r="E17908" s="1198"/>
    </row>
    <row r="17909" spans="4:5">
      <c r="D17909" s="1205"/>
      <c r="E17909" s="1198"/>
    </row>
    <row r="17910" spans="4:5">
      <c r="D17910" s="1205"/>
      <c r="E17910" s="1198"/>
    </row>
    <row r="17911" spans="4:5">
      <c r="D17911" s="1205"/>
      <c r="E17911" s="1198"/>
    </row>
    <row r="17912" spans="4:5">
      <c r="D17912" s="1205"/>
      <c r="E17912" s="1198"/>
    </row>
    <row r="17913" spans="4:5">
      <c r="D17913" s="1205"/>
      <c r="E17913" s="1198"/>
    </row>
    <row r="17914" spans="4:5">
      <c r="D17914" s="1205"/>
      <c r="E17914" s="1198"/>
    </row>
    <row r="17915" spans="4:5">
      <c r="D17915" s="1205"/>
      <c r="E17915" s="1198"/>
    </row>
    <row r="17916" spans="4:5">
      <c r="D17916" s="1205"/>
      <c r="E17916" s="1198"/>
    </row>
    <row r="17917" spans="4:5">
      <c r="D17917" s="1205"/>
      <c r="E17917" s="1198"/>
    </row>
    <row r="17918" spans="4:5">
      <c r="D17918" s="1205"/>
      <c r="E17918" s="1198"/>
    </row>
    <row r="17919" spans="4:5">
      <c r="D17919" s="1205"/>
      <c r="E17919" s="1198"/>
    </row>
    <row r="17920" spans="4:5">
      <c r="D17920" s="1205"/>
      <c r="E17920" s="1198"/>
    </row>
    <row r="17921" spans="4:5">
      <c r="D17921" s="1205"/>
      <c r="E17921" s="1198"/>
    </row>
    <row r="17922" spans="4:5">
      <c r="D17922" s="1205"/>
      <c r="E17922" s="1198"/>
    </row>
    <row r="17923" spans="4:5">
      <c r="D17923" s="1205"/>
      <c r="E17923" s="1198"/>
    </row>
    <row r="17924" spans="4:5">
      <c r="D17924" s="1205"/>
      <c r="E17924" s="1198"/>
    </row>
    <row r="17925" spans="4:5">
      <c r="D17925" s="1205"/>
      <c r="E17925" s="1198"/>
    </row>
    <row r="17926" spans="4:5">
      <c r="D17926" s="1205"/>
      <c r="E17926" s="1198"/>
    </row>
    <row r="17927" spans="4:5">
      <c r="D17927" s="1205"/>
      <c r="E17927" s="1198"/>
    </row>
    <row r="17928" spans="4:5">
      <c r="D17928" s="1205"/>
      <c r="E17928" s="1198"/>
    </row>
    <row r="17929" spans="4:5">
      <c r="D17929" s="1205"/>
      <c r="E17929" s="1198"/>
    </row>
    <row r="17930" spans="4:5">
      <c r="D17930" s="1205"/>
      <c r="E17930" s="1198"/>
    </row>
    <row r="17931" spans="4:5">
      <c r="D17931" s="1205"/>
      <c r="E17931" s="1198"/>
    </row>
    <row r="17932" spans="4:5">
      <c r="D17932" s="1205"/>
      <c r="E17932" s="1198"/>
    </row>
    <row r="17933" spans="4:5">
      <c r="D17933" s="1205"/>
      <c r="E17933" s="1198"/>
    </row>
    <row r="17934" spans="4:5">
      <c r="D17934" s="1205"/>
      <c r="E17934" s="1198"/>
    </row>
    <row r="17935" spans="4:5">
      <c r="D17935" s="1205"/>
      <c r="E17935" s="1198"/>
    </row>
    <row r="17936" spans="4:5">
      <c r="D17936" s="1205"/>
      <c r="E17936" s="1198"/>
    </row>
    <row r="17937" spans="4:5">
      <c r="D17937" s="1205"/>
      <c r="E17937" s="1198"/>
    </row>
    <row r="17938" spans="4:5">
      <c r="D17938" s="1205"/>
      <c r="E17938" s="1198"/>
    </row>
    <row r="17939" spans="4:5">
      <c r="D17939" s="1205"/>
      <c r="E17939" s="1198"/>
    </row>
    <row r="17940" spans="4:5">
      <c r="D17940" s="1205"/>
      <c r="E17940" s="1198"/>
    </row>
    <row r="17941" spans="4:5">
      <c r="D17941" s="1205"/>
      <c r="E17941" s="1198"/>
    </row>
    <row r="17942" spans="4:5">
      <c r="D17942" s="1205"/>
      <c r="E17942" s="1198"/>
    </row>
    <row r="17943" spans="4:5">
      <c r="D17943" s="1205"/>
      <c r="E17943" s="1198"/>
    </row>
    <row r="17944" spans="4:5">
      <c r="D17944" s="1205"/>
      <c r="E17944" s="1198"/>
    </row>
    <row r="17945" spans="4:5">
      <c r="D17945" s="1205"/>
      <c r="E17945" s="1198"/>
    </row>
    <row r="17946" spans="4:5">
      <c r="D17946" s="1205"/>
      <c r="E17946" s="1198"/>
    </row>
    <row r="17947" spans="4:5">
      <c r="D17947" s="1205"/>
      <c r="E17947" s="1198"/>
    </row>
    <row r="17948" spans="4:5">
      <c r="D17948" s="1205"/>
      <c r="E17948" s="1198"/>
    </row>
    <row r="17949" spans="4:5">
      <c r="D17949" s="1205"/>
      <c r="E17949" s="1198"/>
    </row>
    <row r="17950" spans="4:5">
      <c r="D17950" s="1205"/>
      <c r="E17950" s="1198"/>
    </row>
    <row r="17951" spans="4:5">
      <c r="D17951" s="1205"/>
      <c r="E17951" s="1198"/>
    </row>
    <row r="17952" spans="4:5">
      <c r="D17952" s="1205"/>
      <c r="E17952" s="1198"/>
    </row>
    <row r="17953" spans="4:5">
      <c r="D17953" s="1205"/>
      <c r="E17953" s="1198"/>
    </row>
    <row r="17954" spans="4:5">
      <c r="D17954" s="1205"/>
      <c r="E17954" s="1198"/>
    </row>
    <row r="17955" spans="4:5">
      <c r="D17955" s="1205"/>
      <c r="E17955" s="1198"/>
    </row>
    <row r="17956" spans="4:5">
      <c r="D17956" s="1205"/>
      <c r="E17956" s="1198"/>
    </row>
    <row r="17957" spans="4:5">
      <c r="D17957" s="1205"/>
      <c r="E17957" s="1198"/>
    </row>
    <row r="17958" spans="4:5">
      <c r="D17958" s="1205"/>
      <c r="E17958" s="1198"/>
    </row>
    <row r="17959" spans="4:5">
      <c r="D17959" s="1205"/>
      <c r="E17959" s="1198"/>
    </row>
    <row r="17960" spans="4:5">
      <c r="D17960" s="1205"/>
      <c r="E17960" s="1198"/>
    </row>
    <row r="17961" spans="4:5">
      <c r="D17961" s="1205"/>
      <c r="E17961" s="1198"/>
    </row>
    <row r="17962" spans="4:5">
      <c r="D17962" s="1205"/>
      <c r="E17962" s="1198"/>
    </row>
    <row r="17963" spans="4:5">
      <c r="D17963" s="1205"/>
      <c r="E17963" s="1198"/>
    </row>
    <row r="17964" spans="4:5">
      <c r="D17964" s="1205"/>
      <c r="E17964" s="1198"/>
    </row>
    <row r="17965" spans="4:5">
      <c r="D17965" s="1205"/>
      <c r="E17965" s="1198"/>
    </row>
    <row r="17966" spans="4:5">
      <c r="D17966" s="1205"/>
      <c r="E17966" s="1198"/>
    </row>
    <row r="17967" spans="4:5">
      <c r="D17967" s="1205"/>
      <c r="E17967" s="1198"/>
    </row>
    <row r="17968" spans="4:5">
      <c r="D17968" s="1205"/>
      <c r="E17968" s="1198"/>
    </row>
    <row r="17969" spans="4:5">
      <c r="D17969" s="1205"/>
      <c r="E17969" s="1198"/>
    </row>
    <row r="17970" spans="4:5">
      <c r="D17970" s="1205"/>
      <c r="E17970" s="1198"/>
    </row>
    <row r="17971" spans="4:5">
      <c r="D17971" s="1205"/>
      <c r="E17971" s="1198"/>
    </row>
    <row r="17972" spans="4:5">
      <c r="D17972" s="1205"/>
      <c r="E17972" s="1198"/>
    </row>
    <row r="17973" spans="4:5">
      <c r="D17973" s="1205"/>
      <c r="E17973" s="1198"/>
    </row>
    <row r="17974" spans="4:5">
      <c r="D17974" s="1205"/>
      <c r="E17974" s="1198"/>
    </row>
    <row r="17975" spans="4:5">
      <c r="D17975" s="1205"/>
      <c r="E17975" s="1198"/>
    </row>
    <row r="17976" spans="4:5">
      <c r="D17976" s="1205"/>
      <c r="E17976" s="1198"/>
    </row>
    <row r="17977" spans="4:5">
      <c r="D17977" s="1205"/>
      <c r="E17977" s="1198"/>
    </row>
    <row r="17978" spans="4:5">
      <c r="D17978" s="1205"/>
      <c r="E17978" s="1198"/>
    </row>
    <row r="17979" spans="4:5">
      <c r="D17979" s="1205"/>
      <c r="E17979" s="1198"/>
    </row>
    <row r="17980" spans="4:5">
      <c r="D17980" s="1205"/>
      <c r="E17980" s="1198"/>
    </row>
    <row r="17981" spans="4:5">
      <c r="D17981" s="1205"/>
      <c r="E17981" s="1198"/>
    </row>
    <row r="17982" spans="4:5">
      <c r="D17982" s="1205"/>
      <c r="E17982" s="1198"/>
    </row>
    <row r="17983" spans="4:5">
      <c r="D17983" s="1205"/>
      <c r="E17983" s="1198"/>
    </row>
    <row r="17984" spans="4:5">
      <c r="D17984" s="1205"/>
      <c r="E17984" s="1198"/>
    </row>
    <row r="17985" spans="4:5">
      <c r="D17985" s="1205"/>
      <c r="E17985" s="1198"/>
    </row>
    <row r="17986" spans="4:5">
      <c r="D17986" s="1205"/>
      <c r="E17986" s="1198"/>
    </row>
    <row r="17987" spans="4:5">
      <c r="D17987" s="1205"/>
      <c r="E17987" s="1198"/>
    </row>
    <row r="17988" spans="4:5">
      <c r="D17988" s="1205"/>
      <c r="E17988" s="1198"/>
    </row>
    <row r="17989" spans="4:5">
      <c r="D17989" s="1205"/>
      <c r="E17989" s="1198"/>
    </row>
    <row r="17990" spans="4:5">
      <c r="D17990" s="1205"/>
      <c r="E17990" s="1198"/>
    </row>
    <row r="17991" spans="4:5">
      <c r="D17991" s="1205"/>
      <c r="E17991" s="1198"/>
    </row>
    <row r="17992" spans="4:5">
      <c r="D17992" s="1205"/>
      <c r="E17992" s="1198"/>
    </row>
    <row r="17993" spans="4:5">
      <c r="D17993" s="1205"/>
      <c r="E17993" s="1198"/>
    </row>
    <row r="17994" spans="4:5">
      <c r="D17994" s="1205"/>
      <c r="E17994" s="1198"/>
    </row>
    <row r="17995" spans="4:5">
      <c r="D17995" s="1205"/>
      <c r="E17995" s="1198"/>
    </row>
    <row r="17996" spans="4:5">
      <c r="D17996" s="1205"/>
      <c r="E17996" s="1198"/>
    </row>
    <row r="17997" spans="4:5">
      <c r="D17997" s="1205"/>
      <c r="E17997" s="1198"/>
    </row>
    <row r="17998" spans="4:5">
      <c r="D17998" s="1205"/>
      <c r="E17998" s="1198"/>
    </row>
    <row r="17999" spans="4:5">
      <c r="D17999" s="1205"/>
      <c r="E17999" s="1198"/>
    </row>
    <row r="18000" spans="4:5">
      <c r="D18000" s="1205"/>
      <c r="E18000" s="1198"/>
    </row>
    <row r="18001" spans="4:5">
      <c r="D18001" s="1205"/>
      <c r="E18001" s="1198"/>
    </row>
    <row r="18002" spans="4:5">
      <c r="D18002" s="1205"/>
      <c r="E18002" s="1198"/>
    </row>
    <row r="18003" spans="4:5">
      <c r="D18003" s="1205"/>
      <c r="E18003" s="1198"/>
    </row>
    <row r="18004" spans="4:5">
      <c r="D18004" s="1205"/>
      <c r="E18004" s="1198"/>
    </row>
    <row r="18005" spans="4:5">
      <c r="D18005" s="1205"/>
      <c r="E18005" s="1198"/>
    </row>
    <row r="18006" spans="4:5">
      <c r="D18006" s="1205"/>
      <c r="E18006" s="1198"/>
    </row>
    <row r="18007" spans="4:5">
      <c r="D18007" s="1205"/>
      <c r="E18007" s="1198"/>
    </row>
    <row r="18008" spans="4:5">
      <c r="D18008" s="1205"/>
      <c r="E18008" s="1198"/>
    </row>
    <row r="18009" spans="4:5">
      <c r="D18009" s="1205"/>
      <c r="E18009" s="1198"/>
    </row>
    <row r="18010" spans="4:5">
      <c r="D18010" s="1205"/>
      <c r="E18010" s="1198"/>
    </row>
    <row r="18011" spans="4:5">
      <c r="D18011" s="1205"/>
      <c r="E18011" s="1198"/>
    </row>
    <row r="18012" spans="4:5">
      <c r="D18012" s="1205"/>
      <c r="E18012" s="1198"/>
    </row>
    <row r="18013" spans="4:5">
      <c r="D18013" s="1205"/>
      <c r="E18013" s="1198"/>
    </row>
    <row r="18014" spans="4:5">
      <c r="D18014" s="1205"/>
      <c r="E18014" s="1198"/>
    </row>
    <row r="18015" spans="4:5">
      <c r="D18015" s="1205"/>
      <c r="E18015" s="1198"/>
    </row>
    <row r="18016" spans="4:5">
      <c r="D18016" s="1205"/>
      <c r="E18016" s="1198"/>
    </row>
    <row r="18017" spans="4:5">
      <c r="D18017" s="1205"/>
      <c r="E18017" s="1198"/>
    </row>
    <row r="18018" spans="4:5">
      <c r="D18018" s="1205"/>
      <c r="E18018" s="1198"/>
    </row>
    <row r="18019" spans="4:5">
      <c r="D18019" s="1205"/>
      <c r="E18019" s="1198"/>
    </row>
    <row r="18020" spans="4:5">
      <c r="D18020" s="1205"/>
      <c r="E18020" s="1198"/>
    </row>
    <row r="18021" spans="4:5">
      <c r="D18021" s="1205"/>
      <c r="E18021" s="1198"/>
    </row>
    <row r="18022" spans="4:5">
      <c r="D18022" s="1205"/>
      <c r="E18022" s="1198"/>
    </row>
    <row r="18023" spans="4:5">
      <c r="D18023" s="1205"/>
      <c r="E18023" s="1198"/>
    </row>
    <row r="18024" spans="4:5">
      <c r="D18024" s="1205"/>
      <c r="E18024" s="1198"/>
    </row>
    <row r="18025" spans="4:5">
      <c r="D18025" s="1205"/>
      <c r="E18025" s="1198"/>
    </row>
    <row r="18026" spans="4:5">
      <c r="D18026" s="1205"/>
      <c r="E18026" s="1198"/>
    </row>
    <row r="18027" spans="4:5">
      <c r="D18027" s="1205"/>
      <c r="E18027" s="1198"/>
    </row>
    <row r="18028" spans="4:5">
      <c r="D18028" s="1205"/>
      <c r="E18028" s="1198"/>
    </row>
    <row r="18029" spans="4:5">
      <c r="D18029" s="1205"/>
      <c r="E18029" s="1198"/>
    </row>
    <row r="18030" spans="4:5">
      <c r="D18030" s="1205"/>
      <c r="E18030" s="1198"/>
    </row>
    <row r="18031" spans="4:5">
      <c r="D18031" s="1205"/>
      <c r="E18031" s="1198"/>
    </row>
    <row r="18032" spans="4:5">
      <c r="D18032" s="1205"/>
      <c r="E18032" s="1198"/>
    </row>
    <row r="18033" spans="4:5">
      <c r="D18033" s="1205"/>
      <c r="E18033" s="1198"/>
    </row>
    <row r="18034" spans="4:5">
      <c r="D18034" s="1205"/>
      <c r="E18034" s="1198"/>
    </row>
    <row r="18035" spans="4:5">
      <c r="D18035" s="1205"/>
      <c r="E18035" s="1198"/>
    </row>
    <row r="18036" spans="4:5">
      <c r="D18036" s="1205"/>
      <c r="E18036" s="1198"/>
    </row>
    <row r="18037" spans="4:5">
      <c r="D18037" s="1205"/>
      <c r="E18037" s="1198"/>
    </row>
    <row r="18038" spans="4:5">
      <c r="D18038" s="1205"/>
      <c r="E18038" s="1198"/>
    </row>
    <row r="18039" spans="4:5">
      <c r="D18039" s="1205"/>
      <c r="E18039" s="1198"/>
    </row>
    <row r="18040" spans="4:5">
      <c r="D18040" s="1205"/>
      <c r="E18040" s="1198"/>
    </row>
    <row r="18041" spans="4:5">
      <c r="D18041" s="1205"/>
      <c r="E18041" s="1198"/>
    </row>
    <row r="18042" spans="4:5">
      <c r="D18042" s="1205"/>
      <c r="E18042" s="1198"/>
    </row>
    <row r="18043" spans="4:5">
      <c r="D18043" s="1205"/>
      <c r="E18043" s="1198"/>
    </row>
    <row r="18044" spans="4:5">
      <c r="D18044" s="1205"/>
      <c r="E18044" s="1198"/>
    </row>
    <row r="18045" spans="4:5">
      <c r="D18045" s="1205"/>
      <c r="E18045" s="1198"/>
    </row>
    <row r="18046" spans="4:5">
      <c r="D18046" s="1205"/>
      <c r="E18046" s="1198"/>
    </row>
    <row r="18047" spans="4:5">
      <c r="D18047" s="1205"/>
      <c r="E18047" s="1198"/>
    </row>
    <row r="18048" spans="4:5">
      <c r="D18048" s="1205"/>
      <c r="E18048" s="1198"/>
    </row>
    <row r="18049" spans="4:5">
      <c r="D18049" s="1205"/>
      <c r="E18049" s="1198"/>
    </row>
    <row r="18050" spans="4:5">
      <c r="D18050" s="1205"/>
      <c r="E18050" s="1198"/>
    </row>
    <row r="18051" spans="4:5">
      <c r="D18051" s="1205"/>
      <c r="E18051" s="1198"/>
    </row>
    <row r="18052" spans="4:5">
      <c r="D18052" s="1205"/>
      <c r="E18052" s="1198"/>
    </row>
    <row r="18053" spans="4:5">
      <c r="D18053" s="1205"/>
      <c r="E18053" s="1198"/>
    </row>
    <row r="18054" spans="4:5">
      <c r="D18054" s="1205"/>
      <c r="E18054" s="1198"/>
    </row>
    <row r="18055" spans="4:5">
      <c r="D18055" s="1205"/>
      <c r="E18055" s="1198"/>
    </row>
    <row r="18056" spans="4:5">
      <c r="D18056" s="1205"/>
      <c r="E18056" s="1198"/>
    </row>
    <row r="18057" spans="4:5">
      <c r="D18057" s="1205"/>
      <c r="E18057" s="1198"/>
    </row>
    <row r="18058" spans="4:5">
      <c r="D18058" s="1205"/>
      <c r="E18058" s="1198"/>
    </row>
    <row r="18059" spans="4:5">
      <c r="D18059" s="1205"/>
      <c r="E18059" s="1198"/>
    </row>
    <row r="18060" spans="4:5">
      <c r="D18060" s="1205"/>
      <c r="E18060" s="1198"/>
    </row>
    <row r="18061" spans="4:5">
      <c r="D18061" s="1205"/>
      <c r="E18061" s="1198"/>
    </row>
    <row r="18062" spans="4:5">
      <c r="D18062" s="1205"/>
      <c r="E18062" s="1198"/>
    </row>
    <row r="18063" spans="4:5">
      <c r="D18063" s="1205"/>
      <c r="E18063" s="1198"/>
    </row>
    <row r="18064" spans="4:5">
      <c r="D18064" s="1205"/>
      <c r="E18064" s="1198"/>
    </row>
    <row r="18065" spans="4:5">
      <c r="D18065" s="1205"/>
      <c r="E18065" s="1198"/>
    </row>
    <row r="18066" spans="4:5">
      <c r="D18066" s="1205"/>
      <c r="E18066" s="1198"/>
    </row>
    <row r="18067" spans="4:5">
      <c r="D18067" s="1205"/>
      <c r="E18067" s="1198"/>
    </row>
    <row r="18068" spans="4:5">
      <c r="D18068" s="1205"/>
      <c r="E18068" s="1198"/>
    </row>
    <row r="18069" spans="4:5">
      <c r="D18069" s="1205"/>
      <c r="E18069" s="1198"/>
    </row>
    <row r="18070" spans="4:5">
      <c r="D18070" s="1205"/>
      <c r="E18070" s="1198"/>
    </row>
    <row r="18071" spans="4:5">
      <c r="D18071" s="1205"/>
      <c r="E18071" s="1198"/>
    </row>
    <row r="18072" spans="4:5">
      <c r="D18072" s="1205"/>
      <c r="E18072" s="1198"/>
    </row>
    <row r="18073" spans="4:5">
      <c r="D18073" s="1205"/>
      <c r="E18073" s="1198"/>
    </row>
    <row r="18074" spans="4:5">
      <c r="D18074" s="1205"/>
      <c r="E18074" s="1198"/>
    </row>
    <row r="18075" spans="4:5">
      <c r="D18075" s="1205"/>
      <c r="E18075" s="1198"/>
    </row>
    <row r="18076" spans="4:5">
      <c r="D18076" s="1205"/>
      <c r="E18076" s="1198"/>
    </row>
    <row r="18077" spans="4:5">
      <c r="D18077" s="1205"/>
      <c r="E18077" s="1198"/>
    </row>
    <row r="18078" spans="4:5">
      <c r="D18078" s="1205"/>
      <c r="E18078" s="1198"/>
    </row>
    <row r="18079" spans="4:5">
      <c r="D18079" s="1205"/>
      <c r="E18079" s="1198"/>
    </row>
    <row r="18080" spans="4:5">
      <c r="D18080" s="1205"/>
      <c r="E18080" s="1198"/>
    </row>
    <row r="18081" spans="4:5">
      <c r="D18081" s="1205"/>
      <c r="E18081" s="1198"/>
    </row>
    <row r="18082" spans="4:5">
      <c r="D18082" s="1205"/>
      <c r="E18082" s="1198"/>
    </row>
    <row r="18083" spans="4:5">
      <c r="D18083" s="1205"/>
      <c r="E18083" s="1198"/>
    </row>
    <row r="18084" spans="4:5">
      <c r="D18084" s="1205"/>
      <c r="E18084" s="1198"/>
    </row>
    <row r="18085" spans="4:5">
      <c r="D18085" s="1205"/>
      <c r="E18085" s="1198"/>
    </row>
    <row r="18086" spans="4:5">
      <c r="D18086" s="1205"/>
      <c r="E18086" s="1198"/>
    </row>
    <row r="18087" spans="4:5">
      <c r="D18087" s="1205"/>
      <c r="E18087" s="1198"/>
    </row>
    <row r="18088" spans="4:5">
      <c r="D18088" s="1205"/>
      <c r="E18088" s="1198"/>
    </row>
    <row r="18089" spans="4:5">
      <c r="D18089" s="1205"/>
      <c r="E18089" s="1198"/>
    </row>
    <row r="18090" spans="4:5">
      <c r="D18090" s="1205"/>
      <c r="E18090" s="1198"/>
    </row>
    <row r="18091" spans="4:5">
      <c r="D18091" s="1205"/>
      <c r="E18091" s="1198"/>
    </row>
    <row r="18092" spans="4:5">
      <c r="D18092" s="1205"/>
      <c r="E18092" s="1198"/>
    </row>
    <row r="18093" spans="4:5">
      <c r="D18093" s="1205"/>
      <c r="E18093" s="1198"/>
    </row>
    <row r="18094" spans="4:5">
      <c r="D18094" s="1205"/>
      <c r="E18094" s="1198"/>
    </row>
    <row r="18095" spans="4:5">
      <c r="D18095" s="1205"/>
      <c r="E18095" s="1198"/>
    </row>
    <row r="18096" spans="4:5">
      <c r="D18096" s="1205"/>
      <c r="E18096" s="1198"/>
    </row>
    <row r="18097" spans="4:5">
      <c r="D18097" s="1205"/>
      <c r="E18097" s="1198"/>
    </row>
    <row r="18098" spans="4:5">
      <c r="D18098" s="1205"/>
      <c r="E18098" s="1198"/>
    </row>
    <row r="18099" spans="4:5">
      <c r="D18099" s="1205"/>
      <c r="E18099" s="1198"/>
    </row>
    <row r="18100" spans="4:5">
      <c r="D18100" s="1205"/>
      <c r="E18100" s="1198"/>
    </row>
    <row r="18101" spans="4:5">
      <c r="D18101" s="1205"/>
      <c r="E18101" s="1198"/>
    </row>
    <row r="18102" spans="4:5">
      <c r="D18102" s="1205"/>
      <c r="E18102" s="1198"/>
    </row>
    <row r="18103" spans="4:5">
      <c r="D18103" s="1205"/>
      <c r="E18103" s="1198"/>
    </row>
    <row r="18104" spans="4:5">
      <c r="D18104" s="1205"/>
      <c r="E18104" s="1198"/>
    </row>
    <row r="18105" spans="4:5">
      <c r="D18105" s="1205"/>
      <c r="E18105" s="1198"/>
    </row>
    <row r="18106" spans="4:5">
      <c r="D18106" s="1205"/>
      <c r="E18106" s="1198"/>
    </row>
    <row r="18107" spans="4:5">
      <c r="D18107" s="1205"/>
      <c r="E18107" s="1198"/>
    </row>
    <row r="18108" spans="4:5">
      <c r="D18108" s="1205"/>
      <c r="E18108" s="1198"/>
    </row>
    <row r="18109" spans="4:5">
      <c r="D18109" s="1205"/>
      <c r="E18109" s="1198"/>
    </row>
    <row r="18110" spans="4:5">
      <c r="D18110" s="1205"/>
      <c r="E18110" s="1198"/>
    </row>
    <row r="18111" spans="4:5">
      <c r="D18111" s="1205"/>
      <c r="E18111" s="1198"/>
    </row>
    <row r="18112" spans="4:5">
      <c r="D18112" s="1205"/>
      <c r="E18112" s="1198"/>
    </row>
    <row r="18113" spans="4:5">
      <c r="D18113" s="1205"/>
      <c r="E18113" s="1198"/>
    </row>
    <row r="18114" spans="4:5">
      <c r="D18114" s="1205"/>
      <c r="E18114" s="1198"/>
    </row>
    <row r="18115" spans="4:5">
      <c r="D18115" s="1205"/>
      <c r="E18115" s="1198"/>
    </row>
    <row r="18116" spans="4:5">
      <c r="D18116" s="1205"/>
      <c r="E18116" s="1198"/>
    </row>
    <row r="18117" spans="4:5">
      <c r="D18117" s="1205"/>
      <c r="E18117" s="1198"/>
    </row>
    <row r="18118" spans="4:5">
      <c r="D18118" s="1205"/>
      <c r="E18118" s="1198"/>
    </row>
    <row r="18119" spans="4:5">
      <c r="D18119" s="1205"/>
      <c r="E18119" s="1198"/>
    </row>
    <row r="18120" spans="4:5">
      <c r="D18120" s="1205"/>
      <c r="E18120" s="1198"/>
    </row>
    <row r="18121" spans="4:5">
      <c r="D18121" s="1205"/>
      <c r="E18121" s="1198"/>
    </row>
    <row r="18122" spans="4:5">
      <c r="D18122" s="1205"/>
      <c r="E18122" s="1198"/>
    </row>
    <row r="18123" spans="4:5">
      <c r="D18123" s="1205"/>
      <c r="E18123" s="1198"/>
    </row>
    <row r="18124" spans="4:5">
      <c r="D18124" s="1205"/>
      <c r="E18124" s="1198"/>
    </row>
    <row r="18125" spans="4:5">
      <c r="D18125" s="1205"/>
      <c r="E18125" s="1198"/>
    </row>
    <row r="18126" spans="4:5">
      <c r="D18126" s="1205"/>
      <c r="E18126" s="1198"/>
    </row>
    <row r="18127" spans="4:5">
      <c r="D18127" s="1205"/>
      <c r="E18127" s="1198"/>
    </row>
    <row r="18128" spans="4:5">
      <c r="D18128" s="1205"/>
      <c r="E18128" s="1198"/>
    </row>
    <row r="18129" spans="4:5">
      <c r="D18129" s="1205"/>
      <c r="E18129" s="1198"/>
    </row>
    <row r="18130" spans="4:5">
      <c r="D18130" s="1205"/>
      <c r="E18130" s="1198"/>
    </row>
    <row r="18131" spans="4:5">
      <c r="D18131" s="1205"/>
      <c r="E18131" s="1198"/>
    </row>
    <row r="18132" spans="4:5">
      <c r="D18132" s="1205"/>
      <c r="E18132" s="1198"/>
    </row>
    <row r="18133" spans="4:5">
      <c r="D18133" s="1205"/>
      <c r="E18133" s="1198"/>
    </row>
    <row r="18134" spans="4:5">
      <c r="D18134" s="1205"/>
      <c r="E18134" s="1198"/>
    </row>
    <row r="18135" spans="4:5">
      <c r="D18135" s="1205"/>
      <c r="E18135" s="1198"/>
    </row>
    <row r="18136" spans="4:5">
      <c r="D18136" s="1205"/>
      <c r="E18136" s="1198"/>
    </row>
    <row r="18137" spans="4:5">
      <c r="D18137" s="1205"/>
      <c r="E18137" s="1198"/>
    </row>
    <row r="18138" spans="4:5">
      <c r="D18138" s="1205"/>
      <c r="E18138" s="1198"/>
    </row>
    <row r="18139" spans="4:5">
      <c r="D18139" s="1205"/>
      <c r="E18139" s="1198"/>
    </row>
    <row r="18140" spans="4:5">
      <c r="D18140" s="1205"/>
      <c r="E18140" s="1198"/>
    </row>
    <row r="18141" spans="4:5">
      <c r="D18141" s="1205"/>
      <c r="E18141" s="1198"/>
    </row>
    <row r="18142" spans="4:5">
      <c r="D18142" s="1205"/>
      <c r="E18142" s="1198"/>
    </row>
    <row r="18143" spans="4:5">
      <c r="D18143" s="1205"/>
      <c r="E18143" s="1198"/>
    </row>
    <row r="18144" spans="4:5">
      <c r="D18144" s="1205"/>
      <c r="E18144" s="1198"/>
    </row>
    <row r="18145" spans="4:5">
      <c r="D18145" s="1205"/>
      <c r="E18145" s="1198"/>
    </row>
    <row r="18146" spans="4:5">
      <c r="D18146" s="1205"/>
      <c r="E18146" s="1198"/>
    </row>
    <row r="18147" spans="4:5">
      <c r="D18147" s="1205"/>
      <c r="E18147" s="1198"/>
    </row>
    <row r="18148" spans="4:5">
      <c r="D18148" s="1205"/>
      <c r="E18148" s="1198"/>
    </row>
    <row r="18149" spans="4:5">
      <c r="D18149" s="1205"/>
      <c r="E18149" s="1198"/>
    </row>
    <row r="18150" spans="4:5">
      <c r="D18150" s="1205"/>
      <c r="E18150" s="1198"/>
    </row>
    <row r="18151" spans="4:5">
      <c r="D18151" s="1205"/>
      <c r="E18151" s="1198"/>
    </row>
    <row r="18152" spans="4:5">
      <c r="D18152" s="1205"/>
      <c r="E18152" s="1198"/>
    </row>
    <row r="18153" spans="4:5">
      <c r="D18153" s="1205"/>
      <c r="E18153" s="1198"/>
    </row>
    <row r="18154" spans="4:5">
      <c r="D18154" s="1205"/>
      <c r="E18154" s="1198"/>
    </row>
    <row r="18155" spans="4:5">
      <c r="D18155" s="1205"/>
      <c r="E18155" s="1198"/>
    </row>
    <row r="18156" spans="4:5">
      <c r="D18156" s="1205"/>
      <c r="E18156" s="1198"/>
    </row>
    <row r="18157" spans="4:5">
      <c r="D18157" s="1205"/>
      <c r="E18157" s="1198"/>
    </row>
    <row r="18158" spans="4:5">
      <c r="D18158" s="1205"/>
      <c r="E18158" s="1198"/>
    </row>
    <row r="18159" spans="4:5">
      <c r="D18159" s="1205"/>
      <c r="E18159" s="1198"/>
    </row>
    <row r="18160" spans="4:5">
      <c r="D18160" s="1205"/>
      <c r="E18160" s="1198"/>
    </row>
    <row r="18161" spans="4:5">
      <c r="D18161" s="1205"/>
      <c r="E18161" s="1198"/>
    </row>
    <row r="18162" spans="4:5">
      <c r="D18162" s="1205"/>
      <c r="E18162" s="1198"/>
    </row>
    <row r="18163" spans="4:5">
      <c r="D18163" s="1205"/>
      <c r="E18163" s="1198"/>
    </row>
    <row r="18164" spans="4:5">
      <c r="D18164" s="1205"/>
      <c r="E18164" s="1198"/>
    </row>
    <row r="18165" spans="4:5">
      <c r="D18165" s="1205"/>
      <c r="E18165" s="1198"/>
    </row>
    <row r="18166" spans="4:5">
      <c r="D18166" s="1205"/>
      <c r="E18166" s="1198"/>
    </row>
    <row r="18167" spans="4:5">
      <c r="D18167" s="1205"/>
      <c r="E18167" s="1198"/>
    </row>
    <row r="18168" spans="4:5">
      <c r="D18168" s="1205"/>
      <c r="E18168" s="1198"/>
    </row>
    <row r="18169" spans="4:5">
      <c r="D18169" s="1205"/>
      <c r="E18169" s="1198"/>
    </row>
    <row r="18170" spans="4:5">
      <c r="D18170" s="1205"/>
      <c r="E18170" s="1198"/>
    </row>
    <row r="18171" spans="4:5">
      <c r="D18171" s="1205"/>
      <c r="E18171" s="1198"/>
    </row>
    <row r="18172" spans="4:5">
      <c r="D18172" s="1205"/>
      <c r="E18172" s="1198"/>
    </row>
    <row r="18173" spans="4:5">
      <c r="D18173" s="1205"/>
      <c r="E18173" s="1198"/>
    </row>
    <row r="18174" spans="4:5">
      <c r="D18174" s="1205"/>
      <c r="E18174" s="1198"/>
    </row>
    <row r="18175" spans="4:5">
      <c r="D18175" s="1205"/>
      <c r="E18175" s="1198"/>
    </row>
    <row r="18176" spans="4:5">
      <c r="D18176" s="1205"/>
      <c r="E18176" s="1198"/>
    </row>
    <row r="18177" spans="4:5">
      <c r="D18177" s="1205"/>
      <c r="E18177" s="1198"/>
    </row>
    <row r="18178" spans="4:5">
      <c r="D18178" s="1205"/>
      <c r="E18178" s="1198"/>
    </row>
    <row r="18179" spans="4:5">
      <c r="D18179" s="1205"/>
      <c r="E18179" s="1198"/>
    </row>
    <row r="18180" spans="4:5">
      <c r="D18180" s="1205"/>
      <c r="E18180" s="1198"/>
    </row>
    <row r="18181" spans="4:5">
      <c r="D18181" s="1205"/>
      <c r="E18181" s="1198"/>
    </row>
    <row r="18182" spans="4:5">
      <c r="D18182" s="1205"/>
      <c r="E18182" s="1198"/>
    </row>
    <row r="18183" spans="4:5">
      <c r="D18183" s="1205"/>
      <c r="E18183" s="1198"/>
    </row>
    <row r="18184" spans="4:5">
      <c r="D18184" s="1205"/>
      <c r="E18184" s="1198"/>
    </row>
    <row r="18185" spans="4:5">
      <c r="D18185" s="1205"/>
      <c r="E18185" s="1198"/>
    </row>
    <row r="18186" spans="4:5">
      <c r="D18186" s="1205"/>
      <c r="E18186" s="1198"/>
    </row>
    <row r="18187" spans="4:5">
      <c r="D18187" s="1205"/>
      <c r="E18187" s="1198"/>
    </row>
    <row r="18188" spans="4:5">
      <c r="D18188" s="1205"/>
      <c r="E18188" s="1198"/>
    </row>
    <row r="18189" spans="4:5">
      <c r="D18189" s="1205"/>
      <c r="E18189" s="1198"/>
    </row>
    <row r="18190" spans="4:5">
      <c r="D18190" s="1205"/>
      <c r="E18190" s="1198"/>
    </row>
    <row r="18191" spans="4:5">
      <c r="D18191" s="1205"/>
      <c r="E18191" s="1198"/>
    </row>
    <row r="18192" spans="4:5">
      <c r="D18192" s="1205"/>
      <c r="E18192" s="1198"/>
    </row>
    <row r="18193" spans="4:5">
      <c r="D18193" s="1205"/>
      <c r="E18193" s="1198"/>
    </row>
    <row r="18194" spans="4:5">
      <c r="D18194" s="1205"/>
      <c r="E18194" s="1198"/>
    </row>
    <row r="18195" spans="4:5">
      <c r="D18195" s="1205"/>
      <c r="E18195" s="1198"/>
    </row>
    <row r="18196" spans="4:5">
      <c r="D18196" s="1205"/>
      <c r="E18196" s="1198"/>
    </row>
    <row r="18197" spans="4:5">
      <c r="D18197" s="1205"/>
      <c r="E18197" s="1198"/>
    </row>
    <row r="18198" spans="4:5">
      <c r="D18198" s="1205"/>
      <c r="E18198" s="1198"/>
    </row>
    <row r="18199" spans="4:5">
      <c r="D18199" s="1205"/>
      <c r="E18199" s="1198"/>
    </row>
    <row r="18200" spans="4:5">
      <c r="D18200" s="1205"/>
      <c r="E18200" s="1198"/>
    </row>
    <row r="18201" spans="4:5">
      <c r="D18201" s="1205"/>
      <c r="E18201" s="1198"/>
    </row>
    <row r="18202" spans="4:5">
      <c r="D18202" s="1205"/>
      <c r="E18202" s="1198"/>
    </row>
    <row r="18203" spans="4:5">
      <c r="D18203" s="1205"/>
      <c r="E18203" s="1198"/>
    </row>
    <row r="18204" spans="4:5">
      <c r="D18204" s="1205"/>
      <c r="E18204" s="1198"/>
    </row>
    <row r="18205" spans="4:5">
      <c r="D18205" s="1205"/>
      <c r="E18205" s="1198"/>
    </row>
    <row r="18206" spans="4:5">
      <c r="D18206" s="1205"/>
      <c r="E18206" s="1198"/>
    </row>
    <row r="18207" spans="4:5">
      <c r="D18207" s="1205"/>
      <c r="E18207" s="1198"/>
    </row>
    <row r="18208" spans="4:5">
      <c r="D18208" s="1205"/>
      <c r="E18208" s="1198"/>
    </row>
    <row r="18209" spans="4:5">
      <c r="D18209" s="1205"/>
      <c r="E18209" s="1198"/>
    </row>
    <row r="18210" spans="4:5">
      <c r="D18210" s="1205"/>
      <c r="E18210" s="1198"/>
    </row>
    <row r="18211" spans="4:5">
      <c r="D18211" s="1205"/>
      <c r="E18211" s="1198"/>
    </row>
    <row r="18212" spans="4:5">
      <c r="D18212" s="1205"/>
      <c r="E18212" s="1198"/>
    </row>
    <row r="18213" spans="4:5">
      <c r="D18213" s="1205"/>
      <c r="E18213" s="1198"/>
    </row>
    <row r="18214" spans="4:5">
      <c r="D18214" s="1205"/>
      <c r="E18214" s="1198"/>
    </row>
    <row r="18215" spans="4:5">
      <c r="D18215" s="1205"/>
      <c r="E18215" s="1198"/>
    </row>
    <row r="18216" spans="4:5">
      <c r="D18216" s="1205"/>
      <c r="E18216" s="1198"/>
    </row>
    <row r="18217" spans="4:5">
      <c r="D18217" s="1205"/>
      <c r="E18217" s="1198"/>
    </row>
    <row r="18218" spans="4:5">
      <c r="D18218" s="1205"/>
      <c r="E18218" s="1198"/>
    </row>
    <row r="18219" spans="4:5">
      <c r="D18219" s="1205"/>
      <c r="E18219" s="1198"/>
    </row>
    <row r="18220" spans="4:5">
      <c r="D18220" s="1205"/>
      <c r="E18220" s="1198"/>
    </row>
    <row r="18221" spans="4:5">
      <c r="D18221" s="1205"/>
      <c r="E18221" s="1198"/>
    </row>
    <row r="18222" spans="4:5">
      <c r="D18222" s="1205"/>
      <c r="E18222" s="1198"/>
    </row>
    <row r="18223" spans="4:5">
      <c r="D18223" s="1205"/>
      <c r="E18223" s="1198"/>
    </row>
    <row r="18224" spans="4:5">
      <c r="D18224" s="1205"/>
      <c r="E18224" s="1198"/>
    </row>
    <row r="18225" spans="4:5">
      <c r="D18225" s="1205"/>
      <c r="E18225" s="1198"/>
    </row>
    <row r="18226" spans="4:5">
      <c r="D18226" s="1205"/>
      <c r="E18226" s="1198"/>
    </row>
    <row r="18227" spans="4:5">
      <c r="D18227" s="1205"/>
      <c r="E18227" s="1198"/>
    </row>
    <row r="18228" spans="4:5">
      <c r="D18228" s="1205"/>
      <c r="E18228" s="1198"/>
    </row>
    <row r="18229" spans="4:5">
      <c r="D18229" s="1205"/>
      <c r="E18229" s="1198"/>
    </row>
    <row r="18230" spans="4:5">
      <c r="D18230" s="1205"/>
      <c r="E18230" s="1198"/>
    </row>
    <row r="18231" spans="4:5">
      <c r="D18231" s="1205"/>
      <c r="E18231" s="1198"/>
    </row>
    <row r="18232" spans="4:5">
      <c r="D18232" s="1205"/>
      <c r="E18232" s="1198"/>
    </row>
    <row r="18233" spans="4:5">
      <c r="D18233" s="1205"/>
      <c r="E18233" s="1198"/>
    </row>
    <row r="18234" spans="4:5">
      <c r="D18234" s="1205"/>
      <c r="E18234" s="1198"/>
    </row>
    <row r="18235" spans="4:5">
      <c r="D18235" s="1205"/>
      <c r="E18235" s="1198"/>
    </row>
    <row r="18236" spans="4:5">
      <c r="D18236" s="1205"/>
      <c r="E18236" s="1198"/>
    </row>
    <row r="18237" spans="4:5">
      <c r="D18237" s="1205"/>
      <c r="E18237" s="1198"/>
    </row>
    <row r="18238" spans="4:5">
      <c r="D18238" s="1205"/>
      <c r="E18238" s="1198"/>
    </row>
    <row r="18239" spans="4:5">
      <c r="D18239" s="1205"/>
      <c r="E18239" s="1198"/>
    </row>
    <row r="18240" spans="4:5">
      <c r="D18240" s="1205"/>
      <c r="E18240" s="1198"/>
    </row>
    <row r="18241" spans="4:5">
      <c r="D18241" s="1205"/>
      <c r="E18241" s="1198"/>
    </row>
    <row r="18242" spans="4:5">
      <c r="D18242" s="1205"/>
      <c r="E18242" s="1198"/>
    </row>
    <row r="18243" spans="4:5">
      <c r="D18243" s="1205"/>
      <c r="E18243" s="1198"/>
    </row>
    <row r="18244" spans="4:5">
      <c r="D18244" s="1205"/>
      <c r="E18244" s="1198"/>
    </row>
    <row r="18245" spans="4:5">
      <c r="D18245" s="1205"/>
      <c r="E18245" s="1198"/>
    </row>
    <row r="18246" spans="4:5">
      <c r="D18246" s="1205"/>
      <c r="E18246" s="1198"/>
    </row>
    <row r="18247" spans="4:5">
      <c r="D18247" s="1205"/>
      <c r="E18247" s="1198"/>
    </row>
    <row r="18248" spans="4:5">
      <c r="D18248" s="1205"/>
      <c r="E18248" s="1198"/>
    </row>
    <row r="18249" spans="4:5">
      <c r="D18249" s="1205"/>
      <c r="E18249" s="1198"/>
    </row>
    <row r="18250" spans="4:5">
      <c r="D18250" s="1205"/>
      <c r="E18250" s="1198"/>
    </row>
    <row r="18251" spans="4:5">
      <c r="D18251" s="1205"/>
      <c r="E18251" s="1198"/>
    </row>
    <row r="18252" spans="4:5">
      <c r="D18252" s="1205"/>
      <c r="E18252" s="1198"/>
    </row>
    <row r="18253" spans="4:5">
      <c r="D18253" s="1205"/>
      <c r="E18253" s="1198"/>
    </row>
    <row r="18254" spans="4:5">
      <c r="D18254" s="1205"/>
      <c r="E18254" s="1198"/>
    </row>
    <row r="18255" spans="4:5">
      <c r="D18255" s="1205"/>
      <c r="E18255" s="1198"/>
    </row>
    <row r="18256" spans="4:5">
      <c r="D18256" s="1205"/>
      <c r="E18256" s="1198"/>
    </row>
    <row r="18257" spans="4:5">
      <c r="D18257" s="1205"/>
      <c r="E18257" s="1198"/>
    </row>
    <row r="18258" spans="4:5">
      <c r="D18258" s="1205"/>
      <c r="E18258" s="1198"/>
    </row>
    <row r="18259" spans="4:5">
      <c r="D18259" s="1205"/>
      <c r="E18259" s="1198"/>
    </row>
    <row r="18260" spans="4:5">
      <c r="D18260" s="1205"/>
      <c r="E18260" s="1198"/>
    </row>
    <row r="18261" spans="4:5">
      <c r="D18261" s="1205"/>
      <c r="E18261" s="1198"/>
    </row>
    <row r="18262" spans="4:5">
      <c r="D18262" s="1205"/>
      <c r="E18262" s="1198"/>
    </row>
    <row r="18263" spans="4:5">
      <c r="D18263" s="1205"/>
      <c r="E18263" s="1198"/>
    </row>
    <row r="18264" spans="4:5">
      <c r="D18264" s="1205"/>
      <c r="E18264" s="1198"/>
    </row>
    <row r="18265" spans="4:5">
      <c r="D18265" s="1205"/>
      <c r="E18265" s="1198"/>
    </row>
    <row r="18266" spans="4:5">
      <c r="D18266" s="1205"/>
      <c r="E18266" s="1198"/>
    </row>
    <row r="18267" spans="4:5">
      <c r="D18267" s="1205"/>
      <c r="E18267" s="1198"/>
    </row>
    <row r="18268" spans="4:5">
      <c r="D18268" s="1205"/>
      <c r="E18268" s="1198"/>
    </row>
    <row r="18269" spans="4:5">
      <c r="D18269" s="1205"/>
      <c r="E18269" s="1198"/>
    </row>
    <row r="18270" spans="4:5">
      <c r="D18270" s="1205"/>
      <c r="E18270" s="1198"/>
    </row>
    <row r="18271" spans="4:5">
      <c r="D18271" s="1205"/>
      <c r="E18271" s="1198"/>
    </row>
    <row r="18272" spans="4:5">
      <c r="D18272" s="1205"/>
      <c r="E18272" s="1198"/>
    </row>
    <row r="18273" spans="4:5">
      <c r="D18273" s="1205"/>
      <c r="E18273" s="1198"/>
    </row>
    <row r="18274" spans="4:5">
      <c r="D18274" s="1205"/>
      <c r="E18274" s="1198"/>
    </row>
    <row r="18275" spans="4:5">
      <c r="D18275" s="1205"/>
      <c r="E18275" s="1198"/>
    </row>
    <row r="18276" spans="4:5">
      <c r="D18276" s="1205"/>
      <c r="E18276" s="1198"/>
    </row>
    <row r="18277" spans="4:5">
      <c r="D18277" s="1205"/>
      <c r="E18277" s="1198"/>
    </row>
    <row r="18278" spans="4:5">
      <c r="D18278" s="1205"/>
      <c r="E18278" s="1198"/>
    </row>
    <row r="18279" spans="4:5">
      <c r="D18279" s="1205"/>
      <c r="E18279" s="1198"/>
    </row>
    <row r="18280" spans="4:5">
      <c r="D18280" s="1205"/>
      <c r="E18280" s="1198"/>
    </row>
    <row r="18281" spans="4:5">
      <c r="D18281" s="1205"/>
      <c r="E18281" s="1198"/>
    </row>
    <row r="18282" spans="4:5">
      <c r="D18282" s="1205"/>
      <c r="E18282" s="1198"/>
    </row>
    <row r="18283" spans="4:5">
      <c r="D18283" s="1205"/>
      <c r="E18283" s="1198"/>
    </row>
    <row r="18284" spans="4:5">
      <c r="D18284" s="1205"/>
      <c r="E18284" s="1198"/>
    </row>
    <row r="18285" spans="4:5">
      <c r="D18285" s="1205"/>
      <c r="E18285" s="1198"/>
    </row>
    <row r="18286" spans="4:5">
      <c r="D18286" s="1205"/>
      <c r="E18286" s="1198"/>
    </row>
    <row r="18287" spans="4:5">
      <c r="D18287" s="1205"/>
      <c r="E18287" s="1198"/>
    </row>
    <row r="18288" spans="4:5">
      <c r="D18288" s="1205"/>
      <c r="E18288" s="1198"/>
    </row>
    <row r="18289" spans="4:5">
      <c r="D18289" s="1205"/>
      <c r="E18289" s="1198"/>
    </row>
    <row r="18290" spans="4:5">
      <c r="D18290" s="1205"/>
      <c r="E18290" s="1198"/>
    </row>
    <row r="18291" spans="4:5">
      <c r="D18291" s="1205"/>
      <c r="E18291" s="1198"/>
    </row>
    <row r="18292" spans="4:5">
      <c r="D18292" s="1205"/>
      <c r="E18292" s="1198"/>
    </row>
    <row r="18293" spans="4:5">
      <c r="D18293" s="1205"/>
      <c r="E18293" s="1198"/>
    </row>
    <row r="18294" spans="4:5">
      <c r="D18294" s="1205"/>
      <c r="E18294" s="1198"/>
    </row>
    <row r="18295" spans="4:5">
      <c r="D18295" s="1205"/>
      <c r="E18295" s="1198"/>
    </row>
    <row r="18296" spans="4:5">
      <c r="D18296" s="1205"/>
      <c r="E18296" s="1198"/>
    </row>
    <row r="18297" spans="4:5">
      <c r="D18297" s="1205"/>
      <c r="E18297" s="1198"/>
    </row>
    <row r="18298" spans="4:5">
      <c r="D18298" s="1205"/>
      <c r="E18298" s="1198"/>
    </row>
    <row r="18299" spans="4:5">
      <c r="D18299" s="1205"/>
      <c r="E18299" s="1198"/>
    </row>
    <row r="18300" spans="4:5">
      <c r="D18300" s="1205"/>
      <c r="E18300" s="1198"/>
    </row>
    <row r="18301" spans="4:5">
      <c r="D18301" s="1205"/>
      <c r="E18301" s="1198"/>
    </row>
    <row r="18302" spans="4:5">
      <c r="D18302" s="1205"/>
      <c r="E18302" s="1198"/>
    </row>
    <row r="18303" spans="4:5">
      <c r="D18303" s="1205"/>
      <c r="E18303" s="1198"/>
    </row>
    <row r="18304" spans="4:5">
      <c r="D18304" s="1205"/>
      <c r="E18304" s="1198"/>
    </row>
    <row r="18305" spans="4:5">
      <c r="D18305" s="1205"/>
      <c r="E18305" s="1198"/>
    </row>
    <row r="18306" spans="4:5">
      <c r="D18306" s="1205"/>
      <c r="E18306" s="1198"/>
    </row>
    <row r="18307" spans="4:5">
      <c r="D18307" s="1205"/>
      <c r="E18307" s="1198"/>
    </row>
    <row r="18308" spans="4:5">
      <c r="D18308" s="1205"/>
      <c r="E18308" s="1198"/>
    </row>
    <row r="18309" spans="4:5">
      <c r="D18309" s="1205"/>
      <c r="E18309" s="1198"/>
    </row>
    <row r="18310" spans="4:5">
      <c r="D18310" s="1205"/>
      <c r="E18310" s="1198"/>
    </row>
    <row r="18311" spans="4:5">
      <c r="D18311" s="1205"/>
      <c r="E18311" s="1198"/>
    </row>
    <row r="18312" spans="4:5">
      <c r="D18312" s="1205"/>
      <c r="E18312" s="1198"/>
    </row>
    <row r="18313" spans="4:5">
      <c r="D18313" s="1205"/>
      <c r="E18313" s="1198"/>
    </row>
    <row r="18314" spans="4:5">
      <c r="D18314" s="1205"/>
      <c r="E18314" s="1198"/>
    </row>
    <row r="18315" spans="4:5">
      <c r="D18315" s="1205"/>
      <c r="E18315" s="1198"/>
    </row>
    <row r="18316" spans="4:5">
      <c r="D18316" s="1205"/>
      <c r="E18316" s="1198"/>
    </row>
    <row r="18317" spans="4:5">
      <c r="D18317" s="1205"/>
      <c r="E18317" s="1198"/>
    </row>
    <row r="18318" spans="4:5">
      <c r="D18318" s="1205"/>
      <c r="E18318" s="1198"/>
    </row>
    <row r="18319" spans="4:5">
      <c r="D18319" s="1205"/>
      <c r="E18319" s="1198"/>
    </row>
    <row r="18320" spans="4:5">
      <c r="D18320" s="1205"/>
      <c r="E18320" s="1198"/>
    </row>
    <row r="18321" spans="4:5">
      <c r="D18321" s="1205"/>
      <c r="E18321" s="1198"/>
    </row>
    <row r="18322" spans="4:5">
      <c r="D18322" s="1205"/>
      <c r="E18322" s="1198"/>
    </row>
    <row r="18323" spans="4:5">
      <c r="D18323" s="1205"/>
      <c r="E18323" s="1198"/>
    </row>
    <row r="18324" spans="4:5">
      <c r="D18324" s="1205"/>
      <c r="E18324" s="1198"/>
    </row>
    <row r="18325" spans="4:5">
      <c r="D18325" s="1205"/>
      <c r="E18325" s="1198"/>
    </row>
    <row r="18326" spans="4:5">
      <c r="D18326" s="1205"/>
      <c r="E18326" s="1198"/>
    </row>
    <row r="18327" spans="4:5">
      <c r="D18327" s="1205"/>
      <c r="E18327" s="1198"/>
    </row>
    <row r="18328" spans="4:5">
      <c r="D18328" s="1205"/>
      <c r="E18328" s="1198"/>
    </row>
    <row r="18329" spans="4:5">
      <c r="D18329" s="1205"/>
      <c r="E18329" s="1198"/>
    </row>
    <row r="18330" spans="4:5">
      <c r="D18330" s="1205"/>
      <c r="E18330" s="1198"/>
    </row>
    <row r="18331" spans="4:5">
      <c r="D18331" s="1205"/>
      <c r="E18331" s="1198"/>
    </row>
    <row r="18332" spans="4:5">
      <c r="D18332" s="1205"/>
      <c r="E18332" s="1198"/>
    </row>
    <row r="18333" spans="4:5">
      <c r="D18333" s="1205"/>
      <c r="E18333" s="1198"/>
    </row>
    <row r="18334" spans="4:5">
      <c r="D18334" s="1205"/>
      <c r="E18334" s="1198"/>
    </row>
    <row r="18335" spans="4:5">
      <c r="D18335" s="1205"/>
      <c r="E18335" s="1198"/>
    </row>
    <row r="18336" spans="4:5">
      <c r="D18336" s="1205"/>
      <c r="E18336" s="1198"/>
    </row>
    <row r="18337" spans="4:5">
      <c r="D18337" s="1205"/>
      <c r="E18337" s="1198"/>
    </row>
    <row r="18338" spans="4:5">
      <c r="D18338" s="1205"/>
      <c r="E18338" s="1198"/>
    </row>
    <row r="18339" spans="4:5">
      <c r="D18339" s="1205"/>
      <c r="E18339" s="1198"/>
    </row>
    <row r="18340" spans="4:5">
      <c r="D18340" s="1205"/>
      <c r="E18340" s="1198"/>
    </row>
    <row r="18341" spans="4:5">
      <c r="D18341" s="1205"/>
      <c r="E18341" s="1198"/>
    </row>
    <row r="18342" spans="4:5">
      <c r="D18342" s="1205"/>
      <c r="E18342" s="1198"/>
    </row>
    <row r="18343" spans="4:5">
      <c r="D18343" s="1205"/>
      <c r="E18343" s="1198"/>
    </row>
    <row r="18344" spans="4:5">
      <c r="D18344" s="1205"/>
      <c r="E18344" s="1198"/>
    </row>
    <row r="18345" spans="4:5">
      <c r="D18345" s="1205"/>
      <c r="E18345" s="1198"/>
    </row>
    <row r="18346" spans="4:5">
      <c r="D18346" s="1205"/>
      <c r="E18346" s="1198"/>
    </row>
    <row r="18347" spans="4:5">
      <c r="D18347" s="1205"/>
      <c r="E18347" s="1198"/>
    </row>
    <row r="18348" spans="4:5">
      <c r="D18348" s="1205"/>
      <c r="E18348" s="1198"/>
    </row>
    <row r="18349" spans="4:5">
      <c r="D18349" s="1205"/>
      <c r="E18349" s="1198"/>
    </row>
    <row r="18350" spans="4:5">
      <c r="D18350" s="1205"/>
      <c r="E18350" s="1198"/>
    </row>
    <row r="18351" spans="4:5">
      <c r="D18351" s="1205"/>
      <c r="E18351" s="1198"/>
    </row>
    <row r="18352" spans="4:5">
      <c r="D18352" s="1205"/>
      <c r="E18352" s="1198"/>
    </row>
    <row r="18353" spans="4:5">
      <c r="D18353" s="1205"/>
      <c r="E18353" s="1198"/>
    </row>
    <row r="18354" spans="4:5">
      <c r="D18354" s="1205"/>
      <c r="E18354" s="1198"/>
    </row>
    <row r="18355" spans="4:5">
      <c r="D18355" s="1205"/>
      <c r="E18355" s="1198"/>
    </row>
    <row r="18356" spans="4:5">
      <c r="D18356" s="1205"/>
      <c r="E18356" s="1198"/>
    </row>
    <row r="18357" spans="4:5">
      <c r="D18357" s="1205"/>
      <c r="E18357" s="1198"/>
    </row>
    <row r="18358" spans="4:5">
      <c r="D18358" s="1205"/>
      <c r="E18358" s="1198"/>
    </row>
    <row r="18359" spans="4:5">
      <c r="D18359" s="1205"/>
      <c r="E18359" s="1198"/>
    </row>
    <row r="18360" spans="4:5">
      <c r="D18360" s="1205"/>
      <c r="E18360" s="1198"/>
    </row>
    <row r="18361" spans="4:5">
      <c r="D18361" s="1205"/>
      <c r="E18361" s="1198"/>
    </row>
    <row r="18362" spans="4:5">
      <c r="D18362" s="1205"/>
      <c r="E18362" s="1198"/>
    </row>
    <row r="18363" spans="4:5">
      <c r="D18363" s="1205"/>
      <c r="E18363" s="1198"/>
    </row>
    <row r="18364" spans="4:5">
      <c r="D18364" s="1205"/>
      <c r="E18364" s="1198"/>
    </row>
    <row r="18365" spans="4:5">
      <c r="D18365" s="1205"/>
      <c r="E18365" s="1198"/>
    </row>
    <row r="18366" spans="4:5">
      <c r="D18366" s="1205"/>
      <c r="E18366" s="1198"/>
    </row>
    <row r="18367" spans="4:5">
      <c r="D18367" s="1205"/>
      <c r="E18367" s="1198"/>
    </row>
    <row r="18368" spans="4:5">
      <c r="D18368" s="1205"/>
      <c r="E18368" s="1198"/>
    </row>
    <row r="18369" spans="4:5">
      <c r="D18369" s="1205"/>
      <c r="E18369" s="1198"/>
    </row>
    <row r="18370" spans="4:5">
      <c r="D18370" s="1205"/>
      <c r="E18370" s="1198"/>
    </row>
    <row r="18371" spans="4:5">
      <c r="D18371" s="1205"/>
      <c r="E18371" s="1198"/>
    </row>
    <row r="18372" spans="4:5">
      <c r="D18372" s="1205"/>
      <c r="E18372" s="1198"/>
    </row>
    <row r="18373" spans="4:5">
      <c r="D18373" s="1205"/>
      <c r="E18373" s="1198"/>
    </row>
    <row r="18374" spans="4:5">
      <c r="D18374" s="1205"/>
      <c r="E18374" s="1198"/>
    </row>
    <row r="18375" spans="4:5">
      <c r="D18375" s="1205"/>
      <c r="E18375" s="1198"/>
    </row>
    <row r="18376" spans="4:5">
      <c r="D18376" s="1205"/>
      <c r="E18376" s="1198"/>
    </row>
    <row r="18377" spans="4:5">
      <c r="D18377" s="1205"/>
      <c r="E18377" s="1198"/>
    </row>
    <row r="18378" spans="4:5">
      <c r="D18378" s="1205"/>
      <c r="E18378" s="1198"/>
    </row>
    <row r="18379" spans="4:5">
      <c r="D18379" s="1205"/>
      <c r="E18379" s="1198"/>
    </row>
    <row r="18380" spans="4:5">
      <c r="D18380" s="1205"/>
      <c r="E18380" s="1198"/>
    </row>
    <row r="18381" spans="4:5">
      <c r="D18381" s="1205"/>
      <c r="E18381" s="1198"/>
    </row>
    <row r="18382" spans="4:5">
      <c r="D18382" s="1205"/>
      <c r="E18382" s="1198"/>
    </row>
    <row r="18383" spans="4:5">
      <c r="D18383" s="1205"/>
      <c r="E18383" s="1198"/>
    </row>
    <row r="18384" spans="4:5">
      <c r="D18384" s="1205"/>
      <c r="E18384" s="1198"/>
    </row>
    <row r="18385" spans="4:5">
      <c r="D18385" s="1205"/>
      <c r="E18385" s="1198"/>
    </row>
    <row r="18386" spans="4:5">
      <c r="D18386" s="1205"/>
      <c r="E18386" s="1198"/>
    </row>
    <row r="18387" spans="4:5">
      <c r="D18387" s="1205"/>
      <c r="E18387" s="1198"/>
    </row>
    <row r="18388" spans="4:5">
      <c r="D18388" s="1205"/>
      <c r="E18388" s="1198"/>
    </row>
    <row r="18389" spans="4:5">
      <c r="D18389" s="1205"/>
      <c r="E18389" s="1198"/>
    </row>
    <row r="18390" spans="4:5">
      <c r="D18390" s="1205"/>
      <c r="E18390" s="1198"/>
    </row>
    <row r="18391" spans="4:5">
      <c r="D18391" s="1205"/>
      <c r="E18391" s="1198"/>
    </row>
    <row r="18392" spans="4:5">
      <c r="D18392" s="1205"/>
      <c r="E18392" s="1198"/>
    </row>
    <row r="18393" spans="4:5">
      <c r="D18393" s="1205"/>
      <c r="E18393" s="1198"/>
    </row>
    <row r="18394" spans="4:5">
      <c r="D18394" s="1205"/>
      <c r="E18394" s="1198"/>
    </row>
    <row r="18395" spans="4:5">
      <c r="D18395" s="1205"/>
      <c r="E18395" s="1198"/>
    </row>
    <row r="18396" spans="4:5">
      <c r="D18396" s="1205"/>
      <c r="E18396" s="1198"/>
    </row>
    <row r="18397" spans="4:5">
      <c r="D18397" s="1205"/>
      <c r="E18397" s="1198"/>
    </row>
    <row r="18398" spans="4:5">
      <c r="D18398" s="1205"/>
      <c r="E18398" s="1198"/>
    </row>
    <row r="18399" spans="4:5">
      <c r="D18399" s="1205"/>
      <c r="E18399" s="1198"/>
    </row>
    <row r="18400" spans="4:5">
      <c r="D18400" s="1205"/>
      <c r="E18400" s="1198"/>
    </row>
    <row r="18401" spans="4:5">
      <c r="D18401" s="1205"/>
      <c r="E18401" s="1198"/>
    </row>
    <row r="18402" spans="4:5">
      <c r="D18402" s="1205"/>
      <c r="E18402" s="1198"/>
    </row>
    <row r="18403" spans="4:5">
      <c r="D18403" s="1205"/>
      <c r="E18403" s="1198"/>
    </row>
    <row r="18404" spans="4:5">
      <c r="D18404" s="1205"/>
      <c r="E18404" s="1198"/>
    </row>
    <row r="18405" spans="4:5">
      <c r="D18405" s="1205"/>
      <c r="E18405" s="1198"/>
    </row>
    <row r="18406" spans="4:5">
      <c r="D18406" s="1205"/>
      <c r="E18406" s="1198"/>
    </row>
    <row r="18407" spans="4:5">
      <c r="D18407" s="1205"/>
      <c r="E18407" s="1198"/>
    </row>
    <row r="18408" spans="4:5">
      <c r="D18408" s="1205"/>
      <c r="E18408" s="1198"/>
    </row>
    <row r="18409" spans="4:5">
      <c r="D18409" s="1205"/>
      <c r="E18409" s="1198"/>
    </row>
    <row r="18410" spans="4:5">
      <c r="D18410" s="1205"/>
      <c r="E18410" s="1198"/>
    </row>
    <row r="18411" spans="4:5">
      <c r="D18411" s="1205"/>
      <c r="E18411" s="1198"/>
    </row>
    <row r="18412" spans="4:5">
      <c r="D18412" s="1205"/>
      <c r="E18412" s="1198"/>
    </row>
    <row r="18413" spans="4:5">
      <c r="D18413" s="1205"/>
      <c r="E18413" s="1198"/>
    </row>
    <row r="18414" spans="4:5">
      <c r="D18414" s="1205"/>
      <c r="E18414" s="1198"/>
    </row>
    <row r="18415" spans="4:5">
      <c r="D18415" s="1205"/>
      <c r="E18415" s="1198"/>
    </row>
    <row r="18416" spans="4:5">
      <c r="D18416" s="1205"/>
      <c r="E18416" s="1198"/>
    </row>
    <row r="18417" spans="4:5">
      <c r="D18417" s="1205"/>
      <c r="E18417" s="1198"/>
    </row>
    <row r="18418" spans="4:5">
      <c r="D18418" s="1205"/>
      <c r="E18418" s="1198"/>
    </row>
    <row r="18419" spans="4:5">
      <c r="D18419" s="1205"/>
      <c r="E18419" s="1198"/>
    </row>
    <row r="18420" spans="4:5">
      <c r="D18420" s="1205"/>
      <c r="E18420" s="1198"/>
    </row>
    <row r="18421" spans="4:5">
      <c r="D18421" s="1205"/>
      <c r="E18421" s="1198"/>
    </row>
    <row r="18422" spans="4:5">
      <c r="D18422" s="1205"/>
      <c r="E18422" s="1198"/>
    </row>
    <row r="18423" spans="4:5">
      <c r="D18423" s="1205"/>
      <c r="E18423" s="1198"/>
    </row>
    <row r="18424" spans="4:5">
      <c r="D18424" s="1205"/>
      <c r="E18424" s="1198"/>
    </row>
    <row r="18425" spans="4:5">
      <c r="D18425" s="1205"/>
      <c r="E18425" s="1198"/>
    </row>
    <row r="18426" spans="4:5">
      <c r="D18426" s="1205"/>
      <c r="E18426" s="1198"/>
    </row>
    <row r="18427" spans="4:5">
      <c r="D18427" s="1205"/>
      <c r="E18427" s="1198"/>
    </row>
    <row r="18428" spans="4:5">
      <c r="D18428" s="1205"/>
      <c r="E18428" s="1198"/>
    </row>
    <row r="18429" spans="4:5">
      <c r="D18429" s="1205"/>
      <c r="E18429" s="1198"/>
    </row>
    <row r="18430" spans="4:5">
      <c r="D18430" s="1205"/>
      <c r="E18430" s="1198"/>
    </row>
    <row r="18431" spans="4:5">
      <c r="D18431" s="1205"/>
      <c r="E18431" s="1198"/>
    </row>
    <row r="18432" spans="4:5">
      <c r="D18432" s="1205"/>
      <c r="E18432" s="1198"/>
    </row>
    <row r="18433" spans="4:5">
      <c r="D18433" s="1205"/>
      <c r="E18433" s="1198"/>
    </row>
    <row r="18434" spans="4:5">
      <c r="D18434" s="1205"/>
      <c r="E18434" s="1198"/>
    </row>
    <row r="18435" spans="4:5">
      <c r="D18435" s="1205"/>
      <c r="E18435" s="1198"/>
    </row>
    <row r="18436" spans="4:5">
      <c r="D18436" s="1205"/>
      <c r="E18436" s="1198"/>
    </row>
    <row r="18437" spans="4:5">
      <c r="D18437" s="1205"/>
      <c r="E18437" s="1198"/>
    </row>
    <row r="18438" spans="4:5">
      <c r="D18438" s="1205"/>
      <c r="E18438" s="1198"/>
    </row>
    <row r="18439" spans="4:5">
      <c r="D18439" s="1205"/>
      <c r="E18439" s="1198"/>
    </row>
    <row r="18440" spans="4:5">
      <c r="D18440" s="1205"/>
      <c r="E18440" s="1198"/>
    </row>
    <row r="18441" spans="4:5">
      <c r="D18441" s="1205"/>
      <c r="E18441" s="1198"/>
    </row>
    <row r="18442" spans="4:5">
      <c r="D18442" s="1205"/>
      <c r="E18442" s="1198"/>
    </row>
    <row r="18443" spans="4:5">
      <c r="D18443" s="1205"/>
      <c r="E18443" s="1198"/>
    </row>
    <row r="18444" spans="4:5">
      <c r="D18444" s="1205"/>
      <c r="E18444" s="1198"/>
    </row>
    <row r="18445" spans="4:5">
      <c r="D18445" s="1205"/>
      <c r="E18445" s="1198"/>
    </row>
    <row r="18446" spans="4:5">
      <c r="D18446" s="1205"/>
      <c r="E18446" s="1198"/>
    </row>
    <row r="18447" spans="4:5">
      <c r="D18447" s="1205"/>
      <c r="E18447" s="1198"/>
    </row>
    <row r="18448" spans="4:5">
      <c r="D18448" s="1205"/>
      <c r="E18448" s="1198"/>
    </row>
    <row r="18449" spans="4:5">
      <c r="D18449" s="1205"/>
      <c r="E18449" s="1198"/>
    </row>
    <row r="18450" spans="4:5">
      <c r="D18450" s="1205"/>
      <c r="E18450" s="1198"/>
    </row>
    <row r="18451" spans="4:5">
      <c r="D18451" s="1205"/>
      <c r="E18451" s="1198"/>
    </row>
    <row r="18452" spans="4:5">
      <c r="D18452" s="1205"/>
      <c r="E18452" s="1198"/>
    </row>
    <row r="18453" spans="4:5">
      <c r="D18453" s="1205"/>
      <c r="E18453" s="1198"/>
    </row>
    <row r="18454" spans="4:5">
      <c r="D18454" s="1205"/>
      <c r="E18454" s="1198"/>
    </row>
    <row r="18455" spans="4:5">
      <c r="D18455" s="1205"/>
      <c r="E18455" s="1198"/>
    </row>
    <row r="18456" spans="4:5">
      <c r="D18456" s="1205"/>
      <c r="E18456" s="1198"/>
    </row>
    <row r="18457" spans="4:5">
      <c r="D18457" s="1205"/>
      <c r="E18457" s="1198"/>
    </row>
    <row r="18458" spans="4:5">
      <c r="D18458" s="1205"/>
      <c r="E18458" s="1198"/>
    </row>
    <row r="18459" spans="4:5">
      <c r="D18459" s="1205"/>
      <c r="E18459" s="1198"/>
    </row>
    <row r="18460" spans="4:5">
      <c r="D18460" s="1205"/>
      <c r="E18460" s="1198"/>
    </row>
    <row r="18461" spans="4:5">
      <c r="D18461" s="1205"/>
      <c r="E18461" s="1198"/>
    </row>
    <row r="18462" spans="4:5">
      <c r="D18462" s="1205"/>
      <c r="E18462" s="1198"/>
    </row>
    <row r="18463" spans="4:5">
      <c r="D18463" s="1205"/>
      <c r="E18463" s="1198"/>
    </row>
    <row r="18464" spans="4:5">
      <c r="D18464" s="1205"/>
      <c r="E18464" s="1198"/>
    </row>
    <row r="18465" spans="4:5">
      <c r="D18465" s="1205"/>
      <c r="E18465" s="1198"/>
    </row>
    <row r="18466" spans="4:5">
      <c r="D18466" s="1205"/>
      <c r="E18466" s="1198"/>
    </row>
    <row r="18467" spans="4:5">
      <c r="D18467" s="1205"/>
      <c r="E18467" s="1198"/>
    </row>
    <row r="18468" spans="4:5">
      <c r="D18468" s="1205"/>
      <c r="E18468" s="1198"/>
    </row>
    <row r="18469" spans="4:5">
      <c r="D18469" s="1205"/>
      <c r="E18469" s="1198"/>
    </row>
    <row r="18470" spans="4:5">
      <c r="D18470" s="1205"/>
      <c r="E18470" s="1198"/>
    </row>
    <row r="18471" spans="4:5">
      <c r="D18471" s="1205"/>
      <c r="E18471" s="1198"/>
    </row>
    <row r="18472" spans="4:5">
      <c r="D18472" s="1205"/>
      <c r="E18472" s="1198"/>
    </row>
    <row r="18473" spans="4:5">
      <c r="D18473" s="1205"/>
      <c r="E18473" s="1198"/>
    </row>
    <row r="18474" spans="4:5">
      <c r="D18474" s="1205"/>
      <c r="E18474" s="1198"/>
    </row>
    <row r="18475" spans="4:5">
      <c r="D18475" s="1205"/>
      <c r="E18475" s="1198"/>
    </row>
    <row r="18476" spans="4:5">
      <c r="D18476" s="1205"/>
      <c r="E18476" s="1198"/>
    </row>
    <row r="18477" spans="4:5">
      <c r="D18477" s="1205"/>
      <c r="E18477" s="1198"/>
    </row>
    <row r="18478" spans="4:5">
      <c r="D18478" s="1205"/>
      <c r="E18478" s="1198"/>
    </row>
    <row r="18479" spans="4:5">
      <c r="D18479" s="1205"/>
      <c r="E18479" s="1198"/>
    </row>
    <row r="18480" spans="4:5">
      <c r="D18480" s="1205"/>
      <c r="E18480" s="1198"/>
    </row>
    <row r="18481" spans="4:5">
      <c r="D18481" s="1205"/>
      <c r="E18481" s="1198"/>
    </row>
    <row r="18482" spans="4:5">
      <c r="D18482" s="1205"/>
      <c r="E18482" s="1198"/>
    </row>
    <row r="18483" spans="4:5">
      <c r="D18483" s="1205"/>
      <c r="E18483" s="1198"/>
    </row>
    <row r="18484" spans="4:5">
      <c r="D18484" s="1205"/>
      <c r="E18484" s="1198"/>
    </row>
    <row r="18485" spans="4:5">
      <c r="D18485" s="1205"/>
      <c r="E18485" s="1198"/>
    </row>
    <row r="18486" spans="4:5">
      <c r="D18486" s="1205"/>
      <c r="E18486" s="1198"/>
    </row>
    <row r="18487" spans="4:5">
      <c r="D18487" s="1205"/>
      <c r="E18487" s="1198"/>
    </row>
    <row r="18488" spans="4:5">
      <c r="D18488" s="1205"/>
      <c r="E18488" s="1198"/>
    </row>
    <row r="18489" spans="4:5">
      <c r="D18489" s="1205"/>
      <c r="E18489" s="1198"/>
    </row>
    <row r="18490" spans="4:5">
      <c r="D18490" s="1205"/>
      <c r="E18490" s="1198"/>
    </row>
    <row r="18491" spans="4:5">
      <c r="D18491" s="1205"/>
      <c r="E18491" s="1198"/>
    </row>
    <row r="18492" spans="4:5">
      <c r="D18492" s="1205"/>
      <c r="E18492" s="1198"/>
    </row>
    <row r="18493" spans="4:5">
      <c r="D18493" s="1205"/>
      <c r="E18493" s="1198"/>
    </row>
    <row r="18494" spans="4:5">
      <c r="D18494" s="1205"/>
      <c r="E18494" s="1198"/>
    </row>
    <row r="18495" spans="4:5">
      <c r="D18495" s="1205"/>
      <c r="E18495" s="1198"/>
    </row>
    <row r="18496" spans="4:5">
      <c r="D18496" s="1205"/>
      <c r="E18496" s="1198"/>
    </row>
    <row r="18497" spans="4:5">
      <c r="D18497" s="1205"/>
      <c r="E18497" s="1198"/>
    </row>
    <row r="18498" spans="4:5">
      <c r="D18498" s="1205"/>
      <c r="E18498" s="1198"/>
    </row>
    <row r="18499" spans="4:5">
      <c r="D18499" s="1205"/>
      <c r="E18499" s="1198"/>
    </row>
    <row r="18500" spans="4:5">
      <c r="D18500" s="1205"/>
      <c r="E18500" s="1198"/>
    </row>
    <row r="18501" spans="4:5">
      <c r="D18501" s="1205"/>
      <c r="E18501" s="1198"/>
    </row>
    <row r="18502" spans="4:5">
      <c r="D18502" s="1205"/>
      <c r="E18502" s="1198"/>
    </row>
    <row r="18503" spans="4:5">
      <c r="D18503" s="1205"/>
      <c r="E18503" s="1198"/>
    </row>
    <row r="18504" spans="4:5">
      <c r="D18504" s="1205"/>
      <c r="E18504" s="1198"/>
    </row>
    <row r="18505" spans="4:5">
      <c r="D18505" s="1205"/>
      <c r="E18505" s="1198"/>
    </row>
    <row r="18506" spans="4:5">
      <c r="D18506" s="1205"/>
      <c r="E18506" s="1198"/>
    </row>
    <row r="18507" spans="4:5">
      <c r="D18507" s="1205"/>
      <c r="E18507" s="1198"/>
    </row>
    <row r="18508" spans="4:5">
      <c r="D18508" s="1205"/>
      <c r="E18508" s="1198"/>
    </row>
    <row r="18509" spans="4:5">
      <c r="D18509" s="1205"/>
      <c r="E18509" s="1198"/>
    </row>
    <row r="18510" spans="4:5">
      <c r="D18510" s="1205"/>
      <c r="E18510" s="1198"/>
    </row>
    <row r="18511" spans="4:5">
      <c r="D18511" s="1205"/>
      <c r="E18511" s="1198"/>
    </row>
    <row r="18512" spans="4:5">
      <c r="D18512" s="1205"/>
      <c r="E18512" s="1198"/>
    </row>
    <row r="18513" spans="4:5">
      <c r="D18513" s="1205"/>
      <c r="E18513" s="1198"/>
    </row>
    <row r="18514" spans="4:5">
      <c r="D18514" s="1205"/>
      <c r="E18514" s="1198"/>
    </row>
    <row r="18515" spans="4:5">
      <c r="D18515" s="1205"/>
      <c r="E18515" s="1198"/>
    </row>
    <row r="18516" spans="4:5">
      <c r="D18516" s="1205"/>
      <c r="E18516" s="1198"/>
    </row>
    <row r="18517" spans="4:5">
      <c r="D18517" s="1205"/>
      <c r="E18517" s="1198"/>
    </row>
    <row r="18518" spans="4:5">
      <c r="D18518" s="1205"/>
      <c r="E18518" s="1198"/>
    </row>
    <row r="18519" spans="4:5">
      <c r="D18519" s="1205"/>
      <c r="E18519" s="1198"/>
    </row>
    <row r="18520" spans="4:5">
      <c r="D18520" s="1205"/>
      <c r="E18520" s="1198"/>
    </row>
    <row r="18521" spans="4:5">
      <c r="D18521" s="1205"/>
      <c r="E18521" s="1198"/>
    </row>
    <row r="18522" spans="4:5">
      <c r="D18522" s="1205"/>
      <c r="E18522" s="1198"/>
    </row>
    <row r="18523" spans="4:5">
      <c r="D18523" s="1205"/>
      <c r="E18523" s="1198"/>
    </row>
    <row r="18524" spans="4:5">
      <c r="D18524" s="1205"/>
      <c r="E18524" s="1198"/>
    </row>
    <row r="18525" spans="4:5">
      <c r="D18525" s="1205"/>
      <c r="E18525" s="1198"/>
    </row>
    <row r="18526" spans="4:5">
      <c r="D18526" s="1205"/>
      <c r="E18526" s="1198"/>
    </row>
    <row r="18527" spans="4:5">
      <c r="D18527" s="1205"/>
      <c r="E18527" s="1198"/>
    </row>
    <row r="18528" spans="4:5">
      <c r="D18528" s="1205"/>
      <c r="E18528" s="1198"/>
    </row>
    <row r="18529" spans="4:5">
      <c r="D18529" s="1205"/>
      <c r="E18529" s="1198"/>
    </row>
    <row r="18530" spans="4:5">
      <c r="D18530" s="1205"/>
      <c r="E18530" s="1198"/>
    </row>
    <row r="18531" spans="4:5">
      <c r="D18531" s="1205"/>
      <c r="E18531" s="1198"/>
    </row>
    <row r="18532" spans="4:5">
      <c r="D18532" s="1205"/>
      <c r="E18532" s="1198"/>
    </row>
    <row r="18533" spans="4:5">
      <c r="D18533" s="1205"/>
      <c r="E18533" s="1198"/>
    </row>
    <row r="18534" spans="4:5">
      <c r="D18534" s="1205"/>
      <c r="E18534" s="1198"/>
    </row>
    <row r="18535" spans="4:5">
      <c r="D18535" s="1205"/>
      <c r="E18535" s="1198"/>
    </row>
    <row r="18536" spans="4:5">
      <c r="D18536" s="1205"/>
      <c r="E18536" s="1198"/>
    </row>
    <row r="18537" spans="4:5">
      <c r="D18537" s="1205"/>
      <c r="E18537" s="1198"/>
    </row>
    <row r="18538" spans="4:5">
      <c r="D18538" s="1205"/>
      <c r="E18538" s="1198"/>
    </row>
    <row r="18539" spans="4:5">
      <c r="D18539" s="1205"/>
      <c r="E18539" s="1198"/>
    </row>
    <row r="18540" spans="4:5">
      <c r="D18540" s="1205"/>
      <c r="E18540" s="1198"/>
    </row>
    <row r="18541" spans="4:5">
      <c r="D18541" s="1205"/>
      <c r="E18541" s="1198"/>
    </row>
    <row r="18542" spans="4:5">
      <c r="D18542" s="1205"/>
      <c r="E18542" s="1198"/>
    </row>
    <row r="18543" spans="4:5">
      <c r="D18543" s="1205"/>
      <c r="E18543" s="1198"/>
    </row>
    <row r="18544" spans="4:5">
      <c r="D18544" s="1205"/>
      <c r="E18544" s="1198"/>
    </row>
    <row r="18545" spans="4:5">
      <c r="D18545" s="1205"/>
      <c r="E18545" s="1198"/>
    </row>
    <row r="18546" spans="4:5">
      <c r="D18546" s="1205"/>
      <c r="E18546" s="1198"/>
    </row>
    <row r="18547" spans="4:5">
      <c r="D18547" s="1205"/>
      <c r="E18547" s="1198"/>
    </row>
    <row r="18548" spans="4:5">
      <c r="D18548" s="1205"/>
      <c r="E18548" s="1198"/>
    </row>
    <row r="18549" spans="4:5">
      <c r="D18549" s="1205"/>
      <c r="E18549" s="1198"/>
    </row>
    <row r="18550" spans="4:5">
      <c r="D18550" s="1205"/>
      <c r="E18550" s="1198"/>
    </row>
    <row r="18551" spans="4:5">
      <c r="D18551" s="1205"/>
      <c r="E18551" s="1198"/>
    </row>
    <row r="18552" spans="4:5">
      <c r="D18552" s="1205"/>
      <c r="E18552" s="1198"/>
    </row>
    <row r="18553" spans="4:5">
      <c r="D18553" s="1205"/>
      <c r="E18553" s="1198"/>
    </row>
    <row r="18554" spans="4:5">
      <c r="D18554" s="1205"/>
      <c r="E18554" s="1198"/>
    </row>
    <row r="18555" spans="4:5">
      <c r="D18555" s="1205"/>
      <c r="E18555" s="1198"/>
    </row>
    <row r="18556" spans="4:5">
      <c r="D18556" s="1205"/>
      <c r="E18556" s="1198"/>
    </row>
    <row r="18557" spans="4:5">
      <c r="D18557" s="1205"/>
      <c r="E18557" s="1198"/>
    </row>
    <row r="18558" spans="4:5">
      <c r="D18558" s="1205"/>
      <c r="E18558" s="1198"/>
    </row>
    <row r="18559" spans="4:5">
      <c r="D18559" s="1205"/>
      <c r="E18559" s="1198"/>
    </row>
    <row r="18560" spans="4:5">
      <c r="D18560" s="1205"/>
      <c r="E18560" s="1198"/>
    </row>
    <row r="18561" spans="4:5">
      <c r="D18561" s="1205"/>
      <c r="E18561" s="1198"/>
    </row>
    <row r="18562" spans="4:5">
      <c r="D18562" s="1205"/>
      <c r="E18562" s="1198"/>
    </row>
    <row r="18563" spans="4:5">
      <c r="D18563" s="1205"/>
      <c r="E18563" s="1198"/>
    </row>
    <row r="18564" spans="4:5">
      <c r="D18564" s="1205"/>
      <c r="E18564" s="1198"/>
    </row>
    <row r="18565" spans="4:5">
      <c r="D18565" s="1205"/>
      <c r="E18565" s="1198"/>
    </row>
    <row r="18566" spans="4:5">
      <c r="D18566" s="1205"/>
      <c r="E18566" s="1198"/>
    </row>
    <row r="18567" spans="4:5">
      <c r="D18567" s="1205"/>
      <c r="E18567" s="1198"/>
    </row>
    <row r="18568" spans="4:5">
      <c r="D18568" s="1205"/>
      <c r="E18568" s="1198"/>
    </row>
    <row r="18569" spans="4:5">
      <c r="D18569" s="1205"/>
      <c r="E18569" s="1198"/>
    </row>
    <row r="18570" spans="4:5">
      <c r="D18570" s="1205"/>
      <c r="E18570" s="1198"/>
    </row>
    <row r="18571" spans="4:5">
      <c r="D18571" s="1205"/>
      <c r="E18571" s="1198"/>
    </row>
    <row r="18572" spans="4:5">
      <c r="D18572" s="1205"/>
      <c r="E18572" s="1198"/>
    </row>
    <row r="18573" spans="4:5">
      <c r="D18573" s="1205"/>
      <c r="E18573" s="1198"/>
    </row>
    <row r="18574" spans="4:5">
      <c r="D18574" s="1205"/>
      <c r="E18574" s="1198"/>
    </row>
    <row r="18575" spans="4:5">
      <c r="D18575" s="1205"/>
      <c r="E18575" s="1198"/>
    </row>
    <row r="18576" spans="4:5">
      <c r="D18576" s="1205"/>
      <c r="E18576" s="1198"/>
    </row>
    <row r="18577" spans="4:5">
      <c r="D18577" s="1205"/>
      <c r="E18577" s="1198"/>
    </row>
    <row r="18578" spans="4:5">
      <c r="D18578" s="1205"/>
      <c r="E18578" s="1198"/>
    </row>
    <row r="18579" spans="4:5">
      <c r="D18579" s="1205"/>
      <c r="E18579" s="1198"/>
    </row>
    <row r="18580" spans="4:5">
      <c r="D18580" s="1205"/>
      <c r="E18580" s="1198"/>
    </row>
    <row r="18581" spans="4:5">
      <c r="D18581" s="1205"/>
      <c r="E18581" s="1198"/>
    </row>
    <row r="18582" spans="4:5">
      <c r="D18582" s="1205"/>
      <c r="E18582" s="1198"/>
    </row>
    <row r="18583" spans="4:5">
      <c r="D18583" s="1205"/>
      <c r="E18583" s="1198"/>
    </row>
    <row r="18584" spans="4:5">
      <c r="D18584" s="1205"/>
      <c r="E18584" s="1198"/>
    </row>
    <row r="18585" spans="4:5">
      <c r="D18585" s="1205"/>
      <c r="E18585" s="1198"/>
    </row>
    <row r="18586" spans="4:5">
      <c r="D18586" s="1205"/>
      <c r="E18586" s="1198"/>
    </row>
    <row r="18587" spans="4:5">
      <c r="D18587" s="1205"/>
      <c r="E18587" s="1198"/>
    </row>
    <row r="18588" spans="4:5">
      <c r="D18588" s="1205"/>
      <c r="E18588" s="1198"/>
    </row>
    <row r="18589" spans="4:5">
      <c r="D18589" s="1205"/>
      <c r="E18589" s="1198"/>
    </row>
    <row r="18590" spans="4:5">
      <c r="D18590" s="1205"/>
      <c r="E18590" s="1198"/>
    </row>
    <row r="18591" spans="4:5">
      <c r="D18591" s="1205"/>
      <c r="E18591" s="1198"/>
    </row>
    <row r="18592" spans="4:5">
      <c r="D18592" s="1205"/>
      <c r="E18592" s="1198"/>
    </row>
    <row r="18593" spans="4:5">
      <c r="D18593" s="1205"/>
      <c r="E18593" s="1198"/>
    </row>
    <row r="18594" spans="4:5">
      <c r="D18594" s="1205"/>
      <c r="E18594" s="1198"/>
    </row>
    <row r="18595" spans="4:5">
      <c r="D18595" s="1205"/>
      <c r="E18595" s="1198"/>
    </row>
    <row r="18596" spans="4:5">
      <c r="D18596" s="1205"/>
      <c r="E18596" s="1198"/>
    </row>
    <row r="18597" spans="4:5">
      <c r="D18597" s="1205"/>
      <c r="E18597" s="1198"/>
    </row>
    <row r="18598" spans="4:5">
      <c r="D18598" s="1205"/>
      <c r="E18598" s="1198"/>
    </row>
    <row r="18599" spans="4:5">
      <c r="D18599" s="1205"/>
      <c r="E18599" s="1198"/>
    </row>
    <row r="18600" spans="4:5">
      <c r="D18600" s="1205"/>
      <c r="E18600" s="1198"/>
    </row>
    <row r="18601" spans="4:5">
      <c r="D18601" s="1205"/>
      <c r="E18601" s="1198"/>
    </row>
    <row r="18602" spans="4:5">
      <c r="D18602" s="1205"/>
      <c r="E18602" s="1198"/>
    </row>
    <row r="18603" spans="4:5">
      <c r="D18603" s="1205"/>
      <c r="E18603" s="1198"/>
    </row>
    <row r="18604" spans="4:5">
      <c r="D18604" s="1205"/>
      <c r="E18604" s="1198"/>
    </row>
    <row r="18605" spans="4:5">
      <c r="D18605" s="1205"/>
      <c r="E18605" s="1198"/>
    </row>
    <row r="18606" spans="4:5">
      <c r="D18606" s="1205"/>
      <c r="E18606" s="1198"/>
    </row>
    <row r="18607" spans="4:5">
      <c r="D18607" s="1205"/>
      <c r="E18607" s="1198"/>
    </row>
    <row r="18608" spans="4:5">
      <c r="D18608" s="1205"/>
      <c r="E18608" s="1198"/>
    </row>
    <row r="18609" spans="4:5">
      <c r="D18609" s="1205"/>
      <c r="E18609" s="1198"/>
    </row>
    <row r="18610" spans="4:5">
      <c r="D18610" s="1205"/>
      <c r="E18610" s="1198"/>
    </row>
    <row r="18611" spans="4:5">
      <c r="D18611" s="1205"/>
      <c r="E18611" s="1198"/>
    </row>
    <row r="18612" spans="4:5">
      <c r="D18612" s="1205"/>
      <c r="E18612" s="1198"/>
    </row>
    <row r="18613" spans="4:5">
      <c r="D18613" s="1205"/>
      <c r="E18613" s="1198"/>
    </row>
    <row r="18614" spans="4:5">
      <c r="D18614" s="1205"/>
      <c r="E18614" s="1198"/>
    </row>
    <row r="18615" spans="4:5">
      <c r="D18615" s="1205"/>
      <c r="E18615" s="1198"/>
    </row>
    <row r="18616" spans="4:5">
      <c r="D18616" s="1205"/>
      <c r="E18616" s="1198"/>
    </row>
    <row r="18617" spans="4:5">
      <c r="D18617" s="1205"/>
      <c r="E18617" s="1198"/>
    </row>
    <row r="18618" spans="4:5">
      <c r="D18618" s="1205"/>
      <c r="E18618" s="1198"/>
    </row>
    <row r="18619" spans="4:5">
      <c r="D18619" s="1205"/>
      <c r="E18619" s="1198"/>
    </row>
    <row r="18620" spans="4:5">
      <c r="D18620" s="1205"/>
      <c r="E18620" s="1198"/>
    </row>
    <row r="18621" spans="4:5">
      <c r="D18621" s="1205"/>
      <c r="E18621" s="1198"/>
    </row>
    <row r="18622" spans="4:5">
      <c r="D18622" s="1205"/>
      <c r="E18622" s="1198"/>
    </row>
    <row r="18623" spans="4:5">
      <c r="D18623" s="1205"/>
      <c r="E18623" s="1198"/>
    </row>
    <row r="18624" spans="4:5">
      <c r="D18624" s="1205"/>
      <c r="E18624" s="1198"/>
    </row>
    <row r="18625" spans="4:5">
      <c r="D18625" s="1205"/>
      <c r="E18625" s="1198"/>
    </row>
    <row r="18626" spans="4:5">
      <c r="D18626" s="1205"/>
      <c r="E18626" s="1198"/>
    </row>
    <row r="18627" spans="4:5">
      <c r="D18627" s="1205"/>
      <c r="E18627" s="1198"/>
    </row>
    <row r="18628" spans="4:5">
      <c r="D18628" s="1205"/>
      <c r="E18628" s="1198"/>
    </row>
    <row r="18629" spans="4:5">
      <c r="D18629" s="1205"/>
      <c r="E18629" s="1198"/>
    </row>
    <row r="18630" spans="4:5">
      <c r="D18630" s="1205"/>
      <c r="E18630" s="1198"/>
    </row>
    <row r="18631" spans="4:5">
      <c r="D18631" s="1205"/>
      <c r="E18631" s="1198"/>
    </row>
    <row r="18632" spans="4:5">
      <c r="D18632" s="1205"/>
      <c r="E18632" s="1198"/>
    </row>
    <row r="18633" spans="4:5">
      <c r="D18633" s="1205"/>
      <c r="E18633" s="1198"/>
    </row>
    <row r="18634" spans="4:5">
      <c r="D18634" s="1205"/>
      <c r="E18634" s="1198"/>
    </row>
    <row r="18635" spans="4:5">
      <c r="D18635" s="1205"/>
      <c r="E18635" s="1198"/>
    </row>
    <row r="18636" spans="4:5">
      <c r="D18636" s="1205"/>
      <c r="E18636" s="1198"/>
    </row>
    <row r="18637" spans="4:5">
      <c r="D18637" s="1205"/>
      <c r="E18637" s="1198"/>
    </row>
    <row r="18638" spans="4:5">
      <c r="D18638" s="1205"/>
      <c r="E18638" s="1198"/>
    </row>
    <row r="18639" spans="4:5">
      <c r="D18639" s="1205"/>
      <c r="E18639" s="1198"/>
    </row>
    <row r="18640" spans="4:5">
      <c r="D18640" s="1205"/>
      <c r="E18640" s="1198"/>
    </row>
    <row r="18641" spans="4:5">
      <c r="D18641" s="1205"/>
      <c r="E18641" s="1198"/>
    </row>
    <row r="18642" spans="4:5">
      <c r="D18642" s="1205"/>
      <c r="E18642" s="1198"/>
    </row>
    <row r="18643" spans="4:5">
      <c r="D18643" s="1205"/>
      <c r="E18643" s="1198"/>
    </row>
    <row r="18644" spans="4:5">
      <c r="D18644" s="1205"/>
      <c r="E18644" s="1198"/>
    </row>
    <row r="18645" spans="4:5">
      <c r="D18645" s="1205"/>
      <c r="E18645" s="1198"/>
    </row>
    <row r="18646" spans="4:5">
      <c r="D18646" s="1205"/>
      <c r="E18646" s="1198"/>
    </row>
    <row r="18647" spans="4:5">
      <c r="D18647" s="1205"/>
      <c r="E18647" s="1198"/>
    </row>
    <row r="18648" spans="4:5">
      <c r="D18648" s="1205"/>
      <c r="E18648" s="1198"/>
    </row>
    <row r="18649" spans="4:5">
      <c r="D18649" s="1205"/>
      <c r="E18649" s="1198"/>
    </row>
    <row r="18650" spans="4:5">
      <c r="D18650" s="1205"/>
      <c r="E18650" s="1198"/>
    </row>
    <row r="18651" spans="4:5">
      <c r="D18651" s="1205"/>
      <c r="E18651" s="1198"/>
    </row>
    <row r="18652" spans="4:5">
      <c r="D18652" s="1205"/>
      <c r="E18652" s="1198"/>
    </row>
    <row r="18653" spans="4:5">
      <c r="D18653" s="1205"/>
      <c r="E18653" s="1198"/>
    </row>
    <row r="18654" spans="4:5">
      <c r="D18654" s="1205"/>
      <c r="E18654" s="1198"/>
    </row>
    <row r="18655" spans="4:5">
      <c r="D18655" s="1205"/>
      <c r="E18655" s="1198"/>
    </row>
    <row r="18656" spans="4:5">
      <c r="D18656" s="1205"/>
      <c r="E18656" s="1198"/>
    </row>
    <row r="18657" spans="4:5">
      <c r="D18657" s="1205"/>
      <c r="E18657" s="1198"/>
    </row>
    <row r="18658" spans="4:5">
      <c r="D18658" s="1205"/>
      <c r="E18658" s="1198"/>
    </row>
    <row r="18659" spans="4:5">
      <c r="D18659" s="1205"/>
      <c r="E18659" s="1198"/>
    </row>
    <row r="18660" spans="4:5">
      <c r="D18660" s="1205"/>
      <c r="E18660" s="1198"/>
    </row>
    <row r="18661" spans="4:5">
      <c r="D18661" s="1205"/>
      <c r="E18661" s="1198"/>
    </row>
    <row r="18662" spans="4:5">
      <c r="D18662" s="1205"/>
      <c r="E18662" s="1198"/>
    </row>
    <row r="18663" spans="4:5">
      <c r="D18663" s="1205"/>
      <c r="E18663" s="1198"/>
    </row>
    <row r="18664" spans="4:5">
      <c r="D18664" s="1205"/>
      <c r="E18664" s="1198"/>
    </row>
    <row r="18665" spans="4:5">
      <c r="D18665" s="1205"/>
      <c r="E18665" s="1198"/>
    </row>
    <row r="18666" spans="4:5">
      <c r="D18666" s="1205"/>
      <c r="E18666" s="1198"/>
    </row>
    <row r="18667" spans="4:5">
      <c r="D18667" s="1205"/>
      <c r="E18667" s="1198"/>
    </row>
    <row r="18668" spans="4:5">
      <c r="D18668" s="1205"/>
      <c r="E18668" s="1198"/>
    </row>
    <row r="18669" spans="4:5">
      <c r="D18669" s="1205"/>
      <c r="E18669" s="1198"/>
    </row>
    <row r="18670" spans="4:5">
      <c r="D18670" s="1205"/>
      <c r="E18670" s="1198"/>
    </row>
    <row r="18671" spans="4:5">
      <c r="D18671" s="1205"/>
      <c r="E18671" s="1198"/>
    </row>
    <row r="18672" spans="4:5">
      <c r="D18672" s="1205"/>
      <c r="E18672" s="1198"/>
    </row>
    <row r="18673" spans="4:5">
      <c r="D18673" s="1205"/>
      <c r="E18673" s="1198"/>
    </row>
    <row r="18674" spans="4:5">
      <c r="D18674" s="1205"/>
      <c r="E18674" s="1198"/>
    </row>
    <row r="18675" spans="4:5">
      <c r="D18675" s="1205"/>
      <c r="E18675" s="1198"/>
    </row>
    <row r="18676" spans="4:5">
      <c r="D18676" s="1205"/>
      <c r="E18676" s="1198"/>
    </row>
    <row r="18677" spans="4:5">
      <c r="D18677" s="1205"/>
      <c r="E18677" s="1198"/>
    </row>
    <row r="18678" spans="4:5">
      <c r="D18678" s="1205"/>
      <c r="E18678" s="1198"/>
    </row>
    <row r="18679" spans="4:5">
      <c r="D18679" s="1205"/>
      <c r="E18679" s="1198"/>
    </row>
    <row r="18680" spans="4:5">
      <c r="D18680" s="1205"/>
      <c r="E18680" s="1198"/>
    </row>
    <row r="18681" spans="4:5">
      <c r="D18681" s="1205"/>
      <c r="E18681" s="1198"/>
    </row>
    <row r="18682" spans="4:5">
      <c r="D18682" s="1205"/>
      <c r="E18682" s="1198"/>
    </row>
    <row r="18683" spans="4:5">
      <c r="D18683" s="1205"/>
      <c r="E18683" s="1198"/>
    </row>
    <row r="18684" spans="4:5">
      <c r="D18684" s="1205"/>
      <c r="E18684" s="1198"/>
    </row>
    <row r="18685" spans="4:5">
      <c r="D18685" s="1205"/>
      <c r="E18685" s="1198"/>
    </row>
    <row r="18686" spans="4:5">
      <c r="D18686" s="1205"/>
      <c r="E18686" s="1198"/>
    </row>
    <row r="18687" spans="4:5">
      <c r="D18687" s="1205"/>
      <c r="E18687" s="1198"/>
    </row>
    <row r="18688" spans="4:5">
      <c r="D18688" s="1205"/>
      <c r="E18688" s="1198"/>
    </row>
    <row r="18689" spans="4:5">
      <c r="D18689" s="1205"/>
      <c r="E18689" s="1198"/>
    </row>
    <row r="18690" spans="4:5">
      <c r="D18690" s="1205"/>
      <c r="E18690" s="1198"/>
    </row>
    <row r="18691" spans="4:5">
      <c r="D18691" s="1205"/>
      <c r="E18691" s="1198"/>
    </row>
    <row r="18692" spans="4:5">
      <c r="D18692" s="1205"/>
      <c r="E18692" s="1198"/>
    </row>
    <row r="18693" spans="4:5">
      <c r="D18693" s="1205"/>
      <c r="E18693" s="1198"/>
    </row>
    <row r="18694" spans="4:5">
      <c r="D18694" s="1205"/>
      <c r="E18694" s="1198"/>
    </row>
    <row r="18695" spans="4:5">
      <c r="D18695" s="1205"/>
      <c r="E18695" s="1198"/>
    </row>
    <row r="18696" spans="4:5">
      <c r="D18696" s="1205"/>
      <c r="E18696" s="1198"/>
    </row>
    <row r="18697" spans="4:5">
      <c r="D18697" s="1205"/>
      <c r="E18697" s="1198"/>
    </row>
    <row r="18698" spans="4:5">
      <c r="D18698" s="1205"/>
      <c r="E18698" s="1198"/>
    </row>
    <row r="18699" spans="4:5">
      <c r="D18699" s="1205"/>
      <c r="E18699" s="1198"/>
    </row>
    <row r="18700" spans="4:5">
      <c r="D18700" s="1205"/>
      <c r="E18700" s="1198"/>
    </row>
    <row r="18701" spans="4:5">
      <c r="D18701" s="1205"/>
      <c r="E18701" s="1198"/>
    </row>
    <row r="18702" spans="4:5">
      <c r="D18702" s="1205"/>
      <c r="E18702" s="1198"/>
    </row>
    <row r="18703" spans="4:5">
      <c r="D18703" s="1205"/>
      <c r="E18703" s="1198"/>
    </row>
    <row r="18704" spans="4:5">
      <c r="D18704" s="1205"/>
      <c r="E18704" s="1198"/>
    </row>
    <row r="18705" spans="4:5">
      <c r="D18705" s="1205"/>
      <c r="E18705" s="1198"/>
    </row>
    <row r="18706" spans="4:5">
      <c r="D18706" s="1205"/>
      <c r="E18706" s="1198"/>
    </row>
    <row r="18707" spans="4:5">
      <c r="D18707" s="1205"/>
      <c r="E18707" s="1198"/>
    </row>
    <row r="18708" spans="4:5">
      <c r="D18708" s="1205"/>
      <c r="E18708" s="1198"/>
    </row>
    <row r="18709" spans="4:5">
      <c r="D18709" s="1205"/>
      <c r="E18709" s="1198"/>
    </row>
    <row r="18710" spans="4:5">
      <c r="D18710" s="1205"/>
      <c r="E18710" s="1198"/>
    </row>
    <row r="18711" spans="4:5">
      <c r="D18711" s="1205"/>
      <c r="E18711" s="1198"/>
    </row>
    <row r="18712" spans="4:5">
      <c r="D18712" s="1205"/>
      <c r="E18712" s="1198"/>
    </row>
    <row r="18713" spans="4:5">
      <c r="D18713" s="1205"/>
      <c r="E18713" s="1198"/>
    </row>
    <row r="18714" spans="4:5">
      <c r="D18714" s="1205"/>
      <c r="E18714" s="1198"/>
    </row>
    <row r="18715" spans="4:5">
      <c r="D18715" s="1205"/>
      <c r="E18715" s="1198"/>
    </row>
    <row r="18716" spans="4:5">
      <c r="D18716" s="1205"/>
      <c r="E18716" s="1198"/>
    </row>
    <row r="18717" spans="4:5">
      <c r="D18717" s="1205"/>
      <c r="E18717" s="1198"/>
    </row>
    <row r="18718" spans="4:5">
      <c r="D18718" s="1205"/>
      <c r="E18718" s="1198"/>
    </row>
    <row r="18719" spans="4:5">
      <c r="D18719" s="1205"/>
      <c r="E18719" s="1198"/>
    </row>
    <row r="18720" spans="4:5">
      <c r="D18720" s="1205"/>
      <c r="E18720" s="1198"/>
    </row>
    <row r="18721" spans="4:5">
      <c r="D18721" s="1205"/>
      <c r="E18721" s="1198"/>
    </row>
    <row r="18722" spans="4:5">
      <c r="D18722" s="1205"/>
      <c r="E18722" s="1198"/>
    </row>
    <row r="18723" spans="4:5">
      <c r="D18723" s="1205"/>
      <c r="E18723" s="1198"/>
    </row>
    <row r="18724" spans="4:5">
      <c r="D18724" s="1205"/>
      <c r="E18724" s="1198"/>
    </row>
    <row r="18725" spans="4:5">
      <c r="D18725" s="1205"/>
      <c r="E18725" s="1198"/>
    </row>
    <row r="18726" spans="4:5">
      <c r="D18726" s="1205"/>
      <c r="E18726" s="1198"/>
    </row>
    <row r="18727" spans="4:5">
      <c r="D18727" s="1205"/>
      <c r="E18727" s="1198"/>
    </row>
    <row r="18728" spans="4:5">
      <c r="D18728" s="1205"/>
      <c r="E18728" s="1198"/>
    </row>
    <row r="18729" spans="4:5">
      <c r="D18729" s="1205"/>
      <c r="E18729" s="1198"/>
    </row>
    <row r="18730" spans="4:5">
      <c r="D18730" s="1205"/>
      <c r="E18730" s="1198"/>
    </row>
    <row r="18731" spans="4:5">
      <c r="D18731" s="1205"/>
      <c r="E18731" s="1198"/>
    </row>
    <row r="18732" spans="4:5">
      <c r="D18732" s="1205"/>
      <c r="E18732" s="1198"/>
    </row>
    <row r="18733" spans="4:5">
      <c r="D18733" s="1205"/>
      <c r="E18733" s="1198"/>
    </row>
    <row r="18734" spans="4:5">
      <c r="D18734" s="1205"/>
      <c r="E18734" s="1198"/>
    </row>
    <row r="18735" spans="4:5">
      <c r="D18735" s="1205"/>
      <c r="E18735" s="1198"/>
    </row>
    <row r="18736" spans="4:5">
      <c r="D18736" s="1205"/>
      <c r="E18736" s="1198"/>
    </row>
    <row r="18737" spans="4:5">
      <c r="D18737" s="1205"/>
      <c r="E18737" s="1198"/>
    </row>
    <row r="18738" spans="4:5">
      <c r="D18738" s="1205"/>
      <c r="E18738" s="1198"/>
    </row>
    <row r="18739" spans="4:5">
      <c r="D18739" s="1205"/>
      <c r="E18739" s="1198"/>
    </row>
    <row r="18740" spans="4:5">
      <c r="D18740" s="1205"/>
      <c r="E18740" s="1198"/>
    </row>
    <row r="18741" spans="4:5">
      <c r="D18741" s="1205"/>
      <c r="E18741" s="1198"/>
    </row>
    <row r="18742" spans="4:5">
      <c r="D18742" s="1205"/>
      <c r="E18742" s="1198"/>
    </row>
    <row r="18743" spans="4:5">
      <c r="D18743" s="1205"/>
      <c r="E18743" s="1198"/>
    </row>
    <row r="18744" spans="4:5">
      <c r="D18744" s="1205"/>
      <c r="E18744" s="1198"/>
    </row>
    <row r="18745" spans="4:5">
      <c r="D18745" s="1205"/>
      <c r="E18745" s="1198"/>
    </row>
    <row r="18746" spans="4:5">
      <c r="D18746" s="1205"/>
      <c r="E18746" s="1198"/>
    </row>
    <row r="18747" spans="4:5">
      <c r="D18747" s="1205"/>
      <c r="E18747" s="1198"/>
    </row>
    <row r="18748" spans="4:5">
      <c r="D18748" s="1205"/>
      <c r="E18748" s="1198"/>
    </row>
    <row r="18749" spans="4:5">
      <c r="D18749" s="1205"/>
      <c r="E18749" s="1198"/>
    </row>
    <row r="18750" spans="4:5">
      <c r="D18750" s="1205"/>
      <c r="E18750" s="1198"/>
    </row>
    <row r="18751" spans="4:5">
      <c r="D18751" s="1205"/>
      <c r="E18751" s="1198"/>
    </row>
    <row r="18752" spans="4:5">
      <c r="D18752" s="1205"/>
      <c r="E18752" s="1198"/>
    </row>
    <row r="18753" spans="4:5">
      <c r="D18753" s="1205"/>
      <c r="E18753" s="1198"/>
    </row>
    <row r="18754" spans="4:5">
      <c r="D18754" s="1205"/>
      <c r="E18754" s="1198"/>
    </row>
    <row r="18755" spans="4:5">
      <c r="D18755" s="1205"/>
      <c r="E18755" s="1198"/>
    </row>
    <row r="18756" spans="4:5">
      <c r="D18756" s="1205"/>
      <c r="E18756" s="1198"/>
    </row>
    <row r="18757" spans="4:5">
      <c r="D18757" s="1205"/>
      <c r="E18757" s="1198"/>
    </row>
    <row r="18758" spans="4:5">
      <c r="D18758" s="1205"/>
      <c r="E18758" s="1198"/>
    </row>
    <row r="18759" spans="4:5">
      <c r="D18759" s="1205"/>
      <c r="E18759" s="1198"/>
    </row>
    <row r="18760" spans="4:5">
      <c r="D18760" s="1205"/>
      <c r="E18760" s="1198"/>
    </row>
    <row r="18761" spans="4:5">
      <c r="D18761" s="1205"/>
      <c r="E18761" s="1198"/>
    </row>
    <row r="18762" spans="4:5">
      <c r="D18762" s="1205"/>
      <c r="E18762" s="1198"/>
    </row>
    <row r="18763" spans="4:5">
      <c r="D18763" s="1205"/>
      <c r="E18763" s="1198"/>
    </row>
    <row r="18764" spans="4:5">
      <c r="D18764" s="1205"/>
      <c r="E18764" s="1198"/>
    </row>
    <row r="18765" spans="4:5">
      <c r="D18765" s="1205"/>
      <c r="E18765" s="1198"/>
    </row>
    <row r="18766" spans="4:5">
      <c r="D18766" s="1205"/>
      <c r="E18766" s="1198"/>
    </row>
    <row r="18767" spans="4:5">
      <c r="D18767" s="1205"/>
      <c r="E18767" s="1198"/>
    </row>
    <row r="18768" spans="4:5">
      <c r="D18768" s="1205"/>
      <c r="E18768" s="1198"/>
    </row>
    <row r="18769" spans="4:5">
      <c r="D18769" s="1205"/>
      <c r="E18769" s="1198"/>
    </row>
    <row r="18770" spans="4:5">
      <c r="D18770" s="1205"/>
      <c r="E18770" s="1198"/>
    </row>
    <row r="18771" spans="4:5">
      <c r="D18771" s="1205"/>
      <c r="E18771" s="1198"/>
    </row>
    <row r="18772" spans="4:5">
      <c r="D18772" s="1205"/>
      <c r="E18772" s="1198"/>
    </row>
    <row r="18773" spans="4:5">
      <c r="D18773" s="1205"/>
      <c r="E18773" s="1198"/>
    </row>
    <row r="18774" spans="4:5">
      <c r="D18774" s="1205"/>
      <c r="E18774" s="1198"/>
    </row>
    <row r="18775" spans="4:5">
      <c r="D18775" s="1205"/>
      <c r="E18775" s="1198"/>
    </row>
    <row r="18776" spans="4:5">
      <c r="D18776" s="1205"/>
      <c r="E18776" s="1198"/>
    </row>
    <row r="18777" spans="4:5">
      <c r="D18777" s="1205"/>
      <c r="E18777" s="1198"/>
    </row>
    <row r="18778" spans="4:5">
      <c r="D18778" s="1205"/>
      <c r="E18778" s="1198"/>
    </row>
    <row r="18779" spans="4:5">
      <c r="D18779" s="1205"/>
      <c r="E18779" s="1198"/>
    </row>
    <row r="18780" spans="4:5">
      <c r="D18780" s="1205"/>
      <c r="E18780" s="1198"/>
    </row>
    <row r="18781" spans="4:5">
      <c r="D18781" s="1205"/>
      <c r="E18781" s="1198"/>
    </row>
    <row r="18782" spans="4:5">
      <c r="D18782" s="1205"/>
      <c r="E18782" s="1198"/>
    </row>
    <row r="18783" spans="4:5">
      <c r="D18783" s="1205"/>
      <c r="E18783" s="1198"/>
    </row>
    <row r="18784" spans="4:5">
      <c r="D18784" s="1205"/>
      <c r="E18784" s="1198"/>
    </row>
    <row r="18785" spans="4:5">
      <c r="D18785" s="1205"/>
      <c r="E18785" s="1198"/>
    </row>
    <row r="18786" spans="4:5">
      <c r="D18786" s="1205"/>
      <c r="E18786" s="1198"/>
    </row>
    <row r="18787" spans="4:5">
      <c r="D18787" s="1205"/>
      <c r="E18787" s="1198"/>
    </row>
    <row r="18788" spans="4:5">
      <c r="D18788" s="1205"/>
      <c r="E18788" s="1198"/>
    </row>
    <row r="18789" spans="4:5">
      <c r="D18789" s="1205"/>
      <c r="E18789" s="1198"/>
    </row>
    <row r="18790" spans="4:5">
      <c r="D18790" s="1205"/>
      <c r="E18790" s="1198"/>
    </row>
    <row r="18791" spans="4:5">
      <c r="D18791" s="1205"/>
      <c r="E18791" s="1198"/>
    </row>
    <row r="18792" spans="4:5">
      <c r="D18792" s="1205"/>
      <c r="E18792" s="1198"/>
    </row>
    <row r="18793" spans="4:5">
      <c r="D18793" s="1205"/>
      <c r="E18793" s="1198"/>
    </row>
    <row r="18794" spans="4:5">
      <c r="D18794" s="1205"/>
      <c r="E18794" s="1198"/>
    </row>
    <row r="18795" spans="4:5">
      <c r="D18795" s="1205"/>
      <c r="E18795" s="1198"/>
    </row>
    <row r="18796" spans="4:5">
      <c r="D18796" s="1205"/>
      <c r="E18796" s="1198"/>
    </row>
    <row r="18797" spans="4:5">
      <c r="D18797" s="1205"/>
      <c r="E18797" s="1198"/>
    </row>
    <row r="18798" spans="4:5">
      <c r="D18798" s="1205"/>
      <c r="E18798" s="1198"/>
    </row>
    <row r="18799" spans="4:5">
      <c r="D18799" s="1205"/>
      <c r="E18799" s="1198"/>
    </row>
    <row r="18800" spans="4:5">
      <c r="D18800" s="1205"/>
      <c r="E18800" s="1198"/>
    </row>
    <row r="18801" spans="4:5">
      <c r="D18801" s="1205"/>
      <c r="E18801" s="1198"/>
    </row>
    <row r="18802" spans="4:5">
      <c r="D18802" s="1205"/>
      <c r="E18802" s="1198"/>
    </row>
    <row r="18803" spans="4:5">
      <c r="D18803" s="1205"/>
      <c r="E18803" s="1198"/>
    </row>
    <row r="18804" spans="4:5">
      <c r="D18804" s="1205"/>
      <c r="E18804" s="1198"/>
    </row>
    <row r="18805" spans="4:5">
      <c r="D18805" s="1205"/>
      <c r="E18805" s="1198"/>
    </row>
    <row r="18806" spans="4:5">
      <c r="D18806" s="1205"/>
      <c r="E18806" s="1198"/>
    </row>
    <row r="18807" spans="4:5">
      <c r="D18807" s="1205"/>
      <c r="E18807" s="1198"/>
    </row>
    <row r="18808" spans="4:5">
      <c r="D18808" s="1205"/>
      <c r="E18808" s="1198"/>
    </row>
    <row r="18809" spans="4:5">
      <c r="D18809" s="1205"/>
      <c r="E18809" s="1198"/>
    </row>
    <row r="18810" spans="4:5">
      <c r="D18810" s="1205"/>
      <c r="E18810" s="1198"/>
    </row>
    <row r="18811" spans="4:5">
      <c r="D18811" s="1205"/>
      <c r="E18811" s="1198"/>
    </row>
    <row r="18812" spans="4:5">
      <c r="D18812" s="1205"/>
      <c r="E18812" s="1198"/>
    </row>
    <row r="18813" spans="4:5">
      <c r="D18813" s="1205"/>
      <c r="E18813" s="1198"/>
    </row>
    <row r="18814" spans="4:5">
      <c r="D18814" s="1205"/>
      <c r="E18814" s="1198"/>
    </row>
    <row r="18815" spans="4:5">
      <c r="D18815" s="1205"/>
      <c r="E18815" s="1198"/>
    </row>
    <row r="18816" spans="4:5">
      <c r="D18816" s="1205"/>
      <c r="E18816" s="1198"/>
    </row>
    <row r="18817" spans="4:5">
      <c r="D18817" s="1205"/>
      <c r="E18817" s="1198"/>
    </row>
    <row r="18818" spans="4:5">
      <c r="D18818" s="1205"/>
      <c r="E18818" s="1198"/>
    </row>
    <row r="18819" spans="4:5">
      <c r="D18819" s="1205"/>
      <c r="E18819" s="1198"/>
    </row>
    <row r="18820" spans="4:5">
      <c r="D18820" s="1205"/>
      <c r="E18820" s="1198"/>
    </row>
    <row r="18821" spans="4:5">
      <c r="D18821" s="1205"/>
      <c r="E18821" s="1198"/>
    </row>
    <row r="18822" spans="4:5">
      <c r="D18822" s="1205"/>
      <c r="E18822" s="1198"/>
    </row>
    <row r="18823" spans="4:5">
      <c r="D18823" s="1205"/>
      <c r="E18823" s="1198"/>
    </row>
    <row r="18824" spans="4:5">
      <c r="D18824" s="1205"/>
      <c r="E18824" s="1198"/>
    </row>
    <row r="18825" spans="4:5">
      <c r="D18825" s="1205"/>
      <c r="E18825" s="1198"/>
    </row>
    <row r="18826" spans="4:5">
      <c r="D18826" s="1205"/>
      <c r="E18826" s="1198"/>
    </row>
    <row r="18827" spans="4:5">
      <c r="D18827" s="1205"/>
      <c r="E18827" s="1198"/>
    </row>
    <row r="18828" spans="4:5">
      <c r="D18828" s="1205"/>
      <c r="E18828" s="1198"/>
    </row>
    <row r="18829" spans="4:5">
      <c r="D18829" s="1205"/>
      <c r="E18829" s="1198"/>
    </row>
    <row r="18830" spans="4:5">
      <c r="D18830" s="1205"/>
      <c r="E18830" s="1198"/>
    </row>
    <row r="18831" spans="4:5">
      <c r="D18831" s="1205"/>
      <c r="E18831" s="1198"/>
    </row>
    <row r="18832" spans="4:5">
      <c r="D18832" s="1205"/>
      <c r="E18832" s="1198"/>
    </row>
    <row r="18833" spans="4:5">
      <c r="D18833" s="1205"/>
      <c r="E18833" s="1198"/>
    </row>
    <row r="18834" spans="4:5">
      <c r="D18834" s="1205"/>
      <c r="E18834" s="1198"/>
    </row>
    <row r="18835" spans="4:5">
      <c r="D18835" s="1205"/>
      <c r="E18835" s="1198"/>
    </row>
    <row r="18836" spans="4:5">
      <c r="D18836" s="1205"/>
      <c r="E18836" s="1198"/>
    </row>
    <row r="18837" spans="4:5">
      <c r="D18837" s="1205"/>
      <c r="E18837" s="1198"/>
    </row>
    <row r="18838" spans="4:5">
      <c r="D18838" s="1205"/>
      <c r="E18838" s="1198"/>
    </row>
    <row r="18839" spans="4:5">
      <c r="D18839" s="1205"/>
      <c r="E18839" s="1198"/>
    </row>
    <row r="18840" spans="4:5">
      <c r="D18840" s="1205"/>
      <c r="E18840" s="1198"/>
    </row>
    <row r="18841" spans="4:5">
      <c r="D18841" s="1205"/>
      <c r="E18841" s="1198"/>
    </row>
    <row r="18842" spans="4:5">
      <c r="D18842" s="1205"/>
      <c r="E18842" s="1198"/>
    </row>
    <row r="18843" spans="4:5">
      <c r="D18843" s="1205"/>
      <c r="E18843" s="1198"/>
    </row>
    <row r="18844" spans="4:5">
      <c r="D18844" s="1205"/>
      <c r="E18844" s="1198"/>
    </row>
    <row r="18845" spans="4:5">
      <c r="D18845" s="1205"/>
      <c r="E18845" s="1198"/>
    </row>
    <row r="18846" spans="4:5">
      <c r="D18846" s="1205"/>
      <c r="E18846" s="1198"/>
    </row>
    <row r="18847" spans="4:5">
      <c r="D18847" s="1205"/>
      <c r="E18847" s="1198"/>
    </row>
    <row r="18848" spans="4:5">
      <c r="D18848" s="1205"/>
      <c r="E18848" s="1198"/>
    </row>
    <row r="18849" spans="4:5">
      <c r="D18849" s="1205"/>
      <c r="E18849" s="1198"/>
    </row>
    <row r="18850" spans="4:5">
      <c r="D18850" s="1205"/>
      <c r="E18850" s="1198"/>
    </row>
    <row r="18851" spans="4:5">
      <c r="D18851" s="1205"/>
      <c r="E18851" s="1198"/>
    </row>
    <row r="18852" spans="4:5">
      <c r="D18852" s="1205"/>
      <c r="E18852" s="1198"/>
    </row>
    <row r="18853" spans="4:5">
      <c r="D18853" s="1205"/>
      <c r="E18853" s="1198"/>
    </row>
    <row r="18854" spans="4:5">
      <c r="D18854" s="1205"/>
      <c r="E18854" s="1198"/>
    </row>
    <row r="18855" spans="4:5">
      <c r="D18855" s="1205"/>
      <c r="E18855" s="1198"/>
    </row>
    <row r="18856" spans="4:5">
      <c r="D18856" s="1205"/>
      <c r="E18856" s="1198"/>
    </row>
    <row r="18857" spans="4:5">
      <c r="D18857" s="1205"/>
      <c r="E18857" s="1198"/>
    </row>
    <row r="18858" spans="4:5">
      <c r="D18858" s="1205"/>
      <c r="E18858" s="1198"/>
    </row>
    <row r="18859" spans="4:5">
      <c r="D18859" s="1205"/>
      <c r="E18859" s="1198"/>
    </row>
    <row r="18860" spans="4:5">
      <c r="D18860" s="1205"/>
      <c r="E18860" s="1198"/>
    </row>
    <row r="18861" spans="4:5">
      <c r="D18861" s="1205"/>
      <c r="E18861" s="1198"/>
    </row>
    <row r="18862" spans="4:5">
      <c r="D18862" s="1205"/>
      <c r="E18862" s="1198"/>
    </row>
    <row r="18863" spans="4:5">
      <c r="D18863" s="1205"/>
      <c r="E18863" s="1198"/>
    </row>
    <row r="18864" spans="4:5">
      <c r="D18864" s="1205"/>
      <c r="E18864" s="1198"/>
    </row>
    <row r="18865" spans="4:5">
      <c r="D18865" s="1205"/>
      <c r="E18865" s="1198"/>
    </row>
    <row r="18866" spans="4:5">
      <c r="D18866" s="1205"/>
      <c r="E18866" s="1198"/>
    </row>
    <row r="18867" spans="4:5">
      <c r="D18867" s="1205"/>
      <c r="E18867" s="1198"/>
    </row>
    <row r="18868" spans="4:5">
      <c r="D18868" s="1205"/>
      <c r="E18868" s="1198"/>
    </row>
    <row r="18869" spans="4:5">
      <c r="D18869" s="1205"/>
      <c r="E18869" s="1198"/>
    </row>
    <row r="18870" spans="4:5">
      <c r="D18870" s="1205"/>
      <c r="E18870" s="1198"/>
    </row>
    <row r="18871" spans="4:5">
      <c r="D18871" s="1205"/>
      <c r="E18871" s="1198"/>
    </row>
    <row r="18872" spans="4:5">
      <c r="D18872" s="1205"/>
      <c r="E18872" s="1198"/>
    </row>
    <row r="18873" spans="4:5">
      <c r="D18873" s="1205"/>
      <c r="E18873" s="1198"/>
    </row>
    <row r="18874" spans="4:5">
      <c r="D18874" s="1205"/>
      <c r="E18874" s="1198"/>
    </row>
    <row r="18875" spans="4:5">
      <c r="D18875" s="1205"/>
      <c r="E18875" s="1198"/>
    </row>
    <row r="18876" spans="4:5">
      <c r="D18876" s="1205"/>
      <c r="E18876" s="1198"/>
    </row>
    <row r="18877" spans="4:5">
      <c r="D18877" s="1205"/>
      <c r="E18877" s="1198"/>
    </row>
    <row r="18878" spans="4:5">
      <c r="D18878" s="1205"/>
      <c r="E18878" s="1198"/>
    </row>
    <row r="18879" spans="4:5">
      <c r="D18879" s="1205"/>
      <c r="E18879" s="1198"/>
    </row>
    <row r="18880" spans="4:5">
      <c r="D18880" s="1205"/>
      <c r="E18880" s="1198"/>
    </row>
    <row r="18881" spans="4:5">
      <c r="D18881" s="1205"/>
      <c r="E18881" s="1198"/>
    </row>
    <row r="18882" spans="4:5">
      <c r="D18882" s="1205"/>
      <c r="E18882" s="1198"/>
    </row>
    <row r="18883" spans="4:5">
      <c r="D18883" s="1205"/>
      <c r="E18883" s="1198"/>
    </row>
    <row r="18884" spans="4:5">
      <c r="D18884" s="1205"/>
      <c r="E18884" s="1198"/>
    </row>
    <row r="18885" spans="4:5">
      <c r="D18885" s="1205"/>
      <c r="E18885" s="1198"/>
    </row>
    <row r="18886" spans="4:5">
      <c r="D18886" s="1205"/>
      <c r="E18886" s="1198"/>
    </row>
    <row r="18887" spans="4:5">
      <c r="D18887" s="1205"/>
      <c r="E18887" s="1198"/>
    </row>
    <row r="18888" spans="4:5">
      <c r="D18888" s="1205"/>
      <c r="E18888" s="1198"/>
    </row>
    <row r="18889" spans="4:5">
      <c r="D18889" s="1205"/>
      <c r="E18889" s="1198"/>
    </row>
    <row r="18890" spans="4:5">
      <c r="D18890" s="1205"/>
      <c r="E18890" s="1198"/>
    </row>
    <row r="18891" spans="4:5">
      <c r="D18891" s="1205"/>
      <c r="E18891" s="1198"/>
    </row>
    <row r="18892" spans="4:5">
      <c r="D18892" s="1205"/>
      <c r="E18892" s="1198"/>
    </row>
    <row r="18893" spans="4:5">
      <c r="D18893" s="1205"/>
      <c r="E18893" s="1198"/>
    </row>
    <row r="18894" spans="4:5">
      <c r="D18894" s="1205"/>
      <c r="E18894" s="1198"/>
    </row>
    <row r="18895" spans="4:5">
      <c r="D18895" s="1205"/>
      <c r="E18895" s="1198"/>
    </row>
    <row r="18896" spans="4:5">
      <c r="D18896" s="1205"/>
      <c r="E18896" s="1198"/>
    </row>
    <row r="18897" spans="4:5">
      <c r="D18897" s="1205"/>
      <c r="E18897" s="1198"/>
    </row>
    <row r="18898" spans="4:5">
      <c r="D18898" s="1205"/>
      <c r="E18898" s="1198"/>
    </row>
    <row r="18899" spans="4:5">
      <c r="D18899" s="1205"/>
      <c r="E18899" s="1198"/>
    </row>
    <row r="18900" spans="4:5">
      <c r="D18900" s="1205"/>
      <c r="E18900" s="1198"/>
    </row>
    <row r="18901" spans="4:5">
      <c r="D18901" s="1205"/>
      <c r="E18901" s="1198"/>
    </row>
    <row r="18902" spans="4:5">
      <c r="D18902" s="1205"/>
      <c r="E18902" s="1198"/>
    </row>
    <row r="18903" spans="4:5">
      <c r="D18903" s="1205"/>
      <c r="E18903" s="1198"/>
    </row>
    <row r="18904" spans="4:5">
      <c r="D18904" s="1205"/>
      <c r="E18904" s="1198"/>
    </row>
    <row r="18905" spans="4:5">
      <c r="D18905" s="1205"/>
      <c r="E18905" s="1198"/>
    </row>
    <row r="18906" spans="4:5">
      <c r="D18906" s="1205"/>
      <c r="E18906" s="1198"/>
    </row>
    <row r="18907" spans="4:5">
      <c r="D18907" s="1205"/>
      <c r="E18907" s="1198"/>
    </row>
    <row r="18908" spans="4:5">
      <c r="D18908" s="1205"/>
      <c r="E18908" s="1198"/>
    </row>
    <row r="18909" spans="4:5">
      <c r="D18909" s="1205"/>
      <c r="E18909" s="1198"/>
    </row>
    <row r="18910" spans="4:5">
      <c r="D18910" s="1205"/>
      <c r="E18910" s="1198"/>
    </row>
    <row r="18911" spans="4:5">
      <c r="D18911" s="1205"/>
      <c r="E18911" s="1198"/>
    </row>
    <row r="18912" spans="4:5">
      <c r="D18912" s="1205"/>
      <c r="E18912" s="1198"/>
    </row>
    <row r="18913" spans="4:5">
      <c r="D18913" s="1205"/>
      <c r="E18913" s="1198"/>
    </row>
    <row r="18914" spans="4:5">
      <c r="D18914" s="1205"/>
      <c r="E18914" s="1198"/>
    </row>
    <row r="18915" spans="4:5">
      <c r="D18915" s="1205"/>
      <c r="E18915" s="1198"/>
    </row>
    <row r="18916" spans="4:5">
      <c r="D18916" s="1205"/>
      <c r="E18916" s="1198"/>
    </row>
    <row r="18917" spans="4:5">
      <c r="D18917" s="1205"/>
      <c r="E18917" s="1198"/>
    </row>
    <row r="18918" spans="4:5">
      <c r="D18918" s="1205"/>
      <c r="E18918" s="1198"/>
    </row>
    <row r="18919" spans="4:5">
      <c r="D18919" s="1205"/>
      <c r="E18919" s="1198"/>
    </row>
    <row r="18920" spans="4:5">
      <c r="D18920" s="1205"/>
      <c r="E18920" s="1198"/>
    </row>
    <row r="18921" spans="4:5">
      <c r="D18921" s="1205"/>
      <c r="E18921" s="1198"/>
    </row>
    <row r="18922" spans="4:5">
      <c r="D18922" s="1205"/>
      <c r="E18922" s="1198"/>
    </row>
    <row r="18923" spans="4:5">
      <c r="D18923" s="1205"/>
      <c r="E18923" s="1198"/>
    </row>
    <row r="18924" spans="4:5">
      <c r="D18924" s="1205"/>
      <c r="E18924" s="1198"/>
    </row>
    <row r="18925" spans="4:5">
      <c r="D18925" s="1205"/>
      <c r="E18925" s="1198"/>
    </row>
    <row r="18926" spans="4:5">
      <c r="D18926" s="1205"/>
      <c r="E18926" s="1198"/>
    </row>
    <row r="18927" spans="4:5">
      <c r="D18927" s="1205"/>
      <c r="E18927" s="1198"/>
    </row>
    <row r="18928" spans="4:5">
      <c r="D18928" s="1205"/>
      <c r="E18928" s="1198"/>
    </row>
    <row r="18929" spans="4:5">
      <c r="D18929" s="1205"/>
      <c r="E18929" s="1198"/>
    </row>
    <row r="18930" spans="4:5">
      <c r="D18930" s="1205"/>
      <c r="E18930" s="1198"/>
    </row>
    <row r="18931" spans="4:5">
      <c r="D18931" s="1205"/>
      <c r="E18931" s="1198"/>
    </row>
    <row r="18932" spans="4:5">
      <c r="D18932" s="1205"/>
      <c r="E18932" s="1198"/>
    </row>
    <row r="18933" spans="4:5">
      <c r="D18933" s="1205"/>
      <c r="E18933" s="1198"/>
    </row>
    <row r="18934" spans="4:5">
      <c r="D18934" s="1205"/>
      <c r="E18934" s="1198"/>
    </row>
    <row r="18935" spans="4:5">
      <c r="D18935" s="1205"/>
      <c r="E18935" s="1198"/>
    </row>
    <row r="18936" spans="4:5">
      <c r="D18936" s="1205"/>
      <c r="E18936" s="1198"/>
    </row>
    <row r="18937" spans="4:5">
      <c r="D18937" s="1205"/>
      <c r="E18937" s="1198"/>
    </row>
    <row r="18938" spans="4:5">
      <c r="D18938" s="1205"/>
      <c r="E18938" s="1198"/>
    </row>
    <row r="18939" spans="4:5">
      <c r="D18939" s="1205"/>
      <c r="E18939" s="1198"/>
    </row>
    <row r="18940" spans="4:5">
      <c r="D18940" s="1205"/>
      <c r="E18940" s="1198"/>
    </row>
    <row r="18941" spans="4:5">
      <c r="D18941" s="1205"/>
      <c r="E18941" s="1198"/>
    </row>
    <row r="18942" spans="4:5">
      <c r="D18942" s="1205"/>
      <c r="E18942" s="1198"/>
    </row>
    <row r="18943" spans="4:5">
      <c r="D18943" s="1205"/>
      <c r="E18943" s="1198"/>
    </row>
    <row r="18944" spans="4:5">
      <c r="D18944" s="1205"/>
      <c r="E18944" s="1198"/>
    </row>
    <row r="18945" spans="4:5">
      <c r="D18945" s="1205"/>
      <c r="E18945" s="1198"/>
    </row>
    <row r="18946" spans="4:5">
      <c r="D18946" s="1205"/>
      <c r="E18946" s="1198"/>
    </row>
    <row r="18947" spans="4:5">
      <c r="D18947" s="1205"/>
      <c r="E18947" s="1198"/>
    </row>
    <row r="18948" spans="4:5">
      <c r="D18948" s="1205"/>
      <c r="E18948" s="1198"/>
    </row>
    <row r="18949" spans="4:5">
      <c r="D18949" s="1205"/>
      <c r="E18949" s="1198"/>
    </row>
    <row r="18950" spans="4:5">
      <c r="D18950" s="1205"/>
      <c r="E18950" s="1198"/>
    </row>
    <row r="18951" spans="4:5">
      <c r="D18951" s="1205"/>
      <c r="E18951" s="1198"/>
    </row>
    <row r="18952" spans="4:5">
      <c r="D18952" s="1205"/>
      <c r="E18952" s="1198"/>
    </row>
    <row r="18953" spans="4:5">
      <c r="D18953" s="1205"/>
      <c r="E18953" s="1198"/>
    </row>
    <row r="18954" spans="4:5">
      <c r="D18954" s="1205"/>
      <c r="E18954" s="1198"/>
    </row>
    <row r="18955" spans="4:5">
      <c r="D18955" s="1205"/>
      <c r="E18955" s="1198"/>
    </row>
    <row r="18956" spans="4:5">
      <c r="D18956" s="1205"/>
      <c r="E18956" s="1198"/>
    </row>
    <row r="18957" spans="4:5">
      <c r="D18957" s="1205"/>
      <c r="E18957" s="1198"/>
    </row>
    <row r="18958" spans="4:5">
      <c r="D18958" s="1205"/>
      <c r="E18958" s="1198"/>
    </row>
    <row r="18959" spans="4:5">
      <c r="D18959" s="1205"/>
      <c r="E18959" s="1198"/>
    </row>
    <row r="18960" spans="4:5">
      <c r="D18960" s="1205"/>
      <c r="E18960" s="1198"/>
    </row>
    <row r="18961" spans="4:5">
      <c r="D18961" s="1205"/>
      <c r="E18961" s="1198"/>
    </row>
    <row r="18962" spans="4:5">
      <c r="D18962" s="1205"/>
      <c r="E18962" s="1198"/>
    </row>
    <row r="18963" spans="4:5">
      <c r="D18963" s="1205"/>
      <c r="E18963" s="1198"/>
    </row>
    <row r="18964" spans="4:5">
      <c r="D18964" s="1205"/>
      <c r="E18964" s="1198"/>
    </row>
    <row r="18965" spans="4:5">
      <c r="D18965" s="1205"/>
      <c r="E18965" s="1198"/>
    </row>
    <row r="18966" spans="4:5">
      <c r="D18966" s="1205"/>
      <c r="E18966" s="1198"/>
    </row>
    <row r="18967" spans="4:5">
      <c r="D18967" s="1205"/>
      <c r="E18967" s="1198"/>
    </row>
    <row r="18968" spans="4:5">
      <c r="D18968" s="1205"/>
      <c r="E18968" s="1198"/>
    </row>
    <row r="18969" spans="4:5">
      <c r="D18969" s="1205"/>
      <c r="E18969" s="1198"/>
    </row>
    <row r="18970" spans="4:5">
      <c r="D18970" s="1205"/>
      <c r="E18970" s="1198"/>
    </row>
    <row r="18971" spans="4:5">
      <c r="D18971" s="1205"/>
      <c r="E18971" s="1198"/>
    </row>
    <row r="18972" spans="4:5">
      <c r="D18972" s="1205"/>
      <c r="E18972" s="1198"/>
    </row>
    <row r="18973" spans="4:5">
      <c r="D18973" s="1205"/>
      <c r="E18973" s="1198"/>
    </row>
    <row r="18974" spans="4:5">
      <c r="D18974" s="1205"/>
      <c r="E18974" s="1198"/>
    </row>
    <row r="18975" spans="4:5">
      <c r="D18975" s="1205"/>
      <c r="E18975" s="1198"/>
    </row>
    <row r="18976" spans="4:5">
      <c r="D18976" s="1205"/>
      <c r="E18976" s="1198"/>
    </row>
    <row r="18977" spans="4:5">
      <c r="D18977" s="1205"/>
      <c r="E18977" s="1198"/>
    </row>
    <row r="18978" spans="4:5">
      <c r="D18978" s="1205"/>
      <c r="E18978" s="1198"/>
    </row>
    <row r="18979" spans="4:5">
      <c r="D18979" s="1205"/>
      <c r="E18979" s="1198"/>
    </row>
    <row r="18980" spans="4:5">
      <c r="D18980" s="1205"/>
      <c r="E18980" s="1198"/>
    </row>
    <row r="18981" spans="4:5">
      <c r="D18981" s="1205"/>
      <c r="E18981" s="1198"/>
    </row>
    <row r="18982" spans="4:5">
      <c r="D18982" s="1205"/>
      <c r="E18982" s="1198"/>
    </row>
    <row r="18983" spans="4:5">
      <c r="D18983" s="1205"/>
      <c r="E18983" s="1198"/>
    </row>
    <row r="18984" spans="4:5">
      <c r="D18984" s="1205"/>
      <c r="E18984" s="1198"/>
    </row>
    <row r="18985" spans="4:5">
      <c r="D18985" s="1205"/>
      <c r="E18985" s="1198"/>
    </row>
    <row r="18986" spans="4:5">
      <c r="D18986" s="1205"/>
      <c r="E18986" s="1198"/>
    </row>
    <row r="18987" spans="4:5">
      <c r="D18987" s="1205"/>
      <c r="E18987" s="1198"/>
    </row>
    <row r="18988" spans="4:5">
      <c r="D18988" s="1205"/>
      <c r="E18988" s="1198"/>
    </row>
    <row r="18989" spans="4:5">
      <c r="D18989" s="1205"/>
      <c r="E18989" s="1198"/>
    </row>
    <row r="18990" spans="4:5">
      <c r="D18990" s="1205"/>
      <c r="E18990" s="1198"/>
    </row>
    <row r="18991" spans="4:5">
      <c r="D18991" s="1205"/>
      <c r="E18991" s="1198"/>
    </row>
    <row r="18992" spans="4:5">
      <c r="D18992" s="1205"/>
      <c r="E18992" s="1198"/>
    </row>
    <row r="18993" spans="4:5">
      <c r="D18993" s="1205"/>
      <c r="E18993" s="1198"/>
    </row>
    <row r="18994" spans="4:5">
      <c r="D18994" s="1205"/>
      <c r="E18994" s="1198"/>
    </row>
    <row r="18995" spans="4:5">
      <c r="D18995" s="1205"/>
      <c r="E18995" s="1198"/>
    </row>
    <row r="18996" spans="4:5">
      <c r="D18996" s="1205"/>
      <c r="E18996" s="1198"/>
    </row>
    <row r="18997" spans="4:5">
      <c r="D18997" s="1205"/>
      <c r="E18997" s="1198"/>
    </row>
    <row r="18998" spans="4:5">
      <c r="D18998" s="1205"/>
      <c r="E18998" s="1198"/>
    </row>
    <row r="18999" spans="4:5">
      <c r="D18999" s="1205"/>
      <c r="E18999" s="1198"/>
    </row>
    <row r="19000" spans="4:5">
      <c r="D19000" s="1205"/>
      <c r="E19000" s="1198"/>
    </row>
    <row r="19001" spans="4:5">
      <c r="D19001" s="1205"/>
      <c r="E19001" s="1198"/>
    </row>
    <row r="19002" spans="4:5">
      <c r="D19002" s="1205"/>
      <c r="E19002" s="1198"/>
    </row>
    <row r="19003" spans="4:5">
      <c r="D19003" s="1205"/>
      <c r="E19003" s="1198"/>
    </row>
    <row r="19004" spans="4:5">
      <c r="D19004" s="1205"/>
      <c r="E19004" s="1198"/>
    </row>
    <row r="19005" spans="4:5">
      <c r="D19005" s="1205"/>
      <c r="E19005" s="1198"/>
    </row>
    <row r="19006" spans="4:5">
      <c r="D19006" s="1205"/>
      <c r="E19006" s="1198"/>
    </row>
    <row r="19007" spans="4:5">
      <c r="D19007" s="1205"/>
      <c r="E19007" s="1198"/>
    </row>
    <row r="19008" spans="4:5">
      <c r="D19008" s="1205"/>
      <c r="E19008" s="1198"/>
    </row>
    <row r="19009" spans="4:5">
      <c r="D19009" s="1205"/>
      <c r="E19009" s="1198"/>
    </row>
    <row r="19010" spans="4:5">
      <c r="D19010" s="1205"/>
      <c r="E19010" s="1198"/>
    </row>
    <row r="19011" spans="4:5">
      <c r="D19011" s="1205"/>
      <c r="E19011" s="1198"/>
    </row>
    <row r="19012" spans="4:5">
      <c r="D19012" s="1205"/>
      <c r="E19012" s="1198"/>
    </row>
    <row r="19013" spans="4:5">
      <c r="D19013" s="1205"/>
      <c r="E19013" s="1198"/>
    </row>
    <row r="19014" spans="4:5">
      <c r="D19014" s="1205"/>
      <c r="E19014" s="1198"/>
    </row>
    <row r="19015" spans="4:5">
      <c r="D19015" s="1205"/>
      <c r="E19015" s="1198"/>
    </row>
    <row r="19016" spans="4:5">
      <c r="D19016" s="1205"/>
      <c r="E19016" s="1198"/>
    </row>
    <row r="19017" spans="4:5">
      <c r="D19017" s="1205"/>
      <c r="E19017" s="1198"/>
    </row>
    <row r="19018" spans="4:5">
      <c r="D19018" s="1205"/>
      <c r="E19018" s="1198"/>
    </row>
    <row r="19019" spans="4:5">
      <c r="D19019" s="1205"/>
      <c r="E19019" s="1198"/>
    </row>
    <row r="19020" spans="4:5">
      <c r="D19020" s="1205"/>
      <c r="E19020" s="1198"/>
    </row>
    <row r="19021" spans="4:5">
      <c r="D19021" s="1205"/>
      <c r="E19021" s="1198"/>
    </row>
    <row r="19022" spans="4:5">
      <c r="D19022" s="1205"/>
      <c r="E19022" s="1198"/>
    </row>
    <row r="19023" spans="4:5">
      <c r="D19023" s="1205"/>
      <c r="E19023" s="1198"/>
    </row>
    <row r="19024" spans="4:5">
      <c r="D19024" s="1205"/>
      <c r="E19024" s="1198"/>
    </row>
    <row r="19025" spans="4:5">
      <c r="D19025" s="1205"/>
      <c r="E19025" s="1198"/>
    </row>
    <row r="19026" spans="4:5">
      <c r="D19026" s="1205"/>
      <c r="E19026" s="1198"/>
    </row>
    <row r="19027" spans="4:5">
      <c r="D19027" s="1205"/>
      <c r="E19027" s="1198"/>
    </row>
    <row r="19028" spans="4:5">
      <c r="D19028" s="1205"/>
      <c r="E19028" s="1198"/>
    </row>
    <row r="19029" spans="4:5">
      <c r="D19029" s="1205"/>
      <c r="E19029" s="1198"/>
    </row>
    <row r="19030" spans="4:5">
      <c r="D19030" s="1205"/>
      <c r="E19030" s="1198"/>
    </row>
    <row r="19031" spans="4:5">
      <c r="D19031" s="1205"/>
      <c r="E19031" s="1198"/>
    </row>
    <row r="19032" spans="4:5">
      <c r="D19032" s="1205"/>
      <c r="E19032" s="1198"/>
    </row>
    <row r="19033" spans="4:5">
      <c r="D19033" s="1205"/>
      <c r="E19033" s="1198"/>
    </row>
    <row r="19034" spans="4:5">
      <c r="D19034" s="1205"/>
      <c r="E19034" s="1198"/>
    </row>
    <row r="19035" spans="4:5">
      <c r="D19035" s="1205"/>
      <c r="E19035" s="1198"/>
    </row>
    <row r="19036" spans="4:5">
      <c r="D19036" s="1205"/>
      <c r="E19036" s="1198"/>
    </row>
    <row r="19037" spans="4:5">
      <c r="D19037" s="1205"/>
      <c r="E19037" s="1198"/>
    </row>
    <row r="19038" spans="4:5">
      <c r="D19038" s="1205"/>
      <c r="E19038" s="1198"/>
    </row>
    <row r="19039" spans="4:5">
      <c r="D19039" s="1205"/>
      <c r="E19039" s="1198"/>
    </row>
    <row r="19040" spans="4:5">
      <c r="D19040" s="1205"/>
      <c r="E19040" s="1198"/>
    </row>
    <row r="19041" spans="4:5">
      <c r="D19041" s="1205"/>
      <c r="E19041" s="1198"/>
    </row>
    <row r="19042" spans="4:5">
      <c r="D19042" s="1205"/>
      <c r="E19042" s="1198"/>
    </row>
    <row r="19043" spans="4:5">
      <c r="D19043" s="1205"/>
      <c r="E19043" s="1198"/>
    </row>
    <row r="19044" spans="4:5">
      <c r="D19044" s="1205"/>
      <c r="E19044" s="1198"/>
    </row>
    <row r="19045" spans="4:5">
      <c r="D19045" s="1205"/>
      <c r="E19045" s="1198"/>
    </row>
    <row r="19046" spans="4:5">
      <c r="D19046" s="1205"/>
      <c r="E19046" s="1198"/>
    </row>
    <row r="19047" spans="4:5">
      <c r="D19047" s="1205"/>
      <c r="E19047" s="1198"/>
    </row>
    <row r="19048" spans="4:5">
      <c r="D19048" s="1205"/>
      <c r="E19048" s="1198"/>
    </row>
    <row r="19049" spans="4:5">
      <c r="D19049" s="1205"/>
      <c r="E19049" s="1198"/>
    </row>
    <row r="19050" spans="4:5">
      <c r="D19050" s="1205"/>
      <c r="E19050" s="1198"/>
    </row>
    <row r="19051" spans="4:5">
      <c r="D19051" s="1205"/>
      <c r="E19051" s="1198"/>
    </row>
    <row r="19052" spans="4:5">
      <c r="D19052" s="1205"/>
      <c r="E19052" s="1198"/>
    </row>
    <row r="19053" spans="4:5">
      <c r="D19053" s="1205"/>
      <c r="E19053" s="1198"/>
    </row>
    <row r="19054" spans="4:5">
      <c r="D19054" s="1205"/>
      <c r="E19054" s="1198"/>
    </row>
    <row r="19055" spans="4:5">
      <c r="D19055" s="1205"/>
      <c r="E19055" s="1198"/>
    </row>
    <row r="19056" spans="4:5">
      <c r="D19056" s="1205"/>
      <c r="E19056" s="1198"/>
    </row>
    <row r="19057" spans="4:5">
      <c r="D19057" s="1205"/>
      <c r="E19057" s="1198"/>
    </row>
    <row r="19058" spans="4:5">
      <c r="D19058" s="1205"/>
      <c r="E19058" s="1198"/>
    </row>
    <row r="19059" spans="4:5">
      <c r="D19059" s="1205"/>
      <c r="E19059" s="1198"/>
    </row>
    <row r="19060" spans="4:5">
      <c r="D19060" s="1205"/>
      <c r="E19060" s="1198"/>
    </row>
    <row r="19061" spans="4:5">
      <c r="D19061" s="1205"/>
      <c r="E19061" s="1198"/>
    </row>
    <row r="19062" spans="4:5">
      <c r="D19062" s="1205"/>
      <c r="E19062" s="1198"/>
    </row>
    <row r="19063" spans="4:5">
      <c r="D19063" s="1205"/>
      <c r="E19063" s="1198"/>
    </row>
    <row r="19064" spans="4:5">
      <c r="D19064" s="1205"/>
      <c r="E19064" s="1198"/>
    </row>
    <row r="19065" spans="4:5">
      <c r="D19065" s="1205"/>
      <c r="E19065" s="1198"/>
    </row>
    <row r="19066" spans="4:5">
      <c r="D19066" s="1205"/>
      <c r="E19066" s="1198"/>
    </row>
    <row r="19067" spans="4:5">
      <c r="D19067" s="1205"/>
      <c r="E19067" s="1198"/>
    </row>
    <row r="19068" spans="4:5">
      <c r="D19068" s="1205"/>
      <c r="E19068" s="1198"/>
    </row>
    <row r="19069" spans="4:5">
      <c r="D19069" s="1205"/>
      <c r="E19069" s="1198"/>
    </row>
    <row r="19070" spans="4:5">
      <c r="D19070" s="1205"/>
      <c r="E19070" s="1198"/>
    </row>
    <row r="19071" spans="4:5">
      <c r="D19071" s="1205"/>
      <c r="E19071" s="1198"/>
    </row>
    <row r="19072" spans="4:5">
      <c r="D19072" s="1205"/>
      <c r="E19072" s="1198"/>
    </row>
    <row r="19073" spans="4:5">
      <c r="D19073" s="1205"/>
      <c r="E19073" s="1198"/>
    </row>
    <row r="19074" spans="4:5">
      <c r="D19074" s="1205"/>
      <c r="E19074" s="1198"/>
    </row>
    <row r="19075" spans="4:5">
      <c r="D19075" s="1205"/>
      <c r="E19075" s="1198"/>
    </row>
    <row r="19076" spans="4:5">
      <c r="D19076" s="1205"/>
      <c r="E19076" s="1198"/>
    </row>
    <row r="19077" spans="4:5">
      <c r="D19077" s="1205"/>
      <c r="E19077" s="1198"/>
    </row>
    <row r="19078" spans="4:5">
      <c r="D19078" s="1205"/>
      <c r="E19078" s="1198"/>
    </row>
    <row r="19079" spans="4:5">
      <c r="D19079" s="1205"/>
      <c r="E19079" s="1198"/>
    </row>
    <row r="19080" spans="4:5">
      <c r="D19080" s="1205"/>
      <c r="E19080" s="1198"/>
    </row>
    <row r="19081" spans="4:5">
      <c r="D19081" s="1205"/>
      <c r="E19081" s="1198"/>
    </row>
    <row r="19082" spans="4:5">
      <c r="D19082" s="1205"/>
      <c r="E19082" s="1198"/>
    </row>
    <row r="19083" spans="4:5">
      <c r="D19083" s="1205"/>
      <c r="E19083" s="1198"/>
    </row>
    <row r="19084" spans="4:5">
      <c r="D19084" s="1205"/>
      <c r="E19084" s="1198"/>
    </row>
    <row r="19085" spans="4:5">
      <c r="D19085" s="1205"/>
      <c r="E19085" s="1198"/>
    </row>
    <row r="19086" spans="4:5">
      <c r="D19086" s="1205"/>
      <c r="E19086" s="1198"/>
    </row>
    <row r="19087" spans="4:5">
      <c r="D19087" s="1205"/>
      <c r="E19087" s="1198"/>
    </row>
    <row r="19088" spans="4:5">
      <c r="D19088" s="1205"/>
      <c r="E19088" s="1198"/>
    </row>
    <row r="19089" spans="4:5">
      <c r="D19089" s="1205"/>
      <c r="E19089" s="1198"/>
    </row>
    <row r="19090" spans="4:5">
      <c r="D19090" s="1205"/>
      <c r="E19090" s="1198"/>
    </row>
    <row r="19091" spans="4:5">
      <c r="D19091" s="1205"/>
      <c r="E19091" s="1198"/>
    </row>
    <row r="19092" spans="4:5">
      <c r="D19092" s="1205"/>
      <c r="E19092" s="1198"/>
    </row>
    <row r="19093" spans="4:5">
      <c r="D19093" s="1205"/>
      <c r="E19093" s="1198"/>
    </row>
    <row r="19094" spans="4:5">
      <c r="D19094" s="1205"/>
      <c r="E19094" s="1198"/>
    </row>
    <row r="19095" spans="4:5">
      <c r="D19095" s="1205"/>
      <c r="E19095" s="1198"/>
    </row>
    <row r="19096" spans="4:5">
      <c r="D19096" s="1205"/>
      <c r="E19096" s="1198"/>
    </row>
    <row r="19097" spans="4:5">
      <c r="D19097" s="1205"/>
      <c r="E19097" s="1198"/>
    </row>
    <row r="19098" spans="4:5">
      <c r="D19098" s="1205"/>
      <c r="E19098" s="1198"/>
    </row>
    <row r="19099" spans="4:5">
      <c r="D19099" s="1205"/>
      <c r="E19099" s="1198"/>
    </row>
    <row r="19100" spans="4:5">
      <c r="D19100" s="1205"/>
      <c r="E19100" s="1198"/>
    </row>
    <row r="19101" spans="4:5">
      <c r="D19101" s="1205"/>
      <c r="E19101" s="1198"/>
    </row>
    <row r="19102" spans="4:5">
      <c r="D19102" s="1205"/>
      <c r="E19102" s="1198"/>
    </row>
    <row r="19103" spans="4:5">
      <c r="D19103" s="1205"/>
      <c r="E19103" s="1198"/>
    </row>
    <row r="19104" spans="4:5">
      <c r="D19104" s="1205"/>
      <c r="E19104" s="1198"/>
    </row>
    <row r="19105" spans="4:5">
      <c r="D19105" s="1205"/>
      <c r="E19105" s="1198"/>
    </row>
    <row r="19106" spans="4:5">
      <c r="D19106" s="1205"/>
      <c r="E19106" s="1198"/>
    </row>
    <row r="19107" spans="4:5">
      <c r="D19107" s="1205"/>
      <c r="E19107" s="1198"/>
    </row>
    <row r="19108" spans="4:5">
      <c r="D19108" s="1205"/>
      <c r="E19108" s="1198"/>
    </row>
    <row r="19109" spans="4:5">
      <c r="D19109" s="1205"/>
      <c r="E19109" s="1198"/>
    </row>
    <row r="19110" spans="4:5">
      <c r="D19110" s="1205"/>
      <c r="E19110" s="1198"/>
    </row>
    <row r="19111" spans="4:5">
      <c r="D19111" s="1205"/>
      <c r="E19111" s="1198"/>
    </row>
    <row r="19112" spans="4:5">
      <c r="D19112" s="1205"/>
      <c r="E19112" s="1198"/>
    </row>
    <row r="19113" spans="4:5">
      <c r="D19113" s="1205"/>
      <c r="E19113" s="1198"/>
    </row>
    <row r="19114" spans="4:5">
      <c r="D19114" s="1205"/>
      <c r="E19114" s="1198"/>
    </row>
    <row r="19115" spans="4:5">
      <c r="D19115" s="1205"/>
      <c r="E19115" s="1198"/>
    </row>
    <row r="19116" spans="4:5">
      <c r="D19116" s="1205"/>
      <c r="E19116" s="1198"/>
    </row>
    <row r="19117" spans="4:5">
      <c r="D19117" s="1205"/>
      <c r="E19117" s="1198"/>
    </row>
    <row r="19118" spans="4:5">
      <c r="D19118" s="1205"/>
      <c r="E19118" s="1198"/>
    </row>
    <row r="19119" spans="4:5">
      <c r="D19119" s="1205"/>
      <c r="E19119" s="1198"/>
    </row>
    <row r="19120" spans="4:5">
      <c r="D19120" s="1205"/>
      <c r="E19120" s="1198"/>
    </row>
    <row r="19121" spans="4:5">
      <c r="D19121" s="1205"/>
      <c r="E19121" s="1198"/>
    </row>
    <row r="19122" spans="4:5">
      <c r="D19122" s="1205"/>
      <c r="E19122" s="1198"/>
    </row>
    <row r="19123" spans="4:5">
      <c r="D19123" s="1205"/>
      <c r="E19123" s="1198"/>
    </row>
    <row r="19124" spans="4:5">
      <c r="D19124" s="1205"/>
      <c r="E19124" s="1198"/>
    </row>
    <row r="19125" spans="4:5">
      <c r="D19125" s="1205"/>
      <c r="E19125" s="1198"/>
    </row>
    <row r="19126" spans="4:5">
      <c r="D19126" s="1205"/>
      <c r="E19126" s="1198"/>
    </row>
    <row r="19127" spans="4:5">
      <c r="D19127" s="1205"/>
      <c r="E19127" s="1198"/>
    </row>
    <row r="19128" spans="4:5">
      <c r="D19128" s="1205"/>
      <c r="E19128" s="1198"/>
    </row>
    <row r="19129" spans="4:5">
      <c r="D19129" s="1205"/>
      <c r="E19129" s="1198"/>
    </row>
    <row r="19130" spans="4:5">
      <c r="D19130" s="1205"/>
      <c r="E19130" s="1198"/>
    </row>
    <row r="19131" spans="4:5">
      <c r="D19131" s="1205"/>
      <c r="E19131" s="1198"/>
    </row>
    <row r="19132" spans="4:5">
      <c r="D19132" s="1205"/>
      <c r="E19132" s="1198"/>
    </row>
    <row r="19133" spans="4:5">
      <c r="D19133" s="1205"/>
      <c r="E19133" s="1198"/>
    </row>
    <row r="19134" spans="4:5">
      <c r="D19134" s="1205"/>
      <c r="E19134" s="1198"/>
    </row>
    <row r="19135" spans="4:5">
      <c r="D19135" s="1205"/>
      <c r="E19135" s="1198"/>
    </row>
    <row r="19136" spans="4:5">
      <c r="D19136" s="1205"/>
      <c r="E19136" s="1198"/>
    </row>
    <row r="19137" spans="4:5">
      <c r="D19137" s="1205"/>
      <c r="E19137" s="1198"/>
    </row>
    <row r="19138" spans="4:5">
      <c r="D19138" s="1205"/>
      <c r="E19138" s="1198"/>
    </row>
    <row r="19139" spans="4:5">
      <c r="D19139" s="1205"/>
      <c r="E19139" s="1198"/>
    </row>
    <row r="19140" spans="4:5">
      <c r="D19140" s="1205"/>
      <c r="E19140" s="1198"/>
    </row>
    <row r="19141" spans="4:5">
      <c r="D19141" s="1205"/>
      <c r="E19141" s="1198"/>
    </row>
    <row r="19142" spans="4:5">
      <c r="D19142" s="1205"/>
      <c r="E19142" s="1198"/>
    </row>
    <row r="19143" spans="4:5">
      <c r="D19143" s="1205"/>
      <c r="E19143" s="1198"/>
    </row>
    <row r="19144" spans="4:5">
      <c r="D19144" s="1205"/>
      <c r="E19144" s="1198"/>
    </row>
    <row r="19145" spans="4:5">
      <c r="D19145" s="1205"/>
      <c r="E19145" s="1198"/>
    </row>
    <row r="19146" spans="4:5">
      <c r="D19146" s="1205"/>
      <c r="E19146" s="1198"/>
    </row>
    <row r="19147" spans="4:5">
      <c r="D19147" s="1205"/>
      <c r="E19147" s="1198"/>
    </row>
    <row r="19148" spans="4:5">
      <c r="D19148" s="1205"/>
      <c r="E19148" s="1198"/>
    </row>
    <row r="19149" spans="4:5">
      <c r="D19149" s="1205"/>
      <c r="E19149" s="1198"/>
    </row>
    <row r="19150" spans="4:5">
      <c r="D19150" s="1205"/>
      <c r="E19150" s="1198"/>
    </row>
    <row r="19151" spans="4:5">
      <c r="D19151" s="1205"/>
      <c r="E19151" s="1198"/>
    </row>
    <row r="19152" spans="4:5">
      <c r="D19152" s="1205"/>
      <c r="E19152" s="1198"/>
    </row>
    <row r="19153" spans="4:5">
      <c r="D19153" s="1205"/>
      <c r="E19153" s="1198"/>
    </row>
    <row r="19154" spans="4:5">
      <c r="D19154" s="1205"/>
      <c r="E19154" s="1198"/>
    </row>
    <row r="19155" spans="4:5">
      <c r="D19155" s="1205"/>
      <c r="E19155" s="1198"/>
    </row>
    <row r="19156" spans="4:5">
      <c r="D19156" s="1205"/>
      <c r="E19156" s="1198"/>
    </row>
    <row r="19157" spans="4:5">
      <c r="D19157" s="1205"/>
      <c r="E19157" s="1198"/>
    </row>
    <row r="19158" spans="4:5">
      <c r="D19158" s="1205"/>
      <c r="E19158" s="1198"/>
    </row>
    <row r="19159" spans="4:5">
      <c r="D19159" s="1205"/>
      <c r="E19159" s="1198"/>
    </row>
    <row r="19160" spans="4:5">
      <c r="D19160" s="1205"/>
      <c r="E19160" s="1198"/>
    </row>
    <row r="19161" spans="4:5">
      <c r="D19161" s="1205"/>
      <c r="E19161" s="1198"/>
    </row>
    <row r="19162" spans="4:5">
      <c r="D19162" s="1205"/>
      <c r="E19162" s="1198"/>
    </row>
    <row r="19163" spans="4:5">
      <c r="D19163" s="1205"/>
      <c r="E19163" s="1198"/>
    </row>
    <row r="19164" spans="4:5">
      <c r="D19164" s="1205"/>
      <c r="E19164" s="1198"/>
    </row>
    <row r="19165" spans="4:5">
      <c r="D19165" s="1205"/>
      <c r="E19165" s="1198"/>
    </row>
    <row r="19166" spans="4:5">
      <c r="D19166" s="1205"/>
      <c r="E19166" s="1198"/>
    </row>
    <row r="19167" spans="4:5">
      <c r="D19167" s="1205"/>
      <c r="E19167" s="1198"/>
    </row>
    <row r="19168" spans="4:5">
      <c r="D19168" s="1205"/>
      <c r="E19168" s="1198"/>
    </row>
    <row r="19169" spans="4:5">
      <c r="D19169" s="1205"/>
      <c r="E19169" s="1198"/>
    </row>
    <row r="19170" spans="4:5">
      <c r="D19170" s="1205"/>
      <c r="E19170" s="1198"/>
    </row>
    <row r="19171" spans="4:5">
      <c r="D19171" s="1205"/>
      <c r="E19171" s="1198"/>
    </row>
    <row r="19172" spans="4:5">
      <c r="D19172" s="1205"/>
      <c r="E19172" s="1198"/>
    </row>
    <row r="19173" spans="4:5">
      <c r="D19173" s="1205"/>
      <c r="E19173" s="1198"/>
    </row>
    <row r="19174" spans="4:5">
      <c r="D19174" s="1205"/>
      <c r="E19174" s="1198"/>
    </row>
    <row r="19175" spans="4:5">
      <c r="D19175" s="1205"/>
      <c r="E19175" s="1198"/>
    </row>
    <row r="19176" spans="4:5">
      <c r="D19176" s="1205"/>
      <c r="E19176" s="1198"/>
    </row>
    <row r="19177" spans="4:5">
      <c r="D19177" s="1205"/>
      <c r="E19177" s="1198"/>
    </row>
    <row r="19178" spans="4:5">
      <c r="D19178" s="1205"/>
      <c r="E19178" s="1198"/>
    </row>
    <row r="19179" spans="4:5">
      <c r="D19179" s="1205"/>
      <c r="E19179" s="1198"/>
    </row>
    <row r="19180" spans="4:5">
      <c r="D19180" s="1205"/>
      <c r="E19180" s="1198"/>
    </row>
    <row r="19181" spans="4:5">
      <c r="D19181" s="1205"/>
      <c r="E19181" s="1198"/>
    </row>
    <row r="19182" spans="4:5">
      <c r="D19182" s="1205"/>
      <c r="E19182" s="1198"/>
    </row>
    <row r="19183" spans="4:5">
      <c r="D19183" s="1205"/>
      <c r="E19183" s="1198"/>
    </row>
    <row r="19184" spans="4:5">
      <c r="D19184" s="1205"/>
      <c r="E19184" s="1198"/>
    </row>
    <row r="19185" spans="4:5">
      <c r="D19185" s="1205"/>
      <c r="E19185" s="1198"/>
    </row>
    <row r="19186" spans="4:5">
      <c r="D19186" s="1205"/>
      <c r="E19186" s="1198"/>
    </row>
    <row r="19187" spans="4:5">
      <c r="D19187" s="1205"/>
      <c r="E19187" s="1198"/>
    </row>
    <row r="19188" spans="4:5">
      <c r="D19188" s="1205"/>
      <c r="E19188" s="1198"/>
    </row>
    <row r="19189" spans="4:5">
      <c r="D19189" s="1205"/>
      <c r="E19189" s="1198"/>
    </row>
    <row r="19190" spans="4:5">
      <c r="D19190" s="1205"/>
      <c r="E19190" s="1198"/>
    </row>
    <row r="19191" spans="4:5">
      <c r="D19191" s="1205"/>
      <c r="E19191" s="1198"/>
    </row>
    <row r="19192" spans="4:5">
      <c r="D19192" s="1205"/>
      <c r="E19192" s="1198"/>
    </row>
    <row r="19193" spans="4:5">
      <c r="D19193" s="1205"/>
      <c r="E19193" s="1198"/>
    </row>
    <row r="19194" spans="4:5">
      <c r="D19194" s="1205"/>
      <c r="E19194" s="1198"/>
    </row>
    <row r="19195" spans="4:5">
      <c r="D19195" s="1205"/>
      <c r="E19195" s="1198"/>
    </row>
    <row r="19196" spans="4:5">
      <c r="D19196" s="1205"/>
      <c r="E19196" s="1198"/>
    </row>
    <row r="19197" spans="4:5">
      <c r="D19197" s="1205"/>
      <c r="E19197" s="1198"/>
    </row>
    <row r="19198" spans="4:5">
      <c r="D19198" s="1205"/>
      <c r="E19198" s="1198"/>
    </row>
    <row r="19199" spans="4:5">
      <c r="D19199" s="1205"/>
      <c r="E19199" s="1198"/>
    </row>
    <row r="19200" spans="4:5">
      <c r="D19200" s="1205"/>
      <c r="E19200" s="1198"/>
    </row>
    <row r="19201" spans="4:5">
      <c r="D19201" s="1205"/>
      <c r="E19201" s="1198"/>
    </row>
    <row r="19202" spans="4:5">
      <c r="D19202" s="1205"/>
      <c r="E19202" s="1198"/>
    </row>
    <row r="19203" spans="4:5">
      <c r="D19203" s="1205"/>
      <c r="E19203" s="1198"/>
    </row>
    <row r="19204" spans="4:5">
      <c r="D19204" s="1205"/>
      <c r="E19204" s="1198"/>
    </row>
    <row r="19205" spans="4:5">
      <c r="D19205" s="1205"/>
      <c r="E19205" s="1198"/>
    </row>
    <row r="19206" spans="4:5">
      <c r="D19206" s="1205"/>
      <c r="E19206" s="1198"/>
    </row>
    <row r="19207" spans="4:5">
      <c r="D19207" s="1205"/>
      <c r="E19207" s="1198"/>
    </row>
    <row r="19208" spans="4:5">
      <c r="D19208" s="1205"/>
      <c r="E19208" s="1198"/>
    </row>
    <row r="19209" spans="4:5">
      <c r="D19209" s="1205"/>
      <c r="E19209" s="1198"/>
    </row>
    <row r="19210" spans="4:5">
      <c r="D19210" s="1205"/>
      <c r="E19210" s="1198"/>
    </row>
    <row r="19211" spans="4:5">
      <c r="D19211" s="1205"/>
      <c r="E19211" s="1198"/>
    </row>
    <row r="19212" spans="4:5">
      <c r="D19212" s="1205"/>
      <c r="E19212" s="1198"/>
    </row>
    <row r="19213" spans="4:5">
      <c r="D19213" s="1205"/>
      <c r="E19213" s="1198"/>
    </row>
    <row r="19214" spans="4:5">
      <c r="D19214" s="1205"/>
      <c r="E19214" s="1198"/>
    </row>
    <row r="19215" spans="4:5">
      <c r="D19215" s="1205"/>
      <c r="E19215" s="1198"/>
    </row>
    <row r="19216" spans="4:5">
      <c r="D19216" s="1205"/>
      <c r="E19216" s="1198"/>
    </row>
    <row r="19217" spans="4:5">
      <c r="D19217" s="1205"/>
      <c r="E19217" s="1198"/>
    </row>
    <row r="19218" spans="4:5">
      <c r="D19218" s="1205"/>
      <c r="E19218" s="1198"/>
    </row>
    <row r="19219" spans="4:5">
      <c r="D19219" s="1205"/>
      <c r="E19219" s="1198"/>
    </row>
    <row r="19220" spans="4:5">
      <c r="D19220" s="1205"/>
      <c r="E19220" s="1198"/>
    </row>
    <row r="19221" spans="4:5">
      <c r="D19221" s="1205"/>
      <c r="E19221" s="1198"/>
    </row>
    <row r="19222" spans="4:5">
      <c r="D19222" s="1205"/>
      <c r="E19222" s="1198"/>
    </row>
    <row r="19223" spans="4:5">
      <c r="D19223" s="1205"/>
      <c r="E19223" s="1198"/>
    </row>
    <row r="19224" spans="4:5">
      <c r="D19224" s="1205"/>
      <c r="E19224" s="1198"/>
    </row>
    <row r="19225" spans="4:5">
      <c r="D19225" s="1205"/>
      <c r="E19225" s="1198"/>
    </row>
    <row r="19226" spans="4:5">
      <c r="D19226" s="1205"/>
      <c r="E19226" s="1198"/>
    </row>
    <row r="19227" spans="4:5">
      <c r="D19227" s="1205"/>
      <c r="E19227" s="1198"/>
    </row>
    <row r="19228" spans="4:5">
      <c r="D19228" s="1205"/>
      <c r="E19228" s="1198"/>
    </row>
    <row r="19229" spans="4:5">
      <c r="D19229" s="1205"/>
      <c r="E19229" s="1198"/>
    </row>
    <row r="19230" spans="4:5">
      <c r="D19230" s="1205"/>
      <c r="E19230" s="1198"/>
    </row>
    <row r="19231" spans="4:5">
      <c r="D19231" s="1205"/>
      <c r="E19231" s="1198"/>
    </row>
    <row r="19232" spans="4:5">
      <c r="D19232" s="1205"/>
      <c r="E19232" s="1198"/>
    </row>
    <row r="19233" spans="4:5">
      <c r="D19233" s="1205"/>
      <c r="E19233" s="1198"/>
    </row>
    <row r="19234" spans="4:5">
      <c r="D19234" s="1205"/>
      <c r="E19234" s="1198"/>
    </row>
    <row r="19235" spans="4:5">
      <c r="D19235" s="1205"/>
      <c r="E19235" s="1198"/>
    </row>
    <row r="19236" spans="4:5">
      <c r="D19236" s="1205"/>
      <c r="E19236" s="1198"/>
    </row>
    <row r="19237" spans="4:5">
      <c r="D19237" s="1205"/>
      <c r="E19237" s="1198"/>
    </row>
    <row r="19238" spans="4:5">
      <c r="D19238" s="1205"/>
      <c r="E19238" s="1198"/>
    </row>
    <row r="19239" spans="4:5">
      <c r="D19239" s="1205"/>
      <c r="E19239" s="1198"/>
    </row>
    <row r="19240" spans="4:5">
      <c r="D19240" s="1205"/>
      <c r="E19240" s="1198"/>
    </row>
    <row r="19241" spans="4:5">
      <c r="D19241" s="1205"/>
      <c r="E19241" s="1198"/>
    </row>
    <row r="19242" spans="4:5">
      <c r="D19242" s="1205"/>
      <c r="E19242" s="1198"/>
    </row>
    <row r="19243" spans="4:5">
      <c r="D19243" s="1205"/>
      <c r="E19243" s="1198"/>
    </row>
    <row r="19244" spans="4:5">
      <c r="D19244" s="1205"/>
      <c r="E19244" s="1198"/>
    </row>
    <row r="19245" spans="4:5">
      <c r="D19245" s="1205"/>
      <c r="E19245" s="1198"/>
    </row>
    <row r="19246" spans="4:5">
      <c r="D19246" s="1205"/>
      <c r="E19246" s="1198"/>
    </row>
    <row r="19247" spans="4:5">
      <c r="D19247" s="1205"/>
      <c r="E19247" s="1198"/>
    </row>
    <row r="19248" spans="4:5">
      <c r="D19248" s="1205"/>
      <c r="E19248" s="1198"/>
    </row>
    <row r="19249" spans="4:5">
      <c r="D19249" s="1205"/>
      <c r="E19249" s="1198"/>
    </row>
    <row r="19250" spans="4:5">
      <c r="D19250" s="1205"/>
      <c r="E19250" s="1198"/>
    </row>
    <row r="19251" spans="4:5">
      <c r="D19251" s="1205"/>
      <c r="E19251" s="1198"/>
    </row>
    <row r="19252" spans="4:5">
      <c r="D19252" s="1205"/>
      <c r="E19252" s="1198"/>
    </row>
    <row r="19253" spans="4:5">
      <c r="D19253" s="1205"/>
      <c r="E19253" s="1198"/>
    </row>
    <row r="19254" spans="4:5">
      <c r="D19254" s="1205"/>
      <c r="E19254" s="1198"/>
    </row>
    <row r="19255" spans="4:5">
      <c r="D19255" s="1205"/>
      <c r="E19255" s="1198"/>
    </row>
    <row r="19256" spans="4:5">
      <c r="D19256" s="1205"/>
      <c r="E19256" s="1198"/>
    </row>
    <row r="19257" spans="4:5">
      <c r="D19257" s="1205"/>
      <c r="E19257" s="1198"/>
    </row>
    <row r="19258" spans="4:5">
      <c r="D19258" s="1205"/>
      <c r="E19258" s="1198"/>
    </row>
    <row r="19259" spans="4:5">
      <c r="D19259" s="1205"/>
      <c r="E19259" s="1198"/>
    </row>
    <row r="19260" spans="4:5">
      <c r="D19260" s="1205"/>
      <c r="E19260" s="1198"/>
    </row>
    <row r="19261" spans="4:5">
      <c r="D19261" s="1205"/>
      <c r="E19261" s="1198"/>
    </row>
    <row r="19262" spans="4:5">
      <c r="D19262" s="1205"/>
      <c r="E19262" s="1198"/>
    </row>
    <row r="19263" spans="4:5">
      <c r="D19263" s="1205"/>
      <c r="E19263" s="1198"/>
    </row>
    <row r="19264" spans="4:5">
      <c r="D19264" s="1205"/>
      <c r="E19264" s="1198"/>
    </row>
    <row r="19265" spans="4:5">
      <c r="D19265" s="1205"/>
      <c r="E19265" s="1198"/>
    </row>
    <row r="19266" spans="4:5">
      <c r="D19266" s="1205"/>
      <c r="E19266" s="1198"/>
    </row>
    <row r="19267" spans="4:5">
      <c r="D19267" s="1205"/>
      <c r="E19267" s="1198"/>
    </row>
    <row r="19268" spans="4:5">
      <c r="D19268" s="1205"/>
      <c r="E19268" s="1198"/>
    </row>
    <row r="19269" spans="4:5">
      <c r="D19269" s="1205"/>
      <c r="E19269" s="1198"/>
    </row>
    <row r="19270" spans="4:5">
      <c r="D19270" s="1205"/>
      <c r="E19270" s="1198"/>
    </row>
    <row r="19271" spans="4:5">
      <c r="D19271" s="1205"/>
      <c r="E19271" s="1198"/>
    </row>
    <row r="19272" spans="4:5">
      <c r="D19272" s="1205"/>
      <c r="E19272" s="1198"/>
    </row>
    <row r="19273" spans="4:5">
      <c r="D19273" s="1205"/>
      <c r="E19273" s="1198"/>
    </row>
    <row r="19274" spans="4:5">
      <c r="D19274" s="1205"/>
      <c r="E19274" s="1198"/>
    </row>
    <row r="19275" spans="4:5">
      <c r="D19275" s="1205"/>
      <c r="E19275" s="1198"/>
    </row>
    <row r="19276" spans="4:5">
      <c r="D19276" s="1205"/>
      <c r="E19276" s="1198"/>
    </row>
    <row r="19277" spans="4:5">
      <c r="D19277" s="1205"/>
      <c r="E19277" s="1198"/>
    </row>
    <row r="19278" spans="4:5">
      <c r="D19278" s="1205"/>
      <c r="E19278" s="1198"/>
    </row>
    <row r="19279" spans="4:5">
      <c r="D19279" s="1205"/>
      <c r="E19279" s="1198"/>
    </row>
    <row r="19280" spans="4:5">
      <c r="D19280" s="1205"/>
      <c r="E19280" s="1198"/>
    </row>
    <row r="19281" spans="4:5">
      <c r="D19281" s="1205"/>
      <c r="E19281" s="1198"/>
    </row>
    <row r="19282" spans="4:5">
      <c r="D19282" s="1205"/>
      <c r="E19282" s="1198"/>
    </row>
    <row r="19283" spans="4:5">
      <c r="D19283" s="1205"/>
      <c r="E19283" s="1198"/>
    </row>
    <row r="19284" spans="4:5">
      <c r="D19284" s="1205"/>
      <c r="E19284" s="1198"/>
    </row>
    <row r="19285" spans="4:5">
      <c r="D19285" s="1205"/>
      <c r="E19285" s="1198"/>
    </row>
    <row r="19286" spans="4:5">
      <c r="D19286" s="1205"/>
      <c r="E19286" s="1198"/>
    </row>
    <row r="19287" spans="4:5">
      <c r="D19287" s="1205"/>
      <c r="E19287" s="1198"/>
    </row>
    <row r="19288" spans="4:5">
      <c r="D19288" s="1205"/>
      <c r="E19288" s="1198"/>
    </row>
    <row r="19289" spans="4:5">
      <c r="D19289" s="1205"/>
      <c r="E19289" s="1198"/>
    </row>
    <row r="19290" spans="4:5">
      <c r="D19290" s="1205"/>
      <c r="E19290" s="1198"/>
    </row>
    <row r="19291" spans="4:5">
      <c r="D19291" s="1205"/>
      <c r="E19291" s="1198"/>
    </row>
    <row r="19292" spans="4:5">
      <c r="D19292" s="1205"/>
      <c r="E19292" s="1198"/>
    </row>
    <row r="19293" spans="4:5">
      <c r="D19293" s="1205"/>
      <c r="E19293" s="1198"/>
    </row>
    <row r="19294" spans="4:5">
      <c r="D19294" s="1205"/>
      <c r="E19294" s="1198"/>
    </row>
    <row r="19295" spans="4:5">
      <c r="D19295" s="1205"/>
      <c r="E19295" s="1198"/>
    </row>
    <row r="19296" spans="4:5">
      <c r="D19296" s="1205"/>
      <c r="E19296" s="1198"/>
    </row>
    <row r="19297" spans="4:5">
      <c r="D19297" s="1205"/>
      <c r="E19297" s="1198"/>
    </row>
    <row r="19298" spans="4:5">
      <c r="D19298" s="1205"/>
      <c r="E19298" s="1198"/>
    </row>
    <row r="19299" spans="4:5">
      <c r="D19299" s="1205"/>
      <c r="E19299" s="1198"/>
    </row>
    <row r="19300" spans="4:5">
      <c r="D19300" s="1205"/>
      <c r="E19300" s="1198"/>
    </row>
    <row r="19301" spans="4:5">
      <c r="D19301" s="1205"/>
      <c r="E19301" s="1198"/>
    </row>
    <row r="19302" spans="4:5">
      <c r="D19302" s="1205"/>
      <c r="E19302" s="1198"/>
    </row>
    <row r="19303" spans="4:5">
      <c r="D19303" s="1205"/>
      <c r="E19303" s="1198"/>
    </row>
    <row r="19304" spans="4:5">
      <c r="D19304" s="1205"/>
      <c r="E19304" s="1198"/>
    </row>
    <row r="19305" spans="4:5">
      <c r="D19305" s="1205"/>
      <c r="E19305" s="1198"/>
    </row>
    <row r="19306" spans="4:5">
      <c r="D19306" s="1205"/>
      <c r="E19306" s="1198"/>
    </row>
    <row r="19307" spans="4:5">
      <c r="D19307" s="1205"/>
      <c r="E19307" s="1198"/>
    </row>
    <row r="19308" spans="4:5">
      <c r="D19308" s="1205"/>
      <c r="E19308" s="1198"/>
    </row>
    <row r="19309" spans="4:5">
      <c r="D19309" s="1205"/>
      <c r="E19309" s="1198"/>
    </row>
    <row r="19310" spans="4:5">
      <c r="D19310" s="1205"/>
      <c r="E19310" s="1198"/>
    </row>
    <row r="19311" spans="4:5">
      <c r="D19311" s="1205"/>
      <c r="E19311" s="1198"/>
    </row>
    <row r="19312" spans="4:5">
      <c r="D19312" s="1205"/>
      <c r="E19312" s="1198"/>
    </row>
    <row r="19313" spans="4:5">
      <c r="D19313" s="1205"/>
      <c r="E19313" s="1198"/>
    </row>
    <row r="19314" spans="4:5">
      <c r="D19314" s="1205"/>
      <c r="E19314" s="1198"/>
    </row>
    <row r="19315" spans="4:5">
      <c r="D19315" s="1205"/>
      <c r="E19315" s="1198"/>
    </row>
    <row r="19316" spans="4:5">
      <c r="D19316" s="1205"/>
      <c r="E19316" s="1198"/>
    </row>
    <row r="19317" spans="4:5">
      <c r="D19317" s="1205"/>
      <c r="E19317" s="1198"/>
    </row>
    <row r="19318" spans="4:5">
      <c r="D19318" s="1205"/>
      <c r="E19318" s="1198"/>
    </row>
    <row r="19319" spans="4:5">
      <c r="D19319" s="1205"/>
      <c r="E19319" s="1198"/>
    </row>
    <row r="19320" spans="4:5">
      <c r="D19320" s="1205"/>
      <c r="E19320" s="1198"/>
    </row>
    <row r="19321" spans="4:5">
      <c r="D19321" s="1205"/>
      <c r="E19321" s="1198"/>
    </row>
    <row r="19322" spans="4:5">
      <c r="D19322" s="1205"/>
      <c r="E19322" s="1198"/>
    </row>
    <row r="19323" spans="4:5">
      <c r="D19323" s="1205"/>
      <c r="E19323" s="1198"/>
    </row>
    <row r="19324" spans="4:5">
      <c r="D19324" s="1205"/>
      <c r="E19324" s="1198"/>
    </row>
    <row r="19325" spans="4:5">
      <c r="D19325" s="1205"/>
      <c r="E19325" s="1198"/>
    </row>
    <row r="19326" spans="4:5">
      <c r="D19326" s="1205"/>
      <c r="E19326" s="1198"/>
    </row>
    <row r="19327" spans="4:5">
      <c r="D19327" s="1205"/>
      <c r="E19327" s="1198"/>
    </row>
    <row r="19328" spans="4:5">
      <c r="D19328" s="1205"/>
      <c r="E19328" s="1198"/>
    </row>
    <row r="19329" spans="4:5">
      <c r="D19329" s="1205"/>
      <c r="E19329" s="1198"/>
    </row>
    <row r="19330" spans="4:5">
      <c r="D19330" s="1205"/>
      <c r="E19330" s="1198"/>
    </row>
    <row r="19331" spans="4:5">
      <c r="D19331" s="1205"/>
      <c r="E19331" s="1198"/>
    </row>
    <row r="19332" spans="4:5">
      <c r="D19332" s="1205"/>
      <c r="E19332" s="1198"/>
    </row>
    <row r="19333" spans="4:5">
      <c r="D19333" s="1205"/>
      <c r="E19333" s="1198"/>
    </row>
    <row r="19334" spans="4:5">
      <c r="D19334" s="1205"/>
      <c r="E19334" s="1198"/>
    </row>
    <row r="19335" spans="4:5">
      <c r="D19335" s="1205"/>
      <c r="E19335" s="1198"/>
    </row>
    <row r="19336" spans="4:5">
      <c r="D19336" s="1205"/>
      <c r="E19336" s="1198"/>
    </row>
    <row r="19337" spans="4:5">
      <c r="D19337" s="1205"/>
      <c r="E19337" s="1198"/>
    </row>
    <row r="19338" spans="4:5">
      <c r="D19338" s="1205"/>
      <c r="E19338" s="1198"/>
    </row>
    <row r="19339" spans="4:5">
      <c r="D19339" s="1205"/>
      <c r="E19339" s="1198"/>
    </row>
    <row r="19340" spans="4:5">
      <c r="D19340" s="1205"/>
      <c r="E19340" s="1198"/>
    </row>
    <row r="19341" spans="4:5">
      <c r="D19341" s="1205"/>
      <c r="E19341" s="1198"/>
    </row>
    <row r="19342" spans="4:5">
      <c r="D19342" s="1205"/>
      <c r="E19342" s="1198"/>
    </row>
    <row r="19343" spans="4:5">
      <c r="D19343" s="1205"/>
      <c r="E19343" s="1198"/>
    </row>
    <row r="19344" spans="4:5">
      <c r="D19344" s="1205"/>
      <c r="E19344" s="1198"/>
    </row>
    <row r="19345" spans="4:5">
      <c r="D19345" s="1205"/>
      <c r="E19345" s="1198"/>
    </row>
    <row r="19346" spans="4:5">
      <c r="D19346" s="1205"/>
      <c r="E19346" s="1198"/>
    </row>
    <row r="19347" spans="4:5">
      <c r="D19347" s="1205"/>
      <c r="E19347" s="1198"/>
    </row>
    <row r="19348" spans="4:5">
      <c r="D19348" s="1205"/>
      <c r="E19348" s="1198"/>
    </row>
    <row r="19349" spans="4:5">
      <c r="D19349" s="1205"/>
      <c r="E19349" s="1198"/>
    </row>
    <row r="19350" spans="4:5">
      <c r="D19350" s="1205"/>
      <c r="E19350" s="1198"/>
    </row>
    <row r="19351" spans="4:5">
      <c r="D19351" s="1205"/>
      <c r="E19351" s="1198"/>
    </row>
    <row r="19352" spans="4:5">
      <c r="D19352" s="1205"/>
      <c r="E19352" s="1198"/>
    </row>
    <row r="19353" spans="4:5">
      <c r="D19353" s="1205"/>
      <c r="E19353" s="1198"/>
    </row>
    <row r="19354" spans="4:5">
      <c r="D19354" s="1205"/>
      <c r="E19354" s="1198"/>
    </row>
    <row r="19355" spans="4:5">
      <c r="D19355" s="1205"/>
      <c r="E19355" s="1198"/>
    </row>
    <row r="19356" spans="4:5">
      <c r="D19356" s="1205"/>
      <c r="E19356" s="1198"/>
    </row>
    <row r="19357" spans="4:5">
      <c r="D19357" s="1205"/>
      <c r="E19357" s="1198"/>
    </row>
    <row r="19358" spans="4:5">
      <c r="D19358" s="1205"/>
      <c r="E19358" s="1198"/>
    </row>
    <row r="19359" spans="4:5">
      <c r="D19359" s="1205"/>
      <c r="E19359" s="1198"/>
    </row>
    <row r="19360" spans="4:5">
      <c r="D19360" s="1205"/>
      <c r="E19360" s="1198"/>
    </row>
    <row r="19361" spans="4:5">
      <c r="D19361" s="1205"/>
      <c r="E19361" s="1198"/>
    </row>
    <row r="19362" spans="4:5">
      <c r="D19362" s="1205"/>
      <c r="E19362" s="1198"/>
    </row>
    <row r="19363" spans="4:5">
      <c r="D19363" s="1205"/>
      <c r="E19363" s="1198"/>
    </row>
    <row r="19364" spans="4:5">
      <c r="D19364" s="1205"/>
      <c r="E19364" s="1198"/>
    </row>
    <row r="19365" spans="4:5">
      <c r="D19365" s="1205"/>
      <c r="E19365" s="1198"/>
    </row>
    <row r="19366" spans="4:5">
      <c r="D19366" s="1205"/>
      <c r="E19366" s="1198"/>
    </row>
    <row r="19367" spans="4:5">
      <c r="D19367" s="1205"/>
      <c r="E19367" s="1198"/>
    </row>
    <row r="19368" spans="4:5">
      <c r="D19368" s="1205"/>
      <c r="E19368" s="1198"/>
    </row>
    <row r="19369" spans="4:5">
      <c r="D19369" s="1205"/>
      <c r="E19369" s="1198"/>
    </row>
    <row r="19370" spans="4:5">
      <c r="D19370" s="1205"/>
      <c r="E19370" s="1198"/>
    </row>
    <row r="19371" spans="4:5">
      <c r="D19371" s="1205"/>
      <c r="E19371" s="1198"/>
    </row>
    <row r="19372" spans="4:5">
      <c r="D19372" s="1205"/>
      <c r="E19372" s="1198"/>
    </row>
    <row r="19373" spans="4:5">
      <c r="D19373" s="1205"/>
      <c r="E19373" s="1198"/>
    </row>
    <row r="19374" spans="4:5">
      <c r="D19374" s="1205"/>
      <c r="E19374" s="1198"/>
    </row>
    <row r="19375" spans="4:5">
      <c r="D19375" s="1205"/>
      <c r="E19375" s="1198"/>
    </row>
    <row r="19376" spans="4:5">
      <c r="D19376" s="1205"/>
      <c r="E19376" s="1198"/>
    </row>
    <row r="19377" spans="4:5">
      <c r="D19377" s="1205"/>
      <c r="E19377" s="1198"/>
    </row>
    <row r="19378" spans="4:5">
      <c r="D19378" s="1205"/>
      <c r="E19378" s="1198"/>
    </row>
    <row r="19379" spans="4:5">
      <c r="D19379" s="1205"/>
      <c r="E19379" s="1198"/>
    </row>
    <row r="19380" spans="4:5">
      <c r="D19380" s="1205"/>
      <c r="E19380" s="1198"/>
    </row>
    <row r="19381" spans="4:5">
      <c r="D19381" s="1205"/>
      <c r="E19381" s="1198"/>
    </row>
    <row r="19382" spans="4:5">
      <c r="D19382" s="1205"/>
      <c r="E19382" s="1198"/>
    </row>
    <row r="19383" spans="4:5">
      <c r="D19383" s="1205"/>
      <c r="E19383" s="1198"/>
    </row>
    <row r="19384" spans="4:5">
      <c r="D19384" s="1205"/>
      <c r="E19384" s="1198"/>
    </row>
    <row r="19385" spans="4:5">
      <c r="D19385" s="1205"/>
      <c r="E19385" s="1198"/>
    </row>
    <row r="19386" spans="4:5">
      <c r="D19386" s="1205"/>
      <c r="E19386" s="1198"/>
    </row>
    <row r="19387" spans="4:5">
      <c r="D19387" s="1205"/>
      <c r="E19387" s="1198"/>
    </row>
    <row r="19388" spans="4:5">
      <c r="D19388" s="1205"/>
      <c r="E19388" s="1198"/>
    </row>
    <row r="19389" spans="4:5">
      <c r="D19389" s="1205"/>
      <c r="E19389" s="1198"/>
    </row>
    <row r="19390" spans="4:5">
      <c r="D19390" s="1205"/>
      <c r="E19390" s="1198"/>
    </row>
    <row r="19391" spans="4:5">
      <c r="D19391" s="1205"/>
      <c r="E19391" s="1198"/>
    </row>
    <row r="19392" spans="4:5">
      <c r="D19392" s="1205"/>
      <c r="E19392" s="1198"/>
    </row>
    <row r="19393" spans="4:5">
      <c r="D19393" s="1205"/>
      <c r="E19393" s="1198"/>
    </row>
    <row r="19394" spans="4:5">
      <c r="D19394" s="1205"/>
      <c r="E19394" s="1198"/>
    </row>
    <row r="19395" spans="4:5">
      <c r="D19395" s="1205"/>
      <c r="E19395" s="1198"/>
    </row>
    <row r="19396" spans="4:5">
      <c r="D19396" s="1205"/>
      <c r="E19396" s="1198"/>
    </row>
    <row r="19397" spans="4:5">
      <c r="D19397" s="1205"/>
      <c r="E19397" s="1198"/>
    </row>
    <row r="19398" spans="4:5">
      <c r="D19398" s="1205"/>
      <c r="E19398" s="1198"/>
    </row>
    <row r="19399" spans="4:5">
      <c r="D19399" s="1205"/>
      <c r="E19399" s="1198"/>
    </row>
    <row r="19400" spans="4:5">
      <c r="D19400" s="1205"/>
      <c r="E19400" s="1198"/>
    </row>
    <row r="19401" spans="4:5">
      <c r="D19401" s="1205"/>
      <c r="E19401" s="1198"/>
    </row>
    <row r="19402" spans="4:5">
      <c r="D19402" s="1205"/>
      <c r="E19402" s="1198"/>
    </row>
    <row r="19403" spans="4:5">
      <c r="D19403" s="1205"/>
      <c r="E19403" s="1198"/>
    </row>
    <row r="19404" spans="4:5">
      <c r="D19404" s="1205"/>
      <c r="E19404" s="1198"/>
    </row>
    <row r="19405" spans="4:5">
      <c r="D19405" s="1205"/>
      <c r="E19405" s="1198"/>
    </row>
    <row r="19406" spans="4:5">
      <c r="D19406" s="1205"/>
      <c r="E19406" s="1198"/>
    </row>
    <row r="19407" spans="4:5">
      <c r="D19407" s="1205"/>
      <c r="E19407" s="1198"/>
    </row>
    <row r="19408" spans="4:5">
      <c r="D19408" s="1205"/>
      <c r="E19408" s="1198"/>
    </row>
    <row r="19409" spans="4:5">
      <c r="D19409" s="1205"/>
      <c r="E19409" s="1198"/>
    </row>
    <row r="19410" spans="4:5">
      <c r="D19410" s="1205"/>
      <c r="E19410" s="1198"/>
    </row>
    <row r="19411" spans="4:5">
      <c r="D19411" s="1205"/>
      <c r="E19411" s="1198"/>
    </row>
    <row r="19412" spans="4:5">
      <c r="D19412" s="1205"/>
      <c r="E19412" s="1198"/>
    </row>
    <row r="19413" spans="4:5">
      <c r="D19413" s="1205"/>
      <c r="E19413" s="1198"/>
    </row>
    <row r="19414" spans="4:5">
      <c r="D19414" s="1205"/>
      <c r="E19414" s="1198"/>
    </row>
    <row r="19415" spans="4:5">
      <c r="D19415" s="1205"/>
      <c r="E19415" s="1198"/>
    </row>
    <row r="19416" spans="4:5">
      <c r="D19416" s="1205"/>
      <c r="E19416" s="1198"/>
    </row>
    <row r="19417" spans="4:5">
      <c r="D19417" s="1205"/>
      <c r="E19417" s="1198"/>
    </row>
    <row r="19418" spans="4:5">
      <c r="D19418" s="1205"/>
      <c r="E19418" s="1198"/>
    </row>
    <row r="19419" spans="4:5">
      <c r="D19419" s="1205"/>
      <c r="E19419" s="1198"/>
    </row>
    <row r="19420" spans="4:5">
      <c r="D19420" s="1205"/>
      <c r="E19420" s="1198"/>
    </row>
    <row r="19421" spans="4:5">
      <c r="D19421" s="1205"/>
      <c r="E19421" s="1198"/>
    </row>
    <row r="19422" spans="4:5">
      <c r="D19422" s="1205"/>
      <c r="E19422" s="1198"/>
    </row>
    <row r="19423" spans="4:5">
      <c r="D19423" s="1205"/>
      <c r="E19423" s="1198"/>
    </row>
    <row r="19424" spans="4:5">
      <c r="D19424" s="1205"/>
      <c r="E19424" s="1198"/>
    </row>
    <row r="19425" spans="4:5">
      <c r="D19425" s="1205"/>
      <c r="E19425" s="1198"/>
    </row>
    <row r="19426" spans="4:5">
      <c r="D19426" s="1205"/>
      <c r="E19426" s="1198"/>
    </row>
    <row r="19427" spans="4:5">
      <c r="D19427" s="1205"/>
      <c r="E19427" s="1198"/>
    </row>
    <row r="19428" spans="4:5">
      <c r="D19428" s="1205"/>
      <c r="E19428" s="1198"/>
    </row>
    <row r="19429" spans="4:5">
      <c r="D19429" s="1205"/>
      <c r="E19429" s="1198"/>
    </row>
    <row r="19430" spans="4:5">
      <c r="D19430" s="1205"/>
      <c r="E19430" s="1198"/>
    </row>
    <row r="19431" spans="4:5">
      <c r="D19431" s="1205"/>
      <c r="E19431" s="1198"/>
    </row>
    <row r="19432" spans="4:5">
      <c r="D19432" s="1205"/>
      <c r="E19432" s="1198"/>
    </row>
    <row r="19433" spans="4:5">
      <c r="D19433" s="1205"/>
      <c r="E19433" s="1198"/>
    </row>
    <row r="19434" spans="4:5">
      <c r="D19434" s="1205"/>
      <c r="E19434" s="1198"/>
    </row>
    <row r="19435" spans="4:5">
      <c r="D19435" s="1205"/>
      <c r="E19435" s="1198"/>
    </row>
    <row r="19436" spans="4:5">
      <c r="D19436" s="1205"/>
      <c r="E19436" s="1198"/>
    </row>
    <row r="19437" spans="4:5">
      <c r="D19437" s="1205"/>
      <c r="E19437" s="1198"/>
    </row>
    <row r="19438" spans="4:5">
      <c r="D19438" s="1205"/>
      <c r="E19438" s="1198"/>
    </row>
    <row r="19439" spans="4:5">
      <c r="D19439" s="1205"/>
      <c r="E19439" s="1198"/>
    </row>
    <row r="19440" spans="4:5">
      <c r="D19440" s="1205"/>
      <c r="E19440" s="1198"/>
    </row>
    <row r="19441" spans="4:5">
      <c r="D19441" s="1205"/>
      <c r="E19441" s="1198"/>
    </row>
    <row r="19442" spans="4:5">
      <c r="D19442" s="1205"/>
      <c r="E19442" s="1198"/>
    </row>
    <row r="19443" spans="4:5">
      <c r="D19443" s="1205"/>
      <c r="E19443" s="1198"/>
    </row>
    <row r="19444" spans="4:5">
      <c r="D19444" s="1205"/>
      <c r="E19444" s="1198"/>
    </row>
    <row r="19445" spans="4:5">
      <c r="D19445" s="1205"/>
      <c r="E19445" s="1198"/>
    </row>
    <row r="19446" spans="4:5">
      <c r="D19446" s="1205"/>
      <c r="E19446" s="1198"/>
    </row>
    <row r="19447" spans="4:5">
      <c r="D19447" s="1205"/>
      <c r="E19447" s="1198"/>
    </row>
    <row r="19448" spans="4:5">
      <c r="D19448" s="1205"/>
      <c r="E19448" s="1198"/>
    </row>
    <row r="19449" spans="4:5">
      <c r="D19449" s="1205"/>
      <c r="E19449" s="1198"/>
    </row>
    <row r="19450" spans="4:5">
      <c r="D19450" s="1205"/>
      <c r="E19450" s="1198"/>
    </row>
    <row r="19451" spans="4:5">
      <c r="D19451" s="1205"/>
      <c r="E19451" s="1198"/>
    </row>
    <row r="19452" spans="4:5">
      <c r="D19452" s="1205"/>
      <c r="E19452" s="1198"/>
    </row>
    <row r="19453" spans="4:5">
      <c r="D19453" s="1205"/>
      <c r="E19453" s="1198"/>
    </row>
    <row r="19454" spans="4:5">
      <c r="D19454" s="1205"/>
      <c r="E19454" s="1198"/>
    </row>
    <row r="19455" spans="4:5">
      <c r="D19455" s="1205"/>
      <c r="E19455" s="1198"/>
    </row>
    <row r="19456" spans="4:5">
      <c r="D19456" s="1205"/>
      <c r="E19456" s="1198"/>
    </row>
    <row r="19457" spans="4:5">
      <c r="D19457" s="1205"/>
      <c r="E19457" s="1198"/>
    </row>
    <row r="19458" spans="4:5">
      <c r="D19458" s="1205"/>
      <c r="E19458" s="1198"/>
    </row>
    <row r="19459" spans="4:5">
      <c r="D19459" s="1205"/>
      <c r="E19459" s="1198"/>
    </row>
    <row r="19460" spans="4:5">
      <c r="D19460" s="1205"/>
      <c r="E19460" s="1198"/>
    </row>
    <row r="19461" spans="4:5">
      <c r="D19461" s="1205"/>
      <c r="E19461" s="1198"/>
    </row>
    <row r="19462" spans="4:5">
      <c r="D19462" s="1205"/>
      <c r="E19462" s="1198"/>
    </row>
    <row r="19463" spans="4:5">
      <c r="D19463" s="1205"/>
      <c r="E19463" s="1198"/>
    </row>
    <row r="19464" spans="4:5">
      <c r="D19464" s="1205"/>
      <c r="E19464" s="1198"/>
    </row>
    <row r="19465" spans="4:5">
      <c r="D19465" s="1205"/>
      <c r="E19465" s="1198"/>
    </row>
    <row r="19466" spans="4:5">
      <c r="D19466" s="1205"/>
      <c r="E19466" s="1198"/>
    </row>
    <row r="19467" spans="4:5">
      <c r="D19467" s="1205"/>
      <c r="E19467" s="1198"/>
    </row>
    <row r="19468" spans="4:5">
      <c r="D19468" s="1205"/>
      <c r="E19468" s="1198"/>
    </row>
    <row r="19469" spans="4:5">
      <c r="D19469" s="1205"/>
      <c r="E19469" s="1198"/>
    </row>
    <row r="19470" spans="4:5">
      <c r="D19470" s="1205"/>
      <c r="E19470" s="1198"/>
    </row>
    <row r="19471" spans="4:5">
      <c r="D19471" s="1205"/>
      <c r="E19471" s="1198"/>
    </row>
    <row r="19472" spans="4:5">
      <c r="D19472" s="1205"/>
      <c r="E19472" s="1198"/>
    </row>
    <row r="19473" spans="4:5">
      <c r="D19473" s="1205"/>
      <c r="E19473" s="1198"/>
    </row>
    <row r="19474" spans="4:5">
      <c r="D19474" s="1205"/>
      <c r="E19474" s="1198"/>
    </row>
    <row r="19475" spans="4:5">
      <c r="D19475" s="1205"/>
      <c r="E19475" s="1198"/>
    </row>
    <row r="19476" spans="4:5">
      <c r="D19476" s="1205"/>
      <c r="E19476" s="1198"/>
    </row>
    <row r="19477" spans="4:5">
      <c r="D19477" s="1205"/>
      <c r="E19477" s="1198"/>
    </row>
    <row r="19478" spans="4:5">
      <c r="D19478" s="1205"/>
      <c r="E19478" s="1198"/>
    </row>
    <row r="19479" spans="4:5">
      <c r="D19479" s="1205"/>
      <c r="E19479" s="1198"/>
    </row>
    <row r="19480" spans="4:5">
      <c r="D19480" s="1205"/>
      <c r="E19480" s="1198"/>
    </row>
    <row r="19481" spans="4:5">
      <c r="D19481" s="1205"/>
      <c r="E19481" s="1198"/>
    </row>
    <row r="19482" spans="4:5">
      <c r="D19482" s="1205"/>
      <c r="E19482" s="1198"/>
    </row>
    <row r="19483" spans="4:5">
      <c r="D19483" s="1205"/>
      <c r="E19483" s="1198"/>
    </row>
    <row r="19484" spans="4:5">
      <c r="D19484" s="1205"/>
      <c r="E19484" s="1198"/>
    </row>
    <row r="19485" spans="4:5">
      <c r="D19485" s="1205"/>
      <c r="E19485" s="1198"/>
    </row>
    <row r="19486" spans="4:5">
      <c r="D19486" s="1205"/>
      <c r="E19486" s="1198"/>
    </row>
    <row r="19487" spans="4:5">
      <c r="D19487" s="1205"/>
      <c r="E19487" s="1198"/>
    </row>
    <row r="19488" spans="4:5">
      <c r="D19488" s="1205"/>
      <c r="E19488" s="1198"/>
    </row>
    <row r="19489" spans="4:5">
      <c r="D19489" s="1205"/>
      <c r="E19489" s="1198"/>
    </row>
    <row r="19490" spans="4:5">
      <c r="D19490" s="1205"/>
      <c r="E19490" s="1198"/>
    </row>
    <row r="19491" spans="4:5">
      <c r="D19491" s="1205"/>
      <c r="E19491" s="1198"/>
    </row>
    <row r="19492" spans="4:5">
      <c r="D19492" s="1205"/>
      <c r="E19492" s="1198"/>
    </row>
    <row r="19493" spans="4:5">
      <c r="D19493" s="1205"/>
      <c r="E19493" s="1198"/>
    </row>
    <row r="19494" spans="4:5">
      <c r="D19494" s="1205"/>
      <c r="E19494" s="1198"/>
    </row>
    <row r="19495" spans="4:5">
      <c r="D19495" s="1205"/>
      <c r="E19495" s="1198"/>
    </row>
    <row r="19496" spans="4:5">
      <c r="D19496" s="1205"/>
      <c r="E19496" s="1198"/>
    </row>
    <row r="19497" spans="4:5">
      <c r="D19497" s="1205"/>
      <c r="E19497" s="1198"/>
    </row>
    <row r="19498" spans="4:5">
      <c r="D19498" s="1205"/>
      <c r="E19498" s="1198"/>
    </row>
    <row r="19499" spans="4:5">
      <c r="D19499" s="1205"/>
      <c r="E19499" s="1198"/>
    </row>
    <row r="19500" spans="4:5">
      <c r="D19500" s="1205"/>
      <c r="E19500" s="1198"/>
    </row>
    <row r="19501" spans="4:5">
      <c r="D19501" s="1205"/>
      <c r="E19501" s="1198"/>
    </row>
    <row r="19502" spans="4:5">
      <c r="D19502" s="1205"/>
      <c r="E19502" s="1198"/>
    </row>
    <row r="19503" spans="4:5">
      <c r="D19503" s="1205"/>
      <c r="E19503" s="1198"/>
    </row>
    <row r="19504" spans="4:5">
      <c r="D19504" s="1205"/>
      <c r="E19504" s="1198"/>
    </row>
    <row r="19505" spans="4:5">
      <c r="D19505" s="1205"/>
      <c r="E19505" s="1198"/>
    </row>
    <row r="19506" spans="4:5">
      <c r="D19506" s="1205"/>
      <c r="E19506" s="1198"/>
    </row>
    <row r="19507" spans="4:5">
      <c r="D19507" s="1205"/>
      <c r="E19507" s="1198"/>
    </row>
    <row r="19508" spans="4:5">
      <c r="D19508" s="1205"/>
      <c r="E19508" s="1198"/>
    </row>
    <row r="19509" spans="4:5">
      <c r="D19509" s="1205"/>
      <c r="E19509" s="1198"/>
    </row>
    <row r="19510" spans="4:5">
      <c r="D19510" s="1205"/>
      <c r="E19510" s="1198"/>
    </row>
    <row r="19511" spans="4:5">
      <c r="D19511" s="1205"/>
      <c r="E19511" s="1198"/>
    </row>
    <row r="19512" spans="4:5">
      <c r="D19512" s="1205"/>
      <c r="E19512" s="1198"/>
    </row>
    <row r="19513" spans="4:5">
      <c r="D19513" s="1205"/>
      <c r="E19513" s="1198"/>
    </row>
    <row r="19514" spans="4:5">
      <c r="D19514" s="1205"/>
      <c r="E19514" s="1198"/>
    </row>
    <row r="19515" spans="4:5">
      <c r="D19515" s="1205"/>
      <c r="E19515" s="1198"/>
    </row>
    <row r="19516" spans="4:5">
      <c r="D19516" s="1205"/>
      <c r="E19516" s="1198"/>
    </row>
    <row r="19517" spans="4:5">
      <c r="D19517" s="1205"/>
      <c r="E19517" s="1198"/>
    </row>
    <row r="19518" spans="4:5">
      <c r="D19518" s="1205"/>
      <c r="E19518" s="1198"/>
    </row>
    <row r="19519" spans="4:5">
      <c r="D19519" s="1205"/>
      <c r="E19519" s="1198"/>
    </row>
    <row r="19520" spans="4:5">
      <c r="D19520" s="1205"/>
      <c r="E19520" s="1198"/>
    </row>
    <row r="19521" spans="4:5">
      <c r="D19521" s="1205"/>
      <c r="E19521" s="1198"/>
    </row>
    <row r="19522" spans="4:5">
      <c r="D19522" s="1205"/>
      <c r="E19522" s="1198"/>
    </row>
    <row r="19523" spans="4:5">
      <c r="D19523" s="1205"/>
      <c r="E19523" s="1198"/>
    </row>
    <row r="19524" spans="4:5">
      <c r="D19524" s="1205"/>
      <c r="E19524" s="1198"/>
    </row>
    <row r="19525" spans="4:5">
      <c r="D19525" s="1205"/>
      <c r="E19525" s="1198"/>
    </row>
    <row r="19526" spans="4:5">
      <c r="D19526" s="1205"/>
      <c r="E19526" s="1198"/>
    </row>
    <row r="19527" spans="4:5">
      <c r="D19527" s="1205"/>
      <c r="E19527" s="1198"/>
    </row>
    <row r="19528" spans="4:5">
      <c r="D19528" s="1205"/>
      <c r="E19528" s="1198"/>
    </row>
    <row r="19529" spans="4:5">
      <c r="D19529" s="1205"/>
      <c r="E19529" s="1198"/>
    </row>
    <row r="19530" spans="4:5">
      <c r="D19530" s="1205"/>
      <c r="E19530" s="1198"/>
    </row>
    <row r="19531" spans="4:5">
      <c r="D19531" s="1205"/>
      <c r="E19531" s="1198"/>
    </row>
    <row r="19532" spans="4:5">
      <c r="D19532" s="1205"/>
      <c r="E19532" s="1198"/>
    </row>
    <row r="19533" spans="4:5">
      <c r="D19533" s="1205"/>
      <c r="E19533" s="1198"/>
    </row>
    <row r="19534" spans="4:5">
      <c r="D19534" s="1205"/>
      <c r="E19534" s="1198"/>
    </row>
    <row r="19535" spans="4:5">
      <c r="D19535" s="1205"/>
      <c r="E19535" s="1198"/>
    </row>
    <row r="19536" spans="4:5">
      <c r="D19536" s="1205"/>
      <c r="E19536" s="1198"/>
    </row>
    <row r="19537" spans="4:5">
      <c r="D19537" s="1205"/>
      <c r="E19537" s="1198"/>
    </row>
    <row r="19538" spans="4:5">
      <c r="D19538" s="1205"/>
      <c r="E19538" s="1198"/>
    </row>
    <row r="19539" spans="4:5">
      <c r="D19539" s="1205"/>
      <c r="E19539" s="1198"/>
    </row>
    <row r="19540" spans="4:5">
      <c r="D19540" s="1205"/>
      <c r="E19540" s="1198"/>
    </row>
    <row r="19541" spans="4:5">
      <c r="D19541" s="1205"/>
      <c r="E19541" s="1198"/>
    </row>
    <row r="19542" spans="4:5">
      <c r="D19542" s="1205"/>
      <c r="E19542" s="1198"/>
    </row>
    <row r="19543" spans="4:5">
      <c r="D19543" s="1205"/>
      <c r="E19543" s="1198"/>
    </row>
    <row r="19544" spans="4:5">
      <c r="D19544" s="1205"/>
      <c r="E19544" s="1198"/>
    </row>
    <row r="19545" spans="4:5">
      <c r="D19545" s="1205"/>
      <c r="E19545" s="1198"/>
    </row>
    <row r="19546" spans="4:5">
      <c r="D19546" s="1205"/>
      <c r="E19546" s="1198"/>
    </row>
    <row r="19547" spans="4:5">
      <c r="D19547" s="1205"/>
      <c r="E19547" s="1198"/>
    </row>
    <row r="19548" spans="4:5">
      <c r="D19548" s="1205"/>
      <c r="E19548" s="1198"/>
    </row>
    <row r="19549" spans="4:5">
      <c r="D19549" s="1205"/>
      <c r="E19549" s="1198"/>
    </row>
    <row r="19550" spans="4:5">
      <c r="D19550" s="1205"/>
      <c r="E19550" s="1198"/>
    </row>
    <row r="19551" spans="4:5">
      <c r="D19551" s="1205"/>
      <c r="E19551" s="1198"/>
    </row>
    <row r="19552" spans="4:5">
      <c r="D19552" s="1205"/>
      <c r="E19552" s="1198"/>
    </row>
    <row r="19553" spans="4:5">
      <c r="D19553" s="1205"/>
      <c r="E19553" s="1198"/>
    </row>
    <row r="19554" spans="4:5">
      <c r="D19554" s="1205"/>
      <c r="E19554" s="1198"/>
    </row>
    <row r="19555" spans="4:5">
      <c r="D19555" s="1205"/>
      <c r="E19555" s="1198"/>
    </row>
    <row r="19556" spans="4:5">
      <c r="D19556" s="1205"/>
      <c r="E19556" s="1198"/>
    </row>
    <row r="19557" spans="4:5">
      <c r="D19557" s="1205"/>
      <c r="E19557" s="1198"/>
    </row>
    <row r="19558" spans="4:5">
      <c r="D19558" s="1205"/>
      <c r="E19558" s="1198"/>
    </row>
    <row r="19559" spans="4:5">
      <c r="D19559" s="1205"/>
      <c r="E19559" s="1198"/>
    </row>
    <row r="19560" spans="4:5">
      <c r="D19560" s="1205"/>
      <c r="E19560" s="1198"/>
    </row>
    <row r="19561" spans="4:5">
      <c r="D19561" s="1205"/>
      <c r="E19561" s="1198"/>
    </row>
    <row r="19562" spans="4:5">
      <c r="D19562" s="1205"/>
      <c r="E19562" s="1198"/>
    </row>
    <row r="19563" spans="4:5">
      <c r="D19563" s="1205"/>
      <c r="E19563" s="1198"/>
    </row>
    <row r="19564" spans="4:5">
      <c r="D19564" s="1205"/>
      <c r="E19564" s="1198"/>
    </row>
    <row r="19565" spans="4:5">
      <c r="D19565" s="1205"/>
      <c r="E19565" s="1198"/>
    </row>
    <row r="19566" spans="4:5">
      <c r="D19566" s="1205"/>
      <c r="E19566" s="1198"/>
    </row>
    <row r="19567" spans="4:5">
      <c r="D19567" s="1205"/>
      <c r="E19567" s="1198"/>
    </row>
    <row r="19568" spans="4:5">
      <c r="D19568" s="1205"/>
      <c r="E19568" s="1198"/>
    </row>
    <row r="19569" spans="4:5">
      <c r="D19569" s="1205"/>
      <c r="E19569" s="1198"/>
    </row>
    <row r="19570" spans="4:5">
      <c r="D19570" s="1205"/>
      <c r="E19570" s="1198"/>
    </row>
    <row r="19571" spans="4:5">
      <c r="D19571" s="1205"/>
      <c r="E19571" s="1198"/>
    </row>
    <row r="19572" spans="4:5">
      <c r="D19572" s="1205"/>
      <c r="E19572" s="1198"/>
    </row>
    <row r="19573" spans="4:5">
      <c r="D19573" s="1205"/>
      <c r="E19573" s="1198"/>
    </row>
    <row r="19574" spans="4:5">
      <c r="D19574" s="1205"/>
      <c r="E19574" s="1198"/>
    </row>
    <row r="19575" spans="4:5">
      <c r="D19575" s="1205"/>
      <c r="E19575" s="1198"/>
    </row>
    <row r="19576" spans="4:5">
      <c r="D19576" s="1205"/>
      <c r="E19576" s="1198"/>
    </row>
    <row r="19577" spans="4:5">
      <c r="D19577" s="1205"/>
      <c r="E19577" s="1198"/>
    </row>
    <row r="19578" spans="4:5">
      <c r="D19578" s="1205"/>
      <c r="E19578" s="1198"/>
    </row>
    <row r="19579" spans="4:5">
      <c r="D19579" s="1205"/>
      <c r="E19579" s="1198"/>
    </row>
    <row r="19580" spans="4:5">
      <c r="D19580" s="1205"/>
      <c r="E19580" s="1198"/>
    </row>
    <row r="19581" spans="4:5">
      <c r="D19581" s="1205"/>
      <c r="E19581" s="1198"/>
    </row>
    <row r="19582" spans="4:5">
      <c r="D19582" s="1205"/>
      <c r="E19582" s="1198"/>
    </row>
    <row r="19583" spans="4:5">
      <c r="D19583" s="1205"/>
      <c r="E19583" s="1198"/>
    </row>
    <row r="19584" spans="4:5">
      <c r="D19584" s="1205"/>
      <c r="E19584" s="1198"/>
    </row>
    <row r="19585" spans="4:5">
      <c r="D19585" s="1205"/>
      <c r="E19585" s="1198"/>
    </row>
    <row r="19586" spans="4:5">
      <c r="D19586" s="1205"/>
      <c r="E19586" s="1198"/>
    </row>
    <row r="19587" spans="4:5">
      <c r="D19587" s="1205"/>
      <c r="E19587" s="1198"/>
    </row>
    <row r="19588" spans="4:5">
      <c r="D19588" s="1205"/>
      <c r="E19588" s="1198"/>
    </row>
    <row r="19589" spans="4:5">
      <c r="D19589" s="1205"/>
      <c r="E19589" s="1198"/>
    </row>
    <row r="19590" spans="4:5">
      <c r="D19590" s="1205"/>
      <c r="E19590" s="1198"/>
    </row>
    <row r="19591" spans="4:5">
      <c r="D19591" s="1205"/>
      <c r="E19591" s="1198"/>
    </row>
    <row r="19592" spans="4:5">
      <c r="D19592" s="1205"/>
      <c r="E19592" s="1198"/>
    </row>
    <row r="19593" spans="4:5">
      <c r="D19593" s="1205"/>
      <c r="E19593" s="1198"/>
    </row>
    <row r="19594" spans="4:5">
      <c r="D19594" s="1205"/>
      <c r="E19594" s="1198"/>
    </row>
    <row r="19595" spans="4:5">
      <c r="D19595" s="1205"/>
      <c r="E19595" s="1198"/>
    </row>
    <row r="19596" spans="4:5">
      <c r="D19596" s="1205"/>
      <c r="E19596" s="1198"/>
    </row>
    <row r="19597" spans="4:5">
      <c r="D19597" s="1205"/>
      <c r="E19597" s="1198"/>
    </row>
    <row r="19598" spans="4:5">
      <c r="D19598" s="1205"/>
      <c r="E19598" s="1198"/>
    </row>
    <row r="19599" spans="4:5">
      <c r="D19599" s="1205"/>
      <c r="E19599" s="1198"/>
    </row>
    <row r="19600" spans="4:5">
      <c r="D19600" s="1205"/>
      <c r="E19600" s="1198"/>
    </row>
    <row r="19601" spans="4:5">
      <c r="D19601" s="1205"/>
      <c r="E19601" s="1198"/>
    </row>
    <row r="19602" spans="4:5">
      <c r="D19602" s="1205"/>
      <c r="E19602" s="1198"/>
    </row>
    <row r="19603" spans="4:5">
      <c r="D19603" s="1205"/>
      <c r="E19603" s="1198"/>
    </row>
    <row r="19604" spans="4:5">
      <c r="D19604" s="1205"/>
      <c r="E19604" s="1198"/>
    </row>
    <row r="19605" spans="4:5">
      <c r="D19605" s="1205"/>
      <c r="E19605" s="1198"/>
    </row>
    <row r="19606" spans="4:5">
      <c r="D19606" s="1205"/>
      <c r="E19606" s="1198"/>
    </row>
    <row r="19607" spans="4:5">
      <c r="D19607" s="1205"/>
      <c r="E19607" s="1198"/>
    </row>
    <row r="19608" spans="4:5">
      <c r="D19608" s="1205"/>
      <c r="E19608" s="1198"/>
    </row>
    <row r="19609" spans="4:5">
      <c r="D19609" s="1205"/>
      <c r="E19609" s="1198"/>
    </row>
    <row r="19610" spans="4:5">
      <c r="D19610" s="1205"/>
      <c r="E19610" s="1198"/>
    </row>
    <row r="19611" spans="4:5">
      <c r="D19611" s="1205"/>
      <c r="E19611" s="1198"/>
    </row>
    <row r="19612" spans="4:5">
      <c r="D19612" s="1205"/>
      <c r="E19612" s="1198"/>
    </row>
    <row r="19613" spans="4:5">
      <c r="D19613" s="1205"/>
      <c r="E19613" s="1198"/>
    </row>
    <row r="19614" spans="4:5">
      <c r="D19614" s="1205"/>
      <c r="E19614" s="1198"/>
    </row>
    <row r="19615" spans="4:5">
      <c r="D19615" s="1205"/>
      <c r="E19615" s="1198"/>
    </row>
    <row r="19616" spans="4:5">
      <c r="D19616" s="1205"/>
      <c r="E19616" s="1198"/>
    </row>
    <row r="19617" spans="4:5">
      <c r="D19617" s="1205"/>
      <c r="E19617" s="1198"/>
    </row>
    <row r="19618" spans="4:5">
      <c r="D19618" s="1205"/>
      <c r="E19618" s="1198"/>
    </row>
    <row r="19619" spans="4:5">
      <c r="D19619" s="1205"/>
      <c r="E19619" s="1198"/>
    </row>
    <row r="19620" spans="4:5">
      <c r="D19620" s="1205"/>
      <c r="E19620" s="1198"/>
    </row>
    <row r="19621" spans="4:5">
      <c r="D19621" s="1205"/>
      <c r="E19621" s="1198"/>
    </row>
    <row r="19622" spans="4:5">
      <c r="D19622" s="1205"/>
      <c r="E19622" s="1198"/>
    </row>
    <row r="19623" spans="4:5">
      <c r="D19623" s="1205"/>
      <c r="E19623" s="1198"/>
    </row>
    <row r="19624" spans="4:5">
      <c r="D19624" s="1205"/>
      <c r="E19624" s="1198"/>
    </row>
    <row r="19625" spans="4:5">
      <c r="D19625" s="1205"/>
      <c r="E19625" s="1198"/>
    </row>
    <row r="19626" spans="4:5">
      <c r="D19626" s="1205"/>
      <c r="E19626" s="1198"/>
    </row>
    <row r="19627" spans="4:5">
      <c r="D19627" s="1205"/>
      <c r="E19627" s="1198"/>
    </row>
    <row r="19628" spans="4:5">
      <c r="D19628" s="1205"/>
      <c r="E19628" s="1198"/>
    </row>
    <row r="19629" spans="4:5">
      <c r="D19629" s="1205"/>
      <c r="E19629" s="1198"/>
    </row>
    <row r="19630" spans="4:5">
      <c r="D19630" s="1205"/>
      <c r="E19630" s="1198"/>
    </row>
    <row r="19631" spans="4:5">
      <c r="D19631" s="1205"/>
      <c r="E19631" s="1198"/>
    </row>
    <row r="19632" spans="4:5">
      <c r="D19632" s="1205"/>
      <c r="E19632" s="1198"/>
    </row>
    <row r="19633" spans="4:5">
      <c r="D19633" s="1205"/>
      <c r="E19633" s="1198"/>
    </row>
    <row r="19634" spans="4:5">
      <c r="D19634" s="1205"/>
      <c r="E19634" s="1198"/>
    </row>
    <row r="19635" spans="4:5">
      <c r="D19635" s="1205"/>
      <c r="E19635" s="1198"/>
    </row>
    <row r="19636" spans="4:5">
      <c r="D19636" s="1205"/>
      <c r="E19636" s="1198"/>
    </row>
    <row r="19637" spans="4:5">
      <c r="D19637" s="1205"/>
      <c r="E19637" s="1198"/>
    </row>
    <row r="19638" spans="4:5">
      <c r="D19638" s="1205"/>
      <c r="E19638" s="1198"/>
    </row>
    <row r="19639" spans="4:5">
      <c r="D19639" s="1205"/>
      <c r="E19639" s="1198"/>
    </row>
    <row r="19640" spans="4:5">
      <c r="D19640" s="1205"/>
      <c r="E19640" s="1198"/>
    </row>
    <row r="19641" spans="4:5">
      <c r="D19641" s="1205"/>
      <c r="E19641" s="1198"/>
    </row>
    <row r="19642" spans="4:5">
      <c r="D19642" s="1205"/>
      <c r="E19642" s="1198"/>
    </row>
    <row r="19643" spans="4:5">
      <c r="D19643" s="1205"/>
      <c r="E19643" s="1198"/>
    </row>
    <row r="19644" spans="4:5">
      <c r="D19644" s="1205"/>
      <c r="E19644" s="1198"/>
    </row>
    <row r="19645" spans="4:5">
      <c r="D19645" s="1205"/>
      <c r="E19645" s="1198"/>
    </row>
    <row r="19646" spans="4:5">
      <c r="D19646" s="1205"/>
      <c r="E19646" s="1198"/>
    </row>
    <row r="19647" spans="4:5">
      <c r="D19647" s="1205"/>
      <c r="E19647" s="1198"/>
    </row>
    <row r="19648" spans="4:5">
      <c r="D19648" s="1205"/>
      <c r="E19648" s="1198"/>
    </row>
    <row r="19649" spans="4:5">
      <c r="D19649" s="1205"/>
      <c r="E19649" s="1198"/>
    </row>
    <row r="19650" spans="4:5">
      <c r="D19650" s="1205"/>
      <c r="E19650" s="1198"/>
    </row>
    <row r="19651" spans="4:5">
      <c r="D19651" s="1205"/>
      <c r="E19651" s="1198"/>
    </row>
    <row r="19652" spans="4:5">
      <c r="D19652" s="1205"/>
      <c r="E19652" s="1198"/>
    </row>
    <row r="19653" spans="4:5">
      <c r="D19653" s="1205"/>
      <c r="E19653" s="1198"/>
    </row>
    <row r="19654" spans="4:5">
      <c r="D19654" s="1205"/>
      <c r="E19654" s="1198"/>
    </row>
    <row r="19655" spans="4:5">
      <c r="D19655" s="1205"/>
      <c r="E19655" s="1198"/>
    </row>
    <row r="19656" spans="4:5">
      <c r="D19656" s="1205"/>
      <c r="E19656" s="1198"/>
    </row>
    <row r="19657" spans="4:5">
      <c r="D19657" s="1205"/>
      <c r="E19657" s="1198"/>
    </row>
    <row r="19658" spans="4:5">
      <c r="D19658" s="1205"/>
      <c r="E19658" s="1198"/>
    </row>
    <row r="19659" spans="4:5">
      <c r="D19659" s="1205"/>
      <c r="E19659" s="1198"/>
    </row>
    <row r="19660" spans="4:5">
      <c r="D19660" s="1205"/>
      <c r="E19660" s="1198"/>
    </row>
    <row r="19661" spans="4:5">
      <c r="D19661" s="1205"/>
      <c r="E19661" s="1198"/>
    </row>
    <row r="19662" spans="4:5">
      <c r="D19662" s="1205"/>
      <c r="E19662" s="1198"/>
    </row>
    <row r="19663" spans="4:5">
      <c r="D19663" s="1205"/>
      <c r="E19663" s="1198"/>
    </row>
    <row r="19664" spans="4:5">
      <c r="D19664" s="1205"/>
      <c r="E19664" s="1198"/>
    </row>
    <row r="19665" spans="4:5">
      <c r="D19665" s="1205"/>
      <c r="E19665" s="1198"/>
    </row>
    <row r="19666" spans="4:5">
      <c r="D19666" s="1205"/>
      <c r="E19666" s="1198"/>
    </row>
    <row r="19667" spans="4:5">
      <c r="D19667" s="1205"/>
      <c r="E19667" s="1198"/>
    </row>
    <row r="19668" spans="4:5">
      <c r="D19668" s="1205"/>
      <c r="E19668" s="1198"/>
    </row>
    <row r="19669" spans="4:5">
      <c r="D19669" s="1205"/>
      <c r="E19669" s="1198"/>
    </row>
    <row r="19670" spans="4:5">
      <c r="D19670" s="1205"/>
      <c r="E19670" s="1198"/>
    </row>
    <row r="19671" spans="4:5">
      <c r="D19671" s="1205"/>
      <c r="E19671" s="1198"/>
    </row>
    <row r="19672" spans="4:5">
      <c r="D19672" s="1205"/>
      <c r="E19672" s="1198"/>
    </row>
    <row r="19673" spans="4:5">
      <c r="D19673" s="1205"/>
      <c r="E19673" s="1198"/>
    </row>
    <row r="19674" spans="4:5">
      <c r="D19674" s="1205"/>
      <c r="E19674" s="1198"/>
    </row>
    <row r="19675" spans="4:5">
      <c r="D19675" s="1205"/>
      <c r="E19675" s="1198"/>
    </row>
    <row r="19676" spans="4:5">
      <c r="D19676" s="1205"/>
      <c r="E19676" s="1198"/>
    </row>
    <row r="19677" spans="4:5">
      <c r="D19677" s="1205"/>
      <c r="E19677" s="1198"/>
    </row>
    <row r="19678" spans="4:5">
      <c r="D19678" s="1205"/>
      <c r="E19678" s="1198"/>
    </row>
    <row r="19679" spans="4:5">
      <c r="D19679" s="1205"/>
      <c r="E19679" s="1198"/>
    </row>
    <row r="19680" spans="4:5">
      <c r="D19680" s="1205"/>
      <c r="E19680" s="1198"/>
    </row>
    <row r="19681" spans="4:5">
      <c r="D19681" s="1205"/>
      <c r="E19681" s="1198"/>
    </row>
    <row r="19682" spans="4:5">
      <c r="D19682" s="1205"/>
      <c r="E19682" s="1198"/>
    </row>
    <row r="19683" spans="4:5">
      <c r="D19683" s="1205"/>
      <c r="E19683" s="1198"/>
    </row>
    <row r="19684" spans="4:5">
      <c r="D19684" s="1205"/>
      <c r="E19684" s="1198"/>
    </row>
    <row r="19685" spans="4:5">
      <c r="D19685" s="1205"/>
      <c r="E19685" s="1198"/>
    </row>
    <row r="19686" spans="4:5">
      <c r="D19686" s="1205"/>
      <c r="E19686" s="1198"/>
    </row>
    <row r="19687" spans="4:5">
      <c r="D19687" s="1205"/>
      <c r="E19687" s="1198"/>
    </row>
    <row r="19688" spans="4:5">
      <c r="D19688" s="1205"/>
      <c r="E19688" s="1198"/>
    </row>
    <row r="19689" spans="4:5">
      <c r="D19689" s="1205"/>
      <c r="E19689" s="1198"/>
    </row>
    <row r="19690" spans="4:5">
      <c r="D19690" s="1205"/>
      <c r="E19690" s="1198"/>
    </row>
    <row r="19691" spans="4:5">
      <c r="D19691" s="1205"/>
      <c r="E19691" s="1198"/>
    </row>
    <row r="19692" spans="4:5">
      <c r="D19692" s="1205"/>
      <c r="E19692" s="1198"/>
    </row>
    <row r="19693" spans="4:5">
      <c r="D19693" s="1205"/>
      <c r="E19693" s="1198"/>
    </row>
    <row r="19694" spans="4:5">
      <c r="D19694" s="1205"/>
      <c r="E19694" s="1198"/>
    </row>
    <row r="19695" spans="4:5">
      <c r="D19695" s="1205"/>
      <c r="E19695" s="1198"/>
    </row>
    <row r="19696" spans="4:5">
      <c r="D19696" s="1205"/>
      <c r="E19696" s="1198"/>
    </row>
    <row r="19697" spans="4:5">
      <c r="D19697" s="1205"/>
      <c r="E19697" s="1198"/>
    </row>
    <row r="19698" spans="4:5">
      <c r="D19698" s="1205"/>
      <c r="E19698" s="1198"/>
    </row>
    <row r="19699" spans="4:5">
      <c r="D19699" s="1205"/>
      <c r="E19699" s="1198"/>
    </row>
    <row r="19700" spans="4:5">
      <c r="D19700" s="1205"/>
      <c r="E19700" s="1198"/>
    </row>
    <row r="19701" spans="4:5">
      <c r="D19701" s="1205"/>
      <c r="E19701" s="1198"/>
    </row>
    <row r="19702" spans="4:5">
      <c r="D19702" s="1205"/>
      <c r="E19702" s="1198"/>
    </row>
    <row r="19703" spans="4:5">
      <c r="D19703" s="1205"/>
      <c r="E19703" s="1198"/>
    </row>
    <row r="19704" spans="4:5">
      <c r="D19704" s="1205"/>
      <c r="E19704" s="1198"/>
    </row>
    <row r="19705" spans="4:5">
      <c r="D19705" s="1205"/>
      <c r="E19705" s="1198"/>
    </row>
    <row r="19706" spans="4:5">
      <c r="D19706" s="1205"/>
      <c r="E19706" s="1198"/>
    </row>
    <row r="19707" spans="4:5">
      <c r="D19707" s="1205"/>
      <c r="E19707" s="1198"/>
    </row>
    <row r="19708" spans="4:5">
      <c r="D19708" s="1205"/>
      <c r="E19708" s="1198"/>
    </row>
    <row r="19709" spans="4:5">
      <c r="D19709" s="1205"/>
      <c r="E19709" s="1198"/>
    </row>
    <row r="19710" spans="4:5">
      <c r="D19710" s="1205"/>
      <c r="E19710" s="1198"/>
    </row>
    <row r="19711" spans="4:5">
      <c r="D19711" s="1205"/>
      <c r="E19711" s="1198"/>
    </row>
    <row r="19712" spans="4:5">
      <c r="D19712" s="1205"/>
      <c r="E19712" s="1198"/>
    </row>
    <row r="19713" spans="4:5">
      <c r="D19713" s="1205"/>
      <c r="E19713" s="1198"/>
    </row>
    <row r="19714" spans="4:5">
      <c r="D19714" s="1205"/>
      <c r="E19714" s="1198"/>
    </row>
    <row r="19715" spans="4:5">
      <c r="D19715" s="1205"/>
      <c r="E19715" s="1198"/>
    </row>
    <row r="19716" spans="4:5">
      <c r="D19716" s="1205"/>
      <c r="E19716" s="1198"/>
    </row>
    <row r="19717" spans="4:5">
      <c r="D19717" s="1205"/>
      <c r="E19717" s="1198"/>
    </row>
    <row r="19718" spans="4:5">
      <c r="D19718" s="1205"/>
      <c r="E19718" s="1198"/>
    </row>
    <row r="19719" spans="4:5">
      <c r="D19719" s="1205"/>
      <c r="E19719" s="1198"/>
    </row>
    <row r="19720" spans="4:5">
      <c r="D19720" s="1205"/>
      <c r="E19720" s="1198"/>
    </row>
    <row r="19721" spans="4:5">
      <c r="D19721" s="1205"/>
      <c r="E19721" s="1198"/>
    </row>
    <row r="19722" spans="4:5">
      <c r="D19722" s="1205"/>
      <c r="E19722" s="1198"/>
    </row>
    <row r="19723" spans="4:5">
      <c r="D19723" s="1205"/>
      <c r="E19723" s="1198"/>
    </row>
    <row r="19724" spans="4:5">
      <c r="D19724" s="1205"/>
      <c r="E19724" s="1198"/>
    </row>
    <row r="19725" spans="4:5">
      <c r="D19725" s="1205"/>
      <c r="E19725" s="1198"/>
    </row>
    <row r="19726" spans="4:5">
      <c r="D19726" s="1205"/>
      <c r="E19726" s="1198"/>
    </row>
    <row r="19727" spans="4:5">
      <c r="D19727" s="1205"/>
      <c r="E19727" s="1198"/>
    </row>
    <row r="19728" spans="4:5">
      <c r="D19728" s="1205"/>
      <c r="E19728" s="1198"/>
    </row>
    <row r="19729" spans="4:5">
      <c r="D19729" s="1205"/>
      <c r="E19729" s="1198"/>
    </row>
    <row r="19730" spans="4:5">
      <c r="D19730" s="1205"/>
      <c r="E19730" s="1198"/>
    </row>
    <row r="19731" spans="4:5">
      <c r="D19731" s="1205"/>
      <c r="E19731" s="1198"/>
    </row>
    <row r="19732" spans="4:5">
      <c r="D19732" s="1205"/>
      <c r="E19732" s="1198"/>
    </row>
    <row r="19733" spans="4:5">
      <c r="D19733" s="1205"/>
      <c r="E19733" s="1198"/>
    </row>
    <row r="19734" spans="4:5">
      <c r="D19734" s="1205"/>
      <c r="E19734" s="1198"/>
    </row>
    <row r="19735" spans="4:5">
      <c r="D19735" s="1205"/>
      <c r="E19735" s="1198"/>
    </row>
    <row r="19736" spans="4:5">
      <c r="D19736" s="1205"/>
      <c r="E19736" s="1198"/>
    </row>
    <row r="19737" spans="4:5">
      <c r="D19737" s="1205"/>
      <c r="E19737" s="1198"/>
    </row>
    <row r="19738" spans="4:5">
      <c r="D19738" s="1205"/>
      <c r="E19738" s="1198"/>
    </row>
    <row r="19739" spans="4:5">
      <c r="D19739" s="1205"/>
      <c r="E19739" s="1198"/>
    </row>
    <row r="19740" spans="4:5">
      <c r="D19740" s="1205"/>
      <c r="E19740" s="1198"/>
    </row>
    <row r="19741" spans="4:5">
      <c r="D19741" s="1205"/>
      <c r="E19741" s="1198"/>
    </row>
    <row r="19742" spans="4:5">
      <c r="D19742" s="1205"/>
      <c r="E19742" s="1198"/>
    </row>
    <row r="19743" spans="4:5">
      <c r="D19743" s="1205"/>
      <c r="E19743" s="1198"/>
    </row>
    <row r="19744" spans="4:5">
      <c r="D19744" s="1205"/>
      <c r="E19744" s="1198"/>
    </row>
    <row r="19745" spans="4:5">
      <c r="D19745" s="1205"/>
      <c r="E19745" s="1198"/>
    </row>
    <row r="19746" spans="4:5">
      <c r="D19746" s="1205"/>
      <c r="E19746" s="1198"/>
    </row>
    <row r="19747" spans="4:5">
      <c r="D19747" s="1205"/>
      <c r="E19747" s="1198"/>
    </row>
    <row r="19748" spans="4:5">
      <c r="D19748" s="1205"/>
      <c r="E19748" s="1198"/>
    </row>
    <row r="19749" spans="4:5">
      <c r="D19749" s="1205"/>
      <c r="E19749" s="1198"/>
    </row>
    <row r="19750" spans="4:5">
      <c r="D19750" s="1205"/>
      <c r="E19750" s="1198"/>
    </row>
    <row r="19751" spans="4:5">
      <c r="D19751" s="1205"/>
      <c r="E19751" s="1198"/>
    </row>
    <row r="19752" spans="4:5">
      <c r="D19752" s="1205"/>
      <c r="E19752" s="1198"/>
    </row>
    <row r="19753" spans="4:5">
      <c r="D19753" s="1205"/>
      <c r="E19753" s="1198"/>
    </row>
    <row r="19754" spans="4:5">
      <c r="D19754" s="1205"/>
      <c r="E19754" s="1198"/>
    </row>
    <row r="19755" spans="4:5">
      <c r="D19755" s="1205"/>
      <c r="E19755" s="1198"/>
    </row>
    <row r="19756" spans="4:5">
      <c r="D19756" s="1205"/>
      <c r="E19756" s="1198"/>
    </row>
    <row r="19757" spans="4:5">
      <c r="D19757" s="1205"/>
      <c r="E19757" s="1198"/>
    </row>
    <row r="19758" spans="4:5">
      <c r="D19758" s="1205"/>
      <c r="E19758" s="1198"/>
    </row>
    <row r="19759" spans="4:5">
      <c r="D19759" s="1205"/>
      <c r="E19759" s="1198"/>
    </row>
    <row r="19760" spans="4:5">
      <c r="D19760" s="1205"/>
      <c r="E19760" s="1198"/>
    </row>
    <row r="19761" spans="4:5">
      <c r="D19761" s="1205"/>
      <c r="E19761" s="1198"/>
    </row>
    <row r="19762" spans="4:5">
      <c r="D19762" s="1205"/>
      <c r="E19762" s="1198"/>
    </row>
    <row r="19763" spans="4:5">
      <c r="D19763" s="1205"/>
      <c r="E19763" s="1198"/>
    </row>
    <row r="19764" spans="4:5">
      <c r="D19764" s="1205"/>
      <c r="E19764" s="1198"/>
    </row>
    <row r="19765" spans="4:5">
      <c r="D19765" s="1205"/>
      <c r="E19765" s="1198"/>
    </row>
    <row r="19766" spans="4:5">
      <c r="D19766" s="1205"/>
      <c r="E19766" s="1198"/>
    </row>
    <row r="19767" spans="4:5">
      <c r="D19767" s="1205"/>
      <c r="E19767" s="1198"/>
    </row>
    <row r="19768" spans="4:5">
      <c r="D19768" s="1205"/>
      <c r="E19768" s="1198"/>
    </row>
    <row r="19769" spans="4:5">
      <c r="D19769" s="1205"/>
      <c r="E19769" s="1198"/>
    </row>
    <row r="19770" spans="4:5">
      <c r="D19770" s="1205"/>
      <c r="E19770" s="1198"/>
    </row>
    <row r="19771" spans="4:5">
      <c r="D19771" s="1205"/>
      <c r="E19771" s="1198"/>
    </row>
    <row r="19772" spans="4:5">
      <c r="D19772" s="1205"/>
      <c r="E19772" s="1198"/>
    </row>
    <row r="19773" spans="4:5">
      <c r="D19773" s="1205"/>
      <c r="E19773" s="1198"/>
    </row>
    <row r="19774" spans="4:5">
      <c r="D19774" s="1205"/>
      <c r="E19774" s="1198"/>
    </row>
    <row r="19775" spans="4:5">
      <c r="D19775" s="1205"/>
      <c r="E19775" s="1198"/>
    </row>
    <row r="19776" spans="4:5">
      <c r="D19776" s="1205"/>
      <c r="E19776" s="1198"/>
    </row>
    <row r="19777" spans="4:5">
      <c r="D19777" s="1205"/>
      <c r="E19777" s="1198"/>
    </row>
    <row r="19778" spans="4:5">
      <c r="D19778" s="1205"/>
      <c r="E19778" s="1198"/>
    </row>
    <row r="19779" spans="4:5">
      <c r="D19779" s="1205"/>
      <c r="E19779" s="1198"/>
    </row>
    <row r="19780" spans="4:5">
      <c r="D19780" s="1205"/>
      <c r="E19780" s="1198"/>
    </row>
    <row r="19781" spans="4:5">
      <c r="D19781" s="1205"/>
      <c r="E19781" s="1198"/>
    </row>
    <row r="19782" spans="4:5">
      <c r="D19782" s="1205"/>
      <c r="E19782" s="1198"/>
    </row>
    <row r="19783" spans="4:5">
      <c r="D19783" s="1205"/>
      <c r="E19783" s="1198"/>
    </row>
    <row r="19784" spans="4:5">
      <c r="D19784" s="1205"/>
      <c r="E19784" s="1198"/>
    </row>
    <row r="19785" spans="4:5">
      <c r="D19785" s="1205"/>
      <c r="E19785" s="1198"/>
    </row>
    <row r="19786" spans="4:5">
      <c r="D19786" s="1205"/>
      <c r="E19786" s="1198"/>
    </row>
    <row r="19787" spans="4:5">
      <c r="D19787" s="1205"/>
      <c r="E19787" s="1198"/>
    </row>
    <row r="19788" spans="4:5">
      <c r="D19788" s="1205"/>
      <c r="E19788" s="1198"/>
    </row>
    <row r="19789" spans="4:5">
      <c r="D19789" s="1205"/>
      <c r="E19789" s="1198"/>
    </row>
    <row r="19790" spans="4:5">
      <c r="D19790" s="1205"/>
      <c r="E19790" s="1198"/>
    </row>
    <row r="19791" spans="4:5">
      <c r="D19791" s="1205"/>
      <c r="E19791" s="1198"/>
    </row>
    <row r="19792" spans="4:5">
      <c r="D19792" s="1205"/>
      <c r="E19792" s="1198"/>
    </row>
    <row r="19793" spans="4:5">
      <c r="D19793" s="1205"/>
      <c r="E19793" s="1198"/>
    </row>
    <row r="19794" spans="4:5">
      <c r="D19794" s="1205"/>
      <c r="E19794" s="1198"/>
    </row>
    <row r="19795" spans="4:5">
      <c r="D19795" s="1205"/>
      <c r="E19795" s="1198"/>
    </row>
    <row r="19796" spans="4:5">
      <c r="D19796" s="1205"/>
      <c r="E19796" s="1198"/>
    </row>
    <row r="19797" spans="4:5">
      <c r="D19797" s="1205"/>
      <c r="E19797" s="1198"/>
    </row>
    <row r="19798" spans="4:5">
      <c r="D19798" s="1205"/>
      <c r="E19798" s="1198"/>
    </row>
    <row r="19799" spans="4:5">
      <c r="D19799" s="1205"/>
      <c r="E19799" s="1198"/>
    </row>
    <row r="19800" spans="4:5">
      <c r="D19800" s="1205"/>
      <c r="E19800" s="1198"/>
    </row>
    <row r="19801" spans="4:5">
      <c r="D19801" s="1205"/>
      <c r="E19801" s="1198"/>
    </row>
    <row r="19802" spans="4:5">
      <c r="D19802" s="1205"/>
      <c r="E19802" s="1198"/>
    </row>
    <row r="19803" spans="4:5">
      <c r="D19803" s="1205"/>
      <c r="E19803" s="1198"/>
    </row>
    <row r="19804" spans="4:5">
      <c r="D19804" s="1205"/>
      <c r="E19804" s="1198"/>
    </row>
    <row r="19805" spans="4:5">
      <c r="D19805" s="1205"/>
      <c r="E19805" s="1198"/>
    </row>
    <row r="19806" spans="4:5">
      <c r="D19806" s="1205"/>
      <c r="E19806" s="1198"/>
    </row>
    <row r="19807" spans="4:5">
      <c r="D19807" s="1205"/>
      <c r="E19807" s="1198"/>
    </row>
    <row r="19808" spans="4:5">
      <c r="D19808" s="1205"/>
      <c r="E19808" s="1198"/>
    </row>
    <row r="19809" spans="4:5">
      <c r="D19809" s="1205"/>
      <c r="E19809" s="1198"/>
    </row>
    <row r="19810" spans="4:5">
      <c r="D19810" s="1205"/>
      <c r="E19810" s="1198"/>
    </row>
    <row r="19811" spans="4:5">
      <c r="D19811" s="1205"/>
      <c r="E19811" s="1198"/>
    </row>
    <row r="19812" spans="4:5">
      <c r="D19812" s="1205"/>
      <c r="E19812" s="1198"/>
    </row>
    <row r="19813" spans="4:5">
      <c r="D19813" s="1205"/>
      <c r="E19813" s="1198"/>
    </row>
    <row r="19814" spans="4:5">
      <c r="D19814" s="1205"/>
      <c r="E19814" s="1198"/>
    </row>
    <row r="19815" spans="4:5">
      <c r="D19815" s="1205"/>
      <c r="E19815" s="1198"/>
    </row>
    <row r="19816" spans="4:5">
      <c r="D19816" s="1205"/>
      <c r="E19816" s="1198"/>
    </row>
    <row r="19817" spans="4:5">
      <c r="D19817" s="1205"/>
      <c r="E19817" s="1198"/>
    </row>
    <row r="19818" spans="4:5">
      <c r="D19818" s="1205"/>
      <c r="E19818" s="1198"/>
    </row>
    <row r="19819" spans="4:5">
      <c r="D19819" s="1205"/>
      <c r="E19819" s="1198"/>
    </row>
    <row r="19820" spans="4:5">
      <c r="D19820" s="1205"/>
      <c r="E19820" s="1198"/>
    </row>
    <row r="19821" spans="4:5">
      <c r="D19821" s="1205"/>
      <c r="E19821" s="1198"/>
    </row>
    <row r="19822" spans="4:5">
      <c r="D19822" s="1205"/>
      <c r="E19822" s="1198"/>
    </row>
    <row r="19823" spans="4:5">
      <c r="D19823" s="1205"/>
      <c r="E19823" s="1198"/>
    </row>
    <row r="19824" spans="4:5">
      <c r="D19824" s="1205"/>
      <c r="E19824" s="1198"/>
    </row>
    <row r="19825" spans="4:5">
      <c r="D19825" s="1205"/>
      <c r="E19825" s="1198"/>
    </row>
    <row r="19826" spans="4:5">
      <c r="D19826" s="1205"/>
      <c r="E19826" s="1198"/>
    </row>
    <row r="19827" spans="4:5">
      <c r="D19827" s="1205"/>
      <c r="E19827" s="1198"/>
    </row>
    <row r="19828" spans="4:5">
      <c r="D19828" s="1205"/>
      <c r="E19828" s="1198"/>
    </row>
    <row r="19829" spans="4:5">
      <c r="D19829" s="1205"/>
      <c r="E19829" s="1198"/>
    </row>
    <row r="19830" spans="4:5">
      <c r="D19830" s="1205"/>
      <c r="E19830" s="1198"/>
    </row>
    <row r="19831" spans="4:5">
      <c r="D19831" s="1205"/>
      <c r="E19831" s="1198"/>
    </row>
    <row r="19832" spans="4:5">
      <c r="D19832" s="1205"/>
      <c r="E19832" s="1198"/>
    </row>
    <row r="19833" spans="4:5">
      <c r="D19833" s="1205"/>
      <c r="E19833" s="1198"/>
    </row>
    <row r="19834" spans="4:5">
      <c r="D19834" s="1205"/>
      <c r="E19834" s="1198"/>
    </row>
    <row r="19835" spans="4:5">
      <c r="D19835" s="1205"/>
      <c r="E19835" s="1198"/>
    </row>
    <row r="19836" spans="4:5">
      <c r="D19836" s="1205"/>
      <c r="E19836" s="1198"/>
    </row>
    <row r="19837" spans="4:5">
      <c r="D19837" s="1205"/>
      <c r="E19837" s="1198"/>
    </row>
    <row r="19838" spans="4:5">
      <c r="D19838" s="1205"/>
      <c r="E19838" s="1198"/>
    </row>
    <row r="19839" spans="4:5">
      <c r="D19839" s="1205"/>
      <c r="E19839" s="1198"/>
    </row>
    <row r="19840" spans="4:5">
      <c r="D19840" s="1205"/>
      <c r="E19840" s="1198"/>
    </row>
    <row r="19841" spans="4:5">
      <c r="D19841" s="1205"/>
      <c r="E19841" s="1198"/>
    </row>
    <row r="19842" spans="4:5">
      <c r="D19842" s="1205"/>
      <c r="E19842" s="1198"/>
    </row>
    <row r="19843" spans="4:5">
      <c r="D19843" s="1205"/>
      <c r="E19843" s="1198"/>
    </row>
    <row r="19844" spans="4:5">
      <c r="D19844" s="1205"/>
      <c r="E19844" s="1198"/>
    </row>
    <row r="19845" spans="4:5">
      <c r="D19845" s="1205"/>
      <c r="E19845" s="1198"/>
    </row>
    <row r="19846" spans="4:5">
      <c r="D19846" s="1205"/>
      <c r="E19846" s="1198"/>
    </row>
    <row r="19847" spans="4:5">
      <c r="D19847" s="1205"/>
      <c r="E19847" s="1198"/>
    </row>
    <row r="19848" spans="4:5">
      <c r="D19848" s="1205"/>
      <c r="E19848" s="1198"/>
    </row>
    <row r="19849" spans="4:5">
      <c r="D19849" s="1205"/>
      <c r="E19849" s="1198"/>
    </row>
    <row r="19850" spans="4:5">
      <c r="D19850" s="1205"/>
      <c r="E19850" s="1198"/>
    </row>
    <row r="19851" spans="4:5">
      <c r="D19851" s="1205"/>
      <c r="E19851" s="1198"/>
    </row>
    <row r="19852" spans="4:5">
      <c r="D19852" s="1205"/>
      <c r="E19852" s="1198"/>
    </row>
    <row r="19853" spans="4:5">
      <c r="D19853" s="1205"/>
      <c r="E19853" s="1198"/>
    </row>
    <row r="19854" spans="4:5">
      <c r="D19854" s="1205"/>
      <c r="E19854" s="1198"/>
    </row>
    <row r="19855" spans="4:5">
      <c r="D19855" s="1205"/>
      <c r="E19855" s="1198"/>
    </row>
    <row r="19856" spans="4:5">
      <c r="D19856" s="1205"/>
      <c r="E19856" s="1198"/>
    </row>
    <row r="19857" spans="4:5">
      <c r="D19857" s="1205"/>
      <c r="E19857" s="1198"/>
    </row>
    <row r="19858" spans="4:5">
      <c r="D19858" s="1205"/>
      <c r="E19858" s="1198"/>
    </row>
    <row r="19859" spans="4:5">
      <c r="D19859" s="1205"/>
      <c r="E19859" s="1198"/>
    </row>
    <row r="19860" spans="4:5">
      <c r="D19860" s="1205"/>
      <c r="E19860" s="1198"/>
    </row>
    <row r="19861" spans="4:5">
      <c r="D19861" s="1205"/>
      <c r="E19861" s="1198"/>
    </row>
    <row r="19862" spans="4:5">
      <c r="D19862" s="1205"/>
      <c r="E19862" s="1198"/>
    </row>
    <row r="19863" spans="4:5">
      <c r="D19863" s="1205"/>
      <c r="E19863" s="1198"/>
    </row>
    <row r="19864" spans="4:5">
      <c r="D19864" s="1205"/>
      <c r="E19864" s="1198"/>
    </row>
    <row r="19865" spans="4:5">
      <c r="D19865" s="1205"/>
      <c r="E19865" s="1198"/>
    </row>
    <row r="19866" spans="4:5">
      <c r="D19866" s="1205"/>
      <c r="E19866" s="1198"/>
    </row>
    <row r="19867" spans="4:5">
      <c r="D19867" s="1205"/>
      <c r="E19867" s="1198"/>
    </row>
    <row r="19868" spans="4:5">
      <c r="D19868" s="1205"/>
      <c r="E19868" s="1198"/>
    </row>
    <row r="19869" spans="4:5">
      <c r="D19869" s="1205"/>
      <c r="E19869" s="1198"/>
    </row>
    <row r="19870" spans="4:5">
      <c r="D19870" s="1205"/>
      <c r="E19870" s="1198"/>
    </row>
    <row r="19871" spans="4:5">
      <c r="D19871" s="1205"/>
      <c r="E19871" s="1198"/>
    </row>
    <row r="19872" spans="4:5">
      <c r="D19872" s="1205"/>
      <c r="E19872" s="1198"/>
    </row>
    <row r="19873" spans="4:5">
      <c r="D19873" s="1205"/>
      <c r="E19873" s="1198"/>
    </row>
    <row r="19874" spans="4:5">
      <c r="D19874" s="1205"/>
      <c r="E19874" s="1198"/>
    </row>
    <row r="19875" spans="4:5">
      <c r="D19875" s="1205"/>
      <c r="E19875" s="1198"/>
    </row>
    <row r="19876" spans="4:5">
      <c r="D19876" s="1205"/>
      <c r="E19876" s="1198"/>
    </row>
    <row r="19877" spans="4:5">
      <c r="D19877" s="1205"/>
      <c r="E19877" s="1198"/>
    </row>
    <row r="19878" spans="4:5">
      <c r="D19878" s="1205"/>
      <c r="E19878" s="1198"/>
    </row>
    <row r="19879" spans="4:5">
      <c r="D19879" s="1205"/>
      <c r="E19879" s="1198"/>
    </row>
    <row r="19880" spans="4:5">
      <c r="D19880" s="1205"/>
      <c r="E19880" s="1198"/>
    </row>
    <row r="19881" spans="4:5">
      <c r="D19881" s="1205"/>
      <c r="E19881" s="1198"/>
    </row>
    <row r="19882" spans="4:5">
      <c r="D19882" s="1205"/>
      <c r="E19882" s="1198"/>
    </row>
    <row r="19883" spans="4:5">
      <c r="D19883" s="1205"/>
      <c r="E19883" s="1198"/>
    </row>
    <row r="19884" spans="4:5">
      <c r="D19884" s="1205"/>
      <c r="E19884" s="1198"/>
    </row>
    <row r="19885" spans="4:5">
      <c r="D19885" s="1205"/>
      <c r="E19885" s="1198"/>
    </row>
    <row r="19886" spans="4:5">
      <c r="D19886" s="1205"/>
      <c r="E19886" s="1198"/>
    </row>
    <row r="19887" spans="4:5">
      <c r="D19887" s="1205"/>
      <c r="E19887" s="1198"/>
    </row>
    <row r="19888" spans="4:5">
      <c r="D19888" s="1205"/>
      <c r="E19888" s="1198"/>
    </row>
    <row r="19889" spans="4:5">
      <c r="D19889" s="1205"/>
      <c r="E19889" s="1198"/>
    </row>
    <row r="19890" spans="4:5">
      <c r="D19890" s="1205"/>
      <c r="E19890" s="1198"/>
    </row>
    <row r="19891" spans="4:5">
      <c r="D19891" s="1205"/>
      <c r="E19891" s="1198"/>
    </row>
    <row r="19892" spans="4:5">
      <c r="D19892" s="1205"/>
      <c r="E19892" s="1198"/>
    </row>
    <row r="19893" spans="4:5">
      <c r="D19893" s="1205"/>
      <c r="E19893" s="1198"/>
    </row>
    <row r="19894" spans="4:5">
      <c r="D19894" s="1205"/>
      <c r="E19894" s="1198"/>
    </row>
    <row r="19895" spans="4:5">
      <c r="D19895" s="1205"/>
      <c r="E19895" s="1198"/>
    </row>
    <row r="19896" spans="4:5">
      <c r="D19896" s="1205"/>
      <c r="E19896" s="1198"/>
    </row>
    <row r="19897" spans="4:5">
      <c r="D19897" s="1205"/>
      <c r="E19897" s="1198"/>
    </row>
    <row r="19898" spans="4:5">
      <c r="D19898" s="1205"/>
      <c r="E19898" s="1198"/>
    </row>
    <row r="19899" spans="4:5">
      <c r="D19899" s="1205"/>
      <c r="E19899" s="1198"/>
    </row>
    <row r="19900" spans="4:5">
      <c r="D19900" s="1205"/>
      <c r="E19900" s="1198"/>
    </row>
    <row r="19901" spans="4:5">
      <c r="D19901" s="1205"/>
      <c r="E19901" s="1198"/>
    </row>
    <row r="19902" spans="4:5">
      <c r="D19902" s="1205"/>
      <c r="E19902" s="1198"/>
    </row>
    <row r="19903" spans="4:5">
      <c r="D19903" s="1205"/>
      <c r="E19903" s="1198"/>
    </row>
    <row r="19904" spans="4:5">
      <c r="D19904" s="1205"/>
      <c r="E19904" s="1198"/>
    </row>
    <row r="19905" spans="4:5">
      <c r="D19905" s="1205"/>
      <c r="E19905" s="1198"/>
    </row>
    <row r="19906" spans="4:5">
      <c r="D19906" s="1205"/>
      <c r="E19906" s="1198"/>
    </row>
    <row r="19907" spans="4:5">
      <c r="D19907" s="1205"/>
      <c r="E19907" s="1198"/>
    </row>
    <row r="19908" spans="4:5">
      <c r="D19908" s="1205"/>
      <c r="E19908" s="1198"/>
    </row>
    <row r="19909" spans="4:5">
      <c r="D19909" s="1205"/>
      <c r="E19909" s="1198"/>
    </row>
    <row r="19910" spans="4:5">
      <c r="D19910" s="1205"/>
      <c r="E19910" s="1198"/>
    </row>
    <row r="19911" spans="4:5">
      <c r="D19911" s="1205"/>
      <c r="E19911" s="1198"/>
    </row>
    <row r="19912" spans="4:5">
      <c r="D19912" s="1205"/>
      <c r="E19912" s="1198"/>
    </row>
    <row r="19913" spans="4:5">
      <c r="D19913" s="1205"/>
      <c r="E19913" s="1198"/>
    </row>
    <row r="19914" spans="4:5">
      <c r="D19914" s="1205"/>
      <c r="E19914" s="1198"/>
    </row>
    <row r="19915" spans="4:5">
      <c r="D19915" s="1205"/>
      <c r="E19915" s="1198"/>
    </row>
    <row r="19916" spans="4:5">
      <c r="D19916" s="1205"/>
      <c r="E19916" s="1198"/>
    </row>
    <row r="19917" spans="4:5">
      <c r="D19917" s="1205"/>
      <c r="E19917" s="1198"/>
    </row>
    <row r="19918" spans="4:5">
      <c r="D19918" s="1205"/>
      <c r="E19918" s="1198"/>
    </row>
    <row r="19919" spans="4:5">
      <c r="D19919" s="1205"/>
      <c r="E19919" s="1198"/>
    </row>
    <row r="19920" spans="4:5">
      <c r="D19920" s="1205"/>
      <c r="E19920" s="1198"/>
    </row>
    <row r="19921" spans="4:5">
      <c r="D19921" s="1205"/>
      <c r="E19921" s="1198"/>
    </row>
    <row r="19922" spans="4:5">
      <c r="D19922" s="1205"/>
      <c r="E19922" s="1198"/>
    </row>
    <row r="19923" spans="4:5">
      <c r="D19923" s="1205"/>
      <c r="E19923" s="1198"/>
    </row>
    <row r="19924" spans="4:5">
      <c r="D19924" s="1205"/>
      <c r="E19924" s="1198"/>
    </row>
    <row r="19925" spans="4:5">
      <c r="D19925" s="1205"/>
      <c r="E19925" s="1198"/>
    </row>
    <row r="19926" spans="4:5">
      <c r="D19926" s="1205"/>
      <c r="E19926" s="1198"/>
    </row>
    <row r="19927" spans="4:5">
      <c r="D19927" s="1205"/>
      <c r="E19927" s="1198"/>
    </row>
    <row r="19928" spans="4:5">
      <c r="D19928" s="1205"/>
      <c r="E19928" s="1198"/>
    </row>
    <row r="19929" spans="4:5">
      <c r="D19929" s="1205"/>
      <c r="E19929" s="1198"/>
    </row>
    <row r="19930" spans="4:5">
      <c r="D19930" s="1205"/>
      <c r="E19930" s="1198"/>
    </row>
    <row r="19931" spans="4:5">
      <c r="D19931" s="1205"/>
      <c r="E19931" s="1198"/>
    </row>
    <row r="19932" spans="4:5">
      <c r="D19932" s="1205"/>
      <c r="E19932" s="1198"/>
    </row>
    <row r="19933" spans="4:5">
      <c r="D19933" s="1205"/>
      <c r="E19933" s="1198"/>
    </row>
    <row r="19934" spans="4:5">
      <c r="D19934" s="1205"/>
      <c r="E19934" s="1198"/>
    </row>
    <row r="19935" spans="4:5">
      <c r="D19935" s="1205"/>
      <c r="E19935" s="1198"/>
    </row>
    <row r="19936" spans="4:5">
      <c r="D19936" s="1205"/>
      <c r="E19936" s="1198"/>
    </row>
    <row r="19937" spans="4:5">
      <c r="D19937" s="1205"/>
      <c r="E19937" s="1198"/>
    </row>
    <row r="19938" spans="4:5">
      <c r="D19938" s="1205"/>
      <c r="E19938" s="1198"/>
    </row>
    <row r="19939" spans="4:5">
      <c r="D19939" s="1205"/>
      <c r="E19939" s="1198"/>
    </row>
    <row r="19940" spans="4:5">
      <c r="D19940" s="1205"/>
      <c r="E19940" s="1198"/>
    </row>
    <row r="19941" spans="4:5">
      <c r="D19941" s="1205"/>
      <c r="E19941" s="1198"/>
    </row>
    <row r="19942" spans="4:5">
      <c r="D19942" s="1205"/>
      <c r="E19942" s="1198"/>
    </row>
    <row r="19943" spans="4:5">
      <c r="D19943" s="1205"/>
      <c r="E19943" s="1198"/>
    </row>
    <row r="19944" spans="4:5">
      <c r="D19944" s="1205"/>
      <c r="E19944" s="1198"/>
    </row>
    <row r="19945" spans="4:5">
      <c r="D19945" s="1205"/>
      <c r="E19945" s="1198"/>
    </row>
    <row r="19946" spans="4:5">
      <c r="D19946" s="1205"/>
      <c r="E19946" s="1198"/>
    </row>
    <row r="19947" spans="4:5">
      <c r="D19947" s="1205"/>
      <c r="E19947" s="1198"/>
    </row>
    <row r="19948" spans="4:5">
      <c r="D19948" s="1205"/>
      <c r="E19948" s="1198"/>
    </row>
    <row r="19949" spans="4:5">
      <c r="D19949" s="1205"/>
      <c r="E19949" s="1198"/>
    </row>
    <row r="19950" spans="4:5">
      <c r="D19950" s="1205"/>
      <c r="E19950" s="1198"/>
    </row>
    <row r="19951" spans="4:5">
      <c r="D19951" s="1205"/>
      <c r="E19951" s="1198"/>
    </row>
    <row r="19952" spans="4:5">
      <c r="D19952" s="1205"/>
      <c r="E19952" s="1198"/>
    </row>
    <row r="19953" spans="4:5">
      <c r="D19953" s="1205"/>
      <c r="E19953" s="1198"/>
    </row>
    <row r="19954" spans="4:5">
      <c r="D19954" s="1205"/>
      <c r="E19954" s="1198"/>
    </row>
    <row r="19955" spans="4:5">
      <c r="D19955" s="1205"/>
      <c r="E19955" s="1198"/>
    </row>
    <row r="19956" spans="4:5">
      <c r="D19956" s="1205"/>
      <c r="E19956" s="1198"/>
    </row>
    <row r="19957" spans="4:5">
      <c r="D19957" s="1205"/>
      <c r="E19957" s="1198"/>
    </row>
    <row r="19958" spans="4:5">
      <c r="D19958" s="1205"/>
      <c r="E19958" s="1198"/>
    </row>
    <row r="19959" spans="4:5">
      <c r="D19959" s="1205"/>
      <c r="E19959" s="1198"/>
    </row>
    <row r="19960" spans="4:5">
      <c r="D19960" s="1205"/>
      <c r="E19960" s="1198"/>
    </row>
    <row r="19961" spans="4:5">
      <c r="D19961" s="1205"/>
      <c r="E19961" s="1198"/>
    </row>
    <row r="19962" spans="4:5">
      <c r="D19962" s="1205"/>
      <c r="E19962" s="1198"/>
    </row>
    <row r="19963" spans="4:5">
      <c r="D19963" s="1205"/>
      <c r="E19963" s="1198"/>
    </row>
    <row r="19964" spans="4:5">
      <c r="D19964" s="1205"/>
      <c r="E19964" s="1198"/>
    </row>
    <row r="19965" spans="4:5">
      <c r="D19965" s="1205"/>
      <c r="E19965" s="1198"/>
    </row>
    <row r="19966" spans="4:5">
      <c r="D19966" s="1205"/>
      <c r="E19966" s="1198"/>
    </row>
    <row r="19967" spans="4:5">
      <c r="D19967" s="1205"/>
      <c r="E19967" s="1198"/>
    </row>
    <row r="19968" spans="4:5">
      <c r="D19968" s="1205"/>
      <c r="E19968" s="1198"/>
    </row>
    <row r="19969" spans="4:5">
      <c r="D19969" s="1205"/>
      <c r="E19969" s="1198"/>
    </row>
    <row r="19970" spans="4:5">
      <c r="D19970" s="1205"/>
      <c r="E19970" s="1198"/>
    </row>
    <row r="19971" spans="4:5">
      <c r="D19971" s="1205"/>
      <c r="E19971" s="1198"/>
    </row>
    <row r="19972" spans="4:5">
      <c r="D19972" s="1205"/>
      <c r="E19972" s="1198"/>
    </row>
    <row r="19973" spans="4:5">
      <c r="D19973" s="1205"/>
      <c r="E19973" s="1198"/>
    </row>
    <row r="19974" spans="4:5">
      <c r="D19974" s="1205"/>
      <c r="E19974" s="1198"/>
    </row>
    <row r="19975" spans="4:5">
      <c r="D19975" s="1205"/>
      <c r="E19975" s="1198"/>
    </row>
    <row r="19976" spans="4:5">
      <c r="D19976" s="1205"/>
      <c r="E19976" s="1198"/>
    </row>
    <row r="19977" spans="4:5">
      <c r="D19977" s="1205"/>
      <c r="E19977" s="1198"/>
    </row>
    <row r="19978" spans="4:5">
      <c r="D19978" s="1205"/>
      <c r="E19978" s="1198"/>
    </row>
    <row r="19979" spans="4:5">
      <c r="D19979" s="1205"/>
      <c r="E19979" s="1198"/>
    </row>
    <row r="19980" spans="4:5">
      <c r="D19980" s="1205"/>
      <c r="E19980" s="1198"/>
    </row>
    <row r="19981" spans="4:5">
      <c r="D19981" s="1205"/>
      <c r="E19981" s="1198"/>
    </row>
    <row r="19982" spans="4:5">
      <c r="D19982" s="1205"/>
      <c r="E19982" s="1198"/>
    </row>
    <row r="19983" spans="4:5">
      <c r="D19983" s="1205"/>
      <c r="E19983" s="1198"/>
    </row>
    <row r="19984" spans="4:5">
      <c r="D19984" s="1205"/>
      <c r="E19984" s="1198"/>
    </row>
    <row r="19985" spans="4:5">
      <c r="D19985" s="1205"/>
      <c r="E19985" s="1198"/>
    </row>
    <row r="19986" spans="4:5">
      <c r="D19986" s="1205"/>
      <c r="E19986" s="1198"/>
    </row>
    <row r="19987" spans="4:5">
      <c r="D19987" s="1205"/>
      <c r="E19987" s="1198"/>
    </row>
    <row r="19988" spans="4:5">
      <c r="D19988" s="1205"/>
      <c r="E19988" s="1198"/>
    </row>
    <row r="19989" spans="4:5">
      <c r="D19989" s="1205"/>
      <c r="E19989" s="1198"/>
    </row>
    <row r="19990" spans="4:5">
      <c r="D19990" s="1205"/>
      <c r="E19990" s="1198"/>
    </row>
    <row r="19991" spans="4:5">
      <c r="D19991" s="1205"/>
      <c r="E19991" s="1198"/>
    </row>
    <row r="19992" spans="4:5">
      <c r="D19992" s="1205"/>
      <c r="E19992" s="1198"/>
    </row>
    <row r="19993" spans="4:5">
      <c r="D19993" s="1205"/>
      <c r="E19993" s="1198"/>
    </row>
    <row r="19994" spans="4:5">
      <c r="D19994" s="1205"/>
      <c r="E19994" s="1198"/>
    </row>
    <row r="19995" spans="4:5">
      <c r="D19995" s="1205"/>
      <c r="E19995" s="1198"/>
    </row>
    <row r="19996" spans="4:5">
      <c r="D19996" s="1205"/>
      <c r="E19996" s="1198"/>
    </row>
    <row r="19997" spans="4:5">
      <c r="D19997" s="1205"/>
      <c r="E19997" s="1198"/>
    </row>
    <row r="19998" spans="4:5">
      <c r="D19998" s="1205"/>
      <c r="E19998" s="1198"/>
    </row>
    <row r="19999" spans="4:5">
      <c r="D19999" s="1205"/>
      <c r="E19999" s="1198"/>
    </row>
    <row r="20000" spans="4:5">
      <c r="D20000" s="1205"/>
      <c r="E20000" s="1198"/>
    </row>
    <row r="20001" spans="4:5">
      <c r="D20001" s="1205"/>
      <c r="E20001" s="1198"/>
    </row>
    <row r="20002" spans="4:5">
      <c r="D20002" s="1205"/>
      <c r="E20002" s="1198"/>
    </row>
    <row r="20003" spans="4:5">
      <c r="D20003" s="1205"/>
      <c r="E20003" s="1198"/>
    </row>
    <row r="20004" spans="4:5">
      <c r="D20004" s="1205"/>
      <c r="E20004" s="1198"/>
    </row>
    <row r="20005" spans="4:5">
      <c r="D20005" s="1205"/>
      <c r="E20005" s="1198"/>
    </row>
    <row r="20006" spans="4:5">
      <c r="D20006" s="1205"/>
      <c r="E20006" s="1198"/>
    </row>
    <row r="20007" spans="4:5">
      <c r="D20007" s="1205"/>
      <c r="E20007" s="1198"/>
    </row>
    <row r="20008" spans="4:5">
      <c r="D20008" s="1205"/>
      <c r="E20008" s="1198"/>
    </row>
    <row r="20009" spans="4:5">
      <c r="D20009" s="1205"/>
      <c r="E20009" s="1198"/>
    </row>
    <row r="20010" spans="4:5">
      <c r="D20010" s="1205"/>
      <c r="E20010" s="1198"/>
    </row>
    <row r="20011" spans="4:5">
      <c r="D20011" s="1205"/>
      <c r="E20011" s="1198"/>
    </row>
    <row r="20012" spans="4:5">
      <c r="D20012" s="1205"/>
      <c r="E20012" s="1198"/>
    </row>
    <row r="20013" spans="4:5">
      <c r="D20013" s="1205"/>
      <c r="E20013" s="1198"/>
    </row>
    <row r="20014" spans="4:5">
      <c r="D20014" s="1205"/>
      <c r="E20014" s="1198"/>
    </row>
    <row r="20015" spans="4:5">
      <c r="D20015" s="1205"/>
      <c r="E20015" s="1198"/>
    </row>
    <row r="20016" spans="4:5">
      <c r="D20016" s="1205"/>
      <c r="E20016" s="1198"/>
    </row>
    <row r="20017" spans="4:5">
      <c r="D20017" s="1205"/>
      <c r="E20017" s="1198"/>
    </row>
    <row r="20018" spans="4:5">
      <c r="D20018" s="1205"/>
      <c r="E20018" s="1198"/>
    </row>
    <row r="20019" spans="4:5">
      <c r="D20019" s="1205"/>
      <c r="E20019" s="1198"/>
    </row>
    <row r="20020" spans="4:5">
      <c r="D20020" s="1205"/>
      <c r="E20020" s="1198"/>
    </row>
    <row r="20021" spans="4:5">
      <c r="D20021" s="1205"/>
      <c r="E20021" s="1198"/>
    </row>
    <row r="20022" spans="4:5">
      <c r="D20022" s="1205"/>
      <c r="E20022" s="1198"/>
    </row>
    <row r="20023" spans="4:5">
      <c r="D20023" s="1205"/>
      <c r="E20023" s="1198"/>
    </row>
    <row r="20024" spans="4:5">
      <c r="D20024" s="1205"/>
      <c r="E20024" s="1198"/>
    </row>
    <row r="20025" spans="4:5">
      <c r="D20025" s="1205"/>
      <c r="E20025" s="1198"/>
    </row>
    <row r="20026" spans="4:5">
      <c r="D20026" s="1205"/>
      <c r="E20026" s="1198"/>
    </row>
    <row r="20027" spans="4:5">
      <c r="D20027" s="1205"/>
      <c r="E20027" s="1198"/>
    </row>
    <row r="20028" spans="4:5">
      <c r="D20028" s="1205"/>
      <c r="E20028" s="1198"/>
    </row>
    <row r="20029" spans="4:5">
      <c r="D20029" s="1205"/>
      <c r="E20029" s="1198"/>
    </row>
    <row r="20030" spans="4:5">
      <c r="D20030" s="1205"/>
      <c r="E20030" s="1198"/>
    </row>
    <row r="20031" spans="4:5">
      <c r="D20031" s="1205"/>
      <c r="E20031" s="1198"/>
    </row>
    <row r="20032" spans="4:5">
      <c r="D20032" s="1205"/>
      <c r="E20032" s="1198"/>
    </row>
    <row r="20033" spans="4:5">
      <c r="D20033" s="1205"/>
      <c r="E20033" s="1198"/>
    </row>
    <row r="20034" spans="4:5">
      <c r="D20034" s="1205"/>
      <c r="E20034" s="1198"/>
    </row>
    <row r="20035" spans="4:5">
      <c r="D20035" s="1205"/>
      <c r="E20035" s="1198"/>
    </row>
    <row r="20036" spans="4:5">
      <c r="D20036" s="1205"/>
      <c r="E20036" s="1198"/>
    </row>
    <row r="20037" spans="4:5">
      <c r="D20037" s="1205"/>
      <c r="E20037" s="1198"/>
    </row>
    <row r="20038" spans="4:5">
      <c r="D20038" s="1205"/>
      <c r="E20038" s="1198"/>
    </row>
    <row r="20039" spans="4:5">
      <c r="D20039" s="1205"/>
      <c r="E20039" s="1198"/>
    </row>
    <row r="20040" spans="4:5">
      <c r="D20040" s="1205"/>
      <c r="E20040" s="1198"/>
    </row>
    <row r="20041" spans="4:5">
      <c r="D20041" s="1205"/>
      <c r="E20041" s="1198"/>
    </row>
    <row r="20042" spans="4:5">
      <c r="D20042" s="1205"/>
      <c r="E20042" s="1198"/>
    </row>
    <row r="20043" spans="4:5">
      <c r="D20043" s="1205"/>
      <c r="E20043" s="1198"/>
    </row>
    <row r="20044" spans="4:5">
      <c r="D20044" s="1205"/>
      <c r="E20044" s="1198"/>
    </row>
    <row r="20045" spans="4:5">
      <c r="D20045" s="1205"/>
      <c r="E20045" s="1198"/>
    </row>
    <row r="20046" spans="4:5">
      <c r="D20046" s="1205"/>
      <c r="E20046" s="1198"/>
    </row>
    <row r="20047" spans="4:5">
      <c r="D20047" s="1205"/>
      <c r="E20047" s="1198"/>
    </row>
    <row r="20048" spans="4:5">
      <c r="D20048" s="1205"/>
      <c r="E20048" s="1198"/>
    </row>
    <row r="20049" spans="4:5">
      <c r="D20049" s="1205"/>
      <c r="E20049" s="1198"/>
    </row>
    <row r="20050" spans="4:5">
      <c r="D20050" s="1205"/>
      <c r="E20050" s="1198"/>
    </row>
    <row r="20051" spans="4:5">
      <c r="D20051" s="1205"/>
      <c r="E20051" s="1198"/>
    </row>
    <row r="20052" spans="4:5">
      <c r="D20052" s="1205"/>
      <c r="E20052" s="1198"/>
    </row>
    <row r="20053" spans="4:5">
      <c r="D20053" s="1205"/>
      <c r="E20053" s="1198"/>
    </row>
    <row r="20054" spans="4:5">
      <c r="D20054" s="1205"/>
      <c r="E20054" s="1198"/>
    </row>
    <row r="20055" spans="4:5">
      <c r="D20055" s="1205"/>
      <c r="E20055" s="1198"/>
    </row>
    <row r="20056" spans="4:5">
      <c r="D20056" s="1205"/>
      <c r="E20056" s="1198"/>
    </row>
    <row r="20057" spans="4:5">
      <c r="D20057" s="1205"/>
      <c r="E20057" s="1198"/>
    </row>
    <row r="20058" spans="4:5">
      <c r="D20058" s="1205"/>
      <c r="E20058" s="1198"/>
    </row>
    <row r="20059" spans="4:5">
      <c r="D20059" s="1205"/>
      <c r="E20059" s="1198"/>
    </row>
    <row r="20060" spans="4:5">
      <c r="D20060" s="1205"/>
      <c r="E20060" s="1198"/>
    </row>
    <row r="20061" spans="4:5">
      <c r="D20061" s="1205"/>
      <c r="E20061" s="1198"/>
    </row>
    <row r="20062" spans="4:5">
      <c r="D20062" s="1205"/>
      <c r="E20062" s="1198"/>
    </row>
    <row r="20063" spans="4:5">
      <c r="D20063" s="1205"/>
      <c r="E20063" s="1198"/>
    </row>
    <row r="20064" spans="4:5">
      <c r="D20064" s="1205"/>
      <c r="E20064" s="1198"/>
    </row>
    <row r="20065" spans="4:5">
      <c r="D20065" s="1205"/>
      <c r="E20065" s="1198"/>
    </row>
    <row r="20066" spans="4:5">
      <c r="D20066" s="1205"/>
      <c r="E20066" s="1198"/>
    </row>
    <row r="20067" spans="4:5">
      <c r="D20067" s="1205"/>
      <c r="E20067" s="1198"/>
    </row>
    <row r="20068" spans="4:5">
      <c r="D20068" s="1205"/>
      <c r="E20068" s="1198"/>
    </row>
    <row r="20069" spans="4:5">
      <c r="D20069" s="1205"/>
      <c r="E20069" s="1198"/>
    </row>
    <row r="20070" spans="4:5">
      <c r="D20070" s="1205"/>
      <c r="E20070" s="1198"/>
    </row>
    <row r="20071" spans="4:5">
      <c r="D20071" s="1205"/>
      <c r="E20071" s="1198"/>
    </row>
    <row r="20072" spans="4:5">
      <c r="D20072" s="1205"/>
      <c r="E20072" s="1198"/>
    </row>
    <row r="20073" spans="4:5">
      <c r="D20073" s="1205"/>
      <c r="E20073" s="1198"/>
    </row>
    <row r="20074" spans="4:5">
      <c r="D20074" s="1205"/>
      <c r="E20074" s="1198"/>
    </row>
    <row r="20075" spans="4:5">
      <c r="D20075" s="1205"/>
      <c r="E20075" s="1198"/>
    </row>
    <row r="20076" spans="4:5">
      <c r="D20076" s="1205"/>
      <c r="E20076" s="1198"/>
    </row>
    <row r="20077" spans="4:5">
      <c r="D20077" s="1205"/>
      <c r="E20077" s="1198"/>
    </row>
    <row r="20078" spans="4:5">
      <c r="D20078" s="1205"/>
      <c r="E20078" s="1198"/>
    </row>
    <row r="20079" spans="4:5">
      <c r="D20079" s="1205"/>
      <c r="E20079" s="1198"/>
    </row>
    <row r="20080" spans="4:5">
      <c r="D20080" s="1205"/>
      <c r="E20080" s="1198"/>
    </row>
    <row r="20081" spans="4:5">
      <c r="D20081" s="1205"/>
      <c r="E20081" s="1198"/>
    </row>
    <row r="20082" spans="4:5">
      <c r="D20082" s="1205"/>
      <c r="E20082" s="1198"/>
    </row>
    <row r="20083" spans="4:5">
      <c r="D20083" s="1205"/>
      <c r="E20083" s="1198"/>
    </row>
    <row r="20084" spans="4:5">
      <c r="D20084" s="1205"/>
      <c r="E20084" s="1198"/>
    </row>
    <row r="20085" spans="4:5">
      <c r="D20085" s="1205"/>
      <c r="E20085" s="1198"/>
    </row>
    <row r="20086" spans="4:5">
      <c r="D20086" s="1205"/>
      <c r="E20086" s="1198"/>
    </row>
    <row r="20087" spans="4:5">
      <c r="D20087" s="1205"/>
      <c r="E20087" s="1198"/>
    </row>
    <row r="20088" spans="4:5">
      <c r="D20088" s="1205"/>
      <c r="E20088" s="1198"/>
    </row>
    <row r="20089" spans="4:5">
      <c r="D20089" s="1205"/>
      <c r="E20089" s="1198"/>
    </row>
    <row r="20090" spans="4:5">
      <c r="D20090" s="1205"/>
      <c r="E20090" s="1198"/>
    </row>
    <row r="20091" spans="4:5">
      <c r="D20091" s="1205"/>
      <c r="E20091" s="1198"/>
    </row>
    <row r="20092" spans="4:5">
      <c r="D20092" s="1205"/>
      <c r="E20092" s="1198"/>
    </row>
    <row r="20093" spans="4:5">
      <c r="D20093" s="1205"/>
      <c r="E20093" s="1198"/>
    </row>
    <row r="20094" spans="4:5">
      <c r="D20094" s="1205"/>
      <c r="E20094" s="1198"/>
    </row>
    <row r="20095" spans="4:5">
      <c r="D20095" s="1205"/>
      <c r="E20095" s="1198"/>
    </row>
    <row r="20096" spans="4:5">
      <c r="D20096" s="1205"/>
      <c r="E20096" s="1198"/>
    </row>
    <row r="20097" spans="4:5">
      <c r="D20097" s="1205"/>
      <c r="E20097" s="1198"/>
    </row>
    <row r="20098" spans="4:5">
      <c r="D20098" s="1205"/>
      <c r="E20098" s="1198"/>
    </row>
    <row r="20099" spans="4:5">
      <c r="D20099" s="1205"/>
      <c r="E20099" s="1198"/>
    </row>
    <row r="20100" spans="4:5">
      <c r="D20100" s="1205"/>
      <c r="E20100" s="1198"/>
    </row>
    <row r="20101" spans="4:5">
      <c r="D20101" s="1205"/>
      <c r="E20101" s="1198"/>
    </row>
    <row r="20102" spans="4:5">
      <c r="D20102" s="1205"/>
      <c r="E20102" s="1198"/>
    </row>
    <row r="20103" spans="4:5">
      <c r="D20103" s="1205"/>
      <c r="E20103" s="1198"/>
    </row>
    <row r="20104" spans="4:5">
      <c r="D20104" s="1205"/>
      <c r="E20104" s="1198"/>
    </row>
    <row r="20105" spans="4:5">
      <c r="D20105" s="1205"/>
      <c r="E20105" s="1198"/>
    </row>
    <row r="20106" spans="4:5">
      <c r="D20106" s="1205"/>
      <c r="E20106" s="1198"/>
    </row>
    <row r="20107" spans="4:5">
      <c r="D20107" s="1205"/>
      <c r="E20107" s="1198"/>
    </row>
    <row r="20108" spans="4:5">
      <c r="D20108" s="1205"/>
      <c r="E20108" s="1198"/>
    </row>
    <row r="20109" spans="4:5">
      <c r="D20109" s="1205"/>
      <c r="E20109" s="1198"/>
    </row>
    <row r="20110" spans="4:5">
      <c r="D20110" s="1205"/>
      <c r="E20110" s="1198"/>
    </row>
    <row r="20111" spans="4:5">
      <c r="D20111" s="1205"/>
      <c r="E20111" s="1198"/>
    </row>
    <row r="20112" spans="4:5">
      <c r="D20112" s="1205"/>
      <c r="E20112" s="1198"/>
    </row>
    <row r="20113" spans="4:5">
      <c r="D20113" s="1205"/>
      <c r="E20113" s="1198"/>
    </row>
    <row r="20114" spans="4:5">
      <c r="D20114" s="1205"/>
      <c r="E20114" s="1198"/>
    </row>
    <row r="20115" spans="4:5">
      <c r="D20115" s="1205"/>
      <c r="E20115" s="1198"/>
    </row>
    <row r="20116" spans="4:5">
      <c r="D20116" s="1205"/>
      <c r="E20116" s="1198"/>
    </row>
    <row r="20117" spans="4:5">
      <c r="D20117" s="1205"/>
      <c r="E20117" s="1198"/>
    </row>
    <row r="20118" spans="4:5">
      <c r="D20118" s="1205"/>
      <c r="E20118" s="1198"/>
    </row>
    <row r="20119" spans="4:5">
      <c r="D20119" s="1205"/>
      <c r="E20119" s="1198"/>
    </row>
    <row r="20120" spans="4:5">
      <c r="D20120" s="1205"/>
      <c r="E20120" s="1198"/>
    </row>
    <row r="20121" spans="4:5">
      <c r="D20121" s="1205"/>
      <c r="E20121" s="1198"/>
    </row>
    <row r="20122" spans="4:5">
      <c r="D20122" s="1205"/>
      <c r="E20122" s="1198"/>
    </row>
    <row r="20123" spans="4:5">
      <c r="D20123" s="1205"/>
      <c r="E20123" s="1198"/>
    </row>
    <row r="20124" spans="4:5">
      <c r="D20124" s="1205"/>
      <c r="E20124" s="1198"/>
    </row>
    <row r="20125" spans="4:5">
      <c r="D20125" s="1205"/>
      <c r="E20125" s="1198"/>
    </row>
    <row r="20126" spans="4:5">
      <c r="D20126" s="1205"/>
      <c r="E20126" s="1198"/>
    </row>
    <row r="20127" spans="4:5">
      <c r="D20127" s="1205"/>
      <c r="E20127" s="1198"/>
    </row>
    <row r="20128" spans="4:5">
      <c r="D20128" s="1205"/>
      <c r="E20128" s="1198"/>
    </row>
    <row r="20129" spans="4:5">
      <c r="D20129" s="1205"/>
      <c r="E20129" s="1198"/>
    </row>
    <row r="20130" spans="4:5">
      <c r="D20130" s="1205"/>
      <c r="E20130" s="1198"/>
    </row>
    <row r="20131" spans="4:5">
      <c r="D20131" s="1205"/>
      <c r="E20131" s="1198"/>
    </row>
    <row r="20132" spans="4:5">
      <c r="D20132" s="1205"/>
      <c r="E20132" s="1198"/>
    </row>
    <row r="20133" spans="4:5">
      <c r="D20133" s="1205"/>
      <c r="E20133" s="1198"/>
    </row>
    <row r="20134" spans="4:5">
      <c r="D20134" s="1205"/>
      <c r="E20134" s="1198"/>
    </row>
    <row r="20135" spans="4:5">
      <c r="D20135" s="1205"/>
      <c r="E20135" s="1198"/>
    </row>
    <row r="20136" spans="4:5">
      <c r="D20136" s="1205"/>
      <c r="E20136" s="1198"/>
    </row>
    <row r="20137" spans="4:5">
      <c r="D20137" s="1205"/>
      <c r="E20137" s="1198"/>
    </row>
    <row r="20138" spans="4:5">
      <c r="D20138" s="1205"/>
      <c r="E20138" s="1198"/>
    </row>
    <row r="20139" spans="4:5">
      <c r="D20139" s="1205"/>
      <c r="E20139" s="1198"/>
    </row>
    <row r="20140" spans="4:5">
      <c r="D20140" s="1205"/>
      <c r="E20140" s="1198"/>
    </row>
    <row r="20141" spans="4:5">
      <c r="D20141" s="1205"/>
      <c r="E20141" s="1198"/>
    </row>
    <row r="20142" spans="4:5">
      <c r="D20142" s="1205"/>
      <c r="E20142" s="1198"/>
    </row>
    <row r="20143" spans="4:5">
      <c r="D20143" s="1205"/>
      <c r="E20143" s="1198"/>
    </row>
    <row r="20144" spans="4:5">
      <c r="D20144" s="1205"/>
      <c r="E20144" s="1198"/>
    </row>
    <row r="20145" spans="4:5">
      <c r="D20145" s="1205"/>
      <c r="E20145" s="1198"/>
    </row>
    <row r="20146" spans="4:5">
      <c r="D20146" s="1205"/>
      <c r="E20146" s="1198"/>
    </row>
    <row r="20147" spans="4:5">
      <c r="D20147" s="1205"/>
      <c r="E20147" s="1198"/>
    </row>
    <row r="20148" spans="4:5">
      <c r="D20148" s="1205"/>
      <c r="E20148" s="1198"/>
    </row>
    <row r="20149" spans="4:5">
      <c r="D20149" s="1205"/>
      <c r="E20149" s="1198"/>
    </row>
    <row r="20150" spans="4:5">
      <c r="D20150" s="1205"/>
      <c r="E20150" s="1198"/>
    </row>
    <row r="20151" spans="4:5">
      <c r="D20151" s="1205"/>
      <c r="E20151" s="1198"/>
    </row>
    <row r="20152" spans="4:5">
      <c r="D20152" s="1205"/>
      <c r="E20152" s="1198"/>
    </row>
    <row r="20153" spans="4:5">
      <c r="D20153" s="1205"/>
      <c r="E20153" s="1198"/>
    </row>
    <row r="20154" spans="4:5">
      <c r="D20154" s="1205"/>
      <c r="E20154" s="1198"/>
    </row>
    <row r="20155" spans="4:5">
      <c r="D20155" s="1205"/>
      <c r="E20155" s="1198"/>
    </row>
    <row r="20156" spans="4:5">
      <c r="D20156" s="1205"/>
      <c r="E20156" s="1198"/>
    </row>
    <row r="20157" spans="4:5">
      <c r="D20157" s="1205"/>
      <c r="E20157" s="1198"/>
    </row>
    <row r="20158" spans="4:5">
      <c r="D20158" s="1205"/>
      <c r="E20158" s="1198"/>
    </row>
    <row r="20159" spans="4:5">
      <c r="D20159" s="1205"/>
      <c r="E20159" s="1198"/>
    </row>
    <row r="20160" spans="4:5">
      <c r="D20160" s="1205"/>
      <c r="E20160" s="1198"/>
    </row>
    <row r="20161" spans="4:5">
      <c r="D20161" s="1205"/>
      <c r="E20161" s="1198"/>
    </row>
    <row r="20162" spans="4:5">
      <c r="D20162" s="1205"/>
      <c r="E20162" s="1198"/>
    </row>
    <row r="20163" spans="4:5">
      <c r="D20163" s="1205"/>
      <c r="E20163" s="1198"/>
    </row>
    <row r="20164" spans="4:5">
      <c r="D20164" s="1205"/>
      <c r="E20164" s="1198"/>
    </row>
    <row r="20165" spans="4:5">
      <c r="D20165" s="1205"/>
      <c r="E20165" s="1198"/>
    </row>
    <row r="20166" spans="4:5">
      <c r="D20166" s="1205"/>
      <c r="E20166" s="1198"/>
    </row>
    <row r="20167" spans="4:5">
      <c r="D20167" s="1205"/>
      <c r="E20167" s="1198"/>
    </row>
    <row r="20168" spans="4:5">
      <c r="D20168" s="1205"/>
      <c r="E20168" s="1198"/>
    </row>
    <row r="20169" spans="4:5">
      <c r="D20169" s="1205"/>
      <c r="E20169" s="1198"/>
    </row>
    <row r="20170" spans="4:5">
      <c r="D20170" s="1205"/>
      <c r="E20170" s="1198"/>
    </row>
    <row r="20171" spans="4:5">
      <c r="D20171" s="1205"/>
      <c r="E20171" s="1198"/>
    </row>
    <row r="20172" spans="4:5">
      <c r="D20172" s="1205"/>
      <c r="E20172" s="1198"/>
    </row>
    <row r="20173" spans="4:5">
      <c r="D20173" s="1205"/>
      <c r="E20173" s="1198"/>
    </row>
    <row r="20174" spans="4:5">
      <c r="D20174" s="1205"/>
      <c r="E20174" s="1198"/>
    </row>
    <row r="20175" spans="4:5">
      <c r="D20175" s="1205"/>
      <c r="E20175" s="1198"/>
    </row>
    <row r="20176" spans="4:5">
      <c r="D20176" s="1205"/>
      <c r="E20176" s="1198"/>
    </row>
    <row r="20177" spans="4:5">
      <c r="D20177" s="1205"/>
      <c r="E20177" s="1198"/>
    </row>
    <row r="20178" spans="4:5">
      <c r="D20178" s="1205"/>
      <c r="E20178" s="1198"/>
    </row>
    <row r="20179" spans="4:5">
      <c r="D20179" s="1205"/>
      <c r="E20179" s="1198"/>
    </row>
    <row r="20180" spans="4:5">
      <c r="D20180" s="1205"/>
      <c r="E20180" s="1198"/>
    </row>
    <row r="20181" spans="4:5">
      <c r="D20181" s="1205"/>
      <c r="E20181" s="1198"/>
    </row>
    <row r="20182" spans="4:5">
      <c r="D20182" s="1205"/>
      <c r="E20182" s="1198"/>
    </row>
    <row r="20183" spans="4:5">
      <c r="D20183" s="1205"/>
      <c r="E20183" s="1198"/>
    </row>
    <row r="20184" spans="4:5">
      <c r="D20184" s="1205"/>
      <c r="E20184" s="1198"/>
    </row>
    <row r="20185" spans="4:5">
      <c r="D20185" s="1205"/>
      <c r="E20185" s="1198"/>
    </row>
    <row r="20186" spans="4:5">
      <c r="D20186" s="1205"/>
      <c r="E20186" s="1198"/>
    </row>
    <row r="20187" spans="4:5">
      <c r="D20187" s="1205"/>
      <c r="E20187" s="1198"/>
    </row>
    <row r="20188" spans="4:5">
      <c r="D20188" s="1205"/>
      <c r="E20188" s="1198"/>
    </row>
    <row r="20189" spans="4:5">
      <c r="D20189" s="1205"/>
      <c r="E20189" s="1198"/>
    </row>
    <row r="20190" spans="4:5">
      <c r="D20190" s="1205"/>
      <c r="E20190" s="1198"/>
    </row>
    <row r="20191" spans="4:5">
      <c r="D20191" s="1205"/>
      <c r="E20191" s="1198"/>
    </row>
    <row r="20192" spans="4:5">
      <c r="D20192" s="1205"/>
      <c r="E20192" s="1198"/>
    </row>
    <row r="20193" spans="4:5">
      <c r="D20193" s="1205"/>
      <c r="E20193" s="1198"/>
    </row>
    <row r="20194" spans="4:5">
      <c r="D20194" s="1205"/>
      <c r="E20194" s="1198"/>
    </row>
    <row r="20195" spans="4:5">
      <c r="D20195" s="1205"/>
      <c r="E20195" s="1198"/>
    </row>
    <row r="20196" spans="4:5">
      <c r="D20196" s="1205"/>
      <c r="E20196" s="1198"/>
    </row>
    <row r="20197" spans="4:5">
      <c r="D20197" s="1205"/>
      <c r="E20197" s="1198"/>
    </row>
    <row r="20198" spans="4:5">
      <c r="D20198" s="1205"/>
      <c r="E20198" s="1198"/>
    </row>
    <row r="20199" spans="4:5">
      <c r="D20199" s="1205"/>
      <c r="E20199" s="1198"/>
    </row>
    <row r="20200" spans="4:5">
      <c r="D20200" s="1205"/>
      <c r="E20200" s="1198"/>
    </row>
    <row r="20201" spans="4:5">
      <c r="D20201" s="1205"/>
      <c r="E20201" s="1198"/>
    </row>
    <row r="20202" spans="4:5">
      <c r="D20202" s="1205"/>
      <c r="E20202" s="1198"/>
    </row>
    <row r="20203" spans="4:5">
      <c r="D20203" s="1205"/>
      <c r="E20203" s="1198"/>
    </row>
    <row r="20204" spans="4:5">
      <c r="D20204" s="1205"/>
      <c r="E20204" s="1198"/>
    </row>
    <row r="20205" spans="4:5">
      <c r="D20205" s="1205"/>
      <c r="E20205" s="1198"/>
    </row>
    <row r="20206" spans="4:5">
      <c r="D20206" s="1205"/>
      <c r="E20206" s="1198"/>
    </row>
    <row r="20207" spans="4:5">
      <c r="D20207" s="1205"/>
      <c r="E20207" s="1198"/>
    </row>
    <row r="20208" spans="4:5">
      <c r="D20208" s="1205"/>
      <c r="E20208" s="1198"/>
    </row>
    <row r="20209" spans="4:5">
      <c r="D20209" s="1205"/>
      <c r="E20209" s="1198"/>
    </row>
    <row r="20210" spans="4:5">
      <c r="D20210" s="1205"/>
      <c r="E20210" s="1198"/>
    </row>
    <row r="20211" spans="4:5">
      <c r="D20211" s="1205"/>
      <c r="E20211" s="1198"/>
    </row>
    <row r="20212" spans="4:5">
      <c r="D20212" s="1205"/>
      <c r="E20212" s="1198"/>
    </row>
    <row r="20213" spans="4:5">
      <c r="D20213" s="1205"/>
      <c r="E20213" s="1198"/>
    </row>
    <row r="20214" spans="4:5">
      <c r="D20214" s="1205"/>
      <c r="E20214" s="1198"/>
    </row>
    <row r="20215" spans="4:5">
      <c r="D20215" s="1205"/>
      <c r="E20215" s="1198"/>
    </row>
    <row r="20216" spans="4:5">
      <c r="D20216" s="1205"/>
      <c r="E20216" s="1198"/>
    </row>
    <row r="20217" spans="4:5">
      <c r="D20217" s="1205"/>
      <c r="E20217" s="1198"/>
    </row>
    <row r="20218" spans="4:5">
      <c r="D20218" s="1205"/>
      <c r="E20218" s="1198"/>
    </row>
    <row r="20219" spans="4:5">
      <c r="D20219" s="1205"/>
      <c r="E20219" s="1198"/>
    </row>
    <row r="20220" spans="4:5">
      <c r="D20220" s="1205"/>
      <c r="E20220" s="1198"/>
    </row>
    <row r="20221" spans="4:5">
      <c r="D20221" s="1205"/>
      <c r="E20221" s="1198"/>
    </row>
    <row r="20222" spans="4:5">
      <c r="D20222" s="1205"/>
      <c r="E20222" s="1198"/>
    </row>
    <row r="20223" spans="4:5">
      <c r="D20223" s="1205"/>
      <c r="E20223" s="1198"/>
    </row>
    <row r="20224" spans="4:5">
      <c r="D20224" s="1205"/>
      <c r="E20224" s="1198"/>
    </row>
    <row r="20225" spans="4:5">
      <c r="D20225" s="1205"/>
      <c r="E20225" s="1198"/>
    </row>
    <row r="20226" spans="4:5">
      <c r="D20226" s="1205"/>
      <c r="E20226" s="1198"/>
    </row>
    <row r="20227" spans="4:5">
      <c r="D20227" s="1205"/>
      <c r="E20227" s="1198"/>
    </row>
    <row r="20228" spans="4:5">
      <c r="D20228" s="1205"/>
      <c r="E20228" s="1198"/>
    </row>
    <row r="20229" spans="4:5">
      <c r="D20229" s="1205"/>
      <c r="E20229" s="1198"/>
    </row>
    <row r="20230" spans="4:5">
      <c r="D20230" s="1205"/>
      <c r="E20230" s="1198"/>
    </row>
    <row r="20231" spans="4:5">
      <c r="D20231" s="1205"/>
      <c r="E20231" s="1198"/>
    </row>
    <row r="20232" spans="4:5">
      <c r="D20232" s="1205"/>
      <c r="E20232" s="1198"/>
    </row>
    <row r="20233" spans="4:5">
      <c r="D20233" s="1205"/>
      <c r="E20233" s="1198"/>
    </row>
    <row r="20234" spans="4:5">
      <c r="D20234" s="1205"/>
      <c r="E20234" s="1198"/>
    </row>
    <row r="20235" spans="4:5">
      <c r="D20235" s="1205"/>
      <c r="E20235" s="1198"/>
    </row>
    <row r="20236" spans="4:5">
      <c r="D20236" s="1205"/>
      <c r="E20236" s="1198"/>
    </row>
    <row r="20237" spans="4:5">
      <c r="D20237" s="1205"/>
      <c r="E20237" s="1198"/>
    </row>
    <row r="20238" spans="4:5">
      <c r="D20238" s="1205"/>
      <c r="E20238" s="1198"/>
    </row>
    <row r="20239" spans="4:5">
      <c r="D20239" s="1205"/>
      <c r="E20239" s="1198"/>
    </row>
    <row r="20240" spans="4:5">
      <c r="D20240" s="1205"/>
      <c r="E20240" s="1198"/>
    </row>
    <row r="20241" spans="4:5">
      <c r="D20241" s="1205"/>
      <c r="E20241" s="1198"/>
    </row>
    <row r="20242" spans="4:5">
      <c r="D20242" s="1205"/>
      <c r="E20242" s="1198"/>
    </row>
    <row r="20243" spans="4:5">
      <c r="D20243" s="1205"/>
      <c r="E20243" s="1198"/>
    </row>
    <row r="20244" spans="4:5">
      <c r="D20244" s="1205"/>
      <c r="E20244" s="1198"/>
    </row>
    <row r="20245" spans="4:5">
      <c r="D20245" s="1205"/>
      <c r="E20245" s="1198"/>
    </row>
    <row r="20246" spans="4:5">
      <c r="D20246" s="1205"/>
      <c r="E20246" s="1198"/>
    </row>
    <row r="20247" spans="4:5">
      <c r="D20247" s="1205"/>
      <c r="E20247" s="1198"/>
    </row>
    <row r="20248" spans="4:5">
      <c r="D20248" s="1205"/>
      <c r="E20248" s="1198"/>
    </row>
    <row r="20249" spans="4:5">
      <c r="D20249" s="1205"/>
      <c r="E20249" s="1198"/>
    </row>
    <row r="20250" spans="4:5">
      <c r="D20250" s="1205"/>
      <c r="E20250" s="1198"/>
    </row>
    <row r="20251" spans="4:5">
      <c r="D20251" s="1205"/>
      <c r="E20251" s="1198"/>
    </row>
    <row r="20252" spans="4:5">
      <c r="D20252" s="1205"/>
      <c r="E20252" s="1198"/>
    </row>
    <row r="20253" spans="4:5">
      <c r="D20253" s="1205"/>
      <c r="E20253" s="1198"/>
    </row>
    <row r="20254" spans="4:5">
      <c r="D20254" s="1205"/>
      <c r="E20254" s="1198"/>
    </row>
    <row r="20255" spans="4:5">
      <c r="D20255" s="1205"/>
      <c r="E20255" s="1198"/>
    </row>
    <row r="20256" spans="4:5">
      <c r="D20256" s="1205"/>
      <c r="E20256" s="1198"/>
    </row>
    <row r="20257" spans="4:5">
      <c r="D20257" s="1205"/>
      <c r="E20257" s="1198"/>
    </row>
    <row r="20258" spans="4:5">
      <c r="D20258" s="1205"/>
      <c r="E20258" s="1198"/>
    </row>
    <row r="20259" spans="4:5">
      <c r="D20259" s="1205"/>
      <c r="E20259" s="1198"/>
    </row>
    <row r="20260" spans="4:5">
      <c r="D20260" s="1205"/>
      <c r="E20260" s="1198"/>
    </row>
    <row r="20261" spans="4:5">
      <c r="D20261" s="1205"/>
      <c r="E20261" s="1198"/>
    </row>
    <row r="20262" spans="4:5">
      <c r="D20262" s="1205"/>
      <c r="E20262" s="1198"/>
    </row>
    <row r="20263" spans="4:5">
      <c r="D20263" s="1205"/>
      <c r="E20263" s="1198"/>
    </row>
    <row r="20264" spans="4:5">
      <c r="D20264" s="1205"/>
      <c r="E20264" s="1198"/>
    </row>
    <row r="20265" spans="4:5">
      <c r="D20265" s="1205"/>
      <c r="E20265" s="1198"/>
    </row>
    <row r="20266" spans="4:5">
      <c r="D20266" s="1205"/>
      <c r="E20266" s="1198"/>
    </row>
    <row r="20267" spans="4:5">
      <c r="D20267" s="1205"/>
      <c r="E20267" s="1198"/>
    </row>
    <row r="20268" spans="4:5">
      <c r="D20268" s="1205"/>
      <c r="E20268" s="1198"/>
    </row>
    <row r="20269" spans="4:5">
      <c r="D20269" s="1205"/>
      <c r="E20269" s="1198"/>
    </row>
    <row r="20270" spans="4:5">
      <c r="D20270" s="1205"/>
      <c r="E20270" s="1198"/>
    </row>
    <row r="20271" spans="4:5">
      <c r="D20271" s="1205"/>
      <c r="E20271" s="1198"/>
    </row>
    <row r="20272" spans="4:5">
      <c r="D20272" s="1205"/>
      <c r="E20272" s="1198"/>
    </row>
    <row r="20273" spans="4:5">
      <c r="D20273" s="1205"/>
      <c r="E20273" s="1198"/>
    </row>
    <row r="20274" spans="4:5">
      <c r="D20274" s="1205"/>
      <c r="E20274" s="1198"/>
    </row>
    <row r="20275" spans="4:5">
      <c r="D20275" s="1205"/>
      <c r="E20275" s="1198"/>
    </row>
    <row r="20276" spans="4:5">
      <c r="D20276" s="1205"/>
      <c r="E20276" s="1198"/>
    </row>
    <row r="20277" spans="4:5">
      <c r="D20277" s="1205"/>
      <c r="E20277" s="1198"/>
    </row>
    <row r="20278" spans="4:5">
      <c r="D20278" s="1205"/>
      <c r="E20278" s="1198"/>
    </row>
    <row r="20279" spans="4:5">
      <c r="D20279" s="1205"/>
      <c r="E20279" s="1198"/>
    </row>
    <row r="20280" spans="4:5">
      <c r="D20280" s="1205"/>
      <c r="E20280" s="1198"/>
    </row>
    <row r="20281" spans="4:5">
      <c r="D20281" s="1205"/>
      <c r="E20281" s="1198"/>
    </row>
    <row r="20282" spans="4:5">
      <c r="D20282" s="1205"/>
      <c r="E20282" s="1198"/>
    </row>
    <row r="20283" spans="4:5">
      <c r="D20283" s="1205"/>
      <c r="E20283" s="1198"/>
    </row>
    <row r="20284" spans="4:5">
      <c r="D20284" s="1205"/>
      <c r="E20284" s="1198"/>
    </row>
    <row r="20285" spans="4:5">
      <c r="D20285" s="1205"/>
      <c r="E20285" s="1198"/>
    </row>
    <row r="20286" spans="4:5">
      <c r="D20286" s="1205"/>
      <c r="E20286" s="1198"/>
    </row>
    <row r="20287" spans="4:5">
      <c r="D20287" s="1205"/>
      <c r="E20287" s="1198"/>
    </row>
    <row r="20288" spans="4:5">
      <c r="D20288" s="1205"/>
      <c r="E20288" s="1198"/>
    </row>
    <row r="20289" spans="4:5">
      <c r="D20289" s="1205"/>
      <c r="E20289" s="1198"/>
    </row>
    <row r="20290" spans="4:5">
      <c r="D20290" s="1205"/>
      <c r="E20290" s="1198"/>
    </row>
    <row r="20291" spans="4:5">
      <c r="D20291" s="1205"/>
      <c r="E20291" s="1198"/>
    </row>
    <row r="20292" spans="4:5">
      <c r="D20292" s="1205"/>
      <c r="E20292" s="1198"/>
    </row>
    <row r="20293" spans="4:5">
      <c r="D20293" s="1205"/>
      <c r="E20293" s="1198"/>
    </row>
    <row r="20294" spans="4:5">
      <c r="D20294" s="1205"/>
      <c r="E20294" s="1198"/>
    </row>
    <row r="20295" spans="4:5">
      <c r="D20295" s="1205"/>
      <c r="E20295" s="1198"/>
    </row>
    <row r="20296" spans="4:5">
      <c r="D20296" s="1205"/>
      <c r="E20296" s="1198"/>
    </row>
    <row r="20297" spans="4:5">
      <c r="D20297" s="1205"/>
      <c r="E20297" s="1198"/>
    </row>
    <row r="20298" spans="4:5">
      <c r="D20298" s="1205"/>
      <c r="E20298" s="1198"/>
    </row>
    <row r="20299" spans="4:5">
      <c r="D20299" s="1205"/>
      <c r="E20299" s="1198"/>
    </row>
    <row r="20300" spans="4:5">
      <c r="D20300" s="1205"/>
      <c r="E20300" s="1198"/>
    </row>
    <row r="20301" spans="4:5">
      <c r="D20301" s="1205"/>
      <c r="E20301" s="1198"/>
    </row>
    <row r="20302" spans="4:5">
      <c r="D20302" s="1205"/>
      <c r="E20302" s="1198"/>
    </row>
    <row r="20303" spans="4:5">
      <c r="D20303" s="1205"/>
      <c r="E20303" s="1198"/>
    </row>
    <row r="20304" spans="4:5">
      <c r="D20304" s="1205"/>
      <c r="E20304" s="1198"/>
    </row>
    <row r="20305" spans="4:5">
      <c r="D20305" s="1205"/>
      <c r="E20305" s="1198"/>
    </row>
    <row r="20306" spans="4:5">
      <c r="D20306" s="1205"/>
      <c r="E20306" s="1198"/>
    </row>
    <row r="20307" spans="4:5">
      <c r="D20307" s="1205"/>
      <c r="E20307" s="1198"/>
    </row>
    <row r="20308" spans="4:5">
      <c r="D20308" s="1205"/>
      <c r="E20308" s="1198"/>
    </row>
    <row r="20309" spans="4:5">
      <c r="D20309" s="1205"/>
      <c r="E20309" s="1198"/>
    </row>
    <row r="20310" spans="4:5">
      <c r="D20310" s="1205"/>
      <c r="E20310" s="1198"/>
    </row>
    <row r="20311" spans="4:5">
      <c r="D20311" s="1205"/>
      <c r="E20311" s="1198"/>
    </row>
    <row r="20312" spans="4:5">
      <c r="D20312" s="1205"/>
      <c r="E20312" s="1198"/>
    </row>
    <row r="20313" spans="4:5">
      <c r="D20313" s="1205"/>
      <c r="E20313" s="1198"/>
    </row>
    <row r="20314" spans="4:5">
      <c r="D20314" s="1205"/>
      <c r="E20314" s="1198"/>
    </row>
    <row r="20315" spans="4:5">
      <c r="D20315" s="1205"/>
      <c r="E20315" s="1198"/>
    </row>
    <row r="20316" spans="4:5">
      <c r="D20316" s="1205"/>
      <c r="E20316" s="1198"/>
    </row>
    <row r="20317" spans="4:5">
      <c r="D20317" s="1205"/>
      <c r="E20317" s="1198"/>
    </row>
    <row r="20318" spans="4:5">
      <c r="D20318" s="1205"/>
      <c r="E20318" s="1198"/>
    </row>
    <row r="20319" spans="4:5">
      <c r="D20319" s="1205"/>
      <c r="E20319" s="1198"/>
    </row>
    <row r="20320" spans="4:5">
      <c r="D20320" s="1205"/>
      <c r="E20320" s="1198"/>
    </row>
    <row r="20321" spans="4:5">
      <c r="D20321" s="1205"/>
      <c r="E20321" s="1198"/>
    </row>
    <row r="20322" spans="4:5">
      <c r="D20322" s="1205"/>
      <c r="E20322" s="1198"/>
    </row>
    <row r="20323" spans="4:5">
      <c r="D20323" s="1205"/>
      <c r="E20323" s="1198"/>
    </row>
    <row r="20324" spans="4:5">
      <c r="D20324" s="1205"/>
      <c r="E20324" s="1198"/>
    </row>
    <row r="20325" spans="4:5">
      <c r="D20325" s="1205"/>
      <c r="E20325" s="1198"/>
    </row>
    <row r="20326" spans="4:5">
      <c r="D20326" s="1205"/>
      <c r="E20326" s="1198"/>
    </row>
    <row r="20327" spans="4:5">
      <c r="D20327" s="1205"/>
      <c r="E20327" s="1198"/>
    </row>
    <row r="20328" spans="4:5">
      <c r="D20328" s="1205"/>
      <c r="E20328" s="1198"/>
    </row>
    <row r="20329" spans="4:5">
      <c r="D20329" s="1205"/>
      <c r="E20329" s="1198"/>
    </row>
    <row r="20330" spans="4:5">
      <c r="D20330" s="1205"/>
      <c r="E20330" s="1198"/>
    </row>
    <row r="20331" spans="4:5">
      <c r="D20331" s="1205"/>
      <c r="E20331" s="1198"/>
    </row>
    <row r="20332" spans="4:5">
      <c r="D20332" s="1205"/>
      <c r="E20332" s="1198"/>
    </row>
    <row r="20333" spans="4:5">
      <c r="D20333" s="1205"/>
      <c r="E20333" s="1198"/>
    </row>
    <row r="20334" spans="4:5">
      <c r="D20334" s="1205"/>
      <c r="E20334" s="1198"/>
    </row>
    <row r="20335" spans="4:5">
      <c r="D20335" s="1205"/>
      <c r="E20335" s="1198"/>
    </row>
    <row r="20336" spans="4:5">
      <c r="D20336" s="1205"/>
      <c r="E20336" s="1198"/>
    </row>
    <row r="20337" spans="4:5">
      <c r="D20337" s="1205"/>
      <c r="E20337" s="1198"/>
    </row>
    <row r="20338" spans="4:5">
      <c r="D20338" s="1205"/>
      <c r="E20338" s="1198"/>
    </row>
    <row r="20339" spans="4:5">
      <c r="D20339" s="1205"/>
      <c r="E20339" s="1198"/>
    </row>
    <row r="20340" spans="4:5">
      <c r="D20340" s="1205"/>
      <c r="E20340" s="1198"/>
    </row>
    <row r="20341" spans="4:5">
      <c r="D20341" s="1205"/>
      <c r="E20341" s="1198"/>
    </row>
    <row r="20342" spans="4:5">
      <c r="D20342" s="1205"/>
      <c r="E20342" s="1198"/>
    </row>
    <row r="20343" spans="4:5">
      <c r="D20343" s="1205"/>
      <c r="E20343" s="1198"/>
    </row>
    <row r="20344" spans="4:5">
      <c r="D20344" s="1205"/>
      <c r="E20344" s="1198"/>
    </row>
    <row r="20345" spans="4:5">
      <c r="D20345" s="1205"/>
      <c r="E20345" s="1198"/>
    </row>
    <row r="20346" spans="4:5">
      <c r="D20346" s="1205"/>
      <c r="E20346" s="1198"/>
    </row>
    <row r="20347" spans="4:5">
      <c r="D20347" s="1205"/>
      <c r="E20347" s="1198"/>
    </row>
    <row r="20348" spans="4:5">
      <c r="D20348" s="1205"/>
      <c r="E20348" s="1198"/>
    </row>
    <row r="20349" spans="4:5">
      <c r="D20349" s="1205"/>
      <c r="E20349" s="1198"/>
    </row>
    <row r="20350" spans="4:5">
      <c r="D20350" s="1205"/>
      <c r="E20350" s="1198"/>
    </row>
    <row r="20351" spans="4:5">
      <c r="D20351" s="1205"/>
      <c r="E20351" s="1198"/>
    </row>
    <row r="20352" spans="4:5">
      <c r="D20352" s="1205"/>
      <c r="E20352" s="1198"/>
    </row>
    <row r="20353" spans="4:5">
      <c r="D20353" s="1205"/>
      <c r="E20353" s="1198"/>
    </row>
    <row r="20354" spans="4:5">
      <c r="D20354" s="1205"/>
      <c r="E20354" s="1198"/>
    </row>
    <row r="20355" spans="4:5">
      <c r="D20355" s="1205"/>
      <c r="E20355" s="1198"/>
    </row>
    <row r="20356" spans="4:5">
      <c r="D20356" s="1205"/>
      <c r="E20356" s="1198"/>
    </row>
    <row r="20357" spans="4:5">
      <c r="D20357" s="1205"/>
      <c r="E20357" s="1198"/>
    </row>
    <row r="20358" spans="4:5">
      <c r="D20358" s="1205"/>
      <c r="E20358" s="1198"/>
    </row>
    <row r="20359" spans="4:5">
      <c r="D20359" s="1205"/>
      <c r="E20359" s="1198"/>
    </row>
    <row r="20360" spans="4:5">
      <c r="D20360" s="1205"/>
      <c r="E20360" s="1198"/>
    </row>
    <row r="20361" spans="4:5">
      <c r="D20361" s="1205"/>
      <c r="E20361" s="1198"/>
    </row>
    <row r="20362" spans="4:5">
      <c r="D20362" s="1205"/>
      <c r="E20362" s="1198"/>
    </row>
    <row r="20363" spans="4:5">
      <c r="D20363" s="1205"/>
      <c r="E20363" s="1198"/>
    </row>
    <row r="20364" spans="4:5">
      <c r="D20364" s="1205"/>
      <c r="E20364" s="1198"/>
    </row>
    <row r="20365" spans="4:5">
      <c r="D20365" s="1205"/>
      <c r="E20365" s="1198"/>
    </row>
    <row r="20366" spans="4:5">
      <c r="D20366" s="1205"/>
      <c r="E20366" s="1198"/>
    </row>
    <row r="20367" spans="4:5">
      <c r="D20367" s="1205"/>
      <c r="E20367" s="1198"/>
    </row>
    <row r="20368" spans="4:5">
      <c r="D20368" s="1205"/>
      <c r="E20368" s="1198"/>
    </row>
    <row r="20369" spans="4:5">
      <c r="D20369" s="1205"/>
      <c r="E20369" s="1198"/>
    </row>
    <row r="20370" spans="4:5">
      <c r="D20370" s="1205"/>
      <c r="E20370" s="1198"/>
    </row>
    <row r="20371" spans="4:5">
      <c r="D20371" s="1205"/>
      <c r="E20371" s="1198"/>
    </row>
    <row r="20372" spans="4:5">
      <c r="D20372" s="1205"/>
      <c r="E20372" s="1198"/>
    </row>
    <row r="20373" spans="4:5">
      <c r="D20373" s="1205"/>
      <c r="E20373" s="1198"/>
    </row>
    <row r="20374" spans="4:5">
      <c r="D20374" s="1205"/>
      <c r="E20374" s="1198"/>
    </row>
    <row r="20375" spans="4:5">
      <c r="D20375" s="1205"/>
      <c r="E20375" s="1198"/>
    </row>
    <row r="20376" spans="4:5">
      <c r="D20376" s="1205"/>
      <c r="E20376" s="1198"/>
    </row>
    <row r="20377" spans="4:5">
      <c r="D20377" s="1205"/>
      <c r="E20377" s="1198"/>
    </row>
    <row r="20378" spans="4:5">
      <c r="D20378" s="1205"/>
      <c r="E20378" s="1198"/>
    </row>
    <row r="20379" spans="4:5">
      <c r="D20379" s="1205"/>
      <c r="E20379" s="1198"/>
    </row>
    <row r="20380" spans="4:5">
      <c r="D20380" s="1205"/>
      <c r="E20380" s="1198"/>
    </row>
    <row r="20381" spans="4:5">
      <c r="D20381" s="1205"/>
      <c r="E20381" s="1198"/>
    </row>
    <row r="20382" spans="4:5">
      <c r="D20382" s="1205"/>
      <c r="E20382" s="1198"/>
    </row>
    <row r="20383" spans="4:5">
      <c r="D20383" s="1205"/>
      <c r="E20383" s="1198"/>
    </row>
    <row r="20384" spans="4:5">
      <c r="D20384" s="1205"/>
      <c r="E20384" s="1198"/>
    </row>
    <row r="20385" spans="4:5">
      <c r="D20385" s="1205"/>
      <c r="E20385" s="1198"/>
    </row>
    <row r="20386" spans="4:5">
      <c r="D20386" s="1205"/>
      <c r="E20386" s="1198"/>
    </row>
    <row r="20387" spans="4:5">
      <c r="D20387" s="1205"/>
      <c r="E20387" s="1198"/>
    </row>
    <row r="20388" spans="4:5">
      <c r="D20388" s="1205"/>
      <c r="E20388" s="1198"/>
    </row>
    <row r="20389" spans="4:5">
      <c r="D20389" s="1205"/>
      <c r="E20389" s="1198"/>
    </row>
    <row r="20390" spans="4:5">
      <c r="D20390" s="1205"/>
      <c r="E20390" s="1198"/>
    </row>
    <row r="20391" spans="4:5">
      <c r="D20391" s="1205"/>
      <c r="E20391" s="1198"/>
    </row>
    <row r="20392" spans="4:5">
      <c r="D20392" s="1205"/>
      <c r="E20392" s="1198"/>
    </row>
    <row r="20393" spans="4:5">
      <c r="D20393" s="1205"/>
      <c r="E20393" s="1198"/>
    </row>
    <row r="20394" spans="4:5">
      <c r="D20394" s="1205"/>
      <c r="E20394" s="1198"/>
    </row>
    <row r="20395" spans="4:5">
      <c r="D20395" s="1205"/>
      <c r="E20395" s="1198"/>
    </row>
    <row r="20396" spans="4:5">
      <c r="D20396" s="1205"/>
      <c r="E20396" s="1198"/>
    </row>
    <row r="20397" spans="4:5">
      <c r="D20397" s="1205"/>
      <c r="E20397" s="1198"/>
    </row>
    <row r="20398" spans="4:5">
      <c r="D20398" s="1205"/>
      <c r="E20398" s="1198"/>
    </row>
    <row r="20399" spans="4:5">
      <c r="D20399" s="1205"/>
      <c r="E20399" s="1198"/>
    </row>
    <row r="20400" spans="4:5">
      <c r="D20400" s="1205"/>
      <c r="E20400" s="1198"/>
    </row>
    <row r="20401" spans="4:5">
      <c r="D20401" s="1205"/>
      <c r="E20401" s="1198"/>
    </row>
    <row r="20402" spans="4:5">
      <c r="D20402" s="1205"/>
      <c r="E20402" s="1198"/>
    </row>
    <row r="20403" spans="4:5">
      <c r="D20403" s="1205"/>
      <c r="E20403" s="1198"/>
    </row>
    <row r="20404" spans="4:5">
      <c r="D20404" s="1205"/>
      <c r="E20404" s="1198"/>
    </row>
    <row r="20405" spans="4:5">
      <c r="D20405" s="1205"/>
      <c r="E20405" s="1198"/>
    </row>
    <row r="20406" spans="4:5">
      <c r="D20406" s="1205"/>
      <c r="E20406" s="1198"/>
    </row>
    <row r="20407" spans="4:5">
      <c r="D20407" s="1205"/>
      <c r="E20407" s="1198"/>
    </row>
    <row r="20408" spans="4:5">
      <c r="D20408" s="1205"/>
      <c r="E20408" s="1198"/>
    </row>
    <row r="20409" spans="4:5">
      <c r="D20409" s="1205"/>
      <c r="E20409" s="1198"/>
    </row>
    <row r="20410" spans="4:5">
      <c r="D20410" s="1205"/>
      <c r="E20410" s="1198"/>
    </row>
    <row r="20411" spans="4:5">
      <c r="D20411" s="1205"/>
      <c r="E20411" s="1198"/>
    </row>
    <row r="20412" spans="4:5">
      <c r="D20412" s="1205"/>
      <c r="E20412" s="1198"/>
    </row>
    <row r="20413" spans="4:5">
      <c r="D20413" s="1205"/>
      <c r="E20413" s="1198"/>
    </row>
    <row r="20414" spans="4:5">
      <c r="D20414" s="1205"/>
      <c r="E20414" s="1198"/>
    </row>
    <row r="20415" spans="4:5">
      <c r="D20415" s="1205"/>
      <c r="E20415" s="1198"/>
    </row>
    <row r="20416" spans="4:5">
      <c r="D20416" s="1205"/>
      <c r="E20416" s="1198"/>
    </row>
    <row r="20417" spans="4:5">
      <c r="D20417" s="1205"/>
      <c r="E20417" s="1198"/>
    </row>
    <row r="20418" spans="4:5">
      <c r="D20418" s="1205"/>
      <c r="E20418" s="1198"/>
    </row>
    <row r="20419" spans="4:5">
      <c r="D20419" s="1205"/>
      <c r="E20419" s="1198"/>
    </row>
    <row r="20420" spans="4:5">
      <c r="D20420" s="1205"/>
      <c r="E20420" s="1198"/>
    </row>
    <row r="20421" spans="4:5">
      <c r="D20421" s="1205"/>
      <c r="E20421" s="1198"/>
    </row>
    <row r="20422" spans="4:5">
      <c r="D20422" s="1205"/>
      <c r="E20422" s="1198"/>
    </row>
    <row r="20423" spans="4:5">
      <c r="D20423" s="1205"/>
      <c r="E20423" s="1198"/>
    </row>
    <row r="20424" spans="4:5">
      <c r="D20424" s="1205"/>
      <c r="E20424" s="1198"/>
    </row>
    <row r="20425" spans="4:5">
      <c r="D20425" s="1205"/>
      <c r="E20425" s="1198"/>
    </row>
    <row r="20426" spans="4:5">
      <c r="D20426" s="1205"/>
      <c r="E20426" s="1198"/>
    </row>
    <row r="20427" spans="4:5">
      <c r="D20427" s="1205"/>
      <c r="E20427" s="1198"/>
    </row>
    <row r="20428" spans="4:5">
      <c r="D20428" s="1205"/>
      <c r="E20428" s="1198"/>
    </row>
    <row r="20429" spans="4:5">
      <c r="D20429" s="1205"/>
      <c r="E20429" s="1198"/>
    </row>
    <row r="20430" spans="4:5">
      <c r="D20430" s="1205"/>
      <c r="E20430" s="1198"/>
    </row>
    <row r="20431" spans="4:5">
      <c r="D20431" s="1205"/>
      <c r="E20431" s="1198"/>
    </row>
    <row r="20432" spans="4:5">
      <c r="D20432" s="1205"/>
      <c r="E20432" s="1198"/>
    </row>
    <row r="20433" spans="4:5">
      <c r="D20433" s="1205"/>
      <c r="E20433" s="1198"/>
    </row>
    <row r="20434" spans="4:5">
      <c r="D20434" s="1205"/>
      <c r="E20434" s="1198"/>
    </row>
    <row r="20435" spans="4:5">
      <c r="D20435" s="1205"/>
      <c r="E20435" s="1198"/>
    </row>
    <row r="20436" spans="4:5">
      <c r="D20436" s="1205"/>
      <c r="E20436" s="1198"/>
    </row>
    <row r="20437" spans="4:5">
      <c r="D20437" s="1205"/>
      <c r="E20437" s="1198"/>
    </row>
    <row r="20438" spans="4:5">
      <c r="D20438" s="1205"/>
      <c r="E20438" s="1198"/>
    </row>
    <row r="20439" spans="4:5">
      <c r="D20439" s="1205"/>
      <c r="E20439" s="1198"/>
    </row>
    <row r="20440" spans="4:5">
      <c r="D20440" s="1205"/>
      <c r="E20440" s="1198"/>
    </row>
    <row r="20441" spans="4:5">
      <c r="D20441" s="1205"/>
      <c r="E20441" s="1198"/>
    </row>
    <row r="20442" spans="4:5">
      <c r="D20442" s="1205"/>
      <c r="E20442" s="1198"/>
    </row>
    <row r="20443" spans="4:5">
      <c r="D20443" s="1205"/>
      <c r="E20443" s="1198"/>
    </row>
    <row r="20444" spans="4:5">
      <c r="D20444" s="1205"/>
      <c r="E20444" s="1198"/>
    </row>
    <row r="20445" spans="4:5">
      <c r="D20445" s="1205"/>
      <c r="E20445" s="1198"/>
    </row>
    <row r="20446" spans="4:5">
      <c r="D20446" s="1205"/>
      <c r="E20446" s="1198"/>
    </row>
    <row r="20447" spans="4:5">
      <c r="D20447" s="1205"/>
      <c r="E20447" s="1198"/>
    </row>
    <row r="20448" spans="4:5">
      <c r="D20448" s="1205"/>
      <c r="E20448" s="1198"/>
    </row>
    <row r="20449" spans="4:5">
      <c r="D20449" s="1205"/>
      <c r="E20449" s="1198"/>
    </row>
    <row r="20450" spans="4:5">
      <c r="D20450" s="1205"/>
      <c r="E20450" s="1198"/>
    </row>
    <row r="20451" spans="4:5">
      <c r="D20451" s="1205"/>
      <c r="E20451" s="1198"/>
    </row>
    <row r="20452" spans="4:5">
      <c r="D20452" s="1205"/>
      <c r="E20452" s="1198"/>
    </row>
    <row r="20453" spans="4:5">
      <c r="D20453" s="1205"/>
      <c r="E20453" s="1198"/>
    </row>
    <row r="20454" spans="4:5">
      <c r="D20454" s="1205"/>
      <c r="E20454" s="1198"/>
    </row>
    <row r="20455" spans="4:5">
      <c r="D20455" s="1205"/>
      <c r="E20455" s="1198"/>
    </row>
    <row r="20456" spans="4:5">
      <c r="D20456" s="1205"/>
      <c r="E20456" s="1198"/>
    </row>
    <row r="20457" spans="4:5">
      <c r="D20457" s="1205"/>
      <c r="E20457" s="1198"/>
    </row>
    <row r="20458" spans="4:5">
      <c r="D20458" s="1205"/>
      <c r="E20458" s="1198"/>
    </row>
    <row r="20459" spans="4:5">
      <c r="D20459" s="1205"/>
      <c r="E20459" s="1198"/>
    </row>
    <row r="20460" spans="4:5">
      <c r="D20460" s="1205"/>
      <c r="E20460" s="1198"/>
    </row>
    <row r="20461" spans="4:5">
      <c r="D20461" s="1205"/>
      <c r="E20461" s="1198"/>
    </row>
    <row r="20462" spans="4:5">
      <c r="D20462" s="1205"/>
      <c r="E20462" s="1198"/>
    </row>
    <row r="20463" spans="4:5">
      <c r="D20463" s="1205"/>
      <c r="E20463" s="1198"/>
    </row>
    <row r="20464" spans="4:5">
      <c r="D20464" s="1205"/>
      <c r="E20464" s="1198"/>
    </row>
    <row r="20465" spans="4:5">
      <c r="D20465" s="1205"/>
      <c r="E20465" s="1198"/>
    </row>
    <row r="20466" spans="4:5">
      <c r="D20466" s="1205"/>
      <c r="E20466" s="1198"/>
    </row>
    <row r="20467" spans="4:5">
      <c r="D20467" s="1205"/>
      <c r="E20467" s="1198"/>
    </row>
    <row r="20468" spans="4:5">
      <c r="D20468" s="1205"/>
      <c r="E20468" s="1198"/>
    </row>
    <row r="20469" spans="4:5">
      <c r="D20469" s="1205"/>
      <c r="E20469" s="1198"/>
    </row>
    <row r="20470" spans="4:5">
      <c r="D20470" s="1205"/>
      <c r="E20470" s="1198"/>
    </row>
    <row r="20471" spans="4:5">
      <c r="D20471" s="1205"/>
      <c r="E20471" s="1198"/>
    </row>
    <row r="20472" spans="4:5">
      <c r="D20472" s="1205"/>
      <c r="E20472" s="1198"/>
    </row>
    <row r="20473" spans="4:5">
      <c r="D20473" s="1205"/>
      <c r="E20473" s="1198"/>
    </row>
    <row r="20474" spans="4:5">
      <c r="D20474" s="1205"/>
      <c r="E20474" s="1198"/>
    </row>
    <row r="20475" spans="4:5">
      <c r="D20475" s="1205"/>
      <c r="E20475" s="1198"/>
    </row>
    <row r="20476" spans="4:5">
      <c r="D20476" s="1205"/>
      <c r="E20476" s="1198"/>
    </row>
    <row r="20477" spans="4:5">
      <c r="D20477" s="1205"/>
      <c r="E20477" s="1198"/>
    </row>
    <row r="20478" spans="4:5">
      <c r="D20478" s="1205"/>
      <c r="E20478" s="1198"/>
    </row>
    <row r="20479" spans="4:5">
      <c r="D20479" s="1205"/>
      <c r="E20479" s="1198"/>
    </row>
    <row r="20480" spans="4:5">
      <c r="D20480" s="1205"/>
      <c r="E20480" s="1198"/>
    </row>
    <row r="20481" spans="4:5">
      <c r="D20481" s="1205"/>
      <c r="E20481" s="1198"/>
    </row>
    <row r="20482" spans="4:5">
      <c r="D20482" s="1205"/>
      <c r="E20482" s="1198"/>
    </row>
    <row r="20483" spans="4:5">
      <c r="D20483" s="1205"/>
      <c r="E20483" s="1198"/>
    </row>
    <row r="20484" spans="4:5">
      <c r="D20484" s="1205"/>
      <c r="E20484" s="1198"/>
    </row>
    <row r="20485" spans="4:5">
      <c r="D20485" s="1205"/>
      <c r="E20485" s="1198"/>
    </row>
    <row r="20486" spans="4:5">
      <c r="D20486" s="1205"/>
      <c r="E20486" s="1198"/>
    </row>
    <row r="20487" spans="4:5">
      <c r="D20487" s="1205"/>
      <c r="E20487" s="1198"/>
    </row>
    <row r="20488" spans="4:5">
      <c r="D20488" s="1205"/>
      <c r="E20488" s="1198"/>
    </row>
    <row r="20489" spans="4:5">
      <c r="D20489" s="1205"/>
      <c r="E20489" s="1198"/>
    </row>
    <row r="20490" spans="4:5">
      <c r="D20490" s="1205"/>
      <c r="E20490" s="1198"/>
    </row>
    <row r="20491" spans="4:5">
      <c r="D20491" s="1205"/>
      <c r="E20491" s="1198"/>
    </row>
    <row r="20492" spans="4:5">
      <c r="D20492" s="1205"/>
      <c r="E20492" s="1198"/>
    </row>
    <row r="20493" spans="4:5">
      <c r="D20493" s="1205"/>
      <c r="E20493" s="1198"/>
    </row>
    <row r="20494" spans="4:5">
      <c r="D20494" s="1205"/>
      <c r="E20494" s="1198"/>
    </row>
    <row r="20495" spans="4:5">
      <c r="D20495" s="1205"/>
      <c r="E20495" s="1198"/>
    </row>
    <row r="20496" spans="4:5">
      <c r="D20496" s="1205"/>
      <c r="E20496" s="1198"/>
    </row>
    <row r="20497" spans="4:5">
      <c r="D20497" s="1205"/>
      <c r="E20497" s="1198"/>
    </row>
    <row r="20498" spans="4:5">
      <c r="D20498" s="1205"/>
      <c r="E20498" s="1198"/>
    </row>
    <row r="20499" spans="4:5">
      <c r="D20499" s="1205"/>
      <c r="E20499" s="1198"/>
    </row>
    <row r="20500" spans="4:5">
      <c r="D20500" s="1205"/>
      <c r="E20500" s="1198"/>
    </row>
    <row r="20501" spans="4:5">
      <c r="D20501" s="1205"/>
      <c r="E20501" s="1198"/>
    </row>
    <row r="20502" spans="4:5">
      <c r="D20502" s="1205"/>
      <c r="E20502" s="1198"/>
    </row>
    <row r="20503" spans="4:5">
      <c r="D20503" s="1205"/>
      <c r="E20503" s="1198"/>
    </row>
    <row r="20504" spans="4:5">
      <c r="D20504" s="1205"/>
      <c r="E20504" s="1198"/>
    </row>
    <row r="20505" spans="4:5">
      <c r="D20505" s="1205"/>
      <c r="E20505" s="1198"/>
    </row>
    <row r="20506" spans="4:5">
      <c r="D20506" s="1205"/>
      <c r="E20506" s="1198"/>
    </row>
    <row r="20507" spans="4:5">
      <c r="D20507" s="1205"/>
      <c r="E20507" s="1198"/>
    </row>
    <row r="20508" spans="4:5">
      <c r="D20508" s="1205"/>
      <c r="E20508" s="1198"/>
    </row>
    <row r="20509" spans="4:5">
      <c r="D20509" s="1205"/>
      <c r="E20509" s="1198"/>
    </row>
    <row r="20510" spans="4:5">
      <c r="D20510" s="1205"/>
      <c r="E20510" s="1198"/>
    </row>
    <row r="20511" spans="4:5">
      <c r="D20511" s="1205"/>
      <c r="E20511" s="1198"/>
    </row>
    <row r="20512" spans="4:5">
      <c r="D20512" s="1205"/>
      <c r="E20512" s="1198"/>
    </row>
    <row r="20513" spans="4:5">
      <c r="D20513" s="1205"/>
      <c r="E20513" s="1198"/>
    </row>
    <row r="20514" spans="4:5">
      <c r="D20514" s="1205"/>
      <c r="E20514" s="1198"/>
    </row>
    <row r="20515" spans="4:5">
      <c r="D20515" s="1205"/>
      <c r="E20515" s="1198"/>
    </row>
    <row r="20516" spans="4:5">
      <c r="D20516" s="1205"/>
      <c r="E20516" s="1198"/>
    </row>
    <row r="20517" spans="4:5">
      <c r="D20517" s="1205"/>
      <c r="E20517" s="1198"/>
    </row>
    <row r="20518" spans="4:5">
      <c r="D20518" s="1205"/>
      <c r="E20518" s="1198"/>
    </row>
    <row r="20519" spans="4:5">
      <c r="D20519" s="1205"/>
      <c r="E20519" s="1198"/>
    </row>
    <row r="20520" spans="4:5">
      <c r="D20520" s="1205"/>
      <c r="E20520" s="1198"/>
    </row>
    <row r="20521" spans="4:5">
      <c r="D20521" s="1205"/>
      <c r="E20521" s="1198"/>
    </row>
    <row r="20522" spans="4:5">
      <c r="D20522" s="1205"/>
      <c r="E20522" s="1198"/>
    </row>
    <row r="20523" spans="4:5">
      <c r="D20523" s="1205"/>
      <c r="E20523" s="1198"/>
    </row>
    <row r="20524" spans="4:5">
      <c r="D20524" s="1205"/>
      <c r="E20524" s="1198"/>
    </row>
    <row r="20525" spans="4:5">
      <c r="D20525" s="1205"/>
      <c r="E20525" s="1198"/>
    </row>
    <row r="20526" spans="4:5">
      <c r="D20526" s="1205"/>
      <c r="E20526" s="1198"/>
    </row>
    <row r="20527" spans="4:5">
      <c r="D20527" s="1205"/>
      <c r="E20527" s="1198"/>
    </row>
    <row r="20528" spans="4:5">
      <c r="D20528" s="1205"/>
      <c r="E20528" s="1198"/>
    </row>
    <row r="20529" spans="4:5">
      <c r="D20529" s="1205"/>
      <c r="E20529" s="1198"/>
    </row>
    <row r="20530" spans="4:5">
      <c r="D20530" s="1205"/>
      <c r="E20530" s="1198"/>
    </row>
    <row r="20531" spans="4:5">
      <c r="D20531" s="1205"/>
      <c r="E20531" s="1198"/>
    </row>
    <row r="20532" spans="4:5">
      <c r="D20532" s="1205"/>
      <c r="E20532" s="1198"/>
    </row>
    <row r="20533" spans="4:5">
      <c r="D20533" s="1205"/>
      <c r="E20533" s="1198"/>
    </row>
    <row r="20534" spans="4:5">
      <c r="D20534" s="1205"/>
      <c r="E20534" s="1198"/>
    </row>
    <row r="20535" spans="4:5">
      <c r="D20535" s="1205"/>
      <c r="E20535" s="1198"/>
    </row>
    <row r="20536" spans="4:5">
      <c r="D20536" s="1205"/>
      <c r="E20536" s="1198"/>
    </row>
    <row r="20537" spans="4:5">
      <c r="D20537" s="1205"/>
      <c r="E20537" s="1198"/>
    </row>
    <row r="20538" spans="4:5">
      <c r="D20538" s="1205"/>
      <c r="E20538" s="1198"/>
    </row>
    <row r="20539" spans="4:5">
      <c r="D20539" s="1205"/>
      <c r="E20539" s="1198"/>
    </row>
    <row r="20540" spans="4:5">
      <c r="D20540" s="1205"/>
      <c r="E20540" s="1198"/>
    </row>
    <row r="20541" spans="4:5">
      <c r="D20541" s="1205"/>
      <c r="E20541" s="1198"/>
    </row>
    <row r="20542" spans="4:5">
      <c r="D20542" s="1205"/>
      <c r="E20542" s="1198"/>
    </row>
    <row r="20543" spans="4:5">
      <c r="D20543" s="1205"/>
      <c r="E20543" s="1198"/>
    </row>
    <row r="20544" spans="4:5">
      <c r="D20544" s="1205"/>
      <c r="E20544" s="1198"/>
    </row>
    <row r="20545" spans="4:5">
      <c r="D20545" s="1205"/>
      <c r="E20545" s="1198"/>
    </row>
    <row r="20546" spans="4:5">
      <c r="D20546" s="1205"/>
      <c r="E20546" s="1198"/>
    </row>
    <row r="20547" spans="4:5">
      <c r="D20547" s="1205"/>
      <c r="E20547" s="1198"/>
    </row>
    <row r="20548" spans="4:5">
      <c r="D20548" s="1205"/>
      <c r="E20548" s="1198"/>
    </row>
    <row r="20549" spans="4:5">
      <c r="D20549" s="1205"/>
      <c r="E20549" s="1198"/>
    </row>
    <row r="20550" spans="4:5">
      <c r="D20550" s="1205"/>
      <c r="E20550" s="1198"/>
    </row>
    <row r="20551" spans="4:5">
      <c r="D20551" s="1205"/>
      <c r="E20551" s="1198"/>
    </row>
    <row r="20552" spans="4:5">
      <c r="D20552" s="1205"/>
      <c r="E20552" s="1198"/>
    </row>
    <row r="20553" spans="4:5">
      <c r="D20553" s="1205"/>
      <c r="E20553" s="1198"/>
    </row>
    <row r="20554" spans="4:5">
      <c r="D20554" s="1205"/>
      <c r="E20554" s="1198"/>
    </row>
    <row r="20555" spans="4:5">
      <c r="D20555" s="1205"/>
      <c r="E20555" s="1198"/>
    </row>
    <row r="20556" spans="4:5">
      <c r="D20556" s="1205"/>
      <c r="E20556" s="1198"/>
    </row>
    <row r="20557" spans="4:5">
      <c r="D20557" s="1205"/>
      <c r="E20557" s="1198"/>
    </row>
    <row r="20558" spans="4:5">
      <c r="D20558" s="1205"/>
      <c r="E20558" s="1198"/>
    </row>
    <row r="20559" spans="4:5">
      <c r="D20559" s="1205"/>
      <c r="E20559" s="1198"/>
    </row>
    <row r="20560" spans="4:5">
      <c r="D20560" s="1205"/>
      <c r="E20560" s="1198"/>
    </row>
    <row r="20561" spans="4:5">
      <c r="D20561" s="1205"/>
      <c r="E20561" s="1198"/>
    </row>
    <row r="20562" spans="4:5">
      <c r="D20562" s="1205"/>
      <c r="E20562" s="1198"/>
    </row>
    <row r="20563" spans="4:5">
      <c r="D20563" s="1205"/>
      <c r="E20563" s="1198"/>
    </row>
    <row r="20564" spans="4:5">
      <c r="D20564" s="1205"/>
      <c r="E20564" s="1198"/>
    </row>
    <row r="20565" spans="4:5">
      <c r="D20565" s="1205"/>
      <c r="E20565" s="1198"/>
    </row>
    <row r="20566" spans="4:5">
      <c r="D20566" s="1205"/>
      <c r="E20566" s="1198"/>
    </row>
    <row r="20567" spans="4:5">
      <c r="D20567" s="1205"/>
      <c r="E20567" s="1198"/>
    </row>
    <row r="20568" spans="4:5">
      <c r="D20568" s="1205"/>
      <c r="E20568" s="1198"/>
    </row>
    <row r="20569" spans="4:5">
      <c r="D20569" s="1205"/>
      <c r="E20569" s="1198"/>
    </row>
    <row r="20570" spans="4:5">
      <c r="D20570" s="1205"/>
      <c r="E20570" s="1198"/>
    </row>
    <row r="20571" spans="4:5">
      <c r="D20571" s="1205"/>
      <c r="E20571" s="1198"/>
    </row>
    <row r="20572" spans="4:5">
      <c r="D20572" s="1205"/>
      <c r="E20572" s="1198"/>
    </row>
    <row r="20573" spans="4:5">
      <c r="D20573" s="1205"/>
      <c r="E20573" s="1198"/>
    </row>
    <row r="20574" spans="4:5">
      <c r="D20574" s="1205"/>
      <c r="E20574" s="1198"/>
    </row>
    <row r="20575" spans="4:5">
      <c r="D20575" s="1205"/>
      <c r="E20575" s="1198"/>
    </row>
    <row r="20576" spans="4:5">
      <c r="D20576" s="1205"/>
      <c r="E20576" s="1198"/>
    </row>
    <row r="20577" spans="4:5">
      <c r="D20577" s="1205"/>
      <c r="E20577" s="1198"/>
    </row>
    <row r="20578" spans="4:5">
      <c r="D20578" s="1205"/>
      <c r="E20578" s="1198"/>
    </row>
    <row r="20579" spans="4:5">
      <c r="D20579" s="1205"/>
      <c r="E20579" s="1198"/>
    </row>
    <row r="20580" spans="4:5">
      <c r="D20580" s="1205"/>
      <c r="E20580" s="1198"/>
    </row>
    <row r="20581" spans="4:5">
      <c r="D20581" s="1205"/>
      <c r="E20581" s="1198"/>
    </row>
    <row r="20582" spans="4:5">
      <c r="D20582" s="1205"/>
      <c r="E20582" s="1198"/>
    </row>
    <row r="20583" spans="4:5">
      <c r="D20583" s="1205"/>
      <c r="E20583" s="1198"/>
    </row>
    <row r="20584" spans="4:5">
      <c r="D20584" s="1205"/>
      <c r="E20584" s="1198"/>
    </row>
    <row r="20585" spans="4:5">
      <c r="D20585" s="1205"/>
      <c r="E20585" s="1198"/>
    </row>
    <row r="20586" spans="4:5">
      <c r="D20586" s="1205"/>
      <c r="E20586" s="1198"/>
    </row>
    <row r="20587" spans="4:5">
      <c r="D20587" s="1205"/>
      <c r="E20587" s="1198"/>
    </row>
    <row r="20588" spans="4:5">
      <c r="D20588" s="1205"/>
      <c r="E20588" s="1198"/>
    </row>
    <row r="20589" spans="4:5">
      <c r="D20589" s="1205"/>
      <c r="E20589" s="1198"/>
    </row>
    <row r="20590" spans="4:5">
      <c r="D20590" s="1205"/>
      <c r="E20590" s="1198"/>
    </row>
    <row r="20591" spans="4:5">
      <c r="D20591" s="1205"/>
      <c r="E20591" s="1198"/>
    </row>
    <row r="20592" spans="4:5">
      <c r="D20592" s="1205"/>
      <c r="E20592" s="1198"/>
    </row>
    <row r="20593" spans="4:5">
      <c r="D20593" s="1205"/>
      <c r="E20593" s="1198"/>
    </row>
    <row r="20594" spans="4:5">
      <c r="D20594" s="1205"/>
      <c r="E20594" s="1198"/>
    </row>
    <row r="20595" spans="4:5">
      <c r="D20595" s="1205"/>
      <c r="E20595" s="1198"/>
    </row>
    <row r="20596" spans="4:5">
      <c r="D20596" s="1205"/>
      <c r="E20596" s="1198"/>
    </row>
    <row r="20597" spans="4:5">
      <c r="D20597" s="1205"/>
      <c r="E20597" s="1198"/>
    </row>
    <row r="20598" spans="4:5">
      <c r="D20598" s="1205"/>
      <c r="E20598" s="1198"/>
    </row>
    <row r="20599" spans="4:5">
      <c r="D20599" s="1205"/>
      <c r="E20599" s="1198"/>
    </row>
    <row r="20600" spans="4:5">
      <c r="D20600" s="1205"/>
      <c r="E20600" s="1198"/>
    </row>
    <row r="20601" spans="4:5">
      <c r="D20601" s="1205"/>
      <c r="E20601" s="1198"/>
    </row>
    <row r="20602" spans="4:5">
      <c r="D20602" s="1205"/>
      <c r="E20602" s="1198"/>
    </row>
    <row r="20603" spans="4:5">
      <c r="D20603" s="1205"/>
      <c r="E20603" s="1198"/>
    </row>
    <row r="20604" spans="4:5">
      <c r="D20604" s="1205"/>
      <c r="E20604" s="1198"/>
    </row>
    <row r="20605" spans="4:5">
      <c r="D20605" s="1205"/>
      <c r="E20605" s="1198"/>
    </row>
    <row r="20606" spans="4:5">
      <c r="D20606" s="1205"/>
      <c r="E20606" s="1198"/>
    </row>
    <row r="20607" spans="4:5">
      <c r="D20607" s="1205"/>
      <c r="E20607" s="1198"/>
    </row>
    <row r="20608" spans="4:5">
      <c r="D20608" s="1205"/>
      <c r="E20608" s="1198"/>
    </row>
    <row r="20609" spans="4:5">
      <c r="D20609" s="1205"/>
      <c r="E20609" s="1198"/>
    </row>
    <row r="20610" spans="4:5">
      <c r="D20610" s="1205"/>
      <c r="E20610" s="1198"/>
    </row>
    <row r="20611" spans="4:5">
      <c r="D20611" s="1205"/>
      <c r="E20611" s="1198"/>
    </row>
    <row r="20612" spans="4:5">
      <c r="D20612" s="1205"/>
      <c r="E20612" s="1198"/>
    </row>
    <row r="20613" spans="4:5">
      <c r="D20613" s="1205"/>
      <c r="E20613" s="1198"/>
    </row>
    <row r="20614" spans="4:5">
      <c r="D20614" s="1205"/>
      <c r="E20614" s="1198"/>
    </row>
    <row r="20615" spans="4:5">
      <c r="D20615" s="1205"/>
      <c r="E20615" s="1198"/>
    </row>
    <row r="20616" spans="4:5">
      <c r="D20616" s="1205"/>
      <c r="E20616" s="1198"/>
    </row>
    <row r="20617" spans="4:5">
      <c r="D20617" s="1205"/>
      <c r="E20617" s="1198"/>
    </row>
    <row r="20618" spans="4:5">
      <c r="D20618" s="1205"/>
      <c r="E20618" s="1198"/>
    </row>
    <row r="20619" spans="4:5">
      <c r="D20619" s="1205"/>
      <c r="E20619" s="1198"/>
    </row>
    <row r="20620" spans="4:5">
      <c r="D20620" s="1205"/>
      <c r="E20620" s="1198"/>
    </row>
    <row r="20621" spans="4:5">
      <c r="D20621" s="1205"/>
      <c r="E20621" s="1198"/>
    </row>
    <row r="20622" spans="4:5">
      <c r="D20622" s="1205"/>
      <c r="E20622" s="1198"/>
    </row>
    <row r="20623" spans="4:5">
      <c r="D20623" s="1205"/>
      <c r="E20623" s="1198"/>
    </row>
    <row r="20624" spans="4:5">
      <c r="D20624" s="1205"/>
      <c r="E20624" s="1198"/>
    </row>
    <row r="20625" spans="4:5">
      <c r="D20625" s="1205"/>
      <c r="E20625" s="1198"/>
    </row>
    <row r="20626" spans="4:5">
      <c r="D20626" s="1205"/>
      <c r="E20626" s="1198"/>
    </row>
    <row r="20627" spans="4:5">
      <c r="D20627" s="1205"/>
      <c r="E20627" s="1198"/>
    </row>
    <row r="20628" spans="4:5">
      <c r="D20628" s="1205"/>
      <c r="E20628" s="1198"/>
    </row>
    <row r="20629" spans="4:5">
      <c r="D20629" s="1205"/>
      <c r="E20629" s="1198"/>
    </row>
    <row r="20630" spans="4:5">
      <c r="D20630" s="1205"/>
      <c r="E20630" s="1198"/>
    </row>
    <row r="20631" spans="4:5">
      <c r="D20631" s="1205"/>
      <c r="E20631" s="1198"/>
    </row>
    <row r="20632" spans="4:5">
      <c r="D20632" s="1205"/>
      <c r="E20632" s="1198"/>
    </row>
    <row r="20633" spans="4:5">
      <c r="D20633" s="1205"/>
      <c r="E20633" s="1198"/>
    </row>
    <row r="20634" spans="4:5">
      <c r="D20634" s="1205"/>
      <c r="E20634" s="1198"/>
    </row>
    <row r="20635" spans="4:5">
      <c r="D20635" s="1205"/>
      <c r="E20635" s="1198"/>
    </row>
    <row r="20636" spans="4:5">
      <c r="D20636" s="1205"/>
      <c r="E20636" s="1198"/>
    </row>
    <row r="20637" spans="4:5">
      <c r="D20637" s="1205"/>
      <c r="E20637" s="1198"/>
    </row>
    <row r="20638" spans="4:5">
      <c r="D20638" s="1205"/>
      <c r="E20638" s="1198"/>
    </row>
    <row r="20639" spans="4:5">
      <c r="D20639" s="1205"/>
      <c r="E20639" s="1198"/>
    </row>
    <row r="20640" spans="4:5">
      <c r="D20640" s="1205"/>
      <c r="E20640" s="1198"/>
    </row>
    <row r="20641" spans="4:5">
      <c r="D20641" s="1205"/>
      <c r="E20641" s="1198"/>
    </row>
    <row r="20642" spans="4:5">
      <c r="D20642" s="1205"/>
      <c r="E20642" s="1198"/>
    </row>
    <row r="20643" spans="4:5">
      <c r="D20643" s="1205"/>
      <c r="E20643" s="1198"/>
    </row>
    <row r="20644" spans="4:5">
      <c r="D20644" s="1205"/>
      <c r="E20644" s="1198"/>
    </row>
    <row r="20645" spans="4:5">
      <c r="D20645" s="1205"/>
      <c r="E20645" s="1198"/>
    </row>
    <row r="20646" spans="4:5">
      <c r="D20646" s="1205"/>
      <c r="E20646" s="1198"/>
    </row>
    <row r="20647" spans="4:5">
      <c r="D20647" s="1205"/>
      <c r="E20647" s="1198"/>
    </row>
    <row r="20648" spans="4:5">
      <c r="D20648" s="1205"/>
      <c r="E20648" s="1198"/>
    </row>
    <row r="20649" spans="4:5">
      <c r="D20649" s="1205"/>
      <c r="E20649" s="1198"/>
    </row>
    <row r="20650" spans="4:5">
      <c r="D20650" s="1205"/>
      <c r="E20650" s="1198"/>
    </row>
    <row r="20651" spans="4:5">
      <c r="D20651" s="1205"/>
      <c r="E20651" s="1198"/>
    </row>
    <row r="20652" spans="4:5">
      <c r="D20652" s="1205"/>
      <c r="E20652" s="1198"/>
    </row>
    <row r="20653" spans="4:5">
      <c r="D20653" s="1205"/>
      <c r="E20653" s="1198"/>
    </row>
    <row r="20654" spans="4:5">
      <c r="D20654" s="1205"/>
      <c r="E20654" s="1198"/>
    </row>
    <row r="20655" spans="4:5">
      <c r="D20655" s="1205"/>
      <c r="E20655" s="1198"/>
    </row>
    <row r="20656" spans="4:5">
      <c r="D20656" s="1205"/>
      <c r="E20656" s="1198"/>
    </row>
    <row r="20657" spans="4:5">
      <c r="D20657" s="1205"/>
      <c r="E20657" s="1198"/>
    </row>
    <row r="20658" spans="4:5">
      <c r="D20658" s="1205"/>
      <c r="E20658" s="1198"/>
    </row>
    <row r="20659" spans="4:5">
      <c r="D20659" s="1205"/>
      <c r="E20659" s="1198"/>
    </row>
    <row r="20660" spans="4:5">
      <c r="D20660" s="1205"/>
      <c r="E20660" s="1198"/>
    </row>
    <row r="20661" spans="4:5">
      <c r="D20661" s="1205"/>
      <c r="E20661" s="1198"/>
    </row>
    <row r="20662" spans="4:5">
      <c r="D20662" s="1205"/>
      <c r="E20662" s="1198"/>
    </row>
    <row r="20663" spans="4:5">
      <c r="D20663" s="1205"/>
      <c r="E20663" s="1198"/>
    </row>
    <row r="20664" spans="4:5">
      <c r="D20664" s="1205"/>
      <c r="E20664" s="1198"/>
    </row>
    <row r="20665" spans="4:5">
      <c r="D20665" s="1205"/>
      <c r="E20665" s="1198"/>
    </row>
    <row r="20666" spans="4:5">
      <c r="D20666" s="1205"/>
      <c r="E20666" s="1198"/>
    </row>
    <row r="20667" spans="4:5">
      <c r="D20667" s="1205"/>
      <c r="E20667" s="1198"/>
    </row>
    <row r="20668" spans="4:5">
      <c r="D20668" s="1205"/>
      <c r="E20668" s="1198"/>
    </row>
    <row r="20669" spans="4:5">
      <c r="D20669" s="1205"/>
      <c r="E20669" s="1198"/>
    </row>
    <row r="20670" spans="4:5">
      <c r="D20670" s="1205"/>
      <c r="E20670" s="1198"/>
    </row>
    <row r="20671" spans="4:5">
      <c r="D20671" s="1205"/>
      <c r="E20671" s="1198"/>
    </row>
    <row r="20672" spans="4:5">
      <c r="D20672" s="1205"/>
      <c r="E20672" s="1198"/>
    </row>
    <row r="20673" spans="4:5">
      <c r="D20673" s="1205"/>
      <c r="E20673" s="1198"/>
    </row>
    <row r="20674" spans="4:5">
      <c r="D20674" s="1205"/>
      <c r="E20674" s="1198"/>
    </row>
    <row r="20675" spans="4:5">
      <c r="D20675" s="1205"/>
      <c r="E20675" s="1198"/>
    </row>
    <row r="20676" spans="4:5">
      <c r="D20676" s="1205"/>
      <c r="E20676" s="1198"/>
    </row>
    <row r="20677" spans="4:5">
      <c r="D20677" s="1205"/>
      <c r="E20677" s="1198"/>
    </row>
    <row r="20678" spans="4:5">
      <c r="D20678" s="1205"/>
      <c r="E20678" s="1198"/>
    </row>
    <row r="20679" spans="4:5">
      <c r="D20679" s="1205"/>
      <c r="E20679" s="1198"/>
    </row>
    <row r="20680" spans="4:5">
      <c r="D20680" s="1205"/>
      <c r="E20680" s="1198"/>
    </row>
    <row r="20681" spans="4:5">
      <c r="D20681" s="1205"/>
      <c r="E20681" s="1198"/>
    </row>
    <row r="20682" spans="4:5">
      <c r="D20682" s="1205"/>
      <c r="E20682" s="1198"/>
    </row>
    <row r="20683" spans="4:5">
      <c r="D20683" s="1205"/>
      <c r="E20683" s="1198"/>
    </row>
    <row r="20684" spans="4:5">
      <c r="D20684" s="1205"/>
      <c r="E20684" s="1198"/>
    </row>
    <row r="20685" spans="4:5">
      <c r="D20685" s="1205"/>
      <c r="E20685" s="1198"/>
    </row>
    <row r="20686" spans="4:5">
      <c r="D20686" s="1205"/>
      <c r="E20686" s="1198"/>
    </row>
    <row r="20687" spans="4:5">
      <c r="D20687" s="1205"/>
      <c r="E20687" s="1198"/>
    </row>
    <row r="20688" spans="4:5">
      <c r="D20688" s="1205"/>
      <c r="E20688" s="1198"/>
    </row>
    <row r="20689" spans="4:5">
      <c r="D20689" s="1205"/>
      <c r="E20689" s="1198"/>
    </row>
    <row r="20690" spans="4:5">
      <c r="D20690" s="1205"/>
      <c r="E20690" s="1198"/>
    </row>
    <row r="20691" spans="4:5">
      <c r="D20691" s="1205"/>
      <c r="E20691" s="1198"/>
    </row>
    <row r="20692" spans="4:5">
      <c r="D20692" s="1205"/>
      <c r="E20692" s="1198"/>
    </row>
    <row r="20693" spans="4:5">
      <c r="D20693" s="1205"/>
      <c r="E20693" s="1198"/>
    </row>
    <row r="20694" spans="4:5">
      <c r="D20694" s="1205"/>
      <c r="E20694" s="1198"/>
    </row>
    <row r="20695" spans="4:5">
      <c r="D20695" s="1205"/>
      <c r="E20695" s="1198"/>
    </row>
    <row r="20696" spans="4:5">
      <c r="D20696" s="1205"/>
      <c r="E20696" s="1198"/>
    </row>
    <row r="20697" spans="4:5">
      <c r="D20697" s="1205"/>
      <c r="E20697" s="1198"/>
    </row>
    <row r="20698" spans="4:5">
      <c r="D20698" s="1205"/>
      <c r="E20698" s="1198"/>
    </row>
    <row r="20699" spans="4:5">
      <c r="D20699" s="1205"/>
      <c r="E20699" s="1198"/>
    </row>
    <row r="20700" spans="4:5">
      <c r="D20700" s="1205"/>
      <c r="E20700" s="1198"/>
    </row>
    <row r="20701" spans="4:5">
      <c r="D20701" s="1205"/>
      <c r="E20701" s="1198"/>
    </row>
    <row r="20702" spans="4:5">
      <c r="D20702" s="1205"/>
      <c r="E20702" s="1198"/>
    </row>
    <row r="20703" spans="4:5">
      <c r="D20703" s="1205"/>
      <c r="E20703" s="1198"/>
    </row>
    <row r="20704" spans="4:5">
      <c r="D20704" s="1205"/>
      <c r="E20704" s="1198"/>
    </row>
    <row r="20705" spans="4:5">
      <c r="D20705" s="1205"/>
      <c r="E20705" s="1198"/>
    </row>
    <row r="20706" spans="4:5">
      <c r="D20706" s="1205"/>
      <c r="E20706" s="1198"/>
    </row>
    <row r="20707" spans="4:5">
      <c r="D20707" s="1205"/>
      <c r="E20707" s="1198"/>
    </row>
    <row r="20708" spans="4:5">
      <c r="D20708" s="1205"/>
      <c r="E20708" s="1198"/>
    </row>
    <row r="20709" spans="4:5">
      <c r="D20709" s="1205"/>
      <c r="E20709" s="1198"/>
    </row>
    <row r="20710" spans="4:5">
      <c r="D20710" s="1205"/>
      <c r="E20710" s="1198"/>
    </row>
    <row r="20711" spans="4:5">
      <c r="D20711" s="1205"/>
      <c r="E20711" s="1198"/>
    </row>
    <row r="20712" spans="4:5">
      <c r="D20712" s="1205"/>
      <c r="E20712" s="1198"/>
    </row>
    <row r="20713" spans="4:5">
      <c r="D20713" s="1205"/>
      <c r="E20713" s="1198"/>
    </row>
    <row r="20714" spans="4:5">
      <c r="D20714" s="1205"/>
      <c r="E20714" s="1198"/>
    </row>
    <row r="20715" spans="4:5">
      <c r="D20715" s="1205"/>
      <c r="E20715" s="1198"/>
    </row>
    <row r="20716" spans="4:5">
      <c r="D20716" s="1205"/>
      <c r="E20716" s="1198"/>
    </row>
    <row r="20717" spans="4:5">
      <c r="D20717" s="1205"/>
      <c r="E20717" s="1198"/>
    </row>
    <row r="20718" spans="4:5">
      <c r="D20718" s="1205"/>
      <c r="E20718" s="1198"/>
    </row>
    <row r="20719" spans="4:5">
      <c r="D20719" s="1205"/>
      <c r="E20719" s="1198"/>
    </row>
    <row r="20720" spans="4:5">
      <c r="D20720" s="1205"/>
      <c r="E20720" s="1198"/>
    </row>
    <row r="20721" spans="4:5">
      <c r="D20721" s="1205"/>
      <c r="E20721" s="1198"/>
    </row>
    <row r="20722" spans="4:5">
      <c r="D20722" s="1205"/>
      <c r="E20722" s="1198"/>
    </row>
    <row r="20723" spans="4:5">
      <c r="D20723" s="1205"/>
      <c r="E20723" s="1198"/>
    </row>
    <row r="20724" spans="4:5">
      <c r="D20724" s="1205"/>
      <c r="E20724" s="1198"/>
    </row>
    <row r="20725" spans="4:5">
      <c r="D20725" s="1205"/>
      <c r="E20725" s="1198"/>
    </row>
    <row r="20726" spans="4:5">
      <c r="D20726" s="1205"/>
      <c r="E20726" s="1198"/>
    </row>
    <row r="20727" spans="4:5">
      <c r="D20727" s="1205"/>
      <c r="E20727" s="1198"/>
    </row>
    <row r="20728" spans="4:5">
      <c r="D20728" s="1205"/>
      <c r="E20728" s="1198"/>
    </row>
    <row r="20729" spans="4:5">
      <c r="D20729" s="1205"/>
      <c r="E20729" s="1198"/>
    </row>
    <row r="20730" spans="4:5">
      <c r="D20730" s="1205"/>
      <c r="E20730" s="1198"/>
    </row>
    <row r="20731" spans="4:5">
      <c r="D20731" s="1205"/>
      <c r="E20731" s="1198"/>
    </row>
    <row r="20732" spans="4:5">
      <c r="D20732" s="1205"/>
      <c r="E20732" s="1198"/>
    </row>
    <row r="20733" spans="4:5">
      <c r="D20733" s="1205"/>
      <c r="E20733" s="1198"/>
    </row>
    <row r="20734" spans="4:5">
      <c r="D20734" s="1205"/>
      <c r="E20734" s="1198"/>
    </row>
    <row r="20735" spans="4:5">
      <c r="D20735" s="1205"/>
      <c r="E20735" s="1198"/>
    </row>
    <row r="20736" spans="4:5">
      <c r="D20736" s="1205"/>
      <c r="E20736" s="1198"/>
    </row>
    <row r="20737" spans="4:5">
      <c r="D20737" s="1205"/>
      <c r="E20737" s="1198"/>
    </row>
    <row r="20738" spans="4:5">
      <c r="D20738" s="1205"/>
      <c r="E20738" s="1198"/>
    </row>
    <row r="20739" spans="4:5">
      <c r="D20739" s="1205"/>
      <c r="E20739" s="1198"/>
    </row>
    <row r="20740" spans="4:5">
      <c r="D20740" s="1205"/>
      <c r="E20740" s="1198"/>
    </row>
    <row r="20741" spans="4:5">
      <c r="D20741" s="1205"/>
      <c r="E20741" s="1198"/>
    </row>
    <row r="20742" spans="4:5">
      <c r="D20742" s="1205"/>
      <c r="E20742" s="1198"/>
    </row>
    <row r="20743" spans="4:5">
      <c r="D20743" s="1205"/>
      <c r="E20743" s="1198"/>
    </row>
    <row r="20744" spans="4:5">
      <c r="D20744" s="1205"/>
      <c r="E20744" s="1198"/>
    </row>
    <row r="20745" spans="4:5">
      <c r="D20745" s="1205"/>
      <c r="E20745" s="1198"/>
    </row>
    <row r="20746" spans="4:5">
      <c r="D20746" s="1205"/>
      <c r="E20746" s="1198"/>
    </row>
    <row r="20747" spans="4:5">
      <c r="D20747" s="1205"/>
      <c r="E20747" s="1198"/>
    </row>
    <row r="20748" spans="4:5">
      <c r="D20748" s="1205"/>
      <c r="E20748" s="1198"/>
    </row>
    <row r="20749" spans="4:5">
      <c r="D20749" s="1205"/>
      <c r="E20749" s="1198"/>
    </row>
    <row r="20750" spans="4:5">
      <c r="D20750" s="1205"/>
      <c r="E20750" s="1198"/>
    </row>
    <row r="20751" spans="4:5">
      <c r="D20751" s="1205"/>
      <c r="E20751" s="1198"/>
    </row>
    <row r="20752" spans="4:5">
      <c r="D20752" s="1205"/>
      <c r="E20752" s="1198"/>
    </row>
    <row r="20753" spans="4:5">
      <c r="D20753" s="1205"/>
      <c r="E20753" s="1198"/>
    </row>
    <row r="20754" spans="4:5">
      <c r="D20754" s="1205"/>
      <c r="E20754" s="1198"/>
    </row>
    <row r="20755" spans="4:5">
      <c r="D20755" s="1205"/>
      <c r="E20755" s="1198"/>
    </row>
    <row r="20756" spans="4:5">
      <c r="D20756" s="1205"/>
      <c r="E20756" s="1198"/>
    </row>
    <row r="20757" spans="4:5">
      <c r="D20757" s="1205"/>
      <c r="E20757" s="1198"/>
    </row>
    <row r="20758" spans="4:5">
      <c r="D20758" s="1205"/>
      <c r="E20758" s="1198"/>
    </row>
    <row r="20759" spans="4:5">
      <c r="D20759" s="1205"/>
      <c r="E20759" s="1198"/>
    </row>
    <row r="20760" spans="4:5">
      <c r="D20760" s="1205"/>
      <c r="E20760" s="1198"/>
    </row>
    <row r="20761" spans="4:5">
      <c r="D20761" s="1205"/>
      <c r="E20761" s="1198"/>
    </row>
    <row r="20762" spans="4:5">
      <c r="D20762" s="1205"/>
      <c r="E20762" s="1198"/>
    </row>
    <row r="20763" spans="4:5">
      <c r="D20763" s="1205"/>
      <c r="E20763" s="1198"/>
    </row>
    <row r="20764" spans="4:5">
      <c r="D20764" s="1205"/>
      <c r="E20764" s="1198"/>
    </row>
    <row r="20765" spans="4:5">
      <c r="D20765" s="1205"/>
      <c r="E20765" s="1198"/>
    </row>
    <row r="20766" spans="4:5">
      <c r="D20766" s="1205"/>
      <c r="E20766" s="1198"/>
    </row>
    <row r="20767" spans="4:5">
      <c r="D20767" s="1205"/>
      <c r="E20767" s="1198"/>
    </row>
    <row r="20768" spans="4:5">
      <c r="D20768" s="1205"/>
      <c r="E20768" s="1198"/>
    </row>
    <row r="20769" spans="4:5">
      <c r="D20769" s="1205"/>
      <c r="E20769" s="1198"/>
    </row>
    <row r="20770" spans="4:5">
      <c r="D20770" s="1205"/>
      <c r="E20770" s="1198"/>
    </row>
    <row r="20771" spans="4:5">
      <c r="D20771" s="1205"/>
      <c r="E20771" s="1198"/>
    </row>
    <row r="20772" spans="4:5">
      <c r="D20772" s="1205"/>
      <c r="E20772" s="1198"/>
    </row>
    <row r="20773" spans="4:5">
      <c r="D20773" s="1205"/>
      <c r="E20773" s="1198"/>
    </row>
    <row r="20774" spans="4:5">
      <c r="D20774" s="1205"/>
      <c r="E20774" s="1198"/>
    </row>
    <row r="20775" spans="4:5">
      <c r="D20775" s="1205"/>
      <c r="E20775" s="1198"/>
    </row>
    <row r="20776" spans="4:5">
      <c r="D20776" s="1205"/>
      <c r="E20776" s="1198"/>
    </row>
    <row r="20777" spans="4:5">
      <c r="D20777" s="1205"/>
      <c r="E20777" s="1198"/>
    </row>
    <row r="20778" spans="4:5">
      <c r="D20778" s="1205"/>
      <c r="E20778" s="1198"/>
    </row>
    <row r="20779" spans="4:5">
      <c r="D20779" s="1205"/>
      <c r="E20779" s="1198"/>
    </row>
    <row r="20780" spans="4:5">
      <c r="D20780" s="1205"/>
      <c r="E20780" s="1198"/>
    </row>
    <row r="20781" spans="4:5">
      <c r="D20781" s="1205"/>
      <c r="E20781" s="1198"/>
    </row>
    <row r="20782" spans="4:5">
      <c r="D20782" s="1205"/>
      <c r="E20782" s="1198"/>
    </row>
    <row r="20783" spans="4:5">
      <c r="D20783" s="1205"/>
      <c r="E20783" s="1198"/>
    </row>
    <row r="20784" spans="4:5">
      <c r="D20784" s="1205"/>
      <c r="E20784" s="1198"/>
    </row>
    <row r="20785" spans="4:5">
      <c r="D20785" s="1205"/>
      <c r="E20785" s="1198"/>
    </row>
    <row r="20786" spans="4:5">
      <c r="D20786" s="1205"/>
      <c r="E20786" s="1198"/>
    </row>
    <row r="20787" spans="4:5">
      <c r="D20787" s="1205"/>
      <c r="E20787" s="1198"/>
    </row>
    <row r="20788" spans="4:5">
      <c r="D20788" s="1205"/>
      <c r="E20788" s="1198"/>
    </row>
    <row r="20789" spans="4:5">
      <c r="D20789" s="1205"/>
      <c r="E20789" s="1198"/>
    </row>
    <row r="20790" spans="4:5">
      <c r="D20790" s="1205"/>
      <c r="E20790" s="1198"/>
    </row>
    <row r="20791" spans="4:5">
      <c r="D20791" s="1205"/>
      <c r="E20791" s="1198"/>
    </row>
    <row r="20792" spans="4:5">
      <c r="D20792" s="1205"/>
      <c r="E20792" s="1198"/>
    </row>
    <row r="20793" spans="4:5">
      <c r="D20793" s="1205"/>
      <c r="E20793" s="1198"/>
    </row>
    <row r="20794" spans="4:5">
      <c r="D20794" s="1205"/>
      <c r="E20794" s="1198"/>
    </row>
    <row r="20795" spans="4:5">
      <c r="D20795" s="1205"/>
      <c r="E20795" s="1198"/>
    </row>
    <row r="20796" spans="4:5">
      <c r="D20796" s="1205"/>
      <c r="E20796" s="1198"/>
    </row>
    <row r="20797" spans="4:5">
      <c r="D20797" s="1205"/>
      <c r="E20797" s="1198"/>
    </row>
    <row r="20798" spans="4:5">
      <c r="D20798" s="1205"/>
      <c r="E20798" s="1198"/>
    </row>
    <row r="20799" spans="4:5">
      <c r="D20799" s="1205"/>
      <c r="E20799" s="1198"/>
    </row>
    <row r="20800" spans="4:5">
      <c r="D20800" s="1205"/>
      <c r="E20800" s="1198"/>
    </row>
    <row r="20801" spans="4:5">
      <c r="D20801" s="1205"/>
      <c r="E20801" s="1198"/>
    </row>
    <row r="20802" spans="4:5">
      <c r="D20802" s="1205"/>
      <c r="E20802" s="1198"/>
    </row>
    <row r="20803" spans="4:5">
      <c r="D20803" s="1205"/>
      <c r="E20803" s="1198"/>
    </row>
    <row r="20804" spans="4:5">
      <c r="D20804" s="1205"/>
      <c r="E20804" s="1198"/>
    </row>
    <row r="20805" spans="4:5">
      <c r="D20805" s="1205"/>
      <c r="E20805" s="1198"/>
    </row>
    <row r="20806" spans="4:5">
      <c r="D20806" s="1205"/>
      <c r="E20806" s="1198"/>
    </row>
    <row r="20807" spans="4:5">
      <c r="D20807" s="1205"/>
      <c r="E20807" s="1198"/>
    </row>
    <row r="20808" spans="4:5">
      <c r="D20808" s="1205"/>
      <c r="E20808" s="1198"/>
    </row>
    <row r="20809" spans="4:5">
      <c r="D20809" s="1205"/>
      <c r="E20809" s="1198"/>
    </row>
    <row r="20810" spans="4:5">
      <c r="D20810" s="1205"/>
      <c r="E20810" s="1198"/>
    </row>
    <row r="20811" spans="4:5">
      <c r="D20811" s="1205"/>
      <c r="E20811" s="1198"/>
    </row>
    <row r="20812" spans="4:5">
      <c r="D20812" s="1205"/>
      <c r="E20812" s="1198"/>
    </row>
    <row r="20813" spans="4:5">
      <c r="D20813" s="1205"/>
      <c r="E20813" s="1198"/>
    </row>
    <row r="20814" spans="4:5">
      <c r="D20814" s="1205"/>
      <c r="E20814" s="1198"/>
    </row>
    <row r="20815" spans="4:5">
      <c r="D20815" s="1205"/>
      <c r="E20815" s="1198"/>
    </row>
    <row r="20816" spans="4:5">
      <c r="D20816" s="1205"/>
      <c r="E20816" s="1198"/>
    </row>
    <row r="20817" spans="4:5">
      <c r="D20817" s="1205"/>
      <c r="E20817" s="1198"/>
    </row>
    <row r="20818" spans="4:5">
      <c r="D20818" s="1205"/>
      <c r="E20818" s="1198"/>
    </row>
    <row r="20819" spans="4:5">
      <c r="D20819" s="1205"/>
      <c r="E20819" s="1198"/>
    </row>
    <row r="20820" spans="4:5">
      <c r="D20820" s="1205"/>
      <c r="E20820" s="1198"/>
    </row>
    <row r="20821" spans="4:5">
      <c r="D20821" s="1205"/>
      <c r="E20821" s="1198"/>
    </row>
    <row r="20822" spans="4:5">
      <c r="D20822" s="1205"/>
      <c r="E20822" s="1198"/>
    </row>
    <row r="20823" spans="4:5">
      <c r="D20823" s="1205"/>
      <c r="E20823" s="1198"/>
    </row>
    <row r="20824" spans="4:5">
      <c r="D20824" s="1205"/>
      <c r="E20824" s="1198"/>
    </row>
    <row r="20825" spans="4:5">
      <c r="D20825" s="1205"/>
      <c r="E20825" s="1198"/>
    </row>
    <row r="20826" spans="4:5">
      <c r="D20826" s="1205"/>
      <c r="E20826" s="1198"/>
    </row>
    <row r="20827" spans="4:5">
      <c r="D20827" s="1205"/>
      <c r="E20827" s="1198"/>
    </row>
    <row r="20828" spans="4:5">
      <c r="D20828" s="1205"/>
      <c r="E20828" s="1198"/>
    </row>
    <row r="20829" spans="4:5">
      <c r="D20829" s="1205"/>
      <c r="E20829" s="1198"/>
    </row>
    <row r="20830" spans="4:5">
      <c r="D20830" s="1205"/>
      <c r="E20830" s="1198"/>
    </row>
    <row r="20831" spans="4:5">
      <c r="D20831" s="1205"/>
      <c r="E20831" s="1198"/>
    </row>
    <row r="20832" spans="4:5">
      <c r="D20832" s="1205"/>
      <c r="E20832" s="1198"/>
    </row>
    <row r="20833" spans="4:5">
      <c r="D20833" s="1205"/>
      <c r="E20833" s="1198"/>
    </row>
    <row r="20834" spans="4:5">
      <c r="D20834" s="1205"/>
      <c r="E20834" s="1198"/>
    </row>
    <row r="20835" spans="4:5">
      <c r="D20835" s="1205"/>
      <c r="E20835" s="1198"/>
    </row>
    <row r="20836" spans="4:5">
      <c r="D20836" s="1205"/>
      <c r="E20836" s="1198"/>
    </row>
    <row r="20837" spans="4:5">
      <c r="D20837" s="1205"/>
      <c r="E20837" s="1198"/>
    </row>
    <row r="20838" spans="4:5">
      <c r="D20838" s="1205"/>
      <c r="E20838" s="1198"/>
    </row>
    <row r="20839" spans="4:5">
      <c r="D20839" s="1205"/>
      <c r="E20839" s="1198"/>
    </row>
    <row r="20840" spans="4:5">
      <c r="D20840" s="1205"/>
      <c r="E20840" s="1198"/>
    </row>
    <row r="20841" spans="4:5">
      <c r="D20841" s="1205"/>
      <c r="E20841" s="1198"/>
    </row>
    <row r="20842" spans="4:5">
      <c r="D20842" s="1205"/>
      <c r="E20842" s="1198"/>
    </row>
    <row r="20843" spans="4:5">
      <c r="D20843" s="1205"/>
      <c r="E20843" s="1198"/>
    </row>
    <row r="20844" spans="4:5">
      <c r="D20844" s="1205"/>
      <c r="E20844" s="1198"/>
    </row>
    <row r="20845" spans="4:5">
      <c r="D20845" s="1205"/>
      <c r="E20845" s="1198"/>
    </row>
    <row r="20846" spans="4:5">
      <c r="D20846" s="1205"/>
      <c r="E20846" s="1198"/>
    </row>
    <row r="20847" spans="4:5">
      <c r="D20847" s="1205"/>
      <c r="E20847" s="1198"/>
    </row>
    <row r="20848" spans="4:5">
      <c r="D20848" s="1205"/>
      <c r="E20848" s="1198"/>
    </row>
    <row r="20849" spans="4:5">
      <c r="D20849" s="1205"/>
      <c r="E20849" s="1198"/>
    </row>
    <row r="20850" spans="4:5">
      <c r="D20850" s="1205"/>
      <c r="E20850" s="1198"/>
    </row>
    <row r="20851" spans="4:5">
      <c r="D20851" s="1205"/>
      <c r="E20851" s="1198"/>
    </row>
    <row r="20852" spans="4:5">
      <c r="D20852" s="1205"/>
      <c r="E20852" s="1198"/>
    </row>
    <row r="20853" spans="4:5">
      <c r="D20853" s="1205"/>
      <c r="E20853" s="1198"/>
    </row>
    <row r="20854" spans="4:5">
      <c r="D20854" s="1205"/>
      <c r="E20854" s="1198"/>
    </row>
    <row r="20855" spans="4:5">
      <c r="D20855" s="1205"/>
      <c r="E20855" s="1198"/>
    </row>
    <row r="20856" spans="4:5">
      <c r="D20856" s="1205"/>
      <c r="E20856" s="1198"/>
    </row>
    <row r="20857" spans="4:5">
      <c r="D20857" s="1205"/>
      <c r="E20857" s="1198"/>
    </row>
    <row r="20858" spans="4:5">
      <c r="D20858" s="1205"/>
      <c r="E20858" s="1198"/>
    </row>
    <row r="20859" spans="4:5">
      <c r="D20859" s="1205"/>
      <c r="E20859" s="1198"/>
    </row>
    <row r="20860" spans="4:5">
      <c r="D20860" s="1205"/>
      <c r="E20860" s="1198"/>
    </row>
    <row r="20861" spans="4:5">
      <c r="D20861" s="1205"/>
      <c r="E20861" s="1198"/>
    </row>
    <row r="20862" spans="4:5">
      <c r="D20862" s="1205"/>
      <c r="E20862" s="1198"/>
    </row>
    <row r="20863" spans="4:5">
      <c r="D20863" s="1205"/>
      <c r="E20863" s="1198"/>
    </row>
    <row r="20864" spans="4:5">
      <c r="D20864" s="1205"/>
      <c r="E20864" s="1198"/>
    </row>
    <row r="20865" spans="4:5">
      <c r="D20865" s="1205"/>
      <c r="E20865" s="1198"/>
    </row>
    <row r="20866" spans="4:5">
      <c r="D20866" s="1205"/>
      <c r="E20866" s="1198"/>
    </row>
    <row r="20867" spans="4:5">
      <c r="D20867" s="1205"/>
      <c r="E20867" s="1198"/>
    </row>
    <row r="20868" spans="4:5">
      <c r="D20868" s="1205"/>
      <c r="E20868" s="1198"/>
    </row>
    <row r="20869" spans="4:5">
      <c r="D20869" s="1205"/>
      <c r="E20869" s="1198"/>
    </row>
    <row r="20870" spans="4:5">
      <c r="D20870" s="1205"/>
      <c r="E20870" s="1198"/>
    </row>
    <row r="20871" spans="4:5">
      <c r="D20871" s="1205"/>
      <c r="E20871" s="1198"/>
    </row>
    <row r="20872" spans="4:5">
      <c r="D20872" s="1205"/>
      <c r="E20872" s="1198"/>
    </row>
    <row r="20873" spans="4:5">
      <c r="D20873" s="1205"/>
      <c r="E20873" s="1198"/>
    </row>
    <row r="20874" spans="4:5">
      <c r="D20874" s="1205"/>
      <c r="E20874" s="1198"/>
    </row>
    <row r="20875" spans="4:5">
      <c r="D20875" s="1205"/>
      <c r="E20875" s="1198"/>
    </row>
    <row r="20876" spans="4:5">
      <c r="D20876" s="1205"/>
      <c r="E20876" s="1198"/>
    </row>
    <row r="20877" spans="4:5">
      <c r="D20877" s="1205"/>
      <c r="E20877" s="1198"/>
    </row>
    <row r="20878" spans="4:5">
      <c r="D20878" s="1205"/>
      <c r="E20878" s="1198"/>
    </row>
    <row r="20879" spans="4:5">
      <c r="D20879" s="1205"/>
      <c r="E20879" s="1198"/>
    </row>
    <row r="20880" spans="4:5">
      <c r="D20880" s="1205"/>
      <c r="E20880" s="1198"/>
    </row>
    <row r="20881" spans="4:5">
      <c r="D20881" s="1205"/>
      <c r="E20881" s="1198"/>
    </row>
    <row r="20882" spans="4:5">
      <c r="D20882" s="1205"/>
      <c r="E20882" s="1198"/>
    </row>
    <row r="20883" spans="4:5">
      <c r="D20883" s="1205"/>
      <c r="E20883" s="1198"/>
    </row>
    <row r="20884" spans="4:5">
      <c r="D20884" s="1205"/>
      <c r="E20884" s="1198"/>
    </row>
    <row r="20885" spans="4:5">
      <c r="D20885" s="1205"/>
      <c r="E20885" s="1198"/>
    </row>
    <row r="20886" spans="4:5">
      <c r="D20886" s="1205"/>
      <c r="E20886" s="1198"/>
    </row>
    <row r="20887" spans="4:5">
      <c r="D20887" s="1205"/>
      <c r="E20887" s="1198"/>
    </row>
    <row r="20888" spans="4:5">
      <c r="D20888" s="1205"/>
      <c r="E20888" s="1198"/>
    </row>
    <row r="20889" spans="4:5">
      <c r="D20889" s="1205"/>
      <c r="E20889" s="1198"/>
    </row>
    <row r="20890" spans="4:5">
      <c r="D20890" s="1205"/>
      <c r="E20890" s="1198"/>
    </row>
    <row r="20891" spans="4:5">
      <c r="D20891" s="1205"/>
      <c r="E20891" s="1198"/>
    </row>
    <row r="20892" spans="4:5">
      <c r="D20892" s="1205"/>
      <c r="E20892" s="1198"/>
    </row>
    <row r="20893" spans="4:5">
      <c r="D20893" s="1205"/>
      <c r="E20893" s="1198"/>
    </row>
    <row r="20894" spans="4:5">
      <c r="D20894" s="1205"/>
      <c r="E20894" s="1198"/>
    </row>
    <row r="20895" spans="4:5">
      <c r="D20895" s="1205"/>
      <c r="E20895" s="1198"/>
    </row>
    <row r="20896" spans="4:5">
      <c r="D20896" s="1205"/>
      <c r="E20896" s="1198"/>
    </row>
    <row r="20897" spans="4:5">
      <c r="D20897" s="1205"/>
      <c r="E20897" s="1198"/>
    </row>
    <row r="20898" spans="4:5">
      <c r="D20898" s="1205"/>
      <c r="E20898" s="1198"/>
    </row>
    <row r="20899" spans="4:5">
      <c r="D20899" s="1205"/>
      <c r="E20899" s="1198"/>
    </row>
    <row r="20900" spans="4:5">
      <c r="D20900" s="1205"/>
      <c r="E20900" s="1198"/>
    </row>
    <row r="20901" spans="4:5">
      <c r="D20901" s="1205"/>
      <c r="E20901" s="1198"/>
    </row>
    <row r="20902" spans="4:5">
      <c r="D20902" s="1205"/>
      <c r="E20902" s="1198"/>
    </row>
    <row r="20903" spans="4:5">
      <c r="D20903" s="1205"/>
      <c r="E20903" s="1198"/>
    </row>
    <row r="20904" spans="4:5">
      <c r="D20904" s="1205"/>
      <c r="E20904" s="1198"/>
    </row>
    <row r="20905" spans="4:5">
      <c r="D20905" s="1205"/>
      <c r="E20905" s="1198"/>
    </row>
    <row r="20906" spans="4:5">
      <c r="D20906" s="1205"/>
      <c r="E20906" s="1198"/>
    </row>
    <row r="20907" spans="4:5">
      <c r="D20907" s="1205"/>
      <c r="E20907" s="1198"/>
    </row>
    <row r="20908" spans="4:5">
      <c r="D20908" s="1205"/>
      <c r="E20908" s="1198"/>
    </row>
    <row r="20909" spans="4:5">
      <c r="D20909" s="1205"/>
      <c r="E20909" s="1198"/>
    </row>
    <row r="20910" spans="4:5">
      <c r="D20910" s="1205"/>
      <c r="E20910" s="1198"/>
    </row>
    <row r="20911" spans="4:5">
      <c r="D20911" s="1205"/>
      <c r="E20911" s="1198"/>
    </row>
    <row r="20912" spans="4:5">
      <c r="D20912" s="1205"/>
      <c r="E20912" s="1198"/>
    </row>
    <row r="20913" spans="4:5">
      <c r="D20913" s="1205"/>
      <c r="E20913" s="1198"/>
    </row>
    <row r="20914" spans="4:5">
      <c r="D20914" s="1205"/>
      <c r="E20914" s="1198"/>
    </row>
    <row r="20915" spans="4:5">
      <c r="D20915" s="1205"/>
      <c r="E20915" s="1198"/>
    </row>
    <row r="20916" spans="4:5">
      <c r="D20916" s="1205"/>
      <c r="E20916" s="1198"/>
    </row>
    <row r="20917" spans="4:5">
      <c r="D20917" s="1205"/>
      <c r="E20917" s="1198"/>
    </row>
    <row r="20918" spans="4:5">
      <c r="D20918" s="1205"/>
      <c r="E20918" s="1198"/>
    </row>
    <row r="20919" spans="4:5">
      <c r="D20919" s="1205"/>
      <c r="E20919" s="1198"/>
    </row>
    <row r="20920" spans="4:5">
      <c r="D20920" s="1205"/>
      <c r="E20920" s="1198"/>
    </row>
    <row r="20921" spans="4:5">
      <c r="D20921" s="1205"/>
      <c r="E20921" s="1198"/>
    </row>
    <row r="20922" spans="4:5">
      <c r="D20922" s="1205"/>
      <c r="E20922" s="1198"/>
    </row>
    <row r="20923" spans="4:5">
      <c r="D20923" s="1205"/>
      <c r="E20923" s="1198"/>
    </row>
    <row r="20924" spans="4:5">
      <c r="D20924" s="1205"/>
      <c r="E20924" s="1198"/>
    </row>
    <row r="20925" spans="4:5">
      <c r="D20925" s="1205"/>
      <c r="E20925" s="1198"/>
    </row>
    <row r="20926" spans="4:5">
      <c r="D20926" s="1205"/>
      <c r="E20926" s="1198"/>
    </row>
    <row r="20927" spans="4:5">
      <c r="D20927" s="1205"/>
      <c r="E20927" s="1198"/>
    </row>
    <row r="20928" spans="4:5">
      <c r="D20928" s="1205"/>
      <c r="E20928" s="1198"/>
    </row>
    <row r="20929" spans="4:5">
      <c r="D20929" s="1205"/>
      <c r="E20929" s="1198"/>
    </row>
    <row r="20930" spans="4:5">
      <c r="D20930" s="1205"/>
      <c r="E20930" s="1198"/>
    </row>
    <row r="20931" spans="4:5">
      <c r="D20931" s="1205"/>
      <c r="E20931" s="1198"/>
    </row>
    <row r="20932" spans="4:5">
      <c r="D20932" s="1205"/>
      <c r="E20932" s="1198"/>
    </row>
    <row r="20933" spans="4:5">
      <c r="D20933" s="1205"/>
      <c r="E20933" s="1198"/>
    </row>
    <row r="20934" spans="4:5">
      <c r="D20934" s="1205"/>
      <c r="E20934" s="1198"/>
    </row>
    <row r="20935" spans="4:5">
      <c r="D20935" s="1205"/>
      <c r="E20935" s="1198"/>
    </row>
    <row r="20936" spans="4:5">
      <c r="D20936" s="1205"/>
      <c r="E20936" s="1198"/>
    </row>
    <row r="20937" spans="4:5">
      <c r="D20937" s="1205"/>
      <c r="E20937" s="1198"/>
    </row>
    <row r="20938" spans="4:5">
      <c r="D20938" s="1205"/>
      <c r="E20938" s="1198"/>
    </row>
    <row r="20939" spans="4:5">
      <c r="D20939" s="1205"/>
      <c r="E20939" s="1198"/>
    </row>
    <row r="20940" spans="4:5">
      <c r="D20940" s="1205"/>
      <c r="E20940" s="1198"/>
    </row>
    <row r="20941" spans="4:5">
      <c r="D20941" s="1205"/>
      <c r="E20941" s="1198"/>
    </row>
    <row r="20942" spans="4:5">
      <c r="D20942" s="1205"/>
      <c r="E20942" s="1198"/>
    </row>
    <row r="20943" spans="4:5">
      <c r="D20943" s="1205"/>
      <c r="E20943" s="1198"/>
    </row>
    <row r="20944" spans="4:5">
      <c r="D20944" s="1205"/>
      <c r="E20944" s="1198"/>
    </row>
    <row r="20945" spans="4:5">
      <c r="D20945" s="1205"/>
      <c r="E20945" s="1198"/>
    </row>
    <row r="20946" spans="4:5">
      <c r="D20946" s="1205"/>
      <c r="E20946" s="1198"/>
    </row>
    <row r="20947" spans="4:5">
      <c r="D20947" s="1205"/>
      <c r="E20947" s="1198"/>
    </row>
    <row r="20948" spans="4:5">
      <c r="D20948" s="1205"/>
      <c r="E20948" s="1198"/>
    </row>
    <row r="20949" spans="4:5">
      <c r="D20949" s="1205"/>
      <c r="E20949" s="1198"/>
    </row>
    <row r="20950" spans="4:5">
      <c r="D20950" s="1205"/>
      <c r="E20950" s="1198"/>
    </row>
    <row r="20951" spans="4:5">
      <c r="D20951" s="1205"/>
      <c r="E20951" s="1198"/>
    </row>
    <row r="20952" spans="4:5">
      <c r="D20952" s="1205"/>
      <c r="E20952" s="1198"/>
    </row>
    <row r="20953" spans="4:5">
      <c r="D20953" s="1205"/>
      <c r="E20953" s="1198"/>
    </row>
    <row r="20954" spans="4:5">
      <c r="D20954" s="1205"/>
      <c r="E20954" s="1198"/>
    </row>
    <row r="20955" spans="4:5">
      <c r="D20955" s="1205"/>
      <c r="E20955" s="1198"/>
    </row>
    <row r="20956" spans="4:5">
      <c r="D20956" s="1205"/>
      <c r="E20956" s="1198"/>
    </row>
    <row r="20957" spans="4:5">
      <c r="D20957" s="1205"/>
      <c r="E20957" s="1198"/>
    </row>
    <row r="20958" spans="4:5">
      <c r="D20958" s="1205"/>
      <c r="E20958" s="1198"/>
    </row>
    <row r="20959" spans="4:5">
      <c r="D20959" s="1205"/>
      <c r="E20959" s="1198"/>
    </row>
    <row r="20960" spans="4:5">
      <c r="D20960" s="1205"/>
      <c r="E20960" s="1198"/>
    </row>
    <row r="20961" spans="4:5">
      <c r="D20961" s="1205"/>
      <c r="E20961" s="1198"/>
    </row>
    <row r="20962" spans="4:5">
      <c r="D20962" s="1205"/>
      <c r="E20962" s="1198"/>
    </row>
    <row r="20963" spans="4:5">
      <c r="D20963" s="1205"/>
      <c r="E20963" s="1198"/>
    </row>
    <row r="20964" spans="4:5">
      <c r="D20964" s="1205"/>
      <c r="E20964" s="1198"/>
    </row>
    <row r="20965" spans="4:5">
      <c r="D20965" s="1205"/>
      <c r="E20965" s="1198"/>
    </row>
    <row r="20966" spans="4:5">
      <c r="D20966" s="1205"/>
      <c r="E20966" s="1198"/>
    </row>
    <row r="20967" spans="4:5">
      <c r="D20967" s="1205"/>
      <c r="E20967" s="1198"/>
    </row>
    <row r="20968" spans="4:5">
      <c r="D20968" s="1205"/>
      <c r="E20968" s="1198"/>
    </row>
    <row r="20969" spans="4:5">
      <c r="D20969" s="1205"/>
      <c r="E20969" s="1198"/>
    </row>
    <row r="20970" spans="4:5">
      <c r="D20970" s="1205"/>
      <c r="E20970" s="1198"/>
    </row>
    <row r="20971" spans="4:5">
      <c r="D20971" s="1205"/>
      <c r="E20971" s="1198"/>
    </row>
    <row r="20972" spans="4:5">
      <c r="D20972" s="1205"/>
      <c r="E20972" s="1198"/>
    </row>
    <row r="20973" spans="4:5">
      <c r="D20973" s="1205"/>
      <c r="E20973" s="1198"/>
    </row>
    <row r="20974" spans="4:5">
      <c r="D20974" s="1205"/>
      <c r="E20974" s="1198"/>
    </row>
    <row r="20975" spans="4:5">
      <c r="D20975" s="1205"/>
      <c r="E20975" s="1198"/>
    </row>
    <row r="20976" spans="4:5">
      <c r="D20976" s="1205"/>
      <c r="E20976" s="1198"/>
    </row>
    <row r="20977" spans="4:5">
      <c r="D20977" s="1205"/>
      <c r="E20977" s="1198"/>
    </row>
    <row r="20978" spans="4:5">
      <c r="D20978" s="1205"/>
      <c r="E20978" s="1198"/>
    </row>
    <row r="20979" spans="4:5">
      <c r="D20979" s="1205"/>
      <c r="E20979" s="1198"/>
    </row>
    <row r="20980" spans="4:5">
      <c r="D20980" s="1205"/>
      <c r="E20980" s="1198"/>
    </row>
    <row r="20981" spans="4:5">
      <c r="D20981" s="1205"/>
      <c r="E20981" s="1198"/>
    </row>
    <row r="20982" spans="4:5">
      <c r="D20982" s="1205"/>
      <c r="E20982" s="1198"/>
    </row>
    <row r="20983" spans="4:5">
      <c r="D20983" s="1205"/>
      <c r="E20983" s="1198"/>
    </row>
    <row r="20984" spans="4:5">
      <c r="D20984" s="1205"/>
      <c r="E20984" s="1198"/>
    </row>
    <row r="20985" spans="4:5">
      <c r="D20985" s="1205"/>
      <c r="E20985" s="1198"/>
    </row>
    <row r="20986" spans="4:5">
      <c r="D20986" s="1205"/>
      <c r="E20986" s="1198"/>
    </row>
    <row r="20987" spans="4:5">
      <c r="D20987" s="1205"/>
      <c r="E20987" s="1198"/>
    </row>
    <row r="20988" spans="4:5">
      <c r="D20988" s="1205"/>
      <c r="E20988" s="1198"/>
    </row>
    <row r="20989" spans="4:5">
      <c r="D20989" s="1205"/>
      <c r="E20989" s="1198"/>
    </row>
    <row r="20990" spans="4:5">
      <c r="D20990" s="1205"/>
      <c r="E20990" s="1198"/>
    </row>
    <row r="20991" spans="4:5">
      <c r="D20991" s="1205"/>
      <c r="E20991" s="1198"/>
    </row>
    <row r="20992" spans="4:5">
      <c r="D20992" s="1205"/>
      <c r="E20992" s="1198"/>
    </row>
    <row r="20993" spans="4:5">
      <c r="D20993" s="1205"/>
      <c r="E20993" s="1198"/>
    </row>
    <row r="20994" spans="4:5">
      <c r="D20994" s="1205"/>
      <c r="E20994" s="1198"/>
    </row>
    <row r="20995" spans="4:5">
      <c r="D20995" s="1205"/>
      <c r="E20995" s="1198"/>
    </row>
    <row r="20996" spans="4:5">
      <c r="D20996" s="1205"/>
      <c r="E20996" s="1198"/>
    </row>
    <row r="20997" spans="4:5">
      <c r="D20997" s="1205"/>
      <c r="E20997" s="1198"/>
    </row>
    <row r="20998" spans="4:5">
      <c r="D20998" s="1205"/>
      <c r="E20998" s="1198"/>
    </row>
    <row r="20999" spans="4:5">
      <c r="D20999" s="1205"/>
      <c r="E20999" s="1198"/>
    </row>
    <row r="21000" spans="4:5">
      <c r="D21000" s="1205"/>
      <c r="E21000" s="1198"/>
    </row>
    <row r="21001" spans="4:5">
      <c r="D21001" s="1205"/>
      <c r="E21001" s="1198"/>
    </row>
    <row r="21002" spans="4:5">
      <c r="D21002" s="1205"/>
      <c r="E21002" s="1198"/>
    </row>
    <row r="21003" spans="4:5">
      <c r="D21003" s="1205"/>
      <c r="E21003" s="1198"/>
    </row>
    <row r="21004" spans="4:5">
      <c r="D21004" s="1205"/>
      <c r="E21004" s="1198"/>
    </row>
    <row r="21005" spans="4:5">
      <c r="D21005" s="1205"/>
      <c r="E21005" s="1198"/>
    </row>
    <row r="21006" spans="4:5">
      <c r="D21006" s="1205"/>
      <c r="E21006" s="1198"/>
    </row>
    <row r="21007" spans="4:5">
      <c r="D21007" s="1205"/>
      <c r="E21007" s="1198"/>
    </row>
    <row r="21008" spans="4:5">
      <c r="D21008" s="1205"/>
      <c r="E21008" s="1198"/>
    </row>
    <row r="21009" spans="4:5">
      <c r="D21009" s="1205"/>
      <c r="E21009" s="1198"/>
    </row>
    <row r="21010" spans="4:5">
      <c r="D21010" s="1205"/>
      <c r="E21010" s="1198"/>
    </row>
    <row r="21011" spans="4:5">
      <c r="D21011" s="1205"/>
      <c r="E21011" s="1198"/>
    </row>
    <row r="21012" spans="4:5">
      <c r="D21012" s="1205"/>
      <c r="E21012" s="1198"/>
    </row>
    <row r="21013" spans="4:5">
      <c r="D21013" s="1205"/>
      <c r="E21013" s="1198"/>
    </row>
    <row r="21014" spans="4:5">
      <c r="D21014" s="1205"/>
      <c r="E21014" s="1198"/>
    </row>
    <row r="21015" spans="4:5">
      <c r="D21015" s="1205"/>
      <c r="E21015" s="1198"/>
    </row>
    <row r="21016" spans="4:5">
      <c r="D21016" s="1205"/>
      <c r="E21016" s="1198"/>
    </row>
    <row r="21017" spans="4:5">
      <c r="D21017" s="1205"/>
      <c r="E21017" s="1198"/>
    </row>
    <row r="21018" spans="4:5">
      <c r="D21018" s="1205"/>
      <c r="E21018" s="1198"/>
    </row>
    <row r="21019" spans="4:5">
      <c r="D21019" s="1205"/>
      <c r="E21019" s="1198"/>
    </row>
    <row r="21020" spans="4:5">
      <c r="D21020" s="1205"/>
      <c r="E21020" s="1198"/>
    </row>
    <row r="21021" spans="4:5">
      <c r="D21021" s="1205"/>
      <c r="E21021" s="1198"/>
    </row>
    <row r="21022" spans="4:5">
      <c r="D21022" s="1205"/>
      <c r="E21022" s="1198"/>
    </row>
    <row r="21023" spans="4:5">
      <c r="D21023" s="1205"/>
      <c r="E21023" s="1198"/>
    </row>
    <row r="21024" spans="4:5">
      <c r="D21024" s="1205"/>
      <c r="E21024" s="1198"/>
    </row>
    <row r="21025" spans="4:5">
      <c r="D21025" s="1205"/>
      <c r="E21025" s="1198"/>
    </row>
    <row r="21026" spans="4:5">
      <c r="D21026" s="1205"/>
      <c r="E21026" s="1198"/>
    </row>
    <row r="21027" spans="4:5">
      <c r="D21027" s="1205"/>
      <c r="E21027" s="1198"/>
    </row>
    <row r="21028" spans="4:5">
      <c r="D21028" s="1205"/>
      <c r="E21028" s="1198"/>
    </row>
    <row r="21029" spans="4:5">
      <c r="D21029" s="1205"/>
      <c r="E21029" s="1198"/>
    </row>
    <row r="21030" spans="4:5">
      <c r="D21030" s="1205"/>
      <c r="E21030" s="1198"/>
    </row>
    <row r="21031" spans="4:5">
      <c r="D21031" s="1205"/>
      <c r="E21031" s="1198"/>
    </row>
    <row r="21032" spans="4:5">
      <c r="D21032" s="1205"/>
      <c r="E21032" s="1198"/>
    </row>
    <row r="21033" spans="4:5">
      <c r="D21033" s="1205"/>
      <c r="E21033" s="1198"/>
    </row>
    <row r="21034" spans="4:5">
      <c r="D21034" s="1205"/>
      <c r="E21034" s="1198"/>
    </row>
    <row r="21035" spans="4:5">
      <c r="D21035" s="1205"/>
      <c r="E21035" s="1198"/>
    </row>
    <row r="21036" spans="4:5">
      <c r="D21036" s="1205"/>
      <c r="E21036" s="1198"/>
    </row>
    <row r="21037" spans="4:5">
      <c r="D21037" s="1205"/>
      <c r="E21037" s="1198"/>
    </row>
    <row r="21038" spans="4:5">
      <c r="D21038" s="1205"/>
      <c r="E21038" s="1198"/>
    </row>
    <row r="21039" spans="4:5">
      <c r="D21039" s="1205"/>
      <c r="E21039" s="1198"/>
    </row>
    <row r="21040" spans="4:5">
      <c r="D21040" s="1205"/>
      <c r="E21040" s="1198"/>
    </row>
    <row r="21041" spans="4:5">
      <c r="D21041" s="1205"/>
      <c r="E21041" s="1198"/>
    </row>
    <row r="21042" spans="4:5">
      <c r="D21042" s="1205"/>
      <c r="E21042" s="1198"/>
    </row>
    <row r="21043" spans="4:5">
      <c r="D21043" s="1205"/>
      <c r="E21043" s="1198"/>
    </row>
    <row r="21044" spans="4:5">
      <c r="D21044" s="1205"/>
      <c r="E21044" s="1198"/>
    </row>
    <row r="21045" spans="4:5">
      <c r="D21045" s="1205"/>
      <c r="E21045" s="1198"/>
    </row>
    <row r="21046" spans="4:5">
      <c r="D21046" s="1205"/>
      <c r="E21046" s="1198"/>
    </row>
    <row r="21047" spans="4:5">
      <c r="D21047" s="1205"/>
      <c r="E21047" s="1198"/>
    </row>
    <row r="21048" spans="4:5">
      <c r="D21048" s="1205"/>
      <c r="E21048" s="1198"/>
    </row>
    <row r="21049" spans="4:5">
      <c r="D21049" s="1205"/>
      <c r="E21049" s="1198"/>
    </row>
    <row r="21050" spans="4:5">
      <c r="D21050" s="1205"/>
      <c r="E21050" s="1198"/>
    </row>
    <row r="21051" spans="4:5">
      <c r="D21051" s="1205"/>
      <c r="E21051" s="1198"/>
    </row>
    <row r="21052" spans="4:5">
      <c r="D21052" s="1205"/>
      <c r="E21052" s="1198"/>
    </row>
    <row r="21053" spans="4:5">
      <c r="D21053" s="1205"/>
      <c r="E21053" s="1198"/>
    </row>
    <row r="21054" spans="4:5">
      <c r="D21054" s="1205"/>
      <c r="E21054" s="1198"/>
    </row>
    <row r="21055" spans="4:5">
      <c r="D21055" s="1205"/>
      <c r="E21055" s="1198"/>
    </row>
    <row r="21056" spans="4:5">
      <c r="D21056" s="1205"/>
      <c r="E21056" s="1198"/>
    </row>
    <row r="21057" spans="4:5">
      <c r="D21057" s="1205"/>
      <c r="E21057" s="1198"/>
    </row>
    <row r="21058" spans="4:5">
      <c r="D21058" s="1205"/>
      <c r="E21058" s="1198"/>
    </row>
    <row r="21059" spans="4:5">
      <c r="D21059" s="1205"/>
      <c r="E21059" s="1198"/>
    </row>
    <row r="21060" spans="4:5">
      <c r="D21060" s="1205"/>
      <c r="E21060" s="1198"/>
    </row>
    <row r="21061" spans="4:5">
      <c r="D21061" s="1205"/>
      <c r="E21061" s="1198"/>
    </row>
    <row r="21062" spans="4:5">
      <c r="D21062" s="1205"/>
      <c r="E21062" s="1198"/>
    </row>
    <row r="21063" spans="4:5">
      <c r="D21063" s="1205"/>
      <c r="E21063" s="1198"/>
    </row>
    <row r="21064" spans="4:5">
      <c r="D21064" s="1205"/>
      <c r="E21064" s="1198"/>
    </row>
    <row r="21065" spans="4:5">
      <c r="D21065" s="1205"/>
      <c r="E21065" s="1198"/>
    </row>
    <row r="21066" spans="4:5">
      <c r="D21066" s="1205"/>
      <c r="E21066" s="1198"/>
    </row>
    <row r="21067" spans="4:5">
      <c r="D21067" s="1205"/>
      <c r="E21067" s="1198"/>
    </row>
    <row r="21068" spans="4:5">
      <c r="D21068" s="1205"/>
      <c r="E21068" s="1198"/>
    </row>
    <row r="21069" spans="4:5">
      <c r="D21069" s="1205"/>
      <c r="E21069" s="1198"/>
    </row>
    <row r="21070" spans="4:5">
      <c r="D21070" s="1205"/>
      <c r="E21070" s="1198"/>
    </row>
    <row r="21071" spans="4:5">
      <c r="D21071" s="1205"/>
      <c r="E21071" s="1198"/>
    </row>
    <row r="21072" spans="4:5">
      <c r="D21072" s="1205"/>
      <c r="E21072" s="1198"/>
    </row>
    <row r="21073" spans="4:5">
      <c r="D21073" s="1205"/>
      <c r="E21073" s="1198"/>
    </row>
    <row r="21074" spans="4:5">
      <c r="D21074" s="1205"/>
      <c r="E21074" s="1198"/>
    </row>
    <row r="21075" spans="4:5">
      <c r="D21075" s="1205"/>
      <c r="E21075" s="1198"/>
    </row>
    <row r="21076" spans="4:5">
      <c r="D21076" s="1205"/>
      <c r="E21076" s="1198"/>
    </row>
    <row r="21077" spans="4:5">
      <c r="D21077" s="1205"/>
      <c r="E21077" s="1198"/>
    </row>
    <row r="21078" spans="4:5">
      <c r="D21078" s="1205"/>
      <c r="E21078" s="1198"/>
    </row>
    <row r="21079" spans="4:5">
      <c r="D21079" s="1205"/>
      <c r="E21079" s="1198"/>
    </row>
    <row r="21080" spans="4:5">
      <c r="D21080" s="1205"/>
      <c r="E21080" s="1198"/>
    </row>
    <row r="21081" spans="4:5">
      <c r="D21081" s="1205"/>
      <c r="E21081" s="1198"/>
    </row>
    <row r="21082" spans="4:5">
      <c r="D21082" s="1205"/>
      <c r="E21082" s="1198"/>
    </row>
    <row r="21083" spans="4:5">
      <c r="D21083" s="1205"/>
      <c r="E21083" s="1198"/>
    </row>
    <row r="21084" spans="4:5">
      <c r="D21084" s="1205"/>
      <c r="E21084" s="1198"/>
    </row>
    <row r="21085" spans="4:5">
      <c r="D21085" s="1205"/>
      <c r="E21085" s="1198"/>
    </row>
    <row r="21086" spans="4:5">
      <c r="D21086" s="1205"/>
      <c r="E21086" s="1198"/>
    </row>
    <row r="21087" spans="4:5">
      <c r="D21087" s="1205"/>
      <c r="E21087" s="1198"/>
    </row>
    <row r="21088" spans="4:5">
      <c r="D21088" s="1205"/>
      <c r="E21088" s="1198"/>
    </row>
    <row r="21089" spans="4:5">
      <c r="D21089" s="1205"/>
      <c r="E21089" s="1198"/>
    </row>
    <row r="21090" spans="4:5">
      <c r="D21090" s="1205"/>
      <c r="E21090" s="1198"/>
    </row>
    <row r="21091" spans="4:5">
      <c r="D21091" s="1205"/>
      <c r="E21091" s="1198"/>
    </row>
    <row r="21092" spans="4:5">
      <c r="D21092" s="1205"/>
      <c r="E21092" s="1198"/>
    </row>
    <row r="21093" spans="4:5">
      <c r="D21093" s="1205"/>
      <c r="E21093" s="1198"/>
    </row>
    <row r="21094" spans="4:5">
      <c r="D21094" s="1205"/>
      <c r="E21094" s="1198"/>
    </row>
    <row r="21095" spans="4:5">
      <c r="D21095" s="1205"/>
      <c r="E21095" s="1198"/>
    </row>
    <row r="21096" spans="4:5">
      <c r="D21096" s="1205"/>
      <c r="E21096" s="1198"/>
    </row>
    <row r="21097" spans="4:5">
      <c r="D21097" s="1205"/>
      <c r="E21097" s="1198"/>
    </row>
    <row r="21098" spans="4:5">
      <c r="D21098" s="1205"/>
      <c r="E21098" s="1198"/>
    </row>
    <row r="21099" spans="4:5">
      <c r="D21099" s="1205"/>
      <c r="E21099" s="1198"/>
    </row>
    <row r="21100" spans="4:5">
      <c r="D21100" s="1205"/>
      <c r="E21100" s="1198"/>
    </row>
    <row r="21101" spans="4:5">
      <c r="D21101" s="1205"/>
      <c r="E21101" s="1198"/>
    </row>
    <row r="21102" spans="4:5">
      <c r="D21102" s="1205"/>
      <c r="E21102" s="1198"/>
    </row>
    <row r="21103" spans="4:5">
      <c r="D21103" s="1205"/>
      <c r="E21103" s="1198"/>
    </row>
    <row r="21104" spans="4:5">
      <c r="D21104" s="1205"/>
      <c r="E21104" s="1198"/>
    </row>
    <row r="21105" spans="4:5">
      <c r="D21105" s="1205"/>
      <c r="E21105" s="1198"/>
    </row>
    <row r="21106" spans="4:5">
      <c r="D21106" s="1205"/>
      <c r="E21106" s="1198"/>
    </row>
    <row r="21107" spans="4:5">
      <c r="D21107" s="1205"/>
      <c r="E21107" s="1198"/>
    </row>
    <row r="21108" spans="4:5">
      <c r="D21108" s="1205"/>
      <c r="E21108" s="1198"/>
    </row>
    <row r="21109" spans="4:5">
      <c r="D21109" s="1205"/>
      <c r="E21109" s="1198"/>
    </row>
    <row r="21110" spans="4:5">
      <c r="D21110" s="1205"/>
      <c r="E21110" s="1198"/>
    </row>
    <row r="21111" spans="4:5">
      <c r="D21111" s="1205"/>
      <c r="E21111" s="1198"/>
    </row>
    <row r="21112" spans="4:5">
      <c r="D21112" s="1205"/>
      <c r="E21112" s="1198"/>
    </row>
    <row r="21113" spans="4:5">
      <c r="D21113" s="1205"/>
      <c r="E21113" s="1198"/>
    </row>
    <row r="21114" spans="4:5">
      <c r="D21114" s="1205"/>
      <c r="E21114" s="1198"/>
    </row>
    <row r="21115" spans="4:5">
      <c r="D21115" s="1205"/>
      <c r="E21115" s="1198"/>
    </row>
    <row r="21116" spans="4:5">
      <c r="D21116" s="1205"/>
      <c r="E21116" s="1198"/>
    </row>
    <row r="21117" spans="4:5">
      <c r="D21117" s="1205"/>
      <c r="E21117" s="1198"/>
    </row>
    <row r="21118" spans="4:5">
      <c r="D21118" s="1205"/>
      <c r="E21118" s="1198"/>
    </row>
    <row r="21119" spans="4:5">
      <c r="D21119" s="1205"/>
      <c r="E21119" s="1198"/>
    </row>
    <row r="21120" spans="4:5">
      <c r="D21120" s="1205"/>
      <c r="E21120" s="1198"/>
    </row>
    <row r="21121" spans="4:5">
      <c r="D21121" s="1205"/>
      <c r="E21121" s="1198"/>
    </row>
    <row r="21122" spans="4:5">
      <c r="D21122" s="1205"/>
      <c r="E21122" s="1198"/>
    </row>
    <row r="21123" spans="4:5">
      <c r="D21123" s="1205"/>
      <c r="E21123" s="1198"/>
    </row>
    <row r="21124" spans="4:5">
      <c r="D21124" s="1205"/>
      <c r="E21124" s="1198"/>
    </row>
    <row r="21125" spans="4:5">
      <c r="D21125" s="1205"/>
      <c r="E21125" s="1198"/>
    </row>
    <row r="21126" spans="4:5">
      <c r="D21126" s="1205"/>
      <c r="E21126" s="1198"/>
    </row>
    <row r="21127" spans="4:5">
      <c r="D21127" s="1205"/>
      <c r="E21127" s="1198"/>
    </row>
    <row r="21128" spans="4:5">
      <c r="D21128" s="1205"/>
      <c r="E21128" s="1198"/>
    </row>
    <row r="21129" spans="4:5">
      <c r="D21129" s="1205"/>
      <c r="E21129" s="1198"/>
    </row>
    <row r="21130" spans="4:5">
      <c r="D21130" s="1205"/>
      <c r="E21130" s="1198"/>
    </row>
    <row r="21131" spans="4:5">
      <c r="D21131" s="1205"/>
      <c r="E21131" s="1198"/>
    </row>
    <row r="21132" spans="4:5">
      <c r="D21132" s="1205"/>
      <c r="E21132" s="1198"/>
    </row>
    <row r="21133" spans="4:5">
      <c r="D21133" s="1205"/>
      <c r="E21133" s="1198"/>
    </row>
    <row r="21134" spans="4:5">
      <c r="D21134" s="1205"/>
      <c r="E21134" s="1198"/>
    </row>
    <row r="21135" spans="4:5">
      <c r="D21135" s="1205"/>
      <c r="E21135" s="1198"/>
    </row>
    <row r="21136" spans="4:5">
      <c r="D21136" s="1205"/>
      <c r="E21136" s="1198"/>
    </row>
    <row r="21137" spans="4:5">
      <c r="D21137" s="1205"/>
      <c r="E21137" s="1198"/>
    </row>
    <row r="21138" spans="4:5">
      <c r="D21138" s="1205"/>
      <c r="E21138" s="1198"/>
    </row>
    <row r="21139" spans="4:5">
      <c r="D21139" s="1205"/>
      <c r="E21139" s="1198"/>
    </row>
    <row r="21140" spans="4:5">
      <c r="D21140" s="1205"/>
      <c r="E21140" s="1198"/>
    </row>
    <row r="21141" spans="4:5">
      <c r="D21141" s="1205"/>
      <c r="E21141" s="1198"/>
    </row>
    <row r="21142" spans="4:5">
      <c r="D21142" s="1205"/>
      <c r="E21142" s="1198"/>
    </row>
    <row r="21143" spans="4:5">
      <c r="D21143" s="1205"/>
      <c r="E21143" s="1198"/>
    </row>
    <row r="21144" spans="4:5">
      <c r="D21144" s="1205"/>
      <c r="E21144" s="1198"/>
    </row>
    <row r="21145" spans="4:5">
      <c r="D21145" s="1205"/>
      <c r="E21145" s="1198"/>
    </row>
    <row r="21146" spans="4:5">
      <c r="D21146" s="1205"/>
      <c r="E21146" s="1198"/>
    </row>
    <row r="21147" spans="4:5">
      <c r="D21147" s="1205"/>
      <c r="E21147" s="1198"/>
    </row>
    <row r="21148" spans="4:5">
      <c r="D21148" s="1205"/>
      <c r="E21148" s="1198"/>
    </row>
    <row r="21149" spans="4:5">
      <c r="D21149" s="1205"/>
      <c r="E21149" s="1198"/>
    </row>
    <row r="21150" spans="4:5">
      <c r="D21150" s="1205"/>
      <c r="E21150" s="1198"/>
    </row>
    <row r="21151" spans="4:5">
      <c r="D21151" s="1205"/>
      <c r="E21151" s="1198"/>
    </row>
    <row r="21152" spans="4:5">
      <c r="D21152" s="1205"/>
      <c r="E21152" s="1198"/>
    </row>
    <row r="21153" spans="4:5">
      <c r="D21153" s="1205"/>
      <c r="E21153" s="1198"/>
    </row>
    <row r="21154" spans="4:5">
      <c r="D21154" s="1205"/>
      <c r="E21154" s="1198"/>
    </row>
    <row r="21155" spans="4:5">
      <c r="D21155" s="1205"/>
      <c r="E21155" s="1198"/>
    </row>
    <row r="21156" spans="4:5">
      <c r="D21156" s="1205"/>
      <c r="E21156" s="1198"/>
    </row>
    <row r="21157" spans="4:5">
      <c r="D21157" s="1205"/>
      <c r="E21157" s="1198"/>
    </row>
    <row r="21158" spans="4:5">
      <c r="D21158" s="1205"/>
      <c r="E21158" s="1198"/>
    </row>
    <row r="21159" spans="4:5">
      <c r="D21159" s="1205"/>
      <c r="E21159" s="1198"/>
    </row>
    <row r="21160" spans="4:5">
      <c r="D21160" s="1205"/>
      <c r="E21160" s="1198"/>
    </row>
    <row r="21161" spans="4:5">
      <c r="D21161" s="1205"/>
      <c r="E21161" s="1198"/>
    </row>
    <row r="21162" spans="4:5">
      <c r="D21162" s="1205"/>
      <c r="E21162" s="1198"/>
    </row>
    <row r="21163" spans="4:5">
      <c r="D21163" s="1205"/>
      <c r="E21163" s="1198"/>
    </row>
    <row r="21164" spans="4:5">
      <c r="D21164" s="1205"/>
      <c r="E21164" s="1198"/>
    </row>
    <row r="21165" spans="4:5">
      <c r="D21165" s="1205"/>
      <c r="E21165" s="1198"/>
    </row>
    <row r="21166" spans="4:5">
      <c r="D21166" s="1205"/>
      <c r="E21166" s="1198"/>
    </row>
    <row r="21167" spans="4:5">
      <c r="D21167" s="1205"/>
      <c r="E21167" s="1198"/>
    </row>
    <row r="21168" spans="4:5">
      <c r="D21168" s="1205"/>
      <c r="E21168" s="1198"/>
    </row>
    <row r="21169" spans="4:5">
      <c r="D21169" s="1205"/>
      <c r="E21169" s="1198"/>
    </row>
    <row r="21170" spans="4:5">
      <c r="D21170" s="1205"/>
      <c r="E21170" s="1198"/>
    </row>
    <row r="21171" spans="4:5">
      <c r="D21171" s="1205"/>
      <c r="E21171" s="1198"/>
    </row>
    <row r="21172" spans="4:5">
      <c r="D21172" s="1205"/>
      <c r="E21172" s="1198"/>
    </row>
    <row r="21173" spans="4:5">
      <c r="D21173" s="1205"/>
      <c r="E21173" s="1198"/>
    </row>
    <row r="21174" spans="4:5">
      <c r="D21174" s="1205"/>
      <c r="E21174" s="1198"/>
    </row>
    <row r="21175" spans="4:5">
      <c r="D21175" s="1205"/>
      <c r="E21175" s="1198"/>
    </row>
    <row r="21176" spans="4:5">
      <c r="D21176" s="1205"/>
      <c r="E21176" s="1198"/>
    </row>
    <row r="21177" spans="4:5">
      <c r="D21177" s="1205"/>
      <c r="E21177" s="1198"/>
    </row>
    <row r="21178" spans="4:5">
      <c r="D21178" s="1205"/>
      <c r="E21178" s="1198"/>
    </row>
    <row r="21179" spans="4:5">
      <c r="D21179" s="1205"/>
      <c r="E21179" s="1198"/>
    </row>
    <row r="21180" spans="4:5">
      <c r="D21180" s="1205"/>
      <c r="E21180" s="1198"/>
    </row>
    <row r="21181" spans="4:5">
      <c r="D21181" s="1205"/>
      <c r="E21181" s="1198"/>
    </row>
    <row r="21182" spans="4:5">
      <c r="D21182" s="1205"/>
      <c r="E21182" s="1198"/>
    </row>
    <row r="21183" spans="4:5">
      <c r="D21183" s="1205"/>
      <c r="E21183" s="1198"/>
    </row>
    <row r="21184" spans="4:5">
      <c r="D21184" s="1205"/>
      <c r="E21184" s="1198"/>
    </row>
    <row r="21185" spans="4:5">
      <c r="D21185" s="1205"/>
      <c r="E21185" s="1198"/>
    </row>
    <row r="21186" spans="4:5">
      <c r="D21186" s="1205"/>
      <c r="E21186" s="1198"/>
    </row>
    <row r="21187" spans="4:5">
      <c r="D21187" s="1205"/>
      <c r="E21187" s="1198"/>
    </row>
    <row r="21188" spans="4:5">
      <c r="D21188" s="1205"/>
      <c r="E21188" s="1198"/>
    </row>
    <row r="21189" spans="4:5">
      <c r="D21189" s="1205"/>
      <c r="E21189" s="1198"/>
    </row>
    <row r="21190" spans="4:5">
      <c r="D21190" s="1205"/>
      <c r="E21190" s="1198"/>
    </row>
    <row r="21191" spans="4:5">
      <c r="D21191" s="1205"/>
      <c r="E21191" s="1198"/>
    </row>
    <row r="21192" spans="4:5">
      <c r="D21192" s="1205"/>
      <c r="E21192" s="1198"/>
    </row>
    <row r="21193" spans="4:5">
      <c r="D21193" s="1205"/>
      <c r="E21193" s="1198"/>
    </row>
    <row r="21194" spans="4:5">
      <c r="D21194" s="1205"/>
      <c r="E21194" s="1198"/>
    </row>
    <row r="21195" spans="4:5">
      <c r="D21195" s="1205"/>
      <c r="E21195" s="1198"/>
    </row>
    <row r="21196" spans="4:5">
      <c r="D21196" s="1205"/>
      <c r="E21196" s="1198"/>
    </row>
    <row r="21197" spans="4:5">
      <c r="D21197" s="1205"/>
      <c r="E21197" s="1198"/>
    </row>
    <row r="21198" spans="4:5">
      <c r="D21198" s="1205"/>
      <c r="E21198" s="1198"/>
    </row>
    <row r="21199" spans="4:5">
      <c r="D21199" s="1205"/>
      <c r="E21199" s="1198"/>
    </row>
    <row r="21200" spans="4:5">
      <c r="D21200" s="1205"/>
      <c r="E21200" s="1198"/>
    </row>
    <row r="21201" spans="4:5">
      <c r="D21201" s="1205"/>
      <c r="E21201" s="1198"/>
    </row>
    <row r="21202" spans="4:5">
      <c r="D21202" s="1205"/>
      <c r="E21202" s="1198"/>
    </row>
    <row r="21203" spans="4:5">
      <c r="D21203" s="1205"/>
      <c r="E21203" s="1198"/>
    </row>
    <row r="21204" spans="4:5">
      <c r="D21204" s="1205"/>
      <c r="E21204" s="1198"/>
    </row>
    <row r="21205" spans="4:5">
      <c r="D21205" s="1205"/>
      <c r="E21205" s="1198"/>
    </row>
    <row r="21206" spans="4:5">
      <c r="D21206" s="1205"/>
      <c r="E21206" s="1198"/>
    </row>
    <row r="21207" spans="4:5">
      <c r="D21207" s="1205"/>
      <c r="E21207" s="1198"/>
    </row>
    <row r="21208" spans="4:5">
      <c r="D21208" s="1205"/>
      <c r="E21208" s="1198"/>
    </row>
    <row r="21209" spans="4:5">
      <c r="D21209" s="1205"/>
      <c r="E21209" s="1198"/>
    </row>
    <row r="21210" spans="4:5">
      <c r="D21210" s="1205"/>
      <c r="E21210" s="1198"/>
    </row>
    <row r="21211" spans="4:5">
      <c r="D21211" s="1205"/>
      <c r="E21211" s="1198"/>
    </row>
    <row r="21212" spans="4:5">
      <c r="D21212" s="1205"/>
      <c r="E21212" s="1198"/>
    </row>
    <row r="21213" spans="4:5">
      <c r="D21213" s="1205"/>
      <c r="E21213" s="1198"/>
    </row>
    <row r="21214" spans="4:5">
      <c r="D21214" s="1205"/>
      <c r="E21214" s="1198"/>
    </row>
    <row r="21215" spans="4:5">
      <c r="D21215" s="1205"/>
      <c r="E21215" s="1198"/>
    </row>
    <row r="21216" spans="4:5">
      <c r="D21216" s="1205"/>
      <c r="E21216" s="1198"/>
    </row>
    <row r="21217" spans="4:5">
      <c r="D21217" s="1205"/>
      <c r="E21217" s="1198"/>
    </row>
    <row r="21218" spans="4:5">
      <c r="D21218" s="1205"/>
      <c r="E21218" s="1198"/>
    </row>
    <row r="21219" spans="4:5">
      <c r="D21219" s="1205"/>
      <c r="E21219" s="1198"/>
    </row>
    <row r="21220" spans="4:5">
      <c r="D21220" s="1205"/>
      <c r="E21220" s="1198"/>
    </row>
    <row r="21221" spans="4:5">
      <c r="D21221" s="1205"/>
      <c r="E21221" s="1198"/>
    </row>
    <row r="21222" spans="4:5">
      <c r="D21222" s="1205"/>
      <c r="E21222" s="1198"/>
    </row>
    <row r="21223" spans="4:5">
      <c r="D21223" s="1205"/>
      <c r="E21223" s="1198"/>
    </row>
    <row r="21224" spans="4:5">
      <c r="D21224" s="1205"/>
      <c r="E21224" s="1198"/>
    </row>
    <row r="21225" spans="4:5">
      <c r="D21225" s="1205"/>
      <c r="E21225" s="1198"/>
    </row>
    <row r="21226" spans="4:5">
      <c r="D21226" s="1205"/>
      <c r="E21226" s="1198"/>
    </row>
    <row r="21227" spans="4:5">
      <c r="D21227" s="1205"/>
      <c r="E21227" s="1198"/>
    </row>
    <row r="21228" spans="4:5">
      <c r="D21228" s="1205"/>
      <c r="E21228" s="1198"/>
    </row>
    <row r="21229" spans="4:5">
      <c r="D21229" s="1205"/>
      <c r="E21229" s="1198"/>
    </row>
    <row r="21230" spans="4:5">
      <c r="D21230" s="1205"/>
      <c r="E21230" s="1198"/>
    </row>
    <row r="21231" spans="4:5">
      <c r="D21231" s="1205"/>
      <c r="E21231" s="1198"/>
    </row>
    <row r="21232" spans="4:5">
      <c r="D21232" s="1205"/>
      <c r="E21232" s="1198"/>
    </row>
    <row r="21233" spans="4:5">
      <c r="D21233" s="1205"/>
      <c r="E21233" s="1198"/>
    </row>
    <row r="21234" spans="4:5">
      <c r="D21234" s="1205"/>
      <c r="E21234" s="1198"/>
    </row>
    <row r="21235" spans="4:5">
      <c r="D21235" s="1205"/>
      <c r="E21235" s="1198"/>
    </row>
    <row r="21236" spans="4:5">
      <c r="D21236" s="1205"/>
      <c r="E21236" s="1198"/>
    </row>
    <row r="21237" spans="4:5">
      <c r="D21237" s="1205"/>
      <c r="E21237" s="1198"/>
    </row>
    <row r="21238" spans="4:5">
      <c r="D21238" s="1205"/>
      <c r="E21238" s="1198"/>
    </row>
    <row r="21239" spans="4:5">
      <c r="D21239" s="1205"/>
      <c r="E21239" s="1198"/>
    </row>
    <row r="21240" spans="4:5">
      <c r="D21240" s="1205"/>
      <c r="E21240" s="1198"/>
    </row>
    <row r="21241" spans="4:5">
      <c r="D21241" s="1205"/>
      <c r="E21241" s="1198"/>
    </row>
    <row r="21242" spans="4:5">
      <c r="D21242" s="1205"/>
      <c r="E21242" s="1198"/>
    </row>
    <row r="21243" spans="4:5">
      <c r="D21243" s="1205"/>
      <c r="E21243" s="1198"/>
    </row>
    <row r="21244" spans="4:5">
      <c r="D21244" s="1205"/>
      <c r="E21244" s="1198"/>
    </row>
    <row r="21245" spans="4:5">
      <c r="D21245" s="1205"/>
      <c r="E21245" s="1198"/>
    </row>
    <row r="21246" spans="4:5">
      <c r="D21246" s="1205"/>
      <c r="E21246" s="1198"/>
    </row>
    <row r="21247" spans="4:5">
      <c r="D21247" s="1205"/>
      <c r="E21247" s="1198"/>
    </row>
    <row r="21248" spans="4:5">
      <c r="D21248" s="1205"/>
      <c r="E21248" s="1198"/>
    </row>
    <row r="21249" spans="4:5">
      <c r="D21249" s="1205"/>
      <c r="E21249" s="1198"/>
    </row>
    <row r="21250" spans="4:5">
      <c r="D21250" s="1205"/>
      <c r="E21250" s="1198"/>
    </row>
    <row r="21251" spans="4:5">
      <c r="D21251" s="1205"/>
      <c r="E21251" s="1198"/>
    </row>
    <row r="21252" spans="4:5">
      <c r="D21252" s="1205"/>
      <c r="E21252" s="1198"/>
    </row>
    <row r="21253" spans="4:5">
      <c r="D21253" s="1205"/>
      <c r="E21253" s="1198"/>
    </row>
    <row r="21254" spans="4:5">
      <c r="D21254" s="1205"/>
      <c r="E21254" s="1198"/>
    </row>
    <row r="21255" spans="4:5">
      <c r="D21255" s="1205"/>
      <c r="E21255" s="1198"/>
    </row>
    <row r="21256" spans="4:5">
      <c r="D21256" s="1205"/>
      <c r="E21256" s="1198"/>
    </row>
    <row r="21257" spans="4:5">
      <c r="D21257" s="1205"/>
      <c r="E21257" s="1198"/>
    </row>
    <row r="21258" spans="4:5">
      <c r="D21258" s="1205"/>
      <c r="E21258" s="1198"/>
    </row>
    <row r="21259" spans="4:5">
      <c r="D21259" s="1205"/>
      <c r="E21259" s="1198"/>
    </row>
    <row r="21260" spans="4:5">
      <c r="D21260" s="1205"/>
      <c r="E21260" s="1198"/>
    </row>
    <row r="21261" spans="4:5">
      <c r="D21261" s="1205"/>
      <c r="E21261" s="1198"/>
    </row>
    <row r="21262" spans="4:5">
      <c r="D21262" s="1205"/>
      <c r="E21262" s="1198"/>
    </row>
    <row r="21263" spans="4:5">
      <c r="D21263" s="1205"/>
      <c r="E21263" s="1198"/>
    </row>
    <row r="21264" spans="4:5">
      <c r="D21264" s="1205"/>
      <c r="E21264" s="1198"/>
    </row>
    <row r="21265" spans="4:5">
      <c r="D21265" s="1205"/>
      <c r="E21265" s="1198"/>
    </row>
    <row r="21266" spans="4:5">
      <c r="D21266" s="1205"/>
      <c r="E21266" s="1198"/>
    </row>
    <row r="21267" spans="4:5">
      <c r="D21267" s="1205"/>
      <c r="E21267" s="1198"/>
    </row>
    <row r="21268" spans="4:5">
      <c r="D21268" s="1205"/>
      <c r="E21268" s="1198"/>
    </row>
    <row r="21269" spans="4:5">
      <c r="D21269" s="1205"/>
      <c r="E21269" s="1198"/>
    </row>
    <row r="21270" spans="4:5">
      <c r="D21270" s="1205"/>
      <c r="E21270" s="1198"/>
    </row>
    <row r="21271" spans="4:5">
      <c r="D21271" s="1205"/>
      <c r="E21271" s="1198"/>
    </row>
    <row r="21272" spans="4:5">
      <c r="D21272" s="1205"/>
      <c r="E21272" s="1198"/>
    </row>
    <row r="21273" spans="4:5">
      <c r="D21273" s="1205"/>
      <c r="E21273" s="1198"/>
    </row>
    <row r="21274" spans="4:5">
      <c r="D21274" s="1205"/>
      <c r="E21274" s="1198"/>
    </row>
    <row r="21275" spans="4:5">
      <c r="D21275" s="1205"/>
      <c r="E21275" s="1198"/>
    </row>
    <row r="21276" spans="4:5">
      <c r="D21276" s="1205"/>
      <c r="E21276" s="1198"/>
    </row>
    <row r="21277" spans="4:5">
      <c r="D21277" s="1205"/>
      <c r="E21277" s="1198"/>
    </row>
    <row r="21278" spans="4:5">
      <c r="D21278" s="1205"/>
      <c r="E21278" s="1198"/>
    </row>
    <row r="21279" spans="4:5">
      <c r="D21279" s="1205"/>
      <c r="E21279" s="1198"/>
    </row>
    <row r="21280" spans="4:5">
      <c r="D21280" s="1205"/>
      <c r="E21280" s="1198"/>
    </row>
    <row r="21281" spans="4:5">
      <c r="D21281" s="1205"/>
      <c r="E21281" s="1198"/>
    </row>
    <row r="21282" spans="4:5">
      <c r="D21282" s="1205"/>
      <c r="E21282" s="1198"/>
    </row>
    <row r="21283" spans="4:5">
      <c r="D21283" s="1205"/>
      <c r="E21283" s="1198"/>
    </row>
    <row r="21284" spans="4:5">
      <c r="D21284" s="1205"/>
      <c r="E21284" s="1198"/>
    </row>
    <row r="21285" spans="4:5">
      <c r="D21285" s="1205"/>
      <c r="E21285" s="1198"/>
    </row>
    <row r="21286" spans="4:5">
      <c r="D21286" s="1205"/>
      <c r="E21286" s="1198"/>
    </row>
    <row r="21287" spans="4:5">
      <c r="D21287" s="1205"/>
      <c r="E21287" s="1198"/>
    </row>
    <row r="21288" spans="4:5">
      <c r="D21288" s="1205"/>
      <c r="E21288" s="1198"/>
    </row>
    <row r="21289" spans="4:5">
      <c r="D21289" s="1205"/>
      <c r="E21289" s="1198"/>
    </row>
    <row r="21290" spans="4:5">
      <c r="D21290" s="1205"/>
      <c r="E21290" s="1198"/>
    </row>
    <row r="21291" spans="4:5">
      <c r="D21291" s="1205"/>
      <c r="E21291" s="1198"/>
    </row>
    <row r="21292" spans="4:5">
      <c r="D21292" s="1205"/>
      <c r="E21292" s="1198"/>
    </row>
    <row r="21293" spans="4:5">
      <c r="D21293" s="1205"/>
      <c r="E21293" s="1198"/>
    </row>
    <row r="21294" spans="4:5">
      <c r="D21294" s="1205"/>
      <c r="E21294" s="1198"/>
    </row>
    <row r="21295" spans="4:5">
      <c r="D21295" s="1205"/>
      <c r="E21295" s="1198"/>
    </row>
    <row r="21296" spans="4:5">
      <c r="D21296" s="1205"/>
      <c r="E21296" s="1198"/>
    </row>
    <row r="21297" spans="4:5">
      <c r="D21297" s="1205"/>
      <c r="E21297" s="1198"/>
    </row>
    <row r="21298" spans="4:5">
      <c r="D21298" s="1205"/>
      <c r="E21298" s="1198"/>
    </row>
    <row r="21299" spans="4:5">
      <c r="D21299" s="1205"/>
      <c r="E21299" s="1198"/>
    </row>
    <row r="21300" spans="4:5">
      <c r="D21300" s="1205"/>
      <c r="E21300" s="1198"/>
    </row>
    <row r="21301" spans="4:5">
      <c r="D21301" s="1205"/>
      <c r="E21301" s="1198"/>
    </row>
    <row r="21302" spans="4:5">
      <c r="D21302" s="1205"/>
      <c r="E21302" s="1198"/>
    </row>
    <row r="21303" spans="4:5">
      <c r="D21303" s="1205"/>
      <c r="E21303" s="1198"/>
    </row>
    <row r="21304" spans="4:5">
      <c r="D21304" s="1205"/>
      <c r="E21304" s="1198"/>
    </row>
    <row r="21305" spans="4:5">
      <c r="D21305" s="1205"/>
      <c r="E21305" s="1198"/>
    </row>
    <row r="21306" spans="4:5">
      <c r="D21306" s="1205"/>
      <c r="E21306" s="1198"/>
    </row>
    <row r="21307" spans="4:5">
      <c r="D21307" s="1205"/>
      <c r="E21307" s="1198"/>
    </row>
    <row r="21308" spans="4:5">
      <c r="D21308" s="1205"/>
      <c r="E21308" s="1198"/>
    </row>
    <row r="21309" spans="4:5">
      <c r="D21309" s="1205"/>
      <c r="E21309" s="1198"/>
    </row>
    <row r="21310" spans="4:5">
      <c r="D21310" s="1205"/>
      <c r="E21310" s="1198"/>
    </row>
    <row r="21311" spans="4:5">
      <c r="D21311" s="1205"/>
      <c r="E21311" s="1198"/>
    </row>
    <row r="21312" spans="4:5">
      <c r="D21312" s="1205"/>
      <c r="E21312" s="1198"/>
    </row>
    <row r="21313" spans="4:5">
      <c r="D21313" s="1205"/>
      <c r="E21313" s="1198"/>
    </row>
    <row r="21314" spans="4:5">
      <c r="D21314" s="1205"/>
      <c r="E21314" s="1198"/>
    </row>
    <row r="21315" spans="4:5">
      <c r="D21315" s="1205"/>
      <c r="E21315" s="1198"/>
    </row>
    <row r="21316" spans="4:5">
      <c r="D21316" s="1205"/>
      <c r="E21316" s="1198"/>
    </row>
    <row r="21317" spans="4:5">
      <c r="D21317" s="1205"/>
      <c r="E21317" s="1198"/>
    </row>
    <row r="21318" spans="4:5">
      <c r="D21318" s="1205"/>
      <c r="E21318" s="1198"/>
    </row>
    <row r="21319" spans="4:5">
      <c r="D21319" s="1205"/>
      <c r="E21319" s="1198"/>
    </row>
    <row r="21320" spans="4:5">
      <c r="D21320" s="1205"/>
      <c r="E21320" s="1198"/>
    </row>
    <row r="21321" spans="4:5">
      <c r="D21321" s="1205"/>
      <c r="E21321" s="1198"/>
    </row>
    <row r="21322" spans="4:5">
      <c r="D21322" s="1205"/>
      <c r="E21322" s="1198"/>
    </row>
    <row r="21323" spans="4:5">
      <c r="D21323" s="1205"/>
      <c r="E21323" s="1198"/>
    </row>
    <row r="21324" spans="4:5">
      <c r="D21324" s="1205"/>
      <c r="E21324" s="1198"/>
    </row>
    <row r="21325" spans="4:5">
      <c r="D21325" s="1205"/>
      <c r="E21325" s="1198"/>
    </row>
    <row r="21326" spans="4:5">
      <c r="D21326" s="1205"/>
      <c r="E21326" s="1198"/>
    </row>
    <row r="21327" spans="4:5">
      <c r="D21327" s="1205"/>
      <c r="E21327" s="1198"/>
    </row>
    <row r="21328" spans="4:5">
      <c r="D21328" s="1205"/>
      <c r="E21328" s="1198"/>
    </row>
    <row r="21329" spans="4:5">
      <c r="D21329" s="1205"/>
      <c r="E21329" s="1198"/>
    </row>
    <row r="21330" spans="4:5">
      <c r="D21330" s="1205"/>
      <c r="E21330" s="1198"/>
    </row>
    <row r="21331" spans="4:5">
      <c r="D21331" s="1205"/>
      <c r="E21331" s="1198"/>
    </row>
    <row r="21332" spans="4:5">
      <c r="D21332" s="1205"/>
      <c r="E21332" s="1198"/>
    </row>
    <row r="21333" spans="4:5">
      <c r="D21333" s="1205"/>
      <c r="E21333" s="1198"/>
    </row>
    <row r="21334" spans="4:5">
      <c r="D21334" s="1205"/>
      <c r="E21334" s="1198"/>
    </row>
    <row r="21335" spans="4:5">
      <c r="D21335" s="1205"/>
      <c r="E21335" s="1198"/>
    </row>
    <row r="21336" spans="4:5">
      <c r="D21336" s="1205"/>
      <c r="E21336" s="1198"/>
    </row>
    <row r="21337" spans="4:5">
      <c r="D21337" s="1205"/>
      <c r="E21337" s="1198"/>
    </row>
    <row r="21338" spans="4:5">
      <c r="D21338" s="1205"/>
      <c r="E21338" s="1198"/>
    </row>
    <row r="21339" spans="4:5">
      <c r="D21339" s="1205"/>
      <c r="E21339" s="1198"/>
    </row>
    <row r="21340" spans="4:5">
      <c r="D21340" s="1205"/>
      <c r="E21340" s="1198"/>
    </row>
    <row r="21341" spans="4:5">
      <c r="D21341" s="1205"/>
      <c r="E21341" s="1198"/>
    </row>
    <row r="21342" spans="4:5">
      <c r="D21342" s="1205"/>
      <c r="E21342" s="1198"/>
    </row>
    <row r="21343" spans="4:5">
      <c r="D21343" s="1205"/>
      <c r="E21343" s="1198"/>
    </row>
    <row r="21344" spans="4:5">
      <c r="D21344" s="1205"/>
      <c r="E21344" s="1198"/>
    </row>
    <row r="21345" spans="4:5">
      <c r="D21345" s="1205"/>
      <c r="E21345" s="1198"/>
    </row>
    <row r="21346" spans="4:5">
      <c r="D21346" s="1205"/>
      <c r="E21346" s="1198"/>
    </row>
    <row r="21347" spans="4:5">
      <c r="D21347" s="1205"/>
      <c r="E21347" s="1198"/>
    </row>
    <row r="21348" spans="4:5">
      <c r="D21348" s="1205"/>
      <c r="E21348" s="1198"/>
    </row>
    <row r="21349" spans="4:5">
      <c r="D21349" s="1205"/>
      <c r="E21349" s="1198"/>
    </row>
    <row r="21350" spans="4:5">
      <c r="D21350" s="1205"/>
      <c r="E21350" s="1198"/>
    </row>
    <row r="21351" spans="4:5">
      <c r="D21351" s="1205"/>
      <c r="E21351" s="1198"/>
    </row>
    <row r="21352" spans="4:5">
      <c r="D21352" s="1205"/>
      <c r="E21352" s="1198"/>
    </row>
    <row r="21353" spans="4:5">
      <c r="D21353" s="1205"/>
      <c r="E21353" s="1198"/>
    </row>
    <row r="21354" spans="4:5">
      <c r="D21354" s="1205"/>
      <c r="E21354" s="1198"/>
    </row>
    <row r="21355" spans="4:5">
      <c r="D21355" s="1205"/>
      <c r="E21355" s="1198"/>
    </row>
    <row r="21356" spans="4:5">
      <c r="D21356" s="1205"/>
      <c r="E21356" s="1198"/>
    </row>
    <row r="21357" spans="4:5">
      <c r="D21357" s="1205"/>
      <c r="E21357" s="1198"/>
    </row>
    <row r="21358" spans="4:5">
      <c r="D21358" s="1205"/>
      <c r="E21358" s="1198"/>
    </row>
    <row r="21359" spans="4:5">
      <c r="D21359" s="1205"/>
      <c r="E21359" s="1198"/>
    </row>
    <row r="21360" spans="4:5">
      <c r="D21360" s="1205"/>
      <c r="E21360" s="1198"/>
    </row>
    <row r="21361" spans="4:5">
      <c r="D21361" s="1205"/>
      <c r="E21361" s="1198"/>
    </row>
    <row r="21362" spans="4:5">
      <c r="D21362" s="1205"/>
      <c r="E21362" s="1198"/>
    </row>
    <row r="21363" spans="4:5">
      <c r="D21363" s="1205"/>
      <c r="E21363" s="1198"/>
    </row>
    <row r="21364" spans="4:5">
      <c r="D21364" s="1205"/>
      <c r="E21364" s="1198"/>
    </row>
    <row r="21365" spans="4:5">
      <c r="D21365" s="1205"/>
      <c r="E21365" s="1198"/>
    </row>
    <row r="21366" spans="4:5">
      <c r="D21366" s="1205"/>
      <c r="E21366" s="1198"/>
    </row>
    <row r="21367" spans="4:5">
      <c r="D21367" s="1205"/>
      <c r="E21367" s="1198"/>
    </row>
    <row r="21368" spans="4:5">
      <c r="D21368" s="1205"/>
      <c r="E21368" s="1198"/>
    </row>
    <row r="21369" spans="4:5">
      <c r="D21369" s="1205"/>
      <c r="E21369" s="1198"/>
    </row>
    <row r="21370" spans="4:5">
      <c r="D21370" s="1205"/>
      <c r="E21370" s="1198"/>
    </row>
    <row r="21371" spans="4:5">
      <c r="D21371" s="1205"/>
      <c r="E21371" s="1198"/>
    </row>
    <row r="21372" spans="4:5">
      <c r="D21372" s="1205"/>
      <c r="E21372" s="1198"/>
    </row>
    <row r="21373" spans="4:5">
      <c r="D21373" s="1205"/>
      <c r="E21373" s="1198"/>
    </row>
    <row r="21374" spans="4:5">
      <c r="D21374" s="1205"/>
      <c r="E21374" s="1198"/>
    </row>
    <row r="21375" spans="4:5">
      <c r="D21375" s="1205"/>
      <c r="E21375" s="1198"/>
    </row>
    <row r="21376" spans="4:5">
      <c r="D21376" s="1205"/>
      <c r="E21376" s="1198"/>
    </row>
    <row r="21377" spans="4:5">
      <c r="D21377" s="1205"/>
      <c r="E21377" s="1198"/>
    </row>
    <row r="21378" spans="4:5">
      <c r="D21378" s="1205"/>
      <c r="E21378" s="1198"/>
    </row>
    <row r="21379" spans="4:5">
      <c r="D21379" s="1205"/>
      <c r="E21379" s="1198"/>
    </row>
    <row r="21380" spans="4:5">
      <c r="D21380" s="1205"/>
      <c r="E21380" s="1198"/>
    </row>
    <row r="21381" spans="4:5">
      <c r="D21381" s="1205"/>
      <c r="E21381" s="1198"/>
    </row>
    <row r="21382" spans="4:5">
      <c r="D21382" s="1205"/>
      <c r="E21382" s="1198"/>
    </row>
    <row r="21383" spans="4:5">
      <c r="D21383" s="1205"/>
      <c r="E21383" s="1198"/>
    </row>
    <row r="21384" spans="4:5">
      <c r="D21384" s="1205"/>
      <c r="E21384" s="1198"/>
    </row>
    <row r="21385" spans="4:5">
      <c r="D21385" s="1205"/>
      <c r="E21385" s="1198"/>
    </row>
    <row r="21386" spans="4:5">
      <c r="D21386" s="1205"/>
      <c r="E21386" s="1198"/>
    </row>
    <row r="21387" spans="4:5">
      <c r="D21387" s="1205"/>
      <c r="E21387" s="1198"/>
    </row>
    <row r="21388" spans="4:5">
      <c r="D21388" s="1205"/>
      <c r="E21388" s="1198"/>
    </row>
    <row r="21389" spans="4:5">
      <c r="D21389" s="1205"/>
      <c r="E21389" s="1198"/>
    </row>
    <row r="21390" spans="4:5">
      <c r="D21390" s="1205"/>
      <c r="E21390" s="1198"/>
    </row>
    <row r="21391" spans="4:5">
      <c r="D21391" s="1205"/>
      <c r="E21391" s="1198"/>
    </row>
    <row r="21392" spans="4:5">
      <c r="D21392" s="1205"/>
      <c r="E21392" s="1198"/>
    </row>
    <row r="21393" spans="4:5">
      <c r="D21393" s="1205"/>
      <c r="E21393" s="1198"/>
    </row>
    <row r="21394" spans="4:5">
      <c r="D21394" s="1205"/>
      <c r="E21394" s="1198"/>
    </row>
    <row r="21395" spans="4:5">
      <c r="D21395" s="1205"/>
      <c r="E21395" s="1198"/>
    </row>
    <row r="21396" spans="4:5">
      <c r="D21396" s="1205"/>
      <c r="E21396" s="1198"/>
    </row>
    <row r="21397" spans="4:5">
      <c r="D21397" s="1205"/>
      <c r="E21397" s="1198"/>
    </row>
    <row r="21398" spans="4:5">
      <c r="D21398" s="1205"/>
      <c r="E21398" s="1198"/>
    </row>
    <row r="21399" spans="4:5">
      <c r="D21399" s="1205"/>
      <c r="E21399" s="1198"/>
    </row>
    <row r="21400" spans="4:5">
      <c r="D21400" s="1205"/>
      <c r="E21400" s="1198"/>
    </row>
    <row r="21401" spans="4:5">
      <c r="D21401" s="1205"/>
      <c r="E21401" s="1198"/>
    </row>
    <row r="21402" spans="4:5">
      <c r="D21402" s="1205"/>
      <c r="E21402" s="1198"/>
    </row>
    <row r="21403" spans="4:5">
      <c r="D21403" s="1205"/>
      <c r="E21403" s="1198"/>
    </row>
    <row r="21404" spans="4:5">
      <c r="D21404" s="1205"/>
      <c r="E21404" s="1198"/>
    </row>
    <row r="21405" spans="4:5">
      <c r="D21405" s="1205"/>
      <c r="E21405" s="1198"/>
    </row>
    <row r="21406" spans="4:5">
      <c r="D21406" s="1205"/>
      <c r="E21406" s="1198"/>
    </row>
    <row r="21407" spans="4:5">
      <c r="D21407" s="1205"/>
      <c r="E21407" s="1198"/>
    </row>
    <row r="21408" spans="4:5">
      <c r="D21408" s="1205"/>
      <c r="E21408" s="1198"/>
    </row>
    <row r="21409" spans="4:5">
      <c r="D21409" s="1205"/>
      <c r="E21409" s="1198"/>
    </row>
    <row r="21410" spans="4:5">
      <c r="D21410" s="1205"/>
      <c r="E21410" s="1198"/>
    </row>
    <row r="21411" spans="4:5">
      <c r="D21411" s="1205"/>
      <c r="E21411" s="1198"/>
    </row>
    <row r="21412" spans="4:5">
      <c r="D21412" s="1205"/>
      <c r="E21412" s="1198"/>
    </row>
    <row r="21413" spans="4:5">
      <c r="D21413" s="1205"/>
      <c r="E21413" s="1198"/>
    </row>
    <row r="21414" spans="4:5">
      <c r="D21414" s="1205"/>
      <c r="E21414" s="1198"/>
    </row>
    <row r="21415" spans="4:5">
      <c r="D21415" s="1205"/>
      <c r="E21415" s="1198"/>
    </row>
    <row r="21416" spans="4:5">
      <c r="D21416" s="1205"/>
      <c r="E21416" s="1198"/>
    </row>
    <row r="21417" spans="4:5">
      <c r="D21417" s="1205"/>
      <c r="E21417" s="1198"/>
    </row>
    <row r="21418" spans="4:5">
      <c r="D21418" s="1205"/>
      <c r="E21418" s="1198"/>
    </row>
    <row r="21419" spans="4:5">
      <c r="D21419" s="1205"/>
      <c r="E21419" s="1198"/>
    </row>
    <row r="21420" spans="4:5">
      <c r="D21420" s="1205"/>
      <c r="E21420" s="1198"/>
    </row>
    <row r="21421" spans="4:5">
      <c r="D21421" s="1205"/>
      <c r="E21421" s="1198"/>
    </row>
    <row r="21422" spans="4:5">
      <c r="D21422" s="1205"/>
      <c r="E21422" s="1198"/>
    </row>
    <row r="21423" spans="4:5">
      <c r="D21423" s="1205"/>
      <c r="E21423" s="1198"/>
    </row>
    <row r="21424" spans="4:5">
      <c r="D21424" s="1205"/>
      <c r="E21424" s="1198"/>
    </row>
    <row r="21425" spans="4:5">
      <c r="D21425" s="1205"/>
      <c r="E21425" s="1198"/>
    </row>
    <row r="21426" spans="4:5">
      <c r="D21426" s="1205"/>
      <c r="E21426" s="1198"/>
    </row>
    <row r="21427" spans="4:5">
      <c r="D21427" s="1205"/>
      <c r="E21427" s="1198"/>
    </row>
    <row r="21428" spans="4:5">
      <c r="D21428" s="1205"/>
      <c r="E21428" s="1198"/>
    </row>
    <row r="21429" spans="4:5">
      <c r="D21429" s="1205"/>
      <c r="E21429" s="1198"/>
    </row>
    <row r="21430" spans="4:5">
      <c r="D21430" s="1205"/>
      <c r="E21430" s="1198"/>
    </row>
    <row r="21431" spans="4:5">
      <c r="D21431" s="1205"/>
      <c r="E21431" s="1198"/>
    </row>
    <row r="21432" spans="4:5">
      <c r="D21432" s="1205"/>
      <c r="E21432" s="1198"/>
    </row>
    <row r="21433" spans="4:5">
      <c r="D21433" s="1205"/>
      <c r="E21433" s="1198"/>
    </row>
    <row r="21434" spans="4:5">
      <c r="D21434" s="1205"/>
      <c r="E21434" s="1198"/>
    </row>
    <row r="21435" spans="4:5">
      <c r="D21435" s="1205"/>
      <c r="E21435" s="1198"/>
    </row>
    <row r="21436" spans="4:5">
      <c r="D21436" s="1205"/>
      <c r="E21436" s="1198"/>
    </row>
    <row r="21437" spans="4:5">
      <c r="D21437" s="1205"/>
      <c r="E21437" s="1198"/>
    </row>
    <row r="21438" spans="4:5">
      <c r="D21438" s="1205"/>
      <c r="E21438" s="1198"/>
    </row>
    <row r="21439" spans="4:5">
      <c r="D21439" s="1205"/>
      <c r="E21439" s="1198"/>
    </row>
    <row r="21440" spans="4:5">
      <c r="D21440" s="1205"/>
      <c r="E21440" s="1198"/>
    </row>
    <row r="21441" spans="4:5">
      <c r="D21441" s="1205"/>
      <c r="E21441" s="1198"/>
    </row>
    <row r="21442" spans="4:5">
      <c r="D21442" s="1205"/>
      <c r="E21442" s="1198"/>
    </row>
    <row r="21443" spans="4:5">
      <c r="D21443" s="1205"/>
      <c r="E21443" s="1198"/>
    </row>
    <row r="21444" spans="4:5">
      <c r="D21444" s="1205"/>
      <c r="E21444" s="1198"/>
    </row>
    <row r="21445" spans="4:5">
      <c r="D21445" s="1205"/>
      <c r="E21445" s="1198"/>
    </row>
    <row r="21446" spans="4:5">
      <c r="D21446" s="1205"/>
      <c r="E21446" s="1198"/>
    </row>
    <row r="21447" spans="4:5">
      <c r="D21447" s="1205"/>
      <c r="E21447" s="1198"/>
    </row>
    <row r="21448" spans="4:5">
      <c r="D21448" s="1205"/>
      <c r="E21448" s="1198"/>
    </row>
    <row r="21449" spans="4:5">
      <c r="D21449" s="1205"/>
      <c r="E21449" s="1198"/>
    </row>
    <row r="21450" spans="4:5">
      <c r="D21450" s="1205"/>
      <c r="E21450" s="1198"/>
    </row>
    <row r="21451" spans="4:5">
      <c r="D21451" s="1205"/>
      <c r="E21451" s="1198"/>
    </row>
    <row r="21452" spans="4:5">
      <c r="D21452" s="1205"/>
      <c r="E21452" s="1198"/>
    </row>
    <row r="21453" spans="4:5">
      <c r="D21453" s="1205"/>
      <c r="E21453" s="1198"/>
    </row>
    <row r="21454" spans="4:5">
      <c r="D21454" s="1205"/>
      <c r="E21454" s="1198"/>
    </row>
    <row r="21455" spans="4:5">
      <c r="D21455" s="1205"/>
      <c r="E21455" s="1198"/>
    </row>
    <row r="21456" spans="4:5">
      <c r="D21456" s="1205"/>
      <c r="E21456" s="1198"/>
    </row>
    <row r="21457" spans="4:5">
      <c r="D21457" s="1205"/>
      <c r="E21457" s="1198"/>
    </row>
    <row r="21458" spans="4:5">
      <c r="D21458" s="1205"/>
      <c r="E21458" s="1198"/>
    </row>
    <row r="21459" spans="4:5">
      <c r="D21459" s="1205"/>
      <c r="E21459" s="1198"/>
    </row>
    <row r="21460" spans="4:5">
      <c r="D21460" s="1205"/>
      <c r="E21460" s="1198"/>
    </row>
    <row r="21461" spans="4:5">
      <c r="D21461" s="1205"/>
      <c r="E21461" s="1198"/>
    </row>
    <row r="21462" spans="4:5">
      <c r="D21462" s="1205"/>
      <c r="E21462" s="1198"/>
    </row>
    <row r="21463" spans="4:5">
      <c r="D21463" s="1205"/>
      <c r="E21463" s="1198"/>
    </row>
    <row r="21464" spans="4:5">
      <c r="D21464" s="1205"/>
      <c r="E21464" s="1198"/>
    </row>
    <row r="21465" spans="4:5">
      <c r="D21465" s="1205"/>
      <c r="E21465" s="1198"/>
    </row>
    <row r="21466" spans="4:5">
      <c r="D21466" s="1205"/>
      <c r="E21466" s="1198"/>
    </row>
    <row r="21467" spans="4:5">
      <c r="D21467" s="1205"/>
      <c r="E21467" s="1198"/>
    </row>
    <row r="21468" spans="4:5">
      <c r="D21468" s="1205"/>
      <c r="E21468" s="1198"/>
    </row>
    <row r="21469" spans="4:5">
      <c r="D21469" s="1205"/>
      <c r="E21469" s="1198"/>
    </row>
    <row r="21470" spans="4:5">
      <c r="D21470" s="1205"/>
      <c r="E21470" s="1198"/>
    </row>
    <row r="21471" spans="4:5">
      <c r="D21471" s="1205"/>
      <c r="E21471" s="1198"/>
    </row>
    <row r="21472" spans="4:5">
      <c r="D21472" s="1205"/>
      <c r="E21472" s="1198"/>
    </row>
    <row r="21473" spans="4:5">
      <c r="D21473" s="1205"/>
      <c r="E21473" s="1198"/>
    </row>
    <row r="21474" spans="4:5">
      <c r="D21474" s="1205"/>
      <c r="E21474" s="1198"/>
    </row>
    <row r="21475" spans="4:5">
      <c r="D21475" s="1205"/>
      <c r="E21475" s="1198"/>
    </row>
    <row r="21476" spans="4:5">
      <c r="D21476" s="1205"/>
      <c r="E21476" s="1198"/>
    </row>
    <row r="21477" spans="4:5">
      <c r="D21477" s="1205"/>
      <c r="E21477" s="1198"/>
    </row>
    <row r="21478" spans="4:5">
      <c r="D21478" s="1205"/>
      <c r="E21478" s="1198"/>
    </row>
    <row r="21479" spans="4:5">
      <c r="D21479" s="1205"/>
      <c r="E21479" s="1198"/>
    </row>
    <row r="21480" spans="4:5">
      <c r="D21480" s="1205"/>
      <c r="E21480" s="1198"/>
    </row>
    <row r="21481" spans="4:5">
      <c r="D21481" s="1205"/>
      <c r="E21481" s="1198"/>
    </row>
    <row r="21482" spans="4:5">
      <c r="D21482" s="1205"/>
      <c r="E21482" s="1198"/>
    </row>
    <row r="21483" spans="4:5">
      <c r="D21483" s="1205"/>
      <c r="E21483" s="1198"/>
    </row>
    <row r="21484" spans="4:5">
      <c r="D21484" s="1205"/>
      <c r="E21484" s="1198"/>
    </row>
    <row r="21485" spans="4:5">
      <c r="D21485" s="1205"/>
      <c r="E21485" s="1198"/>
    </row>
    <row r="21486" spans="4:5">
      <c r="D21486" s="1205"/>
      <c r="E21486" s="1198"/>
    </row>
    <row r="21487" spans="4:5">
      <c r="D21487" s="1205"/>
      <c r="E21487" s="1198"/>
    </row>
    <row r="21488" spans="4:5">
      <c r="D21488" s="1205"/>
      <c r="E21488" s="1198"/>
    </row>
    <row r="21489" spans="4:5">
      <c r="D21489" s="1205"/>
      <c r="E21489" s="1198"/>
    </row>
    <row r="21490" spans="4:5">
      <c r="D21490" s="1205"/>
      <c r="E21490" s="1198"/>
    </row>
    <row r="21491" spans="4:5">
      <c r="D21491" s="1205"/>
      <c r="E21491" s="1198"/>
    </row>
    <row r="21492" spans="4:5">
      <c r="D21492" s="1205"/>
      <c r="E21492" s="1198"/>
    </row>
    <row r="21493" spans="4:5">
      <c r="D21493" s="1205"/>
      <c r="E21493" s="1198"/>
    </row>
    <row r="21494" spans="4:5">
      <c r="D21494" s="1205"/>
      <c r="E21494" s="1198"/>
    </row>
    <row r="21495" spans="4:5">
      <c r="D21495" s="1205"/>
      <c r="E21495" s="1198"/>
    </row>
    <row r="21496" spans="4:5">
      <c r="D21496" s="1205"/>
      <c r="E21496" s="1198"/>
    </row>
    <row r="21497" spans="4:5">
      <c r="D21497" s="1205"/>
      <c r="E21497" s="1198"/>
    </row>
    <row r="21498" spans="4:5">
      <c r="D21498" s="1205"/>
      <c r="E21498" s="1198"/>
    </row>
    <row r="21499" spans="4:5">
      <c r="D21499" s="1205"/>
      <c r="E21499" s="1198"/>
    </row>
    <row r="21500" spans="4:5">
      <c r="D21500" s="1205"/>
      <c r="E21500" s="1198"/>
    </row>
    <row r="21501" spans="4:5">
      <c r="D21501" s="1205"/>
      <c r="E21501" s="1198"/>
    </row>
    <row r="21502" spans="4:5">
      <c r="D21502" s="1205"/>
      <c r="E21502" s="1198"/>
    </row>
    <row r="21503" spans="4:5">
      <c r="D21503" s="1205"/>
      <c r="E21503" s="1198"/>
    </row>
    <row r="21504" spans="4:5">
      <c r="D21504" s="1205"/>
      <c r="E21504" s="1198"/>
    </row>
    <row r="21505" spans="4:5">
      <c r="D21505" s="1205"/>
      <c r="E21505" s="1198"/>
    </row>
    <row r="21506" spans="4:5">
      <c r="D21506" s="1205"/>
      <c r="E21506" s="1198"/>
    </row>
    <row r="21507" spans="4:5">
      <c r="D21507" s="1205"/>
      <c r="E21507" s="1198"/>
    </row>
    <row r="21508" spans="4:5">
      <c r="D21508" s="1205"/>
      <c r="E21508" s="1198"/>
    </row>
    <row r="21509" spans="4:5">
      <c r="D21509" s="1205"/>
      <c r="E21509" s="1198"/>
    </row>
    <row r="21510" spans="4:5">
      <c r="D21510" s="1205"/>
      <c r="E21510" s="1198"/>
    </row>
    <row r="21511" spans="4:5">
      <c r="D21511" s="1205"/>
      <c r="E21511" s="1198"/>
    </row>
    <row r="21512" spans="4:5">
      <c r="D21512" s="1205"/>
      <c r="E21512" s="1198"/>
    </row>
    <row r="21513" spans="4:5">
      <c r="D21513" s="1205"/>
      <c r="E21513" s="1198"/>
    </row>
    <row r="21514" spans="4:5">
      <c r="D21514" s="1205"/>
      <c r="E21514" s="1198"/>
    </row>
    <row r="21515" spans="4:5">
      <c r="D21515" s="1205"/>
      <c r="E21515" s="1198"/>
    </row>
    <row r="21516" spans="4:5">
      <c r="D21516" s="1205"/>
      <c r="E21516" s="1198"/>
    </row>
    <row r="21517" spans="4:5">
      <c r="D21517" s="1205"/>
      <c r="E21517" s="1198"/>
    </row>
    <row r="21518" spans="4:5">
      <c r="D21518" s="1205"/>
      <c r="E21518" s="1198"/>
    </row>
    <row r="21519" spans="4:5">
      <c r="D21519" s="1205"/>
      <c r="E21519" s="1198"/>
    </row>
    <row r="21520" spans="4:5">
      <c r="D21520" s="1205"/>
      <c r="E21520" s="1198"/>
    </row>
    <row r="21521" spans="4:5">
      <c r="D21521" s="1205"/>
      <c r="E21521" s="1198"/>
    </row>
    <row r="21522" spans="4:5">
      <c r="D21522" s="1205"/>
      <c r="E21522" s="1198"/>
    </row>
    <row r="21523" spans="4:5">
      <c r="D21523" s="1205"/>
      <c r="E21523" s="1198"/>
    </row>
    <row r="21524" spans="4:5">
      <c r="D21524" s="1205"/>
      <c r="E21524" s="1198"/>
    </row>
    <row r="21525" spans="4:5">
      <c r="D21525" s="1205"/>
      <c r="E21525" s="1198"/>
    </row>
    <row r="21526" spans="4:5">
      <c r="D21526" s="1205"/>
      <c r="E21526" s="1198"/>
    </row>
    <row r="21527" spans="4:5">
      <c r="D21527" s="1205"/>
      <c r="E21527" s="1198"/>
    </row>
    <row r="21528" spans="4:5">
      <c r="D21528" s="1205"/>
      <c r="E21528" s="1198"/>
    </row>
    <row r="21529" spans="4:5">
      <c r="D21529" s="1205"/>
      <c r="E21529" s="1198"/>
    </row>
    <row r="21530" spans="4:5">
      <c r="D21530" s="1205"/>
      <c r="E21530" s="1198"/>
    </row>
    <row r="21531" spans="4:5">
      <c r="D21531" s="1205"/>
      <c r="E21531" s="1198"/>
    </row>
    <row r="21532" spans="4:5">
      <c r="D21532" s="1205"/>
      <c r="E21532" s="1198"/>
    </row>
    <row r="21533" spans="4:5">
      <c r="D21533" s="1205"/>
      <c r="E21533" s="1198"/>
    </row>
    <row r="21534" spans="4:5">
      <c r="D21534" s="1205"/>
      <c r="E21534" s="1198"/>
    </row>
    <row r="21535" spans="4:5">
      <c r="D21535" s="1205"/>
      <c r="E21535" s="1198"/>
    </row>
    <row r="21536" spans="4:5">
      <c r="D21536" s="1205"/>
      <c r="E21536" s="1198"/>
    </row>
    <row r="21537" spans="4:5">
      <c r="D21537" s="1205"/>
      <c r="E21537" s="1198"/>
    </row>
    <row r="21538" spans="4:5">
      <c r="D21538" s="1205"/>
      <c r="E21538" s="1198"/>
    </row>
    <row r="21539" spans="4:5">
      <c r="D21539" s="1205"/>
      <c r="E21539" s="1198"/>
    </row>
    <row r="21540" spans="4:5">
      <c r="D21540" s="1205"/>
      <c r="E21540" s="1198"/>
    </row>
    <row r="21541" spans="4:5">
      <c r="D21541" s="1205"/>
      <c r="E21541" s="1198"/>
    </row>
    <row r="21542" spans="4:5">
      <c r="D21542" s="1205"/>
      <c r="E21542" s="1198"/>
    </row>
    <row r="21543" spans="4:5">
      <c r="D21543" s="1205"/>
      <c r="E21543" s="1198"/>
    </row>
    <row r="21544" spans="4:5">
      <c r="D21544" s="1205"/>
      <c r="E21544" s="1198"/>
    </row>
    <row r="21545" spans="4:5">
      <c r="D21545" s="1205"/>
      <c r="E21545" s="1198"/>
    </row>
    <row r="21546" spans="4:5">
      <c r="D21546" s="1205"/>
      <c r="E21546" s="1198"/>
    </row>
    <row r="21547" spans="4:5">
      <c r="D21547" s="1205"/>
      <c r="E21547" s="1198"/>
    </row>
    <row r="21548" spans="4:5">
      <c r="D21548" s="1205"/>
      <c r="E21548" s="1198"/>
    </row>
    <row r="21549" spans="4:5">
      <c r="D21549" s="1205"/>
      <c r="E21549" s="1198"/>
    </row>
    <row r="21550" spans="4:5">
      <c r="D21550" s="1205"/>
      <c r="E21550" s="1198"/>
    </row>
    <row r="21551" spans="4:5">
      <c r="D21551" s="1205"/>
      <c r="E21551" s="1198"/>
    </row>
    <row r="21552" spans="4:5">
      <c r="D21552" s="1205"/>
      <c r="E21552" s="1198"/>
    </row>
    <row r="21553" spans="4:5">
      <c r="D21553" s="1205"/>
      <c r="E21553" s="1198"/>
    </row>
    <row r="21554" spans="4:5">
      <c r="D21554" s="1205"/>
      <c r="E21554" s="1198"/>
    </row>
    <row r="21555" spans="4:5">
      <c r="D21555" s="1205"/>
      <c r="E21555" s="1198"/>
    </row>
    <row r="21556" spans="4:5">
      <c r="D21556" s="1205"/>
      <c r="E21556" s="1198"/>
    </row>
    <row r="21557" spans="4:5">
      <c r="D21557" s="1205"/>
      <c r="E21557" s="1198"/>
    </row>
    <row r="21558" spans="4:5">
      <c r="D21558" s="1205"/>
      <c r="E21558" s="1198"/>
    </row>
    <row r="21559" spans="4:5">
      <c r="D21559" s="1205"/>
      <c r="E21559" s="1198"/>
    </row>
    <row r="21560" spans="4:5">
      <c r="D21560" s="1205"/>
      <c r="E21560" s="1198"/>
    </row>
    <row r="21561" spans="4:5">
      <c r="D21561" s="1205"/>
      <c r="E21561" s="1198"/>
    </row>
    <row r="21562" spans="4:5">
      <c r="D21562" s="1205"/>
      <c r="E21562" s="1198"/>
    </row>
    <row r="21563" spans="4:5">
      <c r="D21563" s="1205"/>
      <c r="E21563" s="1198"/>
    </row>
    <row r="21564" spans="4:5">
      <c r="D21564" s="1205"/>
      <c r="E21564" s="1198"/>
    </row>
    <row r="21565" spans="4:5">
      <c r="D21565" s="1205"/>
      <c r="E21565" s="1198"/>
    </row>
    <row r="21566" spans="4:5">
      <c r="D21566" s="1205"/>
      <c r="E21566" s="1198"/>
    </row>
    <row r="21567" spans="4:5">
      <c r="D21567" s="1205"/>
      <c r="E21567" s="1198"/>
    </row>
    <row r="21568" spans="4:5">
      <c r="D21568" s="1205"/>
      <c r="E21568" s="1198"/>
    </row>
    <row r="21569" spans="4:5">
      <c r="D21569" s="1205"/>
      <c r="E21569" s="1198"/>
    </row>
    <row r="21570" spans="4:5">
      <c r="D21570" s="1205"/>
      <c r="E21570" s="1198"/>
    </row>
    <row r="21571" spans="4:5">
      <c r="D21571" s="1205"/>
      <c r="E21571" s="1198"/>
    </row>
    <row r="21572" spans="4:5">
      <c r="D21572" s="1205"/>
      <c r="E21572" s="1198"/>
    </row>
    <row r="21573" spans="4:5">
      <c r="D21573" s="1205"/>
      <c r="E21573" s="1198"/>
    </row>
    <row r="21574" spans="4:5">
      <c r="D21574" s="1205"/>
      <c r="E21574" s="1198"/>
    </row>
    <row r="21575" spans="4:5">
      <c r="D21575" s="1205"/>
      <c r="E21575" s="1198"/>
    </row>
    <row r="21576" spans="4:5">
      <c r="D21576" s="1205"/>
      <c r="E21576" s="1198"/>
    </row>
    <row r="21577" spans="4:5">
      <c r="D21577" s="1205"/>
      <c r="E21577" s="1198"/>
    </row>
    <row r="21578" spans="4:5">
      <c r="D21578" s="1205"/>
      <c r="E21578" s="1198"/>
    </row>
    <row r="21579" spans="4:5">
      <c r="D21579" s="1205"/>
      <c r="E21579" s="1198"/>
    </row>
    <row r="21580" spans="4:5">
      <c r="D21580" s="1205"/>
      <c r="E21580" s="1198"/>
    </row>
    <row r="21581" spans="4:5">
      <c r="D21581" s="1205"/>
      <c r="E21581" s="1198"/>
    </row>
    <row r="21582" spans="4:5">
      <c r="D21582" s="1205"/>
      <c r="E21582" s="1198"/>
    </row>
    <row r="21583" spans="4:5">
      <c r="D21583" s="1205"/>
      <c r="E21583" s="1198"/>
    </row>
    <row r="21584" spans="4:5">
      <c r="D21584" s="1205"/>
      <c r="E21584" s="1198"/>
    </row>
    <row r="21585" spans="4:5">
      <c r="D21585" s="1205"/>
      <c r="E21585" s="1198"/>
    </row>
    <row r="21586" spans="4:5">
      <c r="D21586" s="1205"/>
      <c r="E21586" s="1198"/>
    </row>
    <row r="21587" spans="4:5">
      <c r="D21587" s="1205"/>
      <c r="E21587" s="1198"/>
    </row>
    <row r="21588" spans="4:5">
      <c r="D21588" s="1205"/>
      <c r="E21588" s="1198"/>
    </row>
    <row r="21589" spans="4:5">
      <c r="D21589" s="1205"/>
      <c r="E21589" s="1198"/>
    </row>
    <row r="21590" spans="4:5">
      <c r="D21590" s="1205"/>
      <c r="E21590" s="1198"/>
    </row>
    <row r="21591" spans="4:5">
      <c r="D21591" s="1205"/>
      <c r="E21591" s="1198"/>
    </row>
    <row r="21592" spans="4:5">
      <c r="D21592" s="1205"/>
      <c r="E21592" s="1198"/>
    </row>
    <row r="21593" spans="4:5">
      <c r="D21593" s="1205"/>
      <c r="E21593" s="1198"/>
    </row>
    <row r="21594" spans="4:5">
      <c r="D21594" s="1205"/>
      <c r="E21594" s="1198"/>
    </row>
    <row r="21595" spans="4:5">
      <c r="D21595" s="1205"/>
      <c r="E21595" s="1198"/>
    </row>
    <row r="21596" spans="4:5">
      <c r="D21596" s="1205"/>
      <c r="E21596" s="1198"/>
    </row>
    <row r="21597" spans="4:5">
      <c r="D21597" s="1205"/>
      <c r="E21597" s="1198"/>
    </row>
    <row r="21598" spans="4:5">
      <c r="D21598" s="1205"/>
      <c r="E21598" s="1198"/>
    </row>
    <row r="21599" spans="4:5">
      <c r="D21599" s="1205"/>
      <c r="E21599" s="1198"/>
    </row>
    <row r="21600" spans="4:5">
      <c r="D21600" s="1205"/>
      <c r="E21600" s="1198"/>
    </row>
    <row r="21601" spans="4:5">
      <c r="D21601" s="1205"/>
      <c r="E21601" s="1198"/>
    </row>
    <row r="21602" spans="4:5">
      <c r="D21602" s="1205"/>
      <c r="E21602" s="1198"/>
    </row>
    <row r="21603" spans="4:5">
      <c r="D21603" s="1205"/>
      <c r="E21603" s="1198"/>
    </row>
    <row r="21604" spans="4:5">
      <c r="D21604" s="1205"/>
      <c r="E21604" s="1198"/>
    </row>
    <row r="21605" spans="4:5">
      <c r="D21605" s="1205"/>
      <c r="E21605" s="1198"/>
    </row>
    <row r="21606" spans="4:5">
      <c r="D21606" s="1205"/>
      <c r="E21606" s="1198"/>
    </row>
    <row r="21607" spans="4:5">
      <c r="D21607" s="1205"/>
      <c r="E21607" s="1198"/>
    </row>
    <row r="21608" spans="4:5">
      <c r="D21608" s="1205"/>
      <c r="E21608" s="1198"/>
    </row>
    <row r="21609" spans="4:5">
      <c r="D21609" s="1205"/>
      <c r="E21609" s="1198"/>
    </row>
    <row r="21610" spans="4:5">
      <c r="D21610" s="1205"/>
      <c r="E21610" s="1198"/>
    </row>
    <row r="21611" spans="4:5">
      <c r="D21611" s="1205"/>
      <c r="E21611" s="1198"/>
    </row>
    <row r="21612" spans="4:5">
      <c r="D21612" s="1205"/>
      <c r="E21612" s="1198"/>
    </row>
    <row r="21613" spans="4:5">
      <c r="D21613" s="1205"/>
      <c r="E21613" s="1198"/>
    </row>
    <row r="21614" spans="4:5">
      <c r="D21614" s="1205"/>
      <c r="E21614" s="1198"/>
    </row>
    <row r="21615" spans="4:5">
      <c r="D21615" s="1205"/>
      <c r="E21615" s="1198"/>
    </row>
    <row r="21616" spans="4:5">
      <c r="D21616" s="1205"/>
      <c r="E21616" s="1198"/>
    </row>
    <row r="21617" spans="4:5">
      <c r="D21617" s="1205"/>
      <c r="E21617" s="1198"/>
    </row>
    <row r="21618" spans="4:5">
      <c r="D21618" s="1205"/>
      <c r="E21618" s="1198"/>
    </row>
    <row r="21619" spans="4:5">
      <c r="D21619" s="1205"/>
      <c r="E21619" s="1198"/>
    </row>
    <row r="21620" spans="4:5">
      <c r="D21620" s="1205"/>
      <c r="E21620" s="1198"/>
    </row>
    <row r="21621" spans="4:5">
      <c r="D21621" s="1205"/>
      <c r="E21621" s="1198"/>
    </row>
    <row r="21622" spans="4:5">
      <c r="D21622" s="1205"/>
      <c r="E21622" s="1198"/>
    </row>
    <row r="21623" spans="4:5">
      <c r="D21623" s="1205"/>
      <c r="E21623" s="1198"/>
    </row>
    <row r="21624" spans="4:5">
      <c r="D21624" s="1205"/>
      <c r="E21624" s="1198"/>
    </row>
    <row r="21625" spans="4:5">
      <c r="D21625" s="1205"/>
      <c r="E21625" s="1198"/>
    </row>
    <row r="21626" spans="4:5">
      <c r="D21626" s="1205"/>
      <c r="E21626" s="1198"/>
    </row>
    <row r="21627" spans="4:5">
      <c r="D21627" s="1205"/>
      <c r="E21627" s="1198"/>
    </row>
    <row r="21628" spans="4:5">
      <c r="D21628" s="1205"/>
      <c r="E21628" s="1198"/>
    </row>
    <row r="21629" spans="4:5">
      <c r="D21629" s="1205"/>
      <c r="E21629" s="1198"/>
    </row>
    <row r="21630" spans="4:5">
      <c r="D21630" s="1205"/>
      <c r="E21630" s="1198"/>
    </row>
    <row r="21631" spans="4:5">
      <c r="D21631" s="1205"/>
      <c r="E21631" s="1198"/>
    </row>
    <row r="21632" spans="4:5">
      <c r="D21632" s="1205"/>
      <c r="E21632" s="1198"/>
    </row>
    <row r="21633" spans="4:5">
      <c r="D21633" s="1205"/>
      <c r="E21633" s="1198"/>
    </row>
    <row r="21634" spans="4:5">
      <c r="D21634" s="1205"/>
      <c r="E21634" s="1198"/>
    </row>
    <row r="21635" spans="4:5">
      <c r="D21635" s="1205"/>
      <c r="E21635" s="1198"/>
    </row>
    <row r="21636" spans="4:5">
      <c r="D21636" s="1205"/>
      <c r="E21636" s="1198"/>
    </row>
    <row r="21637" spans="4:5">
      <c r="D21637" s="1205"/>
      <c r="E21637" s="1198"/>
    </row>
    <row r="21638" spans="4:5">
      <c r="D21638" s="1205"/>
      <c r="E21638" s="1198"/>
    </row>
    <row r="21639" spans="4:5">
      <c r="D21639" s="1205"/>
      <c r="E21639" s="1198"/>
    </row>
    <row r="21640" spans="4:5">
      <c r="D21640" s="1205"/>
      <c r="E21640" s="1198"/>
    </row>
    <row r="21641" spans="4:5">
      <c r="D21641" s="1205"/>
      <c r="E21641" s="1198"/>
    </row>
    <row r="21642" spans="4:5">
      <c r="D21642" s="1205"/>
      <c r="E21642" s="1198"/>
    </row>
    <row r="21643" spans="4:5">
      <c r="D21643" s="1205"/>
      <c r="E21643" s="1198"/>
    </row>
    <row r="21644" spans="4:5">
      <c r="D21644" s="1205"/>
      <c r="E21644" s="1198"/>
    </row>
    <row r="21645" spans="4:5">
      <c r="D21645" s="1205"/>
      <c r="E21645" s="1198"/>
    </row>
    <row r="21646" spans="4:5">
      <c r="D21646" s="1205"/>
      <c r="E21646" s="1198"/>
    </row>
    <row r="21647" spans="4:5">
      <c r="D21647" s="1205"/>
      <c r="E21647" s="1198"/>
    </row>
    <row r="21648" spans="4:5">
      <c r="D21648" s="1205"/>
      <c r="E21648" s="1198"/>
    </row>
    <row r="21649" spans="4:5">
      <c r="D21649" s="1205"/>
      <c r="E21649" s="1198"/>
    </row>
    <row r="21650" spans="4:5">
      <c r="D21650" s="1205"/>
      <c r="E21650" s="1198"/>
    </row>
    <row r="21651" spans="4:5">
      <c r="D21651" s="1205"/>
      <c r="E21651" s="1198"/>
    </row>
    <row r="21652" spans="4:5">
      <c r="D21652" s="1205"/>
      <c r="E21652" s="1198"/>
    </row>
    <row r="21653" spans="4:5">
      <c r="D21653" s="1205"/>
      <c r="E21653" s="1198"/>
    </row>
    <row r="21654" spans="4:5">
      <c r="D21654" s="1205"/>
      <c r="E21654" s="1198"/>
    </row>
    <row r="21655" spans="4:5">
      <c r="D21655" s="1205"/>
      <c r="E21655" s="1198"/>
    </row>
    <row r="21656" spans="4:5">
      <c r="D21656" s="1205"/>
      <c r="E21656" s="1198"/>
    </row>
    <row r="21657" spans="4:5">
      <c r="D21657" s="1205"/>
      <c r="E21657" s="1198"/>
    </row>
    <row r="21658" spans="4:5">
      <c r="D21658" s="1205"/>
      <c r="E21658" s="1198"/>
    </row>
    <row r="21659" spans="4:5">
      <c r="D21659" s="1205"/>
      <c r="E21659" s="1198"/>
    </row>
    <row r="21660" spans="4:5">
      <c r="D21660" s="1205"/>
      <c r="E21660" s="1198"/>
    </row>
    <row r="21661" spans="4:5">
      <c r="D21661" s="1205"/>
      <c r="E21661" s="1198"/>
    </row>
    <row r="21662" spans="4:5">
      <c r="D21662" s="1205"/>
      <c r="E21662" s="1198"/>
    </row>
    <row r="21663" spans="4:5">
      <c r="D21663" s="1205"/>
      <c r="E21663" s="1198"/>
    </row>
    <row r="21664" spans="4:5">
      <c r="D21664" s="1205"/>
      <c r="E21664" s="1198"/>
    </row>
    <row r="21665" spans="4:5">
      <c r="D21665" s="1205"/>
      <c r="E21665" s="1198"/>
    </row>
    <row r="21666" spans="4:5">
      <c r="D21666" s="1205"/>
      <c r="E21666" s="1198"/>
    </row>
    <row r="21667" spans="4:5">
      <c r="D21667" s="1205"/>
      <c r="E21667" s="1198"/>
    </row>
    <row r="21668" spans="4:5">
      <c r="D21668" s="1205"/>
      <c r="E21668" s="1198"/>
    </row>
    <row r="21669" spans="4:5">
      <c r="D21669" s="1205"/>
      <c r="E21669" s="1198"/>
    </row>
    <row r="21670" spans="4:5">
      <c r="D21670" s="1205"/>
      <c r="E21670" s="1198"/>
    </row>
    <row r="21671" spans="4:5">
      <c r="D21671" s="1205"/>
      <c r="E21671" s="1198"/>
    </row>
    <row r="21672" spans="4:5">
      <c r="D21672" s="1205"/>
      <c r="E21672" s="1198"/>
    </row>
    <row r="21673" spans="4:5">
      <c r="D21673" s="1205"/>
      <c r="E21673" s="1198"/>
    </row>
    <row r="21674" spans="4:5">
      <c r="D21674" s="1205"/>
      <c r="E21674" s="1198"/>
    </row>
    <row r="21675" spans="4:5">
      <c r="D21675" s="1205"/>
      <c r="E21675" s="1198"/>
    </row>
    <row r="21676" spans="4:5">
      <c r="D21676" s="1205"/>
      <c r="E21676" s="1198"/>
    </row>
    <row r="21677" spans="4:5">
      <c r="D21677" s="1205"/>
      <c r="E21677" s="1198"/>
    </row>
    <row r="21678" spans="4:5">
      <c r="D21678" s="1205"/>
      <c r="E21678" s="1198"/>
    </row>
    <row r="21679" spans="4:5">
      <c r="D21679" s="1205"/>
      <c r="E21679" s="1198"/>
    </row>
    <row r="21680" spans="4:5">
      <c r="D21680" s="1205"/>
      <c r="E21680" s="1198"/>
    </row>
    <row r="21681" spans="4:5">
      <c r="D21681" s="1205"/>
      <c r="E21681" s="1198"/>
    </row>
    <row r="21682" spans="4:5">
      <c r="D21682" s="1205"/>
      <c r="E21682" s="1198"/>
    </row>
    <row r="21683" spans="4:5">
      <c r="D21683" s="1205"/>
      <c r="E21683" s="1198"/>
    </row>
    <row r="21684" spans="4:5">
      <c r="D21684" s="1205"/>
      <c r="E21684" s="1198"/>
    </row>
    <row r="21685" spans="4:5">
      <c r="D21685" s="1205"/>
      <c r="E21685" s="1198"/>
    </row>
    <row r="21686" spans="4:5">
      <c r="D21686" s="1205"/>
      <c r="E21686" s="1198"/>
    </row>
    <row r="21687" spans="4:5">
      <c r="D21687" s="1205"/>
      <c r="E21687" s="1198"/>
    </row>
    <row r="21688" spans="4:5">
      <c r="D21688" s="1205"/>
      <c r="E21688" s="1198"/>
    </row>
    <row r="21689" spans="4:5">
      <c r="D21689" s="1205"/>
      <c r="E21689" s="1198"/>
    </row>
    <row r="21690" spans="4:5">
      <c r="D21690" s="1205"/>
      <c r="E21690" s="1198"/>
    </row>
    <row r="21691" spans="4:5">
      <c r="D21691" s="1205"/>
      <c r="E21691" s="1198"/>
    </row>
    <row r="21692" spans="4:5">
      <c r="D21692" s="1205"/>
      <c r="E21692" s="1198"/>
    </row>
    <row r="21693" spans="4:5">
      <c r="D21693" s="1205"/>
      <c r="E21693" s="1198"/>
    </row>
    <row r="21694" spans="4:5">
      <c r="D21694" s="1205"/>
      <c r="E21694" s="1198"/>
    </row>
    <row r="21695" spans="4:5">
      <c r="D21695" s="1205"/>
      <c r="E21695" s="1198"/>
    </row>
    <row r="21696" spans="4:5">
      <c r="D21696" s="1205"/>
      <c r="E21696" s="1198"/>
    </row>
    <row r="21697" spans="4:5">
      <c r="D21697" s="1205"/>
      <c r="E21697" s="1198"/>
    </row>
    <row r="21698" spans="4:5">
      <c r="D21698" s="1205"/>
      <c r="E21698" s="1198"/>
    </row>
    <row r="21699" spans="4:5">
      <c r="D21699" s="1205"/>
      <c r="E21699" s="1198"/>
    </row>
    <row r="21700" spans="4:5">
      <c r="D21700" s="1205"/>
      <c r="E21700" s="1198"/>
    </row>
    <row r="21701" spans="4:5">
      <c r="D21701" s="1205"/>
      <c r="E21701" s="1198"/>
    </row>
    <row r="21702" spans="4:5">
      <c r="D21702" s="1205"/>
      <c r="E21702" s="1198"/>
    </row>
    <row r="21703" spans="4:5">
      <c r="D21703" s="1205"/>
      <c r="E21703" s="1198"/>
    </row>
    <row r="21704" spans="4:5">
      <c r="D21704" s="1205"/>
      <c r="E21704" s="1198"/>
    </row>
    <row r="21705" spans="4:5">
      <c r="D21705" s="1205"/>
      <c r="E21705" s="1198"/>
    </row>
    <row r="21706" spans="4:5">
      <c r="D21706" s="1205"/>
      <c r="E21706" s="1198"/>
    </row>
    <row r="21707" spans="4:5">
      <c r="D21707" s="1205"/>
      <c r="E21707" s="1198"/>
    </row>
    <row r="21708" spans="4:5">
      <c r="D21708" s="1205"/>
      <c r="E21708" s="1198"/>
    </row>
    <row r="21709" spans="4:5">
      <c r="D21709" s="1205"/>
      <c r="E21709" s="1198"/>
    </row>
    <row r="21710" spans="4:5">
      <c r="D21710" s="1205"/>
      <c r="E21710" s="1198"/>
    </row>
    <row r="21711" spans="4:5">
      <c r="D21711" s="1205"/>
      <c r="E21711" s="1198"/>
    </row>
    <row r="21712" spans="4:5">
      <c r="D21712" s="1205"/>
      <c r="E21712" s="1198"/>
    </row>
    <row r="21713" spans="4:5">
      <c r="D21713" s="1205"/>
      <c r="E21713" s="1198"/>
    </row>
    <row r="21714" spans="4:5">
      <c r="D21714" s="1205"/>
      <c r="E21714" s="1198"/>
    </row>
    <row r="21715" spans="4:5">
      <c r="D21715" s="1205"/>
      <c r="E21715" s="1198"/>
    </row>
    <row r="21716" spans="4:5">
      <c r="D21716" s="1205"/>
      <c r="E21716" s="1198"/>
    </row>
    <row r="21717" spans="4:5">
      <c r="D21717" s="1205"/>
      <c r="E21717" s="1198"/>
    </row>
    <row r="21718" spans="4:5">
      <c r="D21718" s="1205"/>
      <c r="E21718" s="1198"/>
    </row>
    <row r="21719" spans="4:5">
      <c r="D21719" s="1205"/>
      <c r="E21719" s="1198"/>
    </row>
    <row r="21720" spans="4:5">
      <c r="D21720" s="1205"/>
      <c r="E21720" s="1198"/>
    </row>
    <row r="21721" spans="4:5">
      <c r="D21721" s="1205"/>
      <c r="E21721" s="1198"/>
    </row>
    <row r="21722" spans="4:5">
      <c r="D21722" s="1205"/>
      <c r="E21722" s="1198"/>
    </row>
    <row r="21723" spans="4:5">
      <c r="D21723" s="1205"/>
      <c r="E21723" s="1198"/>
    </row>
    <row r="21724" spans="4:5">
      <c r="D21724" s="1205"/>
      <c r="E21724" s="1198"/>
    </row>
    <row r="21725" spans="4:5">
      <c r="D21725" s="1205"/>
      <c r="E21725" s="1198"/>
    </row>
    <row r="21726" spans="4:5">
      <c r="D21726" s="1205"/>
      <c r="E21726" s="1198"/>
    </row>
    <row r="21727" spans="4:5">
      <c r="D21727" s="1205"/>
      <c r="E21727" s="1198"/>
    </row>
    <row r="21728" spans="4:5">
      <c r="D21728" s="1205"/>
      <c r="E21728" s="1198"/>
    </row>
    <row r="21729" spans="4:5">
      <c r="D21729" s="1205"/>
      <c r="E21729" s="1198"/>
    </row>
    <row r="21730" spans="4:5">
      <c r="D21730" s="1205"/>
      <c r="E21730" s="1198"/>
    </row>
    <row r="21731" spans="4:5">
      <c r="D21731" s="1205"/>
      <c r="E21731" s="1198"/>
    </row>
    <row r="21732" spans="4:5">
      <c r="D21732" s="1205"/>
      <c r="E21732" s="1198"/>
    </row>
    <row r="21733" spans="4:5">
      <c r="D21733" s="1205"/>
      <c r="E21733" s="1198"/>
    </row>
    <row r="21734" spans="4:5">
      <c r="D21734" s="1205"/>
      <c r="E21734" s="1198"/>
    </row>
    <row r="21735" spans="4:5">
      <c r="D21735" s="1205"/>
      <c r="E21735" s="1198"/>
    </row>
    <row r="21736" spans="4:5">
      <c r="D21736" s="1205"/>
      <c r="E21736" s="1198"/>
    </row>
    <row r="21737" spans="4:5">
      <c r="D21737" s="1205"/>
      <c r="E21737" s="1198"/>
    </row>
    <row r="21738" spans="4:5">
      <c r="D21738" s="1205"/>
      <c r="E21738" s="1198"/>
    </row>
    <row r="21739" spans="4:5">
      <c r="D21739" s="1205"/>
      <c r="E21739" s="1198"/>
    </row>
    <row r="21740" spans="4:5">
      <c r="D21740" s="1205"/>
      <c r="E21740" s="1198"/>
    </row>
    <row r="21741" spans="4:5">
      <c r="D21741" s="1205"/>
      <c r="E21741" s="1198"/>
    </row>
    <row r="21742" spans="4:5">
      <c r="D21742" s="1205"/>
      <c r="E21742" s="1198"/>
    </row>
    <row r="21743" spans="4:5">
      <c r="D21743" s="1205"/>
      <c r="E21743" s="1198"/>
    </row>
    <row r="21744" spans="4:5">
      <c r="D21744" s="1205"/>
      <c r="E21744" s="1198"/>
    </row>
    <row r="21745" spans="4:5">
      <c r="D21745" s="1205"/>
      <c r="E21745" s="1198"/>
    </row>
    <row r="21746" spans="4:5">
      <c r="D21746" s="1205"/>
      <c r="E21746" s="1198"/>
    </row>
    <row r="21747" spans="4:5">
      <c r="D21747" s="1205"/>
      <c r="E21747" s="1198"/>
    </row>
    <row r="21748" spans="4:5">
      <c r="D21748" s="1205"/>
      <c r="E21748" s="1198"/>
    </row>
    <row r="21749" spans="4:5">
      <c r="D21749" s="1205"/>
      <c r="E21749" s="1198"/>
    </row>
    <row r="21750" spans="4:5">
      <c r="D21750" s="1205"/>
      <c r="E21750" s="1198"/>
    </row>
    <row r="21751" spans="4:5">
      <c r="D21751" s="1205"/>
      <c r="E21751" s="1198"/>
    </row>
    <row r="21752" spans="4:5">
      <c r="D21752" s="1205"/>
      <c r="E21752" s="1198"/>
    </row>
    <row r="21753" spans="4:5">
      <c r="D21753" s="1205"/>
      <c r="E21753" s="1198"/>
    </row>
    <row r="21754" spans="4:5">
      <c r="D21754" s="1205"/>
      <c r="E21754" s="1198"/>
    </row>
    <row r="21755" spans="4:5">
      <c r="D21755" s="1205"/>
      <c r="E21755" s="1198"/>
    </row>
    <row r="21756" spans="4:5">
      <c r="D21756" s="1205"/>
      <c r="E21756" s="1198"/>
    </row>
    <row r="21757" spans="4:5">
      <c r="D21757" s="1205"/>
      <c r="E21757" s="1198"/>
    </row>
    <row r="21758" spans="4:5">
      <c r="D21758" s="1205"/>
      <c r="E21758" s="1198"/>
    </row>
    <row r="21759" spans="4:5">
      <c r="D21759" s="1205"/>
      <c r="E21759" s="1198"/>
    </row>
    <row r="21760" spans="4:5">
      <c r="D21760" s="1205"/>
      <c r="E21760" s="1198"/>
    </row>
    <row r="21761" spans="4:5">
      <c r="D21761" s="1205"/>
      <c r="E21761" s="1198"/>
    </row>
    <row r="21762" spans="4:5">
      <c r="D21762" s="1205"/>
      <c r="E21762" s="1198"/>
    </row>
    <row r="21763" spans="4:5">
      <c r="D21763" s="1205"/>
      <c r="E21763" s="1198"/>
    </row>
    <row r="21764" spans="4:5">
      <c r="D21764" s="1205"/>
      <c r="E21764" s="1198"/>
    </row>
    <row r="21765" spans="4:5">
      <c r="D21765" s="1205"/>
      <c r="E21765" s="1198"/>
    </row>
    <row r="21766" spans="4:5">
      <c r="D21766" s="1205"/>
      <c r="E21766" s="1198"/>
    </row>
    <row r="21767" spans="4:5">
      <c r="D21767" s="1205"/>
      <c r="E21767" s="1198"/>
    </row>
    <row r="21768" spans="4:5">
      <c r="D21768" s="1205"/>
      <c r="E21768" s="1198"/>
    </row>
    <row r="21769" spans="4:5">
      <c r="D21769" s="1205"/>
      <c r="E21769" s="1198"/>
    </row>
    <row r="21770" spans="4:5">
      <c r="D21770" s="1205"/>
      <c r="E21770" s="1198"/>
    </row>
    <row r="21771" spans="4:5">
      <c r="D21771" s="1205"/>
      <c r="E21771" s="1198"/>
    </row>
    <row r="21772" spans="4:5">
      <c r="D21772" s="1205"/>
      <c r="E21772" s="1198"/>
    </row>
    <row r="21773" spans="4:5">
      <c r="D21773" s="1205"/>
      <c r="E21773" s="1198"/>
    </row>
    <row r="21774" spans="4:5">
      <c r="D21774" s="1205"/>
      <c r="E21774" s="1198"/>
    </row>
    <row r="21775" spans="4:5">
      <c r="D21775" s="1205"/>
      <c r="E21775" s="1198"/>
    </row>
    <row r="21776" spans="4:5">
      <c r="D21776" s="1205"/>
      <c r="E21776" s="1198"/>
    </row>
    <row r="21777" spans="4:5">
      <c r="D21777" s="1205"/>
      <c r="E21777" s="1198"/>
    </row>
    <row r="21778" spans="4:5">
      <c r="D21778" s="1205"/>
      <c r="E21778" s="1198"/>
    </row>
    <row r="21779" spans="4:5">
      <c r="D21779" s="1205"/>
      <c r="E21779" s="1198"/>
    </row>
    <row r="21780" spans="4:5">
      <c r="D21780" s="1205"/>
      <c r="E21780" s="1198"/>
    </row>
    <row r="21781" spans="4:5">
      <c r="D21781" s="1205"/>
      <c r="E21781" s="1198"/>
    </row>
    <row r="21782" spans="4:5">
      <c r="D21782" s="1205"/>
      <c r="E21782" s="1198"/>
    </row>
    <row r="21783" spans="4:5">
      <c r="D21783" s="1205"/>
      <c r="E21783" s="1198"/>
    </row>
    <row r="21784" spans="4:5">
      <c r="D21784" s="1205"/>
      <c r="E21784" s="1198"/>
    </row>
    <row r="21785" spans="4:5">
      <c r="D21785" s="1205"/>
      <c r="E21785" s="1198"/>
    </row>
    <row r="21786" spans="4:5">
      <c r="D21786" s="1205"/>
      <c r="E21786" s="1198"/>
    </row>
    <row r="21787" spans="4:5">
      <c r="D21787" s="1205"/>
      <c r="E21787" s="1198"/>
    </row>
    <row r="21788" spans="4:5">
      <c r="D21788" s="1205"/>
      <c r="E21788" s="1198"/>
    </row>
    <row r="21789" spans="4:5">
      <c r="D21789" s="1205"/>
      <c r="E21789" s="1198"/>
    </row>
    <row r="21790" spans="4:5">
      <c r="D21790" s="1205"/>
      <c r="E21790" s="1198"/>
    </row>
    <row r="21791" spans="4:5">
      <c r="D21791" s="1205"/>
      <c r="E21791" s="1198"/>
    </row>
    <row r="21792" spans="4:5">
      <c r="D21792" s="1205"/>
      <c r="E21792" s="1198"/>
    </row>
    <row r="21793" spans="4:5">
      <c r="D21793" s="1205"/>
      <c r="E21793" s="1198"/>
    </row>
    <row r="21794" spans="4:5">
      <c r="D21794" s="1205"/>
      <c r="E21794" s="1198"/>
    </row>
    <row r="21795" spans="4:5">
      <c r="D21795" s="1205"/>
      <c r="E21795" s="1198"/>
    </row>
    <row r="21796" spans="4:5">
      <c r="D21796" s="1205"/>
      <c r="E21796" s="1198"/>
    </row>
    <row r="21797" spans="4:5">
      <c r="D21797" s="1205"/>
      <c r="E21797" s="1198"/>
    </row>
    <row r="21798" spans="4:5">
      <c r="D21798" s="1205"/>
      <c r="E21798" s="1198"/>
    </row>
    <row r="21799" spans="4:5">
      <c r="D21799" s="1205"/>
      <c r="E21799" s="1198"/>
    </row>
    <row r="21800" spans="4:5">
      <c r="D21800" s="1205"/>
      <c r="E21800" s="1198"/>
    </row>
    <row r="21801" spans="4:5">
      <c r="D21801" s="1205"/>
      <c r="E21801" s="1198"/>
    </row>
    <row r="21802" spans="4:5">
      <c r="D21802" s="1205"/>
      <c r="E21802" s="1198"/>
    </row>
    <row r="21803" spans="4:5">
      <c r="D21803" s="1205"/>
      <c r="E21803" s="1198"/>
    </row>
    <row r="21804" spans="4:5">
      <c r="D21804" s="1205"/>
      <c r="E21804" s="1198"/>
    </row>
    <row r="21805" spans="4:5">
      <c r="D21805" s="1205"/>
      <c r="E21805" s="1198"/>
    </row>
    <row r="21806" spans="4:5">
      <c r="D21806" s="1205"/>
      <c r="E21806" s="1198"/>
    </row>
    <row r="21807" spans="4:5">
      <c r="D21807" s="1205"/>
      <c r="E21807" s="1198"/>
    </row>
    <row r="21808" spans="4:5">
      <c r="D21808" s="1205"/>
      <c r="E21808" s="1198"/>
    </row>
    <row r="21809" spans="4:5">
      <c r="D21809" s="1205"/>
      <c r="E21809" s="1198"/>
    </row>
    <row r="21810" spans="4:5">
      <c r="D21810" s="1205"/>
      <c r="E21810" s="1198"/>
    </row>
    <row r="21811" spans="4:5">
      <c r="D21811" s="1205"/>
      <c r="E21811" s="1198"/>
    </row>
    <row r="21812" spans="4:5">
      <c r="D21812" s="1205"/>
      <c r="E21812" s="1198"/>
    </row>
    <row r="21813" spans="4:5">
      <c r="D21813" s="1205"/>
      <c r="E21813" s="1198"/>
    </row>
    <row r="21814" spans="4:5">
      <c r="D21814" s="1205"/>
      <c r="E21814" s="1198"/>
    </row>
    <row r="21815" spans="4:5">
      <c r="D21815" s="1205"/>
      <c r="E21815" s="1198"/>
    </row>
    <row r="21816" spans="4:5">
      <c r="D21816" s="1205"/>
      <c r="E21816" s="1198"/>
    </row>
    <row r="21817" spans="4:5">
      <c r="D21817" s="1205"/>
      <c r="E21817" s="1198"/>
    </row>
    <row r="21818" spans="4:5">
      <c r="D21818" s="1205"/>
      <c r="E21818" s="1198"/>
    </row>
    <row r="21819" spans="4:5">
      <c r="D21819" s="1205"/>
      <c r="E21819" s="1198"/>
    </row>
    <row r="21820" spans="4:5">
      <c r="D21820" s="1205"/>
      <c r="E21820" s="1198"/>
    </row>
    <row r="21821" spans="4:5">
      <c r="D21821" s="1205"/>
      <c r="E21821" s="1198"/>
    </row>
    <row r="21822" spans="4:5">
      <c r="D21822" s="1205"/>
      <c r="E21822" s="1198"/>
    </row>
    <row r="21823" spans="4:5">
      <c r="D21823" s="1205"/>
      <c r="E21823" s="1198"/>
    </row>
    <row r="21824" spans="4:5">
      <c r="D21824" s="1205"/>
      <c r="E21824" s="1198"/>
    </row>
    <row r="21825" spans="4:5">
      <c r="D21825" s="1205"/>
      <c r="E21825" s="1198"/>
    </row>
    <row r="21826" spans="4:5">
      <c r="D21826" s="1205"/>
      <c r="E21826" s="1198"/>
    </row>
    <row r="21827" spans="4:5">
      <c r="D21827" s="1205"/>
      <c r="E21827" s="1198"/>
    </row>
    <row r="21828" spans="4:5">
      <c r="D21828" s="1205"/>
      <c r="E21828" s="1198"/>
    </row>
    <row r="21829" spans="4:5">
      <c r="D21829" s="1205"/>
      <c r="E21829" s="1198"/>
    </row>
    <row r="21830" spans="4:5">
      <c r="D21830" s="1205"/>
      <c r="E21830" s="1198"/>
    </row>
    <row r="21831" spans="4:5">
      <c r="D21831" s="1205"/>
      <c r="E21831" s="1198"/>
    </row>
    <row r="21832" spans="4:5">
      <c r="D21832" s="1205"/>
      <c r="E21832" s="1198"/>
    </row>
    <row r="21833" spans="4:5">
      <c r="D21833" s="1205"/>
      <c r="E21833" s="1198"/>
    </row>
    <row r="21834" spans="4:5">
      <c r="D21834" s="1205"/>
      <c r="E21834" s="1198"/>
    </row>
    <row r="21835" spans="4:5">
      <c r="D21835" s="1205"/>
      <c r="E21835" s="1198"/>
    </row>
    <row r="21836" spans="4:5">
      <c r="D21836" s="1205"/>
      <c r="E21836" s="1198"/>
    </row>
    <row r="21837" spans="4:5">
      <c r="D21837" s="1205"/>
      <c r="E21837" s="1198"/>
    </row>
    <row r="21838" spans="4:5">
      <c r="D21838" s="1205"/>
      <c r="E21838" s="1198"/>
    </row>
    <row r="21839" spans="4:5">
      <c r="D21839" s="1205"/>
      <c r="E21839" s="1198"/>
    </row>
    <row r="21840" spans="4:5">
      <c r="D21840" s="1205"/>
      <c r="E21840" s="1198"/>
    </row>
    <row r="21841" spans="4:5">
      <c r="D21841" s="1205"/>
      <c r="E21841" s="1198"/>
    </row>
    <row r="21842" spans="4:5">
      <c r="D21842" s="1205"/>
      <c r="E21842" s="1198"/>
    </row>
    <row r="21843" spans="4:5">
      <c r="D21843" s="1205"/>
      <c r="E21843" s="1198"/>
    </row>
    <row r="21844" spans="4:5">
      <c r="D21844" s="1205"/>
      <c r="E21844" s="1198"/>
    </row>
    <row r="21845" spans="4:5">
      <c r="D21845" s="1205"/>
      <c r="E21845" s="1198"/>
    </row>
    <row r="21846" spans="4:5">
      <c r="D21846" s="1205"/>
      <c r="E21846" s="1198"/>
    </row>
    <row r="21847" spans="4:5">
      <c r="D21847" s="1205"/>
      <c r="E21847" s="1198"/>
    </row>
    <row r="21848" spans="4:5">
      <c r="D21848" s="1205"/>
      <c r="E21848" s="1198"/>
    </row>
    <row r="21849" spans="4:5">
      <c r="D21849" s="1205"/>
      <c r="E21849" s="1198"/>
    </row>
    <row r="21850" spans="4:5">
      <c r="D21850" s="1205"/>
      <c r="E21850" s="1198"/>
    </row>
    <row r="21851" spans="4:5">
      <c r="D21851" s="1205"/>
      <c r="E21851" s="1198"/>
    </row>
    <row r="21852" spans="4:5">
      <c r="D21852" s="1205"/>
      <c r="E21852" s="1198"/>
    </row>
    <row r="21853" spans="4:5">
      <c r="D21853" s="1205"/>
      <c r="E21853" s="1198"/>
    </row>
    <row r="21854" spans="4:5">
      <c r="D21854" s="1205"/>
      <c r="E21854" s="1198"/>
    </row>
    <row r="21855" spans="4:5">
      <c r="D21855" s="1205"/>
      <c r="E21855" s="1198"/>
    </row>
    <row r="21856" spans="4:5">
      <c r="D21856" s="1205"/>
      <c r="E21856" s="1198"/>
    </row>
    <row r="21857" spans="4:5">
      <c r="D21857" s="1205"/>
      <c r="E21857" s="1198"/>
    </row>
    <row r="21858" spans="4:5">
      <c r="D21858" s="1205"/>
      <c r="E21858" s="1198"/>
    </row>
    <row r="21859" spans="4:5">
      <c r="D21859" s="1205"/>
      <c r="E21859" s="1198"/>
    </row>
    <row r="21860" spans="4:5">
      <c r="D21860" s="1205"/>
      <c r="E21860" s="1198"/>
    </row>
    <row r="21861" spans="4:5">
      <c r="D21861" s="1205"/>
      <c r="E21861" s="1198"/>
    </row>
    <row r="21862" spans="4:5">
      <c r="D21862" s="1205"/>
      <c r="E21862" s="1198"/>
    </row>
    <row r="21863" spans="4:5">
      <c r="D21863" s="1205"/>
      <c r="E21863" s="1198"/>
    </row>
    <row r="21864" spans="4:5">
      <c r="D21864" s="1205"/>
      <c r="E21864" s="1198"/>
    </row>
    <row r="21865" spans="4:5">
      <c r="D21865" s="1205"/>
      <c r="E21865" s="1198"/>
    </row>
    <row r="21866" spans="4:5">
      <c r="D21866" s="1205"/>
      <c r="E21866" s="1198"/>
    </row>
    <row r="21867" spans="4:5">
      <c r="D21867" s="1205"/>
      <c r="E21867" s="1198"/>
    </row>
    <row r="21868" spans="4:5">
      <c r="D21868" s="1205"/>
      <c r="E21868" s="1198"/>
    </row>
    <row r="21869" spans="4:5">
      <c r="D21869" s="1205"/>
      <c r="E21869" s="1198"/>
    </row>
    <row r="21870" spans="4:5">
      <c r="D21870" s="1205"/>
      <c r="E21870" s="1198"/>
    </row>
    <row r="21871" spans="4:5">
      <c r="D21871" s="1205"/>
      <c r="E21871" s="1198"/>
    </row>
    <row r="21872" spans="4:5">
      <c r="D21872" s="1205"/>
      <c r="E21872" s="1198"/>
    </row>
    <row r="21873" spans="4:5">
      <c r="D21873" s="1205"/>
      <c r="E21873" s="1198"/>
    </row>
    <row r="21874" spans="4:5">
      <c r="D21874" s="1205"/>
      <c r="E21874" s="1198"/>
    </row>
    <row r="21875" spans="4:5">
      <c r="D21875" s="1205"/>
      <c r="E21875" s="1198"/>
    </row>
    <row r="21876" spans="4:5">
      <c r="D21876" s="1205"/>
      <c r="E21876" s="1198"/>
    </row>
    <row r="21877" spans="4:5">
      <c r="D21877" s="1205"/>
      <c r="E21877" s="1198"/>
    </row>
    <row r="21878" spans="4:5">
      <c r="D21878" s="1205"/>
      <c r="E21878" s="1198"/>
    </row>
    <row r="21879" spans="4:5">
      <c r="D21879" s="1205"/>
      <c r="E21879" s="1198"/>
    </row>
    <row r="21880" spans="4:5">
      <c r="D21880" s="1205"/>
      <c r="E21880" s="1198"/>
    </row>
    <row r="21881" spans="4:5">
      <c r="D21881" s="1205"/>
      <c r="E21881" s="1198"/>
    </row>
    <row r="21882" spans="4:5">
      <c r="D21882" s="1205"/>
      <c r="E21882" s="1198"/>
    </row>
    <row r="21883" spans="4:5">
      <c r="D21883" s="1205"/>
      <c r="E21883" s="1198"/>
    </row>
    <row r="21884" spans="4:5">
      <c r="D21884" s="1205"/>
      <c r="E21884" s="1198"/>
    </row>
    <row r="21885" spans="4:5">
      <c r="D21885" s="1205"/>
      <c r="E21885" s="1198"/>
    </row>
    <row r="21886" spans="4:5">
      <c r="D21886" s="1205"/>
      <c r="E21886" s="1198"/>
    </row>
    <row r="21887" spans="4:5">
      <c r="D21887" s="1205"/>
      <c r="E21887" s="1198"/>
    </row>
    <row r="21888" spans="4:5">
      <c r="D21888" s="1205"/>
      <c r="E21888" s="1198"/>
    </row>
    <row r="21889" spans="4:5">
      <c r="D21889" s="1205"/>
      <c r="E21889" s="1198"/>
    </row>
    <row r="21890" spans="4:5">
      <c r="D21890" s="1205"/>
      <c r="E21890" s="1198"/>
    </row>
    <row r="21891" spans="4:5">
      <c r="D21891" s="1205"/>
      <c r="E21891" s="1198"/>
    </row>
    <row r="21892" spans="4:5">
      <c r="D21892" s="1205"/>
      <c r="E21892" s="1198"/>
    </row>
    <row r="21893" spans="4:5">
      <c r="D21893" s="1205"/>
      <c r="E21893" s="1198"/>
    </row>
    <row r="21894" spans="4:5">
      <c r="D21894" s="1205"/>
      <c r="E21894" s="1198"/>
    </row>
    <row r="21895" spans="4:5">
      <c r="D21895" s="1205"/>
      <c r="E21895" s="1198"/>
    </row>
    <row r="21896" spans="4:5">
      <c r="D21896" s="1205"/>
      <c r="E21896" s="1198"/>
    </row>
    <row r="21897" spans="4:5">
      <c r="D21897" s="1205"/>
      <c r="E21897" s="1198"/>
    </row>
    <row r="21898" spans="4:5">
      <c r="D21898" s="1205"/>
      <c r="E21898" s="1198"/>
    </row>
    <row r="21899" spans="4:5">
      <c r="D21899" s="1205"/>
      <c r="E21899" s="1198"/>
    </row>
    <row r="21900" spans="4:5">
      <c r="D21900" s="1205"/>
      <c r="E21900" s="1198"/>
    </row>
    <row r="21901" spans="4:5">
      <c r="D21901" s="1205"/>
      <c r="E21901" s="1198"/>
    </row>
    <row r="21902" spans="4:5">
      <c r="D21902" s="1205"/>
      <c r="E21902" s="1198"/>
    </row>
    <row r="21903" spans="4:5">
      <c r="D21903" s="1205"/>
      <c r="E21903" s="1198"/>
    </row>
    <row r="21904" spans="4:5">
      <c r="D21904" s="1205"/>
      <c r="E21904" s="1198"/>
    </row>
    <row r="21905" spans="4:5">
      <c r="D21905" s="1205"/>
      <c r="E21905" s="1198"/>
    </row>
    <row r="21906" spans="4:5">
      <c r="D21906" s="1205"/>
      <c r="E21906" s="1198"/>
    </row>
    <row r="21907" spans="4:5">
      <c r="D21907" s="1205"/>
      <c r="E21907" s="1198"/>
    </row>
    <row r="21908" spans="4:5">
      <c r="D21908" s="1205"/>
      <c r="E21908" s="1198"/>
    </row>
    <row r="21909" spans="4:5">
      <c r="D21909" s="1205"/>
      <c r="E21909" s="1198"/>
    </row>
    <row r="21910" spans="4:5">
      <c r="D21910" s="1205"/>
      <c r="E21910" s="1198"/>
    </row>
    <row r="21911" spans="4:5">
      <c r="D21911" s="1205"/>
      <c r="E21911" s="1198"/>
    </row>
    <row r="21912" spans="4:5">
      <c r="D21912" s="1205"/>
      <c r="E21912" s="1198"/>
    </row>
    <row r="21913" spans="4:5">
      <c r="D21913" s="1205"/>
      <c r="E21913" s="1198"/>
    </row>
    <row r="21914" spans="4:5">
      <c r="D21914" s="1205"/>
      <c r="E21914" s="1198"/>
    </row>
    <row r="21915" spans="4:5">
      <c r="D21915" s="1205"/>
      <c r="E21915" s="1198"/>
    </row>
    <row r="21916" spans="4:5">
      <c r="D21916" s="1205"/>
      <c r="E21916" s="1198"/>
    </row>
    <row r="21917" spans="4:5">
      <c r="D21917" s="1205"/>
      <c r="E21917" s="1198"/>
    </row>
    <row r="21918" spans="4:5">
      <c r="D21918" s="1205"/>
      <c r="E21918" s="1198"/>
    </row>
    <row r="21919" spans="4:5">
      <c r="D21919" s="1205"/>
      <c r="E21919" s="1198"/>
    </row>
    <row r="21920" spans="4:5">
      <c r="D21920" s="1205"/>
      <c r="E21920" s="1198"/>
    </row>
    <row r="21921" spans="4:5">
      <c r="D21921" s="1205"/>
      <c r="E21921" s="1198"/>
    </row>
    <row r="21922" spans="4:5">
      <c r="D21922" s="1205"/>
      <c r="E21922" s="1198"/>
    </row>
    <row r="21923" spans="4:5">
      <c r="D21923" s="1205"/>
      <c r="E21923" s="1198"/>
    </row>
    <row r="21924" spans="4:5">
      <c r="D21924" s="1205"/>
      <c r="E21924" s="1198"/>
    </row>
    <row r="21925" spans="4:5">
      <c r="D21925" s="1205"/>
      <c r="E21925" s="1198"/>
    </row>
    <row r="21926" spans="4:5">
      <c r="D21926" s="1205"/>
      <c r="E21926" s="1198"/>
    </row>
    <row r="21927" spans="4:5">
      <c r="D21927" s="1205"/>
      <c r="E21927" s="1198"/>
    </row>
    <row r="21928" spans="4:5">
      <c r="D21928" s="1205"/>
      <c r="E21928" s="1198"/>
    </row>
    <row r="21929" spans="4:5">
      <c r="D21929" s="1205"/>
      <c r="E21929" s="1198"/>
    </row>
    <row r="21930" spans="4:5">
      <c r="D21930" s="1205"/>
      <c r="E21930" s="1198"/>
    </row>
    <row r="21931" spans="4:5">
      <c r="D21931" s="1205"/>
      <c r="E21931" s="1198"/>
    </row>
    <row r="21932" spans="4:5">
      <c r="D21932" s="1205"/>
      <c r="E21932" s="1198"/>
    </row>
    <row r="21933" spans="4:5">
      <c r="D21933" s="1205"/>
      <c r="E21933" s="1198"/>
    </row>
    <row r="21934" spans="4:5">
      <c r="D21934" s="1205"/>
      <c r="E21934" s="1198"/>
    </row>
    <row r="21935" spans="4:5">
      <c r="D21935" s="1205"/>
      <c r="E21935" s="1198"/>
    </row>
    <row r="21936" spans="4:5">
      <c r="D21936" s="1205"/>
      <c r="E21936" s="1198"/>
    </row>
    <row r="21937" spans="4:5">
      <c r="D21937" s="1205"/>
      <c r="E21937" s="1198"/>
    </row>
    <row r="21938" spans="4:5">
      <c r="D21938" s="1205"/>
      <c r="E21938" s="1198"/>
    </row>
    <row r="21939" spans="4:5">
      <c r="D21939" s="1205"/>
      <c r="E21939" s="1198"/>
    </row>
    <row r="21940" spans="4:5">
      <c r="D21940" s="1205"/>
      <c r="E21940" s="1198"/>
    </row>
    <row r="21941" spans="4:5">
      <c r="D21941" s="1205"/>
      <c r="E21941" s="1198"/>
    </row>
    <row r="21942" spans="4:5">
      <c r="D21942" s="1205"/>
      <c r="E21942" s="1198"/>
    </row>
    <row r="21943" spans="4:5">
      <c r="D21943" s="1205"/>
      <c r="E21943" s="1198"/>
    </row>
    <row r="21944" spans="4:5">
      <c r="D21944" s="1205"/>
      <c r="E21944" s="1198"/>
    </row>
    <row r="21945" spans="4:5">
      <c r="D21945" s="1205"/>
      <c r="E21945" s="1198"/>
    </row>
    <row r="21946" spans="4:5">
      <c r="D21946" s="1205"/>
      <c r="E21946" s="1198"/>
    </row>
    <row r="21947" spans="4:5">
      <c r="D21947" s="1205"/>
      <c r="E21947" s="1198"/>
    </row>
    <row r="21948" spans="4:5">
      <c r="D21948" s="1205"/>
      <c r="E21948" s="1198"/>
    </row>
    <row r="21949" spans="4:5">
      <c r="D21949" s="1205"/>
      <c r="E21949" s="1198"/>
    </row>
    <row r="21950" spans="4:5">
      <c r="D21950" s="1205"/>
      <c r="E21950" s="1198"/>
    </row>
    <row r="21951" spans="4:5">
      <c r="D21951" s="1205"/>
      <c r="E21951" s="1198"/>
    </row>
    <row r="21952" spans="4:5">
      <c r="D21952" s="1205"/>
      <c r="E21952" s="1198"/>
    </row>
    <row r="21953" spans="4:5">
      <c r="D21953" s="1205"/>
      <c r="E21953" s="1198"/>
    </row>
    <row r="21954" spans="4:5">
      <c r="D21954" s="1205"/>
      <c r="E21954" s="1198"/>
    </row>
    <row r="21955" spans="4:5">
      <c r="D21955" s="1205"/>
      <c r="E21955" s="1198"/>
    </row>
    <row r="21956" spans="4:5">
      <c r="D21956" s="1205"/>
      <c r="E21956" s="1198"/>
    </row>
    <row r="21957" spans="4:5">
      <c r="D21957" s="1205"/>
      <c r="E21957" s="1198"/>
    </row>
    <row r="21958" spans="4:5">
      <c r="D21958" s="1205"/>
      <c r="E21958" s="1198"/>
    </row>
    <row r="21959" spans="4:5">
      <c r="D21959" s="1205"/>
      <c r="E21959" s="1198"/>
    </row>
    <row r="21960" spans="4:5">
      <c r="D21960" s="1205"/>
      <c r="E21960" s="1198"/>
    </row>
    <row r="21961" spans="4:5">
      <c r="D21961" s="1205"/>
      <c r="E21961" s="1198"/>
    </row>
    <row r="21962" spans="4:5">
      <c r="D21962" s="1205"/>
      <c r="E21962" s="1198"/>
    </row>
    <row r="21963" spans="4:5">
      <c r="D21963" s="1205"/>
      <c r="E21963" s="1198"/>
    </row>
    <row r="21964" spans="4:5">
      <c r="D21964" s="1205"/>
      <c r="E21964" s="1198"/>
    </row>
    <row r="21965" spans="4:5">
      <c r="D21965" s="1205"/>
      <c r="E21965" s="1198"/>
    </row>
    <row r="21966" spans="4:5">
      <c r="D21966" s="1205"/>
      <c r="E21966" s="1198"/>
    </row>
    <row r="21967" spans="4:5">
      <c r="D21967" s="1205"/>
      <c r="E21967" s="1198"/>
    </row>
    <row r="21968" spans="4:5">
      <c r="D21968" s="1205"/>
      <c r="E21968" s="1198"/>
    </row>
    <row r="21969" spans="4:5">
      <c r="D21969" s="1205"/>
      <c r="E21969" s="1198"/>
    </row>
    <row r="21970" spans="4:5">
      <c r="D21970" s="1205"/>
      <c r="E21970" s="1198"/>
    </row>
    <row r="21971" spans="4:5">
      <c r="D21971" s="1205"/>
      <c r="E21971" s="1198"/>
    </row>
    <row r="21972" spans="4:5">
      <c r="D21972" s="1205"/>
      <c r="E21972" s="1198"/>
    </row>
    <row r="21973" spans="4:5">
      <c r="D21973" s="1205"/>
      <c r="E21973" s="1198"/>
    </row>
    <row r="21974" spans="4:5">
      <c r="D21974" s="1205"/>
      <c r="E21974" s="1198"/>
    </row>
    <row r="21975" spans="4:5">
      <c r="D21975" s="1205"/>
      <c r="E21975" s="1198"/>
    </row>
    <row r="21976" spans="4:5">
      <c r="D21976" s="1205"/>
      <c r="E21976" s="1198"/>
    </row>
    <row r="21977" spans="4:5">
      <c r="D21977" s="1205"/>
      <c r="E21977" s="1198"/>
    </row>
    <row r="21978" spans="4:5">
      <c r="D21978" s="1205"/>
      <c r="E21978" s="1198"/>
    </row>
    <row r="21979" spans="4:5">
      <c r="D21979" s="1205"/>
      <c r="E21979" s="1198"/>
    </row>
    <row r="21980" spans="4:5">
      <c r="D21980" s="1205"/>
      <c r="E21980" s="1198"/>
    </row>
    <row r="21981" spans="4:5">
      <c r="D21981" s="1205"/>
      <c r="E21981" s="1198"/>
    </row>
    <row r="21982" spans="4:5">
      <c r="D21982" s="1205"/>
      <c r="E21982" s="1198"/>
    </row>
    <row r="21983" spans="4:5">
      <c r="D21983" s="1205"/>
      <c r="E21983" s="1198"/>
    </row>
    <row r="21984" spans="4:5">
      <c r="D21984" s="1205"/>
      <c r="E21984" s="1198"/>
    </row>
    <row r="21985" spans="4:5">
      <c r="D21985" s="1205"/>
      <c r="E21985" s="1198"/>
    </row>
    <row r="21986" spans="4:5">
      <c r="D21986" s="1205"/>
      <c r="E21986" s="1198"/>
    </row>
    <row r="21987" spans="4:5">
      <c r="D21987" s="1205"/>
      <c r="E21987" s="1198"/>
    </row>
    <row r="21988" spans="4:5">
      <c r="D21988" s="1205"/>
      <c r="E21988" s="1198"/>
    </row>
    <row r="21989" spans="4:5">
      <c r="D21989" s="1205"/>
      <c r="E21989" s="1198"/>
    </row>
    <row r="21990" spans="4:5">
      <c r="D21990" s="1205"/>
      <c r="E21990" s="1198"/>
    </row>
    <row r="21991" spans="4:5">
      <c r="D21991" s="1205"/>
      <c r="E21991" s="1198"/>
    </row>
    <row r="21992" spans="4:5">
      <c r="D21992" s="1205"/>
      <c r="E21992" s="1198"/>
    </row>
    <row r="21993" spans="4:5">
      <c r="D21993" s="1205"/>
      <c r="E21993" s="1198"/>
    </row>
    <row r="21994" spans="4:5">
      <c r="D21994" s="1205"/>
      <c r="E21994" s="1198"/>
    </row>
    <row r="21995" spans="4:5">
      <c r="D21995" s="1205"/>
      <c r="E21995" s="1198"/>
    </row>
    <row r="21996" spans="4:5">
      <c r="D21996" s="1205"/>
      <c r="E21996" s="1198"/>
    </row>
    <row r="21997" spans="4:5">
      <c r="D21997" s="1205"/>
      <c r="E21997" s="1198"/>
    </row>
    <row r="21998" spans="4:5">
      <c r="D21998" s="1205"/>
      <c r="E21998" s="1198"/>
    </row>
    <row r="21999" spans="4:5">
      <c r="D21999" s="1205"/>
      <c r="E21999" s="1198"/>
    </row>
    <row r="22000" spans="4:5">
      <c r="D22000" s="1205"/>
      <c r="E22000" s="1198"/>
    </row>
    <row r="22001" spans="4:5">
      <c r="D22001" s="1205"/>
      <c r="E22001" s="1198"/>
    </row>
    <row r="22002" spans="4:5">
      <c r="D22002" s="1205"/>
      <c r="E22002" s="1198"/>
    </row>
    <row r="22003" spans="4:5">
      <c r="D22003" s="1205"/>
      <c r="E22003" s="1198"/>
    </row>
    <row r="22004" spans="4:5">
      <c r="D22004" s="1205"/>
      <c r="E22004" s="1198"/>
    </row>
    <row r="22005" spans="4:5">
      <c r="D22005" s="1205"/>
      <c r="E22005" s="1198"/>
    </row>
    <row r="22006" spans="4:5">
      <c r="D22006" s="1205"/>
      <c r="E22006" s="1198"/>
    </row>
    <row r="22007" spans="4:5">
      <c r="D22007" s="1205"/>
      <c r="E22007" s="1198"/>
    </row>
    <row r="22008" spans="4:5">
      <c r="D22008" s="1205"/>
      <c r="E22008" s="1198"/>
    </row>
    <row r="22009" spans="4:5">
      <c r="D22009" s="1205"/>
      <c r="E22009" s="1198"/>
    </row>
    <row r="22010" spans="4:5">
      <c r="D22010" s="1205"/>
      <c r="E22010" s="1198"/>
    </row>
    <row r="22011" spans="4:5">
      <c r="D22011" s="1205"/>
      <c r="E22011" s="1198"/>
    </row>
    <row r="22012" spans="4:5">
      <c r="D22012" s="1205"/>
      <c r="E22012" s="1198"/>
    </row>
    <row r="22013" spans="4:5">
      <c r="D22013" s="1205"/>
      <c r="E22013" s="1198"/>
    </row>
    <row r="22014" spans="4:5">
      <c r="D22014" s="1205"/>
      <c r="E22014" s="1198"/>
    </row>
    <row r="22015" spans="4:5">
      <c r="D22015" s="1205"/>
      <c r="E22015" s="1198"/>
    </row>
    <row r="22016" spans="4:5">
      <c r="D22016" s="1205"/>
      <c r="E22016" s="1198"/>
    </row>
    <row r="22017" spans="4:5">
      <c r="D22017" s="1205"/>
      <c r="E22017" s="1198"/>
    </row>
    <row r="22018" spans="4:5">
      <c r="D22018" s="1205"/>
      <c r="E22018" s="1198"/>
    </row>
    <row r="22019" spans="4:5">
      <c r="D22019" s="1205"/>
      <c r="E22019" s="1198"/>
    </row>
    <row r="22020" spans="4:5">
      <c r="D22020" s="1205"/>
      <c r="E22020" s="1198"/>
    </row>
    <row r="22021" spans="4:5">
      <c r="D22021" s="1205"/>
      <c r="E22021" s="1198"/>
    </row>
    <row r="22022" spans="4:5">
      <c r="D22022" s="1205"/>
      <c r="E22022" s="1198"/>
    </row>
    <row r="22023" spans="4:5">
      <c r="D22023" s="1205"/>
      <c r="E22023" s="1198"/>
    </row>
    <row r="22024" spans="4:5">
      <c r="D22024" s="1205"/>
      <c r="E22024" s="1198"/>
    </row>
    <row r="22025" spans="4:5">
      <c r="D22025" s="1205"/>
      <c r="E22025" s="1198"/>
    </row>
    <row r="22026" spans="4:5">
      <c r="D22026" s="1205"/>
      <c r="E22026" s="1198"/>
    </row>
    <row r="22027" spans="4:5">
      <c r="D22027" s="1205"/>
      <c r="E22027" s="1198"/>
    </row>
    <row r="22028" spans="4:5">
      <c r="D22028" s="1205"/>
      <c r="E22028" s="1198"/>
    </row>
    <row r="22029" spans="4:5">
      <c r="D22029" s="1205"/>
      <c r="E22029" s="1198"/>
    </row>
    <row r="22030" spans="4:5">
      <c r="D22030" s="1205"/>
      <c r="E22030" s="1198"/>
    </row>
    <row r="22031" spans="4:5">
      <c r="D22031" s="1205"/>
      <c r="E22031" s="1198"/>
    </row>
    <row r="22032" spans="4:5">
      <c r="D22032" s="1205"/>
      <c r="E22032" s="1198"/>
    </row>
    <row r="22033" spans="4:5">
      <c r="D22033" s="1205"/>
      <c r="E22033" s="1198"/>
    </row>
    <row r="22034" spans="4:5">
      <c r="D22034" s="1205"/>
      <c r="E22034" s="1198"/>
    </row>
    <row r="22035" spans="4:5">
      <c r="D22035" s="1205"/>
      <c r="E22035" s="1198"/>
    </row>
    <row r="22036" spans="4:5">
      <c r="D22036" s="1205"/>
      <c r="E22036" s="1198"/>
    </row>
    <row r="22037" spans="4:5">
      <c r="D22037" s="1205"/>
      <c r="E22037" s="1198"/>
    </row>
    <row r="22038" spans="4:5">
      <c r="D22038" s="1205"/>
      <c r="E22038" s="1198"/>
    </row>
    <row r="22039" spans="4:5">
      <c r="D22039" s="1205"/>
      <c r="E22039" s="1198"/>
    </row>
    <row r="22040" spans="4:5">
      <c r="D22040" s="1205"/>
      <c r="E22040" s="1198"/>
    </row>
    <row r="22041" spans="4:5">
      <c r="D22041" s="1205"/>
      <c r="E22041" s="1198"/>
    </row>
    <row r="22042" spans="4:5">
      <c r="D22042" s="1205"/>
      <c r="E22042" s="1198"/>
    </row>
    <row r="22043" spans="4:5">
      <c r="D22043" s="1205"/>
      <c r="E22043" s="1198"/>
    </row>
    <row r="22044" spans="4:5">
      <c r="D22044" s="1205"/>
      <c r="E22044" s="1198"/>
    </row>
    <row r="22045" spans="4:5">
      <c r="D22045" s="1205"/>
      <c r="E22045" s="1198"/>
    </row>
    <row r="22046" spans="4:5">
      <c r="D22046" s="1205"/>
      <c r="E22046" s="1198"/>
    </row>
    <row r="22047" spans="4:5">
      <c r="D22047" s="1205"/>
      <c r="E22047" s="1198"/>
    </row>
    <row r="22048" spans="4:5">
      <c r="D22048" s="1205"/>
      <c r="E22048" s="1198"/>
    </row>
    <row r="22049" spans="4:5">
      <c r="D22049" s="1205"/>
      <c r="E22049" s="1198"/>
    </row>
    <row r="22050" spans="4:5">
      <c r="D22050" s="1205"/>
      <c r="E22050" s="1198"/>
    </row>
    <row r="22051" spans="4:5">
      <c r="D22051" s="1205"/>
      <c r="E22051" s="1198"/>
    </row>
    <row r="22052" spans="4:5">
      <c r="D22052" s="1205"/>
      <c r="E22052" s="1198"/>
    </row>
    <row r="22053" spans="4:5">
      <c r="D22053" s="1205"/>
      <c r="E22053" s="1198"/>
    </row>
    <row r="22054" spans="4:5">
      <c r="D22054" s="1205"/>
      <c r="E22054" s="1198"/>
    </row>
    <row r="22055" spans="4:5">
      <c r="D22055" s="1205"/>
      <c r="E22055" s="1198"/>
    </row>
    <row r="22056" spans="4:5">
      <c r="D22056" s="1205"/>
      <c r="E22056" s="1198"/>
    </row>
    <row r="22057" spans="4:5">
      <c r="D22057" s="1205"/>
      <c r="E22057" s="1198"/>
    </row>
    <row r="22058" spans="4:5">
      <c r="D22058" s="1205"/>
      <c r="E22058" s="1198"/>
    </row>
    <row r="22059" spans="4:5">
      <c r="D22059" s="1205"/>
      <c r="E22059" s="1198"/>
    </row>
    <row r="22060" spans="4:5">
      <c r="D22060" s="1205"/>
      <c r="E22060" s="1198"/>
    </row>
    <row r="22061" spans="4:5">
      <c r="D22061" s="1205"/>
      <c r="E22061" s="1198"/>
    </row>
    <row r="22062" spans="4:5">
      <c r="D22062" s="1205"/>
      <c r="E22062" s="1198"/>
    </row>
    <row r="22063" spans="4:5">
      <c r="D22063" s="1205"/>
      <c r="E22063" s="1198"/>
    </row>
    <row r="22064" spans="4:5">
      <c r="D22064" s="1205"/>
      <c r="E22064" s="1198"/>
    </row>
    <row r="22065" spans="4:5">
      <c r="D22065" s="1205"/>
      <c r="E22065" s="1198"/>
    </row>
    <row r="22066" spans="4:5">
      <c r="D22066" s="1205"/>
      <c r="E22066" s="1198"/>
    </row>
    <row r="22067" spans="4:5">
      <c r="D22067" s="1205"/>
      <c r="E22067" s="1198"/>
    </row>
    <row r="22068" spans="4:5">
      <c r="D22068" s="1205"/>
      <c r="E22068" s="1198"/>
    </row>
    <row r="22069" spans="4:5">
      <c r="D22069" s="1205"/>
      <c r="E22069" s="1198"/>
    </row>
    <row r="22070" spans="4:5">
      <c r="D22070" s="1205"/>
      <c r="E22070" s="1198"/>
    </row>
    <row r="22071" spans="4:5">
      <c r="D22071" s="1205"/>
      <c r="E22071" s="1198"/>
    </row>
    <row r="22072" spans="4:5">
      <c r="D22072" s="1205"/>
      <c r="E22072" s="1198"/>
    </row>
    <row r="22073" spans="4:5">
      <c r="D22073" s="1205"/>
      <c r="E22073" s="1198"/>
    </row>
    <row r="22074" spans="4:5">
      <c r="D22074" s="1205"/>
      <c r="E22074" s="1198"/>
    </row>
    <row r="22075" spans="4:5">
      <c r="D22075" s="1205"/>
      <c r="E22075" s="1198"/>
    </row>
    <row r="22076" spans="4:5">
      <c r="D22076" s="1205"/>
      <c r="E22076" s="1198"/>
    </row>
    <row r="22077" spans="4:5">
      <c r="D22077" s="1205"/>
      <c r="E22077" s="1198"/>
    </row>
    <row r="22078" spans="4:5">
      <c r="D22078" s="1205"/>
      <c r="E22078" s="1198"/>
    </row>
    <row r="22079" spans="4:5">
      <c r="D22079" s="1205"/>
      <c r="E22079" s="1198"/>
    </row>
    <row r="22080" spans="4:5">
      <c r="D22080" s="1205"/>
      <c r="E22080" s="1198"/>
    </row>
    <row r="22081" spans="4:5">
      <c r="D22081" s="1205"/>
      <c r="E22081" s="1198"/>
    </row>
    <row r="22082" spans="4:5">
      <c r="D22082" s="1205"/>
      <c r="E22082" s="1198"/>
    </row>
    <row r="22083" spans="4:5">
      <c r="D22083" s="1205"/>
      <c r="E22083" s="1198"/>
    </row>
    <row r="22084" spans="4:5">
      <c r="D22084" s="1205"/>
      <c r="E22084" s="1198"/>
    </row>
    <row r="22085" spans="4:5">
      <c r="D22085" s="1205"/>
      <c r="E22085" s="1198"/>
    </row>
    <row r="22086" spans="4:5">
      <c r="D22086" s="1205"/>
      <c r="E22086" s="1198"/>
    </row>
    <row r="22087" spans="4:5">
      <c r="D22087" s="1205"/>
      <c r="E22087" s="1198"/>
    </row>
    <row r="22088" spans="4:5">
      <c r="D22088" s="1205"/>
      <c r="E22088" s="1198"/>
    </row>
    <row r="22089" spans="4:5">
      <c r="D22089" s="1205"/>
      <c r="E22089" s="1198"/>
    </row>
    <row r="22090" spans="4:5">
      <c r="D22090" s="1205"/>
      <c r="E22090" s="1198"/>
    </row>
    <row r="22091" spans="4:5">
      <c r="D22091" s="1205"/>
      <c r="E22091" s="1198"/>
    </row>
    <row r="22092" spans="4:5">
      <c r="D22092" s="1205"/>
      <c r="E22092" s="1198"/>
    </row>
    <row r="22093" spans="4:5">
      <c r="D22093" s="1205"/>
      <c r="E22093" s="1198"/>
    </row>
    <row r="22094" spans="4:5">
      <c r="D22094" s="1205"/>
      <c r="E22094" s="1198"/>
    </row>
    <row r="22095" spans="4:5">
      <c r="D22095" s="1205"/>
      <c r="E22095" s="1198"/>
    </row>
    <row r="22096" spans="4:5">
      <c r="D22096" s="1205"/>
      <c r="E22096" s="1198"/>
    </row>
    <row r="22097" spans="4:5">
      <c r="D22097" s="1205"/>
      <c r="E22097" s="1198"/>
    </row>
    <row r="22098" spans="4:5">
      <c r="D22098" s="1205"/>
      <c r="E22098" s="1198"/>
    </row>
    <row r="22099" spans="4:5">
      <c r="D22099" s="1205"/>
      <c r="E22099" s="1198"/>
    </row>
    <row r="22100" spans="4:5">
      <c r="D22100" s="1205"/>
      <c r="E22100" s="1198"/>
    </row>
    <row r="22101" spans="4:5">
      <c r="D22101" s="1205"/>
      <c r="E22101" s="1198"/>
    </row>
    <row r="22102" spans="4:5">
      <c r="D22102" s="1205"/>
      <c r="E22102" s="1198"/>
    </row>
    <row r="22103" spans="4:5">
      <c r="D22103" s="1205"/>
      <c r="E22103" s="1198"/>
    </row>
    <row r="22104" spans="4:5">
      <c r="D22104" s="1205"/>
      <c r="E22104" s="1198"/>
    </row>
    <row r="22105" spans="4:5">
      <c r="D22105" s="1205"/>
      <c r="E22105" s="1198"/>
    </row>
    <row r="22106" spans="4:5">
      <c r="D22106" s="1205"/>
      <c r="E22106" s="1198"/>
    </row>
    <row r="22107" spans="4:5">
      <c r="D22107" s="1205"/>
      <c r="E22107" s="1198"/>
    </row>
    <row r="22108" spans="4:5">
      <c r="D22108" s="1205"/>
      <c r="E22108" s="1198"/>
    </row>
    <row r="22109" spans="4:5">
      <c r="D22109" s="1205"/>
      <c r="E22109" s="1198"/>
    </row>
    <row r="22110" spans="4:5">
      <c r="D22110" s="1205"/>
      <c r="E22110" s="1198"/>
    </row>
    <row r="22111" spans="4:5">
      <c r="D22111" s="1205"/>
      <c r="E22111" s="1198"/>
    </row>
    <row r="22112" spans="4:5">
      <c r="D22112" s="1205"/>
      <c r="E22112" s="1198"/>
    </row>
    <row r="22113" spans="4:5">
      <c r="D22113" s="1205"/>
      <c r="E22113" s="1198"/>
    </row>
    <row r="22114" spans="4:5">
      <c r="D22114" s="1205"/>
      <c r="E22114" s="1198"/>
    </row>
    <row r="22115" spans="4:5">
      <c r="D22115" s="1205"/>
      <c r="E22115" s="1198"/>
    </row>
    <row r="22116" spans="4:5">
      <c r="D22116" s="1205"/>
      <c r="E22116" s="1198"/>
    </row>
    <row r="22117" spans="4:5">
      <c r="D22117" s="1205"/>
      <c r="E22117" s="1198"/>
    </row>
    <row r="22118" spans="4:5">
      <c r="D22118" s="1205"/>
      <c r="E22118" s="1198"/>
    </row>
    <row r="22119" spans="4:5">
      <c r="D22119" s="1205"/>
      <c r="E22119" s="1198"/>
    </row>
    <row r="22120" spans="4:5">
      <c r="D22120" s="1205"/>
      <c r="E22120" s="1198"/>
    </row>
    <row r="22121" spans="4:5">
      <c r="D22121" s="1205"/>
      <c r="E22121" s="1198"/>
    </row>
    <row r="22122" spans="4:5">
      <c r="D22122" s="1205"/>
      <c r="E22122" s="1198"/>
    </row>
    <row r="22123" spans="4:5">
      <c r="D22123" s="1205"/>
      <c r="E22123" s="1198"/>
    </row>
    <row r="22124" spans="4:5">
      <c r="D22124" s="1205"/>
      <c r="E22124" s="1198"/>
    </row>
    <row r="22125" spans="4:5">
      <c r="D22125" s="1205"/>
      <c r="E22125" s="1198"/>
    </row>
    <row r="22126" spans="4:5">
      <c r="D22126" s="1205"/>
      <c r="E22126" s="1198"/>
    </row>
    <row r="22127" spans="4:5">
      <c r="D22127" s="1205"/>
      <c r="E22127" s="1198"/>
    </row>
    <row r="22128" spans="4:5">
      <c r="D22128" s="1205"/>
      <c r="E22128" s="1198"/>
    </row>
    <row r="22129" spans="4:5">
      <c r="D22129" s="1205"/>
      <c r="E22129" s="1198"/>
    </row>
    <row r="22130" spans="4:5">
      <c r="D22130" s="1205"/>
      <c r="E22130" s="1198"/>
    </row>
    <row r="22131" spans="4:5">
      <c r="D22131" s="1205"/>
      <c r="E22131" s="1198"/>
    </row>
    <row r="22132" spans="4:5">
      <c r="D22132" s="1205"/>
      <c r="E22132" s="1198"/>
    </row>
    <row r="22133" spans="4:5">
      <c r="D22133" s="1205"/>
      <c r="E22133" s="1198"/>
    </row>
    <row r="22134" spans="4:5">
      <c r="D22134" s="1205"/>
      <c r="E22134" s="1198"/>
    </row>
    <row r="22135" spans="4:5">
      <c r="D22135" s="1205"/>
      <c r="E22135" s="1198"/>
    </row>
    <row r="22136" spans="4:5">
      <c r="D22136" s="1205"/>
      <c r="E22136" s="1198"/>
    </row>
    <row r="22137" spans="4:5">
      <c r="D22137" s="1205"/>
      <c r="E22137" s="1198"/>
    </row>
    <row r="22138" spans="4:5">
      <c r="D22138" s="1205"/>
      <c r="E22138" s="1198"/>
    </row>
    <row r="22139" spans="4:5">
      <c r="D22139" s="1205"/>
      <c r="E22139" s="1198"/>
    </row>
    <row r="22140" spans="4:5">
      <c r="D22140" s="1205"/>
      <c r="E22140" s="1198"/>
    </row>
    <row r="22141" spans="4:5">
      <c r="D22141" s="1205"/>
      <c r="E22141" s="1198"/>
    </row>
    <row r="22142" spans="4:5">
      <c r="D22142" s="1205"/>
      <c r="E22142" s="1198"/>
    </row>
    <row r="22143" spans="4:5">
      <c r="D22143" s="1205"/>
      <c r="E22143" s="1198"/>
    </row>
    <row r="22144" spans="4:5">
      <c r="D22144" s="1205"/>
      <c r="E22144" s="1198"/>
    </row>
    <row r="22145" spans="4:5">
      <c r="D22145" s="1205"/>
      <c r="E22145" s="1198"/>
    </row>
    <row r="22146" spans="4:5">
      <c r="D22146" s="1205"/>
      <c r="E22146" s="1198"/>
    </row>
    <row r="22147" spans="4:5">
      <c r="D22147" s="1205"/>
      <c r="E22147" s="1198"/>
    </row>
    <row r="22148" spans="4:5">
      <c r="D22148" s="1205"/>
      <c r="E22148" s="1198"/>
    </row>
    <row r="22149" spans="4:5">
      <c r="D22149" s="1205"/>
      <c r="E22149" s="1198"/>
    </row>
    <row r="22150" spans="4:5">
      <c r="D22150" s="1205"/>
      <c r="E22150" s="1198"/>
    </row>
    <row r="22151" spans="4:5">
      <c r="D22151" s="1205"/>
      <c r="E22151" s="1198"/>
    </row>
    <row r="22152" spans="4:5">
      <c r="D22152" s="1205"/>
      <c r="E22152" s="1198"/>
    </row>
    <row r="22153" spans="4:5">
      <c r="D22153" s="1205"/>
      <c r="E22153" s="1198"/>
    </row>
    <row r="22154" spans="4:5">
      <c r="D22154" s="1205"/>
      <c r="E22154" s="1198"/>
    </row>
    <row r="22155" spans="4:5">
      <c r="D22155" s="1205"/>
      <c r="E22155" s="1198"/>
    </row>
    <row r="22156" spans="4:5">
      <c r="D22156" s="1205"/>
      <c r="E22156" s="1198"/>
    </row>
    <row r="22157" spans="4:5">
      <c r="D22157" s="1205"/>
      <c r="E22157" s="1198"/>
    </row>
    <row r="22158" spans="4:5">
      <c r="D22158" s="1205"/>
      <c r="E22158" s="1198"/>
    </row>
    <row r="22159" spans="4:5">
      <c r="D22159" s="1205"/>
      <c r="E22159" s="1198"/>
    </row>
    <row r="22160" spans="4:5">
      <c r="D22160" s="1205"/>
      <c r="E22160" s="1198"/>
    </row>
    <row r="22161" spans="4:5">
      <c r="D22161" s="1205"/>
      <c r="E22161" s="1198"/>
    </row>
    <row r="22162" spans="4:5">
      <c r="D22162" s="1205"/>
      <c r="E22162" s="1198"/>
    </row>
    <row r="22163" spans="4:5">
      <c r="D22163" s="1205"/>
      <c r="E22163" s="1198"/>
    </row>
    <row r="22164" spans="4:5">
      <c r="D22164" s="1205"/>
      <c r="E22164" s="1198"/>
    </row>
    <row r="22165" spans="4:5">
      <c r="D22165" s="1205"/>
      <c r="E22165" s="1198"/>
    </row>
    <row r="22166" spans="4:5">
      <c r="D22166" s="1205"/>
      <c r="E22166" s="1198"/>
    </row>
    <row r="22167" spans="4:5">
      <c r="D22167" s="1205"/>
      <c r="E22167" s="1198"/>
    </row>
    <row r="22168" spans="4:5">
      <c r="D22168" s="1205"/>
      <c r="E22168" s="1198"/>
    </row>
    <row r="22169" spans="4:5">
      <c r="D22169" s="1205"/>
      <c r="E22169" s="1198"/>
    </row>
    <row r="22170" spans="4:5">
      <c r="D22170" s="1205"/>
      <c r="E22170" s="1198"/>
    </row>
    <row r="22171" spans="4:5">
      <c r="D22171" s="1205"/>
      <c r="E22171" s="1198"/>
    </row>
    <row r="22172" spans="4:5">
      <c r="D22172" s="1205"/>
      <c r="E22172" s="1198"/>
    </row>
    <row r="22173" spans="4:5">
      <c r="D22173" s="1205"/>
      <c r="E22173" s="1198"/>
    </row>
    <row r="22174" spans="4:5">
      <c r="D22174" s="1205"/>
      <c r="E22174" s="1198"/>
    </row>
    <row r="22175" spans="4:5">
      <c r="D22175" s="1205"/>
      <c r="E22175" s="1198"/>
    </row>
    <row r="22176" spans="4:5">
      <c r="D22176" s="1205"/>
      <c r="E22176" s="1198"/>
    </row>
    <row r="22177" spans="4:5">
      <c r="D22177" s="1205"/>
      <c r="E22177" s="1198"/>
    </row>
    <row r="22178" spans="4:5">
      <c r="D22178" s="1205"/>
      <c r="E22178" s="1198"/>
    </row>
    <row r="22179" spans="4:5">
      <c r="D22179" s="1205"/>
      <c r="E22179" s="1198"/>
    </row>
    <row r="22180" spans="4:5">
      <c r="D22180" s="1205"/>
      <c r="E22180" s="1198"/>
    </row>
    <row r="22181" spans="4:5">
      <c r="D22181" s="1205"/>
      <c r="E22181" s="1198"/>
    </row>
    <row r="22182" spans="4:5">
      <c r="D22182" s="1205"/>
      <c r="E22182" s="1198"/>
    </row>
    <row r="22183" spans="4:5">
      <c r="D22183" s="1205"/>
      <c r="E22183" s="1198"/>
    </row>
    <row r="22184" spans="4:5">
      <c r="D22184" s="1205"/>
      <c r="E22184" s="1198"/>
    </row>
    <row r="22185" spans="4:5">
      <c r="D22185" s="1205"/>
      <c r="E22185" s="1198"/>
    </row>
    <row r="22186" spans="4:5">
      <c r="D22186" s="1205"/>
      <c r="E22186" s="1198"/>
    </row>
    <row r="22187" spans="4:5">
      <c r="D22187" s="1205"/>
      <c r="E22187" s="1198"/>
    </row>
    <row r="22188" spans="4:5">
      <c r="D22188" s="1205"/>
      <c r="E22188" s="1198"/>
    </row>
    <row r="22189" spans="4:5">
      <c r="D22189" s="1205"/>
      <c r="E22189" s="1198"/>
    </row>
    <row r="22190" spans="4:5">
      <c r="D22190" s="1205"/>
      <c r="E22190" s="1198"/>
    </row>
    <row r="22191" spans="4:5">
      <c r="D22191" s="1205"/>
      <c r="E22191" s="1198"/>
    </row>
    <row r="22192" spans="4:5">
      <c r="D22192" s="1205"/>
      <c r="E22192" s="1198"/>
    </row>
    <row r="22193" spans="4:5">
      <c r="D22193" s="1205"/>
      <c r="E22193" s="1198"/>
    </row>
    <row r="22194" spans="4:5">
      <c r="D22194" s="1205"/>
      <c r="E22194" s="1198"/>
    </row>
    <row r="22195" spans="4:5">
      <c r="D22195" s="1205"/>
      <c r="E22195" s="1198"/>
    </row>
    <row r="22196" spans="4:5">
      <c r="D22196" s="1205"/>
      <c r="E22196" s="1198"/>
    </row>
    <row r="22197" spans="4:5">
      <c r="D22197" s="1205"/>
      <c r="E22197" s="1198"/>
    </row>
    <row r="22198" spans="4:5">
      <c r="D22198" s="1205"/>
      <c r="E22198" s="1198"/>
    </row>
    <row r="22199" spans="4:5">
      <c r="D22199" s="1205"/>
      <c r="E22199" s="1198"/>
    </row>
    <row r="22200" spans="4:5">
      <c r="D22200" s="1205"/>
      <c r="E22200" s="1198"/>
    </row>
    <row r="22201" spans="4:5">
      <c r="D22201" s="1205"/>
      <c r="E22201" s="1198"/>
    </row>
    <row r="22202" spans="4:5">
      <c r="D22202" s="1205"/>
      <c r="E22202" s="1198"/>
    </row>
    <row r="22203" spans="4:5">
      <c r="D22203" s="1205"/>
      <c r="E22203" s="1198"/>
    </row>
    <row r="22204" spans="4:5">
      <c r="D22204" s="1205"/>
      <c r="E22204" s="1198"/>
    </row>
    <row r="22205" spans="4:5">
      <c r="D22205" s="1205"/>
      <c r="E22205" s="1198"/>
    </row>
    <row r="22206" spans="4:5">
      <c r="D22206" s="1205"/>
      <c r="E22206" s="1198"/>
    </row>
    <row r="22207" spans="4:5">
      <c r="D22207" s="1205"/>
      <c r="E22207" s="1198"/>
    </row>
    <row r="22208" spans="4:5">
      <c r="D22208" s="1205"/>
      <c r="E22208" s="1198"/>
    </row>
    <row r="22209" spans="4:5">
      <c r="D22209" s="1205"/>
      <c r="E22209" s="1198"/>
    </row>
    <row r="22210" spans="4:5">
      <c r="D22210" s="1205"/>
      <c r="E22210" s="1198"/>
    </row>
    <row r="22211" spans="4:5">
      <c r="D22211" s="1205"/>
      <c r="E22211" s="1198"/>
    </row>
    <row r="22212" spans="4:5">
      <c r="D22212" s="1205"/>
      <c r="E22212" s="1198"/>
    </row>
    <row r="22213" spans="4:5">
      <c r="D22213" s="1205"/>
      <c r="E22213" s="1198"/>
    </row>
    <row r="22214" spans="4:5">
      <c r="D22214" s="1205"/>
      <c r="E22214" s="1198"/>
    </row>
    <row r="22215" spans="4:5">
      <c r="D22215" s="1205"/>
      <c r="E22215" s="1198"/>
    </row>
    <row r="22216" spans="4:5">
      <c r="D22216" s="1205"/>
      <c r="E22216" s="1198"/>
    </row>
    <row r="22217" spans="4:5">
      <c r="D22217" s="1205"/>
      <c r="E22217" s="1198"/>
    </row>
    <row r="22218" spans="4:5">
      <c r="D22218" s="1205"/>
      <c r="E22218" s="1198"/>
    </row>
    <row r="22219" spans="4:5">
      <c r="D22219" s="1205"/>
      <c r="E22219" s="1198"/>
    </row>
    <row r="22220" spans="4:5">
      <c r="D22220" s="1205"/>
      <c r="E22220" s="1198"/>
    </row>
    <row r="22221" spans="4:5">
      <c r="D22221" s="1205"/>
      <c r="E22221" s="1198"/>
    </row>
    <row r="22222" spans="4:5">
      <c r="D22222" s="1205"/>
      <c r="E22222" s="1198"/>
    </row>
    <row r="22223" spans="4:5">
      <c r="D22223" s="1205"/>
      <c r="E22223" s="1198"/>
    </row>
    <row r="22224" spans="4:5">
      <c r="D22224" s="1205"/>
      <c r="E22224" s="1198"/>
    </row>
    <row r="22225" spans="4:5">
      <c r="D22225" s="1205"/>
      <c r="E22225" s="1198"/>
    </row>
    <row r="22226" spans="4:5">
      <c r="D22226" s="1205"/>
      <c r="E22226" s="1198"/>
    </row>
    <row r="22227" spans="4:5">
      <c r="D22227" s="1205"/>
      <c r="E22227" s="1198"/>
    </row>
    <row r="22228" spans="4:5">
      <c r="D22228" s="1205"/>
      <c r="E22228" s="1198"/>
    </row>
    <row r="22229" spans="4:5">
      <c r="D22229" s="1205"/>
      <c r="E22229" s="1198"/>
    </row>
    <row r="22230" spans="4:5">
      <c r="D22230" s="1205"/>
      <c r="E22230" s="1198"/>
    </row>
    <row r="22231" spans="4:5">
      <c r="D22231" s="1205"/>
      <c r="E22231" s="1198"/>
    </row>
    <row r="22232" spans="4:5">
      <c r="D22232" s="1205"/>
      <c r="E22232" s="1198"/>
    </row>
    <row r="22233" spans="4:5">
      <c r="D22233" s="1205"/>
      <c r="E22233" s="1198"/>
    </row>
    <row r="22234" spans="4:5">
      <c r="D22234" s="1205"/>
      <c r="E22234" s="1198"/>
    </row>
    <row r="22235" spans="4:5">
      <c r="D22235" s="1205"/>
      <c r="E22235" s="1198"/>
    </row>
    <row r="22236" spans="4:5">
      <c r="D22236" s="1205"/>
      <c r="E22236" s="1198"/>
    </row>
    <row r="22237" spans="4:5">
      <c r="D22237" s="1205"/>
      <c r="E22237" s="1198"/>
    </row>
    <row r="22238" spans="4:5">
      <c r="D22238" s="1205"/>
      <c r="E22238" s="1198"/>
    </row>
    <row r="22239" spans="4:5">
      <c r="D22239" s="1205"/>
      <c r="E22239" s="1198"/>
    </row>
    <row r="22240" spans="4:5">
      <c r="D22240" s="1205"/>
      <c r="E22240" s="1198"/>
    </row>
    <row r="22241" spans="4:5">
      <c r="D22241" s="1205"/>
      <c r="E22241" s="1198"/>
    </row>
    <row r="22242" spans="4:5">
      <c r="D22242" s="1205"/>
      <c r="E22242" s="1198"/>
    </row>
    <row r="22243" spans="4:5">
      <c r="D22243" s="1205"/>
      <c r="E22243" s="1198"/>
    </row>
    <row r="22244" spans="4:5">
      <c r="D22244" s="1205"/>
      <c r="E22244" s="1198"/>
    </row>
    <row r="22245" spans="4:5">
      <c r="D22245" s="1205"/>
      <c r="E22245" s="1198"/>
    </row>
    <row r="22246" spans="4:5">
      <c r="D22246" s="1205"/>
      <c r="E22246" s="1198"/>
    </row>
    <row r="22247" spans="4:5">
      <c r="D22247" s="1205"/>
      <c r="E22247" s="1198"/>
    </row>
    <row r="22248" spans="4:5">
      <c r="D22248" s="1205"/>
      <c r="E22248" s="1198"/>
    </row>
    <row r="22249" spans="4:5">
      <c r="D22249" s="1205"/>
      <c r="E22249" s="1198"/>
    </row>
    <row r="22250" spans="4:5">
      <c r="D22250" s="1205"/>
      <c r="E22250" s="1198"/>
    </row>
    <row r="22251" spans="4:5">
      <c r="D22251" s="1205"/>
      <c r="E22251" s="1198"/>
    </row>
    <row r="22252" spans="4:5">
      <c r="D22252" s="1205"/>
      <c r="E22252" s="1198"/>
    </row>
    <row r="22253" spans="4:5">
      <c r="D22253" s="1205"/>
      <c r="E22253" s="1198"/>
    </row>
    <row r="22254" spans="4:5">
      <c r="D22254" s="1205"/>
      <c r="E22254" s="1198"/>
    </row>
    <row r="22255" spans="4:5">
      <c r="D22255" s="1205"/>
      <c r="E22255" s="1198"/>
    </row>
    <row r="22256" spans="4:5">
      <c r="D22256" s="1205"/>
      <c r="E22256" s="1198"/>
    </row>
    <row r="22257" spans="4:5">
      <c r="D22257" s="1205"/>
      <c r="E22257" s="1198"/>
    </row>
    <row r="22258" spans="4:5">
      <c r="D22258" s="1205"/>
      <c r="E22258" s="1198"/>
    </row>
    <row r="22259" spans="4:5">
      <c r="D22259" s="1205"/>
      <c r="E22259" s="1198"/>
    </row>
    <row r="22260" spans="4:5">
      <c r="D22260" s="1205"/>
      <c r="E22260" s="1198"/>
    </row>
    <row r="22261" spans="4:5">
      <c r="D22261" s="1205"/>
      <c r="E22261" s="1198"/>
    </row>
    <row r="22262" spans="4:5">
      <c r="D22262" s="1205"/>
      <c r="E22262" s="1198"/>
    </row>
    <row r="22263" spans="4:5">
      <c r="D22263" s="1205"/>
      <c r="E22263" s="1198"/>
    </row>
    <row r="22264" spans="4:5">
      <c r="D22264" s="1205"/>
      <c r="E22264" s="1198"/>
    </row>
    <row r="22265" spans="4:5">
      <c r="D22265" s="1205"/>
      <c r="E22265" s="1198"/>
    </row>
    <row r="22266" spans="4:5">
      <c r="D22266" s="1205"/>
      <c r="E22266" s="1198"/>
    </row>
    <row r="22267" spans="4:5">
      <c r="D22267" s="1205"/>
      <c r="E22267" s="1198"/>
    </row>
    <row r="22268" spans="4:5">
      <c r="D22268" s="1205"/>
      <c r="E22268" s="1198"/>
    </row>
    <row r="22269" spans="4:5">
      <c r="D22269" s="1205"/>
      <c r="E22269" s="1198"/>
    </row>
    <row r="22270" spans="4:5">
      <c r="D22270" s="1205"/>
      <c r="E22270" s="1198"/>
    </row>
    <row r="22271" spans="4:5">
      <c r="D22271" s="1205"/>
      <c r="E22271" s="1198"/>
    </row>
    <row r="22272" spans="4:5">
      <c r="D22272" s="1205"/>
      <c r="E22272" s="1198"/>
    </row>
    <row r="22273" spans="4:5">
      <c r="D22273" s="1205"/>
      <c r="E22273" s="1198"/>
    </row>
    <row r="22274" spans="4:5">
      <c r="D22274" s="1205"/>
      <c r="E22274" s="1198"/>
    </row>
    <row r="22275" spans="4:5">
      <c r="D22275" s="1205"/>
      <c r="E22275" s="1198"/>
    </row>
    <row r="22276" spans="4:5">
      <c r="D22276" s="1205"/>
      <c r="E22276" s="1198"/>
    </row>
    <row r="22277" spans="4:5">
      <c r="D22277" s="1205"/>
      <c r="E22277" s="1198"/>
    </row>
    <row r="22278" spans="4:5">
      <c r="D22278" s="1205"/>
      <c r="E22278" s="1198"/>
    </row>
    <row r="22279" spans="4:5">
      <c r="D22279" s="1205"/>
      <c r="E22279" s="1198"/>
    </row>
    <row r="22280" spans="4:5">
      <c r="D22280" s="1205"/>
      <c r="E22280" s="1198"/>
    </row>
    <row r="22281" spans="4:5">
      <c r="D22281" s="1205"/>
      <c r="E22281" s="1198"/>
    </row>
    <row r="22282" spans="4:5">
      <c r="D22282" s="1205"/>
      <c r="E22282" s="1198"/>
    </row>
    <row r="22283" spans="4:5">
      <c r="D22283" s="1205"/>
      <c r="E22283" s="1198"/>
    </row>
    <row r="22284" spans="4:5">
      <c r="D22284" s="1205"/>
      <c r="E22284" s="1198"/>
    </row>
    <row r="22285" spans="4:5">
      <c r="D22285" s="1205"/>
      <c r="E22285" s="1198"/>
    </row>
    <row r="22286" spans="4:5">
      <c r="D22286" s="1205"/>
      <c r="E22286" s="1198"/>
    </row>
    <row r="22287" spans="4:5">
      <c r="D22287" s="1205"/>
      <c r="E22287" s="1198"/>
    </row>
    <row r="22288" spans="4:5">
      <c r="D22288" s="1205"/>
      <c r="E22288" s="1198"/>
    </row>
    <row r="22289" spans="4:5">
      <c r="D22289" s="1205"/>
      <c r="E22289" s="1198"/>
    </row>
    <row r="22290" spans="4:5">
      <c r="D22290" s="1205"/>
      <c r="E22290" s="1198"/>
    </row>
    <row r="22291" spans="4:5">
      <c r="D22291" s="1205"/>
      <c r="E22291" s="1198"/>
    </row>
    <row r="22292" spans="4:5">
      <c r="D22292" s="1205"/>
      <c r="E22292" s="1198"/>
    </row>
    <row r="22293" spans="4:5">
      <c r="D22293" s="1205"/>
      <c r="E22293" s="1198"/>
    </row>
    <row r="22294" spans="4:5">
      <c r="D22294" s="1205"/>
      <c r="E22294" s="1198"/>
    </row>
    <row r="22295" spans="4:5">
      <c r="D22295" s="1205"/>
      <c r="E22295" s="1198"/>
    </row>
    <row r="22296" spans="4:5">
      <c r="D22296" s="1205"/>
      <c r="E22296" s="1198"/>
    </row>
    <row r="22297" spans="4:5">
      <c r="D22297" s="1205"/>
      <c r="E22297" s="1198"/>
    </row>
    <row r="22298" spans="4:5">
      <c r="D22298" s="1205"/>
      <c r="E22298" s="1198"/>
    </row>
    <row r="22299" spans="4:5">
      <c r="D22299" s="1205"/>
      <c r="E22299" s="1198"/>
    </row>
    <row r="22300" spans="4:5">
      <c r="D22300" s="1205"/>
      <c r="E22300" s="1198"/>
    </row>
    <row r="22301" spans="4:5">
      <c r="D22301" s="1205"/>
      <c r="E22301" s="1198"/>
    </row>
    <row r="22302" spans="4:5">
      <c r="D22302" s="1205"/>
      <c r="E22302" s="1198"/>
    </row>
    <row r="22303" spans="4:5">
      <c r="D22303" s="1205"/>
      <c r="E22303" s="1198"/>
    </row>
    <row r="22304" spans="4:5">
      <c r="D22304" s="1205"/>
      <c r="E22304" s="1198"/>
    </row>
    <row r="22305" spans="4:5">
      <c r="D22305" s="1205"/>
      <c r="E22305" s="1198"/>
    </row>
    <row r="22306" spans="4:5">
      <c r="D22306" s="1205"/>
      <c r="E22306" s="1198"/>
    </row>
    <row r="22307" spans="4:5">
      <c r="D22307" s="1205"/>
      <c r="E22307" s="1198"/>
    </row>
    <row r="22308" spans="4:5">
      <c r="D22308" s="1205"/>
      <c r="E22308" s="1198"/>
    </row>
    <row r="22309" spans="4:5">
      <c r="D22309" s="1205"/>
      <c r="E22309" s="1198"/>
    </row>
    <row r="22310" spans="4:5">
      <c r="D22310" s="1205"/>
      <c r="E22310" s="1198"/>
    </row>
    <row r="22311" spans="4:5">
      <c r="D22311" s="1205"/>
      <c r="E22311" s="1198"/>
    </row>
    <row r="22312" spans="4:5">
      <c r="D22312" s="1205"/>
      <c r="E22312" s="1198"/>
    </row>
    <row r="22313" spans="4:5">
      <c r="D22313" s="1205"/>
      <c r="E22313" s="1198"/>
    </row>
    <row r="22314" spans="4:5">
      <c r="D22314" s="1205"/>
      <c r="E22314" s="1198"/>
    </row>
    <row r="22315" spans="4:5">
      <c r="D22315" s="1205"/>
      <c r="E22315" s="1198"/>
    </row>
    <row r="22316" spans="4:5">
      <c r="D22316" s="1205"/>
      <c r="E22316" s="1198"/>
    </row>
    <row r="22317" spans="4:5">
      <c r="D22317" s="1205"/>
      <c r="E22317" s="1198"/>
    </row>
    <row r="22318" spans="4:5">
      <c r="D22318" s="1205"/>
      <c r="E22318" s="1198"/>
    </row>
    <row r="22319" spans="4:5">
      <c r="D22319" s="1205"/>
      <c r="E22319" s="1198"/>
    </row>
    <row r="22320" spans="4:5">
      <c r="D22320" s="1205"/>
      <c r="E22320" s="1198"/>
    </row>
    <row r="22321" spans="4:5">
      <c r="D22321" s="1205"/>
      <c r="E22321" s="1198"/>
    </row>
    <row r="22322" spans="4:5">
      <c r="D22322" s="1205"/>
      <c r="E22322" s="1198"/>
    </row>
    <row r="22323" spans="4:5">
      <c r="D22323" s="1205"/>
      <c r="E22323" s="1198"/>
    </row>
    <row r="22324" spans="4:5">
      <c r="D22324" s="1205"/>
      <c r="E22324" s="1198"/>
    </row>
    <row r="22325" spans="4:5">
      <c r="D22325" s="1205"/>
      <c r="E22325" s="1198"/>
    </row>
    <row r="22326" spans="4:5">
      <c r="D22326" s="1205"/>
      <c r="E22326" s="1198"/>
    </row>
    <row r="22327" spans="4:5">
      <c r="D22327" s="1205"/>
      <c r="E22327" s="1198"/>
    </row>
    <row r="22328" spans="4:5">
      <c r="D22328" s="1205"/>
      <c r="E22328" s="1198"/>
    </row>
    <row r="22329" spans="4:5">
      <c r="D22329" s="1205"/>
      <c r="E22329" s="1198"/>
    </row>
    <row r="22330" spans="4:5">
      <c r="D22330" s="1205"/>
      <c r="E22330" s="1198"/>
    </row>
    <row r="22331" spans="4:5">
      <c r="D22331" s="1205"/>
      <c r="E22331" s="1198"/>
    </row>
    <row r="22332" spans="4:5">
      <c r="D22332" s="1205"/>
      <c r="E22332" s="1198"/>
    </row>
    <row r="22333" spans="4:5">
      <c r="D22333" s="1205"/>
      <c r="E22333" s="1198"/>
    </row>
    <row r="22334" spans="4:5">
      <c r="D22334" s="1205"/>
      <c r="E22334" s="1198"/>
    </row>
    <row r="22335" spans="4:5">
      <c r="D22335" s="1205"/>
      <c r="E22335" s="1198"/>
    </row>
    <row r="22336" spans="4:5">
      <c r="D22336" s="1205"/>
      <c r="E22336" s="1198"/>
    </row>
    <row r="22337" spans="4:5">
      <c r="D22337" s="1205"/>
      <c r="E22337" s="1198"/>
    </row>
    <row r="22338" spans="4:5">
      <c r="D22338" s="1205"/>
      <c r="E22338" s="1198"/>
    </row>
    <row r="22339" spans="4:5">
      <c r="D22339" s="1205"/>
      <c r="E22339" s="1198"/>
    </row>
    <row r="22340" spans="4:5">
      <c r="D22340" s="1205"/>
      <c r="E22340" s="1198"/>
    </row>
    <row r="22341" spans="4:5">
      <c r="D22341" s="1205"/>
      <c r="E22341" s="1198"/>
    </row>
    <row r="22342" spans="4:5">
      <c r="D22342" s="1205"/>
      <c r="E22342" s="1198"/>
    </row>
    <row r="22343" spans="4:5">
      <c r="D22343" s="1205"/>
      <c r="E22343" s="1198"/>
    </row>
    <row r="22344" spans="4:5">
      <c r="D22344" s="1205"/>
      <c r="E22344" s="1198"/>
    </row>
    <row r="22345" spans="4:5">
      <c r="D22345" s="1205"/>
      <c r="E22345" s="1198"/>
    </row>
    <row r="22346" spans="4:5">
      <c r="D22346" s="1205"/>
      <c r="E22346" s="1198"/>
    </row>
  </sheetData>
  <mergeCells count="4">
    <mergeCell ref="B1:G2"/>
    <mergeCell ref="B4:F4"/>
    <mergeCell ref="B78:G78"/>
    <mergeCell ref="B18:F18"/>
  </mergeCells>
  <printOptions horizontalCentered="1"/>
  <pageMargins left="0.39370078740157483" right="0.19685039370078741" top="0.39370078740157483" bottom="0.39370078740157483" header="0.94488188976377963" footer="0"/>
  <pageSetup scale="41" orientation="portrait" horizontalDpi="300" verticalDpi="300" r:id="rId1"/>
  <headerFooter scaleWithDoc="0"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2">
    <tabColor rgb="FF92D050"/>
    <pageSetUpPr fitToPage="1"/>
  </sheetPr>
  <dimension ref="A1:M30"/>
  <sheetViews>
    <sheetView view="pageBreakPreview" zoomScale="70" zoomScaleNormal="100" zoomScaleSheetLayoutView="70" workbookViewId="0">
      <selection activeCell="F41" sqref="F41"/>
    </sheetView>
  </sheetViews>
  <sheetFormatPr baseColWidth="10" defaultColWidth="8.85546875" defaultRowHeight="12.75"/>
  <cols>
    <col min="1" max="1" width="8.85546875" style="512"/>
    <col min="2" max="2" width="6.42578125" style="532" customWidth="1"/>
    <col min="3" max="4" width="8.85546875" style="516"/>
    <col min="5" max="5" width="15.42578125" style="516" customWidth="1"/>
    <col min="6" max="6" width="80.140625" style="516" customWidth="1"/>
    <col min="7" max="7" width="8.140625" style="516" customWidth="1"/>
    <col min="8" max="8" width="12.7109375" style="516" customWidth="1"/>
    <col min="9" max="9" width="16.28515625" style="530" customWidth="1"/>
    <col min="10" max="10" width="24.28515625" style="531" customWidth="1"/>
    <col min="11" max="11" width="4.42578125" style="516" customWidth="1"/>
    <col min="12" max="12" width="17.85546875" style="516" bestFit="1" customWidth="1"/>
    <col min="13" max="13" width="15.28515625" style="516" bestFit="1" customWidth="1"/>
    <col min="14" max="16384" width="8.85546875" style="516"/>
  </cols>
  <sheetData>
    <row r="1" spans="1:13" ht="34.5" customHeight="1">
      <c r="B1" s="2848">
        <f>+'DATOS ENTRADA'!C6</f>
        <v>0</v>
      </c>
      <c r="C1" s="2849"/>
      <c r="D1" s="2849"/>
      <c r="E1" s="2849"/>
      <c r="F1" s="2849"/>
      <c r="G1" s="2849"/>
      <c r="H1" s="2849"/>
      <c r="I1" s="2850"/>
      <c r="J1" s="513"/>
      <c r="K1" s="514"/>
      <c r="L1" s="514"/>
      <c r="M1" s="515"/>
    </row>
    <row r="2" spans="1:13" ht="34.5" customHeight="1" thickBot="1">
      <c r="B2" s="2851"/>
      <c r="C2" s="2852"/>
      <c r="D2" s="2852"/>
      <c r="E2" s="2852"/>
      <c r="F2" s="2852"/>
      <c r="G2" s="2852"/>
      <c r="H2" s="2852"/>
      <c r="I2" s="2853"/>
      <c r="J2" s="517"/>
      <c r="K2" s="515"/>
      <c r="L2" s="515"/>
      <c r="M2" s="515"/>
    </row>
    <row r="3" spans="1:13" ht="13.5" customHeight="1" thickBot="1">
      <c r="B3" s="2854" t="s">
        <v>809</v>
      </c>
      <c r="C3" s="2855"/>
      <c r="D3" s="2855"/>
      <c r="E3" s="2855"/>
      <c r="F3" s="2855"/>
      <c r="G3" s="2855"/>
      <c r="H3" s="2855"/>
      <c r="I3" s="2855"/>
      <c r="J3" s="2856"/>
      <c r="K3" s="515"/>
      <c r="L3" s="515"/>
      <c r="M3" s="515"/>
    </row>
    <row r="4" spans="1:13" ht="26.25" thickBot="1">
      <c r="A4" s="518" t="s">
        <v>502</v>
      </c>
      <c r="B4" s="2857" t="s">
        <v>619</v>
      </c>
      <c r="C4" s="2858"/>
      <c r="D4" s="2858"/>
      <c r="E4" s="2858"/>
      <c r="F4" s="519" t="s">
        <v>620</v>
      </c>
      <c r="G4" s="519" t="s">
        <v>602</v>
      </c>
      <c r="H4" s="519" t="s">
        <v>289</v>
      </c>
      <c r="I4" s="520" t="s">
        <v>459</v>
      </c>
      <c r="J4" s="521" t="s">
        <v>810</v>
      </c>
      <c r="K4" s="515"/>
      <c r="L4" s="515"/>
      <c r="M4" s="515"/>
    </row>
    <row r="5" spans="1:13" ht="27" customHeight="1">
      <c r="A5" s="726">
        <v>9020</v>
      </c>
      <c r="B5" s="727">
        <v>1.1000000000000001</v>
      </c>
      <c r="C5" s="2842" t="s">
        <v>811</v>
      </c>
      <c r="D5" s="2843"/>
      <c r="E5" s="2844"/>
      <c r="F5" s="728" t="str">
        <f>VLOOKUP(A5,INSUMOS!$B:$E,2,0)</f>
        <v>EVALUACION PARA TRATAMIENTO Y/O MANEJO SILVICULTURAL. CANTIDAD 50 - 99 ARBOLES. (SEGUN RESOLUCION SDA No. 5589 DEL 30/09/2011)</v>
      </c>
      <c r="G5" s="536" t="str">
        <f>VLOOKUP(A5,INSUMOS!$B:$E,3,0)</f>
        <v>UN</v>
      </c>
      <c r="H5" s="729">
        <v>1</v>
      </c>
      <c r="I5" s="730">
        <f>VLOOKUP(A5,INSUMOS!$B:$E,4,0)</f>
        <v>208000</v>
      </c>
      <c r="J5" s="731">
        <f>H5*I5</f>
        <v>208000</v>
      </c>
      <c r="K5" s="724"/>
      <c r="L5" s="732"/>
      <c r="M5" s="724"/>
    </row>
    <row r="6" spans="1:13" ht="26.45" customHeight="1">
      <c r="A6" s="1206">
        <v>9021</v>
      </c>
      <c r="B6" s="1207">
        <f>B5+0.1</f>
        <v>1.2000000000000002</v>
      </c>
      <c r="C6" s="2839" t="s">
        <v>812</v>
      </c>
      <c r="D6" s="2840"/>
      <c r="E6" s="2841"/>
      <c r="F6" s="1687" t="str">
        <f>VLOOKUP(A6,INSUMOS!$B:$E,2,0)</f>
        <v>SEGUIMIENTO PARA TRATAMIENTO Y/O MANEJO SILVICULTURAL. CANTIDAD 50 - 99 ARBOLES. (SEGUN RESOLUCION SDA No. 5589 DEL 30/09/2011)</v>
      </c>
      <c r="G6" s="1688" t="str">
        <f>VLOOKUP(A6,INSUMOS!$B:$E,3,0)</f>
        <v>UN</v>
      </c>
      <c r="H6" s="1689">
        <v>1</v>
      </c>
      <c r="I6" s="1690">
        <f>VLOOKUP(A6,INSUMOS!$B:$E,4,0)</f>
        <v>427700</v>
      </c>
      <c r="J6" s="1208">
        <f>H6*I6</f>
        <v>427700</v>
      </c>
      <c r="K6" s="724"/>
      <c r="L6" s="725" t="e">
        <f>AMBIENTAL!O149</f>
        <v>#N/A</v>
      </c>
      <c r="M6" s="724"/>
    </row>
    <row r="7" spans="1:13" s="782" customFormat="1" ht="13.5" thickBot="1">
      <c r="A7" s="777">
        <v>7308</v>
      </c>
      <c r="B7" s="2865" t="s">
        <v>813</v>
      </c>
      <c r="C7" s="2866"/>
      <c r="D7" s="2866"/>
      <c r="E7" s="2866"/>
      <c r="F7" s="2866"/>
      <c r="G7" s="2867"/>
      <c r="H7" s="778">
        <v>66</v>
      </c>
      <c r="I7" s="779">
        <f>VLOOKUP(A7,INSUMOS!$B:$E,4,0)</f>
        <v>1300000</v>
      </c>
      <c r="J7" s="780">
        <f>H7*I7</f>
        <v>85800000</v>
      </c>
      <c r="K7" s="724"/>
      <c r="L7" s="781"/>
      <c r="M7" s="724"/>
    </row>
    <row r="8" spans="1:13" ht="13.5" thickBot="1">
      <c r="B8" s="2859" t="s">
        <v>814</v>
      </c>
      <c r="C8" s="2860"/>
      <c r="D8" s="2860"/>
      <c r="E8" s="2860"/>
      <c r="F8" s="2860"/>
      <c r="G8" s="2860"/>
      <c r="H8" s="2860"/>
      <c r="I8" s="2861"/>
      <c r="J8" s="522">
        <f>SUM(J5:J7)</f>
        <v>86435700</v>
      </c>
      <c r="K8" s="515"/>
      <c r="L8" s="515"/>
      <c r="M8" s="515"/>
    </row>
    <row r="9" spans="1:13" ht="13.5" thickBot="1">
      <c r="B9" s="2845" t="s">
        <v>815</v>
      </c>
      <c r="C9" s="2846"/>
      <c r="D9" s="2846"/>
      <c r="E9" s="2846"/>
      <c r="F9" s="2846"/>
      <c r="G9" s="523"/>
      <c r="H9" s="523"/>
      <c r="I9" s="524">
        <v>1.1000000000000001</v>
      </c>
      <c r="J9" s="525">
        <f>ROUND(J8*I9,0)</f>
        <v>95079270</v>
      </c>
      <c r="K9" s="515"/>
      <c r="L9" s="515"/>
      <c r="M9" s="515"/>
    </row>
    <row r="10" spans="1:13" ht="13.5" thickBot="1">
      <c r="B10" s="537" t="s">
        <v>816</v>
      </c>
      <c r="C10" s="523"/>
      <c r="D10" s="523"/>
      <c r="E10" s="523"/>
      <c r="F10" s="523"/>
      <c r="G10" s="523"/>
      <c r="H10" s="523"/>
      <c r="I10" s="535">
        <v>3.0000000000000001E-3</v>
      </c>
      <c r="J10" s="525" t="e">
        <f>ROUND(L6*I10,0)</f>
        <v>#N/A</v>
      </c>
      <c r="K10" s="515"/>
      <c r="L10" s="515"/>
      <c r="M10" s="515"/>
    </row>
    <row r="11" spans="1:13" ht="13.5" thickBot="1">
      <c r="B11" s="537" t="s">
        <v>817</v>
      </c>
      <c r="C11" s="523"/>
      <c r="D11" s="523"/>
      <c r="E11" s="523"/>
      <c r="F11" s="523"/>
      <c r="G11" s="523"/>
      <c r="H11" s="523"/>
      <c r="I11" s="535">
        <v>0.09</v>
      </c>
      <c r="J11" s="525" t="e">
        <f>ROUND(SUM(J9:J10)*I11,0)</f>
        <v>#N/A</v>
      </c>
      <c r="K11" s="515"/>
      <c r="L11" s="515"/>
      <c r="M11" s="515"/>
    </row>
    <row r="12" spans="1:13" s="527" customFormat="1" ht="8.25" customHeight="1" thickBot="1">
      <c r="A12" s="526"/>
      <c r="B12" s="2862"/>
      <c r="C12" s="2863"/>
      <c r="D12" s="2863"/>
      <c r="E12" s="2863"/>
      <c r="F12" s="2863"/>
      <c r="G12" s="2863"/>
      <c r="H12" s="2863"/>
      <c r="I12" s="2863"/>
      <c r="J12" s="2864"/>
      <c r="K12" s="515"/>
      <c r="L12" s="515"/>
      <c r="M12" s="515"/>
    </row>
    <row r="13" spans="1:13" s="527" customFormat="1" ht="13.5" thickBot="1">
      <c r="A13" s="526"/>
      <c r="B13" s="2845" t="s">
        <v>818</v>
      </c>
      <c r="C13" s="2846"/>
      <c r="D13" s="2846"/>
      <c r="E13" s="2846"/>
      <c r="F13" s="2846"/>
      <c r="G13" s="2846"/>
      <c r="H13" s="2846"/>
      <c r="I13" s="2847"/>
      <c r="J13" s="525" t="e">
        <f>ROUND(SUM(J9:J11),0)</f>
        <v>#N/A</v>
      </c>
      <c r="K13" s="528"/>
      <c r="L13" s="528"/>
      <c r="M13" s="528"/>
    </row>
    <row r="14" spans="1:13" s="527" customFormat="1">
      <c r="A14" s="526"/>
      <c r="B14" s="529"/>
      <c r="C14" s="733"/>
      <c r="D14" s="733"/>
      <c r="E14" s="733"/>
      <c r="F14" s="528"/>
      <c r="G14" s="528"/>
      <c r="H14" s="528"/>
      <c r="I14" s="528"/>
      <c r="J14" s="528"/>
      <c r="K14" s="528"/>
      <c r="L14" s="528"/>
      <c r="M14" s="528"/>
    </row>
    <row r="27" spans="9:10" ht="15" customHeight="1"/>
    <row r="28" spans="9:10">
      <c r="I28" s="516"/>
      <c r="J28" s="516"/>
    </row>
    <row r="29" spans="9:10" ht="15" customHeight="1">
      <c r="I29" s="516"/>
      <c r="J29" s="516"/>
    </row>
    <row r="30" spans="9:10" ht="30" customHeight="1">
      <c r="I30" s="516"/>
      <c r="J30" s="516"/>
    </row>
  </sheetData>
  <mergeCells count="10">
    <mergeCell ref="C6:E6"/>
    <mergeCell ref="C5:E5"/>
    <mergeCell ref="B13:I13"/>
    <mergeCell ref="B1:I2"/>
    <mergeCell ref="B3:J3"/>
    <mergeCell ref="B4:E4"/>
    <mergeCell ref="B8:I8"/>
    <mergeCell ref="B9:F9"/>
    <mergeCell ref="B12:J12"/>
    <mergeCell ref="B7:G7"/>
  </mergeCells>
  <printOptions horizontalCentered="1"/>
  <pageMargins left="0.39370078740157483" right="0.19685039370078741" top="0.39370078740157483" bottom="0.39370078740157483" header="0.94488188976377963" footer="0"/>
  <pageSetup scale="69" fitToHeight="0" orientation="landscape" horizontalDpi="300" verticalDpi="300" r:id="rId1"/>
  <headerFooter scaleWithDoc="0" alignWithMargins="0"/>
  <colBreaks count="1" manualBreakCount="1">
    <brk id="10" max="1048575"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5">
    <tabColor rgb="FF92D050"/>
    <pageSetUpPr fitToPage="1"/>
  </sheetPr>
  <dimension ref="A1:AP67"/>
  <sheetViews>
    <sheetView view="pageBreakPreview" topLeftCell="B37" zoomScale="55" zoomScaleNormal="100" zoomScaleSheetLayoutView="55" workbookViewId="0">
      <selection activeCell="F41" sqref="F41"/>
    </sheetView>
  </sheetViews>
  <sheetFormatPr baseColWidth="10" defaultColWidth="11.42578125" defaultRowHeight="14.25"/>
  <cols>
    <col min="1" max="1" width="1.7109375" style="102" customWidth="1"/>
    <col min="2" max="2" width="10.7109375" style="102" customWidth="1"/>
    <col min="3" max="3" width="13.140625" style="102" customWidth="1"/>
    <col min="4" max="4" width="10" style="102" customWidth="1"/>
    <col min="5" max="5" width="15.42578125" style="102" customWidth="1"/>
    <col min="6" max="6" width="18.42578125" style="102" customWidth="1"/>
    <col min="7" max="7" width="19.42578125" style="102" customWidth="1"/>
    <col min="8" max="8" width="15.42578125" style="102" customWidth="1"/>
    <col min="9" max="9" width="18.42578125" style="102" customWidth="1"/>
    <col min="10" max="10" width="19.42578125" style="102" customWidth="1"/>
    <col min="11" max="11" width="18" style="742" bestFit="1" customWidth="1"/>
    <col min="12" max="12" width="16.42578125" style="102" bestFit="1" customWidth="1"/>
    <col min="13" max="13" width="19.28515625" style="102" bestFit="1" customWidth="1"/>
    <col min="14" max="14" width="11.42578125" style="102"/>
    <col min="15" max="15" width="17.5703125" style="102" customWidth="1"/>
    <col min="16" max="18" width="11.42578125" style="102"/>
    <col min="19" max="19" width="15.28515625" style="102" bestFit="1" customWidth="1"/>
    <col min="20" max="20" width="18.5703125" style="102" customWidth="1"/>
    <col min="21" max="258" width="11.42578125" style="102"/>
    <col min="259" max="259" width="1.7109375" style="102" customWidth="1"/>
    <col min="260" max="260" width="10.7109375" style="102" customWidth="1"/>
    <col min="261" max="261" width="13.140625" style="102" customWidth="1"/>
    <col min="262" max="262" width="8.5703125" style="102" customWidth="1"/>
    <col min="263" max="263" width="15.42578125" style="102" customWidth="1"/>
    <col min="264" max="264" width="14.140625" style="102" bestFit="1" customWidth="1"/>
    <col min="265" max="265" width="17" style="102" customWidth="1"/>
    <col min="266" max="266" width="18.28515625" style="102" customWidth="1"/>
    <col min="267" max="267" width="11.42578125" style="102"/>
    <col min="268" max="268" width="16.42578125" style="102" bestFit="1" customWidth="1"/>
    <col min="269" max="514" width="11.42578125" style="102"/>
    <col min="515" max="515" width="1.7109375" style="102" customWidth="1"/>
    <col min="516" max="516" width="10.7109375" style="102" customWidth="1"/>
    <col min="517" max="517" width="13.140625" style="102" customWidth="1"/>
    <col min="518" max="518" width="8.5703125" style="102" customWidth="1"/>
    <col min="519" max="519" width="15.42578125" style="102" customWidth="1"/>
    <col min="520" max="520" width="14.140625" style="102" bestFit="1" customWidth="1"/>
    <col min="521" max="521" width="17" style="102" customWidth="1"/>
    <col min="522" max="522" width="18.28515625" style="102" customWidth="1"/>
    <col min="523" max="523" width="11.42578125" style="102"/>
    <col min="524" max="524" width="16.42578125" style="102" bestFit="1" customWidth="1"/>
    <col min="525" max="770" width="11.42578125" style="102"/>
    <col min="771" max="771" width="1.7109375" style="102" customWidth="1"/>
    <col min="772" max="772" width="10.7109375" style="102" customWidth="1"/>
    <col min="773" max="773" width="13.140625" style="102" customWidth="1"/>
    <col min="774" max="774" width="8.5703125" style="102" customWidth="1"/>
    <col min="775" max="775" width="15.42578125" style="102" customWidth="1"/>
    <col min="776" max="776" width="14.140625" style="102" bestFit="1" customWidth="1"/>
    <col min="777" max="777" width="17" style="102" customWidth="1"/>
    <col min="778" max="778" width="18.28515625" style="102" customWidth="1"/>
    <col min="779" max="779" width="11.42578125" style="102"/>
    <col min="780" max="780" width="16.42578125" style="102" bestFit="1" customWidth="1"/>
    <col min="781" max="1026" width="11.42578125" style="102"/>
    <col min="1027" max="1027" width="1.7109375" style="102" customWidth="1"/>
    <col min="1028" max="1028" width="10.7109375" style="102" customWidth="1"/>
    <col min="1029" max="1029" width="13.140625" style="102" customWidth="1"/>
    <col min="1030" max="1030" width="8.5703125" style="102" customWidth="1"/>
    <col min="1031" max="1031" width="15.42578125" style="102" customWidth="1"/>
    <col min="1032" max="1032" width="14.140625" style="102" bestFit="1" customWidth="1"/>
    <col min="1033" max="1033" width="17" style="102" customWidth="1"/>
    <col min="1034" max="1034" width="18.28515625" style="102" customWidth="1"/>
    <col min="1035" max="1035" width="11.42578125" style="102"/>
    <col min="1036" max="1036" width="16.42578125" style="102" bestFit="1" customWidth="1"/>
    <col min="1037" max="1282" width="11.42578125" style="102"/>
    <col min="1283" max="1283" width="1.7109375" style="102" customWidth="1"/>
    <col min="1284" max="1284" width="10.7109375" style="102" customWidth="1"/>
    <col min="1285" max="1285" width="13.140625" style="102" customWidth="1"/>
    <col min="1286" max="1286" width="8.5703125" style="102" customWidth="1"/>
    <col min="1287" max="1287" width="15.42578125" style="102" customWidth="1"/>
    <col min="1288" max="1288" width="14.140625" style="102" bestFit="1" customWidth="1"/>
    <col min="1289" max="1289" width="17" style="102" customWidth="1"/>
    <col min="1290" max="1290" width="18.28515625" style="102" customWidth="1"/>
    <col min="1291" max="1291" width="11.42578125" style="102"/>
    <col min="1292" max="1292" width="16.42578125" style="102" bestFit="1" customWidth="1"/>
    <col min="1293" max="1538" width="11.42578125" style="102"/>
    <col min="1539" max="1539" width="1.7109375" style="102" customWidth="1"/>
    <col min="1540" max="1540" width="10.7109375" style="102" customWidth="1"/>
    <col min="1541" max="1541" width="13.140625" style="102" customWidth="1"/>
    <col min="1542" max="1542" width="8.5703125" style="102" customWidth="1"/>
    <col min="1543" max="1543" width="15.42578125" style="102" customWidth="1"/>
    <col min="1544" max="1544" width="14.140625" style="102" bestFit="1" customWidth="1"/>
    <col min="1545" max="1545" width="17" style="102" customWidth="1"/>
    <col min="1546" max="1546" width="18.28515625" style="102" customWidth="1"/>
    <col min="1547" max="1547" width="11.42578125" style="102"/>
    <col min="1548" max="1548" width="16.42578125" style="102" bestFit="1" customWidth="1"/>
    <col min="1549" max="1794" width="11.42578125" style="102"/>
    <col min="1795" max="1795" width="1.7109375" style="102" customWidth="1"/>
    <col min="1796" max="1796" width="10.7109375" style="102" customWidth="1"/>
    <col min="1797" max="1797" width="13.140625" style="102" customWidth="1"/>
    <col min="1798" max="1798" width="8.5703125" style="102" customWidth="1"/>
    <col min="1799" max="1799" width="15.42578125" style="102" customWidth="1"/>
    <col min="1800" max="1800" width="14.140625" style="102" bestFit="1" customWidth="1"/>
    <col min="1801" max="1801" width="17" style="102" customWidth="1"/>
    <col min="1802" max="1802" width="18.28515625" style="102" customWidth="1"/>
    <col min="1803" max="1803" width="11.42578125" style="102"/>
    <col min="1804" max="1804" width="16.42578125" style="102" bestFit="1" customWidth="1"/>
    <col min="1805" max="2050" width="11.42578125" style="102"/>
    <col min="2051" max="2051" width="1.7109375" style="102" customWidth="1"/>
    <col min="2052" max="2052" width="10.7109375" style="102" customWidth="1"/>
    <col min="2053" max="2053" width="13.140625" style="102" customWidth="1"/>
    <col min="2054" max="2054" width="8.5703125" style="102" customWidth="1"/>
    <col min="2055" max="2055" width="15.42578125" style="102" customWidth="1"/>
    <col min="2056" max="2056" width="14.140625" style="102" bestFit="1" customWidth="1"/>
    <col min="2057" max="2057" width="17" style="102" customWidth="1"/>
    <col min="2058" max="2058" width="18.28515625" style="102" customWidth="1"/>
    <col min="2059" max="2059" width="11.42578125" style="102"/>
    <col min="2060" max="2060" width="16.42578125" style="102" bestFit="1" customWidth="1"/>
    <col min="2061" max="2306" width="11.42578125" style="102"/>
    <col min="2307" max="2307" width="1.7109375" style="102" customWidth="1"/>
    <col min="2308" max="2308" width="10.7109375" style="102" customWidth="1"/>
    <col min="2309" max="2309" width="13.140625" style="102" customWidth="1"/>
    <col min="2310" max="2310" width="8.5703125" style="102" customWidth="1"/>
    <col min="2311" max="2311" width="15.42578125" style="102" customWidth="1"/>
    <col min="2312" max="2312" width="14.140625" style="102" bestFit="1" customWidth="1"/>
    <col min="2313" max="2313" width="17" style="102" customWidth="1"/>
    <col min="2314" max="2314" width="18.28515625" style="102" customWidth="1"/>
    <col min="2315" max="2315" width="11.42578125" style="102"/>
    <col min="2316" max="2316" width="16.42578125" style="102" bestFit="1" customWidth="1"/>
    <col min="2317" max="2562" width="11.42578125" style="102"/>
    <col min="2563" max="2563" width="1.7109375" style="102" customWidth="1"/>
    <col min="2564" max="2564" width="10.7109375" style="102" customWidth="1"/>
    <col min="2565" max="2565" width="13.140625" style="102" customWidth="1"/>
    <col min="2566" max="2566" width="8.5703125" style="102" customWidth="1"/>
    <col min="2567" max="2567" width="15.42578125" style="102" customWidth="1"/>
    <col min="2568" max="2568" width="14.140625" style="102" bestFit="1" customWidth="1"/>
    <col min="2569" max="2569" width="17" style="102" customWidth="1"/>
    <col min="2570" max="2570" width="18.28515625" style="102" customWidth="1"/>
    <col min="2571" max="2571" width="11.42578125" style="102"/>
    <col min="2572" max="2572" width="16.42578125" style="102" bestFit="1" customWidth="1"/>
    <col min="2573" max="2818" width="11.42578125" style="102"/>
    <col min="2819" max="2819" width="1.7109375" style="102" customWidth="1"/>
    <col min="2820" max="2820" width="10.7109375" style="102" customWidth="1"/>
    <col min="2821" max="2821" width="13.140625" style="102" customWidth="1"/>
    <col min="2822" max="2822" width="8.5703125" style="102" customWidth="1"/>
    <col min="2823" max="2823" width="15.42578125" style="102" customWidth="1"/>
    <col min="2824" max="2824" width="14.140625" style="102" bestFit="1" customWidth="1"/>
    <col min="2825" max="2825" width="17" style="102" customWidth="1"/>
    <col min="2826" max="2826" width="18.28515625" style="102" customWidth="1"/>
    <col min="2827" max="2827" width="11.42578125" style="102"/>
    <col min="2828" max="2828" width="16.42578125" style="102" bestFit="1" customWidth="1"/>
    <col min="2829" max="3074" width="11.42578125" style="102"/>
    <col min="3075" max="3075" width="1.7109375" style="102" customWidth="1"/>
    <col min="3076" max="3076" width="10.7109375" style="102" customWidth="1"/>
    <col min="3077" max="3077" width="13.140625" style="102" customWidth="1"/>
    <col min="3078" max="3078" width="8.5703125" style="102" customWidth="1"/>
    <col min="3079" max="3079" width="15.42578125" style="102" customWidth="1"/>
    <col min="3080" max="3080" width="14.140625" style="102" bestFit="1" customWidth="1"/>
    <col min="3081" max="3081" width="17" style="102" customWidth="1"/>
    <col min="3082" max="3082" width="18.28515625" style="102" customWidth="1"/>
    <col min="3083" max="3083" width="11.42578125" style="102"/>
    <col min="3084" max="3084" width="16.42578125" style="102" bestFit="1" customWidth="1"/>
    <col min="3085" max="3330" width="11.42578125" style="102"/>
    <col min="3331" max="3331" width="1.7109375" style="102" customWidth="1"/>
    <col min="3332" max="3332" width="10.7109375" style="102" customWidth="1"/>
    <col min="3333" max="3333" width="13.140625" style="102" customWidth="1"/>
    <col min="3334" max="3334" width="8.5703125" style="102" customWidth="1"/>
    <col min="3335" max="3335" width="15.42578125" style="102" customWidth="1"/>
    <col min="3336" max="3336" width="14.140625" style="102" bestFit="1" customWidth="1"/>
    <col min="3337" max="3337" width="17" style="102" customWidth="1"/>
    <col min="3338" max="3338" width="18.28515625" style="102" customWidth="1"/>
    <col min="3339" max="3339" width="11.42578125" style="102"/>
    <col min="3340" max="3340" width="16.42578125" style="102" bestFit="1" customWidth="1"/>
    <col min="3341" max="3586" width="11.42578125" style="102"/>
    <col min="3587" max="3587" width="1.7109375" style="102" customWidth="1"/>
    <col min="3588" max="3588" width="10.7109375" style="102" customWidth="1"/>
    <col min="3589" max="3589" width="13.140625" style="102" customWidth="1"/>
    <col min="3590" max="3590" width="8.5703125" style="102" customWidth="1"/>
    <col min="3591" max="3591" width="15.42578125" style="102" customWidth="1"/>
    <col min="3592" max="3592" width="14.140625" style="102" bestFit="1" customWidth="1"/>
    <col min="3593" max="3593" width="17" style="102" customWidth="1"/>
    <col min="3594" max="3594" width="18.28515625" style="102" customWidth="1"/>
    <col min="3595" max="3595" width="11.42578125" style="102"/>
    <col min="3596" max="3596" width="16.42578125" style="102" bestFit="1" customWidth="1"/>
    <col min="3597" max="3842" width="11.42578125" style="102"/>
    <col min="3843" max="3843" width="1.7109375" style="102" customWidth="1"/>
    <col min="3844" max="3844" width="10.7109375" style="102" customWidth="1"/>
    <col min="3845" max="3845" width="13.140625" style="102" customWidth="1"/>
    <col min="3846" max="3846" width="8.5703125" style="102" customWidth="1"/>
    <col min="3847" max="3847" width="15.42578125" style="102" customWidth="1"/>
    <col min="3848" max="3848" width="14.140625" style="102" bestFit="1" customWidth="1"/>
    <col min="3849" max="3849" width="17" style="102" customWidth="1"/>
    <col min="3850" max="3850" width="18.28515625" style="102" customWidth="1"/>
    <col min="3851" max="3851" width="11.42578125" style="102"/>
    <col min="3852" max="3852" width="16.42578125" style="102" bestFit="1" customWidth="1"/>
    <col min="3853" max="4098" width="11.42578125" style="102"/>
    <col min="4099" max="4099" width="1.7109375" style="102" customWidth="1"/>
    <col min="4100" max="4100" width="10.7109375" style="102" customWidth="1"/>
    <col min="4101" max="4101" width="13.140625" style="102" customWidth="1"/>
    <col min="4102" max="4102" width="8.5703125" style="102" customWidth="1"/>
    <col min="4103" max="4103" width="15.42578125" style="102" customWidth="1"/>
    <col min="4104" max="4104" width="14.140625" style="102" bestFit="1" customWidth="1"/>
    <col min="4105" max="4105" width="17" style="102" customWidth="1"/>
    <col min="4106" max="4106" width="18.28515625" style="102" customWidth="1"/>
    <col min="4107" max="4107" width="11.42578125" style="102"/>
    <col min="4108" max="4108" width="16.42578125" style="102" bestFit="1" customWidth="1"/>
    <col min="4109" max="4354" width="11.42578125" style="102"/>
    <col min="4355" max="4355" width="1.7109375" style="102" customWidth="1"/>
    <col min="4356" max="4356" width="10.7109375" style="102" customWidth="1"/>
    <col min="4357" max="4357" width="13.140625" style="102" customWidth="1"/>
    <col min="4358" max="4358" width="8.5703125" style="102" customWidth="1"/>
    <col min="4359" max="4359" width="15.42578125" style="102" customWidth="1"/>
    <col min="4360" max="4360" width="14.140625" style="102" bestFit="1" customWidth="1"/>
    <col min="4361" max="4361" width="17" style="102" customWidth="1"/>
    <col min="4362" max="4362" width="18.28515625" style="102" customWidth="1"/>
    <col min="4363" max="4363" width="11.42578125" style="102"/>
    <col min="4364" max="4364" width="16.42578125" style="102" bestFit="1" customWidth="1"/>
    <col min="4365" max="4610" width="11.42578125" style="102"/>
    <col min="4611" max="4611" width="1.7109375" style="102" customWidth="1"/>
    <col min="4612" max="4612" width="10.7109375" style="102" customWidth="1"/>
    <col min="4613" max="4613" width="13.140625" style="102" customWidth="1"/>
    <col min="4614" max="4614" width="8.5703125" style="102" customWidth="1"/>
    <col min="4615" max="4615" width="15.42578125" style="102" customWidth="1"/>
    <col min="4616" max="4616" width="14.140625" style="102" bestFit="1" customWidth="1"/>
    <col min="4617" max="4617" width="17" style="102" customWidth="1"/>
    <col min="4618" max="4618" width="18.28515625" style="102" customWidth="1"/>
    <col min="4619" max="4619" width="11.42578125" style="102"/>
    <col min="4620" max="4620" width="16.42578125" style="102" bestFit="1" customWidth="1"/>
    <col min="4621" max="4866" width="11.42578125" style="102"/>
    <col min="4867" max="4867" width="1.7109375" style="102" customWidth="1"/>
    <col min="4868" max="4868" width="10.7109375" style="102" customWidth="1"/>
    <col min="4869" max="4869" width="13.140625" style="102" customWidth="1"/>
    <col min="4870" max="4870" width="8.5703125" style="102" customWidth="1"/>
    <col min="4871" max="4871" width="15.42578125" style="102" customWidth="1"/>
    <col min="4872" max="4872" width="14.140625" style="102" bestFit="1" customWidth="1"/>
    <col min="4873" max="4873" width="17" style="102" customWidth="1"/>
    <col min="4874" max="4874" width="18.28515625" style="102" customWidth="1"/>
    <col min="4875" max="4875" width="11.42578125" style="102"/>
    <col min="4876" max="4876" width="16.42578125" style="102" bestFit="1" customWidth="1"/>
    <col min="4877" max="5122" width="11.42578125" style="102"/>
    <col min="5123" max="5123" width="1.7109375" style="102" customWidth="1"/>
    <col min="5124" max="5124" width="10.7109375" style="102" customWidth="1"/>
    <col min="5125" max="5125" width="13.140625" style="102" customWidth="1"/>
    <col min="5126" max="5126" width="8.5703125" style="102" customWidth="1"/>
    <col min="5127" max="5127" width="15.42578125" style="102" customWidth="1"/>
    <col min="5128" max="5128" width="14.140625" style="102" bestFit="1" customWidth="1"/>
    <col min="5129" max="5129" width="17" style="102" customWidth="1"/>
    <col min="5130" max="5130" width="18.28515625" style="102" customWidth="1"/>
    <col min="5131" max="5131" width="11.42578125" style="102"/>
    <col min="5132" max="5132" width="16.42578125" style="102" bestFit="1" customWidth="1"/>
    <col min="5133" max="5378" width="11.42578125" style="102"/>
    <col min="5379" max="5379" width="1.7109375" style="102" customWidth="1"/>
    <col min="5380" max="5380" width="10.7109375" style="102" customWidth="1"/>
    <col min="5381" max="5381" width="13.140625" style="102" customWidth="1"/>
    <col min="5382" max="5382" width="8.5703125" style="102" customWidth="1"/>
    <col min="5383" max="5383" width="15.42578125" style="102" customWidth="1"/>
    <col min="5384" max="5384" width="14.140625" style="102" bestFit="1" customWidth="1"/>
    <col min="5385" max="5385" width="17" style="102" customWidth="1"/>
    <col min="5386" max="5386" width="18.28515625" style="102" customWidth="1"/>
    <col min="5387" max="5387" width="11.42578125" style="102"/>
    <col min="5388" max="5388" width="16.42578125" style="102" bestFit="1" customWidth="1"/>
    <col min="5389" max="5634" width="11.42578125" style="102"/>
    <col min="5635" max="5635" width="1.7109375" style="102" customWidth="1"/>
    <col min="5636" max="5636" width="10.7109375" style="102" customWidth="1"/>
    <col min="5637" max="5637" width="13.140625" style="102" customWidth="1"/>
    <col min="5638" max="5638" width="8.5703125" style="102" customWidth="1"/>
    <col min="5639" max="5639" width="15.42578125" style="102" customWidth="1"/>
    <col min="5640" max="5640" width="14.140625" style="102" bestFit="1" customWidth="1"/>
    <col min="5641" max="5641" width="17" style="102" customWidth="1"/>
    <col min="5642" max="5642" width="18.28515625" style="102" customWidth="1"/>
    <col min="5643" max="5643" width="11.42578125" style="102"/>
    <col min="5644" max="5644" width="16.42578125" style="102" bestFit="1" customWidth="1"/>
    <col min="5645" max="5890" width="11.42578125" style="102"/>
    <col min="5891" max="5891" width="1.7109375" style="102" customWidth="1"/>
    <col min="5892" max="5892" width="10.7109375" style="102" customWidth="1"/>
    <col min="5893" max="5893" width="13.140625" style="102" customWidth="1"/>
    <col min="5894" max="5894" width="8.5703125" style="102" customWidth="1"/>
    <col min="5895" max="5895" width="15.42578125" style="102" customWidth="1"/>
    <col min="5896" max="5896" width="14.140625" style="102" bestFit="1" customWidth="1"/>
    <col min="5897" max="5897" width="17" style="102" customWidth="1"/>
    <col min="5898" max="5898" width="18.28515625" style="102" customWidth="1"/>
    <col min="5899" max="5899" width="11.42578125" style="102"/>
    <col min="5900" max="5900" width="16.42578125" style="102" bestFit="1" customWidth="1"/>
    <col min="5901" max="6146" width="11.42578125" style="102"/>
    <col min="6147" max="6147" width="1.7109375" style="102" customWidth="1"/>
    <col min="6148" max="6148" width="10.7109375" style="102" customWidth="1"/>
    <col min="6149" max="6149" width="13.140625" style="102" customWidth="1"/>
    <col min="6150" max="6150" width="8.5703125" style="102" customWidth="1"/>
    <col min="6151" max="6151" width="15.42578125" style="102" customWidth="1"/>
    <col min="6152" max="6152" width="14.140625" style="102" bestFit="1" customWidth="1"/>
    <col min="6153" max="6153" width="17" style="102" customWidth="1"/>
    <col min="6154" max="6154" width="18.28515625" style="102" customWidth="1"/>
    <col min="6155" max="6155" width="11.42578125" style="102"/>
    <col min="6156" max="6156" width="16.42578125" style="102" bestFit="1" customWidth="1"/>
    <col min="6157" max="6402" width="11.42578125" style="102"/>
    <col min="6403" max="6403" width="1.7109375" style="102" customWidth="1"/>
    <col min="6404" max="6404" width="10.7109375" style="102" customWidth="1"/>
    <col min="6405" max="6405" width="13.140625" style="102" customWidth="1"/>
    <col min="6406" max="6406" width="8.5703125" style="102" customWidth="1"/>
    <col min="6407" max="6407" width="15.42578125" style="102" customWidth="1"/>
    <col min="6408" max="6408" width="14.140625" style="102" bestFit="1" customWidth="1"/>
    <col min="6409" max="6409" width="17" style="102" customWidth="1"/>
    <col min="6410" max="6410" width="18.28515625" style="102" customWidth="1"/>
    <col min="6411" max="6411" width="11.42578125" style="102"/>
    <col min="6412" max="6412" width="16.42578125" style="102" bestFit="1" customWidth="1"/>
    <col min="6413" max="6658" width="11.42578125" style="102"/>
    <col min="6659" max="6659" width="1.7109375" style="102" customWidth="1"/>
    <col min="6660" max="6660" width="10.7109375" style="102" customWidth="1"/>
    <col min="6661" max="6661" width="13.140625" style="102" customWidth="1"/>
    <col min="6662" max="6662" width="8.5703125" style="102" customWidth="1"/>
    <col min="6663" max="6663" width="15.42578125" style="102" customWidth="1"/>
    <col min="6664" max="6664" width="14.140625" style="102" bestFit="1" customWidth="1"/>
    <col min="6665" max="6665" width="17" style="102" customWidth="1"/>
    <col min="6666" max="6666" width="18.28515625" style="102" customWidth="1"/>
    <col min="6667" max="6667" width="11.42578125" style="102"/>
    <col min="6668" max="6668" width="16.42578125" style="102" bestFit="1" customWidth="1"/>
    <col min="6669" max="6914" width="11.42578125" style="102"/>
    <col min="6915" max="6915" width="1.7109375" style="102" customWidth="1"/>
    <col min="6916" max="6916" width="10.7109375" style="102" customWidth="1"/>
    <col min="6917" max="6917" width="13.140625" style="102" customWidth="1"/>
    <col min="6918" max="6918" width="8.5703125" style="102" customWidth="1"/>
    <col min="6919" max="6919" width="15.42578125" style="102" customWidth="1"/>
    <col min="6920" max="6920" width="14.140625" style="102" bestFit="1" customWidth="1"/>
    <col min="6921" max="6921" width="17" style="102" customWidth="1"/>
    <col min="6922" max="6922" width="18.28515625" style="102" customWidth="1"/>
    <col min="6923" max="6923" width="11.42578125" style="102"/>
    <col min="6924" max="6924" width="16.42578125" style="102" bestFit="1" customWidth="1"/>
    <col min="6925" max="7170" width="11.42578125" style="102"/>
    <col min="7171" max="7171" width="1.7109375" style="102" customWidth="1"/>
    <col min="7172" max="7172" width="10.7109375" style="102" customWidth="1"/>
    <col min="7173" max="7173" width="13.140625" style="102" customWidth="1"/>
    <col min="7174" max="7174" width="8.5703125" style="102" customWidth="1"/>
    <col min="7175" max="7175" width="15.42578125" style="102" customWidth="1"/>
    <col min="7176" max="7176" width="14.140625" style="102" bestFit="1" customWidth="1"/>
    <col min="7177" max="7177" width="17" style="102" customWidth="1"/>
    <col min="7178" max="7178" width="18.28515625" style="102" customWidth="1"/>
    <col min="7179" max="7179" width="11.42578125" style="102"/>
    <col min="7180" max="7180" width="16.42578125" style="102" bestFit="1" customWidth="1"/>
    <col min="7181" max="7426" width="11.42578125" style="102"/>
    <col min="7427" max="7427" width="1.7109375" style="102" customWidth="1"/>
    <col min="7428" max="7428" width="10.7109375" style="102" customWidth="1"/>
    <col min="7429" max="7429" width="13.140625" style="102" customWidth="1"/>
    <col min="7430" max="7430" width="8.5703125" style="102" customWidth="1"/>
    <col min="7431" max="7431" width="15.42578125" style="102" customWidth="1"/>
    <col min="7432" max="7432" width="14.140625" style="102" bestFit="1" customWidth="1"/>
    <col min="7433" max="7433" width="17" style="102" customWidth="1"/>
    <col min="7434" max="7434" width="18.28515625" style="102" customWidth="1"/>
    <col min="7435" max="7435" width="11.42578125" style="102"/>
    <col min="7436" max="7436" width="16.42578125" style="102" bestFit="1" customWidth="1"/>
    <col min="7437" max="7682" width="11.42578125" style="102"/>
    <col min="7683" max="7683" width="1.7109375" style="102" customWidth="1"/>
    <col min="7684" max="7684" width="10.7109375" style="102" customWidth="1"/>
    <col min="7685" max="7685" width="13.140625" style="102" customWidth="1"/>
    <col min="7686" max="7686" width="8.5703125" style="102" customWidth="1"/>
    <col min="7687" max="7687" width="15.42578125" style="102" customWidth="1"/>
    <col min="7688" max="7688" width="14.140625" style="102" bestFit="1" customWidth="1"/>
    <col min="7689" max="7689" width="17" style="102" customWidth="1"/>
    <col min="7690" max="7690" width="18.28515625" style="102" customWidth="1"/>
    <col min="7691" max="7691" width="11.42578125" style="102"/>
    <col min="7692" max="7692" width="16.42578125" style="102" bestFit="1" customWidth="1"/>
    <col min="7693" max="7938" width="11.42578125" style="102"/>
    <col min="7939" max="7939" width="1.7109375" style="102" customWidth="1"/>
    <col min="7940" max="7940" width="10.7109375" style="102" customWidth="1"/>
    <col min="7941" max="7941" width="13.140625" style="102" customWidth="1"/>
    <col min="7942" max="7942" width="8.5703125" style="102" customWidth="1"/>
    <col min="7943" max="7943" width="15.42578125" style="102" customWidth="1"/>
    <col min="7944" max="7944" width="14.140625" style="102" bestFit="1" customWidth="1"/>
    <col min="7945" max="7945" width="17" style="102" customWidth="1"/>
    <col min="7946" max="7946" width="18.28515625" style="102" customWidth="1"/>
    <col min="7947" max="7947" width="11.42578125" style="102"/>
    <col min="7948" max="7948" width="16.42578125" style="102" bestFit="1" customWidth="1"/>
    <col min="7949" max="8194" width="11.42578125" style="102"/>
    <col min="8195" max="8195" width="1.7109375" style="102" customWidth="1"/>
    <col min="8196" max="8196" width="10.7109375" style="102" customWidth="1"/>
    <col min="8197" max="8197" width="13.140625" style="102" customWidth="1"/>
    <col min="8198" max="8198" width="8.5703125" style="102" customWidth="1"/>
    <col min="8199" max="8199" width="15.42578125" style="102" customWidth="1"/>
    <col min="8200" max="8200" width="14.140625" style="102" bestFit="1" customWidth="1"/>
    <col min="8201" max="8201" width="17" style="102" customWidth="1"/>
    <col min="8202" max="8202" width="18.28515625" style="102" customWidth="1"/>
    <col min="8203" max="8203" width="11.42578125" style="102"/>
    <col min="8204" max="8204" width="16.42578125" style="102" bestFit="1" customWidth="1"/>
    <col min="8205" max="8450" width="11.42578125" style="102"/>
    <col min="8451" max="8451" width="1.7109375" style="102" customWidth="1"/>
    <col min="8452" max="8452" width="10.7109375" style="102" customWidth="1"/>
    <col min="8453" max="8453" width="13.140625" style="102" customWidth="1"/>
    <col min="8454" max="8454" width="8.5703125" style="102" customWidth="1"/>
    <col min="8455" max="8455" width="15.42578125" style="102" customWidth="1"/>
    <col min="8456" max="8456" width="14.140625" style="102" bestFit="1" customWidth="1"/>
    <col min="8457" max="8457" width="17" style="102" customWidth="1"/>
    <col min="8458" max="8458" width="18.28515625" style="102" customWidth="1"/>
    <col min="8459" max="8459" width="11.42578125" style="102"/>
    <col min="8460" max="8460" width="16.42578125" style="102" bestFit="1" customWidth="1"/>
    <col min="8461" max="8706" width="11.42578125" style="102"/>
    <col min="8707" max="8707" width="1.7109375" style="102" customWidth="1"/>
    <col min="8708" max="8708" width="10.7109375" style="102" customWidth="1"/>
    <col min="8709" max="8709" width="13.140625" style="102" customWidth="1"/>
    <col min="8710" max="8710" width="8.5703125" style="102" customWidth="1"/>
    <col min="8711" max="8711" width="15.42578125" style="102" customWidth="1"/>
    <col min="8712" max="8712" width="14.140625" style="102" bestFit="1" customWidth="1"/>
    <col min="8713" max="8713" width="17" style="102" customWidth="1"/>
    <col min="8714" max="8714" width="18.28515625" style="102" customWidth="1"/>
    <col min="8715" max="8715" width="11.42578125" style="102"/>
    <col min="8716" max="8716" width="16.42578125" style="102" bestFit="1" customWidth="1"/>
    <col min="8717" max="8962" width="11.42578125" style="102"/>
    <col min="8963" max="8963" width="1.7109375" style="102" customWidth="1"/>
    <col min="8964" max="8964" width="10.7109375" style="102" customWidth="1"/>
    <col min="8965" max="8965" width="13.140625" style="102" customWidth="1"/>
    <col min="8966" max="8966" width="8.5703125" style="102" customWidth="1"/>
    <col min="8967" max="8967" width="15.42578125" style="102" customWidth="1"/>
    <col min="8968" max="8968" width="14.140625" style="102" bestFit="1" customWidth="1"/>
    <col min="8969" max="8969" width="17" style="102" customWidth="1"/>
    <col min="8970" max="8970" width="18.28515625" style="102" customWidth="1"/>
    <col min="8971" max="8971" width="11.42578125" style="102"/>
    <col min="8972" max="8972" width="16.42578125" style="102" bestFit="1" customWidth="1"/>
    <col min="8973" max="9218" width="11.42578125" style="102"/>
    <col min="9219" max="9219" width="1.7109375" style="102" customWidth="1"/>
    <col min="9220" max="9220" width="10.7109375" style="102" customWidth="1"/>
    <col min="9221" max="9221" width="13.140625" style="102" customWidth="1"/>
    <col min="9222" max="9222" width="8.5703125" style="102" customWidth="1"/>
    <col min="9223" max="9223" width="15.42578125" style="102" customWidth="1"/>
    <col min="9224" max="9224" width="14.140625" style="102" bestFit="1" customWidth="1"/>
    <col min="9225" max="9225" width="17" style="102" customWidth="1"/>
    <col min="9226" max="9226" width="18.28515625" style="102" customWidth="1"/>
    <col min="9227" max="9227" width="11.42578125" style="102"/>
    <col min="9228" max="9228" width="16.42578125" style="102" bestFit="1" customWidth="1"/>
    <col min="9229" max="9474" width="11.42578125" style="102"/>
    <col min="9475" max="9475" width="1.7109375" style="102" customWidth="1"/>
    <col min="9476" max="9476" width="10.7109375" style="102" customWidth="1"/>
    <col min="9477" max="9477" width="13.140625" style="102" customWidth="1"/>
    <col min="9478" max="9478" width="8.5703125" style="102" customWidth="1"/>
    <col min="9479" max="9479" width="15.42578125" style="102" customWidth="1"/>
    <col min="9480" max="9480" width="14.140625" style="102" bestFit="1" customWidth="1"/>
    <col min="9481" max="9481" width="17" style="102" customWidth="1"/>
    <col min="9482" max="9482" width="18.28515625" style="102" customWidth="1"/>
    <col min="9483" max="9483" width="11.42578125" style="102"/>
    <col min="9484" max="9484" width="16.42578125" style="102" bestFit="1" customWidth="1"/>
    <col min="9485" max="9730" width="11.42578125" style="102"/>
    <col min="9731" max="9731" width="1.7109375" style="102" customWidth="1"/>
    <col min="9732" max="9732" width="10.7109375" style="102" customWidth="1"/>
    <col min="9733" max="9733" width="13.140625" style="102" customWidth="1"/>
    <col min="9734" max="9734" width="8.5703125" style="102" customWidth="1"/>
    <col min="9735" max="9735" width="15.42578125" style="102" customWidth="1"/>
    <col min="9736" max="9736" width="14.140625" style="102" bestFit="1" customWidth="1"/>
    <col min="9737" max="9737" width="17" style="102" customWidth="1"/>
    <col min="9738" max="9738" width="18.28515625" style="102" customWidth="1"/>
    <col min="9739" max="9739" width="11.42578125" style="102"/>
    <col min="9740" max="9740" width="16.42578125" style="102" bestFit="1" customWidth="1"/>
    <col min="9741" max="9986" width="11.42578125" style="102"/>
    <col min="9987" max="9987" width="1.7109375" style="102" customWidth="1"/>
    <col min="9988" max="9988" width="10.7109375" style="102" customWidth="1"/>
    <col min="9989" max="9989" width="13.140625" style="102" customWidth="1"/>
    <col min="9990" max="9990" width="8.5703125" style="102" customWidth="1"/>
    <col min="9991" max="9991" width="15.42578125" style="102" customWidth="1"/>
    <col min="9992" max="9992" width="14.140625" style="102" bestFit="1" customWidth="1"/>
    <col min="9993" max="9993" width="17" style="102" customWidth="1"/>
    <col min="9994" max="9994" width="18.28515625" style="102" customWidth="1"/>
    <col min="9995" max="9995" width="11.42578125" style="102"/>
    <col min="9996" max="9996" width="16.42578125" style="102" bestFit="1" customWidth="1"/>
    <col min="9997" max="10242" width="11.42578125" style="102"/>
    <col min="10243" max="10243" width="1.7109375" style="102" customWidth="1"/>
    <col min="10244" max="10244" width="10.7109375" style="102" customWidth="1"/>
    <col min="10245" max="10245" width="13.140625" style="102" customWidth="1"/>
    <col min="10246" max="10246" width="8.5703125" style="102" customWidth="1"/>
    <col min="10247" max="10247" width="15.42578125" style="102" customWidth="1"/>
    <col min="10248" max="10248" width="14.140625" style="102" bestFit="1" customWidth="1"/>
    <col min="10249" max="10249" width="17" style="102" customWidth="1"/>
    <col min="10250" max="10250" width="18.28515625" style="102" customWidth="1"/>
    <col min="10251" max="10251" width="11.42578125" style="102"/>
    <col min="10252" max="10252" width="16.42578125" style="102" bestFit="1" customWidth="1"/>
    <col min="10253" max="10498" width="11.42578125" style="102"/>
    <col min="10499" max="10499" width="1.7109375" style="102" customWidth="1"/>
    <col min="10500" max="10500" width="10.7109375" style="102" customWidth="1"/>
    <col min="10501" max="10501" width="13.140625" style="102" customWidth="1"/>
    <col min="10502" max="10502" width="8.5703125" style="102" customWidth="1"/>
    <col min="10503" max="10503" width="15.42578125" style="102" customWidth="1"/>
    <col min="10504" max="10504" width="14.140625" style="102" bestFit="1" customWidth="1"/>
    <col min="10505" max="10505" width="17" style="102" customWidth="1"/>
    <col min="10506" max="10506" width="18.28515625" style="102" customWidth="1"/>
    <col min="10507" max="10507" width="11.42578125" style="102"/>
    <col min="10508" max="10508" width="16.42578125" style="102" bestFit="1" customWidth="1"/>
    <col min="10509" max="10754" width="11.42578125" style="102"/>
    <col min="10755" max="10755" width="1.7109375" style="102" customWidth="1"/>
    <col min="10756" max="10756" width="10.7109375" style="102" customWidth="1"/>
    <col min="10757" max="10757" width="13.140625" style="102" customWidth="1"/>
    <col min="10758" max="10758" width="8.5703125" style="102" customWidth="1"/>
    <col min="10759" max="10759" width="15.42578125" style="102" customWidth="1"/>
    <col min="10760" max="10760" width="14.140625" style="102" bestFit="1" customWidth="1"/>
    <col min="10761" max="10761" width="17" style="102" customWidth="1"/>
    <col min="10762" max="10762" width="18.28515625" style="102" customWidth="1"/>
    <col min="10763" max="10763" width="11.42578125" style="102"/>
    <col min="10764" max="10764" width="16.42578125" style="102" bestFit="1" customWidth="1"/>
    <col min="10765" max="11010" width="11.42578125" style="102"/>
    <col min="11011" max="11011" width="1.7109375" style="102" customWidth="1"/>
    <col min="11012" max="11012" width="10.7109375" style="102" customWidth="1"/>
    <col min="11013" max="11013" width="13.140625" style="102" customWidth="1"/>
    <col min="11014" max="11014" width="8.5703125" style="102" customWidth="1"/>
    <col min="11015" max="11015" width="15.42578125" style="102" customWidth="1"/>
    <col min="11016" max="11016" width="14.140625" style="102" bestFit="1" customWidth="1"/>
    <col min="11017" max="11017" width="17" style="102" customWidth="1"/>
    <col min="11018" max="11018" width="18.28515625" style="102" customWidth="1"/>
    <col min="11019" max="11019" width="11.42578125" style="102"/>
    <col min="11020" max="11020" width="16.42578125" style="102" bestFit="1" customWidth="1"/>
    <col min="11021" max="11266" width="11.42578125" style="102"/>
    <col min="11267" max="11267" width="1.7109375" style="102" customWidth="1"/>
    <col min="11268" max="11268" width="10.7109375" style="102" customWidth="1"/>
    <col min="11269" max="11269" width="13.140625" style="102" customWidth="1"/>
    <col min="11270" max="11270" width="8.5703125" style="102" customWidth="1"/>
    <col min="11271" max="11271" width="15.42578125" style="102" customWidth="1"/>
    <col min="11272" max="11272" width="14.140625" style="102" bestFit="1" customWidth="1"/>
    <col min="11273" max="11273" width="17" style="102" customWidth="1"/>
    <col min="11274" max="11274" width="18.28515625" style="102" customWidth="1"/>
    <col min="11275" max="11275" width="11.42578125" style="102"/>
    <col min="11276" max="11276" width="16.42578125" style="102" bestFit="1" customWidth="1"/>
    <col min="11277" max="11522" width="11.42578125" style="102"/>
    <col min="11523" max="11523" width="1.7109375" style="102" customWidth="1"/>
    <col min="11524" max="11524" width="10.7109375" style="102" customWidth="1"/>
    <col min="11525" max="11525" width="13.140625" style="102" customWidth="1"/>
    <col min="11526" max="11526" width="8.5703125" style="102" customWidth="1"/>
    <col min="11527" max="11527" width="15.42578125" style="102" customWidth="1"/>
    <col min="11528" max="11528" width="14.140625" style="102" bestFit="1" customWidth="1"/>
    <col min="11529" max="11529" width="17" style="102" customWidth="1"/>
    <col min="11530" max="11530" width="18.28515625" style="102" customWidth="1"/>
    <col min="11531" max="11531" width="11.42578125" style="102"/>
    <col min="11532" max="11532" width="16.42578125" style="102" bestFit="1" customWidth="1"/>
    <col min="11533" max="11778" width="11.42578125" style="102"/>
    <col min="11779" max="11779" width="1.7109375" style="102" customWidth="1"/>
    <col min="11780" max="11780" width="10.7109375" style="102" customWidth="1"/>
    <col min="11781" max="11781" width="13.140625" style="102" customWidth="1"/>
    <col min="11782" max="11782" width="8.5703125" style="102" customWidth="1"/>
    <col min="11783" max="11783" width="15.42578125" style="102" customWidth="1"/>
    <col min="11784" max="11784" width="14.140625" style="102" bestFit="1" customWidth="1"/>
    <col min="11785" max="11785" width="17" style="102" customWidth="1"/>
    <col min="11786" max="11786" width="18.28515625" style="102" customWidth="1"/>
    <col min="11787" max="11787" width="11.42578125" style="102"/>
    <col min="11788" max="11788" width="16.42578125" style="102" bestFit="1" customWidth="1"/>
    <col min="11789" max="12034" width="11.42578125" style="102"/>
    <col min="12035" max="12035" width="1.7109375" style="102" customWidth="1"/>
    <col min="12036" max="12036" width="10.7109375" style="102" customWidth="1"/>
    <col min="12037" max="12037" width="13.140625" style="102" customWidth="1"/>
    <col min="12038" max="12038" width="8.5703125" style="102" customWidth="1"/>
    <col min="12039" max="12039" width="15.42578125" style="102" customWidth="1"/>
    <col min="12040" max="12040" width="14.140625" style="102" bestFit="1" customWidth="1"/>
    <col min="12041" max="12041" width="17" style="102" customWidth="1"/>
    <col min="12042" max="12042" width="18.28515625" style="102" customWidth="1"/>
    <col min="12043" max="12043" width="11.42578125" style="102"/>
    <col min="12044" max="12044" width="16.42578125" style="102" bestFit="1" customWidth="1"/>
    <col min="12045" max="12290" width="11.42578125" style="102"/>
    <col min="12291" max="12291" width="1.7109375" style="102" customWidth="1"/>
    <col min="12292" max="12292" width="10.7109375" style="102" customWidth="1"/>
    <col min="12293" max="12293" width="13.140625" style="102" customWidth="1"/>
    <col min="12294" max="12294" width="8.5703125" style="102" customWidth="1"/>
    <col min="12295" max="12295" width="15.42578125" style="102" customWidth="1"/>
    <col min="12296" max="12296" width="14.140625" style="102" bestFit="1" customWidth="1"/>
    <col min="12297" max="12297" width="17" style="102" customWidth="1"/>
    <col min="12298" max="12298" width="18.28515625" style="102" customWidth="1"/>
    <col min="12299" max="12299" width="11.42578125" style="102"/>
    <col min="12300" max="12300" width="16.42578125" style="102" bestFit="1" customWidth="1"/>
    <col min="12301" max="12546" width="11.42578125" style="102"/>
    <col min="12547" max="12547" width="1.7109375" style="102" customWidth="1"/>
    <col min="12548" max="12548" width="10.7109375" style="102" customWidth="1"/>
    <col min="12549" max="12549" width="13.140625" style="102" customWidth="1"/>
    <col min="12550" max="12550" width="8.5703125" style="102" customWidth="1"/>
    <col min="12551" max="12551" width="15.42578125" style="102" customWidth="1"/>
    <col min="12552" max="12552" width="14.140625" style="102" bestFit="1" customWidth="1"/>
    <col min="12553" max="12553" width="17" style="102" customWidth="1"/>
    <col min="12554" max="12554" width="18.28515625" style="102" customWidth="1"/>
    <col min="12555" max="12555" width="11.42578125" style="102"/>
    <col min="12556" max="12556" width="16.42578125" style="102" bestFit="1" customWidth="1"/>
    <col min="12557" max="12802" width="11.42578125" style="102"/>
    <col min="12803" max="12803" width="1.7109375" style="102" customWidth="1"/>
    <col min="12804" max="12804" width="10.7109375" style="102" customWidth="1"/>
    <col min="12805" max="12805" width="13.140625" style="102" customWidth="1"/>
    <col min="12806" max="12806" width="8.5703125" style="102" customWidth="1"/>
    <col min="12807" max="12807" width="15.42578125" style="102" customWidth="1"/>
    <col min="12808" max="12808" width="14.140625" style="102" bestFit="1" customWidth="1"/>
    <col min="12809" max="12809" width="17" style="102" customWidth="1"/>
    <col min="12810" max="12810" width="18.28515625" style="102" customWidth="1"/>
    <col min="12811" max="12811" width="11.42578125" style="102"/>
    <col min="12812" max="12812" width="16.42578125" style="102" bestFit="1" customWidth="1"/>
    <col min="12813" max="13058" width="11.42578125" style="102"/>
    <col min="13059" max="13059" width="1.7109375" style="102" customWidth="1"/>
    <col min="13060" max="13060" width="10.7109375" style="102" customWidth="1"/>
    <col min="13061" max="13061" width="13.140625" style="102" customWidth="1"/>
    <col min="13062" max="13062" width="8.5703125" style="102" customWidth="1"/>
    <col min="13063" max="13063" width="15.42578125" style="102" customWidth="1"/>
    <col min="13064" max="13064" width="14.140625" style="102" bestFit="1" customWidth="1"/>
    <col min="13065" max="13065" width="17" style="102" customWidth="1"/>
    <col min="13066" max="13066" width="18.28515625" style="102" customWidth="1"/>
    <col min="13067" max="13067" width="11.42578125" style="102"/>
    <col min="13068" max="13068" width="16.42578125" style="102" bestFit="1" customWidth="1"/>
    <col min="13069" max="13314" width="11.42578125" style="102"/>
    <col min="13315" max="13315" width="1.7109375" style="102" customWidth="1"/>
    <col min="13316" max="13316" width="10.7109375" style="102" customWidth="1"/>
    <col min="13317" max="13317" width="13.140625" style="102" customWidth="1"/>
    <col min="13318" max="13318" width="8.5703125" style="102" customWidth="1"/>
    <col min="13319" max="13319" width="15.42578125" style="102" customWidth="1"/>
    <col min="13320" max="13320" width="14.140625" style="102" bestFit="1" customWidth="1"/>
    <col min="13321" max="13321" width="17" style="102" customWidth="1"/>
    <col min="13322" max="13322" width="18.28515625" style="102" customWidth="1"/>
    <col min="13323" max="13323" width="11.42578125" style="102"/>
    <col min="13324" max="13324" width="16.42578125" style="102" bestFit="1" customWidth="1"/>
    <col min="13325" max="13570" width="11.42578125" style="102"/>
    <col min="13571" max="13571" width="1.7109375" style="102" customWidth="1"/>
    <col min="13572" max="13572" width="10.7109375" style="102" customWidth="1"/>
    <col min="13573" max="13573" width="13.140625" style="102" customWidth="1"/>
    <col min="13574" max="13574" width="8.5703125" style="102" customWidth="1"/>
    <col min="13575" max="13575" width="15.42578125" style="102" customWidth="1"/>
    <col min="13576" max="13576" width="14.140625" style="102" bestFit="1" customWidth="1"/>
    <col min="13577" max="13577" width="17" style="102" customWidth="1"/>
    <col min="13578" max="13578" width="18.28515625" style="102" customWidth="1"/>
    <col min="13579" max="13579" width="11.42578125" style="102"/>
    <col min="13580" max="13580" width="16.42578125" style="102" bestFit="1" customWidth="1"/>
    <col min="13581" max="13826" width="11.42578125" style="102"/>
    <col min="13827" max="13827" width="1.7109375" style="102" customWidth="1"/>
    <col min="13828" max="13828" width="10.7109375" style="102" customWidth="1"/>
    <col min="13829" max="13829" width="13.140625" style="102" customWidth="1"/>
    <col min="13830" max="13830" width="8.5703125" style="102" customWidth="1"/>
    <col min="13831" max="13831" width="15.42578125" style="102" customWidth="1"/>
    <col min="13832" max="13832" width="14.140625" style="102" bestFit="1" customWidth="1"/>
    <col min="13833" max="13833" width="17" style="102" customWidth="1"/>
    <col min="13834" max="13834" width="18.28515625" style="102" customWidth="1"/>
    <col min="13835" max="13835" width="11.42578125" style="102"/>
    <col min="13836" max="13836" width="16.42578125" style="102" bestFit="1" customWidth="1"/>
    <col min="13837" max="14082" width="11.42578125" style="102"/>
    <col min="14083" max="14083" width="1.7109375" style="102" customWidth="1"/>
    <col min="14084" max="14084" width="10.7109375" style="102" customWidth="1"/>
    <col min="14085" max="14085" width="13.140625" style="102" customWidth="1"/>
    <col min="14086" max="14086" width="8.5703125" style="102" customWidth="1"/>
    <col min="14087" max="14087" width="15.42578125" style="102" customWidth="1"/>
    <col min="14088" max="14088" width="14.140625" style="102" bestFit="1" customWidth="1"/>
    <col min="14089" max="14089" width="17" style="102" customWidth="1"/>
    <col min="14090" max="14090" width="18.28515625" style="102" customWidth="1"/>
    <col min="14091" max="14091" width="11.42578125" style="102"/>
    <col min="14092" max="14092" width="16.42578125" style="102" bestFit="1" customWidth="1"/>
    <col min="14093" max="14338" width="11.42578125" style="102"/>
    <col min="14339" max="14339" width="1.7109375" style="102" customWidth="1"/>
    <col min="14340" max="14340" width="10.7109375" style="102" customWidth="1"/>
    <col min="14341" max="14341" width="13.140625" style="102" customWidth="1"/>
    <col min="14342" max="14342" width="8.5703125" style="102" customWidth="1"/>
    <col min="14343" max="14343" width="15.42578125" style="102" customWidth="1"/>
    <col min="14344" max="14344" width="14.140625" style="102" bestFit="1" customWidth="1"/>
    <col min="14345" max="14345" width="17" style="102" customWidth="1"/>
    <col min="14346" max="14346" width="18.28515625" style="102" customWidth="1"/>
    <col min="14347" max="14347" width="11.42578125" style="102"/>
    <col min="14348" max="14348" width="16.42578125" style="102" bestFit="1" customWidth="1"/>
    <col min="14349" max="14594" width="11.42578125" style="102"/>
    <col min="14595" max="14595" width="1.7109375" style="102" customWidth="1"/>
    <col min="14596" max="14596" width="10.7109375" style="102" customWidth="1"/>
    <col min="14597" max="14597" width="13.140625" style="102" customWidth="1"/>
    <col min="14598" max="14598" width="8.5703125" style="102" customWidth="1"/>
    <col min="14599" max="14599" width="15.42578125" style="102" customWidth="1"/>
    <col min="14600" max="14600" width="14.140625" style="102" bestFit="1" customWidth="1"/>
    <col min="14601" max="14601" width="17" style="102" customWidth="1"/>
    <col min="14602" max="14602" width="18.28515625" style="102" customWidth="1"/>
    <col min="14603" max="14603" width="11.42578125" style="102"/>
    <col min="14604" max="14604" width="16.42578125" style="102" bestFit="1" customWidth="1"/>
    <col min="14605" max="14850" width="11.42578125" style="102"/>
    <col min="14851" max="14851" width="1.7109375" style="102" customWidth="1"/>
    <col min="14852" max="14852" width="10.7109375" style="102" customWidth="1"/>
    <col min="14853" max="14853" width="13.140625" style="102" customWidth="1"/>
    <col min="14854" max="14854" width="8.5703125" style="102" customWidth="1"/>
    <col min="14855" max="14855" width="15.42578125" style="102" customWidth="1"/>
    <col min="14856" max="14856" width="14.140625" style="102" bestFit="1" customWidth="1"/>
    <col min="14857" max="14857" width="17" style="102" customWidth="1"/>
    <col min="14858" max="14858" width="18.28515625" style="102" customWidth="1"/>
    <col min="14859" max="14859" width="11.42578125" style="102"/>
    <col min="14860" max="14860" width="16.42578125" style="102" bestFit="1" customWidth="1"/>
    <col min="14861" max="15106" width="11.42578125" style="102"/>
    <col min="15107" max="15107" width="1.7109375" style="102" customWidth="1"/>
    <col min="15108" max="15108" width="10.7109375" style="102" customWidth="1"/>
    <col min="15109" max="15109" width="13.140625" style="102" customWidth="1"/>
    <col min="15110" max="15110" width="8.5703125" style="102" customWidth="1"/>
    <col min="15111" max="15111" width="15.42578125" style="102" customWidth="1"/>
    <col min="15112" max="15112" width="14.140625" style="102" bestFit="1" customWidth="1"/>
    <col min="15113" max="15113" width="17" style="102" customWidth="1"/>
    <col min="15114" max="15114" width="18.28515625" style="102" customWidth="1"/>
    <col min="15115" max="15115" width="11.42578125" style="102"/>
    <col min="15116" max="15116" width="16.42578125" style="102" bestFit="1" customWidth="1"/>
    <col min="15117" max="15362" width="11.42578125" style="102"/>
    <col min="15363" max="15363" width="1.7109375" style="102" customWidth="1"/>
    <col min="15364" max="15364" width="10.7109375" style="102" customWidth="1"/>
    <col min="15365" max="15365" width="13.140625" style="102" customWidth="1"/>
    <col min="15366" max="15366" width="8.5703125" style="102" customWidth="1"/>
    <col min="15367" max="15367" width="15.42578125" style="102" customWidth="1"/>
    <col min="15368" max="15368" width="14.140625" style="102" bestFit="1" customWidth="1"/>
    <col min="15369" max="15369" width="17" style="102" customWidth="1"/>
    <col min="15370" max="15370" width="18.28515625" style="102" customWidth="1"/>
    <col min="15371" max="15371" width="11.42578125" style="102"/>
    <col min="15372" max="15372" width="16.42578125" style="102" bestFit="1" customWidth="1"/>
    <col min="15373" max="15618" width="11.42578125" style="102"/>
    <col min="15619" max="15619" width="1.7109375" style="102" customWidth="1"/>
    <col min="15620" max="15620" width="10.7109375" style="102" customWidth="1"/>
    <col min="15621" max="15621" width="13.140625" style="102" customWidth="1"/>
    <col min="15622" max="15622" width="8.5703125" style="102" customWidth="1"/>
    <col min="15623" max="15623" width="15.42578125" style="102" customWidth="1"/>
    <col min="15624" max="15624" width="14.140625" style="102" bestFit="1" customWidth="1"/>
    <col min="15625" max="15625" width="17" style="102" customWidth="1"/>
    <col min="15626" max="15626" width="18.28515625" style="102" customWidth="1"/>
    <col min="15627" max="15627" width="11.42578125" style="102"/>
    <col min="15628" max="15628" width="16.42578125" style="102" bestFit="1" customWidth="1"/>
    <col min="15629" max="15874" width="11.42578125" style="102"/>
    <col min="15875" max="15875" width="1.7109375" style="102" customWidth="1"/>
    <col min="15876" max="15876" width="10.7109375" style="102" customWidth="1"/>
    <col min="15877" max="15877" width="13.140625" style="102" customWidth="1"/>
    <col min="15878" max="15878" width="8.5703125" style="102" customWidth="1"/>
    <col min="15879" max="15879" width="15.42578125" style="102" customWidth="1"/>
    <col min="15880" max="15880" width="14.140625" style="102" bestFit="1" customWidth="1"/>
    <col min="15881" max="15881" width="17" style="102" customWidth="1"/>
    <col min="15882" max="15882" width="18.28515625" style="102" customWidth="1"/>
    <col min="15883" max="15883" width="11.42578125" style="102"/>
    <col min="15884" max="15884" width="16.42578125" style="102" bestFit="1" customWidth="1"/>
    <col min="15885" max="16130" width="11.42578125" style="102"/>
    <col min="16131" max="16131" width="1.7109375" style="102" customWidth="1"/>
    <col min="16132" max="16132" width="10.7109375" style="102" customWidth="1"/>
    <col min="16133" max="16133" width="13.140625" style="102" customWidth="1"/>
    <col min="16134" max="16134" width="8.5703125" style="102" customWidth="1"/>
    <col min="16135" max="16135" width="15.42578125" style="102" customWidth="1"/>
    <col min="16136" max="16136" width="14.140625" style="102" bestFit="1" customWidth="1"/>
    <col min="16137" max="16137" width="17" style="102" customWidth="1"/>
    <col min="16138" max="16138" width="18.28515625" style="102" customWidth="1"/>
    <col min="16139" max="16139" width="11.42578125" style="102"/>
    <col min="16140" max="16140" width="16.42578125" style="102" bestFit="1" customWidth="1"/>
    <col min="16141" max="16383" width="11.42578125" style="102"/>
    <col min="16384" max="16384" width="11.42578125" style="102" customWidth="1"/>
  </cols>
  <sheetData>
    <row r="1" spans="2:42" ht="8.25" customHeight="1" thickBot="1"/>
    <row r="2" spans="2:42">
      <c r="B2" s="2871" t="str">
        <f>'DATOS ENTRADA'!$C$2</f>
        <v>TRANSMILENIO S.A.</v>
      </c>
      <c r="C2" s="2872"/>
      <c r="D2" s="2872"/>
      <c r="E2" s="2872"/>
      <c r="F2" s="2872"/>
      <c r="G2" s="2872"/>
      <c r="H2" s="2872"/>
      <c r="I2" s="2873"/>
      <c r="J2" s="2868"/>
    </row>
    <row r="3" spans="2:42">
      <c r="B3" s="2874" t="str">
        <f>'DATOS ENTRADA'!$C$3</f>
        <v>SUBGERENCIA DE INFRAESTRUCTURA</v>
      </c>
      <c r="C3" s="2875"/>
      <c r="D3" s="2875"/>
      <c r="E3" s="2875"/>
      <c r="F3" s="2875"/>
      <c r="G3" s="2875"/>
      <c r="H3" s="2875"/>
      <c r="I3" s="2876"/>
      <c r="J3" s="2869"/>
    </row>
    <row r="4" spans="2:42">
      <c r="B4" s="2874" t="str">
        <f>'DATOS ENTRADA'!$C$4</f>
        <v>PATIOS</v>
      </c>
      <c r="C4" s="2875"/>
      <c r="D4" s="2875"/>
      <c r="E4" s="2875"/>
      <c r="F4" s="2875"/>
      <c r="G4" s="2875"/>
      <c r="H4" s="2875"/>
      <c r="I4" s="2876"/>
      <c r="J4" s="2869"/>
    </row>
    <row r="5" spans="2:42" ht="15" thickBot="1">
      <c r="B5" s="2874"/>
      <c r="C5" s="2875"/>
      <c r="D5" s="2875"/>
      <c r="E5" s="2875"/>
      <c r="F5" s="2875"/>
      <c r="G5" s="2875"/>
      <c r="H5" s="2875"/>
      <c r="I5" s="2876"/>
      <c r="J5" s="2869"/>
    </row>
    <row r="6" spans="2:42" ht="30" customHeight="1" thickBot="1">
      <c r="B6" s="2887" t="str">
        <f>'DATOS ENTRADA'!B6</f>
        <v>OBJETO DE LA CONTRATACIÓN:</v>
      </c>
      <c r="C6" s="2888"/>
      <c r="D6" s="2877">
        <f>+'DATOS ENTRADA'!C6</f>
        <v>0</v>
      </c>
      <c r="E6" s="2878"/>
      <c r="F6" s="2878"/>
      <c r="G6" s="2878"/>
      <c r="H6" s="2878"/>
      <c r="I6" s="2878"/>
      <c r="J6" s="2879"/>
    </row>
    <row r="7" spans="2:42" ht="8.25" customHeight="1" thickBot="1">
      <c r="B7" s="2880"/>
      <c r="C7" s="2881"/>
      <c r="D7" s="2881"/>
      <c r="E7" s="2881"/>
      <c r="F7" s="2881"/>
      <c r="G7" s="2881"/>
      <c r="H7" s="2881"/>
      <c r="I7" s="2881"/>
      <c r="J7" s="2882"/>
    </row>
    <row r="8" spans="2:42" ht="15" customHeight="1" thickBot="1">
      <c r="B8" s="2883" t="s">
        <v>543</v>
      </c>
      <c r="C8" s="2884"/>
      <c r="D8" s="2884"/>
      <c r="E8" s="2884"/>
      <c r="F8" s="2884"/>
      <c r="G8" s="2884"/>
      <c r="H8" s="2884"/>
      <c r="I8" s="2884"/>
      <c r="J8" s="2884"/>
    </row>
    <row r="9" spans="2:42" ht="15" customHeight="1" thickBot="1">
      <c r="B9" s="357"/>
      <c r="C9" s="356"/>
      <c r="D9" s="356"/>
      <c r="E9" s="2883" t="s">
        <v>819</v>
      </c>
      <c r="F9" s="2884"/>
      <c r="G9" s="2884"/>
      <c r="H9" s="2885" t="s">
        <v>820</v>
      </c>
      <c r="I9" s="2884"/>
      <c r="J9" s="2886"/>
    </row>
    <row r="10" spans="2:42" ht="22.5" customHeight="1" thickBot="1">
      <c r="B10" s="2904" t="str">
        <f>CONCATENATE("PRESUPUESTO A ",UPPER(TEXT('DATOS ENTRADA'!$C$10,"MMMM \d\e YYYY")))</f>
        <v>PRESUPUESTO A 13 DE AGOSTO DE 2026</v>
      </c>
      <c r="C10" s="2905"/>
      <c r="D10" s="2906"/>
      <c r="E10" s="2914" t="e">
        <f>+#REF!</f>
        <v>#REF!</v>
      </c>
      <c r="F10" s="2915"/>
      <c r="G10" s="2915"/>
      <c r="H10" s="2916" t="e">
        <f>+'PPTO GRAL-ACERO'!I37</f>
        <v>#REF!</v>
      </c>
      <c r="I10" s="2915"/>
      <c r="J10" s="2917"/>
      <c r="L10" s="2914" t="e">
        <f>+'PPTO GRAL-ACERO'!I37</f>
        <v>#REF!</v>
      </c>
      <c r="M10" s="2915"/>
      <c r="N10" s="2917"/>
      <c r="O10" s="509"/>
    </row>
    <row r="11" spans="2:42" ht="25.5" customHeight="1" thickBot="1">
      <c r="B11" s="2653" t="s">
        <v>821</v>
      </c>
      <c r="C11" s="2654"/>
      <c r="D11" s="2907"/>
      <c r="E11" s="264">
        <f>'DATOS ENTRADA'!C13</f>
        <v>10</v>
      </c>
      <c r="F11" s="1209" t="s">
        <v>9</v>
      </c>
      <c r="G11" s="1210"/>
      <c r="H11" s="264">
        <f>'DATOS ENTRADA'!C13</f>
        <v>10</v>
      </c>
      <c r="I11" s="1209" t="s">
        <v>9</v>
      </c>
      <c r="J11" s="269"/>
      <c r="L11" s="2914"/>
      <c r="M11" s="2915"/>
      <c r="N11" s="2917"/>
      <c r="O11" s="509"/>
    </row>
    <row r="12" spans="2:42" ht="8.25" customHeight="1" thickBot="1">
      <c r="B12" s="267"/>
      <c r="H12" s="1043"/>
      <c r="J12" s="268"/>
    </row>
    <row r="13" spans="2:42" ht="24" customHeight="1">
      <c r="B13" s="2908" t="s">
        <v>822</v>
      </c>
      <c r="C13" s="2909"/>
      <c r="D13" s="2909"/>
      <c r="E13" s="265" t="e">
        <f>ROUND(E10/E11,0)</f>
        <v>#REF!</v>
      </c>
      <c r="F13" s="189" t="s">
        <v>823</v>
      </c>
      <c r="G13" s="1038" t="e">
        <f>E13*K13</f>
        <v>#REF!</v>
      </c>
      <c r="H13" s="265" t="e">
        <f>ROUND(H10/H11,0)</f>
        <v>#REF!</v>
      </c>
      <c r="I13" s="189" t="s">
        <v>823</v>
      </c>
      <c r="J13" s="266" t="e">
        <f>H13*K13</f>
        <v>#REF!</v>
      </c>
      <c r="K13" s="743">
        <v>0</v>
      </c>
      <c r="L13" s="1691" t="s">
        <v>824</v>
      </c>
      <c r="M13" s="1692"/>
      <c r="N13" s="1693"/>
    </row>
    <row r="14" spans="2:42" ht="23.25" customHeight="1">
      <c r="B14" s="2910" t="s">
        <v>825</v>
      </c>
      <c r="C14" s="2911"/>
      <c r="D14" s="2911" t="s">
        <v>826</v>
      </c>
      <c r="E14" s="2870" t="s">
        <v>827</v>
      </c>
      <c r="F14" s="2870"/>
      <c r="G14" s="1694" t="s">
        <v>828</v>
      </c>
      <c r="H14" s="2870" t="s">
        <v>827</v>
      </c>
      <c r="I14" s="2870"/>
      <c r="J14" s="1211" t="s">
        <v>828</v>
      </c>
      <c r="L14" s="1691" t="s">
        <v>829</v>
      </c>
      <c r="M14" s="1695"/>
      <c r="N14" s="1692"/>
      <c r="AH14" s="2895" t="s">
        <v>830</v>
      </c>
      <c r="AI14" s="2896"/>
      <c r="AJ14" s="2897"/>
    </row>
    <row r="15" spans="2:42" ht="57.75" customHeight="1" thickBot="1">
      <c r="B15" s="2912"/>
      <c r="C15" s="2913"/>
      <c r="D15" s="2913"/>
      <c r="E15" s="322" t="s">
        <v>831</v>
      </c>
      <c r="F15" s="322" t="s">
        <v>832</v>
      </c>
      <c r="G15" s="1039" t="e">
        <f>E10-G13</f>
        <v>#REF!</v>
      </c>
      <c r="H15" s="322" t="s">
        <v>833</v>
      </c>
      <c r="I15" s="322" t="s">
        <v>832</v>
      </c>
      <c r="J15" s="323" t="e">
        <f>H10-J13</f>
        <v>#REF!</v>
      </c>
      <c r="L15" s="2901" t="s">
        <v>834</v>
      </c>
      <c r="M15" s="2902"/>
      <c r="N15" s="2903"/>
      <c r="U15" s="1696" t="s">
        <v>835</v>
      </c>
      <c r="AH15" s="2898"/>
      <c r="AI15" s="2899"/>
      <c r="AJ15" s="2900"/>
    </row>
    <row r="16" spans="2:42">
      <c r="B16" s="538"/>
      <c r="C16" s="539"/>
      <c r="D16" s="540"/>
      <c r="E16" s="348"/>
      <c r="F16" s="541"/>
      <c r="G16" s="1040"/>
      <c r="H16" s="348"/>
      <c r="I16" s="541"/>
      <c r="J16" s="542"/>
      <c r="L16" s="1697"/>
      <c r="M16" s="103"/>
      <c r="N16" s="1698"/>
      <c r="U16" s="511"/>
      <c r="AG16" s="500"/>
      <c r="AH16" s="504">
        <v>102.73399999999999</v>
      </c>
      <c r="AI16" s="508"/>
      <c r="AJ16" s="498"/>
      <c r="AK16" s="498"/>
      <c r="AL16" s="498"/>
      <c r="AM16" s="498"/>
      <c r="AN16" s="498"/>
      <c r="AO16" s="498"/>
      <c r="AP16" s="498"/>
    </row>
    <row r="17" spans="2:42" ht="14.25" customHeight="1">
      <c r="B17" s="1212">
        <v>1</v>
      </c>
      <c r="C17" s="1699">
        <v>44228</v>
      </c>
      <c r="D17" s="1700"/>
      <c r="E17" s="1701">
        <v>101.25</v>
      </c>
      <c r="F17" s="1702"/>
      <c r="G17" s="1703"/>
      <c r="H17" s="1044">
        <v>114.324</v>
      </c>
      <c r="I17" s="1702"/>
      <c r="J17" s="1213"/>
      <c r="L17" s="1704"/>
      <c r="M17" s="1704"/>
      <c r="N17" s="1698"/>
      <c r="O17" s="1704"/>
      <c r="P17" s="1704"/>
      <c r="Q17" s="1698"/>
      <c r="T17" s="507">
        <v>44228</v>
      </c>
      <c r="U17" s="498">
        <v>101.25</v>
      </c>
      <c r="V17" s="497"/>
      <c r="AG17" s="500"/>
      <c r="AH17" s="504">
        <v>103.169</v>
      </c>
      <c r="AI17" s="815"/>
      <c r="AJ17" s="498"/>
      <c r="AK17" s="498"/>
      <c r="AL17" s="498"/>
      <c r="AM17" s="498"/>
      <c r="AN17" s="498"/>
      <c r="AO17" s="498"/>
      <c r="AP17" s="498"/>
    </row>
    <row r="18" spans="2:42">
      <c r="B18" s="1212">
        <f t="shared" ref="B18:B66" si="0">B17+1</f>
        <v>2</v>
      </c>
      <c r="C18" s="1699">
        <v>44256</v>
      </c>
      <c r="D18" s="1700"/>
      <c r="E18" s="1701">
        <v>101.88200000000001</v>
      </c>
      <c r="F18" s="1702"/>
      <c r="G18" s="1703"/>
      <c r="H18" s="1044">
        <v>120.295</v>
      </c>
      <c r="I18" s="1702"/>
      <c r="J18" s="1213"/>
      <c r="L18" s="1704">
        <f t="shared" ref="L18:L39" si="1">+E18-E17</f>
        <v>0.632000000000005</v>
      </c>
      <c r="M18" s="1704">
        <f t="shared" ref="M18:M37" si="2">+L18+M17</f>
        <v>0.632000000000005</v>
      </c>
      <c r="N18" s="1698"/>
      <c r="O18" s="1704">
        <f t="shared" ref="O18:O49" si="3">+H18-H17</f>
        <v>5.9710000000000036</v>
      </c>
      <c r="P18" s="1704">
        <f t="shared" ref="P18:P66" si="4">+O18+P17</f>
        <v>5.9710000000000036</v>
      </c>
      <c r="Q18" s="1698"/>
      <c r="T18" s="507">
        <v>44256</v>
      </c>
      <c r="U18" s="498">
        <v>101.88200000000001</v>
      </c>
      <c r="AG18" s="500"/>
      <c r="AH18" s="504">
        <v>104.614</v>
      </c>
      <c r="AI18" s="498"/>
      <c r="AJ18" s="498"/>
      <c r="AK18" s="498"/>
      <c r="AL18" s="498"/>
      <c r="AM18" s="498"/>
      <c r="AN18" s="498"/>
      <c r="AO18" s="498"/>
      <c r="AP18" s="498"/>
    </row>
    <row r="19" spans="2:42">
      <c r="B19" s="1212">
        <f t="shared" si="0"/>
        <v>3</v>
      </c>
      <c r="C19" s="1699">
        <v>44287</v>
      </c>
      <c r="D19" s="1700"/>
      <c r="E19" s="1701">
        <v>102.289</v>
      </c>
      <c r="F19" s="1702"/>
      <c r="G19" s="1703"/>
      <c r="H19" s="1044">
        <v>126.61</v>
      </c>
      <c r="I19" s="1702"/>
      <c r="J19" s="1213"/>
      <c r="L19" s="1704">
        <f t="shared" si="1"/>
        <v>0.40699999999999648</v>
      </c>
      <c r="M19" s="1704">
        <f t="shared" si="2"/>
        <v>1.0390000000000015</v>
      </c>
      <c r="N19" s="1698"/>
      <c r="O19" s="1704">
        <f t="shared" si="3"/>
        <v>6.3149999999999977</v>
      </c>
      <c r="P19" s="1704">
        <f t="shared" si="4"/>
        <v>12.286000000000001</v>
      </c>
      <c r="Q19" s="1698"/>
      <c r="T19" s="507">
        <v>44287</v>
      </c>
      <c r="U19" s="498">
        <v>102.289</v>
      </c>
      <c r="AG19" s="501"/>
      <c r="AH19" s="505">
        <v>105.538</v>
      </c>
      <c r="AI19" s="498"/>
      <c r="AJ19" s="498"/>
      <c r="AK19" s="498"/>
      <c r="AL19" s="498"/>
      <c r="AM19" s="498"/>
      <c r="AN19" s="498"/>
      <c r="AO19" s="498"/>
      <c r="AP19" s="498"/>
    </row>
    <row r="20" spans="2:42">
      <c r="B20" s="1212">
        <f t="shared" si="0"/>
        <v>4</v>
      </c>
      <c r="C20" s="1699">
        <v>44317</v>
      </c>
      <c r="D20" s="1700"/>
      <c r="E20" s="1701">
        <v>102.699</v>
      </c>
      <c r="F20" s="1702"/>
      <c r="G20" s="1705"/>
      <c r="H20" s="1044">
        <v>136.67500000000001</v>
      </c>
      <c r="I20" s="1702"/>
      <c r="J20" s="1214"/>
      <c r="L20" s="1704">
        <f t="shared" si="1"/>
        <v>0.40999999999999659</v>
      </c>
      <c r="M20" s="1704">
        <f t="shared" si="2"/>
        <v>1.4489999999999981</v>
      </c>
      <c r="N20" s="1698"/>
      <c r="O20" s="1704">
        <f t="shared" si="3"/>
        <v>10.065000000000012</v>
      </c>
      <c r="P20" s="1704">
        <f t="shared" si="4"/>
        <v>22.351000000000013</v>
      </c>
      <c r="Q20" s="1698"/>
      <c r="T20" s="507">
        <v>44317</v>
      </c>
      <c r="U20" s="498">
        <v>102.699</v>
      </c>
      <c r="AG20" s="500"/>
      <c r="AH20" s="504">
        <v>105.85599999999999</v>
      </c>
      <c r="AI20" s="498"/>
      <c r="AJ20" s="498"/>
      <c r="AK20" s="498"/>
      <c r="AL20" s="498"/>
      <c r="AM20" s="498"/>
      <c r="AN20" s="498"/>
      <c r="AO20" s="498"/>
      <c r="AP20" s="498"/>
    </row>
    <row r="21" spans="2:42">
      <c r="B21" s="1212">
        <f t="shared" si="0"/>
        <v>5</v>
      </c>
      <c r="C21" s="1699">
        <v>44348</v>
      </c>
      <c r="D21" s="1706"/>
      <c r="E21" s="1701">
        <v>103.14</v>
      </c>
      <c r="F21" s="1702"/>
      <c r="G21" s="1703"/>
      <c r="H21" s="1044">
        <v>136.505</v>
      </c>
      <c r="I21" s="1702"/>
      <c r="J21" s="1213"/>
      <c r="L21" s="1704">
        <f t="shared" si="1"/>
        <v>0.4410000000000025</v>
      </c>
      <c r="M21" s="1704">
        <f t="shared" si="2"/>
        <v>1.8900000000000006</v>
      </c>
      <c r="O21" s="1704">
        <f t="shared" si="3"/>
        <v>-0.17000000000001592</v>
      </c>
      <c r="P21" s="1704">
        <f t="shared" si="4"/>
        <v>22.180999999999997</v>
      </c>
      <c r="R21" s="102" t="s">
        <v>836</v>
      </c>
      <c r="T21" s="507">
        <v>44348</v>
      </c>
      <c r="U21" s="498">
        <v>103.14</v>
      </c>
      <c r="AG21" s="502"/>
      <c r="AH21" s="499">
        <v>107.208</v>
      </c>
      <c r="AI21" s="499"/>
      <c r="AJ21" s="499"/>
      <c r="AK21" s="499"/>
      <c r="AL21" s="499"/>
      <c r="AM21" s="499"/>
      <c r="AN21" s="499"/>
      <c r="AO21" s="499"/>
      <c r="AP21" s="499"/>
    </row>
    <row r="22" spans="2:42">
      <c r="B22" s="1212">
        <f t="shared" si="0"/>
        <v>6</v>
      </c>
      <c r="C22" s="1699">
        <v>44378</v>
      </c>
      <c r="D22" s="1706"/>
      <c r="E22" s="1701">
        <v>104.218</v>
      </c>
      <c r="F22" s="1702"/>
      <c r="G22" s="1703"/>
      <c r="H22" s="1044">
        <v>137.56700000000001</v>
      </c>
      <c r="I22" s="1702"/>
      <c r="J22" s="1213"/>
      <c r="L22" s="1704">
        <f t="shared" si="1"/>
        <v>1.078000000000003</v>
      </c>
      <c r="M22" s="1704">
        <f t="shared" si="2"/>
        <v>2.9680000000000035</v>
      </c>
      <c r="N22" s="1707"/>
      <c r="O22" s="1704">
        <f t="shared" si="3"/>
        <v>1.0620000000000118</v>
      </c>
      <c r="P22" s="1704">
        <f t="shared" si="4"/>
        <v>23.243000000000009</v>
      </c>
      <c r="Q22" s="1707"/>
      <c r="T22" s="507">
        <v>44378</v>
      </c>
      <c r="U22" s="499">
        <v>104.218</v>
      </c>
      <c r="AG22" s="502"/>
      <c r="AH22" s="499">
        <v>107.54300000000001</v>
      </c>
      <c r="AI22" s="499"/>
      <c r="AJ22" s="499"/>
      <c r="AK22" s="499"/>
      <c r="AL22" s="499"/>
      <c r="AM22" s="499"/>
      <c r="AN22" s="499"/>
      <c r="AO22" s="499"/>
      <c r="AP22" s="499"/>
    </row>
    <row r="23" spans="2:42">
      <c r="B23" s="1212">
        <f t="shared" si="0"/>
        <v>7</v>
      </c>
      <c r="C23" s="1699">
        <v>44409</v>
      </c>
      <c r="D23" s="1706"/>
      <c r="E23" s="1701">
        <v>104.363</v>
      </c>
      <c r="F23" s="1702"/>
      <c r="G23" s="1703"/>
      <c r="H23" s="1044">
        <v>141.875</v>
      </c>
      <c r="I23" s="1702"/>
      <c r="J23" s="1213"/>
      <c r="L23" s="1704">
        <f t="shared" si="1"/>
        <v>0.14499999999999602</v>
      </c>
      <c r="M23" s="1704">
        <f t="shared" si="2"/>
        <v>3.1129999999999995</v>
      </c>
      <c r="N23" s="1698"/>
      <c r="O23" s="1704">
        <f t="shared" si="3"/>
        <v>4.3079999999999927</v>
      </c>
      <c r="P23" s="1704">
        <f t="shared" si="4"/>
        <v>27.551000000000002</v>
      </c>
      <c r="Q23" s="1698"/>
      <c r="T23" s="507">
        <v>44409</v>
      </c>
      <c r="U23" s="499">
        <v>104.363</v>
      </c>
      <c r="AG23" s="502"/>
      <c r="AH23" s="499">
        <v>107.15600000000001</v>
      </c>
      <c r="AI23" s="499"/>
      <c r="AJ23" s="499"/>
      <c r="AK23" s="499"/>
      <c r="AL23" s="499"/>
      <c r="AM23" s="499"/>
      <c r="AN23" s="499"/>
      <c r="AO23" s="499"/>
      <c r="AP23" s="499"/>
    </row>
    <row r="24" spans="2:42">
      <c r="B24" s="1212">
        <f t="shared" si="0"/>
        <v>8</v>
      </c>
      <c r="C24" s="1699">
        <v>44440</v>
      </c>
      <c r="D24" s="1706"/>
      <c r="E24" s="1701">
        <v>104.34699999999999</v>
      </c>
      <c r="F24" s="1702"/>
      <c r="G24" s="1703"/>
      <c r="H24" s="1044">
        <v>134.25399999999999</v>
      </c>
      <c r="I24" s="1702"/>
      <c r="J24" s="1213"/>
      <c r="L24" s="1704">
        <f t="shared" si="1"/>
        <v>-1.6000000000005343E-2</v>
      </c>
      <c r="M24" s="1704">
        <f t="shared" si="2"/>
        <v>3.0969999999999942</v>
      </c>
      <c r="N24" s="1698"/>
      <c r="O24" s="1704">
        <f t="shared" si="3"/>
        <v>-7.6210000000000093</v>
      </c>
      <c r="P24" s="1704">
        <f t="shared" si="4"/>
        <v>19.929999999999993</v>
      </c>
      <c r="Q24" s="1698"/>
      <c r="T24" s="507">
        <v>44440</v>
      </c>
      <c r="U24" s="499">
        <v>104.34699999999999</v>
      </c>
      <c r="AG24" s="502"/>
      <c r="AH24" s="499">
        <v>106.758</v>
      </c>
      <c r="AI24" s="499"/>
      <c r="AJ24" s="499"/>
      <c r="AK24" s="499"/>
      <c r="AL24" s="499"/>
      <c r="AM24" s="499"/>
      <c r="AN24" s="499"/>
      <c r="AO24" s="499"/>
      <c r="AP24" s="499"/>
    </row>
    <row r="25" spans="2:42">
      <c r="B25" s="1212">
        <f t="shared" si="0"/>
        <v>9</v>
      </c>
      <c r="C25" s="1699">
        <v>44470</v>
      </c>
      <c r="D25" s="1700"/>
      <c r="E25" s="1701">
        <v>104.392</v>
      </c>
      <c r="F25" s="1702"/>
      <c r="G25" s="1703"/>
      <c r="H25" s="1044">
        <v>128.21299999999999</v>
      </c>
      <c r="I25" s="1702"/>
      <c r="J25" s="1213"/>
      <c r="L25" s="1704">
        <f t="shared" si="1"/>
        <v>4.5000000000001705E-2</v>
      </c>
      <c r="M25" s="1704">
        <f t="shared" si="2"/>
        <v>3.1419999999999959</v>
      </c>
      <c r="N25" s="1698"/>
      <c r="O25" s="1704">
        <f t="shared" si="3"/>
        <v>-6.0409999999999968</v>
      </c>
      <c r="P25" s="1704">
        <f t="shared" si="4"/>
        <v>13.888999999999996</v>
      </c>
      <c r="Q25" s="1698"/>
      <c r="T25" s="507">
        <v>44470</v>
      </c>
      <c r="U25" s="499">
        <v>104.392</v>
      </c>
      <c r="AG25" s="502"/>
      <c r="AH25" s="499">
        <v>106.774</v>
      </c>
      <c r="AI25" s="499"/>
      <c r="AJ25" s="499"/>
      <c r="AK25" s="499"/>
      <c r="AL25" s="499"/>
      <c r="AM25" s="499"/>
      <c r="AN25" s="499"/>
      <c r="AO25" s="499"/>
      <c r="AP25" s="499"/>
    </row>
    <row r="26" spans="2:42">
      <c r="B26" s="1212">
        <f t="shared" si="0"/>
        <v>10</v>
      </c>
      <c r="C26" s="1699">
        <v>44501</v>
      </c>
      <c r="D26" s="1706"/>
      <c r="E26" s="1701">
        <v>104.61799999999999</v>
      </c>
      <c r="F26" s="1702"/>
      <c r="G26" s="1703"/>
      <c r="H26" s="1044">
        <v>126.209</v>
      </c>
      <c r="I26" s="1702"/>
      <c r="J26" s="1213"/>
      <c r="L26" s="1704">
        <f t="shared" si="1"/>
        <v>0.22599999999999909</v>
      </c>
      <c r="M26" s="1704">
        <f t="shared" si="2"/>
        <v>3.367999999999995</v>
      </c>
      <c r="N26" s="1698"/>
      <c r="O26" s="1704">
        <f t="shared" si="3"/>
        <v>-2.0039999999999907</v>
      </c>
      <c r="P26" s="1704">
        <f t="shared" si="4"/>
        <v>11.885000000000005</v>
      </c>
      <c r="Q26" s="1698"/>
      <c r="T26" s="507">
        <v>44501</v>
      </c>
      <c r="U26" s="499">
        <v>104.61799999999999</v>
      </c>
      <c r="AG26" s="502"/>
      <c r="AH26" s="499">
        <v>107.492</v>
      </c>
      <c r="AI26" s="499"/>
      <c r="AJ26" s="499"/>
      <c r="AK26" s="499"/>
      <c r="AL26" s="499"/>
      <c r="AM26" s="499"/>
      <c r="AN26" s="499"/>
      <c r="AO26" s="499"/>
      <c r="AP26" s="499"/>
    </row>
    <row r="27" spans="2:42">
      <c r="B27" s="1212">
        <f t="shared" si="0"/>
        <v>11</v>
      </c>
      <c r="C27" s="1699">
        <v>44531</v>
      </c>
      <c r="D27" s="1706"/>
      <c r="E27" s="1701">
        <v>105.005</v>
      </c>
      <c r="F27" s="1702"/>
      <c r="G27" s="1708"/>
      <c r="H27" s="1044">
        <v>124.94373835426336</v>
      </c>
      <c r="I27" s="1702"/>
      <c r="J27" s="268"/>
      <c r="L27" s="1704">
        <f t="shared" si="1"/>
        <v>0.38700000000000045</v>
      </c>
      <c r="M27" s="1704">
        <f t="shared" si="2"/>
        <v>3.7549999999999955</v>
      </c>
      <c r="N27" s="1707"/>
      <c r="O27" s="1704">
        <f t="shared" si="3"/>
        <v>-1.2652616457366435</v>
      </c>
      <c r="P27" s="1704">
        <f t="shared" si="4"/>
        <v>10.619738354263362</v>
      </c>
      <c r="Q27" s="1707"/>
      <c r="S27" s="102" t="s">
        <v>837</v>
      </c>
      <c r="T27" s="507">
        <v>44531</v>
      </c>
      <c r="U27" s="499">
        <v>105.005</v>
      </c>
      <c r="AG27" s="502"/>
      <c r="AH27" s="499">
        <v>109.95399999999999</v>
      </c>
    </row>
    <row r="28" spans="2:42">
      <c r="B28" s="1212">
        <f t="shared" si="0"/>
        <v>12</v>
      </c>
      <c r="C28" s="1699">
        <v>44562</v>
      </c>
      <c r="D28" s="1706"/>
      <c r="E28" s="1701">
        <v>106.881</v>
      </c>
      <c r="F28" s="1702"/>
      <c r="G28" s="1703"/>
      <c r="H28" s="1044">
        <v>123.297</v>
      </c>
      <c r="I28" s="1702"/>
      <c r="J28" s="1213"/>
      <c r="L28" s="1704">
        <f t="shared" si="1"/>
        <v>1.8760000000000048</v>
      </c>
      <c r="M28" s="1704">
        <f t="shared" si="2"/>
        <v>5.6310000000000002</v>
      </c>
      <c r="N28" s="1707"/>
      <c r="O28" s="1704">
        <f t="shared" si="3"/>
        <v>-1.6467383542633627</v>
      </c>
      <c r="P28" s="1704">
        <f t="shared" si="4"/>
        <v>8.972999999999999</v>
      </c>
      <c r="Q28" s="1707"/>
      <c r="T28" s="507">
        <v>44562</v>
      </c>
      <c r="U28" s="499">
        <v>106.881</v>
      </c>
      <c r="AG28" s="502"/>
      <c r="AH28" s="499">
        <v>111.372</v>
      </c>
    </row>
    <row r="29" spans="2:42" ht="15.75" customHeight="1">
      <c r="B29" s="1212">
        <f t="shared" si="0"/>
        <v>13</v>
      </c>
      <c r="C29" s="1699">
        <v>44593</v>
      </c>
      <c r="D29" s="1706"/>
      <c r="E29" s="1701">
        <v>108.504</v>
      </c>
      <c r="G29" s="1703"/>
      <c r="H29" s="1044">
        <v>122.51600000000001</v>
      </c>
      <c r="I29" s="1702"/>
      <c r="J29" s="1213"/>
      <c r="L29" s="1704">
        <f t="shared" si="1"/>
        <v>1.6230000000000047</v>
      </c>
      <c r="M29" s="1704">
        <f t="shared" si="2"/>
        <v>7.2540000000000049</v>
      </c>
      <c r="N29" s="1698"/>
      <c r="O29" s="1704">
        <f t="shared" si="3"/>
        <v>-0.7809999999999917</v>
      </c>
      <c r="P29" s="1704">
        <f t="shared" si="4"/>
        <v>8.1920000000000073</v>
      </c>
      <c r="Q29" s="1698"/>
      <c r="T29" s="507">
        <v>44593</v>
      </c>
      <c r="U29" s="499">
        <v>108.504</v>
      </c>
      <c r="AG29" s="502"/>
      <c r="AH29" s="499">
        <v>113.895</v>
      </c>
    </row>
    <row r="30" spans="2:42">
      <c r="B30" s="1212">
        <f t="shared" si="0"/>
        <v>14</v>
      </c>
      <c r="C30" s="1699">
        <v>44621</v>
      </c>
      <c r="D30" s="1706"/>
      <c r="E30" s="1701">
        <v>109.422</v>
      </c>
      <c r="F30" s="1702"/>
      <c r="G30" s="1703"/>
      <c r="H30" s="1044">
        <v>136.69499999999999</v>
      </c>
      <c r="I30" s="1702"/>
      <c r="J30" s="1213"/>
      <c r="L30" s="1704">
        <f t="shared" si="1"/>
        <v>0.91799999999999216</v>
      </c>
      <c r="M30" s="1704">
        <f t="shared" si="2"/>
        <v>8.171999999999997</v>
      </c>
      <c r="N30" s="1698"/>
      <c r="O30" s="1704">
        <f t="shared" si="3"/>
        <v>14.178999999999988</v>
      </c>
      <c r="P30" s="1704">
        <f t="shared" si="4"/>
        <v>22.370999999999995</v>
      </c>
      <c r="Q30" s="1698"/>
      <c r="T30" s="507">
        <v>44621</v>
      </c>
      <c r="U30" s="499">
        <v>109.422</v>
      </c>
      <c r="AG30" s="502"/>
      <c r="AH30" s="499">
        <v>116.045</v>
      </c>
    </row>
    <row r="31" spans="2:42">
      <c r="B31" s="1212">
        <f t="shared" si="0"/>
        <v>15</v>
      </c>
      <c r="C31" s="1699">
        <v>44652</v>
      </c>
      <c r="D31" s="1706"/>
      <c r="E31" s="1701">
        <v>110.747</v>
      </c>
      <c r="F31" s="1702"/>
      <c r="G31" s="1703"/>
      <c r="H31" s="1044">
        <v>152.95699999999999</v>
      </c>
      <c r="I31" s="1701"/>
      <c r="J31" s="1213"/>
      <c r="L31" s="1704">
        <f t="shared" si="1"/>
        <v>1.3250000000000028</v>
      </c>
      <c r="M31" s="1704">
        <f t="shared" si="2"/>
        <v>9.4969999999999999</v>
      </c>
      <c r="N31" s="1707"/>
      <c r="O31" s="1704">
        <f t="shared" si="3"/>
        <v>16.262</v>
      </c>
      <c r="P31" s="1704">
        <f t="shared" si="4"/>
        <v>38.632999999999996</v>
      </c>
      <c r="Q31" s="1707"/>
      <c r="S31" s="334"/>
      <c r="T31" s="507">
        <v>44652</v>
      </c>
      <c r="U31" s="499">
        <v>110.747</v>
      </c>
      <c r="AG31" s="502"/>
      <c r="AH31" s="499">
        <v>116.821</v>
      </c>
    </row>
    <row r="32" spans="2:42">
      <c r="B32" s="1212">
        <f t="shared" si="0"/>
        <v>16</v>
      </c>
      <c r="C32" s="1699">
        <v>44682</v>
      </c>
      <c r="D32" s="1706"/>
      <c r="E32" s="1701">
        <v>111.461</v>
      </c>
      <c r="F32" s="1702"/>
      <c r="G32" s="1703"/>
      <c r="H32" s="1044">
        <v>160.14599999999999</v>
      </c>
      <c r="I32" s="1702"/>
      <c r="J32" s="1213"/>
      <c r="L32" s="1704">
        <f t="shared" si="1"/>
        <v>0.71399999999999864</v>
      </c>
      <c r="M32" s="1704">
        <f t="shared" si="2"/>
        <v>10.210999999999999</v>
      </c>
      <c r="O32" s="1704">
        <f t="shared" si="3"/>
        <v>7.188999999999993</v>
      </c>
      <c r="P32" s="1704">
        <f t="shared" si="4"/>
        <v>45.821999999999989</v>
      </c>
      <c r="Q32" s="1698"/>
      <c r="T32" s="507">
        <v>44682</v>
      </c>
      <c r="U32" s="1709">
        <v>111.461</v>
      </c>
      <c r="AG32" s="502"/>
      <c r="AH32" s="499">
        <v>116.494</v>
      </c>
    </row>
    <row r="33" spans="1:34">
      <c r="B33" s="1212">
        <f t="shared" si="0"/>
        <v>17</v>
      </c>
      <c r="C33" s="1699">
        <v>44713</v>
      </c>
      <c r="D33" s="1706"/>
      <c r="E33" s="1701">
        <v>111.55800000000001</v>
      </c>
      <c r="F33" s="1702"/>
      <c r="G33" s="1710"/>
      <c r="H33" s="1044">
        <v>153.44399999999999</v>
      </c>
      <c r="I33" s="1702"/>
      <c r="J33" s="1215"/>
      <c r="L33" s="1704">
        <f t="shared" si="1"/>
        <v>9.7000000000008413E-2</v>
      </c>
      <c r="M33" s="1704">
        <f t="shared" si="2"/>
        <v>10.308000000000007</v>
      </c>
      <c r="N33" s="1698"/>
      <c r="O33" s="1704">
        <f t="shared" si="3"/>
        <v>-6.7019999999999982</v>
      </c>
      <c r="P33" s="1704">
        <f t="shared" si="4"/>
        <v>39.11999999999999</v>
      </c>
      <c r="Q33" s="1698"/>
      <c r="T33" s="507">
        <v>44713</v>
      </c>
      <c r="U33" s="1709">
        <v>111.55800000000001</v>
      </c>
      <c r="AG33" s="502"/>
      <c r="AH33" s="499">
        <v>117.03100000000001</v>
      </c>
    </row>
    <row r="34" spans="1:34">
      <c r="A34" s="816"/>
      <c r="B34" s="1212">
        <f t="shared" si="0"/>
        <v>18</v>
      </c>
      <c r="C34" s="1699">
        <v>44743</v>
      </c>
      <c r="D34" s="1700"/>
      <c r="E34" s="1701">
        <v>112.959</v>
      </c>
      <c r="F34" s="1702"/>
      <c r="G34" s="1710"/>
      <c r="H34" s="1044">
        <v>149.29400000000001</v>
      </c>
      <c r="I34" s="1702"/>
      <c r="J34" s="1215"/>
      <c r="L34" s="1704">
        <f t="shared" si="1"/>
        <v>1.4009999999999962</v>
      </c>
      <c r="M34" s="1704">
        <f t="shared" si="2"/>
        <v>11.709000000000003</v>
      </c>
      <c r="N34" s="1698"/>
      <c r="O34" s="1704">
        <f t="shared" si="3"/>
        <v>-4.1499999999999773</v>
      </c>
      <c r="P34" s="1704">
        <f t="shared" si="4"/>
        <v>34.970000000000013</v>
      </c>
      <c r="Q34" s="1698"/>
      <c r="T34" s="507">
        <v>44743</v>
      </c>
      <c r="U34" s="1709">
        <v>112.959</v>
      </c>
      <c r="AG34" s="503"/>
      <c r="AH34" s="506">
        <v>116.809</v>
      </c>
    </row>
    <row r="35" spans="1:34">
      <c r="A35" s="816"/>
      <c r="B35" s="1212">
        <f t="shared" si="0"/>
        <v>19</v>
      </c>
      <c r="C35" s="1699">
        <v>44774</v>
      </c>
      <c r="D35" s="1706"/>
      <c r="E35" s="569">
        <v>113.01</v>
      </c>
      <c r="F35" s="1702"/>
      <c r="G35" s="1703"/>
      <c r="H35" s="1044">
        <v>143.285</v>
      </c>
      <c r="I35" s="1702"/>
      <c r="J35" s="1213"/>
      <c r="L35" s="1704">
        <f t="shared" si="1"/>
        <v>5.1000000000001933E-2</v>
      </c>
      <c r="M35" s="1704">
        <f t="shared" si="2"/>
        <v>11.760000000000005</v>
      </c>
      <c r="N35" s="1698"/>
      <c r="O35" s="1704">
        <f t="shared" si="3"/>
        <v>-6.0090000000000146</v>
      </c>
      <c r="P35" s="1704">
        <f t="shared" si="4"/>
        <v>28.960999999999999</v>
      </c>
      <c r="Q35" s="1698"/>
      <c r="T35" s="507">
        <v>44774</v>
      </c>
      <c r="U35" s="1711">
        <v>113.01</v>
      </c>
    </row>
    <row r="36" spans="1:34">
      <c r="A36" s="816"/>
      <c r="B36" s="1212">
        <f t="shared" si="0"/>
        <v>20</v>
      </c>
      <c r="C36" s="1699">
        <v>44805</v>
      </c>
      <c r="D36" s="1706"/>
      <c r="E36" s="569">
        <v>113.248</v>
      </c>
      <c r="F36" s="1702"/>
      <c r="G36" s="1703"/>
      <c r="H36" s="1044">
        <v>138.505</v>
      </c>
      <c r="I36" s="1702"/>
      <c r="J36" s="1213"/>
      <c r="L36" s="1704">
        <f t="shared" si="1"/>
        <v>0.23799999999999955</v>
      </c>
      <c r="M36" s="1704">
        <f t="shared" si="2"/>
        <v>11.998000000000005</v>
      </c>
      <c r="O36" s="1704">
        <f t="shared" si="3"/>
        <v>-4.7800000000000011</v>
      </c>
      <c r="P36" s="1704">
        <f t="shared" si="4"/>
        <v>24.180999999999997</v>
      </c>
      <c r="Q36" s="1698"/>
    </row>
    <row r="37" spans="1:34">
      <c r="A37" s="816"/>
      <c r="B37" s="1212">
        <f t="shared" si="0"/>
        <v>21</v>
      </c>
      <c r="C37" s="1699">
        <v>44835</v>
      </c>
      <c r="D37" s="1706"/>
      <c r="E37" s="569">
        <v>114.574</v>
      </c>
      <c r="F37" s="1702"/>
      <c r="G37" s="1703"/>
      <c r="H37" s="1044">
        <v>138</v>
      </c>
      <c r="I37" s="1702"/>
      <c r="J37" s="1213"/>
      <c r="L37" s="1704">
        <f t="shared" si="1"/>
        <v>1.3259999999999934</v>
      </c>
      <c r="M37" s="1704">
        <f t="shared" si="2"/>
        <v>13.323999999999998</v>
      </c>
      <c r="N37" s="1698"/>
      <c r="O37" s="1704">
        <f t="shared" si="3"/>
        <v>-0.50499999999999545</v>
      </c>
      <c r="P37" s="1704">
        <f t="shared" si="4"/>
        <v>23.676000000000002</v>
      </c>
      <c r="Q37" s="1698"/>
    </row>
    <row r="38" spans="1:34">
      <c r="B38" s="1212">
        <f t="shared" si="0"/>
        <v>22</v>
      </c>
      <c r="C38" s="1699">
        <v>44866</v>
      </c>
      <c r="D38" s="1706"/>
      <c r="E38" s="569">
        <v>114.943</v>
      </c>
      <c r="F38" s="1702"/>
      <c r="G38" s="1703"/>
      <c r="H38" s="1044">
        <v>139.09</v>
      </c>
      <c r="I38" s="1702"/>
      <c r="J38" s="1213"/>
      <c r="L38" s="1704">
        <f t="shared" si="1"/>
        <v>0.36899999999999977</v>
      </c>
      <c r="M38" s="1704">
        <f t="shared" ref="M38:M39" si="5">+L38+M37</f>
        <v>13.692999999999998</v>
      </c>
      <c r="N38" s="1698"/>
      <c r="O38" s="1704">
        <f t="shared" si="3"/>
        <v>1.0900000000000034</v>
      </c>
      <c r="P38" s="1704">
        <f t="shared" si="4"/>
        <v>24.766000000000005</v>
      </c>
      <c r="Q38" s="1698"/>
    </row>
    <row r="39" spans="1:34">
      <c r="B39" s="1212">
        <f t="shared" si="0"/>
        <v>23</v>
      </c>
      <c r="C39" s="1699">
        <v>44896</v>
      </c>
      <c r="D39" s="1706"/>
      <c r="E39" s="569">
        <v>114.735</v>
      </c>
      <c r="F39" s="1702"/>
      <c r="G39" s="1703"/>
      <c r="H39" s="1701">
        <v>134.47999999999999</v>
      </c>
      <c r="I39" s="1698"/>
      <c r="J39" s="1213"/>
      <c r="L39" s="1704">
        <f t="shared" si="1"/>
        <v>-0.20799999999999841</v>
      </c>
      <c r="M39" s="1704">
        <f t="shared" si="5"/>
        <v>13.484999999999999</v>
      </c>
      <c r="N39" s="1712"/>
      <c r="O39" s="1704">
        <f t="shared" si="3"/>
        <v>-4.6100000000000136</v>
      </c>
      <c r="P39" s="1704">
        <f t="shared" si="4"/>
        <v>20.155999999999992</v>
      </c>
      <c r="Q39" s="1698"/>
    </row>
    <row r="40" spans="1:34">
      <c r="B40" s="1212">
        <f t="shared" si="0"/>
        <v>24</v>
      </c>
      <c r="C40" s="1699">
        <v>44927</v>
      </c>
      <c r="D40" s="1706"/>
      <c r="E40" s="569">
        <v>120.76</v>
      </c>
      <c r="F40" s="1702"/>
      <c r="G40" s="1703"/>
      <c r="H40" s="1701">
        <v>133.714</v>
      </c>
      <c r="I40" s="1698"/>
      <c r="J40" s="1213"/>
      <c r="L40" s="1704">
        <f t="shared" ref="L40:L42" si="6">+E40-E39</f>
        <v>6.0250000000000057</v>
      </c>
      <c r="M40" s="1704">
        <f t="shared" ref="M40:M66" si="7">+L40+M39</f>
        <v>19.510000000000005</v>
      </c>
      <c r="N40" s="1712"/>
      <c r="O40" s="1704">
        <f t="shared" si="3"/>
        <v>-0.76599999999999113</v>
      </c>
      <c r="P40" s="1704">
        <f t="shared" si="4"/>
        <v>19.39</v>
      </c>
      <c r="Q40" s="1698"/>
    </row>
    <row r="41" spans="1:34">
      <c r="B41" s="1212">
        <f t="shared" si="0"/>
        <v>25</v>
      </c>
      <c r="C41" s="1699">
        <v>44958</v>
      </c>
      <c r="D41" s="1706"/>
      <c r="E41" s="569">
        <v>123.88</v>
      </c>
      <c r="F41" s="1702"/>
      <c r="G41" s="1703"/>
      <c r="H41" s="1701">
        <v>132.88</v>
      </c>
      <c r="I41" s="1698"/>
      <c r="J41" s="1213"/>
      <c r="L41" s="1704">
        <f t="shared" si="6"/>
        <v>3.1199999999999903</v>
      </c>
      <c r="M41" s="1704">
        <f t="shared" si="7"/>
        <v>22.629999999999995</v>
      </c>
      <c r="N41" s="1713"/>
      <c r="O41" s="1704">
        <f t="shared" si="3"/>
        <v>-0.83400000000000318</v>
      </c>
      <c r="P41" s="1704">
        <f t="shared" si="4"/>
        <v>18.555999999999997</v>
      </c>
      <c r="Q41" s="1698"/>
    </row>
    <row r="42" spans="1:34">
      <c r="B42" s="1212">
        <f t="shared" si="0"/>
        <v>26</v>
      </c>
      <c r="C42" s="1699">
        <v>44986</v>
      </c>
      <c r="D42" s="1706"/>
      <c r="E42" s="569">
        <v>124.76</v>
      </c>
      <c r="F42" s="1702"/>
      <c r="G42" s="1703"/>
      <c r="H42" s="1701">
        <v>134.72999999999999</v>
      </c>
      <c r="I42" s="1698"/>
      <c r="J42" s="1213"/>
      <c r="L42" s="1704">
        <f t="shared" si="6"/>
        <v>0.88000000000000966</v>
      </c>
      <c r="M42" s="1704">
        <f t="shared" si="7"/>
        <v>23.510000000000005</v>
      </c>
      <c r="N42" s="1707">
        <f>AVERAGE(L18:L35)</f>
        <v>0.65333333333333365</v>
      </c>
      <c r="O42" s="1704">
        <f t="shared" si="3"/>
        <v>1.8499999999999943</v>
      </c>
      <c r="P42" s="1704">
        <f t="shared" si="4"/>
        <v>20.405999999999992</v>
      </c>
      <c r="Q42" s="1707">
        <f>AVERAGE(O18:O44)</f>
        <v>0.76985185185185245</v>
      </c>
    </row>
    <row r="43" spans="1:34" ht="15" customHeight="1">
      <c r="B43" s="1212">
        <f t="shared" si="0"/>
        <v>27</v>
      </c>
      <c r="C43" s="1699">
        <v>45017</v>
      </c>
      <c r="D43" s="1706"/>
      <c r="E43" s="1029">
        <v>125.44</v>
      </c>
      <c r="F43" s="1702"/>
      <c r="G43" s="1703"/>
      <c r="H43" s="1701">
        <v>135.9</v>
      </c>
      <c r="I43" s="1702"/>
      <c r="J43" s="1213"/>
      <c r="L43" s="1704">
        <f t="shared" ref="L43:L66" si="8">+E43-E42</f>
        <v>0.67999999999999261</v>
      </c>
      <c r="M43" s="1704">
        <f t="shared" si="7"/>
        <v>24.189999999999998</v>
      </c>
      <c r="N43" s="1712"/>
      <c r="O43" s="1704">
        <f t="shared" si="3"/>
        <v>1.1700000000000159</v>
      </c>
      <c r="P43" s="1704">
        <f t="shared" si="4"/>
        <v>21.576000000000008</v>
      </c>
      <c r="Q43" s="1698"/>
    </row>
    <row r="44" spans="1:34" s="817" customFormat="1">
      <c r="A44" s="102"/>
      <c r="B44" s="1212">
        <f t="shared" si="0"/>
        <v>28</v>
      </c>
      <c r="C44" s="1699">
        <v>45047</v>
      </c>
      <c r="D44" s="1706"/>
      <c r="E44" s="1701">
        <v>125.82</v>
      </c>
      <c r="F44" s="1702"/>
      <c r="G44" s="1041"/>
      <c r="H44" s="1701">
        <v>135.11000000000001</v>
      </c>
      <c r="I44" s="1702"/>
      <c r="J44" s="1213"/>
      <c r="K44" s="742"/>
      <c r="L44" s="1714">
        <f t="shared" si="8"/>
        <v>0.37999999999999545</v>
      </c>
      <c r="M44" s="1714">
        <f t="shared" si="7"/>
        <v>24.569999999999993</v>
      </c>
      <c r="N44" s="1715"/>
      <c r="O44" s="1714">
        <f t="shared" si="3"/>
        <v>-0.78999999999999204</v>
      </c>
      <c r="P44" s="1714">
        <f t="shared" si="4"/>
        <v>20.786000000000016</v>
      </c>
      <c r="Q44" s="1716"/>
      <c r="T44" s="102"/>
      <c r="U44" s="102"/>
    </row>
    <row r="45" spans="1:34" ht="13.15" customHeight="1">
      <c r="B45" s="1212">
        <f>B44+1</f>
        <v>29</v>
      </c>
      <c r="C45" s="1699">
        <v>45078</v>
      </c>
      <c r="D45" s="1706"/>
      <c r="E45" s="1701">
        <v>125.98</v>
      </c>
      <c r="F45" s="1702"/>
      <c r="G45" s="1041"/>
      <c r="H45" s="1701">
        <v>132.66</v>
      </c>
      <c r="I45" s="1702"/>
      <c r="J45" s="1213"/>
      <c r="L45" s="1704">
        <f t="shared" si="8"/>
        <v>0.1600000000000108</v>
      </c>
      <c r="M45" s="1704">
        <f t="shared" si="7"/>
        <v>24.730000000000004</v>
      </c>
      <c r="N45" s="1712"/>
      <c r="O45" s="1704">
        <f t="shared" si="3"/>
        <v>-2.4500000000000171</v>
      </c>
      <c r="P45" s="1704">
        <f t="shared" si="4"/>
        <v>18.335999999999999</v>
      </c>
      <c r="Q45" s="1698"/>
      <c r="T45" s="817"/>
      <c r="U45" s="817"/>
    </row>
    <row r="46" spans="1:34">
      <c r="B46" s="1212">
        <f t="shared" si="0"/>
        <v>30</v>
      </c>
      <c r="C46" s="1699">
        <v>45108</v>
      </c>
      <c r="D46" s="1706"/>
      <c r="E46" s="1701">
        <v>126.45</v>
      </c>
      <c r="F46" s="1701"/>
      <c r="G46" s="1041"/>
      <c r="H46" s="1701">
        <v>129.9</v>
      </c>
      <c r="I46" s="1702"/>
      <c r="J46" s="1213"/>
      <c r="L46" s="1704">
        <f t="shared" si="8"/>
        <v>0.46999999999999886</v>
      </c>
      <c r="M46" s="1704">
        <f t="shared" si="7"/>
        <v>25.200000000000003</v>
      </c>
      <c r="N46" s="1712"/>
      <c r="O46" s="1704">
        <f t="shared" si="3"/>
        <v>-2.7599999999999909</v>
      </c>
      <c r="P46" s="1704">
        <f t="shared" si="4"/>
        <v>15.576000000000008</v>
      </c>
      <c r="Q46" s="1698"/>
    </row>
    <row r="47" spans="1:34">
      <c r="B47" s="1212">
        <f t="shared" si="0"/>
        <v>31</v>
      </c>
      <c r="C47" s="1699">
        <v>45139</v>
      </c>
      <c r="D47" s="1706"/>
      <c r="E47" s="1701">
        <v>126.44</v>
      </c>
      <c r="F47" s="1702"/>
      <c r="G47" s="1041"/>
      <c r="H47" s="1701">
        <v>127.84</v>
      </c>
      <c r="I47" s="1702"/>
      <c r="J47" s="1213"/>
      <c r="L47" s="1704">
        <f t="shared" si="8"/>
        <v>-1.0000000000005116E-2</v>
      </c>
      <c r="M47" s="1704">
        <f t="shared" si="7"/>
        <v>25.189999999999998</v>
      </c>
      <c r="N47" s="1712"/>
      <c r="O47" s="1704">
        <f t="shared" si="3"/>
        <v>-2.0600000000000023</v>
      </c>
      <c r="P47" s="1704">
        <f t="shared" si="4"/>
        <v>13.516000000000005</v>
      </c>
      <c r="Q47" s="1698"/>
      <c r="S47" s="510"/>
    </row>
    <row r="48" spans="1:34" ht="15">
      <c r="B48" s="1212">
        <f t="shared" si="0"/>
        <v>32</v>
      </c>
      <c r="C48" s="1699">
        <v>45170</v>
      </c>
      <c r="D48" s="1706"/>
      <c r="E48" s="1701">
        <f t="shared" ref="E48:E66" si="9">E47+$N$42</f>
        <v>127.09333333333333</v>
      </c>
      <c r="F48" s="1717"/>
      <c r="G48" s="1041"/>
      <c r="H48" s="1701">
        <f t="shared" ref="H48:H66" si="10">H47+$Q$42</f>
        <v>128.60985185185186</v>
      </c>
      <c r="I48" s="1702"/>
      <c r="J48" s="1213"/>
      <c r="L48" s="1704">
        <f t="shared" si="8"/>
        <v>0.65333333333333599</v>
      </c>
      <c r="M48" s="1704">
        <f t="shared" si="7"/>
        <v>25.843333333333334</v>
      </c>
      <c r="N48" s="1712"/>
      <c r="O48" s="1704">
        <f t="shared" si="3"/>
        <v>0.76985185185185401</v>
      </c>
      <c r="P48" s="1704">
        <f t="shared" si="4"/>
        <v>14.285851851851859</v>
      </c>
      <c r="Q48" s="1698"/>
      <c r="S48" s="510"/>
    </row>
    <row r="49" spans="1:21" ht="15">
      <c r="B49" s="1212">
        <f t="shared" si="0"/>
        <v>33</v>
      </c>
      <c r="C49" s="1699">
        <v>45200</v>
      </c>
      <c r="D49" s="1706"/>
      <c r="E49" s="1701">
        <f t="shared" si="9"/>
        <v>127.74666666666667</v>
      </c>
      <c r="F49" s="1717"/>
      <c r="G49" s="1041"/>
      <c r="H49" s="1701">
        <f t="shared" si="10"/>
        <v>129.37970370370371</v>
      </c>
      <c r="I49" s="1702"/>
      <c r="J49" s="1213"/>
      <c r="L49" s="1704">
        <f t="shared" si="8"/>
        <v>0.65333333333333599</v>
      </c>
      <c r="M49" s="1704">
        <f t="shared" si="7"/>
        <v>26.49666666666667</v>
      </c>
      <c r="N49" s="1698"/>
      <c r="O49" s="1704">
        <f t="shared" si="3"/>
        <v>0.76985185185185401</v>
      </c>
      <c r="P49" s="1704">
        <f t="shared" si="4"/>
        <v>15.055703703703713</v>
      </c>
      <c r="Q49" s="1698"/>
      <c r="S49" s="510"/>
    </row>
    <row r="50" spans="1:21" s="734" customFormat="1" ht="15">
      <c r="B50" s="1212">
        <f t="shared" si="0"/>
        <v>34</v>
      </c>
      <c r="C50" s="1699">
        <v>45231</v>
      </c>
      <c r="D50" s="1706"/>
      <c r="E50" s="1701">
        <f t="shared" si="9"/>
        <v>128.4</v>
      </c>
      <c r="F50" s="1717"/>
      <c r="G50" s="1718"/>
      <c r="H50" s="1701">
        <f t="shared" si="10"/>
        <v>130.14955555555557</v>
      </c>
      <c r="I50" s="1702"/>
      <c r="J50" s="1216"/>
      <c r="K50" s="742"/>
      <c r="L50" s="1719">
        <f t="shared" si="8"/>
        <v>0.65333333333333599</v>
      </c>
      <c r="M50" s="1704">
        <f t="shared" si="7"/>
        <v>27.150000000000006</v>
      </c>
      <c r="N50" s="1698"/>
      <c r="O50" s="1704">
        <f t="shared" ref="O50:O66" si="11">+H50-H49</f>
        <v>0.76985185185185401</v>
      </c>
      <c r="P50" s="1704">
        <f t="shared" si="4"/>
        <v>15.825555555555567</v>
      </c>
      <c r="Q50" s="1712"/>
      <c r="T50" s="510"/>
    </row>
    <row r="51" spans="1:21" s="734" customFormat="1" ht="15">
      <c r="B51" s="1212">
        <f t="shared" si="0"/>
        <v>35</v>
      </c>
      <c r="C51" s="1699">
        <v>45261</v>
      </c>
      <c r="D51" s="1706"/>
      <c r="E51" s="1701">
        <f t="shared" si="9"/>
        <v>129.05333333333334</v>
      </c>
      <c r="F51" s="1717"/>
      <c r="G51" s="1720"/>
      <c r="H51" s="1701">
        <f t="shared" si="10"/>
        <v>130.91940740740742</v>
      </c>
      <c r="I51" s="1712"/>
      <c r="J51" s="1217"/>
      <c r="K51" s="742"/>
      <c r="L51" s="1704">
        <f t="shared" si="8"/>
        <v>0.65333333333333599</v>
      </c>
      <c r="M51" s="1704">
        <f t="shared" si="7"/>
        <v>27.803333333333342</v>
      </c>
      <c r="N51" s="1698"/>
      <c r="O51" s="1704">
        <f t="shared" si="11"/>
        <v>0.76985185185185401</v>
      </c>
      <c r="P51" s="1704">
        <f t="shared" si="4"/>
        <v>16.595407407407421</v>
      </c>
      <c r="Q51" s="1712"/>
    </row>
    <row r="52" spans="1:21" s="737" customFormat="1" ht="15">
      <c r="B52" s="1218">
        <f t="shared" si="0"/>
        <v>36</v>
      </c>
      <c r="C52" s="1721">
        <v>45292</v>
      </c>
      <c r="D52" s="1722">
        <f t="shared" ref="D52:D66" si="12">+D51+1</f>
        <v>1</v>
      </c>
      <c r="E52" s="1723">
        <f t="shared" si="9"/>
        <v>129.70666666666668</v>
      </c>
      <c r="F52" s="1717"/>
      <c r="G52" s="2889" t="s">
        <v>838</v>
      </c>
      <c r="H52" s="1723">
        <f t="shared" si="10"/>
        <v>131.68925925925927</v>
      </c>
      <c r="I52" s="1724"/>
      <c r="J52" s="2892" t="s">
        <v>838</v>
      </c>
      <c r="K52" s="744"/>
      <c r="L52" s="1697">
        <f t="shared" si="8"/>
        <v>0.65333333333333599</v>
      </c>
      <c r="M52" s="1697">
        <f t="shared" si="7"/>
        <v>28.456666666666678</v>
      </c>
      <c r="N52" s="1698"/>
      <c r="O52" s="1697">
        <f t="shared" si="11"/>
        <v>0.76985185185185401</v>
      </c>
      <c r="P52" s="1697">
        <f t="shared" si="4"/>
        <v>17.365259259259275</v>
      </c>
      <c r="Q52" s="1724"/>
    </row>
    <row r="53" spans="1:21" s="737" customFormat="1" ht="15">
      <c r="B53" s="1218">
        <f>B51+1</f>
        <v>36</v>
      </c>
      <c r="C53" s="1721">
        <v>45323</v>
      </c>
      <c r="D53" s="1722">
        <f t="shared" si="12"/>
        <v>2</v>
      </c>
      <c r="E53" s="1723">
        <f t="shared" si="9"/>
        <v>130.36000000000001</v>
      </c>
      <c r="F53" s="1717"/>
      <c r="G53" s="2890"/>
      <c r="H53" s="1723">
        <f t="shared" si="10"/>
        <v>132.45911111111113</v>
      </c>
      <c r="I53" s="1725"/>
      <c r="J53" s="2893"/>
      <c r="K53" s="744"/>
      <c r="L53" s="1697">
        <f t="shared" si="8"/>
        <v>0.65333333333333599</v>
      </c>
      <c r="M53" s="1697">
        <f t="shared" si="7"/>
        <v>29.110000000000014</v>
      </c>
      <c r="N53" s="1698"/>
      <c r="O53" s="1697">
        <f t="shared" si="11"/>
        <v>0.76985185185185401</v>
      </c>
      <c r="P53" s="1697">
        <f t="shared" si="4"/>
        <v>18.135111111111129</v>
      </c>
      <c r="Q53" s="1724"/>
    </row>
    <row r="54" spans="1:21" s="737" customFormat="1" ht="15">
      <c r="B54" s="1218">
        <f t="shared" si="0"/>
        <v>37</v>
      </c>
      <c r="C54" s="1721">
        <v>45352</v>
      </c>
      <c r="D54" s="1722">
        <f t="shared" si="12"/>
        <v>3</v>
      </c>
      <c r="E54" s="1723">
        <f t="shared" si="9"/>
        <v>131.01333333333335</v>
      </c>
      <c r="F54" s="1723"/>
      <c r="G54" s="2890"/>
      <c r="H54" s="1726">
        <f t="shared" si="10"/>
        <v>133.22896296296298</v>
      </c>
      <c r="I54" s="1727"/>
      <c r="J54" s="2893"/>
      <c r="K54" s="744"/>
      <c r="L54" s="1697">
        <f t="shared" si="8"/>
        <v>0.65333333333333599</v>
      </c>
      <c r="M54" s="1697">
        <f t="shared" si="7"/>
        <v>29.76333333333335</v>
      </c>
      <c r="N54" s="1724"/>
      <c r="O54" s="1697">
        <f t="shared" si="11"/>
        <v>0.76985185185185401</v>
      </c>
      <c r="P54" s="1697">
        <f t="shared" si="4"/>
        <v>18.904962962962983</v>
      </c>
      <c r="Q54" s="1724"/>
    </row>
    <row r="55" spans="1:21" s="738" customFormat="1" ht="15">
      <c r="A55" s="737"/>
      <c r="B55" s="1218">
        <f t="shared" si="0"/>
        <v>38</v>
      </c>
      <c r="C55" s="1721">
        <v>45383</v>
      </c>
      <c r="D55" s="1722">
        <f t="shared" si="12"/>
        <v>4</v>
      </c>
      <c r="E55" s="1723">
        <f t="shared" si="9"/>
        <v>131.66666666666669</v>
      </c>
      <c r="F55" s="1723"/>
      <c r="G55" s="2891"/>
      <c r="H55" s="1723">
        <f t="shared" si="10"/>
        <v>133.99881481481484</v>
      </c>
      <c r="I55" s="1725"/>
      <c r="J55" s="2894"/>
      <c r="K55" s="744"/>
      <c r="L55" s="1697">
        <f t="shared" si="8"/>
        <v>0.65333333333333599</v>
      </c>
      <c r="M55" s="1697">
        <f t="shared" si="7"/>
        <v>30.416666666666686</v>
      </c>
      <c r="N55" s="1728"/>
      <c r="O55" s="1697">
        <f t="shared" si="11"/>
        <v>0.76985185185185401</v>
      </c>
      <c r="P55" s="1697">
        <f t="shared" si="4"/>
        <v>19.674814814814837</v>
      </c>
      <c r="Q55" s="1728"/>
    </row>
    <row r="56" spans="1:21" s="738" customFormat="1" ht="15">
      <c r="A56" s="737"/>
      <c r="B56" s="1219">
        <f t="shared" si="0"/>
        <v>39</v>
      </c>
      <c r="C56" s="1729">
        <v>45413</v>
      </c>
      <c r="D56" s="1730">
        <f t="shared" si="12"/>
        <v>5</v>
      </c>
      <c r="E56" s="1731">
        <f t="shared" si="9"/>
        <v>132.32000000000002</v>
      </c>
      <c r="F56" s="1731"/>
      <c r="G56" s="1732" t="s">
        <v>839</v>
      </c>
      <c r="H56" s="1731">
        <f t="shared" si="10"/>
        <v>134.76866666666669</v>
      </c>
      <c r="I56" s="1733"/>
      <c r="J56" s="1220" t="s">
        <v>839</v>
      </c>
      <c r="K56" s="744"/>
      <c r="L56" s="1697">
        <f t="shared" si="8"/>
        <v>0.65333333333333599</v>
      </c>
      <c r="M56" s="1697">
        <f t="shared" si="7"/>
        <v>31.070000000000022</v>
      </c>
      <c r="N56" s="1728"/>
      <c r="O56" s="1697">
        <f t="shared" si="11"/>
        <v>0.76985185185185401</v>
      </c>
      <c r="P56" s="1697">
        <f t="shared" si="4"/>
        <v>20.444666666666691</v>
      </c>
      <c r="Q56" s="1728"/>
    </row>
    <row r="57" spans="1:21" s="737" customFormat="1" ht="15">
      <c r="B57" s="1218">
        <f t="shared" si="0"/>
        <v>40</v>
      </c>
      <c r="C57" s="1721">
        <v>45444</v>
      </c>
      <c r="D57" s="1722">
        <f t="shared" si="12"/>
        <v>6</v>
      </c>
      <c r="E57" s="1723">
        <f t="shared" si="9"/>
        <v>132.97333333333336</v>
      </c>
      <c r="F57" s="1724"/>
      <c r="G57" s="1734"/>
      <c r="H57" s="1723">
        <f t="shared" si="10"/>
        <v>135.53851851851854</v>
      </c>
      <c r="I57" s="1724"/>
      <c r="J57" s="1221"/>
      <c r="K57" s="744"/>
      <c r="L57" s="1697">
        <f t="shared" si="8"/>
        <v>0.65333333333333599</v>
      </c>
      <c r="M57" s="1697">
        <f t="shared" si="7"/>
        <v>31.723333333333358</v>
      </c>
      <c r="N57" s="1735">
        <f>SUM(L46:L65)</f>
        <v>12.220000000000041</v>
      </c>
      <c r="O57" s="1697">
        <f t="shared" si="11"/>
        <v>0.76985185185185401</v>
      </c>
      <c r="P57" s="1697">
        <f t="shared" si="4"/>
        <v>21.214518518518545</v>
      </c>
      <c r="Q57" s="1735">
        <f>SUM(O42:O65)</f>
        <v>8.8173333333333801</v>
      </c>
      <c r="T57" s="738"/>
      <c r="U57" s="738"/>
    </row>
    <row r="58" spans="1:21" s="737" customFormat="1" ht="15">
      <c r="B58" s="1218">
        <f t="shared" si="0"/>
        <v>41</v>
      </c>
      <c r="C58" s="1721">
        <v>45474</v>
      </c>
      <c r="D58" s="1722">
        <f t="shared" si="12"/>
        <v>7</v>
      </c>
      <c r="E58" s="1723">
        <f t="shared" si="9"/>
        <v>133.62666666666669</v>
      </c>
      <c r="F58" s="1723"/>
      <c r="G58" s="1734"/>
      <c r="H58" s="1723">
        <f t="shared" si="10"/>
        <v>136.3083703703704</v>
      </c>
      <c r="I58" s="1725"/>
      <c r="J58" s="1221"/>
      <c r="K58" s="744"/>
      <c r="L58" s="1697">
        <f t="shared" si="8"/>
        <v>0.65333333333333599</v>
      </c>
      <c r="M58" s="1697">
        <f t="shared" si="7"/>
        <v>32.376666666666694</v>
      </c>
      <c r="N58" s="1728"/>
      <c r="O58" s="1697">
        <f t="shared" si="11"/>
        <v>0.76985185185185401</v>
      </c>
      <c r="P58" s="1697">
        <f t="shared" si="4"/>
        <v>21.984370370370399</v>
      </c>
      <c r="Q58" s="1728"/>
    </row>
    <row r="59" spans="1:21" s="737" customFormat="1" ht="15">
      <c r="B59" s="1218">
        <f t="shared" si="0"/>
        <v>42</v>
      </c>
      <c r="C59" s="1721">
        <v>45505</v>
      </c>
      <c r="D59" s="1722">
        <f t="shared" si="12"/>
        <v>8</v>
      </c>
      <c r="E59" s="1723">
        <f t="shared" si="9"/>
        <v>134.28000000000003</v>
      </c>
      <c r="F59" s="1723"/>
      <c r="G59" s="1736" t="s">
        <v>840</v>
      </c>
      <c r="H59" s="1723">
        <f t="shared" si="10"/>
        <v>137.07822222222225</v>
      </c>
      <c r="I59" s="1725"/>
      <c r="J59" s="1222" t="s">
        <v>840</v>
      </c>
      <c r="K59" s="741"/>
      <c r="L59" s="1697">
        <f t="shared" si="8"/>
        <v>0.65333333333333599</v>
      </c>
      <c r="M59" s="1697">
        <f t="shared" si="7"/>
        <v>33.03000000000003</v>
      </c>
      <c r="N59" s="1728"/>
      <c r="O59" s="1697">
        <f t="shared" si="11"/>
        <v>0.76985185185185401</v>
      </c>
      <c r="P59" s="1697">
        <f t="shared" si="4"/>
        <v>22.754222222222253</v>
      </c>
      <c r="Q59" s="1728"/>
    </row>
    <row r="60" spans="1:21" s="737" customFormat="1" ht="15">
      <c r="B60" s="1218">
        <f t="shared" si="0"/>
        <v>43</v>
      </c>
      <c r="C60" s="1721">
        <v>45536</v>
      </c>
      <c r="D60" s="1722">
        <f t="shared" si="12"/>
        <v>9</v>
      </c>
      <c r="E60" s="1723">
        <f t="shared" si="9"/>
        <v>134.93333333333337</v>
      </c>
      <c r="F60" s="1737">
        <f>+N57/100</f>
        <v>0.12220000000000042</v>
      </c>
      <c r="G60" s="1738" t="e">
        <f>ROUND(G15*F60,0)</f>
        <v>#REF!</v>
      </c>
      <c r="H60" s="1723">
        <f t="shared" si="10"/>
        <v>137.84807407407411</v>
      </c>
      <c r="I60" s="1737">
        <f>+Q57/100</f>
        <v>8.8173333333333798E-2</v>
      </c>
      <c r="J60" s="1223" t="e">
        <f>ROUND(J15*I60,0)</f>
        <v>#REF!</v>
      </c>
      <c r="K60" s="741"/>
      <c r="L60" s="1697">
        <f t="shared" si="8"/>
        <v>0.65333333333333599</v>
      </c>
      <c r="M60" s="1697">
        <f t="shared" si="7"/>
        <v>33.683333333333366</v>
      </c>
      <c r="N60" s="1728"/>
      <c r="O60" s="1697">
        <f t="shared" si="11"/>
        <v>0.76985185185185401</v>
      </c>
      <c r="P60" s="1697">
        <f t="shared" si="4"/>
        <v>23.524074074074107</v>
      </c>
      <c r="Q60" s="1728"/>
    </row>
    <row r="61" spans="1:21" s="737" customFormat="1" ht="15">
      <c r="B61" s="1218">
        <f t="shared" si="0"/>
        <v>44</v>
      </c>
      <c r="C61" s="1721">
        <v>45566</v>
      </c>
      <c r="D61" s="1722">
        <f t="shared" si="12"/>
        <v>10</v>
      </c>
      <c r="E61" s="1723">
        <f t="shared" si="9"/>
        <v>135.5866666666667</v>
      </c>
      <c r="F61" s="1723"/>
      <c r="G61" s="1739"/>
      <c r="H61" s="1723">
        <f t="shared" si="10"/>
        <v>138.61792592592596</v>
      </c>
      <c r="I61" s="1725"/>
      <c r="J61" s="1224"/>
      <c r="K61" s="741"/>
      <c r="L61" s="1697">
        <f t="shared" si="8"/>
        <v>0.65333333333333599</v>
      </c>
      <c r="M61" s="1697">
        <f t="shared" si="7"/>
        <v>34.336666666666702</v>
      </c>
      <c r="N61" s="1728"/>
      <c r="O61" s="1697">
        <f t="shared" si="11"/>
        <v>0.76985185185185401</v>
      </c>
      <c r="P61" s="1697">
        <f t="shared" si="4"/>
        <v>24.293925925925961</v>
      </c>
      <c r="Q61" s="1728"/>
    </row>
    <row r="62" spans="1:21" s="737" customFormat="1" ht="15">
      <c r="B62" s="1218">
        <f t="shared" si="0"/>
        <v>45</v>
      </c>
      <c r="C62" s="1721">
        <v>45597</v>
      </c>
      <c r="D62" s="1722">
        <f t="shared" si="12"/>
        <v>11</v>
      </c>
      <c r="E62" s="1723">
        <f t="shared" si="9"/>
        <v>136.24000000000004</v>
      </c>
      <c r="F62" s="1723"/>
      <c r="G62" s="1739"/>
      <c r="H62" s="1723">
        <f t="shared" si="10"/>
        <v>139.38777777777781</v>
      </c>
      <c r="I62" s="1725"/>
      <c r="J62" s="1224"/>
      <c r="K62" s="741"/>
      <c r="L62" s="1697">
        <f t="shared" si="8"/>
        <v>0.65333333333333599</v>
      </c>
      <c r="M62" s="1697">
        <f t="shared" si="7"/>
        <v>34.990000000000038</v>
      </c>
      <c r="N62" s="1728"/>
      <c r="O62" s="1697">
        <f t="shared" si="11"/>
        <v>0.76985185185185401</v>
      </c>
      <c r="P62" s="1697">
        <f t="shared" ref="P62:P64" si="13">+O62+P61</f>
        <v>25.063777777777815</v>
      </c>
      <c r="Q62" s="1728"/>
    </row>
    <row r="63" spans="1:21" s="737" customFormat="1" ht="15">
      <c r="B63" s="1218">
        <f t="shared" si="0"/>
        <v>46</v>
      </c>
      <c r="C63" s="1721">
        <v>45627</v>
      </c>
      <c r="D63" s="1722">
        <f t="shared" si="12"/>
        <v>12</v>
      </c>
      <c r="E63" s="1723">
        <f t="shared" si="9"/>
        <v>136.89333333333337</v>
      </c>
      <c r="F63" s="1723"/>
      <c r="G63" s="1739"/>
      <c r="H63" s="1723">
        <f t="shared" si="10"/>
        <v>140.15762962962967</v>
      </c>
      <c r="I63" s="1725"/>
      <c r="J63" s="1224"/>
      <c r="K63" s="741"/>
      <c r="L63" s="1697">
        <f t="shared" si="8"/>
        <v>0.65333333333333599</v>
      </c>
      <c r="M63" s="1697">
        <f t="shared" si="7"/>
        <v>35.643333333333374</v>
      </c>
      <c r="N63" s="1728"/>
      <c r="O63" s="1697">
        <f t="shared" si="11"/>
        <v>0.76985185185185401</v>
      </c>
      <c r="P63" s="1697">
        <f t="shared" si="13"/>
        <v>25.833629629629669</v>
      </c>
      <c r="Q63" s="1728"/>
    </row>
    <row r="64" spans="1:21" s="737" customFormat="1" ht="15">
      <c r="B64" s="1218">
        <f t="shared" si="0"/>
        <v>47</v>
      </c>
      <c r="C64" s="1721">
        <v>45658</v>
      </c>
      <c r="D64" s="1722">
        <f t="shared" si="12"/>
        <v>13</v>
      </c>
      <c r="E64" s="1723">
        <f t="shared" si="9"/>
        <v>137.54666666666671</v>
      </c>
      <c r="F64" s="1723"/>
      <c r="G64" s="1739"/>
      <c r="H64" s="1723">
        <f t="shared" si="10"/>
        <v>140.92748148148152</v>
      </c>
      <c r="I64" s="1725"/>
      <c r="J64" s="1224"/>
      <c r="K64" s="741"/>
      <c r="L64" s="1697">
        <f t="shared" si="8"/>
        <v>0.65333333333333599</v>
      </c>
      <c r="M64" s="1697">
        <f t="shared" si="7"/>
        <v>36.296666666666709</v>
      </c>
      <c r="N64" s="1728"/>
      <c r="O64" s="1697">
        <f t="shared" si="11"/>
        <v>0.76985185185185401</v>
      </c>
      <c r="P64" s="1697">
        <f t="shared" si="13"/>
        <v>26.603481481481523</v>
      </c>
      <c r="Q64" s="1728"/>
    </row>
    <row r="65" spans="2:17" s="737" customFormat="1" ht="15">
      <c r="B65" s="1219">
        <f>B58+1</f>
        <v>42</v>
      </c>
      <c r="C65" s="1729">
        <v>45689</v>
      </c>
      <c r="D65" s="1730">
        <f t="shared" si="12"/>
        <v>14</v>
      </c>
      <c r="E65" s="1731">
        <f t="shared" si="9"/>
        <v>138.20000000000005</v>
      </c>
      <c r="F65" s="1731"/>
      <c r="G65" s="1740" t="s">
        <v>841</v>
      </c>
      <c r="H65" s="1731">
        <f t="shared" si="10"/>
        <v>141.69733333333338</v>
      </c>
      <c r="I65" s="1733"/>
      <c r="J65" s="1225" t="s">
        <v>841</v>
      </c>
      <c r="K65" s="744"/>
      <c r="L65" s="1697">
        <f t="shared" si="8"/>
        <v>0.65333333333333599</v>
      </c>
      <c r="M65" s="1697">
        <f t="shared" si="7"/>
        <v>36.950000000000045</v>
      </c>
      <c r="N65" s="1728"/>
      <c r="O65" s="1697">
        <f t="shared" si="11"/>
        <v>0.76985185185185401</v>
      </c>
      <c r="P65" s="1697">
        <f>+O65+P61</f>
        <v>25.063777777777815</v>
      </c>
      <c r="Q65" s="1728"/>
    </row>
    <row r="66" spans="2:17" s="737" customFormat="1" ht="15.75" thickBot="1">
      <c r="B66" s="735">
        <f t="shared" si="0"/>
        <v>43</v>
      </c>
      <c r="C66" s="739">
        <v>45717</v>
      </c>
      <c r="D66" s="736">
        <f t="shared" si="12"/>
        <v>15</v>
      </c>
      <c r="E66" s="595">
        <f t="shared" si="9"/>
        <v>138.85333333333338</v>
      </c>
      <c r="F66" s="740"/>
      <c r="G66" s="1042" t="s">
        <v>842</v>
      </c>
      <c r="H66" s="595">
        <f t="shared" si="10"/>
        <v>142.46718518518523</v>
      </c>
      <c r="I66" s="740"/>
      <c r="J66" s="543" t="s">
        <v>842</v>
      </c>
      <c r="K66" s="744"/>
      <c r="L66" s="1697">
        <f t="shared" si="8"/>
        <v>0.65333333333333599</v>
      </c>
      <c r="M66" s="1697">
        <f t="shared" si="7"/>
        <v>37.603333333333381</v>
      </c>
      <c r="N66" s="1724"/>
      <c r="O66" s="1697">
        <f t="shared" si="11"/>
        <v>0.76985185185185401</v>
      </c>
      <c r="P66" s="1697">
        <f t="shared" si="4"/>
        <v>25.833629629629669</v>
      </c>
      <c r="Q66" s="1724"/>
    </row>
    <row r="67" spans="2:17" s="734" customFormat="1">
      <c r="K67" s="742"/>
    </row>
  </sheetData>
  <mergeCells count="26">
    <mergeCell ref="G52:G55"/>
    <mergeCell ref="J52:J55"/>
    <mergeCell ref="AH14:AJ15"/>
    <mergeCell ref="L15:N15"/>
    <mergeCell ref="B10:D10"/>
    <mergeCell ref="B11:D11"/>
    <mergeCell ref="B13:D13"/>
    <mergeCell ref="B14:C15"/>
    <mergeCell ref="D14:D15"/>
    <mergeCell ref="E14:F14"/>
    <mergeCell ref="E10:G10"/>
    <mergeCell ref="H10:J10"/>
    <mergeCell ref="L10:N10"/>
    <mergeCell ref="L11:N11"/>
    <mergeCell ref="J2:J5"/>
    <mergeCell ref="H14:I14"/>
    <mergeCell ref="B2:I2"/>
    <mergeCell ref="B3:I3"/>
    <mergeCell ref="B4:I4"/>
    <mergeCell ref="B5:I5"/>
    <mergeCell ref="D6:J6"/>
    <mergeCell ref="B7:J7"/>
    <mergeCell ref="B8:J8"/>
    <mergeCell ref="H9:J9"/>
    <mergeCell ref="B6:C6"/>
    <mergeCell ref="E9:G9"/>
  </mergeCells>
  <printOptions horizontalCentered="1" verticalCentered="1"/>
  <pageMargins left="0.39370078740157483" right="0.19685039370078741" top="0.39370078740157483" bottom="0.39370078740157483" header="0.94488188976377963" footer="0"/>
  <pageSetup scale="70" fitToHeight="0" orientation="portrait" horizontalDpi="300" verticalDpi="300" r:id="rId1"/>
  <headerFooter scaleWithDoc="0" alignWithMargins="0"/>
  <colBreaks count="1" manualBreakCount="1">
    <brk id="10" max="1048575" man="1"/>
  </col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92D050"/>
  </sheetPr>
  <dimension ref="A1:Z1000"/>
  <sheetViews>
    <sheetView view="pageBreakPreview" topLeftCell="A5" zoomScale="70" zoomScaleNormal="85" zoomScaleSheetLayoutView="70" workbookViewId="0">
      <selection activeCell="F41" sqref="F41"/>
    </sheetView>
  </sheetViews>
  <sheetFormatPr baseColWidth="10" defaultColWidth="12.7109375" defaultRowHeight="15" customHeight="1"/>
  <cols>
    <col min="1" max="1" width="3.42578125" style="910" customWidth="1"/>
    <col min="2" max="2" width="61.42578125" style="910" customWidth="1"/>
    <col min="3" max="3" width="11.42578125" style="910" customWidth="1"/>
    <col min="4" max="4" width="22" style="910" customWidth="1"/>
    <col min="5" max="5" width="3.42578125" style="910" customWidth="1"/>
    <col min="6" max="6" width="34" style="910" customWidth="1"/>
    <col min="7" max="7" width="2.42578125" style="910" customWidth="1"/>
    <col min="8" max="8" width="25.140625" style="910" customWidth="1"/>
    <col min="9" max="12" width="16.7109375" style="910" customWidth="1"/>
    <col min="13" max="13" width="16.28515625" style="910" customWidth="1"/>
    <col min="14" max="26" width="11.42578125" style="910" customWidth="1"/>
    <col min="27" max="16384" width="12.7109375" style="910"/>
  </cols>
  <sheetData>
    <row r="1" spans="1:26" ht="12.75" customHeight="1">
      <c r="A1" s="909"/>
      <c r="B1" s="909"/>
      <c r="C1" s="909"/>
      <c r="D1" s="909"/>
      <c r="E1" s="909"/>
      <c r="F1" s="909"/>
      <c r="G1" s="909"/>
      <c r="H1" s="909"/>
      <c r="I1" s="909"/>
      <c r="J1" s="909"/>
      <c r="K1" s="909"/>
      <c r="L1" s="909"/>
      <c r="M1" s="909"/>
      <c r="N1" s="909"/>
      <c r="O1" s="909"/>
      <c r="P1" s="909"/>
      <c r="Q1" s="909"/>
      <c r="R1" s="909"/>
      <c r="S1" s="909"/>
      <c r="T1" s="909"/>
      <c r="U1" s="909"/>
      <c r="V1" s="909"/>
      <c r="W1" s="909"/>
      <c r="X1" s="909"/>
      <c r="Y1" s="909"/>
      <c r="Z1" s="909"/>
    </row>
    <row r="2" spans="1:26" ht="12.75" customHeight="1">
      <c r="A2" s="909"/>
      <c r="B2" s="909"/>
      <c r="C2" s="909"/>
      <c r="D2" s="909"/>
      <c r="E2" s="909"/>
      <c r="F2" s="909"/>
      <c r="G2" s="909"/>
      <c r="H2" s="911" t="s">
        <v>843</v>
      </c>
      <c r="I2" s="912" t="s">
        <v>519</v>
      </c>
      <c r="J2" s="913">
        <f>+(0.333333333333333)</f>
        <v>0.33333333333333298</v>
      </c>
      <c r="K2" s="914">
        <v>3</v>
      </c>
      <c r="L2" s="909"/>
      <c r="M2" s="909"/>
      <c r="N2" s="909"/>
      <c r="O2" s="909"/>
      <c r="P2" s="909"/>
      <c r="Q2" s="909"/>
      <c r="R2" s="909"/>
      <c r="S2" s="909"/>
      <c r="T2" s="909"/>
      <c r="U2" s="909"/>
      <c r="V2" s="909"/>
      <c r="W2" s="909"/>
      <c r="X2" s="909"/>
      <c r="Y2" s="909"/>
      <c r="Z2" s="909"/>
    </row>
    <row r="3" spans="1:26" ht="12.75" customHeight="1">
      <c r="A3" s="909"/>
      <c r="B3" s="909"/>
      <c r="C3" s="909"/>
      <c r="D3" s="909"/>
      <c r="E3" s="909"/>
      <c r="F3" s="909"/>
      <c r="G3" s="909"/>
      <c r="H3" s="911" t="s">
        <v>844</v>
      </c>
      <c r="I3" s="912" t="s">
        <v>519</v>
      </c>
      <c r="J3" s="913">
        <f>ROUNDUP(J2*12,0)</f>
        <v>4</v>
      </c>
      <c r="K3" s="915"/>
      <c r="L3" s="909"/>
      <c r="M3" s="909"/>
      <c r="N3" s="909"/>
      <c r="O3" s="909"/>
      <c r="P3" s="909"/>
      <c r="Q3" s="909"/>
      <c r="R3" s="909"/>
      <c r="S3" s="909"/>
      <c r="T3" s="909"/>
      <c r="U3" s="909"/>
      <c r="V3" s="909"/>
      <c r="W3" s="909"/>
      <c r="X3" s="909"/>
      <c r="Y3" s="909"/>
      <c r="Z3" s="909"/>
    </row>
    <row r="4" spans="1:26" ht="40.9" customHeight="1">
      <c r="A4" s="909"/>
      <c r="B4" s="2918">
        <f>'DATOS ENTRADA'!C6</f>
        <v>0</v>
      </c>
      <c r="C4" s="2918"/>
      <c r="D4" s="2918"/>
      <c r="E4" s="909"/>
      <c r="F4" s="909"/>
      <c r="G4" s="909"/>
      <c r="H4" s="915"/>
      <c r="I4" s="915"/>
      <c r="J4" s="915"/>
      <c r="K4" s="915"/>
      <c r="L4" s="915"/>
      <c r="M4" s="909"/>
      <c r="N4" s="909"/>
      <c r="O4" s="909"/>
      <c r="P4" s="909"/>
      <c r="Q4" s="909"/>
      <c r="R4" s="909"/>
      <c r="S4" s="909"/>
      <c r="T4" s="909"/>
      <c r="U4" s="909"/>
      <c r="V4" s="909"/>
      <c r="W4" s="909"/>
      <c r="X4" s="909"/>
      <c r="Y4" s="909"/>
      <c r="Z4" s="909"/>
    </row>
    <row r="5" spans="1:26" ht="12.75" customHeight="1" thickBot="1">
      <c r="A5" s="909"/>
      <c r="B5" s="909"/>
      <c r="C5" s="909"/>
      <c r="D5" s="909"/>
      <c r="E5" s="909"/>
      <c r="F5" s="909"/>
      <c r="G5" s="909"/>
      <c r="H5" s="2919" t="s">
        <v>845</v>
      </c>
      <c r="I5" s="2920"/>
      <c r="J5" s="2920"/>
      <c r="K5" s="2921"/>
      <c r="L5" s="909"/>
      <c r="M5" s="909"/>
      <c r="N5" s="909"/>
      <c r="O5" s="909"/>
      <c r="P5" s="909"/>
      <c r="Q5" s="909"/>
      <c r="R5" s="909"/>
      <c r="S5" s="909"/>
      <c r="T5" s="909"/>
      <c r="U5" s="909"/>
      <c r="V5" s="909"/>
      <c r="W5" s="909"/>
      <c r="X5" s="909"/>
      <c r="Y5" s="909"/>
      <c r="Z5" s="909"/>
    </row>
    <row r="6" spans="1:26" ht="12.75" customHeight="1" thickBot="1">
      <c r="A6" s="909"/>
      <c r="B6" s="2922" t="s">
        <v>846</v>
      </c>
      <c r="C6" s="2923"/>
      <c r="D6" s="2924"/>
      <c r="E6" s="909"/>
      <c r="F6" s="915"/>
      <c r="G6" s="915"/>
      <c r="H6" s="916" t="s">
        <v>847</v>
      </c>
      <c r="I6" s="917">
        <f>TABLAS!J72</f>
        <v>22000000</v>
      </c>
      <c r="J6" s="915"/>
      <c r="K6" s="918"/>
      <c r="L6" s="915"/>
      <c r="M6" s="909"/>
      <c r="N6" s="909"/>
      <c r="O6" s="909"/>
      <c r="P6" s="909"/>
      <c r="Q6" s="909"/>
      <c r="R6" s="909"/>
      <c r="S6" s="909"/>
      <c r="T6" s="909"/>
      <c r="U6" s="909"/>
      <c r="V6" s="909"/>
      <c r="W6" s="909"/>
      <c r="X6" s="909"/>
      <c r="Y6" s="909"/>
      <c r="Z6" s="909"/>
    </row>
    <row r="7" spans="1:26" ht="12.75" customHeight="1">
      <c r="A7" s="909"/>
      <c r="B7" s="919"/>
      <c r="C7" s="920"/>
      <c r="D7" s="921"/>
      <c r="E7" s="909"/>
      <c r="F7" s="915"/>
      <c r="G7" s="915"/>
      <c r="H7" s="916" t="s">
        <v>848</v>
      </c>
      <c r="I7" s="917">
        <f>+I6*500</f>
        <v>11000000000</v>
      </c>
      <c r="J7" s="915" t="s">
        <v>849</v>
      </c>
      <c r="K7" s="918"/>
      <c r="L7" s="915"/>
      <c r="M7" s="909"/>
      <c r="N7" s="909"/>
      <c r="O7" s="909"/>
      <c r="P7" s="909"/>
      <c r="Q7" s="909"/>
      <c r="R7" s="909"/>
      <c r="S7" s="909"/>
      <c r="T7" s="909"/>
      <c r="U7" s="909"/>
      <c r="V7" s="909"/>
      <c r="W7" s="909"/>
      <c r="X7" s="909"/>
      <c r="Y7" s="909"/>
      <c r="Z7" s="909"/>
    </row>
    <row r="8" spans="1:26" ht="42.6" customHeight="1">
      <c r="A8" s="909"/>
      <c r="B8" s="922" t="s">
        <v>850</v>
      </c>
      <c r="C8" s="923" t="s">
        <v>519</v>
      </c>
      <c r="D8" s="924">
        <f>23*I6*0.5</f>
        <v>253000000</v>
      </c>
      <c r="E8" s="909"/>
      <c r="F8" s="915"/>
      <c r="G8" s="925"/>
      <c r="H8" s="916" t="s">
        <v>851</v>
      </c>
      <c r="I8" s="917">
        <f>+I6*1000</f>
        <v>22000000000</v>
      </c>
      <c r="J8" s="915" t="s">
        <v>852</v>
      </c>
      <c r="K8" s="918"/>
      <c r="L8" s="915"/>
      <c r="M8" s="909"/>
      <c r="N8" s="909"/>
      <c r="O8" s="909"/>
      <c r="P8" s="909"/>
      <c r="Q8" s="909"/>
      <c r="R8" s="909"/>
      <c r="S8" s="909"/>
      <c r="T8" s="909"/>
      <c r="U8" s="909"/>
      <c r="V8" s="909"/>
      <c r="W8" s="909"/>
      <c r="X8" s="909"/>
      <c r="Y8" s="909"/>
      <c r="Z8" s="909"/>
    </row>
    <row r="9" spans="1:26" ht="12.75" customHeight="1">
      <c r="A9" s="909"/>
      <c r="B9" s="926" t="s">
        <v>853</v>
      </c>
      <c r="C9" s="923" t="s">
        <v>519</v>
      </c>
      <c r="D9" s="927">
        <v>3</v>
      </c>
      <c r="E9" s="909"/>
      <c r="F9" s="915"/>
      <c r="G9" s="915"/>
      <c r="H9" s="2925" t="s">
        <v>854</v>
      </c>
      <c r="I9" s="2925"/>
      <c r="J9" s="2925"/>
      <c r="K9" s="2925"/>
      <c r="L9" s="2925"/>
      <c r="M9" s="2925"/>
      <c r="N9" s="909"/>
      <c r="O9" s="909"/>
      <c r="P9" s="909"/>
      <c r="Q9" s="909"/>
      <c r="R9" s="909"/>
      <c r="S9" s="909"/>
      <c r="T9" s="909"/>
      <c r="U9" s="909"/>
      <c r="V9" s="909"/>
      <c r="W9" s="909"/>
      <c r="X9" s="909"/>
      <c r="Y9" s="909"/>
      <c r="Z9" s="909"/>
    </row>
    <row r="10" spans="1:26" ht="12.75" customHeight="1">
      <c r="A10" s="909"/>
      <c r="B10" s="926" t="s">
        <v>855</v>
      </c>
      <c r="C10" s="923" t="s">
        <v>519</v>
      </c>
      <c r="D10" s="924">
        <f>D8*D9</f>
        <v>759000000</v>
      </c>
      <c r="E10" s="909"/>
      <c r="F10" s="915"/>
      <c r="G10" s="915"/>
      <c r="H10" s="1742"/>
      <c r="I10" s="1741">
        <v>2023</v>
      </c>
      <c r="J10" s="1741">
        <v>2024</v>
      </c>
      <c r="K10" s="1741">
        <v>2025</v>
      </c>
      <c r="L10" s="1741">
        <v>2026</v>
      </c>
      <c r="M10" s="1741">
        <v>2027</v>
      </c>
      <c r="N10" s="909"/>
      <c r="O10" s="909"/>
      <c r="P10" s="909"/>
      <c r="Q10" s="909"/>
      <c r="R10" s="909"/>
      <c r="S10" s="909"/>
      <c r="T10" s="909"/>
      <c r="U10" s="909"/>
      <c r="V10" s="909"/>
      <c r="W10" s="909"/>
      <c r="X10" s="909"/>
      <c r="Y10" s="909"/>
      <c r="Z10" s="909"/>
    </row>
    <row r="11" spans="1:26" ht="12.75" customHeight="1">
      <c r="A11" s="909"/>
      <c r="B11" s="926" t="s">
        <v>856</v>
      </c>
      <c r="C11" s="923" t="s">
        <v>609</v>
      </c>
      <c r="D11" s="927">
        <f>'DATOS ENTRADA'!C15-'DATOS ENTRADA'!C14</f>
        <v>-1</v>
      </c>
      <c r="E11" s="909"/>
      <c r="F11" s="915"/>
      <c r="G11" s="915"/>
      <c r="H11" s="1742" t="s">
        <v>857</v>
      </c>
      <c r="I11" s="1743">
        <f>$D$10*I15</f>
        <v>0</v>
      </c>
      <c r="J11" s="1743">
        <f>$D$10*J15</f>
        <v>3036000000</v>
      </c>
      <c r="K11" s="1743">
        <f t="shared" ref="K11:M11" si="0">$D$10*K15</f>
        <v>1518000000</v>
      </c>
      <c r="L11" s="1743">
        <f t="shared" si="0"/>
        <v>0</v>
      </c>
      <c r="M11" s="1743">
        <f t="shared" si="0"/>
        <v>0</v>
      </c>
      <c r="N11" s="909"/>
      <c r="O11" s="909"/>
      <c r="P11" s="909"/>
      <c r="Q11" s="909"/>
      <c r="R11" s="909"/>
      <c r="S11" s="909"/>
      <c r="T11" s="909"/>
      <c r="U11" s="909"/>
      <c r="V11" s="909"/>
      <c r="W11" s="909"/>
      <c r="X11" s="909"/>
      <c r="Y11" s="909"/>
      <c r="Z11" s="909"/>
    </row>
    <row r="12" spans="1:26" ht="72.75" customHeight="1">
      <c r="A12" s="909"/>
      <c r="B12" s="922" t="s">
        <v>858</v>
      </c>
      <c r="C12" s="923" t="s">
        <v>519</v>
      </c>
      <c r="D12" s="927">
        <f>ROUNDUP(D11*J2,0)</f>
        <v>-1</v>
      </c>
      <c r="E12" s="909"/>
      <c r="F12" s="915" t="s">
        <v>859</v>
      </c>
      <c r="G12" s="909"/>
      <c r="H12" s="1744" t="s">
        <v>860</v>
      </c>
      <c r="I12" s="1743">
        <f>ROUND($I$6*0.5*I15*1.19,0)</f>
        <v>0</v>
      </c>
      <c r="J12" s="1743">
        <f>ROUND($I$6*0.5*J15*1.19,0)</f>
        <v>52360000</v>
      </c>
      <c r="K12" s="1743">
        <f t="shared" ref="K12:M12" si="1">ROUND($I$6*0.5*K15*1.19,0)</f>
        <v>26180000</v>
      </c>
      <c r="L12" s="1743">
        <f t="shared" si="1"/>
        <v>0</v>
      </c>
      <c r="M12" s="1743">
        <f t="shared" si="1"/>
        <v>0</v>
      </c>
      <c r="N12" s="909"/>
      <c r="O12" s="909"/>
      <c r="P12" s="909"/>
      <c r="Q12" s="909"/>
      <c r="R12" s="909"/>
      <c r="S12" s="909"/>
      <c r="T12" s="909"/>
      <c r="U12" s="909"/>
      <c r="V12" s="909"/>
      <c r="W12" s="909"/>
      <c r="X12" s="909"/>
      <c r="Y12" s="909"/>
      <c r="Z12" s="909"/>
    </row>
    <row r="13" spans="1:26" ht="12.75" customHeight="1">
      <c r="A13" s="909"/>
      <c r="B13" s="926" t="s">
        <v>861</v>
      </c>
      <c r="C13" s="923"/>
      <c r="D13" s="924">
        <f>D10*D12</f>
        <v>-759000000</v>
      </c>
      <c r="E13" s="909"/>
      <c r="F13" s="915"/>
      <c r="G13" s="915"/>
      <c r="H13" s="1742" t="s">
        <v>862</v>
      </c>
      <c r="I13" s="1743">
        <f>ROUNDUP($I$6*0.5*I16*1.19,0)</f>
        <v>0</v>
      </c>
      <c r="J13" s="1743">
        <f>ROUNDUP($I$6*0.5*J16*1.19,0)</f>
        <v>26180000</v>
      </c>
      <c r="K13" s="1743">
        <f t="shared" ref="K13:M13" si="2">ROUNDUP($I$6*0.5*K16*1.19,0)</f>
        <v>13090000</v>
      </c>
      <c r="L13" s="1743">
        <f t="shared" si="2"/>
        <v>0</v>
      </c>
      <c r="M13" s="1743">
        <f t="shared" si="2"/>
        <v>0</v>
      </c>
      <c r="N13" s="909"/>
      <c r="O13" s="909"/>
      <c r="P13" s="909"/>
      <c r="Q13" s="909"/>
      <c r="R13" s="909"/>
      <c r="S13" s="909"/>
      <c r="T13" s="909"/>
      <c r="U13" s="909"/>
      <c r="V13" s="909"/>
      <c r="W13" s="909"/>
      <c r="X13" s="909"/>
      <c r="Y13" s="909"/>
      <c r="Z13" s="909"/>
    </row>
    <row r="14" spans="1:26" ht="99.75" customHeight="1">
      <c r="A14" s="909"/>
      <c r="B14" s="922" t="s">
        <v>863</v>
      </c>
      <c r="C14" s="923"/>
      <c r="D14" s="924">
        <f>I6*0.5*D12</f>
        <v>-11000000</v>
      </c>
      <c r="E14" s="909"/>
      <c r="F14" s="909"/>
      <c r="G14" s="915"/>
      <c r="H14" s="1742" t="s">
        <v>864</v>
      </c>
      <c r="I14" s="1743">
        <f>SUM(I11:I13)</f>
        <v>0</v>
      </c>
      <c r="J14" s="1743">
        <f t="shared" ref="J14:M14" si="3">SUM(J11:J13)</f>
        <v>3114540000</v>
      </c>
      <c r="K14" s="1743">
        <f t="shared" si="3"/>
        <v>1557270000</v>
      </c>
      <c r="L14" s="1743">
        <f t="shared" si="3"/>
        <v>0</v>
      </c>
      <c r="M14" s="1743">
        <f t="shared" si="3"/>
        <v>0</v>
      </c>
      <c r="N14" s="909"/>
      <c r="O14" s="909"/>
      <c r="P14" s="909"/>
      <c r="Q14" s="909"/>
      <c r="R14" s="909"/>
      <c r="S14" s="909"/>
      <c r="T14" s="909"/>
      <c r="U14" s="909"/>
      <c r="V14" s="909"/>
      <c r="W14" s="909"/>
      <c r="X14" s="909"/>
      <c r="Y14" s="909"/>
      <c r="Z14" s="909"/>
    </row>
    <row r="15" spans="1:26" ht="12.75" customHeight="1">
      <c r="A15" s="909"/>
      <c r="B15" s="922" t="s">
        <v>865</v>
      </c>
      <c r="C15" s="923" t="s">
        <v>519</v>
      </c>
      <c r="D15" s="927">
        <f>ROUNDUP(D12/2,0)</f>
        <v>-1</v>
      </c>
      <c r="E15" s="909"/>
      <c r="F15" s="915"/>
      <c r="G15" s="915"/>
      <c r="H15" s="1742" t="s">
        <v>866</v>
      </c>
      <c r="I15" s="1745">
        <v>0</v>
      </c>
      <c r="J15" s="1745">
        <v>4</v>
      </c>
      <c r="K15" s="1745">
        <v>2</v>
      </c>
      <c r="L15" s="1745">
        <v>0</v>
      </c>
      <c r="M15" s="1745">
        <v>0</v>
      </c>
      <c r="N15" s="909"/>
      <c r="O15" s="909"/>
      <c r="P15" s="909"/>
      <c r="Q15" s="909"/>
      <c r="R15" s="909"/>
      <c r="S15" s="909"/>
      <c r="T15" s="909"/>
      <c r="U15" s="909"/>
      <c r="V15" s="909"/>
      <c r="W15" s="909"/>
      <c r="X15" s="909"/>
      <c r="Y15" s="909"/>
      <c r="Z15" s="909"/>
    </row>
    <row r="16" spans="1:26" ht="77.25" customHeight="1">
      <c r="A16" s="909"/>
      <c r="B16" s="922" t="s">
        <v>867</v>
      </c>
      <c r="C16" s="923"/>
      <c r="D16" s="924">
        <f>I6*0.5*D15</f>
        <v>-11000000</v>
      </c>
      <c r="E16" s="909"/>
      <c r="F16" s="915"/>
      <c r="G16" s="915"/>
      <c r="H16" s="1744" t="s">
        <v>868</v>
      </c>
      <c r="I16" s="1745">
        <f>I15*0.5</f>
        <v>0</v>
      </c>
      <c r="J16" s="1745">
        <f>J15*0.5</f>
        <v>2</v>
      </c>
      <c r="K16" s="1745">
        <f>K15*0.5</f>
        <v>1</v>
      </c>
      <c r="L16" s="1745">
        <f>L15*0.5</f>
        <v>0</v>
      </c>
      <c r="M16" s="1745">
        <f>M15*0.5</f>
        <v>0</v>
      </c>
      <c r="N16" s="909"/>
      <c r="O16" s="909"/>
      <c r="P16" s="909"/>
      <c r="Q16" s="909"/>
      <c r="R16" s="909"/>
      <c r="S16" s="909"/>
      <c r="T16" s="909"/>
      <c r="U16" s="909"/>
      <c r="V16" s="909"/>
      <c r="W16" s="909"/>
      <c r="X16" s="909"/>
      <c r="Y16" s="909"/>
      <c r="Z16" s="909"/>
    </row>
    <row r="17" spans="1:26" ht="12.75" customHeight="1">
      <c r="A17" s="909"/>
      <c r="B17" s="922" t="s">
        <v>869</v>
      </c>
      <c r="C17" s="923"/>
      <c r="D17" s="924">
        <f>ROUND((D14+D16)*0.19,0)</f>
        <v>-4180000</v>
      </c>
      <c r="E17" s="909"/>
      <c r="F17" s="915"/>
      <c r="G17" s="915"/>
      <c r="H17" s="928">
        <v>7.0000000000000007E-2</v>
      </c>
      <c r="I17" s="928">
        <v>0.13120000000000001</v>
      </c>
      <c r="J17" s="928">
        <v>0.09</v>
      </c>
      <c r="K17" s="928">
        <v>7.0000000000000007E-2</v>
      </c>
      <c r="L17" s="928">
        <v>0.06</v>
      </c>
      <c r="M17" s="928">
        <v>0.06</v>
      </c>
      <c r="N17" s="909"/>
      <c r="O17" s="909"/>
      <c r="P17" s="909"/>
      <c r="Q17" s="909"/>
      <c r="R17" s="909"/>
      <c r="S17" s="909"/>
      <c r="T17" s="909"/>
      <c r="U17" s="909"/>
      <c r="V17" s="909"/>
      <c r="W17" s="909"/>
      <c r="X17" s="909"/>
      <c r="Y17" s="909"/>
      <c r="Z17" s="909"/>
    </row>
    <row r="18" spans="1:26" ht="12.75" customHeight="1">
      <c r="A18" s="909"/>
      <c r="B18" s="926" t="s">
        <v>870</v>
      </c>
      <c r="C18" s="915"/>
      <c r="D18" s="924">
        <f>ROUND(SUM(I18:M18),0)</f>
        <v>1222977950</v>
      </c>
      <c r="E18" s="909"/>
      <c r="F18" s="915"/>
      <c r="G18" s="915"/>
      <c r="H18" s="929" t="s">
        <v>871</v>
      </c>
      <c r="I18" s="930">
        <f>SUM(I20:I22)</f>
        <v>0</v>
      </c>
      <c r="J18" s="930">
        <f>SUM(J20:J22)</f>
        <v>725712736.31999993</v>
      </c>
      <c r="K18" s="930">
        <f t="shared" ref="K18" si="4">SUM(K20:K22)</f>
        <v>497265213.93120003</v>
      </c>
      <c r="L18" s="930">
        <f>SUM(L20:L23)</f>
        <v>0</v>
      </c>
      <c r="M18" s="930">
        <f>SUM(M20:M24)</f>
        <v>0</v>
      </c>
      <c r="N18" s="909"/>
      <c r="O18" s="909"/>
      <c r="P18" s="909"/>
      <c r="Q18" s="909"/>
      <c r="R18" s="909"/>
      <c r="S18" s="909"/>
      <c r="T18" s="909"/>
      <c r="U18" s="909"/>
      <c r="V18" s="909"/>
      <c r="W18" s="909"/>
      <c r="X18" s="909"/>
      <c r="Y18" s="909"/>
      <c r="Z18" s="909"/>
    </row>
    <row r="19" spans="1:26" ht="12.75" customHeight="1">
      <c r="A19" s="909"/>
      <c r="B19" s="926"/>
      <c r="C19" s="923"/>
      <c r="D19" s="931"/>
      <c r="E19" s="909"/>
      <c r="F19" s="915"/>
      <c r="G19" s="915"/>
      <c r="M19" s="909"/>
      <c r="N19" s="909"/>
      <c r="O19" s="909"/>
      <c r="P19" s="909"/>
      <c r="Q19" s="909"/>
      <c r="R19" s="909"/>
      <c r="S19" s="909"/>
      <c r="T19" s="909"/>
      <c r="U19" s="909"/>
      <c r="V19" s="909"/>
      <c r="W19" s="909"/>
      <c r="X19" s="909"/>
      <c r="Y19" s="909"/>
      <c r="Z19" s="909"/>
    </row>
    <row r="20" spans="1:26" ht="12.75" customHeight="1" thickBot="1">
      <c r="A20" s="909"/>
      <c r="B20" s="932" t="s">
        <v>872</v>
      </c>
      <c r="C20" s="933"/>
      <c r="D20" s="934">
        <f>ROUND(SUM(D13:D14,D16:D18),0)</f>
        <v>437797950</v>
      </c>
      <c r="E20" s="909"/>
      <c r="F20" s="915"/>
      <c r="G20" s="915"/>
      <c r="I20" s="935"/>
      <c r="J20" s="936">
        <f>ROUND(J14*$I$17,0)</f>
        <v>408627648</v>
      </c>
      <c r="K20" s="936">
        <f t="shared" ref="K20:M20" si="5">ROUND(K14*$I$17,0)</f>
        <v>204313824</v>
      </c>
      <c r="L20" s="935">
        <f t="shared" si="5"/>
        <v>0</v>
      </c>
      <c r="M20" s="935">
        <f t="shared" si="5"/>
        <v>0</v>
      </c>
      <c r="N20" s="909"/>
      <c r="O20" s="909"/>
      <c r="P20" s="909"/>
      <c r="Q20" s="909"/>
      <c r="R20" s="909"/>
      <c r="S20" s="909"/>
      <c r="T20" s="909"/>
      <c r="U20" s="909"/>
      <c r="V20" s="909"/>
      <c r="W20" s="909"/>
      <c r="X20" s="909"/>
      <c r="Y20" s="909"/>
      <c r="Z20" s="909"/>
    </row>
    <row r="21" spans="1:26" ht="12.75" customHeight="1">
      <c r="A21" s="909"/>
      <c r="B21" s="915"/>
      <c r="C21" s="915"/>
      <c r="D21" s="915"/>
      <c r="E21" s="909"/>
      <c r="F21" s="915"/>
      <c r="G21" s="915"/>
      <c r="I21" s="935"/>
      <c r="J21" s="937">
        <f>(J14+J20)*$J$17</f>
        <v>317085088.31999999</v>
      </c>
      <c r="K21" s="937">
        <f t="shared" ref="K21:M21" si="6">(K14+K20)*$J$17</f>
        <v>158542544.16</v>
      </c>
      <c r="L21" s="935">
        <f t="shared" si="6"/>
        <v>0</v>
      </c>
      <c r="M21" s="935">
        <f t="shared" si="6"/>
        <v>0</v>
      </c>
      <c r="N21" s="909"/>
      <c r="O21" s="909"/>
      <c r="P21" s="909"/>
      <c r="Q21" s="909"/>
      <c r="R21" s="909"/>
      <c r="S21" s="909"/>
      <c r="T21" s="909"/>
      <c r="U21" s="909"/>
      <c r="V21" s="909"/>
      <c r="W21" s="909"/>
      <c r="X21" s="909"/>
      <c r="Y21" s="909"/>
      <c r="Z21" s="909"/>
    </row>
    <row r="22" spans="1:26" ht="12.75" customHeight="1">
      <c r="A22" s="909"/>
      <c r="B22" s="909"/>
      <c r="C22" s="909"/>
      <c r="D22" s="909"/>
      <c r="E22" s="909"/>
      <c r="F22" s="909"/>
      <c r="G22" s="909"/>
      <c r="H22" s="909"/>
      <c r="I22" s="938"/>
      <c r="J22" s="937"/>
      <c r="K22" s="937">
        <f t="shared" ref="K22:M22" si="7">(K14+K20+K21)*$K$17</f>
        <v>134408845.77120003</v>
      </c>
      <c r="L22" s="938">
        <f t="shared" si="7"/>
        <v>0</v>
      </c>
      <c r="M22" s="938">
        <f t="shared" si="7"/>
        <v>0</v>
      </c>
      <c r="N22" s="909"/>
      <c r="O22" s="909"/>
      <c r="P22" s="909"/>
      <c r="Q22" s="909"/>
      <c r="R22" s="909"/>
      <c r="S22" s="909"/>
      <c r="T22" s="909"/>
      <c r="U22" s="909"/>
      <c r="V22" s="909"/>
      <c r="W22" s="909"/>
      <c r="X22" s="909"/>
      <c r="Y22" s="909"/>
      <c r="Z22" s="909"/>
    </row>
    <row r="23" spans="1:26" ht="12.75" customHeight="1">
      <c r="A23" s="909"/>
      <c r="B23" s="909"/>
      <c r="C23" s="909"/>
      <c r="D23" s="909"/>
      <c r="E23" s="909"/>
      <c r="F23" s="909"/>
      <c r="G23" s="909"/>
      <c r="H23" s="909"/>
      <c r="I23" s="938"/>
      <c r="J23" s="938"/>
      <c r="K23" s="938"/>
      <c r="L23" s="938">
        <f>(L14+L20+L21+L22)*$L$17</f>
        <v>0</v>
      </c>
      <c r="M23" s="938">
        <f>(M14+M20+M21+M22)*$L$17</f>
        <v>0</v>
      </c>
      <c r="N23" s="909"/>
      <c r="O23" s="909"/>
      <c r="P23" s="909"/>
      <c r="Q23" s="909"/>
      <c r="R23" s="909"/>
      <c r="S23" s="909"/>
      <c r="T23" s="909"/>
      <c r="U23" s="909"/>
      <c r="V23" s="909"/>
      <c r="W23" s="909"/>
      <c r="X23" s="909"/>
      <c r="Y23" s="909"/>
      <c r="Z23" s="909"/>
    </row>
    <row r="24" spans="1:26" ht="12.75" customHeight="1">
      <c r="A24" s="909"/>
      <c r="B24" s="909"/>
      <c r="C24" s="909"/>
      <c r="D24" s="909"/>
      <c r="E24" s="909"/>
      <c r="F24" s="909"/>
      <c r="G24" s="909"/>
      <c r="H24" s="909"/>
      <c r="I24" s="909"/>
      <c r="J24" s="909"/>
      <c r="K24" s="909"/>
      <c r="L24" s="909"/>
      <c r="M24" s="938">
        <f>(M14+M21+M22+M23)*$M$17</f>
        <v>0</v>
      </c>
      <c r="N24" s="909"/>
      <c r="O24" s="909"/>
      <c r="P24" s="909"/>
      <c r="Q24" s="909"/>
      <c r="R24" s="909"/>
      <c r="S24" s="909"/>
      <c r="T24" s="909"/>
      <c r="U24" s="909"/>
      <c r="V24" s="909"/>
      <c r="W24" s="909"/>
      <c r="X24" s="909"/>
      <c r="Y24" s="909"/>
      <c r="Z24" s="909"/>
    </row>
    <row r="25" spans="1:26" ht="12.75" customHeight="1">
      <c r="A25" s="909"/>
      <c r="B25" s="909"/>
      <c r="C25" s="909"/>
      <c r="D25" s="909"/>
      <c r="E25" s="909"/>
      <c r="F25" s="909"/>
      <c r="G25" s="909"/>
      <c r="H25" s="909"/>
      <c r="I25" s="909"/>
      <c r="J25" s="909"/>
      <c r="K25" s="909"/>
      <c r="L25" s="909"/>
      <c r="M25" s="909"/>
      <c r="N25" s="909"/>
      <c r="O25" s="909"/>
      <c r="P25" s="909"/>
      <c r="Q25" s="909"/>
      <c r="R25" s="909"/>
      <c r="S25" s="909"/>
      <c r="T25" s="909"/>
      <c r="U25" s="909"/>
      <c r="V25" s="909"/>
      <c r="W25" s="909"/>
      <c r="X25" s="909"/>
      <c r="Y25" s="909"/>
      <c r="Z25" s="909"/>
    </row>
    <row r="26" spans="1:26" ht="12.75" customHeight="1">
      <c r="A26" s="909"/>
      <c r="B26" s="909"/>
      <c r="C26" s="909"/>
      <c r="D26" s="909"/>
      <c r="E26" s="909"/>
      <c r="F26" s="909"/>
      <c r="G26" s="909"/>
      <c r="H26" s="909"/>
      <c r="I26" s="909"/>
      <c r="J26" s="909"/>
      <c r="K26" s="909"/>
      <c r="L26" s="909"/>
      <c r="M26" s="909"/>
      <c r="N26" s="909"/>
      <c r="O26" s="909"/>
      <c r="P26" s="909"/>
      <c r="Q26" s="909"/>
      <c r="R26" s="909"/>
      <c r="S26" s="909"/>
      <c r="T26" s="909"/>
      <c r="U26" s="909"/>
      <c r="V26" s="909"/>
      <c r="W26" s="909"/>
      <c r="X26" s="909"/>
      <c r="Y26" s="909"/>
      <c r="Z26" s="909"/>
    </row>
    <row r="27" spans="1:26" ht="12.75" customHeight="1">
      <c r="A27" s="909"/>
      <c r="B27" s="909"/>
      <c r="C27" s="909"/>
      <c r="D27" s="909"/>
      <c r="E27" s="909"/>
      <c r="F27" s="909"/>
      <c r="G27" s="909"/>
      <c r="H27" s="909"/>
      <c r="I27" s="909"/>
      <c r="J27" s="909"/>
      <c r="K27" s="909"/>
      <c r="L27" s="909"/>
      <c r="M27" s="909"/>
      <c r="N27" s="909"/>
      <c r="O27" s="909"/>
      <c r="P27" s="909"/>
      <c r="Q27" s="909"/>
      <c r="R27" s="909"/>
      <c r="S27" s="909"/>
      <c r="T27" s="909"/>
      <c r="U27" s="909"/>
      <c r="V27" s="909"/>
      <c r="W27" s="909"/>
      <c r="X27" s="909"/>
      <c r="Y27" s="909"/>
      <c r="Z27" s="909"/>
    </row>
    <row r="28" spans="1:26" ht="12.75" customHeight="1">
      <c r="A28" s="909"/>
      <c r="B28" s="909"/>
      <c r="C28" s="909"/>
      <c r="D28" s="909"/>
      <c r="E28" s="909"/>
      <c r="F28" s="909"/>
      <c r="G28" s="909"/>
      <c r="H28" s="909"/>
      <c r="I28" s="909"/>
      <c r="J28" s="909"/>
      <c r="K28" s="909"/>
      <c r="L28" s="909"/>
      <c r="M28" s="909"/>
      <c r="N28" s="909"/>
      <c r="O28" s="909"/>
      <c r="P28" s="909"/>
      <c r="Q28" s="909"/>
      <c r="R28" s="909"/>
      <c r="S28" s="909"/>
      <c r="T28" s="909"/>
      <c r="U28" s="909"/>
      <c r="V28" s="909"/>
      <c r="W28" s="909"/>
      <c r="X28" s="909"/>
      <c r="Y28" s="909"/>
      <c r="Z28" s="909"/>
    </row>
    <row r="29" spans="1:26" ht="12.75" customHeight="1">
      <c r="A29" s="909"/>
      <c r="B29" s="909"/>
      <c r="C29" s="909"/>
      <c r="D29" s="909"/>
      <c r="E29" s="909"/>
      <c r="F29" s="909"/>
      <c r="G29" s="909"/>
      <c r="H29" s="909"/>
      <c r="I29" s="909"/>
      <c r="J29" s="909"/>
      <c r="K29" s="909"/>
      <c r="L29" s="909"/>
      <c r="M29" s="909"/>
      <c r="N29" s="909"/>
      <c r="O29" s="909"/>
      <c r="P29" s="909"/>
      <c r="Q29" s="909"/>
      <c r="R29" s="909"/>
      <c r="S29" s="909"/>
      <c r="T29" s="909"/>
      <c r="U29" s="909"/>
      <c r="V29" s="909"/>
      <c r="W29" s="909"/>
      <c r="X29" s="909"/>
      <c r="Y29" s="909"/>
      <c r="Z29" s="909"/>
    </row>
    <row r="30" spans="1:26" ht="12.75" customHeight="1">
      <c r="A30" s="909"/>
      <c r="B30" s="909"/>
      <c r="C30" s="909"/>
      <c r="D30" s="909"/>
      <c r="E30" s="909"/>
      <c r="F30" s="909"/>
      <c r="G30" s="909"/>
      <c r="H30" s="909"/>
      <c r="I30" s="909"/>
      <c r="J30" s="909"/>
      <c r="K30" s="909"/>
      <c r="L30" s="909"/>
      <c r="M30" s="909"/>
      <c r="N30" s="909"/>
      <c r="O30" s="909"/>
      <c r="P30" s="909"/>
      <c r="Q30" s="909"/>
      <c r="R30" s="909"/>
      <c r="S30" s="909"/>
      <c r="T30" s="909"/>
      <c r="U30" s="909"/>
      <c r="V30" s="909"/>
      <c r="W30" s="909"/>
      <c r="X30" s="909"/>
      <c r="Y30" s="909"/>
      <c r="Z30" s="909"/>
    </row>
    <row r="31" spans="1:26" ht="12.75" customHeight="1">
      <c r="A31" s="909"/>
      <c r="B31" s="909"/>
      <c r="C31" s="909"/>
      <c r="D31" s="909"/>
      <c r="E31" s="909"/>
      <c r="F31" s="909"/>
      <c r="G31" s="909"/>
      <c r="H31" s="909"/>
      <c r="I31" s="909"/>
      <c r="J31" s="909"/>
      <c r="K31" s="909"/>
      <c r="L31" s="909"/>
      <c r="M31" s="909"/>
      <c r="N31" s="909"/>
      <c r="O31" s="909"/>
      <c r="P31" s="909"/>
      <c r="Q31" s="909"/>
      <c r="R31" s="909"/>
      <c r="S31" s="909"/>
      <c r="T31" s="909"/>
      <c r="U31" s="909"/>
      <c r="V31" s="909"/>
      <c r="W31" s="909"/>
      <c r="X31" s="909"/>
      <c r="Y31" s="909"/>
      <c r="Z31" s="909"/>
    </row>
    <row r="32" spans="1:26" ht="12.75" customHeight="1">
      <c r="A32" s="909"/>
      <c r="B32" s="909"/>
      <c r="C32" s="909"/>
      <c r="D32" s="909"/>
      <c r="E32" s="909"/>
      <c r="F32" s="909"/>
      <c r="G32" s="909"/>
      <c r="H32" s="909"/>
      <c r="I32" s="909"/>
      <c r="J32" s="909"/>
      <c r="K32" s="909"/>
      <c r="L32" s="909"/>
      <c r="M32" s="909"/>
      <c r="N32" s="909"/>
      <c r="O32" s="909"/>
      <c r="P32" s="909"/>
      <c r="Q32" s="909"/>
      <c r="R32" s="909"/>
      <c r="S32" s="909"/>
      <c r="T32" s="909"/>
      <c r="U32" s="909"/>
      <c r="V32" s="909"/>
      <c r="W32" s="909"/>
      <c r="X32" s="909"/>
      <c r="Y32" s="909"/>
      <c r="Z32" s="909"/>
    </row>
    <row r="33" spans="1:26" ht="12.75" customHeight="1">
      <c r="A33" s="909"/>
      <c r="B33" s="909"/>
      <c r="C33" s="909"/>
      <c r="D33" s="909"/>
      <c r="E33" s="909"/>
      <c r="F33" s="909"/>
      <c r="G33" s="909"/>
      <c r="H33" s="909"/>
      <c r="I33" s="909"/>
      <c r="J33" s="909"/>
      <c r="K33" s="909"/>
      <c r="L33" s="909"/>
      <c r="M33" s="909"/>
      <c r="N33" s="909"/>
      <c r="O33" s="909"/>
      <c r="P33" s="909"/>
      <c r="Q33" s="909"/>
      <c r="R33" s="909"/>
      <c r="S33" s="909"/>
      <c r="T33" s="909"/>
      <c r="U33" s="909"/>
      <c r="V33" s="909"/>
      <c r="W33" s="909"/>
      <c r="X33" s="909"/>
      <c r="Y33" s="909"/>
      <c r="Z33" s="909"/>
    </row>
    <row r="34" spans="1:26" ht="12.75" customHeight="1">
      <c r="A34" s="909"/>
      <c r="B34" s="909"/>
      <c r="C34" s="909"/>
      <c r="D34" s="909"/>
      <c r="E34" s="909"/>
      <c r="F34" s="909"/>
      <c r="G34" s="909"/>
      <c r="H34" s="909"/>
      <c r="I34" s="909"/>
      <c r="J34" s="909"/>
      <c r="K34" s="909"/>
      <c r="L34" s="909"/>
      <c r="M34" s="909"/>
      <c r="N34" s="909"/>
      <c r="O34" s="909"/>
      <c r="P34" s="909"/>
      <c r="Q34" s="909"/>
      <c r="R34" s="909"/>
      <c r="S34" s="909"/>
      <c r="T34" s="909"/>
      <c r="U34" s="909"/>
      <c r="V34" s="909"/>
      <c r="W34" s="909"/>
      <c r="X34" s="909"/>
      <c r="Y34" s="909"/>
      <c r="Z34" s="909"/>
    </row>
    <row r="35" spans="1:26" ht="12.75" customHeight="1">
      <c r="A35" s="909"/>
      <c r="B35" s="909"/>
      <c r="C35" s="909"/>
      <c r="D35" s="909"/>
      <c r="E35" s="909"/>
      <c r="F35" s="909"/>
      <c r="G35" s="909"/>
      <c r="H35" s="909"/>
      <c r="I35" s="909"/>
      <c r="J35" s="909"/>
      <c r="K35" s="909"/>
      <c r="L35" s="909"/>
      <c r="M35" s="909"/>
      <c r="N35" s="909"/>
      <c r="O35" s="909"/>
      <c r="P35" s="909"/>
      <c r="Q35" s="909"/>
      <c r="R35" s="909"/>
      <c r="S35" s="909"/>
      <c r="T35" s="909"/>
      <c r="U35" s="909"/>
      <c r="V35" s="909"/>
      <c r="W35" s="909"/>
      <c r="X35" s="909"/>
      <c r="Y35" s="909"/>
      <c r="Z35" s="909"/>
    </row>
    <row r="36" spans="1:26" ht="12.75" customHeight="1">
      <c r="A36" s="909"/>
      <c r="B36" s="909"/>
      <c r="C36" s="909"/>
      <c r="D36" s="909"/>
      <c r="E36" s="909"/>
      <c r="F36" s="909"/>
      <c r="G36" s="909"/>
      <c r="H36" s="909"/>
      <c r="I36" s="909"/>
      <c r="J36" s="909"/>
      <c r="K36" s="909"/>
      <c r="L36" s="909"/>
      <c r="M36" s="909"/>
      <c r="N36" s="909"/>
      <c r="O36" s="909"/>
      <c r="P36" s="909"/>
      <c r="Q36" s="909"/>
      <c r="R36" s="909"/>
      <c r="S36" s="909"/>
      <c r="T36" s="909"/>
      <c r="U36" s="909"/>
      <c r="V36" s="909"/>
      <c r="W36" s="909"/>
      <c r="X36" s="909"/>
      <c r="Y36" s="909"/>
      <c r="Z36" s="909"/>
    </row>
    <row r="37" spans="1:26" ht="12.75" customHeight="1">
      <c r="A37" s="909"/>
      <c r="B37" s="909"/>
      <c r="C37" s="909"/>
      <c r="D37" s="909"/>
      <c r="E37" s="909"/>
      <c r="F37" s="909"/>
      <c r="G37" s="909"/>
      <c r="H37" s="909"/>
      <c r="I37" s="909"/>
      <c r="J37" s="909"/>
      <c r="K37" s="909"/>
      <c r="L37" s="909"/>
      <c r="M37" s="909"/>
      <c r="N37" s="909"/>
      <c r="O37" s="909"/>
      <c r="P37" s="909"/>
      <c r="Q37" s="909"/>
      <c r="R37" s="909"/>
      <c r="S37" s="909"/>
      <c r="T37" s="909"/>
      <c r="U37" s="909"/>
      <c r="V37" s="909"/>
      <c r="W37" s="909"/>
      <c r="X37" s="909"/>
      <c r="Y37" s="909"/>
      <c r="Z37" s="909"/>
    </row>
    <row r="38" spans="1:26" ht="12.75" customHeight="1">
      <c r="A38" s="909"/>
      <c r="B38" s="909"/>
      <c r="C38" s="909"/>
      <c r="D38" s="909"/>
      <c r="E38" s="909"/>
      <c r="F38" s="909"/>
      <c r="G38" s="909"/>
      <c r="H38" s="909"/>
      <c r="I38" s="909"/>
      <c r="J38" s="909"/>
      <c r="K38" s="909"/>
      <c r="L38" s="909"/>
      <c r="M38" s="909"/>
      <c r="N38" s="909"/>
      <c r="O38" s="909"/>
      <c r="P38" s="909"/>
      <c r="Q38" s="909"/>
      <c r="R38" s="909"/>
      <c r="S38" s="909"/>
      <c r="T38" s="909"/>
      <c r="U38" s="909"/>
      <c r="V38" s="909"/>
      <c r="W38" s="909"/>
      <c r="X38" s="909"/>
      <c r="Y38" s="909"/>
      <c r="Z38" s="909"/>
    </row>
    <row r="39" spans="1:26" ht="12.75" customHeight="1">
      <c r="A39" s="909"/>
      <c r="B39" s="909"/>
      <c r="C39" s="909"/>
      <c r="D39" s="939"/>
      <c r="E39" s="909"/>
      <c r="F39" s="909"/>
      <c r="G39" s="909"/>
      <c r="H39" s="909"/>
      <c r="I39" s="909"/>
      <c r="J39" s="909"/>
      <c r="K39" s="909"/>
      <c r="L39" s="909"/>
      <c r="M39" s="909"/>
      <c r="N39" s="909"/>
      <c r="O39" s="909"/>
      <c r="P39" s="909"/>
      <c r="Q39" s="909"/>
      <c r="R39" s="909"/>
      <c r="S39" s="909"/>
      <c r="T39" s="909"/>
      <c r="U39" s="909"/>
      <c r="V39" s="909"/>
      <c r="W39" s="909"/>
      <c r="X39" s="909"/>
      <c r="Y39" s="909"/>
      <c r="Z39" s="909"/>
    </row>
    <row r="40" spans="1:26" ht="12.75" customHeight="1">
      <c r="A40" s="909"/>
      <c r="B40" s="909"/>
      <c r="C40" s="909"/>
      <c r="D40" s="909"/>
      <c r="E40" s="909"/>
      <c r="F40" s="909"/>
      <c r="G40" s="909"/>
      <c r="H40" s="909"/>
      <c r="I40" s="909"/>
      <c r="J40" s="909"/>
      <c r="K40" s="909"/>
      <c r="L40" s="909"/>
      <c r="M40" s="909"/>
      <c r="N40" s="909"/>
      <c r="O40" s="909"/>
      <c r="P40" s="909"/>
      <c r="Q40" s="909"/>
      <c r="R40" s="909"/>
      <c r="S40" s="909"/>
      <c r="T40" s="909"/>
      <c r="U40" s="909"/>
      <c r="V40" s="909"/>
      <c r="W40" s="909"/>
      <c r="X40" s="909"/>
      <c r="Y40" s="909"/>
      <c r="Z40" s="909"/>
    </row>
    <row r="41" spans="1:26" ht="12.75" customHeight="1">
      <c r="A41" s="909"/>
      <c r="B41" s="909"/>
      <c r="C41" s="909"/>
      <c r="D41" s="909"/>
      <c r="E41" s="909"/>
      <c r="F41" s="909"/>
      <c r="G41" s="909"/>
      <c r="H41" s="909"/>
      <c r="I41" s="909"/>
      <c r="J41" s="909"/>
      <c r="K41" s="909"/>
      <c r="L41" s="909"/>
      <c r="M41" s="909"/>
      <c r="N41" s="909"/>
      <c r="O41" s="909"/>
      <c r="P41" s="909"/>
      <c r="Q41" s="909"/>
      <c r="R41" s="909"/>
      <c r="S41" s="909"/>
      <c r="T41" s="909"/>
      <c r="U41" s="909"/>
      <c r="V41" s="909"/>
      <c r="W41" s="909"/>
      <c r="X41" s="909"/>
      <c r="Y41" s="909"/>
      <c r="Z41" s="909"/>
    </row>
    <row r="42" spans="1:26" ht="12.75" customHeight="1">
      <c r="A42" s="909"/>
      <c r="B42" s="909"/>
      <c r="C42" s="909"/>
      <c r="D42" s="909"/>
      <c r="E42" s="909"/>
      <c r="F42" s="909"/>
      <c r="G42" s="909"/>
      <c r="H42" s="909"/>
      <c r="I42" s="909"/>
      <c r="J42" s="909"/>
      <c r="K42" s="909"/>
      <c r="L42" s="909"/>
      <c r="M42" s="909"/>
      <c r="N42" s="909"/>
      <c r="O42" s="909"/>
      <c r="P42" s="909"/>
      <c r="Q42" s="909"/>
      <c r="R42" s="909"/>
      <c r="S42" s="909"/>
      <c r="T42" s="909"/>
      <c r="U42" s="909"/>
      <c r="V42" s="909"/>
      <c r="W42" s="909"/>
      <c r="X42" s="909"/>
      <c r="Y42" s="909"/>
      <c r="Z42" s="909"/>
    </row>
    <row r="43" spans="1:26" ht="12.75" customHeight="1">
      <c r="A43" s="909"/>
      <c r="B43" s="909"/>
      <c r="C43" s="909"/>
      <c r="D43" s="909"/>
      <c r="E43" s="909"/>
      <c r="F43" s="909"/>
      <c r="G43" s="909"/>
      <c r="H43" s="909"/>
      <c r="I43" s="909"/>
      <c r="J43" s="909"/>
      <c r="K43" s="909"/>
      <c r="L43" s="909"/>
      <c r="M43" s="909"/>
      <c r="N43" s="909"/>
      <c r="O43" s="909"/>
      <c r="P43" s="909"/>
      <c r="Q43" s="909"/>
      <c r="R43" s="909"/>
      <c r="S43" s="909"/>
      <c r="T43" s="909"/>
      <c r="U43" s="909"/>
      <c r="V43" s="909"/>
      <c r="W43" s="909"/>
      <c r="X43" s="909"/>
      <c r="Y43" s="909"/>
      <c r="Z43" s="909"/>
    </row>
    <row r="44" spans="1:26" ht="12.75" customHeight="1">
      <c r="A44" s="909"/>
      <c r="B44" s="909"/>
      <c r="C44" s="909"/>
      <c r="D44" s="909"/>
      <c r="E44" s="909"/>
      <c r="F44" s="909"/>
      <c r="G44" s="909"/>
      <c r="H44" s="909"/>
      <c r="I44" s="909"/>
      <c r="J44" s="909"/>
      <c r="K44" s="909"/>
      <c r="L44" s="909"/>
      <c r="M44" s="909"/>
      <c r="N44" s="909"/>
      <c r="O44" s="909"/>
      <c r="P44" s="909"/>
      <c r="Q44" s="909"/>
      <c r="R44" s="909"/>
      <c r="S44" s="909"/>
      <c r="T44" s="909"/>
      <c r="U44" s="909"/>
      <c r="V44" s="909"/>
      <c r="W44" s="909"/>
      <c r="X44" s="909"/>
      <c r="Y44" s="909"/>
      <c r="Z44" s="909"/>
    </row>
    <row r="45" spans="1:26" ht="12.75" customHeight="1">
      <c r="A45" s="909"/>
      <c r="B45" s="909"/>
      <c r="C45" s="909"/>
      <c r="D45" s="909"/>
      <c r="E45" s="909"/>
      <c r="F45" s="909"/>
      <c r="G45" s="909"/>
      <c r="H45" s="909"/>
      <c r="I45" s="909"/>
      <c r="J45" s="909"/>
      <c r="K45" s="909"/>
      <c r="L45" s="909"/>
      <c r="M45" s="909"/>
      <c r="N45" s="909"/>
      <c r="O45" s="909"/>
      <c r="P45" s="909"/>
      <c r="Q45" s="909"/>
      <c r="R45" s="909"/>
      <c r="S45" s="909"/>
      <c r="T45" s="909"/>
      <c r="U45" s="909"/>
      <c r="V45" s="909"/>
      <c r="W45" s="909"/>
      <c r="X45" s="909"/>
      <c r="Y45" s="909"/>
      <c r="Z45" s="909"/>
    </row>
    <row r="46" spans="1:26" ht="12.75" customHeight="1">
      <c r="A46" s="909"/>
      <c r="B46" s="909"/>
      <c r="C46" s="909"/>
      <c r="D46" s="909"/>
      <c r="E46" s="909"/>
      <c r="F46" s="909"/>
      <c r="G46" s="909"/>
      <c r="H46" s="909"/>
      <c r="I46" s="909"/>
      <c r="J46" s="909"/>
      <c r="K46" s="909"/>
      <c r="L46" s="909"/>
      <c r="M46" s="909"/>
      <c r="N46" s="909"/>
      <c r="O46" s="909"/>
      <c r="P46" s="909"/>
      <c r="Q46" s="909"/>
      <c r="R46" s="909"/>
      <c r="S46" s="909"/>
      <c r="T46" s="909"/>
      <c r="U46" s="909"/>
      <c r="V46" s="909"/>
      <c r="W46" s="909"/>
      <c r="X46" s="909"/>
      <c r="Y46" s="909"/>
      <c r="Z46" s="909"/>
    </row>
    <row r="47" spans="1:26" ht="12.75" customHeight="1">
      <c r="A47" s="909"/>
      <c r="B47" s="909"/>
      <c r="C47" s="909"/>
      <c r="D47" s="909"/>
      <c r="E47" s="909"/>
      <c r="F47" s="909"/>
      <c r="G47" s="909"/>
      <c r="H47" s="909"/>
      <c r="I47" s="909"/>
      <c r="J47" s="909"/>
      <c r="K47" s="909"/>
      <c r="L47" s="909"/>
      <c r="M47" s="909"/>
      <c r="N47" s="909"/>
      <c r="O47" s="909"/>
      <c r="P47" s="909"/>
      <c r="Q47" s="909"/>
      <c r="R47" s="909"/>
      <c r="S47" s="909"/>
      <c r="T47" s="909"/>
      <c r="U47" s="909"/>
      <c r="V47" s="909"/>
      <c r="W47" s="909"/>
      <c r="X47" s="909"/>
      <c r="Y47" s="909"/>
      <c r="Z47" s="909"/>
    </row>
    <row r="48" spans="1:26" ht="12.75" customHeight="1">
      <c r="A48" s="909"/>
      <c r="B48" s="909"/>
      <c r="C48" s="909"/>
      <c r="D48" s="909"/>
      <c r="E48" s="909"/>
      <c r="F48" s="909"/>
      <c r="G48" s="909"/>
      <c r="H48" s="909"/>
      <c r="I48" s="909"/>
      <c r="J48" s="909"/>
      <c r="K48" s="909"/>
      <c r="L48" s="909"/>
      <c r="M48" s="909"/>
      <c r="N48" s="909"/>
      <c r="O48" s="909"/>
      <c r="P48" s="909"/>
      <c r="Q48" s="909"/>
      <c r="R48" s="909"/>
      <c r="S48" s="909"/>
      <c r="T48" s="909"/>
      <c r="U48" s="909"/>
      <c r="V48" s="909"/>
      <c r="W48" s="909"/>
      <c r="X48" s="909"/>
      <c r="Y48" s="909"/>
      <c r="Z48" s="909"/>
    </row>
    <row r="49" spans="1:26" ht="12.75" customHeight="1">
      <c r="A49" s="909"/>
      <c r="B49" s="909"/>
      <c r="C49" s="909"/>
      <c r="D49" s="909"/>
      <c r="E49" s="909"/>
      <c r="F49" s="909"/>
      <c r="G49" s="909"/>
      <c r="H49" s="909"/>
      <c r="I49" s="909"/>
      <c r="J49" s="909"/>
      <c r="K49" s="909"/>
      <c r="L49" s="909"/>
      <c r="M49" s="909"/>
      <c r="N49" s="909"/>
      <c r="O49" s="909"/>
      <c r="P49" s="909"/>
      <c r="Q49" s="909"/>
      <c r="R49" s="909"/>
      <c r="S49" s="909"/>
      <c r="T49" s="909"/>
      <c r="U49" s="909"/>
      <c r="V49" s="909"/>
      <c r="W49" s="909"/>
      <c r="X49" s="909"/>
      <c r="Y49" s="909"/>
      <c r="Z49" s="909"/>
    </row>
    <row r="50" spans="1:26" ht="12.75" customHeight="1">
      <c r="A50" s="909"/>
      <c r="B50" s="909"/>
      <c r="C50" s="909"/>
      <c r="D50" s="909"/>
      <c r="E50" s="909"/>
      <c r="F50" s="909"/>
      <c r="G50" s="909"/>
      <c r="H50" s="909"/>
      <c r="I50" s="909"/>
      <c r="J50" s="909"/>
      <c r="K50" s="909"/>
      <c r="L50" s="909"/>
      <c r="M50" s="909"/>
      <c r="N50" s="909"/>
      <c r="O50" s="909"/>
      <c r="P50" s="909"/>
      <c r="Q50" s="909"/>
      <c r="R50" s="909"/>
      <c r="S50" s="909"/>
      <c r="T50" s="909"/>
      <c r="U50" s="909"/>
      <c r="V50" s="909"/>
      <c r="W50" s="909"/>
      <c r="X50" s="909"/>
      <c r="Y50" s="909"/>
      <c r="Z50" s="909"/>
    </row>
    <row r="51" spans="1:26" ht="12.75" customHeight="1">
      <c r="A51" s="909"/>
      <c r="B51" s="909"/>
      <c r="C51" s="909"/>
      <c r="D51" s="909"/>
      <c r="E51" s="909"/>
      <c r="F51" s="909"/>
      <c r="G51" s="909"/>
      <c r="H51" s="909"/>
      <c r="I51" s="909"/>
      <c r="J51" s="909"/>
      <c r="K51" s="909"/>
      <c r="L51" s="909"/>
      <c r="M51" s="909"/>
      <c r="N51" s="909"/>
      <c r="O51" s="909"/>
      <c r="P51" s="909"/>
      <c r="Q51" s="909"/>
      <c r="R51" s="909"/>
      <c r="S51" s="909"/>
      <c r="T51" s="909"/>
      <c r="U51" s="909"/>
      <c r="V51" s="909"/>
      <c r="W51" s="909"/>
      <c r="X51" s="909"/>
      <c r="Y51" s="909"/>
      <c r="Z51" s="909"/>
    </row>
    <row r="52" spans="1:26" ht="12.75" customHeight="1">
      <c r="A52" s="909"/>
      <c r="B52" s="909"/>
      <c r="C52" s="909"/>
      <c r="D52" s="909"/>
      <c r="E52" s="909"/>
      <c r="F52" s="909"/>
      <c r="G52" s="909"/>
      <c r="H52" s="909"/>
      <c r="I52" s="909"/>
      <c r="J52" s="909"/>
      <c r="K52" s="909"/>
      <c r="L52" s="909"/>
      <c r="M52" s="909"/>
      <c r="N52" s="909"/>
      <c r="O52" s="909"/>
      <c r="P52" s="909"/>
      <c r="Q52" s="909"/>
      <c r="R52" s="909"/>
      <c r="S52" s="909"/>
      <c r="T52" s="909"/>
      <c r="U52" s="909"/>
      <c r="V52" s="909"/>
      <c r="W52" s="909"/>
      <c r="X52" s="909"/>
      <c r="Y52" s="909"/>
      <c r="Z52" s="909"/>
    </row>
    <row r="53" spans="1:26" ht="12.75" customHeight="1">
      <c r="A53" s="909"/>
      <c r="B53" s="909"/>
      <c r="C53" s="909"/>
      <c r="D53" s="909"/>
      <c r="E53" s="909"/>
      <c r="F53" s="909"/>
      <c r="G53" s="909"/>
      <c r="H53" s="909"/>
      <c r="I53" s="909"/>
      <c r="J53" s="909"/>
      <c r="K53" s="909"/>
      <c r="L53" s="909"/>
      <c r="M53" s="909"/>
      <c r="N53" s="909"/>
      <c r="O53" s="909"/>
      <c r="P53" s="909"/>
      <c r="Q53" s="909"/>
      <c r="R53" s="909"/>
      <c r="S53" s="909"/>
      <c r="T53" s="909"/>
      <c r="U53" s="909"/>
      <c r="V53" s="909"/>
      <c r="W53" s="909"/>
      <c r="X53" s="909"/>
      <c r="Y53" s="909"/>
      <c r="Z53" s="909"/>
    </row>
    <row r="54" spans="1:26" ht="12.75" customHeight="1">
      <c r="A54" s="909"/>
      <c r="B54" s="909"/>
      <c r="C54" s="909"/>
      <c r="D54" s="909"/>
      <c r="E54" s="909"/>
      <c r="F54" s="909"/>
      <c r="G54" s="909"/>
      <c r="H54" s="909"/>
      <c r="I54" s="909"/>
      <c r="J54" s="909"/>
      <c r="K54" s="909"/>
      <c r="L54" s="909"/>
      <c r="M54" s="909"/>
      <c r="N54" s="909"/>
      <c r="O54" s="909"/>
      <c r="P54" s="909"/>
      <c r="Q54" s="909"/>
      <c r="R54" s="909"/>
      <c r="S54" s="909"/>
      <c r="T54" s="909"/>
      <c r="U54" s="909"/>
      <c r="V54" s="909"/>
      <c r="W54" s="909"/>
      <c r="X54" s="909"/>
      <c r="Y54" s="909"/>
      <c r="Z54" s="909"/>
    </row>
    <row r="55" spans="1:26" ht="12.75" customHeight="1">
      <c r="A55" s="909"/>
      <c r="B55" s="909"/>
      <c r="C55" s="909"/>
      <c r="D55" s="909"/>
      <c r="E55" s="909"/>
      <c r="F55" s="909"/>
      <c r="G55" s="909"/>
      <c r="H55" s="909"/>
      <c r="I55" s="909"/>
      <c r="J55" s="909"/>
      <c r="K55" s="909"/>
      <c r="L55" s="909"/>
      <c r="M55" s="909"/>
      <c r="N55" s="909"/>
      <c r="O55" s="909"/>
      <c r="P55" s="909"/>
      <c r="Q55" s="909"/>
      <c r="R55" s="909"/>
      <c r="S55" s="909"/>
      <c r="T55" s="909"/>
      <c r="U55" s="909"/>
      <c r="V55" s="909"/>
      <c r="W55" s="909"/>
      <c r="X55" s="909"/>
      <c r="Y55" s="909"/>
      <c r="Z55" s="909"/>
    </row>
    <row r="56" spans="1:26" ht="12.75" customHeight="1">
      <c r="A56" s="909"/>
      <c r="B56" s="909"/>
      <c r="C56" s="909"/>
      <c r="D56" s="909"/>
      <c r="E56" s="909"/>
      <c r="F56" s="909"/>
      <c r="G56" s="909"/>
      <c r="H56" s="909"/>
      <c r="I56" s="909"/>
      <c r="J56" s="909"/>
      <c r="K56" s="909"/>
      <c r="L56" s="909"/>
      <c r="M56" s="909"/>
      <c r="N56" s="909"/>
      <c r="O56" s="909"/>
      <c r="P56" s="909"/>
      <c r="Q56" s="909"/>
      <c r="R56" s="909"/>
      <c r="S56" s="909"/>
      <c r="T56" s="909"/>
      <c r="U56" s="909"/>
      <c r="V56" s="909"/>
      <c r="W56" s="909"/>
      <c r="X56" s="909"/>
      <c r="Y56" s="909"/>
      <c r="Z56" s="909"/>
    </row>
    <row r="57" spans="1:26" ht="12.75" customHeight="1">
      <c r="A57" s="909"/>
      <c r="B57" s="909"/>
      <c r="C57" s="909"/>
      <c r="D57" s="909"/>
      <c r="E57" s="909"/>
      <c r="F57" s="909"/>
      <c r="G57" s="909"/>
      <c r="H57" s="909"/>
      <c r="I57" s="909"/>
      <c r="J57" s="909"/>
      <c r="K57" s="909"/>
      <c r="L57" s="909"/>
      <c r="M57" s="909"/>
      <c r="N57" s="909"/>
      <c r="O57" s="909"/>
      <c r="P57" s="909"/>
      <c r="Q57" s="909"/>
      <c r="R57" s="909"/>
      <c r="S57" s="909"/>
      <c r="T57" s="909"/>
      <c r="U57" s="909"/>
      <c r="V57" s="909"/>
      <c r="W57" s="909"/>
      <c r="X57" s="909"/>
      <c r="Y57" s="909"/>
      <c r="Z57" s="909"/>
    </row>
    <row r="58" spans="1:26" ht="12.75" customHeight="1">
      <c r="A58" s="909"/>
      <c r="B58" s="909"/>
      <c r="C58" s="909"/>
      <c r="D58" s="909"/>
      <c r="E58" s="909"/>
      <c r="F58" s="909"/>
      <c r="G58" s="909"/>
      <c r="H58" s="909"/>
      <c r="I58" s="909"/>
      <c r="J58" s="909"/>
      <c r="K58" s="909"/>
      <c r="L58" s="909"/>
      <c r="M58" s="909"/>
      <c r="N58" s="909"/>
      <c r="O58" s="909"/>
      <c r="P58" s="909"/>
      <c r="Q58" s="909"/>
      <c r="R58" s="909"/>
      <c r="S58" s="909"/>
      <c r="T58" s="909"/>
      <c r="U58" s="909"/>
      <c r="V58" s="909"/>
      <c r="W58" s="909"/>
      <c r="X58" s="909"/>
      <c r="Y58" s="909"/>
      <c r="Z58" s="909"/>
    </row>
    <row r="59" spans="1:26" ht="12.75" customHeight="1">
      <c r="A59" s="909"/>
      <c r="B59" s="909"/>
      <c r="C59" s="909"/>
      <c r="D59" s="909"/>
      <c r="E59" s="909"/>
      <c r="F59" s="909"/>
      <c r="G59" s="909"/>
      <c r="H59" s="909"/>
      <c r="I59" s="909"/>
      <c r="J59" s="909"/>
      <c r="K59" s="909"/>
      <c r="L59" s="909"/>
      <c r="M59" s="909"/>
      <c r="N59" s="909"/>
      <c r="O59" s="909"/>
      <c r="P59" s="909"/>
      <c r="Q59" s="909"/>
      <c r="R59" s="909"/>
      <c r="S59" s="909"/>
      <c r="T59" s="909"/>
      <c r="U59" s="909"/>
      <c r="V59" s="909"/>
      <c r="W59" s="909"/>
      <c r="X59" s="909"/>
      <c r="Y59" s="909"/>
      <c r="Z59" s="909"/>
    </row>
    <row r="60" spans="1:26" ht="12.75" customHeight="1">
      <c r="A60" s="909"/>
      <c r="B60" s="909"/>
      <c r="C60" s="909"/>
      <c r="D60" s="909"/>
      <c r="E60" s="909"/>
      <c r="F60" s="909"/>
      <c r="G60" s="909"/>
      <c r="H60" s="909"/>
      <c r="I60" s="909"/>
      <c r="J60" s="909"/>
      <c r="K60" s="909"/>
      <c r="L60" s="909"/>
      <c r="M60" s="909"/>
      <c r="N60" s="909"/>
      <c r="O60" s="909"/>
      <c r="P60" s="909"/>
      <c r="Q60" s="909"/>
      <c r="R60" s="909"/>
      <c r="S60" s="909"/>
      <c r="T60" s="909"/>
      <c r="U60" s="909"/>
      <c r="V60" s="909"/>
      <c r="W60" s="909"/>
      <c r="X60" s="909"/>
      <c r="Y60" s="909"/>
      <c r="Z60" s="909"/>
    </row>
    <row r="61" spans="1:26" ht="12.75" customHeight="1">
      <c r="A61" s="909"/>
      <c r="B61" s="909"/>
      <c r="C61" s="909"/>
      <c r="D61" s="909"/>
      <c r="E61" s="909"/>
      <c r="F61" s="909"/>
      <c r="G61" s="909"/>
      <c r="H61" s="909"/>
      <c r="I61" s="909"/>
      <c r="J61" s="909"/>
      <c r="K61" s="909"/>
      <c r="L61" s="909"/>
      <c r="M61" s="909"/>
      <c r="N61" s="909"/>
      <c r="O61" s="909"/>
      <c r="P61" s="909"/>
      <c r="Q61" s="909"/>
      <c r="R61" s="909"/>
      <c r="S61" s="909"/>
      <c r="T61" s="909"/>
      <c r="U61" s="909"/>
      <c r="V61" s="909"/>
      <c r="W61" s="909"/>
      <c r="X61" s="909"/>
      <c r="Y61" s="909"/>
      <c r="Z61" s="909"/>
    </row>
    <row r="62" spans="1:26" ht="12.75" customHeight="1">
      <c r="A62" s="909"/>
      <c r="B62" s="909"/>
      <c r="C62" s="909"/>
      <c r="D62" s="909"/>
      <c r="E62" s="909"/>
      <c r="F62" s="909"/>
      <c r="G62" s="909"/>
      <c r="H62" s="909"/>
      <c r="I62" s="909"/>
      <c r="J62" s="909"/>
      <c r="K62" s="909"/>
      <c r="L62" s="909"/>
      <c r="M62" s="909"/>
      <c r="N62" s="909"/>
      <c r="O62" s="909"/>
      <c r="P62" s="909"/>
      <c r="Q62" s="909"/>
      <c r="R62" s="909"/>
      <c r="S62" s="909"/>
      <c r="T62" s="909"/>
      <c r="U62" s="909"/>
      <c r="V62" s="909"/>
      <c r="W62" s="909"/>
      <c r="X62" s="909"/>
      <c r="Y62" s="909"/>
      <c r="Z62" s="909"/>
    </row>
    <row r="63" spans="1:26" ht="12.75" customHeight="1">
      <c r="A63" s="909"/>
      <c r="B63" s="909"/>
      <c r="C63" s="909"/>
      <c r="D63" s="909"/>
      <c r="E63" s="909"/>
      <c r="F63" s="909"/>
      <c r="G63" s="909"/>
      <c r="H63" s="909"/>
      <c r="I63" s="909"/>
      <c r="J63" s="909"/>
      <c r="K63" s="909"/>
      <c r="L63" s="909"/>
      <c r="M63" s="909"/>
      <c r="N63" s="909"/>
      <c r="O63" s="909"/>
      <c r="P63" s="909"/>
      <c r="Q63" s="909"/>
      <c r="R63" s="909"/>
      <c r="S63" s="909"/>
      <c r="T63" s="909"/>
      <c r="U63" s="909"/>
      <c r="V63" s="909"/>
      <c r="W63" s="909"/>
      <c r="X63" s="909"/>
      <c r="Y63" s="909"/>
      <c r="Z63" s="909"/>
    </row>
    <row r="64" spans="1:26" ht="12.75" customHeight="1">
      <c r="A64" s="909"/>
      <c r="B64" s="909"/>
      <c r="C64" s="909"/>
      <c r="D64" s="909"/>
      <c r="E64" s="909"/>
      <c r="F64" s="909"/>
      <c r="G64" s="909"/>
      <c r="H64" s="909"/>
      <c r="I64" s="909"/>
      <c r="J64" s="909"/>
      <c r="K64" s="909"/>
      <c r="L64" s="909"/>
      <c r="M64" s="909"/>
      <c r="N64" s="909"/>
      <c r="O64" s="909"/>
      <c r="P64" s="909"/>
      <c r="Q64" s="909"/>
      <c r="R64" s="909"/>
      <c r="S64" s="909"/>
      <c r="T64" s="909"/>
      <c r="U64" s="909"/>
      <c r="V64" s="909"/>
      <c r="W64" s="909"/>
      <c r="X64" s="909"/>
      <c r="Y64" s="909"/>
      <c r="Z64" s="909"/>
    </row>
    <row r="65" spans="1:26" ht="12.75" customHeight="1">
      <c r="A65" s="909"/>
      <c r="B65" s="909"/>
      <c r="C65" s="909"/>
      <c r="D65" s="909"/>
      <c r="E65" s="909"/>
      <c r="F65" s="909"/>
      <c r="G65" s="909"/>
      <c r="H65" s="909"/>
      <c r="I65" s="909"/>
      <c r="J65" s="909"/>
      <c r="K65" s="909"/>
      <c r="L65" s="909"/>
      <c r="M65" s="909"/>
      <c r="N65" s="909"/>
      <c r="O65" s="909"/>
      <c r="P65" s="909"/>
      <c r="Q65" s="909"/>
      <c r="R65" s="909"/>
      <c r="S65" s="909"/>
      <c r="T65" s="909"/>
      <c r="U65" s="909"/>
      <c r="V65" s="909"/>
      <c r="W65" s="909"/>
      <c r="X65" s="909"/>
      <c r="Y65" s="909"/>
      <c r="Z65" s="909"/>
    </row>
    <row r="66" spans="1:26" ht="12.75" customHeight="1">
      <c r="A66" s="909"/>
      <c r="B66" s="909"/>
      <c r="C66" s="909"/>
      <c r="D66" s="909"/>
      <c r="E66" s="909"/>
      <c r="F66" s="909"/>
      <c r="G66" s="909"/>
      <c r="H66" s="909"/>
      <c r="I66" s="909"/>
      <c r="J66" s="909"/>
      <c r="K66" s="909"/>
      <c r="L66" s="909"/>
      <c r="M66" s="909"/>
      <c r="N66" s="909"/>
      <c r="O66" s="909"/>
      <c r="P66" s="909"/>
      <c r="Q66" s="909"/>
      <c r="R66" s="909"/>
      <c r="S66" s="909"/>
      <c r="T66" s="909"/>
      <c r="U66" s="909"/>
      <c r="V66" s="909"/>
      <c r="W66" s="909"/>
      <c r="X66" s="909"/>
      <c r="Y66" s="909"/>
      <c r="Z66" s="909"/>
    </row>
    <row r="67" spans="1:26" ht="12.75" customHeight="1">
      <c r="A67" s="909"/>
      <c r="B67" s="909"/>
      <c r="C67" s="909"/>
      <c r="D67" s="909"/>
      <c r="E67" s="909"/>
      <c r="F67" s="909"/>
      <c r="G67" s="909"/>
      <c r="H67" s="909"/>
      <c r="I67" s="909"/>
      <c r="J67" s="909"/>
      <c r="K67" s="909"/>
      <c r="L67" s="909"/>
      <c r="M67" s="909"/>
      <c r="N67" s="909"/>
      <c r="O67" s="909"/>
      <c r="P67" s="909"/>
      <c r="Q67" s="909"/>
      <c r="R67" s="909"/>
      <c r="S67" s="909"/>
      <c r="T67" s="909"/>
      <c r="U67" s="909"/>
      <c r="V67" s="909"/>
      <c r="W67" s="909"/>
      <c r="X67" s="909"/>
      <c r="Y67" s="909"/>
      <c r="Z67" s="909"/>
    </row>
    <row r="68" spans="1:26" ht="12.75" customHeight="1">
      <c r="A68" s="909"/>
      <c r="B68" s="909"/>
      <c r="C68" s="909"/>
      <c r="D68" s="909"/>
      <c r="E68" s="909"/>
      <c r="F68" s="909"/>
      <c r="G68" s="909"/>
      <c r="H68" s="909"/>
      <c r="I68" s="909"/>
      <c r="J68" s="909"/>
      <c r="K68" s="909"/>
      <c r="L68" s="909"/>
      <c r="M68" s="909"/>
      <c r="N68" s="909"/>
      <c r="O68" s="909"/>
      <c r="P68" s="909"/>
      <c r="Q68" s="909"/>
      <c r="R68" s="909"/>
      <c r="S68" s="909"/>
      <c r="T68" s="909"/>
      <c r="U68" s="909"/>
      <c r="V68" s="909"/>
      <c r="W68" s="909"/>
      <c r="X68" s="909"/>
      <c r="Y68" s="909"/>
      <c r="Z68" s="909"/>
    </row>
    <row r="69" spans="1:26" ht="12.75" customHeight="1">
      <c r="A69" s="909"/>
      <c r="B69" s="909"/>
      <c r="C69" s="909"/>
      <c r="D69" s="909"/>
      <c r="E69" s="909"/>
      <c r="F69" s="909"/>
      <c r="G69" s="909"/>
      <c r="H69" s="909"/>
      <c r="I69" s="909"/>
      <c r="J69" s="909"/>
      <c r="K69" s="909"/>
      <c r="L69" s="909"/>
      <c r="M69" s="909"/>
      <c r="N69" s="909"/>
      <c r="O69" s="909"/>
      <c r="P69" s="909"/>
      <c r="Q69" s="909"/>
      <c r="R69" s="909"/>
      <c r="S69" s="909"/>
      <c r="T69" s="909"/>
      <c r="U69" s="909"/>
      <c r="V69" s="909"/>
      <c r="W69" s="909"/>
      <c r="X69" s="909"/>
      <c r="Y69" s="909"/>
      <c r="Z69" s="909"/>
    </row>
    <row r="70" spans="1:26" ht="12.75" customHeight="1">
      <c r="A70" s="909"/>
      <c r="B70" s="909"/>
      <c r="C70" s="909"/>
      <c r="D70" s="909"/>
      <c r="E70" s="909"/>
      <c r="F70" s="909"/>
      <c r="G70" s="909"/>
      <c r="H70" s="909"/>
      <c r="I70" s="909"/>
      <c r="J70" s="909"/>
      <c r="K70" s="909"/>
      <c r="L70" s="909"/>
      <c r="M70" s="909"/>
      <c r="N70" s="909"/>
      <c r="O70" s="909"/>
      <c r="P70" s="909"/>
      <c r="Q70" s="909"/>
      <c r="R70" s="909"/>
      <c r="S70" s="909"/>
      <c r="T70" s="909"/>
      <c r="U70" s="909"/>
      <c r="V70" s="909"/>
      <c r="W70" s="909"/>
      <c r="X70" s="909"/>
      <c r="Y70" s="909"/>
      <c r="Z70" s="909"/>
    </row>
    <row r="71" spans="1:26" ht="12.75" customHeight="1">
      <c r="A71" s="909"/>
      <c r="B71" s="909"/>
      <c r="C71" s="909"/>
      <c r="D71" s="909"/>
      <c r="E71" s="909"/>
      <c r="F71" s="909"/>
      <c r="G71" s="909"/>
      <c r="H71" s="909"/>
      <c r="I71" s="909"/>
      <c r="J71" s="909"/>
      <c r="K71" s="909"/>
      <c r="L71" s="909"/>
      <c r="M71" s="909"/>
      <c r="N71" s="909"/>
      <c r="O71" s="909"/>
      <c r="P71" s="909"/>
      <c r="Q71" s="909"/>
      <c r="R71" s="909"/>
      <c r="S71" s="909"/>
      <c r="T71" s="909"/>
      <c r="U71" s="909"/>
      <c r="V71" s="909"/>
      <c r="W71" s="909"/>
      <c r="X71" s="909"/>
      <c r="Y71" s="909"/>
      <c r="Z71" s="909"/>
    </row>
    <row r="72" spans="1:26" ht="12.75" customHeight="1">
      <c r="A72" s="909"/>
      <c r="B72" s="909"/>
      <c r="C72" s="909"/>
      <c r="D72" s="909"/>
      <c r="E72" s="909"/>
      <c r="F72" s="909"/>
      <c r="G72" s="909"/>
      <c r="H72" s="909"/>
      <c r="I72" s="909"/>
      <c r="J72" s="909"/>
      <c r="K72" s="909"/>
      <c r="L72" s="909"/>
      <c r="M72" s="909"/>
      <c r="N72" s="909"/>
      <c r="O72" s="909"/>
      <c r="P72" s="909"/>
      <c r="Q72" s="909"/>
      <c r="R72" s="909"/>
      <c r="S72" s="909"/>
      <c r="T72" s="909"/>
      <c r="U72" s="909"/>
      <c r="V72" s="909"/>
      <c r="W72" s="909"/>
      <c r="X72" s="909"/>
      <c r="Y72" s="909"/>
      <c r="Z72" s="909"/>
    </row>
    <row r="73" spans="1:26" ht="12.75" customHeight="1">
      <c r="A73" s="909"/>
      <c r="B73" s="909"/>
      <c r="C73" s="909"/>
      <c r="D73" s="909"/>
      <c r="E73" s="909"/>
      <c r="F73" s="909"/>
      <c r="G73" s="909"/>
      <c r="H73" s="909"/>
      <c r="I73" s="909"/>
      <c r="J73" s="909"/>
      <c r="K73" s="909"/>
      <c r="L73" s="909"/>
      <c r="M73" s="909"/>
      <c r="N73" s="909"/>
      <c r="O73" s="909"/>
      <c r="P73" s="909"/>
      <c r="Q73" s="909"/>
      <c r="R73" s="909"/>
      <c r="S73" s="909"/>
      <c r="T73" s="909"/>
      <c r="U73" s="909"/>
      <c r="V73" s="909"/>
      <c r="W73" s="909"/>
      <c r="X73" s="909"/>
      <c r="Y73" s="909"/>
      <c r="Z73" s="909"/>
    </row>
    <row r="74" spans="1:26" ht="12.75" customHeight="1">
      <c r="A74" s="909"/>
      <c r="B74" s="909"/>
      <c r="C74" s="909"/>
      <c r="D74" s="909"/>
      <c r="E74" s="909"/>
      <c r="F74" s="909"/>
      <c r="G74" s="909"/>
      <c r="H74" s="909"/>
      <c r="I74" s="909"/>
      <c r="J74" s="909"/>
      <c r="K74" s="909"/>
      <c r="L74" s="909"/>
      <c r="M74" s="909"/>
      <c r="N74" s="909"/>
      <c r="O74" s="909"/>
      <c r="P74" s="909"/>
      <c r="Q74" s="909"/>
      <c r="R74" s="909"/>
      <c r="S74" s="909"/>
      <c r="T74" s="909"/>
      <c r="U74" s="909"/>
      <c r="V74" s="909"/>
      <c r="W74" s="909"/>
      <c r="X74" s="909"/>
      <c r="Y74" s="909"/>
      <c r="Z74" s="909"/>
    </row>
    <row r="75" spans="1:26" ht="12.75" customHeight="1">
      <c r="A75" s="909"/>
      <c r="B75" s="909"/>
      <c r="C75" s="909"/>
      <c r="D75" s="909"/>
      <c r="E75" s="909"/>
      <c r="F75" s="909"/>
      <c r="G75" s="909"/>
      <c r="H75" s="909"/>
      <c r="I75" s="909"/>
      <c r="J75" s="909"/>
      <c r="K75" s="909"/>
      <c r="L75" s="909"/>
      <c r="M75" s="909"/>
      <c r="N75" s="909"/>
      <c r="O75" s="909"/>
      <c r="P75" s="909"/>
      <c r="Q75" s="909"/>
      <c r="R75" s="909"/>
      <c r="S75" s="909"/>
      <c r="T75" s="909"/>
      <c r="U75" s="909"/>
      <c r="V75" s="909"/>
      <c r="W75" s="909"/>
      <c r="X75" s="909"/>
      <c r="Y75" s="909"/>
      <c r="Z75" s="909"/>
    </row>
    <row r="76" spans="1:26" ht="12.75" customHeight="1">
      <c r="A76" s="909"/>
      <c r="B76" s="909"/>
      <c r="C76" s="909"/>
      <c r="D76" s="909"/>
      <c r="E76" s="909"/>
      <c r="F76" s="909"/>
      <c r="G76" s="909"/>
      <c r="H76" s="909"/>
      <c r="I76" s="909"/>
      <c r="J76" s="909"/>
      <c r="K76" s="909"/>
      <c r="L76" s="909"/>
      <c r="M76" s="909"/>
      <c r="N76" s="909"/>
      <c r="O76" s="909"/>
      <c r="P76" s="909"/>
      <c r="Q76" s="909"/>
      <c r="R76" s="909"/>
      <c r="S76" s="909"/>
      <c r="T76" s="909"/>
      <c r="U76" s="909"/>
      <c r="V76" s="909"/>
      <c r="W76" s="909"/>
      <c r="X76" s="909"/>
      <c r="Y76" s="909"/>
      <c r="Z76" s="909"/>
    </row>
    <row r="77" spans="1:26" ht="12.75" customHeight="1">
      <c r="A77" s="909"/>
      <c r="B77" s="909"/>
      <c r="C77" s="909"/>
      <c r="D77" s="909"/>
      <c r="E77" s="909"/>
      <c r="F77" s="909"/>
      <c r="G77" s="909"/>
      <c r="H77" s="909"/>
      <c r="I77" s="909"/>
      <c r="J77" s="909"/>
      <c r="K77" s="909"/>
      <c r="L77" s="909"/>
      <c r="M77" s="909"/>
      <c r="N77" s="909"/>
      <c r="O77" s="909"/>
      <c r="P77" s="909"/>
      <c r="Q77" s="909"/>
      <c r="R77" s="909"/>
      <c r="S77" s="909"/>
      <c r="T77" s="909"/>
      <c r="U77" s="909"/>
      <c r="V77" s="909"/>
      <c r="W77" s="909"/>
      <c r="X77" s="909"/>
      <c r="Y77" s="909"/>
      <c r="Z77" s="909"/>
    </row>
    <row r="78" spans="1:26" ht="12.75" customHeight="1">
      <c r="A78" s="909"/>
      <c r="B78" s="909"/>
      <c r="C78" s="909"/>
      <c r="D78" s="909"/>
      <c r="E78" s="909"/>
      <c r="F78" s="909"/>
      <c r="G78" s="909"/>
      <c r="H78" s="909"/>
      <c r="I78" s="909"/>
      <c r="J78" s="909"/>
      <c r="K78" s="909"/>
      <c r="L78" s="909"/>
      <c r="M78" s="909"/>
      <c r="N78" s="909"/>
      <c r="O78" s="909"/>
      <c r="P78" s="909"/>
      <c r="Q78" s="909"/>
      <c r="R78" s="909"/>
      <c r="S78" s="909"/>
      <c r="T78" s="909"/>
      <c r="U78" s="909"/>
      <c r="V78" s="909"/>
      <c r="W78" s="909"/>
      <c r="X78" s="909"/>
      <c r="Y78" s="909"/>
      <c r="Z78" s="909"/>
    </row>
    <row r="79" spans="1:26" ht="12.75" customHeight="1">
      <c r="A79" s="909"/>
      <c r="B79" s="909"/>
      <c r="C79" s="909"/>
      <c r="D79" s="909"/>
      <c r="E79" s="909"/>
      <c r="F79" s="909"/>
      <c r="G79" s="909"/>
      <c r="H79" s="909"/>
      <c r="I79" s="909"/>
      <c r="J79" s="909"/>
      <c r="K79" s="909"/>
      <c r="L79" s="909"/>
      <c r="M79" s="909"/>
      <c r="N79" s="909"/>
      <c r="O79" s="909"/>
      <c r="P79" s="909"/>
      <c r="Q79" s="909"/>
      <c r="R79" s="909"/>
      <c r="S79" s="909"/>
      <c r="T79" s="909"/>
      <c r="U79" s="909"/>
      <c r="V79" s="909"/>
      <c r="W79" s="909"/>
      <c r="X79" s="909"/>
      <c r="Y79" s="909"/>
      <c r="Z79" s="909"/>
    </row>
    <row r="80" spans="1:26" ht="12.75" customHeight="1">
      <c r="A80" s="909"/>
      <c r="B80" s="909"/>
      <c r="C80" s="909"/>
      <c r="D80" s="909"/>
      <c r="E80" s="909"/>
      <c r="F80" s="909"/>
      <c r="G80" s="909"/>
      <c r="H80" s="909"/>
      <c r="I80" s="909"/>
      <c r="J80" s="909"/>
      <c r="K80" s="909"/>
      <c r="L80" s="909"/>
      <c r="M80" s="909"/>
      <c r="N80" s="909"/>
      <c r="O80" s="909"/>
      <c r="P80" s="909"/>
      <c r="Q80" s="909"/>
      <c r="R80" s="909"/>
      <c r="S80" s="909"/>
      <c r="T80" s="909"/>
      <c r="U80" s="909"/>
      <c r="V80" s="909"/>
      <c r="W80" s="909"/>
      <c r="X80" s="909"/>
      <c r="Y80" s="909"/>
      <c r="Z80" s="909"/>
    </row>
    <row r="81" spans="1:26" ht="12.75" customHeight="1">
      <c r="A81" s="909"/>
      <c r="B81" s="909"/>
      <c r="C81" s="909"/>
      <c r="D81" s="909"/>
      <c r="E81" s="909"/>
      <c r="F81" s="909"/>
      <c r="G81" s="909"/>
      <c r="H81" s="909"/>
      <c r="I81" s="909"/>
      <c r="J81" s="909"/>
      <c r="K81" s="909"/>
      <c r="L81" s="909"/>
      <c r="M81" s="909"/>
      <c r="N81" s="909"/>
      <c r="O81" s="909"/>
      <c r="P81" s="909"/>
      <c r="Q81" s="909"/>
      <c r="R81" s="909"/>
      <c r="S81" s="909"/>
      <c r="T81" s="909"/>
      <c r="U81" s="909"/>
      <c r="V81" s="909"/>
      <c r="W81" s="909"/>
      <c r="X81" s="909"/>
      <c r="Y81" s="909"/>
      <c r="Z81" s="909"/>
    </row>
    <row r="82" spans="1:26" ht="12.75" customHeight="1">
      <c r="A82" s="909"/>
      <c r="B82" s="909"/>
      <c r="C82" s="909"/>
      <c r="D82" s="909"/>
      <c r="E82" s="909"/>
      <c r="F82" s="909"/>
      <c r="G82" s="909"/>
      <c r="H82" s="909"/>
      <c r="I82" s="909"/>
      <c r="J82" s="909"/>
      <c r="K82" s="909"/>
      <c r="L82" s="909"/>
      <c r="M82" s="909"/>
      <c r="N82" s="909"/>
      <c r="O82" s="909"/>
      <c r="P82" s="909"/>
      <c r="Q82" s="909"/>
      <c r="R82" s="909"/>
      <c r="S82" s="909"/>
      <c r="T82" s="909"/>
      <c r="U82" s="909"/>
      <c r="V82" s="909"/>
      <c r="W82" s="909"/>
      <c r="X82" s="909"/>
      <c r="Y82" s="909"/>
      <c r="Z82" s="909"/>
    </row>
    <row r="83" spans="1:26" ht="12.75" customHeight="1">
      <c r="A83" s="909"/>
      <c r="B83" s="909"/>
      <c r="C83" s="909"/>
      <c r="D83" s="909"/>
      <c r="E83" s="909"/>
      <c r="F83" s="909"/>
      <c r="G83" s="909"/>
      <c r="H83" s="909"/>
      <c r="I83" s="909"/>
      <c r="J83" s="909"/>
      <c r="K83" s="909"/>
      <c r="L83" s="909"/>
      <c r="M83" s="909"/>
      <c r="N83" s="909"/>
      <c r="O83" s="909"/>
      <c r="P83" s="909"/>
      <c r="Q83" s="909"/>
      <c r="R83" s="909"/>
      <c r="S83" s="909"/>
      <c r="T83" s="909"/>
      <c r="U83" s="909"/>
      <c r="V83" s="909"/>
      <c r="W83" s="909"/>
      <c r="X83" s="909"/>
      <c r="Y83" s="909"/>
      <c r="Z83" s="909"/>
    </row>
    <row r="84" spans="1:26" ht="12.75" customHeight="1">
      <c r="A84" s="909"/>
      <c r="B84" s="909"/>
      <c r="C84" s="909"/>
      <c r="D84" s="909"/>
      <c r="E84" s="909"/>
      <c r="F84" s="909"/>
      <c r="G84" s="909"/>
      <c r="H84" s="909"/>
      <c r="I84" s="909"/>
      <c r="J84" s="909"/>
      <c r="K84" s="909"/>
      <c r="L84" s="909"/>
      <c r="M84" s="909"/>
      <c r="N84" s="909"/>
      <c r="O84" s="909"/>
      <c r="P84" s="909"/>
      <c r="Q84" s="909"/>
      <c r="R84" s="909"/>
      <c r="S84" s="909"/>
      <c r="T84" s="909"/>
      <c r="U84" s="909"/>
      <c r="V84" s="909"/>
      <c r="W84" s="909"/>
      <c r="X84" s="909"/>
      <c r="Y84" s="909"/>
      <c r="Z84" s="909"/>
    </row>
    <row r="85" spans="1:26" ht="12.75" customHeight="1">
      <c r="A85" s="909"/>
      <c r="B85" s="909"/>
      <c r="C85" s="909"/>
      <c r="D85" s="909"/>
      <c r="E85" s="909"/>
      <c r="F85" s="909"/>
      <c r="G85" s="909"/>
      <c r="H85" s="909"/>
      <c r="I85" s="909"/>
      <c r="J85" s="909"/>
      <c r="K85" s="909"/>
      <c r="L85" s="909"/>
      <c r="M85" s="909"/>
      <c r="N85" s="909"/>
      <c r="O85" s="909"/>
      <c r="P85" s="909"/>
      <c r="Q85" s="909"/>
      <c r="R85" s="909"/>
      <c r="S85" s="909"/>
      <c r="T85" s="909"/>
      <c r="U85" s="909"/>
      <c r="V85" s="909"/>
      <c r="W85" s="909"/>
      <c r="X85" s="909"/>
      <c r="Y85" s="909"/>
      <c r="Z85" s="909"/>
    </row>
    <row r="86" spans="1:26" ht="12.75" customHeight="1">
      <c r="A86" s="909"/>
      <c r="B86" s="909"/>
      <c r="C86" s="909"/>
      <c r="D86" s="909"/>
      <c r="E86" s="909"/>
      <c r="F86" s="909"/>
      <c r="G86" s="909"/>
      <c r="H86" s="909"/>
      <c r="I86" s="909"/>
      <c r="J86" s="909"/>
      <c r="K86" s="909"/>
      <c r="L86" s="909"/>
      <c r="M86" s="909"/>
      <c r="N86" s="909"/>
      <c r="O86" s="909"/>
      <c r="P86" s="909"/>
      <c r="Q86" s="909"/>
      <c r="R86" s="909"/>
      <c r="S86" s="909"/>
      <c r="T86" s="909"/>
      <c r="U86" s="909"/>
      <c r="V86" s="909"/>
      <c r="W86" s="909"/>
      <c r="X86" s="909"/>
      <c r="Y86" s="909"/>
      <c r="Z86" s="909"/>
    </row>
    <row r="87" spans="1:26" ht="12.75" customHeight="1">
      <c r="A87" s="909"/>
      <c r="B87" s="909"/>
      <c r="C87" s="909"/>
      <c r="D87" s="909"/>
      <c r="E87" s="909"/>
      <c r="F87" s="909"/>
      <c r="G87" s="909"/>
      <c r="H87" s="909"/>
      <c r="I87" s="909"/>
      <c r="J87" s="909"/>
      <c r="K87" s="909"/>
      <c r="L87" s="909"/>
      <c r="M87" s="909"/>
      <c r="N87" s="909"/>
      <c r="O87" s="909"/>
      <c r="P87" s="909"/>
      <c r="Q87" s="909"/>
      <c r="R87" s="909"/>
      <c r="S87" s="909"/>
      <c r="T87" s="909"/>
      <c r="U87" s="909"/>
      <c r="V87" s="909"/>
      <c r="W87" s="909"/>
      <c r="X87" s="909"/>
      <c r="Y87" s="909"/>
      <c r="Z87" s="909"/>
    </row>
    <row r="88" spans="1:26" ht="12.75" customHeight="1">
      <c r="A88" s="909"/>
      <c r="B88" s="909"/>
      <c r="C88" s="909"/>
      <c r="D88" s="909"/>
      <c r="E88" s="909"/>
      <c r="F88" s="909"/>
      <c r="G88" s="909"/>
      <c r="H88" s="909"/>
      <c r="I88" s="909"/>
      <c r="J88" s="909"/>
      <c r="K88" s="909"/>
      <c r="L88" s="909"/>
      <c r="M88" s="909"/>
      <c r="N88" s="909"/>
      <c r="O88" s="909"/>
      <c r="P88" s="909"/>
      <c r="Q88" s="909"/>
      <c r="R88" s="909"/>
      <c r="S88" s="909"/>
      <c r="T88" s="909"/>
      <c r="U88" s="909"/>
      <c r="V88" s="909"/>
      <c r="W88" s="909"/>
      <c r="X88" s="909"/>
      <c r="Y88" s="909"/>
      <c r="Z88" s="909"/>
    </row>
    <row r="89" spans="1:26" ht="12.75" customHeight="1">
      <c r="A89" s="909"/>
      <c r="B89" s="909"/>
      <c r="C89" s="909"/>
      <c r="D89" s="909"/>
      <c r="E89" s="909"/>
      <c r="F89" s="909"/>
      <c r="G89" s="909"/>
      <c r="H89" s="909"/>
      <c r="I89" s="909"/>
      <c r="J89" s="909"/>
      <c r="K89" s="909"/>
      <c r="L89" s="909"/>
      <c r="M89" s="909"/>
      <c r="N89" s="909"/>
      <c r="O89" s="909"/>
      <c r="P89" s="909"/>
      <c r="Q89" s="909"/>
      <c r="R89" s="909"/>
      <c r="S89" s="909"/>
      <c r="T89" s="909"/>
      <c r="U89" s="909"/>
      <c r="V89" s="909"/>
      <c r="W89" s="909"/>
      <c r="X89" s="909"/>
      <c r="Y89" s="909"/>
      <c r="Z89" s="909"/>
    </row>
    <row r="90" spans="1:26" ht="12.75" customHeight="1">
      <c r="A90" s="909"/>
      <c r="B90" s="909"/>
      <c r="C90" s="909"/>
      <c r="D90" s="909"/>
      <c r="E90" s="909"/>
      <c r="F90" s="909"/>
      <c r="G90" s="909"/>
      <c r="H90" s="909"/>
      <c r="I90" s="909"/>
      <c r="J90" s="909"/>
      <c r="K90" s="909"/>
      <c r="L90" s="909"/>
      <c r="M90" s="909"/>
      <c r="N90" s="909"/>
      <c r="O90" s="909"/>
      <c r="P90" s="909"/>
      <c r="Q90" s="909"/>
      <c r="R90" s="909"/>
      <c r="S90" s="909"/>
      <c r="T90" s="909"/>
      <c r="U90" s="909"/>
      <c r="V90" s="909"/>
      <c r="W90" s="909"/>
      <c r="X90" s="909"/>
      <c r="Y90" s="909"/>
      <c r="Z90" s="909"/>
    </row>
    <row r="91" spans="1:26" ht="12.75" customHeight="1">
      <c r="A91" s="909"/>
      <c r="B91" s="909"/>
      <c r="C91" s="909"/>
      <c r="D91" s="909"/>
      <c r="E91" s="909"/>
      <c r="F91" s="909"/>
      <c r="G91" s="909"/>
      <c r="H91" s="909"/>
      <c r="I91" s="909"/>
      <c r="J91" s="909"/>
      <c r="K91" s="909"/>
      <c r="L91" s="909"/>
      <c r="M91" s="909"/>
      <c r="N91" s="909"/>
      <c r="O91" s="909"/>
      <c r="P91" s="909"/>
      <c r="Q91" s="909"/>
      <c r="R91" s="909"/>
      <c r="S91" s="909"/>
      <c r="T91" s="909"/>
      <c r="U91" s="909"/>
      <c r="V91" s="909"/>
      <c r="W91" s="909"/>
      <c r="X91" s="909"/>
      <c r="Y91" s="909"/>
      <c r="Z91" s="909"/>
    </row>
    <row r="92" spans="1:26" ht="12.75" customHeight="1">
      <c r="A92" s="909"/>
      <c r="B92" s="909"/>
      <c r="C92" s="909"/>
      <c r="D92" s="909"/>
      <c r="E92" s="909"/>
      <c r="F92" s="909"/>
      <c r="G92" s="909"/>
      <c r="H92" s="909"/>
      <c r="I92" s="909"/>
      <c r="J92" s="909"/>
      <c r="K92" s="909"/>
      <c r="L92" s="909"/>
      <c r="M92" s="909"/>
      <c r="N92" s="909"/>
      <c r="O92" s="909"/>
      <c r="P92" s="909"/>
      <c r="Q92" s="909"/>
      <c r="R92" s="909"/>
      <c r="S92" s="909"/>
      <c r="T92" s="909"/>
      <c r="U92" s="909"/>
      <c r="V92" s="909"/>
      <c r="W92" s="909"/>
      <c r="X92" s="909"/>
      <c r="Y92" s="909"/>
      <c r="Z92" s="909"/>
    </row>
    <row r="93" spans="1:26" ht="12.75" customHeight="1">
      <c r="A93" s="909"/>
      <c r="B93" s="909"/>
      <c r="C93" s="909"/>
      <c r="D93" s="909"/>
      <c r="E93" s="909"/>
      <c r="F93" s="909"/>
      <c r="G93" s="909"/>
      <c r="H93" s="909"/>
      <c r="I93" s="909"/>
      <c r="J93" s="909"/>
      <c r="K93" s="909"/>
      <c r="L93" s="909"/>
      <c r="M93" s="909"/>
      <c r="N93" s="909"/>
      <c r="O93" s="909"/>
      <c r="P93" s="909"/>
      <c r="Q93" s="909"/>
      <c r="R93" s="909"/>
      <c r="S93" s="909"/>
      <c r="T93" s="909"/>
      <c r="U93" s="909"/>
      <c r="V93" s="909"/>
      <c r="W93" s="909"/>
      <c r="X93" s="909"/>
      <c r="Y93" s="909"/>
      <c r="Z93" s="909"/>
    </row>
    <row r="94" spans="1:26" ht="12.75" customHeight="1">
      <c r="A94" s="909"/>
      <c r="B94" s="909"/>
      <c r="C94" s="909"/>
      <c r="D94" s="909"/>
      <c r="E94" s="909"/>
      <c r="F94" s="909"/>
      <c r="G94" s="909"/>
      <c r="H94" s="909"/>
      <c r="I94" s="909"/>
      <c r="J94" s="909"/>
      <c r="K94" s="909"/>
      <c r="L94" s="909"/>
      <c r="M94" s="909"/>
      <c r="N94" s="909"/>
      <c r="O94" s="909"/>
      <c r="P94" s="909"/>
      <c r="Q94" s="909"/>
      <c r="R94" s="909"/>
      <c r="S94" s="909"/>
      <c r="T94" s="909"/>
      <c r="U94" s="909"/>
      <c r="V94" s="909"/>
      <c r="W94" s="909"/>
      <c r="X94" s="909"/>
      <c r="Y94" s="909"/>
      <c r="Z94" s="909"/>
    </row>
    <row r="95" spans="1:26" ht="12.75" customHeight="1">
      <c r="A95" s="909"/>
      <c r="B95" s="909"/>
      <c r="C95" s="909"/>
      <c r="D95" s="909"/>
      <c r="E95" s="909"/>
      <c r="F95" s="909"/>
      <c r="G95" s="909"/>
      <c r="H95" s="909"/>
      <c r="I95" s="909"/>
      <c r="J95" s="909"/>
      <c r="K95" s="909"/>
      <c r="L95" s="909"/>
      <c r="M95" s="909"/>
      <c r="N95" s="909"/>
      <c r="O95" s="909"/>
      <c r="P95" s="909"/>
      <c r="Q95" s="909"/>
      <c r="R95" s="909"/>
      <c r="S95" s="909"/>
      <c r="T95" s="909"/>
      <c r="U95" s="909"/>
      <c r="V95" s="909"/>
      <c r="W95" s="909"/>
      <c r="X95" s="909"/>
      <c r="Y95" s="909"/>
      <c r="Z95" s="909"/>
    </row>
    <row r="96" spans="1:26" ht="12.75" customHeight="1">
      <c r="A96" s="909"/>
      <c r="B96" s="909"/>
      <c r="C96" s="909"/>
      <c r="D96" s="909"/>
      <c r="E96" s="909"/>
      <c r="F96" s="909"/>
      <c r="G96" s="909"/>
      <c r="H96" s="909"/>
      <c r="I96" s="909"/>
      <c r="J96" s="909"/>
      <c r="K96" s="909"/>
      <c r="L96" s="909"/>
      <c r="M96" s="909"/>
      <c r="N96" s="909"/>
      <c r="O96" s="909"/>
      <c r="P96" s="909"/>
      <c r="Q96" s="909"/>
      <c r="R96" s="909"/>
      <c r="S96" s="909"/>
      <c r="T96" s="909"/>
      <c r="U96" s="909"/>
      <c r="V96" s="909"/>
      <c r="W96" s="909"/>
      <c r="X96" s="909"/>
      <c r="Y96" s="909"/>
      <c r="Z96" s="909"/>
    </row>
    <row r="97" spans="1:26" ht="12.75" customHeight="1">
      <c r="A97" s="909"/>
      <c r="B97" s="909"/>
      <c r="C97" s="909"/>
      <c r="D97" s="909"/>
      <c r="E97" s="909"/>
      <c r="F97" s="909"/>
      <c r="G97" s="909"/>
      <c r="H97" s="909"/>
      <c r="I97" s="909"/>
      <c r="J97" s="909"/>
      <c r="K97" s="909"/>
      <c r="L97" s="909"/>
      <c r="M97" s="909"/>
      <c r="N97" s="909"/>
      <c r="O97" s="909"/>
      <c r="P97" s="909"/>
      <c r="Q97" s="909"/>
      <c r="R97" s="909"/>
      <c r="S97" s="909"/>
      <c r="T97" s="909"/>
      <c r="U97" s="909"/>
      <c r="V97" s="909"/>
      <c r="W97" s="909"/>
      <c r="X97" s="909"/>
      <c r="Y97" s="909"/>
      <c r="Z97" s="909"/>
    </row>
    <row r="98" spans="1:26" ht="12.75" customHeight="1">
      <c r="A98" s="909"/>
      <c r="B98" s="909"/>
      <c r="C98" s="909"/>
      <c r="D98" s="909"/>
      <c r="E98" s="909"/>
      <c r="F98" s="909"/>
      <c r="G98" s="909"/>
      <c r="H98" s="909"/>
      <c r="I98" s="909"/>
      <c r="J98" s="909"/>
      <c r="K98" s="909"/>
      <c r="L98" s="909"/>
      <c r="M98" s="909"/>
      <c r="N98" s="909"/>
      <c r="O98" s="909"/>
      <c r="P98" s="909"/>
      <c r="Q98" s="909"/>
      <c r="R98" s="909"/>
      <c r="S98" s="909"/>
      <c r="T98" s="909"/>
      <c r="U98" s="909"/>
      <c r="V98" s="909"/>
      <c r="W98" s="909"/>
      <c r="X98" s="909"/>
      <c r="Y98" s="909"/>
      <c r="Z98" s="909"/>
    </row>
    <row r="99" spans="1:26" ht="12.75" customHeight="1">
      <c r="A99" s="909"/>
      <c r="B99" s="909"/>
      <c r="C99" s="909"/>
      <c r="D99" s="909"/>
      <c r="E99" s="909"/>
      <c r="F99" s="909"/>
      <c r="G99" s="909"/>
      <c r="H99" s="909"/>
      <c r="I99" s="909"/>
      <c r="J99" s="909"/>
      <c r="K99" s="909"/>
      <c r="L99" s="909"/>
      <c r="M99" s="909"/>
      <c r="N99" s="909"/>
      <c r="O99" s="909"/>
      <c r="P99" s="909"/>
      <c r="Q99" s="909"/>
      <c r="R99" s="909"/>
      <c r="S99" s="909"/>
      <c r="T99" s="909"/>
      <c r="U99" s="909"/>
      <c r="V99" s="909"/>
      <c r="W99" s="909"/>
      <c r="X99" s="909"/>
      <c r="Y99" s="909"/>
      <c r="Z99" s="909"/>
    </row>
    <row r="100" spans="1:26" ht="12.75" customHeight="1">
      <c r="A100" s="909"/>
      <c r="B100" s="909"/>
      <c r="C100" s="909"/>
      <c r="D100" s="909"/>
      <c r="E100" s="909"/>
      <c r="F100" s="909"/>
      <c r="G100" s="909"/>
      <c r="H100" s="909"/>
      <c r="I100" s="909"/>
      <c r="J100" s="909"/>
      <c r="K100" s="909"/>
      <c r="L100" s="909"/>
      <c r="M100" s="909"/>
      <c r="N100" s="909"/>
      <c r="O100" s="909"/>
      <c r="P100" s="909"/>
      <c r="Q100" s="909"/>
      <c r="R100" s="909"/>
      <c r="S100" s="909"/>
      <c r="T100" s="909"/>
      <c r="U100" s="909"/>
      <c r="V100" s="909"/>
      <c r="W100" s="909"/>
      <c r="X100" s="909"/>
      <c r="Y100" s="909"/>
      <c r="Z100" s="909"/>
    </row>
    <row r="101" spans="1:26" ht="12.75" customHeight="1">
      <c r="A101" s="909"/>
      <c r="B101" s="909"/>
      <c r="C101" s="909"/>
      <c r="D101" s="909"/>
      <c r="E101" s="909"/>
      <c r="F101" s="909"/>
      <c r="G101" s="909"/>
      <c r="H101" s="909"/>
      <c r="I101" s="909"/>
      <c r="J101" s="909"/>
      <c r="K101" s="909"/>
      <c r="L101" s="909"/>
      <c r="M101" s="909"/>
      <c r="N101" s="909"/>
      <c r="O101" s="909"/>
      <c r="P101" s="909"/>
      <c r="Q101" s="909"/>
      <c r="R101" s="909"/>
      <c r="S101" s="909"/>
      <c r="T101" s="909"/>
      <c r="U101" s="909"/>
      <c r="V101" s="909"/>
      <c r="W101" s="909"/>
      <c r="X101" s="909"/>
      <c r="Y101" s="909"/>
      <c r="Z101" s="909"/>
    </row>
    <row r="102" spans="1:26" ht="12.75" customHeight="1">
      <c r="A102" s="909"/>
      <c r="B102" s="909"/>
      <c r="C102" s="909"/>
      <c r="D102" s="909"/>
      <c r="E102" s="909"/>
      <c r="F102" s="909"/>
      <c r="G102" s="909"/>
      <c r="H102" s="909"/>
      <c r="I102" s="909"/>
      <c r="J102" s="909"/>
      <c r="K102" s="909"/>
      <c r="L102" s="909"/>
      <c r="M102" s="909"/>
      <c r="N102" s="909"/>
      <c r="O102" s="909"/>
      <c r="P102" s="909"/>
      <c r="Q102" s="909"/>
      <c r="R102" s="909"/>
      <c r="S102" s="909"/>
      <c r="T102" s="909"/>
      <c r="U102" s="909"/>
      <c r="V102" s="909"/>
      <c r="W102" s="909"/>
      <c r="X102" s="909"/>
      <c r="Y102" s="909"/>
      <c r="Z102" s="909"/>
    </row>
    <row r="103" spans="1:26" ht="12.75" customHeight="1">
      <c r="A103" s="909"/>
      <c r="B103" s="909"/>
      <c r="C103" s="909"/>
      <c r="D103" s="909"/>
      <c r="E103" s="909"/>
      <c r="F103" s="909"/>
      <c r="G103" s="909"/>
      <c r="H103" s="909"/>
      <c r="I103" s="909"/>
      <c r="J103" s="909"/>
      <c r="K103" s="909"/>
      <c r="L103" s="909"/>
      <c r="M103" s="909"/>
      <c r="N103" s="909"/>
      <c r="O103" s="909"/>
      <c r="P103" s="909"/>
      <c r="Q103" s="909"/>
      <c r="R103" s="909"/>
      <c r="S103" s="909"/>
      <c r="T103" s="909"/>
      <c r="U103" s="909"/>
      <c r="V103" s="909"/>
      <c r="W103" s="909"/>
      <c r="X103" s="909"/>
      <c r="Y103" s="909"/>
      <c r="Z103" s="909"/>
    </row>
    <row r="104" spans="1:26" ht="12.75" customHeight="1">
      <c r="A104" s="909"/>
      <c r="B104" s="909"/>
      <c r="C104" s="909"/>
      <c r="D104" s="909"/>
      <c r="E104" s="909"/>
      <c r="F104" s="909"/>
      <c r="G104" s="909"/>
      <c r="H104" s="909"/>
      <c r="I104" s="909"/>
      <c r="J104" s="909"/>
      <c r="K104" s="909"/>
      <c r="L104" s="909"/>
      <c r="M104" s="909"/>
      <c r="N104" s="909"/>
      <c r="O104" s="909"/>
      <c r="P104" s="909"/>
      <c r="Q104" s="909"/>
      <c r="R104" s="909"/>
      <c r="S104" s="909"/>
      <c r="T104" s="909"/>
      <c r="U104" s="909"/>
      <c r="V104" s="909"/>
      <c r="W104" s="909"/>
      <c r="X104" s="909"/>
      <c r="Y104" s="909"/>
      <c r="Z104" s="909"/>
    </row>
    <row r="105" spans="1:26" ht="12.75" customHeight="1">
      <c r="A105" s="909"/>
      <c r="B105" s="909"/>
      <c r="C105" s="909"/>
      <c r="D105" s="909"/>
      <c r="E105" s="909"/>
      <c r="F105" s="909"/>
      <c r="G105" s="909"/>
      <c r="H105" s="909"/>
      <c r="I105" s="909"/>
      <c r="J105" s="909"/>
      <c r="K105" s="909"/>
      <c r="L105" s="909"/>
      <c r="M105" s="909"/>
      <c r="N105" s="909"/>
      <c r="O105" s="909"/>
      <c r="P105" s="909"/>
      <c r="Q105" s="909"/>
      <c r="R105" s="909"/>
      <c r="S105" s="909"/>
      <c r="T105" s="909"/>
      <c r="U105" s="909"/>
      <c r="V105" s="909"/>
      <c r="W105" s="909"/>
      <c r="X105" s="909"/>
      <c r="Y105" s="909"/>
      <c r="Z105" s="909"/>
    </row>
    <row r="106" spans="1:26" ht="12.75" customHeight="1">
      <c r="A106" s="909"/>
      <c r="B106" s="909"/>
      <c r="C106" s="909"/>
      <c r="D106" s="909"/>
      <c r="E106" s="909"/>
      <c r="F106" s="909"/>
      <c r="G106" s="909"/>
      <c r="H106" s="909"/>
      <c r="I106" s="909"/>
      <c r="J106" s="909"/>
      <c r="K106" s="909"/>
      <c r="L106" s="909"/>
      <c r="M106" s="909"/>
      <c r="N106" s="909"/>
      <c r="O106" s="909"/>
      <c r="P106" s="909"/>
      <c r="Q106" s="909"/>
      <c r="R106" s="909"/>
      <c r="S106" s="909"/>
      <c r="T106" s="909"/>
      <c r="U106" s="909"/>
      <c r="V106" s="909"/>
      <c r="W106" s="909"/>
      <c r="X106" s="909"/>
      <c r="Y106" s="909"/>
      <c r="Z106" s="909"/>
    </row>
    <row r="107" spans="1:26" ht="12.75" customHeight="1">
      <c r="A107" s="909"/>
      <c r="B107" s="909"/>
      <c r="C107" s="909"/>
      <c r="D107" s="909"/>
      <c r="E107" s="909"/>
      <c r="F107" s="909"/>
      <c r="G107" s="909"/>
      <c r="H107" s="909"/>
      <c r="I107" s="909"/>
      <c r="J107" s="909"/>
      <c r="K107" s="909"/>
      <c r="L107" s="909"/>
      <c r="M107" s="909"/>
      <c r="N107" s="909"/>
      <c r="O107" s="909"/>
      <c r="P107" s="909"/>
      <c r="Q107" s="909"/>
      <c r="R107" s="909"/>
      <c r="S107" s="909"/>
      <c r="T107" s="909"/>
      <c r="U107" s="909"/>
      <c r="V107" s="909"/>
      <c r="W107" s="909"/>
      <c r="X107" s="909"/>
      <c r="Y107" s="909"/>
      <c r="Z107" s="909"/>
    </row>
    <row r="108" spans="1:26" ht="12.75" customHeight="1">
      <c r="A108" s="909"/>
      <c r="B108" s="909"/>
      <c r="C108" s="909"/>
      <c r="D108" s="909"/>
      <c r="E108" s="909"/>
      <c r="F108" s="909"/>
      <c r="G108" s="909"/>
      <c r="H108" s="909"/>
      <c r="I108" s="909"/>
      <c r="J108" s="909"/>
      <c r="K108" s="909"/>
      <c r="L108" s="909"/>
      <c r="M108" s="909"/>
      <c r="N108" s="909"/>
      <c r="O108" s="909"/>
      <c r="P108" s="909"/>
      <c r="Q108" s="909"/>
      <c r="R108" s="909"/>
      <c r="S108" s="909"/>
      <c r="T108" s="909"/>
      <c r="U108" s="909"/>
      <c r="V108" s="909"/>
      <c r="W108" s="909"/>
      <c r="X108" s="909"/>
      <c r="Y108" s="909"/>
      <c r="Z108" s="909"/>
    </row>
    <row r="109" spans="1:26" ht="12.75" customHeight="1">
      <c r="A109" s="909"/>
      <c r="B109" s="909"/>
      <c r="C109" s="909"/>
      <c r="D109" s="909"/>
      <c r="E109" s="909"/>
      <c r="F109" s="909"/>
      <c r="G109" s="909"/>
      <c r="H109" s="909"/>
      <c r="I109" s="909"/>
      <c r="J109" s="909"/>
      <c r="K109" s="909"/>
      <c r="L109" s="909"/>
      <c r="M109" s="909"/>
      <c r="N109" s="909"/>
      <c r="O109" s="909"/>
      <c r="P109" s="909"/>
      <c r="Q109" s="909"/>
      <c r="R109" s="909"/>
      <c r="S109" s="909"/>
      <c r="T109" s="909"/>
      <c r="U109" s="909"/>
      <c r="V109" s="909"/>
      <c r="W109" s="909"/>
      <c r="X109" s="909"/>
      <c r="Y109" s="909"/>
      <c r="Z109" s="909"/>
    </row>
    <row r="110" spans="1:26" ht="12.75" customHeight="1">
      <c r="A110" s="909"/>
      <c r="B110" s="909"/>
      <c r="C110" s="909"/>
      <c r="D110" s="909"/>
      <c r="E110" s="909"/>
      <c r="F110" s="909"/>
      <c r="G110" s="909"/>
      <c r="H110" s="909"/>
      <c r="I110" s="909"/>
      <c r="J110" s="909"/>
      <c r="K110" s="909"/>
      <c r="L110" s="909"/>
      <c r="M110" s="909"/>
      <c r="N110" s="909"/>
      <c r="O110" s="909"/>
      <c r="P110" s="909"/>
      <c r="Q110" s="909"/>
      <c r="R110" s="909"/>
      <c r="S110" s="909"/>
      <c r="T110" s="909"/>
      <c r="U110" s="909"/>
      <c r="V110" s="909"/>
      <c r="W110" s="909"/>
      <c r="X110" s="909"/>
      <c r="Y110" s="909"/>
      <c r="Z110" s="909"/>
    </row>
    <row r="111" spans="1:26" ht="12.75" customHeight="1">
      <c r="A111" s="909"/>
      <c r="B111" s="909"/>
      <c r="C111" s="909"/>
      <c r="D111" s="909"/>
      <c r="E111" s="909"/>
      <c r="F111" s="909"/>
      <c r="G111" s="909"/>
      <c r="H111" s="909"/>
      <c r="I111" s="909"/>
      <c r="J111" s="909"/>
      <c r="K111" s="909"/>
      <c r="L111" s="909"/>
      <c r="M111" s="909"/>
      <c r="N111" s="909"/>
      <c r="O111" s="909"/>
      <c r="P111" s="909"/>
      <c r="Q111" s="909"/>
      <c r="R111" s="909"/>
      <c r="S111" s="909"/>
      <c r="T111" s="909"/>
      <c r="U111" s="909"/>
      <c r="V111" s="909"/>
      <c r="W111" s="909"/>
      <c r="X111" s="909"/>
      <c r="Y111" s="909"/>
      <c r="Z111" s="909"/>
    </row>
    <row r="112" spans="1:26" ht="12.75" customHeight="1">
      <c r="A112" s="909"/>
      <c r="B112" s="909"/>
      <c r="C112" s="909"/>
      <c r="D112" s="909"/>
      <c r="E112" s="909"/>
      <c r="F112" s="909"/>
      <c r="G112" s="909"/>
      <c r="H112" s="909"/>
      <c r="I112" s="909"/>
      <c r="J112" s="909"/>
      <c r="K112" s="909"/>
      <c r="L112" s="909"/>
      <c r="M112" s="909"/>
      <c r="N112" s="909"/>
      <c r="O112" s="909"/>
      <c r="P112" s="909"/>
      <c r="Q112" s="909"/>
      <c r="R112" s="909"/>
      <c r="S112" s="909"/>
      <c r="T112" s="909"/>
      <c r="U112" s="909"/>
      <c r="V112" s="909"/>
      <c r="W112" s="909"/>
      <c r="X112" s="909"/>
      <c r="Y112" s="909"/>
      <c r="Z112" s="909"/>
    </row>
    <row r="113" spans="1:26" ht="12.75" customHeight="1">
      <c r="A113" s="909"/>
      <c r="B113" s="909"/>
      <c r="C113" s="909"/>
      <c r="D113" s="909"/>
      <c r="E113" s="909"/>
      <c r="F113" s="909"/>
      <c r="G113" s="909"/>
      <c r="H113" s="909"/>
      <c r="I113" s="909"/>
      <c r="J113" s="909"/>
      <c r="K113" s="909"/>
      <c r="L113" s="909"/>
      <c r="M113" s="909"/>
      <c r="N113" s="909"/>
      <c r="O113" s="909"/>
      <c r="P113" s="909"/>
      <c r="Q113" s="909"/>
      <c r="R113" s="909"/>
      <c r="S113" s="909"/>
      <c r="T113" s="909"/>
      <c r="U113" s="909"/>
      <c r="V113" s="909"/>
      <c r="W113" s="909"/>
      <c r="X113" s="909"/>
      <c r="Y113" s="909"/>
      <c r="Z113" s="909"/>
    </row>
    <row r="114" spans="1:26" ht="12.75" customHeight="1">
      <c r="A114" s="909"/>
      <c r="B114" s="909"/>
      <c r="C114" s="909"/>
      <c r="D114" s="909"/>
      <c r="E114" s="909"/>
      <c r="F114" s="909"/>
      <c r="G114" s="909"/>
      <c r="H114" s="909"/>
      <c r="I114" s="909"/>
      <c r="J114" s="909"/>
      <c r="K114" s="909"/>
      <c r="L114" s="909"/>
      <c r="M114" s="909"/>
      <c r="N114" s="909"/>
      <c r="O114" s="909"/>
      <c r="P114" s="909"/>
      <c r="Q114" s="909"/>
      <c r="R114" s="909"/>
      <c r="S114" s="909"/>
      <c r="T114" s="909"/>
      <c r="U114" s="909"/>
      <c r="V114" s="909"/>
      <c r="W114" s="909"/>
      <c r="X114" s="909"/>
      <c r="Y114" s="909"/>
      <c r="Z114" s="909"/>
    </row>
    <row r="115" spans="1:26" ht="12.75" customHeight="1">
      <c r="A115" s="909"/>
      <c r="B115" s="909"/>
      <c r="C115" s="909"/>
      <c r="D115" s="909"/>
      <c r="E115" s="909"/>
      <c r="F115" s="909"/>
      <c r="G115" s="909"/>
      <c r="H115" s="909"/>
      <c r="I115" s="909"/>
      <c r="J115" s="909"/>
      <c r="K115" s="909"/>
      <c r="L115" s="909"/>
      <c r="M115" s="909"/>
      <c r="N115" s="909"/>
      <c r="O115" s="909"/>
      <c r="P115" s="909"/>
      <c r="Q115" s="909"/>
      <c r="R115" s="909"/>
      <c r="S115" s="909"/>
      <c r="T115" s="909"/>
      <c r="U115" s="909"/>
      <c r="V115" s="909"/>
      <c r="W115" s="909"/>
      <c r="X115" s="909"/>
      <c r="Y115" s="909"/>
      <c r="Z115" s="909"/>
    </row>
    <row r="116" spans="1:26" ht="12.75" customHeight="1">
      <c r="A116" s="909"/>
      <c r="B116" s="909"/>
      <c r="C116" s="909"/>
      <c r="D116" s="909"/>
      <c r="E116" s="909"/>
      <c r="F116" s="909"/>
      <c r="G116" s="909"/>
      <c r="H116" s="909"/>
      <c r="I116" s="909"/>
      <c r="J116" s="909"/>
      <c r="K116" s="909"/>
      <c r="L116" s="909"/>
      <c r="M116" s="909"/>
      <c r="N116" s="909"/>
      <c r="O116" s="909"/>
      <c r="P116" s="909"/>
      <c r="Q116" s="909"/>
      <c r="R116" s="909"/>
      <c r="S116" s="909"/>
      <c r="T116" s="909"/>
      <c r="U116" s="909"/>
      <c r="V116" s="909"/>
      <c r="W116" s="909"/>
      <c r="X116" s="909"/>
      <c r="Y116" s="909"/>
      <c r="Z116" s="909"/>
    </row>
    <row r="117" spans="1:26" ht="12.75" customHeight="1">
      <c r="A117" s="909"/>
      <c r="B117" s="909"/>
      <c r="C117" s="909"/>
      <c r="D117" s="909"/>
      <c r="E117" s="909"/>
      <c r="F117" s="909"/>
      <c r="G117" s="909"/>
      <c r="H117" s="909"/>
      <c r="I117" s="909"/>
      <c r="J117" s="909"/>
      <c r="K117" s="909"/>
      <c r="L117" s="909"/>
      <c r="M117" s="909"/>
      <c r="N117" s="909"/>
      <c r="O117" s="909"/>
      <c r="P117" s="909"/>
      <c r="Q117" s="909"/>
      <c r="R117" s="909"/>
      <c r="S117" s="909"/>
      <c r="T117" s="909"/>
      <c r="U117" s="909"/>
      <c r="V117" s="909"/>
      <c r="W117" s="909"/>
      <c r="X117" s="909"/>
      <c r="Y117" s="909"/>
      <c r="Z117" s="909"/>
    </row>
    <row r="118" spans="1:26" ht="12.75" customHeight="1">
      <c r="A118" s="909"/>
      <c r="B118" s="909"/>
      <c r="C118" s="909"/>
      <c r="D118" s="909"/>
      <c r="E118" s="909"/>
      <c r="F118" s="909"/>
      <c r="G118" s="909"/>
      <c r="H118" s="909"/>
      <c r="I118" s="909"/>
      <c r="J118" s="909"/>
      <c r="K118" s="909"/>
      <c r="L118" s="909"/>
      <c r="M118" s="909"/>
      <c r="N118" s="909"/>
      <c r="O118" s="909"/>
      <c r="P118" s="909"/>
      <c r="Q118" s="909"/>
      <c r="R118" s="909"/>
      <c r="S118" s="909"/>
      <c r="T118" s="909"/>
      <c r="U118" s="909"/>
      <c r="V118" s="909"/>
      <c r="W118" s="909"/>
      <c r="X118" s="909"/>
      <c r="Y118" s="909"/>
      <c r="Z118" s="909"/>
    </row>
    <row r="119" spans="1:26" ht="12.75" customHeight="1">
      <c r="A119" s="909"/>
      <c r="B119" s="909"/>
      <c r="C119" s="909"/>
      <c r="D119" s="909"/>
      <c r="E119" s="909"/>
      <c r="F119" s="909"/>
      <c r="G119" s="909"/>
      <c r="H119" s="909"/>
      <c r="I119" s="909"/>
      <c r="J119" s="909"/>
      <c r="K119" s="909"/>
      <c r="L119" s="909"/>
      <c r="M119" s="909"/>
      <c r="N119" s="909"/>
      <c r="O119" s="909"/>
      <c r="P119" s="909"/>
      <c r="Q119" s="909"/>
      <c r="R119" s="909"/>
      <c r="S119" s="909"/>
      <c r="T119" s="909"/>
      <c r="U119" s="909"/>
      <c r="V119" s="909"/>
      <c r="W119" s="909"/>
      <c r="X119" s="909"/>
      <c r="Y119" s="909"/>
      <c r="Z119" s="909"/>
    </row>
    <row r="120" spans="1:26" ht="12.75" customHeight="1">
      <c r="A120" s="909"/>
      <c r="B120" s="909"/>
      <c r="C120" s="909"/>
      <c r="D120" s="909"/>
      <c r="E120" s="909"/>
      <c r="F120" s="909"/>
      <c r="G120" s="909"/>
      <c r="H120" s="909"/>
      <c r="I120" s="909"/>
      <c r="J120" s="909"/>
      <c r="K120" s="909"/>
      <c r="L120" s="909"/>
      <c r="M120" s="909"/>
      <c r="N120" s="909"/>
      <c r="O120" s="909"/>
      <c r="P120" s="909"/>
      <c r="Q120" s="909"/>
      <c r="R120" s="909"/>
      <c r="S120" s="909"/>
      <c r="T120" s="909"/>
      <c r="U120" s="909"/>
      <c r="V120" s="909"/>
      <c r="W120" s="909"/>
      <c r="X120" s="909"/>
      <c r="Y120" s="909"/>
      <c r="Z120" s="909"/>
    </row>
    <row r="121" spans="1:26" ht="12.75" customHeight="1">
      <c r="A121" s="909"/>
      <c r="B121" s="909"/>
      <c r="C121" s="909"/>
      <c r="D121" s="909"/>
      <c r="E121" s="909"/>
      <c r="F121" s="909"/>
      <c r="G121" s="909"/>
      <c r="H121" s="909"/>
      <c r="I121" s="909"/>
      <c r="J121" s="909"/>
      <c r="K121" s="909"/>
      <c r="L121" s="909"/>
      <c r="M121" s="909"/>
      <c r="N121" s="909"/>
      <c r="O121" s="909"/>
      <c r="P121" s="909"/>
      <c r="Q121" s="909"/>
      <c r="R121" s="909"/>
      <c r="S121" s="909"/>
      <c r="T121" s="909"/>
      <c r="U121" s="909"/>
      <c r="V121" s="909"/>
      <c r="W121" s="909"/>
      <c r="X121" s="909"/>
      <c r="Y121" s="909"/>
      <c r="Z121" s="909"/>
    </row>
    <row r="122" spans="1:26" ht="12.75" customHeight="1">
      <c r="A122" s="909"/>
      <c r="B122" s="909"/>
      <c r="C122" s="909"/>
      <c r="D122" s="909"/>
      <c r="E122" s="909"/>
      <c r="F122" s="909"/>
      <c r="G122" s="909"/>
      <c r="H122" s="909"/>
      <c r="I122" s="909"/>
      <c r="J122" s="909"/>
      <c r="K122" s="909"/>
      <c r="L122" s="909"/>
      <c r="M122" s="909"/>
      <c r="N122" s="909"/>
      <c r="O122" s="909"/>
      <c r="P122" s="909"/>
      <c r="Q122" s="909"/>
      <c r="R122" s="909"/>
      <c r="S122" s="909"/>
      <c r="T122" s="909"/>
      <c r="U122" s="909"/>
      <c r="V122" s="909"/>
      <c r="W122" s="909"/>
      <c r="X122" s="909"/>
      <c r="Y122" s="909"/>
      <c r="Z122" s="909"/>
    </row>
    <row r="123" spans="1:26" ht="12.75" customHeight="1">
      <c r="A123" s="909"/>
      <c r="B123" s="909"/>
      <c r="C123" s="909"/>
      <c r="D123" s="909"/>
      <c r="E123" s="909"/>
      <c r="F123" s="909"/>
      <c r="G123" s="909"/>
      <c r="H123" s="909"/>
      <c r="I123" s="909"/>
      <c r="J123" s="909"/>
      <c r="K123" s="909"/>
      <c r="L123" s="909"/>
      <c r="M123" s="909"/>
      <c r="N123" s="909"/>
      <c r="O123" s="909"/>
      <c r="P123" s="909"/>
      <c r="Q123" s="909"/>
      <c r="R123" s="909"/>
      <c r="S123" s="909"/>
      <c r="T123" s="909"/>
      <c r="U123" s="909"/>
      <c r="V123" s="909"/>
      <c r="W123" s="909"/>
      <c r="X123" s="909"/>
      <c r="Y123" s="909"/>
      <c r="Z123" s="909"/>
    </row>
    <row r="124" spans="1:26" ht="12.75" customHeight="1">
      <c r="A124" s="909"/>
      <c r="B124" s="909"/>
      <c r="C124" s="909"/>
      <c r="D124" s="909"/>
      <c r="E124" s="909"/>
      <c r="F124" s="909"/>
      <c r="G124" s="909"/>
      <c r="H124" s="909"/>
      <c r="I124" s="909"/>
      <c r="J124" s="909"/>
      <c r="K124" s="909"/>
      <c r="L124" s="909"/>
      <c r="M124" s="909"/>
      <c r="N124" s="909"/>
      <c r="O124" s="909"/>
      <c r="P124" s="909"/>
      <c r="Q124" s="909"/>
      <c r="R124" s="909"/>
      <c r="S124" s="909"/>
      <c r="T124" s="909"/>
      <c r="U124" s="909"/>
      <c r="V124" s="909"/>
      <c r="W124" s="909"/>
      <c r="X124" s="909"/>
      <c r="Y124" s="909"/>
      <c r="Z124" s="909"/>
    </row>
    <row r="125" spans="1:26" ht="12.75" customHeight="1">
      <c r="A125" s="909"/>
      <c r="B125" s="909"/>
      <c r="C125" s="909"/>
      <c r="D125" s="909"/>
      <c r="E125" s="909"/>
      <c r="F125" s="909"/>
      <c r="G125" s="909"/>
      <c r="H125" s="909"/>
      <c r="I125" s="909"/>
      <c r="J125" s="909"/>
      <c r="K125" s="909"/>
      <c r="L125" s="909"/>
      <c r="M125" s="909"/>
      <c r="N125" s="909"/>
      <c r="O125" s="909"/>
      <c r="P125" s="909"/>
      <c r="Q125" s="909"/>
      <c r="R125" s="909"/>
      <c r="S125" s="909"/>
      <c r="T125" s="909"/>
      <c r="U125" s="909"/>
      <c r="V125" s="909"/>
      <c r="W125" s="909"/>
      <c r="X125" s="909"/>
      <c r="Y125" s="909"/>
      <c r="Z125" s="909"/>
    </row>
    <row r="126" spans="1:26" ht="12.75" customHeight="1">
      <c r="A126" s="909"/>
      <c r="B126" s="909"/>
      <c r="C126" s="909"/>
      <c r="D126" s="909"/>
      <c r="E126" s="909"/>
      <c r="F126" s="909"/>
      <c r="G126" s="909"/>
      <c r="H126" s="909"/>
      <c r="I126" s="909"/>
      <c r="J126" s="909"/>
      <c r="K126" s="909"/>
      <c r="L126" s="909"/>
      <c r="M126" s="909"/>
      <c r="N126" s="909"/>
      <c r="O126" s="909"/>
      <c r="P126" s="909"/>
      <c r="Q126" s="909"/>
      <c r="R126" s="909"/>
      <c r="S126" s="909"/>
      <c r="T126" s="909"/>
      <c r="U126" s="909"/>
      <c r="V126" s="909"/>
      <c r="W126" s="909"/>
      <c r="X126" s="909"/>
      <c r="Y126" s="909"/>
      <c r="Z126" s="909"/>
    </row>
    <row r="127" spans="1:26" ht="12.75" customHeight="1">
      <c r="A127" s="909"/>
      <c r="B127" s="909"/>
      <c r="C127" s="909"/>
      <c r="D127" s="909"/>
      <c r="E127" s="909"/>
      <c r="F127" s="909"/>
      <c r="G127" s="909"/>
      <c r="H127" s="909"/>
      <c r="I127" s="909"/>
      <c r="J127" s="909"/>
      <c r="K127" s="909"/>
      <c r="L127" s="909"/>
      <c r="M127" s="909"/>
      <c r="N127" s="909"/>
      <c r="O127" s="909"/>
      <c r="P127" s="909"/>
      <c r="Q127" s="909"/>
      <c r="R127" s="909"/>
      <c r="S127" s="909"/>
      <c r="T127" s="909"/>
      <c r="U127" s="909"/>
      <c r="V127" s="909"/>
      <c r="W127" s="909"/>
      <c r="X127" s="909"/>
      <c r="Y127" s="909"/>
      <c r="Z127" s="909"/>
    </row>
    <row r="128" spans="1:26" ht="12.75" customHeight="1">
      <c r="A128" s="909"/>
      <c r="B128" s="909"/>
      <c r="C128" s="909"/>
      <c r="D128" s="909"/>
      <c r="E128" s="909"/>
      <c r="F128" s="909"/>
      <c r="G128" s="909"/>
      <c r="H128" s="909"/>
      <c r="I128" s="909"/>
      <c r="J128" s="909"/>
      <c r="K128" s="909"/>
      <c r="L128" s="909"/>
      <c r="M128" s="909"/>
      <c r="N128" s="909"/>
      <c r="O128" s="909"/>
      <c r="P128" s="909"/>
      <c r="Q128" s="909"/>
      <c r="R128" s="909"/>
      <c r="S128" s="909"/>
      <c r="T128" s="909"/>
      <c r="U128" s="909"/>
      <c r="V128" s="909"/>
      <c r="W128" s="909"/>
      <c r="X128" s="909"/>
      <c r="Y128" s="909"/>
      <c r="Z128" s="909"/>
    </row>
    <row r="129" spans="1:26" ht="12.75" customHeight="1">
      <c r="A129" s="909"/>
      <c r="B129" s="909"/>
      <c r="C129" s="909"/>
      <c r="D129" s="909"/>
      <c r="E129" s="909"/>
      <c r="F129" s="909"/>
      <c r="G129" s="909"/>
      <c r="H129" s="909"/>
      <c r="I129" s="909"/>
      <c r="J129" s="909"/>
      <c r="K129" s="909"/>
      <c r="L129" s="909"/>
      <c r="M129" s="909"/>
      <c r="N129" s="909"/>
      <c r="O129" s="909"/>
      <c r="P129" s="909"/>
      <c r="Q129" s="909"/>
      <c r="R129" s="909"/>
      <c r="S129" s="909"/>
      <c r="T129" s="909"/>
      <c r="U129" s="909"/>
      <c r="V129" s="909"/>
      <c r="W129" s="909"/>
      <c r="X129" s="909"/>
      <c r="Y129" s="909"/>
      <c r="Z129" s="909"/>
    </row>
    <row r="130" spans="1:26" ht="12.75" customHeight="1">
      <c r="A130" s="909"/>
      <c r="B130" s="909"/>
      <c r="C130" s="909"/>
      <c r="D130" s="909"/>
      <c r="E130" s="909"/>
      <c r="F130" s="909"/>
      <c r="G130" s="909"/>
      <c r="H130" s="909"/>
      <c r="I130" s="909"/>
      <c r="J130" s="909"/>
      <c r="K130" s="909"/>
      <c r="L130" s="909"/>
      <c r="M130" s="909"/>
      <c r="N130" s="909"/>
      <c r="O130" s="909"/>
      <c r="P130" s="909"/>
      <c r="Q130" s="909"/>
      <c r="R130" s="909"/>
      <c r="S130" s="909"/>
      <c r="T130" s="909"/>
      <c r="U130" s="909"/>
      <c r="V130" s="909"/>
      <c r="W130" s="909"/>
      <c r="X130" s="909"/>
      <c r="Y130" s="909"/>
      <c r="Z130" s="909"/>
    </row>
    <row r="131" spans="1:26" ht="12.75" customHeight="1">
      <c r="A131" s="909"/>
      <c r="B131" s="909"/>
      <c r="C131" s="909"/>
      <c r="D131" s="909"/>
      <c r="E131" s="909"/>
      <c r="F131" s="909"/>
      <c r="G131" s="909"/>
      <c r="H131" s="909"/>
      <c r="I131" s="909"/>
      <c r="J131" s="909"/>
      <c r="K131" s="909"/>
      <c r="L131" s="909"/>
      <c r="M131" s="909"/>
      <c r="N131" s="909"/>
      <c r="O131" s="909"/>
      <c r="P131" s="909"/>
      <c r="Q131" s="909"/>
      <c r="R131" s="909"/>
      <c r="S131" s="909"/>
      <c r="T131" s="909"/>
      <c r="U131" s="909"/>
      <c r="V131" s="909"/>
      <c r="W131" s="909"/>
      <c r="X131" s="909"/>
      <c r="Y131" s="909"/>
      <c r="Z131" s="909"/>
    </row>
    <row r="132" spans="1:26" ht="12.75" customHeight="1">
      <c r="A132" s="909"/>
      <c r="B132" s="909"/>
      <c r="C132" s="909"/>
      <c r="D132" s="909"/>
      <c r="E132" s="909"/>
      <c r="F132" s="909"/>
      <c r="G132" s="909"/>
      <c r="H132" s="909"/>
      <c r="I132" s="909"/>
      <c r="J132" s="909"/>
      <c r="K132" s="909"/>
      <c r="L132" s="909"/>
      <c r="M132" s="909"/>
      <c r="N132" s="909"/>
      <c r="O132" s="909"/>
      <c r="P132" s="909"/>
      <c r="Q132" s="909"/>
      <c r="R132" s="909"/>
      <c r="S132" s="909"/>
      <c r="T132" s="909"/>
      <c r="U132" s="909"/>
      <c r="V132" s="909"/>
      <c r="W132" s="909"/>
      <c r="X132" s="909"/>
      <c r="Y132" s="909"/>
      <c r="Z132" s="909"/>
    </row>
    <row r="133" spans="1:26" ht="12.75" customHeight="1">
      <c r="A133" s="909"/>
      <c r="B133" s="909"/>
      <c r="C133" s="909"/>
      <c r="D133" s="909"/>
      <c r="E133" s="909"/>
      <c r="F133" s="909"/>
      <c r="G133" s="909"/>
      <c r="H133" s="909"/>
      <c r="I133" s="909"/>
      <c r="J133" s="909"/>
      <c r="K133" s="909"/>
      <c r="L133" s="909"/>
      <c r="M133" s="909"/>
      <c r="N133" s="909"/>
      <c r="O133" s="909"/>
      <c r="P133" s="909"/>
      <c r="Q133" s="909"/>
      <c r="R133" s="909"/>
      <c r="S133" s="909"/>
      <c r="T133" s="909"/>
      <c r="U133" s="909"/>
      <c r="V133" s="909"/>
      <c r="W133" s="909"/>
      <c r="X133" s="909"/>
      <c r="Y133" s="909"/>
      <c r="Z133" s="909"/>
    </row>
    <row r="134" spans="1:26" ht="12.75" customHeight="1">
      <c r="A134" s="909"/>
      <c r="B134" s="909"/>
      <c r="C134" s="909"/>
      <c r="D134" s="909"/>
      <c r="E134" s="909"/>
      <c r="F134" s="909"/>
      <c r="G134" s="909"/>
      <c r="H134" s="909"/>
      <c r="I134" s="909"/>
      <c r="J134" s="909"/>
      <c r="K134" s="909"/>
      <c r="L134" s="909"/>
      <c r="M134" s="909"/>
      <c r="N134" s="909"/>
      <c r="O134" s="909"/>
      <c r="P134" s="909"/>
      <c r="Q134" s="909"/>
      <c r="R134" s="909"/>
      <c r="S134" s="909"/>
      <c r="T134" s="909"/>
      <c r="U134" s="909"/>
      <c r="V134" s="909"/>
      <c r="W134" s="909"/>
      <c r="X134" s="909"/>
      <c r="Y134" s="909"/>
      <c r="Z134" s="909"/>
    </row>
    <row r="135" spans="1:26" ht="12.75" customHeight="1">
      <c r="A135" s="909"/>
      <c r="B135" s="909"/>
      <c r="C135" s="909"/>
      <c r="D135" s="909"/>
      <c r="E135" s="909"/>
      <c r="F135" s="909"/>
      <c r="G135" s="909"/>
      <c r="H135" s="909"/>
      <c r="I135" s="909"/>
      <c r="J135" s="909"/>
      <c r="K135" s="909"/>
      <c r="L135" s="909"/>
      <c r="M135" s="909"/>
      <c r="N135" s="909"/>
      <c r="O135" s="909"/>
      <c r="P135" s="909"/>
      <c r="Q135" s="909"/>
      <c r="R135" s="909"/>
      <c r="S135" s="909"/>
      <c r="T135" s="909"/>
      <c r="U135" s="909"/>
      <c r="V135" s="909"/>
      <c r="W135" s="909"/>
      <c r="X135" s="909"/>
      <c r="Y135" s="909"/>
      <c r="Z135" s="909"/>
    </row>
    <row r="136" spans="1:26" ht="12.75" customHeight="1">
      <c r="A136" s="909"/>
      <c r="B136" s="909"/>
      <c r="C136" s="909"/>
      <c r="D136" s="909"/>
      <c r="E136" s="909"/>
      <c r="F136" s="909"/>
      <c r="G136" s="909"/>
      <c r="H136" s="909"/>
      <c r="I136" s="909"/>
      <c r="J136" s="909"/>
      <c r="K136" s="909"/>
      <c r="L136" s="909"/>
      <c r="M136" s="909"/>
      <c r="N136" s="909"/>
      <c r="O136" s="909"/>
      <c r="P136" s="909"/>
      <c r="Q136" s="909"/>
      <c r="R136" s="909"/>
      <c r="S136" s="909"/>
      <c r="T136" s="909"/>
      <c r="U136" s="909"/>
      <c r="V136" s="909"/>
      <c r="W136" s="909"/>
      <c r="X136" s="909"/>
      <c r="Y136" s="909"/>
      <c r="Z136" s="909"/>
    </row>
    <row r="137" spans="1:26" ht="12.75" customHeight="1">
      <c r="A137" s="909"/>
      <c r="B137" s="909"/>
      <c r="C137" s="909"/>
      <c r="D137" s="909"/>
      <c r="E137" s="909"/>
      <c r="F137" s="909"/>
      <c r="G137" s="909"/>
      <c r="H137" s="909"/>
      <c r="I137" s="909"/>
      <c r="J137" s="909"/>
      <c r="K137" s="909"/>
      <c r="L137" s="909"/>
      <c r="M137" s="909"/>
      <c r="N137" s="909"/>
      <c r="O137" s="909"/>
      <c r="P137" s="909"/>
      <c r="Q137" s="909"/>
      <c r="R137" s="909"/>
      <c r="S137" s="909"/>
      <c r="T137" s="909"/>
      <c r="U137" s="909"/>
      <c r="V137" s="909"/>
      <c r="W137" s="909"/>
      <c r="X137" s="909"/>
      <c r="Y137" s="909"/>
      <c r="Z137" s="909"/>
    </row>
    <row r="138" spans="1:26" ht="12.75" customHeight="1">
      <c r="A138" s="909"/>
      <c r="B138" s="909"/>
      <c r="C138" s="909"/>
      <c r="D138" s="909"/>
      <c r="E138" s="909"/>
      <c r="F138" s="909"/>
      <c r="G138" s="909"/>
      <c r="H138" s="909"/>
      <c r="I138" s="909"/>
      <c r="J138" s="909"/>
      <c r="K138" s="909"/>
      <c r="L138" s="909"/>
      <c r="M138" s="909"/>
      <c r="N138" s="909"/>
      <c r="O138" s="909"/>
      <c r="P138" s="909"/>
      <c r="Q138" s="909"/>
      <c r="R138" s="909"/>
      <c r="S138" s="909"/>
      <c r="T138" s="909"/>
      <c r="U138" s="909"/>
      <c r="V138" s="909"/>
      <c r="W138" s="909"/>
      <c r="X138" s="909"/>
      <c r="Y138" s="909"/>
      <c r="Z138" s="909"/>
    </row>
    <row r="139" spans="1:26" ht="12.75" customHeight="1">
      <c r="A139" s="909"/>
      <c r="B139" s="909"/>
      <c r="C139" s="909"/>
      <c r="D139" s="909"/>
      <c r="E139" s="909"/>
      <c r="F139" s="909"/>
      <c r="G139" s="909"/>
      <c r="H139" s="909"/>
      <c r="I139" s="909"/>
      <c r="J139" s="909"/>
      <c r="K139" s="909"/>
      <c r="L139" s="909"/>
      <c r="M139" s="909"/>
      <c r="N139" s="909"/>
      <c r="O139" s="909"/>
      <c r="P139" s="909"/>
      <c r="Q139" s="909"/>
      <c r="R139" s="909"/>
      <c r="S139" s="909"/>
      <c r="T139" s="909"/>
      <c r="U139" s="909"/>
      <c r="V139" s="909"/>
      <c r="W139" s="909"/>
      <c r="X139" s="909"/>
      <c r="Y139" s="909"/>
      <c r="Z139" s="909"/>
    </row>
    <row r="140" spans="1:26" ht="12.75" customHeight="1">
      <c r="A140" s="909"/>
      <c r="B140" s="909"/>
      <c r="C140" s="909"/>
      <c r="D140" s="909"/>
      <c r="E140" s="909"/>
      <c r="F140" s="909"/>
      <c r="G140" s="909"/>
      <c r="H140" s="909"/>
      <c r="I140" s="909"/>
      <c r="J140" s="909"/>
      <c r="K140" s="909"/>
      <c r="L140" s="909"/>
      <c r="M140" s="909"/>
      <c r="N140" s="909"/>
      <c r="O140" s="909"/>
      <c r="P140" s="909"/>
      <c r="Q140" s="909"/>
      <c r="R140" s="909"/>
      <c r="S140" s="909"/>
      <c r="T140" s="909"/>
      <c r="U140" s="909"/>
      <c r="V140" s="909"/>
      <c r="W140" s="909"/>
      <c r="X140" s="909"/>
      <c r="Y140" s="909"/>
      <c r="Z140" s="909"/>
    </row>
    <row r="141" spans="1:26" ht="12.75" customHeight="1">
      <c r="A141" s="909"/>
      <c r="B141" s="909"/>
      <c r="C141" s="909"/>
      <c r="D141" s="909"/>
      <c r="E141" s="909"/>
      <c r="F141" s="909"/>
      <c r="G141" s="909"/>
      <c r="H141" s="909"/>
      <c r="I141" s="909"/>
      <c r="J141" s="909"/>
      <c r="K141" s="909"/>
      <c r="L141" s="909"/>
      <c r="M141" s="909"/>
      <c r="N141" s="909"/>
      <c r="O141" s="909"/>
      <c r="P141" s="909"/>
      <c r="Q141" s="909"/>
      <c r="R141" s="909"/>
      <c r="S141" s="909"/>
      <c r="T141" s="909"/>
      <c r="U141" s="909"/>
      <c r="V141" s="909"/>
      <c r="W141" s="909"/>
      <c r="X141" s="909"/>
      <c r="Y141" s="909"/>
      <c r="Z141" s="909"/>
    </row>
    <row r="142" spans="1:26" ht="12.75" customHeight="1">
      <c r="A142" s="909"/>
      <c r="B142" s="909"/>
      <c r="C142" s="909"/>
      <c r="D142" s="909"/>
      <c r="E142" s="909"/>
      <c r="F142" s="909"/>
      <c r="G142" s="909"/>
      <c r="H142" s="909"/>
      <c r="I142" s="909"/>
      <c r="J142" s="909"/>
      <c r="K142" s="909"/>
      <c r="L142" s="909"/>
      <c r="M142" s="909"/>
      <c r="N142" s="909"/>
      <c r="O142" s="909"/>
      <c r="P142" s="909"/>
      <c r="Q142" s="909"/>
      <c r="R142" s="909"/>
      <c r="S142" s="909"/>
      <c r="T142" s="909"/>
      <c r="U142" s="909"/>
      <c r="V142" s="909"/>
      <c r="W142" s="909"/>
      <c r="X142" s="909"/>
      <c r="Y142" s="909"/>
      <c r="Z142" s="909"/>
    </row>
    <row r="143" spans="1:26" ht="12.75" customHeight="1">
      <c r="A143" s="909"/>
      <c r="B143" s="909"/>
      <c r="C143" s="909"/>
      <c r="D143" s="909"/>
      <c r="E143" s="909"/>
      <c r="F143" s="909"/>
      <c r="G143" s="909"/>
      <c r="H143" s="909"/>
      <c r="I143" s="909"/>
      <c r="J143" s="909"/>
      <c r="K143" s="909"/>
      <c r="L143" s="909"/>
      <c r="M143" s="909"/>
      <c r="N143" s="909"/>
      <c r="O143" s="909"/>
      <c r="P143" s="909"/>
      <c r="Q143" s="909"/>
      <c r="R143" s="909"/>
      <c r="S143" s="909"/>
      <c r="T143" s="909"/>
      <c r="U143" s="909"/>
      <c r="V143" s="909"/>
      <c r="W143" s="909"/>
      <c r="X143" s="909"/>
      <c r="Y143" s="909"/>
      <c r="Z143" s="909"/>
    </row>
    <row r="144" spans="1:26" ht="12.75" customHeight="1">
      <c r="A144" s="909"/>
      <c r="B144" s="909"/>
      <c r="C144" s="909"/>
      <c r="D144" s="909"/>
      <c r="E144" s="909"/>
      <c r="F144" s="909"/>
      <c r="G144" s="909"/>
      <c r="H144" s="909"/>
      <c r="I144" s="909"/>
      <c r="J144" s="909"/>
      <c r="K144" s="909"/>
      <c r="L144" s="909"/>
      <c r="M144" s="909"/>
      <c r="N144" s="909"/>
      <c r="O144" s="909"/>
      <c r="P144" s="909"/>
      <c r="Q144" s="909"/>
      <c r="R144" s="909"/>
      <c r="S144" s="909"/>
      <c r="T144" s="909"/>
      <c r="U144" s="909"/>
      <c r="V144" s="909"/>
      <c r="W144" s="909"/>
      <c r="X144" s="909"/>
      <c r="Y144" s="909"/>
      <c r="Z144" s="909"/>
    </row>
    <row r="145" spans="1:26" ht="12.75" customHeight="1">
      <c r="A145" s="909"/>
      <c r="B145" s="909"/>
      <c r="C145" s="909"/>
      <c r="D145" s="909"/>
      <c r="E145" s="909"/>
      <c r="F145" s="909"/>
      <c r="G145" s="909"/>
      <c r="H145" s="909"/>
      <c r="I145" s="909"/>
      <c r="J145" s="909"/>
      <c r="K145" s="909"/>
      <c r="L145" s="909"/>
      <c r="M145" s="909"/>
      <c r="N145" s="909"/>
      <c r="O145" s="909"/>
      <c r="P145" s="909"/>
      <c r="Q145" s="909"/>
      <c r="R145" s="909"/>
      <c r="S145" s="909"/>
      <c r="T145" s="909"/>
      <c r="U145" s="909"/>
      <c r="V145" s="909"/>
      <c r="W145" s="909"/>
      <c r="X145" s="909"/>
      <c r="Y145" s="909"/>
      <c r="Z145" s="909"/>
    </row>
    <row r="146" spans="1:26" ht="12.75" customHeight="1">
      <c r="A146" s="909"/>
      <c r="B146" s="909"/>
      <c r="C146" s="909"/>
      <c r="D146" s="909"/>
      <c r="E146" s="909"/>
      <c r="F146" s="909"/>
      <c r="G146" s="909"/>
      <c r="H146" s="909"/>
      <c r="I146" s="909"/>
      <c r="J146" s="909"/>
      <c r="K146" s="909"/>
      <c r="L146" s="909"/>
      <c r="M146" s="909"/>
      <c r="N146" s="909"/>
      <c r="O146" s="909"/>
      <c r="P146" s="909"/>
      <c r="Q146" s="909"/>
      <c r="R146" s="909"/>
      <c r="S146" s="909"/>
      <c r="T146" s="909"/>
      <c r="U146" s="909"/>
      <c r="V146" s="909"/>
      <c r="W146" s="909"/>
      <c r="X146" s="909"/>
      <c r="Y146" s="909"/>
      <c r="Z146" s="909"/>
    </row>
    <row r="147" spans="1:26" ht="12.75" customHeight="1">
      <c r="A147" s="909"/>
      <c r="B147" s="909"/>
      <c r="C147" s="909"/>
      <c r="D147" s="909"/>
      <c r="E147" s="909"/>
      <c r="F147" s="909"/>
      <c r="G147" s="909"/>
      <c r="H147" s="909"/>
      <c r="I147" s="909"/>
      <c r="J147" s="909"/>
      <c r="K147" s="909"/>
      <c r="L147" s="909"/>
      <c r="M147" s="909"/>
      <c r="N147" s="909"/>
      <c r="O147" s="909"/>
      <c r="P147" s="909"/>
      <c r="Q147" s="909"/>
      <c r="R147" s="909"/>
      <c r="S147" s="909"/>
      <c r="T147" s="909"/>
      <c r="U147" s="909"/>
      <c r="V147" s="909"/>
      <c r="W147" s="909"/>
      <c r="X147" s="909"/>
      <c r="Y147" s="909"/>
      <c r="Z147" s="909"/>
    </row>
    <row r="148" spans="1:26" ht="12.75" customHeight="1">
      <c r="A148" s="909"/>
      <c r="B148" s="909"/>
      <c r="C148" s="909"/>
      <c r="D148" s="909"/>
      <c r="E148" s="909"/>
      <c r="F148" s="909"/>
      <c r="G148" s="909"/>
      <c r="H148" s="909"/>
      <c r="I148" s="909"/>
      <c r="J148" s="909"/>
      <c r="K148" s="909"/>
      <c r="L148" s="909"/>
      <c r="M148" s="909"/>
      <c r="N148" s="909"/>
      <c r="O148" s="909"/>
      <c r="P148" s="909"/>
      <c r="Q148" s="909"/>
      <c r="R148" s="909"/>
      <c r="S148" s="909"/>
      <c r="T148" s="909"/>
      <c r="U148" s="909"/>
      <c r="V148" s="909"/>
      <c r="W148" s="909"/>
      <c r="X148" s="909"/>
      <c r="Y148" s="909"/>
      <c r="Z148" s="909"/>
    </row>
    <row r="149" spans="1:26" ht="12.75" customHeight="1">
      <c r="A149" s="909"/>
      <c r="B149" s="909"/>
      <c r="C149" s="909"/>
      <c r="D149" s="909"/>
      <c r="E149" s="909"/>
      <c r="F149" s="909"/>
      <c r="G149" s="909"/>
      <c r="H149" s="909"/>
      <c r="I149" s="909"/>
      <c r="J149" s="909"/>
      <c r="K149" s="909"/>
      <c r="L149" s="909"/>
      <c r="M149" s="909"/>
      <c r="N149" s="909"/>
      <c r="O149" s="909"/>
      <c r="P149" s="909"/>
      <c r="Q149" s="909"/>
      <c r="R149" s="909"/>
      <c r="S149" s="909"/>
      <c r="T149" s="909"/>
      <c r="U149" s="909"/>
      <c r="V149" s="909"/>
      <c r="W149" s="909"/>
      <c r="X149" s="909"/>
      <c r="Y149" s="909"/>
      <c r="Z149" s="909"/>
    </row>
    <row r="150" spans="1:26" ht="12.75" customHeight="1">
      <c r="A150" s="909"/>
      <c r="B150" s="909"/>
      <c r="C150" s="909"/>
      <c r="D150" s="909"/>
      <c r="E150" s="909"/>
      <c r="F150" s="909"/>
      <c r="G150" s="909"/>
      <c r="H150" s="909"/>
      <c r="I150" s="909"/>
      <c r="J150" s="909"/>
      <c r="K150" s="909"/>
      <c r="L150" s="909"/>
      <c r="M150" s="909"/>
      <c r="N150" s="909"/>
      <c r="O150" s="909"/>
      <c r="P150" s="909"/>
      <c r="Q150" s="909"/>
      <c r="R150" s="909"/>
      <c r="S150" s="909"/>
      <c r="T150" s="909"/>
      <c r="U150" s="909"/>
      <c r="V150" s="909"/>
      <c r="W150" s="909"/>
      <c r="X150" s="909"/>
      <c r="Y150" s="909"/>
      <c r="Z150" s="909"/>
    </row>
    <row r="151" spans="1:26" ht="12.75" customHeight="1">
      <c r="A151" s="909"/>
      <c r="B151" s="909"/>
      <c r="C151" s="909"/>
      <c r="D151" s="909"/>
      <c r="E151" s="909"/>
      <c r="F151" s="909"/>
      <c r="G151" s="909"/>
      <c r="H151" s="909"/>
      <c r="I151" s="909"/>
      <c r="J151" s="909"/>
      <c r="K151" s="909"/>
      <c r="L151" s="909"/>
      <c r="M151" s="909"/>
      <c r="N151" s="909"/>
      <c r="O151" s="909"/>
      <c r="P151" s="909"/>
      <c r="Q151" s="909"/>
      <c r="R151" s="909"/>
      <c r="S151" s="909"/>
      <c r="T151" s="909"/>
      <c r="U151" s="909"/>
      <c r="V151" s="909"/>
      <c r="W151" s="909"/>
      <c r="X151" s="909"/>
      <c r="Y151" s="909"/>
      <c r="Z151" s="909"/>
    </row>
    <row r="152" spans="1:26" ht="12.75" customHeight="1">
      <c r="A152" s="909"/>
      <c r="B152" s="909"/>
      <c r="C152" s="909"/>
      <c r="D152" s="909"/>
      <c r="E152" s="909"/>
      <c r="F152" s="909"/>
      <c r="G152" s="909"/>
      <c r="H152" s="909"/>
      <c r="I152" s="909"/>
      <c r="J152" s="909"/>
      <c r="K152" s="909"/>
      <c r="L152" s="909"/>
      <c r="M152" s="909"/>
      <c r="N152" s="909"/>
      <c r="O152" s="909"/>
      <c r="P152" s="909"/>
      <c r="Q152" s="909"/>
      <c r="R152" s="909"/>
      <c r="S152" s="909"/>
      <c r="T152" s="909"/>
      <c r="U152" s="909"/>
      <c r="V152" s="909"/>
      <c r="W152" s="909"/>
      <c r="X152" s="909"/>
      <c r="Y152" s="909"/>
      <c r="Z152" s="909"/>
    </row>
    <row r="153" spans="1:26" ht="12.75" customHeight="1">
      <c r="A153" s="909"/>
      <c r="B153" s="909"/>
      <c r="C153" s="909"/>
      <c r="D153" s="909"/>
      <c r="E153" s="909"/>
      <c r="F153" s="909"/>
      <c r="G153" s="909"/>
      <c r="H153" s="909"/>
      <c r="I153" s="909"/>
      <c r="J153" s="909"/>
      <c r="K153" s="909"/>
      <c r="L153" s="909"/>
      <c r="M153" s="909"/>
      <c r="N153" s="909"/>
      <c r="O153" s="909"/>
      <c r="P153" s="909"/>
      <c r="Q153" s="909"/>
      <c r="R153" s="909"/>
      <c r="S153" s="909"/>
      <c r="T153" s="909"/>
      <c r="U153" s="909"/>
      <c r="V153" s="909"/>
      <c r="W153" s="909"/>
      <c r="X153" s="909"/>
      <c r="Y153" s="909"/>
      <c r="Z153" s="909"/>
    </row>
    <row r="154" spans="1:26" ht="12.75" customHeight="1">
      <c r="A154" s="909"/>
      <c r="B154" s="909"/>
      <c r="C154" s="909"/>
      <c r="D154" s="909"/>
      <c r="E154" s="909"/>
      <c r="F154" s="909"/>
      <c r="G154" s="909"/>
      <c r="H154" s="909"/>
      <c r="I154" s="909"/>
      <c r="J154" s="909"/>
      <c r="K154" s="909"/>
      <c r="L154" s="909"/>
      <c r="M154" s="909"/>
      <c r="N154" s="909"/>
      <c r="O154" s="909"/>
      <c r="P154" s="909"/>
      <c r="Q154" s="909"/>
      <c r="R154" s="909"/>
      <c r="S154" s="909"/>
      <c r="T154" s="909"/>
      <c r="U154" s="909"/>
      <c r="V154" s="909"/>
      <c r="W154" s="909"/>
      <c r="X154" s="909"/>
      <c r="Y154" s="909"/>
      <c r="Z154" s="909"/>
    </row>
    <row r="155" spans="1:26" ht="12.75" customHeight="1">
      <c r="A155" s="909"/>
      <c r="B155" s="909"/>
      <c r="C155" s="909"/>
      <c r="D155" s="909"/>
      <c r="E155" s="909"/>
      <c r="F155" s="909"/>
      <c r="G155" s="909"/>
      <c r="H155" s="909"/>
      <c r="I155" s="909"/>
      <c r="J155" s="909"/>
      <c r="K155" s="909"/>
      <c r="L155" s="909"/>
      <c r="M155" s="909"/>
      <c r="N155" s="909"/>
      <c r="O155" s="909"/>
      <c r="P155" s="909"/>
      <c r="Q155" s="909"/>
      <c r="R155" s="909"/>
      <c r="S155" s="909"/>
      <c r="T155" s="909"/>
      <c r="U155" s="909"/>
      <c r="V155" s="909"/>
      <c r="W155" s="909"/>
      <c r="X155" s="909"/>
      <c r="Y155" s="909"/>
      <c r="Z155" s="909"/>
    </row>
    <row r="156" spans="1:26" ht="12.75" customHeight="1">
      <c r="A156" s="909"/>
      <c r="B156" s="909"/>
      <c r="C156" s="909"/>
      <c r="D156" s="909"/>
      <c r="E156" s="909"/>
      <c r="F156" s="909"/>
      <c r="G156" s="909"/>
      <c r="H156" s="909"/>
      <c r="I156" s="909"/>
      <c r="J156" s="909"/>
      <c r="K156" s="909"/>
      <c r="L156" s="909"/>
      <c r="M156" s="909"/>
      <c r="N156" s="909"/>
      <c r="O156" s="909"/>
      <c r="P156" s="909"/>
      <c r="Q156" s="909"/>
      <c r="R156" s="909"/>
      <c r="S156" s="909"/>
      <c r="T156" s="909"/>
      <c r="U156" s="909"/>
      <c r="V156" s="909"/>
      <c r="W156" s="909"/>
      <c r="X156" s="909"/>
      <c r="Y156" s="909"/>
      <c r="Z156" s="909"/>
    </row>
    <row r="157" spans="1:26" ht="12.75" customHeight="1">
      <c r="A157" s="909"/>
      <c r="B157" s="909"/>
      <c r="C157" s="909"/>
      <c r="D157" s="909"/>
      <c r="E157" s="909"/>
      <c r="F157" s="909"/>
      <c r="G157" s="909"/>
      <c r="H157" s="909"/>
      <c r="I157" s="909"/>
      <c r="J157" s="909"/>
      <c r="K157" s="909"/>
      <c r="L157" s="909"/>
      <c r="M157" s="909"/>
      <c r="N157" s="909"/>
      <c r="O157" s="909"/>
      <c r="P157" s="909"/>
      <c r="Q157" s="909"/>
      <c r="R157" s="909"/>
      <c r="S157" s="909"/>
      <c r="T157" s="909"/>
      <c r="U157" s="909"/>
      <c r="V157" s="909"/>
      <c r="W157" s="909"/>
      <c r="X157" s="909"/>
      <c r="Y157" s="909"/>
      <c r="Z157" s="909"/>
    </row>
    <row r="158" spans="1:26" ht="12.75" customHeight="1">
      <c r="A158" s="909"/>
      <c r="B158" s="909"/>
      <c r="C158" s="909"/>
      <c r="D158" s="909"/>
      <c r="E158" s="909"/>
      <c r="F158" s="909"/>
      <c r="G158" s="909"/>
      <c r="H158" s="909"/>
      <c r="I158" s="909"/>
      <c r="J158" s="909"/>
      <c r="K158" s="909"/>
      <c r="L158" s="909"/>
      <c r="M158" s="909"/>
      <c r="N158" s="909"/>
      <c r="O158" s="909"/>
      <c r="P158" s="909"/>
      <c r="Q158" s="909"/>
      <c r="R158" s="909"/>
      <c r="S158" s="909"/>
      <c r="T158" s="909"/>
      <c r="U158" s="909"/>
      <c r="V158" s="909"/>
      <c r="W158" s="909"/>
      <c r="X158" s="909"/>
      <c r="Y158" s="909"/>
      <c r="Z158" s="909"/>
    </row>
    <row r="159" spans="1:26" ht="12.75" customHeight="1">
      <c r="A159" s="909"/>
      <c r="B159" s="909"/>
      <c r="C159" s="909"/>
      <c r="D159" s="909"/>
      <c r="E159" s="909"/>
      <c r="F159" s="909"/>
      <c r="G159" s="909"/>
      <c r="H159" s="909"/>
      <c r="I159" s="909"/>
      <c r="J159" s="909"/>
      <c r="K159" s="909"/>
      <c r="L159" s="909"/>
      <c r="M159" s="909"/>
      <c r="N159" s="909"/>
      <c r="O159" s="909"/>
      <c r="P159" s="909"/>
      <c r="Q159" s="909"/>
      <c r="R159" s="909"/>
      <c r="S159" s="909"/>
      <c r="T159" s="909"/>
      <c r="U159" s="909"/>
      <c r="V159" s="909"/>
      <c r="W159" s="909"/>
      <c r="X159" s="909"/>
      <c r="Y159" s="909"/>
      <c r="Z159" s="909"/>
    </row>
    <row r="160" spans="1:26" ht="12.75" customHeight="1">
      <c r="A160" s="909"/>
      <c r="B160" s="909"/>
      <c r="C160" s="909"/>
      <c r="D160" s="909"/>
      <c r="E160" s="909"/>
      <c r="F160" s="909"/>
      <c r="G160" s="909"/>
      <c r="H160" s="909"/>
      <c r="I160" s="909"/>
      <c r="J160" s="909"/>
      <c r="K160" s="909"/>
      <c r="L160" s="909"/>
      <c r="M160" s="909"/>
      <c r="N160" s="909"/>
      <c r="O160" s="909"/>
      <c r="P160" s="909"/>
      <c r="Q160" s="909"/>
      <c r="R160" s="909"/>
      <c r="S160" s="909"/>
      <c r="T160" s="909"/>
      <c r="U160" s="909"/>
      <c r="V160" s="909"/>
      <c r="W160" s="909"/>
      <c r="X160" s="909"/>
      <c r="Y160" s="909"/>
      <c r="Z160" s="909"/>
    </row>
    <row r="161" spans="1:26" ht="12.75" customHeight="1">
      <c r="A161" s="909"/>
      <c r="B161" s="909"/>
      <c r="C161" s="909"/>
      <c r="D161" s="909"/>
      <c r="E161" s="909"/>
      <c r="F161" s="909"/>
      <c r="G161" s="909"/>
      <c r="H161" s="909"/>
      <c r="I161" s="909"/>
      <c r="J161" s="909"/>
      <c r="K161" s="909"/>
      <c r="L161" s="909"/>
      <c r="M161" s="909"/>
      <c r="N161" s="909"/>
      <c r="O161" s="909"/>
      <c r="P161" s="909"/>
      <c r="Q161" s="909"/>
      <c r="R161" s="909"/>
      <c r="S161" s="909"/>
      <c r="T161" s="909"/>
      <c r="U161" s="909"/>
      <c r="V161" s="909"/>
      <c r="W161" s="909"/>
      <c r="X161" s="909"/>
      <c r="Y161" s="909"/>
      <c r="Z161" s="909"/>
    </row>
    <row r="162" spans="1:26" ht="12.75" customHeight="1">
      <c r="A162" s="909"/>
      <c r="B162" s="909"/>
      <c r="C162" s="909"/>
      <c r="D162" s="909"/>
      <c r="E162" s="909"/>
      <c r="F162" s="909"/>
      <c r="G162" s="909"/>
      <c r="H162" s="909"/>
      <c r="I162" s="909"/>
      <c r="J162" s="909"/>
      <c r="K162" s="909"/>
      <c r="L162" s="909"/>
      <c r="M162" s="909"/>
      <c r="N162" s="909"/>
      <c r="O162" s="909"/>
      <c r="P162" s="909"/>
      <c r="Q162" s="909"/>
      <c r="R162" s="909"/>
      <c r="S162" s="909"/>
      <c r="T162" s="909"/>
      <c r="U162" s="909"/>
      <c r="V162" s="909"/>
      <c r="W162" s="909"/>
      <c r="X162" s="909"/>
      <c r="Y162" s="909"/>
      <c r="Z162" s="909"/>
    </row>
    <row r="163" spans="1:26" ht="12.75" customHeight="1">
      <c r="A163" s="909"/>
      <c r="B163" s="909"/>
      <c r="C163" s="909"/>
      <c r="D163" s="909"/>
      <c r="E163" s="909"/>
      <c r="F163" s="909"/>
      <c r="G163" s="909"/>
      <c r="H163" s="909"/>
      <c r="I163" s="909"/>
      <c r="J163" s="909"/>
      <c r="K163" s="909"/>
      <c r="L163" s="909"/>
      <c r="M163" s="909"/>
      <c r="N163" s="909"/>
      <c r="O163" s="909"/>
      <c r="P163" s="909"/>
      <c r="Q163" s="909"/>
      <c r="R163" s="909"/>
      <c r="S163" s="909"/>
      <c r="T163" s="909"/>
      <c r="U163" s="909"/>
      <c r="V163" s="909"/>
      <c r="W163" s="909"/>
      <c r="X163" s="909"/>
      <c r="Y163" s="909"/>
      <c r="Z163" s="909"/>
    </row>
    <row r="164" spans="1:26" ht="12.75" customHeight="1">
      <c r="A164" s="909"/>
      <c r="B164" s="909"/>
      <c r="C164" s="909"/>
      <c r="D164" s="909"/>
      <c r="E164" s="909"/>
      <c r="F164" s="909"/>
      <c r="G164" s="909"/>
      <c r="H164" s="909"/>
      <c r="I164" s="909"/>
      <c r="J164" s="909"/>
      <c r="K164" s="909"/>
      <c r="L164" s="909"/>
      <c r="M164" s="909"/>
      <c r="N164" s="909"/>
      <c r="O164" s="909"/>
      <c r="P164" s="909"/>
      <c r="Q164" s="909"/>
      <c r="R164" s="909"/>
      <c r="S164" s="909"/>
      <c r="T164" s="909"/>
      <c r="U164" s="909"/>
      <c r="V164" s="909"/>
      <c r="W164" s="909"/>
      <c r="X164" s="909"/>
      <c r="Y164" s="909"/>
      <c r="Z164" s="909"/>
    </row>
    <row r="165" spans="1:26" ht="12.75" customHeight="1">
      <c r="A165" s="909"/>
      <c r="B165" s="909"/>
      <c r="C165" s="909"/>
      <c r="D165" s="909"/>
      <c r="E165" s="909"/>
      <c r="F165" s="909"/>
      <c r="G165" s="909"/>
      <c r="H165" s="909"/>
      <c r="I165" s="909"/>
      <c r="J165" s="909"/>
      <c r="K165" s="909"/>
      <c r="L165" s="909"/>
      <c r="M165" s="909"/>
      <c r="N165" s="909"/>
      <c r="O165" s="909"/>
      <c r="P165" s="909"/>
      <c r="Q165" s="909"/>
      <c r="R165" s="909"/>
      <c r="S165" s="909"/>
      <c r="T165" s="909"/>
      <c r="U165" s="909"/>
      <c r="V165" s="909"/>
      <c r="W165" s="909"/>
      <c r="X165" s="909"/>
      <c r="Y165" s="909"/>
      <c r="Z165" s="909"/>
    </row>
    <row r="166" spans="1:26" ht="12.75" customHeight="1">
      <c r="A166" s="909"/>
      <c r="B166" s="909"/>
      <c r="C166" s="909"/>
      <c r="D166" s="909"/>
      <c r="E166" s="909"/>
      <c r="F166" s="909"/>
      <c r="G166" s="909"/>
      <c r="H166" s="909"/>
      <c r="I166" s="909"/>
      <c r="J166" s="909"/>
      <c r="K166" s="909"/>
      <c r="L166" s="909"/>
      <c r="M166" s="909"/>
      <c r="N166" s="909"/>
      <c r="O166" s="909"/>
      <c r="P166" s="909"/>
      <c r="Q166" s="909"/>
      <c r="R166" s="909"/>
      <c r="S166" s="909"/>
      <c r="T166" s="909"/>
      <c r="U166" s="909"/>
      <c r="V166" s="909"/>
      <c r="W166" s="909"/>
      <c r="X166" s="909"/>
      <c r="Y166" s="909"/>
      <c r="Z166" s="909"/>
    </row>
    <row r="167" spans="1:26" ht="12.75" customHeight="1">
      <c r="A167" s="909"/>
      <c r="B167" s="909"/>
      <c r="C167" s="909"/>
      <c r="D167" s="909"/>
      <c r="E167" s="909"/>
      <c r="F167" s="909"/>
      <c r="G167" s="909"/>
      <c r="H167" s="909"/>
      <c r="I167" s="909"/>
      <c r="J167" s="909"/>
      <c r="K167" s="909"/>
      <c r="L167" s="909"/>
      <c r="M167" s="909"/>
      <c r="N167" s="909"/>
      <c r="O167" s="909"/>
      <c r="P167" s="909"/>
      <c r="Q167" s="909"/>
      <c r="R167" s="909"/>
      <c r="S167" s="909"/>
      <c r="T167" s="909"/>
      <c r="U167" s="909"/>
      <c r="V167" s="909"/>
      <c r="W167" s="909"/>
      <c r="X167" s="909"/>
      <c r="Y167" s="909"/>
      <c r="Z167" s="909"/>
    </row>
    <row r="168" spans="1:26" ht="12.75" customHeight="1">
      <c r="A168" s="909"/>
      <c r="B168" s="909"/>
      <c r="C168" s="909"/>
      <c r="D168" s="909"/>
      <c r="E168" s="909"/>
      <c r="F168" s="909"/>
      <c r="G168" s="909"/>
      <c r="H168" s="909"/>
      <c r="I168" s="909"/>
      <c r="J168" s="909"/>
      <c r="K168" s="909"/>
      <c r="L168" s="909"/>
      <c r="M168" s="909"/>
      <c r="N168" s="909"/>
      <c r="O168" s="909"/>
      <c r="P168" s="909"/>
      <c r="Q168" s="909"/>
      <c r="R168" s="909"/>
      <c r="S168" s="909"/>
      <c r="T168" s="909"/>
      <c r="U168" s="909"/>
      <c r="V168" s="909"/>
      <c r="W168" s="909"/>
      <c r="X168" s="909"/>
      <c r="Y168" s="909"/>
      <c r="Z168" s="909"/>
    </row>
    <row r="169" spans="1:26" ht="12.75" customHeight="1">
      <c r="A169" s="909"/>
      <c r="B169" s="909"/>
      <c r="C169" s="909"/>
      <c r="D169" s="909"/>
      <c r="E169" s="909"/>
      <c r="F169" s="909"/>
      <c r="G169" s="909"/>
      <c r="H169" s="909"/>
      <c r="I169" s="909"/>
      <c r="J169" s="909"/>
      <c r="K169" s="909"/>
      <c r="L169" s="909"/>
      <c r="M169" s="909"/>
      <c r="N169" s="909"/>
      <c r="O169" s="909"/>
      <c r="P169" s="909"/>
      <c r="Q169" s="909"/>
      <c r="R169" s="909"/>
      <c r="S169" s="909"/>
      <c r="T169" s="909"/>
      <c r="U169" s="909"/>
      <c r="V169" s="909"/>
      <c r="W169" s="909"/>
      <c r="X169" s="909"/>
      <c r="Y169" s="909"/>
      <c r="Z169" s="909"/>
    </row>
    <row r="170" spans="1:26" ht="12.75" customHeight="1">
      <c r="A170" s="909"/>
      <c r="B170" s="909"/>
      <c r="C170" s="909"/>
      <c r="D170" s="909"/>
      <c r="E170" s="909"/>
      <c r="F170" s="909"/>
      <c r="G170" s="909"/>
      <c r="H170" s="909"/>
      <c r="I170" s="909"/>
      <c r="J170" s="909"/>
      <c r="K170" s="909"/>
      <c r="L170" s="909"/>
      <c r="M170" s="909"/>
      <c r="N170" s="909"/>
      <c r="O170" s="909"/>
      <c r="P170" s="909"/>
      <c r="Q170" s="909"/>
      <c r="R170" s="909"/>
      <c r="S170" s="909"/>
      <c r="T170" s="909"/>
      <c r="U170" s="909"/>
      <c r="V170" s="909"/>
      <c r="W170" s="909"/>
      <c r="X170" s="909"/>
      <c r="Y170" s="909"/>
      <c r="Z170" s="909"/>
    </row>
    <row r="171" spans="1:26" ht="12.75" customHeight="1">
      <c r="A171" s="909"/>
      <c r="B171" s="909"/>
      <c r="C171" s="909"/>
      <c r="D171" s="909"/>
      <c r="E171" s="909"/>
      <c r="F171" s="909"/>
      <c r="G171" s="909"/>
      <c r="H171" s="909"/>
      <c r="I171" s="909"/>
      <c r="J171" s="909"/>
      <c r="K171" s="909"/>
      <c r="L171" s="909"/>
      <c r="M171" s="909"/>
      <c r="N171" s="909"/>
      <c r="O171" s="909"/>
      <c r="P171" s="909"/>
      <c r="Q171" s="909"/>
      <c r="R171" s="909"/>
      <c r="S171" s="909"/>
      <c r="T171" s="909"/>
      <c r="U171" s="909"/>
      <c r="V171" s="909"/>
      <c r="W171" s="909"/>
      <c r="X171" s="909"/>
      <c r="Y171" s="909"/>
      <c r="Z171" s="909"/>
    </row>
    <row r="172" spans="1:26" ht="12.75" customHeight="1">
      <c r="A172" s="909"/>
      <c r="B172" s="909"/>
      <c r="C172" s="909"/>
      <c r="D172" s="909"/>
      <c r="E172" s="909"/>
      <c r="F172" s="909"/>
      <c r="G172" s="909"/>
      <c r="H172" s="909"/>
      <c r="I172" s="909"/>
      <c r="J172" s="909"/>
      <c r="K172" s="909"/>
      <c r="L172" s="909"/>
      <c r="M172" s="909"/>
      <c r="N172" s="909"/>
      <c r="O172" s="909"/>
      <c r="P172" s="909"/>
      <c r="Q172" s="909"/>
      <c r="R172" s="909"/>
      <c r="S172" s="909"/>
      <c r="T172" s="909"/>
      <c r="U172" s="909"/>
      <c r="V172" s="909"/>
      <c r="W172" s="909"/>
      <c r="X172" s="909"/>
      <c r="Y172" s="909"/>
      <c r="Z172" s="909"/>
    </row>
    <row r="173" spans="1:26" ht="12.75" customHeight="1">
      <c r="A173" s="909"/>
      <c r="B173" s="909"/>
      <c r="C173" s="909"/>
      <c r="D173" s="909"/>
      <c r="E173" s="909"/>
      <c r="F173" s="909"/>
      <c r="G173" s="909"/>
      <c r="H173" s="909"/>
      <c r="I173" s="909"/>
      <c r="J173" s="909"/>
      <c r="K173" s="909"/>
      <c r="L173" s="909"/>
      <c r="M173" s="909"/>
      <c r="N173" s="909"/>
      <c r="O173" s="909"/>
      <c r="P173" s="909"/>
      <c r="Q173" s="909"/>
      <c r="R173" s="909"/>
      <c r="S173" s="909"/>
      <c r="T173" s="909"/>
      <c r="U173" s="909"/>
      <c r="V173" s="909"/>
      <c r="W173" s="909"/>
      <c r="X173" s="909"/>
      <c r="Y173" s="909"/>
      <c r="Z173" s="909"/>
    </row>
    <row r="174" spans="1:26" ht="12.75" customHeight="1">
      <c r="A174" s="909"/>
      <c r="B174" s="909"/>
      <c r="C174" s="909"/>
      <c r="D174" s="909"/>
      <c r="E174" s="909"/>
      <c r="F174" s="909"/>
      <c r="G174" s="909"/>
      <c r="H174" s="909"/>
      <c r="I174" s="909"/>
      <c r="J174" s="909"/>
      <c r="K174" s="909"/>
      <c r="L174" s="909"/>
      <c r="M174" s="909"/>
      <c r="N174" s="909"/>
      <c r="O174" s="909"/>
      <c r="P174" s="909"/>
      <c r="Q174" s="909"/>
      <c r="R174" s="909"/>
      <c r="S174" s="909"/>
      <c r="T174" s="909"/>
      <c r="U174" s="909"/>
      <c r="V174" s="909"/>
      <c r="W174" s="909"/>
      <c r="X174" s="909"/>
      <c r="Y174" s="909"/>
      <c r="Z174" s="909"/>
    </row>
    <row r="175" spans="1:26" ht="12.75" customHeight="1">
      <c r="A175" s="909"/>
      <c r="B175" s="909"/>
      <c r="C175" s="909"/>
      <c r="D175" s="909"/>
      <c r="E175" s="909"/>
      <c r="F175" s="909"/>
      <c r="G175" s="909"/>
      <c r="H175" s="909"/>
      <c r="I175" s="909"/>
      <c r="J175" s="909"/>
      <c r="K175" s="909"/>
      <c r="L175" s="909"/>
      <c r="M175" s="909"/>
      <c r="N175" s="909"/>
      <c r="O175" s="909"/>
      <c r="P175" s="909"/>
      <c r="Q175" s="909"/>
      <c r="R175" s="909"/>
      <c r="S175" s="909"/>
      <c r="T175" s="909"/>
      <c r="U175" s="909"/>
      <c r="V175" s="909"/>
      <c r="W175" s="909"/>
      <c r="X175" s="909"/>
      <c r="Y175" s="909"/>
      <c r="Z175" s="909"/>
    </row>
    <row r="176" spans="1:26" ht="12.75" customHeight="1">
      <c r="A176" s="909"/>
      <c r="B176" s="909"/>
      <c r="C176" s="909"/>
      <c r="D176" s="909"/>
      <c r="E176" s="909"/>
      <c r="F176" s="909"/>
      <c r="G176" s="909"/>
      <c r="H176" s="909"/>
      <c r="I176" s="909"/>
      <c r="J176" s="909"/>
      <c r="K176" s="909"/>
      <c r="L176" s="909"/>
      <c r="M176" s="909"/>
      <c r="N176" s="909"/>
      <c r="O176" s="909"/>
      <c r="P176" s="909"/>
      <c r="Q176" s="909"/>
      <c r="R176" s="909"/>
      <c r="S176" s="909"/>
      <c r="T176" s="909"/>
      <c r="U176" s="909"/>
      <c r="V176" s="909"/>
      <c r="W176" s="909"/>
      <c r="X176" s="909"/>
      <c r="Y176" s="909"/>
      <c r="Z176" s="909"/>
    </row>
    <row r="177" spans="1:26" ht="12.75" customHeight="1">
      <c r="A177" s="909"/>
      <c r="B177" s="909"/>
      <c r="C177" s="909"/>
      <c r="D177" s="909"/>
      <c r="E177" s="909"/>
      <c r="F177" s="909"/>
      <c r="G177" s="909"/>
      <c r="H177" s="909"/>
      <c r="I177" s="909"/>
      <c r="J177" s="909"/>
      <c r="K177" s="909"/>
      <c r="L177" s="909"/>
      <c r="M177" s="909"/>
      <c r="N177" s="909"/>
      <c r="O177" s="909"/>
      <c r="P177" s="909"/>
      <c r="Q177" s="909"/>
      <c r="R177" s="909"/>
      <c r="S177" s="909"/>
      <c r="T177" s="909"/>
      <c r="U177" s="909"/>
      <c r="V177" s="909"/>
      <c r="W177" s="909"/>
      <c r="X177" s="909"/>
      <c r="Y177" s="909"/>
      <c r="Z177" s="909"/>
    </row>
    <row r="178" spans="1:26" ht="12.75" customHeight="1">
      <c r="A178" s="909"/>
      <c r="B178" s="909"/>
      <c r="C178" s="909"/>
      <c r="D178" s="909"/>
      <c r="E178" s="909"/>
      <c r="F178" s="909"/>
      <c r="G178" s="909"/>
      <c r="H178" s="909"/>
      <c r="I178" s="909"/>
      <c r="J178" s="909"/>
      <c r="K178" s="909"/>
      <c r="L178" s="909"/>
      <c r="M178" s="909"/>
      <c r="N178" s="909"/>
      <c r="O178" s="909"/>
      <c r="P178" s="909"/>
      <c r="Q178" s="909"/>
      <c r="R178" s="909"/>
      <c r="S178" s="909"/>
      <c r="T178" s="909"/>
      <c r="U178" s="909"/>
      <c r="V178" s="909"/>
      <c r="W178" s="909"/>
      <c r="X178" s="909"/>
      <c r="Y178" s="909"/>
      <c r="Z178" s="909"/>
    </row>
    <row r="179" spans="1:26" ht="12.75" customHeight="1">
      <c r="A179" s="909"/>
      <c r="B179" s="909"/>
      <c r="C179" s="909"/>
      <c r="D179" s="909"/>
      <c r="E179" s="909"/>
      <c r="F179" s="909"/>
      <c r="G179" s="909"/>
      <c r="H179" s="909"/>
      <c r="I179" s="909"/>
      <c r="J179" s="909"/>
      <c r="K179" s="909"/>
      <c r="L179" s="909"/>
      <c r="M179" s="909"/>
      <c r="N179" s="909"/>
      <c r="O179" s="909"/>
      <c r="P179" s="909"/>
      <c r="Q179" s="909"/>
      <c r="R179" s="909"/>
      <c r="S179" s="909"/>
      <c r="T179" s="909"/>
      <c r="U179" s="909"/>
      <c r="V179" s="909"/>
      <c r="W179" s="909"/>
      <c r="X179" s="909"/>
      <c r="Y179" s="909"/>
      <c r="Z179" s="909"/>
    </row>
    <row r="180" spans="1:26" ht="12.75" customHeight="1">
      <c r="A180" s="909"/>
      <c r="B180" s="909"/>
      <c r="C180" s="909"/>
      <c r="D180" s="909"/>
      <c r="E180" s="909"/>
      <c r="F180" s="909"/>
      <c r="G180" s="909"/>
      <c r="H180" s="909"/>
      <c r="I180" s="909"/>
      <c r="J180" s="909"/>
      <c r="K180" s="909"/>
      <c r="L180" s="909"/>
      <c r="M180" s="909"/>
      <c r="N180" s="909"/>
      <c r="O180" s="909"/>
      <c r="P180" s="909"/>
      <c r="Q180" s="909"/>
      <c r="R180" s="909"/>
      <c r="S180" s="909"/>
      <c r="T180" s="909"/>
      <c r="U180" s="909"/>
      <c r="V180" s="909"/>
      <c r="W180" s="909"/>
      <c r="X180" s="909"/>
      <c r="Y180" s="909"/>
      <c r="Z180" s="909"/>
    </row>
    <row r="181" spans="1:26" ht="12.75" customHeight="1">
      <c r="A181" s="909"/>
      <c r="B181" s="909"/>
      <c r="C181" s="909"/>
      <c r="D181" s="909"/>
      <c r="E181" s="909"/>
      <c r="F181" s="909"/>
      <c r="G181" s="909"/>
      <c r="H181" s="909"/>
      <c r="I181" s="909"/>
      <c r="J181" s="909"/>
      <c r="K181" s="909"/>
      <c r="L181" s="909"/>
      <c r="M181" s="909"/>
      <c r="N181" s="909"/>
      <c r="O181" s="909"/>
      <c r="P181" s="909"/>
      <c r="Q181" s="909"/>
      <c r="R181" s="909"/>
      <c r="S181" s="909"/>
      <c r="T181" s="909"/>
      <c r="U181" s="909"/>
      <c r="V181" s="909"/>
      <c r="W181" s="909"/>
      <c r="X181" s="909"/>
      <c r="Y181" s="909"/>
      <c r="Z181" s="909"/>
    </row>
    <row r="182" spans="1:26" ht="12.75" customHeight="1">
      <c r="A182" s="909"/>
      <c r="B182" s="909"/>
      <c r="C182" s="909"/>
      <c r="D182" s="909"/>
      <c r="E182" s="909"/>
      <c r="F182" s="909"/>
      <c r="G182" s="909"/>
      <c r="H182" s="909"/>
      <c r="I182" s="909"/>
      <c r="J182" s="909"/>
      <c r="K182" s="909"/>
      <c r="L182" s="909"/>
      <c r="M182" s="909"/>
      <c r="N182" s="909"/>
      <c r="O182" s="909"/>
      <c r="P182" s="909"/>
      <c r="Q182" s="909"/>
      <c r="R182" s="909"/>
      <c r="S182" s="909"/>
      <c r="T182" s="909"/>
      <c r="U182" s="909"/>
      <c r="V182" s="909"/>
      <c r="W182" s="909"/>
      <c r="X182" s="909"/>
      <c r="Y182" s="909"/>
      <c r="Z182" s="909"/>
    </row>
    <row r="183" spans="1:26" ht="12.75" customHeight="1">
      <c r="A183" s="909"/>
      <c r="B183" s="909"/>
      <c r="C183" s="909"/>
      <c r="D183" s="909"/>
      <c r="E183" s="909"/>
      <c r="F183" s="909"/>
      <c r="G183" s="909"/>
      <c r="H183" s="909"/>
      <c r="I183" s="909"/>
      <c r="J183" s="909"/>
      <c r="K183" s="909"/>
      <c r="L183" s="909"/>
      <c r="M183" s="909"/>
      <c r="N183" s="909"/>
      <c r="O183" s="909"/>
      <c r="P183" s="909"/>
      <c r="Q183" s="909"/>
      <c r="R183" s="909"/>
      <c r="S183" s="909"/>
      <c r="T183" s="909"/>
      <c r="U183" s="909"/>
      <c r="V183" s="909"/>
      <c r="W183" s="909"/>
      <c r="X183" s="909"/>
      <c r="Y183" s="909"/>
      <c r="Z183" s="909"/>
    </row>
    <row r="184" spans="1:26" ht="12.75" customHeight="1">
      <c r="A184" s="909"/>
      <c r="B184" s="909"/>
      <c r="C184" s="909"/>
      <c r="D184" s="909"/>
      <c r="E184" s="909"/>
      <c r="F184" s="909"/>
      <c r="G184" s="909"/>
      <c r="H184" s="909"/>
      <c r="I184" s="909"/>
      <c r="J184" s="909"/>
      <c r="K184" s="909"/>
      <c r="L184" s="909"/>
      <c r="M184" s="909"/>
      <c r="N184" s="909"/>
      <c r="O184" s="909"/>
      <c r="P184" s="909"/>
      <c r="Q184" s="909"/>
      <c r="R184" s="909"/>
      <c r="S184" s="909"/>
      <c r="T184" s="909"/>
      <c r="U184" s="909"/>
      <c r="V184" s="909"/>
      <c r="W184" s="909"/>
      <c r="X184" s="909"/>
      <c r="Y184" s="909"/>
      <c r="Z184" s="909"/>
    </row>
    <row r="185" spans="1:26" ht="12.75" customHeight="1">
      <c r="A185" s="909"/>
      <c r="B185" s="909"/>
      <c r="C185" s="909"/>
      <c r="D185" s="909"/>
      <c r="E185" s="909"/>
      <c r="F185" s="909"/>
      <c r="G185" s="909"/>
      <c r="H185" s="909"/>
      <c r="I185" s="909"/>
      <c r="J185" s="909"/>
      <c r="K185" s="909"/>
      <c r="L185" s="909"/>
      <c r="M185" s="909"/>
      <c r="N185" s="909"/>
      <c r="O185" s="909"/>
      <c r="P185" s="909"/>
      <c r="Q185" s="909"/>
      <c r="R185" s="909"/>
      <c r="S185" s="909"/>
      <c r="T185" s="909"/>
      <c r="U185" s="909"/>
      <c r="V185" s="909"/>
      <c r="W185" s="909"/>
      <c r="X185" s="909"/>
      <c r="Y185" s="909"/>
      <c r="Z185" s="909"/>
    </row>
    <row r="186" spans="1:26" ht="12.75" customHeight="1">
      <c r="A186" s="909"/>
      <c r="B186" s="909"/>
      <c r="C186" s="909"/>
      <c r="D186" s="909"/>
      <c r="E186" s="909"/>
      <c r="F186" s="909"/>
      <c r="G186" s="909"/>
      <c r="H186" s="909"/>
      <c r="I186" s="909"/>
      <c r="J186" s="909"/>
      <c r="K186" s="909"/>
      <c r="L186" s="909"/>
      <c r="M186" s="909"/>
      <c r="N186" s="909"/>
      <c r="O186" s="909"/>
      <c r="P186" s="909"/>
      <c r="Q186" s="909"/>
      <c r="R186" s="909"/>
      <c r="S186" s="909"/>
      <c r="T186" s="909"/>
      <c r="U186" s="909"/>
      <c r="V186" s="909"/>
      <c r="W186" s="909"/>
      <c r="X186" s="909"/>
      <c r="Y186" s="909"/>
      <c r="Z186" s="909"/>
    </row>
    <row r="187" spans="1:26" ht="12.75" customHeight="1">
      <c r="A187" s="909"/>
      <c r="B187" s="909"/>
      <c r="C187" s="909"/>
      <c r="D187" s="909"/>
      <c r="E187" s="909"/>
      <c r="F187" s="909"/>
      <c r="G187" s="909"/>
      <c r="H187" s="909"/>
      <c r="I187" s="909"/>
      <c r="J187" s="909"/>
      <c r="K187" s="909"/>
      <c r="L187" s="909"/>
      <c r="M187" s="909"/>
      <c r="N187" s="909"/>
      <c r="O187" s="909"/>
      <c r="P187" s="909"/>
      <c r="Q187" s="909"/>
      <c r="R187" s="909"/>
      <c r="S187" s="909"/>
      <c r="T187" s="909"/>
      <c r="U187" s="909"/>
      <c r="V187" s="909"/>
      <c r="W187" s="909"/>
      <c r="X187" s="909"/>
      <c r="Y187" s="909"/>
      <c r="Z187" s="909"/>
    </row>
    <row r="188" spans="1:26" ht="12.75" customHeight="1">
      <c r="A188" s="909"/>
      <c r="B188" s="909"/>
      <c r="C188" s="909"/>
      <c r="D188" s="909"/>
      <c r="E188" s="909"/>
      <c r="F188" s="909"/>
      <c r="G188" s="909"/>
      <c r="H188" s="909"/>
      <c r="I188" s="909"/>
      <c r="J188" s="909"/>
      <c r="K188" s="909"/>
      <c r="L188" s="909"/>
      <c r="M188" s="909"/>
      <c r="N188" s="909"/>
      <c r="O188" s="909"/>
      <c r="P188" s="909"/>
      <c r="Q188" s="909"/>
      <c r="R188" s="909"/>
      <c r="S188" s="909"/>
      <c r="T188" s="909"/>
      <c r="U188" s="909"/>
      <c r="V188" s="909"/>
      <c r="W188" s="909"/>
      <c r="X188" s="909"/>
      <c r="Y188" s="909"/>
      <c r="Z188" s="909"/>
    </row>
    <row r="189" spans="1:26" ht="12.75" customHeight="1">
      <c r="A189" s="909"/>
      <c r="B189" s="909"/>
      <c r="C189" s="909"/>
      <c r="D189" s="909"/>
      <c r="E189" s="909"/>
      <c r="F189" s="909"/>
      <c r="G189" s="909"/>
      <c r="H189" s="909"/>
      <c r="I189" s="909"/>
      <c r="J189" s="909"/>
      <c r="K189" s="909"/>
      <c r="L189" s="909"/>
      <c r="M189" s="909"/>
      <c r="N189" s="909"/>
      <c r="O189" s="909"/>
      <c r="P189" s="909"/>
      <c r="Q189" s="909"/>
      <c r="R189" s="909"/>
      <c r="S189" s="909"/>
      <c r="T189" s="909"/>
      <c r="U189" s="909"/>
      <c r="V189" s="909"/>
      <c r="W189" s="909"/>
      <c r="X189" s="909"/>
      <c r="Y189" s="909"/>
      <c r="Z189" s="909"/>
    </row>
    <row r="190" spans="1:26" ht="12.75" customHeight="1">
      <c r="A190" s="909"/>
      <c r="B190" s="909"/>
      <c r="C190" s="909"/>
      <c r="D190" s="909"/>
      <c r="E190" s="909"/>
      <c r="F190" s="909"/>
      <c r="G190" s="909"/>
      <c r="H190" s="909"/>
      <c r="I190" s="909"/>
      <c r="J190" s="909"/>
      <c r="K190" s="909"/>
      <c r="L190" s="909"/>
      <c r="M190" s="909"/>
      <c r="N190" s="909"/>
      <c r="O190" s="909"/>
      <c r="P190" s="909"/>
      <c r="Q190" s="909"/>
      <c r="R190" s="909"/>
      <c r="S190" s="909"/>
      <c r="T190" s="909"/>
      <c r="U190" s="909"/>
      <c r="V190" s="909"/>
      <c r="W190" s="909"/>
      <c r="X190" s="909"/>
      <c r="Y190" s="909"/>
      <c r="Z190" s="909"/>
    </row>
    <row r="191" spans="1:26" ht="12.75" customHeight="1">
      <c r="A191" s="909"/>
      <c r="B191" s="909"/>
      <c r="C191" s="909"/>
      <c r="D191" s="909"/>
      <c r="E191" s="909"/>
      <c r="F191" s="909"/>
      <c r="G191" s="909"/>
      <c r="H191" s="909"/>
      <c r="I191" s="909"/>
      <c r="J191" s="909"/>
      <c r="K191" s="909"/>
      <c r="L191" s="909"/>
      <c r="M191" s="909"/>
      <c r="N191" s="909"/>
      <c r="O191" s="909"/>
      <c r="P191" s="909"/>
      <c r="Q191" s="909"/>
      <c r="R191" s="909"/>
      <c r="S191" s="909"/>
      <c r="T191" s="909"/>
      <c r="U191" s="909"/>
      <c r="V191" s="909"/>
      <c r="W191" s="909"/>
      <c r="X191" s="909"/>
      <c r="Y191" s="909"/>
      <c r="Z191" s="909"/>
    </row>
    <row r="192" spans="1:26" ht="12.75" customHeight="1">
      <c r="A192" s="909"/>
      <c r="B192" s="909"/>
      <c r="C192" s="909"/>
      <c r="D192" s="909"/>
      <c r="E192" s="909"/>
      <c r="F192" s="909"/>
      <c r="G192" s="909"/>
      <c r="H192" s="909"/>
      <c r="I192" s="909"/>
      <c r="J192" s="909"/>
      <c r="K192" s="909"/>
      <c r="L192" s="909"/>
      <c r="M192" s="909"/>
      <c r="N192" s="909"/>
      <c r="O192" s="909"/>
      <c r="P192" s="909"/>
      <c r="Q192" s="909"/>
      <c r="R192" s="909"/>
      <c r="S192" s="909"/>
      <c r="T192" s="909"/>
      <c r="U192" s="909"/>
      <c r="V192" s="909"/>
      <c r="W192" s="909"/>
      <c r="X192" s="909"/>
      <c r="Y192" s="909"/>
      <c r="Z192" s="909"/>
    </row>
    <row r="193" spans="1:26" ht="12.75" customHeight="1">
      <c r="A193" s="909"/>
      <c r="B193" s="909"/>
      <c r="C193" s="909"/>
      <c r="D193" s="909"/>
      <c r="E193" s="909"/>
      <c r="F193" s="909"/>
      <c r="G193" s="909"/>
      <c r="H193" s="909"/>
      <c r="I193" s="909"/>
      <c r="J193" s="909"/>
      <c r="K193" s="909"/>
      <c r="L193" s="909"/>
      <c r="M193" s="909"/>
      <c r="N193" s="909"/>
      <c r="O193" s="909"/>
      <c r="P193" s="909"/>
      <c r="Q193" s="909"/>
      <c r="R193" s="909"/>
      <c r="S193" s="909"/>
      <c r="T193" s="909"/>
      <c r="U193" s="909"/>
      <c r="V193" s="909"/>
      <c r="W193" s="909"/>
      <c r="X193" s="909"/>
      <c r="Y193" s="909"/>
      <c r="Z193" s="909"/>
    </row>
    <row r="194" spans="1:26" ht="12.75" customHeight="1">
      <c r="A194" s="909"/>
      <c r="B194" s="909"/>
      <c r="C194" s="909"/>
      <c r="D194" s="909"/>
      <c r="E194" s="909"/>
      <c r="F194" s="909"/>
      <c r="G194" s="909"/>
      <c r="H194" s="909"/>
      <c r="I194" s="909"/>
      <c r="J194" s="909"/>
      <c r="K194" s="909"/>
      <c r="L194" s="909"/>
      <c r="M194" s="909"/>
      <c r="N194" s="909"/>
      <c r="O194" s="909"/>
      <c r="P194" s="909"/>
      <c r="Q194" s="909"/>
      <c r="R194" s="909"/>
      <c r="S194" s="909"/>
      <c r="T194" s="909"/>
      <c r="U194" s="909"/>
      <c r="V194" s="909"/>
      <c r="W194" s="909"/>
      <c r="X194" s="909"/>
      <c r="Y194" s="909"/>
      <c r="Z194" s="909"/>
    </row>
    <row r="195" spans="1:26" ht="12.75" customHeight="1">
      <c r="A195" s="909"/>
      <c r="B195" s="909"/>
      <c r="C195" s="909"/>
      <c r="D195" s="909"/>
      <c r="E195" s="909"/>
      <c r="F195" s="909"/>
      <c r="G195" s="909"/>
      <c r="H195" s="909"/>
      <c r="I195" s="909"/>
      <c r="J195" s="909"/>
      <c r="K195" s="909"/>
      <c r="L195" s="909"/>
      <c r="M195" s="909"/>
      <c r="N195" s="909"/>
      <c r="O195" s="909"/>
      <c r="P195" s="909"/>
      <c r="Q195" s="909"/>
      <c r="R195" s="909"/>
      <c r="S195" s="909"/>
      <c r="T195" s="909"/>
      <c r="U195" s="909"/>
      <c r="V195" s="909"/>
      <c r="W195" s="909"/>
      <c r="X195" s="909"/>
      <c r="Y195" s="909"/>
      <c r="Z195" s="909"/>
    </row>
    <row r="196" spans="1:26" ht="12.75" customHeight="1">
      <c r="A196" s="909"/>
      <c r="B196" s="909"/>
      <c r="C196" s="909"/>
      <c r="D196" s="909"/>
      <c r="E196" s="909"/>
      <c r="F196" s="909"/>
      <c r="G196" s="909"/>
      <c r="H196" s="909"/>
      <c r="I196" s="909"/>
      <c r="J196" s="909"/>
      <c r="K196" s="909"/>
      <c r="L196" s="909"/>
      <c r="M196" s="909"/>
      <c r="N196" s="909"/>
      <c r="O196" s="909"/>
      <c r="P196" s="909"/>
      <c r="Q196" s="909"/>
      <c r="R196" s="909"/>
      <c r="S196" s="909"/>
      <c r="T196" s="909"/>
      <c r="U196" s="909"/>
      <c r="V196" s="909"/>
      <c r="W196" s="909"/>
      <c r="X196" s="909"/>
      <c r="Y196" s="909"/>
      <c r="Z196" s="909"/>
    </row>
    <row r="197" spans="1:26" ht="12.75" customHeight="1">
      <c r="A197" s="909"/>
      <c r="B197" s="909"/>
      <c r="C197" s="909"/>
      <c r="D197" s="909"/>
      <c r="E197" s="909"/>
      <c r="F197" s="909"/>
      <c r="G197" s="909"/>
      <c r="H197" s="909"/>
      <c r="I197" s="909"/>
      <c r="J197" s="909"/>
      <c r="K197" s="909"/>
      <c r="L197" s="909"/>
      <c r="M197" s="909"/>
      <c r="N197" s="909"/>
      <c r="O197" s="909"/>
      <c r="P197" s="909"/>
      <c r="Q197" s="909"/>
      <c r="R197" s="909"/>
      <c r="S197" s="909"/>
      <c r="T197" s="909"/>
      <c r="U197" s="909"/>
      <c r="V197" s="909"/>
      <c r="W197" s="909"/>
      <c r="X197" s="909"/>
      <c r="Y197" s="909"/>
      <c r="Z197" s="909"/>
    </row>
    <row r="198" spans="1:26" ht="12.75" customHeight="1">
      <c r="A198" s="909"/>
      <c r="B198" s="909"/>
      <c r="C198" s="909"/>
      <c r="D198" s="909"/>
      <c r="E198" s="909"/>
      <c r="F198" s="909"/>
      <c r="G198" s="909"/>
      <c r="H198" s="909"/>
      <c r="I198" s="909"/>
      <c r="J198" s="909"/>
      <c r="K198" s="909"/>
      <c r="L198" s="909"/>
      <c r="M198" s="909"/>
      <c r="N198" s="909"/>
      <c r="O198" s="909"/>
      <c r="P198" s="909"/>
      <c r="Q198" s="909"/>
      <c r="R198" s="909"/>
      <c r="S198" s="909"/>
      <c r="T198" s="909"/>
      <c r="U198" s="909"/>
      <c r="V198" s="909"/>
      <c r="W198" s="909"/>
      <c r="X198" s="909"/>
      <c r="Y198" s="909"/>
      <c r="Z198" s="909"/>
    </row>
    <row r="199" spans="1:26" ht="12.75" customHeight="1">
      <c r="A199" s="909"/>
      <c r="B199" s="909"/>
      <c r="C199" s="909"/>
      <c r="D199" s="909"/>
      <c r="E199" s="909"/>
      <c r="F199" s="909"/>
      <c r="G199" s="909"/>
      <c r="H199" s="909"/>
      <c r="I199" s="909"/>
      <c r="J199" s="909"/>
      <c r="K199" s="909"/>
      <c r="L199" s="909"/>
      <c r="M199" s="909"/>
      <c r="N199" s="909"/>
      <c r="O199" s="909"/>
      <c r="P199" s="909"/>
      <c r="Q199" s="909"/>
      <c r="R199" s="909"/>
      <c r="S199" s="909"/>
      <c r="T199" s="909"/>
      <c r="U199" s="909"/>
      <c r="V199" s="909"/>
      <c r="W199" s="909"/>
      <c r="X199" s="909"/>
      <c r="Y199" s="909"/>
      <c r="Z199" s="909"/>
    </row>
    <row r="200" spans="1:26" ht="12.75" customHeight="1">
      <c r="A200" s="909"/>
      <c r="B200" s="909"/>
      <c r="C200" s="909"/>
      <c r="D200" s="909"/>
      <c r="E200" s="909"/>
      <c r="F200" s="909"/>
      <c r="G200" s="909"/>
      <c r="H200" s="909"/>
      <c r="I200" s="909"/>
      <c r="J200" s="909"/>
      <c r="K200" s="909"/>
      <c r="L200" s="909"/>
      <c r="M200" s="909"/>
      <c r="N200" s="909"/>
      <c r="O200" s="909"/>
      <c r="P200" s="909"/>
      <c r="Q200" s="909"/>
      <c r="R200" s="909"/>
      <c r="S200" s="909"/>
      <c r="T200" s="909"/>
      <c r="U200" s="909"/>
      <c r="V200" s="909"/>
      <c r="W200" s="909"/>
      <c r="X200" s="909"/>
      <c r="Y200" s="909"/>
      <c r="Z200" s="909"/>
    </row>
    <row r="201" spans="1:26" ht="12.75" customHeight="1">
      <c r="A201" s="909"/>
      <c r="B201" s="909"/>
      <c r="C201" s="909"/>
      <c r="D201" s="909"/>
      <c r="E201" s="909"/>
      <c r="F201" s="909"/>
      <c r="G201" s="909"/>
      <c r="H201" s="909"/>
      <c r="I201" s="909"/>
      <c r="J201" s="909"/>
      <c r="K201" s="909"/>
      <c r="L201" s="909"/>
      <c r="M201" s="909"/>
      <c r="N201" s="909"/>
      <c r="O201" s="909"/>
      <c r="P201" s="909"/>
      <c r="Q201" s="909"/>
      <c r="R201" s="909"/>
      <c r="S201" s="909"/>
      <c r="T201" s="909"/>
      <c r="U201" s="909"/>
      <c r="V201" s="909"/>
      <c r="W201" s="909"/>
      <c r="X201" s="909"/>
      <c r="Y201" s="909"/>
      <c r="Z201" s="909"/>
    </row>
    <row r="202" spans="1:26" ht="12.75" customHeight="1">
      <c r="A202" s="909"/>
      <c r="B202" s="909"/>
      <c r="C202" s="909"/>
      <c r="D202" s="909"/>
      <c r="E202" s="909"/>
      <c r="F202" s="909"/>
      <c r="G202" s="909"/>
      <c r="H202" s="909"/>
      <c r="I202" s="909"/>
      <c r="J202" s="909"/>
      <c r="K202" s="909"/>
      <c r="L202" s="909"/>
      <c r="M202" s="909"/>
      <c r="N202" s="909"/>
      <c r="O202" s="909"/>
      <c r="P202" s="909"/>
      <c r="Q202" s="909"/>
      <c r="R202" s="909"/>
      <c r="S202" s="909"/>
      <c r="T202" s="909"/>
      <c r="U202" s="909"/>
      <c r="V202" s="909"/>
      <c r="W202" s="909"/>
      <c r="X202" s="909"/>
      <c r="Y202" s="909"/>
      <c r="Z202" s="909"/>
    </row>
    <row r="203" spans="1:26" ht="12.75" customHeight="1">
      <c r="A203" s="909"/>
      <c r="B203" s="909"/>
      <c r="C203" s="909"/>
      <c r="D203" s="909"/>
      <c r="E203" s="909"/>
      <c r="F203" s="909"/>
      <c r="G203" s="909"/>
      <c r="H203" s="909"/>
      <c r="I203" s="909"/>
      <c r="J203" s="909"/>
      <c r="K203" s="909"/>
      <c r="L203" s="909"/>
      <c r="M203" s="909"/>
      <c r="N203" s="909"/>
      <c r="O203" s="909"/>
      <c r="P203" s="909"/>
      <c r="Q203" s="909"/>
      <c r="R203" s="909"/>
      <c r="S203" s="909"/>
      <c r="T203" s="909"/>
      <c r="U203" s="909"/>
      <c r="V203" s="909"/>
      <c r="W203" s="909"/>
      <c r="X203" s="909"/>
      <c r="Y203" s="909"/>
      <c r="Z203" s="909"/>
    </row>
    <row r="204" spans="1:26" ht="12.75" customHeight="1">
      <c r="A204" s="909"/>
      <c r="B204" s="909"/>
      <c r="C204" s="909"/>
      <c r="D204" s="909"/>
      <c r="E204" s="909"/>
      <c r="F204" s="909"/>
      <c r="G204" s="909"/>
      <c r="H204" s="909"/>
      <c r="I204" s="909"/>
      <c r="J204" s="909"/>
      <c r="K204" s="909"/>
      <c r="L204" s="909"/>
      <c r="M204" s="909"/>
      <c r="N204" s="909"/>
      <c r="O204" s="909"/>
      <c r="P204" s="909"/>
      <c r="Q204" s="909"/>
      <c r="R204" s="909"/>
      <c r="S204" s="909"/>
      <c r="T204" s="909"/>
      <c r="U204" s="909"/>
      <c r="V204" s="909"/>
      <c r="W204" s="909"/>
      <c r="X204" s="909"/>
      <c r="Y204" s="909"/>
      <c r="Z204" s="909"/>
    </row>
    <row r="205" spans="1:26" ht="12.75" customHeight="1">
      <c r="A205" s="909"/>
      <c r="B205" s="909"/>
      <c r="C205" s="909"/>
      <c r="D205" s="909"/>
      <c r="E205" s="909"/>
      <c r="F205" s="909"/>
      <c r="G205" s="909"/>
      <c r="H205" s="909"/>
      <c r="I205" s="909"/>
      <c r="J205" s="909"/>
      <c r="K205" s="909"/>
      <c r="L205" s="909"/>
      <c r="M205" s="909"/>
      <c r="N205" s="909"/>
      <c r="O205" s="909"/>
      <c r="P205" s="909"/>
      <c r="Q205" s="909"/>
      <c r="R205" s="909"/>
      <c r="S205" s="909"/>
      <c r="T205" s="909"/>
      <c r="U205" s="909"/>
      <c r="V205" s="909"/>
      <c r="W205" s="909"/>
      <c r="X205" s="909"/>
      <c r="Y205" s="909"/>
      <c r="Z205" s="909"/>
    </row>
    <row r="206" spans="1:26" ht="12.75" customHeight="1">
      <c r="A206" s="909"/>
      <c r="B206" s="909"/>
      <c r="C206" s="909"/>
      <c r="D206" s="909"/>
      <c r="E206" s="909"/>
      <c r="F206" s="909"/>
      <c r="G206" s="909"/>
      <c r="H206" s="909"/>
      <c r="I206" s="909"/>
      <c r="J206" s="909"/>
      <c r="K206" s="909"/>
      <c r="L206" s="909"/>
      <c r="M206" s="909"/>
      <c r="N206" s="909"/>
      <c r="O206" s="909"/>
      <c r="P206" s="909"/>
      <c r="Q206" s="909"/>
      <c r="R206" s="909"/>
      <c r="S206" s="909"/>
      <c r="T206" s="909"/>
      <c r="U206" s="909"/>
      <c r="V206" s="909"/>
      <c r="W206" s="909"/>
      <c r="X206" s="909"/>
      <c r="Y206" s="909"/>
      <c r="Z206" s="909"/>
    </row>
    <row r="207" spans="1:26" ht="12.75" customHeight="1">
      <c r="A207" s="909"/>
      <c r="B207" s="909"/>
      <c r="C207" s="909"/>
      <c r="D207" s="909"/>
      <c r="E207" s="909"/>
      <c r="F207" s="909"/>
      <c r="G207" s="909"/>
      <c r="H207" s="909"/>
      <c r="I207" s="909"/>
      <c r="J207" s="909"/>
      <c r="K207" s="909"/>
      <c r="L207" s="909"/>
      <c r="M207" s="909"/>
      <c r="N207" s="909"/>
      <c r="O207" s="909"/>
      <c r="P207" s="909"/>
      <c r="Q207" s="909"/>
      <c r="R207" s="909"/>
      <c r="S207" s="909"/>
      <c r="T207" s="909"/>
      <c r="U207" s="909"/>
      <c r="V207" s="909"/>
      <c r="W207" s="909"/>
      <c r="X207" s="909"/>
      <c r="Y207" s="909"/>
      <c r="Z207" s="909"/>
    </row>
    <row r="208" spans="1:26" ht="12.75" customHeight="1">
      <c r="A208" s="909"/>
      <c r="B208" s="909"/>
      <c r="C208" s="909"/>
      <c r="D208" s="909"/>
      <c r="E208" s="909"/>
      <c r="F208" s="909"/>
      <c r="G208" s="909"/>
      <c r="H208" s="909"/>
      <c r="I208" s="909"/>
      <c r="J208" s="909"/>
      <c r="K208" s="909"/>
      <c r="L208" s="909"/>
      <c r="M208" s="909"/>
      <c r="N208" s="909"/>
      <c r="O208" s="909"/>
      <c r="P208" s="909"/>
      <c r="Q208" s="909"/>
      <c r="R208" s="909"/>
      <c r="S208" s="909"/>
      <c r="T208" s="909"/>
      <c r="U208" s="909"/>
      <c r="V208" s="909"/>
      <c r="W208" s="909"/>
      <c r="X208" s="909"/>
      <c r="Y208" s="909"/>
      <c r="Z208" s="909"/>
    </row>
    <row r="209" spans="1:26" ht="12.75" customHeight="1">
      <c r="A209" s="909"/>
      <c r="B209" s="909"/>
      <c r="C209" s="909"/>
      <c r="D209" s="909"/>
      <c r="E209" s="909"/>
      <c r="F209" s="909"/>
      <c r="G209" s="909"/>
      <c r="H209" s="909"/>
      <c r="I209" s="909"/>
      <c r="J209" s="909"/>
      <c r="K209" s="909"/>
      <c r="L209" s="909"/>
      <c r="M209" s="909"/>
      <c r="N209" s="909"/>
      <c r="O209" s="909"/>
      <c r="P209" s="909"/>
      <c r="Q209" s="909"/>
      <c r="R209" s="909"/>
      <c r="S209" s="909"/>
      <c r="T209" s="909"/>
      <c r="U209" s="909"/>
      <c r="V209" s="909"/>
      <c r="W209" s="909"/>
      <c r="X209" s="909"/>
      <c r="Y209" s="909"/>
      <c r="Z209" s="909"/>
    </row>
    <row r="210" spans="1:26" ht="12.75" customHeight="1">
      <c r="A210" s="909"/>
      <c r="B210" s="909"/>
      <c r="C210" s="909"/>
      <c r="D210" s="909"/>
      <c r="E210" s="909"/>
      <c r="F210" s="909"/>
      <c r="G210" s="909"/>
      <c r="H210" s="909"/>
      <c r="I210" s="909"/>
      <c r="J210" s="909"/>
      <c r="K210" s="909"/>
      <c r="L210" s="909"/>
      <c r="M210" s="909"/>
      <c r="N210" s="909"/>
      <c r="O210" s="909"/>
      <c r="P210" s="909"/>
      <c r="Q210" s="909"/>
      <c r="R210" s="909"/>
      <c r="S210" s="909"/>
      <c r="T210" s="909"/>
      <c r="U210" s="909"/>
      <c r="V210" s="909"/>
      <c r="W210" s="909"/>
      <c r="X210" s="909"/>
      <c r="Y210" s="909"/>
      <c r="Z210" s="909"/>
    </row>
    <row r="211" spans="1:26" ht="12.75" customHeight="1">
      <c r="A211" s="909"/>
      <c r="B211" s="909"/>
      <c r="C211" s="909"/>
      <c r="D211" s="909"/>
      <c r="E211" s="909"/>
      <c r="F211" s="909"/>
      <c r="G211" s="909"/>
      <c r="H211" s="909"/>
      <c r="I211" s="909"/>
      <c r="J211" s="909"/>
      <c r="K211" s="909"/>
      <c r="L211" s="909"/>
      <c r="M211" s="909"/>
      <c r="N211" s="909"/>
      <c r="O211" s="909"/>
      <c r="P211" s="909"/>
      <c r="Q211" s="909"/>
      <c r="R211" s="909"/>
      <c r="S211" s="909"/>
      <c r="T211" s="909"/>
      <c r="U211" s="909"/>
      <c r="V211" s="909"/>
      <c r="W211" s="909"/>
      <c r="X211" s="909"/>
      <c r="Y211" s="909"/>
      <c r="Z211" s="909"/>
    </row>
    <row r="212" spans="1:26" ht="12.75" customHeight="1">
      <c r="A212" s="909"/>
      <c r="B212" s="909"/>
      <c r="C212" s="909"/>
      <c r="D212" s="909"/>
      <c r="E212" s="909"/>
      <c r="F212" s="909"/>
      <c r="G212" s="909"/>
      <c r="H212" s="909"/>
      <c r="I212" s="909"/>
      <c r="J212" s="909"/>
      <c r="K212" s="909"/>
      <c r="L212" s="909"/>
      <c r="M212" s="909"/>
      <c r="N212" s="909"/>
      <c r="O212" s="909"/>
      <c r="P212" s="909"/>
      <c r="Q212" s="909"/>
      <c r="R212" s="909"/>
      <c r="S212" s="909"/>
      <c r="T212" s="909"/>
      <c r="U212" s="909"/>
      <c r="V212" s="909"/>
      <c r="W212" s="909"/>
      <c r="X212" s="909"/>
      <c r="Y212" s="909"/>
      <c r="Z212" s="909"/>
    </row>
    <row r="213" spans="1:26" ht="12.75" customHeight="1">
      <c r="A213" s="909"/>
      <c r="B213" s="909"/>
      <c r="C213" s="909"/>
      <c r="D213" s="909"/>
      <c r="E213" s="909"/>
      <c r="F213" s="909"/>
      <c r="G213" s="909"/>
      <c r="H213" s="909"/>
      <c r="I213" s="909"/>
      <c r="J213" s="909"/>
      <c r="K213" s="909"/>
      <c r="L213" s="909"/>
      <c r="M213" s="909"/>
      <c r="N213" s="909"/>
      <c r="O213" s="909"/>
      <c r="P213" s="909"/>
      <c r="Q213" s="909"/>
      <c r="R213" s="909"/>
      <c r="S213" s="909"/>
      <c r="T213" s="909"/>
      <c r="U213" s="909"/>
      <c r="V213" s="909"/>
      <c r="W213" s="909"/>
      <c r="X213" s="909"/>
      <c r="Y213" s="909"/>
      <c r="Z213" s="909"/>
    </row>
    <row r="214" spans="1:26" ht="12.75" customHeight="1">
      <c r="A214" s="909"/>
      <c r="B214" s="909"/>
      <c r="C214" s="909"/>
      <c r="D214" s="909"/>
      <c r="E214" s="909"/>
      <c r="F214" s="909"/>
      <c r="G214" s="909"/>
      <c r="H214" s="909"/>
      <c r="I214" s="909"/>
      <c r="J214" s="909"/>
      <c r="K214" s="909"/>
      <c r="L214" s="909"/>
      <c r="M214" s="909"/>
      <c r="N214" s="909"/>
      <c r="O214" s="909"/>
      <c r="P214" s="909"/>
      <c r="Q214" s="909"/>
      <c r="R214" s="909"/>
      <c r="S214" s="909"/>
      <c r="T214" s="909"/>
      <c r="U214" s="909"/>
      <c r="V214" s="909"/>
      <c r="W214" s="909"/>
      <c r="X214" s="909"/>
      <c r="Y214" s="909"/>
      <c r="Z214" s="909"/>
    </row>
    <row r="215" spans="1:26" ht="12.75" customHeight="1">
      <c r="A215" s="909"/>
      <c r="B215" s="909"/>
      <c r="C215" s="909"/>
      <c r="D215" s="909"/>
      <c r="E215" s="909"/>
      <c r="F215" s="909"/>
      <c r="G215" s="909"/>
      <c r="H215" s="909"/>
      <c r="I215" s="909"/>
      <c r="J215" s="909"/>
      <c r="K215" s="909"/>
      <c r="L215" s="909"/>
      <c r="M215" s="909"/>
      <c r="N215" s="909"/>
      <c r="O215" s="909"/>
      <c r="P215" s="909"/>
      <c r="Q215" s="909"/>
      <c r="R215" s="909"/>
      <c r="S215" s="909"/>
      <c r="T215" s="909"/>
      <c r="U215" s="909"/>
      <c r="V215" s="909"/>
      <c r="W215" s="909"/>
      <c r="X215" s="909"/>
      <c r="Y215" s="909"/>
      <c r="Z215" s="909"/>
    </row>
    <row r="216" spans="1:26" ht="12.75" customHeight="1">
      <c r="A216" s="909"/>
      <c r="B216" s="909"/>
      <c r="C216" s="909"/>
      <c r="D216" s="909"/>
      <c r="E216" s="909"/>
      <c r="F216" s="909"/>
      <c r="G216" s="909"/>
      <c r="H216" s="909"/>
      <c r="I216" s="909"/>
      <c r="J216" s="909"/>
      <c r="K216" s="909"/>
      <c r="L216" s="909"/>
      <c r="M216" s="909"/>
      <c r="N216" s="909"/>
      <c r="O216" s="909"/>
      <c r="P216" s="909"/>
      <c r="Q216" s="909"/>
      <c r="R216" s="909"/>
      <c r="S216" s="909"/>
      <c r="T216" s="909"/>
      <c r="U216" s="909"/>
      <c r="V216" s="909"/>
      <c r="W216" s="909"/>
      <c r="X216" s="909"/>
      <c r="Y216" s="909"/>
      <c r="Z216" s="909"/>
    </row>
    <row r="217" spans="1:26" ht="12.75" customHeight="1">
      <c r="A217" s="909"/>
      <c r="B217" s="909"/>
      <c r="C217" s="909"/>
      <c r="D217" s="909"/>
      <c r="E217" s="909"/>
      <c r="F217" s="909"/>
      <c r="G217" s="909"/>
      <c r="H217" s="909"/>
      <c r="I217" s="909"/>
      <c r="J217" s="909"/>
      <c r="K217" s="909"/>
      <c r="L217" s="909"/>
      <c r="M217" s="909"/>
      <c r="N217" s="909"/>
      <c r="O217" s="909"/>
      <c r="P217" s="909"/>
      <c r="Q217" s="909"/>
      <c r="R217" s="909"/>
      <c r="S217" s="909"/>
      <c r="T217" s="909"/>
      <c r="U217" s="909"/>
      <c r="V217" s="909"/>
      <c r="W217" s="909"/>
      <c r="X217" s="909"/>
      <c r="Y217" s="909"/>
      <c r="Z217" s="909"/>
    </row>
    <row r="218" spans="1:26" ht="12.75" customHeight="1">
      <c r="A218" s="909"/>
      <c r="B218" s="909"/>
      <c r="C218" s="909"/>
      <c r="D218" s="909"/>
      <c r="E218" s="909"/>
      <c r="F218" s="909"/>
      <c r="G218" s="909"/>
      <c r="H218" s="909"/>
      <c r="I218" s="909"/>
      <c r="J218" s="909"/>
      <c r="K218" s="909"/>
      <c r="L218" s="909"/>
      <c r="M218" s="909"/>
      <c r="N218" s="909"/>
      <c r="O218" s="909"/>
      <c r="P218" s="909"/>
      <c r="Q218" s="909"/>
      <c r="R218" s="909"/>
      <c r="S218" s="909"/>
      <c r="T218" s="909"/>
      <c r="U218" s="909"/>
      <c r="V218" s="909"/>
      <c r="W218" s="909"/>
      <c r="X218" s="909"/>
      <c r="Y218" s="909"/>
      <c r="Z218" s="909"/>
    </row>
    <row r="219" spans="1:26" ht="12.75" customHeight="1">
      <c r="A219" s="909"/>
      <c r="B219" s="909"/>
      <c r="C219" s="909"/>
      <c r="D219" s="909"/>
      <c r="E219" s="909"/>
      <c r="F219" s="909"/>
      <c r="G219" s="909"/>
      <c r="H219" s="909"/>
      <c r="I219" s="909"/>
      <c r="J219" s="909"/>
      <c r="K219" s="909"/>
      <c r="L219" s="909"/>
      <c r="M219" s="909"/>
      <c r="N219" s="909"/>
      <c r="O219" s="909"/>
      <c r="P219" s="909"/>
      <c r="Q219" s="909"/>
      <c r="R219" s="909"/>
      <c r="S219" s="909"/>
      <c r="T219" s="909"/>
      <c r="U219" s="909"/>
      <c r="V219" s="909"/>
      <c r="W219" s="909"/>
      <c r="X219" s="909"/>
      <c r="Y219" s="909"/>
      <c r="Z219" s="909"/>
    </row>
    <row r="220" spans="1:26" ht="12.75" customHeight="1">
      <c r="A220" s="909"/>
      <c r="B220" s="909"/>
      <c r="C220" s="909"/>
      <c r="D220" s="909"/>
      <c r="E220" s="909"/>
      <c r="F220" s="909"/>
      <c r="G220" s="909"/>
      <c r="H220" s="909"/>
      <c r="I220" s="909"/>
      <c r="J220" s="909"/>
      <c r="K220" s="909"/>
      <c r="L220" s="909"/>
      <c r="M220" s="909"/>
      <c r="N220" s="909"/>
      <c r="O220" s="909"/>
      <c r="P220" s="909"/>
      <c r="Q220" s="909"/>
      <c r="R220" s="909"/>
      <c r="S220" s="909"/>
      <c r="T220" s="909"/>
      <c r="U220" s="909"/>
      <c r="V220" s="909"/>
      <c r="W220" s="909"/>
      <c r="X220" s="909"/>
      <c r="Y220" s="909"/>
      <c r="Z220" s="909"/>
    </row>
    <row r="221" spans="1:26" ht="12.75" customHeight="1">
      <c r="A221" s="909"/>
      <c r="B221" s="909"/>
      <c r="C221" s="909"/>
      <c r="D221" s="909"/>
      <c r="E221" s="909"/>
      <c r="F221" s="909"/>
      <c r="G221" s="909"/>
      <c r="H221" s="909"/>
      <c r="I221" s="909"/>
      <c r="J221" s="909"/>
      <c r="K221" s="909"/>
      <c r="L221" s="909"/>
      <c r="M221" s="909"/>
      <c r="N221" s="909"/>
      <c r="O221" s="909"/>
      <c r="P221" s="909"/>
      <c r="Q221" s="909"/>
      <c r="R221" s="909"/>
      <c r="S221" s="909"/>
      <c r="T221" s="909"/>
      <c r="U221" s="909"/>
      <c r="V221" s="909"/>
      <c r="W221" s="909"/>
      <c r="X221" s="909"/>
      <c r="Y221" s="909"/>
      <c r="Z221" s="909"/>
    </row>
    <row r="222" spans="1:26" ht="12.75" customHeight="1">
      <c r="A222" s="909"/>
      <c r="B222" s="909"/>
      <c r="C222" s="909"/>
      <c r="D222" s="909"/>
      <c r="E222" s="909"/>
      <c r="F222" s="909"/>
      <c r="G222" s="909"/>
      <c r="H222" s="909"/>
      <c r="I222" s="909"/>
      <c r="J222" s="909"/>
      <c r="K222" s="909"/>
      <c r="L222" s="909"/>
      <c r="M222" s="909"/>
      <c r="N222" s="909"/>
      <c r="O222" s="909"/>
      <c r="P222" s="909"/>
      <c r="Q222" s="909"/>
      <c r="R222" s="909"/>
      <c r="S222" s="909"/>
      <c r="T222" s="909"/>
      <c r="U222" s="909"/>
      <c r="V222" s="909"/>
      <c r="W222" s="909"/>
      <c r="X222" s="909"/>
      <c r="Y222" s="909"/>
      <c r="Z222" s="909"/>
    </row>
    <row r="223" spans="1:26" ht="12.75" customHeight="1">
      <c r="A223" s="909"/>
      <c r="B223" s="909"/>
      <c r="C223" s="909"/>
      <c r="D223" s="909"/>
      <c r="E223" s="909"/>
      <c r="F223" s="909"/>
      <c r="G223" s="909"/>
      <c r="H223" s="909"/>
      <c r="I223" s="909"/>
      <c r="J223" s="909"/>
      <c r="K223" s="909"/>
      <c r="L223" s="909"/>
      <c r="M223" s="909"/>
      <c r="N223" s="909"/>
      <c r="O223" s="909"/>
      <c r="P223" s="909"/>
      <c r="Q223" s="909"/>
      <c r="R223" s="909"/>
      <c r="S223" s="909"/>
      <c r="T223" s="909"/>
      <c r="U223" s="909"/>
      <c r="V223" s="909"/>
      <c r="W223" s="909"/>
      <c r="X223" s="909"/>
      <c r="Y223" s="909"/>
      <c r="Z223" s="909"/>
    </row>
    <row r="224" spans="1:26" ht="12.75" customHeight="1">
      <c r="A224" s="909"/>
      <c r="B224" s="909"/>
      <c r="C224" s="909"/>
      <c r="D224" s="909"/>
      <c r="E224" s="909"/>
      <c r="F224" s="909"/>
      <c r="G224" s="909"/>
      <c r="H224" s="909"/>
      <c r="I224" s="909"/>
      <c r="J224" s="909"/>
      <c r="K224" s="909"/>
      <c r="L224" s="909"/>
      <c r="M224" s="909"/>
      <c r="N224" s="909"/>
      <c r="O224" s="909"/>
      <c r="P224" s="909"/>
      <c r="Q224" s="909"/>
      <c r="R224" s="909"/>
      <c r="S224" s="909"/>
      <c r="T224" s="909"/>
      <c r="U224" s="909"/>
      <c r="V224" s="909"/>
      <c r="W224" s="909"/>
      <c r="X224" s="909"/>
      <c r="Y224" s="909"/>
      <c r="Z224" s="909"/>
    </row>
    <row r="225" spans="1:26" ht="12.75" customHeight="1">
      <c r="A225" s="909"/>
      <c r="B225" s="909"/>
      <c r="C225" s="909"/>
      <c r="D225" s="909"/>
      <c r="E225" s="909"/>
      <c r="F225" s="909"/>
      <c r="G225" s="909"/>
      <c r="H225" s="909"/>
      <c r="I225" s="909"/>
      <c r="J225" s="909"/>
      <c r="K225" s="909"/>
      <c r="L225" s="909"/>
      <c r="M225" s="909"/>
      <c r="N225" s="909"/>
      <c r="O225" s="909"/>
      <c r="P225" s="909"/>
      <c r="Q225" s="909"/>
      <c r="R225" s="909"/>
      <c r="S225" s="909"/>
      <c r="T225" s="909"/>
      <c r="U225" s="909"/>
      <c r="V225" s="909"/>
      <c r="W225" s="909"/>
      <c r="X225" s="909"/>
      <c r="Y225" s="909"/>
      <c r="Z225" s="909"/>
    </row>
    <row r="226" spans="1:26" ht="12.75" customHeight="1">
      <c r="A226" s="909"/>
      <c r="B226" s="909"/>
      <c r="C226" s="909"/>
      <c r="D226" s="909"/>
      <c r="E226" s="909"/>
      <c r="F226" s="909"/>
      <c r="G226" s="909"/>
      <c r="H226" s="909"/>
      <c r="I226" s="909"/>
      <c r="J226" s="909"/>
      <c r="K226" s="909"/>
      <c r="L226" s="909"/>
      <c r="M226" s="909"/>
      <c r="N226" s="909"/>
      <c r="O226" s="909"/>
      <c r="P226" s="909"/>
      <c r="Q226" s="909"/>
      <c r="R226" s="909"/>
      <c r="S226" s="909"/>
      <c r="T226" s="909"/>
      <c r="U226" s="909"/>
      <c r="V226" s="909"/>
      <c r="W226" s="909"/>
      <c r="X226" s="909"/>
      <c r="Y226" s="909"/>
      <c r="Z226" s="909"/>
    </row>
    <row r="227" spans="1:26" ht="12.75" customHeight="1">
      <c r="A227" s="909"/>
      <c r="B227" s="909"/>
      <c r="C227" s="909"/>
      <c r="D227" s="909"/>
      <c r="E227" s="909"/>
      <c r="F227" s="909"/>
      <c r="G227" s="909"/>
      <c r="H227" s="909"/>
      <c r="I227" s="909"/>
      <c r="J227" s="909"/>
      <c r="K227" s="909"/>
      <c r="L227" s="909"/>
      <c r="M227" s="909"/>
      <c r="N227" s="909"/>
      <c r="O227" s="909"/>
      <c r="P227" s="909"/>
      <c r="Q227" s="909"/>
      <c r="R227" s="909"/>
      <c r="S227" s="909"/>
      <c r="T227" s="909"/>
      <c r="U227" s="909"/>
      <c r="V227" s="909"/>
      <c r="W227" s="909"/>
      <c r="X227" s="909"/>
      <c r="Y227" s="909"/>
      <c r="Z227" s="909"/>
    </row>
    <row r="228" spans="1:26" ht="12.75" customHeight="1">
      <c r="A228" s="909"/>
      <c r="B228" s="909"/>
      <c r="C228" s="909"/>
      <c r="D228" s="909"/>
      <c r="E228" s="909"/>
      <c r="F228" s="909"/>
      <c r="G228" s="909"/>
      <c r="H228" s="909"/>
      <c r="I228" s="909"/>
      <c r="J228" s="909"/>
      <c r="K228" s="909"/>
      <c r="L228" s="909"/>
      <c r="M228" s="909"/>
      <c r="N228" s="909"/>
      <c r="O228" s="909"/>
      <c r="P228" s="909"/>
      <c r="Q228" s="909"/>
      <c r="R228" s="909"/>
      <c r="S228" s="909"/>
      <c r="T228" s="909"/>
      <c r="U228" s="909"/>
      <c r="V228" s="909"/>
      <c r="W228" s="909"/>
      <c r="X228" s="909"/>
      <c r="Y228" s="909"/>
      <c r="Z228" s="909"/>
    </row>
    <row r="229" spans="1:26" ht="12.75" customHeight="1">
      <c r="A229" s="909"/>
      <c r="B229" s="909"/>
      <c r="C229" s="909"/>
      <c r="D229" s="909"/>
      <c r="E229" s="909"/>
      <c r="F229" s="909"/>
      <c r="G229" s="909"/>
      <c r="H229" s="909"/>
      <c r="I229" s="909"/>
      <c r="J229" s="909"/>
      <c r="K229" s="909"/>
      <c r="L229" s="909"/>
      <c r="M229" s="909"/>
      <c r="N229" s="909"/>
      <c r="O229" s="909"/>
      <c r="P229" s="909"/>
      <c r="Q229" s="909"/>
      <c r="R229" s="909"/>
      <c r="S229" s="909"/>
      <c r="T229" s="909"/>
      <c r="U229" s="909"/>
      <c r="V229" s="909"/>
      <c r="W229" s="909"/>
      <c r="X229" s="909"/>
      <c r="Y229" s="909"/>
      <c r="Z229" s="909"/>
    </row>
    <row r="230" spans="1:26" ht="12.75" customHeight="1">
      <c r="A230" s="909"/>
      <c r="B230" s="909"/>
      <c r="C230" s="909"/>
      <c r="D230" s="909"/>
      <c r="E230" s="909"/>
      <c r="F230" s="909"/>
      <c r="G230" s="909"/>
      <c r="H230" s="909"/>
      <c r="I230" s="909"/>
      <c r="J230" s="909"/>
      <c r="K230" s="909"/>
      <c r="L230" s="909"/>
      <c r="M230" s="909"/>
      <c r="N230" s="909"/>
      <c r="O230" s="909"/>
      <c r="P230" s="909"/>
      <c r="Q230" s="909"/>
      <c r="R230" s="909"/>
      <c r="S230" s="909"/>
      <c r="T230" s="909"/>
      <c r="U230" s="909"/>
      <c r="V230" s="909"/>
      <c r="W230" s="909"/>
      <c r="X230" s="909"/>
      <c r="Y230" s="909"/>
      <c r="Z230" s="909"/>
    </row>
    <row r="231" spans="1:26" ht="12.75" customHeight="1">
      <c r="A231" s="909"/>
      <c r="B231" s="909"/>
      <c r="C231" s="909"/>
      <c r="D231" s="909"/>
      <c r="E231" s="909"/>
      <c r="F231" s="909"/>
      <c r="G231" s="909"/>
      <c r="H231" s="909"/>
      <c r="I231" s="909"/>
      <c r="J231" s="909"/>
      <c r="K231" s="909"/>
      <c r="L231" s="909"/>
      <c r="M231" s="909"/>
      <c r="N231" s="909"/>
      <c r="O231" s="909"/>
      <c r="P231" s="909"/>
      <c r="Q231" s="909"/>
      <c r="R231" s="909"/>
      <c r="S231" s="909"/>
      <c r="T231" s="909"/>
      <c r="U231" s="909"/>
      <c r="V231" s="909"/>
      <c r="W231" s="909"/>
      <c r="X231" s="909"/>
      <c r="Y231" s="909"/>
      <c r="Z231" s="909"/>
    </row>
    <row r="232" spans="1:26" ht="12.75" customHeight="1">
      <c r="A232" s="909"/>
      <c r="B232" s="909"/>
      <c r="C232" s="909"/>
      <c r="D232" s="909"/>
      <c r="E232" s="909"/>
      <c r="F232" s="909"/>
      <c r="G232" s="909"/>
      <c r="H232" s="909"/>
      <c r="I232" s="909"/>
      <c r="J232" s="909"/>
      <c r="K232" s="909"/>
      <c r="L232" s="909"/>
      <c r="M232" s="909"/>
      <c r="N232" s="909"/>
      <c r="O232" s="909"/>
      <c r="P232" s="909"/>
      <c r="Q232" s="909"/>
      <c r="R232" s="909"/>
      <c r="S232" s="909"/>
      <c r="T232" s="909"/>
      <c r="U232" s="909"/>
      <c r="V232" s="909"/>
      <c r="W232" s="909"/>
      <c r="X232" s="909"/>
      <c r="Y232" s="909"/>
      <c r="Z232" s="909"/>
    </row>
    <row r="233" spans="1:26" ht="12.75" customHeight="1">
      <c r="A233" s="909"/>
      <c r="B233" s="909"/>
      <c r="C233" s="909"/>
      <c r="D233" s="909"/>
      <c r="E233" s="909"/>
      <c r="F233" s="909"/>
      <c r="G233" s="909"/>
      <c r="H233" s="909"/>
      <c r="I233" s="909"/>
      <c r="J233" s="909"/>
      <c r="K233" s="909"/>
      <c r="L233" s="909"/>
      <c r="M233" s="909"/>
      <c r="N233" s="909"/>
      <c r="O233" s="909"/>
      <c r="P233" s="909"/>
      <c r="Q233" s="909"/>
      <c r="R233" s="909"/>
      <c r="S233" s="909"/>
      <c r="T233" s="909"/>
      <c r="U233" s="909"/>
      <c r="V233" s="909"/>
      <c r="W233" s="909"/>
      <c r="X233" s="909"/>
      <c r="Y233" s="909"/>
      <c r="Z233" s="909"/>
    </row>
    <row r="234" spans="1:26" ht="12.75" customHeight="1">
      <c r="A234" s="909"/>
      <c r="B234" s="909"/>
      <c r="C234" s="909"/>
      <c r="D234" s="909"/>
      <c r="E234" s="909"/>
      <c r="F234" s="909"/>
      <c r="G234" s="909"/>
      <c r="H234" s="909"/>
      <c r="I234" s="909"/>
      <c r="J234" s="909"/>
      <c r="K234" s="909"/>
      <c r="L234" s="909"/>
      <c r="M234" s="909"/>
      <c r="N234" s="909"/>
      <c r="O234" s="909"/>
      <c r="P234" s="909"/>
      <c r="Q234" s="909"/>
      <c r="R234" s="909"/>
      <c r="S234" s="909"/>
      <c r="T234" s="909"/>
      <c r="U234" s="909"/>
      <c r="V234" s="909"/>
      <c r="W234" s="909"/>
      <c r="X234" s="909"/>
      <c r="Y234" s="909"/>
      <c r="Z234" s="909"/>
    </row>
    <row r="235" spans="1:26" ht="12.75" customHeight="1">
      <c r="A235" s="909"/>
      <c r="B235" s="909"/>
      <c r="C235" s="909"/>
      <c r="D235" s="909"/>
      <c r="E235" s="909"/>
      <c r="F235" s="909"/>
      <c r="G235" s="909"/>
      <c r="H235" s="909"/>
      <c r="I235" s="909"/>
      <c r="J235" s="909"/>
      <c r="K235" s="909"/>
      <c r="L235" s="909"/>
      <c r="M235" s="909"/>
      <c r="N235" s="909"/>
      <c r="O235" s="909"/>
      <c r="P235" s="909"/>
      <c r="Q235" s="909"/>
      <c r="R235" s="909"/>
      <c r="S235" s="909"/>
      <c r="T235" s="909"/>
      <c r="U235" s="909"/>
      <c r="V235" s="909"/>
      <c r="W235" s="909"/>
      <c r="X235" s="909"/>
      <c r="Y235" s="909"/>
      <c r="Z235" s="909"/>
    </row>
    <row r="236" spans="1:26" ht="12.75" customHeight="1">
      <c r="A236" s="909"/>
      <c r="B236" s="909"/>
      <c r="C236" s="909"/>
      <c r="D236" s="909"/>
      <c r="E236" s="909"/>
      <c r="F236" s="909"/>
      <c r="G236" s="909"/>
      <c r="H236" s="909"/>
      <c r="I236" s="909"/>
      <c r="J236" s="909"/>
      <c r="K236" s="909"/>
      <c r="L236" s="909"/>
      <c r="M236" s="909"/>
      <c r="N236" s="909"/>
      <c r="O236" s="909"/>
      <c r="P236" s="909"/>
      <c r="Q236" s="909"/>
      <c r="R236" s="909"/>
      <c r="S236" s="909"/>
      <c r="T236" s="909"/>
      <c r="U236" s="909"/>
      <c r="V236" s="909"/>
      <c r="W236" s="909"/>
      <c r="X236" s="909"/>
      <c r="Y236" s="909"/>
      <c r="Z236" s="909"/>
    </row>
    <row r="237" spans="1:26" ht="12.75" customHeight="1">
      <c r="A237" s="909"/>
      <c r="B237" s="909"/>
      <c r="C237" s="909"/>
      <c r="D237" s="909"/>
      <c r="E237" s="909"/>
      <c r="F237" s="909"/>
      <c r="G237" s="909"/>
      <c r="H237" s="909"/>
      <c r="I237" s="909"/>
      <c r="J237" s="909"/>
      <c r="K237" s="909"/>
      <c r="L237" s="909"/>
      <c r="M237" s="909"/>
      <c r="N237" s="909"/>
      <c r="O237" s="909"/>
      <c r="P237" s="909"/>
      <c r="Q237" s="909"/>
      <c r="R237" s="909"/>
      <c r="S237" s="909"/>
      <c r="T237" s="909"/>
      <c r="U237" s="909"/>
      <c r="V237" s="909"/>
      <c r="W237" s="909"/>
      <c r="X237" s="909"/>
      <c r="Y237" s="909"/>
      <c r="Z237" s="909"/>
    </row>
    <row r="238" spans="1:26" ht="12.75" customHeight="1">
      <c r="A238" s="909"/>
      <c r="B238" s="909"/>
      <c r="C238" s="909"/>
      <c r="D238" s="909"/>
      <c r="E238" s="909"/>
      <c r="F238" s="909"/>
      <c r="G238" s="909"/>
      <c r="H238" s="909"/>
      <c r="I238" s="909"/>
      <c r="J238" s="909"/>
      <c r="K238" s="909"/>
      <c r="L238" s="909"/>
      <c r="M238" s="909"/>
      <c r="N238" s="909"/>
      <c r="O238" s="909"/>
      <c r="P238" s="909"/>
      <c r="Q238" s="909"/>
      <c r="R238" s="909"/>
      <c r="S238" s="909"/>
      <c r="T238" s="909"/>
      <c r="U238" s="909"/>
      <c r="V238" s="909"/>
      <c r="W238" s="909"/>
      <c r="X238" s="909"/>
      <c r="Y238" s="909"/>
      <c r="Z238" s="909"/>
    </row>
    <row r="239" spans="1:26" ht="12.75" customHeight="1">
      <c r="A239" s="909"/>
      <c r="B239" s="909"/>
      <c r="C239" s="909"/>
      <c r="D239" s="909"/>
      <c r="E239" s="909"/>
      <c r="F239" s="909"/>
      <c r="G239" s="909"/>
      <c r="H239" s="909"/>
      <c r="I239" s="909"/>
      <c r="J239" s="909"/>
      <c r="K239" s="909"/>
      <c r="L239" s="909"/>
      <c r="M239" s="909"/>
      <c r="N239" s="909"/>
      <c r="O239" s="909"/>
      <c r="P239" s="909"/>
      <c r="Q239" s="909"/>
      <c r="R239" s="909"/>
      <c r="S239" s="909"/>
      <c r="T239" s="909"/>
      <c r="U239" s="909"/>
      <c r="V239" s="909"/>
      <c r="W239" s="909"/>
      <c r="X239" s="909"/>
      <c r="Y239" s="909"/>
      <c r="Z239" s="909"/>
    </row>
    <row r="240" spans="1:26" ht="12.75" customHeight="1">
      <c r="A240" s="909"/>
      <c r="B240" s="909"/>
      <c r="C240" s="909"/>
      <c r="D240" s="909"/>
      <c r="E240" s="909"/>
      <c r="F240" s="909"/>
      <c r="G240" s="909"/>
      <c r="H240" s="909"/>
      <c r="I240" s="909"/>
      <c r="J240" s="909"/>
      <c r="K240" s="909"/>
      <c r="L240" s="909"/>
      <c r="M240" s="909"/>
      <c r="N240" s="909"/>
      <c r="O240" s="909"/>
      <c r="P240" s="909"/>
      <c r="Q240" s="909"/>
      <c r="R240" s="909"/>
      <c r="S240" s="909"/>
      <c r="T240" s="909"/>
      <c r="U240" s="909"/>
      <c r="V240" s="909"/>
      <c r="W240" s="909"/>
      <c r="X240" s="909"/>
      <c r="Y240" s="909"/>
      <c r="Z240" s="909"/>
    </row>
    <row r="241" spans="1:26" ht="12.75" customHeight="1">
      <c r="A241" s="909"/>
      <c r="B241" s="909"/>
      <c r="C241" s="909"/>
      <c r="D241" s="909"/>
      <c r="E241" s="909"/>
      <c r="F241" s="909"/>
      <c r="G241" s="909"/>
      <c r="H241" s="909"/>
      <c r="I241" s="909"/>
      <c r="J241" s="909"/>
      <c r="K241" s="909"/>
      <c r="L241" s="909"/>
      <c r="M241" s="909"/>
      <c r="N241" s="909"/>
      <c r="O241" s="909"/>
      <c r="P241" s="909"/>
      <c r="Q241" s="909"/>
      <c r="R241" s="909"/>
      <c r="S241" s="909"/>
      <c r="T241" s="909"/>
      <c r="U241" s="909"/>
      <c r="V241" s="909"/>
      <c r="W241" s="909"/>
      <c r="X241" s="909"/>
      <c r="Y241" s="909"/>
      <c r="Z241" s="909"/>
    </row>
    <row r="242" spans="1:26" ht="12.75" customHeight="1">
      <c r="A242" s="909"/>
      <c r="B242" s="909"/>
      <c r="C242" s="909"/>
      <c r="D242" s="909"/>
      <c r="E242" s="909"/>
      <c r="F242" s="909"/>
      <c r="G242" s="909"/>
      <c r="H242" s="909"/>
      <c r="I242" s="909"/>
      <c r="J242" s="909"/>
      <c r="K242" s="909"/>
      <c r="L242" s="909"/>
      <c r="M242" s="909"/>
      <c r="N242" s="909"/>
      <c r="O242" s="909"/>
      <c r="P242" s="909"/>
      <c r="Q242" s="909"/>
      <c r="R242" s="909"/>
      <c r="S242" s="909"/>
      <c r="T242" s="909"/>
      <c r="U242" s="909"/>
      <c r="V242" s="909"/>
      <c r="W242" s="909"/>
      <c r="X242" s="909"/>
      <c r="Y242" s="909"/>
      <c r="Z242" s="909"/>
    </row>
    <row r="243" spans="1:26" ht="12.75" customHeight="1">
      <c r="A243" s="909"/>
      <c r="B243" s="909"/>
      <c r="C243" s="909"/>
      <c r="D243" s="909"/>
      <c r="E243" s="909"/>
      <c r="F243" s="909"/>
      <c r="G243" s="909"/>
      <c r="H243" s="909"/>
      <c r="I243" s="909"/>
      <c r="J243" s="909"/>
      <c r="K243" s="909"/>
      <c r="L243" s="909"/>
      <c r="M243" s="909"/>
      <c r="N243" s="909"/>
      <c r="O243" s="909"/>
      <c r="P243" s="909"/>
      <c r="Q243" s="909"/>
      <c r="R243" s="909"/>
      <c r="S243" s="909"/>
      <c r="T243" s="909"/>
      <c r="U243" s="909"/>
      <c r="V243" s="909"/>
      <c r="W243" s="909"/>
      <c r="X243" s="909"/>
      <c r="Y243" s="909"/>
      <c r="Z243" s="909"/>
    </row>
    <row r="244" spans="1:26" ht="12.75" customHeight="1">
      <c r="A244" s="909"/>
      <c r="B244" s="909"/>
      <c r="C244" s="909"/>
      <c r="D244" s="909"/>
      <c r="E244" s="909"/>
      <c r="F244" s="909"/>
      <c r="G244" s="909"/>
      <c r="H244" s="909"/>
      <c r="I244" s="909"/>
      <c r="J244" s="909"/>
      <c r="K244" s="909"/>
      <c r="L244" s="909"/>
      <c r="M244" s="909"/>
      <c r="N244" s="909"/>
      <c r="O244" s="909"/>
      <c r="P244" s="909"/>
      <c r="Q244" s="909"/>
      <c r="R244" s="909"/>
      <c r="S244" s="909"/>
      <c r="T244" s="909"/>
      <c r="U244" s="909"/>
      <c r="V244" s="909"/>
      <c r="W244" s="909"/>
      <c r="X244" s="909"/>
      <c r="Y244" s="909"/>
      <c r="Z244" s="909"/>
    </row>
    <row r="245" spans="1:26" ht="12.75" customHeight="1">
      <c r="A245" s="909"/>
      <c r="B245" s="909"/>
      <c r="C245" s="909"/>
      <c r="D245" s="909"/>
      <c r="E245" s="909"/>
      <c r="F245" s="909"/>
      <c r="G245" s="909"/>
      <c r="H245" s="909"/>
      <c r="I245" s="909"/>
      <c r="J245" s="909"/>
      <c r="K245" s="909"/>
      <c r="L245" s="909"/>
      <c r="M245" s="909"/>
      <c r="N245" s="909"/>
      <c r="O245" s="909"/>
      <c r="P245" s="909"/>
      <c r="Q245" s="909"/>
      <c r="R245" s="909"/>
      <c r="S245" s="909"/>
      <c r="T245" s="909"/>
      <c r="U245" s="909"/>
      <c r="V245" s="909"/>
      <c r="W245" s="909"/>
      <c r="X245" s="909"/>
      <c r="Y245" s="909"/>
      <c r="Z245" s="909"/>
    </row>
    <row r="246" spans="1:26" ht="12.75" customHeight="1">
      <c r="A246" s="909"/>
      <c r="B246" s="909"/>
      <c r="C246" s="909"/>
      <c r="D246" s="909"/>
      <c r="E246" s="909"/>
      <c r="F246" s="909"/>
      <c r="G246" s="909"/>
      <c r="H246" s="909"/>
      <c r="I246" s="909"/>
      <c r="J246" s="909"/>
      <c r="K246" s="909"/>
      <c r="L246" s="909"/>
      <c r="M246" s="909"/>
      <c r="N246" s="909"/>
      <c r="O246" s="909"/>
      <c r="P246" s="909"/>
      <c r="Q246" s="909"/>
      <c r="R246" s="909"/>
      <c r="S246" s="909"/>
      <c r="T246" s="909"/>
      <c r="U246" s="909"/>
      <c r="V246" s="909"/>
      <c r="W246" s="909"/>
      <c r="X246" s="909"/>
      <c r="Y246" s="909"/>
      <c r="Z246" s="909"/>
    </row>
    <row r="247" spans="1:26" ht="12.75" customHeight="1">
      <c r="A247" s="909"/>
      <c r="B247" s="909"/>
      <c r="C247" s="909"/>
      <c r="D247" s="909"/>
      <c r="E247" s="909"/>
      <c r="F247" s="909"/>
      <c r="G247" s="909"/>
      <c r="H247" s="909"/>
      <c r="I247" s="909"/>
      <c r="J247" s="909"/>
      <c r="K247" s="909"/>
      <c r="L247" s="909"/>
      <c r="M247" s="909"/>
      <c r="N247" s="909"/>
      <c r="O247" s="909"/>
      <c r="P247" s="909"/>
      <c r="Q247" s="909"/>
      <c r="R247" s="909"/>
      <c r="S247" s="909"/>
      <c r="T247" s="909"/>
      <c r="U247" s="909"/>
      <c r="V247" s="909"/>
      <c r="W247" s="909"/>
      <c r="X247" s="909"/>
      <c r="Y247" s="909"/>
      <c r="Z247" s="909"/>
    </row>
    <row r="248" spans="1:26" ht="12.75" customHeight="1">
      <c r="A248" s="909"/>
      <c r="B248" s="909"/>
      <c r="C248" s="909"/>
      <c r="D248" s="909"/>
      <c r="E248" s="909"/>
      <c r="F248" s="909"/>
      <c r="G248" s="909"/>
      <c r="H248" s="909"/>
      <c r="I248" s="909"/>
      <c r="J248" s="909"/>
      <c r="K248" s="909"/>
      <c r="L248" s="909"/>
      <c r="M248" s="909"/>
      <c r="N248" s="909"/>
      <c r="O248" s="909"/>
      <c r="P248" s="909"/>
      <c r="Q248" s="909"/>
      <c r="R248" s="909"/>
      <c r="S248" s="909"/>
      <c r="T248" s="909"/>
      <c r="U248" s="909"/>
      <c r="V248" s="909"/>
      <c r="W248" s="909"/>
      <c r="X248" s="909"/>
      <c r="Y248" s="909"/>
      <c r="Z248" s="909"/>
    </row>
    <row r="249" spans="1:26" ht="12.75" customHeight="1">
      <c r="A249" s="909"/>
      <c r="B249" s="909"/>
      <c r="C249" s="909"/>
      <c r="D249" s="909"/>
      <c r="E249" s="909"/>
      <c r="F249" s="909"/>
      <c r="G249" s="909"/>
      <c r="H249" s="909"/>
      <c r="I249" s="909"/>
      <c r="J249" s="909"/>
      <c r="K249" s="909"/>
      <c r="L249" s="909"/>
      <c r="M249" s="909"/>
      <c r="N249" s="909"/>
      <c r="O249" s="909"/>
      <c r="P249" s="909"/>
      <c r="Q249" s="909"/>
      <c r="R249" s="909"/>
      <c r="S249" s="909"/>
      <c r="T249" s="909"/>
      <c r="U249" s="909"/>
      <c r="V249" s="909"/>
      <c r="W249" s="909"/>
      <c r="X249" s="909"/>
      <c r="Y249" s="909"/>
      <c r="Z249" s="909"/>
    </row>
    <row r="250" spans="1:26" ht="12.75" customHeight="1">
      <c r="A250" s="909"/>
      <c r="B250" s="909"/>
      <c r="C250" s="909"/>
      <c r="D250" s="909"/>
      <c r="E250" s="909"/>
      <c r="F250" s="909"/>
      <c r="G250" s="909"/>
      <c r="H250" s="909"/>
      <c r="I250" s="909"/>
      <c r="J250" s="909"/>
      <c r="K250" s="909"/>
      <c r="L250" s="909"/>
      <c r="M250" s="909"/>
      <c r="N250" s="909"/>
      <c r="O250" s="909"/>
      <c r="P250" s="909"/>
      <c r="Q250" s="909"/>
      <c r="R250" s="909"/>
      <c r="S250" s="909"/>
      <c r="T250" s="909"/>
      <c r="U250" s="909"/>
      <c r="V250" s="909"/>
      <c r="W250" s="909"/>
      <c r="X250" s="909"/>
      <c r="Y250" s="909"/>
      <c r="Z250" s="909"/>
    </row>
    <row r="251" spans="1:26" ht="12.75" customHeight="1">
      <c r="A251" s="909"/>
      <c r="B251" s="909"/>
      <c r="C251" s="909"/>
      <c r="D251" s="909"/>
      <c r="E251" s="909"/>
      <c r="F251" s="909"/>
      <c r="G251" s="909"/>
      <c r="H251" s="909"/>
      <c r="I251" s="909"/>
      <c r="J251" s="909"/>
      <c r="K251" s="909"/>
      <c r="L251" s="909"/>
      <c r="M251" s="909"/>
      <c r="N251" s="909"/>
      <c r="O251" s="909"/>
      <c r="P251" s="909"/>
      <c r="Q251" s="909"/>
      <c r="R251" s="909"/>
      <c r="S251" s="909"/>
      <c r="T251" s="909"/>
      <c r="U251" s="909"/>
      <c r="V251" s="909"/>
      <c r="W251" s="909"/>
      <c r="X251" s="909"/>
      <c r="Y251" s="909"/>
      <c r="Z251" s="909"/>
    </row>
    <row r="252" spans="1:26" ht="12.75" customHeight="1">
      <c r="A252" s="909"/>
      <c r="B252" s="909"/>
      <c r="C252" s="909"/>
      <c r="D252" s="909"/>
      <c r="E252" s="909"/>
      <c r="F252" s="909"/>
      <c r="G252" s="909"/>
      <c r="H252" s="909"/>
      <c r="I252" s="909"/>
      <c r="J252" s="909"/>
      <c r="K252" s="909"/>
      <c r="L252" s="909"/>
      <c r="M252" s="909"/>
      <c r="N252" s="909"/>
      <c r="O252" s="909"/>
      <c r="P252" s="909"/>
      <c r="Q252" s="909"/>
      <c r="R252" s="909"/>
      <c r="S252" s="909"/>
      <c r="T252" s="909"/>
      <c r="U252" s="909"/>
      <c r="V252" s="909"/>
      <c r="W252" s="909"/>
      <c r="X252" s="909"/>
      <c r="Y252" s="909"/>
      <c r="Z252" s="909"/>
    </row>
    <row r="253" spans="1:26" ht="12.75" customHeight="1">
      <c r="A253" s="909"/>
      <c r="B253" s="909"/>
      <c r="C253" s="909"/>
      <c r="D253" s="909"/>
      <c r="E253" s="909"/>
      <c r="F253" s="909"/>
      <c r="G253" s="909"/>
      <c r="H253" s="909"/>
      <c r="I253" s="909"/>
      <c r="J253" s="909"/>
      <c r="K253" s="909"/>
      <c r="L253" s="909"/>
      <c r="M253" s="909"/>
      <c r="N253" s="909"/>
      <c r="O253" s="909"/>
      <c r="P253" s="909"/>
      <c r="Q253" s="909"/>
      <c r="R253" s="909"/>
      <c r="S253" s="909"/>
      <c r="T253" s="909"/>
      <c r="U253" s="909"/>
      <c r="V253" s="909"/>
      <c r="W253" s="909"/>
      <c r="X253" s="909"/>
      <c r="Y253" s="909"/>
      <c r="Z253" s="909"/>
    </row>
    <row r="254" spans="1:26" ht="12.75" customHeight="1">
      <c r="A254" s="909"/>
      <c r="B254" s="909"/>
      <c r="C254" s="909"/>
      <c r="D254" s="909"/>
      <c r="E254" s="909"/>
      <c r="F254" s="909"/>
      <c r="G254" s="909"/>
      <c r="H254" s="909"/>
      <c r="I254" s="909"/>
      <c r="J254" s="909"/>
      <c r="K254" s="909"/>
      <c r="L254" s="909"/>
      <c r="M254" s="909"/>
      <c r="N254" s="909"/>
      <c r="O254" s="909"/>
      <c r="P254" s="909"/>
      <c r="Q254" s="909"/>
      <c r="R254" s="909"/>
      <c r="S254" s="909"/>
      <c r="T254" s="909"/>
      <c r="U254" s="909"/>
      <c r="V254" s="909"/>
      <c r="W254" s="909"/>
      <c r="X254" s="909"/>
      <c r="Y254" s="909"/>
      <c r="Z254" s="909"/>
    </row>
    <row r="255" spans="1:26" ht="12.75" customHeight="1">
      <c r="A255" s="909"/>
      <c r="B255" s="909"/>
      <c r="C255" s="909"/>
      <c r="D255" s="909"/>
      <c r="E255" s="909"/>
      <c r="F255" s="909"/>
      <c r="G255" s="909"/>
      <c r="H255" s="909"/>
      <c r="I255" s="909"/>
      <c r="J255" s="909"/>
      <c r="K255" s="909"/>
      <c r="L255" s="909"/>
      <c r="M255" s="909"/>
      <c r="N255" s="909"/>
      <c r="O255" s="909"/>
      <c r="P255" s="909"/>
      <c r="Q255" s="909"/>
      <c r="R255" s="909"/>
      <c r="S255" s="909"/>
      <c r="T255" s="909"/>
      <c r="U255" s="909"/>
      <c r="V255" s="909"/>
      <c r="W255" s="909"/>
      <c r="X255" s="909"/>
      <c r="Y255" s="909"/>
      <c r="Z255" s="909"/>
    </row>
    <row r="256" spans="1:26" ht="12.75" customHeight="1">
      <c r="A256" s="909"/>
      <c r="B256" s="909"/>
      <c r="C256" s="909"/>
      <c r="D256" s="909"/>
      <c r="E256" s="909"/>
      <c r="F256" s="909"/>
      <c r="G256" s="909"/>
      <c r="H256" s="909"/>
      <c r="I256" s="909"/>
      <c r="J256" s="909"/>
      <c r="K256" s="909"/>
      <c r="L256" s="909"/>
      <c r="M256" s="909"/>
      <c r="N256" s="909"/>
      <c r="O256" s="909"/>
      <c r="P256" s="909"/>
      <c r="Q256" s="909"/>
      <c r="R256" s="909"/>
      <c r="S256" s="909"/>
      <c r="T256" s="909"/>
      <c r="U256" s="909"/>
      <c r="V256" s="909"/>
      <c r="W256" s="909"/>
      <c r="X256" s="909"/>
      <c r="Y256" s="909"/>
      <c r="Z256" s="909"/>
    </row>
    <row r="257" spans="1:26" ht="12.75" customHeight="1">
      <c r="A257" s="909"/>
      <c r="B257" s="909"/>
      <c r="C257" s="909"/>
      <c r="D257" s="909"/>
      <c r="E257" s="909"/>
      <c r="F257" s="909"/>
      <c r="G257" s="909"/>
      <c r="H257" s="909"/>
      <c r="I257" s="909"/>
      <c r="J257" s="909"/>
      <c r="K257" s="909"/>
      <c r="L257" s="909"/>
      <c r="M257" s="909"/>
      <c r="N257" s="909"/>
      <c r="O257" s="909"/>
      <c r="P257" s="909"/>
      <c r="Q257" s="909"/>
      <c r="R257" s="909"/>
      <c r="S257" s="909"/>
      <c r="T257" s="909"/>
      <c r="U257" s="909"/>
      <c r="V257" s="909"/>
      <c r="W257" s="909"/>
      <c r="X257" s="909"/>
      <c r="Y257" s="909"/>
      <c r="Z257" s="909"/>
    </row>
    <row r="258" spans="1:26" ht="12.75" customHeight="1">
      <c r="A258" s="909"/>
      <c r="B258" s="909"/>
      <c r="C258" s="909"/>
      <c r="D258" s="909"/>
      <c r="E258" s="909"/>
      <c r="F258" s="909"/>
      <c r="G258" s="909"/>
      <c r="H258" s="909"/>
      <c r="I258" s="909"/>
      <c r="J258" s="909"/>
      <c r="K258" s="909"/>
      <c r="L258" s="909"/>
      <c r="M258" s="909"/>
      <c r="N258" s="909"/>
      <c r="O258" s="909"/>
      <c r="P258" s="909"/>
      <c r="Q258" s="909"/>
      <c r="R258" s="909"/>
      <c r="S258" s="909"/>
      <c r="T258" s="909"/>
      <c r="U258" s="909"/>
      <c r="V258" s="909"/>
      <c r="W258" s="909"/>
      <c r="X258" s="909"/>
      <c r="Y258" s="909"/>
      <c r="Z258" s="909"/>
    </row>
    <row r="259" spans="1:26" ht="12.75" customHeight="1">
      <c r="A259" s="909"/>
      <c r="B259" s="909"/>
      <c r="C259" s="909"/>
      <c r="D259" s="909"/>
      <c r="E259" s="909"/>
      <c r="F259" s="909"/>
      <c r="G259" s="909"/>
      <c r="H259" s="909"/>
      <c r="I259" s="909"/>
      <c r="J259" s="909"/>
      <c r="K259" s="909"/>
      <c r="L259" s="909"/>
      <c r="M259" s="909"/>
      <c r="N259" s="909"/>
      <c r="O259" s="909"/>
      <c r="P259" s="909"/>
      <c r="Q259" s="909"/>
      <c r="R259" s="909"/>
      <c r="S259" s="909"/>
      <c r="T259" s="909"/>
      <c r="U259" s="909"/>
      <c r="V259" s="909"/>
      <c r="W259" s="909"/>
      <c r="X259" s="909"/>
      <c r="Y259" s="909"/>
      <c r="Z259" s="909"/>
    </row>
    <row r="260" spans="1:26" ht="12.75" customHeight="1">
      <c r="A260" s="909"/>
      <c r="B260" s="909"/>
      <c r="C260" s="909"/>
      <c r="D260" s="909"/>
      <c r="E260" s="909"/>
      <c r="F260" s="909"/>
      <c r="G260" s="909"/>
      <c r="H260" s="909"/>
      <c r="I260" s="909"/>
      <c r="J260" s="909"/>
      <c r="K260" s="909"/>
      <c r="L260" s="909"/>
      <c r="M260" s="909"/>
      <c r="N260" s="909"/>
      <c r="O260" s="909"/>
      <c r="P260" s="909"/>
      <c r="Q260" s="909"/>
      <c r="R260" s="909"/>
      <c r="S260" s="909"/>
      <c r="T260" s="909"/>
      <c r="U260" s="909"/>
      <c r="V260" s="909"/>
      <c r="W260" s="909"/>
      <c r="X260" s="909"/>
      <c r="Y260" s="909"/>
      <c r="Z260" s="909"/>
    </row>
    <row r="261" spans="1:26" ht="12.75" customHeight="1">
      <c r="A261" s="909"/>
      <c r="B261" s="909"/>
      <c r="C261" s="909"/>
      <c r="D261" s="909"/>
      <c r="E261" s="909"/>
      <c r="F261" s="909"/>
      <c r="G261" s="909"/>
      <c r="H261" s="909"/>
      <c r="I261" s="909"/>
      <c r="J261" s="909"/>
      <c r="K261" s="909"/>
      <c r="L261" s="909"/>
      <c r="M261" s="909"/>
      <c r="N261" s="909"/>
      <c r="O261" s="909"/>
      <c r="P261" s="909"/>
      <c r="Q261" s="909"/>
      <c r="R261" s="909"/>
      <c r="S261" s="909"/>
      <c r="T261" s="909"/>
      <c r="U261" s="909"/>
      <c r="V261" s="909"/>
      <c r="W261" s="909"/>
      <c r="X261" s="909"/>
      <c r="Y261" s="909"/>
      <c r="Z261" s="909"/>
    </row>
    <row r="262" spans="1:26" ht="12.75" customHeight="1">
      <c r="A262" s="909"/>
      <c r="B262" s="909"/>
      <c r="C262" s="909"/>
      <c r="D262" s="909"/>
      <c r="E262" s="909"/>
      <c r="F262" s="909"/>
      <c r="G262" s="909"/>
      <c r="H262" s="909"/>
      <c r="I262" s="909"/>
      <c r="J262" s="909"/>
      <c r="K262" s="909"/>
      <c r="L262" s="909"/>
      <c r="M262" s="909"/>
      <c r="N262" s="909"/>
      <c r="O262" s="909"/>
      <c r="P262" s="909"/>
      <c r="Q262" s="909"/>
      <c r="R262" s="909"/>
      <c r="S262" s="909"/>
      <c r="T262" s="909"/>
      <c r="U262" s="909"/>
      <c r="V262" s="909"/>
      <c r="W262" s="909"/>
      <c r="X262" s="909"/>
      <c r="Y262" s="909"/>
      <c r="Z262" s="909"/>
    </row>
    <row r="263" spans="1:26" ht="12.75" customHeight="1">
      <c r="A263" s="909"/>
      <c r="B263" s="909"/>
      <c r="C263" s="909"/>
      <c r="D263" s="909"/>
      <c r="E263" s="909"/>
      <c r="F263" s="909"/>
      <c r="G263" s="909"/>
      <c r="H263" s="909"/>
      <c r="I263" s="909"/>
      <c r="J263" s="909"/>
      <c r="K263" s="909"/>
      <c r="L263" s="909"/>
      <c r="M263" s="909"/>
      <c r="N263" s="909"/>
      <c r="O263" s="909"/>
      <c r="P263" s="909"/>
      <c r="Q263" s="909"/>
      <c r="R263" s="909"/>
      <c r="S263" s="909"/>
      <c r="T263" s="909"/>
      <c r="U263" s="909"/>
      <c r="V263" s="909"/>
      <c r="W263" s="909"/>
      <c r="X263" s="909"/>
      <c r="Y263" s="909"/>
      <c r="Z263" s="909"/>
    </row>
    <row r="264" spans="1:26" ht="12.75" customHeight="1">
      <c r="A264" s="909"/>
      <c r="B264" s="909"/>
      <c r="C264" s="909"/>
      <c r="D264" s="909"/>
      <c r="E264" s="909"/>
      <c r="F264" s="909"/>
      <c r="G264" s="909"/>
      <c r="H264" s="909"/>
      <c r="I264" s="909"/>
      <c r="J264" s="909"/>
      <c r="K264" s="909"/>
      <c r="L264" s="909"/>
      <c r="M264" s="909"/>
      <c r="N264" s="909"/>
      <c r="O264" s="909"/>
      <c r="P264" s="909"/>
      <c r="Q264" s="909"/>
      <c r="R264" s="909"/>
      <c r="S264" s="909"/>
      <c r="T264" s="909"/>
      <c r="U264" s="909"/>
      <c r="V264" s="909"/>
      <c r="W264" s="909"/>
      <c r="X264" s="909"/>
      <c r="Y264" s="909"/>
      <c r="Z264" s="909"/>
    </row>
    <row r="265" spans="1:26" ht="12.75" customHeight="1">
      <c r="A265" s="909"/>
      <c r="B265" s="909"/>
      <c r="C265" s="909"/>
      <c r="D265" s="909"/>
      <c r="E265" s="909"/>
      <c r="F265" s="909"/>
      <c r="G265" s="909"/>
      <c r="H265" s="909"/>
      <c r="I265" s="909"/>
      <c r="J265" s="909"/>
      <c r="K265" s="909"/>
      <c r="L265" s="909"/>
      <c r="M265" s="909"/>
      <c r="N265" s="909"/>
      <c r="O265" s="909"/>
      <c r="P265" s="909"/>
      <c r="Q265" s="909"/>
      <c r="R265" s="909"/>
      <c r="S265" s="909"/>
      <c r="T265" s="909"/>
      <c r="U265" s="909"/>
      <c r="V265" s="909"/>
      <c r="W265" s="909"/>
      <c r="X265" s="909"/>
      <c r="Y265" s="909"/>
      <c r="Z265" s="909"/>
    </row>
    <row r="266" spans="1:26" ht="12.75" customHeight="1">
      <c r="A266" s="909"/>
      <c r="B266" s="909"/>
      <c r="C266" s="909"/>
      <c r="D266" s="909"/>
      <c r="E266" s="909"/>
      <c r="F266" s="909"/>
      <c r="G266" s="909"/>
      <c r="H266" s="909"/>
      <c r="I266" s="909"/>
      <c r="J266" s="909"/>
      <c r="K266" s="909"/>
      <c r="L266" s="909"/>
      <c r="M266" s="909"/>
      <c r="N266" s="909"/>
      <c r="O266" s="909"/>
      <c r="P266" s="909"/>
      <c r="Q266" s="909"/>
      <c r="R266" s="909"/>
      <c r="S266" s="909"/>
      <c r="T266" s="909"/>
      <c r="U266" s="909"/>
      <c r="V266" s="909"/>
      <c r="W266" s="909"/>
      <c r="X266" s="909"/>
      <c r="Y266" s="909"/>
      <c r="Z266" s="909"/>
    </row>
    <row r="267" spans="1:26" ht="12.75" customHeight="1">
      <c r="A267" s="909"/>
      <c r="B267" s="909"/>
      <c r="C267" s="909"/>
      <c r="D267" s="909"/>
      <c r="E267" s="909"/>
      <c r="F267" s="909"/>
      <c r="G267" s="909"/>
      <c r="H267" s="909"/>
      <c r="I267" s="909"/>
      <c r="J267" s="909"/>
      <c r="K267" s="909"/>
      <c r="L267" s="909"/>
      <c r="M267" s="909"/>
      <c r="N267" s="909"/>
      <c r="O267" s="909"/>
      <c r="P267" s="909"/>
      <c r="Q267" s="909"/>
      <c r="R267" s="909"/>
      <c r="S267" s="909"/>
      <c r="T267" s="909"/>
      <c r="U267" s="909"/>
      <c r="V267" s="909"/>
      <c r="W267" s="909"/>
      <c r="X267" s="909"/>
      <c r="Y267" s="909"/>
      <c r="Z267" s="909"/>
    </row>
    <row r="268" spans="1:26" ht="12.75" customHeight="1">
      <c r="A268" s="909"/>
      <c r="B268" s="909"/>
      <c r="C268" s="909"/>
      <c r="D268" s="909"/>
      <c r="E268" s="909"/>
      <c r="F268" s="909"/>
      <c r="G268" s="909"/>
      <c r="H268" s="909"/>
      <c r="I268" s="909"/>
      <c r="J268" s="909"/>
      <c r="K268" s="909"/>
      <c r="L268" s="909"/>
      <c r="M268" s="909"/>
      <c r="N268" s="909"/>
      <c r="O268" s="909"/>
      <c r="P268" s="909"/>
      <c r="Q268" s="909"/>
      <c r="R268" s="909"/>
      <c r="S268" s="909"/>
      <c r="T268" s="909"/>
      <c r="U268" s="909"/>
      <c r="V268" s="909"/>
      <c r="W268" s="909"/>
      <c r="X268" s="909"/>
      <c r="Y268" s="909"/>
      <c r="Z268" s="909"/>
    </row>
    <row r="269" spans="1:26" ht="12.75" customHeight="1">
      <c r="A269" s="909"/>
      <c r="B269" s="909"/>
      <c r="C269" s="909"/>
      <c r="D269" s="909"/>
      <c r="E269" s="909"/>
      <c r="F269" s="909"/>
      <c r="G269" s="909"/>
      <c r="H269" s="909"/>
      <c r="I269" s="909"/>
      <c r="J269" s="909"/>
      <c r="K269" s="909"/>
      <c r="L269" s="909"/>
      <c r="M269" s="909"/>
      <c r="N269" s="909"/>
      <c r="O269" s="909"/>
      <c r="P269" s="909"/>
      <c r="Q269" s="909"/>
      <c r="R269" s="909"/>
      <c r="S269" s="909"/>
      <c r="T269" s="909"/>
      <c r="U269" s="909"/>
      <c r="V269" s="909"/>
      <c r="W269" s="909"/>
      <c r="X269" s="909"/>
      <c r="Y269" s="909"/>
      <c r="Z269" s="909"/>
    </row>
    <row r="270" spans="1:26" ht="12.75" customHeight="1">
      <c r="A270" s="909"/>
      <c r="B270" s="909"/>
      <c r="C270" s="909"/>
      <c r="D270" s="909"/>
      <c r="E270" s="909"/>
      <c r="F270" s="909"/>
      <c r="G270" s="909"/>
      <c r="H270" s="909"/>
      <c r="I270" s="909"/>
      <c r="J270" s="909"/>
      <c r="K270" s="909"/>
      <c r="L270" s="909"/>
      <c r="M270" s="909"/>
      <c r="N270" s="909"/>
      <c r="O270" s="909"/>
      <c r="P270" s="909"/>
      <c r="Q270" s="909"/>
      <c r="R270" s="909"/>
      <c r="S270" s="909"/>
      <c r="T270" s="909"/>
      <c r="U270" s="909"/>
      <c r="V270" s="909"/>
      <c r="W270" s="909"/>
      <c r="X270" s="909"/>
      <c r="Y270" s="909"/>
      <c r="Z270" s="909"/>
    </row>
    <row r="271" spans="1:26" ht="12.75" customHeight="1">
      <c r="A271" s="909"/>
      <c r="B271" s="909"/>
      <c r="C271" s="909"/>
      <c r="D271" s="909"/>
      <c r="E271" s="909"/>
      <c r="F271" s="909"/>
      <c r="G271" s="909"/>
      <c r="H271" s="909"/>
      <c r="I271" s="909"/>
      <c r="J271" s="909"/>
      <c r="K271" s="909"/>
      <c r="L271" s="909"/>
      <c r="M271" s="909"/>
      <c r="N271" s="909"/>
      <c r="O271" s="909"/>
      <c r="P271" s="909"/>
      <c r="Q271" s="909"/>
      <c r="R271" s="909"/>
      <c r="S271" s="909"/>
      <c r="T271" s="909"/>
      <c r="U271" s="909"/>
      <c r="V271" s="909"/>
      <c r="W271" s="909"/>
      <c r="X271" s="909"/>
      <c r="Y271" s="909"/>
      <c r="Z271" s="909"/>
    </row>
    <row r="272" spans="1:26" ht="12.75" customHeight="1">
      <c r="A272" s="909"/>
      <c r="B272" s="909"/>
      <c r="C272" s="909"/>
      <c r="D272" s="909"/>
      <c r="E272" s="909"/>
      <c r="F272" s="909"/>
      <c r="G272" s="909"/>
      <c r="H272" s="909"/>
      <c r="I272" s="909"/>
      <c r="J272" s="909"/>
      <c r="K272" s="909"/>
      <c r="L272" s="909"/>
      <c r="M272" s="909"/>
      <c r="N272" s="909"/>
      <c r="O272" s="909"/>
      <c r="P272" s="909"/>
      <c r="Q272" s="909"/>
      <c r="R272" s="909"/>
      <c r="S272" s="909"/>
      <c r="T272" s="909"/>
      <c r="U272" s="909"/>
      <c r="V272" s="909"/>
      <c r="W272" s="909"/>
      <c r="X272" s="909"/>
      <c r="Y272" s="909"/>
      <c r="Z272" s="909"/>
    </row>
    <row r="273" spans="1:26" ht="12.75" customHeight="1">
      <c r="A273" s="909"/>
      <c r="B273" s="909"/>
      <c r="C273" s="909"/>
      <c r="D273" s="909"/>
      <c r="E273" s="909"/>
      <c r="F273" s="909"/>
      <c r="G273" s="909"/>
      <c r="H273" s="909"/>
      <c r="I273" s="909"/>
      <c r="J273" s="909"/>
      <c r="K273" s="909"/>
      <c r="L273" s="909"/>
      <c r="M273" s="909"/>
      <c r="N273" s="909"/>
      <c r="O273" s="909"/>
      <c r="P273" s="909"/>
      <c r="Q273" s="909"/>
      <c r="R273" s="909"/>
      <c r="S273" s="909"/>
      <c r="T273" s="909"/>
      <c r="U273" s="909"/>
      <c r="V273" s="909"/>
      <c r="W273" s="909"/>
      <c r="X273" s="909"/>
      <c r="Y273" s="909"/>
      <c r="Z273" s="909"/>
    </row>
    <row r="274" spans="1:26" ht="12.75" customHeight="1">
      <c r="A274" s="909"/>
      <c r="B274" s="909"/>
      <c r="C274" s="909"/>
      <c r="D274" s="909"/>
      <c r="E274" s="909"/>
      <c r="F274" s="909"/>
      <c r="G274" s="909"/>
      <c r="H274" s="909"/>
      <c r="I274" s="909"/>
      <c r="J274" s="909"/>
      <c r="K274" s="909"/>
      <c r="L274" s="909"/>
      <c r="M274" s="909"/>
      <c r="N274" s="909"/>
      <c r="O274" s="909"/>
      <c r="P274" s="909"/>
      <c r="Q274" s="909"/>
      <c r="R274" s="909"/>
      <c r="S274" s="909"/>
      <c r="T274" s="909"/>
      <c r="U274" s="909"/>
      <c r="V274" s="909"/>
      <c r="W274" s="909"/>
      <c r="X274" s="909"/>
      <c r="Y274" s="909"/>
      <c r="Z274" s="909"/>
    </row>
    <row r="275" spans="1:26" ht="12.75" customHeight="1">
      <c r="A275" s="909"/>
      <c r="B275" s="909"/>
      <c r="C275" s="909"/>
      <c r="D275" s="909"/>
      <c r="E275" s="909"/>
      <c r="F275" s="909"/>
      <c r="G275" s="909"/>
      <c r="H275" s="909"/>
      <c r="I275" s="909"/>
      <c r="J275" s="909"/>
      <c r="K275" s="909"/>
      <c r="L275" s="909"/>
      <c r="M275" s="909"/>
      <c r="N275" s="909"/>
      <c r="O275" s="909"/>
      <c r="P275" s="909"/>
      <c r="Q275" s="909"/>
      <c r="R275" s="909"/>
      <c r="S275" s="909"/>
      <c r="T275" s="909"/>
      <c r="U275" s="909"/>
      <c r="V275" s="909"/>
      <c r="W275" s="909"/>
      <c r="X275" s="909"/>
      <c r="Y275" s="909"/>
      <c r="Z275" s="909"/>
    </row>
    <row r="276" spans="1:26" ht="12.75" customHeight="1">
      <c r="A276" s="909"/>
      <c r="B276" s="909"/>
      <c r="C276" s="909"/>
      <c r="D276" s="909"/>
      <c r="E276" s="909"/>
      <c r="F276" s="909"/>
      <c r="G276" s="909"/>
      <c r="H276" s="909"/>
      <c r="I276" s="909"/>
      <c r="J276" s="909"/>
      <c r="K276" s="909"/>
      <c r="L276" s="909"/>
      <c r="M276" s="909"/>
      <c r="N276" s="909"/>
      <c r="O276" s="909"/>
      <c r="P276" s="909"/>
      <c r="Q276" s="909"/>
      <c r="R276" s="909"/>
      <c r="S276" s="909"/>
      <c r="T276" s="909"/>
      <c r="U276" s="909"/>
      <c r="V276" s="909"/>
      <c r="W276" s="909"/>
      <c r="X276" s="909"/>
      <c r="Y276" s="909"/>
      <c r="Z276" s="909"/>
    </row>
    <row r="277" spans="1:26" ht="12.75" customHeight="1">
      <c r="A277" s="909"/>
      <c r="B277" s="909"/>
      <c r="C277" s="909"/>
      <c r="D277" s="909"/>
      <c r="E277" s="909"/>
      <c r="F277" s="909"/>
      <c r="G277" s="909"/>
      <c r="H277" s="909"/>
      <c r="I277" s="909"/>
      <c r="J277" s="909"/>
      <c r="K277" s="909"/>
      <c r="L277" s="909"/>
      <c r="M277" s="909"/>
      <c r="N277" s="909"/>
      <c r="O277" s="909"/>
      <c r="P277" s="909"/>
      <c r="Q277" s="909"/>
      <c r="R277" s="909"/>
      <c r="S277" s="909"/>
      <c r="T277" s="909"/>
      <c r="U277" s="909"/>
      <c r="V277" s="909"/>
      <c r="W277" s="909"/>
      <c r="X277" s="909"/>
      <c r="Y277" s="909"/>
      <c r="Z277" s="909"/>
    </row>
    <row r="278" spans="1:26" ht="12.75" customHeight="1">
      <c r="A278" s="909"/>
      <c r="B278" s="909"/>
      <c r="C278" s="909"/>
      <c r="D278" s="909"/>
      <c r="E278" s="909"/>
      <c r="F278" s="909"/>
      <c r="G278" s="909"/>
      <c r="H278" s="909"/>
      <c r="I278" s="909"/>
      <c r="J278" s="909"/>
      <c r="K278" s="909"/>
      <c r="L278" s="909"/>
      <c r="M278" s="909"/>
      <c r="N278" s="909"/>
      <c r="O278" s="909"/>
      <c r="P278" s="909"/>
      <c r="Q278" s="909"/>
      <c r="R278" s="909"/>
      <c r="S278" s="909"/>
      <c r="T278" s="909"/>
      <c r="U278" s="909"/>
      <c r="V278" s="909"/>
      <c r="W278" s="909"/>
      <c r="X278" s="909"/>
      <c r="Y278" s="909"/>
      <c r="Z278" s="909"/>
    </row>
    <row r="279" spans="1:26" ht="12.75" customHeight="1">
      <c r="A279" s="909"/>
      <c r="B279" s="909"/>
      <c r="C279" s="909"/>
      <c r="D279" s="909"/>
      <c r="E279" s="909"/>
      <c r="F279" s="909"/>
      <c r="G279" s="909"/>
      <c r="H279" s="909"/>
      <c r="I279" s="909"/>
      <c r="J279" s="909"/>
      <c r="K279" s="909"/>
      <c r="L279" s="909"/>
      <c r="M279" s="909"/>
      <c r="N279" s="909"/>
      <c r="O279" s="909"/>
      <c r="P279" s="909"/>
      <c r="Q279" s="909"/>
      <c r="R279" s="909"/>
      <c r="S279" s="909"/>
      <c r="T279" s="909"/>
      <c r="U279" s="909"/>
      <c r="V279" s="909"/>
      <c r="W279" s="909"/>
      <c r="X279" s="909"/>
      <c r="Y279" s="909"/>
      <c r="Z279" s="909"/>
    </row>
    <row r="280" spans="1:26" ht="12.75" customHeight="1">
      <c r="A280" s="909"/>
      <c r="B280" s="909"/>
      <c r="C280" s="909"/>
      <c r="D280" s="909"/>
      <c r="E280" s="909"/>
      <c r="F280" s="909"/>
      <c r="G280" s="909"/>
      <c r="H280" s="909"/>
      <c r="I280" s="909"/>
      <c r="J280" s="909"/>
      <c r="K280" s="909"/>
      <c r="L280" s="909"/>
      <c r="M280" s="909"/>
      <c r="N280" s="909"/>
      <c r="O280" s="909"/>
      <c r="P280" s="909"/>
      <c r="Q280" s="909"/>
      <c r="R280" s="909"/>
      <c r="S280" s="909"/>
      <c r="T280" s="909"/>
      <c r="U280" s="909"/>
      <c r="V280" s="909"/>
      <c r="W280" s="909"/>
      <c r="X280" s="909"/>
      <c r="Y280" s="909"/>
      <c r="Z280" s="909"/>
    </row>
    <row r="281" spans="1:26" ht="12.75" customHeight="1">
      <c r="A281" s="909"/>
      <c r="B281" s="909"/>
      <c r="C281" s="909"/>
      <c r="D281" s="909"/>
      <c r="E281" s="909"/>
      <c r="F281" s="909"/>
      <c r="G281" s="909"/>
      <c r="H281" s="909"/>
      <c r="I281" s="909"/>
      <c r="J281" s="909"/>
      <c r="K281" s="909"/>
      <c r="L281" s="909"/>
      <c r="M281" s="909"/>
      <c r="N281" s="909"/>
      <c r="O281" s="909"/>
      <c r="P281" s="909"/>
      <c r="Q281" s="909"/>
      <c r="R281" s="909"/>
      <c r="S281" s="909"/>
      <c r="T281" s="909"/>
      <c r="U281" s="909"/>
      <c r="V281" s="909"/>
      <c r="W281" s="909"/>
      <c r="X281" s="909"/>
      <c r="Y281" s="909"/>
      <c r="Z281" s="909"/>
    </row>
    <row r="282" spans="1:26" ht="12.75" customHeight="1">
      <c r="A282" s="909"/>
      <c r="B282" s="909"/>
      <c r="C282" s="909"/>
      <c r="D282" s="909"/>
      <c r="E282" s="909"/>
      <c r="F282" s="909"/>
      <c r="G282" s="909"/>
      <c r="H282" s="909"/>
      <c r="I282" s="909"/>
      <c r="J282" s="909"/>
      <c r="K282" s="909"/>
      <c r="L282" s="909"/>
      <c r="M282" s="909"/>
      <c r="N282" s="909"/>
      <c r="O282" s="909"/>
      <c r="P282" s="909"/>
      <c r="Q282" s="909"/>
      <c r="R282" s="909"/>
      <c r="S282" s="909"/>
      <c r="T282" s="909"/>
      <c r="U282" s="909"/>
      <c r="V282" s="909"/>
      <c r="W282" s="909"/>
      <c r="X282" s="909"/>
      <c r="Y282" s="909"/>
      <c r="Z282" s="909"/>
    </row>
    <row r="283" spans="1:26" ht="12.75" customHeight="1">
      <c r="A283" s="909"/>
      <c r="B283" s="909"/>
      <c r="C283" s="909"/>
      <c r="D283" s="909"/>
      <c r="E283" s="909"/>
      <c r="F283" s="909"/>
      <c r="G283" s="909"/>
      <c r="H283" s="909"/>
      <c r="I283" s="909"/>
      <c r="J283" s="909"/>
      <c r="K283" s="909"/>
      <c r="L283" s="909"/>
      <c r="M283" s="909"/>
      <c r="N283" s="909"/>
      <c r="O283" s="909"/>
      <c r="P283" s="909"/>
      <c r="Q283" s="909"/>
      <c r="R283" s="909"/>
      <c r="S283" s="909"/>
      <c r="T283" s="909"/>
      <c r="U283" s="909"/>
      <c r="V283" s="909"/>
      <c r="W283" s="909"/>
      <c r="X283" s="909"/>
      <c r="Y283" s="909"/>
      <c r="Z283" s="909"/>
    </row>
    <row r="284" spans="1:26" ht="12.75" customHeight="1">
      <c r="A284" s="909"/>
      <c r="B284" s="909"/>
      <c r="C284" s="909"/>
      <c r="D284" s="909"/>
      <c r="E284" s="909"/>
      <c r="F284" s="909"/>
      <c r="G284" s="909"/>
      <c r="H284" s="909"/>
      <c r="I284" s="909"/>
      <c r="J284" s="909"/>
      <c r="K284" s="909"/>
      <c r="L284" s="909"/>
      <c r="M284" s="909"/>
      <c r="N284" s="909"/>
      <c r="O284" s="909"/>
      <c r="P284" s="909"/>
      <c r="Q284" s="909"/>
      <c r="R284" s="909"/>
      <c r="S284" s="909"/>
      <c r="T284" s="909"/>
      <c r="U284" s="909"/>
      <c r="V284" s="909"/>
      <c r="W284" s="909"/>
      <c r="X284" s="909"/>
      <c r="Y284" s="909"/>
      <c r="Z284" s="909"/>
    </row>
    <row r="285" spans="1:26" ht="12.75" customHeight="1">
      <c r="A285" s="909"/>
      <c r="B285" s="909"/>
      <c r="C285" s="909"/>
      <c r="D285" s="909"/>
      <c r="E285" s="909"/>
      <c r="F285" s="909"/>
      <c r="G285" s="909"/>
      <c r="H285" s="909"/>
      <c r="I285" s="909"/>
      <c r="J285" s="909"/>
      <c r="K285" s="909"/>
      <c r="L285" s="909"/>
      <c r="M285" s="909"/>
      <c r="N285" s="909"/>
      <c r="O285" s="909"/>
      <c r="P285" s="909"/>
      <c r="Q285" s="909"/>
      <c r="R285" s="909"/>
      <c r="S285" s="909"/>
      <c r="T285" s="909"/>
      <c r="U285" s="909"/>
      <c r="V285" s="909"/>
      <c r="W285" s="909"/>
      <c r="X285" s="909"/>
      <c r="Y285" s="909"/>
      <c r="Z285" s="909"/>
    </row>
    <row r="286" spans="1:26" ht="12.75" customHeight="1">
      <c r="A286" s="909"/>
      <c r="B286" s="909"/>
      <c r="C286" s="909"/>
      <c r="D286" s="909"/>
      <c r="E286" s="909"/>
      <c r="F286" s="909"/>
      <c r="G286" s="909"/>
      <c r="H286" s="909"/>
      <c r="I286" s="909"/>
      <c r="J286" s="909"/>
      <c r="K286" s="909"/>
      <c r="L286" s="909"/>
      <c r="M286" s="909"/>
      <c r="N286" s="909"/>
      <c r="O286" s="909"/>
      <c r="P286" s="909"/>
      <c r="Q286" s="909"/>
      <c r="R286" s="909"/>
      <c r="S286" s="909"/>
      <c r="T286" s="909"/>
      <c r="U286" s="909"/>
      <c r="V286" s="909"/>
      <c r="W286" s="909"/>
      <c r="X286" s="909"/>
      <c r="Y286" s="909"/>
      <c r="Z286" s="909"/>
    </row>
    <row r="287" spans="1:26" ht="12.75" customHeight="1">
      <c r="A287" s="909"/>
      <c r="B287" s="909"/>
      <c r="C287" s="909"/>
      <c r="D287" s="909"/>
      <c r="E287" s="909"/>
      <c r="F287" s="909"/>
      <c r="G287" s="909"/>
      <c r="H287" s="909"/>
      <c r="I287" s="909"/>
      <c r="J287" s="909"/>
      <c r="K287" s="909"/>
      <c r="L287" s="909"/>
      <c r="M287" s="909"/>
      <c r="N287" s="909"/>
      <c r="O287" s="909"/>
      <c r="P287" s="909"/>
      <c r="Q287" s="909"/>
      <c r="R287" s="909"/>
      <c r="S287" s="909"/>
      <c r="T287" s="909"/>
      <c r="U287" s="909"/>
      <c r="V287" s="909"/>
      <c r="W287" s="909"/>
      <c r="X287" s="909"/>
      <c r="Y287" s="909"/>
      <c r="Z287" s="909"/>
    </row>
    <row r="288" spans="1:26" ht="12.75" customHeight="1">
      <c r="A288" s="909"/>
      <c r="B288" s="909"/>
      <c r="C288" s="909"/>
      <c r="D288" s="909"/>
      <c r="E288" s="909"/>
      <c r="F288" s="909"/>
      <c r="G288" s="909"/>
      <c r="H288" s="909"/>
      <c r="I288" s="909"/>
      <c r="J288" s="909"/>
      <c r="K288" s="909"/>
      <c r="L288" s="909"/>
      <c r="M288" s="909"/>
      <c r="N288" s="909"/>
      <c r="O288" s="909"/>
      <c r="P288" s="909"/>
      <c r="Q288" s="909"/>
      <c r="R288" s="909"/>
      <c r="S288" s="909"/>
      <c r="T288" s="909"/>
      <c r="U288" s="909"/>
      <c r="V288" s="909"/>
      <c r="W288" s="909"/>
      <c r="X288" s="909"/>
      <c r="Y288" s="909"/>
      <c r="Z288" s="909"/>
    </row>
    <row r="289" spans="1:26" ht="12.75" customHeight="1">
      <c r="A289" s="909"/>
      <c r="B289" s="909"/>
      <c r="C289" s="909"/>
      <c r="D289" s="909"/>
      <c r="E289" s="909"/>
      <c r="F289" s="909"/>
      <c r="G289" s="909"/>
      <c r="H289" s="909"/>
      <c r="I289" s="909"/>
      <c r="J289" s="909"/>
      <c r="K289" s="909"/>
      <c r="L289" s="909"/>
      <c r="M289" s="909"/>
      <c r="N289" s="909"/>
      <c r="O289" s="909"/>
      <c r="P289" s="909"/>
      <c r="Q289" s="909"/>
      <c r="R289" s="909"/>
      <c r="S289" s="909"/>
      <c r="T289" s="909"/>
      <c r="U289" s="909"/>
      <c r="V289" s="909"/>
      <c r="W289" s="909"/>
      <c r="X289" s="909"/>
      <c r="Y289" s="909"/>
      <c r="Z289" s="909"/>
    </row>
    <row r="290" spans="1:26" ht="12.75" customHeight="1">
      <c r="A290" s="909"/>
      <c r="B290" s="909"/>
      <c r="C290" s="909"/>
      <c r="D290" s="909"/>
      <c r="E290" s="909"/>
      <c r="F290" s="909"/>
      <c r="G290" s="909"/>
      <c r="H290" s="909"/>
      <c r="I290" s="909"/>
      <c r="J290" s="909"/>
      <c r="K290" s="909"/>
      <c r="L290" s="909"/>
      <c r="M290" s="909"/>
      <c r="N290" s="909"/>
      <c r="O290" s="909"/>
      <c r="P290" s="909"/>
      <c r="Q290" s="909"/>
      <c r="R290" s="909"/>
      <c r="S290" s="909"/>
      <c r="T290" s="909"/>
      <c r="U290" s="909"/>
      <c r="V290" s="909"/>
      <c r="W290" s="909"/>
      <c r="X290" s="909"/>
      <c r="Y290" s="909"/>
      <c r="Z290" s="909"/>
    </row>
    <row r="291" spans="1:26" ht="12.75" customHeight="1">
      <c r="A291" s="909"/>
      <c r="B291" s="909"/>
      <c r="C291" s="909"/>
      <c r="D291" s="909"/>
      <c r="E291" s="909"/>
      <c r="F291" s="909"/>
      <c r="G291" s="909"/>
      <c r="H291" s="909"/>
      <c r="I291" s="909"/>
      <c r="J291" s="909"/>
      <c r="K291" s="909"/>
      <c r="L291" s="909"/>
      <c r="M291" s="909"/>
      <c r="N291" s="909"/>
      <c r="O291" s="909"/>
      <c r="P291" s="909"/>
      <c r="Q291" s="909"/>
      <c r="R291" s="909"/>
      <c r="S291" s="909"/>
      <c r="T291" s="909"/>
      <c r="U291" s="909"/>
      <c r="V291" s="909"/>
      <c r="W291" s="909"/>
      <c r="X291" s="909"/>
      <c r="Y291" s="909"/>
      <c r="Z291" s="909"/>
    </row>
    <row r="292" spans="1:26" ht="12.75" customHeight="1">
      <c r="A292" s="909"/>
      <c r="B292" s="909"/>
      <c r="C292" s="909"/>
      <c r="D292" s="909"/>
      <c r="E292" s="909"/>
      <c r="F292" s="909"/>
      <c r="G292" s="909"/>
      <c r="H292" s="909"/>
      <c r="I292" s="909"/>
      <c r="J292" s="909"/>
      <c r="K292" s="909"/>
      <c r="L292" s="909"/>
      <c r="M292" s="909"/>
      <c r="N292" s="909"/>
      <c r="O292" s="909"/>
      <c r="P292" s="909"/>
      <c r="Q292" s="909"/>
      <c r="R292" s="909"/>
      <c r="S292" s="909"/>
      <c r="T292" s="909"/>
      <c r="U292" s="909"/>
      <c r="V292" s="909"/>
      <c r="W292" s="909"/>
      <c r="X292" s="909"/>
      <c r="Y292" s="909"/>
      <c r="Z292" s="909"/>
    </row>
    <row r="293" spans="1:26" ht="12.75" customHeight="1">
      <c r="A293" s="909"/>
      <c r="B293" s="909"/>
      <c r="C293" s="909"/>
      <c r="D293" s="909"/>
      <c r="E293" s="909"/>
      <c r="F293" s="909"/>
      <c r="G293" s="909"/>
      <c r="H293" s="909"/>
      <c r="I293" s="909"/>
      <c r="J293" s="909"/>
      <c r="K293" s="909"/>
      <c r="L293" s="909"/>
      <c r="M293" s="909"/>
      <c r="N293" s="909"/>
      <c r="O293" s="909"/>
      <c r="P293" s="909"/>
      <c r="Q293" s="909"/>
      <c r="R293" s="909"/>
      <c r="S293" s="909"/>
      <c r="T293" s="909"/>
      <c r="U293" s="909"/>
      <c r="V293" s="909"/>
      <c r="W293" s="909"/>
      <c r="X293" s="909"/>
      <c r="Y293" s="909"/>
      <c r="Z293" s="909"/>
    </row>
    <row r="294" spans="1:26" ht="12.75" customHeight="1">
      <c r="A294" s="909"/>
      <c r="B294" s="909"/>
      <c r="C294" s="909"/>
      <c r="D294" s="909"/>
      <c r="E294" s="909"/>
      <c r="F294" s="909"/>
      <c r="G294" s="909"/>
      <c r="H294" s="909"/>
      <c r="I294" s="909"/>
      <c r="J294" s="909"/>
      <c r="K294" s="909"/>
      <c r="L294" s="909"/>
      <c r="M294" s="909"/>
      <c r="N294" s="909"/>
      <c r="O294" s="909"/>
      <c r="P294" s="909"/>
      <c r="Q294" s="909"/>
      <c r="R294" s="909"/>
      <c r="S294" s="909"/>
      <c r="T294" s="909"/>
      <c r="U294" s="909"/>
      <c r="V294" s="909"/>
      <c r="W294" s="909"/>
      <c r="X294" s="909"/>
      <c r="Y294" s="909"/>
      <c r="Z294" s="909"/>
    </row>
    <row r="295" spans="1:26" ht="12.75" customHeight="1">
      <c r="A295" s="909"/>
      <c r="B295" s="909"/>
      <c r="C295" s="909"/>
      <c r="D295" s="909"/>
      <c r="E295" s="909"/>
      <c r="F295" s="909"/>
      <c r="G295" s="909"/>
      <c r="H295" s="909"/>
      <c r="I295" s="909"/>
      <c r="J295" s="909"/>
      <c r="K295" s="909"/>
      <c r="L295" s="909"/>
      <c r="M295" s="909"/>
      <c r="N295" s="909"/>
      <c r="O295" s="909"/>
      <c r="P295" s="909"/>
      <c r="Q295" s="909"/>
      <c r="R295" s="909"/>
      <c r="S295" s="909"/>
      <c r="T295" s="909"/>
      <c r="U295" s="909"/>
      <c r="V295" s="909"/>
      <c r="W295" s="909"/>
      <c r="X295" s="909"/>
      <c r="Y295" s="909"/>
      <c r="Z295" s="909"/>
    </row>
    <row r="296" spans="1:26" ht="12.75" customHeight="1">
      <c r="A296" s="909"/>
      <c r="B296" s="909"/>
      <c r="C296" s="909"/>
      <c r="D296" s="909"/>
      <c r="E296" s="909"/>
      <c r="F296" s="909"/>
      <c r="G296" s="909"/>
      <c r="H296" s="909"/>
      <c r="I296" s="909"/>
      <c r="J296" s="909"/>
      <c r="K296" s="909"/>
      <c r="L296" s="909"/>
      <c r="M296" s="909"/>
      <c r="N296" s="909"/>
      <c r="O296" s="909"/>
      <c r="P296" s="909"/>
      <c r="Q296" s="909"/>
      <c r="R296" s="909"/>
      <c r="S296" s="909"/>
      <c r="T296" s="909"/>
      <c r="U296" s="909"/>
      <c r="V296" s="909"/>
      <c r="W296" s="909"/>
      <c r="X296" s="909"/>
      <c r="Y296" s="909"/>
      <c r="Z296" s="909"/>
    </row>
    <row r="297" spans="1:26" ht="12.75" customHeight="1">
      <c r="A297" s="909"/>
      <c r="B297" s="909"/>
      <c r="C297" s="909"/>
      <c r="D297" s="909"/>
      <c r="E297" s="909"/>
      <c r="F297" s="909"/>
      <c r="G297" s="909"/>
      <c r="H297" s="909"/>
      <c r="I297" s="909"/>
      <c r="J297" s="909"/>
      <c r="K297" s="909"/>
      <c r="L297" s="909"/>
      <c r="M297" s="909"/>
      <c r="N297" s="909"/>
      <c r="O297" s="909"/>
      <c r="P297" s="909"/>
      <c r="Q297" s="909"/>
      <c r="R297" s="909"/>
      <c r="S297" s="909"/>
      <c r="T297" s="909"/>
      <c r="U297" s="909"/>
      <c r="V297" s="909"/>
      <c r="W297" s="909"/>
      <c r="X297" s="909"/>
      <c r="Y297" s="909"/>
      <c r="Z297" s="909"/>
    </row>
    <row r="298" spans="1:26" ht="12.75" customHeight="1">
      <c r="A298" s="909"/>
      <c r="B298" s="909"/>
      <c r="C298" s="909"/>
      <c r="D298" s="909"/>
      <c r="E298" s="909"/>
      <c r="F298" s="909"/>
      <c r="G298" s="909"/>
      <c r="H298" s="909"/>
      <c r="I298" s="909"/>
      <c r="J298" s="909"/>
      <c r="K298" s="909"/>
      <c r="L298" s="909"/>
      <c r="M298" s="909"/>
      <c r="N298" s="909"/>
      <c r="O298" s="909"/>
      <c r="P298" s="909"/>
      <c r="Q298" s="909"/>
      <c r="R298" s="909"/>
      <c r="S298" s="909"/>
      <c r="T298" s="909"/>
      <c r="U298" s="909"/>
      <c r="V298" s="909"/>
      <c r="W298" s="909"/>
      <c r="X298" s="909"/>
      <c r="Y298" s="909"/>
      <c r="Z298" s="909"/>
    </row>
    <row r="299" spans="1:26" ht="12.75" customHeight="1">
      <c r="A299" s="909"/>
      <c r="B299" s="909"/>
      <c r="C299" s="909"/>
      <c r="D299" s="909"/>
      <c r="E299" s="909"/>
      <c r="F299" s="909"/>
      <c r="G299" s="909"/>
      <c r="H299" s="909"/>
      <c r="I299" s="909"/>
      <c r="J299" s="909"/>
      <c r="K299" s="909"/>
      <c r="L299" s="909"/>
      <c r="M299" s="909"/>
      <c r="N299" s="909"/>
      <c r="O299" s="909"/>
      <c r="P299" s="909"/>
      <c r="Q299" s="909"/>
      <c r="R299" s="909"/>
      <c r="S299" s="909"/>
      <c r="T299" s="909"/>
      <c r="U299" s="909"/>
      <c r="V299" s="909"/>
      <c r="W299" s="909"/>
      <c r="X299" s="909"/>
      <c r="Y299" s="909"/>
      <c r="Z299" s="909"/>
    </row>
    <row r="300" spans="1:26" ht="12.75" customHeight="1">
      <c r="A300" s="909"/>
      <c r="B300" s="909"/>
      <c r="C300" s="909"/>
      <c r="D300" s="909"/>
      <c r="E300" s="909"/>
      <c r="F300" s="909"/>
      <c r="G300" s="909"/>
      <c r="H300" s="909"/>
      <c r="I300" s="909"/>
      <c r="J300" s="909"/>
      <c r="K300" s="909"/>
      <c r="L300" s="909"/>
      <c r="M300" s="909"/>
      <c r="N300" s="909"/>
      <c r="O300" s="909"/>
      <c r="P300" s="909"/>
      <c r="Q300" s="909"/>
      <c r="R300" s="909"/>
      <c r="S300" s="909"/>
      <c r="T300" s="909"/>
      <c r="U300" s="909"/>
      <c r="V300" s="909"/>
      <c r="W300" s="909"/>
      <c r="X300" s="909"/>
      <c r="Y300" s="909"/>
      <c r="Z300" s="909"/>
    </row>
    <row r="301" spans="1:26" ht="12.75" customHeight="1">
      <c r="A301" s="909"/>
      <c r="B301" s="909"/>
      <c r="C301" s="909"/>
      <c r="D301" s="909"/>
      <c r="E301" s="909"/>
      <c r="F301" s="909"/>
      <c r="G301" s="909"/>
      <c r="H301" s="909"/>
      <c r="I301" s="909"/>
      <c r="J301" s="909"/>
      <c r="K301" s="909"/>
      <c r="L301" s="909"/>
      <c r="M301" s="909"/>
      <c r="N301" s="909"/>
      <c r="O301" s="909"/>
      <c r="P301" s="909"/>
      <c r="Q301" s="909"/>
      <c r="R301" s="909"/>
      <c r="S301" s="909"/>
      <c r="T301" s="909"/>
      <c r="U301" s="909"/>
      <c r="V301" s="909"/>
      <c r="W301" s="909"/>
      <c r="X301" s="909"/>
      <c r="Y301" s="909"/>
      <c r="Z301" s="909"/>
    </row>
    <row r="302" spans="1:26" ht="12.75" customHeight="1">
      <c r="A302" s="909"/>
      <c r="B302" s="909"/>
      <c r="C302" s="909"/>
      <c r="D302" s="909"/>
      <c r="E302" s="909"/>
      <c r="F302" s="909"/>
      <c r="G302" s="909"/>
      <c r="H302" s="909"/>
      <c r="I302" s="909"/>
      <c r="J302" s="909"/>
      <c r="K302" s="909"/>
      <c r="L302" s="909"/>
      <c r="M302" s="909"/>
      <c r="N302" s="909"/>
      <c r="O302" s="909"/>
      <c r="P302" s="909"/>
      <c r="Q302" s="909"/>
      <c r="R302" s="909"/>
      <c r="S302" s="909"/>
      <c r="T302" s="909"/>
      <c r="U302" s="909"/>
      <c r="V302" s="909"/>
      <c r="W302" s="909"/>
      <c r="X302" s="909"/>
      <c r="Y302" s="909"/>
      <c r="Z302" s="909"/>
    </row>
    <row r="303" spans="1:26" ht="12.75" customHeight="1">
      <c r="A303" s="909"/>
      <c r="B303" s="909"/>
      <c r="C303" s="909"/>
      <c r="D303" s="909"/>
      <c r="E303" s="909"/>
      <c r="F303" s="909"/>
      <c r="G303" s="909"/>
      <c r="H303" s="909"/>
      <c r="I303" s="909"/>
      <c r="J303" s="909"/>
      <c r="K303" s="909"/>
      <c r="L303" s="909"/>
      <c r="M303" s="909"/>
      <c r="N303" s="909"/>
      <c r="O303" s="909"/>
      <c r="P303" s="909"/>
      <c r="Q303" s="909"/>
      <c r="R303" s="909"/>
      <c r="S303" s="909"/>
      <c r="T303" s="909"/>
      <c r="U303" s="909"/>
      <c r="V303" s="909"/>
      <c r="W303" s="909"/>
      <c r="X303" s="909"/>
      <c r="Y303" s="909"/>
      <c r="Z303" s="909"/>
    </row>
    <row r="304" spans="1:26" ht="12.75" customHeight="1">
      <c r="A304" s="909"/>
      <c r="B304" s="909"/>
      <c r="C304" s="909"/>
      <c r="D304" s="909"/>
      <c r="E304" s="909"/>
      <c r="F304" s="909"/>
      <c r="G304" s="909"/>
      <c r="H304" s="909"/>
      <c r="I304" s="909"/>
      <c r="J304" s="909"/>
      <c r="K304" s="909"/>
      <c r="L304" s="909"/>
      <c r="M304" s="909"/>
      <c r="N304" s="909"/>
      <c r="O304" s="909"/>
      <c r="P304" s="909"/>
      <c r="Q304" s="909"/>
      <c r="R304" s="909"/>
      <c r="S304" s="909"/>
      <c r="T304" s="909"/>
      <c r="U304" s="909"/>
      <c r="V304" s="909"/>
      <c r="W304" s="909"/>
      <c r="X304" s="909"/>
      <c r="Y304" s="909"/>
      <c r="Z304" s="909"/>
    </row>
    <row r="305" spans="1:26" ht="12.75" customHeight="1">
      <c r="A305" s="909"/>
      <c r="B305" s="909"/>
      <c r="C305" s="909"/>
      <c r="D305" s="909"/>
      <c r="E305" s="909"/>
      <c r="F305" s="909"/>
      <c r="G305" s="909"/>
      <c r="H305" s="909"/>
      <c r="I305" s="909"/>
      <c r="J305" s="909"/>
      <c r="K305" s="909"/>
      <c r="L305" s="909"/>
      <c r="M305" s="909"/>
      <c r="N305" s="909"/>
      <c r="O305" s="909"/>
      <c r="P305" s="909"/>
      <c r="Q305" s="909"/>
      <c r="R305" s="909"/>
      <c r="S305" s="909"/>
      <c r="T305" s="909"/>
      <c r="U305" s="909"/>
      <c r="V305" s="909"/>
      <c r="W305" s="909"/>
      <c r="X305" s="909"/>
      <c r="Y305" s="909"/>
      <c r="Z305" s="909"/>
    </row>
    <row r="306" spans="1:26" ht="12.75" customHeight="1">
      <c r="A306" s="909"/>
      <c r="B306" s="909"/>
      <c r="C306" s="909"/>
      <c r="D306" s="909"/>
      <c r="E306" s="909"/>
      <c r="F306" s="909"/>
      <c r="G306" s="909"/>
      <c r="H306" s="909"/>
      <c r="I306" s="909"/>
      <c r="J306" s="909"/>
      <c r="K306" s="909"/>
      <c r="L306" s="909"/>
      <c r="M306" s="909"/>
      <c r="N306" s="909"/>
      <c r="O306" s="909"/>
      <c r="P306" s="909"/>
      <c r="Q306" s="909"/>
      <c r="R306" s="909"/>
      <c r="S306" s="909"/>
      <c r="T306" s="909"/>
      <c r="U306" s="909"/>
      <c r="V306" s="909"/>
      <c r="W306" s="909"/>
      <c r="X306" s="909"/>
      <c r="Y306" s="909"/>
      <c r="Z306" s="909"/>
    </row>
    <row r="307" spans="1:26" ht="12.75" customHeight="1">
      <c r="A307" s="909"/>
      <c r="B307" s="909"/>
      <c r="C307" s="909"/>
      <c r="D307" s="909"/>
      <c r="E307" s="909"/>
      <c r="F307" s="909"/>
      <c r="G307" s="909"/>
      <c r="H307" s="909"/>
      <c r="I307" s="909"/>
      <c r="J307" s="909"/>
      <c r="K307" s="909"/>
      <c r="L307" s="909"/>
      <c r="M307" s="909"/>
      <c r="N307" s="909"/>
      <c r="O307" s="909"/>
      <c r="P307" s="909"/>
      <c r="Q307" s="909"/>
      <c r="R307" s="909"/>
      <c r="S307" s="909"/>
      <c r="T307" s="909"/>
      <c r="U307" s="909"/>
      <c r="V307" s="909"/>
      <c r="W307" s="909"/>
      <c r="X307" s="909"/>
      <c r="Y307" s="909"/>
      <c r="Z307" s="909"/>
    </row>
    <row r="308" spans="1:26" ht="12.75" customHeight="1">
      <c r="A308" s="909"/>
      <c r="B308" s="909"/>
      <c r="C308" s="909"/>
      <c r="D308" s="909"/>
      <c r="E308" s="909"/>
      <c r="F308" s="909"/>
      <c r="G308" s="909"/>
      <c r="H308" s="909"/>
      <c r="I308" s="909"/>
      <c r="J308" s="909"/>
      <c r="K308" s="909"/>
      <c r="L308" s="909"/>
      <c r="M308" s="909"/>
      <c r="N308" s="909"/>
      <c r="O308" s="909"/>
      <c r="P308" s="909"/>
      <c r="Q308" s="909"/>
      <c r="R308" s="909"/>
      <c r="S308" s="909"/>
      <c r="T308" s="909"/>
      <c r="U308" s="909"/>
      <c r="V308" s="909"/>
      <c r="W308" s="909"/>
      <c r="X308" s="909"/>
      <c r="Y308" s="909"/>
      <c r="Z308" s="909"/>
    </row>
    <row r="309" spans="1:26" ht="12.75" customHeight="1">
      <c r="A309" s="909"/>
      <c r="B309" s="909"/>
      <c r="C309" s="909"/>
      <c r="D309" s="909"/>
      <c r="E309" s="909"/>
      <c r="F309" s="909"/>
      <c r="G309" s="909"/>
      <c r="H309" s="909"/>
      <c r="I309" s="909"/>
      <c r="J309" s="909"/>
      <c r="K309" s="909"/>
      <c r="L309" s="909"/>
      <c r="M309" s="909"/>
      <c r="N309" s="909"/>
      <c r="O309" s="909"/>
      <c r="P309" s="909"/>
      <c r="Q309" s="909"/>
      <c r="R309" s="909"/>
      <c r="S309" s="909"/>
      <c r="T309" s="909"/>
      <c r="U309" s="909"/>
      <c r="V309" s="909"/>
      <c r="W309" s="909"/>
      <c r="X309" s="909"/>
      <c r="Y309" s="909"/>
      <c r="Z309" s="909"/>
    </row>
    <row r="310" spans="1:26" ht="12.75" customHeight="1">
      <c r="A310" s="909"/>
      <c r="B310" s="909"/>
      <c r="C310" s="909"/>
      <c r="D310" s="909"/>
      <c r="E310" s="909"/>
      <c r="F310" s="909"/>
      <c r="G310" s="909"/>
      <c r="H310" s="909"/>
      <c r="I310" s="909"/>
      <c r="J310" s="909"/>
      <c r="K310" s="909"/>
      <c r="L310" s="909"/>
      <c r="M310" s="909"/>
      <c r="N310" s="909"/>
      <c r="O310" s="909"/>
      <c r="P310" s="909"/>
      <c r="Q310" s="909"/>
      <c r="R310" s="909"/>
      <c r="S310" s="909"/>
      <c r="T310" s="909"/>
      <c r="U310" s="909"/>
      <c r="V310" s="909"/>
      <c r="W310" s="909"/>
      <c r="X310" s="909"/>
      <c r="Y310" s="909"/>
      <c r="Z310" s="909"/>
    </row>
    <row r="311" spans="1:26" ht="12.75" customHeight="1">
      <c r="A311" s="909"/>
      <c r="B311" s="909"/>
      <c r="C311" s="909"/>
      <c r="D311" s="909"/>
      <c r="E311" s="909"/>
      <c r="F311" s="909"/>
      <c r="G311" s="909"/>
      <c r="H311" s="909"/>
      <c r="I311" s="909"/>
      <c r="J311" s="909"/>
      <c r="K311" s="909"/>
      <c r="L311" s="909"/>
      <c r="M311" s="909"/>
      <c r="N311" s="909"/>
      <c r="O311" s="909"/>
      <c r="P311" s="909"/>
      <c r="Q311" s="909"/>
      <c r="R311" s="909"/>
      <c r="S311" s="909"/>
      <c r="T311" s="909"/>
      <c r="U311" s="909"/>
      <c r="V311" s="909"/>
      <c r="W311" s="909"/>
      <c r="X311" s="909"/>
      <c r="Y311" s="909"/>
      <c r="Z311" s="909"/>
    </row>
    <row r="312" spans="1:26" ht="12.75" customHeight="1">
      <c r="A312" s="909"/>
      <c r="B312" s="909"/>
      <c r="C312" s="909"/>
      <c r="D312" s="909"/>
      <c r="E312" s="909"/>
      <c r="F312" s="909"/>
      <c r="G312" s="909"/>
      <c r="H312" s="909"/>
      <c r="I312" s="909"/>
      <c r="J312" s="909"/>
      <c r="K312" s="909"/>
      <c r="L312" s="909"/>
      <c r="M312" s="909"/>
      <c r="N312" s="909"/>
      <c r="O312" s="909"/>
      <c r="P312" s="909"/>
      <c r="Q312" s="909"/>
      <c r="R312" s="909"/>
      <c r="S312" s="909"/>
      <c r="T312" s="909"/>
      <c r="U312" s="909"/>
      <c r="V312" s="909"/>
      <c r="W312" s="909"/>
      <c r="X312" s="909"/>
      <c r="Y312" s="909"/>
      <c r="Z312" s="909"/>
    </row>
    <row r="313" spans="1:26" ht="12.75" customHeight="1">
      <c r="A313" s="909"/>
      <c r="B313" s="909"/>
      <c r="C313" s="909"/>
      <c r="D313" s="909"/>
      <c r="E313" s="909"/>
      <c r="F313" s="909"/>
      <c r="G313" s="909"/>
      <c r="H313" s="909"/>
      <c r="I313" s="909"/>
      <c r="J313" s="909"/>
      <c r="K313" s="909"/>
      <c r="L313" s="909"/>
      <c r="M313" s="909"/>
      <c r="N313" s="909"/>
      <c r="O313" s="909"/>
      <c r="P313" s="909"/>
      <c r="Q313" s="909"/>
      <c r="R313" s="909"/>
      <c r="S313" s="909"/>
      <c r="T313" s="909"/>
      <c r="U313" s="909"/>
      <c r="V313" s="909"/>
      <c r="W313" s="909"/>
      <c r="X313" s="909"/>
      <c r="Y313" s="909"/>
      <c r="Z313" s="909"/>
    </row>
    <row r="314" spans="1:26" ht="12.75" customHeight="1">
      <c r="A314" s="909"/>
      <c r="B314" s="909"/>
      <c r="C314" s="909"/>
      <c r="D314" s="909"/>
      <c r="E314" s="909"/>
      <c r="F314" s="909"/>
      <c r="G314" s="909"/>
      <c r="H314" s="909"/>
      <c r="I314" s="909"/>
      <c r="J314" s="909"/>
      <c r="K314" s="909"/>
      <c r="L314" s="909"/>
      <c r="M314" s="909"/>
      <c r="N314" s="909"/>
      <c r="O314" s="909"/>
      <c r="P314" s="909"/>
      <c r="Q314" s="909"/>
      <c r="R314" s="909"/>
      <c r="S314" s="909"/>
      <c r="T314" s="909"/>
      <c r="U314" s="909"/>
      <c r="V314" s="909"/>
      <c r="W314" s="909"/>
      <c r="X314" s="909"/>
      <c r="Y314" s="909"/>
      <c r="Z314" s="909"/>
    </row>
    <row r="315" spans="1:26" ht="12.75" customHeight="1">
      <c r="A315" s="909"/>
      <c r="B315" s="909"/>
      <c r="C315" s="909"/>
      <c r="D315" s="909"/>
      <c r="E315" s="909"/>
      <c r="F315" s="909"/>
      <c r="G315" s="909"/>
      <c r="H315" s="909"/>
      <c r="I315" s="909"/>
      <c r="J315" s="909"/>
      <c r="K315" s="909"/>
      <c r="L315" s="909"/>
      <c r="M315" s="909"/>
      <c r="N315" s="909"/>
      <c r="O315" s="909"/>
      <c r="P315" s="909"/>
      <c r="Q315" s="909"/>
      <c r="R315" s="909"/>
      <c r="S315" s="909"/>
      <c r="T315" s="909"/>
      <c r="U315" s="909"/>
      <c r="V315" s="909"/>
      <c r="W315" s="909"/>
      <c r="X315" s="909"/>
      <c r="Y315" s="909"/>
      <c r="Z315" s="909"/>
    </row>
    <row r="316" spans="1:26" ht="12.75" customHeight="1">
      <c r="A316" s="909"/>
      <c r="B316" s="909"/>
      <c r="C316" s="909"/>
      <c r="D316" s="909"/>
      <c r="E316" s="909"/>
      <c r="F316" s="909"/>
      <c r="G316" s="909"/>
      <c r="H316" s="909"/>
      <c r="I316" s="909"/>
      <c r="J316" s="909"/>
      <c r="K316" s="909"/>
      <c r="L316" s="909"/>
      <c r="M316" s="909"/>
      <c r="N316" s="909"/>
      <c r="O316" s="909"/>
      <c r="P316" s="909"/>
      <c r="Q316" s="909"/>
      <c r="R316" s="909"/>
      <c r="S316" s="909"/>
      <c r="T316" s="909"/>
      <c r="U316" s="909"/>
      <c r="V316" s="909"/>
      <c r="W316" s="909"/>
      <c r="X316" s="909"/>
      <c r="Y316" s="909"/>
      <c r="Z316" s="909"/>
    </row>
    <row r="317" spans="1:26" ht="12.75" customHeight="1">
      <c r="A317" s="909"/>
      <c r="B317" s="909"/>
      <c r="C317" s="909"/>
      <c r="D317" s="909"/>
      <c r="E317" s="909"/>
      <c r="F317" s="909"/>
      <c r="G317" s="909"/>
      <c r="H317" s="909"/>
      <c r="I317" s="909"/>
      <c r="J317" s="909"/>
      <c r="K317" s="909"/>
      <c r="L317" s="909"/>
      <c r="M317" s="909"/>
      <c r="N317" s="909"/>
      <c r="O317" s="909"/>
      <c r="P317" s="909"/>
      <c r="Q317" s="909"/>
      <c r="R317" s="909"/>
      <c r="S317" s="909"/>
      <c r="T317" s="909"/>
      <c r="U317" s="909"/>
      <c r="V317" s="909"/>
      <c r="W317" s="909"/>
      <c r="X317" s="909"/>
      <c r="Y317" s="909"/>
      <c r="Z317" s="909"/>
    </row>
    <row r="318" spans="1:26" ht="12.75" customHeight="1">
      <c r="A318" s="909"/>
      <c r="B318" s="909"/>
      <c r="C318" s="909"/>
      <c r="D318" s="909"/>
      <c r="E318" s="909"/>
      <c r="F318" s="909"/>
      <c r="G318" s="909"/>
      <c r="H318" s="909"/>
      <c r="I318" s="909"/>
      <c r="J318" s="909"/>
      <c r="K318" s="909"/>
      <c r="L318" s="909"/>
      <c r="M318" s="909"/>
      <c r="N318" s="909"/>
      <c r="O318" s="909"/>
      <c r="P318" s="909"/>
      <c r="Q318" s="909"/>
      <c r="R318" s="909"/>
      <c r="S318" s="909"/>
      <c r="T318" s="909"/>
      <c r="U318" s="909"/>
      <c r="V318" s="909"/>
      <c r="W318" s="909"/>
      <c r="X318" s="909"/>
      <c r="Y318" s="909"/>
      <c r="Z318" s="909"/>
    </row>
    <row r="319" spans="1:26" ht="12.75" customHeight="1">
      <c r="A319" s="909"/>
      <c r="B319" s="909"/>
      <c r="C319" s="909"/>
      <c r="D319" s="909"/>
      <c r="E319" s="909"/>
      <c r="F319" s="909"/>
      <c r="G319" s="909"/>
      <c r="H319" s="909"/>
      <c r="I319" s="909"/>
      <c r="J319" s="909"/>
      <c r="K319" s="909"/>
      <c r="L319" s="909"/>
      <c r="M319" s="909"/>
      <c r="N319" s="909"/>
      <c r="O319" s="909"/>
      <c r="P319" s="909"/>
      <c r="Q319" s="909"/>
      <c r="R319" s="909"/>
      <c r="S319" s="909"/>
      <c r="T319" s="909"/>
      <c r="U319" s="909"/>
      <c r="V319" s="909"/>
      <c r="W319" s="909"/>
      <c r="X319" s="909"/>
      <c r="Y319" s="909"/>
      <c r="Z319" s="909"/>
    </row>
    <row r="320" spans="1:26" ht="12.75" customHeight="1">
      <c r="A320" s="909"/>
      <c r="B320" s="909"/>
      <c r="C320" s="909"/>
      <c r="D320" s="909"/>
      <c r="E320" s="909"/>
      <c r="F320" s="909"/>
      <c r="G320" s="909"/>
      <c r="H320" s="909"/>
      <c r="I320" s="909"/>
      <c r="J320" s="909"/>
      <c r="K320" s="909"/>
      <c r="L320" s="909"/>
      <c r="M320" s="909"/>
      <c r="N320" s="909"/>
      <c r="O320" s="909"/>
      <c r="P320" s="909"/>
      <c r="Q320" s="909"/>
      <c r="R320" s="909"/>
      <c r="S320" s="909"/>
      <c r="T320" s="909"/>
      <c r="U320" s="909"/>
      <c r="V320" s="909"/>
      <c r="W320" s="909"/>
      <c r="X320" s="909"/>
      <c r="Y320" s="909"/>
      <c r="Z320" s="909"/>
    </row>
    <row r="321" spans="1:26" ht="12.75" customHeight="1">
      <c r="A321" s="909"/>
      <c r="B321" s="909"/>
      <c r="C321" s="909"/>
      <c r="D321" s="909"/>
      <c r="E321" s="909"/>
      <c r="F321" s="909"/>
      <c r="G321" s="909"/>
      <c r="H321" s="909"/>
      <c r="I321" s="909"/>
      <c r="J321" s="909"/>
      <c r="K321" s="909"/>
      <c r="L321" s="909"/>
      <c r="M321" s="909"/>
      <c r="N321" s="909"/>
      <c r="O321" s="909"/>
      <c r="P321" s="909"/>
      <c r="Q321" s="909"/>
      <c r="R321" s="909"/>
      <c r="S321" s="909"/>
      <c r="T321" s="909"/>
      <c r="U321" s="909"/>
      <c r="V321" s="909"/>
      <c r="W321" s="909"/>
      <c r="X321" s="909"/>
      <c r="Y321" s="909"/>
      <c r="Z321" s="909"/>
    </row>
    <row r="322" spans="1:26" ht="12.75" customHeight="1">
      <c r="A322" s="909"/>
      <c r="B322" s="909"/>
      <c r="C322" s="909"/>
      <c r="D322" s="909"/>
      <c r="E322" s="909"/>
      <c r="F322" s="909"/>
      <c r="G322" s="909"/>
      <c r="H322" s="909"/>
      <c r="I322" s="909"/>
      <c r="J322" s="909"/>
      <c r="K322" s="909"/>
      <c r="L322" s="909"/>
      <c r="M322" s="909"/>
      <c r="N322" s="909"/>
      <c r="O322" s="909"/>
      <c r="P322" s="909"/>
      <c r="Q322" s="909"/>
      <c r="R322" s="909"/>
      <c r="S322" s="909"/>
      <c r="T322" s="909"/>
      <c r="U322" s="909"/>
      <c r="V322" s="909"/>
      <c r="W322" s="909"/>
      <c r="X322" s="909"/>
      <c r="Y322" s="909"/>
      <c r="Z322" s="909"/>
    </row>
    <row r="323" spans="1:26" ht="12.75" customHeight="1">
      <c r="A323" s="909"/>
      <c r="B323" s="909"/>
      <c r="C323" s="909"/>
      <c r="D323" s="909"/>
      <c r="E323" s="909"/>
      <c r="F323" s="909"/>
      <c r="G323" s="909"/>
      <c r="H323" s="909"/>
      <c r="I323" s="909"/>
      <c r="J323" s="909"/>
      <c r="K323" s="909"/>
      <c r="L323" s="909"/>
      <c r="M323" s="909"/>
      <c r="N323" s="909"/>
      <c r="O323" s="909"/>
      <c r="P323" s="909"/>
      <c r="Q323" s="909"/>
      <c r="R323" s="909"/>
      <c r="S323" s="909"/>
      <c r="T323" s="909"/>
      <c r="U323" s="909"/>
      <c r="V323" s="909"/>
      <c r="W323" s="909"/>
      <c r="X323" s="909"/>
      <c r="Y323" s="909"/>
      <c r="Z323" s="909"/>
    </row>
    <row r="324" spans="1:26" ht="12.75" customHeight="1">
      <c r="A324" s="909"/>
      <c r="B324" s="909"/>
      <c r="C324" s="909"/>
      <c r="D324" s="909"/>
      <c r="E324" s="909"/>
      <c r="F324" s="909"/>
      <c r="G324" s="909"/>
      <c r="H324" s="909"/>
      <c r="I324" s="909"/>
      <c r="J324" s="909"/>
      <c r="K324" s="909"/>
      <c r="L324" s="909"/>
      <c r="M324" s="909"/>
      <c r="N324" s="909"/>
      <c r="O324" s="909"/>
      <c r="P324" s="909"/>
      <c r="Q324" s="909"/>
      <c r="R324" s="909"/>
      <c r="S324" s="909"/>
      <c r="T324" s="909"/>
      <c r="U324" s="909"/>
      <c r="V324" s="909"/>
      <c r="W324" s="909"/>
      <c r="X324" s="909"/>
      <c r="Y324" s="909"/>
      <c r="Z324" s="909"/>
    </row>
    <row r="325" spans="1:26" ht="12.75" customHeight="1">
      <c r="A325" s="909"/>
      <c r="B325" s="909"/>
      <c r="C325" s="909"/>
      <c r="D325" s="909"/>
      <c r="E325" s="909"/>
      <c r="F325" s="909"/>
      <c r="G325" s="909"/>
      <c r="H325" s="909"/>
      <c r="I325" s="909"/>
      <c r="J325" s="909"/>
      <c r="K325" s="909"/>
      <c r="L325" s="909"/>
      <c r="M325" s="909"/>
      <c r="N325" s="909"/>
      <c r="O325" s="909"/>
      <c r="P325" s="909"/>
      <c r="Q325" s="909"/>
      <c r="R325" s="909"/>
      <c r="S325" s="909"/>
      <c r="T325" s="909"/>
      <c r="U325" s="909"/>
      <c r="V325" s="909"/>
      <c r="W325" s="909"/>
      <c r="X325" s="909"/>
      <c r="Y325" s="909"/>
      <c r="Z325" s="909"/>
    </row>
    <row r="326" spans="1:26" ht="12.75" customHeight="1">
      <c r="A326" s="909"/>
      <c r="B326" s="909"/>
      <c r="C326" s="909"/>
      <c r="D326" s="909"/>
      <c r="E326" s="909"/>
      <c r="F326" s="909"/>
      <c r="G326" s="909"/>
      <c r="H326" s="909"/>
      <c r="I326" s="909"/>
      <c r="J326" s="909"/>
      <c r="K326" s="909"/>
      <c r="L326" s="909"/>
      <c r="M326" s="909"/>
      <c r="N326" s="909"/>
      <c r="O326" s="909"/>
      <c r="P326" s="909"/>
      <c r="Q326" s="909"/>
      <c r="R326" s="909"/>
      <c r="S326" s="909"/>
      <c r="T326" s="909"/>
      <c r="U326" s="909"/>
      <c r="V326" s="909"/>
      <c r="W326" s="909"/>
      <c r="X326" s="909"/>
      <c r="Y326" s="909"/>
      <c r="Z326" s="909"/>
    </row>
    <row r="327" spans="1:26" ht="12.75" customHeight="1">
      <c r="A327" s="909"/>
      <c r="B327" s="909"/>
      <c r="C327" s="909"/>
      <c r="D327" s="909"/>
      <c r="E327" s="909"/>
      <c r="F327" s="909"/>
      <c r="G327" s="909"/>
      <c r="H327" s="909"/>
      <c r="I327" s="909"/>
      <c r="J327" s="909"/>
      <c r="K327" s="909"/>
      <c r="L327" s="909"/>
      <c r="M327" s="909"/>
      <c r="N327" s="909"/>
      <c r="O327" s="909"/>
      <c r="P327" s="909"/>
      <c r="Q327" s="909"/>
      <c r="R327" s="909"/>
      <c r="S327" s="909"/>
      <c r="T327" s="909"/>
      <c r="U327" s="909"/>
      <c r="V327" s="909"/>
      <c r="W327" s="909"/>
      <c r="X327" s="909"/>
      <c r="Y327" s="909"/>
      <c r="Z327" s="909"/>
    </row>
    <row r="328" spans="1:26" ht="12.75" customHeight="1">
      <c r="A328" s="909"/>
      <c r="B328" s="909"/>
      <c r="C328" s="909"/>
      <c r="D328" s="909"/>
      <c r="E328" s="909"/>
      <c r="F328" s="909"/>
      <c r="G328" s="909"/>
      <c r="H328" s="909"/>
      <c r="I328" s="909"/>
      <c r="J328" s="909"/>
      <c r="K328" s="909"/>
      <c r="L328" s="909"/>
      <c r="M328" s="909"/>
      <c r="N328" s="909"/>
      <c r="O328" s="909"/>
      <c r="P328" s="909"/>
      <c r="Q328" s="909"/>
      <c r="R328" s="909"/>
      <c r="S328" s="909"/>
      <c r="T328" s="909"/>
      <c r="U328" s="909"/>
      <c r="V328" s="909"/>
      <c r="W328" s="909"/>
      <c r="X328" s="909"/>
      <c r="Y328" s="909"/>
      <c r="Z328" s="909"/>
    </row>
    <row r="329" spans="1:26" ht="12.75" customHeight="1">
      <c r="A329" s="909"/>
      <c r="B329" s="909"/>
      <c r="C329" s="909"/>
      <c r="D329" s="909"/>
      <c r="E329" s="909"/>
      <c r="F329" s="909"/>
      <c r="G329" s="909"/>
      <c r="H329" s="909"/>
      <c r="I329" s="909"/>
      <c r="J329" s="909"/>
      <c r="K329" s="909"/>
      <c r="L329" s="909"/>
      <c r="M329" s="909"/>
      <c r="N329" s="909"/>
      <c r="O329" s="909"/>
      <c r="P329" s="909"/>
      <c r="Q329" s="909"/>
      <c r="R329" s="909"/>
      <c r="S329" s="909"/>
      <c r="T329" s="909"/>
      <c r="U329" s="909"/>
      <c r="V329" s="909"/>
      <c r="W329" s="909"/>
      <c r="X329" s="909"/>
      <c r="Y329" s="909"/>
      <c r="Z329" s="909"/>
    </row>
    <row r="330" spans="1:26" ht="12.75" customHeight="1">
      <c r="A330" s="909"/>
      <c r="B330" s="909"/>
      <c r="C330" s="909"/>
      <c r="D330" s="909"/>
      <c r="E330" s="909"/>
      <c r="F330" s="909"/>
      <c r="G330" s="909"/>
      <c r="H330" s="909"/>
      <c r="I330" s="909"/>
      <c r="J330" s="909"/>
      <c r="K330" s="909"/>
      <c r="L330" s="909"/>
      <c r="M330" s="909"/>
      <c r="N330" s="909"/>
      <c r="O330" s="909"/>
      <c r="P330" s="909"/>
      <c r="Q330" s="909"/>
      <c r="R330" s="909"/>
      <c r="S330" s="909"/>
      <c r="T330" s="909"/>
      <c r="U330" s="909"/>
      <c r="V330" s="909"/>
      <c r="W330" s="909"/>
      <c r="X330" s="909"/>
      <c r="Y330" s="909"/>
      <c r="Z330" s="909"/>
    </row>
    <row r="331" spans="1:26" ht="12.75" customHeight="1">
      <c r="A331" s="909"/>
      <c r="B331" s="909"/>
      <c r="C331" s="909"/>
      <c r="D331" s="909"/>
      <c r="E331" s="909"/>
      <c r="F331" s="909"/>
      <c r="G331" s="909"/>
      <c r="H331" s="909"/>
      <c r="I331" s="909"/>
      <c r="J331" s="909"/>
      <c r="K331" s="909"/>
      <c r="L331" s="909"/>
      <c r="M331" s="909"/>
      <c r="N331" s="909"/>
      <c r="O331" s="909"/>
      <c r="P331" s="909"/>
      <c r="Q331" s="909"/>
      <c r="R331" s="909"/>
      <c r="S331" s="909"/>
      <c r="T331" s="909"/>
      <c r="U331" s="909"/>
      <c r="V331" s="909"/>
      <c r="W331" s="909"/>
      <c r="X331" s="909"/>
      <c r="Y331" s="909"/>
      <c r="Z331" s="909"/>
    </row>
    <row r="332" spans="1:26" ht="12.75" customHeight="1">
      <c r="A332" s="909"/>
      <c r="B332" s="909"/>
      <c r="C332" s="909"/>
      <c r="D332" s="909"/>
      <c r="E332" s="909"/>
      <c r="F332" s="909"/>
      <c r="G332" s="909"/>
      <c r="H332" s="909"/>
      <c r="I332" s="909"/>
      <c r="J332" s="909"/>
      <c r="K332" s="909"/>
      <c r="L332" s="909"/>
      <c r="M332" s="909"/>
      <c r="N332" s="909"/>
      <c r="O332" s="909"/>
      <c r="P332" s="909"/>
      <c r="Q332" s="909"/>
      <c r="R332" s="909"/>
      <c r="S332" s="909"/>
      <c r="T332" s="909"/>
      <c r="U332" s="909"/>
      <c r="V332" s="909"/>
      <c r="W332" s="909"/>
      <c r="X332" s="909"/>
      <c r="Y332" s="909"/>
      <c r="Z332" s="909"/>
    </row>
    <row r="333" spans="1:26" ht="12.75" customHeight="1">
      <c r="A333" s="909"/>
      <c r="B333" s="909"/>
      <c r="C333" s="909"/>
      <c r="D333" s="909"/>
      <c r="E333" s="909"/>
      <c r="F333" s="909"/>
      <c r="G333" s="909"/>
      <c r="H333" s="909"/>
      <c r="I333" s="909"/>
      <c r="J333" s="909"/>
      <c r="K333" s="909"/>
      <c r="L333" s="909"/>
      <c r="M333" s="909"/>
      <c r="N333" s="909"/>
      <c r="O333" s="909"/>
      <c r="P333" s="909"/>
      <c r="Q333" s="909"/>
      <c r="R333" s="909"/>
      <c r="S333" s="909"/>
      <c r="T333" s="909"/>
      <c r="U333" s="909"/>
      <c r="V333" s="909"/>
      <c r="W333" s="909"/>
      <c r="X333" s="909"/>
      <c r="Y333" s="909"/>
      <c r="Z333" s="909"/>
    </row>
    <row r="334" spans="1:26" ht="12.75" customHeight="1">
      <c r="A334" s="909"/>
      <c r="B334" s="909"/>
      <c r="C334" s="909"/>
      <c r="D334" s="909"/>
      <c r="E334" s="909"/>
      <c r="F334" s="909"/>
      <c r="G334" s="909"/>
      <c r="H334" s="909"/>
      <c r="I334" s="909"/>
      <c r="J334" s="909"/>
      <c r="K334" s="909"/>
      <c r="L334" s="909"/>
      <c r="M334" s="909"/>
      <c r="N334" s="909"/>
      <c r="O334" s="909"/>
      <c r="P334" s="909"/>
      <c r="Q334" s="909"/>
      <c r="R334" s="909"/>
      <c r="S334" s="909"/>
      <c r="T334" s="909"/>
      <c r="U334" s="909"/>
      <c r="V334" s="909"/>
      <c r="W334" s="909"/>
      <c r="X334" s="909"/>
      <c r="Y334" s="909"/>
      <c r="Z334" s="909"/>
    </row>
    <row r="335" spans="1:26" ht="12.75" customHeight="1">
      <c r="A335" s="909"/>
      <c r="B335" s="909"/>
      <c r="C335" s="909"/>
      <c r="D335" s="909"/>
      <c r="E335" s="909"/>
      <c r="F335" s="909"/>
      <c r="G335" s="909"/>
      <c r="H335" s="909"/>
      <c r="I335" s="909"/>
      <c r="J335" s="909"/>
      <c r="K335" s="909"/>
      <c r="L335" s="909"/>
      <c r="M335" s="909"/>
      <c r="N335" s="909"/>
      <c r="O335" s="909"/>
      <c r="P335" s="909"/>
      <c r="Q335" s="909"/>
      <c r="R335" s="909"/>
      <c r="S335" s="909"/>
      <c r="T335" s="909"/>
      <c r="U335" s="909"/>
      <c r="V335" s="909"/>
      <c r="W335" s="909"/>
      <c r="X335" s="909"/>
      <c r="Y335" s="909"/>
      <c r="Z335" s="909"/>
    </row>
    <row r="336" spans="1:26" ht="12.75" customHeight="1">
      <c r="A336" s="909"/>
      <c r="B336" s="909"/>
      <c r="C336" s="909"/>
      <c r="D336" s="909"/>
      <c r="E336" s="909"/>
      <c r="F336" s="909"/>
      <c r="G336" s="909"/>
      <c r="H336" s="909"/>
      <c r="I336" s="909"/>
      <c r="J336" s="909"/>
      <c r="K336" s="909"/>
      <c r="L336" s="909"/>
      <c r="M336" s="909"/>
      <c r="N336" s="909"/>
      <c r="O336" s="909"/>
      <c r="P336" s="909"/>
      <c r="Q336" s="909"/>
      <c r="R336" s="909"/>
      <c r="S336" s="909"/>
      <c r="T336" s="909"/>
      <c r="U336" s="909"/>
      <c r="V336" s="909"/>
      <c r="W336" s="909"/>
      <c r="X336" s="909"/>
      <c r="Y336" s="909"/>
      <c r="Z336" s="909"/>
    </row>
    <row r="337" spans="1:26" ht="12.75" customHeight="1">
      <c r="A337" s="909"/>
      <c r="B337" s="909"/>
      <c r="C337" s="909"/>
      <c r="D337" s="909"/>
      <c r="E337" s="909"/>
      <c r="F337" s="909"/>
      <c r="G337" s="909"/>
      <c r="H337" s="909"/>
      <c r="I337" s="909"/>
      <c r="J337" s="909"/>
      <c r="K337" s="909"/>
      <c r="L337" s="909"/>
      <c r="M337" s="909"/>
      <c r="N337" s="909"/>
      <c r="O337" s="909"/>
      <c r="P337" s="909"/>
      <c r="Q337" s="909"/>
      <c r="R337" s="909"/>
      <c r="S337" s="909"/>
      <c r="T337" s="909"/>
      <c r="U337" s="909"/>
      <c r="V337" s="909"/>
      <c r="W337" s="909"/>
      <c r="X337" s="909"/>
      <c r="Y337" s="909"/>
      <c r="Z337" s="909"/>
    </row>
    <row r="338" spans="1:26" ht="12.75" customHeight="1">
      <c r="A338" s="909"/>
      <c r="B338" s="909"/>
      <c r="C338" s="909"/>
      <c r="D338" s="909"/>
      <c r="E338" s="909"/>
      <c r="F338" s="909"/>
      <c r="G338" s="909"/>
      <c r="H338" s="909"/>
      <c r="I338" s="909"/>
      <c r="J338" s="909"/>
      <c r="K338" s="909"/>
      <c r="L338" s="909"/>
      <c r="M338" s="909"/>
      <c r="N338" s="909"/>
      <c r="O338" s="909"/>
      <c r="P338" s="909"/>
      <c r="Q338" s="909"/>
      <c r="R338" s="909"/>
      <c r="S338" s="909"/>
      <c r="T338" s="909"/>
      <c r="U338" s="909"/>
      <c r="V338" s="909"/>
      <c r="W338" s="909"/>
      <c r="X338" s="909"/>
      <c r="Y338" s="909"/>
      <c r="Z338" s="909"/>
    </row>
    <row r="339" spans="1:26" ht="12.75" customHeight="1">
      <c r="A339" s="909"/>
      <c r="B339" s="909"/>
      <c r="C339" s="909"/>
      <c r="D339" s="909"/>
      <c r="E339" s="909"/>
      <c r="F339" s="909"/>
      <c r="G339" s="909"/>
      <c r="H339" s="909"/>
      <c r="I339" s="909"/>
      <c r="J339" s="909"/>
      <c r="K339" s="909"/>
      <c r="L339" s="909"/>
      <c r="M339" s="909"/>
      <c r="N339" s="909"/>
      <c r="O339" s="909"/>
      <c r="P339" s="909"/>
      <c r="Q339" s="909"/>
      <c r="R339" s="909"/>
      <c r="S339" s="909"/>
      <c r="T339" s="909"/>
      <c r="U339" s="909"/>
      <c r="V339" s="909"/>
      <c r="W339" s="909"/>
      <c r="X339" s="909"/>
      <c r="Y339" s="909"/>
      <c r="Z339" s="909"/>
    </row>
    <row r="340" spans="1:26" ht="12.75" customHeight="1">
      <c r="A340" s="909"/>
      <c r="B340" s="909"/>
      <c r="C340" s="909"/>
      <c r="D340" s="909"/>
      <c r="E340" s="909"/>
      <c r="F340" s="909"/>
      <c r="G340" s="909"/>
      <c r="H340" s="909"/>
      <c r="I340" s="909"/>
      <c r="J340" s="909"/>
      <c r="K340" s="909"/>
      <c r="L340" s="909"/>
      <c r="M340" s="909"/>
      <c r="N340" s="909"/>
      <c r="O340" s="909"/>
      <c r="P340" s="909"/>
      <c r="Q340" s="909"/>
      <c r="R340" s="909"/>
      <c r="S340" s="909"/>
      <c r="T340" s="909"/>
      <c r="U340" s="909"/>
      <c r="V340" s="909"/>
      <c r="W340" s="909"/>
      <c r="X340" s="909"/>
      <c r="Y340" s="909"/>
      <c r="Z340" s="909"/>
    </row>
    <row r="341" spans="1:26" ht="12.75" customHeight="1">
      <c r="A341" s="909"/>
      <c r="B341" s="909"/>
      <c r="C341" s="909"/>
      <c r="D341" s="909"/>
      <c r="E341" s="909"/>
      <c r="F341" s="909"/>
      <c r="G341" s="909"/>
      <c r="H341" s="909"/>
      <c r="I341" s="909"/>
      <c r="J341" s="909"/>
      <c r="K341" s="909"/>
      <c r="L341" s="909"/>
      <c r="M341" s="909"/>
      <c r="N341" s="909"/>
      <c r="O341" s="909"/>
      <c r="P341" s="909"/>
      <c r="Q341" s="909"/>
      <c r="R341" s="909"/>
      <c r="S341" s="909"/>
      <c r="T341" s="909"/>
      <c r="U341" s="909"/>
      <c r="V341" s="909"/>
      <c r="W341" s="909"/>
      <c r="X341" s="909"/>
      <c r="Y341" s="909"/>
      <c r="Z341" s="909"/>
    </row>
    <row r="342" spans="1:26" ht="12.75" customHeight="1">
      <c r="A342" s="909"/>
      <c r="B342" s="909"/>
      <c r="C342" s="909"/>
      <c r="D342" s="909"/>
      <c r="E342" s="909"/>
      <c r="F342" s="909"/>
      <c r="G342" s="909"/>
      <c r="H342" s="909"/>
      <c r="I342" s="909"/>
      <c r="J342" s="909"/>
      <c r="K342" s="909"/>
      <c r="L342" s="909"/>
      <c r="M342" s="909"/>
      <c r="N342" s="909"/>
      <c r="O342" s="909"/>
      <c r="P342" s="909"/>
      <c r="Q342" s="909"/>
      <c r="R342" s="909"/>
      <c r="S342" s="909"/>
      <c r="T342" s="909"/>
      <c r="U342" s="909"/>
      <c r="V342" s="909"/>
      <c r="W342" s="909"/>
      <c r="X342" s="909"/>
      <c r="Y342" s="909"/>
      <c r="Z342" s="909"/>
    </row>
    <row r="343" spans="1:26" ht="12.75" customHeight="1">
      <c r="A343" s="909"/>
      <c r="B343" s="909"/>
      <c r="C343" s="909"/>
      <c r="D343" s="909"/>
      <c r="E343" s="909"/>
      <c r="F343" s="909"/>
      <c r="G343" s="909"/>
      <c r="H343" s="909"/>
      <c r="I343" s="909"/>
      <c r="J343" s="909"/>
      <c r="K343" s="909"/>
      <c r="L343" s="909"/>
      <c r="M343" s="909"/>
      <c r="N343" s="909"/>
      <c r="O343" s="909"/>
      <c r="P343" s="909"/>
      <c r="Q343" s="909"/>
      <c r="R343" s="909"/>
      <c r="S343" s="909"/>
      <c r="T343" s="909"/>
      <c r="U343" s="909"/>
      <c r="V343" s="909"/>
      <c r="W343" s="909"/>
      <c r="X343" s="909"/>
      <c r="Y343" s="909"/>
      <c r="Z343" s="909"/>
    </row>
    <row r="344" spans="1:26" ht="12.75" customHeight="1">
      <c r="A344" s="909"/>
      <c r="B344" s="909"/>
      <c r="C344" s="909"/>
      <c r="D344" s="909"/>
      <c r="E344" s="909"/>
      <c r="F344" s="909"/>
      <c r="G344" s="909"/>
      <c r="H344" s="909"/>
      <c r="I344" s="909"/>
      <c r="J344" s="909"/>
      <c r="K344" s="909"/>
      <c r="L344" s="909"/>
      <c r="M344" s="909"/>
      <c r="N344" s="909"/>
      <c r="O344" s="909"/>
      <c r="P344" s="909"/>
      <c r="Q344" s="909"/>
      <c r="R344" s="909"/>
      <c r="S344" s="909"/>
      <c r="T344" s="909"/>
      <c r="U344" s="909"/>
      <c r="V344" s="909"/>
      <c r="W344" s="909"/>
      <c r="X344" s="909"/>
      <c r="Y344" s="909"/>
      <c r="Z344" s="909"/>
    </row>
    <row r="345" spans="1:26" ht="12.75" customHeight="1">
      <c r="A345" s="909"/>
      <c r="B345" s="909"/>
      <c r="C345" s="909"/>
      <c r="D345" s="909"/>
      <c r="E345" s="909"/>
      <c r="F345" s="909"/>
      <c r="G345" s="909"/>
      <c r="H345" s="909"/>
      <c r="I345" s="909"/>
      <c r="J345" s="909"/>
      <c r="K345" s="909"/>
      <c r="L345" s="909"/>
      <c r="M345" s="909"/>
      <c r="N345" s="909"/>
      <c r="O345" s="909"/>
      <c r="P345" s="909"/>
      <c r="Q345" s="909"/>
      <c r="R345" s="909"/>
      <c r="S345" s="909"/>
      <c r="T345" s="909"/>
      <c r="U345" s="909"/>
      <c r="V345" s="909"/>
      <c r="W345" s="909"/>
      <c r="X345" s="909"/>
      <c r="Y345" s="909"/>
      <c r="Z345" s="909"/>
    </row>
    <row r="346" spans="1:26" ht="12.75" customHeight="1">
      <c r="A346" s="909"/>
      <c r="B346" s="909"/>
      <c r="C346" s="909"/>
      <c r="D346" s="909"/>
      <c r="E346" s="909"/>
      <c r="F346" s="909"/>
      <c r="G346" s="909"/>
      <c r="H346" s="909"/>
      <c r="I346" s="909"/>
      <c r="J346" s="909"/>
      <c r="K346" s="909"/>
      <c r="L346" s="909"/>
      <c r="M346" s="909"/>
      <c r="N346" s="909"/>
      <c r="O346" s="909"/>
      <c r="P346" s="909"/>
      <c r="Q346" s="909"/>
      <c r="R346" s="909"/>
      <c r="S346" s="909"/>
      <c r="T346" s="909"/>
      <c r="U346" s="909"/>
      <c r="V346" s="909"/>
      <c r="W346" s="909"/>
      <c r="X346" s="909"/>
      <c r="Y346" s="909"/>
      <c r="Z346" s="909"/>
    </row>
    <row r="347" spans="1:26" ht="12.75" customHeight="1">
      <c r="A347" s="909"/>
      <c r="B347" s="909"/>
      <c r="C347" s="909"/>
      <c r="D347" s="909"/>
      <c r="E347" s="909"/>
      <c r="F347" s="909"/>
      <c r="G347" s="909"/>
      <c r="H347" s="909"/>
      <c r="I347" s="909"/>
      <c r="J347" s="909"/>
      <c r="K347" s="909"/>
      <c r="L347" s="909"/>
      <c r="M347" s="909"/>
      <c r="N347" s="909"/>
      <c r="O347" s="909"/>
      <c r="P347" s="909"/>
      <c r="Q347" s="909"/>
      <c r="R347" s="909"/>
      <c r="S347" s="909"/>
      <c r="T347" s="909"/>
      <c r="U347" s="909"/>
      <c r="V347" s="909"/>
      <c r="W347" s="909"/>
      <c r="X347" s="909"/>
      <c r="Y347" s="909"/>
      <c r="Z347" s="909"/>
    </row>
    <row r="348" spans="1:26" ht="12.75" customHeight="1">
      <c r="A348" s="909"/>
      <c r="B348" s="909"/>
      <c r="C348" s="909"/>
      <c r="D348" s="909"/>
      <c r="E348" s="909"/>
      <c r="F348" s="909"/>
      <c r="G348" s="909"/>
      <c r="H348" s="909"/>
      <c r="I348" s="909"/>
      <c r="J348" s="909"/>
      <c r="K348" s="909"/>
      <c r="L348" s="909"/>
      <c r="M348" s="909"/>
      <c r="N348" s="909"/>
      <c r="O348" s="909"/>
      <c r="P348" s="909"/>
      <c r="Q348" s="909"/>
      <c r="R348" s="909"/>
      <c r="S348" s="909"/>
      <c r="T348" s="909"/>
      <c r="U348" s="909"/>
      <c r="V348" s="909"/>
      <c r="W348" s="909"/>
      <c r="X348" s="909"/>
      <c r="Y348" s="909"/>
      <c r="Z348" s="909"/>
    </row>
    <row r="349" spans="1:26" ht="12.75" customHeight="1">
      <c r="A349" s="909"/>
      <c r="B349" s="909"/>
      <c r="C349" s="909"/>
      <c r="D349" s="909"/>
      <c r="E349" s="909"/>
      <c r="F349" s="909"/>
      <c r="G349" s="909"/>
      <c r="H349" s="909"/>
      <c r="I349" s="909"/>
      <c r="J349" s="909"/>
      <c r="K349" s="909"/>
      <c r="L349" s="909"/>
      <c r="M349" s="909"/>
      <c r="N349" s="909"/>
      <c r="O349" s="909"/>
      <c r="P349" s="909"/>
      <c r="Q349" s="909"/>
      <c r="R349" s="909"/>
      <c r="S349" s="909"/>
      <c r="T349" s="909"/>
      <c r="U349" s="909"/>
      <c r="V349" s="909"/>
      <c r="W349" s="909"/>
      <c r="X349" s="909"/>
      <c r="Y349" s="909"/>
      <c r="Z349" s="909"/>
    </row>
    <row r="350" spans="1:26" ht="12.75" customHeight="1">
      <c r="A350" s="909"/>
      <c r="B350" s="909"/>
      <c r="C350" s="909"/>
      <c r="D350" s="909"/>
      <c r="E350" s="909"/>
      <c r="F350" s="909"/>
      <c r="G350" s="909"/>
      <c r="H350" s="909"/>
      <c r="I350" s="909"/>
      <c r="J350" s="909"/>
      <c r="K350" s="909"/>
      <c r="L350" s="909"/>
      <c r="M350" s="909"/>
      <c r="N350" s="909"/>
      <c r="O350" s="909"/>
      <c r="P350" s="909"/>
      <c r="Q350" s="909"/>
      <c r="R350" s="909"/>
      <c r="S350" s="909"/>
      <c r="T350" s="909"/>
      <c r="U350" s="909"/>
      <c r="V350" s="909"/>
      <c r="W350" s="909"/>
      <c r="X350" s="909"/>
      <c r="Y350" s="909"/>
      <c r="Z350" s="909"/>
    </row>
    <row r="351" spans="1:26" ht="12.75" customHeight="1">
      <c r="A351" s="909"/>
      <c r="B351" s="909"/>
      <c r="C351" s="909"/>
      <c r="D351" s="909"/>
      <c r="E351" s="909"/>
      <c r="F351" s="909"/>
      <c r="G351" s="909"/>
      <c r="H351" s="909"/>
      <c r="I351" s="909"/>
      <c r="J351" s="909"/>
      <c r="K351" s="909"/>
      <c r="L351" s="909"/>
      <c r="M351" s="909"/>
      <c r="N351" s="909"/>
      <c r="O351" s="909"/>
      <c r="P351" s="909"/>
      <c r="Q351" s="909"/>
      <c r="R351" s="909"/>
      <c r="S351" s="909"/>
      <c r="T351" s="909"/>
      <c r="U351" s="909"/>
      <c r="V351" s="909"/>
      <c r="W351" s="909"/>
      <c r="X351" s="909"/>
      <c r="Y351" s="909"/>
      <c r="Z351" s="909"/>
    </row>
    <row r="352" spans="1:26" ht="12.75" customHeight="1">
      <c r="A352" s="909"/>
      <c r="B352" s="909"/>
      <c r="C352" s="909"/>
      <c r="D352" s="909"/>
      <c r="E352" s="909"/>
      <c r="F352" s="909"/>
      <c r="G352" s="909"/>
      <c r="H352" s="909"/>
      <c r="I352" s="909"/>
      <c r="J352" s="909"/>
      <c r="K352" s="909"/>
      <c r="L352" s="909"/>
      <c r="M352" s="909"/>
      <c r="N352" s="909"/>
      <c r="O352" s="909"/>
      <c r="P352" s="909"/>
      <c r="Q352" s="909"/>
      <c r="R352" s="909"/>
      <c r="S352" s="909"/>
      <c r="T352" s="909"/>
      <c r="U352" s="909"/>
      <c r="V352" s="909"/>
      <c r="W352" s="909"/>
      <c r="X352" s="909"/>
      <c r="Y352" s="909"/>
      <c r="Z352" s="909"/>
    </row>
    <row r="353" spans="1:26" ht="12.75" customHeight="1">
      <c r="A353" s="909"/>
      <c r="B353" s="909"/>
      <c r="C353" s="909"/>
      <c r="D353" s="909"/>
      <c r="E353" s="909"/>
      <c r="F353" s="909"/>
      <c r="G353" s="909"/>
      <c r="H353" s="909"/>
      <c r="I353" s="909"/>
      <c r="J353" s="909"/>
      <c r="K353" s="909"/>
      <c r="L353" s="909"/>
      <c r="M353" s="909"/>
      <c r="N353" s="909"/>
      <c r="O353" s="909"/>
      <c r="P353" s="909"/>
      <c r="Q353" s="909"/>
      <c r="R353" s="909"/>
      <c r="S353" s="909"/>
      <c r="T353" s="909"/>
      <c r="U353" s="909"/>
      <c r="V353" s="909"/>
      <c r="W353" s="909"/>
      <c r="X353" s="909"/>
      <c r="Y353" s="909"/>
      <c r="Z353" s="909"/>
    </row>
    <row r="354" spans="1:26" ht="12.75" customHeight="1">
      <c r="A354" s="909"/>
      <c r="B354" s="909"/>
      <c r="C354" s="909"/>
      <c r="D354" s="909"/>
      <c r="E354" s="909"/>
      <c r="F354" s="909"/>
      <c r="G354" s="909"/>
      <c r="H354" s="909"/>
      <c r="I354" s="909"/>
      <c r="J354" s="909"/>
      <c r="K354" s="909"/>
      <c r="L354" s="909"/>
      <c r="M354" s="909"/>
      <c r="N354" s="909"/>
      <c r="O354" s="909"/>
      <c r="P354" s="909"/>
      <c r="Q354" s="909"/>
      <c r="R354" s="909"/>
      <c r="S354" s="909"/>
      <c r="T354" s="909"/>
      <c r="U354" s="909"/>
      <c r="V354" s="909"/>
      <c r="W354" s="909"/>
      <c r="X354" s="909"/>
      <c r="Y354" s="909"/>
      <c r="Z354" s="909"/>
    </row>
    <row r="355" spans="1:26" ht="12.75" customHeight="1">
      <c r="A355" s="909"/>
      <c r="B355" s="909"/>
      <c r="C355" s="909"/>
      <c r="D355" s="909"/>
      <c r="E355" s="909"/>
      <c r="F355" s="909"/>
      <c r="G355" s="909"/>
      <c r="H355" s="909"/>
      <c r="I355" s="909"/>
      <c r="J355" s="909"/>
      <c r="K355" s="909"/>
      <c r="L355" s="909"/>
      <c r="M355" s="909"/>
      <c r="N355" s="909"/>
      <c r="O355" s="909"/>
      <c r="P355" s="909"/>
      <c r="Q355" s="909"/>
      <c r="R355" s="909"/>
      <c r="S355" s="909"/>
      <c r="T355" s="909"/>
      <c r="U355" s="909"/>
      <c r="V355" s="909"/>
      <c r="W355" s="909"/>
      <c r="X355" s="909"/>
      <c r="Y355" s="909"/>
      <c r="Z355" s="909"/>
    </row>
    <row r="356" spans="1:26" ht="12.75" customHeight="1">
      <c r="A356" s="909"/>
      <c r="B356" s="909"/>
      <c r="C356" s="909"/>
      <c r="D356" s="909"/>
      <c r="E356" s="909"/>
      <c r="F356" s="909"/>
      <c r="G356" s="909"/>
      <c r="H356" s="909"/>
      <c r="I356" s="909"/>
      <c r="J356" s="909"/>
      <c r="K356" s="909"/>
      <c r="L356" s="909"/>
      <c r="M356" s="909"/>
      <c r="N356" s="909"/>
      <c r="O356" s="909"/>
      <c r="P356" s="909"/>
      <c r="Q356" s="909"/>
      <c r="R356" s="909"/>
      <c r="S356" s="909"/>
      <c r="T356" s="909"/>
      <c r="U356" s="909"/>
      <c r="V356" s="909"/>
      <c r="W356" s="909"/>
      <c r="X356" s="909"/>
      <c r="Y356" s="909"/>
      <c r="Z356" s="909"/>
    </row>
    <row r="357" spans="1:26" ht="12.75" customHeight="1">
      <c r="A357" s="909"/>
      <c r="B357" s="909"/>
      <c r="C357" s="909"/>
      <c r="D357" s="909"/>
      <c r="E357" s="909"/>
      <c r="F357" s="909"/>
      <c r="G357" s="909"/>
      <c r="H357" s="909"/>
      <c r="I357" s="909"/>
      <c r="J357" s="909"/>
      <c r="K357" s="909"/>
      <c r="L357" s="909"/>
      <c r="M357" s="909"/>
      <c r="N357" s="909"/>
      <c r="O357" s="909"/>
      <c r="P357" s="909"/>
      <c r="Q357" s="909"/>
      <c r="R357" s="909"/>
      <c r="S357" s="909"/>
      <c r="T357" s="909"/>
      <c r="U357" s="909"/>
      <c r="V357" s="909"/>
      <c r="W357" s="909"/>
      <c r="X357" s="909"/>
      <c r="Y357" s="909"/>
      <c r="Z357" s="909"/>
    </row>
    <row r="358" spans="1:26" ht="12.75" customHeight="1">
      <c r="A358" s="909"/>
      <c r="B358" s="909"/>
      <c r="C358" s="909"/>
      <c r="D358" s="909"/>
      <c r="E358" s="909"/>
      <c r="F358" s="909"/>
      <c r="G358" s="909"/>
      <c r="H358" s="909"/>
      <c r="I358" s="909"/>
      <c r="J358" s="909"/>
      <c r="K358" s="909"/>
      <c r="L358" s="909"/>
      <c r="M358" s="909"/>
      <c r="N358" s="909"/>
      <c r="O358" s="909"/>
      <c r="P358" s="909"/>
      <c r="Q358" s="909"/>
      <c r="R358" s="909"/>
      <c r="S358" s="909"/>
      <c r="T358" s="909"/>
      <c r="U358" s="909"/>
      <c r="V358" s="909"/>
      <c r="W358" s="909"/>
      <c r="X358" s="909"/>
      <c r="Y358" s="909"/>
      <c r="Z358" s="909"/>
    </row>
    <row r="359" spans="1:26" ht="12.75" customHeight="1">
      <c r="A359" s="909"/>
      <c r="B359" s="909"/>
      <c r="C359" s="909"/>
      <c r="D359" s="909"/>
      <c r="E359" s="909"/>
      <c r="F359" s="909"/>
      <c r="G359" s="909"/>
      <c r="H359" s="909"/>
      <c r="I359" s="909"/>
      <c r="J359" s="909"/>
      <c r="K359" s="909"/>
      <c r="L359" s="909"/>
      <c r="M359" s="909"/>
      <c r="N359" s="909"/>
      <c r="O359" s="909"/>
      <c r="P359" s="909"/>
      <c r="Q359" s="909"/>
      <c r="R359" s="909"/>
      <c r="S359" s="909"/>
      <c r="T359" s="909"/>
      <c r="U359" s="909"/>
      <c r="V359" s="909"/>
      <c r="W359" s="909"/>
      <c r="X359" s="909"/>
      <c r="Y359" s="909"/>
      <c r="Z359" s="909"/>
    </row>
    <row r="360" spans="1:26" ht="12.75" customHeight="1">
      <c r="A360" s="909"/>
      <c r="B360" s="909"/>
      <c r="C360" s="909"/>
      <c r="D360" s="909"/>
      <c r="E360" s="909"/>
      <c r="F360" s="909"/>
      <c r="G360" s="909"/>
      <c r="H360" s="909"/>
      <c r="I360" s="909"/>
      <c r="J360" s="909"/>
      <c r="K360" s="909"/>
      <c r="L360" s="909"/>
      <c r="M360" s="909"/>
      <c r="N360" s="909"/>
      <c r="O360" s="909"/>
      <c r="P360" s="909"/>
      <c r="Q360" s="909"/>
      <c r="R360" s="909"/>
      <c r="S360" s="909"/>
      <c r="T360" s="909"/>
      <c r="U360" s="909"/>
      <c r="V360" s="909"/>
      <c r="W360" s="909"/>
      <c r="X360" s="909"/>
      <c r="Y360" s="909"/>
      <c r="Z360" s="909"/>
    </row>
    <row r="361" spans="1:26" ht="12.75" customHeight="1">
      <c r="A361" s="909"/>
      <c r="B361" s="909"/>
      <c r="C361" s="909"/>
      <c r="D361" s="909"/>
      <c r="E361" s="909"/>
      <c r="F361" s="909"/>
      <c r="G361" s="909"/>
      <c r="H361" s="909"/>
      <c r="I361" s="909"/>
      <c r="J361" s="909"/>
      <c r="K361" s="909"/>
      <c r="L361" s="909"/>
      <c r="M361" s="909"/>
      <c r="N361" s="909"/>
      <c r="O361" s="909"/>
      <c r="P361" s="909"/>
      <c r="Q361" s="909"/>
      <c r="R361" s="909"/>
      <c r="S361" s="909"/>
      <c r="T361" s="909"/>
      <c r="U361" s="909"/>
      <c r="V361" s="909"/>
      <c r="W361" s="909"/>
      <c r="X361" s="909"/>
      <c r="Y361" s="909"/>
      <c r="Z361" s="909"/>
    </row>
    <row r="362" spans="1:26" ht="12.75" customHeight="1">
      <c r="A362" s="909"/>
      <c r="B362" s="909"/>
      <c r="C362" s="909"/>
      <c r="D362" s="909"/>
      <c r="E362" s="909"/>
      <c r="F362" s="909"/>
      <c r="G362" s="909"/>
      <c r="H362" s="909"/>
      <c r="I362" s="909"/>
      <c r="J362" s="909"/>
      <c r="K362" s="909"/>
      <c r="L362" s="909"/>
      <c r="M362" s="909"/>
      <c r="N362" s="909"/>
      <c r="O362" s="909"/>
      <c r="P362" s="909"/>
      <c r="Q362" s="909"/>
      <c r="R362" s="909"/>
      <c r="S362" s="909"/>
      <c r="T362" s="909"/>
      <c r="U362" s="909"/>
      <c r="V362" s="909"/>
      <c r="W362" s="909"/>
      <c r="X362" s="909"/>
      <c r="Y362" s="909"/>
      <c r="Z362" s="909"/>
    </row>
    <row r="363" spans="1:26" ht="12.75" customHeight="1">
      <c r="A363" s="909"/>
      <c r="B363" s="909"/>
      <c r="C363" s="909"/>
      <c r="D363" s="909"/>
      <c r="E363" s="909"/>
      <c r="F363" s="909"/>
      <c r="G363" s="909"/>
      <c r="H363" s="909"/>
      <c r="I363" s="909"/>
      <c r="J363" s="909"/>
      <c r="K363" s="909"/>
      <c r="L363" s="909"/>
      <c r="M363" s="909"/>
      <c r="N363" s="909"/>
      <c r="O363" s="909"/>
      <c r="P363" s="909"/>
      <c r="Q363" s="909"/>
      <c r="R363" s="909"/>
      <c r="S363" s="909"/>
      <c r="T363" s="909"/>
      <c r="U363" s="909"/>
      <c r="V363" s="909"/>
      <c r="W363" s="909"/>
      <c r="X363" s="909"/>
      <c r="Y363" s="909"/>
      <c r="Z363" s="909"/>
    </row>
    <row r="364" spans="1:26" ht="12.75" customHeight="1">
      <c r="A364" s="909"/>
      <c r="B364" s="909"/>
      <c r="C364" s="909"/>
      <c r="D364" s="909"/>
      <c r="E364" s="909"/>
      <c r="F364" s="909"/>
      <c r="G364" s="909"/>
      <c r="H364" s="909"/>
      <c r="I364" s="909"/>
      <c r="J364" s="909"/>
      <c r="K364" s="909"/>
      <c r="L364" s="909"/>
      <c r="M364" s="909"/>
      <c r="N364" s="909"/>
      <c r="O364" s="909"/>
      <c r="P364" s="909"/>
      <c r="Q364" s="909"/>
      <c r="R364" s="909"/>
      <c r="S364" s="909"/>
      <c r="T364" s="909"/>
      <c r="U364" s="909"/>
      <c r="V364" s="909"/>
      <c r="W364" s="909"/>
      <c r="X364" s="909"/>
      <c r="Y364" s="909"/>
      <c r="Z364" s="909"/>
    </row>
    <row r="365" spans="1:26" ht="12.75" customHeight="1">
      <c r="A365" s="909"/>
      <c r="B365" s="909"/>
      <c r="C365" s="909"/>
      <c r="D365" s="909"/>
      <c r="E365" s="909"/>
      <c r="F365" s="909"/>
      <c r="G365" s="909"/>
      <c r="H365" s="909"/>
      <c r="I365" s="909"/>
      <c r="J365" s="909"/>
      <c r="K365" s="909"/>
      <c r="L365" s="909"/>
      <c r="M365" s="909"/>
      <c r="N365" s="909"/>
      <c r="O365" s="909"/>
      <c r="P365" s="909"/>
      <c r="Q365" s="909"/>
      <c r="R365" s="909"/>
      <c r="S365" s="909"/>
      <c r="T365" s="909"/>
      <c r="U365" s="909"/>
      <c r="V365" s="909"/>
      <c r="W365" s="909"/>
      <c r="X365" s="909"/>
      <c r="Y365" s="909"/>
      <c r="Z365" s="909"/>
    </row>
    <row r="366" spans="1:26" ht="12.75" customHeight="1">
      <c r="A366" s="909"/>
      <c r="B366" s="909"/>
      <c r="C366" s="909"/>
      <c r="D366" s="909"/>
      <c r="E366" s="909"/>
      <c r="F366" s="909"/>
      <c r="G366" s="909"/>
      <c r="H366" s="909"/>
      <c r="I366" s="909"/>
      <c r="J366" s="909"/>
      <c r="K366" s="909"/>
      <c r="L366" s="909"/>
      <c r="M366" s="909"/>
      <c r="N366" s="909"/>
      <c r="O366" s="909"/>
      <c r="P366" s="909"/>
      <c r="Q366" s="909"/>
      <c r="R366" s="909"/>
      <c r="S366" s="909"/>
      <c r="T366" s="909"/>
      <c r="U366" s="909"/>
      <c r="V366" s="909"/>
      <c r="W366" s="909"/>
      <c r="X366" s="909"/>
      <c r="Y366" s="909"/>
      <c r="Z366" s="909"/>
    </row>
    <row r="367" spans="1:26" ht="12.75" customHeight="1">
      <c r="A367" s="909"/>
      <c r="B367" s="909"/>
      <c r="C367" s="909"/>
      <c r="D367" s="909"/>
      <c r="E367" s="909"/>
      <c r="F367" s="909"/>
      <c r="G367" s="909"/>
      <c r="H367" s="909"/>
      <c r="I367" s="909"/>
      <c r="J367" s="909"/>
      <c r="K367" s="909"/>
      <c r="L367" s="909"/>
      <c r="M367" s="909"/>
      <c r="N367" s="909"/>
      <c r="O367" s="909"/>
      <c r="P367" s="909"/>
      <c r="Q367" s="909"/>
      <c r="R367" s="909"/>
      <c r="S367" s="909"/>
      <c r="T367" s="909"/>
      <c r="U367" s="909"/>
      <c r="V367" s="909"/>
      <c r="W367" s="909"/>
      <c r="X367" s="909"/>
      <c r="Y367" s="909"/>
      <c r="Z367" s="909"/>
    </row>
    <row r="368" spans="1:26" ht="12.75" customHeight="1">
      <c r="A368" s="909"/>
      <c r="B368" s="909"/>
      <c r="C368" s="909"/>
      <c r="D368" s="909"/>
      <c r="E368" s="909"/>
      <c r="F368" s="909"/>
      <c r="G368" s="909"/>
      <c r="H368" s="909"/>
      <c r="I368" s="909"/>
      <c r="J368" s="909"/>
      <c r="K368" s="909"/>
      <c r="L368" s="909"/>
      <c r="M368" s="909"/>
      <c r="N368" s="909"/>
      <c r="O368" s="909"/>
      <c r="P368" s="909"/>
      <c r="Q368" s="909"/>
      <c r="R368" s="909"/>
      <c r="S368" s="909"/>
      <c r="T368" s="909"/>
      <c r="U368" s="909"/>
      <c r="V368" s="909"/>
      <c r="W368" s="909"/>
      <c r="X368" s="909"/>
      <c r="Y368" s="909"/>
      <c r="Z368" s="909"/>
    </row>
    <row r="369" spans="1:26" ht="12.75" customHeight="1">
      <c r="A369" s="909"/>
      <c r="B369" s="909"/>
      <c r="C369" s="909"/>
      <c r="D369" s="909"/>
      <c r="E369" s="909"/>
      <c r="F369" s="909"/>
      <c r="G369" s="909"/>
      <c r="H369" s="909"/>
      <c r="I369" s="909"/>
      <c r="J369" s="909"/>
      <c r="K369" s="909"/>
      <c r="L369" s="909"/>
      <c r="M369" s="909"/>
      <c r="N369" s="909"/>
      <c r="O369" s="909"/>
      <c r="P369" s="909"/>
      <c r="Q369" s="909"/>
      <c r="R369" s="909"/>
      <c r="S369" s="909"/>
      <c r="T369" s="909"/>
      <c r="U369" s="909"/>
      <c r="V369" s="909"/>
      <c r="W369" s="909"/>
      <c r="X369" s="909"/>
      <c r="Y369" s="909"/>
      <c r="Z369" s="909"/>
    </row>
    <row r="370" spans="1:26" ht="12.75" customHeight="1">
      <c r="A370" s="909"/>
      <c r="B370" s="909"/>
      <c r="C370" s="909"/>
      <c r="D370" s="909"/>
      <c r="E370" s="909"/>
      <c r="F370" s="909"/>
      <c r="G370" s="909"/>
      <c r="H370" s="909"/>
      <c r="I370" s="909"/>
      <c r="J370" s="909"/>
      <c r="K370" s="909"/>
      <c r="L370" s="909"/>
      <c r="M370" s="909"/>
      <c r="N370" s="909"/>
      <c r="O370" s="909"/>
      <c r="P370" s="909"/>
      <c r="Q370" s="909"/>
      <c r="R370" s="909"/>
      <c r="S370" s="909"/>
      <c r="T370" s="909"/>
      <c r="U370" s="909"/>
      <c r="V370" s="909"/>
      <c r="W370" s="909"/>
      <c r="X370" s="909"/>
      <c r="Y370" s="909"/>
      <c r="Z370" s="909"/>
    </row>
    <row r="371" spans="1:26" ht="12.75" customHeight="1">
      <c r="A371" s="909"/>
      <c r="B371" s="909"/>
      <c r="C371" s="909"/>
      <c r="D371" s="909"/>
      <c r="E371" s="909"/>
      <c r="F371" s="909"/>
      <c r="G371" s="909"/>
      <c r="H371" s="909"/>
      <c r="I371" s="909"/>
      <c r="J371" s="909"/>
      <c r="K371" s="909"/>
      <c r="L371" s="909"/>
      <c r="M371" s="909"/>
      <c r="N371" s="909"/>
      <c r="O371" s="909"/>
      <c r="P371" s="909"/>
      <c r="Q371" s="909"/>
      <c r="R371" s="909"/>
      <c r="S371" s="909"/>
      <c r="T371" s="909"/>
      <c r="U371" s="909"/>
      <c r="V371" s="909"/>
      <c r="W371" s="909"/>
      <c r="X371" s="909"/>
      <c r="Y371" s="909"/>
      <c r="Z371" s="909"/>
    </row>
    <row r="372" spans="1:26" ht="12.75" customHeight="1">
      <c r="A372" s="909"/>
      <c r="B372" s="909"/>
      <c r="C372" s="909"/>
      <c r="D372" s="909"/>
      <c r="E372" s="909"/>
      <c r="F372" s="909"/>
      <c r="G372" s="909"/>
      <c r="H372" s="909"/>
      <c r="I372" s="909"/>
      <c r="J372" s="909"/>
      <c r="K372" s="909"/>
      <c r="L372" s="909"/>
      <c r="M372" s="909"/>
      <c r="N372" s="909"/>
      <c r="O372" s="909"/>
      <c r="P372" s="909"/>
      <c r="Q372" s="909"/>
      <c r="R372" s="909"/>
      <c r="S372" s="909"/>
      <c r="T372" s="909"/>
      <c r="U372" s="909"/>
      <c r="V372" s="909"/>
      <c r="W372" s="909"/>
      <c r="X372" s="909"/>
      <c r="Y372" s="909"/>
      <c r="Z372" s="909"/>
    </row>
    <row r="373" spans="1:26" ht="12.75" customHeight="1">
      <c r="A373" s="909"/>
      <c r="B373" s="909"/>
      <c r="C373" s="909"/>
      <c r="D373" s="909"/>
      <c r="E373" s="909"/>
      <c r="F373" s="909"/>
      <c r="G373" s="909"/>
      <c r="H373" s="909"/>
      <c r="I373" s="909"/>
      <c r="J373" s="909"/>
      <c r="K373" s="909"/>
      <c r="L373" s="909"/>
      <c r="M373" s="909"/>
      <c r="N373" s="909"/>
      <c r="O373" s="909"/>
      <c r="P373" s="909"/>
      <c r="Q373" s="909"/>
      <c r="R373" s="909"/>
      <c r="S373" s="909"/>
      <c r="T373" s="909"/>
      <c r="U373" s="909"/>
      <c r="V373" s="909"/>
      <c r="W373" s="909"/>
      <c r="X373" s="909"/>
      <c r="Y373" s="909"/>
      <c r="Z373" s="909"/>
    </row>
    <row r="374" spans="1:26" ht="12.75" customHeight="1">
      <c r="A374" s="909"/>
      <c r="B374" s="909"/>
      <c r="C374" s="909"/>
      <c r="D374" s="909"/>
      <c r="E374" s="909"/>
      <c r="F374" s="909"/>
      <c r="G374" s="909"/>
      <c r="H374" s="909"/>
      <c r="I374" s="909"/>
      <c r="J374" s="909"/>
      <c r="K374" s="909"/>
      <c r="L374" s="909"/>
      <c r="M374" s="909"/>
      <c r="N374" s="909"/>
      <c r="O374" s="909"/>
      <c r="P374" s="909"/>
      <c r="Q374" s="909"/>
      <c r="R374" s="909"/>
      <c r="S374" s="909"/>
      <c r="T374" s="909"/>
      <c r="U374" s="909"/>
      <c r="V374" s="909"/>
      <c r="W374" s="909"/>
      <c r="X374" s="909"/>
      <c r="Y374" s="909"/>
      <c r="Z374" s="909"/>
    </row>
    <row r="375" spans="1:26" ht="12.75" customHeight="1">
      <c r="A375" s="909"/>
      <c r="B375" s="909"/>
      <c r="C375" s="909"/>
      <c r="D375" s="909"/>
      <c r="E375" s="909"/>
      <c r="F375" s="909"/>
      <c r="G375" s="909"/>
      <c r="H375" s="909"/>
      <c r="I375" s="909"/>
      <c r="J375" s="909"/>
      <c r="K375" s="909"/>
      <c r="L375" s="909"/>
      <c r="M375" s="909"/>
      <c r="N375" s="909"/>
      <c r="O375" s="909"/>
      <c r="P375" s="909"/>
      <c r="Q375" s="909"/>
      <c r="R375" s="909"/>
      <c r="S375" s="909"/>
      <c r="T375" s="909"/>
      <c r="U375" s="909"/>
      <c r="V375" s="909"/>
      <c r="W375" s="909"/>
      <c r="X375" s="909"/>
      <c r="Y375" s="909"/>
      <c r="Z375" s="909"/>
    </row>
    <row r="376" spans="1:26" ht="12.75" customHeight="1">
      <c r="A376" s="909"/>
      <c r="B376" s="909"/>
      <c r="C376" s="909"/>
      <c r="D376" s="909"/>
      <c r="E376" s="909"/>
      <c r="F376" s="909"/>
      <c r="G376" s="909"/>
      <c r="H376" s="909"/>
      <c r="I376" s="909"/>
      <c r="J376" s="909"/>
      <c r="K376" s="909"/>
      <c r="L376" s="909"/>
      <c r="M376" s="909"/>
      <c r="N376" s="909"/>
      <c r="O376" s="909"/>
      <c r="P376" s="909"/>
      <c r="Q376" s="909"/>
      <c r="R376" s="909"/>
      <c r="S376" s="909"/>
      <c r="T376" s="909"/>
      <c r="U376" s="909"/>
      <c r="V376" s="909"/>
      <c r="W376" s="909"/>
      <c r="X376" s="909"/>
      <c r="Y376" s="909"/>
      <c r="Z376" s="909"/>
    </row>
    <row r="377" spans="1:26" ht="12.75" customHeight="1">
      <c r="A377" s="909"/>
      <c r="B377" s="909"/>
      <c r="C377" s="909"/>
      <c r="D377" s="909"/>
      <c r="E377" s="909"/>
      <c r="F377" s="909"/>
      <c r="G377" s="909"/>
      <c r="H377" s="909"/>
      <c r="I377" s="909"/>
      <c r="J377" s="909"/>
      <c r="K377" s="909"/>
      <c r="L377" s="909"/>
      <c r="M377" s="909"/>
      <c r="N377" s="909"/>
      <c r="O377" s="909"/>
      <c r="P377" s="909"/>
      <c r="Q377" s="909"/>
      <c r="R377" s="909"/>
      <c r="S377" s="909"/>
      <c r="T377" s="909"/>
      <c r="U377" s="909"/>
      <c r="V377" s="909"/>
      <c r="W377" s="909"/>
      <c r="X377" s="909"/>
      <c r="Y377" s="909"/>
      <c r="Z377" s="909"/>
    </row>
    <row r="378" spans="1:26" ht="12.75" customHeight="1">
      <c r="A378" s="909"/>
      <c r="B378" s="909"/>
      <c r="C378" s="909"/>
      <c r="D378" s="909"/>
      <c r="E378" s="909"/>
      <c r="F378" s="909"/>
      <c r="G378" s="909"/>
      <c r="H378" s="909"/>
      <c r="I378" s="909"/>
      <c r="J378" s="909"/>
      <c r="K378" s="909"/>
      <c r="L378" s="909"/>
      <c r="M378" s="909"/>
      <c r="N378" s="909"/>
      <c r="O378" s="909"/>
      <c r="P378" s="909"/>
      <c r="Q378" s="909"/>
      <c r="R378" s="909"/>
      <c r="S378" s="909"/>
      <c r="T378" s="909"/>
      <c r="U378" s="909"/>
      <c r="V378" s="909"/>
      <c r="W378" s="909"/>
      <c r="X378" s="909"/>
      <c r="Y378" s="909"/>
      <c r="Z378" s="909"/>
    </row>
    <row r="379" spans="1:26" ht="12.75" customHeight="1">
      <c r="A379" s="909"/>
      <c r="B379" s="909"/>
      <c r="C379" s="909"/>
      <c r="D379" s="909"/>
      <c r="E379" s="909"/>
      <c r="F379" s="909"/>
      <c r="G379" s="909"/>
      <c r="H379" s="909"/>
      <c r="I379" s="909"/>
      <c r="J379" s="909"/>
      <c r="K379" s="909"/>
      <c r="L379" s="909"/>
      <c r="M379" s="909"/>
      <c r="N379" s="909"/>
      <c r="O379" s="909"/>
      <c r="P379" s="909"/>
      <c r="Q379" s="909"/>
      <c r="R379" s="909"/>
      <c r="S379" s="909"/>
      <c r="T379" s="909"/>
      <c r="U379" s="909"/>
      <c r="V379" s="909"/>
      <c r="W379" s="909"/>
      <c r="X379" s="909"/>
      <c r="Y379" s="909"/>
      <c r="Z379" s="909"/>
    </row>
    <row r="380" spans="1:26" ht="12.75" customHeight="1">
      <c r="A380" s="909"/>
      <c r="B380" s="909"/>
      <c r="C380" s="909"/>
      <c r="D380" s="909"/>
      <c r="E380" s="909"/>
      <c r="F380" s="909"/>
      <c r="G380" s="909"/>
      <c r="H380" s="909"/>
      <c r="I380" s="909"/>
      <c r="J380" s="909"/>
      <c r="K380" s="909"/>
      <c r="L380" s="909"/>
      <c r="M380" s="909"/>
      <c r="N380" s="909"/>
      <c r="O380" s="909"/>
      <c r="P380" s="909"/>
      <c r="Q380" s="909"/>
      <c r="R380" s="909"/>
      <c r="S380" s="909"/>
      <c r="T380" s="909"/>
      <c r="U380" s="909"/>
      <c r="V380" s="909"/>
      <c r="W380" s="909"/>
      <c r="X380" s="909"/>
      <c r="Y380" s="909"/>
      <c r="Z380" s="909"/>
    </row>
    <row r="381" spans="1:26" ht="12.75" customHeight="1">
      <c r="A381" s="909"/>
      <c r="B381" s="909"/>
      <c r="C381" s="909"/>
      <c r="D381" s="909"/>
      <c r="E381" s="909"/>
      <c r="F381" s="909"/>
      <c r="G381" s="909"/>
      <c r="H381" s="909"/>
      <c r="I381" s="909"/>
      <c r="J381" s="909"/>
      <c r="K381" s="909"/>
      <c r="L381" s="909"/>
      <c r="M381" s="909"/>
      <c r="N381" s="909"/>
      <c r="O381" s="909"/>
      <c r="P381" s="909"/>
      <c r="Q381" s="909"/>
      <c r="R381" s="909"/>
      <c r="S381" s="909"/>
      <c r="T381" s="909"/>
      <c r="U381" s="909"/>
      <c r="V381" s="909"/>
      <c r="W381" s="909"/>
      <c r="X381" s="909"/>
      <c r="Y381" s="909"/>
      <c r="Z381" s="909"/>
    </row>
    <row r="382" spans="1:26" ht="12.75" customHeight="1">
      <c r="A382" s="909"/>
      <c r="B382" s="909"/>
      <c r="C382" s="909"/>
      <c r="D382" s="909"/>
      <c r="E382" s="909"/>
      <c r="F382" s="909"/>
      <c r="G382" s="909"/>
      <c r="H382" s="909"/>
      <c r="I382" s="909"/>
      <c r="J382" s="909"/>
      <c r="K382" s="909"/>
      <c r="L382" s="909"/>
      <c r="M382" s="909"/>
      <c r="N382" s="909"/>
      <c r="O382" s="909"/>
      <c r="P382" s="909"/>
      <c r="Q382" s="909"/>
      <c r="R382" s="909"/>
      <c r="S382" s="909"/>
      <c r="T382" s="909"/>
      <c r="U382" s="909"/>
      <c r="V382" s="909"/>
      <c r="W382" s="909"/>
      <c r="X382" s="909"/>
      <c r="Y382" s="909"/>
      <c r="Z382" s="909"/>
    </row>
    <row r="383" spans="1:26" ht="12.75" customHeight="1">
      <c r="A383" s="909"/>
      <c r="B383" s="909"/>
      <c r="C383" s="909"/>
      <c r="D383" s="909"/>
      <c r="E383" s="909"/>
      <c r="F383" s="909"/>
      <c r="G383" s="909"/>
      <c r="H383" s="909"/>
      <c r="I383" s="909"/>
      <c r="J383" s="909"/>
      <c r="K383" s="909"/>
      <c r="L383" s="909"/>
      <c r="M383" s="909"/>
      <c r="N383" s="909"/>
      <c r="O383" s="909"/>
      <c r="P383" s="909"/>
      <c r="Q383" s="909"/>
      <c r="R383" s="909"/>
      <c r="S383" s="909"/>
      <c r="T383" s="909"/>
      <c r="U383" s="909"/>
      <c r="V383" s="909"/>
      <c r="W383" s="909"/>
      <c r="X383" s="909"/>
      <c r="Y383" s="909"/>
      <c r="Z383" s="909"/>
    </row>
    <row r="384" spans="1:26" ht="12.75" customHeight="1">
      <c r="A384" s="909"/>
      <c r="B384" s="909"/>
      <c r="C384" s="909"/>
      <c r="D384" s="909"/>
      <c r="E384" s="909"/>
      <c r="F384" s="909"/>
      <c r="G384" s="909"/>
      <c r="H384" s="909"/>
      <c r="I384" s="909"/>
      <c r="J384" s="909"/>
      <c r="K384" s="909"/>
      <c r="L384" s="909"/>
      <c r="M384" s="909"/>
      <c r="N384" s="909"/>
      <c r="O384" s="909"/>
      <c r="P384" s="909"/>
      <c r="Q384" s="909"/>
      <c r="R384" s="909"/>
      <c r="S384" s="909"/>
      <c r="T384" s="909"/>
      <c r="U384" s="909"/>
      <c r="V384" s="909"/>
      <c r="W384" s="909"/>
      <c r="X384" s="909"/>
      <c r="Y384" s="909"/>
      <c r="Z384" s="909"/>
    </row>
    <row r="385" spans="1:26" ht="12.75" customHeight="1">
      <c r="A385" s="909"/>
      <c r="B385" s="909"/>
      <c r="C385" s="909"/>
      <c r="D385" s="909"/>
      <c r="E385" s="909"/>
      <c r="F385" s="909"/>
      <c r="G385" s="909"/>
      <c r="H385" s="909"/>
      <c r="I385" s="909"/>
      <c r="J385" s="909"/>
      <c r="K385" s="909"/>
      <c r="L385" s="909"/>
      <c r="M385" s="909"/>
      <c r="N385" s="909"/>
      <c r="O385" s="909"/>
      <c r="P385" s="909"/>
      <c r="Q385" s="909"/>
      <c r="R385" s="909"/>
      <c r="S385" s="909"/>
      <c r="T385" s="909"/>
      <c r="U385" s="909"/>
      <c r="V385" s="909"/>
      <c r="W385" s="909"/>
      <c r="X385" s="909"/>
      <c r="Y385" s="909"/>
      <c r="Z385" s="909"/>
    </row>
    <row r="386" spans="1:26" ht="12.75" customHeight="1">
      <c r="A386" s="909"/>
      <c r="B386" s="909"/>
      <c r="C386" s="909"/>
      <c r="D386" s="909"/>
      <c r="E386" s="909"/>
      <c r="F386" s="909"/>
      <c r="G386" s="909"/>
      <c r="H386" s="909"/>
      <c r="I386" s="909"/>
      <c r="J386" s="909"/>
      <c r="K386" s="909"/>
      <c r="L386" s="909"/>
      <c r="M386" s="909"/>
      <c r="N386" s="909"/>
      <c r="O386" s="909"/>
      <c r="P386" s="909"/>
      <c r="Q386" s="909"/>
      <c r="R386" s="909"/>
      <c r="S386" s="909"/>
      <c r="T386" s="909"/>
      <c r="U386" s="909"/>
      <c r="V386" s="909"/>
      <c r="W386" s="909"/>
      <c r="X386" s="909"/>
      <c r="Y386" s="909"/>
      <c r="Z386" s="909"/>
    </row>
    <row r="387" spans="1:26" ht="12.75" customHeight="1">
      <c r="A387" s="909"/>
      <c r="B387" s="909"/>
      <c r="C387" s="909"/>
      <c r="D387" s="909"/>
      <c r="E387" s="909"/>
      <c r="F387" s="909"/>
      <c r="G387" s="909"/>
      <c r="H387" s="909"/>
      <c r="I387" s="909"/>
      <c r="J387" s="909"/>
      <c r="K387" s="909"/>
      <c r="L387" s="909"/>
      <c r="M387" s="909"/>
      <c r="N387" s="909"/>
      <c r="O387" s="909"/>
      <c r="P387" s="909"/>
      <c r="Q387" s="909"/>
      <c r="R387" s="909"/>
      <c r="S387" s="909"/>
      <c r="T387" s="909"/>
      <c r="U387" s="909"/>
      <c r="V387" s="909"/>
      <c r="W387" s="909"/>
      <c r="X387" s="909"/>
      <c r="Y387" s="909"/>
      <c r="Z387" s="909"/>
    </row>
    <row r="388" spans="1:26" ht="12.75" customHeight="1">
      <c r="A388" s="909"/>
      <c r="B388" s="909"/>
      <c r="C388" s="909"/>
      <c r="D388" s="909"/>
      <c r="E388" s="909"/>
      <c r="F388" s="909"/>
      <c r="G388" s="909"/>
      <c r="H388" s="909"/>
      <c r="I388" s="909"/>
      <c r="J388" s="909"/>
      <c r="K388" s="909"/>
      <c r="L388" s="909"/>
      <c r="M388" s="909"/>
      <c r="N388" s="909"/>
      <c r="O388" s="909"/>
      <c r="P388" s="909"/>
      <c r="Q388" s="909"/>
      <c r="R388" s="909"/>
      <c r="S388" s="909"/>
      <c r="T388" s="909"/>
      <c r="U388" s="909"/>
      <c r="V388" s="909"/>
      <c r="W388" s="909"/>
      <c r="X388" s="909"/>
      <c r="Y388" s="909"/>
      <c r="Z388" s="909"/>
    </row>
    <row r="389" spans="1:26" ht="12.75" customHeight="1">
      <c r="A389" s="909"/>
      <c r="B389" s="909"/>
      <c r="C389" s="909"/>
      <c r="D389" s="909"/>
      <c r="E389" s="909"/>
      <c r="F389" s="909"/>
      <c r="G389" s="909"/>
      <c r="H389" s="909"/>
      <c r="I389" s="909"/>
      <c r="J389" s="909"/>
      <c r="K389" s="909"/>
      <c r="L389" s="909"/>
      <c r="M389" s="909"/>
      <c r="N389" s="909"/>
      <c r="O389" s="909"/>
      <c r="P389" s="909"/>
      <c r="Q389" s="909"/>
      <c r="R389" s="909"/>
      <c r="S389" s="909"/>
      <c r="T389" s="909"/>
      <c r="U389" s="909"/>
      <c r="V389" s="909"/>
      <c r="W389" s="909"/>
      <c r="X389" s="909"/>
      <c r="Y389" s="909"/>
      <c r="Z389" s="909"/>
    </row>
    <row r="390" spans="1:26" ht="12.75" customHeight="1">
      <c r="A390" s="909"/>
      <c r="B390" s="909"/>
      <c r="C390" s="909"/>
      <c r="D390" s="909"/>
      <c r="E390" s="909"/>
      <c r="F390" s="909"/>
      <c r="G390" s="909"/>
      <c r="H390" s="909"/>
      <c r="I390" s="909"/>
      <c r="J390" s="909"/>
      <c r="K390" s="909"/>
      <c r="L390" s="909"/>
      <c r="M390" s="909"/>
      <c r="N390" s="909"/>
      <c r="O390" s="909"/>
      <c r="P390" s="909"/>
      <c r="Q390" s="909"/>
      <c r="R390" s="909"/>
      <c r="S390" s="909"/>
      <c r="T390" s="909"/>
      <c r="U390" s="909"/>
      <c r="V390" s="909"/>
      <c r="W390" s="909"/>
      <c r="X390" s="909"/>
      <c r="Y390" s="909"/>
      <c r="Z390" s="909"/>
    </row>
    <row r="391" spans="1:26" ht="12.75" customHeight="1">
      <c r="A391" s="909"/>
      <c r="B391" s="909"/>
      <c r="C391" s="909"/>
      <c r="D391" s="909"/>
      <c r="E391" s="909"/>
      <c r="F391" s="909"/>
      <c r="G391" s="909"/>
      <c r="H391" s="909"/>
      <c r="I391" s="909"/>
      <c r="J391" s="909"/>
      <c r="K391" s="909"/>
      <c r="L391" s="909"/>
      <c r="M391" s="909"/>
      <c r="N391" s="909"/>
      <c r="O391" s="909"/>
      <c r="P391" s="909"/>
      <c r="Q391" s="909"/>
      <c r="R391" s="909"/>
      <c r="S391" s="909"/>
      <c r="T391" s="909"/>
      <c r="U391" s="909"/>
      <c r="V391" s="909"/>
      <c r="W391" s="909"/>
      <c r="X391" s="909"/>
      <c r="Y391" s="909"/>
      <c r="Z391" s="909"/>
    </row>
    <row r="392" spans="1:26" ht="12.75" customHeight="1">
      <c r="A392" s="909"/>
      <c r="B392" s="909"/>
      <c r="C392" s="909"/>
      <c r="D392" s="909"/>
      <c r="E392" s="909"/>
      <c r="F392" s="909"/>
      <c r="G392" s="909"/>
      <c r="H392" s="909"/>
      <c r="I392" s="909"/>
      <c r="J392" s="909"/>
      <c r="K392" s="909"/>
      <c r="L392" s="909"/>
      <c r="M392" s="909"/>
      <c r="N392" s="909"/>
      <c r="O392" s="909"/>
      <c r="P392" s="909"/>
      <c r="Q392" s="909"/>
      <c r="R392" s="909"/>
      <c r="S392" s="909"/>
      <c r="T392" s="909"/>
      <c r="U392" s="909"/>
      <c r="V392" s="909"/>
      <c r="W392" s="909"/>
      <c r="X392" s="909"/>
      <c r="Y392" s="909"/>
      <c r="Z392" s="909"/>
    </row>
    <row r="393" spans="1:26" ht="12.75" customHeight="1">
      <c r="A393" s="909"/>
      <c r="B393" s="909"/>
      <c r="C393" s="909"/>
      <c r="D393" s="909"/>
      <c r="E393" s="909"/>
      <c r="F393" s="909"/>
      <c r="G393" s="909"/>
      <c r="H393" s="909"/>
      <c r="I393" s="909"/>
      <c r="J393" s="909"/>
      <c r="K393" s="909"/>
      <c r="L393" s="909"/>
      <c r="M393" s="909"/>
      <c r="N393" s="909"/>
      <c r="O393" s="909"/>
      <c r="P393" s="909"/>
      <c r="Q393" s="909"/>
      <c r="R393" s="909"/>
      <c r="S393" s="909"/>
      <c r="T393" s="909"/>
      <c r="U393" s="909"/>
      <c r="V393" s="909"/>
      <c r="W393" s="909"/>
      <c r="X393" s="909"/>
      <c r="Y393" s="909"/>
      <c r="Z393" s="909"/>
    </row>
    <row r="394" spans="1:26" ht="12.75" customHeight="1">
      <c r="A394" s="909"/>
      <c r="B394" s="909"/>
      <c r="C394" s="909"/>
      <c r="D394" s="909"/>
      <c r="E394" s="909"/>
      <c r="F394" s="909"/>
      <c r="G394" s="909"/>
      <c r="H394" s="909"/>
      <c r="I394" s="909"/>
      <c r="J394" s="909"/>
      <c r="K394" s="909"/>
      <c r="L394" s="909"/>
      <c r="M394" s="909"/>
      <c r="N394" s="909"/>
      <c r="O394" s="909"/>
      <c r="P394" s="909"/>
      <c r="Q394" s="909"/>
      <c r="R394" s="909"/>
      <c r="S394" s="909"/>
      <c r="T394" s="909"/>
      <c r="U394" s="909"/>
      <c r="V394" s="909"/>
      <c r="W394" s="909"/>
      <c r="X394" s="909"/>
      <c r="Y394" s="909"/>
      <c r="Z394" s="909"/>
    </row>
    <row r="395" spans="1:26" ht="12.75" customHeight="1">
      <c r="A395" s="909"/>
      <c r="B395" s="909"/>
      <c r="C395" s="909"/>
      <c r="D395" s="909"/>
      <c r="E395" s="909"/>
      <c r="F395" s="909"/>
      <c r="G395" s="909"/>
      <c r="H395" s="909"/>
      <c r="I395" s="909"/>
      <c r="J395" s="909"/>
      <c r="K395" s="909"/>
      <c r="L395" s="909"/>
      <c r="M395" s="909"/>
      <c r="N395" s="909"/>
      <c r="O395" s="909"/>
      <c r="P395" s="909"/>
      <c r="Q395" s="909"/>
      <c r="R395" s="909"/>
      <c r="S395" s="909"/>
      <c r="T395" s="909"/>
      <c r="U395" s="909"/>
      <c r="V395" s="909"/>
      <c r="W395" s="909"/>
      <c r="X395" s="909"/>
      <c r="Y395" s="909"/>
      <c r="Z395" s="909"/>
    </row>
    <row r="396" spans="1:26" ht="12.75" customHeight="1">
      <c r="A396" s="909"/>
      <c r="B396" s="909"/>
      <c r="C396" s="909"/>
      <c r="D396" s="909"/>
      <c r="E396" s="909"/>
      <c r="F396" s="909"/>
      <c r="G396" s="909"/>
      <c r="H396" s="909"/>
      <c r="I396" s="909"/>
      <c r="J396" s="909"/>
      <c r="K396" s="909"/>
      <c r="L396" s="909"/>
      <c r="M396" s="909"/>
      <c r="N396" s="909"/>
      <c r="O396" s="909"/>
      <c r="P396" s="909"/>
      <c r="Q396" s="909"/>
      <c r="R396" s="909"/>
      <c r="S396" s="909"/>
      <c r="T396" s="909"/>
      <c r="U396" s="909"/>
      <c r="V396" s="909"/>
      <c r="W396" s="909"/>
      <c r="X396" s="909"/>
      <c r="Y396" s="909"/>
      <c r="Z396" s="909"/>
    </row>
    <row r="397" spans="1:26" ht="12.75" customHeight="1">
      <c r="A397" s="909"/>
      <c r="B397" s="909"/>
      <c r="C397" s="909"/>
      <c r="D397" s="909"/>
      <c r="E397" s="909"/>
      <c r="F397" s="909"/>
      <c r="G397" s="909"/>
      <c r="H397" s="909"/>
      <c r="I397" s="909"/>
      <c r="J397" s="909"/>
      <c r="K397" s="909"/>
      <c r="L397" s="909"/>
      <c r="M397" s="909"/>
      <c r="N397" s="909"/>
      <c r="O397" s="909"/>
      <c r="P397" s="909"/>
      <c r="Q397" s="909"/>
      <c r="R397" s="909"/>
      <c r="S397" s="909"/>
      <c r="T397" s="909"/>
      <c r="U397" s="909"/>
      <c r="V397" s="909"/>
      <c r="W397" s="909"/>
      <c r="X397" s="909"/>
      <c r="Y397" s="909"/>
      <c r="Z397" s="909"/>
    </row>
    <row r="398" spans="1:26" ht="12.75" customHeight="1">
      <c r="A398" s="909"/>
      <c r="B398" s="909"/>
      <c r="C398" s="909"/>
      <c r="D398" s="909"/>
      <c r="E398" s="909"/>
      <c r="F398" s="909"/>
      <c r="G398" s="909"/>
      <c r="H398" s="909"/>
      <c r="I398" s="909"/>
      <c r="J398" s="909"/>
      <c r="K398" s="909"/>
      <c r="L398" s="909"/>
      <c r="M398" s="909"/>
      <c r="N398" s="909"/>
      <c r="O398" s="909"/>
      <c r="P398" s="909"/>
      <c r="Q398" s="909"/>
      <c r="R398" s="909"/>
      <c r="S398" s="909"/>
      <c r="T398" s="909"/>
      <c r="U398" s="909"/>
      <c r="V398" s="909"/>
      <c r="W398" s="909"/>
      <c r="X398" s="909"/>
      <c r="Y398" s="909"/>
      <c r="Z398" s="909"/>
    </row>
    <row r="399" spans="1:26" ht="12.75" customHeight="1">
      <c r="A399" s="909"/>
      <c r="B399" s="909"/>
      <c r="C399" s="909"/>
      <c r="D399" s="909"/>
      <c r="E399" s="909"/>
      <c r="F399" s="909"/>
      <c r="G399" s="909"/>
      <c r="H399" s="909"/>
      <c r="I399" s="909"/>
      <c r="J399" s="909"/>
      <c r="K399" s="909"/>
      <c r="L399" s="909"/>
      <c r="M399" s="909"/>
      <c r="N399" s="909"/>
      <c r="O399" s="909"/>
      <c r="P399" s="909"/>
      <c r="Q399" s="909"/>
      <c r="R399" s="909"/>
      <c r="S399" s="909"/>
      <c r="T399" s="909"/>
      <c r="U399" s="909"/>
      <c r="V399" s="909"/>
      <c r="W399" s="909"/>
      <c r="X399" s="909"/>
      <c r="Y399" s="909"/>
      <c r="Z399" s="909"/>
    </row>
    <row r="400" spans="1:26" ht="12.75" customHeight="1">
      <c r="A400" s="909"/>
      <c r="B400" s="909"/>
      <c r="C400" s="909"/>
      <c r="D400" s="909"/>
      <c r="E400" s="909"/>
      <c r="F400" s="909"/>
      <c r="G400" s="909"/>
      <c r="H400" s="909"/>
      <c r="I400" s="909"/>
      <c r="J400" s="909"/>
      <c r="K400" s="909"/>
      <c r="L400" s="909"/>
      <c r="M400" s="909"/>
      <c r="N400" s="909"/>
      <c r="O400" s="909"/>
      <c r="P400" s="909"/>
      <c r="Q400" s="909"/>
      <c r="R400" s="909"/>
      <c r="S400" s="909"/>
      <c r="T400" s="909"/>
      <c r="U400" s="909"/>
      <c r="V400" s="909"/>
      <c r="W400" s="909"/>
      <c r="X400" s="909"/>
      <c r="Y400" s="909"/>
      <c r="Z400" s="909"/>
    </row>
    <row r="401" spans="1:26" ht="12.75" customHeight="1">
      <c r="A401" s="909"/>
      <c r="B401" s="909"/>
      <c r="C401" s="909"/>
      <c r="D401" s="909"/>
      <c r="E401" s="909"/>
      <c r="F401" s="909"/>
      <c r="G401" s="909"/>
      <c r="H401" s="909"/>
      <c r="I401" s="909"/>
      <c r="J401" s="909"/>
      <c r="K401" s="909"/>
      <c r="L401" s="909"/>
      <c r="M401" s="909"/>
      <c r="N401" s="909"/>
      <c r="O401" s="909"/>
      <c r="P401" s="909"/>
      <c r="Q401" s="909"/>
      <c r="R401" s="909"/>
      <c r="S401" s="909"/>
      <c r="T401" s="909"/>
      <c r="U401" s="909"/>
      <c r="V401" s="909"/>
      <c r="W401" s="909"/>
      <c r="X401" s="909"/>
      <c r="Y401" s="909"/>
      <c r="Z401" s="909"/>
    </row>
    <row r="402" spans="1:26" ht="12.75" customHeight="1">
      <c r="A402" s="909"/>
      <c r="B402" s="909"/>
      <c r="C402" s="909"/>
      <c r="D402" s="909"/>
      <c r="E402" s="909"/>
      <c r="F402" s="909"/>
      <c r="G402" s="909"/>
      <c r="H402" s="909"/>
      <c r="I402" s="909"/>
      <c r="J402" s="909"/>
      <c r="K402" s="909"/>
      <c r="L402" s="909"/>
      <c r="M402" s="909"/>
      <c r="N402" s="909"/>
      <c r="O402" s="909"/>
      <c r="P402" s="909"/>
      <c r="Q402" s="909"/>
      <c r="R402" s="909"/>
      <c r="S402" s="909"/>
      <c r="T402" s="909"/>
      <c r="U402" s="909"/>
      <c r="V402" s="909"/>
      <c r="W402" s="909"/>
      <c r="X402" s="909"/>
      <c r="Y402" s="909"/>
      <c r="Z402" s="909"/>
    </row>
    <row r="403" spans="1:26" ht="12.75" customHeight="1">
      <c r="A403" s="909"/>
      <c r="B403" s="909"/>
      <c r="C403" s="909"/>
      <c r="D403" s="909"/>
      <c r="E403" s="909"/>
      <c r="F403" s="909"/>
      <c r="G403" s="909"/>
      <c r="H403" s="909"/>
      <c r="I403" s="909"/>
      <c r="J403" s="909"/>
      <c r="K403" s="909"/>
      <c r="L403" s="909"/>
      <c r="M403" s="909"/>
      <c r="N403" s="909"/>
      <c r="O403" s="909"/>
      <c r="P403" s="909"/>
      <c r="Q403" s="909"/>
      <c r="R403" s="909"/>
      <c r="S403" s="909"/>
      <c r="T403" s="909"/>
      <c r="U403" s="909"/>
      <c r="V403" s="909"/>
      <c r="W403" s="909"/>
      <c r="X403" s="909"/>
      <c r="Y403" s="909"/>
      <c r="Z403" s="909"/>
    </row>
    <row r="404" spans="1:26" ht="12.75" customHeight="1">
      <c r="A404" s="909"/>
      <c r="B404" s="909"/>
      <c r="C404" s="909"/>
      <c r="D404" s="909"/>
      <c r="E404" s="909"/>
      <c r="F404" s="909"/>
      <c r="G404" s="909"/>
      <c r="H404" s="909"/>
      <c r="I404" s="909"/>
      <c r="J404" s="909"/>
      <c r="K404" s="909"/>
      <c r="L404" s="909"/>
      <c r="M404" s="909"/>
      <c r="N404" s="909"/>
      <c r="O404" s="909"/>
      <c r="P404" s="909"/>
      <c r="Q404" s="909"/>
      <c r="R404" s="909"/>
      <c r="S404" s="909"/>
      <c r="T404" s="909"/>
      <c r="U404" s="909"/>
      <c r="V404" s="909"/>
      <c r="W404" s="909"/>
      <c r="X404" s="909"/>
      <c r="Y404" s="909"/>
      <c r="Z404" s="909"/>
    </row>
    <row r="405" spans="1:26" ht="12.75" customHeight="1">
      <c r="A405" s="909"/>
      <c r="B405" s="909"/>
      <c r="C405" s="909"/>
      <c r="D405" s="909"/>
      <c r="E405" s="909"/>
      <c r="F405" s="909"/>
      <c r="G405" s="909"/>
      <c r="H405" s="909"/>
      <c r="I405" s="909"/>
      <c r="J405" s="909"/>
      <c r="K405" s="909"/>
      <c r="L405" s="909"/>
      <c r="M405" s="909"/>
      <c r="N405" s="909"/>
      <c r="O405" s="909"/>
      <c r="P405" s="909"/>
      <c r="Q405" s="909"/>
      <c r="R405" s="909"/>
      <c r="S405" s="909"/>
      <c r="T405" s="909"/>
      <c r="U405" s="909"/>
      <c r="V405" s="909"/>
      <c r="W405" s="909"/>
      <c r="X405" s="909"/>
      <c r="Y405" s="909"/>
      <c r="Z405" s="909"/>
    </row>
    <row r="406" spans="1:26" ht="12.75" customHeight="1">
      <c r="A406" s="909"/>
      <c r="B406" s="909"/>
      <c r="C406" s="909"/>
      <c r="D406" s="909"/>
      <c r="E406" s="909"/>
      <c r="F406" s="909"/>
      <c r="G406" s="909"/>
      <c r="H406" s="909"/>
      <c r="I406" s="909"/>
      <c r="J406" s="909"/>
      <c r="K406" s="909"/>
      <c r="L406" s="909"/>
      <c r="M406" s="909"/>
      <c r="N406" s="909"/>
      <c r="O406" s="909"/>
      <c r="P406" s="909"/>
      <c r="Q406" s="909"/>
      <c r="R406" s="909"/>
      <c r="S406" s="909"/>
      <c r="T406" s="909"/>
      <c r="U406" s="909"/>
      <c r="V406" s="909"/>
      <c r="W406" s="909"/>
      <c r="X406" s="909"/>
      <c r="Y406" s="909"/>
      <c r="Z406" s="909"/>
    </row>
    <row r="407" spans="1:26" ht="12.75" customHeight="1">
      <c r="A407" s="909"/>
      <c r="B407" s="909"/>
      <c r="C407" s="909"/>
      <c r="D407" s="909"/>
      <c r="E407" s="909"/>
      <c r="F407" s="909"/>
      <c r="G407" s="909"/>
      <c r="H407" s="909"/>
      <c r="I407" s="909"/>
      <c r="J407" s="909"/>
      <c r="K407" s="909"/>
      <c r="L407" s="909"/>
      <c r="M407" s="909"/>
      <c r="N407" s="909"/>
      <c r="O407" s="909"/>
      <c r="P407" s="909"/>
      <c r="Q407" s="909"/>
      <c r="R407" s="909"/>
      <c r="S407" s="909"/>
      <c r="T407" s="909"/>
      <c r="U407" s="909"/>
      <c r="V407" s="909"/>
      <c r="W407" s="909"/>
      <c r="X407" s="909"/>
      <c r="Y407" s="909"/>
      <c r="Z407" s="909"/>
    </row>
    <row r="408" spans="1:26" ht="12.75" customHeight="1">
      <c r="A408" s="909"/>
      <c r="B408" s="909"/>
      <c r="C408" s="909"/>
      <c r="D408" s="909"/>
      <c r="E408" s="909"/>
      <c r="F408" s="909"/>
      <c r="G408" s="909"/>
      <c r="H408" s="909"/>
      <c r="I408" s="909"/>
      <c r="J408" s="909"/>
      <c r="K408" s="909"/>
      <c r="L408" s="909"/>
      <c r="M408" s="909"/>
      <c r="N408" s="909"/>
      <c r="O408" s="909"/>
      <c r="P408" s="909"/>
      <c r="Q408" s="909"/>
      <c r="R408" s="909"/>
      <c r="S408" s="909"/>
      <c r="T408" s="909"/>
      <c r="U408" s="909"/>
      <c r="V408" s="909"/>
      <c r="W408" s="909"/>
      <c r="X408" s="909"/>
      <c r="Y408" s="909"/>
      <c r="Z408" s="909"/>
    </row>
    <row r="409" spans="1:26" ht="12.75" customHeight="1">
      <c r="A409" s="909"/>
      <c r="B409" s="909"/>
      <c r="C409" s="909"/>
      <c r="D409" s="909"/>
      <c r="E409" s="909"/>
      <c r="F409" s="909"/>
      <c r="G409" s="909"/>
      <c r="H409" s="909"/>
      <c r="I409" s="909"/>
      <c r="J409" s="909"/>
      <c r="K409" s="909"/>
      <c r="L409" s="909"/>
      <c r="M409" s="909"/>
      <c r="N409" s="909"/>
      <c r="O409" s="909"/>
      <c r="P409" s="909"/>
      <c r="Q409" s="909"/>
      <c r="R409" s="909"/>
      <c r="S409" s="909"/>
      <c r="T409" s="909"/>
      <c r="U409" s="909"/>
      <c r="V409" s="909"/>
      <c r="W409" s="909"/>
      <c r="X409" s="909"/>
      <c r="Y409" s="909"/>
      <c r="Z409" s="909"/>
    </row>
    <row r="410" spans="1:26" ht="12.75" customHeight="1">
      <c r="A410" s="909"/>
      <c r="B410" s="909"/>
      <c r="C410" s="909"/>
      <c r="D410" s="909"/>
      <c r="E410" s="909"/>
      <c r="F410" s="909"/>
      <c r="G410" s="909"/>
      <c r="H410" s="909"/>
      <c r="I410" s="909"/>
      <c r="J410" s="909"/>
      <c r="K410" s="909"/>
      <c r="L410" s="909"/>
      <c r="M410" s="909"/>
      <c r="N410" s="909"/>
      <c r="O410" s="909"/>
      <c r="P410" s="909"/>
      <c r="Q410" s="909"/>
      <c r="R410" s="909"/>
      <c r="S410" s="909"/>
      <c r="T410" s="909"/>
      <c r="U410" s="909"/>
      <c r="V410" s="909"/>
      <c r="W410" s="909"/>
      <c r="X410" s="909"/>
      <c r="Y410" s="909"/>
      <c r="Z410" s="909"/>
    </row>
    <row r="411" spans="1:26" ht="12.75" customHeight="1">
      <c r="A411" s="909"/>
      <c r="B411" s="909"/>
      <c r="C411" s="909"/>
      <c r="D411" s="909"/>
      <c r="E411" s="909"/>
      <c r="F411" s="909"/>
      <c r="G411" s="909"/>
      <c r="H411" s="909"/>
      <c r="I411" s="909"/>
      <c r="J411" s="909"/>
      <c r="K411" s="909"/>
      <c r="L411" s="909"/>
      <c r="M411" s="909"/>
      <c r="N411" s="909"/>
      <c r="O411" s="909"/>
      <c r="P411" s="909"/>
      <c r="Q411" s="909"/>
      <c r="R411" s="909"/>
      <c r="S411" s="909"/>
      <c r="T411" s="909"/>
      <c r="U411" s="909"/>
      <c r="V411" s="909"/>
      <c r="W411" s="909"/>
      <c r="X411" s="909"/>
      <c r="Y411" s="909"/>
      <c r="Z411" s="909"/>
    </row>
    <row r="412" spans="1:26" ht="12.75" customHeight="1">
      <c r="A412" s="909"/>
      <c r="B412" s="909"/>
      <c r="C412" s="909"/>
      <c r="D412" s="909"/>
      <c r="E412" s="909"/>
      <c r="F412" s="909"/>
      <c r="G412" s="909"/>
      <c r="H412" s="909"/>
      <c r="I412" s="909"/>
      <c r="J412" s="909"/>
      <c r="K412" s="909"/>
      <c r="L412" s="909"/>
      <c r="M412" s="909"/>
      <c r="N412" s="909"/>
      <c r="O412" s="909"/>
      <c r="P412" s="909"/>
      <c r="Q412" s="909"/>
      <c r="R412" s="909"/>
      <c r="S412" s="909"/>
      <c r="T412" s="909"/>
      <c r="U412" s="909"/>
      <c r="V412" s="909"/>
      <c r="W412" s="909"/>
      <c r="X412" s="909"/>
      <c r="Y412" s="909"/>
      <c r="Z412" s="909"/>
    </row>
    <row r="413" spans="1:26" ht="12.75" customHeight="1">
      <c r="A413" s="909"/>
      <c r="B413" s="909"/>
      <c r="C413" s="909"/>
      <c r="D413" s="909"/>
      <c r="E413" s="909"/>
      <c r="F413" s="909"/>
      <c r="G413" s="909"/>
      <c r="H413" s="909"/>
      <c r="I413" s="909"/>
      <c r="J413" s="909"/>
      <c r="K413" s="909"/>
      <c r="L413" s="909"/>
      <c r="M413" s="909"/>
      <c r="N413" s="909"/>
      <c r="O413" s="909"/>
      <c r="P413" s="909"/>
      <c r="Q413" s="909"/>
      <c r="R413" s="909"/>
      <c r="S413" s="909"/>
      <c r="T413" s="909"/>
      <c r="U413" s="909"/>
      <c r="V413" s="909"/>
      <c r="W413" s="909"/>
      <c r="X413" s="909"/>
      <c r="Y413" s="909"/>
      <c r="Z413" s="909"/>
    </row>
    <row r="414" spans="1:26" ht="12.75" customHeight="1">
      <c r="A414" s="909"/>
      <c r="B414" s="909"/>
      <c r="C414" s="909"/>
      <c r="D414" s="909"/>
      <c r="E414" s="909"/>
      <c r="F414" s="909"/>
      <c r="G414" s="909"/>
      <c r="H414" s="909"/>
      <c r="I414" s="909"/>
      <c r="J414" s="909"/>
      <c r="K414" s="909"/>
      <c r="L414" s="909"/>
      <c r="M414" s="909"/>
      <c r="N414" s="909"/>
      <c r="O414" s="909"/>
      <c r="P414" s="909"/>
      <c r="Q414" s="909"/>
      <c r="R414" s="909"/>
      <c r="S414" s="909"/>
      <c r="T414" s="909"/>
      <c r="U414" s="909"/>
      <c r="V414" s="909"/>
      <c r="W414" s="909"/>
      <c r="X414" s="909"/>
      <c r="Y414" s="909"/>
      <c r="Z414" s="909"/>
    </row>
    <row r="415" spans="1:26" ht="12.75" customHeight="1">
      <c r="A415" s="909"/>
      <c r="B415" s="909"/>
      <c r="C415" s="909"/>
      <c r="D415" s="909"/>
      <c r="E415" s="909"/>
      <c r="F415" s="909"/>
      <c r="G415" s="909"/>
      <c r="H415" s="909"/>
      <c r="I415" s="909"/>
      <c r="J415" s="909"/>
      <c r="K415" s="909"/>
      <c r="L415" s="909"/>
      <c r="M415" s="909"/>
      <c r="N415" s="909"/>
      <c r="O415" s="909"/>
      <c r="P415" s="909"/>
      <c r="Q415" s="909"/>
      <c r="R415" s="909"/>
      <c r="S415" s="909"/>
      <c r="T415" s="909"/>
      <c r="U415" s="909"/>
      <c r="V415" s="909"/>
      <c r="W415" s="909"/>
      <c r="X415" s="909"/>
      <c r="Y415" s="909"/>
      <c r="Z415" s="909"/>
    </row>
    <row r="416" spans="1:26" ht="12.75" customHeight="1">
      <c r="A416" s="909"/>
      <c r="B416" s="909"/>
      <c r="C416" s="909"/>
      <c r="D416" s="909"/>
      <c r="E416" s="909"/>
      <c r="F416" s="909"/>
      <c r="G416" s="909"/>
      <c r="H416" s="909"/>
      <c r="I416" s="909"/>
      <c r="J416" s="909"/>
      <c r="K416" s="909"/>
      <c r="L416" s="909"/>
      <c r="M416" s="909"/>
      <c r="N416" s="909"/>
      <c r="O416" s="909"/>
      <c r="P416" s="909"/>
      <c r="Q416" s="909"/>
      <c r="R416" s="909"/>
      <c r="S416" s="909"/>
      <c r="T416" s="909"/>
      <c r="U416" s="909"/>
      <c r="V416" s="909"/>
      <c r="W416" s="909"/>
      <c r="X416" s="909"/>
      <c r="Y416" s="909"/>
      <c r="Z416" s="909"/>
    </row>
    <row r="417" spans="1:26" ht="12.75" customHeight="1">
      <c r="A417" s="909"/>
      <c r="B417" s="909"/>
      <c r="C417" s="909"/>
      <c r="D417" s="909"/>
      <c r="E417" s="909"/>
      <c r="F417" s="909"/>
      <c r="G417" s="909"/>
      <c r="H417" s="909"/>
      <c r="I417" s="909"/>
      <c r="J417" s="909"/>
      <c r="K417" s="909"/>
      <c r="L417" s="909"/>
      <c r="M417" s="909"/>
      <c r="N417" s="909"/>
      <c r="O417" s="909"/>
      <c r="P417" s="909"/>
      <c r="Q417" s="909"/>
      <c r="R417" s="909"/>
      <c r="S417" s="909"/>
      <c r="T417" s="909"/>
      <c r="U417" s="909"/>
      <c r="V417" s="909"/>
      <c r="W417" s="909"/>
      <c r="X417" s="909"/>
      <c r="Y417" s="909"/>
      <c r="Z417" s="909"/>
    </row>
    <row r="418" spans="1:26" ht="12.75" customHeight="1">
      <c r="A418" s="909"/>
      <c r="B418" s="909"/>
      <c r="C418" s="909"/>
      <c r="D418" s="909"/>
      <c r="E418" s="909"/>
      <c r="F418" s="909"/>
      <c r="G418" s="909"/>
      <c r="H418" s="909"/>
      <c r="I418" s="909"/>
      <c r="J418" s="909"/>
      <c r="K418" s="909"/>
      <c r="L418" s="909"/>
      <c r="M418" s="909"/>
      <c r="N418" s="909"/>
      <c r="O418" s="909"/>
      <c r="P418" s="909"/>
      <c r="Q418" s="909"/>
      <c r="R418" s="909"/>
      <c r="S418" s="909"/>
      <c r="T418" s="909"/>
      <c r="U418" s="909"/>
      <c r="V418" s="909"/>
      <c r="W418" s="909"/>
      <c r="X418" s="909"/>
      <c r="Y418" s="909"/>
      <c r="Z418" s="909"/>
    </row>
    <row r="419" spans="1:26" ht="12.75" customHeight="1">
      <c r="A419" s="909"/>
      <c r="B419" s="909"/>
      <c r="C419" s="909"/>
      <c r="D419" s="909"/>
      <c r="E419" s="909"/>
      <c r="F419" s="909"/>
      <c r="G419" s="909"/>
      <c r="H419" s="909"/>
      <c r="I419" s="909"/>
      <c r="J419" s="909"/>
      <c r="K419" s="909"/>
      <c r="L419" s="909"/>
      <c r="M419" s="909"/>
      <c r="N419" s="909"/>
      <c r="O419" s="909"/>
      <c r="P419" s="909"/>
      <c r="Q419" s="909"/>
      <c r="R419" s="909"/>
      <c r="S419" s="909"/>
      <c r="T419" s="909"/>
      <c r="U419" s="909"/>
      <c r="V419" s="909"/>
      <c r="W419" s="909"/>
      <c r="X419" s="909"/>
      <c r="Y419" s="909"/>
      <c r="Z419" s="909"/>
    </row>
    <row r="420" spans="1:26" ht="12.75" customHeight="1">
      <c r="A420" s="909"/>
      <c r="B420" s="909"/>
      <c r="C420" s="909"/>
      <c r="D420" s="909"/>
      <c r="E420" s="909"/>
      <c r="F420" s="909"/>
      <c r="G420" s="909"/>
      <c r="H420" s="909"/>
      <c r="I420" s="909"/>
      <c r="J420" s="909"/>
      <c r="K420" s="909"/>
      <c r="L420" s="909"/>
      <c r="M420" s="909"/>
      <c r="N420" s="909"/>
      <c r="O420" s="909"/>
      <c r="P420" s="909"/>
      <c r="Q420" s="909"/>
      <c r="R420" s="909"/>
      <c r="S420" s="909"/>
      <c r="T420" s="909"/>
      <c r="U420" s="909"/>
      <c r="V420" s="909"/>
      <c r="W420" s="909"/>
      <c r="X420" s="909"/>
      <c r="Y420" s="909"/>
      <c r="Z420" s="909"/>
    </row>
    <row r="421" spans="1:26" ht="12.75" customHeight="1">
      <c r="A421" s="909"/>
      <c r="B421" s="909"/>
      <c r="C421" s="909"/>
      <c r="D421" s="909"/>
      <c r="E421" s="909"/>
      <c r="F421" s="909"/>
      <c r="G421" s="909"/>
      <c r="H421" s="909"/>
      <c r="I421" s="909"/>
      <c r="J421" s="909"/>
      <c r="K421" s="909"/>
      <c r="L421" s="909"/>
      <c r="M421" s="909"/>
      <c r="N421" s="909"/>
      <c r="O421" s="909"/>
      <c r="P421" s="909"/>
      <c r="Q421" s="909"/>
      <c r="R421" s="909"/>
      <c r="S421" s="909"/>
      <c r="T421" s="909"/>
      <c r="U421" s="909"/>
      <c r="V421" s="909"/>
      <c r="W421" s="909"/>
      <c r="X421" s="909"/>
      <c r="Y421" s="909"/>
      <c r="Z421" s="909"/>
    </row>
    <row r="422" spans="1:26" ht="12.75" customHeight="1">
      <c r="A422" s="909"/>
      <c r="B422" s="909"/>
      <c r="C422" s="909"/>
      <c r="D422" s="909"/>
      <c r="E422" s="909"/>
      <c r="F422" s="909"/>
      <c r="G422" s="909"/>
      <c r="H422" s="909"/>
      <c r="I422" s="909"/>
      <c r="J422" s="909"/>
      <c r="K422" s="909"/>
      <c r="L422" s="909"/>
      <c r="M422" s="909"/>
      <c r="N422" s="909"/>
      <c r="O422" s="909"/>
      <c r="P422" s="909"/>
      <c r="Q422" s="909"/>
      <c r="R422" s="909"/>
      <c r="S422" s="909"/>
      <c r="T422" s="909"/>
      <c r="U422" s="909"/>
      <c r="V422" s="909"/>
      <c r="W422" s="909"/>
      <c r="X422" s="909"/>
      <c r="Y422" s="909"/>
      <c r="Z422" s="909"/>
    </row>
    <row r="423" spans="1:26" ht="12.75" customHeight="1">
      <c r="A423" s="909"/>
      <c r="B423" s="909"/>
      <c r="C423" s="909"/>
      <c r="D423" s="909"/>
      <c r="E423" s="909"/>
      <c r="F423" s="909"/>
      <c r="G423" s="909"/>
      <c r="H423" s="909"/>
      <c r="I423" s="909"/>
      <c r="J423" s="909"/>
      <c r="K423" s="909"/>
      <c r="L423" s="909"/>
      <c r="M423" s="909"/>
      <c r="N423" s="909"/>
      <c r="O423" s="909"/>
      <c r="P423" s="909"/>
      <c r="Q423" s="909"/>
      <c r="R423" s="909"/>
      <c r="S423" s="909"/>
      <c r="T423" s="909"/>
      <c r="U423" s="909"/>
      <c r="V423" s="909"/>
      <c r="W423" s="909"/>
      <c r="X423" s="909"/>
      <c r="Y423" s="909"/>
      <c r="Z423" s="909"/>
    </row>
    <row r="424" spans="1:26" ht="12.75" customHeight="1">
      <c r="A424" s="909"/>
      <c r="B424" s="909"/>
      <c r="C424" s="909"/>
      <c r="D424" s="909"/>
      <c r="E424" s="909"/>
      <c r="F424" s="909"/>
      <c r="G424" s="909"/>
      <c r="H424" s="909"/>
      <c r="I424" s="909"/>
      <c r="J424" s="909"/>
      <c r="K424" s="909"/>
      <c r="L424" s="909"/>
      <c r="M424" s="909"/>
      <c r="N424" s="909"/>
      <c r="O424" s="909"/>
      <c r="P424" s="909"/>
      <c r="Q424" s="909"/>
      <c r="R424" s="909"/>
      <c r="S424" s="909"/>
      <c r="T424" s="909"/>
      <c r="U424" s="909"/>
      <c r="V424" s="909"/>
      <c r="W424" s="909"/>
      <c r="X424" s="909"/>
      <c r="Y424" s="909"/>
      <c r="Z424" s="909"/>
    </row>
    <row r="425" spans="1:26" ht="12.75" customHeight="1">
      <c r="A425" s="909"/>
      <c r="B425" s="909"/>
      <c r="C425" s="909"/>
      <c r="D425" s="909"/>
      <c r="E425" s="909"/>
      <c r="F425" s="909"/>
      <c r="G425" s="909"/>
      <c r="H425" s="909"/>
      <c r="I425" s="909"/>
      <c r="J425" s="909"/>
      <c r="K425" s="909"/>
      <c r="L425" s="909"/>
      <c r="M425" s="909"/>
      <c r="N425" s="909"/>
      <c r="O425" s="909"/>
      <c r="P425" s="909"/>
      <c r="Q425" s="909"/>
      <c r="R425" s="909"/>
      <c r="S425" s="909"/>
      <c r="T425" s="909"/>
      <c r="U425" s="909"/>
      <c r="V425" s="909"/>
      <c r="W425" s="909"/>
      <c r="X425" s="909"/>
      <c r="Y425" s="909"/>
      <c r="Z425" s="909"/>
    </row>
    <row r="426" spans="1:26" ht="12.75" customHeight="1">
      <c r="A426" s="909"/>
      <c r="B426" s="909"/>
      <c r="C426" s="909"/>
      <c r="D426" s="909"/>
      <c r="E426" s="909"/>
      <c r="F426" s="909"/>
      <c r="G426" s="909"/>
      <c r="H426" s="909"/>
      <c r="I426" s="909"/>
      <c r="J426" s="909"/>
      <c r="K426" s="909"/>
      <c r="L426" s="909"/>
      <c r="M426" s="909"/>
      <c r="N426" s="909"/>
      <c r="O426" s="909"/>
      <c r="P426" s="909"/>
      <c r="Q426" s="909"/>
      <c r="R426" s="909"/>
      <c r="S426" s="909"/>
      <c r="T426" s="909"/>
      <c r="U426" s="909"/>
      <c r="V426" s="909"/>
      <c r="W426" s="909"/>
      <c r="X426" s="909"/>
      <c r="Y426" s="909"/>
      <c r="Z426" s="909"/>
    </row>
    <row r="427" spans="1:26" ht="12.75" customHeight="1">
      <c r="A427" s="909"/>
      <c r="B427" s="909"/>
      <c r="C427" s="909"/>
      <c r="D427" s="909"/>
      <c r="E427" s="909"/>
      <c r="F427" s="909"/>
      <c r="G427" s="909"/>
      <c r="H427" s="909"/>
      <c r="I427" s="909"/>
      <c r="J427" s="909"/>
      <c r="K427" s="909"/>
      <c r="L427" s="909"/>
      <c r="M427" s="909"/>
      <c r="N427" s="909"/>
      <c r="O427" s="909"/>
      <c r="P427" s="909"/>
      <c r="Q427" s="909"/>
      <c r="R427" s="909"/>
      <c r="S427" s="909"/>
      <c r="T427" s="909"/>
      <c r="U427" s="909"/>
      <c r="V427" s="909"/>
      <c r="W427" s="909"/>
      <c r="X427" s="909"/>
      <c r="Y427" s="909"/>
      <c r="Z427" s="909"/>
    </row>
    <row r="428" spans="1:26" ht="12.75" customHeight="1">
      <c r="A428" s="909"/>
      <c r="B428" s="909"/>
      <c r="C428" s="909"/>
      <c r="D428" s="909"/>
      <c r="E428" s="909"/>
      <c r="F428" s="909"/>
      <c r="G428" s="909"/>
      <c r="H428" s="909"/>
      <c r="I428" s="909"/>
      <c r="J428" s="909"/>
      <c r="K428" s="909"/>
      <c r="L428" s="909"/>
      <c r="M428" s="909"/>
      <c r="N428" s="909"/>
      <c r="O428" s="909"/>
      <c r="P428" s="909"/>
      <c r="Q428" s="909"/>
      <c r="R428" s="909"/>
      <c r="S428" s="909"/>
      <c r="T428" s="909"/>
      <c r="U428" s="909"/>
      <c r="V428" s="909"/>
      <c r="W428" s="909"/>
      <c r="X428" s="909"/>
      <c r="Y428" s="909"/>
      <c r="Z428" s="909"/>
    </row>
    <row r="429" spans="1:26" ht="12.75" customHeight="1">
      <c r="A429" s="909"/>
      <c r="B429" s="909"/>
      <c r="C429" s="909"/>
      <c r="D429" s="909"/>
      <c r="E429" s="909"/>
      <c r="F429" s="909"/>
      <c r="G429" s="909"/>
      <c r="H429" s="909"/>
      <c r="I429" s="909"/>
      <c r="J429" s="909"/>
      <c r="K429" s="909"/>
      <c r="L429" s="909"/>
      <c r="M429" s="909"/>
      <c r="N429" s="909"/>
      <c r="O429" s="909"/>
      <c r="P429" s="909"/>
      <c r="Q429" s="909"/>
      <c r="R429" s="909"/>
      <c r="S429" s="909"/>
      <c r="T429" s="909"/>
      <c r="U429" s="909"/>
      <c r="V429" s="909"/>
      <c r="W429" s="909"/>
      <c r="X429" s="909"/>
      <c r="Y429" s="909"/>
      <c r="Z429" s="909"/>
    </row>
    <row r="430" spans="1:26" ht="12.75" customHeight="1">
      <c r="A430" s="909"/>
      <c r="B430" s="909"/>
      <c r="C430" s="909"/>
      <c r="D430" s="909"/>
      <c r="E430" s="909"/>
      <c r="F430" s="909"/>
      <c r="G430" s="909"/>
      <c r="H430" s="909"/>
      <c r="I430" s="909"/>
      <c r="J430" s="909"/>
      <c r="K430" s="909"/>
      <c r="L430" s="909"/>
      <c r="M430" s="909"/>
      <c r="N430" s="909"/>
      <c r="O430" s="909"/>
      <c r="P430" s="909"/>
      <c r="Q430" s="909"/>
      <c r="R430" s="909"/>
      <c r="S430" s="909"/>
      <c r="T430" s="909"/>
      <c r="U430" s="909"/>
      <c r="V430" s="909"/>
      <c r="W430" s="909"/>
      <c r="X430" s="909"/>
      <c r="Y430" s="909"/>
      <c r="Z430" s="909"/>
    </row>
    <row r="431" spans="1:26" ht="12.75" customHeight="1">
      <c r="A431" s="909"/>
      <c r="B431" s="909"/>
      <c r="C431" s="909"/>
      <c r="D431" s="909"/>
      <c r="E431" s="909"/>
      <c r="F431" s="909"/>
      <c r="G431" s="909"/>
      <c r="H431" s="909"/>
      <c r="I431" s="909"/>
      <c r="J431" s="909"/>
      <c r="K431" s="909"/>
      <c r="L431" s="909"/>
      <c r="M431" s="909"/>
      <c r="N431" s="909"/>
      <c r="O431" s="909"/>
      <c r="P431" s="909"/>
      <c r="Q431" s="909"/>
      <c r="R431" s="909"/>
      <c r="S431" s="909"/>
      <c r="T431" s="909"/>
      <c r="U431" s="909"/>
      <c r="V431" s="909"/>
      <c r="W431" s="909"/>
      <c r="X431" s="909"/>
      <c r="Y431" s="909"/>
      <c r="Z431" s="909"/>
    </row>
    <row r="432" spans="1:26" ht="12.75" customHeight="1">
      <c r="A432" s="909"/>
      <c r="B432" s="909"/>
      <c r="C432" s="909"/>
      <c r="D432" s="909"/>
      <c r="E432" s="909"/>
      <c r="F432" s="909"/>
      <c r="G432" s="909"/>
      <c r="H432" s="909"/>
      <c r="I432" s="909"/>
      <c r="J432" s="909"/>
      <c r="K432" s="909"/>
      <c r="L432" s="909"/>
      <c r="M432" s="909"/>
      <c r="N432" s="909"/>
      <c r="O432" s="909"/>
      <c r="P432" s="909"/>
      <c r="Q432" s="909"/>
      <c r="R432" s="909"/>
      <c r="S432" s="909"/>
      <c r="T432" s="909"/>
      <c r="U432" s="909"/>
      <c r="V432" s="909"/>
      <c r="W432" s="909"/>
      <c r="X432" s="909"/>
      <c r="Y432" s="909"/>
      <c r="Z432" s="909"/>
    </row>
    <row r="433" spans="1:26" ht="12.75" customHeight="1">
      <c r="A433" s="909"/>
      <c r="B433" s="909"/>
      <c r="C433" s="909"/>
      <c r="D433" s="909"/>
      <c r="E433" s="909"/>
      <c r="F433" s="909"/>
      <c r="G433" s="909"/>
      <c r="H433" s="909"/>
      <c r="I433" s="909"/>
      <c r="J433" s="909"/>
      <c r="K433" s="909"/>
      <c r="L433" s="909"/>
      <c r="M433" s="909"/>
      <c r="N433" s="909"/>
      <c r="O433" s="909"/>
      <c r="P433" s="909"/>
      <c r="Q433" s="909"/>
      <c r="R433" s="909"/>
      <c r="S433" s="909"/>
      <c r="T433" s="909"/>
      <c r="U433" s="909"/>
      <c r="V433" s="909"/>
      <c r="W433" s="909"/>
      <c r="X433" s="909"/>
      <c r="Y433" s="909"/>
      <c r="Z433" s="909"/>
    </row>
    <row r="434" spans="1:26" ht="12.75" customHeight="1">
      <c r="A434" s="909"/>
      <c r="B434" s="909"/>
      <c r="C434" s="909"/>
      <c r="D434" s="909"/>
      <c r="E434" s="909"/>
      <c r="F434" s="909"/>
      <c r="G434" s="909"/>
      <c r="H434" s="909"/>
      <c r="I434" s="909"/>
      <c r="J434" s="909"/>
      <c r="K434" s="909"/>
      <c r="L434" s="909"/>
      <c r="M434" s="909"/>
      <c r="N434" s="909"/>
      <c r="O434" s="909"/>
      <c r="P434" s="909"/>
      <c r="Q434" s="909"/>
      <c r="R434" s="909"/>
      <c r="S434" s="909"/>
      <c r="T434" s="909"/>
      <c r="U434" s="909"/>
      <c r="V434" s="909"/>
      <c r="W434" s="909"/>
      <c r="X434" s="909"/>
      <c r="Y434" s="909"/>
      <c r="Z434" s="909"/>
    </row>
    <row r="435" spans="1:26" ht="12.75" customHeight="1">
      <c r="A435" s="909"/>
      <c r="B435" s="909"/>
      <c r="C435" s="909"/>
      <c r="D435" s="909"/>
      <c r="E435" s="909"/>
      <c r="F435" s="909"/>
      <c r="G435" s="909"/>
      <c r="H435" s="909"/>
      <c r="I435" s="909"/>
      <c r="J435" s="909"/>
      <c r="K435" s="909"/>
      <c r="L435" s="909"/>
      <c r="M435" s="909"/>
      <c r="N435" s="909"/>
      <c r="O435" s="909"/>
      <c r="P435" s="909"/>
      <c r="Q435" s="909"/>
      <c r="R435" s="909"/>
      <c r="S435" s="909"/>
      <c r="T435" s="909"/>
      <c r="U435" s="909"/>
      <c r="V435" s="909"/>
      <c r="W435" s="909"/>
      <c r="X435" s="909"/>
      <c r="Y435" s="909"/>
      <c r="Z435" s="909"/>
    </row>
    <row r="436" spans="1:26" ht="12.75" customHeight="1">
      <c r="A436" s="909"/>
      <c r="B436" s="909"/>
      <c r="C436" s="909"/>
      <c r="D436" s="909"/>
      <c r="E436" s="909"/>
      <c r="F436" s="909"/>
      <c r="G436" s="909"/>
      <c r="H436" s="909"/>
      <c r="I436" s="909"/>
      <c r="J436" s="909"/>
      <c r="K436" s="909"/>
      <c r="L436" s="909"/>
      <c r="M436" s="909"/>
      <c r="N436" s="909"/>
      <c r="O436" s="909"/>
      <c r="P436" s="909"/>
      <c r="Q436" s="909"/>
      <c r="R436" s="909"/>
      <c r="S436" s="909"/>
      <c r="T436" s="909"/>
      <c r="U436" s="909"/>
      <c r="V436" s="909"/>
      <c r="W436" s="909"/>
      <c r="X436" s="909"/>
      <c r="Y436" s="909"/>
      <c r="Z436" s="909"/>
    </row>
    <row r="437" spans="1:26" ht="12.75" customHeight="1">
      <c r="A437" s="909"/>
      <c r="B437" s="909"/>
      <c r="C437" s="909"/>
      <c r="D437" s="909"/>
      <c r="E437" s="909"/>
      <c r="F437" s="909"/>
      <c r="G437" s="909"/>
      <c r="H437" s="909"/>
      <c r="I437" s="909"/>
      <c r="J437" s="909"/>
      <c r="K437" s="909"/>
      <c r="L437" s="909"/>
      <c r="M437" s="909"/>
      <c r="N437" s="909"/>
      <c r="O437" s="909"/>
      <c r="P437" s="909"/>
      <c r="Q437" s="909"/>
      <c r="R437" s="909"/>
      <c r="S437" s="909"/>
      <c r="T437" s="909"/>
      <c r="U437" s="909"/>
      <c r="V437" s="909"/>
      <c r="W437" s="909"/>
      <c r="X437" s="909"/>
      <c r="Y437" s="909"/>
      <c r="Z437" s="909"/>
    </row>
    <row r="438" spans="1:26" ht="12.75" customHeight="1">
      <c r="A438" s="909"/>
      <c r="B438" s="909"/>
      <c r="C438" s="909"/>
      <c r="D438" s="909"/>
      <c r="E438" s="909"/>
      <c r="F438" s="909"/>
      <c r="G438" s="909"/>
      <c r="H438" s="909"/>
      <c r="I438" s="909"/>
      <c r="J438" s="909"/>
      <c r="K438" s="909"/>
      <c r="L438" s="909"/>
      <c r="M438" s="909"/>
      <c r="N438" s="909"/>
      <c r="O438" s="909"/>
      <c r="P438" s="909"/>
      <c r="Q438" s="909"/>
      <c r="R438" s="909"/>
      <c r="S438" s="909"/>
      <c r="T438" s="909"/>
      <c r="U438" s="909"/>
      <c r="V438" s="909"/>
      <c r="W438" s="909"/>
      <c r="X438" s="909"/>
      <c r="Y438" s="909"/>
      <c r="Z438" s="909"/>
    </row>
    <row r="439" spans="1:26" ht="12.75" customHeight="1">
      <c r="A439" s="909"/>
      <c r="B439" s="909"/>
      <c r="C439" s="909"/>
      <c r="D439" s="909"/>
      <c r="E439" s="909"/>
      <c r="F439" s="909"/>
      <c r="G439" s="909"/>
      <c r="H439" s="909"/>
      <c r="I439" s="909"/>
      <c r="J439" s="909"/>
      <c r="K439" s="909"/>
      <c r="L439" s="909"/>
      <c r="M439" s="909"/>
      <c r="N439" s="909"/>
      <c r="O439" s="909"/>
      <c r="P439" s="909"/>
      <c r="Q439" s="909"/>
      <c r="R439" s="909"/>
      <c r="S439" s="909"/>
      <c r="T439" s="909"/>
      <c r="U439" s="909"/>
      <c r="V439" s="909"/>
      <c r="W439" s="909"/>
      <c r="X439" s="909"/>
      <c r="Y439" s="909"/>
      <c r="Z439" s="909"/>
    </row>
    <row r="440" spans="1:26" ht="12.75" customHeight="1">
      <c r="A440" s="909"/>
      <c r="B440" s="909"/>
      <c r="C440" s="909"/>
      <c r="D440" s="909"/>
      <c r="E440" s="909"/>
      <c r="F440" s="909"/>
      <c r="G440" s="909"/>
      <c r="H440" s="909"/>
      <c r="I440" s="909"/>
      <c r="J440" s="909"/>
      <c r="K440" s="909"/>
      <c r="L440" s="909"/>
      <c r="M440" s="909"/>
      <c r="N440" s="909"/>
      <c r="O440" s="909"/>
      <c r="P440" s="909"/>
      <c r="Q440" s="909"/>
      <c r="R440" s="909"/>
      <c r="S440" s="909"/>
      <c r="T440" s="909"/>
      <c r="U440" s="909"/>
      <c r="V440" s="909"/>
      <c r="W440" s="909"/>
      <c r="X440" s="909"/>
      <c r="Y440" s="909"/>
      <c r="Z440" s="909"/>
    </row>
    <row r="441" spans="1:26" ht="12.75" customHeight="1">
      <c r="A441" s="909"/>
      <c r="B441" s="909"/>
      <c r="C441" s="909"/>
      <c r="D441" s="909"/>
      <c r="E441" s="909"/>
      <c r="F441" s="909"/>
      <c r="G441" s="909"/>
      <c r="H441" s="909"/>
      <c r="I441" s="909"/>
      <c r="J441" s="909"/>
      <c r="K441" s="909"/>
      <c r="L441" s="909"/>
      <c r="M441" s="909"/>
      <c r="N441" s="909"/>
      <c r="O441" s="909"/>
      <c r="P441" s="909"/>
      <c r="Q441" s="909"/>
      <c r="R441" s="909"/>
      <c r="S441" s="909"/>
      <c r="T441" s="909"/>
      <c r="U441" s="909"/>
      <c r="V441" s="909"/>
      <c r="W441" s="909"/>
      <c r="X441" s="909"/>
      <c r="Y441" s="909"/>
      <c r="Z441" s="909"/>
    </row>
    <row r="442" spans="1:26" ht="12.75" customHeight="1">
      <c r="A442" s="909"/>
      <c r="B442" s="909"/>
      <c r="C442" s="909"/>
      <c r="D442" s="909"/>
      <c r="E442" s="909"/>
      <c r="F442" s="909"/>
      <c r="G442" s="909"/>
      <c r="H442" s="909"/>
      <c r="I442" s="909"/>
      <c r="J442" s="909"/>
      <c r="K442" s="909"/>
      <c r="L442" s="909"/>
      <c r="M442" s="909"/>
      <c r="N442" s="909"/>
      <c r="O442" s="909"/>
      <c r="P442" s="909"/>
      <c r="Q442" s="909"/>
      <c r="R442" s="909"/>
      <c r="S442" s="909"/>
      <c r="T442" s="909"/>
      <c r="U442" s="909"/>
      <c r="V442" s="909"/>
      <c r="W442" s="909"/>
      <c r="X442" s="909"/>
      <c r="Y442" s="909"/>
      <c r="Z442" s="909"/>
    </row>
    <row r="443" spans="1:26" ht="12.75" customHeight="1">
      <c r="A443" s="909"/>
      <c r="B443" s="909"/>
      <c r="C443" s="909"/>
      <c r="D443" s="909"/>
      <c r="E443" s="909"/>
      <c r="F443" s="909"/>
      <c r="G443" s="909"/>
      <c r="H443" s="909"/>
      <c r="I443" s="909"/>
      <c r="J443" s="909"/>
      <c r="K443" s="909"/>
      <c r="L443" s="909"/>
      <c r="M443" s="909"/>
      <c r="N443" s="909"/>
      <c r="O443" s="909"/>
      <c r="P443" s="909"/>
      <c r="Q443" s="909"/>
      <c r="R443" s="909"/>
      <c r="S443" s="909"/>
      <c r="T443" s="909"/>
      <c r="U443" s="909"/>
      <c r="V443" s="909"/>
      <c r="W443" s="909"/>
      <c r="X443" s="909"/>
      <c r="Y443" s="909"/>
      <c r="Z443" s="909"/>
    </row>
    <row r="444" spans="1:26" ht="12.75" customHeight="1">
      <c r="A444" s="909"/>
      <c r="B444" s="909"/>
      <c r="C444" s="909"/>
      <c r="D444" s="909"/>
      <c r="E444" s="909"/>
      <c r="F444" s="909"/>
      <c r="G444" s="909"/>
      <c r="H444" s="909"/>
      <c r="I444" s="909"/>
      <c r="J444" s="909"/>
      <c r="K444" s="909"/>
      <c r="L444" s="909"/>
      <c r="M444" s="909"/>
      <c r="N444" s="909"/>
      <c r="O444" s="909"/>
      <c r="P444" s="909"/>
      <c r="Q444" s="909"/>
      <c r="R444" s="909"/>
      <c r="S444" s="909"/>
      <c r="T444" s="909"/>
      <c r="U444" s="909"/>
      <c r="V444" s="909"/>
      <c r="W444" s="909"/>
      <c r="X444" s="909"/>
      <c r="Y444" s="909"/>
      <c r="Z444" s="909"/>
    </row>
    <row r="445" spans="1:26" ht="12.75" customHeight="1">
      <c r="A445" s="909"/>
      <c r="B445" s="909"/>
      <c r="C445" s="909"/>
      <c r="D445" s="909"/>
      <c r="E445" s="909"/>
      <c r="F445" s="909"/>
      <c r="G445" s="909"/>
      <c r="H445" s="909"/>
      <c r="I445" s="909"/>
      <c r="J445" s="909"/>
      <c r="K445" s="909"/>
      <c r="L445" s="909"/>
      <c r="M445" s="909"/>
      <c r="N445" s="909"/>
      <c r="O445" s="909"/>
      <c r="P445" s="909"/>
      <c r="Q445" s="909"/>
      <c r="R445" s="909"/>
      <c r="S445" s="909"/>
      <c r="T445" s="909"/>
      <c r="U445" s="909"/>
      <c r="V445" s="909"/>
      <c r="W445" s="909"/>
      <c r="X445" s="909"/>
      <c r="Y445" s="909"/>
      <c r="Z445" s="909"/>
    </row>
    <row r="446" spans="1:26" ht="12.75" customHeight="1">
      <c r="A446" s="909"/>
      <c r="B446" s="909"/>
      <c r="C446" s="909"/>
      <c r="D446" s="909"/>
      <c r="E446" s="909"/>
      <c r="F446" s="909"/>
      <c r="G446" s="909"/>
      <c r="H446" s="909"/>
      <c r="I446" s="909"/>
      <c r="J446" s="909"/>
      <c r="K446" s="909"/>
      <c r="L446" s="909"/>
      <c r="M446" s="909"/>
      <c r="N446" s="909"/>
      <c r="O446" s="909"/>
      <c r="P446" s="909"/>
      <c r="Q446" s="909"/>
      <c r="R446" s="909"/>
      <c r="S446" s="909"/>
      <c r="T446" s="909"/>
      <c r="U446" s="909"/>
      <c r="V446" s="909"/>
      <c r="W446" s="909"/>
      <c r="X446" s="909"/>
      <c r="Y446" s="909"/>
      <c r="Z446" s="909"/>
    </row>
    <row r="447" spans="1:26" ht="12.75" customHeight="1">
      <c r="A447" s="909"/>
      <c r="B447" s="909"/>
      <c r="C447" s="909"/>
      <c r="D447" s="909"/>
      <c r="E447" s="909"/>
      <c r="F447" s="909"/>
      <c r="G447" s="909"/>
      <c r="H447" s="909"/>
      <c r="I447" s="909"/>
      <c r="J447" s="909"/>
      <c r="K447" s="909"/>
      <c r="L447" s="909"/>
      <c r="M447" s="909"/>
      <c r="N447" s="909"/>
      <c r="O447" s="909"/>
      <c r="P447" s="909"/>
      <c r="Q447" s="909"/>
      <c r="R447" s="909"/>
      <c r="S447" s="909"/>
      <c r="T447" s="909"/>
      <c r="U447" s="909"/>
      <c r="V447" s="909"/>
      <c r="W447" s="909"/>
      <c r="X447" s="909"/>
      <c r="Y447" s="909"/>
      <c r="Z447" s="909"/>
    </row>
    <row r="448" spans="1:26" ht="12.75" customHeight="1">
      <c r="A448" s="909"/>
      <c r="B448" s="909"/>
      <c r="C448" s="909"/>
      <c r="D448" s="909"/>
      <c r="E448" s="909"/>
      <c r="F448" s="909"/>
      <c r="G448" s="909"/>
      <c r="H448" s="909"/>
      <c r="I448" s="909"/>
      <c r="J448" s="909"/>
      <c r="K448" s="909"/>
      <c r="L448" s="909"/>
      <c r="M448" s="909"/>
      <c r="N448" s="909"/>
      <c r="O448" s="909"/>
      <c r="P448" s="909"/>
      <c r="Q448" s="909"/>
      <c r="R448" s="909"/>
      <c r="S448" s="909"/>
      <c r="T448" s="909"/>
      <c r="U448" s="909"/>
      <c r="V448" s="909"/>
      <c r="W448" s="909"/>
      <c r="X448" s="909"/>
      <c r="Y448" s="909"/>
      <c r="Z448" s="909"/>
    </row>
    <row r="449" spans="1:26" ht="12.75" customHeight="1">
      <c r="A449" s="909"/>
      <c r="B449" s="909"/>
      <c r="C449" s="909"/>
      <c r="D449" s="909"/>
      <c r="E449" s="909"/>
      <c r="F449" s="909"/>
      <c r="G449" s="909"/>
      <c r="H449" s="909"/>
      <c r="I449" s="909"/>
      <c r="J449" s="909"/>
      <c r="K449" s="909"/>
      <c r="L449" s="909"/>
      <c r="M449" s="909"/>
      <c r="N449" s="909"/>
      <c r="O449" s="909"/>
      <c r="P449" s="909"/>
      <c r="Q449" s="909"/>
      <c r="R449" s="909"/>
      <c r="S449" s="909"/>
      <c r="T449" s="909"/>
      <c r="U449" s="909"/>
      <c r="V449" s="909"/>
      <c r="W449" s="909"/>
      <c r="X449" s="909"/>
      <c r="Y449" s="909"/>
      <c r="Z449" s="909"/>
    </row>
    <row r="450" spans="1:26" ht="12.75" customHeight="1">
      <c r="A450" s="909"/>
      <c r="B450" s="909"/>
      <c r="C450" s="909"/>
      <c r="D450" s="909"/>
      <c r="E450" s="909"/>
      <c r="F450" s="909"/>
      <c r="G450" s="909"/>
      <c r="H450" s="909"/>
      <c r="I450" s="909"/>
      <c r="J450" s="909"/>
      <c r="K450" s="909"/>
      <c r="L450" s="909"/>
      <c r="M450" s="909"/>
      <c r="N450" s="909"/>
      <c r="O450" s="909"/>
      <c r="P450" s="909"/>
      <c r="Q450" s="909"/>
      <c r="R450" s="909"/>
      <c r="S450" s="909"/>
      <c r="T450" s="909"/>
      <c r="U450" s="909"/>
      <c r="V450" s="909"/>
      <c r="W450" s="909"/>
      <c r="X450" s="909"/>
      <c r="Y450" s="909"/>
      <c r="Z450" s="909"/>
    </row>
    <row r="451" spans="1:26" ht="12.75" customHeight="1">
      <c r="A451" s="909"/>
      <c r="B451" s="909"/>
      <c r="C451" s="909"/>
      <c r="D451" s="909"/>
      <c r="E451" s="909"/>
      <c r="F451" s="909"/>
      <c r="G451" s="909"/>
      <c r="H451" s="909"/>
      <c r="I451" s="909"/>
      <c r="J451" s="909"/>
      <c r="K451" s="909"/>
      <c r="L451" s="909"/>
      <c r="M451" s="909"/>
      <c r="N451" s="909"/>
      <c r="O451" s="909"/>
      <c r="P451" s="909"/>
      <c r="Q451" s="909"/>
      <c r="R451" s="909"/>
      <c r="S451" s="909"/>
      <c r="T451" s="909"/>
      <c r="U451" s="909"/>
      <c r="V451" s="909"/>
      <c r="W451" s="909"/>
      <c r="X451" s="909"/>
      <c r="Y451" s="909"/>
      <c r="Z451" s="909"/>
    </row>
    <row r="452" spans="1:26" ht="12.75" customHeight="1">
      <c r="A452" s="909"/>
      <c r="B452" s="909"/>
      <c r="C452" s="909"/>
      <c r="D452" s="909"/>
      <c r="E452" s="909"/>
      <c r="F452" s="909"/>
      <c r="G452" s="909"/>
      <c r="H452" s="909"/>
      <c r="I452" s="909"/>
      <c r="J452" s="909"/>
      <c r="K452" s="909"/>
      <c r="L452" s="909"/>
      <c r="M452" s="909"/>
      <c r="N452" s="909"/>
      <c r="O452" s="909"/>
      <c r="P452" s="909"/>
      <c r="Q452" s="909"/>
      <c r="R452" s="909"/>
      <c r="S452" s="909"/>
      <c r="T452" s="909"/>
      <c r="U452" s="909"/>
      <c r="V452" s="909"/>
      <c r="W452" s="909"/>
      <c r="X452" s="909"/>
      <c r="Y452" s="909"/>
      <c r="Z452" s="909"/>
    </row>
    <row r="453" spans="1:26" ht="12.75" customHeight="1">
      <c r="A453" s="909"/>
      <c r="B453" s="909"/>
      <c r="C453" s="909"/>
      <c r="D453" s="909"/>
      <c r="E453" s="909"/>
      <c r="F453" s="909"/>
      <c r="G453" s="909"/>
      <c r="H453" s="909"/>
      <c r="I453" s="909"/>
      <c r="J453" s="909"/>
      <c r="K453" s="909"/>
      <c r="L453" s="909"/>
      <c r="M453" s="909"/>
      <c r="N453" s="909"/>
      <c r="O453" s="909"/>
      <c r="P453" s="909"/>
      <c r="Q453" s="909"/>
      <c r="R453" s="909"/>
      <c r="S453" s="909"/>
      <c r="T453" s="909"/>
      <c r="U453" s="909"/>
      <c r="V453" s="909"/>
      <c r="W453" s="909"/>
      <c r="X453" s="909"/>
      <c r="Y453" s="909"/>
      <c r="Z453" s="909"/>
    </row>
    <row r="454" spans="1:26" ht="12.75" customHeight="1">
      <c r="A454" s="909"/>
      <c r="B454" s="909"/>
      <c r="C454" s="909"/>
      <c r="D454" s="909"/>
      <c r="E454" s="909"/>
      <c r="F454" s="909"/>
      <c r="G454" s="909"/>
      <c r="H454" s="909"/>
      <c r="I454" s="909"/>
      <c r="J454" s="909"/>
      <c r="K454" s="909"/>
      <c r="L454" s="909"/>
      <c r="M454" s="909"/>
      <c r="N454" s="909"/>
      <c r="O454" s="909"/>
      <c r="P454" s="909"/>
      <c r="Q454" s="909"/>
      <c r="R454" s="909"/>
      <c r="S454" s="909"/>
      <c r="T454" s="909"/>
      <c r="U454" s="909"/>
      <c r="V454" s="909"/>
      <c r="W454" s="909"/>
      <c r="X454" s="909"/>
      <c r="Y454" s="909"/>
      <c r="Z454" s="909"/>
    </row>
    <row r="455" spans="1:26" ht="12.75" customHeight="1">
      <c r="A455" s="909"/>
      <c r="B455" s="909"/>
      <c r="C455" s="909"/>
      <c r="D455" s="909"/>
      <c r="E455" s="909"/>
      <c r="F455" s="909"/>
      <c r="G455" s="909"/>
      <c r="H455" s="909"/>
      <c r="I455" s="909"/>
      <c r="J455" s="909"/>
      <c r="K455" s="909"/>
      <c r="L455" s="909"/>
      <c r="M455" s="909"/>
      <c r="N455" s="909"/>
      <c r="O455" s="909"/>
      <c r="P455" s="909"/>
      <c r="Q455" s="909"/>
      <c r="R455" s="909"/>
      <c r="S455" s="909"/>
      <c r="T455" s="909"/>
      <c r="U455" s="909"/>
      <c r="V455" s="909"/>
      <c r="W455" s="909"/>
      <c r="X455" s="909"/>
      <c r="Y455" s="909"/>
      <c r="Z455" s="909"/>
    </row>
    <row r="456" spans="1:26" ht="12.75" customHeight="1">
      <c r="A456" s="909"/>
      <c r="B456" s="909"/>
      <c r="C456" s="909"/>
      <c r="D456" s="909"/>
      <c r="E456" s="909"/>
      <c r="F456" s="909"/>
      <c r="G456" s="909"/>
      <c r="H456" s="909"/>
      <c r="I456" s="909"/>
      <c r="J456" s="909"/>
      <c r="K456" s="909"/>
      <c r="L456" s="909"/>
      <c r="M456" s="909"/>
      <c r="N456" s="909"/>
      <c r="O456" s="909"/>
      <c r="P456" s="909"/>
      <c r="Q456" s="909"/>
      <c r="R456" s="909"/>
      <c r="S456" s="909"/>
      <c r="T456" s="909"/>
      <c r="U456" s="909"/>
      <c r="V456" s="909"/>
      <c r="W456" s="909"/>
      <c r="X456" s="909"/>
      <c r="Y456" s="909"/>
      <c r="Z456" s="909"/>
    </row>
    <row r="457" spans="1:26" ht="12.75" customHeight="1">
      <c r="A457" s="909"/>
      <c r="B457" s="909"/>
      <c r="C457" s="909"/>
      <c r="D457" s="909"/>
      <c r="E457" s="909"/>
      <c r="F457" s="909"/>
      <c r="G457" s="909"/>
      <c r="H457" s="909"/>
      <c r="I457" s="909"/>
      <c r="J457" s="909"/>
      <c r="K457" s="909"/>
      <c r="L457" s="909"/>
      <c r="M457" s="909"/>
      <c r="N457" s="909"/>
      <c r="O457" s="909"/>
      <c r="P457" s="909"/>
      <c r="Q457" s="909"/>
      <c r="R457" s="909"/>
      <c r="S457" s="909"/>
      <c r="T457" s="909"/>
      <c r="U457" s="909"/>
      <c r="V457" s="909"/>
      <c r="W457" s="909"/>
      <c r="X457" s="909"/>
      <c r="Y457" s="909"/>
      <c r="Z457" s="909"/>
    </row>
    <row r="458" spans="1:26" ht="12.75" customHeight="1">
      <c r="A458" s="909"/>
      <c r="B458" s="909"/>
      <c r="C458" s="909"/>
      <c r="D458" s="909"/>
      <c r="E458" s="909"/>
      <c r="F458" s="909"/>
      <c r="G458" s="909"/>
      <c r="H458" s="909"/>
      <c r="I458" s="909"/>
      <c r="J458" s="909"/>
      <c r="K458" s="909"/>
      <c r="L458" s="909"/>
      <c r="M458" s="909"/>
      <c r="N458" s="909"/>
      <c r="O458" s="909"/>
      <c r="P458" s="909"/>
      <c r="Q458" s="909"/>
      <c r="R458" s="909"/>
      <c r="S458" s="909"/>
      <c r="T458" s="909"/>
      <c r="U458" s="909"/>
      <c r="V458" s="909"/>
      <c r="W458" s="909"/>
      <c r="X458" s="909"/>
      <c r="Y458" s="909"/>
      <c r="Z458" s="909"/>
    </row>
    <row r="459" spans="1:26" ht="12.75" customHeight="1">
      <c r="A459" s="909"/>
      <c r="B459" s="909"/>
      <c r="C459" s="909"/>
      <c r="D459" s="909"/>
      <c r="E459" s="909"/>
      <c r="F459" s="909"/>
      <c r="G459" s="909"/>
      <c r="H459" s="909"/>
      <c r="I459" s="909"/>
      <c r="J459" s="909"/>
      <c r="K459" s="909"/>
      <c r="L459" s="909"/>
      <c r="M459" s="909"/>
      <c r="N459" s="909"/>
      <c r="O459" s="909"/>
      <c r="P459" s="909"/>
      <c r="Q459" s="909"/>
      <c r="R459" s="909"/>
      <c r="S459" s="909"/>
      <c r="T459" s="909"/>
      <c r="U459" s="909"/>
      <c r="V459" s="909"/>
      <c r="W459" s="909"/>
      <c r="X459" s="909"/>
      <c r="Y459" s="909"/>
      <c r="Z459" s="909"/>
    </row>
    <row r="460" spans="1:26" ht="12.75" customHeight="1">
      <c r="A460" s="909"/>
      <c r="B460" s="909"/>
      <c r="C460" s="909"/>
      <c r="D460" s="909"/>
      <c r="E460" s="909"/>
      <c r="F460" s="909"/>
      <c r="G460" s="909"/>
      <c r="H460" s="909"/>
      <c r="I460" s="909"/>
      <c r="J460" s="909"/>
      <c r="K460" s="909"/>
      <c r="L460" s="909"/>
      <c r="M460" s="909"/>
      <c r="N460" s="909"/>
      <c r="O460" s="909"/>
      <c r="P460" s="909"/>
      <c r="Q460" s="909"/>
      <c r="R460" s="909"/>
      <c r="S460" s="909"/>
      <c r="T460" s="909"/>
      <c r="U460" s="909"/>
      <c r="V460" s="909"/>
      <c r="W460" s="909"/>
      <c r="X460" s="909"/>
      <c r="Y460" s="909"/>
      <c r="Z460" s="909"/>
    </row>
    <row r="461" spans="1:26" ht="12.75" customHeight="1">
      <c r="A461" s="909"/>
      <c r="B461" s="909"/>
      <c r="C461" s="909"/>
      <c r="D461" s="909"/>
      <c r="E461" s="909"/>
      <c r="F461" s="909"/>
      <c r="G461" s="909"/>
      <c r="H461" s="909"/>
      <c r="I461" s="909"/>
      <c r="J461" s="909"/>
      <c r="K461" s="909"/>
      <c r="L461" s="909"/>
      <c r="M461" s="909"/>
      <c r="N461" s="909"/>
      <c r="O461" s="909"/>
      <c r="P461" s="909"/>
      <c r="Q461" s="909"/>
      <c r="R461" s="909"/>
      <c r="S461" s="909"/>
      <c r="T461" s="909"/>
      <c r="U461" s="909"/>
      <c r="V461" s="909"/>
      <c r="W461" s="909"/>
      <c r="X461" s="909"/>
      <c r="Y461" s="909"/>
      <c r="Z461" s="909"/>
    </row>
    <row r="462" spans="1:26" ht="12.75" customHeight="1">
      <c r="A462" s="909"/>
      <c r="B462" s="909"/>
      <c r="C462" s="909"/>
      <c r="D462" s="909"/>
      <c r="E462" s="909"/>
      <c r="F462" s="909"/>
      <c r="G462" s="909"/>
      <c r="H462" s="909"/>
      <c r="I462" s="909"/>
      <c r="J462" s="909"/>
      <c r="K462" s="909"/>
      <c r="L462" s="909"/>
      <c r="M462" s="909"/>
      <c r="N462" s="909"/>
      <c r="O462" s="909"/>
      <c r="P462" s="909"/>
      <c r="Q462" s="909"/>
      <c r="R462" s="909"/>
      <c r="S462" s="909"/>
      <c r="T462" s="909"/>
      <c r="U462" s="909"/>
      <c r="V462" s="909"/>
      <c r="W462" s="909"/>
      <c r="X462" s="909"/>
      <c r="Y462" s="909"/>
      <c r="Z462" s="909"/>
    </row>
    <row r="463" spans="1:26" ht="12.75" customHeight="1">
      <c r="A463" s="909"/>
      <c r="B463" s="909"/>
      <c r="C463" s="909"/>
      <c r="D463" s="909"/>
      <c r="E463" s="909"/>
      <c r="F463" s="909"/>
      <c r="G463" s="909"/>
      <c r="H463" s="909"/>
      <c r="I463" s="909"/>
      <c r="J463" s="909"/>
      <c r="K463" s="909"/>
      <c r="L463" s="909"/>
      <c r="M463" s="909"/>
      <c r="N463" s="909"/>
      <c r="O463" s="909"/>
      <c r="P463" s="909"/>
      <c r="Q463" s="909"/>
      <c r="R463" s="909"/>
      <c r="S463" s="909"/>
      <c r="T463" s="909"/>
      <c r="U463" s="909"/>
      <c r="V463" s="909"/>
      <c r="W463" s="909"/>
      <c r="X463" s="909"/>
      <c r="Y463" s="909"/>
      <c r="Z463" s="909"/>
    </row>
    <row r="464" spans="1:26" ht="12.75" customHeight="1">
      <c r="A464" s="909"/>
      <c r="B464" s="909"/>
      <c r="C464" s="909"/>
      <c r="D464" s="909"/>
      <c r="E464" s="909"/>
      <c r="F464" s="909"/>
      <c r="G464" s="909"/>
      <c r="H464" s="909"/>
      <c r="I464" s="909"/>
      <c r="J464" s="909"/>
      <c r="K464" s="909"/>
      <c r="L464" s="909"/>
      <c r="M464" s="909"/>
      <c r="N464" s="909"/>
      <c r="O464" s="909"/>
      <c r="P464" s="909"/>
      <c r="Q464" s="909"/>
      <c r="R464" s="909"/>
      <c r="S464" s="909"/>
      <c r="T464" s="909"/>
      <c r="U464" s="909"/>
      <c r="V464" s="909"/>
      <c r="W464" s="909"/>
      <c r="X464" s="909"/>
      <c r="Y464" s="909"/>
      <c r="Z464" s="909"/>
    </row>
    <row r="465" spans="1:26" ht="12.75" customHeight="1">
      <c r="A465" s="909"/>
      <c r="B465" s="909"/>
      <c r="C465" s="909"/>
      <c r="D465" s="909"/>
      <c r="E465" s="909"/>
      <c r="F465" s="909"/>
      <c r="G465" s="909"/>
      <c r="H465" s="909"/>
      <c r="I465" s="909"/>
      <c r="J465" s="909"/>
      <c r="K465" s="909"/>
      <c r="L465" s="909"/>
      <c r="M465" s="909"/>
      <c r="N465" s="909"/>
      <c r="O465" s="909"/>
      <c r="P465" s="909"/>
      <c r="Q465" s="909"/>
      <c r="R465" s="909"/>
      <c r="S465" s="909"/>
      <c r="T465" s="909"/>
      <c r="U465" s="909"/>
      <c r="V465" s="909"/>
      <c r="W465" s="909"/>
      <c r="X465" s="909"/>
      <c r="Y465" s="909"/>
      <c r="Z465" s="909"/>
    </row>
    <row r="466" spans="1:26" ht="12.75" customHeight="1">
      <c r="A466" s="909"/>
      <c r="B466" s="909"/>
      <c r="C466" s="909"/>
      <c r="D466" s="909"/>
      <c r="E466" s="909"/>
      <c r="F466" s="909"/>
      <c r="G466" s="909"/>
      <c r="H466" s="909"/>
      <c r="I466" s="909"/>
      <c r="J466" s="909"/>
      <c r="K466" s="909"/>
      <c r="L466" s="909"/>
      <c r="M466" s="909"/>
      <c r="N466" s="909"/>
      <c r="O466" s="909"/>
      <c r="P466" s="909"/>
      <c r="Q466" s="909"/>
      <c r="R466" s="909"/>
      <c r="S466" s="909"/>
      <c r="T466" s="909"/>
      <c r="U466" s="909"/>
      <c r="V466" s="909"/>
      <c r="W466" s="909"/>
      <c r="X466" s="909"/>
      <c r="Y466" s="909"/>
      <c r="Z466" s="909"/>
    </row>
    <row r="467" spans="1:26" ht="12.75" customHeight="1">
      <c r="A467" s="909"/>
      <c r="B467" s="909"/>
      <c r="C467" s="909"/>
      <c r="D467" s="909"/>
      <c r="E467" s="909"/>
      <c r="F467" s="909"/>
      <c r="G467" s="909"/>
      <c r="H467" s="909"/>
      <c r="I467" s="909"/>
      <c r="J467" s="909"/>
      <c r="K467" s="909"/>
      <c r="L467" s="909"/>
      <c r="M467" s="909"/>
      <c r="N467" s="909"/>
      <c r="O467" s="909"/>
      <c r="P467" s="909"/>
      <c r="Q467" s="909"/>
      <c r="R467" s="909"/>
      <c r="S467" s="909"/>
      <c r="T467" s="909"/>
      <c r="U467" s="909"/>
      <c r="V467" s="909"/>
      <c r="W467" s="909"/>
      <c r="X467" s="909"/>
      <c r="Y467" s="909"/>
      <c r="Z467" s="909"/>
    </row>
    <row r="468" spans="1:26" ht="12.75" customHeight="1">
      <c r="A468" s="909"/>
      <c r="B468" s="909"/>
      <c r="C468" s="909"/>
      <c r="D468" s="909"/>
      <c r="E468" s="909"/>
      <c r="F468" s="909"/>
      <c r="G468" s="909"/>
      <c r="H468" s="909"/>
      <c r="I468" s="909"/>
      <c r="J468" s="909"/>
      <c r="K468" s="909"/>
      <c r="L468" s="909"/>
      <c r="M468" s="909"/>
      <c r="N468" s="909"/>
      <c r="O468" s="909"/>
      <c r="P468" s="909"/>
      <c r="Q468" s="909"/>
      <c r="R468" s="909"/>
      <c r="S468" s="909"/>
      <c r="T468" s="909"/>
      <c r="U468" s="909"/>
      <c r="V468" s="909"/>
      <c r="W468" s="909"/>
      <c r="X468" s="909"/>
      <c r="Y468" s="909"/>
      <c r="Z468" s="909"/>
    </row>
    <row r="469" spans="1:26" ht="12.75" customHeight="1">
      <c r="A469" s="909"/>
      <c r="B469" s="909"/>
      <c r="C469" s="909"/>
      <c r="D469" s="909"/>
      <c r="E469" s="909"/>
      <c r="F469" s="909"/>
      <c r="G469" s="909"/>
      <c r="H469" s="909"/>
      <c r="I469" s="909"/>
      <c r="J469" s="909"/>
      <c r="K469" s="909"/>
      <c r="L469" s="909"/>
      <c r="M469" s="909"/>
      <c r="N469" s="909"/>
      <c r="O469" s="909"/>
      <c r="P469" s="909"/>
      <c r="Q469" s="909"/>
      <c r="R469" s="909"/>
      <c r="S469" s="909"/>
      <c r="T469" s="909"/>
      <c r="U469" s="909"/>
      <c r="V469" s="909"/>
      <c r="W469" s="909"/>
      <c r="X469" s="909"/>
      <c r="Y469" s="909"/>
      <c r="Z469" s="909"/>
    </row>
    <row r="470" spans="1:26" ht="12.75" customHeight="1">
      <c r="A470" s="909"/>
      <c r="B470" s="909"/>
      <c r="C470" s="909"/>
      <c r="D470" s="909"/>
      <c r="E470" s="909"/>
      <c r="F470" s="909"/>
      <c r="G470" s="909"/>
      <c r="H470" s="909"/>
      <c r="I470" s="909"/>
      <c r="J470" s="909"/>
      <c r="K470" s="909"/>
      <c r="L470" s="909"/>
      <c r="M470" s="909"/>
      <c r="N470" s="909"/>
      <c r="O470" s="909"/>
      <c r="P470" s="909"/>
      <c r="Q470" s="909"/>
      <c r="R470" s="909"/>
      <c r="S470" s="909"/>
      <c r="T470" s="909"/>
      <c r="U470" s="909"/>
      <c r="V470" s="909"/>
      <c r="W470" s="909"/>
      <c r="X470" s="909"/>
      <c r="Y470" s="909"/>
      <c r="Z470" s="909"/>
    </row>
    <row r="471" spans="1:26" ht="12.75" customHeight="1">
      <c r="A471" s="909"/>
      <c r="B471" s="909"/>
      <c r="C471" s="909"/>
      <c r="D471" s="909"/>
      <c r="E471" s="909"/>
      <c r="F471" s="909"/>
      <c r="G471" s="909"/>
      <c r="H471" s="909"/>
      <c r="I471" s="909"/>
      <c r="J471" s="909"/>
      <c r="K471" s="909"/>
      <c r="L471" s="909"/>
      <c r="M471" s="909"/>
      <c r="N471" s="909"/>
      <c r="O471" s="909"/>
      <c r="P471" s="909"/>
      <c r="Q471" s="909"/>
      <c r="R471" s="909"/>
      <c r="S471" s="909"/>
      <c r="T471" s="909"/>
      <c r="U471" s="909"/>
      <c r="V471" s="909"/>
      <c r="W471" s="909"/>
      <c r="X471" s="909"/>
      <c r="Y471" s="909"/>
      <c r="Z471" s="909"/>
    </row>
    <row r="472" spans="1:26" ht="12.75" customHeight="1">
      <c r="A472" s="909"/>
      <c r="B472" s="909"/>
      <c r="C472" s="909"/>
      <c r="D472" s="909"/>
      <c r="E472" s="909"/>
      <c r="F472" s="909"/>
      <c r="G472" s="909"/>
      <c r="H472" s="909"/>
      <c r="I472" s="909"/>
      <c r="J472" s="909"/>
      <c r="K472" s="909"/>
      <c r="L472" s="909"/>
      <c r="M472" s="909"/>
      <c r="N472" s="909"/>
      <c r="O472" s="909"/>
      <c r="P472" s="909"/>
      <c r="Q472" s="909"/>
      <c r="R472" s="909"/>
      <c r="S472" s="909"/>
      <c r="T472" s="909"/>
      <c r="U472" s="909"/>
      <c r="V472" s="909"/>
      <c r="W472" s="909"/>
      <c r="X472" s="909"/>
      <c r="Y472" s="909"/>
      <c r="Z472" s="909"/>
    </row>
    <row r="473" spans="1:26" ht="12.75" customHeight="1">
      <c r="A473" s="909"/>
      <c r="B473" s="909"/>
      <c r="C473" s="909"/>
      <c r="D473" s="909"/>
      <c r="E473" s="909"/>
      <c r="F473" s="909"/>
      <c r="G473" s="909"/>
      <c r="H473" s="909"/>
      <c r="I473" s="909"/>
      <c r="J473" s="909"/>
      <c r="K473" s="909"/>
      <c r="L473" s="909"/>
      <c r="M473" s="909"/>
      <c r="N473" s="909"/>
      <c r="O473" s="909"/>
      <c r="P473" s="909"/>
      <c r="Q473" s="909"/>
      <c r="R473" s="909"/>
      <c r="S473" s="909"/>
      <c r="T473" s="909"/>
      <c r="U473" s="909"/>
      <c r="V473" s="909"/>
      <c r="W473" s="909"/>
      <c r="X473" s="909"/>
      <c r="Y473" s="909"/>
      <c r="Z473" s="909"/>
    </row>
    <row r="474" spans="1:26" ht="12.75" customHeight="1">
      <c r="A474" s="909"/>
      <c r="B474" s="909"/>
      <c r="C474" s="909"/>
      <c r="D474" s="909"/>
      <c r="E474" s="909"/>
      <c r="F474" s="909"/>
      <c r="G474" s="909"/>
      <c r="H474" s="909"/>
      <c r="I474" s="909"/>
      <c r="J474" s="909"/>
      <c r="K474" s="909"/>
      <c r="L474" s="909"/>
      <c r="M474" s="909"/>
      <c r="N474" s="909"/>
      <c r="O474" s="909"/>
      <c r="P474" s="909"/>
      <c r="Q474" s="909"/>
      <c r="R474" s="909"/>
      <c r="S474" s="909"/>
      <c r="T474" s="909"/>
      <c r="U474" s="909"/>
      <c r="V474" s="909"/>
      <c r="W474" s="909"/>
      <c r="X474" s="909"/>
      <c r="Y474" s="909"/>
      <c r="Z474" s="909"/>
    </row>
    <row r="475" spans="1:26" ht="12.75" customHeight="1">
      <c r="A475" s="909"/>
      <c r="B475" s="909"/>
      <c r="C475" s="909"/>
      <c r="D475" s="909"/>
      <c r="E475" s="909"/>
      <c r="F475" s="909"/>
      <c r="G475" s="909"/>
      <c r="H475" s="909"/>
      <c r="I475" s="909"/>
      <c r="J475" s="909"/>
      <c r="K475" s="909"/>
      <c r="L475" s="909"/>
      <c r="M475" s="909"/>
      <c r="N475" s="909"/>
      <c r="O475" s="909"/>
      <c r="P475" s="909"/>
      <c r="Q475" s="909"/>
      <c r="R475" s="909"/>
      <c r="S475" s="909"/>
      <c r="T475" s="909"/>
      <c r="U475" s="909"/>
      <c r="V475" s="909"/>
      <c r="W475" s="909"/>
      <c r="X475" s="909"/>
      <c r="Y475" s="909"/>
      <c r="Z475" s="909"/>
    </row>
    <row r="476" spans="1:26" ht="12.75" customHeight="1">
      <c r="A476" s="909"/>
      <c r="B476" s="909"/>
      <c r="C476" s="909"/>
      <c r="D476" s="909"/>
      <c r="E476" s="909"/>
      <c r="F476" s="909"/>
      <c r="G476" s="909"/>
      <c r="H476" s="909"/>
      <c r="I476" s="909"/>
      <c r="J476" s="909"/>
      <c r="K476" s="909"/>
      <c r="L476" s="909"/>
      <c r="M476" s="909"/>
      <c r="N476" s="909"/>
      <c r="O476" s="909"/>
      <c r="P476" s="909"/>
      <c r="Q476" s="909"/>
      <c r="R476" s="909"/>
      <c r="S476" s="909"/>
      <c r="T476" s="909"/>
      <c r="U476" s="909"/>
      <c r="V476" s="909"/>
      <c r="W476" s="909"/>
      <c r="X476" s="909"/>
      <c r="Y476" s="909"/>
      <c r="Z476" s="909"/>
    </row>
    <row r="477" spans="1:26" ht="12.75" customHeight="1">
      <c r="A477" s="909"/>
      <c r="B477" s="909"/>
      <c r="C477" s="909"/>
      <c r="D477" s="909"/>
      <c r="E477" s="909"/>
      <c r="F477" s="909"/>
      <c r="G477" s="909"/>
      <c r="H477" s="909"/>
      <c r="I477" s="909"/>
      <c r="J477" s="909"/>
      <c r="K477" s="909"/>
      <c r="L477" s="909"/>
      <c r="M477" s="909"/>
      <c r="N477" s="909"/>
      <c r="O477" s="909"/>
      <c r="P477" s="909"/>
      <c r="Q477" s="909"/>
      <c r="R477" s="909"/>
      <c r="S477" s="909"/>
      <c r="T477" s="909"/>
      <c r="U477" s="909"/>
      <c r="V477" s="909"/>
      <c r="W477" s="909"/>
      <c r="X477" s="909"/>
      <c r="Y477" s="909"/>
      <c r="Z477" s="909"/>
    </row>
    <row r="478" spans="1:26" ht="12.75" customHeight="1">
      <c r="A478" s="909"/>
      <c r="B478" s="909"/>
      <c r="C478" s="909"/>
      <c r="D478" s="909"/>
      <c r="E478" s="909"/>
      <c r="F478" s="909"/>
      <c r="G478" s="909"/>
      <c r="H478" s="909"/>
      <c r="I478" s="909"/>
      <c r="J478" s="909"/>
      <c r="K478" s="909"/>
      <c r="L478" s="909"/>
      <c r="M478" s="909"/>
      <c r="N478" s="909"/>
      <c r="O478" s="909"/>
      <c r="P478" s="909"/>
      <c r="Q478" s="909"/>
      <c r="R478" s="909"/>
      <c r="S478" s="909"/>
      <c r="T478" s="909"/>
      <c r="U478" s="909"/>
      <c r="V478" s="909"/>
      <c r="W478" s="909"/>
      <c r="X478" s="909"/>
      <c r="Y478" s="909"/>
      <c r="Z478" s="909"/>
    </row>
    <row r="479" spans="1:26" ht="12.75" customHeight="1">
      <c r="A479" s="909"/>
      <c r="B479" s="909"/>
      <c r="C479" s="909"/>
      <c r="D479" s="909"/>
      <c r="E479" s="909"/>
      <c r="F479" s="909"/>
      <c r="G479" s="909"/>
      <c r="H479" s="909"/>
      <c r="I479" s="909"/>
      <c r="J479" s="909"/>
      <c r="K479" s="909"/>
      <c r="L479" s="909"/>
      <c r="M479" s="909"/>
      <c r="N479" s="909"/>
      <c r="O479" s="909"/>
      <c r="P479" s="909"/>
      <c r="Q479" s="909"/>
      <c r="R479" s="909"/>
      <c r="S479" s="909"/>
      <c r="T479" s="909"/>
      <c r="U479" s="909"/>
      <c r="V479" s="909"/>
      <c r="W479" s="909"/>
      <c r="X479" s="909"/>
      <c r="Y479" s="909"/>
      <c r="Z479" s="909"/>
    </row>
    <row r="480" spans="1:26" ht="12.75" customHeight="1">
      <c r="A480" s="909"/>
      <c r="B480" s="909"/>
      <c r="C480" s="909"/>
      <c r="D480" s="909"/>
      <c r="E480" s="909"/>
      <c r="F480" s="909"/>
      <c r="G480" s="909"/>
      <c r="H480" s="909"/>
      <c r="I480" s="909"/>
      <c r="J480" s="909"/>
      <c r="K480" s="909"/>
      <c r="L480" s="909"/>
      <c r="M480" s="909"/>
      <c r="N480" s="909"/>
      <c r="O480" s="909"/>
      <c r="P480" s="909"/>
      <c r="Q480" s="909"/>
      <c r="R480" s="909"/>
      <c r="S480" s="909"/>
      <c r="T480" s="909"/>
      <c r="U480" s="909"/>
      <c r="V480" s="909"/>
      <c r="W480" s="909"/>
      <c r="X480" s="909"/>
      <c r="Y480" s="909"/>
      <c r="Z480" s="909"/>
    </row>
    <row r="481" spans="1:26" ht="12.75" customHeight="1">
      <c r="A481" s="909"/>
      <c r="B481" s="909"/>
      <c r="C481" s="909"/>
      <c r="D481" s="909"/>
      <c r="E481" s="909"/>
      <c r="F481" s="909"/>
      <c r="G481" s="909"/>
      <c r="H481" s="909"/>
      <c r="I481" s="909"/>
      <c r="J481" s="909"/>
      <c r="K481" s="909"/>
      <c r="L481" s="909"/>
      <c r="M481" s="909"/>
      <c r="N481" s="909"/>
      <c r="O481" s="909"/>
      <c r="P481" s="909"/>
      <c r="Q481" s="909"/>
      <c r="R481" s="909"/>
      <c r="S481" s="909"/>
      <c r="T481" s="909"/>
      <c r="U481" s="909"/>
      <c r="V481" s="909"/>
      <c r="W481" s="909"/>
      <c r="X481" s="909"/>
      <c r="Y481" s="909"/>
      <c r="Z481" s="909"/>
    </row>
    <row r="482" spans="1:26" ht="12.75" customHeight="1">
      <c r="A482" s="909"/>
      <c r="B482" s="909"/>
      <c r="C482" s="909"/>
      <c r="D482" s="909"/>
      <c r="E482" s="909"/>
      <c r="F482" s="909"/>
      <c r="G482" s="909"/>
      <c r="H482" s="909"/>
      <c r="I482" s="909"/>
      <c r="J482" s="909"/>
      <c r="K482" s="909"/>
      <c r="L482" s="909"/>
      <c r="M482" s="909"/>
      <c r="N482" s="909"/>
      <c r="O482" s="909"/>
      <c r="P482" s="909"/>
      <c r="Q482" s="909"/>
      <c r="R482" s="909"/>
      <c r="S482" s="909"/>
      <c r="T482" s="909"/>
      <c r="U482" s="909"/>
      <c r="V482" s="909"/>
      <c r="W482" s="909"/>
      <c r="X482" s="909"/>
      <c r="Y482" s="909"/>
      <c r="Z482" s="909"/>
    </row>
    <row r="483" spans="1:26" ht="12.75" customHeight="1">
      <c r="A483" s="909"/>
      <c r="B483" s="909"/>
      <c r="C483" s="909"/>
      <c r="D483" s="909"/>
      <c r="E483" s="909"/>
      <c r="F483" s="909"/>
      <c r="G483" s="909"/>
      <c r="H483" s="909"/>
      <c r="I483" s="909"/>
      <c r="J483" s="909"/>
      <c r="K483" s="909"/>
      <c r="L483" s="909"/>
      <c r="M483" s="909"/>
      <c r="N483" s="909"/>
      <c r="O483" s="909"/>
      <c r="P483" s="909"/>
      <c r="Q483" s="909"/>
      <c r="R483" s="909"/>
      <c r="S483" s="909"/>
      <c r="T483" s="909"/>
      <c r="U483" s="909"/>
      <c r="V483" s="909"/>
      <c r="W483" s="909"/>
      <c r="X483" s="909"/>
      <c r="Y483" s="909"/>
      <c r="Z483" s="909"/>
    </row>
    <row r="484" spans="1:26" ht="12.75" customHeight="1">
      <c r="A484" s="909"/>
      <c r="B484" s="909"/>
      <c r="C484" s="909"/>
      <c r="D484" s="909"/>
      <c r="E484" s="909"/>
      <c r="F484" s="909"/>
      <c r="G484" s="909"/>
      <c r="H484" s="909"/>
      <c r="I484" s="909"/>
      <c r="J484" s="909"/>
      <c r="K484" s="909"/>
      <c r="L484" s="909"/>
      <c r="M484" s="909"/>
      <c r="N484" s="909"/>
      <c r="O484" s="909"/>
      <c r="P484" s="909"/>
      <c r="Q484" s="909"/>
      <c r="R484" s="909"/>
      <c r="S484" s="909"/>
      <c r="T484" s="909"/>
      <c r="U484" s="909"/>
      <c r="V484" s="909"/>
      <c r="W484" s="909"/>
      <c r="X484" s="909"/>
      <c r="Y484" s="909"/>
      <c r="Z484" s="909"/>
    </row>
    <row r="485" spans="1:26" ht="12.75" customHeight="1">
      <c r="A485" s="909"/>
      <c r="B485" s="909"/>
      <c r="C485" s="909"/>
      <c r="D485" s="909"/>
      <c r="E485" s="909"/>
      <c r="F485" s="909"/>
      <c r="G485" s="909"/>
      <c r="H485" s="909"/>
      <c r="I485" s="909"/>
      <c r="J485" s="909"/>
      <c r="K485" s="909"/>
      <c r="L485" s="909"/>
      <c r="M485" s="909"/>
      <c r="N485" s="909"/>
      <c r="O485" s="909"/>
      <c r="P485" s="909"/>
      <c r="Q485" s="909"/>
      <c r="R485" s="909"/>
      <c r="S485" s="909"/>
      <c r="T485" s="909"/>
      <c r="U485" s="909"/>
      <c r="V485" s="909"/>
      <c r="W485" s="909"/>
      <c r="X485" s="909"/>
      <c r="Y485" s="909"/>
      <c r="Z485" s="909"/>
    </row>
    <row r="486" spans="1:26" ht="12.75" customHeight="1">
      <c r="A486" s="909"/>
      <c r="B486" s="909"/>
      <c r="C486" s="909"/>
      <c r="D486" s="909"/>
      <c r="E486" s="909"/>
      <c r="F486" s="909"/>
      <c r="G486" s="909"/>
      <c r="H486" s="909"/>
      <c r="I486" s="909"/>
      <c r="J486" s="909"/>
      <c r="K486" s="909"/>
      <c r="L486" s="909"/>
      <c r="M486" s="909"/>
      <c r="N486" s="909"/>
      <c r="O486" s="909"/>
      <c r="P486" s="909"/>
      <c r="Q486" s="909"/>
      <c r="R486" s="909"/>
      <c r="S486" s="909"/>
      <c r="T486" s="909"/>
      <c r="U486" s="909"/>
      <c r="V486" s="909"/>
      <c r="W486" s="909"/>
      <c r="X486" s="909"/>
      <c r="Y486" s="909"/>
      <c r="Z486" s="909"/>
    </row>
    <row r="487" spans="1:26" ht="12.75" customHeight="1">
      <c r="A487" s="909"/>
      <c r="B487" s="909"/>
      <c r="C487" s="909"/>
      <c r="D487" s="909"/>
      <c r="E487" s="909"/>
      <c r="F487" s="909"/>
      <c r="G487" s="909"/>
      <c r="H487" s="909"/>
      <c r="I487" s="909"/>
      <c r="J487" s="909"/>
      <c r="K487" s="909"/>
      <c r="L487" s="909"/>
      <c r="M487" s="909"/>
      <c r="N487" s="909"/>
      <c r="O487" s="909"/>
      <c r="P487" s="909"/>
      <c r="Q487" s="909"/>
      <c r="R487" s="909"/>
      <c r="S487" s="909"/>
      <c r="T487" s="909"/>
      <c r="U487" s="909"/>
      <c r="V487" s="909"/>
      <c r="W487" s="909"/>
      <c r="X487" s="909"/>
      <c r="Y487" s="909"/>
      <c r="Z487" s="909"/>
    </row>
    <row r="488" spans="1:26" ht="12.75" customHeight="1">
      <c r="A488" s="909"/>
      <c r="B488" s="909"/>
      <c r="C488" s="909"/>
      <c r="D488" s="909"/>
      <c r="E488" s="909"/>
      <c r="F488" s="909"/>
      <c r="G488" s="909"/>
      <c r="H488" s="909"/>
      <c r="I488" s="909"/>
      <c r="J488" s="909"/>
      <c r="K488" s="909"/>
      <c r="L488" s="909"/>
      <c r="M488" s="909"/>
      <c r="N488" s="909"/>
      <c r="O488" s="909"/>
      <c r="P488" s="909"/>
      <c r="Q488" s="909"/>
      <c r="R488" s="909"/>
      <c r="S488" s="909"/>
      <c r="T488" s="909"/>
      <c r="U488" s="909"/>
      <c r="V488" s="909"/>
      <c r="W488" s="909"/>
      <c r="X488" s="909"/>
      <c r="Y488" s="909"/>
      <c r="Z488" s="909"/>
    </row>
    <row r="489" spans="1:26" ht="12.75" customHeight="1">
      <c r="A489" s="909"/>
      <c r="B489" s="909"/>
      <c r="C489" s="909"/>
      <c r="D489" s="909"/>
      <c r="E489" s="909"/>
      <c r="F489" s="909"/>
      <c r="G489" s="909"/>
      <c r="H489" s="909"/>
      <c r="I489" s="909"/>
      <c r="J489" s="909"/>
      <c r="K489" s="909"/>
      <c r="L489" s="909"/>
      <c r="M489" s="909"/>
      <c r="N489" s="909"/>
      <c r="O489" s="909"/>
      <c r="P489" s="909"/>
      <c r="Q489" s="909"/>
      <c r="R489" s="909"/>
      <c r="S489" s="909"/>
      <c r="T489" s="909"/>
      <c r="U489" s="909"/>
      <c r="V489" s="909"/>
      <c r="W489" s="909"/>
      <c r="X489" s="909"/>
      <c r="Y489" s="909"/>
      <c r="Z489" s="909"/>
    </row>
    <row r="490" spans="1:26" ht="12.75" customHeight="1">
      <c r="A490" s="909"/>
      <c r="B490" s="909"/>
      <c r="C490" s="909"/>
      <c r="D490" s="909"/>
      <c r="E490" s="909"/>
      <c r="F490" s="909"/>
      <c r="G490" s="909"/>
      <c r="H490" s="909"/>
      <c r="I490" s="909"/>
      <c r="J490" s="909"/>
      <c r="K490" s="909"/>
      <c r="L490" s="909"/>
      <c r="M490" s="909"/>
      <c r="N490" s="909"/>
      <c r="O490" s="909"/>
      <c r="P490" s="909"/>
      <c r="Q490" s="909"/>
      <c r="R490" s="909"/>
      <c r="S490" s="909"/>
      <c r="T490" s="909"/>
      <c r="U490" s="909"/>
      <c r="V490" s="909"/>
      <c r="W490" s="909"/>
      <c r="X490" s="909"/>
      <c r="Y490" s="909"/>
      <c r="Z490" s="909"/>
    </row>
    <row r="491" spans="1:26" ht="12.75" customHeight="1">
      <c r="A491" s="909"/>
      <c r="B491" s="909"/>
      <c r="C491" s="909"/>
      <c r="D491" s="909"/>
      <c r="E491" s="909"/>
      <c r="F491" s="909"/>
      <c r="G491" s="909"/>
      <c r="H491" s="909"/>
      <c r="I491" s="909"/>
      <c r="J491" s="909"/>
      <c r="K491" s="909"/>
      <c r="L491" s="909"/>
      <c r="M491" s="909"/>
      <c r="N491" s="909"/>
      <c r="O491" s="909"/>
      <c r="P491" s="909"/>
      <c r="Q491" s="909"/>
      <c r="R491" s="909"/>
      <c r="S491" s="909"/>
      <c r="T491" s="909"/>
      <c r="U491" s="909"/>
      <c r="V491" s="909"/>
      <c r="W491" s="909"/>
      <c r="X491" s="909"/>
      <c r="Y491" s="909"/>
      <c r="Z491" s="909"/>
    </row>
    <row r="492" spans="1:26" ht="12.75" customHeight="1">
      <c r="A492" s="909"/>
      <c r="B492" s="909"/>
      <c r="C492" s="909"/>
      <c r="D492" s="909"/>
      <c r="E492" s="909"/>
      <c r="F492" s="909"/>
      <c r="G492" s="909"/>
      <c r="H492" s="909"/>
      <c r="I492" s="909"/>
      <c r="J492" s="909"/>
      <c r="K492" s="909"/>
      <c r="L492" s="909"/>
      <c r="M492" s="909"/>
      <c r="N492" s="909"/>
      <c r="O492" s="909"/>
      <c r="P492" s="909"/>
      <c r="Q492" s="909"/>
      <c r="R492" s="909"/>
      <c r="S492" s="909"/>
      <c r="T492" s="909"/>
      <c r="U492" s="909"/>
      <c r="V492" s="909"/>
      <c r="W492" s="909"/>
      <c r="X492" s="909"/>
      <c r="Y492" s="909"/>
      <c r="Z492" s="909"/>
    </row>
    <row r="493" spans="1:26" ht="12.75" customHeight="1">
      <c r="A493" s="909"/>
      <c r="B493" s="909"/>
      <c r="C493" s="909"/>
      <c r="D493" s="909"/>
      <c r="E493" s="909"/>
      <c r="F493" s="909"/>
      <c r="G493" s="909"/>
      <c r="H493" s="909"/>
      <c r="I493" s="909"/>
      <c r="J493" s="909"/>
      <c r="K493" s="909"/>
      <c r="L493" s="909"/>
      <c r="M493" s="909"/>
      <c r="N493" s="909"/>
      <c r="O493" s="909"/>
      <c r="P493" s="909"/>
      <c r="Q493" s="909"/>
      <c r="R493" s="909"/>
      <c r="S493" s="909"/>
      <c r="T493" s="909"/>
      <c r="U493" s="909"/>
      <c r="V493" s="909"/>
      <c r="W493" s="909"/>
      <c r="X493" s="909"/>
      <c r="Y493" s="909"/>
      <c r="Z493" s="909"/>
    </row>
    <row r="494" spans="1:26" ht="12.75" customHeight="1">
      <c r="A494" s="909"/>
      <c r="B494" s="909"/>
      <c r="C494" s="909"/>
      <c r="D494" s="909"/>
      <c r="E494" s="909"/>
      <c r="F494" s="909"/>
      <c r="G494" s="909"/>
      <c r="H494" s="909"/>
      <c r="I494" s="909"/>
      <c r="J494" s="909"/>
      <c r="K494" s="909"/>
      <c r="L494" s="909"/>
      <c r="M494" s="909"/>
      <c r="N494" s="909"/>
      <c r="O494" s="909"/>
      <c r="P494" s="909"/>
      <c r="Q494" s="909"/>
      <c r="R494" s="909"/>
      <c r="S494" s="909"/>
      <c r="T494" s="909"/>
      <c r="U494" s="909"/>
      <c r="V494" s="909"/>
      <c r="W494" s="909"/>
      <c r="X494" s="909"/>
      <c r="Y494" s="909"/>
      <c r="Z494" s="909"/>
    </row>
    <row r="495" spans="1:26" ht="12.75" customHeight="1">
      <c r="A495" s="909"/>
      <c r="B495" s="909"/>
      <c r="C495" s="909"/>
      <c r="D495" s="909"/>
      <c r="E495" s="909"/>
      <c r="F495" s="909"/>
      <c r="G495" s="909"/>
      <c r="H495" s="909"/>
      <c r="I495" s="909"/>
      <c r="J495" s="909"/>
      <c r="K495" s="909"/>
      <c r="L495" s="909"/>
      <c r="M495" s="909"/>
      <c r="N495" s="909"/>
      <c r="O495" s="909"/>
      <c r="P495" s="909"/>
      <c r="Q495" s="909"/>
      <c r="R495" s="909"/>
      <c r="S495" s="909"/>
      <c r="T495" s="909"/>
      <c r="U495" s="909"/>
      <c r="V495" s="909"/>
      <c r="W495" s="909"/>
      <c r="X495" s="909"/>
      <c r="Y495" s="909"/>
      <c r="Z495" s="909"/>
    </row>
    <row r="496" spans="1:26" ht="12.75" customHeight="1">
      <c r="A496" s="909"/>
      <c r="B496" s="909"/>
      <c r="C496" s="909"/>
      <c r="D496" s="909"/>
      <c r="E496" s="909"/>
      <c r="F496" s="909"/>
      <c r="G496" s="909"/>
      <c r="H496" s="909"/>
      <c r="I496" s="909"/>
      <c r="J496" s="909"/>
      <c r="K496" s="909"/>
      <c r="L496" s="909"/>
      <c r="M496" s="909"/>
      <c r="N496" s="909"/>
      <c r="O496" s="909"/>
      <c r="P496" s="909"/>
      <c r="Q496" s="909"/>
      <c r="R496" s="909"/>
      <c r="S496" s="909"/>
      <c r="T496" s="909"/>
      <c r="U496" s="909"/>
      <c r="V496" s="909"/>
      <c r="W496" s="909"/>
      <c r="X496" s="909"/>
      <c r="Y496" s="909"/>
      <c r="Z496" s="909"/>
    </row>
    <row r="497" spans="1:26" ht="12.75" customHeight="1">
      <c r="A497" s="909"/>
      <c r="B497" s="909"/>
      <c r="C497" s="909"/>
      <c r="D497" s="909"/>
      <c r="E497" s="909"/>
      <c r="F497" s="909"/>
      <c r="G497" s="909"/>
      <c r="H497" s="909"/>
      <c r="I497" s="909"/>
      <c r="J497" s="909"/>
      <c r="K497" s="909"/>
      <c r="L497" s="909"/>
      <c r="M497" s="909"/>
      <c r="N497" s="909"/>
      <c r="O497" s="909"/>
      <c r="P497" s="909"/>
      <c r="Q497" s="909"/>
      <c r="R497" s="909"/>
      <c r="S497" s="909"/>
      <c r="T497" s="909"/>
      <c r="U497" s="909"/>
      <c r="V497" s="909"/>
      <c r="W497" s="909"/>
      <c r="X497" s="909"/>
      <c r="Y497" s="909"/>
      <c r="Z497" s="909"/>
    </row>
    <row r="498" spans="1:26" ht="12.75" customHeight="1">
      <c r="A498" s="909"/>
      <c r="B498" s="909"/>
      <c r="C498" s="909"/>
      <c r="D498" s="909"/>
      <c r="E498" s="909"/>
      <c r="F498" s="909"/>
      <c r="G498" s="909"/>
      <c r="H498" s="909"/>
      <c r="I498" s="909"/>
      <c r="J498" s="909"/>
      <c r="K498" s="909"/>
      <c r="L498" s="909"/>
      <c r="M498" s="909"/>
      <c r="N498" s="909"/>
      <c r="O498" s="909"/>
      <c r="P498" s="909"/>
      <c r="Q498" s="909"/>
      <c r="R498" s="909"/>
      <c r="S498" s="909"/>
      <c r="T498" s="909"/>
      <c r="U498" s="909"/>
      <c r="V498" s="909"/>
      <c r="W498" s="909"/>
      <c r="X498" s="909"/>
      <c r="Y498" s="909"/>
      <c r="Z498" s="909"/>
    </row>
    <row r="499" spans="1:26" ht="12.75" customHeight="1">
      <c r="A499" s="909"/>
      <c r="B499" s="909"/>
      <c r="C499" s="909"/>
      <c r="D499" s="909"/>
      <c r="E499" s="909"/>
      <c r="F499" s="909"/>
      <c r="G499" s="909"/>
      <c r="H499" s="909"/>
      <c r="I499" s="909"/>
      <c r="J499" s="909"/>
      <c r="K499" s="909"/>
      <c r="L499" s="909"/>
      <c r="M499" s="909"/>
      <c r="N499" s="909"/>
      <c r="O499" s="909"/>
      <c r="P499" s="909"/>
      <c r="Q499" s="909"/>
      <c r="R499" s="909"/>
      <c r="S499" s="909"/>
      <c r="T499" s="909"/>
      <c r="U499" s="909"/>
      <c r="V499" s="909"/>
      <c r="W499" s="909"/>
      <c r="X499" s="909"/>
      <c r="Y499" s="909"/>
      <c r="Z499" s="909"/>
    </row>
    <row r="500" spans="1:26" ht="12.75" customHeight="1">
      <c r="A500" s="909"/>
      <c r="B500" s="909"/>
      <c r="C500" s="909"/>
      <c r="D500" s="909"/>
      <c r="E500" s="909"/>
      <c r="F500" s="909"/>
      <c r="G500" s="909"/>
      <c r="H500" s="909"/>
      <c r="I500" s="909"/>
      <c r="J500" s="909"/>
      <c r="K500" s="909"/>
      <c r="L500" s="909"/>
      <c r="M500" s="909"/>
      <c r="N500" s="909"/>
      <c r="O500" s="909"/>
      <c r="P500" s="909"/>
      <c r="Q500" s="909"/>
      <c r="R500" s="909"/>
      <c r="S500" s="909"/>
      <c r="T500" s="909"/>
      <c r="U500" s="909"/>
      <c r="V500" s="909"/>
      <c r="W500" s="909"/>
      <c r="X500" s="909"/>
      <c r="Y500" s="909"/>
      <c r="Z500" s="909"/>
    </row>
    <row r="501" spans="1:26" ht="12.75" customHeight="1">
      <c r="A501" s="909"/>
      <c r="B501" s="909"/>
      <c r="C501" s="909"/>
      <c r="D501" s="909"/>
      <c r="E501" s="909"/>
      <c r="F501" s="909"/>
      <c r="G501" s="909"/>
      <c r="H501" s="909"/>
      <c r="I501" s="909"/>
      <c r="J501" s="909"/>
      <c r="K501" s="909"/>
      <c r="L501" s="909"/>
      <c r="M501" s="909"/>
      <c r="N501" s="909"/>
      <c r="O501" s="909"/>
      <c r="P501" s="909"/>
      <c r="Q501" s="909"/>
      <c r="R501" s="909"/>
      <c r="S501" s="909"/>
      <c r="T501" s="909"/>
      <c r="U501" s="909"/>
      <c r="V501" s="909"/>
      <c r="W501" s="909"/>
      <c r="X501" s="909"/>
      <c r="Y501" s="909"/>
      <c r="Z501" s="909"/>
    </row>
    <row r="502" spans="1:26" ht="12.75" customHeight="1">
      <c r="A502" s="909"/>
      <c r="B502" s="909"/>
      <c r="C502" s="909"/>
      <c r="D502" s="909"/>
      <c r="E502" s="909"/>
      <c r="F502" s="909"/>
      <c r="G502" s="909"/>
      <c r="H502" s="909"/>
      <c r="I502" s="909"/>
      <c r="J502" s="909"/>
      <c r="K502" s="909"/>
      <c r="L502" s="909"/>
      <c r="M502" s="909"/>
      <c r="N502" s="909"/>
      <c r="O502" s="909"/>
      <c r="P502" s="909"/>
      <c r="Q502" s="909"/>
      <c r="R502" s="909"/>
      <c r="S502" s="909"/>
      <c r="T502" s="909"/>
      <c r="U502" s="909"/>
      <c r="V502" s="909"/>
      <c r="W502" s="909"/>
      <c r="X502" s="909"/>
      <c r="Y502" s="909"/>
      <c r="Z502" s="909"/>
    </row>
    <row r="503" spans="1:26" ht="12.75" customHeight="1">
      <c r="A503" s="909"/>
      <c r="B503" s="909"/>
      <c r="C503" s="909"/>
      <c r="D503" s="909"/>
      <c r="E503" s="909"/>
      <c r="F503" s="909"/>
      <c r="G503" s="909"/>
      <c r="H503" s="909"/>
      <c r="I503" s="909"/>
      <c r="J503" s="909"/>
      <c r="K503" s="909"/>
      <c r="L503" s="909"/>
      <c r="M503" s="909"/>
      <c r="N503" s="909"/>
      <c r="O503" s="909"/>
      <c r="P503" s="909"/>
      <c r="Q503" s="909"/>
      <c r="R503" s="909"/>
      <c r="S503" s="909"/>
      <c r="T503" s="909"/>
      <c r="U503" s="909"/>
      <c r="V503" s="909"/>
      <c r="W503" s="909"/>
      <c r="X503" s="909"/>
      <c r="Y503" s="909"/>
      <c r="Z503" s="909"/>
    </row>
    <row r="504" spans="1:26" ht="12.75" customHeight="1">
      <c r="A504" s="909"/>
      <c r="B504" s="909"/>
      <c r="C504" s="909"/>
      <c r="D504" s="909"/>
      <c r="E504" s="909"/>
      <c r="F504" s="909"/>
      <c r="G504" s="909"/>
      <c r="H504" s="909"/>
      <c r="I504" s="909"/>
      <c r="J504" s="909"/>
      <c r="K504" s="909"/>
      <c r="L504" s="909"/>
      <c r="M504" s="909"/>
      <c r="N504" s="909"/>
      <c r="O504" s="909"/>
      <c r="P504" s="909"/>
      <c r="Q504" s="909"/>
      <c r="R504" s="909"/>
      <c r="S504" s="909"/>
      <c r="T504" s="909"/>
      <c r="U504" s="909"/>
      <c r="V504" s="909"/>
      <c r="W504" s="909"/>
      <c r="X504" s="909"/>
      <c r="Y504" s="909"/>
      <c r="Z504" s="909"/>
    </row>
    <row r="505" spans="1:26" ht="12.75" customHeight="1">
      <c r="A505" s="909"/>
      <c r="B505" s="909"/>
      <c r="C505" s="909"/>
      <c r="D505" s="909"/>
      <c r="E505" s="909"/>
      <c r="F505" s="909"/>
      <c r="G505" s="909"/>
      <c r="H505" s="909"/>
      <c r="I505" s="909"/>
      <c r="J505" s="909"/>
      <c r="K505" s="909"/>
      <c r="L505" s="909"/>
      <c r="M505" s="909"/>
      <c r="N505" s="909"/>
      <c r="O505" s="909"/>
      <c r="P505" s="909"/>
      <c r="Q505" s="909"/>
      <c r="R505" s="909"/>
      <c r="S505" s="909"/>
      <c r="T505" s="909"/>
      <c r="U505" s="909"/>
      <c r="V505" s="909"/>
      <c r="W505" s="909"/>
      <c r="X505" s="909"/>
      <c r="Y505" s="909"/>
      <c r="Z505" s="909"/>
    </row>
    <row r="506" spans="1:26" ht="12.75" customHeight="1">
      <c r="A506" s="909"/>
      <c r="B506" s="909"/>
      <c r="C506" s="909"/>
      <c r="D506" s="909"/>
      <c r="E506" s="909"/>
      <c r="F506" s="909"/>
      <c r="G506" s="909"/>
      <c r="H506" s="909"/>
      <c r="I506" s="909"/>
      <c r="J506" s="909"/>
      <c r="K506" s="909"/>
      <c r="L506" s="909"/>
      <c r="M506" s="909"/>
      <c r="N506" s="909"/>
      <c r="O506" s="909"/>
      <c r="P506" s="909"/>
      <c r="Q506" s="909"/>
      <c r="R506" s="909"/>
      <c r="S506" s="909"/>
      <c r="T506" s="909"/>
      <c r="U506" s="909"/>
      <c r="V506" s="909"/>
      <c r="W506" s="909"/>
      <c r="X506" s="909"/>
      <c r="Y506" s="909"/>
      <c r="Z506" s="909"/>
    </row>
    <row r="507" spans="1:26" ht="12.75" customHeight="1">
      <c r="A507" s="909"/>
      <c r="B507" s="909"/>
      <c r="C507" s="909"/>
      <c r="D507" s="909"/>
      <c r="E507" s="909"/>
      <c r="F507" s="909"/>
      <c r="G507" s="909"/>
      <c r="H507" s="909"/>
      <c r="I507" s="909"/>
      <c r="J507" s="909"/>
      <c r="K507" s="909"/>
      <c r="L507" s="909"/>
      <c r="M507" s="909"/>
      <c r="N507" s="909"/>
      <c r="O507" s="909"/>
      <c r="P507" s="909"/>
      <c r="Q507" s="909"/>
      <c r="R507" s="909"/>
      <c r="S507" s="909"/>
      <c r="T507" s="909"/>
      <c r="U507" s="909"/>
      <c r="V507" s="909"/>
      <c r="W507" s="909"/>
      <c r="X507" s="909"/>
      <c r="Y507" s="909"/>
      <c r="Z507" s="909"/>
    </row>
    <row r="508" spans="1:26" ht="12.75" customHeight="1">
      <c r="A508" s="909"/>
      <c r="B508" s="909"/>
      <c r="C508" s="909"/>
      <c r="D508" s="909"/>
      <c r="E508" s="909"/>
      <c r="F508" s="909"/>
      <c r="G508" s="909"/>
      <c r="H508" s="909"/>
      <c r="I508" s="909"/>
      <c r="J508" s="909"/>
      <c r="K508" s="909"/>
      <c r="L508" s="909"/>
      <c r="M508" s="909"/>
      <c r="N508" s="909"/>
      <c r="O508" s="909"/>
      <c r="P508" s="909"/>
      <c r="Q508" s="909"/>
      <c r="R508" s="909"/>
      <c r="S508" s="909"/>
      <c r="T508" s="909"/>
      <c r="U508" s="909"/>
      <c r="V508" s="909"/>
      <c r="W508" s="909"/>
      <c r="X508" s="909"/>
      <c r="Y508" s="909"/>
      <c r="Z508" s="909"/>
    </row>
    <row r="509" spans="1:26" ht="12.75" customHeight="1">
      <c r="A509" s="909"/>
      <c r="B509" s="909"/>
      <c r="C509" s="909"/>
      <c r="D509" s="909"/>
      <c r="E509" s="909"/>
      <c r="F509" s="909"/>
      <c r="G509" s="909"/>
      <c r="H509" s="909"/>
      <c r="I509" s="909"/>
      <c r="J509" s="909"/>
      <c r="K509" s="909"/>
      <c r="L509" s="909"/>
      <c r="M509" s="909"/>
      <c r="N509" s="909"/>
      <c r="O509" s="909"/>
      <c r="P509" s="909"/>
      <c r="Q509" s="909"/>
      <c r="R509" s="909"/>
      <c r="S509" s="909"/>
      <c r="T509" s="909"/>
      <c r="U509" s="909"/>
      <c r="V509" s="909"/>
      <c r="W509" s="909"/>
      <c r="X509" s="909"/>
      <c r="Y509" s="909"/>
      <c r="Z509" s="909"/>
    </row>
    <row r="510" spans="1:26" ht="12.75" customHeight="1">
      <c r="A510" s="909"/>
      <c r="B510" s="909"/>
      <c r="C510" s="909"/>
      <c r="D510" s="909"/>
      <c r="E510" s="909"/>
      <c r="F510" s="909"/>
      <c r="G510" s="909"/>
      <c r="H510" s="909"/>
      <c r="I510" s="909"/>
      <c r="J510" s="909"/>
      <c r="K510" s="909"/>
      <c r="L510" s="909"/>
      <c r="M510" s="909"/>
      <c r="N510" s="909"/>
      <c r="O510" s="909"/>
      <c r="P510" s="909"/>
      <c r="Q510" s="909"/>
      <c r="R510" s="909"/>
      <c r="S510" s="909"/>
      <c r="T510" s="909"/>
      <c r="U510" s="909"/>
      <c r="V510" s="909"/>
      <c r="W510" s="909"/>
      <c r="X510" s="909"/>
      <c r="Y510" s="909"/>
      <c r="Z510" s="909"/>
    </row>
    <row r="511" spans="1:26" ht="12.75" customHeight="1">
      <c r="A511" s="909"/>
      <c r="B511" s="909"/>
      <c r="C511" s="909"/>
      <c r="D511" s="909"/>
      <c r="E511" s="909"/>
      <c r="F511" s="909"/>
      <c r="G511" s="909"/>
      <c r="H511" s="909"/>
      <c r="I511" s="909"/>
      <c r="J511" s="909"/>
      <c r="K511" s="909"/>
      <c r="L511" s="909"/>
      <c r="M511" s="909"/>
      <c r="N511" s="909"/>
      <c r="O511" s="909"/>
      <c r="P511" s="909"/>
      <c r="Q511" s="909"/>
      <c r="R511" s="909"/>
      <c r="S511" s="909"/>
      <c r="T511" s="909"/>
      <c r="U511" s="909"/>
      <c r="V511" s="909"/>
      <c r="W511" s="909"/>
      <c r="X511" s="909"/>
      <c r="Y511" s="909"/>
      <c r="Z511" s="909"/>
    </row>
    <row r="512" spans="1:26" ht="12.75" customHeight="1">
      <c r="A512" s="909"/>
      <c r="B512" s="909"/>
      <c r="C512" s="909"/>
      <c r="D512" s="909"/>
      <c r="E512" s="909"/>
      <c r="F512" s="909"/>
      <c r="G512" s="909"/>
      <c r="H512" s="909"/>
      <c r="I512" s="909"/>
      <c r="J512" s="909"/>
      <c r="K512" s="909"/>
      <c r="L512" s="909"/>
      <c r="M512" s="909"/>
      <c r="N512" s="909"/>
      <c r="O512" s="909"/>
      <c r="P512" s="909"/>
      <c r="Q512" s="909"/>
      <c r="R512" s="909"/>
      <c r="S512" s="909"/>
      <c r="T512" s="909"/>
      <c r="U512" s="909"/>
      <c r="V512" s="909"/>
      <c r="W512" s="909"/>
      <c r="X512" s="909"/>
      <c r="Y512" s="909"/>
      <c r="Z512" s="909"/>
    </row>
    <row r="513" spans="1:26" ht="12.75" customHeight="1">
      <c r="A513" s="909"/>
      <c r="B513" s="909"/>
      <c r="C513" s="909"/>
      <c r="D513" s="909"/>
      <c r="E513" s="909"/>
      <c r="F513" s="909"/>
      <c r="G513" s="909"/>
      <c r="H513" s="909"/>
      <c r="I513" s="909"/>
      <c r="J513" s="909"/>
      <c r="K513" s="909"/>
      <c r="L513" s="909"/>
      <c r="M513" s="909"/>
      <c r="N513" s="909"/>
      <c r="O513" s="909"/>
      <c r="P513" s="909"/>
      <c r="Q513" s="909"/>
      <c r="R513" s="909"/>
      <c r="S513" s="909"/>
      <c r="T513" s="909"/>
      <c r="U513" s="909"/>
      <c r="V513" s="909"/>
      <c r="W513" s="909"/>
      <c r="X513" s="909"/>
      <c r="Y513" s="909"/>
      <c r="Z513" s="909"/>
    </row>
    <row r="514" spans="1:26" ht="12.75" customHeight="1">
      <c r="A514" s="909"/>
      <c r="B514" s="909"/>
      <c r="C514" s="909"/>
      <c r="D514" s="909"/>
      <c r="E514" s="909"/>
      <c r="F514" s="909"/>
      <c r="G514" s="909"/>
      <c r="H514" s="909"/>
      <c r="I514" s="909"/>
      <c r="J514" s="909"/>
      <c r="K514" s="909"/>
      <c r="L514" s="909"/>
      <c r="M514" s="909"/>
      <c r="N514" s="909"/>
      <c r="O514" s="909"/>
      <c r="P514" s="909"/>
      <c r="Q514" s="909"/>
      <c r="R514" s="909"/>
      <c r="S514" s="909"/>
      <c r="T514" s="909"/>
      <c r="U514" s="909"/>
      <c r="V514" s="909"/>
      <c r="W514" s="909"/>
      <c r="X514" s="909"/>
      <c r="Y514" s="909"/>
      <c r="Z514" s="909"/>
    </row>
    <row r="515" spans="1:26" ht="12.75" customHeight="1">
      <c r="A515" s="909"/>
      <c r="B515" s="909"/>
      <c r="C515" s="909"/>
      <c r="D515" s="909"/>
      <c r="E515" s="909"/>
      <c r="F515" s="909"/>
      <c r="G515" s="909"/>
      <c r="H515" s="909"/>
      <c r="I515" s="909"/>
      <c r="J515" s="909"/>
      <c r="K515" s="909"/>
      <c r="L515" s="909"/>
      <c r="M515" s="909"/>
      <c r="N515" s="909"/>
      <c r="O515" s="909"/>
      <c r="P515" s="909"/>
      <c r="Q515" s="909"/>
      <c r="R515" s="909"/>
      <c r="S515" s="909"/>
      <c r="T515" s="909"/>
      <c r="U515" s="909"/>
      <c r="V515" s="909"/>
      <c r="W515" s="909"/>
      <c r="X515" s="909"/>
      <c r="Y515" s="909"/>
      <c r="Z515" s="909"/>
    </row>
    <row r="516" spans="1:26" ht="12.75" customHeight="1">
      <c r="A516" s="909"/>
      <c r="B516" s="909"/>
      <c r="C516" s="909"/>
      <c r="D516" s="909"/>
      <c r="E516" s="909"/>
      <c r="F516" s="909"/>
      <c r="G516" s="909"/>
      <c r="H516" s="909"/>
      <c r="I516" s="909"/>
      <c r="J516" s="909"/>
      <c r="K516" s="909"/>
      <c r="L516" s="909"/>
      <c r="M516" s="909"/>
      <c r="N516" s="909"/>
      <c r="O516" s="909"/>
      <c r="P516" s="909"/>
      <c r="Q516" s="909"/>
      <c r="R516" s="909"/>
      <c r="S516" s="909"/>
      <c r="T516" s="909"/>
      <c r="U516" s="909"/>
      <c r="V516" s="909"/>
      <c r="W516" s="909"/>
      <c r="X516" s="909"/>
      <c r="Y516" s="909"/>
      <c r="Z516" s="909"/>
    </row>
    <row r="517" spans="1:26" ht="12.75" customHeight="1">
      <c r="A517" s="909"/>
      <c r="B517" s="909"/>
      <c r="C517" s="909"/>
      <c r="D517" s="909"/>
      <c r="E517" s="909"/>
      <c r="F517" s="909"/>
      <c r="G517" s="909"/>
      <c r="H517" s="909"/>
      <c r="I517" s="909"/>
      <c r="J517" s="909"/>
      <c r="K517" s="909"/>
      <c r="L517" s="909"/>
      <c r="M517" s="909"/>
      <c r="N517" s="909"/>
      <c r="O517" s="909"/>
      <c r="P517" s="909"/>
      <c r="Q517" s="909"/>
      <c r="R517" s="909"/>
      <c r="S517" s="909"/>
      <c r="T517" s="909"/>
      <c r="U517" s="909"/>
      <c r="V517" s="909"/>
      <c r="W517" s="909"/>
      <c r="X517" s="909"/>
      <c r="Y517" s="909"/>
      <c r="Z517" s="909"/>
    </row>
    <row r="518" spans="1:26" ht="12.75" customHeight="1">
      <c r="A518" s="909"/>
      <c r="B518" s="909"/>
      <c r="C518" s="909"/>
      <c r="D518" s="909"/>
      <c r="E518" s="909"/>
      <c r="F518" s="909"/>
      <c r="G518" s="909"/>
      <c r="H518" s="909"/>
      <c r="I518" s="909"/>
      <c r="J518" s="909"/>
      <c r="K518" s="909"/>
      <c r="L518" s="909"/>
      <c r="M518" s="909"/>
      <c r="N518" s="909"/>
      <c r="O518" s="909"/>
      <c r="P518" s="909"/>
      <c r="Q518" s="909"/>
      <c r="R518" s="909"/>
      <c r="S518" s="909"/>
      <c r="T518" s="909"/>
      <c r="U518" s="909"/>
      <c r="V518" s="909"/>
      <c r="W518" s="909"/>
      <c r="X518" s="909"/>
      <c r="Y518" s="909"/>
      <c r="Z518" s="909"/>
    </row>
    <row r="519" spans="1:26" ht="12.75" customHeight="1">
      <c r="A519" s="909"/>
      <c r="B519" s="909"/>
      <c r="C519" s="909"/>
      <c r="D519" s="909"/>
      <c r="E519" s="909"/>
      <c r="F519" s="909"/>
      <c r="G519" s="909"/>
      <c r="H519" s="909"/>
      <c r="I519" s="909"/>
      <c r="J519" s="909"/>
      <c r="K519" s="909"/>
      <c r="L519" s="909"/>
      <c r="M519" s="909"/>
      <c r="N519" s="909"/>
      <c r="O519" s="909"/>
      <c r="P519" s="909"/>
      <c r="Q519" s="909"/>
      <c r="R519" s="909"/>
      <c r="S519" s="909"/>
      <c r="T519" s="909"/>
      <c r="U519" s="909"/>
      <c r="V519" s="909"/>
      <c r="W519" s="909"/>
      <c r="X519" s="909"/>
      <c r="Y519" s="909"/>
      <c r="Z519" s="909"/>
    </row>
    <row r="520" spans="1:26" ht="12.75" customHeight="1">
      <c r="A520" s="909"/>
      <c r="B520" s="909"/>
      <c r="C520" s="909"/>
      <c r="D520" s="909"/>
      <c r="E520" s="909"/>
      <c r="F520" s="909"/>
      <c r="G520" s="909"/>
      <c r="H520" s="909"/>
      <c r="I520" s="909"/>
      <c r="J520" s="909"/>
      <c r="K520" s="909"/>
      <c r="L520" s="909"/>
      <c r="M520" s="909"/>
      <c r="N520" s="909"/>
      <c r="O520" s="909"/>
      <c r="P520" s="909"/>
      <c r="Q520" s="909"/>
      <c r="R520" s="909"/>
      <c r="S520" s="909"/>
      <c r="T520" s="909"/>
      <c r="U520" s="909"/>
      <c r="V520" s="909"/>
      <c r="W520" s="909"/>
      <c r="X520" s="909"/>
      <c r="Y520" s="909"/>
      <c r="Z520" s="909"/>
    </row>
    <row r="521" spans="1:26" ht="12.75" customHeight="1">
      <c r="A521" s="909"/>
      <c r="B521" s="909"/>
      <c r="C521" s="909"/>
      <c r="D521" s="909"/>
      <c r="E521" s="909"/>
      <c r="F521" s="909"/>
      <c r="G521" s="909"/>
      <c r="H521" s="909"/>
      <c r="I521" s="909"/>
      <c r="J521" s="909"/>
      <c r="K521" s="909"/>
      <c r="L521" s="909"/>
      <c r="M521" s="909"/>
      <c r="N521" s="909"/>
      <c r="O521" s="909"/>
      <c r="P521" s="909"/>
      <c r="Q521" s="909"/>
      <c r="R521" s="909"/>
      <c r="S521" s="909"/>
      <c r="T521" s="909"/>
      <c r="U521" s="909"/>
      <c r="V521" s="909"/>
      <c r="W521" s="909"/>
      <c r="X521" s="909"/>
      <c r="Y521" s="909"/>
      <c r="Z521" s="909"/>
    </row>
    <row r="522" spans="1:26" ht="12.75" customHeight="1">
      <c r="A522" s="909"/>
      <c r="B522" s="909"/>
      <c r="C522" s="909"/>
      <c r="D522" s="909"/>
      <c r="E522" s="909"/>
      <c r="F522" s="909"/>
      <c r="G522" s="909"/>
      <c r="H522" s="909"/>
      <c r="I522" s="909"/>
      <c r="J522" s="909"/>
      <c r="K522" s="909"/>
      <c r="L522" s="909"/>
      <c r="M522" s="909"/>
      <c r="N522" s="909"/>
      <c r="O522" s="909"/>
      <c r="P522" s="909"/>
      <c r="Q522" s="909"/>
      <c r="R522" s="909"/>
      <c r="S522" s="909"/>
      <c r="T522" s="909"/>
      <c r="U522" s="909"/>
      <c r="V522" s="909"/>
      <c r="W522" s="909"/>
      <c r="X522" s="909"/>
      <c r="Y522" s="909"/>
      <c r="Z522" s="909"/>
    </row>
    <row r="523" spans="1:26" ht="12.75" customHeight="1">
      <c r="A523" s="909"/>
      <c r="B523" s="909"/>
      <c r="C523" s="909"/>
      <c r="D523" s="909"/>
      <c r="E523" s="909"/>
      <c r="F523" s="909"/>
      <c r="G523" s="909"/>
      <c r="H523" s="909"/>
      <c r="I523" s="909"/>
      <c r="J523" s="909"/>
      <c r="K523" s="909"/>
      <c r="L523" s="909"/>
      <c r="M523" s="909"/>
      <c r="N523" s="909"/>
      <c r="O523" s="909"/>
      <c r="P523" s="909"/>
      <c r="Q523" s="909"/>
      <c r="R523" s="909"/>
      <c r="S523" s="909"/>
      <c r="T523" s="909"/>
      <c r="U523" s="909"/>
      <c r="V523" s="909"/>
      <c r="W523" s="909"/>
      <c r="X523" s="909"/>
      <c r="Y523" s="909"/>
      <c r="Z523" s="909"/>
    </row>
    <row r="524" spans="1:26" ht="12.75" customHeight="1">
      <c r="A524" s="909"/>
      <c r="B524" s="909"/>
      <c r="C524" s="909"/>
      <c r="D524" s="909"/>
      <c r="E524" s="909"/>
      <c r="F524" s="909"/>
      <c r="G524" s="909"/>
      <c r="H524" s="909"/>
      <c r="I524" s="909"/>
      <c r="J524" s="909"/>
      <c r="K524" s="909"/>
      <c r="L524" s="909"/>
      <c r="M524" s="909"/>
      <c r="N524" s="909"/>
      <c r="O524" s="909"/>
      <c r="P524" s="909"/>
      <c r="Q524" s="909"/>
      <c r="R524" s="909"/>
      <c r="S524" s="909"/>
      <c r="T524" s="909"/>
      <c r="U524" s="909"/>
      <c r="V524" s="909"/>
      <c r="W524" s="909"/>
      <c r="X524" s="909"/>
      <c r="Y524" s="909"/>
      <c r="Z524" s="909"/>
    </row>
    <row r="525" spans="1:26" ht="12.75" customHeight="1">
      <c r="A525" s="909"/>
      <c r="B525" s="909"/>
      <c r="C525" s="909"/>
      <c r="D525" s="909"/>
      <c r="E525" s="909"/>
      <c r="F525" s="909"/>
      <c r="G525" s="909"/>
      <c r="H525" s="909"/>
      <c r="I525" s="909"/>
      <c r="J525" s="909"/>
      <c r="K525" s="909"/>
      <c r="L525" s="909"/>
      <c r="M525" s="909"/>
      <c r="N525" s="909"/>
      <c r="O525" s="909"/>
      <c r="P525" s="909"/>
      <c r="Q525" s="909"/>
      <c r="R525" s="909"/>
      <c r="S525" s="909"/>
      <c r="T525" s="909"/>
      <c r="U525" s="909"/>
      <c r="V525" s="909"/>
      <c r="W525" s="909"/>
      <c r="X525" s="909"/>
      <c r="Y525" s="909"/>
      <c r="Z525" s="909"/>
    </row>
    <row r="526" spans="1:26" ht="12.75" customHeight="1">
      <c r="A526" s="909"/>
      <c r="B526" s="909"/>
      <c r="C526" s="909"/>
      <c r="D526" s="909"/>
      <c r="E526" s="909"/>
      <c r="F526" s="909"/>
      <c r="G526" s="909"/>
      <c r="H526" s="909"/>
      <c r="I526" s="909"/>
      <c r="J526" s="909"/>
      <c r="K526" s="909"/>
      <c r="L526" s="909"/>
      <c r="M526" s="909"/>
      <c r="N526" s="909"/>
      <c r="O526" s="909"/>
      <c r="P526" s="909"/>
      <c r="Q526" s="909"/>
      <c r="R526" s="909"/>
      <c r="S526" s="909"/>
      <c r="T526" s="909"/>
      <c r="U526" s="909"/>
      <c r="V526" s="909"/>
      <c r="W526" s="909"/>
      <c r="X526" s="909"/>
      <c r="Y526" s="909"/>
      <c r="Z526" s="909"/>
    </row>
    <row r="527" spans="1:26" ht="12.75" customHeight="1">
      <c r="A527" s="909"/>
      <c r="B527" s="909"/>
      <c r="C527" s="909"/>
      <c r="D527" s="909"/>
      <c r="E527" s="909"/>
      <c r="F527" s="909"/>
      <c r="G527" s="909"/>
      <c r="H527" s="909"/>
      <c r="I527" s="909"/>
      <c r="J527" s="909"/>
      <c r="K527" s="909"/>
      <c r="L527" s="909"/>
      <c r="M527" s="909"/>
      <c r="N527" s="909"/>
      <c r="O527" s="909"/>
      <c r="P527" s="909"/>
      <c r="Q527" s="909"/>
      <c r="R527" s="909"/>
      <c r="S527" s="909"/>
      <c r="T527" s="909"/>
      <c r="U527" s="909"/>
      <c r="V527" s="909"/>
      <c r="W527" s="909"/>
      <c r="X527" s="909"/>
      <c r="Y527" s="909"/>
      <c r="Z527" s="909"/>
    </row>
    <row r="528" spans="1:26" ht="12.75" customHeight="1">
      <c r="A528" s="909"/>
      <c r="B528" s="909"/>
      <c r="C528" s="909"/>
      <c r="D528" s="909"/>
      <c r="E528" s="909"/>
      <c r="F528" s="909"/>
      <c r="G528" s="909"/>
      <c r="H528" s="909"/>
      <c r="I528" s="909"/>
      <c r="J528" s="909"/>
      <c r="K528" s="909"/>
      <c r="L528" s="909"/>
      <c r="M528" s="909"/>
      <c r="N528" s="909"/>
      <c r="O528" s="909"/>
      <c r="P528" s="909"/>
      <c r="Q528" s="909"/>
      <c r="R528" s="909"/>
      <c r="S528" s="909"/>
      <c r="T528" s="909"/>
      <c r="U528" s="909"/>
      <c r="V528" s="909"/>
      <c r="W528" s="909"/>
      <c r="X528" s="909"/>
      <c r="Y528" s="909"/>
      <c r="Z528" s="909"/>
    </row>
    <row r="529" spans="1:26" ht="12.75" customHeight="1">
      <c r="A529" s="909"/>
      <c r="B529" s="909"/>
      <c r="C529" s="909"/>
      <c r="D529" s="909"/>
      <c r="E529" s="909"/>
      <c r="F529" s="909"/>
      <c r="G529" s="909"/>
      <c r="H529" s="909"/>
      <c r="I529" s="909"/>
      <c r="J529" s="909"/>
      <c r="K529" s="909"/>
      <c r="L529" s="909"/>
      <c r="M529" s="909"/>
      <c r="N529" s="909"/>
      <c r="O529" s="909"/>
      <c r="P529" s="909"/>
      <c r="Q529" s="909"/>
      <c r="R529" s="909"/>
      <c r="S529" s="909"/>
      <c r="T529" s="909"/>
      <c r="U529" s="909"/>
      <c r="V529" s="909"/>
      <c r="W529" s="909"/>
      <c r="X529" s="909"/>
      <c r="Y529" s="909"/>
      <c r="Z529" s="909"/>
    </row>
    <row r="530" spans="1:26" ht="12.75" customHeight="1">
      <c r="A530" s="909"/>
      <c r="B530" s="909"/>
      <c r="C530" s="909"/>
      <c r="D530" s="909"/>
      <c r="E530" s="909"/>
      <c r="F530" s="909"/>
      <c r="G530" s="909"/>
      <c r="H530" s="909"/>
      <c r="I530" s="909"/>
      <c r="J530" s="909"/>
      <c r="K530" s="909"/>
      <c r="L530" s="909"/>
      <c r="M530" s="909"/>
      <c r="N530" s="909"/>
      <c r="O530" s="909"/>
      <c r="P530" s="909"/>
      <c r="Q530" s="909"/>
      <c r="R530" s="909"/>
      <c r="S530" s="909"/>
      <c r="T530" s="909"/>
      <c r="U530" s="909"/>
      <c r="V530" s="909"/>
      <c r="W530" s="909"/>
      <c r="X530" s="909"/>
      <c r="Y530" s="909"/>
      <c r="Z530" s="909"/>
    </row>
    <row r="531" spans="1:26" ht="12.75" customHeight="1">
      <c r="A531" s="909"/>
      <c r="B531" s="909"/>
      <c r="C531" s="909"/>
      <c r="D531" s="909"/>
      <c r="E531" s="909"/>
      <c r="F531" s="909"/>
      <c r="G531" s="909"/>
      <c r="H531" s="909"/>
      <c r="I531" s="909"/>
      <c r="J531" s="909"/>
      <c r="K531" s="909"/>
      <c r="L531" s="909"/>
      <c r="M531" s="909"/>
      <c r="N531" s="909"/>
      <c r="O531" s="909"/>
      <c r="P531" s="909"/>
      <c r="Q531" s="909"/>
      <c r="R531" s="909"/>
      <c r="S531" s="909"/>
      <c r="T531" s="909"/>
      <c r="U531" s="909"/>
      <c r="V531" s="909"/>
      <c r="W531" s="909"/>
      <c r="X531" s="909"/>
      <c r="Y531" s="909"/>
      <c r="Z531" s="909"/>
    </row>
    <row r="532" spans="1:26" ht="12.75" customHeight="1">
      <c r="A532" s="909"/>
      <c r="B532" s="909"/>
      <c r="C532" s="909"/>
      <c r="D532" s="909"/>
      <c r="E532" s="909"/>
      <c r="F532" s="909"/>
      <c r="G532" s="909"/>
      <c r="H532" s="909"/>
      <c r="I532" s="909"/>
      <c r="J532" s="909"/>
      <c r="K532" s="909"/>
      <c r="L532" s="909"/>
      <c r="M532" s="909"/>
      <c r="N532" s="909"/>
      <c r="O532" s="909"/>
      <c r="P532" s="909"/>
      <c r="Q532" s="909"/>
      <c r="R532" s="909"/>
      <c r="S532" s="909"/>
      <c r="T532" s="909"/>
      <c r="U532" s="909"/>
      <c r="V532" s="909"/>
      <c r="W532" s="909"/>
      <c r="X532" s="909"/>
      <c r="Y532" s="909"/>
      <c r="Z532" s="909"/>
    </row>
    <row r="533" spans="1:26" ht="12.75" customHeight="1">
      <c r="A533" s="909"/>
      <c r="B533" s="909"/>
      <c r="C533" s="909"/>
      <c r="D533" s="909"/>
      <c r="E533" s="909"/>
      <c r="F533" s="909"/>
      <c r="G533" s="909"/>
      <c r="H533" s="909"/>
      <c r="I533" s="909"/>
      <c r="J533" s="909"/>
      <c r="K533" s="909"/>
      <c r="L533" s="909"/>
      <c r="M533" s="909"/>
      <c r="N533" s="909"/>
      <c r="O533" s="909"/>
      <c r="P533" s="909"/>
      <c r="Q533" s="909"/>
      <c r="R533" s="909"/>
      <c r="S533" s="909"/>
      <c r="T533" s="909"/>
      <c r="U533" s="909"/>
      <c r="V533" s="909"/>
      <c r="W533" s="909"/>
      <c r="X533" s="909"/>
      <c r="Y533" s="909"/>
      <c r="Z533" s="909"/>
    </row>
    <row r="534" spans="1:26" ht="12.75" customHeight="1">
      <c r="A534" s="909"/>
      <c r="B534" s="909"/>
      <c r="C534" s="909"/>
      <c r="D534" s="909"/>
      <c r="E534" s="909"/>
      <c r="F534" s="909"/>
      <c r="G534" s="909"/>
      <c r="H534" s="909"/>
      <c r="I534" s="909"/>
      <c r="J534" s="909"/>
      <c r="K534" s="909"/>
      <c r="L534" s="909"/>
      <c r="M534" s="909"/>
      <c r="N534" s="909"/>
      <c r="O534" s="909"/>
      <c r="P534" s="909"/>
      <c r="Q534" s="909"/>
      <c r="R534" s="909"/>
      <c r="S534" s="909"/>
      <c r="T534" s="909"/>
      <c r="U534" s="909"/>
      <c r="V534" s="909"/>
      <c r="W534" s="909"/>
      <c r="X534" s="909"/>
      <c r="Y534" s="909"/>
      <c r="Z534" s="909"/>
    </row>
    <row r="535" spans="1:26" ht="12.75" customHeight="1">
      <c r="A535" s="909"/>
      <c r="B535" s="909"/>
      <c r="C535" s="909"/>
      <c r="D535" s="909"/>
      <c r="E535" s="909"/>
      <c r="F535" s="909"/>
      <c r="G535" s="909"/>
      <c r="H535" s="909"/>
      <c r="I535" s="909"/>
      <c r="J535" s="909"/>
      <c r="K535" s="909"/>
      <c r="L535" s="909"/>
      <c r="M535" s="909"/>
      <c r="N535" s="909"/>
      <c r="O535" s="909"/>
      <c r="P535" s="909"/>
      <c r="Q535" s="909"/>
      <c r="R535" s="909"/>
      <c r="S535" s="909"/>
      <c r="T535" s="909"/>
      <c r="U535" s="909"/>
      <c r="V535" s="909"/>
      <c r="W535" s="909"/>
      <c r="X535" s="909"/>
      <c r="Y535" s="909"/>
      <c r="Z535" s="909"/>
    </row>
    <row r="536" spans="1:26" ht="12.75" customHeight="1">
      <c r="A536" s="909"/>
      <c r="B536" s="909"/>
      <c r="C536" s="909"/>
      <c r="D536" s="909"/>
      <c r="E536" s="909"/>
      <c r="F536" s="909"/>
      <c r="G536" s="909"/>
      <c r="H536" s="909"/>
      <c r="I536" s="909"/>
      <c r="J536" s="909"/>
      <c r="K536" s="909"/>
      <c r="L536" s="909"/>
      <c r="M536" s="909"/>
      <c r="N536" s="909"/>
      <c r="O536" s="909"/>
      <c r="P536" s="909"/>
      <c r="Q536" s="909"/>
      <c r="R536" s="909"/>
      <c r="S536" s="909"/>
      <c r="T536" s="909"/>
      <c r="U536" s="909"/>
      <c r="V536" s="909"/>
      <c r="W536" s="909"/>
      <c r="X536" s="909"/>
      <c r="Y536" s="909"/>
      <c r="Z536" s="909"/>
    </row>
    <row r="537" spans="1:26" ht="12.75" customHeight="1">
      <c r="A537" s="909"/>
      <c r="B537" s="909"/>
      <c r="C537" s="909"/>
      <c r="D537" s="909"/>
      <c r="E537" s="909"/>
      <c r="F537" s="909"/>
      <c r="G537" s="909"/>
      <c r="H537" s="909"/>
      <c r="I537" s="909"/>
      <c r="J537" s="909"/>
      <c r="K537" s="909"/>
      <c r="L537" s="909"/>
      <c r="M537" s="909"/>
      <c r="N537" s="909"/>
      <c r="O537" s="909"/>
      <c r="P537" s="909"/>
      <c r="Q537" s="909"/>
      <c r="R537" s="909"/>
      <c r="S537" s="909"/>
      <c r="T537" s="909"/>
      <c r="U537" s="909"/>
      <c r="V537" s="909"/>
      <c r="W537" s="909"/>
      <c r="X537" s="909"/>
      <c r="Y537" s="909"/>
      <c r="Z537" s="909"/>
    </row>
    <row r="538" spans="1:26" ht="12.75" customHeight="1">
      <c r="A538" s="909"/>
      <c r="B538" s="909"/>
      <c r="C538" s="909"/>
      <c r="D538" s="909"/>
      <c r="E538" s="909"/>
      <c r="F538" s="909"/>
      <c r="G538" s="909"/>
      <c r="H538" s="909"/>
      <c r="I538" s="909"/>
      <c r="J538" s="909"/>
      <c r="K538" s="909"/>
      <c r="L538" s="909"/>
      <c r="M538" s="909"/>
      <c r="N538" s="909"/>
      <c r="O538" s="909"/>
      <c r="P538" s="909"/>
      <c r="Q538" s="909"/>
      <c r="R538" s="909"/>
      <c r="S538" s="909"/>
      <c r="T538" s="909"/>
      <c r="U538" s="909"/>
      <c r="V538" s="909"/>
      <c r="W538" s="909"/>
      <c r="X538" s="909"/>
      <c r="Y538" s="909"/>
      <c r="Z538" s="909"/>
    </row>
    <row r="539" spans="1:26" ht="12.75" customHeight="1">
      <c r="A539" s="909"/>
      <c r="B539" s="909"/>
      <c r="C539" s="909"/>
      <c r="D539" s="909"/>
      <c r="E539" s="909"/>
      <c r="F539" s="909"/>
      <c r="G539" s="909"/>
      <c r="H539" s="909"/>
      <c r="I539" s="909"/>
      <c r="J539" s="909"/>
      <c r="K539" s="909"/>
      <c r="L539" s="909"/>
      <c r="M539" s="909"/>
      <c r="N539" s="909"/>
      <c r="O539" s="909"/>
      <c r="P539" s="909"/>
      <c r="Q539" s="909"/>
      <c r="R539" s="909"/>
      <c r="S539" s="909"/>
      <c r="T539" s="909"/>
      <c r="U539" s="909"/>
      <c r="V539" s="909"/>
      <c r="W539" s="909"/>
      <c r="X539" s="909"/>
      <c r="Y539" s="909"/>
      <c r="Z539" s="909"/>
    </row>
    <row r="540" spans="1:26" ht="12.75" customHeight="1">
      <c r="A540" s="909"/>
      <c r="B540" s="909"/>
      <c r="C540" s="909"/>
      <c r="D540" s="909"/>
      <c r="E540" s="909"/>
      <c r="F540" s="909"/>
      <c r="G540" s="909"/>
      <c r="H540" s="909"/>
      <c r="I540" s="909"/>
      <c r="J540" s="909"/>
      <c r="K540" s="909"/>
      <c r="L540" s="909"/>
      <c r="M540" s="909"/>
      <c r="N540" s="909"/>
      <c r="O540" s="909"/>
      <c r="P540" s="909"/>
      <c r="Q540" s="909"/>
      <c r="R540" s="909"/>
      <c r="S540" s="909"/>
      <c r="T540" s="909"/>
      <c r="U540" s="909"/>
      <c r="V540" s="909"/>
      <c r="W540" s="909"/>
      <c r="X540" s="909"/>
      <c r="Y540" s="909"/>
      <c r="Z540" s="909"/>
    </row>
    <row r="541" spans="1:26" ht="12.75" customHeight="1">
      <c r="A541" s="909"/>
      <c r="B541" s="909"/>
      <c r="C541" s="909"/>
      <c r="D541" s="909"/>
      <c r="E541" s="909"/>
      <c r="F541" s="909"/>
      <c r="G541" s="909"/>
      <c r="H541" s="909"/>
      <c r="I541" s="909"/>
      <c r="J541" s="909"/>
      <c r="K541" s="909"/>
      <c r="L541" s="909"/>
      <c r="M541" s="909"/>
      <c r="N541" s="909"/>
      <c r="O541" s="909"/>
      <c r="P541" s="909"/>
      <c r="Q541" s="909"/>
      <c r="R541" s="909"/>
      <c r="S541" s="909"/>
      <c r="T541" s="909"/>
      <c r="U541" s="909"/>
      <c r="V541" s="909"/>
      <c r="W541" s="909"/>
      <c r="X541" s="909"/>
      <c r="Y541" s="909"/>
      <c r="Z541" s="909"/>
    </row>
    <row r="542" spans="1:26" ht="12.75" customHeight="1">
      <c r="A542" s="909"/>
      <c r="B542" s="909"/>
      <c r="C542" s="909"/>
      <c r="D542" s="909"/>
      <c r="E542" s="909"/>
      <c r="F542" s="909"/>
      <c r="G542" s="909"/>
      <c r="H542" s="909"/>
      <c r="I542" s="909"/>
      <c r="J542" s="909"/>
      <c r="K542" s="909"/>
      <c r="L542" s="909"/>
      <c r="M542" s="909"/>
      <c r="N542" s="909"/>
      <c r="O542" s="909"/>
      <c r="P542" s="909"/>
      <c r="Q542" s="909"/>
      <c r="R542" s="909"/>
      <c r="S542" s="909"/>
      <c r="T542" s="909"/>
      <c r="U542" s="909"/>
      <c r="V542" s="909"/>
      <c r="W542" s="909"/>
      <c r="X542" s="909"/>
      <c r="Y542" s="909"/>
      <c r="Z542" s="909"/>
    </row>
    <row r="543" spans="1:26" ht="12.75" customHeight="1">
      <c r="A543" s="909"/>
      <c r="B543" s="909"/>
      <c r="C543" s="909"/>
      <c r="D543" s="909"/>
      <c r="E543" s="909"/>
      <c r="F543" s="909"/>
      <c r="G543" s="909"/>
      <c r="H543" s="909"/>
      <c r="I543" s="909"/>
      <c r="J543" s="909"/>
      <c r="K543" s="909"/>
      <c r="L543" s="909"/>
      <c r="M543" s="909"/>
      <c r="N543" s="909"/>
      <c r="O543" s="909"/>
      <c r="P543" s="909"/>
      <c r="Q543" s="909"/>
      <c r="R543" s="909"/>
      <c r="S543" s="909"/>
      <c r="T543" s="909"/>
      <c r="U543" s="909"/>
      <c r="V543" s="909"/>
      <c r="W543" s="909"/>
      <c r="X543" s="909"/>
      <c r="Y543" s="909"/>
      <c r="Z543" s="909"/>
    </row>
    <row r="544" spans="1:26" ht="12.75" customHeight="1">
      <c r="A544" s="909"/>
      <c r="B544" s="909"/>
      <c r="C544" s="909"/>
      <c r="D544" s="909"/>
      <c r="E544" s="909"/>
      <c r="F544" s="909"/>
      <c r="G544" s="909"/>
      <c r="H544" s="909"/>
      <c r="I544" s="909"/>
      <c r="J544" s="909"/>
      <c r="K544" s="909"/>
      <c r="L544" s="909"/>
      <c r="M544" s="909"/>
      <c r="N544" s="909"/>
      <c r="O544" s="909"/>
      <c r="P544" s="909"/>
      <c r="Q544" s="909"/>
      <c r="R544" s="909"/>
      <c r="S544" s="909"/>
      <c r="T544" s="909"/>
      <c r="U544" s="909"/>
      <c r="V544" s="909"/>
      <c r="W544" s="909"/>
      <c r="X544" s="909"/>
      <c r="Y544" s="909"/>
      <c r="Z544" s="909"/>
    </row>
    <row r="545" spans="1:26" ht="12.75" customHeight="1">
      <c r="A545" s="909"/>
      <c r="B545" s="909"/>
      <c r="C545" s="909"/>
      <c r="D545" s="909"/>
      <c r="E545" s="909"/>
      <c r="F545" s="909"/>
      <c r="G545" s="909"/>
      <c r="H545" s="909"/>
      <c r="I545" s="909"/>
      <c r="J545" s="909"/>
      <c r="K545" s="909"/>
      <c r="L545" s="909"/>
      <c r="M545" s="909"/>
      <c r="N545" s="909"/>
      <c r="O545" s="909"/>
      <c r="P545" s="909"/>
      <c r="Q545" s="909"/>
      <c r="R545" s="909"/>
      <c r="S545" s="909"/>
      <c r="T545" s="909"/>
      <c r="U545" s="909"/>
      <c r="V545" s="909"/>
      <c r="W545" s="909"/>
      <c r="X545" s="909"/>
      <c r="Y545" s="909"/>
      <c r="Z545" s="909"/>
    </row>
    <row r="546" spans="1:26" ht="12.75" customHeight="1">
      <c r="A546" s="909"/>
      <c r="B546" s="909"/>
      <c r="C546" s="909"/>
      <c r="D546" s="909"/>
      <c r="E546" s="909"/>
      <c r="F546" s="909"/>
      <c r="G546" s="909"/>
      <c r="H546" s="909"/>
      <c r="I546" s="909"/>
      <c r="J546" s="909"/>
      <c r="K546" s="909"/>
      <c r="L546" s="909"/>
      <c r="M546" s="909"/>
      <c r="N546" s="909"/>
      <c r="O546" s="909"/>
      <c r="P546" s="909"/>
      <c r="Q546" s="909"/>
      <c r="R546" s="909"/>
      <c r="S546" s="909"/>
      <c r="T546" s="909"/>
      <c r="U546" s="909"/>
      <c r="V546" s="909"/>
      <c r="W546" s="909"/>
      <c r="X546" s="909"/>
      <c r="Y546" s="909"/>
      <c r="Z546" s="909"/>
    </row>
    <row r="547" spans="1:26" ht="12.75" customHeight="1">
      <c r="A547" s="909"/>
      <c r="B547" s="909"/>
      <c r="C547" s="909"/>
      <c r="D547" s="909"/>
      <c r="E547" s="909"/>
      <c r="F547" s="909"/>
      <c r="G547" s="909"/>
      <c r="H547" s="909"/>
      <c r="I547" s="909"/>
      <c r="J547" s="909"/>
      <c r="K547" s="909"/>
      <c r="L547" s="909"/>
      <c r="M547" s="909"/>
      <c r="N547" s="909"/>
      <c r="O547" s="909"/>
      <c r="P547" s="909"/>
      <c r="Q547" s="909"/>
      <c r="R547" s="909"/>
      <c r="S547" s="909"/>
      <c r="T547" s="909"/>
      <c r="U547" s="909"/>
      <c r="V547" s="909"/>
      <c r="W547" s="909"/>
      <c r="X547" s="909"/>
      <c r="Y547" s="909"/>
      <c r="Z547" s="909"/>
    </row>
    <row r="548" spans="1:26" ht="12.75" customHeight="1">
      <c r="A548" s="909"/>
      <c r="B548" s="909"/>
      <c r="C548" s="909"/>
      <c r="D548" s="909"/>
      <c r="E548" s="909"/>
      <c r="F548" s="909"/>
      <c r="G548" s="909"/>
      <c r="H548" s="909"/>
      <c r="I548" s="909"/>
      <c r="J548" s="909"/>
      <c r="K548" s="909"/>
      <c r="L548" s="909"/>
      <c r="M548" s="909"/>
      <c r="N548" s="909"/>
      <c r="O548" s="909"/>
      <c r="P548" s="909"/>
      <c r="Q548" s="909"/>
      <c r="R548" s="909"/>
      <c r="S548" s="909"/>
      <c r="T548" s="909"/>
      <c r="U548" s="909"/>
      <c r="V548" s="909"/>
      <c r="W548" s="909"/>
      <c r="X548" s="909"/>
      <c r="Y548" s="909"/>
      <c r="Z548" s="909"/>
    </row>
    <row r="549" spans="1:26" ht="12.75" customHeight="1">
      <c r="A549" s="909"/>
      <c r="B549" s="909"/>
      <c r="C549" s="909"/>
      <c r="D549" s="909"/>
      <c r="E549" s="909"/>
      <c r="F549" s="909"/>
      <c r="G549" s="909"/>
      <c r="H549" s="909"/>
      <c r="I549" s="909"/>
      <c r="J549" s="909"/>
      <c r="K549" s="909"/>
      <c r="L549" s="909"/>
      <c r="M549" s="909"/>
      <c r="N549" s="909"/>
      <c r="O549" s="909"/>
      <c r="P549" s="909"/>
      <c r="Q549" s="909"/>
      <c r="R549" s="909"/>
      <c r="S549" s="909"/>
      <c r="T549" s="909"/>
      <c r="U549" s="909"/>
      <c r="V549" s="909"/>
      <c r="W549" s="909"/>
      <c r="X549" s="909"/>
      <c r="Y549" s="909"/>
      <c r="Z549" s="909"/>
    </row>
    <row r="550" spans="1:26" ht="12.75" customHeight="1">
      <c r="A550" s="909"/>
      <c r="B550" s="909"/>
      <c r="C550" s="909"/>
      <c r="D550" s="909"/>
      <c r="E550" s="909"/>
      <c r="F550" s="909"/>
      <c r="G550" s="909"/>
      <c r="H550" s="909"/>
      <c r="I550" s="909"/>
      <c r="J550" s="909"/>
      <c r="K550" s="909"/>
      <c r="L550" s="909"/>
      <c r="M550" s="909"/>
      <c r="N550" s="909"/>
      <c r="O550" s="909"/>
      <c r="P550" s="909"/>
      <c r="Q550" s="909"/>
      <c r="R550" s="909"/>
      <c r="S550" s="909"/>
      <c r="T550" s="909"/>
      <c r="U550" s="909"/>
      <c r="V550" s="909"/>
      <c r="W550" s="909"/>
      <c r="X550" s="909"/>
      <c r="Y550" s="909"/>
      <c r="Z550" s="909"/>
    </row>
    <row r="551" spans="1:26" ht="12.75" customHeight="1">
      <c r="A551" s="909"/>
      <c r="B551" s="909"/>
      <c r="C551" s="909"/>
      <c r="D551" s="909"/>
      <c r="E551" s="909"/>
      <c r="F551" s="909"/>
      <c r="G551" s="909"/>
      <c r="H551" s="909"/>
      <c r="I551" s="909"/>
      <c r="J551" s="909"/>
      <c r="K551" s="909"/>
      <c r="L551" s="909"/>
      <c r="M551" s="909"/>
      <c r="N551" s="909"/>
      <c r="O551" s="909"/>
      <c r="P551" s="909"/>
      <c r="Q551" s="909"/>
      <c r="R551" s="909"/>
      <c r="S551" s="909"/>
      <c r="T551" s="909"/>
      <c r="U551" s="909"/>
      <c r="V551" s="909"/>
      <c r="W551" s="909"/>
      <c r="X551" s="909"/>
      <c r="Y551" s="909"/>
      <c r="Z551" s="909"/>
    </row>
    <row r="552" spans="1:26" ht="12.75" customHeight="1">
      <c r="A552" s="909"/>
      <c r="B552" s="909"/>
      <c r="C552" s="909"/>
      <c r="D552" s="909"/>
      <c r="E552" s="909"/>
      <c r="F552" s="909"/>
      <c r="G552" s="909"/>
      <c r="H552" s="909"/>
      <c r="I552" s="909"/>
      <c r="J552" s="909"/>
      <c r="K552" s="909"/>
      <c r="L552" s="909"/>
      <c r="M552" s="909"/>
      <c r="N552" s="909"/>
      <c r="O552" s="909"/>
      <c r="P552" s="909"/>
      <c r="Q552" s="909"/>
      <c r="R552" s="909"/>
      <c r="S552" s="909"/>
      <c r="T552" s="909"/>
      <c r="U552" s="909"/>
      <c r="V552" s="909"/>
      <c r="W552" s="909"/>
      <c r="X552" s="909"/>
      <c r="Y552" s="909"/>
      <c r="Z552" s="909"/>
    </row>
    <row r="553" spans="1:26" ht="12.75" customHeight="1">
      <c r="A553" s="909"/>
      <c r="B553" s="909"/>
      <c r="C553" s="909"/>
      <c r="D553" s="909"/>
      <c r="E553" s="909"/>
      <c r="F553" s="909"/>
      <c r="G553" s="909"/>
      <c r="H553" s="909"/>
      <c r="I553" s="909"/>
      <c r="J553" s="909"/>
      <c r="K553" s="909"/>
      <c r="L553" s="909"/>
      <c r="M553" s="909"/>
      <c r="N553" s="909"/>
      <c r="O553" s="909"/>
      <c r="P553" s="909"/>
      <c r="Q553" s="909"/>
      <c r="R553" s="909"/>
      <c r="S553" s="909"/>
      <c r="T553" s="909"/>
      <c r="U553" s="909"/>
      <c r="V553" s="909"/>
      <c r="W553" s="909"/>
      <c r="X553" s="909"/>
      <c r="Y553" s="909"/>
      <c r="Z553" s="909"/>
    </row>
    <row r="554" spans="1:26" ht="12.75" customHeight="1">
      <c r="A554" s="909"/>
      <c r="B554" s="909"/>
      <c r="C554" s="909"/>
      <c r="D554" s="909"/>
      <c r="E554" s="909"/>
      <c r="F554" s="909"/>
      <c r="G554" s="909"/>
      <c r="H554" s="909"/>
      <c r="I554" s="909"/>
      <c r="J554" s="909"/>
      <c r="K554" s="909"/>
      <c r="L554" s="909"/>
      <c r="M554" s="909"/>
      <c r="N554" s="909"/>
      <c r="O554" s="909"/>
      <c r="P554" s="909"/>
      <c r="Q554" s="909"/>
      <c r="R554" s="909"/>
      <c r="S554" s="909"/>
      <c r="T554" s="909"/>
      <c r="U554" s="909"/>
      <c r="V554" s="909"/>
      <c r="W554" s="909"/>
      <c r="X554" s="909"/>
      <c r="Y554" s="909"/>
      <c r="Z554" s="909"/>
    </row>
    <row r="555" spans="1:26" ht="12.75" customHeight="1">
      <c r="A555" s="909"/>
      <c r="B555" s="909"/>
      <c r="C555" s="909"/>
      <c r="D555" s="909"/>
      <c r="E555" s="909"/>
      <c r="F555" s="909"/>
      <c r="G555" s="909"/>
      <c r="H555" s="909"/>
      <c r="I555" s="909"/>
      <c r="J555" s="909"/>
      <c r="K555" s="909"/>
      <c r="L555" s="909"/>
      <c r="M555" s="909"/>
      <c r="N555" s="909"/>
      <c r="O555" s="909"/>
      <c r="P555" s="909"/>
      <c r="Q555" s="909"/>
      <c r="R555" s="909"/>
      <c r="S555" s="909"/>
      <c r="T555" s="909"/>
      <c r="U555" s="909"/>
      <c r="V555" s="909"/>
      <c r="W555" s="909"/>
      <c r="X555" s="909"/>
      <c r="Y555" s="909"/>
      <c r="Z555" s="909"/>
    </row>
    <row r="556" spans="1:26" ht="12.75" customHeight="1">
      <c r="A556" s="909"/>
      <c r="B556" s="909"/>
      <c r="C556" s="909"/>
      <c r="D556" s="909"/>
      <c r="E556" s="909"/>
      <c r="F556" s="909"/>
      <c r="G556" s="909"/>
      <c r="H556" s="909"/>
      <c r="I556" s="909"/>
      <c r="J556" s="909"/>
      <c r="K556" s="909"/>
      <c r="L556" s="909"/>
      <c r="M556" s="909"/>
      <c r="N556" s="909"/>
      <c r="O556" s="909"/>
      <c r="P556" s="909"/>
      <c r="Q556" s="909"/>
      <c r="R556" s="909"/>
      <c r="S556" s="909"/>
      <c r="T556" s="909"/>
      <c r="U556" s="909"/>
      <c r="V556" s="909"/>
      <c r="W556" s="909"/>
      <c r="X556" s="909"/>
      <c r="Y556" s="909"/>
      <c r="Z556" s="909"/>
    </row>
    <row r="557" spans="1:26" ht="12.75" customHeight="1">
      <c r="A557" s="909"/>
      <c r="B557" s="909"/>
      <c r="C557" s="909"/>
      <c r="D557" s="909"/>
      <c r="E557" s="909"/>
      <c r="F557" s="909"/>
      <c r="G557" s="909"/>
      <c r="H557" s="909"/>
      <c r="I557" s="909"/>
      <c r="J557" s="909"/>
      <c r="K557" s="909"/>
      <c r="L557" s="909"/>
      <c r="M557" s="909"/>
      <c r="N557" s="909"/>
      <c r="O557" s="909"/>
      <c r="P557" s="909"/>
      <c r="Q557" s="909"/>
      <c r="R557" s="909"/>
      <c r="S557" s="909"/>
      <c r="T557" s="909"/>
      <c r="U557" s="909"/>
      <c r="V557" s="909"/>
      <c r="W557" s="909"/>
      <c r="X557" s="909"/>
      <c r="Y557" s="909"/>
      <c r="Z557" s="909"/>
    </row>
    <row r="558" spans="1:26" ht="12.75" customHeight="1">
      <c r="A558" s="909"/>
      <c r="B558" s="909"/>
      <c r="C558" s="909"/>
      <c r="D558" s="909"/>
      <c r="E558" s="909"/>
      <c r="F558" s="909"/>
      <c r="G558" s="909"/>
      <c r="H558" s="909"/>
      <c r="I558" s="909"/>
      <c r="J558" s="909"/>
      <c r="K558" s="909"/>
      <c r="L558" s="909"/>
      <c r="M558" s="909"/>
      <c r="N558" s="909"/>
      <c r="O558" s="909"/>
      <c r="P558" s="909"/>
      <c r="Q558" s="909"/>
      <c r="R558" s="909"/>
      <c r="S558" s="909"/>
      <c r="T558" s="909"/>
      <c r="U558" s="909"/>
      <c r="V558" s="909"/>
      <c r="W558" s="909"/>
      <c r="X558" s="909"/>
      <c r="Y558" s="909"/>
      <c r="Z558" s="909"/>
    </row>
    <row r="559" spans="1:26" ht="12.75" customHeight="1">
      <c r="A559" s="909"/>
      <c r="B559" s="909"/>
      <c r="C559" s="909"/>
      <c r="D559" s="909"/>
      <c r="E559" s="909"/>
      <c r="F559" s="909"/>
      <c r="G559" s="909"/>
      <c r="H559" s="909"/>
      <c r="I559" s="909"/>
      <c r="J559" s="909"/>
      <c r="K559" s="909"/>
      <c r="L559" s="909"/>
      <c r="M559" s="909"/>
      <c r="N559" s="909"/>
      <c r="O559" s="909"/>
      <c r="P559" s="909"/>
      <c r="Q559" s="909"/>
      <c r="R559" s="909"/>
      <c r="S559" s="909"/>
      <c r="T559" s="909"/>
      <c r="U559" s="909"/>
      <c r="V559" s="909"/>
      <c r="W559" s="909"/>
      <c r="X559" s="909"/>
      <c r="Y559" s="909"/>
      <c r="Z559" s="909"/>
    </row>
    <row r="560" spans="1:26" ht="12.75" customHeight="1">
      <c r="A560" s="909"/>
      <c r="B560" s="909"/>
      <c r="C560" s="909"/>
      <c r="D560" s="909"/>
      <c r="E560" s="909"/>
      <c r="F560" s="909"/>
      <c r="G560" s="909"/>
      <c r="H560" s="909"/>
      <c r="I560" s="909"/>
      <c r="J560" s="909"/>
      <c r="K560" s="909"/>
      <c r="L560" s="909"/>
      <c r="M560" s="909"/>
      <c r="N560" s="909"/>
      <c r="O560" s="909"/>
      <c r="P560" s="909"/>
      <c r="Q560" s="909"/>
      <c r="R560" s="909"/>
      <c r="S560" s="909"/>
      <c r="T560" s="909"/>
      <c r="U560" s="909"/>
      <c r="V560" s="909"/>
      <c r="W560" s="909"/>
      <c r="X560" s="909"/>
      <c r="Y560" s="909"/>
      <c r="Z560" s="909"/>
    </row>
    <row r="561" spans="1:26" ht="12.75" customHeight="1">
      <c r="A561" s="909"/>
      <c r="B561" s="909"/>
      <c r="C561" s="909"/>
      <c r="D561" s="909"/>
      <c r="E561" s="909"/>
      <c r="F561" s="909"/>
      <c r="G561" s="909"/>
      <c r="H561" s="909"/>
      <c r="I561" s="909"/>
      <c r="J561" s="909"/>
      <c r="K561" s="909"/>
      <c r="L561" s="909"/>
      <c r="M561" s="909"/>
      <c r="N561" s="909"/>
      <c r="O561" s="909"/>
      <c r="P561" s="909"/>
      <c r="Q561" s="909"/>
      <c r="R561" s="909"/>
      <c r="S561" s="909"/>
      <c r="T561" s="909"/>
      <c r="U561" s="909"/>
      <c r="V561" s="909"/>
      <c r="W561" s="909"/>
      <c r="X561" s="909"/>
      <c r="Y561" s="909"/>
      <c r="Z561" s="909"/>
    </row>
    <row r="562" spans="1:26" ht="12.75" customHeight="1">
      <c r="A562" s="909"/>
      <c r="B562" s="909"/>
      <c r="C562" s="909"/>
      <c r="D562" s="909"/>
      <c r="E562" s="909"/>
      <c r="F562" s="909"/>
      <c r="G562" s="909"/>
      <c r="H562" s="909"/>
      <c r="I562" s="909"/>
      <c r="J562" s="909"/>
      <c r="K562" s="909"/>
      <c r="L562" s="909"/>
      <c r="M562" s="909"/>
      <c r="N562" s="909"/>
      <c r="O562" s="909"/>
      <c r="P562" s="909"/>
      <c r="Q562" s="909"/>
      <c r="R562" s="909"/>
      <c r="S562" s="909"/>
      <c r="T562" s="909"/>
      <c r="U562" s="909"/>
      <c r="V562" s="909"/>
      <c r="W562" s="909"/>
      <c r="X562" s="909"/>
      <c r="Y562" s="909"/>
      <c r="Z562" s="909"/>
    </row>
    <row r="563" spans="1:26" ht="12.75" customHeight="1">
      <c r="A563" s="909"/>
      <c r="B563" s="909"/>
      <c r="C563" s="909"/>
      <c r="D563" s="909"/>
      <c r="E563" s="909"/>
      <c r="F563" s="909"/>
      <c r="G563" s="909"/>
      <c r="H563" s="909"/>
      <c r="I563" s="909"/>
      <c r="J563" s="909"/>
      <c r="K563" s="909"/>
      <c r="L563" s="909"/>
      <c r="M563" s="909"/>
      <c r="N563" s="909"/>
      <c r="O563" s="909"/>
      <c r="P563" s="909"/>
      <c r="Q563" s="909"/>
      <c r="R563" s="909"/>
      <c r="S563" s="909"/>
      <c r="T563" s="909"/>
      <c r="U563" s="909"/>
      <c r="V563" s="909"/>
      <c r="W563" s="909"/>
      <c r="X563" s="909"/>
      <c r="Y563" s="909"/>
      <c r="Z563" s="909"/>
    </row>
    <row r="564" spans="1:26" ht="12.75" customHeight="1">
      <c r="A564" s="909"/>
      <c r="B564" s="909"/>
      <c r="C564" s="909"/>
      <c r="D564" s="909"/>
      <c r="E564" s="909"/>
      <c r="F564" s="909"/>
      <c r="G564" s="909"/>
      <c r="H564" s="909"/>
      <c r="I564" s="909"/>
      <c r="J564" s="909"/>
      <c r="K564" s="909"/>
      <c r="L564" s="909"/>
      <c r="M564" s="909"/>
      <c r="N564" s="909"/>
      <c r="O564" s="909"/>
      <c r="P564" s="909"/>
      <c r="Q564" s="909"/>
      <c r="R564" s="909"/>
      <c r="S564" s="909"/>
      <c r="T564" s="909"/>
      <c r="U564" s="909"/>
      <c r="V564" s="909"/>
      <c r="W564" s="909"/>
      <c r="X564" s="909"/>
      <c r="Y564" s="909"/>
      <c r="Z564" s="909"/>
    </row>
    <row r="565" spans="1:26" ht="12.75" customHeight="1">
      <c r="A565" s="909"/>
      <c r="B565" s="909"/>
      <c r="C565" s="909"/>
      <c r="D565" s="909"/>
      <c r="E565" s="909"/>
      <c r="F565" s="909"/>
      <c r="G565" s="909"/>
      <c r="H565" s="909"/>
      <c r="I565" s="909"/>
      <c r="J565" s="909"/>
      <c r="K565" s="909"/>
      <c r="L565" s="909"/>
      <c r="M565" s="909"/>
      <c r="N565" s="909"/>
      <c r="O565" s="909"/>
      <c r="P565" s="909"/>
      <c r="Q565" s="909"/>
      <c r="R565" s="909"/>
      <c r="S565" s="909"/>
      <c r="T565" s="909"/>
      <c r="U565" s="909"/>
      <c r="V565" s="909"/>
      <c r="W565" s="909"/>
      <c r="X565" s="909"/>
      <c r="Y565" s="909"/>
      <c r="Z565" s="909"/>
    </row>
    <row r="566" spans="1:26" ht="12.75" customHeight="1">
      <c r="A566" s="909"/>
      <c r="B566" s="909"/>
      <c r="C566" s="909"/>
      <c r="D566" s="909"/>
      <c r="E566" s="909"/>
      <c r="F566" s="909"/>
      <c r="G566" s="909"/>
      <c r="H566" s="909"/>
      <c r="I566" s="909"/>
      <c r="J566" s="909"/>
      <c r="K566" s="909"/>
      <c r="L566" s="909"/>
      <c r="M566" s="909"/>
      <c r="N566" s="909"/>
      <c r="O566" s="909"/>
      <c r="P566" s="909"/>
      <c r="Q566" s="909"/>
      <c r="R566" s="909"/>
      <c r="S566" s="909"/>
      <c r="T566" s="909"/>
      <c r="U566" s="909"/>
      <c r="V566" s="909"/>
      <c r="W566" s="909"/>
      <c r="X566" s="909"/>
      <c r="Y566" s="909"/>
      <c r="Z566" s="909"/>
    </row>
    <row r="567" spans="1:26" ht="12.75" customHeight="1">
      <c r="A567" s="909"/>
      <c r="B567" s="909"/>
      <c r="C567" s="909"/>
      <c r="D567" s="909"/>
      <c r="E567" s="909"/>
      <c r="F567" s="909"/>
      <c r="G567" s="909"/>
      <c r="H567" s="909"/>
      <c r="I567" s="909"/>
      <c r="J567" s="909"/>
      <c r="K567" s="909"/>
      <c r="L567" s="909"/>
      <c r="M567" s="909"/>
      <c r="N567" s="909"/>
      <c r="O567" s="909"/>
      <c r="P567" s="909"/>
      <c r="Q567" s="909"/>
      <c r="R567" s="909"/>
      <c r="S567" s="909"/>
      <c r="T567" s="909"/>
      <c r="U567" s="909"/>
      <c r="V567" s="909"/>
      <c r="W567" s="909"/>
      <c r="X567" s="909"/>
      <c r="Y567" s="909"/>
      <c r="Z567" s="909"/>
    </row>
    <row r="568" spans="1:26" ht="12.75" customHeight="1">
      <c r="A568" s="909"/>
      <c r="B568" s="909"/>
      <c r="C568" s="909"/>
      <c r="D568" s="909"/>
      <c r="E568" s="909"/>
      <c r="F568" s="909"/>
      <c r="G568" s="909"/>
      <c r="H568" s="909"/>
      <c r="I568" s="909"/>
      <c r="J568" s="909"/>
      <c r="K568" s="909"/>
      <c r="L568" s="909"/>
      <c r="M568" s="909"/>
      <c r="N568" s="909"/>
      <c r="O568" s="909"/>
      <c r="P568" s="909"/>
      <c r="Q568" s="909"/>
      <c r="R568" s="909"/>
      <c r="S568" s="909"/>
      <c r="T568" s="909"/>
      <c r="U568" s="909"/>
      <c r="V568" s="909"/>
      <c r="W568" s="909"/>
      <c r="X568" s="909"/>
      <c r="Y568" s="909"/>
      <c r="Z568" s="909"/>
    </row>
    <row r="569" spans="1:26" ht="12.75" customHeight="1">
      <c r="A569" s="909"/>
      <c r="B569" s="909"/>
      <c r="C569" s="909"/>
      <c r="D569" s="909"/>
      <c r="E569" s="909"/>
      <c r="F569" s="909"/>
      <c r="G569" s="909"/>
      <c r="H569" s="909"/>
      <c r="I569" s="909"/>
      <c r="J569" s="909"/>
      <c r="K569" s="909"/>
      <c r="L569" s="909"/>
      <c r="M569" s="909"/>
      <c r="N569" s="909"/>
      <c r="O569" s="909"/>
      <c r="P569" s="909"/>
      <c r="Q569" s="909"/>
      <c r="R569" s="909"/>
      <c r="S569" s="909"/>
      <c r="T569" s="909"/>
      <c r="U569" s="909"/>
      <c r="V569" s="909"/>
      <c r="W569" s="909"/>
      <c r="X569" s="909"/>
      <c r="Y569" s="909"/>
      <c r="Z569" s="909"/>
    </row>
    <row r="570" spans="1:26" ht="12.75" customHeight="1">
      <c r="A570" s="909"/>
      <c r="B570" s="909"/>
      <c r="C570" s="909"/>
      <c r="D570" s="909"/>
      <c r="E570" s="909"/>
      <c r="F570" s="909"/>
      <c r="G570" s="909"/>
      <c r="H570" s="909"/>
      <c r="I570" s="909"/>
      <c r="J570" s="909"/>
      <c r="K570" s="909"/>
      <c r="L570" s="909"/>
      <c r="M570" s="909"/>
      <c r="N570" s="909"/>
      <c r="O570" s="909"/>
      <c r="P570" s="909"/>
      <c r="Q570" s="909"/>
      <c r="R570" s="909"/>
      <c r="S570" s="909"/>
      <c r="T570" s="909"/>
      <c r="U570" s="909"/>
      <c r="V570" s="909"/>
      <c r="W570" s="909"/>
      <c r="X570" s="909"/>
      <c r="Y570" s="909"/>
      <c r="Z570" s="909"/>
    </row>
    <row r="571" spans="1:26" ht="12.75" customHeight="1">
      <c r="A571" s="909"/>
      <c r="B571" s="909"/>
      <c r="C571" s="909"/>
      <c r="D571" s="909"/>
      <c r="E571" s="909"/>
      <c r="F571" s="909"/>
      <c r="G571" s="909"/>
      <c r="H571" s="909"/>
      <c r="I571" s="909"/>
      <c r="J571" s="909"/>
      <c r="K571" s="909"/>
      <c r="L571" s="909"/>
      <c r="M571" s="909"/>
      <c r="N571" s="909"/>
      <c r="O571" s="909"/>
      <c r="P571" s="909"/>
      <c r="Q571" s="909"/>
      <c r="R571" s="909"/>
      <c r="S571" s="909"/>
      <c r="T571" s="909"/>
      <c r="U571" s="909"/>
      <c r="V571" s="909"/>
      <c r="W571" s="909"/>
      <c r="X571" s="909"/>
      <c r="Y571" s="909"/>
      <c r="Z571" s="909"/>
    </row>
    <row r="572" spans="1:26" ht="12.75" customHeight="1">
      <c r="A572" s="909"/>
      <c r="B572" s="909"/>
      <c r="C572" s="909"/>
      <c r="D572" s="909"/>
      <c r="E572" s="909"/>
      <c r="F572" s="909"/>
      <c r="G572" s="909"/>
      <c r="H572" s="909"/>
      <c r="I572" s="909"/>
      <c r="J572" s="909"/>
      <c r="K572" s="909"/>
      <c r="L572" s="909"/>
      <c r="M572" s="909"/>
      <c r="N572" s="909"/>
      <c r="O572" s="909"/>
      <c r="P572" s="909"/>
      <c r="Q572" s="909"/>
      <c r="R572" s="909"/>
      <c r="S572" s="909"/>
      <c r="T572" s="909"/>
      <c r="U572" s="909"/>
      <c r="V572" s="909"/>
      <c r="W572" s="909"/>
      <c r="X572" s="909"/>
      <c r="Y572" s="909"/>
      <c r="Z572" s="909"/>
    </row>
    <row r="573" spans="1:26" ht="12.75" customHeight="1">
      <c r="A573" s="909"/>
      <c r="B573" s="909"/>
      <c r="C573" s="909"/>
      <c r="D573" s="909"/>
      <c r="E573" s="909"/>
      <c r="F573" s="909"/>
      <c r="G573" s="909"/>
      <c r="H573" s="909"/>
      <c r="I573" s="909"/>
      <c r="J573" s="909"/>
      <c r="K573" s="909"/>
      <c r="L573" s="909"/>
      <c r="M573" s="909"/>
      <c r="N573" s="909"/>
      <c r="O573" s="909"/>
      <c r="P573" s="909"/>
      <c r="Q573" s="909"/>
      <c r="R573" s="909"/>
      <c r="S573" s="909"/>
      <c r="T573" s="909"/>
      <c r="U573" s="909"/>
      <c r="V573" s="909"/>
      <c r="W573" s="909"/>
      <c r="X573" s="909"/>
      <c r="Y573" s="909"/>
      <c r="Z573" s="909"/>
    </row>
    <row r="574" spans="1:26" ht="12.75" customHeight="1">
      <c r="A574" s="909"/>
      <c r="B574" s="909"/>
      <c r="C574" s="909"/>
      <c r="D574" s="909"/>
      <c r="E574" s="909"/>
      <c r="F574" s="909"/>
      <c r="G574" s="909"/>
      <c r="H574" s="909"/>
      <c r="I574" s="909"/>
      <c r="J574" s="909"/>
      <c r="K574" s="909"/>
      <c r="L574" s="909"/>
      <c r="M574" s="909"/>
      <c r="N574" s="909"/>
      <c r="O574" s="909"/>
      <c r="P574" s="909"/>
      <c r="Q574" s="909"/>
      <c r="R574" s="909"/>
      <c r="S574" s="909"/>
      <c r="T574" s="909"/>
      <c r="U574" s="909"/>
      <c r="V574" s="909"/>
      <c r="W574" s="909"/>
      <c r="X574" s="909"/>
      <c r="Y574" s="909"/>
      <c r="Z574" s="909"/>
    </row>
    <row r="575" spans="1:26" ht="12.75" customHeight="1">
      <c r="A575" s="909"/>
      <c r="B575" s="909"/>
      <c r="C575" s="909"/>
      <c r="D575" s="909"/>
      <c r="E575" s="909"/>
      <c r="F575" s="909"/>
      <c r="G575" s="909"/>
      <c r="H575" s="909"/>
      <c r="I575" s="909"/>
      <c r="J575" s="909"/>
      <c r="K575" s="909"/>
      <c r="L575" s="909"/>
      <c r="M575" s="909"/>
      <c r="N575" s="909"/>
      <c r="O575" s="909"/>
      <c r="P575" s="909"/>
      <c r="Q575" s="909"/>
      <c r="R575" s="909"/>
      <c r="S575" s="909"/>
      <c r="T575" s="909"/>
      <c r="U575" s="909"/>
      <c r="V575" s="909"/>
      <c r="W575" s="909"/>
      <c r="X575" s="909"/>
      <c r="Y575" s="909"/>
      <c r="Z575" s="909"/>
    </row>
    <row r="576" spans="1:26" ht="12.75" customHeight="1">
      <c r="A576" s="909"/>
      <c r="B576" s="909"/>
      <c r="C576" s="909"/>
      <c r="D576" s="909"/>
      <c r="E576" s="909"/>
      <c r="F576" s="909"/>
      <c r="G576" s="909"/>
      <c r="H576" s="909"/>
      <c r="I576" s="909"/>
      <c r="J576" s="909"/>
      <c r="K576" s="909"/>
      <c r="L576" s="909"/>
      <c r="M576" s="909"/>
      <c r="N576" s="909"/>
      <c r="O576" s="909"/>
      <c r="P576" s="909"/>
      <c r="Q576" s="909"/>
      <c r="R576" s="909"/>
      <c r="S576" s="909"/>
      <c r="T576" s="909"/>
      <c r="U576" s="909"/>
      <c r="V576" s="909"/>
      <c r="W576" s="909"/>
      <c r="X576" s="909"/>
      <c r="Y576" s="909"/>
      <c r="Z576" s="909"/>
    </row>
    <row r="577" spans="1:26" ht="12.75" customHeight="1">
      <c r="A577" s="909"/>
      <c r="B577" s="909"/>
      <c r="C577" s="909"/>
      <c r="D577" s="909"/>
      <c r="E577" s="909"/>
      <c r="F577" s="909"/>
      <c r="G577" s="909"/>
      <c r="H577" s="909"/>
      <c r="I577" s="909"/>
      <c r="J577" s="909"/>
      <c r="K577" s="909"/>
      <c r="L577" s="909"/>
      <c r="M577" s="909"/>
      <c r="N577" s="909"/>
      <c r="O577" s="909"/>
      <c r="P577" s="909"/>
      <c r="Q577" s="909"/>
      <c r="R577" s="909"/>
      <c r="S577" s="909"/>
      <c r="T577" s="909"/>
      <c r="U577" s="909"/>
      <c r="V577" s="909"/>
      <c r="W577" s="909"/>
      <c r="X577" s="909"/>
      <c r="Y577" s="909"/>
      <c r="Z577" s="909"/>
    </row>
    <row r="578" spans="1:26" ht="12.75" customHeight="1">
      <c r="A578" s="909"/>
      <c r="B578" s="909"/>
      <c r="C578" s="909"/>
      <c r="D578" s="909"/>
      <c r="E578" s="909"/>
      <c r="F578" s="909"/>
      <c r="G578" s="909"/>
      <c r="H578" s="909"/>
      <c r="I578" s="909"/>
      <c r="J578" s="909"/>
      <c r="K578" s="909"/>
      <c r="L578" s="909"/>
      <c r="M578" s="909"/>
      <c r="N578" s="909"/>
      <c r="O578" s="909"/>
      <c r="P578" s="909"/>
      <c r="Q578" s="909"/>
      <c r="R578" s="909"/>
      <c r="S578" s="909"/>
      <c r="T578" s="909"/>
      <c r="U578" s="909"/>
      <c r="V578" s="909"/>
      <c r="W578" s="909"/>
      <c r="X578" s="909"/>
      <c r="Y578" s="909"/>
      <c r="Z578" s="909"/>
    </row>
    <row r="579" spans="1:26" ht="12.75" customHeight="1">
      <c r="A579" s="909"/>
      <c r="B579" s="909"/>
      <c r="C579" s="909"/>
      <c r="D579" s="909"/>
      <c r="E579" s="909"/>
      <c r="F579" s="909"/>
      <c r="G579" s="909"/>
      <c r="H579" s="909"/>
      <c r="I579" s="909"/>
      <c r="J579" s="909"/>
      <c r="K579" s="909"/>
      <c r="L579" s="909"/>
      <c r="M579" s="909"/>
      <c r="N579" s="909"/>
      <c r="O579" s="909"/>
      <c r="P579" s="909"/>
      <c r="Q579" s="909"/>
      <c r="R579" s="909"/>
      <c r="S579" s="909"/>
      <c r="T579" s="909"/>
      <c r="U579" s="909"/>
      <c r="V579" s="909"/>
      <c r="W579" s="909"/>
      <c r="X579" s="909"/>
      <c r="Y579" s="909"/>
      <c r="Z579" s="909"/>
    </row>
    <row r="580" spans="1:26" ht="12.75" customHeight="1">
      <c r="A580" s="909"/>
      <c r="B580" s="909"/>
      <c r="C580" s="909"/>
      <c r="D580" s="909"/>
      <c r="E580" s="909"/>
      <c r="F580" s="909"/>
      <c r="G580" s="909"/>
      <c r="H580" s="909"/>
      <c r="I580" s="909"/>
      <c r="J580" s="909"/>
      <c r="K580" s="909"/>
      <c r="L580" s="909"/>
      <c r="M580" s="909"/>
      <c r="N580" s="909"/>
      <c r="O580" s="909"/>
      <c r="P580" s="909"/>
      <c r="Q580" s="909"/>
      <c r="R580" s="909"/>
      <c r="S580" s="909"/>
      <c r="T580" s="909"/>
      <c r="U580" s="909"/>
      <c r="V580" s="909"/>
      <c r="W580" s="909"/>
      <c r="X580" s="909"/>
      <c r="Y580" s="909"/>
      <c r="Z580" s="909"/>
    </row>
    <row r="581" spans="1:26" ht="12.75" customHeight="1">
      <c r="A581" s="909"/>
      <c r="B581" s="909"/>
      <c r="C581" s="909"/>
      <c r="D581" s="909"/>
      <c r="E581" s="909"/>
      <c r="F581" s="909"/>
      <c r="G581" s="909"/>
      <c r="H581" s="909"/>
      <c r="I581" s="909"/>
      <c r="J581" s="909"/>
      <c r="K581" s="909"/>
      <c r="L581" s="909"/>
      <c r="M581" s="909"/>
      <c r="N581" s="909"/>
      <c r="O581" s="909"/>
      <c r="P581" s="909"/>
      <c r="Q581" s="909"/>
      <c r="R581" s="909"/>
      <c r="S581" s="909"/>
      <c r="T581" s="909"/>
      <c r="U581" s="909"/>
      <c r="V581" s="909"/>
      <c r="W581" s="909"/>
      <c r="X581" s="909"/>
      <c r="Y581" s="909"/>
      <c r="Z581" s="909"/>
    </row>
    <row r="582" spans="1:26" ht="12.75" customHeight="1">
      <c r="A582" s="909"/>
      <c r="B582" s="909"/>
      <c r="C582" s="909"/>
      <c r="D582" s="909"/>
      <c r="E582" s="909"/>
      <c r="F582" s="909"/>
      <c r="G582" s="909"/>
      <c r="H582" s="909"/>
      <c r="I582" s="909"/>
      <c r="J582" s="909"/>
      <c r="K582" s="909"/>
      <c r="L582" s="909"/>
      <c r="M582" s="909"/>
      <c r="N582" s="909"/>
      <c r="O582" s="909"/>
      <c r="P582" s="909"/>
      <c r="Q582" s="909"/>
      <c r="R582" s="909"/>
      <c r="S582" s="909"/>
      <c r="T582" s="909"/>
      <c r="U582" s="909"/>
      <c r="V582" s="909"/>
      <c r="W582" s="909"/>
      <c r="X582" s="909"/>
      <c r="Y582" s="909"/>
      <c r="Z582" s="909"/>
    </row>
    <row r="583" spans="1:26" ht="12.75" customHeight="1">
      <c r="A583" s="909"/>
      <c r="B583" s="909"/>
      <c r="C583" s="909"/>
      <c r="D583" s="909"/>
      <c r="E583" s="909"/>
      <c r="F583" s="909"/>
      <c r="G583" s="909"/>
      <c r="H583" s="909"/>
      <c r="I583" s="909"/>
      <c r="J583" s="909"/>
      <c r="K583" s="909"/>
      <c r="L583" s="909"/>
      <c r="M583" s="909"/>
      <c r="N583" s="909"/>
      <c r="O583" s="909"/>
      <c r="P583" s="909"/>
      <c r="Q583" s="909"/>
      <c r="R583" s="909"/>
      <c r="S583" s="909"/>
      <c r="T583" s="909"/>
      <c r="U583" s="909"/>
      <c r="V583" s="909"/>
      <c r="W583" s="909"/>
      <c r="X583" s="909"/>
      <c r="Y583" s="909"/>
      <c r="Z583" s="909"/>
    </row>
    <row r="584" spans="1:26" ht="12.75" customHeight="1">
      <c r="A584" s="909"/>
      <c r="B584" s="909"/>
      <c r="C584" s="909"/>
      <c r="D584" s="909"/>
      <c r="E584" s="909"/>
      <c r="F584" s="909"/>
      <c r="G584" s="909"/>
      <c r="H584" s="909"/>
      <c r="I584" s="909"/>
      <c r="J584" s="909"/>
      <c r="K584" s="909"/>
      <c r="L584" s="909"/>
      <c r="M584" s="909"/>
      <c r="N584" s="909"/>
      <c r="O584" s="909"/>
      <c r="P584" s="909"/>
      <c r="Q584" s="909"/>
      <c r="R584" s="909"/>
      <c r="S584" s="909"/>
      <c r="T584" s="909"/>
      <c r="U584" s="909"/>
      <c r="V584" s="909"/>
      <c r="W584" s="909"/>
      <c r="X584" s="909"/>
      <c r="Y584" s="909"/>
      <c r="Z584" s="909"/>
    </row>
    <row r="585" spans="1:26" ht="12.75" customHeight="1">
      <c r="A585" s="909"/>
      <c r="B585" s="909"/>
      <c r="C585" s="909"/>
      <c r="D585" s="909"/>
      <c r="E585" s="909"/>
      <c r="F585" s="909"/>
      <c r="G585" s="909"/>
      <c r="H585" s="909"/>
      <c r="I585" s="909"/>
      <c r="J585" s="909"/>
      <c r="K585" s="909"/>
      <c r="L585" s="909"/>
      <c r="M585" s="909"/>
      <c r="N585" s="909"/>
      <c r="O585" s="909"/>
      <c r="P585" s="909"/>
      <c r="Q585" s="909"/>
      <c r="R585" s="909"/>
      <c r="S585" s="909"/>
      <c r="T585" s="909"/>
      <c r="U585" s="909"/>
      <c r="V585" s="909"/>
      <c r="W585" s="909"/>
      <c r="X585" s="909"/>
      <c r="Y585" s="909"/>
      <c r="Z585" s="909"/>
    </row>
    <row r="586" spans="1:26" ht="12.75" customHeight="1">
      <c r="A586" s="909"/>
      <c r="B586" s="909"/>
      <c r="C586" s="909"/>
      <c r="D586" s="909"/>
      <c r="E586" s="909"/>
      <c r="F586" s="909"/>
      <c r="G586" s="909"/>
      <c r="H586" s="909"/>
      <c r="I586" s="909"/>
      <c r="J586" s="909"/>
      <c r="K586" s="909"/>
      <c r="L586" s="909"/>
      <c r="M586" s="909"/>
      <c r="N586" s="909"/>
      <c r="O586" s="909"/>
      <c r="P586" s="909"/>
      <c r="Q586" s="909"/>
      <c r="R586" s="909"/>
      <c r="S586" s="909"/>
      <c r="T586" s="909"/>
      <c r="U586" s="909"/>
      <c r="V586" s="909"/>
      <c r="W586" s="909"/>
      <c r="X586" s="909"/>
      <c r="Y586" s="909"/>
      <c r="Z586" s="909"/>
    </row>
    <row r="587" spans="1:26" ht="12.75" customHeight="1">
      <c r="A587" s="909"/>
      <c r="B587" s="909"/>
      <c r="C587" s="909"/>
      <c r="D587" s="909"/>
      <c r="E587" s="909"/>
      <c r="F587" s="909"/>
      <c r="G587" s="909"/>
      <c r="H587" s="909"/>
      <c r="I587" s="909"/>
      <c r="J587" s="909"/>
      <c r="K587" s="909"/>
      <c r="L587" s="909"/>
      <c r="M587" s="909"/>
      <c r="N587" s="909"/>
      <c r="O587" s="909"/>
      <c r="P587" s="909"/>
      <c r="Q587" s="909"/>
      <c r="R587" s="909"/>
      <c r="S587" s="909"/>
      <c r="T587" s="909"/>
      <c r="U587" s="909"/>
      <c r="V587" s="909"/>
      <c r="W587" s="909"/>
      <c r="X587" s="909"/>
      <c r="Y587" s="909"/>
      <c r="Z587" s="909"/>
    </row>
    <row r="588" spans="1:26" ht="12.75" customHeight="1">
      <c r="A588" s="909"/>
      <c r="B588" s="909"/>
      <c r="C588" s="909"/>
      <c r="D588" s="909"/>
      <c r="E588" s="909"/>
      <c r="F588" s="909"/>
      <c r="G588" s="909"/>
      <c r="H588" s="909"/>
      <c r="I588" s="909"/>
      <c r="J588" s="909"/>
      <c r="K588" s="909"/>
      <c r="L588" s="909"/>
      <c r="M588" s="909"/>
      <c r="N588" s="909"/>
      <c r="O588" s="909"/>
      <c r="P588" s="909"/>
      <c r="Q588" s="909"/>
      <c r="R588" s="909"/>
      <c r="S588" s="909"/>
      <c r="T588" s="909"/>
      <c r="U588" s="909"/>
      <c r="V588" s="909"/>
      <c r="W588" s="909"/>
      <c r="X588" s="909"/>
      <c r="Y588" s="909"/>
      <c r="Z588" s="909"/>
    </row>
    <row r="589" spans="1:26" ht="12.75" customHeight="1">
      <c r="A589" s="909"/>
      <c r="B589" s="909"/>
      <c r="C589" s="909"/>
      <c r="D589" s="909"/>
      <c r="E589" s="909"/>
      <c r="F589" s="909"/>
      <c r="G589" s="909"/>
      <c r="H589" s="909"/>
      <c r="I589" s="909"/>
      <c r="J589" s="909"/>
      <c r="K589" s="909"/>
      <c r="L589" s="909"/>
      <c r="M589" s="909"/>
      <c r="N589" s="909"/>
      <c r="O589" s="909"/>
      <c r="P589" s="909"/>
      <c r="Q589" s="909"/>
      <c r="R589" s="909"/>
      <c r="S589" s="909"/>
      <c r="T589" s="909"/>
      <c r="U589" s="909"/>
      <c r="V589" s="909"/>
      <c r="W589" s="909"/>
      <c r="X589" s="909"/>
      <c r="Y589" s="909"/>
      <c r="Z589" s="909"/>
    </row>
    <row r="590" spans="1:26" ht="12.75" customHeight="1">
      <c r="A590" s="909"/>
      <c r="B590" s="909"/>
      <c r="C590" s="909"/>
      <c r="D590" s="909"/>
      <c r="E590" s="909"/>
      <c r="F590" s="909"/>
      <c r="G590" s="909"/>
      <c r="H590" s="909"/>
      <c r="I590" s="909"/>
      <c r="J590" s="909"/>
      <c r="K590" s="909"/>
      <c r="L590" s="909"/>
      <c r="M590" s="909"/>
      <c r="N590" s="909"/>
      <c r="O590" s="909"/>
      <c r="P590" s="909"/>
      <c r="Q590" s="909"/>
      <c r="R590" s="909"/>
      <c r="S590" s="909"/>
      <c r="T590" s="909"/>
      <c r="U590" s="909"/>
      <c r="V590" s="909"/>
      <c r="W590" s="909"/>
      <c r="X590" s="909"/>
      <c r="Y590" s="909"/>
      <c r="Z590" s="909"/>
    </row>
    <row r="591" spans="1:26" ht="12.75" customHeight="1">
      <c r="A591" s="909"/>
      <c r="B591" s="909"/>
      <c r="C591" s="909"/>
      <c r="D591" s="909"/>
      <c r="E591" s="909"/>
      <c r="F591" s="909"/>
      <c r="G591" s="909"/>
      <c r="H591" s="909"/>
      <c r="I591" s="909"/>
      <c r="J591" s="909"/>
      <c r="K591" s="909"/>
      <c r="L591" s="909"/>
      <c r="M591" s="909"/>
      <c r="N591" s="909"/>
      <c r="O591" s="909"/>
      <c r="P591" s="909"/>
      <c r="Q591" s="909"/>
      <c r="R591" s="909"/>
      <c r="S591" s="909"/>
      <c r="T591" s="909"/>
      <c r="U591" s="909"/>
      <c r="V591" s="909"/>
      <c r="W591" s="909"/>
      <c r="X591" s="909"/>
      <c r="Y591" s="909"/>
      <c r="Z591" s="909"/>
    </row>
    <row r="592" spans="1:26" ht="12.75" customHeight="1">
      <c r="A592" s="909"/>
      <c r="B592" s="909"/>
      <c r="C592" s="909"/>
      <c r="D592" s="909"/>
      <c r="E592" s="909"/>
      <c r="F592" s="909"/>
      <c r="G592" s="909"/>
      <c r="H592" s="909"/>
      <c r="I592" s="909"/>
      <c r="J592" s="909"/>
      <c r="K592" s="909"/>
      <c r="L592" s="909"/>
      <c r="M592" s="909"/>
      <c r="N592" s="909"/>
      <c r="O592" s="909"/>
      <c r="P592" s="909"/>
      <c r="Q592" s="909"/>
      <c r="R592" s="909"/>
      <c r="S592" s="909"/>
      <c r="T592" s="909"/>
      <c r="U592" s="909"/>
      <c r="V592" s="909"/>
      <c r="W592" s="909"/>
      <c r="X592" s="909"/>
      <c r="Y592" s="909"/>
      <c r="Z592" s="909"/>
    </row>
    <row r="593" spans="1:26" ht="12.75" customHeight="1">
      <c r="A593" s="909"/>
      <c r="B593" s="909"/>
      <c r="C593" s="909"/>
      <c r="D593" s="909"/>
      <c r="E593" s="909"/>
      <c r="F593" s="909"/>
      <c r="G593" s="909"/>
      <c r="H593" s="909"/>
      <c r="I593" s="909"/>
      <c r="J593" s="909"/>
      <c r="K593" s="909"/>
      <c r="L593" s="909"/>
      <c r="M593" s="909"/>
      <c r="N593" s="909"/>
      <c r="O593" s="909"/>
      <c r="P593" s="909"/>
      <c r="Q593" s="909"/>
      <c r="R593" s="909"/>
      <c r="S593" s="909"/>
      <c r="T593" s="909"/>
      <c r="U593" s="909"/>
      <c r="V593" s="909"/>
      <c r="W593" s="909"/>
      <c r="X593" s="909"/>
      <c r="Y593" s="909"/>
      <c r="Z593" s="909"/>
    </row>
    <row r="594" spans="1:26" ht="12.75" customHeight="1">
      <c r="A594" s="909"/>
      <c r="B594" s="909"/>
      <c r="C594" s="909"/>
      <c r="D594" s="909"/>
      <c r="E594" s="909"/>
      <c r="F594" s="909"/>
      <c r="G594" s="909"/>
      <c r="H594" s="909"/>
      <c r="I594" s="909"/>
      <c r="J594" s="909"/>
      <c r="K594" s="909"/>
      <c r="L594" s="909"/>
      <c r="M594" s="909"/>
      <c r="N594" s="909"/>
      <c r="O594" s="909"/>
      <c r="P594" s="909"/>
      <c r="Q594" s="909"/>
      <c r="R594" s="909"/>
      <c r="S594" s="909"/>
      <c r="T594" s="909"/>
      <c r="U594" s="909"/>
      <c r="V594" s="909"/>
      <c r="W594" s="909"/>
      <c r="X594" s="909"/>
      <c r="Y594" s="909"/>
      <c r="Z594" s="909"/>
    </row>
    <row r="595" spans="1:26" ht="12.75" customHeight="1">
      <c r="A595" s="909"/>
      <c r="B595" s="909"/>
      <c r="C595" s="909"/>
      <c r="D595" s="909"/>
      <c r="E595" s="909"/>
      <c r="F595" s="909"/>
      <c r="G595" s="909"/>
      <c r="H595" s="909"/>
      <c r="I595" s="909"/>
      <c r="J595" s="909"/>
      <c r="K595" s="909"/>
      <c r="L595" s="909"/>
      <c r="M595" s="909"/>
      <c r="N595" s="909"/>
      <c r="O595" s="909"/>
      <c r="P595" s="909"/>
      <c r="Q595" s="909"/>
      <c r="R595" s="909"/>
      <c r="S595" s="909"/>
      <c r="T595" s="909"/>
      <c r="U595" s="909"/>
      <c r="V595" s="909"/>
      <c r="W595" s="909"/>
      <c r="X595" s="909"/>
      <c r="Y595" s="909"/>
      <c r="Z595" s="909"/>
    </row>
    <row r="596" spans="1:26" ht="12.75" customHeight="1">
      <c r="A596" s="909"/>
      <c r="B596" s="909"/>
      <c r="C596" s="909"/>
      <c r="D596" s="909"/>
      <c r="E596" s="909"/>
      <c r="F596" s="909"/>
      <c r="G596" s="909"/>
      <c r="H596" s="909"/>
      <c r="I596" s="909"/>
      <c r="J596" s="909"/>
      <c r="K596" s="909"/>
      <c r="L596" s="909"/>
      <c r="M596" s="909"/>
      <c r="N596" s="909"/>
      <c r="O596" s="909"/>
      <c r="P596" s="909"/>
      <c r="Q596" s="909"/>
      <c r="R596" s="909"/>
      <c r="S596" s="909"/>
      <c r="T596" s="909"/>
      <c r="U596" s="909"/>
      <c r="V596" s="909"/>
      <c r="W596" s="909"/>
      <c r="X596" s="909"/>
      <c r="Y596" s="909"/>
      <c r="Z596" s="909"/>
    </row>
    <row r="597" spans="1:26" ht="12.75" customHeight="1">
      <c r="A597" s="909"/>
      <c r="B597" s="909"/>
      <c r="C597" s="909"/>
      <c r="D597" s="909"/>
      <c r="E597" s="909"/>
      <c r="F597" s="909"/>
      <c r="G597" s="909"/>
      <c r="H597" s="909"/>
      <c r="I597" s="909"/>
      <c r="J597" s="909"/>
      <c r="K597" s="909"/>
      <c r="L597" s="909"/>
      <c r="M597" s="909"/>
      <c r="N597" s="909"/>
      <c r="O597" s="909"/>
      <c r="P597" s="909"/>
      <c r="Q597" s="909"/>
      <c r="R597" s="909"/>
      <c r="S597" s="909"/>
      <c r="T597" s="909"/>
      <c r="U597" s="909"/>
      <c r="V597" s="909"/>
      <c r="W597" s="909"/>
      <c r="X597" s="909"/>
      <c r="Y597" s="909"/>
      <c r="Z597" s="909"/>
    </row>
    <row r="598" spans="1:26" ht="12.75" customHeight="1">
      <c r="A598" s="909"/>
      <c r="B598" s="909"/>
      <c r="C598" s="909"/>
      <c r="D598" s="909"/>
      <c r="E598" s="909"/>
      <c r="F598" s="909"/>
      <c r="G598" s="909"/>
      <c r="H598" s="909"/>
      <c r="I598" s="909"/>
      <c r="J598" s="909"/>
      <c r="K598" s="909"/>
      <c r="L598" s="909"/>
      <c r="M598" s="909"/>
      <c r="N598" s="909"/>
      <c r="O598" s="909"/>
      <c r="P598" s="909"/>
      <c r="Q598" s="909"/>
      <c r="R598" s="909"/>
      <c r="S598" s="909"/>
      <c r="T598" s="909"/>
      <c r="U598" s="909"/>
      <c r="V598" s="909"/>
      <c r="W598" s="909"/>
      <c r="X598" s="909"/>
      <c r="Y598" s="909"/>
      <c r="Z598" s="909"/>
    </row>
    <row r="599" spans="1:26" ht="12.75" customHeight="1">
      <c r="A599" s="909"/>
      <c r="B599" s="909"/>
      <c r="C599" s="909"/>
      <c r="D599" s="909"/>
      <c r="E599" s="909"/>
      <c r="F599" s="909"/>
      <c r="G599" s="909"/>
      <c r="H599" s="909"/>
      <c r="I599" s="909"/>
      <c r="J599" s="909"/>
      <c r="K599" s="909"/>
      <c r="L599" s="909"/>
      <c r="M599" s="909"/>
      <c r="N599" s="909"/>
      <c r="O599" s="909"/>
      <c r="P599" s="909"/>
      <c r="Q599" s="909"/>
      <c r="R599" s="909"/>
      <c r="S599" s="909"/>
      <c r="T599" s="909"/>
      <c r="U599" s="909"/>
      <c r="V599" s="909"/>
      <c r="W599" s="909"/>
      <c r="X599" s="909"/>
      <c r="Y599" s="909"/>
      <c r="Z599" s="909"/>
    </row>
    <row r="600" spans="1:26" ht="12.75" customHeight="1">
      <c r="A600" s="909"/>
      <c r="B600" s="909"/>
      <c r="C600" s="909"/>
      <c r="D600" s="909"/>
      <c r="E600" s="909"/>
      <c r="F600" s="909"/>
      <c r="G600" s="909"/>
      <c r="H600" s="909"/>
      <c r="I600" s="909"/>
      <c r="J600" s="909"/>
      <c r="K600" s="909"/>
      <c r="L600" s="909"/>
      <c r="M600" s="909"/>
      <c r="N600" s="909"/>
      <c r="O600" s="909"/>
      <c r="P600" s="909"/>
      <c r="Q600" s="909"/>
      <c r="R600" s="909"/>
      <c r="S600" s="909"/>
      <c r="T600" s="909"/>
      <c r="U600" s="909"/>
      <c r="V600" s="909"/>
      <c r="W600" s="909"/>
      <c r="X600" s="909"/>
      <c r="Y600" s="909"/>
      <c r="Z600" s="909"/>
    </row>
    <row r="601" spans="1:26" ht="12.75" customHeight="1">
      <c r="A601" s="909"/>
      <c r="B601" s="909"/>
      <c r="C601" s="909"/>
      <c r="D601" s="909"/>
      <c r="E601" s="909"/>
      <c r="F601" s="909"/>
      <c r="G601" s="909"/>
      <c r="H601" s="909"/>
      <c r="I601" s="909"/>
      <c r="J601" s="909"/>
      <c r="K601" s="909"/>
      <c r="L601" s="909"/>
      <c r="M601" s="909"/>
      <c r="N601" s="909"/>
      <c r="O601" s="909"/>
      <c r="P601" s="909"/>
      <c r="Q601" s="909"/>
      <c r="R601" s="909"/>
      <c r="S601" s="909"/>
      <c r="T601" s="909"/>
      <c r="U601" s="909"/>
      <c r="V601" s="909"/>
      <c r="W601" s="909"/>
      <c r="X601" s="909"/>
      <c r="Y601" s="909"/>
      <c r="Z601" s="909"/>
    </row>
    <row r="602" spans="1:26" ht="12.75" customHeight="1">
      <c r="A602" s="909"/>
      <c r="B602" s="909"/>
      <c r="C602" s="909"/>
      <c r="D602" s="909"/>
      <c r="E602" s="909"/>
      <c r="F602" s="909"/>
      <c r="G602" s="909"/>
      <c r="H602" s="909"/>
      <c r="I602" s="909"/>
      <c r="J602" s="909"/>
      <c r="K602" s="909"/>
      <c r="L602" s="909"/>
      <c r="M602" s="909"/>
      <c r="N602" s="909"/>
      <c r="O602" s="909"/>
      <c r="P602" s="909"/>
      <c r="Q602" s="909"/>
      <c r="R602" s="909"/>
      <c r="S602" s="909"/>
      <c r="T602" s="909"/>
      <c r="U602" s="909"/>
      <c r="V602" s="909"/>
      <c r="W602" s="909"/>
      <c r="X602" s="909"/>
      <c r="Y602" s="909"/>
      <c r="Z602" s="909"/>
    </row>
    <row r="603" spans="1:26" ht="12.75" customHeight="1">
      <c r="A603" s="909"/>
      <c r="B603" s="909"/>
      <c r="C603" s="909"/>
      <c r="D603" s="909"/>
      <c r="E603" s="909"/>
      <c r="F603" s="909"/>
      <c r="G603" s="909"/>
      <c r="H603" s="909"/>
      <c r="I603" s="909"/>
      <c r="J603" s="909"/>
      <c r="K603" s="909"/>
      <c r="L603" s="909"/>
      <c r="M603" s="909"/>
      <c r="N603" s="909"/>
      <c r="O603" s="909"/>
      <c r="P603" s="909"/>
      <c r="Q603" s="909"/>
      <c r="R603" s="909"/>
      <c r="S603" s="909"/>
      <c r="T603" s="909"/>
      <c r="U603" s="909"/>
      <c r="V603" s="909"/>
      <c r="W603" s="909"/>
      <c r="X603" s="909"/>
      <c r="Y603" s="909"/>
      <c r="Z603" s="909"/>
    </row>
    <row r="604" spans="1:26" ht="12.75" customHeight="1">
      <c r="A604" s="909"/>
      <c r="B604" s="909"/>
      <c r="C604" s="909"/>
      <c r="D604" s="909"/>
      <c r="E604" s="909"/>
      <c r="F604" s="909"/>
      <c r="G604" s="909"/>
      <c r="H604" s="909"/>
      <c r="I604" s="909"/>
      <c r="J604" s="909"/>
      <c r="K604" s="909"/>
      <c r="L604" s="909"/>
      <c r="M604" s="909"/>
      <c r="N604" s="909"/>
      <c r="O604" s="909"/>
      <c r="P604" s="909"/>
      <c r="Q604" s="909"/>
      <c r="R604" s="909"/>
      <c r="S604" s="909"/>
      <c r="T604" s="909"/>
      <c r="U604" s="909"/>
      <c r="V604" s="909"/>
      <c r="W604" s="909"/>
      <c r="X604" s="909"/>
      <c r="Y604" s="909"/>
      <c r="Z604" s="909"/>
    </row>
    <row r="605" spans="1:26" ht="12.75" customHeight="1">
      <c r="A605" s="909"/>
      <c r="B605" s="909"/>
      <c r="C605" s="909"/>
      <c r="D605" s="909"/>
      <c r="E605" s="909"/>
      <c r="F605" s="909"/>
      <c r="G605" s="909"/>
      <c r="H605" s="909"/>
      <c r="I605" s="909"/>
      <c r="J605" s="909"/>
      <c r="K605" s="909"/>
      <c r="L605" s="909"/>
      <c r="M605" s="909"/>
      <c r="N605" s="909"/>
      <c r="O605" s="909"/>
      <c r="P605" s="909"/>
      <c r="Q605" s="909"/>
      <c r="R605" s="909"/>
      <c r="S605" s="909"/>
      <c r="T605" s="909"/>
      <c r="U605" s="909"/>
      <c r="V605" s="909"/>
      <c r="W605" s="909"/>
      <c r="X605" s="909"/>
      <c r="Y605" s="909"/>
      <c r="Z605" s="909"/>
    </row>
    <row r="606" spans="1:26" ht="12.75" customHeight="1">
      <c r="A606" s="909"/>
      <c r="B606" s="909"/>
      <c r="C606" s="909"/>
      <c r="D606" s="909"/>
      <c r="E606" s="909"/>
      <c r="F606" s="909"/>
      <c r="G606" s="909"/>
      <c r="H606" s="909"/>
      <c r="I606" s="909"/>
      <c r="J606" s="909"/>
      <c r="K606" s="909"/>
      <c r="L606" s="909"/>
      <c r="M606" s="909"/>
      <c r="N606" s="909"/>
      <c r="O606" s="909"/>
      <c r="P606" s="909"/>
      <c r="Q606" s="909"/>
      <c r="R606" s="909"/>
      <c r="S606" s="909"/>
      <c r="T606" s="909"/>
      <c r="U606" s="909"/>
      <c r="V606" s="909"/>
      <c r="W606" s="909"/>
      <c r="X606" s="909"/>
      <c r="Y606" s="909"/>
      <c r="Z606" s="909"/>
    </row>
    <row r="607" spans="1:26" ht="12.75" customHeight="1">
      <c r="A607" s="909"/>
      <c r="B607" s="909"/>
      <c r="C607" s="909"/>
      <c r="D607" s="909"/>
      <c r="E607" s="909"/>
      <c r="F607" s="909"/>
      <c r="G607" s="909"/>
      <c r="H607" s="909"/>
      <c r="I607" s="909"/>
      <c r="J607" s="909"/>
      <c r="K607" s="909"/>
      <c r="L607" s="909"/>
      <c r="M607" s="909"/>
      <c r="N607" s="909"/>
      <c r="O607" s="909"/>
      <c r="P607" s="909"/>
      <c r="Q607" s="909"/>
      <c r="R607" s="909"/>
      <c r="S607" s="909"/>
      <c r="T607" s="909"/>
      <c r="U607" s="909"/>
      <c r="V607" s="909"/>
      <c r="W607" s="909"/>
      <c r="X607" s="909"/>
      <c r="Y607" s="909"/>
      <c r="Z607" s="909"/>
    </row>
    <row r="608" spans="1:26" ht="12.75" customHeight="1">
      <c r="A608" s="909"/>
      <c r="B608" s="909"/>
      <c r="C608" s="909"/>
      <c r="D608" s="909"/>
      <c r="E608" s="909"/>
      <c r="F608" s="909"/>
      <c r="G608" s="909"/>
      <c r="H608" s="909"/>
      <c r="I608" s="909"/>
      <c r="J608" s="909"/>
      <c r="K608" s="909"/>
      <c r="L608" s="909"/>
      <c r="M608" s="909"/>
      <c r="N608" s="909"/>
      <c r="O608" s="909"/>
      <c r="P608" s="909"/>
      <c r="Q608" s="909"/>
      <c r="R608" s="909"/>
      <c r="S608" s="909"/>
      <c r="T608" s="909"/>
      <c r="U608" s="909"/>
      <c r="V608" s="909"/>
      <c r="W608" s="909"/>
      <c r="X608" s="909"/>
      <c r="Y608" s="909"/>
      <c r="Z608" s="909"/>
    </row>
    <row r="609" spans="1:26" ht="12.75" customHeight="1">
      <c r="A609" s="909"/>
      <c r="B609" s="909"/>
      <c r="C609" s="909"/>
      <c r="D609" s="909"/>
      <c r="E609" s="909"/>
      <c r="F609" s="909"/>
      <c r="G609" s="909"/>
      <c r="H609" s="909"/>
      <c r="I609" s="909"/>
      <c r="J609" s="909"/>
      <c r="K609" s="909"/>
      <c r="L609" s="909"/>
      <c r="M609" s="909"/>
      <c r="N609" s="909"/>
      <c r="O609" s="909"/>
      <c r="P609" s="909"/>
      <c r="Q609" s="909"/>
      <c r="R609" s="909"/>
      <c r="S609" s="909"/>
      <c r="T609" s="909"/>
      <c r="U609" s="909"/>
      <c r="V609" s="909"/>
      <c r="W609" s="909"/>
      <c r="X609" s="909"/>
      <c r="Y609" s="909"/>
      <c r="Z609" s="909"/>
    </row>
    <row r="610" spans="1:26" ht="12.75" customHeight="1">
      <c r="A610" s="909"/>
      <c r="B610" s="909"/>
      <c r="C610" s="909"/>
      <c r="D610" s="909"/>
      <c r="E610" s="909"/>
      <c r="F610" s="909"/>
      <c r="G610" s="909"/>
      <c r="H610" s="909"/>
      <c r="I610" s="909"/>
      <c r="J610" s="909"/>
      <c r="K610" s="909"/>
      <c r="L610" s="909"/>
      <c r="M610" s="909"/>
      <c r="N610" s="909"/>
      <c r="O610" s="909"/>
      <c r="P610" s="909"/>
      <c r="Q610" s="909"/>
      <c r="R610" s="909"/>
      <c r="S610" s="909"/>
      <c r="T610" s="909"/>
      <c r="U610" s="909"/>
      <c r="V610" s="909"/>
      <c r="W610" s="909"/>
      <c r="X610" s="909"/>
      <c r="Y610" s="909"/>
      <c r="Z610" s="909"/>
    </row>
    <row r="611" spans="1:26" ht="12.75" customHeight="1">
      <c r="A611" s="909"/>
      <c r="B611" s="909"/>
      <c r="C611" s="909"/>
      <c r="D611" s="909"/>
      <c r="E611" s="909"/>
      <c r="F611" s="909"/>
      <c r="G611" s="909"/>
      <c r="H611" s="909"/>
      <c r="I611" s="909"/>
      <c r="J611" s="909"/>
      <c r="K611" s="909"/>
      <c r="L611" s="909"/>
      <c r="M611" s="909"/>
      <c r="N611" s="909"/>
      <c r="O611" s="909"/>
      <c r="P611" s="909"/>
      <c r="Q611" s="909"/>
      <c r="R611" s="909"/>
      <c r="S611" s="909"/>
      <c r="T611" s="909"/>
      <c r="U611" s="909"/>
      <c r="V611" s="909"/>
      <c r="W611" s="909"/>
      <c r="X611" s="909"/>
      <c r="Y611" s="909"/>
      <c r="Z611" s="909"/>
    </row>
    <row r="612" spans="1:26" ht="12.75" customHeight="1">
      <c r="A612" s="909"/>
      <c r="B612" s="909"/>
      <c r="C612" s="909"/>
      <c r="D612" s="909"/>
      <c r="E612" s="909"/>
      <c r="F612" s="909"/>
      <c r="G612" s="909"/>
      <c r="H612" s="909"/>
      <c r="I612" s="909"/>
      <c r="J612" s="909"/>
      <c r="K612" s="909"/>
      <c r="L612" s="909"/>
      <c r="M612" s="909"/>
      <c r="N612" s="909"/>
      <c r="O612" s="909"/>
      <c r="P612" s="909"/>
      <c r="Q612" s="909"/>
      <c r="R612" s="909"/>
      <c r="S612" s="909"/>
      <c r="T612" s="909"/>
      <c r="U612" s="909"/>
      <c r="V612" s="909"/>
      <c r="W612" s="909"/>
      <c r="X612" s="909"/>
      <c r="Y612" s="909"/>
      <c r="Z612" s="909"/>
    </row>
    <row r="613" spans="1:26" ht="12.75" customHeight="1">
      <c r="A613" s="909"/>
      <c r="B613" s="909"/>
      <c r="C613" s="909"/>
      <c r="D613" s="909"/>
      <c r="E613" s="909"/>
      <c r="F613" s="909"/>
      <c r="G613" s="909"/>
      <c r="H613" s="909"/>
      <c r="I613" s="909"/>
      <c r="J613" s="909"/>
      <c r="K613" s="909"/>
      <c r="L613" s="909"/>
      <c r="M613" s="909"/>
      <c r="N613" s="909"/>
      <c r="O613" s="909"/>
      <c r="P613" s="909"/>
      <c r="Q613" s="909"/>
      <c r="R613" s="909"/>
      <c r="S613" s="909"/>
      <c r="T613" s="909"/>
      <c r="U613" s="909"/>
      <c r="V613" s="909"/>
      <c r="W613" s="909"/>
      <c r="X613" s="909"/>
      <c r="Y613" s="909"/>
      <c r="Z613" s="909"/>
    </row>
    <row r="614" spans="1:26" ht="12.75" customHeight="1">
      <c r="A614" s="909"/>
      <c r="B614" s="909"/>
      <c r="C614" s="909"/>
      <c r="D614" s="909"/>
      <c r="E614" s="909"/>
      <c r="F614" s="909"/>
      <c r="G614" s="909"/>
      <c r="H614" s="909"/>
      <c r="I614" s="909"/>
      <c r="J614" s="909"/>
      <c r="K614" s="909"/>
      <c r="L614" s="909"/>
      <c r="M614" s="909"/>
      <c r="N614" s="909"/>
      <c r="O614" s="909"/>
      <c r="P614" s="909"/>
      <c r="Q614" s="909"/>
      <c r="R614" s="909"/>
      <c r="S614" s="909"/>
      <c r="T614" s="909"/>
      <c r="U614" s="909"/>
      <c r="V614" s="909"/>
      <c r="W614" s="909"/>
      <c r="X614" s="909"/>
      <c r="Y614" s="909"/>
      <c r="Z614" s="909"/>
    </row>
    <row r="615" spans="1:26" ht="12.75" customHeight="1">
      <c r="A615" s="909"/>
      <c r="B615" s="909"/>
      <c r="C615" s="909"/>
      <c r="D615" s="909"/>
      <c r="E615" s="909"/>
      <c r="F615" s="909"/>
      <c r="G615" s="909"/>
      <c r="H615" s="909"/>
      <c r="I615" s="909"/>
      <c r="J615" s="909"/>
      <c r="K615" s="909"/>
      <c r="L615" s="909"/>
      <c r="M615" s="909"/>
      <c r="N615" s="909"/>
      <c r="O615" s="909"/>
      <c r="P615" s="909"/>
      <c r="Q615" s="909"/>
      <c r="R615" s="909"/>
      <c r="S615" s="909"/>
      <c r="T615" s="909"/>
      <c r="U615" s="909"/>
      <c r="V615" s="909"/>
      <c r="W615" s="909"/>
      <c r="X615" s="909"/>
      <c r="Y615" s="909"/>
      <c r="Z615" s="909"/>
    </row>
    <row r="616" spans="1:26" ht="12.75" customHeight="1">
      <c r="A616" s="909"/>
      <c r="B616" s="909"/>
      <c r="C616" s="909"/>
      <c r="D616" s="909"/>
      <c r="E616" s="909"/>
      <c r="F616" s="909"/>
      <c r="G616" s="909"/>
      <c r="H616" s="909"/>
      <c r="I616" s="909"/>
      <c r="J616" s="909"/>
      <c r="K616" s="909"/>
      <c r="L616" s="909"/>
      <c r="M616" s="909"/>
      <c r="N616" s="909"/>
      <c r="O616" s="909"/>
      <c r="P616" s="909"/>
      <c r="Q616" s="909"/>
      <c r="R616" s="909"/>
      <c r="S616" s="909"/>
      <c r="T616" s="909"/>
      <c r="U616" s="909"/>
      <c r="V616" s="909"/>
      <c r="W616" s="909"/>
      <c r="X616" s="909"/>
      <c r="Y616" s="909"/>
      <c r="Z616" s="909"/>
    </row>
    <row r="617" spans="1:26" ht="12.75" customHeight="1">
      <c r="A617" s="909"/>
      <c r="B617" s="909"/>
      <c r="C617" s="909"/>
      <c r="D617" s="909"/>
      <c r="E617" s="909"/>
      <c r="F617" s="909"/>
      <c r="G617" s="909"/>
      <c r="H617" s="909"/>
      <c r="I617" s="909"/>
      <c r="J617" s="909"/>
      <c r="K617" s="909"/>
      <c r="L617" s="909"/>
      <c r="M617" s="909"/>
      <c r="N617" s="909"/>
      <c r="O617" s="909"/>
      <c r="P617" s="909"/>
      <c r="Q617" s="909"/>
      <c r="R617" s="909"/>
      <c r="S617" s="909"/>
      <c r="T617" s="909"/>
      <c r="U617" s="909"/>
      <c r="V617" s="909"/>
      <c r="W617" s="909"/>
      <c r="X617" s="909"/>
      <c r="Y617" s="909"/>
      <c r="Z617" s="909"/>
    </row>
    <row r="618" spans="1:26" ht="12.75" customHeight="1">
      <c r="A618" s="909"/>
      <c r="B618" s="909"/>
      <c r="C618" s="909"/>
      <c r="D618" s="909"/>
      <c r="E618" s="909"/>
      <c r="F618" s="909"/>
      <c r="G618" s="909"/>
      <c r="H618" s="909"/>
      <c r="I618" s="909"/>
      <c r="J618" s="909"/>
      <c r="K618" s="909"/>
      <c r="L618" s="909"/>
      <c r="M618" s="909"/>
      <c r="N618" s="909"/>
      <c r="O618" s="909"/>
      <c r="P618" s="909"/>
      <c r="Q618" s="909"/>
      <c r="R618" s="909"/>
      <c r="S618" s="909"/>
      <c r="T618" s="909"/>
      <c r="U618" s="909"/>
      <c r="V618" s="909"/>
      <c r="W618" s="909"/>
      <c r="X618" s="909"/>
      <c r="Y618" s="909"/>
      <c r="Z618" s="909"/>
    </row>
    <row r="619" spans="1:26" ht="12.75" customHeight="1">
      <c r="A619" s="909"/>
      <c r="B619" s="909"/>
      <c r="C619" s="909"/>
      <c r="D619" s="909"/>
      <c r="E619" s="909"/>
      <c r="F619" s="909"/>
      <c r="G619" s="909"/>
      <c r="H619" s="909"/>
      <c r="I619" s="909"/>
      <c r="J619" s="909"/>
      <c r="K619" s="909"/>
      <c r="L619" s="909"/>
      <c r="M619" s="909"/>
      <c r="N619" s="909"/>
      <c r="O619" s="909"/>
      <c r="P619" s="909"/>
      <c r="Q619" s="909"/>
      <c r="R619" s="909"/>
      <c r="S619" s="909"/>
      <c r="T619" s="909"/>
      <c r="U619" s="909"/>
      <c r="V619" s="909"/>
      <c r="W619" s="909"/>
      <c r="X619" s="909"/>
      <c r="Y619" s="909"/>
      <c r="Z619" s="909"/>
    </row>
    <row r="620" spans="1:26" ht="12.75" customHeight="1">
      <c r="A620" s="909"/>
      <c r="B620" s="909"/>
      <c r="C620" s="909"/>
      <c r="D620" s="909"/>
      <c r="E620" s="909"/>
      <c r="F620" s="909"/>
      <c r="G620" s="909"/>
      <c r="H620" s="909"/>
      <c r="I620" s="909"/>
      <c r="J620" s="909"/>
      <c r="K620" s="909"/>
      <c r="L620" s="909"/>
      <c r="M620" s="909"/>
      <c r="N620" s="909"/>
      <c r="O620" s="909"/>
      <c r="P620" s="909"/>
      <c r="Q620" s="909"/>
      <c r="R620" s="909"/>
      <c r="S620" s="909"/>
      <c r="T620" s="909"/>
      <c r="U620" s="909"/>
      <c r="V620" s="909"/>
      <c r="W620" s="909"/>
      <c r="X620" s="909"/>
      <c r="Y620" s="909"/>
      <c r="Z620" s="909"/>
    </row>
    <row r="621" spans="1:26" ht="12.75" customHeight="1">
      <c r="A621" s="909"/>
      <c r="B621" s="909"/>
      <c r="C621" s="909"/>
      <c r="D621" s="909"/>
      <c r="E621" s="909"/>
      <c r="F621" s="909"/>
      <c r="G621" s="909"/>
      <c r="H621" s="909"/>
      <c r="I621" s="909"/>
      <c r="J621" s="909"/>
      <c r="K621" s="909"/>
      <c r="L621" s="909"/>
      <c r="M621" s="909"/>
      <c r="N621" s="909"/>
      <c r="O621" s="909"/>
      <c r="P621" s="909"/>
      <c r="Q621" s="909"/>
      <c r="R621" s="909"/>
      <c r="S621" s="909"/>
      <c r="T621" s="909"/>
      <c r="U621" s="909"/>
      <c r="V621" s="909"/>
      <c r="W621" s="909"/>
      <c r="X621" s="909"/>
      <c r="Y621" s="909"/>
      <c r="Z621" s="909"/>
    </row>
    <row r="622" spans="1:26" ht="12.75" customHeight="1">
      <c r="A622" s="909"/>
      <c r="B622" s="909"/>
      <c r="C622" s="909"/>
      <c r="D622" s="909"/>
      <c r="E622" s="909"/>
      <c r="F622" s="909"/>
      <c r="G622" s="909"/>
      <c r="H622" s="909"/>
      <c r="I622" s="909"/>
      <c r="J622" s="909"/>
      <c r="K622" s="909"/>
      <c r="L622" s="909"/>
      <c r="M622" s="909"/>
      <c r="N622" s="909"/>
      <c r="O622" s="909"/>
      <c r="P622" s="909"/>
      <c r="Q622" s="909"/>
      <c r="R622" s="909"/>
      <c r="S622" s="909"/>
      <c r="T622" s="909"/>
      <c r="U622" s="909"/>
      <c r="V622" s="909"/>
      <c r="W622" s="909"/>
      <c r="X622" s="909"/>
      <c r="Y622" s="909"/>
      <c r="Z622" s="909"/>
    </row>
    <row r="623" spans="1:26" ht="12.75" customHeight="1">
      <c r="A623" s="909"/>
      <c r="B623" s="909"/>
      <c r="C623" s="909"/>
      <c r="D623" s="909"/>
      <c r="E623" s="909"/>
      <c r="F623" s="909"/>
      <c r="G623" s="909"/>
      <c r="H623" s="909"/>
      <c r="I623" s="909"/>
      <c r="J623" s="909"/>
      <c r="K623" s="909"/>
      <c r="L623" s="909"/>
      <c r="M623" s="909"/>
      <c r="N623" s="909"/>
      <c r="O623" s="909"/>
      <c r="P623" s="909"/>
      <c r="Q623" s="909"/>
      <c r="R623" s="909"/>
      <c r="S623" s="909"/>
      <c r="T623" s="909"/>
      <c r="U623" s="909"/>
      <c r="V623" s="909"/>
      <c r="W623" s="909"/>
      <c r="X623" s="909"/>
      <c r="Y623" s="909"/>
      <c r="Z623" s="909"/>
    </row>
    <row r="624" spans="1:26" ht="12.75" customHeight="1">
      <c r="A624" s="909"/>
      <c r="B624" s="909"/>
      <c r="C624" s="909"/>
      <c r="D624" s="909"/>
      <c r="E624" s="909"/>
      <c r="F624" s="909"/>
      <c r="G624" s="909"/>
      <c r="H624" s="909"/>
      <c r="I624" s="909"/>
      <c r="J624" s="909"/>
      <c r="K624" s="909"/>
      <c r="L624" s="909"/>
      <c r="M624" s="909"/>
      <c r="N624" s="909"/>
      <c r="O624" s="909"/>
      <c r="P624" s="909"/>
      <c r="Q624" s="909"/>
      <c r="R624" s="909"/>
      <c r="S624" s="909"/>
      <c r="T624" s="909"/>
      <c r="U624" s="909"/>
      <c r="V624" s="909"/>
      <c r="W624" s="909"/>
      <c r="X624" s="909"/>
      <c r="Y624" s="909"/>
      <c r="Z624" s="909"/>
    </row>
    <row r="625" spans="1:26" ht="12.75" customHeight="1">
      <c r="A625" s="909"/>
      <c r="B625" s="909"/>
      <c r="C625" s="909"/>
      <c r="D625" s="909"/>
      <c r="E625" s="909"/>
      <c r="F625" s="909"/>
      <c r="G625" s="909"/>
      <c r="H625" s="909"/>
      <c r="I625" s="909"/>
      <c r="J625" s="909"/>
      <c r="K625" s="909"/>
      <c r="L625" s="909"/>
      <c r="M625" s="909"/>
      <c r="N625" s="909"/>
      <c r="O625" s="909"/>
      <c r="P625" s="909"/>
      <c r="Q625" s="909"/>
      <c r="R625" s="909"/>
      <c r="S625" s="909"/>
      <c r="T625" s="909"/>
      <c r="U625" s="909"/>
      <c r="V625" s="909"/>
      <c r="W625" s="909"/>
      <c r="X625" s="909"/>
      <c r="Y625" s="909"/>
      <c r="Z625" s="909"/>
    </row>
    <row r="626" spans="1:26" ht="12.75" customHeight="1">
      <c r="A626" s="909"/>
      <c r="B626" s="909"/>
      <c r="C626" s="909"/>
      <c r="D626" s="909"/>
      <c r="E626" s="909"/>
      <c r="F626" s="909"/>
      <c r="G626" s="909"/>
      <c r="H626" s="909"/>
      <c r="I626" s="909"/>
      <c r="J626" s="909"/>
      <c r="K626" s="909"/>
      <c r="L626" s="909"/>
      <c r="M626" s="909"/>
      <c r="N626" s="909"/>
      <c r="O626" s="909"/>
      <c r="P626" s="909"/>
      <c r="Q626" s="909"/>
      <c r="R626" s="909"/>
      <c r="S626" s="909"/>
      <c r="T626" s="909"/>
      <c r="U626" s="909"/>
      <c r="V626" s="909"/>
      <c r="W626" s="909"/>
      <c r="X626" s="909"/>
      <c r="Y626" s="909"/>
      <c r="Z626" s="909"/>
    </row>
    <row r="627" spans="1:26" ht="12.75" customHeight="1">
      <c r="A627" s="909"/>
      <c r="B627" s="909"/>
      <c r="C627" s="909"/>
      <c r="D627" s="909"/>
      <c r="E627" s="909"/>
      <c r="F627" s="909"/>
      <c r="G627" s="909"/>
      <c r="H627" s="909"/>
      <c r="I627" s="909"/>
      <c r="J627" s="909"/>
      <c r="K627" s="909"/>
      <c r="L627" s="909"/>
      <c r="M627" s="909"/>
      <c r="N627" s="909"/>
      <c r="O627" s="909"/>
      <c r="P627" s="909"/>
      <c r="Q627" s="909"/>
      <c r="R627" s="909"/>
      <c r="S627" s="909"/>
      <c r="T627" s="909"/>
      <c r="U627" s="909"/>
      <c r="V627" s="909"/>
      <c r="W627" s="909"/>
      <c r="X627" s="909"/>
      <c r="Y627" s="909"/>
      <c r="Z627" s="909"/>
    </row>
    <row r="628" spans="1:26" ht="12.75" customHeight="1">
      <c r="A628" s="909"/>
      <c r="B628" s="909"/>
      <c r="C628" s="909"/>
      <c r="D628" s="909"/>
      <c r="E628" s="909"/>
      <c r="F628" s="909"/>
      <c r="G628" s="909"/>
      <c r="H628" s="909"/>
      <c r="I628" s="909"/>
      <c r="J628" s="909"/>
      <c r="K628" s="909"/>
      <c r="L628" s="909"/>
      <c r="M628" s="909"/>
      <c r="N628" s="909"/>
      <c r="O628" s="909"/>
      <c r="P628" s="909"/>
      <c r="Q628" s="909"/>
      <c r="R628" s="909"/>
      <c r="S628" s="909"/>
      <c r="T628" s="909"/>
      <c r="U628" s="909"/>
      <c r="V628" s="909"/>
      <c r="W628" s="909"/>
      <c r="X628" s="909"/>
      <c r="Y628" s="909"/>
      <c r="Z628" s="909"/>
    </row>
    <row r="629" spans="1:26" ht="12.75" customHeight="1">
      <c r="A629" s="909"/>
      <c r="B629" s="909"/>
      <c r="C629" s="909"/>
      <c r="D629" s="909"/>
      <c r="E629" s="909"/>
      <c r="F629" s="909"/>
      <c r="G629" s="909"/>
      <c r="H629" s="909"/>
      <c r="I629" s="909"/>
      <c r="J629" s="909"/>
      <c r="K629" s="909"/>
      <c r="L629" s="909"/>
      <c r="M629" s="909"/>
      <c r="N629" s="909"/>
      <c r="O629" s="909"/>
      <c r="P629" s="909"/>
      <c r="Q629" s="909"/>
      <c r="R629" s="909"/>
      <c r="S629" s="909"/>
      <c r="T629" s="909"/>
      <c r="U629" s="909"/>
      <c r="V629" s="909"/>
      <c r="W629" s="909"/>
      <c r="X629" s="909"/>
      <c r="Y629" s="909"/>
      <c r="Z629" s="909"/>
    </row>
    <row r="630" spans="1:26" ht="12.75" customHeight="1">
      <c r="A630" s="909"/>
      <c r="B630" s="909"/>
      <c r="C630" s="909"/>
      <c r="D630" s="909"/>
      <c r="E630" s="909"/>
      <c r="F630" s="909"/>
      <c r="G630" s="909"/>
      <c r="H630" s="909"/>
      <c r="I630" s="909"/>
      <c r="J630" s="909"/>
      <c r="K630" s="909"/>
      <c r="L630" s="909"/>
      <c r="M630" s="909"/>
      <c r="N630" s="909"/>
      <c r="O630" s="909"/>
      <c r="P630" s="909"/>
      <c r="Q630" s="909"/>
      <c r="R630" s="909"/>
      <c r="S630" s="909"/>
      <c r="T630" s="909"/>
      <c r="U630" s="909"/>
      <c r="V630" s="909"/>
      <c r="W630" s="909"/>
      <c r="X630" s="909"/>
      <c r="Y630" s="909"/>
      <c r="Z630" s="909"/>
    </row>
    <row r="631" spans="1:26" ht="12.75" customHeight="1">
      <c r="A631" s="909"/>
      <c r="B631" s="909"/>
      <c r="C631" s="909"/>
      <c r="D631" s="909"/>
      <c r="E631" s="909"/>
      <c r="F631" s="909"/>
      <c r="G631" s="909"/>
      <c r="H631" s="909"/>
      <c r="I631" s="909"/>
      <c r="J631" s="909"/>
      <c r="K631" s="909"/>
      <c r="L631" s="909"/>
      <c r="M631" s="909"/>
      <c r="N631" s="909"/>
      <c r="O631" s="909"/>
      <c r="P631" s="909"/>
      <c r="Q631" s="909"/>
      <c r="R631" s="909"/>
      <c r="S631" s="909"/>
      <c r="T631" s="909"/>
      <c r="U631" s="909"/>
      <c r="V631" s="909"/>
      <c r="W631" s="909"/>
      <c r="X631" s="909"/>
      <c r="Y631" s="909"/>
      <c r="Z631" s="909"/>
    </row>
    <row r="632" spans="1:26" ht="12.75" customHeight="1">
      <c r="A632" s="909"/>
      <c r="B632" s="909"/>
      <c r="C632" s="909"/>
      <c r="D632" s="909"/>
      <c r="E632" s="909"/>
      <c r="F632" s="909"/>
      <c r="G632" s="909"/>
      <c r="H632" s="909"/>
      <c r="I632" s="909"/>
      <c r="J632" s="909"/>
      <c r="K632" s="909"/>
      <c r="L632" s="909"/>
      <c r="M632" s="909"/>
      <c r="N632" s="909"/>
      <c r="O632" s="909"/>
      <c r="P632" s="909"/>
      <c r="Q632" s="909"/>
      <c r="R632" s="909"/>
      <c r="S632" s="909"/>
      <c r="T632" s="909"/>
      <c r="U632" s="909"/>
      <c r="V632" s="909"/>
      <c r="W632" s="909"/>
      <c r="X632" s="909"/>
      <c r="Y632" s="909"/>
      <c r="Z632" s="909"/>
    </row>
    <row r="633" spans="1:26" ht="12.75" customHeight="1">
      <c r="A633" s="909"/>
      <c r="B633" s="909"/>
      <c r="C633" s="909"/>
      <c r="D633" s="909"/>
      <c r="E633" s="909"/>
      <c r="F633" s="909"/>
      <c r="G633" s="909"/>
      <c r="H633" s="909"/>
      <c r="I633" s="909"/>
      <c r="J633" s="909"/>
      <c r="K633" s="909"/>
      <c r="L633" s="909"/>
      <c r="M633" s="909"/>
      <c r="N633" s="909"/>
      <c r="O633" s="909"/>
      <c r="P633" s="909"/>
      <c r="Q633" s="909"/>
      <c r="R633" s="909"/>
      <c r="S633" s="909"/>
      <c r="T633" s="909"/>
      <c r="U633" s="909"/>
      <c r="V633" s="909"/>
      <c r="W633" s="909"/>
      <c r="X633" s="909"/>
      <c r="Y633" s="909"/>
      <c r="Z633" s="909"/>
    </row>
    <row r="634" spans="1:26" ht="12.75" customHeight="1">
      <c r="A634" s="909"/>
      <c r="B634" s="909"/>
      <c r="C634" s="909"/>
      <c r="D634" s="909"/>
      <c r="E634" s="909"/>
      <c r="F634" s="909"/>
      <c r="G634" s="909"/>
      <c r="H634" s="909"/>
      <c r="I634" s="909"/>
      <c r="J634" s="909"/>
      <c r="K634" s="909"/>
      <c r="L634" s="909"/>
      <c r="M634" s="909"/>
      <c r="N634" s="909"/>
      <c r="O634" s="909"/>
      <c r="P634" s="909"/>
      <c r="Q634" s="909"/>
      <c r="R634" s="909"/>
      <c r="S634" s="909"/>
      <c r="T634" s="909"/>
      <c r="U634" s="909"/>
      <c r="V634" s="909"/>
      <c r="W634" s="909"/>
      <c r="X634" s="909"/>
      <c r="Y634" s="909"/>
      <c r="Z634" s="909"/>
    </row>
    <row r="635" spans="1:26" ht="12.75" customHeight="1">
      <c r="A635" s="909"/>
      <c r="B635" s="909"/>
      <c r="C635" s="909"/>
      <c r="D635" s="909"/>
      <c r="E635" s="909"/>
      <c r="F635" s="909"/>
      <c r="G635" s="909"/>
      <c r="H635" s="909"/>
      <c r="I635" s="909"/>
      <c r="J635" s="909"/>
      <c r="K635" s="909"/>
      <c r="L635" s="909"/>
      <c r="M635" s="909"/>
      <c r="N635" s="909"/>
      <c r="O635" s="909"/>
      <c r="P635" s="909"/>
      <c r="Q635" s="909"/>
      <c r="R635" s="909"/>
      <c r="S635" s="909"/>
      <c r="T635" s="909"/>
      <c r="U635" s="909"/>
      <c r="V635" s="909"/>
      <c r="W635" s="909"/>
      <c r="X635" s="909"/>
      <c r="Y635" s="909"/>
      <c r="Z635" s="909"/>
    </row>
    <row r="636" spans="1:26" ht="12.75" customHeight="1">
      <c r="A636" s="909"/>
      <c r="B636" s="909"/>
      <c r="C636" s="909"/>
      <c r="D636" s="909"/>
      <c r="E636" s="909"/>
      <c r="F636" s="909"/>
      <c r="G636" s="909"/>
      <c r="H636" s="909"/>
      <c r="I636" s="909"/>
      <c r="J636" s="909"/>
      <c r="K636" s="909"/>
      <c r="L636" s="909"/>
      <c r="M636" s="909"/>
      <c r="N636" s="909"/>
      <c r="O636" s="909"/>
      <c r="P636" s="909"/>
      <c r="Q636" s="909"/>
      <c r="R636" s="909"/>
      <c r="S636" s="909"/>
      <c r="T636" s="909"/>
      <c r="U636" s="909"/>
      <c r="V636" s="909"/>
      <c r="W636" s="909"/>
      <c r="X636" s="909"/>
      <c r="Y636" s="909"/>
      <c r="Z636" s="909"/>
    </row>
    <row r="637" spans="1:26" ht="12.75" customHeight="1">
      <c r="A637" s="909"/>
      <c r="B637" s="909"/>
      <c r="C637" s="909"/>
      <c r="D637" s="909"/>
      <c r="E637" s="909"/>
      <c r="F637" s="909"/>
      <c r="G637" s="909"/>
      <c r="H637" s="909"/>
      <c r="I637" s="909"/>
      <c r="J637" s="909"/>
      <c r="K637" s="909"/>
      <c r="L637" s="909"/>
      <c r="M637" s="909"/>
      <c r="N637" s="909"/>
      <c r="O637" s="909"/>
      <c r="P637" s="909"/>
      <c r="Q637" s="909"/>
      <c r="R637" s="909"/>
      <c r="S637" s="909"/>
      <c r="T637" s="909"/>
      <c r="U637" s="909"/>
      <c r="V637" s="909"/>
      <c r="W637" s="909"/>
      <c r="X637" s="909"/>
      <c r="Y637" s="909"/>
      <c r="Z637" s="909"/>
    </row>
    <row r="638" spans="1:26" ht="12.75" customHeight="1">
      <c r="A638" s="909"/>
      <c r="B638" s="909"/>
      <c r="C638" s="909"/>
      <c r="D638" s="909"/>
      <c r="E638" s="909"/>
      <c r="F638" s="909"/>
      <c r="G638" s="909"/>
      <c r="H638" s="909"/>
      <c r="I638" s="909"/>
      <c r="J638" s="909"/>
      <c r="K638" s="909"/>
      <c r="L638" s="909"/>
      <c r="M638" s="909"/>
      <c r="N638" s="909"/>
      <c r="O638" s="909"/>
      <c r="P638" s="909"/>
      <c r="Q638" s="909"/>
      <c r="R638" s="909"/>
      <c r="S638" s="909"/>
      <c r="T638" s="909"/>
      <c r="U638" s="909"/>
      <c r="V638" s="909"/>
      <c r="W638" s="909"/>
      <c r="X638" s="909"/>
      <c r="Y638" s="909"/>
      <c r="Z638" s="909"/>
    </row>
    <row r="639" spans="1:26" ht="12.75" customHeight="1">
      <c r="A639" s="909"/>
      <c r="B639" s="909"/>
      <c r="C639" s="909"/>
      <c r="D639" s="909"/>
      <c r="E639" s="909"/>
      <c r="F639" s="909"/>
      <c r="G639" s="909"/>
      <c r="H639" s="909"/>
      <c r="I639" s="909"/>
      <c r="J639" s="909"/>
      <c r="K639" s="909"/>
      <c r="L639" s="909"/>
      <c r="M639" s="909"/>
      <c r="N639" s="909"/>
      <c r="O639" s="909"/>
      <c r="P639" s="909"/>
      <c r="Q639" s="909"/>
      <c r="R639" s="909"/>
      <c r="S639" s="909"/>
      <c r="T639" s="909"/>
      <c r="U639" s="909"/>
      <c r="V639" s="909"/>
      <c r="W639" s="909"/>
      <c r="X639" s="909"/>
      <c r="Y639" s="909"/>
      <c r="Z639" s="909"/>
    </row>
    <row r="640" spans="1:26" ht="12.75" customHeight="1">
      <c r="A640" s="909"/>
      <c r="B640" s="909"/>
      <c r="C640" s="909"/>
      <c r="D640" s="909"/>
      <c r="E640" s="909"/>
      <c r="F640" s="909"/>
      <c r="G640" s="909"/>
      <c r="H640" s="909"/>
      <c r="I640" s="909"/>
      <c r="J640" s="909"/>
      <c r="K640" s="909"/>
      <c r="L640" s="909"/>
      <c r="M640" s="909"/>
      <c r="N640" s="909"/>
      <c r="O640" s="909"/>
      <c r="P640" s="909"/>
      <c r="Q640" s="909"/>
      <c r="R640" s="909"/>
      <c r="S640" s="909"/>
      <c r="T640" s="909"/>
      <c r="U640" s="909"/>
      <c r="V640" s="909"/>
      <c r="W640" s="909"/>
      <c r="X640" s="909"/>
      <c r="Y640" s="909"/>
      <c r="Z640" s="909"/>
    </row>
    <row r="641" spans="1:26" ht="12.75" customHeight="1">
      <c r="A641" s="909"/>
      <c r="B641" s="909"/>
      <c r="C641" s="909"/>
      <c r="D641" s="909"/>
      <c r="E641" s="909"/>
      <c r="F641" s="909"/>
      <c r="G641" s="909"/>
      <c r="H641" s="909"/>
      <c r="I641" s="909"/>
      <c r="J641" s="909"/>
      <c r="K641" s="909"/>
      <c r="L641" s="909"/>
      <c r="M641" s="909"/>
      <c r="N641" s="909"/>
      <c r="O641" s="909"/>
      <c r="P641" s="909"/>
      <c r="Q641" s="909"/>
      <c r="R641" s="909"/>
      <c r="S641" s="909"/>
      <c r="T641" s="909"/>
      <c r="U641" s="909"/>
      <c r="V641" s="909"/>
      <c r="W641" s="909"/>
      <c r="X641" s="909"/>
      <c r="Y641" s="909"/>
      <c r="Z641" s="909"/>
    </row>
    <row r="642" spans="1:26" ht="12.75" customHeight="1">
      <c r="A642" s="909"/>
      <c r="B642" s="909"/>
      <c r="C642" s="909"/>
      <c r="D642" s="909"/>
      <c r="E642" s="909"/>
      <c r="F642" s="909"/>
      <c r="G642" s="909"/>
      <c r="H642" s="909"/>
      <c r="I642" s="909"/>
      <c r="J642" s="909"/>
      <c r="K642" s="909"/>
      <c r="L642" s="909"/>
      <c r="M642" s="909"/>
      <c r="N642" s="909"/>
      <c r="O642" s="909"/>
      <c r="P642" s="909"/>
      <c r="Q642" s="909"/>
      <c r="R642" s="909"/>
      <c r="S642" s="909"/>
      <c r="T642" s="909"/>
      <c r="U642" s="909"/>
      <c r="V642" s="909"/>
      <c r="W642" s="909"/>
      <c r="X642" s="909"/>
      <c r="Y642" s="909"/>
      <c r="Z642" s="909"/>
    </row>
    <row r="643" spans="1:26" ht="12.75" customHeight="1">
      <c r="A643" s="909"/>
      <c r="B643" s="909"/>
      <c r="C643" s="909"/>
      <c r="D643" s="909"/>
      <c r="E643" s="909"/>
      <c r="F643" s="909"/>
      <c r="G643" s="909"/>
      <c r="H643" s="909"/>
      <c r="I643" s="909"/>
      <c r="J643" s="909"/>
      <c r="K643" s="909"/>
      <c r="L643" s="909"/>
      <c r="M643" s="909"/>
      <c r="N643" s="909"/>
      <c r="O643" s="909"/>
      <c r="P643" s="909"/>
      <c r="Q643" s="909"/>
      <c r="R643" s="909"/>
      <c r="S643" s="909"/>
      <c r="T643" s="909"/>
      <c r="U643" s="909"/>
      <c r="V643" s="909"/>
      <c r="W643" s="909"/>
      <c r="X643" s="909"/>
      <c r="Y643" s="909"/>
      <c r="Z643" s="909"/>
    </row>
    <row r="644" spans="1:26" ht="12.75" customHeight="1">
      <c r="A644" s="909"/>
      <c r="B644" s="909"/>
      <c r="C644" s="909"/>
      <c r="D644" s="909"/>
      <c r="E644" s="909"/>
      <c r="F644" s="909"/>
      <c r="G644" s="909"/>
      <c r="H644" s="909"/>
      <c r="I644" s="909"/>
      <c r="J644" s="909"/>
      <c r="K644" s="909"/>
      <c r="L644" s="909"/>
      <c r="M644" s="909"/>
      <c r="N644" s="909"/>
      <c r="O644" s="909"/>
      <c r="P644" s="909"/>
      <c r="Q644" s="909"/>
      <c r="R644" s="909"/>
      <c r="S644" s="909"/>
      <c r="T644" s="909"/>
      <c r="U644" s="909"/>
      <c r="V644" s="909"/>
      <c r="W644" s="909"/>
      <c r="X644" s="909"/>
      <c r="Y644" s="909"/>
      <c r="Z644" s="909"/>
    </row>
    <row r="645" spans="1:26" ht="12.75" customHeight="1">
      <c r="A645" s="909"/>
      <c r="B645" s="909"/>
      <c r="C645" s="909"/>
      <c r="D645" s="909"/>
      <c r="E645" s="909"/>
      <c r="F645" s="909"/>
      <c r="G645" s="909"/>
      <c r="H645" s="909"/>
      <c r="I645" s="909"/>
      <c r="J645" s="909"/>
      <c r="K645" s="909"/>
      <c r="L645" s="909"/>
      <c r="M645" s="909"/>
      <c r="N645" s="909"/>
      <c r="O645" s="909"/>
      <c r="P645" s="909"/>
      <c r="Q645" s="909"/>
      <c r="R645" s="909"/>
      <c r="S645" s="909"/>
      <c r="T645" s="909"/>
      <c r="U645" s="909"/>
      <c r="V645" s="909"/>
      <c r="W645" s="909"/>
      <c r="X645" s="909"/>
      <c r="Y645" s="909"/>
      <c r="Z645" s="909"/>
    </row>
    <row r="646" spans="1:26" ht="12.75" customHeight="1">
      <c r="A646" s="909"/>
      <c r="B646" s="909"/>
      <c r="C646" s="909"/>
      <c r="D646" s="909"/>
      <c r="E646" s="909"/>
      <c r="F646" s="909"/>
      <c r="G646" s="909"/>
      <c r="H646" s="909"/>
      <c r="I646" s="909"/>
      <c r="J646" s="909"/>
      <c r="K646" s="909"/>
      <c r="L646" s="909"/>
      <c r="M646" s="909"/>
      <c r="N646" s="909"/>
      <c r="O646" s="909"/>
      <c r="P646" s="909"/>
      <c r="Q646" s="909"/>
      <c r="R646" s="909"/>
      <c r="S646" s="909"/>
      <c r="T646" s="909"/>
      <c r="U646" s="909"/>
      <c r="V646" s="909"/>
      <c r="W646" s="909"/>
      <c r="X646" s="909"/>
      <c r="Y646" s="909"/>
      <c r="Z646" s="909"/>
    </row>
    <row r="647" spans="1:26" ht="12.75" customHeight="1">
      <c r="A647" s="909"/>
      <c r="B647" s="909"/>
      <c r="C647" s="909"/>
      <c r="D647" s="909"/>
      <c r="E647" s="909"/>
      <c r="F647" s="909"/>
      <c r="G647" s="909"/>
      <c r="H647" s="909"/>
      <c r="I647" s="909"/>
      <c r="J647" s="909"/>
      <c r="K647" s="909"/>
      <c r="L647" s="909"/>
      <c r="M647" s="909"/>
      <c r="N647" s="909"/>
      <c r="O647" s="909"/>
      <c r="P647" s="909"/>
      <c r="Q647" s="909"/>
      <c r="R647" s="909"/>
      <c r="S647" s="909"/>
      <c r="T647" s="909"/>
      <c r="U647" s="909"/>
      <c r="V647" s="909"/>
      <c r="W647" s="909"/>
      <c r="X647" s="909"/>
      <c r="Y647" s="909"/>
      <c r="Z647" s="909"/>
    </row>
    <row r="648" spans="1:26" ht="12.75" customHeight="1">
      <c r="A648" s="909"/>
      <c r="B648" s="909"/>
      <c r="C648" s="909"/>
      <c r="D648" s="909"/>
      <c r="E648" s="909"/>
      <c r="F648" s="909"/>
      <c r="G648" s="909"/>
      <c r="H648" s="909"/>
      <c r="I648" s="909"/>
      <c r="J648" s="909"/>
      <c r="K648" s="909"/>
      <c r="L648" s="909"/>
      <c r="M648" s="909"/>
      <c r="N648" s="909"/>
      <c r="O648" s="909"/>
      <c r="P648" s="909"/>
      <c r="Q648" s="909"/>
      <c r="R648" s="909"/>
      <c r="S648" s="909"/>
      <c r="T648" s="909"/>
      <c r="U648" s="909"/>
      <c r="V648" s="909"/>
      <c r="W648" s="909"/>
      <c r="X648" s="909"/>
      <c r="Y648" s="909"/>
      <c r="Z648" s="909"/>
    </row>
    <row r="649" spans="1:26" ht="12.75" customHeight="1">
      <c r="A649" s="909"/>
      <c r="B649" s="909"/>
      <c r="C649" s="909"/>
      <c r="D649" s="909"/>
      <c r="E649" s="909"/>
      <c r="F649" s="909"/>
      <c r="G649" s="909"/>
      <c r="H649" s="909"/>
      <c r="I649" s="909"/>
      <c r="J649" s="909"/>
      <c r="K649" s="909"/>
      <c r="L649" s="909"/>
      <c r="M649" s="909"/>
      <c r="N649" s="909"/>
      <c r="O649" s="909"/>
      <c r="P649" s="909"/>
      <c r="Q649" s="909"/>
      <c r="R649" s="909"/>
      <c r="S649" s="909"/>
      <c r="T649" s="909"/>
      <c r="U649" s="909"/>
      <c r="V649" s="909"/>
      <c r="W649" s="909"/>
      <c r="X649" s="909"/>
      <c r="Y649" s="909"/>
      <c r="Z649" s="909"/>
    </row>
    <row r="650" spans="1:26" ht="12.75" customHeight="1">
      <c r="A650" s="909"/>
      <c r="B650" s="909"/>
      <c r="C650" s="909"/>
      <c r="D650" s="909"/>
      <c r="E650" s="909"/>
      <c r="F650" s="909"/>
      <c r="G650" s="909"/>
      <c r="H650" s="909"/>
      <c r="I650" s="909"/>
      <c r="J650" s="909"/>
      <c r="K650" s="909"/>
      <c r="L650" s="909"/>
      <c r="M650" s="909"/>
      <c r="N650" s="909"/>
      <c r="O650" s="909"/>
      <c r="P650" s="909"/>
      <c r="Q650" s="909"/>
      <c r="R650" s="909"/>
      <c r="S650" s="909"/>
      <c r="T650" s="909"/>
      <c r="U650" s="909"/>
      <c r="V650" s="909"/>
      <c r="W650" s="909"/>
      <c r="X650" s="909"/>
      <c r="Y650" s="909"/>
      <c r="Z650" s="909"/>
    </row>
    <row r="651" spans="1:26" ht="12.75" customHeight="1">
      <c r="A651" s="909"/>
      <c r="B651" s="909"/>
      <c r="C651" s="909"/>
      <c r="D651" s="909"/>
      <c r="E651" s="909"/>
      <c r="F651" s="909"/>
      <c r="G651" s="909"/>
      <c r="H651" s="909"/>
      <c r="I651" s="909"/>
      <c r="J651" s="909"/>
      <c r="K651" s="909"/>
      <c r="L651" s="909"/>
      <c r="M651" s="909"/>
      <c r="N651" s="909"/>
      <c r="O651" s="909"/>
      <c r="P651" s="909"/>
      <c r="Q651" s="909"/>
      <c r="R651" s="909"/>
      <c r="S651" s="909"/>
      <c r="T651" s="909"/>
      <c r="U651" s="909"/>
      <c r="V651" s="909"/>
      <c r="W651" s="909"/>
      <c r="X651" s="909"/>
      <c r="Y651" s="909"/>
      <c r="Z651" s="909"/>
    </row>
    <row r="652" spans="1:26" ht="12.75" customHeight="1">
      <c r="A652" s="909"/>
      <c r="B652" s="909"/>
      <c r="C652" s="909"/>
      <c r="D652" s="909"/>
      <c r="E652" s="909"/>
      <c r="F652" s="909"/>
      <c r="G652" s="909"/>
      <c r="H652" s="909"/>
      <c r="I652" s="909"/>
      <c r="J652" s="909"/>
      <c r="K652" s="909"/>
      <c r="L652" s="909"/>
      <c r="M652" s="909"/>
      <c r="N652" s="909"/>
      <c r="O652" s="909"/>
      <c r="P652" s="909"/>
      <c r="Q652" s="909"/>
      <c r="R652" s="909"/>
      <c r="S652" s="909"/>
      <c r="T652" s="909"/>
      <c r="U652" s="909"/>
      <c r="V652" s="909"/>
      <c r="W652" s="909"/>
      <c r="X652" s="909"/>
      <c r="Y652" s="909"/>
      <c r="Z652" s="909"/>
    </row>
    <row r="653" spans="1:26" ht="12.75" customHeight="1">
      <c r="A653" s="909"/>
      <c r="B653" s="909"/>
      <c r="C653" s="909"/>
      <c r="D653" s="909"/>
      <c r="E653" s="909"/>
      <c r="F653" s="909"/>
      <c r="G653" s="909"/>
      <c r="H653" s="909"/>
      <c r="I653" s="909"/>
      <c r="J653" s="909"/>
      <c r="K653" s="909"/>
      <c r="L653" s="909"/>
      <c r="M653" s="909"/>
      <c r="N653" s="909"/>
      <c r="O653" s="909"/>
      <c r="P653" s="909"/>
      <c r="Q653" s="909"/>
      <c r="R653" s="909"/>
      <c r="S653" s="909"/>
      <c r="T653" s="909"/>
      <c r="U653" s="909"/>
      <c r="V653" s="909"/>
      <c r="W653" s="909"/>
      <c r="X653" s="909"/>
      <c r="Y653" s="909"/>
      <c r="Z653" s="909"/>
    </row>
    <row r="654" spans="1:26" ht="12.75" customHeight="1">
      <c r="A654" s="909"/>
      <c r="B654" s="909"/>
      <c r="C654" s="909"/>
      <c r="D654" s="909"/>
      <c r="E654" s="909"/>
      <c r="F654" s="909"/>
      <c r="G654" s="909"/>
      <c r="H654" s="909"/>
      <c r="I654" s="909"/>
      <c r="J654" s="909"/>
      <c r="K654" s="909"/>
      <c r="L654" s="909"/>
      <c r="M654" s="909"/>
      <c r="N654" s="909"/>
      <c r="O654" s="909"/>
      <c r="P654" s="909"/>
      <c r="Q654" s="909"/>
      <c r="R654" s="909"/>
      <c r="S654" s="909"/>
      <c r="T654" s="909"/>
      <c r="U654" s="909"/>
      <c r="V654" s="909"/>
      <c r="W654" s="909"/>
      <c r="X654" s="909"/>
      <c r="Y654" s="909"/>
      <c r="Z654" s="909"/>
    </row>
    <row r="655" spans="1:26" ht="12.75" customHeight="1">
      <c r="A655" s="909"/>
      <c r="B655" s="909"/>
      <c r="C655" s="909"/>
      <c r="D655" s="909"/>
      <c r="E655" s="909"/>
      <c r="F655" s="909"/>
      <c r="G655" s="909"/>
      <c r="H655" s="909"/>
      <c r="I655" s="909"/>
      <c r="J655" s="909"/>
      <c r="K655" s="909"/>
      <c r="L655" s="909"/>
      <c r="M655" s="909"/>
      <c r="N655" s="909"/>
      <c r="O655" s="909"/>
      <c r="P655" s="909"/>
      <c r="Q655" s="909"/>
      <c r="R655" s="909"/>
      <c r="S655" s="909"/>
      <c r="T655" s="909"/>
      <c r="U655" s="909"/>
      <c r="V655" s="909"/>
      <c r="W655" s="909"/>
      <c r="X655" s="909"/>
      <c r="Y655" s="909"/>
      <c r="Z655" s="909"/>
    </row>
    <row r="656" spans="1:26" ht="12.75" customHeight="1">
      <c r="A656" s="909"/>
      <c r="B656" s="909"/>
      <c r="C656" s="909"/>
      <c r="D656" s="909"/>
      <c r="E656" s="909"/>
      <c r="F656" s="909"/>
      <c r="G656" s="909"/>
      <c r="H656" s="909"/>
      <c r="I656" s="909"/>
      <c r="J656" s="909"/>
      <c r="K656" s="909"/>
      <c r="L656" s="909"/>
      <c r="M656" s="909"/>
      <c r="N656" s="909"/>
      <c r="O656" s="909"/>
      <c r="P656" s="909"/>
      <c r="Q656" s="909"/>
      <c r="R656" s="909"/>
      <c r="S656" s="909"/>
      <c r="T656" s="909"/>
      <c r="U656" s="909"/>
      <c r="V656" s="909"/>
      <c r="W656" s="909"/>
      <c r="X656" s="909"/>
      <c r="Y656" s="909"/>
      <c r="Z656" s="909"/>
    </row>
    <row r="657" spans="1:26" ht="12.75" customHeight="1">
      <c r="A657" s="909"/>
      <c r="B657" s="909"/>
      <c r="C657" s="909"/>
      <c r="D657" s="909"/>
      <c r="E657" s="909"/>
      <c r="F657" s="909"/>
      <c r="G657" s="909"/>
      <c r="H657" s="909"/>
      <c r="I657" s="909"/>
      <c r="J657" s="909"/>
      <c r="K657" s="909"/>
      <c r="L657" s="909"/>
      <c r="M657" s="909"/>
      <c r="N657" s="909"/>
      <c r="O657" s="909"/>
      <c r="P657" s="909"/>
      <c r="Q657" s="909"/>
      <c r="R657" s="909"/>
      <c r="S657" s="909"/>
      <c r="T657" s="909"/>
      <c r="U657" s="909"/>
      <c r="V657" s="909"/>
      <c r="W657" s="909"/>
      <c r="X657" s="909"/>
      <c r="Y657" s="909"/>
      <c r="Z657" s="909"/>
    </row>
    <row r="658" spans="1:26" ht="12.75" customHeight="1">
      <c r="A658" s="909"/>
      <c r="B658" s="909"/>
      <c r="C658" s="909"/>
      <c r="D658" s="909"/>
      <c r="E658" s="909"/>
      <c r="F658" s="909"/>
      <c r="G658" s="909"/>
      <c r="H658" s="909"/>
      <c r="I658" s="909"/>
      <c r="J658" s="909"/>
      <c r="K658" s="909"/>
      <c r="L658" s="909"/>
      <c r="M658" s="909"/>
      <c r="N658" s="909"/>
      <c r="O658" s="909"/>
      <c r="P658" s="909"/>
      <c r="Q658" s="909"/>
      <c r="R658" s="909"/>
      <c r="S658" s="909"/>
      <c r="T658" s="909"/>
      <c r="U658" s="909"/>
      <c r="V658" s="909"/>
      <c r="W658" s="909"/>
      <c r="X658" s="909"/>
      <c r="Y658" s="909"/>
      <c r="Z658" s="909"/>
    </row>
    <row r="659" spans="1:26" ht="12.75" customHeight="1">
      <c r="A659" s="909"/>
      <c r="B659" s="909"/>
      <c r="C659" s="909"/>
      <c r="D659" s="909"/>
      <c r="E659" s="909"/>
      <c r="F659" s="909"/>
      <c r="G659" s="909"/>
      <c r="H659" s="909"/>
      <c r="I659" s="909"/>
      <c r="J659" s="909"/>
      <c r="K659" s="909"/>
      <c r="L659" s="909"/>
      <c r="M659" s="909"/>
      <c r="N659" s="909"/>
      <c r="O659" s="909"/>
      <c r="P659" s="909"/>
      <c r="Q659" s="909"/>
      <c r="R659" s="909"/>
      <c r="S659" s="909"/>
      <c r="T659" s="909"/>
      <c r="U659" s="909"/>
      <c r="V659" s="909"/>
      <c r="W659" s="909"/>
      <c r="X659" s="909"/>
      <c r="Y659" s="909"/>
      <c r="Z659" s="909"/>
    </row>
    <row r="660" spans="1:26" ht="12.75" customHeight="1">
      <c r="A660" s="909"/>
      <c r="B660" s="909"/>
      <c r="C660" s="909"/>
      <c r="D660" s="909"/>
      <c r="E660" s="909"/>
      <c r="F660" s="909"/>
      <c r="G660" s="909"/>
      <c r="H660" s="909"/>
      <c r="I660" s="909"/>
      <c r="J660" s="909"/>
      <c r="K660" s="909"/>
      <c r="L660" s="909"/>
      <c r="M660" s="909"/>
      <c r="N660" s="909"/>
      <c r="O660" s="909"/>
      <c r="P660" s="909"/>
      <c r="Q660" s="909"/>
      <c r="R660" s="909"/>
      <c r="S660" s="909"/>
      <c r="T660" s="909"/>
      <c r="U660" s="909"/>
      <c r="V660" s="909"/>
      <c r="W660" s="909"/>
      <c r="X660" s="909"/>
      <c r="Y660" s="909"/>
      <c r="Z660" s="909"/>
    </row>
    <row r="661" spans="1:26" ht="12.75" customHeight="1">
      <c r="A661" s="909"/>
      <c r="B661" s="909"/>
      <c r="C661" s="909"/>
      <c r="D661" s="909"/>
      <c r="E661" s="909"/>
      <c r="F661" s="909"/>
      <c r="G661" s="909"/>
      <c r="H661" s="909"/>
      <c r="I661" s="909"/>
      <c r="J661" s="909"/>
      <c r="K661" s="909"/>
      <c r="L661" s="909"/>
      <c r="M661" s="909"/>
      <c r="N661" s="909"/>
      <c r="O661" s="909"/>
      <c r="P661" s="909"/>
      <c r="Q661" s="909"/>
      <c r="R661" s="909"/>
      <c r="S661" s="909"/>
      <c r="T661" s="909"/>
      <c r="U661" s="909"/>
      <c r="V661" s="909"/>
      <c r="W661" s="909"/>
      <c r="X661" s="909"/>
      <c r="Y661" s="909"/>
      <c r="Z661" s="909"/>
    </row>
    <row r="662" spans="1:26" ht="12.75" customHeight="1">
      <c r="A662" s="909"/>
      <c r="B662" s="909"/>
      <c r="C662" s="909"/>
      <c r="D662" s="909"/>
      <c r="E662" s="909"/>
      <c r="F662" s="909"/>
      <c r="G662" s="909"/>
      <c r="H662" s="909"/>
      <c r="I662" s="909"/>
      <c r="J662" s="909"/>
      <c r="K662" s="909"/>
      <c r="L662" s="909"/>
      <c r="M662" s="909"/>
      <c r="N662" s="909"/>
      <c r="O662" s="909"/>
      <c r="P662" s="909"/>
      <c r="Q662" s="909"/>
      <c r="R662" s="909"/>
      <c r="S662" s="909"/>
      <c r="T662" s="909"/>
      <c r="U662" s="909"/>
      <c r="V662" s="909"/>
      <c r="W662" s="909"/>
      <c r="X662" s="909"/>
      <c r="Y662" s="909"/>
      <c r="Z662" s="909"/>
    </row>
    <row r="663" spans="1:26" ht="12.75" customHeight="1">
      <c r="A663" s="909"/>
      <c r="B663" s="909"/>
      <c r="C663" s="909"/>
      <c r="D663" s="909"/>
      <c r="E663" s="909"/>
      <c r="F663" s="909"/>
      <c r="G663" s="909"/>
      <c r="H663" s="909"/>
      <c r="I663" s="909"/>
      <c r="J663" s="909"/>
      <c r="K663" s="909"/>
      <c r="L663" s="909"/>
      <c r="M663" s="909"/>
      <c r="N663" s="909"/>
      <c r="O663" s="909"/>
      <c r="P663" s="909"/>
      <c r="Q663" s="909"/>
      <c r="R663" s="909"/>
      <c r="S663" s="909"/>
      <c r="T663" s="909"/>
      <c r="U663" s="909"/>
      <c r="V663" s="909"/>
      <c r="W663" s="909"/>
      <c r="X663" s="909"/>
      <c r="Y663" s="909"/>
      <c r="Z663" s="909"/>
    </row>
    <row r="664" spans="1:26" ht="12.75" customHeight="1">
      <c r="A664" s="909"/>
      <c r="B664" s="909"/>
      <c r="C664" s="909"/>
      <c r="D664" s="909"/>
      <c r="E664" s="909"/>
      <c r="F664" s="909"/>
      <c r="G664" s="909"/>
      <c r="H664" s="909"/>
      <c r="I664" s="909"/>
      <c r="J664" s="909"/>
      <c r="K664" s="909"/>
      <c r="L664" s="909"/>
      <c r="M664" s="909"/>
      <c r="N664" s="909"/>
      <c r="O664" s="909"/>
      <c r="P664" s="909"/>
      <c r="Q664" s="909"/>
      <c r="R664" s="909"/>
      <c r="S664" s="909"/>
      <c r="T664" s="909"/>
      <c r="U664" s="909"/>
      <c r="V664" s="909"/>
      <c r="W664" s="909"/>
      <c r="X664" s="909"/>
      <c r="Y664" s="909"/>
      <c r="Z664" s="909"/>
    </row>
    <row r="665" spans="1:26" ht="12.75" customHeight="1">
      <c r="A665" s="909"/>
      <c r="B665" s="909"/>
      <c r="C665" s="909"/>
      <c r="D665" s="909"/>
      <c r="E665" s="909"/>
      <c r="F665" s="909"/>
      <c r="G665" s="909"/>
      <c r="H665" s="909"/>
      <c r="I665" s="909"/>
      <c r="J665" s="909"/>
      <c r="K665" s="909"/>
      <c r="L665" s="909"/>
      <c r="M665" s="909"/>
      <c r="N665" s="909"/>
      <c r="O665" s="909"/>
      <c r="P665" s="909"/>
      <c r="Q665" s="909"/>
      <c r="R665" s="909"/>
      <c r="S665" s="909"/>
      <c r="T665" s="909"/>
      <c r="U665" s="909"/>
      <c r="V665" s="909"/>
      <c r="W665" s="909"/>
      <c r="X665" s="909"/>
      <c r="Y665" s="909"/>
      <c r="Z665" s="909"/>
    </row>
    <row r="666" spans="1:26" ht="12.75" customHeight="1">
      <c r="A666" s="909"/>
      <c r="B666" s="909"/>
      <c r="C666" s="909"/>
      <c r="D666" s="909"/>
      <c r="E666" s="909"/>
      <c r="F666" s="909"/>
      <c r="G666" s="909"/>
      <c r="H666" s="909"/>
      <c r="I666" s="909"/>
      <c r="J666" s="909"/>
      <c r="K666" s="909"/>
      <c r="L666" s="909"/>
      <c r="M666" s="909"/>
      <c r="N666" s="909"/>
      <c r="O666" s="909"/>
      <c r="P666" s="909"/>
      <c r="Q666" s="909"/>
      <c r="R666" s="909"/>
      <c r="S666" s="909"/>
      <c r="T666" s="909"/>
      <c r="U666" s="909"/>
      <c r="V666" s="909"/>
      <c r="W666" s="909"/>
      <c r="X666" s="909"/>
      <c r="Y666" s="909"/>
      <c r="Z666" s="909"/>
    </row>
    <row r="667" spans="1:26" ht="12.75" customHeight="1">
      <c r="A667" s="909"/>
      <c r="B667" s="909"/>
      <c r="C667" s="909"/>
      <c r="D667" s="909"/>
      <c r="E667" s="909"/>
      <c r="F667" s="909"/>
      <c r="G667" s="909"/>
      <c r="H667" s="909"/>
      <c r="I667" s="909"/>
      <c r="J667" s="909"/>
      <c r="K667" s="909"/>
      <c r="L667" s="909"/>
      <c r="M667" s="909"/>
      <c r="N667" s="909"/>
      <c r="O667" s="909"/>
      <c r="P667" s="909"/>
      <c r="Q667" s="909"/>
      <c r="R667" s="909"/>
      <c r="S667" s="909"/>
      <c r="T667" s="909"/>
      <c r="U667" s="909"/>
      <c r="V667" s="909"/>
      <c r="W667" s="909"/>
      <c r="X667" s="909"/>
      <c r="Y667" s="909"/>
      <c r="Z667" s="909"/>
    </row>
    <row r="668" spans="1:26" ht="12.75" customHeight="1">
      <c r="A668" s="909"/>
      <c r="B668" s="909"/>
      <c r="C668" s="909"/>
      <c r="D668" s="909"/>
      <c r="E668" s="909"/>
      <c r="F668" s="909"/>
      <c r="G668" s="909"/>
      <c r="H668" s="909"/>
      <c r="I668" s="909"/>
      <c r="J668" s="909"/>
      <c r="K668" s="909"/>
      <c r="L668" s="909"/>
      <c r="M668" s="909"/>
      <c r="N668" s="909"/>
      <c r="O668" s="909"/>
      <c r="P668" s="909"/>
      <c r="Q668" s="909"/>
      <c r="R668" s="909"/>
      <c r="S668" s="909"/>
      <c r="T668" s="909"/>
      <c r="U668" s="909"/>
      <c r="V668" s="909"/>
      <c r="W668" s="909"/>
      <c r="X668" s="909"/>
      <c r="Y668" s="909"/>
      <c r="Z668" s="909"/>
    </row>
    <row r="669" spans="1:26" ht="12.75" customHeight="1">
      <c r="A669" s="909"/>
      <c r="B669" s="909"/>
      <c r="C669" s="909"/>
      <c r="D669" s="909"/>
      <c r="E669" s="909"/>
      <c r="F669" s="909"/>
      <c r="G669" s="909"/>
      <c r="H669" s="909"/>
      <c r="I669" s="909"/>
      <c r="J669" s="909"/>
      <c r="K669" s="909"/>
      <c r="L669" s="909"/>
      <c r="M669" s="909"/>
      <c r="N669" s="909"/>
      <c r="O669" s="909"/>
      <c r="P669" s="909"/>
      <c r="Q669" s="909"/>
      <c r="R669" s="909"/>
      <c r="S669" s="909"/>
      <c r="T669" s="909"/>
      <c r="U669" s="909"/>
      <c r="V669" s="909"/>
      <c r="W669" s="909"/>
      <c r="X669" s="909"/>
      <c r="Y669" s="909"/>
      <c r="Z669" s="909"/>
    </row>
    <row r="670" spans="1:26" ht="12.75" customHeight="1">
      <c r="A670" s="909"/>
      <c r="B670" s="909"/>
      <c r="C670" s="909"/>
      <c r="D670" s="909"/>
      <c r="E670" s="909"/>
      <c r="F670" s="909"/>
      <c r="G670" s="909"/>
      <c r="H670" s="909"/>
      <c r="I670" s="909"/>
      <c r="J670" s="909"/>
      <c r="K670" s="909"/>
      <c r="L670" s="909"/>
      <c r="M670" s="909"/>
      <c r="N670" s="909"/>
      <c r="O670" s="909"/>
      <c r="P670" s="909"/>
      <c r="Q670" s="909"/>
      <c r="R670" s="909"/>
      <c r="S670" s="909"/>
      <c r="T670" s="909"/>
      <c r="U670" s="909"/>
      <c r="V670" s="909"/>
      <c r="W670" s="909"/>
      <c r="X670" s="909"/>
      <c r="Y670" s="909"/>
      <c r="Z670" s="909"/>
    </row>
    <row r="671" spans="1:26" ht="12.75" customHeight="1">
      <c r="A671" s="909"/>
      <c r="B671" s="909"/>
      <c r="C671" s="909"/>
      <c r="D671" s="909"/>
      <c r="E671" s="909"/>
      <c r="F671" s="909"/>
      <c r="G671" s="909"/>
      <c r="H671" s="909"/>
      <c r="I671" s="909"/>
      <c r="J671" s="909"/>
      <c r="K671" s="909"/>
      <c r="L671" s="909"/>
      <c r="M671" s="909"/>
      <c r="N671" s="909"/>
      <c r="O671" s="909"/>
      <c r="P671" s="909"/>
      <c r="Q671" s="909"/>
      <c r="R671" s="909"/>
      <c r="S671" s="909"/>
      <c r="T671" s="909"/>
      <c r="U671" s="909"/>
      <c r="V671" s="909"/>
      <c r="W671" s="909"/>
      <c r="X671" s="909"/>
      <c r="Y671" s="909"/>
      <c r="Z671" s="909"/>
    </row>
    <row r="672" spans="1:26" ht="12.75" customHeight="1">
      <c r="A672" s="909"/>
      <c r="B672" s="909"/>
      <c r="C672" s="909"/>
      <c r="D672" s="909"/>
      <c r="E672" s="909"/>
      <c r="F672" s="909"/>
      <c r="G672" s="909"/>
      <c r="H672" s="909"/>
      <c r="I672" s="909"/>
      <c r="J672" s="909"/>
      <c r="K672" s="909"/>
      <c r="L672" s="909"/>
      <c r="M672" s="909"/>
      <c r="N672" s="909"/>
      <c r="O672" s="909"/>
      <c r="P672" s="909"/>
      <c r="Q672" s="909"/>
      <c r="R672" s="909"/>
      <c r="S672" s="909"/>
      <c r="T672" s="909"/>
      <c r="U672" s="909"/>
      <c r="V672" s="909"/>
      <c r="W672" s="909"/>
      <c r="X672" s="909"/>
      <c r="Y672" s="909"/>
      <c r="Z672" s="909"/>
    </row>
    <row r="673" spans="1:26" ht="12.75" customHeight="1">
      <c r="A673" s="909"/>
      <c r="B673" s="909"/>
      <c r="C673" s="909"/>
      <c r="D673" s="909"/>
      <c r="E673" s="909"/>
      <c r="F673" s="909"/>
      <c r="G673" s="909"/>
      <c r="H673" s="909"/>
      <c r="I673" s="909"/>
      <c r="J673" s="909"/>
      <c r="K673" s="909"/>
      <c r="L673" s="909"/>
      <c r="M673" s="909"/>
      <c r="N673" s="909"/>
      <c r="O673" s="909"/>
      <c r="P673" s="909"/>
      <c r="Q673" s="909"/>
      <c r="R673" s="909"/>
      <c r="S673" s="909"/>
      <c r="T673" s="909"/>
      <c r="U673" s="909"/>
      <c r="V673" s="909"/>
      <c r="W673" s="909"/>
      <c r="X673" s="909"/>
      <c r="Y673" s="909"/>
      <c r="Z673" s="909"/>
    </row>
    <row r="674" spans="1:26" ht="12.75" customHeight="1">
      <c r="A674" s="909"/>
      <c r="B674" s="909"/>
      <c r="C674" s="909"/>
      <c r="D674" s="909"/>
      <c r="E674" s="909"/>
      <c r="F674" s="909"/>
      <c r="G674" s="909"/>
      <c r="H674" s="909"/>
      <c r="I674" s="909"/>
      <c r="J674" s="909"/>
      <c r="K674" s="909"/>
      <c r="L674" s="909"/>
      <c r="M674" s="909"/>
      <c r="N674" s="909"/>
      <c r="O674" s="909"/>
      <c r="P674" s="909"/>
      <c r="Q674" s="909"/>
      <c r="R674" s="909"/>
      <c r="S674" s="909"/>
      <c r="T674" s="909"/>
      <c r="U674" s="909"/>
      <c r="V674" s="909"/>
      <c r="W674" s="909"/>
      <c r="X674" s="909"/>
      <c r="Y674" s="909"/>
      <c r="Z674" s="909"/>
    </row>
    <row r="675" spans="1:26" ht="12.75" customHeight="1">
      <c r="A675" s="909"/>
      <c r="B675" s="909"/>
      <c r="C675" s="909"/>
      <c r="D675" s="909"/>
      <c r="E675" s="909"/>
      <c r="F675" s="909"/>
      <c r="G675" s="909"/>
      <c r="H675" s="909"/>
      <c r="I675" s="909"/>
      <c r="J675" s="909"/>
      <c r="K675" s="909"/>
      <c r="L675" s="909"/>
      <c r="M675" s="909"/>
      <c r="N675" s="909"/>
      <c r="O675" s="909"/>
      <c r="P675" s="909"/>
      <c r="Q675" s="909"/>
      <c r="R675" s="909"/>
      <c r="S675" s="909"/>
      <c r="T675" s="909"/>
      <c r="U675" s="909"/>
      <c r="V675" s="909"/>
      <c r="W675" s="909"/>
      <c r="X675" s="909"/>
      <c r="Y675" s="909"/>
      <c r="Z675" s="909"/>
    </row>
    <row r="676" spans="1:26" ht="12.75" customHeight="1">
      <c r="A676" s="909"/>
      <c r="B676" s="909"/>
      <c r="C676" s="909"/>
      <c r="D676" s="909"/>
      <c r="E676" s="909"/>
      <c r="F676" s="909"/>
      <c r="G676" s="909"/>
      <c r="H676" s="909"/>
      <c r="I676" s="909"/>
      <c r="J676" s="909"/>
      <c r="K676" s="909"/>
      <c r="L676" s="909"/>
      <c r="M676" s="909"/>
      <c r="N676" s="909"/>
      <c r="O676" s="909"/>
      <c r="P676" s="909"/>
      <c r="Q676" s="909"/>
      <c r="R676" s="909"/>
      <c r="S676" s="909"/>
      <c r="T676" s="909"/>
      <c r="U676" s="909"/>
      <c r="V676" s="909"/>
      <c r="W676" s="909"/>
      <c r="X676" s="909"/>
      <c r="Y676" s="909"/>
      <c r="Z676" s="909"/>
    </row>
    <row r="677" spans="1:26" ht="12.75" customHeight="1">
      <c r="A677" s="909"/>
      <c r="B677" s="909"/>
      <c r="C677" s="909"/>
      <c r="D677" s="909"/>
      <c r="E677" s="909"/>
      <c r="F677" s="909"/>
      <c r="G677" s="909"/>
      <c r="H677" s="909"/>
      <c r="I677" s="909"/>
      <c r="J677" s="909"/>
      <c r="K677" s="909"/>
      <c r="L677" s="909"/>
      <c r="M677" s="909"/>
      <c r="N677" s="909"/>
      <c r="O677" s="909"/>
      <c r="P677" s="909"/>
      <c r="Q677" s="909"/>
      <c r="R677" s="909"/>
      <c r="S677" s="909"/>
      <c r="T677" s="909"/>
      <c r="U677" s="909"/>
      <c r="V677" s="909"/>
      <c r="W677" s="909"/>
      <c r="X677" s="909"/>
      <c r="Y677" s="909"/>
      <c r="Z677" s="909"/>
    </row>
    <row r="678" spans="1:26" ht="12.75" customHeight="1">
      <c r="A678" s="909"/>
      <c r="B678" s="909"/>
      <c r="C678" s="909"/>
      <c r="D678" s="909"/>
      <c r="E678" s="909"/>
      <c r="F678" s="909"/>
      <c r="G678" s="909"/>
      <c r="H678" s="909"/>
      <c r="I678" s="909"/>
      <c r="J678" s="909"/>
      <c r="K678" s="909"/>
      <c r="L678" s="909"/>
      <c r="M678" s="909"/>
      <c r="N678" s="909"/>
      <c r="O678" s="909"/>
      <c r="P678" s="909"/>
      <c r="Q678" s="909"/>
      <c r="R678" s="909"/>
      <c r="S678" s="909"/>
      <c r="T678" s="909"/>
      <c r="U678" s="909"/>
      <c r="V678" s="909"/>
      <c r="W678" s="909"/>
      <c r="X678" s="909"/>
      <c r="Y678" s="909"/>
      <c r="Z678" s="909"/>
    </row>
    <row r="679" spans="1:26" ht="12.75" customHeight="1">
      <c r="A679" s="909"/>
      <c r="B679" s="909"/>
      <c r="C679" s="909"/>
      <c r="D679" s="909"/>
      <c r="E679" s="909"/>
      <c r="F679" s="909"/>
      <c r="G679" s="909"/>
      <c r="H679" s="909"/>
      <c r="I679" s="909"/>
      <c r="J679" s="909"/>
      <c r="K679" s="909"/>
      <c r="L679" s="909"/>
      <c r="M679" s="909"/>
      <c r="N679" s="909"/>
      <c r="O679" s="909"/>
      <c r="P679" s="909"/>
      <c r="Q679" s="909"/>
      <c r="R679" s="909"/>
      <c r="S679" s="909"/>
      <c r="T679" s="909"/>
      <c r="U679" s="909"/>
      <c r="V679" s="909"/>
      <c r="W679" s="909"/>
      <c r="X679" s="909"/>
      <c r="Y679" s="909"/>
      <c r="Z679" s="909"/>
    </row>
    <row r="680" spans="1:26" ht="12.75" customHeight="1">
      <c r="A680" s="909"/>
      <c r="B680" s="909"/>
      <c r="C680" s="909"/>
      <c r="D680" s="909"/>
      <c r="E680" s="909"/>
      <c r="F680" s="909"/>
      <c r="G680" s="909"/>
      <c r="H680" s="909"/>
      <c r="I680" s="909"/>
      <c r="J680" s="909"/>
      <c r="K680" s="909"/>
      <c r="L680" s="909"/>
      <c r="M680" s="909"/>
      <c r="N680" s="909"/>
      <c r="O680" s="909"/>
      <c r="P680" s="909"/>
      <c r="Q680" s="909"/>
      <c r="R680" s="909"/>
      <c r="S680" s="909"/>
      <c r="T680" s="909"/>
      <c r="U680" s="909"/>
      <c r="V680" s="909"/>
      <c r="W680" s="909"/>
      <c r="X680" s="909"/>
      <c r="Y680" s="909"/>
      <c r="Z680" s="909"/>
    </row>
    <row r="681" spans="1:26" ht="12.75" customHeight="1">
      <c r="A681" s="909"/>
      <c r="B681" s="909"/>
      <c r="C681" s="909"/>
      <c r="D681" s="909"/>
      <c r="E681" s="909"/>
      <c r="F681" s="909"/>
      <c r="G681" s="909"/>
      <c r="H681" s="909"/>
      <c r="I681" s="909"/>
      <c r="J681" s="909"/>
      <c r="K681" s="909"/>
      <c r="L681" s="909"/>
      <c r="M681" s="909"/>
      <c r="N681" s="909"/>
      <c r="O681" s="909"/>
      <c r="P681" s="909"/>
      <c r="Q681" s="909"/>
      <c r="R681" s="909"/>
      <c r="S681" s="909"/>
      <c r="T681" s="909"/>
      <c r="U681" s="909"/>
      <c r="V681" s="909"/>
      <c r="W681" s="909"/>
      <c r="X681" s="909"/>
      <c r="Y681" s="909"/>
      <c r="Z681" s="909"/>
    </row>
    <row r="682" spans="1:26" ht="12.75" customHeight="1">
      <c r="A682" s="909"/>
      <c r="B682" s="909"/>
      <c r="C682" s="909"/>
      <c r="D682" s="909"/>
      <c r="E682" s="909"/>
      <c r="F682" s="909"/>
      <c r="G682" s="909"/>
      <c r="H682" s="909"/>
      <c r="I682" s="909"/>
      <c r="J682" s="909"/>
      <c r="K682" s="909"/>
      <c r="L682" s="909"/>
      <c r="M682" s="909"/>
      <c r="N682" s="909"/>
      <c r="O682" s="909"/>
      <c r="P682" s="909"/>
      <c r="Q682" s="909"/>
      <c r="R682" s="909"/>
      <c r="S682" s="909"/>
      <c r="T682" s="909"/>
      <c r="U682" s="909"/>
      <c r="V682" s="909"/>
      <c r="W682" s="909"/>
      <c r="X682" s="909"/>
      <c r="Y682" s="909"/>
      <c r="Z682" s="909"/>
    </row>
    <row r="683" spans="1:26" ht="12.75" customHeight="1">
      <c r="A683" s="909"/>
      <c r="B683" s="909"/>
      <c r="C683" s="909"/>
      <c r="D683" s="909"/>
      <c r="E683" s="909"/>
      <c r="F683" s="909"/>
      <c r="G683" s="909"/>
      <c r="H683" s="909"/>
      <c r="I683" s="909"/>
      <c r="J683" s="909"/>
      <c r="K683" s="909"/>
      <c r="L683" s="909"/>
      <c r="M683" s="909"/>
      <c r="N683" s="909"/>
      <c r="O683" s="909"/>
      <c r="P683" s="909"/>
      <c r="Q683" s="909"/>
      <c r="R683" s="909"/>
      <c r="S683" s="909"/>
      <c r="T683" s="909"/>
      <c r="U683" s="909"/>
      <c r="V683" s="909"/>
      <c r="W683" s="909"/>
      <c r="X683" s="909"/>
      <c r="Y683" s="909"/>
      <c r="Z683" s="909"/>
    </row>
    <row r="684" spans="1:26" ht="12.75" customHeight="1">
      <c r="A684" s="909"/>
      <c r="B684" s="909"/>
      <c r="C684" s="909"/>
      <c r="D684" s="909"/>
      <c r="E684" s="909"/>
      <c r="F684" s="909"/>
      <c r="G684" s="909"/>
      <c r="H684" s="909"/>
      <c r="I684" s="909"/>
      <c r="J684" s="909"/>
      <c r="K684" s="909"/>
      <c r="L684" s="909"/>
      <c r="M684" s="909"/>
      <c r="N684" s="909"/>
      <c r="O684" s="909"/>
      <c r="P684" s="909"/>
      <c r="Q684" s="909"/>
      <c r="R684" s="909"/>
      <c r="S684" s="909"/>
      <c r="T684" s="909"/>
      <c r="U684" s="909"/>
      <c r="V684" s="909"/>
      <c r="W684" s="909"/>
      <c r="X684" s="909"/>
      <c r="Y684" s="909"/>
      <c r="Z684" s="909"/>
    </row>
    <row r="685" spans="1:26" ht="12.75" customHeight="1">
      <c r="A685" s="909"/>
      <c r="B685" s="909"/>
      <c r="C685" s="909"/>
      <c r="D685" s="909"/>
      <c r="E685" s="909"/>
      <c r="F685" s="909"/>
      <c r="G685" s="909"/>
      <c r="H685" s="909"/>
      <c r="I685" s="909"/>
      <c r="J685" s="909"/>
      <c r="K685" s="909"/>
      <c r="L685" s="909"/>
      <c r="M685" s="909"/>
      <c r="N685" s="909"/>
      <c r="O685" s="909"/>
      <c r="P685" s="909"/>
      <c r="Q685" s="909"/>
      <c r="R685" s="909"/>
      <c r="S685" s="909"/>
      <c r="T685" s="909"/>
      <c r="U685" s="909"/>
      <c r="V685" s="909"/>
      <c r="W685" s="909"/>
      <c r="X685" s="909"/>
      <c r="Y685" s="909"/>
      <c r="Z685" s="909"/>
    </row>
    <row r="686" spans="1:26" ht="12.75" customHeight="1">
      <c r="A686" s="909"/>
      <c r="B686" s="909"/>
      <c r="C686" s="909"/>
      <c r="D686" s="909"/>
      <c r="E686" s="909"/>
      <c r="F686" s="909"/>
      <c r="G686" s="909"/>
      <c r="H686" s="909"/>
      <c r="I686" s="909"/>
      <c r="J686" s="909"/>
      <c r="K686" s="909"/>
      <c r="L686" s="909"/>
      <c r="M686" s="909"/>
      <c r="N686" s="909"/>
      <c r="O686" s="909"/>
      <c r="P686" s="909"/>
      <c r="Q686" s="909"/>
      <c r="R686" s="909"/>
      <c r="S686" s="909"/>
      <c r="T686" s="909"/>
      <c r="U686" s="909"/>
      <c r="V686" s="909"/>
      <c r="W686" s="909"/>
      <c r="X686" s="909"/>
      <c r="Y686" s="909"/>
      <c r="Z686" s="909"/>
    </row>
    <row r="687" spans="1:26" ht="12.75" customHeight="1">
      <c r="A687" s="909"/>
      <c r="B687" s="909"/>
      <c r="C687" s="909"/>
      <c r="D687" s="909"/>
      <c r="E687" s="909"/>
      <c r="F687" s="909"/>
      <c r="G687" s="909"/>
      <c r="H687" s="909"/>
      <c r="I687" s="909"/>
      <c r="J687" s="909"/>
      <c r="K687" s="909"/>
      <c r="L687" s="909"/>
      <c r="M687" s="909"/>
      <c r="N687" s="909"/>
      <c r="O687" s="909"/>
      <c r="P687" s="909"/>
      <c r="Q687" s="909"/>
      <c r="R687" s="909"/>
      <c r="S687" s="909"/>
      <c r="T687" s="909"/>
      <c r="U687" s="909"/>
      <c r="V687" s="909"/>
      <c r="W687" s="909"/>
      <c r="X687" s="909"/>
      <c r="Y687" s="909"/>
      <c r="Z687" s="909"/>
    </row>
    <row r="688" spans="1:26" ht="12.75" customHeight="1">
      <c r="A688" s="909"/>
      <c r="B688" s="909"/>
      <c r="C688" s="909"/>
      <c r="D688" s="909"/>
      <c r="E688" s="909"/>
      <c r="F688" s="909"/>
      <c r="G688" s="909"/>
      <c r="H688" s="909"/>
      <c r="I688" s="909"/>
      <c r="J688" s="909"/>
      <c r="K688" s="909"/>
      <c r="L688" s="909"/>
      <c r="M688" s="909"/>
      <c r="N688" s="909"/>
      <c r="O688" s="909"/>
      <c r="P688" s="909"/>
      <c r="Q688" s="909"/>
      <c r="R688" s="909"/>
      <c r="S688" s="909"/>
      <c r="T688" s="909"/>
      <c r="U688" s="909"/>
      <c r="V688" s="909"/>
      <c r="W688" s="909"/>
      <c r="X688" s="909"/>
      <c r="Y688" s="909"/>
      <c r="Z688" s="909"/>
    </row>
    <row r="689" spans="1:26" ht="12.75" customHeight="1">
      <c r="A689" s="909"/>
      <c r="B689" s="909"/>
      <c r="C689" s="909"/>
      <c r="D689" s="909"/>
      <c r="E689" s="909"/>
      <c r="F689" s="909"/>
      <c r="G689" s="909"/>
      <c r="H689" s="909"/>
      <c r="I689" s="909"/>
      <c r="J689" s="909"/>
      <c r="K689" s="909"/>
      <c r="L689" s="909"/>
      <c r="M689" s="909"/>
      <c r="N689" s="909"/>
      <c r="O689" s="909"/>
      <c r="P689" s="909"/>
      <c r="Q689" s="909"/>
      <c r="R689" s="909"/>
      <c r="S689" s="909"/>
      <c r="T689" s="909"/>
      <c r="U689" s="909"/>
      <c r="V689" s="909"/>
      <c r="W689" s="909"/>
      <c r="X689" s="909"/>
      <c r="Y689" s="909"/>
      <c r="Z689" s="909"/>
    </row>
    <row r="690" spans="1:26" ht="12.75" customHeight="1">
      <c r="A690" s="909"/>
      <c r="B690" s="909"/>
      <c r="C690" s="909"/>
      <c r="D690" s="909"/>
      <c r="E690" s="909"/>
      <c r="F690" s="909"/>
      <c r="G690" s="909"/>
      <c r="H690" s="909"/>
      <c r="I690" s="909"/>
      <c r="J690" s="909"/>
      <c r="K690" s="909"/>
      <c r="L690" s="909"/>
      <c r="M690" s="909"/>
      <c r="N690" s="909"/>
      <c r="O690" s="909"/>
      <c r="P690" s="909"/>
      <c r="Q690" s="909"/>
      <c r="R690" s="909"/>
      <c r="S690" s="909"/>
      <c r="T690" s="909"/>
      <c r="U690" s="909"/>
      <c r="V690" s="909"/>
      <c r="W690" s="909"/>
      <c r="X690" s="909"/>
      <c r="Y690" s="909"/>
      <c r="Z690" s="909"/>
    </row>
    <row r="691" spans="1:26" ht="12.75" customHeight="1">
      <c r="A691" s="909"/>
      <c r="B691" s="909"/>
      <c r="C691" s="909"/>
      <c r="D691" s="909"/>
      <c r="E691" s="909"/>
      <c r="F691" s="909"/>
      <c r="G691" s="909"/>
      <c r="H691" s="909"/>
      <c r="I691" s="909"/>
      <c r="J691" s="909"/>
      <c r="K691" s="909"/>
      <c r="L691" s="909"/>
      <c r="M691" s="909"/>
      <c r="N691" s="909"/>
      <c r="O691" s="909"/>
      <c r="P691" s="909"/>
      <c r="Q691" s="909"/>
      <c r="R691" s="909"/>
      <c r="S691" s="909"/>
      <c r="T691" s="909"/>
      <c r="U691" s="909"/>
      <c r="V691" s="909"/>
      <c r="W691" s="909"/>
      <c r="X691" s="909"/>
      <c r="Y691" s="909"/>
      <c r="Z691" s="909"/>
    </row>
    <row r="692" spans="1:26" ht="12.75" customHeight="1">
      <c r="A692" s="909"/>
      <c r="B692" s="909"/>
      <c r="C692" s="909"/>
      <c r="D692" s="909"/>
      <c r="E692" s="909"/>
      <c r="F692" s="909"/>
      <c r="G692" s="909"/>
      <c r="H692" s="909"/>
      <c r="I692" s="909"/>
      <c r="J692" s="909"/>
      <c r="K692" s="909"/>
      <c r="L692" s="909"/>
      <c r="M692" s="909"/>
      <c r="N692" s="909"/>
      <c r="O692" s="909"/>
      <c r="P692" s="909"/>
      <c r="Q692" s="909"/>
      <c r="R692" s="909"/>
      <c r="S692" s="909"/>
      <c r="T692" s="909"/>
      <c r="U692" s="909"/>
      <c r="V692" s="909"/>
      <c r="W692" s="909"/>
      <c r="X692" s="909"/>
      <c r="Y692" s="909"/>
      <c r="Z692" s="909"/>
    </row>
    <row r="693" spans="1:26" ht="12.75" customHeight="1">
      <c r="A693" s="909"/>
      <c r="B693" s="909"/>
      <c r="C693" s="909"/>
      <c r="D693" s="909"/>
      <c r="E693" s="909"/>
      <c r="F693" s="909"/>
      <c r="G693" s="909"/>
      <c r="H693" s="909"/>
      <c r="I693" s="909"/>
      <c r="J693" s="909"/>
      <c r="K693" s="909"/>
      <c r="L693" s="909"/>
      <c r="M693" s="909"/>
      <c r="N693" s="909"/>
      <c r="O693" s="909"/>
      <c r="P693" s="909"/>
      <c r="Q693" s="909"/>
      <c r="R693" s="909"/>
      <c r="S693" s="909"/>
      <c r="T693" s="909"/>
      <c r="U693" s="909"/>
      <c r="V693" s="909"/>
      <c r="W693" s="909"/>
      <c r="X693" s="909"/>
      <c r="Y693" s="909"/>
      <c r="Z693" s="909"/>
    </row>
    <row r="694" spans="1:26" ht="12.75" customHeight="1">
      <c r="A694" s="909"/>
      <c r="B694" s="909"/>
      <c r="C694" s="909"/>
      <c r="D694" s="909"/>
      <c r="E694" s="909"/>
      <c r="F694" s="909"/>
      <c r="G694" s="909"/>
      <c r="H694" s="909"/>
      <c r="I694" s="909"/>
      <c r="J694" s="909"/>
      <c r="K694" s="909"/>
      <c r="L694" s="909"/>
      <c r="M694" s="909"/>
      <c r="N694" s="909"/>
      <c r="O694" s="909"/>
      <c r="P694" s="909"/>
      <c r="Q694" s="909"/>
      <c r="R694" s="909"/>
      <c r="S694" s="909"/>
      <c r="T694" s="909"/>
      <c r="U694" s="909"/>
      <c r="V694" s="909"/>
      <c r="W694" s="909"/>
      <c r="X694" s="909"/>
      <c r="Y694" s="909"/>
      <c r="Z694" s="909"/>
    </row>
    <row r="695" spans="1:26" ht="12.75" customHeight="1">
      <c r="A695" s="909"/>
      <c r="B695" s="909"/>
      <c r="C695" s="909"/>
      <c r="D695" s="909"/>
      <c r="E695" s="909"/>
      <c r="F695" s="909"/>
      <c r="G695" s="909"/>
      <c r="H695" s="909"/>
      <c r="I695" s="909"/>
      <c r="J695" s="909"/>
      <c r="K695" s="909"/>
      <c r="L695" s="909"/>
      <c r="M695" s="909"/>
      <c r="N695" s="909"/>
      <c r="O695" s="909"/>
      <c r="P695" s="909"/>
      <c r="Q695" s="909"/>
      <c r="R695" s="909"/>
      <c r="S695" s="909"/>
      <c r="T695" s="909"/>
      <c r="U695" s="909"/>
      <c r="V695" s="909"/>
      <c r="W695" s="909"/>
      <c r="X695" s="909"/>
      <c r="Y695" s="909"/>
      <c r="Z695" s="909"/>
    </row>
    <row r="696" spans="1:26" ht="12.75" customHeight="1">
      <c r="A696" s="909"/>
      <c r="B696" s="909"/>
      <c r="C696" s="909"/>
      <c r="D696" s="909"/>
      <c r="E696" s="909"/>
      <c r="F696" s="909"/>
      <c r="G696" s="909"/>
      <c r="H696" s="909"/>
      <c r="I696" s="909"/>
      <c r="J696" s="909"/>
      <c r="K696" s="909"/>
      <c r="L696" s="909"/>
      <c r="M696" s="909"/>
      <c r="N696" s="909"/>
      <c r="O696" s="909"/>
      <c r="P696" s="909"/>
      <c r="Q696" s="909"/>
      <c r="R696" s="909"/>
      <c r="S696" s="909"/>
      <c r="T696" s="909"/>
      <c r="U696" s="909"/>
      <c r="V696" s="909"/>
      <c r="W696" s="909"/>
      <c r="X696" s="909"/>
      <c r="Y696" s="909"/>
      <c r="Z696" s="909"/>
    </row>
    <row r="697" spans="1:26" ht="12.75" customHeight="1">
      <c r="A697" s="909"/>
      <c r="B697" s="909"/>
      <c r="C697" s="909"/>
      <c r="D697" s="909"/>
      <c r="E697" s="909"/>
      <c r="F697" s="909"/>
      <c r="G697" s="909"/>
      <c r="H697" s="909"/>
      <c r="I697" s="909"/>
      <c r="J697" s="909"/>
      <c r="K697" s="909"/>
      <c r="L697" s="909"/>
      <c r="M697" s="909"/>
      <c r="N697" s="909"/>
      <c r="O697" s="909"/>
      <c r="P697" s="909"/>
      <c r="Q697" s="909"/>
      <c r="R697" s="909"/>
      <c r="S697" s="909"/>
      <c r="T697" s="909"/>
      <c r="U697" s="909"/>
      <c r="V697" s="909"/>
      <c r="W697" s="909"/>
      <c r="X697" s="909"/>
      <c r="Y697" s="909"/>
      <c r="Z697" s="909"/>
    </row>
    <row r="698" spans="1:26" ht="12.75" customHeight="1">
      <c r="A698" s="909"/>
      <c r="B698" s="909"/>
      <c r="C698" s="909"/>
      <c r="D698" s="909"/>
      <c r="E698" s="909"/>
      <c r="F698" s="909"/>
      <c r="G698" s="909"/>
      <c r="H698" s="909"/>
      <c r="I698" s="909"/>
      <c r="J698" s="909"/>
      <c r="K698" s="909"/>
      <c r="L698" s="909"/>
      <c r="M698" s="909"/>
      <c r="N698" s="909"/>
      <c r="O698" s="909"/>
      <c r="P698" s="909"/>
      <c r="Q698" s="909"/>
      <c r="R698" s="909"/>
      <c r="S698" s="909"/>
      <c r="T698" s="909"/>
      <c r="U698" s="909"/>
      <c r="V698" s="909"/>
      <c r="W698" s="909"/>
      <c r="X698" s="909"/>
      <c r="Y698" s="909"/>
      <c r="Z698" s="909"/>
    </row>
    <row r="699" spans="1:26" ht="12.75" customHeight="1">
      <c r="A699" s="909"/>
      <c r="B699" s="909"/>
      <c r="C699" s="909"/>
      <c r="D699" s="909"/>
      <c r="E699" s="909"/>
      <c r="F699" s="909"/>
      <c r="G699" s="909"/>
      <c r="H699" s="909"/>
      <c r="I699" s="909"/>
      <c r="J699" s="909"/>
      <c r="K699" s="909"/>
      <c r="L699" s="909"/>
      <c r="M699" s="909"/>
      <c r="N699" s="909"/>
      <c r="O699" s="909"/>
      <c r="P699" s="909"/>
      <c r="Q699" s="909"/>
      <c r="R699" s="909"/>
      <c r="S699" s="909"/>
      <c r="T699" s="909"/>
      <c r="U699" s="909"/>
      <c r="V699" s="909"/>
      <c r="W699" s="909"/>
      <c r="X699" s="909"/>
      <c r="Y699" s="909"/>
      <c r="Z699" s="909"/>
    </row>
    <row r="700" spans="1:26" ht="12.75" customHeight="1">
      <c r="A700" s="909"/>
      <c r="B700" s="909"/>
      <c r="C700" s="909"/>
      <c r="D700" s="909"/>
      <c r="E700" s="909"/>
      <c r="F700" s="909"/>
      <c r="G700" s="909"/>
      <c r="H700" s="909"/>
      <c r="I700" s="909"/>
      <c r="J700" s="909"/>
      <c r="K700" s="909"/>
      <c r="L700" s="909"/>
      <c r="M700" s="909"/>
      <c r="N700" s="909"/>
      <c r="O700" s="909"/>
      <c r="P700" s="909"/>
      <c r="Q700" s="909"/>
      <c r="R700" s="909"/>
      <c r="S700" s="909"/>
      <c r="T700" s="909"/>
      <c r="U700" s="909"/>
      <c r="V700" s="909"/>
      <c r="W700" s="909"/>
      <c r="X700" s="909"/>
      <c r="Y700" s="909"/>
      <c r="Z700" s="909"/>
    </row>
    <row r="701" spans="1:26" ht="12.75" customHeight="1">
      <c r="A701" s="909"/>
      <c r="B701" s="909"/>
      <c r="C701" s="909"/>
      <c r="D701" s="909"/>
      <c r="E701" s="909"/>
      <c r="F701" s="909"/>
      <c r="G701" s="909"/>
      <c r="H701" s="909"/>
      <c r="I701" s="909"/>
      <c r="J701" s="909"/>
      <c r="K701" s="909"/>
      <c r="L701" s="909"/>
      <c r="M701" s="909"/>
      <c r="N701" s="909"/>
      <c r="O701" s="909"/>
      <c r="P701" s="909"/>
      <c r="Q701" s="909"/>
      <c r="R701" s="909"/>
      <c r="S701" s="909"/>
      <c r="T701" s="909"/>
      <c r="U701" s="909"/>
      <c r="V701" s="909"/>
      <c r="W701" s="909"/>
      <c r="X701" s="909"/>
      <c r="Y701" s="909"/>
      <c r="Z701" s="909"/>
    </row>
    <row r="702" spans="1:26" ht="12.75" customHeight="1">
      <c r="A702" s="909"/>
      <c r="B702" s="909"/>
      <c r="C702" s="909"/>
      <c r="D702" s="909"/>
      <c r="E702" s="909"/>
      <c r="F702" s="909"/>
      <c r="G702" s="909"/>
      <c r="H702" s="909"/>
      <c r="I702" s="909"/>
      <c r="J702" s="909"/>
      <c r="K702" s="909"/>
      <c r="L702" s="909"/>
      <c r="M702" s="909"/>
      <c r="N702" s="909"/>
      <c r="O702" s="909"/>
      <c r="P702" s="909"/>
      <c r="Q702" s="909"/>
      <c r="R702" s="909"/>
      <c r="S702" s="909"/>
      <c r="T702" s="909"/>
      <c r="U702" s="909"/>
      <c r="V702" s="909"/>
      <c r="W702" s="909"/>
      <c r="X702" s="909"/>
      <c r="Y702" s="909"/>
      <c r="Z702" s="909"/>
    </row>
    <row r="703" spans="1:26" ht="12.75" customHeight="1">
      <c r="A703" s="909"/>
      <c r="B703" s="909"/>
      <c r="C703" s="909"/>
      <c r="D703" s="909"/>
      <c r="E703" s="909"/>
      <c r="F703" s="909"/>
      <c r="G703" s="909"/>
      <c r="H703" s="909"/>
      <c r="I703" s="909"/>
      <c r="J703" s="909"/>
      <c r="K703" s="909"/>
      <c r="L703" s="909"/>
      <c r="M703" s="909"/>
      <c r="N703" s="909"/>
      <c r="O703" s="909"/>
      <c r="P703" s="909"/>
      <c r="Q703" s="909"/>
      <c r="R703" s="909"/>
      <c r="S703" s="909"/>
      <c r="T703" s="909"/>
      <c r="U703" s="909"/>
      <c r="V703" s="909"/>
      <c r="W703" s="909"/>
      <c r="X703" s="909"/>
      <c r="Y703" s="909"/>
      <c r="Z703" s="909"/>
    </row>
    <row r="704" spans="1:26" ht="12.75" customHeight="1">
      <c r="A704" s="909"/>
      <c r="B704" s="909"/>
      <c r="C704" s="909"/>
      <c r="D704" s="909"/>
      <c r="E704" s="909"/>
      <c r="F704" s="909"/>
      <c r="G704" s="909"/>
      <c r="H704" s="909"/>
      <c r="I704" s="909"/>
      <c r="J704" s="909"/>
      <c r="K704" s="909"/>
      <c r="L704" s="909"/>
      <c r="M704" s="909"/>
      <c r="N704" s="909"/>
      <c r="O704" s="909"/>
      <c r="P704" s="909"/>
      <c r="Q704" s="909"/>
      <c r="R704" s="909"/>
      <c r="S704" s="909"/>
      <c r="T704" s="909"/>
      <c r="U704" s="909"/>
      <c r="V704" s="909"/>
      <c r="W704" s="909"/>
      <c r="X704" s="909"/>
      <c r="Y704" s="909"/>
      <c r="Z704" s="909"/>
    </row>
    <row r="705" spans="1:26" ht="12.75" customHeight="1">
      <c r="A705" s="909"/>
      <c r="B705" s="909"/>
      <c r="C705" s="909"/>
      <c r="D705" s="909"/>
      <c r="E705" s="909"/>
      <c r="F705" s="909"/>
      <c r="G705" s="909"/>
      <c r="H705" s="909"/>
      <c r="I705" s="909"/>
      <c r="J705" s="909"/>
      <c r="K705" s="909"/>
      <c r="L705" s="909"/>
      <c r="M705" s="909"/>
      <c r="N705" s="909"/>
      <c r="O705" s="909"/>
      <c r="P705" s="909"/>
      <c r="Q705" s="909"/>
      <c r="R705" s="909"/>
      <c r="S705" s="909"/>
      <c r="T705" s="909"/>
      <c r="U705" s="909"/>
      <c r="V705" s="909"/>
      <c r="W705" s="909"/>
      <c r="X705" s="909"/>
      <c r="Y705" s="909"/>
      <c r="Z705" s="909"/>
    </row>
    <row r="706" spans="1:26" ht="12.75" customHeight="1">
      <c r="A706" s="909"/>
      <c r="B706" s="909"/>
      <c r="C706" s="909"/>
      <c r="D706" s="909"/>
      <c r="E706" s="909"/>
      <c r="F706" s="909"/>
      <c r="G706" s="909"/>
      <c r="H706" s="909"/>
      <c r="I706" s="909"/>
      <c r="J706" s="909"/>
      <c r="K706" s="909"/>
      <c r="L706" s="909"/>
      <c r="M706" s="909"/>
      <c r="N706" s="909"/>
      <c r="O706" s="909"/>
      <c r="P706" s="909"/>
      <c r="Q706" s="909"/>
      <c r="R706" s="909"/>
      <c r="S706" s="909"/>
      <c r="T706" s="909"/>
      <c r="U706" s="909"/>
      <c r="V706" s="909"/>
      <c r="W706" s="909"/>
      <c r="X706" s="909"/>
      <c r="Y706" s="909"/>
      <c r="Z706" s="909"/>
    </row>
    <row r="707" spans="1:26" ht="12.75" customHeight="1">
      <c r="A707" s="909"/>
      <c r="B707" s="909"/>
      <c r="C707" s="909"/>
      <c r="D707" s="909"/>
      <c r="E707" s="909"/>
      <c r="F707" s="909"/>
      <c r="G707" s="909"/>
      <c r="H707" s="909"/>
      <c r="I707" s="909"/>
      <c r="J707" s="909"/>
      <c r="K707" s="909"/>
      <c r="L707" s="909"/>
      <c r="M707" s="909"/>
      <c r="N707" s="909"/>
      <c r="O707" s="909"/>
      <c r="P707" s="909"/>
      <c r="Q707" s="909"/>
      <c r="R707" s="909"/>
      <c r="S707" s="909"/>
      <c r="T707" s="909"/>
      <c r="U707" s="909"/>
      <c r="V707" s="909"/>
      <c r="W707" s="909"/>
      <c r="X707" s="909"/>
      <c r="Y707" s="909"/>
      <c r="Z707" s="909"/>
    </row>
    <row r="708" spans="1:26" ht="12.75" customHeight="1">
      <c r="A708" s="909"/>
      <c r="B708" s="909"/>
      <c r="C708" s="909"/>
      <c r="D708" s="909"/>
      <c r="E708" s="909"/>
      <c r="F708" s="909"/>
      <c r="G708" s="909"/>
      <c r="H708" s="909"/>
      <c r="I708" s="909"/>
      <c r="J708" s="909"/>
      <c r="K708" s="909"/>
      <c r="L708" s="909"/>
      <c r="M708" s="909"/>
      <c r="N708" s="909"/>
      <c r="O708" s="909"/>
      <c r="P708" s="909"/>
      <c r="Q708" s="909"/>
      <c r="R708" s="909"/>
      <c r="S708" s="909"/>
      <c r="T708" s="909"/>
      <c r="U708" s="909"/>
      <c r="V708" s="909"/>
      <c r="W708" s="909"/>
      <c r="X708" s="909"/>
      <c r="Y708" s="909"/>
      <c r="Z708" s="909"/>
    </row>
    <row r="709" spans="1:26" ht="12.75" customHeight="1">
      <c r="A709" s="909"/>
      <c r="B709" s="909"/>
      <c r="C709" s="909"/>
      <c r="D709" s="909"/>
      <c r="E709" s="909"/>
      <c r="F709" s="909"/>
      <c r="G709" s="909"/>
      <c r="H709" s="909"/>
      <c r="I709" s="909"/>
      <c r="J709" s="909"/>
      <c r="K709" s="909"/>
      <c r="L709" s="909"/>
      <c r="M709" s="909"/>
      <c r="N709" s="909"/>
      <c r="O709" s="909"/>
      <c r="P709" s="909"/>
      <c r="Q709" s="909"/>
      <c r="R709" s="909"/>
      <c r="S709" s="909"/>
      <c r="T709" s="909"/>
      <c r="U709" s="909"/>
      <c r="V709" s="909"/>
      <c r="W709" s="909"/>
      <c r="X709" s="909"/>
      <c r="Y709" s="909"/>
      <c r="Z709" s="909"/>
    </row>
    <row r="710" spans="1:26" ht="12.75" customHeight="1">
      <c r="A710" s="909"/>
      <c r="B710" s="909"/>
      <c r="C710" s="909"/>
      <c r="D710" s="909"/>
      <c r="E710" s="909"/>
      <c r="F710" s="909"/>
      <c r="G710" s="909"/>
      <c r="H710" s="909"/>
      <c r="I710" s="909"/>
      <c r="J710" s="909"/>
      <c r="K710" s="909"/>
      <c r="L710" s="909"/>
      <c r="M710" s="909"/>
      <c r="N710" s="909"/>
      <c r="O710" s="909"/>
      <c r="P710" s="909"/>
      <c r="Q710" s="909"/>
      <c r="R710" s="909"/>
      <c r="S710" s="909"/>
      <c r="T710" s="909"/>
      <c r="U710" s="909"/>
      <c r="V710" s="909"/>
      <c r="W710" s="909"/>
      <c r="X710" s="909"/>
      <c r="Y710" s="909"/>
      <c r="Z710" s="909"/>
    </row>
    <row r="711" spans="1:26" ht="12.75" customHeight="1">
      <c r="A711" s="909"/>
      <c r="B711" s="909"/>
      <c r="C711" s="909"/>
      <c r="D711" s="909"/>
      <c r="E711" s="909"/>
      <c r="F711" s="909"/>
      <c r="G711" s="909"/>
      <c r="H711" s="909"/>
      <c r="I711" s="909"/>
      <c r="J711" s="909"/>
      <c r="K711" s="909"/>
      <c r="L711" s="909"/>
      <c r="M711" s="909"/>
      <c r="N711" s="909"/>
      <c r="O711" s="909"/>
      <c r="P711" s="909"/>
      <c r="Q711" s="909"/>
      <c r="R711" s="909"/>
      <c r="S711" s="909"/>
      <c r="T711" s="909"/>
      <c r="U711" s="909"/>
      <c r="V711" s="909"/>
      <c r="W711" s="909"/>
      <c r="X711" s="909"/>
      <c r="Y711" s="909"/>
      <c r="Z711" s="909"/>
    </row>
    <row r="712" spans="1:26" ht="12.75" customHeight="1">
      <c r="A712" s="909"/>
      <c r="B712" s="909"/>
      <c r="C712" s="909"/>
      <c r="D712" s="909"/>
      <c r="E712" s="909"/>
      <c r="F712" s="909"/>
      <c r="G712" s="909"/>
      <c r="H712" s="909"/>
      <c r="I712" s="909"/>
      <c r="J712" s="909"/>
      <c r="K712" s="909"/>
      <c r="L712" s="909"/>
      <c r="M712" s="909"/>
      <c r="N712" s="909"/>
      <c r="O712" s="909"/>
      <c r="P712" s="909"/>
      <c r="Q712" s="909"/>
      <c r="R712" s="909"/>
      <c r="S712" s="909"/>
      <c r="T712" s="909"/>
      <c r="U712" s="909"/>
      <c r="V712" s="909"/>
      <c r="W712" s="909"/>
      <c r="X712" s="909"/>
      <c r="Y712" s="909"/>
      <c r="Z712" s="909"/>
    </row>
    <row r="713" spans="1:26" ht="12.75" customHeight="1">
      <c r="A713" s="909"/>
      <c r="B713" s="909"/>
      <c r="C713" s="909"/>
      <c r="D713" s="909"/>
      <c r="E713" s="909"/>
      <c r="F713" s="909"/>
      <c r="G713" s="909"/>
      <c r="H713" s="909"/>
      <c r="I713" s="909"/>
      <c r="J713" s="909"/>
      <c r="K713" s="909"/>
      <c r="L713" s="909"/>
      <c r="M713" s="909"/>
      <c r="N713" s="909"/>
      <c r="O713" s="909"/>
      <c r="P713" s="909"/>
      <c r="Q713" s="909"/>
      <c r="R713" s="909"/>
      <c r="S713" s="909"/>
      <c r="T713" s="909"/>
      <c r="U713" s="909"/>
      <c r="V713" s="909"/>
      <c r="W713" s="909"/>
      <c r="X713" s="909"/>
      <c r="Y713" s="909"/>
      <c r="Z713" s="909"/>
    </row>
    <row r="714" spans="1:26" ht="12.75" customHeight="1">
      <c r="A714" s="909"/>
      <c r="B714" s="909"/>
      <c r="C714" s="909"/>
      <c r="D714" s="909"/>
      <c r="E714" s="909"/>
      <c r="F714" s="909"/>
      <c r="G714" s="909"/>
      <c r="H714" s="909"/>
      <c r="I714" s="909"/>
      <c r="J714" s="909"/>
      <c r="K714" s="909"/>
      <c r="L714" s="909"/>
      <c r="M714" s="909"/>
      <c r="N714" s="909"/>
      <c r="O714" s="909"/>
      <c r="P714" s="909"/>
      <c r="Q714" s="909"/>
      <c r="R714" s="909"/>
      <c r="S714" s="909"/>
      <c r="T714" s="909"/>
      <c r="U714" s="909"/>
      <c r="V714" s="909"/>
      <c r="W714" s="909"/>
      <c r="X714" s="909"/>
      <c r="Y714" s="909"/>
      <c r="Z714" s="909"/>
    </row>
    <row r="715" spans="1:26" ht="12.75" customHeight="1">
      <c r="A715" s="909"/>
      <c r="B715" s="909"/>
      <c r="C715" s="909"/>
      <c r="D715" s="909"/>
      <c r="E715" s="909"/>
      <c r="F715" s="909"/>
      <c r="G715" s="909"/>
      <c r="H715" s="909"/>
      <c r="I715" s="909"/>
      <c r="J715" s="909"/>
      <c r="K715" s="909"/>
      <c r="L715" s="909"/>
      <c r="M715" s="909"/>
      <c r="N715" s="909"/>
      <c r="O715" s="909"/>
      <c r="P715" s="909"/>
      <c r="Q715" s="909"/>
      <c r="R715" s="909"/>
      <c r="S715" s="909"/>
      <c r="T715" s="909"/>
      <c r="U715" s="909"/>
      <c r="V715" s="909"/>
      <c r="W715" s="909"/>
      <c r="X715" s="909"/>
      <c r="Y715" s="909"/>
      <c r="Z715" s="909"/>
    </row>
    <row r="716" spans="1:26" ht="12.75" customHeight="1">
      <c r="A716" s="909"/>
      <c r="B716" s="909"/>
      <c r="C716" s="909"/>
      <c r="D716" s="909"/>
      <c r="E716" s="909"/>
      <c r="F716" s="909"/>
      <c r="G716" s="909"/>
      <c r="H716" s="909"/>
      <c r="I716" s="909"/>
      <c r="J716" s="909"/>
      <c r="K716" s="909"/>
      <c r="L716" s="909"/>
      <c r="M716" s="909"/>
      <c r="N716" s="909"/>
      <c r="O716" s="909"/>
      <c r="P716" s="909"/>
      <c r="Q716" s="909"/>
      <c r="R716" s="909"/>
      <c r="S716" s="909"/>
      <c r="T716" s="909"/>
      <c r="U716" s="909"/>
      <c r="V716" s="909"/>
      <c r="W716" s="909"/>
      <c r="X716" s="909"/>
      <c r="Y716" s="909"/>
      <c r="Z716" s="909"/>
    </row>
    <row r="717" spans="1:26" ht="12.75" customHeight="1">
      <c r="A717" s="909"/>
      <c r="B717" s="909"/>
      <c r="C717" s="909"/>
      <c r="D717" s="909"/>
      <c r="E717" s="909"/>
      <c r="F717" s="909"/>
      <c r="G717" s="909"/>
      <c r="H717" s="909"/>
      <c r="I717" s="909"/>
      <c r="J717" s="909"/>
      <c r="K717" s="909"/>
      <c r="L717" s="909"/>
      <c r="M717" s="909"/>
      <c r="N717" s="909"/>
      <c r="O717" s="909"/>
      <c r="P717" s="909"/>
      <c r="Q717" s="909"/>
      <c r="R717" s="909"/>
      <c r="S717" s="909"/>
      <c r="T717" s="909"/>
      <c r="U717" s="909"/>
      <c r="V717" s="909"/>
      <c r="W717" s="909"/>
      <c r="X717" s="909"/>
      <c r="Y717" s="909"/>
      <c r="Z717" s="909"/>
    </row>
    <row r="718" spans="1:26" ht="12.75" customHeight="1">
      <c r="A718" s="909"/>
      <c r="B718" s="909"/>
      <c r="C718" s="909"/>
      <c r="D718" s="909"/>
      <c r="E718" s="909"/>
      <c r="F718" s="909"/>
      <c r="G718" s="909"/>
      <c r="H718" s="909"/>
      <c r="I718" s="909"/>
      <c r="J718" s="909"/>
      <c r="K718" s="909"/>
      <c r="L718" s="909"/>
      <c r="M718" s="909"/>
      <c r="N718" s="909"/>
      <c r="O718" s="909"/>
      <c r="P718" s="909"/>
      <c r="Q718" s="909"/>
      <c r="R718" s="909"/>
      <c r="S718" s="909"/>
      <c r="T718" s="909"/>
      <c r="U718" s="909"/>
      <c r="V718" s="909"/>
      <c r="W718" s="909"/>
      <c r="X718" s="909"/>
      <c r="Y718" s="909"/>
      <c r="Z718" s="909"/>
    </row>
    <row r="719" spans="1:26" ht="12.75" customHeight="1">
      <c r="A719" s="909"/>
      <c r="B719" s="909"/>
      <c r="C719" s="909"/>
      <c r="D719" s="909"/>
      <c r="E719" s="909"/>
      <c r="F719" s="909"/>
      <c r="G719" s="909"/>
      <c r="H719" s="909"/>
      <c r="I719" s="909"/>
      <c r="J719" s="909"/>
      <c r="K719" s="909"/>
      <c r="L719" s="909"/>
      <c r="M719" s="909"/>
      <c r="N719" s="909"/>
      <c r="O719" s="909"/>
      <c r="P719" s="909"/>
      <c r="Q719" s="909"/>
      <c r="R719" s="909"/>
      <c r="S719" s="909"/>
      <c r="T719" s="909"/>
      <c r="U719" s="909"/>
      <c r="V719" s="909"/>
      <c r="W719" s="909"/>
      <c r="X719" s="909"/>
      <c r="Y719" s="909"/>
      <c r="Z719" s="909"/>
    </row>
    <row r="720" spans="1:26" ht="12.75" customHeight="1">
      <c r="A720" s="909"/>
      <c r="B720" s="909"/>
      <c r="C720" s="909"/>
      <c r="D720" s="909"/>
      <c r="E720" s="909"/>
      <c r="F720" s="909"/>
      <c r="G720" s="909"/>
      <c r="H720" s="909"/>
      <c r="I720" s="909"/>
      <c r="J720" s="909"/>
      <c r="K720" s="909"/>
      <c r="L720" s="909"/>
      <c r="M720" s="909"/>
      <c r="N720" s="909"/>
      <c r="O720" s="909"/>
      <c r="P720" s="909"/>
      <c r="Q720" s="909"/>
      <c r="R720" s="909"/>
      <c r="S720" s="909"/>
      <c r="T720" s="909"/>
      <c r="U720" s="909"/>
      <c r="V720" s="909"/>
      <c r="W720" s="909"/>
      <c r="X720" s="909"/>
      <c r="Y720" s="909"/>
      <c r="Z720" s="909"/>
    </row>
    <row r="721" spans="1:26" ht="12.75" customHeight="1">
      <c r="A721" s="909"/>
      <c r="B721" s="909"/>
      <c r="C721" s="909"/>
      <c r="D721" s="909"/>
      <c r="E721" s="909"/>
      <c r="F721" s="909"/>
      <c r="G721" s="909"/>
      <c r="H721" s="909"/>
      <c r="I721" s="909"/>
      <c r="J721" s="909"/>
      <c r="K721" s="909"/>
      <c r="L721" s="909"/>
      <c r="M721" s="909"/>
      <c r="N721" s="909"/>
      <c r="O721" s="909"/>
      <c r="P721" s="909"/>
      <c r="Q721" s="909"/>
      <c r="R721" s="909"/>
      <c r="S721" s="909"/>
      <c r="T721" s="909"/>
      <c r="U721" s="909"/>
      <c r="V721" s="909"/>
      <c r="W721" s="909"/>
      <c r="X721" s="909"/>
      <c r="Y721" s="909"/>
      <c r="Z721" s="909"/>
    </row>
    <row r="722" spans="1:26" ht="12.75" customHeight="1">
      <c r="A722" s="909"/>
      <c r="B722" s="909"/>
      <c r="C722" s="909"/>
      <c r="D722" s="909"/>
      <c r="E722" s="909"/>
      <c r="F722" s="909"/>
      <c r="G722" s="909"/>
      <c r="H722" s="909"/>
      <c r="I722" s="909"/>
      <c r="J722" s="909"/>
      <c r="K722" s="909"/>
      <c r="L722" s="909"/>
      <c r="M722" s="909"/>
      <c r="N722" s="909"/>
      <c r="O722" s="909"/>
      <c r="P722" s="909"/>
      <c r="Q722" s="909"/>
      <c r="R722" s="909"/>
      <c r="S722" s="909"/>
      <c r="T722" s="909"/>
      <c r="U722" s="909"/>
      <c r="V722" s="909"/>
      <c r="W722" s="909"/>
      <c r="X722" s="909"/>
      <c r="Y722" s="909"/>
      <c r="Z722" s="909"/>
    </row>
    <row r="723" spans="1:26" ht="12.75" customHeight="1">
      <c r="A723" s="909"/>
      <c r="B723" s="909"/>
      <c r="C723" s="909"/>
      <c r="D723" s="909"/>
      <c r="E723" s="909"/>
      <c r="F723" s="909"/>
      <c r="G723" s="909"/>
      <c r="H723" s="909"/>
      <c r="I723" s="909"/>
      <c r="J723" s="909"/>
      <c r="K723" s="909"/>
      <c r="L723" s="909"/>
      <c r="M723" s="909"/>
      <c r="N723" s="909"/>
      <c r="O723" s="909"/>
      <c r="P723" s="909"/>
      <c r="Q723" s="909"/>
      <c r="R723" s="909"/>
      <c r="S723" s="909"/>
      <c r="T723" s="909"/>
      <c r="U723" s="909"/>
      <c r="V723" s="909"/>
      <c r="W723" s="909"/>
      <c r="X723" s="909"/>
      <c r="Y723" s="909"/>
      <c r="Z723" s="909"/>
    </row>
    <row r="724" spans="1:26" ht="12.75" customHeight="1">
      <c r="A724" s="909"/>
      <c r="B724" s="909"/>
      <c r="C724" s="909"/>
      <c r="D724" s="909"/>
      <c r="E724" s="909"/>
      <c r="F724" s="909"/>
      <c r="G724" s="909"/>
      <c r="H724" s="909"/>
      <c r="I724" s="909"/>
      <c r="J724" s="909"/>
      <c r="K724" s="909"/>
      <c r="L724" s="909"/>
      <c r="M724" s="909"/>
      <c r="N724" s="909"/>
      <c r="O724" s="909"/>
      <c r="P724" s="909"/>
      <c r="Q724" s="909"/>
      <c r="R724" s="909"/>
      <c r="S724" s="909"/>
      <c r="T724" s="909"/>
      <c r="U724" s="909"/>
      <c r="V724" s="909"/>
      <c r="W724" s="909"/>
      <c r="X724" s="909"/>
      <c r="Y724" s="909"/>
      <c r="Z724" s="909"/>
    </row>
    <row r="725" spans="1:26" ht="12.75" customHeight="1">
      <c r="A725" s="909"/>
      <c r="B725" s="909"/>
      <c r="C725" s="909"/>
      <c r="D725" s="909"/>
      <c r="E725" s="909"/>
      <c r="F725" s="909"/>
      <c r="G725" s="909"/>
      <c r="H725" s="909"/>
      <c r="I725" s="909"/>
      <c r="J725" s="909"/>
      <c r="K725" s="909"/>
      <c r="L725" s="909"/>
      <c r="M725" s="909"/>
      <c r="N725" s="909"/>
      <c r="O725" s="909"/>
      <c r="P725" s="909"/>
      <c r="Q725" s="909"/>
      <c r="R725" s="909"/>
      <c r="S725" s="909"/>
      <c r="T725" s="909"/>
      <c r="U725" s="909"/>
      <c r="V725" s="909"/>
      <c r="W725" s="909"/>
      <c r="X725" s="909"/>
      <c r="Y725" s="909"/>
      <c r="Z725" s="909"/>
    </row>
    <row r="726" spans="1:26" ht="12.75" customHeight="1">
      <c r="A726" s="909"/>
      <c r="B726" s="909"/>
      <c r="C726" s="909"/>
      <c r="D726" s="909"/>
      <c r="E726" s="909"/>
      <c r="F726" s="909"/>
      <c r="G726" s="909"/>
      <c r="H726" s="909"/>
      <c r="I726" s="909"/>
      <c r="J726" s="909"/>
      <c r="K726" s="909"/>
      <c r="L726" s="909"/>
      <c r="M726" s="909"/>
      <c r="N726" s="909"/>
      <c r="O726" s="909"/>
      <c r="P726" s="909"/>
      <c r="Q726" s="909"/>
      <c r="R726" s="909"/>
      <c r="S726" s="909"/>
      <c r="T726" s="909"/>
      <c r="U726" s="909"/>
      <c r="V726" s="909"/>
      <c r="W726" s="909"/>
      <c r="X726" s="909"/>
      <c r="Y726" s="909"/>
      <c r="Z726" s="909"/>
    </row>
    <row r="727" spans="1:26" ht="12.75" customHeight="1">
      <c r="A727" s="909"/>
      <c r="B727" s="909"/>
      <c r="C727" s="909"/>
      <c r="D727" s="909"/>
      <c r="E727" s="909"/>
      <c r="F727" s="909"/>
      <c r="G727" s="909"/>
      <c r="H727" s="909"/>
      <c r="I727" s="909"/>
      <c r="J727" s="909"/>
      <c r="K727" s="909"/>
      <c r="L727" s="909"/>
      <c r="M727" s="909"/>
      <c r="N727" s="909"/>
      <c r="O727" s="909"/>
      <c r="P727" s="909"/>
      <c r="Q727" s="909"/>
      <c r="R727" s="909"/>
      <c r="S727" s="909"/>
      <c r="T727" s="909"/>
      <c r="U727" s="909"/>
      <c r="V727" s="909"/>
      <c r="W727" s="909"/>
      <c r="X727" s="909"/>
      <c r="Y727" s="909"/>
      <c r="Z727" s="909"/>
    </row>
    <row r="728" spans="1:26" ht="12.75" customHeight="1">
      <c r="A728" s="909"/>
      <c r="B728" s="909"/>
      <c r="C728" s="909"/>
      <c r="D728" s="909"/>
      <c r="E728" s="909"/>
      <c r="F728" s="909"/>
      <c r="G728" s="909"/>
      <c r="H728" s="909"/>
      <c r="I728" s="909"/>
      <c r="J728" s="909"/>
      <c r="K728" s="909"/>
      <c r="L728" s="909"/>
      <c r="M728" s="909"/>
      <c r="N728" s="909"/>
      <c r="O728" s="909"/>
      <c r="P728" s="909"/>
      <c r="Q728" s="909"/>
      <c r="R728" s="909"/>
      <c r="S728" s="909"/>
      <c r="T728" s="909"/>
      <c r="U728" s="909"/>
      <c r="V728" s="909"/>
      <c r="W728" s="909"/>
      <c r="X728" s="909"/>
      <c r="Y728" s="909"/>
      <c r="Z728" s="909"/>
    </row>
    <row r="729" spans="1:26" ht="12.75" customHeight="1">
      <c r="A729" s="909"/>
      <c r="B729" s="909"/>
      <c r="C729" s="909"/>
      <c r="D729" s="909"/>
      <c r="E729" s="909"/>
      <c r="F729" s="909"/>
      <c r="G729" s="909"/>
      <c r="H729" s="909"/>
      <c r="I729" s="909"/>
      <c r="J729" s="909"/>
      <c r="K729" s="909"/>
      <c r="L729" s="909"/>
      <c r="M729" s="909"/>
      <c r="N729" s="909"/>
      <c r="O729" s="909"/>
      <c r="P729" s="909"/>
      <c r="Q729" s="909"/>
      <c r="R729" s="909"/>
      <c r="S729" s="909"/>
      <c r="T729" s="909"/>
      <c r="U729" s="909"/>
      <c r="V729" s="909"/>
      <c r="W729" s="909"/>
      <c r="X729" s="909"/>
      <c r="Y729" s="909"/>
      <c r="Z729" s="909"/>
    </row>
    <row r="730" spans="1:26" ht="12.75" customHeight="1">
      <c r="A730" s="909"/>
      <c r="B730" s="909"/>
      <c r="C730" s="909"/>
      <c r="D730" s="909"/>
      <c r="E730" s="909"/>
      <c r="F730" s="909"/>
      <c r="G730" s="909"/>
      <c r="H730" s="909"/>
      <c r="I730" s="909"/>
      <c r="J730" s="909"/>
      <c r="K730" s="909"/>
      <c r="L730" s="909"/>
      <c r="M730" s="909"/>
      <c r="N730" s="909"/>
      <c r="O730" s="909"/>
      <c r="P730" s="909"/>
      <c r="Q730" s="909"/>
      <c r="R730" s="909"/>
      <c r="S730" s="909"/>
      <c r="T730" s="909"/>
      <c r="U730" s="909"/>
      <c r="V730" s="909"/>
      <c r="W730" s="909"/>
      <c r="X730" s="909"/>
      <c r="Y730" s="909"/>
      <c r="Z730" s="909"/>
    </row>
    <row r="731" spans="1:26" ht="12.75" customHeight="1">
      <c r="A731" s="909"/>
      <c r="B731" s="909"/>
      <c r="C731" s="909"/>
      <c r="D731" s="909"/>
      <c r="E731" s="909"/>
      <c r="F731" s="909"/>
      <c r="G731" s="909"/>
      <c r="H731" s="909"/>
      <c r="I731" s="909"/>
      <c r="J731" s="909"/>
      <c r="K731" s="909"/>
      <c r="L731" s="909"/>
      <c r="M731" s="909"/>
      <c r="N731" s="909"/>
      <c r="O731" s="909"/>
      <c r="P731" s="909"/>
      <c r="Q731" s="909"/>
      <c r="R731" s="909"/>
      <c r="S731" s="909"/>
      <c r="T731" s="909"/>
      <c r="U731" s="909"/>
      <c r="V731" s="909"/>
      <c r="W731" s="909"/>
      <c r="X731" s="909"/>
      <c r="Y731" s="909"/>
      <c r="Z731" s="909"/>
    </row>
    <row r="732" spans="1:26" ht="12.75" customHeight="1">
      <c r="A732" s="909"/>
      <c r="B732" s="909"/>
      <c r="C732" s="909"/>
      <c r="D732" s="909"/>
      <c r="E732" s="909"/>
      <c r="F732" s="909"/>
      <c r="G732" s="909"/>
      <c r="H732" s="909"/>
      <c r="I732" s="909"/>
      <c r="J732" s="909"/>
      <c r="K732" s="909"/>
      <c r="L732" s="909"/>
      <c r="M732" s="909"/>
      <c r="N732" s="909"/>
      <c r="O732" s="909"/>
      <c r="P732" s="909"/>
      <c r="Q732" s="909"/>
      <c r="R732" s="909"/>
      <c r="S732" s="909"/>
      <c r="T732" s="909"/>
      <c r="U732" s="909"/>
      <c r="V732" s="909"/>
      <c r="W732" s="909"/>
      <c r="X732" s="909"/>
      <c r="Y732" s="909"/>
      <c r="Z732" s="909"/>
    </row>
    <row r="733" spans="1:26" ht="12.75" customHeight="1">
      <c r="A733" s="909"/>
      <c r="B733" s="909"/>
      <c r="C733" s="909"/>
      <c r="D733" s="909"/>
      <c r="E733" s="909"/>
      <c r="F733" s="909"/>
      <c r="G733" s="909"/>
      <c r="H733" s="909"/>
      <c r="I733" s="909"/>
      <c r="J733" s="909"/>
      <c r="K733" s="909"/>
      <c r="L733" s="909"/>
      <c r="M733" s="909"/>
      <c r="N733" s="909"/>
      <c r="O733" s="909"/>
      <c r="P733" s="909"/>
      <c r="Q733" s="909"/>
      <c r="R733" s="909"/>
      <c r="S733" s="909"/>
      <c r="T733" s="909"/>
      <c r="U733" s="909"/>
      <c r="V733" s="909"/>
      <c r="W733" s="909"/>
      <c r="X733" s="909"/>
      <c r="Y733" s="909"/>
      <c r="Z733" s="909"/>
    </row>
    <row r="734" spans="1:26" ht="12.75" customHeight="1">
      <c r="A734" s="909"/>
      <c r="B734" s="909"/>
      <c r="C734" s="909"/>
      <c r="D734" s="909"/>
      <c r="E734" s="909"/>
      <c r="F734" s="909"/>
      <c r="G734" s="909"/>
      <c r="H734" s="909"/>
      <c r="I734" s="909"/>
      <c r="J734" s="909"/>
      <c r="K734" s="909"/>
      <c r="L734" s="909"/>
      <c r="M734" s="909"/>
      <c r="N734" s="909"/>
      <c r="O734" s="909"/>
      <c r="P734" s="909"/>
      <c r="Q734" s="909"/>
      <c r="R734" s="909"/>
      <c r="S734" s="909"/>
      <c r="T734" s="909"/>
      <c r="U734" s="909"/>
      <c r="V734" s="909"/>
      <c r="W734" s="909"/>
      <c r="X734" s="909"/>
      <c r="Y734" s="909"/>
      <c r="Z734" s="909"/>
    </row>
    <row r="735" spans="1:26" ht="12.75" customHeight="1">
      <c r="A735" s="909"/>
      <c r="B735" s="909"/>
      <c r="C735" s="909"/>
      <c r="D735" s="909"/>
      <c r="E735" s="909"/>
      <c r="F735" s="909"/>
      <c r="G735" s="909"/>
      <c r="H735" s="909"/>
      <c r="I735" s="909"/>
      <c r="J735" s="909"/>
      <c r="K735" s="909"/>
      <c r="L735" s="909"/>
      <c r="M735" s="909"/>
      <c r="N735" s="909"/>
      <c r="O735" s="909"/>
      <c r="P735" s="909"/>
      <c r="Q735" s="909"/>
      <c r="R735" s="909"/>
      <c r="S735" s="909"/>
      <c r="T735" s="909"/>
      <c r="U735" s="909"/>
      <c r="V735" s="909"/>
      <c r="W735" s="909"/>
      <c r="X735" s="909"/>
      <c r="Y735" s="909"/>
      <c r="Z735" s="909"/>
    </row>
    <row r="736" spans="1:26" ht="12.75" customHeight="1">
      <c r="A736" s="909"/>
      <c r="B736" s="909"/>
      <c r="C736" s="909"/>
      <c r="D736" s="909"/>
      <c r="E736" s="909"/>
      <c r="F736" s="909"/>
      <c r="G736" s="909"/>
      <c r="H736" s="909"/>
      <c r="I736" s="909"/>
      <c r="J736" s="909"/>
      <c r="K736" s="909"/>
      <c r="L736" s="909"/>
      <c r="M736" s="909"/>
      <c r="N736" s="909"/>
      <c r="O736" s="909"/>
      <c r="P736" s="909"/>
      <c r="Q736" s="909"/>
      <c r="R736" s="909"/>
      <c r="S736" s="909"/>
      <c r="T736" s="909"/>
      <c r="U736" s="909"/>
      <c r="V736" s="909"/>
      <c r="W736" s="909"/>
      <c r="X736" s="909"/>
      <c r="Y736" s="909"/>
      <c r="Z736" s="909"/>
    </row>
    <row r="737" spans="1:26" ht="12.75" customHeight="1">
      <c r="A737" s="909"/>
      <c r="B737" s="909"/>
      <c r="C737" s="909"/>
      <c r="D737" s="909"/>
      <c r="E737" s="909"/>
      <c r="F737" s="909"/>
      <c r="G737" s="909"/>
      <c r="H737" s="909"/>
      <c r="I737" s="909"/>
      <c r="J737" s="909"/>
      <c r="K737" s="909"/>
      <c r="L737" s="909"/>
      <c r="M737" s="909"/>
      <c r="N737" s="909"/>
      <c r="O737" s="909"/>
      <c r="P737" s="909"/>
      <c r="Q737" s="909"/>
      <c r="R737" s="909"/>
      <c r="S737" s="909"/>
      <c r="T737" s="909"/>
      <c r="U737" s="909"/>
      <c r="V737" s="909"/>
      <c r="W737" s="909"/>
      <c r="X737" s="909"/>
      <c r="Y737" s="909"/>
      <c r="Z737" s="909"/>
    </row>
    <row r="738" spans="1:26" ht="12.75" customHeight="1">
      <c r="A738" s="909"/>
      <c r="B738" s="909"/>
      <c r="C738" s="909"/>
      <c r="D738" s="909"/>
      <c r="E738" s="909"/>
      <c r="F738" s="909"/>
      <c r="G738" s="909"/>
      <c r="H738" s="909"/>
      <c r="I738" s="909"/>
      <c r="J738" s="909"/>
      <c r="K738" s="909"/>
      <c r="L738" s="909"/>
      <c r="M738" s="909"/>
      <c r="N738" s="909"/>
      <c r="O738" s="909"/>
      <c r="P738" s="909"/>
      <c r="Q738" s="909"/>
      <c r="R738" s="909"/>
      <c r="S738" s="909"/>
      <c r="T738" s="909"/>
      <c r="U738" s="909"/>
      <c r="V738" s="909"/>
      <c r="W738" s="909"/>
      <c r="X738" s="909"/>
      <c r="Y738" s="909"/>
      <c r="Z738" s="909"/>
    </row>
    <row r="739" spans="1:26" ht="12.75" customHeight="1">
      <c r="A739" s="909"/>
      <c r="B739" s="909"/>
      <c r="C739" s="909"/>
      <c r="D739" s="909"/>
      <c r="E739" s="909"/>
      <c r="F739" s="909"/>
      <c r="G739" s="909"/>
      <c r="H739" s="909"/>
      <c r="I739" s="909"/>
      <c r="J739" s="909"/>
      <c r="K739" s="909"/>
      <c r="L739" s="909"/>
      <c r="M739" s="909"/>
      <c r="N739" s="909"/>
      <c r="O739" s="909"/>
      <c r="P739" s="909"/>
      <c r="Q739" s="909"/>
      <c r="R739" s="909"/>
      <c r="S739" s="909"/>
      <c r="T739" s="909"/>
      <c r="U739" s="909"/>
      <c r="V739" s="909"/>
      <c r="W739" s="909"/>
      <c r="X739" s="909"/>
      <c r="Y739" s="909"/>
      <c r="Z739" s="909"/>
    </row>
    <row r="740" spans="1:26" ht="12.75" customHeight="1">
      <c r="A740" s="909"/>
      <c r="B740" s="909"/>
      <c r="C740" s="909"/>
      <c r="D740" s="909"/>
      <c r="E740" s="909"/>
      <c r="F740" s="909"/>
      <c r="G740" s="909"/>
      <c r="H740" s="909"/>
      <c r="I740" s="909"/>
      <c r="J740" s="909"/>
      <c r="K740" s="909"/>
      <c r="L740" s="909"/>
      <c r="M740" s="909"/>
      <c r="N740" s="909"/>
      <c r="O740" s="909"/>
      <c r="P740" s="909"/>
      <c r="Q740" s="909"/>
      <c r="R740" s="909"/>
      <c r="S740" s="909"/>
      <c r="T740" s="909"/>
      <c r="U740" s="909"/>
      <c r="V740" s="909"/>
      <c r="W740" s="909"/>
      <c r="X740" s="909"/>
      <c r="Y740" s="909"/>
      <c r="Z740" s="909"/>
    </row>
    <row r="741" spans="1:26" ht="12.75" customHeight="1">
      <c r="A741" s="909"/>
      <c r="B741" s="909"/>
      <c r="C741" s="909"/>
      <c r="D741" s="909"/>
      <c r="E741" s="909"/>
      <c r="F741" s="909"/>
      <c r="G741" s="909"/>
      <c r="H741" s="909"/>
      <c r="I741" s="909"/>
      <c r="J741" s="909"/>
      <c r="K741" s="909"/>
      <c r="L741" s="909"/>
      <c r="M741" s="909"/>
      <c r="N741" s="909"/>
      <c r="O741" s="909"/>
      <c r="P741" s="909"/>
      <c r="Q741" s="909"/>
      <c r="R741" s="909"/>
      <c r="S741" s="909"/>
      <c r="T741" s="909"/>
      <c r="U741" s="909"/>
      <c r="V741" s="909"/>
      <c r="W741" s="909"/>
      <c r="X741" s="909"/>
      <c r="Y741" s="909"/>
      <c r="Z741" s="909"/>
    </row>
    <row r="742" spans="1:26" ht="12.75" customHeight="1">
      <c r="A742" s="909"/>
      <c r="B742" s="909"/>
      <c r="C742" s="909"/>
      <c r="D742" s="909"/>
      <c r="E742" s="909"/>
      <c r="F742" s="909"/>
      <c r="G742" s="909"/>
      <c r="H742" s="909"/>
      <c r="I742" s="909"/>
      <c r="J742" s="909"/>
      <c r="K742" s="909"/>
      <c r="L742" s="909"/>
      <c r="M742" s="909"/>
      <c r="N742" s="909"/>
      <c r="O742" s="909"/>
      <c r="P742" s="909"/>
      <c r="Q742" s="909"/>
      <c r="R742" s="909"/>
      <c r="S742" s="909"/>
      <c r="T742" s="909"/>
      <c r="U742" s="909"/>
      <c r="V742" s="909"/>
      <c r="W742" s="909"/>
      <c r="X742" s="909"/>
      <c r="Y742" s="909"/>
      <c r="Z742" s="909"/>
    </row>
    <row r="743" spans="1:26" ht="12.75" customHeight="1">
      <c r="A743" s="909"/>
      <c r="B743" s="909"/>
      <c r="C743" s="909"/>
      <c r="D743" s="909"/>
      <c r="E743" s="909"/>
      <c r="F743" s="909"/>
      <c r="G743" s="909"/>
      <c r="H743" s="909"/>
      <c r="I743" s="909"/>
      <c r="J743" s="909"/>
      <c r="K743" s="909"/>
      <c r="L743" s="909"/>
      <c r="M743" s="909"/>
      <c r="N743" s="909"/>
      <c r="O743" s="909"/>
      <c r="P743" s="909"/>
      <c r="Q743" s="909"/>
      <c r="R743" s="909"/>
      <c r="S743" s="909"/>
      <c r="T743" s="909"/>
      <c r="U743" s="909"/>
      <c r="V743" s="909"/>
      <c r="W743" s="909"/>
      <c r="X743" s="909"/>
      <c r="Y743" s="909"/>
      <c r="Z743" s="909"/>
    </row>
    <row r="744" spans="1:26" ht="12.75" customHeight="1">
      <c r="A744" s="909"/>
      <c r="B744" s="909"/>
      <c r="C744" s="909"/>
      <c r="D744" s="909"/>
      <c r="E744" s="909"/>
      <c r="F744" s="909"/>
      <c r="G744" s="909"/>
      <c r="H744" s="909"/>
      <c r="I744" s="909"/>
      <c r="J744" s="909"/>
      <c r="K744" s="909"/>
      <c r="L744" s="909"/>
      <c r="M744" s="909"/>
      <c r="N744" s="909"/>
      <c r="O744" s="909"/>
      <c r="P744" s="909"/>
      <c r="Q744" s="909"/>
      <c r="R744" s="909"/>
      <c r="S744" s="909"/>
      <c r="T744" s="909"/>
      <c r="U744" s="909"/>
      <c r="V744" s="909"/>
      <c r="W744" s="909"/>
      <c r="X744" s="909"/>
      <c r="Y744" s="909"/>
      <c r="Z744" s="909"/>
    </row>
    <row r="745" spans="1:26" ht="12.75" customHeight="1">
      <c r="A745" s="909"/>
      <c r="B745" s="909"/>
      <c r="C745" s="909"/>
      <c r="D745" s="909"/>
      <c r="E745" s="909"/>
      <c r="F745" s="909"/>
      <c r="G745" s="909"/>
      <c r="H745" s="909"/>
      <c r="I745" s="909"/>
      <c r="J745" s="909"/>
      <c r="K745" s="909"/>
      <c r="L745" s="909"/>
      <c r="M745" s="909"/>
      <c r="N745" s="909"/>
      <c r="O745" s="909"/>
      <c r="P745" s="909"/>
      <c r="Q745" s="909"/>
      <c r="R745" s="909"/>
      <c r="S745" s="909"/>
      <c r="T745" s="909"/>
      <c r="U745" s="909"/>
      <c r="V745" s="909"/>
      <c r="W745" s="909"/>
      <c r="X745" s="909"/>
      <c r="Y745" s="909"/>
      <c r="Z745" s="909"/>
    </row>
    <row r="746" spans="1:26" ht="12.75" customHeight="1">
      <c r="A746" s="909"/>
      <c r="B746" s="909"/>
      <c r="C746" s="909"/>
      <c r="D746" s="909"/>
      <c r="E746" s="909"/>
      <c r="F746" s="909"/>
      <c r="G746" s="909"/>
      <c r="H746" s="909"/>
      <c r="I746" s="909"/>
      <c r="J746" s="909"/>
      <c r="K746" s="909"/>
      <c r="L746" s="909"/>
      <c r="M746" s="909"/>
      <c r="N746" s="909"/>
      <c r="O746" s="909"/>
      <c r="P746" s="909"/>
      <c r="Q746" s="909"/>
      <c r="R746" s="909"/>
      <c r="S746" s="909"/>
      <c r="T746" s="909"/>
      <c r="U746" s="909"/>
      <c r="V746" s="909"/>
      <c r="W746" s="909"/>
      <c r="X746" s="909"/>
      <c r="Y746" s="909"/>
      <c r="Z746" s="909"/>
    </row>
    <row r="747" spans="1:26" ht="12.75" customHeight="1">
      <c r="A747" s="909"/>
      <c r="B747" s="909"/>
      <c r="C747" s="909"/>
      <c r="D747" s="909"/>
      <c r="E747" s="909"/>
      <c r="F747" s="909"/>
      <c r="G747" s="909"/>
      <c r="H747" s="909"/>
      <c r="I747" s="909"/>
      <c r="J747" s="909"/>
      <c r="K747" s="909"/>
      <c r="L747" s="909"/>
      <c r="M747" s="909"/>
      <c r="N747" s="909"/>
      <c r="O747" s="909"/>
      <c r="P747" s="909"/>
      <c r="Q747" s="909"/>
      <c r="R747" s="909"/>
      <c r="S747" s="909"/>
      <c r="T747" s="909"/>
      <c r="U747" s="909"/>
      <c r="V747" s="909"/>
      <c r="W747" s="909"/>
      <c r="X747" s="909"/>
      <c r="Y747" s="909"/>
      <c r="Z747" s="909"/>
    </row>
    <row r="748" spans="1:26" ht="12.75" customHeight="1">
      <c r="A748" s="909"/>
      <c r="B748" s="909"/>
      <c r="C748" s="909"/>
      <c r="D748" s="909"/>
      <c r="E748" s="909"/>
      <c r="F748" s="909"/>
      <c r="G748" s="909"/>
      <c r="H748" s="909"/>
      <c r="I748" s="909"/>
      <c r="J748" s="909"/>
      <c r="K748" s="909"/>
      <c r="L748" s="909"/>
      <c r="M748" s="909"/>
      <c r="N748" s="909"/>
      <c r="O748" s="909"/>
      <c r="P748" s="909"/>
      <c r="Q748" s="909"/>
      <c r="R748" s="909"/>
      <c r="S748" s="909"/>
      <c r="T748" s="909"/>
      <c r="U748" s="909"/>
      <c r="V748" s="909"/>
      <c r="W748" s="909"/>
      <c r="X748" s="909"/>
      <c r="Y748" s="909"/>
      <c r="Z748" s="909"/>
    </row>
    <row r="749" spans="1:26" ht="12.75" customHeight="1">
      <c r="A749" s="909"/>
      <c r="B749" s="909"/>
      <c r="C749" s="909"/>
      <c r="D749" s="909"/>
      <c r="E749" s="909"/>
      <c r="F749" s="909"/>
      <c r="G749" s="909"/>
      <c r="H749" s="909"/>
      <c r="I749" s="909"/>
      <c r="J749" s="909"/>
      <c r="K749" s="909"/>
      <c r="L749" s="909"/>
      <c r="M749" s="909"/>
      <c r="N749" s="909"/>
      <c r="O749" s="909"/>
      <c r="P749" s="909"/>
      <c r="Q749" s="909"/>
      <c r="R749" s="909"/>
      <c r="S749" s="909"/>
      <c r="T749" s="909"/>
      <c r="U749" s="909"/>
      <c r="V749" s="909"/>
      <c r="W749" s="909"/>
      <c r="X749" s="909"/>
      <c r="Y749" s="909"/>
      <c r="Z749" s="909"/>
    </row>
    <row r="750" spans="1:26" ht="12.75" customHeight="1">
      <c r="A750" s="909"/>
      <c r="B750" s="909"/>
      <c r="C750" s="909"/>
      <c r="D750" s="909"/>
      <c r="E750" s="909"/>
      <c r="F750" s="909"/>
      <c r="G750" s="909"/>
      <c r="H750" s="909"/>
      <c r="I750" s="909"/>
      <c r="J750" s="909"/>
      <c r="K750" s="909"/>
      <c r="L750" s="909"/>
      <c r="M750" s="909"/>
      <c r="N750" s="909"/>
      <c r="O750" s="909"/>
      <c r="P750" s="909"/>
      <c r="Q750" s="909"/>
      <c r="R750" s="909"/>
      <c r="S750" s="909"/>
      <c r="T750" s="909"/>
      <c r="U750" s="909"/>
      <c r="V750" s="909"/>
      <c r="W750" s="909"/>
      <c r="X750" s="909"/>
      <c r="Y750" s="909"/>
      <c r="Z750" s="909"/>
    </row>
    <row r="751" spans="1:26" ht="12.75" customHeight="1">
      <c r="A751" s="909"/>
      <c r="B751" s="909"/>
      <c r="C751" s="909"/>
      <c r="D751" s="909"/>
      <c r="E751" s="909"/>
      <c r="F751" s="909"/>
      <c r="G751" s="909"/>
      <c r="H751" s="909"/>
      <c r="I751" s="909"/>
      <c r="J751" s="909"/>
      <c r="K751" s="909"/>
      <c r="L751" s="909"/>
      <c r="M751" s="909"/>
      <c r="N751" s="909"/>
      <c r="O751" s="909"/>
      <c r="P751" s="909"/>
      <c r="Q751" s="909"/>
      <c r="R751" s="909"/>
      <c r="S751" s="909"/>
      <c r="T751" s="909"/>
      <c r="U751" s="909"/>
      <c r="V751" s="909"/>
      <c r="W751" s="909"/>
      <c r="X751" s="909"/>
      <c r="Y751" s="909"/>
      <c r="Z751" s="909"/>
    </row>
    <row r="752" spans="1:26" ht="12.75" customHeight="1">
      <c r="A752" s="909"/>
      <c r="B752" s="909"/>
      <c r="C752" s="909"/>
      <c r="D752" s="909"/>
      <c r="E752" s="909"/>
      <c r="F752" s="909"/>
      <c r="G752" s="909"/>
      <c r="H752" s="909"/>
      <c r="I752" s="909"/>
      <c r="J752" s="909"/>
      <c r="K752" s="909"/>
      <c r="L752" s="909"/>
      <c r="M752" s="909"/>
      <c r="N752" s="909"/>
      <c r="O752" s="909"/>
      <c r="P752" s="909"/>
      <c r="Q752" s="909"/>
      <c r="R752" s="909"/>
      <c r="S752" s="909"/>
      <c r="T752" s="909"/>
      <c r="U752" s="909"/>
      <c r="V752" s="909"/>
      <c r="W752" s="909"/>
      <c r="X752" s="909"/>
      <c r="Y752" s="909"/>
      <c r="Z752" s="909"/>
    </row>
    <row r="753" spans="1:26" ht="12.75" customHeight="1">
      <c r="A753" s="909"/>
      <c r="B753" s="909"/>
      <c r="C753" s="909"/>
      <c r="D753" s="909"/>
      <c r="E753" s="909"/>
      <c r="F753" s="909"/>
      <c r="G753" s="909"/>
      <c r="H753" s="909"/>
      <c r="I753" s="909"/>
      <c r="J753" s="909"/>
      <c r="K753" s="909"/>
      <c r="L753" s="909"/>
      <c r="M753" s="909"/>
      <c r="N753" s="909"/>
      <c r="O753" s="909"/>
      <c r="P753" s="909"/>
      <c r="Q753" s="909"/>
      <c r="R753" s="909"/>
      <c r="S753" s="909"/>
      <c r="T753" s="909"/>
      <c r="U753" s="909"/>
      <c r="V753" s="909"/>
      <c r="W753" s="909"/>
      <c r="X753" s="909"/>
      <c r="Y753" s="909"/>
      <c r="Z753" s="909"/>
    </row>
    <row r="754" spans="1:26" ht="12.75" customHeight="1">
      <c r="A754" s="909"/>
      <c r="B754" s="909"/>
      <c r="C754" s="909"/>
      <c r="D754" s="909"/>
      <c r="E754" s="909"/>
      <c r="F754" s="909"/>
      <c r="G754" s="909"/>
      <c r="H754" s="909"/>
      <c r="I754" s="909"/>
      <c r="J754" s="909"/>
      <c r="K754" s="909"/>
      <c r="L754" s="909"/>
      <c r="M754" s="909"/>
      <c r="N754" s="909"/>
      <c r="O754" s="909"/>
      <c r="P754" s="909"/>
      <c r="Q754" s="909"/>
      <c r="R754" s="909"/>
      <c r="S754" s="909"/>
      <c r="T754" s="909"/>
      <c r="U754" s="909"/>
      <c r="V754" s="909"/>
      <c r="W754" s="909"/>
      <c r="X754" s="909"/>
      <c r="Y754" s="909"/>
      <c r="Z754" s="909"/>
    </row>
    <row r="755" spans="1:26" ht="12.75" customHeight="1">
      <c r="A755" s="909"/>
      <c r="B755" s="909"/>
      <c r="C755" s="909"/>
      <c r="D755" s="909"/>
      <c r="E755" s="909"/>
      <c r="F755" s="909"/>
      <c r="G755" s="909"/>
      <c r="H755" s="909"/>
      <c r="I755" s="909"/>
      <c r="J755" s="909"/>
      <c r="K755" s="909"/>
      <c r="L755" s="909"/>
      <c r="M755" s="909"/>
      <c r="N755" s="909"/>
      <c r="O755" s="909"/>
      <c r="P755" s="909"/>
      <c r="Q755" s="909"/>
      <c r="R755" s="909"/>
      <c r="S755" s="909"/>
      <c r="T755" s="909"/>
      <c r="U755" s="909"/>
      <c r="V755" s="909"/>
      <c r="W755" s="909"/>
      <c r="X755" s="909"/>
      <c r="Y755" s="909"/>
      <c r="Z755" s="909"/>
    </row>
    <row r="756" spans="1:26" ht="12.75" customHeight="1">
      <c r="A756" s="909"/>
      <c r="B756" s="909"/>
      <c r="C756" s="909"/>
      <c r="D756" s="909"/>
      <c r="E756" s="909"/>
      <c r="F756" s="909"/>
      <c r="G756" s="909"/>
      <c r="H756" s="909"/>
      <c r="I756" s="909"/>
      <c r="J756" s="909"/>
      <c r="K756" s="909"/>
      <c r="L756" s="909"/>
      <c r="M756" s="909"/>
      <c r="N756" s="909"/>
      <c r="O756" s="909"/>
      <c r="P756" s="909"/>
      <c r="Q756" s="909"/>
      <c r="R756" s="909"/>
      <c r="S756" s="909"/>
      <c r="T756" s="909"/>
      <c r="U756" s="909"/>
      <c r="V756" s="909"/>
      <c r="W756" s="909"/>
      <c r="X756" s="909"/>
      <c r="Y756" s="909"/>
      <c r="Z756" s="909"/>
    </row>
    <row r="757" spans="1:26" ht="12.75" customHeight="1">
      <c r="A757" s="909"/>
      <c r="B757" s="909"/>
      <c r="C757" s="909"/>
      <c r="D757" s="909"/>
      <c r="E757" s="909"/>
      <c r="F757" s="909"/>
      <c r="G757" s="909"/>
      <c r="H757" s="909"/>
      <c r="I757" s="909"/>
      <c r="J757" s="909"/>
      <c r="K757" s="909"/>
      <c r="L757" s="909"/>
      <c r="M757" s="909"/>
      <c r="N757" s="909"/>
      <c r="O757" s="909"/>
      <c r="P757" s="909"/>
      <c r="Q757" s="909"/>
      <c r="R757" s="909"/>
      <c r="S757" s="909"/>
      <c r="T757" s="909"/>
      <c r="U757" s="909"/>
      <c r="V757" s="909"/>
      <c r="W757" s="909"/>
      <c r="X757" s="909"/>
      <c r="Y757" s="909"/>
      <c r="Z757" s="909"/>
    </row>
    <row r="758" spans="1:26" ht="12.75" customHeight="1">
      <c r="A758" s="909"/>
      <c r="B758" s="909"/>
      <c r="C758" s="909"/>
      <c r="D758" s="909"/>
      <c r="E758" s="909"/>
      <c r="F758" s="909"/>
      <c r="G758" s="909"/>
      <c r="H758" s="909"/>
      <c r="I758" s="909"/>
      <c r="J758" s="909"/>
      <c r="K758" s="909"/>
      <c r="L758" s="909"/>
      <c r="M758" s="909"/>
      <c r="N758" s="909"/>
      <c r="O758" s="909"/>
      <c r="P758" s="909"/>
      <c r="Q758" s="909"/>
      <c r="R758" s="909"/>
      <c r="S758" s="909"/>
      <c r="T758" s="909"/>
      <c r="U758" s="909"/>
      <c r="V758" s="909"/>
      <c r="W758" s="909"/>
      <c r="X758" s="909"/>
      <c r="Y758" s="909"/>
      <c r="Z758" s="909"/>
    </row>
    <row r="759" spans="1:26" ht="12.75" customHeight="1">
      <c r="A759" s="909"/>
      <c r="B759" s="909"/>
      <c r="C759" s="909"/>
      <c r="D759" s="909"/>
      <c r="E759" s="909"/>
      <c r="F759" s="909"/>
      <c r="G759" s="909"/>
      <c r="H759" s="909"/>
      <c r="I759" s="909"/>
      <c r="J759" s="909"/>
      <c r="K759" s="909"/>
      <c r="L759" s="909"/>
      <c r="M759" s="909"/>
      <c r="N759" s="909"/>
      <c r="O759" s="909"/>
      <c r="P759" s="909"/>
      <c r="Q759" s="909"/>
      <c r="R759" s="909"/>
      <c r="S759" s="909"/>
      <c r="T759" s="909"/>
      <c r="U759" s="909"/>
      <c r="V759" s="909"/>
      <c r="W759" s="909"/>
      <c r="X759" s="909"/>
      <c r="Y759" s="909"/>
      <c r="Z759" s="909"/>
    </row>
    <row r="760" spans="1:26" ht="12.75" customHeight="1">
      <c r="A760" s="909"/>
      <c r="B760" s="909"/>
      <c r="C760" s="909"/>
      <c r="D760" s="909"/>
      <c r="E760" s="909"/>
      <c r="F760" s="909"/>
      <c r="G760" s="909"/>
      <c r="H760" s="909"/>
      <c r="I760" s="909"/>
      <c r="J760" s="909"/>
      <c r="K760" s="909"/>
      <c r="L760" s="909"/>
      <c r="M760" s="909"/>
      <c r="N760" s="909"/>
      <c r="O760" s="909"/>
      <c r="P760" s="909"/>
      <c r="Q760" s="909"/>
      <c r="R760" s="909"/>
      <c r="S760" s="909"/>
      <c r="T760" s="909"/>
      <c r="U760" s="909"/>
      <c r="V760" s="909"/>
      <c r="W760" s="909"/>
      <c r="X760" s="909"/>
      <c r="Y760" s="909"/>
      <c r="Z760" s="909"/>
    </row>
    <row r="761" spans="1:26" ht="12.75" customHeight="1">
      <c r="A761" s="909"/>
      <c r="B761" s="909"/>
      <c r="C761" s="909"/>
      <c r="D761" s="909"/>
      <c r="E761" s="909"/>
      <c r="F761" s="909"/>
      <c r="G761" s="909"/>
      <c r="H761" s="909"/>
      <c r="I761" s="909"/>
      <c r="J761" s="909"/>
      <c r="K761" s="909"/>
      <c r="L761" s="909"/>
      <c r="M761" s="909"/>
      <c r="N761" s="909"/>
      <c r="O761" s="909"/>
      <c r="P761" s="909"/>
      <c r="Q761" s="909"/>
      <c r="R761" s="909"/>
      <c r="S761" s="909"/>
      <c r="T761" s="909"/>
      <c r="U761" s="909"/>
      <c r="V761" s="909"/>
      <c r="W761" s="909"/>
      <c r="X761" s="909"/>
      <c r="Y761" s="909"/>
      <c r="Z761" s="909"/>
    </row>
    <row r="762" spans="1:26" ht="12.75" customHeight="1">
      <c r="A762" s="909"/>
      <c r="B762" s="909"/>
      <c r="C762" s="909"/>
      <c r="D762" s="909"/>
      <c r="E762" s="909"/>
      <c r="F762" s="909"/>
      <c r="G762" s="909"/>
      <c r="H762" s="909"/>
      <c r="I762" s="909"/>
      <c r="J762" s="909"/>
      <c r="K762" s="909"/>
      <c r="L762" s="909"/>
      <c r="M762" s="909"/>
      <c r="N762" s="909"/>
      <c r="O762" s="909"/>
      <c r="P762" s="909"/>
      <c r="Q762" s="909"/>
      <c r="R762" s="909"/>
      <c r="S762" s="909"/>
      <c r="T762" s="909"/>
      <c r="U762" s="909"/>
      <c r="V762" s="909"/>
      <c r="W762" s="909"/>
      <c r="X762" s="909"/>
      <c r="Y762" s="909"/>
      <c r="Z762" s="909"/>
    </row>
    <row r="763" spans="1:26" ht="12.75" customHeight="1">
      <c r="A763" s="909"/>
      <c r="B763" s="909"/>
      <c r="C763" s="909"/>
      <c r="D763" s="909"/>
      <c r="E763" s="909"/>
      <c r="F763" s="909"/>
      <c r="G763" s="909"/>
      <c r="H763" s="909"/>
      <c r="I763" s="909"/>
      <c r="J763" s="909"/>
      <c r="K763" s="909"/>
      <c r="L763" s="909"/>
      <c r="M763" s="909"/>
      <c r="N763" s="909"/>
      <c r="O763" s="909"/>
      <c r="P763" s="909"/>
      <c r="Q763" s="909"/>
      <c r="R763" s="909"/>
      <c r="S763" s="909"/>
      <c r="T763" s="909"/>
      <c r="U763" s="909"/>
      <c r="V763" s="909"/>
      <c r="W763" s="909"/>
      <c r="X763" s="909"/>
      <c r="Y763" s="909"/>
      <c r="Z763" s="909"/>
    </row>
    <row r="764" spans="1:26" ht="12.75" customHeight="1">
      <c r="A764" s="909"/>
      <c r="B764" s="909"/>
      <c r="C764" s="909"/>
      <c r="D764" s="909"/>
      <c r="E764" s="909"/>
      <c r="F764" s="909"/>
      <c r="G764" s="909"/>
      <c r="H764" s="909"/>
      <c r="I764" s="909"/>
      <c r="J764" s="909"/>
      <c r="K764" s="909"/>
      <c r="L764" s="909"/>
      <c r="M764" s="909"/>
      <c r="N764" s="909"/>
      <c r="O764" s="909"/>
      <c r="P764" s="909"/>
      <c r="Q764" s="909"/>
      <c r="R764" s="909"/>
      <c r="S764" s="909"/>
      <c r="T764" s="909"/>
      <c r="U764" s="909"/>
      <c r="V764" s="909"/>
      <c r="W764" s="909"/>
      <c r="X764" s="909"/>
      <c r="Y764" s="909"/>
      <c r="Z764" s="909"/>
    </row>
    <row r="765" spans="1:26" ht="12.75" customHeight="1">
      <c r="A765" s="909"/>
      <c r="B765" s="909"/>
      <c r="C765" s="909"/>
      <c r="D765" s="909"/>
      <c r="E765" s="909"/>
      <c r="F765" s="909"/>
      <c r="G765" s="909"/>
      <c r="H765" s="909"/>
      <c r="I765" s="909"/>
      <c r="J765" s="909"/>
      <c r="K765" s="909"/>
      <c r="L765" s="909"/>
      <c r="M765" s="909"/>
      <c r="N765" s="909"/>
      <c r="O765" s="909"/>
      <c r="P765" s="909"/>
      <c r="Q765" s="909"/>
      <c r="R765" s="909"/>
      <c r="S765" s="909"/>
      <c r="T765" s="909"/>
      <c r="U765" s="909"/>
      <c r="V765" s="909"/>
      <c r="W765" s="909"/>
      <c r="X765" s="909"/>
      <c r="Y765" s="909"/>
      <c r="Z765" s="909"/>
    </row>
    <row r="766" spans="1:26" ht="12.75" customHeight="1">
      <c r="A766" s="909"/>
      <c r="B766" s="909"/>
      <c r="C766" s="909"/>
      <c r="D766" s="909"/>
      <c r="E766" s="909"/>
      <c r="F766" s="909"/>
      <c r="G766" s="909"/>
      <c r="H766" s="909"/>
      <c r="I766" s="909"/>
      <c r="J766" s="909"/>
      <c r="K766" s="909"/>
      <c r="L766" s="909"/>
      <c r="M766" s="909"/>
      <c r="N766" s="909"/>
      <c r="O766" s="909"/>
      <c r="P766" s="909"/>
      <c r="Q766" s="909"/>
      <c r="R766" s="909"/>
      <c r="S766" s="909"/>
      <c r="T766" s="909"/>
      <c r="U766" s="909"/>
      <c r="V766" s="909"/>
      <c r="W766" s="909"/>
      <c r="X766" s="909"/>
      <c r="Y766" s="909"/>
      <c r="Z766" s="909"/>
    </row>
    <row r="767" spans="1:26" ht="12.75" customHeight="1">
      <c r="A767" s="909"/>
      <c r="B767" s="909"/>
      <c r="C767" s="909"/>
      <c r="D767" s="909"/>
      <c r="E767" s="909"/>
      <c r="F767" s="909"/>
      <c r="G767" s="909"/>
      <c r="H767" s="909"/>
      <c r="I767" s="909"/>
      <c r="J767" s="909"/>
      <c r="K767" s="909"/>
      <c r="L767" s="909"/>
      <c r="M767" s="909"/>
      <c r="N767" s="909"/>
      <c r="O767" s="909"/>
      <c r="P767" s="909"/>
      <c r="Q767" s="909"/>
      <c r="R767" s="909"/>
      <c r="S767" s="909"/>
      <c r="T767" s="909"/>
      <c r="U767" s="909"/>
      <c r="V767" s="909"/>
      <c r="W767" s="909"/>
      <c r="X767" s="909"/>
      <c r="Y767" s="909"/>
      <c r="Z767" s="909"/>
    </row>
    <row r="768" spans="1:26" ht="12.75" customHeight="1">
      <c r="A768" s="909"/>
      <c r="B768" s="909"/>
      <c r="C768" s="909"/>
      <c r="D768" s="909"/>
      <c r="E768" s="909"/>
      <c r="F768" s="909"/>
      <c r="G768" s="909"/>
      <c r="H768" s="909"/>
      <c r="I768" s="909"/>
      <c r="J768" s="909"/>
      <c r="K768" s="909"/>
      <c r="L768" s="909"/>
      <c r="M768" s="909"/>
      <c r="N768" s="909"/>
      <c r="O768" s="909"/>
      <c r="P768" s="909"/>
      <c r="Q768" s="909"/>
      <c r="R768" s="909"/>
      <c r="S768" s="909"/>
      <c r="T768" s="909"/>
      <c r="U768" s="909"/>
      <c r="V768" s="909"/>
      <c r="W768" s="909"/>
      <c r="X768" s="909"/>
      <c r="Y768" s="909"/>
      <c r="Z768" s="909"/>
    </row>
    <row r="769" spans="1:26" ht="12.75" customHeight="1">
      <c r="A769" s="909"/>
      <c r="B769" s="909"/>
      <c r="C769" s="909"/>
      <c r="D769" s="909"/>
      <c r="E769" s="909"/>
      <c r="F769" s="909"/>
      <c r="G769" s="909"/>
      <c r="H769" s="909"/>
      <c r="I769" s="909"/>
      <c r="J769" s="909"/>
      <c r="K769" s="909"/>
      <c r="L769" s="909"/>
      <c r="M769" s="909"/>
      <c r="N769" s="909"/>
      <c r="O769" s="909"/>
      <c r="P769" s="909"/>
      <c r="Q769" s="909"/>
      <c r="R769" s="909"/>
      <c r="S769" s="909"/>
      <c r="T769" s="909"/>
      <c r="U769" s="909"/>
      <c r="V769" s="909"/>
      <c r="W769" s="909"/>
      <c r="X769" s="909"/>
      <c r="Y769" s="909"/>
      <c r="Z769" s="909"/>
    </row>
    <row r="770" spans="1:26" ht="12.75" customHeight="1">
      <c r="A770" s="909"/>
      <c r="B770" s="909"/>
      <c r="C770" s="909"/>
      <c r="D770" s="909"/>
      <c r="E770" s="909"/>
      <c r="F770" s="909"/>
      <c r="G770" s="909"/>
      <c r="H770" s="909"/>
      <c r="I770" s="909"/>
      <c r="J770" s="909"/>
      <c r="K770" s="909"/>
      <c r="L770" s="909"/>
      <c r="M770" s="909"/>
      <c r="N770" s="909"/>
      <c r="O770" s="909"/>
      <c r="P770" s="909"/>
      <c r="Q770" s="909"/>
      <c r="R770" s="909"/>
      <c r="S770" s="909"/>
      <c r="T770" s="909"/>
      <c r="U770" s="909"/>
      <c r="V770" s="909"/>
      <c r="W770" s="909"/>
      <c r="X770" s="909"/>
      <c r="Y770" s="909"/>
      <c r="Z770" s="909"/>
    </row>
    <row r="771" spans="1:26" ht="12.75" customHeight="1">
      <c r="A771" s="909"/>
      <c r="B771" s="909"/>
      <c r="C771" s="909"/>
      <c r="D771" s="909"/>
      <c r="E771" s="909"/>
      <c r="F771" s="909"/>
      <c r="G771" s="909"/>
      <c r="H771" s="909"/>
      <c r="I771" s="909"/>
      <c r="J771" s="909"/>
      <c r="K771" s="909"/>
      <c r="L771" s="909"/>
      <c r="M771" s="909"/>
      <c r="N771" s="909"/>
      <c r="O771" s="909"/>
      <c r="P771" s="909"/>
      <c r="Q771" s="909"/>
      <c r="R771" s="909"/>
      <c r="S771" s="909"/>
      <c r="T771" s="909"/>
      <c r="U771" s="909"/>
      <c r="V771" s="909"/>
      <c r="W771" s="909"/>
      <c r="X771" s="909"/>
      <c r="Y771" s="909"/>
      <c r="Z771" s="909"/>
    </row>
    <row r="772" spans="1:26" ht="12.75" customHeight="1">
      <c r="A772" s="909"/>
      <c r="B772" s="909"/>
      <c r="C772" s="909"/>
      <c r="D772" s="909"/>
      <c r="E772" s="909"/>
      <c r="F772" s="909"/>
      <c r="G772" s="909"/>
      <c r="H772" s="909"/>
      <c r="I772" s="909"/>
      <c r="J772" s="909"/>
      <c r="K772" s="909"/>
      <c r="L772" s="909"/>
      <c r="M772" s="909"/>
      <c r="N772" s="909"/>
      <c r="O772" s="909"/>
      <c r="P772" s="909"/>
      <c r="Q772" s="909"/>
      <c r="R772" s="909"/>
      <c r="S772" s="909"/>
      <c r="T772" s="909"/>
      <c r="U772" s="909"/>
      <c r="V772" s="909"/>
      <c r="W772" s="909"/>
      <c r="X772" s="909"/>
      <c r="Y772" s="909"/>
      <c r="Z772" s="909"/>
    </row>
    <row r="773" spans="1:26" ht="12.75" customHeight="1">
      <c r="A773" s="909"/>
      <c r="B773" s="909"/>
      <c r="C773" s="909"/>
      <c r="D773" s="909"/>
      <c r="E773" s="909"/>
      <c r="F773" s="909"/>
      <c r="G773" s="909"/>
      <c r="H773" s="909"/>
      <c r="I773" s="909"/>
      <c r="J773" s="909"/>
      <c r="K773" s="909"/>
      <c r="L773" s="909"/>
      <c r="M773" s="909"/>
      <c r="N773" s="909"/>
      <c r="O773" s="909"/>
      <c r="P773" s="909"/>
      <c r="Q773" s="909"/>
      <c r="R773" s="909"/>
      <c r="S773" s="909"/>
      <c r="T773" s="909"/>
      <c r="U773" s="909"/>
      <c r="V773" s="909"/>
      <c r="W773" s="909"/>
      <c r="X773" s="909"/>
      <c r="Y773" s="909"/>
      <c r="Z773" s="909"/>
    </row>
    <row r="774" spans="1:26" ht="12.75" customHeight="1">
      <c r="A774" s="909"/>
      <c r="B774" s="909"/>
      <c r="C774" s="909"/>
      <c r="D774" s="909"/>
      <c r="E774" s="909"/>
      <c r="F774" s="909"/>
      <c r="G774" s="909"/>
      <c r="H774" s="909"/>
      <c r="I774" s="909"/>
      <c r="J774" s="909"/>
      <c r="K774" s="909"/>
      <c r="L774" s="909"/>
      <c r="M774" s="909"/>
      <c r="N774" s="909"/>
      <c r="O774" s="909"/>
      <c r="P774" s="909"/>
      <c r="Q774" s="909"/>
      <c r="R774" s="909"/>
      <c r="S774" s="909"/>
      <c r="T774" s="909"/>
      <c r="U774" s="909"/>
      <c r="V774" s="909"/>
      <c r="W774" s="909"/>
      <c r="X774" s="909"/>
      <c r="Y774" s="909"/>
      <c r="Z774" s="909"/>
    </row>
    <row r="775" spans="1:26" ht="12.75" customHeight="1">
      <c r="A775" s="909"/>
      <c r="B775" s="909"/>
      <c r="C775" s="909"/>
      <c r="D775" s="909"/>
      <c r="E775" s="909"/>
      <c r="F775" s="909"/>
      <c r="G775" s="909"/>
      <c r="H775" s="909"/>
      <c r="I775" s="909"/>
      <c r="J775" s="909"/>
      <c r="K775" s="909"/>
      <c r="L775" s="909"/>
      <c r="M775" s="909"/>
      <c r="N775" s="909"/>
      <c r="O775" s="909"/>
      <c r="P775" s="909"/>
      <c r="Q775" s="909"/>
      <c r="R775" s="909"/>
      <c r="S775" s="909"/>
      <c r="T775" s="909"/>
      <c r="U775" s="909"/>
      <c r="V775" s="909"/>
      <c r="W775" s="909"/>
      <c r="X775" s="909"/>
      <c r="Y775" s="909"/>
      <c r="Z775" s="909"/>
    </row>
    <row r="776" spans="1:26" ht="12.75" customHeight="1">
      <c r="A776" s="909"/>
      <c r="B776" s="909"/>
      <c r="C776" s="909"/>
      <c r="D776" s="909"/>
      <c r="E776" s="909"/>
      <c r="F776" s="909"/>
      <c r="G776" s="909"/>
      <c r="H776" s="909"/>
      <c r="I776" s="909"/>
      <c r="J776" s="909"/>
      <c r="K776" s="909"/>
      <c r="L776" s="909"/>
      <c r="M776" s="909"/>
      <c r="N776" s="909"/>
      <c r="O776" s="909"/>
      <c r="P776" s="909"/>
      <c r="Q776" s="909"/>
      <c r="R776" s="909"/>
      <c r="S776" s="909"/>
      <c r="T776" s="909"/>
      <c r="U776" s="909"/>
      <c r="V776" s="909"/>
      <c r="W776" s="909"/>
      <c r="X776" s="909"/>
      <c r="Y776" s="909"/>
      <c r="Z776" s="909"/>
    </row>
    <row r="777" spans="1:26" ht="12.75" customHeight="1">
      <c r="A777" s="909"/>
      <c r="B777" s="909"/>
      <c r="C777" s="909"/>
      <c r="D777" s="909"/>
      <c r="E777" s="909"/>
      <c r="F777" s="909"/>
      <c r="G777" s="909"/>
      <c r="H777" s="909"/>
      <c r="I777" s="909"/>
      <c r="J777" s="909"/>
      <c r="K777" s="909"/>
      <c r="L777" s="909"/>
      <c r="M777" s="909"/>
      <c r="N777" s="909"/>
      <c r="O777" s="909"/>
      <c r="P777" s="909"/>
      <c r="Q777" s="909"/>
      <c r="R777" s="909"/>
      <c r="S777" s="909"/>
      <c r="T777" s="909"/>
      <c r="U777" s="909"/>
      <c r="V777" s="909"/>
      <c r="W777" s="909"/>
      <c r="X777" s="909"/>
      <c r="Y777" s="909"/>
      <c r="Z777" s="909"/>
    </row>
    <row r="778" spans="1:26" ht="12.75" customHeight="1">
      <c r="A778" s="909"/>
      <c r="B778" s="909"/>
      <c r="C778" s="909"/>
      <c r="D778" s="909"/>
      <c r="E778" s="909"/>
      <c r="F778" s="909"/>
      <c r="G778" s="909"/>
      <c r="H778" s="909"/>
      <c r="I778" s="909"/>
      <c r="J778" s="909"/>
      <c r="K778" s="909"/>
      <c r="L778" s="909"/>
      <c r="M778" s="909"/>
      <c r="N778" s="909"/>
      <c r="O778" s="909"/>
      <c r="P778" s="909"/>
      <c r="Q778" s="909"/>
      <c r="R778" s="909"/>
      <c r="S778" s="909"/>
      <c r="T778" s="909"/>
      <c r="U778" s="909"/>
      <c r="V778" s="909"/>
      <c r="W778" s="909"/>
      <c r="X778" s="909"/>
      <c r="Y778" s="909"/>
      <c r="Z778" s="909"/>
    </row>
    <row r="779" spans="1:26" ht="12.75" customHeight="1">
      <c r="A779" s="909"/>
      <c r="B779" s="909"/>
      <c r="C779" s="909"/>
      <c r="D779" s="909"/>
      <c r="E779" s="909"/>
      <c r="F779" s="909"/>
      <c r="G779" s="909"/>
      <c r="H779" s="909"/>
      <c r="I779" s="909"/>
      <c r="J779" s="909"/>
      <c r="K779" s="909"/>
      <c r="L779" s="909"/>
      <c r="M779" s="909"/>
      <c r="N779" s="909"/>
      <c r="O779" s="909"/>
      <c r="P779" s="909"/>
      <c r="Q779" s="909"/>
      <c r="R779" s="909"/>
      <c r="S779" s="909"/>
      <c r="T779" s="909"/>
      <c r="U779" s="909"/>
      <c r="V779" s="909"/>
      <c r="W779" s="909"/>
      <c r="X779" s="909"/>
      <c r="Y779" s="909"/>
      <c r="Z779" s="909"/>
    </row>
    <row r="780" spans="1:26" ht="12.75" customHeight="1">
      <c r="A780" s="909"/>
      <c r="B780" s="909"/>
      <c r="C780" s="909"/>
      <c r="D780" s="909"/>
      <c r="E780" s="909"/>
      <c r="F780" s="909"/>
      <c r="G780" s="909"/>
      <c r="H780" s="909"/>
      <c r="I780" s="909"/>
      <c r="J780" s="909"/>
      <c r="K780" s="909"/>
      <c r="L780" s="909"/>
      <c r="M780" s="909"/>
      <c r="N780" s="909"/>
      <c r="O780" s="909"/>
      <c r="P780" s="909"/>
      <c r="Q780" s="909"/>
      <c r="R780" s="909"/>
      <c r="S780" s="909"/>
      <c r="T780" s="909"/>
      <c r="U780" s="909"/>
      <c r="V780" s="909"/>
      <c r="W780" s="909"/>
      <c r="X780" s="909"/>
      <c r="Y780" s="909"/>
      <c r="Z780" s="909"/>
    </row>
    <row r="781" spans="1:26" ht="12.75" customHeight="1">
      <c r="A781" s="909"/>
      <c r="B781" s="909"/>
      <c r="C781" s="909"/>
      <c r="D781" s="909"/>
      <c r="E781" s="909"/>
      <c r="F781" s="909"/>
      <c r="G781" s="909"/>
      <c r="H781" s="909"/>
      <c r="I781" s="909"/>
      <c r="J781" s="909"/>
      <c r="K781" s="909"/>
      <c r="L781" s="909"/>
      <c r="M781" s="909"/>
      <c r="N781" s="909"/>
      <c r="O781" s="909"/>
      <c r="P781" s="909"/>
      <c r="Q781" s="909"/>
      <c r="R781" s="909"/>
      <c r="S781" s="909"/>
      <c r="T781" s="909"/>
      <c r="U781" s="909"/>
      <c r="V781" s="909"/>
      <c r="W781" s="909"/>
      <c r="X781" s="909"/>
      <c r="Y781" s="909"/>
      <c r="Z781" s="909"/>
    </row>
    <row r="782" spans="1:26" ht="12.75" customHeight="1">
      <c r="A782" s="909"/>
      <c r="B782" s="909"/>
      <c r="C782" s="909"/>
      <c r="D782" s="909"/>
      <c r="E782" s="909"/>
      <c r="F782" s="909"/>
      <c r="G782" s="909"/>
      <c r="H782" s="909"/>
      <c r="I782" s="909"/>
      <c r="J782" s="909"/>
      <c r="K782" s="909"/>
      <c r="L782" s="909"/>
      <c r="M782" s="909"/>
      <c r="N782" s="909"/>
      <c r="O782" s="909"/>
      <c r="P782" s="909"/>
      <c r="Q782" s="909"/>
      <c r="R782" s="909"/>
      <c r="S782" s="909"/>
      <c r="T782" s="909"/>
      <c r="U782" s="909"/>
      <c r="V782" s="909"/>
      <c r="W782" s="909"/>
      <c r="X782" s="909"/>
      <c r="Y782" s="909"/>
      <c r="Z782" s="909"/>
    </row>
    <row r="783" spans="1:26" ht="12.75" customHeight="1">
      <c r="A783" s="909"/>
      <c r="B783" s="909"/>
      <c r="C783" s="909"/>
      <c r="D783" s="909"/>
      <c r="E783" s="909"/>
      <c r="F783" s="909"/>
      <c r="G783" s="909"/>
      <c r="H783" s="909"/>
      <c r="I783" s="909"/>
      <c r="J783" s="909"/>
      <c r="K783" s="909"/>
      <c r="L783" s="909"/>
      <c r="M783" s="909"/>
      <c r="N783" s="909"/>
      <c r="O783" s="909"/>
      <c r="P783" s="909"/>
      <c r="Q783" s="909"/>
      <c r="R783" s="909"/>
      <c r="S783" s="909"/>
      <c r="T783" s="909"/>
      <c r="U783" s="909"/>
      <c r="V783" s="909"/>
      <c r="W783" s="909"/>
      <c r="X783" s="909"/>
      <c r="Y783" s="909"/>
      <c r="Z783" s="909"/>
    </row>
    <row r="784" spans="1:26" ht="12.75" customHeight="1">
      <c r="A784" s="909"/>
      <c r="B784" s="909"/>
      <c r="C784" s="909"/>
      <c r="D784" s="909"/>
      <c r="E784" s="909"/>
      <c r="F784" s="909"/>
      <c r="G784" s="909"/>
      <c r="H784" s="909"/>
      <c r="I784" s="909"/>
      <c r="J784" s="909"/>
      <c r="K784" s="909"/>
      <c r="L784" s="909"/>
      <c r="M784" s="909"/>
      <c r="N784" s="909"/>
      <c r="O784" s="909"/>
      <c r="P784" s="909"/>
      <c r="Q784" s="909"/>
      <c r="R784" s="909"/>
      <c r="S784" s="909"/>
      <c r="T784" s="909"/>
      <c r="U784" s="909"/>
      <c r="V784" s="909"/>
      <c r="W784" s="909"/>
      <c r="X784" s="909"/>
      <c r="Y784" s="909"/>
      <c r="Z784" s="909"/>
    </row>
    <row r="785" spans="1:26" ht="12.75" customHeight="1">
      <c r="A785" s="909"/>
      <c r="B785" s="909"/>
      <c r="C785" s="909"/>
      <c r="D785" s="909"/>
      <c r="E785" s="909"/>
      <c r="F785" s="909"/>
      <c r="G785" s="909"/>
      <c r="H785" s="909"/>
      <c r="I785" s="909"/>
      <c r="J785" s="909"/>
      <c r="K785" s="909"/>
      <c r="L785" s="909"/>
      <c r="M785" s="909"/>
      <c r="N785" s="909"/>
      <c r="O785" s="909"/>
      <c r="P785" s="909"/>
      <c r="Q785" s="909"/>
      <c r="R785" s="909"/>
      <c r="S785" s="909"/>
      <c r="T785" s="909"/>
      <c r="U785" s="909"/>
      <c r="V785" s="909"/>
      <c r="W785" s="909"/>
      <c r="X785" s="909"/>
      <c r="Y785" s="909"/>
      <c r="Z785" s="909"/>
    </row>
    <row r="786" spans="1:26" ht="12.75" customHeight="1">
      <c r="A786" s="909"/>
      <c r="B786" s="909"/>
      <c r="C786" s="909"/>
      <c r="D786" s="909"/>
      <c r="E786" s="909"/>
      <c r="F786" s="909"/>
      <c r="G786" s="909"/>
      <c r="H786" s="909"/>
      <c r="I786" s="909"/>
      <c r="J786" s="909"/>
      <c r="K786" s="909"/>
      <c r="L786" s="909"/>
      <c r="M786" s="909"/>
      <c r="N786" s="909"/>
      <c r="O786" s="909"/>
      <c r="P786" s="909"/>
      <c r="Q786" s="909"/>
      <c r="R786" s="909"/>
      <c r="S786" s="909"/>
      <c r="T786" s="909"/>
      <c r="U786" s="909"/>
      <c r="V786" s="909"/>
      <c r="W786" s="909"/>
      <c r="X786" s="909"/>
      <c r="Y786" s="909"/>
      <c r="Z786" s="909"/>
    </row>
    <row r="787" spans="1:26" ht="12.75" customHeight="1">
      <c r="A787" s="909"/>
      <c r="B787" s="909"/>
      <c r="C787" s="909"/>
      <c r="D787" s="909"/>
      <c r="E787" s="909"/>
      <c r="F787" s="909"/>
      <c r="G787" s="909"/>
      <c r="H787" s="909"/>
      <c r="I787" s="909"/>
      <c r="J787" s="909"/>
      <c r="K787" s="909"/>
      <c r="L787" s="909"/>
      <c r="M787" s="909"/>
      <c r="N787" s="909"/>
      <c r="O787" s="909"/>
      <c r="P787" s="909"/>
      <c r="Q787" s="909"/>
      <c r="R787" s="909"/>
      <c r="S787" s="909"/>
      <c r="T787" s="909"/>
      <c r="U787" s="909"/>
      <c r="V787" s="909"/>
      <c r="W787" s="909"/>
      <c r="X787" s="909"/>
      <c r="Y787" s="909"/>
      <c r="Z787" s="909"/>
    </row>
    <row r="788" spans="1:26" ht="12.75" customHeight="1">
      <c r="A788" s="909"/>
      <c r="B788" s="909"/>
      <c r="C788" s="909"/>
      <c r="D788" s="909"/>
      <c r="E788" s="909"/>
      <c r="F788" s="909"/>
      <c r="G788" s="909"/>
      <c r="H788" s="909"/>
      <c r="I788" s="909"/>
      <c r="J788" s="909"/>
      <c r="K788" s="909"/>
      <c r="L788" s="909"/>
      <c r="M788" s="909"/>
      <c r="N788" s="909"/>
      <c r="O788" s="909"/>
      <c r="P788" s="909"/>
      <c r="Q788" s="909"/>
      <c r="R788" s="909"/>
      <c r="S788" s="909"/>
      <c r="T788" s="909"/>
      <c r="U788" s="909"/>
      <c r="V788" s="909"/>
      <c r="W788" s="909"/>
      <c r="X788" s="909"/>
      <c r="Y788" s="909"/>
      <c r="Z788" s="909"/>
    </row>
    <row r="789" spans="1:26" ht="12.75" customHeight="1">
      <c r="A789" s="909"/>
      <c r="B789" s="909"/>
      <c r="C789" s="909"/>
      <c r="D789" s="909"/>
      <c r="E789" s="909"/>
      <c r="F789" s="909"/>
      <c r="G789" s="909"/>
      <c r="H789" s="909"/>
      <c r="I789" s="909"/>
      <c r="J789" s="909"/>
      <c r="K789" s="909"/>
      <c r="L789" s="909"/>
      <c r="M789" s="909"/>
      <c r="N789" s="909"/>
      <c r="O789" s="909"/>
      <c r="P789" s="909"/>
      <c r="Q789" s="909"/>
      <c r="R789" s="909"/>
      <c r="S789" s="909"/>
      <c r="T789" s="909"/>
      <c r="U789" s="909"/>
      <c r="V789" s="909"/>
      <c r="W789" s="909"/>
      <c r="X789" s="909"/>
      <c r="Y789" s="909"/>
      <c r="Z789" s="909"/>
    </row>
    <row r="790" spans="1:26" ht="12.75" customHeight="1">
      <c r="A790" s="909"/>
      <c r="B790" s="909"/>
      <c r="C790" s="909"/>
      <c r="D790" s="909"/>
      <c r="E790" s="909"/>
      <c r="F790" s="909"/>
      <c r="G790" s="909"/>
      <c r="H790" s="909"/>
      <c r="I790" s="909"/>
      <c r="J790" s="909"/>
      <c r="K790" s="909"/>
      <c r="L790" s="909"/>
      <c r="M790" s="909"/>
      <c r="N790" s="909"/>
      <c r="O790" s="909"/>
      <c r="P790" s="909"/>
      <c r="Q790" s="909"/>
      <c r="R790" s="909"/>
      <c r="S790" s="909"/>
      <c r="T790" s="909"/>
      <c r="U790" s="909"/>
      <c r="V790" s="909"/>
      <c r="W790" s="909"/>
      <c r="X790" s="909"/>
      <c r="Y790" s="909"/>
      <c r="Z790" s="909"/>
    </row>
    <row r="791" spans="1:26" ht="12.75" customHeight="1">
      <c r="A791" s="909"/>
      <c r="B791" s="909"/>
      <c r="C791" s="909"/>
      <c r="D791" s="909"/>
      <c r="E791" s="909"/>
      <c r="F791" s="909"/>
      <c r="G791" s="909"/>
      <c r="H791" s="909"/>
      <c r="I791" s="909"/>
      <c r="J791" s="909"/>
      <c r="K791" s="909"/>
      <c r="L791" s="909"/>
      <c r="M791" s="909"/>
      <c r="N791" s="909"/>
      <c r="O791" s="909"/>
      <c r="P791" s="909"/>
      <c r="Q791" s="909"/>
      <c r="R791" s="909"/>
      <c r="S791" s="909"/>
      <c r="T791" s="909"/>
      <c r="U791" s="909"/>
      <c r="V791" s="909"/>
      <c r="W791" s="909"/>
      <c r="X791" s="909"/>
      <c r="Y791" s="909"/>
      <c r="Z791" s="909"/>
    </row>
    <row r="792" spans="1:26" ht="12.75" customHeight="1">
      <c r="A792" s="909"/>
      <c r="B792" s="909"/>
      <c r="C792" s="909"/>
      <c r="D792" s="909"/>
      <c r="E792" s="909"/>
      <c r="F792" s="909"/>
      <c r="G792" s="909"/>
      <c r="H792" s="909"/>
      <c r="I792" s="909"/>
      <c r="J792" s="909"/>
      <c r="K792" s="909"/>
      <c r="L792" s="909"/>
      <c r="M792" s="909"/>
      <c r="N792" s="909"/>
      <c r="O792" s="909"/>
      <c r="P792" s="909"/>
      <c r="Q792" s="909"/>
      <c r="R792" s="909"/>
      <c r="S792" s="909"/>
      <c r="T792" s="909"/>
      <c r="U792" s="909"/>
      <c r="V792" s="909"/>
      <c r="W792" s="909"/>
      <c r="X792" s="909"/>
      <c r="Y792" s="909"/>
      <c r="Z792" s="909"/>
    </row>
    <row r="793" spans="1:26" ht="12.75" customHeight="1">
      <c r="A793" s="909"/>
      <c r="B793" s="909"/>
      <c r="C793" s="909"/>
      <c r="D793" s="909"/>
      <c r="E793" s="909"/>
      <c r="F793" s="909"/>
      <c r="G793" s="909"/>
      <c r="H793" s="909"/>
      <c r="I793" s="909"/>
      <c r="J793" s="909"/>
      <c r="K793" s="909"/>
      <c r="L793" s="909"/>
      <c r="M793" s="909"/>
      <c r="N793" s="909"/>
      <c r="O793" s="909"/>
      <c r="P793" s="909"/>
      <c r="Q793" s="909"/>
      <c r="R793" s="909"/>
      <c r="S793" s="909"/>
      <c r="T793" s="909"/>
      <c r="U793" s="909"/>
      <c r="V793" s="909"/>
      <c r="W793" s="909"/>
      <c r="X793" s="909"/>
      <c r="Y793" s="909"/>
      <c r="Z793" s="909"/>
    </row>
    <row r="794" spans="1:26" ht="12.75" customHeight="1">
      <c r="A794" s="909"/>
      <c r="B794" s="909"/>
      <c r="C794" s="909"/>
      <c r="D794" s="909"/>
      <c r="E794" s="909"/>
      <c r="F794" s="909"/>
      <c r="G794" s="909"/>
      <c r="H794" s="909"/>
      <c r="I794" s="909"/>
      <c r="J794" s="909"/>
      <c r="K794" s="909"/>
      <c r="L794" s="909"/>
      <c r="M794" s="909"/>
      <c r="N794" s="909"/>
      <c r="O794" s="909"/>
      <c r="P794" s="909"/>
      <c r="Q794" s="909"/>
      <c r="R794" s="909"/>
      <c r="S794" s="909"/>
      <c r="T794" s="909"/>
      <c r="U794" s="909"/>
      <c r="V794" s="909"/>
      <c r="W794" s="909"/>
      <c r="X794" s="909"/>
      <c r="Y794" s="909"/>
      <c r="Z794" s="909"/>
    </row>
    <row r="795" spans="1:26" ht="12.75" customHeight="1">
      <c r="A795" s="909"/>
      <c r="B795" s="909"/>
      <c r="C795" s="909"/>
      <c r="D795" s="909"/>
      <c r="E795" s="909"/>
      <c r="F795" s="909"/>
      <c r="G795" s="909"/>
      <c r="H795" s="909"/>
      <c r="I795" s="909"/>
      <c r="J795" s="909"/>
      <c r="K795" s="909"/>
      <c r="L795" s="909"/>
      <c r="M795" s="909"/>
      <c r="N795" s="909"/>
      <c r="O795" s="909"/>
      <c r="P795" s="909"/>
      <c r="Q795" s="909"/>
      <c r="R795" s="909"/>
      <c r="S795" s="909"/>
      <c r="T795" s="909"/>
      <c r="U795" s="909"/>
      <c r="V795" s="909"/>
      <c r="W795" s="909"/>
      <c r="X795" s="909"/>
      <c r="Y795" s="909"/>
      <c r="Z795" s="909"/>
    </row>
    <row r="796" spans="1:26" ht="12.75" customHeight="1">
      <c r="A796" s="909"/>
      <c r="B796" s="909"/>
      <c r="C796" s="909"/>
      <c r="D796" s="909"/>
      <c r="E796" s="909"/>
      <c r="F796" s="909"/>
      <c r="G796" s="909"/>
      <c r="H796" s="909"/>
      <c r="I796" s="909"/>
      <c r="J796" s="909"/>
      <c r="K796" s="909"/>
      <c r="L796" s="909"/>
      <c r="M796" s="909"/>
      <c r="N796" s="909"/>
      <c r="O796" s="909"/>
      <c r="P796" s="909"/>
      <c r="Q796" s="909"/>
      <c r="R796" s="909"/>
      <c r="S796" s="909"/>
      <c r="T796" s="909"/>
      <c r="U796" s="909"/>
      <c r="V796" s="909"/>
      <c r="W796" s="909"/>
      <c r="X796" s="909"/>
      <c r="Y796" s="909"/>
      <c r="Z796" s="909"/>
    </row>
    <row r="797" spans="1:26" ht="12.75" customHeight="1">
      <c r="A797" s="909"/>
      <c r="B797" s="909"/>
      <c r="C797" s="909"/>
      <c r="D797" s="909"/>
      <c r="E797" s="909"/>
      <c r="F797" s="909"/>
      <c r="G797" s="909"/>
      <c r="H797" s="909"/>
      <c r="I797" s="909"/>
      <c r="J797" s="909"/>
      <c r="K797" s="909"/>
      <c r="L797" s="909"/>
      <c r="M797" s="909"/>
      <c r="N797" s="909"/>
      <c r="O797" s="909"/>
      <c r="P797" s="909"/>
      <c r="Q797" s="909"/>
      <c r="R797" s="909"/>
      <c r="S797" s="909"/>
      <c r="T797" s="909"/>
      <c r="U797" s="909"/>
      <c r="V797" s="909"/>
      <c r="W797" s="909"/>
      <c r="X797" s="909"/>
      <c r="Y797" s="909"/>
      <c r="Z797" s="909"/>
    </row>
    <row r="798" spans="1:26" ht="12.75" customHeight="1">
      <c r="A798" s="909"/>
      <c r="B798" s="909"/>
      <c r="C798" s="909"/>
      <c r="D798" s="909"/>
      <c r="E798" s="909"/>
      <c r="F798" s="909"/>
      <c r="G798" s="909"/>
      <c r="H798" s="909"/>
      <c r="I798" s="909"/>
      <c r="J798" s="909"/>
      <c r="K798" s="909"/>
      <c r="L798" s="909"/>
      <c r="M798" s="909"/>
      <c r="N798" s="909"/>
      <c r="O798" s="909"/>
      <c r="P798" s="909"/>
      <c r="Q798" s="909"/>
      <c r="R798" s="909"/>
      <c r="S798" s="909"/>
      <c r="T798" s="909"/>
      <c r="U798" s="909"/>
      <c r="V798" s="909"/>
      <c r="W798" s="909"/>
      <c r="X798" s="909"/>
      <c r="Y798" s="909"/>
      <c r="Z798" s="909"/>
    </row>
    <row r="799" spans="1:26" ht="12.75" customHeight="1">
      <c r="A799" s="909"/>
      <c r="B799" s="909"/>
      <c r="C799" s="909"/>
      <c r="D799" s="909"/>
      <c r="E799" s="909"/>
      <c r="F799" s="909"/>
      <c r="G799" s="909"/>
      <c r="H799" s="909"/>
      <c r="I799" s="909"/>
      <c r="J799" s="909"/>
      <c r="K799" s="909"/>
      <c r="L799" s="909"/>
      <c r="M799" s="909"/>
      <c r="N799" s="909"/>
      <c r="O799" s="909"/>
      <c r="P799" s="909"/>
      <c r="Q799" s="909"/>
      <c r="R799" s="909"/>
      <c r="S799" s="909"/>
      <c r="T799" s="909"/>
      <c r="U799" s="909"/>
      <c r="V799" s="909"/>
      <c r="W799" s="909"/>
      <c r="X799" s="909"/>
      <c r="Y799" s="909"/>
      <c r="Z799" s="909"/>
    </row>
    <row r="800" spans="1:26" ht="12.75" customHeight="1">
      <c r="A800" s="909"/>
      <c r="B800" s="909"/>
      <c r="C800" s="909"/>
      <c r="D800" s="909"/>
      <c r="E800" s="909"/>
      <c r="F800" s="909"/>
      <c r="G800" s="909"/>
      <c r="H800" s="909"/>
      <c r="I800" s="909"/>
      <c r="J800" s="909"/>
      <c r="K800" s="909"/>
      <c r="L800" s="909"/>
      <c r="M800" s="909"/>
      <c r="N800" s="909"/>
      <c r="O800" s="909"/>
      <c r="P800" s="909"/>
      <c r="Q800" s="909"/>
      <c r="R800" s="909"/>
      <c r="S800" s="909"/>
      <c r="T800" s="909"/>
      <c r="U800" s="909"/>
      <c r="V800" s="909"/>
      <c r="W800" s="909"/>
      <c r="X800" s="909"/>
      <c r="Y800" s="909"/>
      <c r="Z800" s="909"/>
    </row>
    <row r="801" spans="1:26" ht="12.75" customHeight="1">
      <c r="A801" s="909"/>
      <c r="B801" s="909"/>
      <c r="C801" s="909"/>
      <c r="D801" s="909"/>
      <c r="E801" s="909"/>
      <c r="F801" s="909"/>
      <c r="G801" s="909"/>
      <c r="H801" s="909"/>
      <c r="I801" s="909"/>
      <c r="J801" s="909"/>
      <c r="K801" s="909"/>
      <c r="L801" s="909"/>
      <c r="M801" s="909"/>
      <c r="N801" s="909"/>
      <c r="O801" s="909"/>
      <c r="P801" s="909"/>
      <c r="Q801" s="909"/>
      <c r="R801" s="909"/>
      <c r="S801" s="909"/>
      <c r="T801" s="909"/>
      <c r="U801" s="909"/>
      <c r="V801" s="909"/>
      <c r="W801" s="909"/>
      <c r="X801" s="909"/>
      <c r="Y801" s="909"/>
      <c r="Z801" s="909"/>
    </row>
    <row r="802" spans="1:26" ht="12.75" customHeight="1">
      <c r="A802" s="909"/>
      <c r="B802" s="909"/>
      <c r="C802" s="909"/>
      <c r="D802" s="909"/>
      <c r="E802" s="909"/>
      <c r="F802" s="909"/>
      <c r="G802" s="909"/>
      <c r="H802" s="909"/>
      <c r="I802" s="909"/>
      <c r="J802" s="909"/>
      <c r="K802" s="909"/>
      <c r="L802" s="909"/>
      <c r="M802" s="909"/>
      <c r="N802" s="909"/>
      <c r="O802" s="909"/>
      <c r="P802" s="909"/>
      <c r="Q802" s="909"/>
      <c r="R802" s="909"/>
      <c r="S802" s="909"/>
      <c r="T802" s="909"/>
      <c r="U802" s="909"/>
      <c r="V802" s="909"/>
      <c r="W802" s="909"/>
      <c r="X802" s="909"/>
      <c r="Y802" s="909"/>
      <c r="Z802" s="909"/>
    </row>
    <row r="803" spans="1:26" ht="12.75" customHeight="1">
      <c r="A803" s="909"/>
      <c r="B803" s="909"/>
      <c r="C803" s="909"/>
      <c r="D803" s="909"/>
      <c r="E803" s="909"/>
      <c r="F803" s="909"/>
      <c r="G803" s="909"/>
      <c r="H803" s="909"/>
      <c r="I803" s="909"/>
      <c r="J803" s="909"/>
      <c r="K803" s="909"/>
      <c r="L803" s="909"/>
      <c r="M803" s="909"/>
      <c r="N803" s="909"/>
      <c r="O803" s="909"/>
      <c r="P803" s="909"/>
      <c r="Q803" s="909"/>
      <c r="R803" s="909"/>
      <c r="S803" s="909"/>
      <c r="T803" s="909"/>
      <c r="U803" s="909"/>
      <c r="V803" s="909"/>
      <c r="W803" s="909"/>
      <c r="X803" s="909"/>
      <c r="Y803" s="909"/>
      <c r="Z803" s="909"/>
    </row>
    <row r="804" spans="1:26" ht="12.75" customHeight="1">
      <c r="A804" s="909"/>
      <c r="B804" s="909"/>
      <c r="C804" s="909"/>
      <c r="D804" s="909"/>
      <c r="E804" s="909"/>
      <c r="F804" s="909"/>
      <c r="G804" s="909"/>
      <c r="H804" s="909"/>
      <c r="I804" s="909"/>
      <c r="J804" s="909"/>
      <c r="K804" s="909"/>
      <c r="L804" s="909"/>
      <c r="M804" s="909"/>
      <c r="N804" s="909"/>
      <c r="O804" s="909"/>
      <c r="P804" s="909"/>
      <c r="Q804" s="909"/>
      <c r="R804" s="909"/>
      <c r="S804" s="909"/>
      <c r="T804" s="909"/>
      <c r="U804" s="909"/>
      <c r="V804" s="909"/>
      <c r="W804" s="909"/>
      <c r="X804" s="909"/>
      <c r="Y804" s="909"/>
      <c r="Z804" s="909"/>
    </row>
    <row r="805" spans="1:26" ht="12.75" customHeight="1">
      <c r="A805" s="909"/>
      <c r="B805" s="909"/>
      <c r="C805" s="909"/>
      <c r="D805" s="909"/>
      <c r="E805" s="909"/>
      <c r="F805" s="909"/>
      <c r="G805" s="909"/>
      <c r="H805" s="909"/>
      <c r="I805" s="909"/>
      <c r="J805" s="909"/>
      <c r="K805" s="909"/>
      <c r="L805" s="909"/>
      <c r="M805" s="909"/>
      <c r="N805" s="909"/>
      <c r="O805" s="909"/>
      <c r="P805" s="909"/>
      <c r="Q805" s="909"/>
      <c r="R805" s="909"/>
      <c r="S805" s="909"/>
      <c r="T805" s="909"/>
      <c r="U805" s="909"/>
      <c r="V805" s="909"/>
      <c r="W805" s="909"/>
      <c r="X805" s="909"/>
      <c r="Y805" s="909"/>
      <c r="Z805" s="909"/>
    </row>
    <row r="806" spans="1:26" ht="12.75" customHeight="1">
      <c r="A806" s="909"/>
      <c r="B806" s="909"/>
      <c r="C806" s="909"/>
      <c r="D806" s="909"/>
      <c r="E806" s="909"/>
      <c r="F806" s="909"/>
      <c r="G806" s="909"/>
      <c r="H806" s="909"/>
      <c r="I806" s="909"/>
      <c r="J806" s="909"/>
      <c r="K806" s="909"/>
      <c r="L806" s="909"/>
      <c r="M806" s="909"/>
      <c r="N806" s="909"/>
      <c r="O806" s="909"/>
      <c r="P806" s="909"/>
      <c r="Q806" s="909"/>
      <c r="R806" s="909"/>
      <c r="S806" s="909"/>
      <c r="T806" s="909"/>
      <c r="U806" s="909"/>
      <c r="V806" s="909"/>
      <c r="W806" s="909"/>
      <c r="X806" s="909"/>
      <c r="Y806" s="909"/>
      <c r="Z806" s="909"/>
    </row>
    <row r="807" spans="1:26" ht="12.75" customHeight="1">
      <c r="A807" s="909"/>
      <c r="B807" s="909"/>
      <c r="C807" s="909"/>
      <c r="D807" s="909"/>
      <c r="E807" s="909"/>
      <c r="F807" s="909"/>
      <c r="G807" s="909"/>
      <c r="H807" s="909"/>
      <c r="I807" s="909"/>
      <c r="J807" s="909"/>
      <c r="K807" s="909"/>
      <c r="L807" s="909"/>
      <c r="M807" s="909"/>
      <c r="N807" s="909"/>
      <c r="O807" s="909"/>
      <c r="P807" s="909"/>
      <c r="Q807" s="909"/>
      <c r="R807" s="909"/>
      <c r="S807" s="909"/>
      <c r="T807" s="909"/>
      <c r="U807" s="909"/>
      <c r="V807" s="909"/>
      <c r="W807" s="909"/>
      <c r="X807" s="909"/>
      <c r="Y807" s="909"/>
      <c r="Z807" s="909"/>
    </row>
    <row r="808" spans="1:26" ht="12.75" customHeight="1">
      <c r="A808" s="909"/>
      <c r="B808" s="909"/>
      <c r="C808" s="909"/>
      <c r="D808" s="909"/>
      <c r="E808" s="909"/>
      <c r="F808" s="909"/>
      <c r="G808" s="909"/>
      <c r="H808" s="909"/>
      <c r="I808" s="909"/>
      <c r="J808" s="909"/>
      <c r="K808" s="909"/>
      <c r="L808" s="909"/>
      <c r="M808" s="909"/>
      <c r="N808" s="909"/>
      <c r="O808" s="909"/>
      <c r="P808" s="909"/>
      <c r="Q808" s="909"/>
      <c r="R808" s="909"/>
      <c r="S808" s="909"/>
      <c r="T808" s="909"/>
      <c r="U808" s="909"/>
      <c r="V808" s="909"/>
      <c r="W808" s="909"/>
      <c r="X808" s="909"/>
      <c r="Y808" s="909"/>
      <c r="Z808" s="909"/>
    </row>
    <row r="809" spans="1:26" ht="12.75" customHeight="1">
      <c r="A809" s="909"/>
      <c r="B809" s="909"/>
      <c r="C809" s="909"/>
      <c r="D809" s="909"/>
      <c r="E809" s="909"/>
      <c r="F809" s="909"/>
      <c r="G809" s="909"/>
      <c r="H809" s="909"/>
      <c r="I809" s="909"/>
      <c r="J809" s="909"/>
      <c r="K809" s="909"/>
      <c r="L809" s="909"/>
      <c r="M809" s="909"/>
      <c r="N809" s="909"/>
      <c r="O809" s="909"/>
      <c r="P809" s="909"/>
      <c r="Q809" s="909"/>
      <c r="R809" s="909"/>
      <c r="S809" s="909"/>
      <c r="T809" s="909"/>
      <c r="U809" s="909"/>
      <c r="V809" s="909"/>
      <c r="W809" s="909"/>
      <c r="X809" s="909"/>
      <c r="Y809" s="909"/>
      <c r="Z809" s="909"/>
    </row>
    <row r="810" spans="1:26" ht="12.75" customHeight="1">
      <c r="A810" s="909"/>
      <c r="B810" s="909"/>
      <c r="C810" s="909"/>
      <c r="D810" s="909"/>
      <c r="E810" s="909"/>
      <c r="F810" s="909"/>
      <c r="G810" s="909"/>
      <c r="H810" s="909"/>
      <c r="I810" s="909"/>
      <c r="J810" s="909"/>
      <c r="K810" s="909"/>
      <c r="L810" s="909"/>
      <c r="M810" s="909"/>
      <c r="N810" s="909"/>
      <c r="O810" s="909"/>
      <c r="P810" s="909"/>
      <c r="Q810" s="909"/>
      <c r="R810" s="909"/>
      <c r="S810" s="909"/>
      <c r="T810" s="909"/>
      <c r="U810" s="909"/>
      <c r="V810" s="909"/>
      <c r="W810" s="909"/>
      <c r="X810" s="909"/>
      <c r="Y810" s="909"/>
      <c r="Z810" s="909"/>
    </row>
    <row r="811" spans="1:26" ht="12.75" customHeight="1">
      <c r="A811" s="909"/>
      <c r="B811" s="909"/>
      <c r="C811" s="909"/>
      <c r="D811" s="909"/>
      <c r="E811" s="909"/>
      <c r="F811" s="909"/>
      <c r="G811" s="909"/>
      <c r="H811" s="909"/>
      <c r="I811" s="909"/>
      <c r="J811" s="909"/>
      <c r="K811" s="909"/>
      <c r="L811" s="909"/>
      <c r="M811" s="909"/>
      <c r="N811" s="909"/>
      <c r="O811" s="909"/>
      <c r="P811" s="909"/>
      <c r="Q811" s="909"/>
      <c r="R811" s="909"/>
      <c r="S811" s="909"/>
      <c r="T811" s="909"/>
      <c r="U811" s="909"/>
      <c r="V811" s="909"/>
      <c r="W811" s="909"/>
      <c r="X811" s="909"/>
      <c r="Y811" s="909"/>
      <c r="Z811" s="909"/>
    </row>
    <row r="812" spans="1:26" ht="12.75" customHeight="1">
      <c r="A812" s="909"/>
      <c r="B812" s="909"/>
      <c r="C812" s="909"/>
      <c r="D812" s="909"/>
      <c r="E812" s="909"/>
      <c r="F812" s="909"/>
      <c r="G812" s="909"/>
      <c r="H812" s="909"/>
      <c r="I812" s="909"/>
      <c r="J812" s="909"/>
      <c r="K812" s="909"/>
      <c r="L812" s="909"/>
      <c r="M812" s="909"/>
      <c r="N812" s="909"/>
      <c r="O812" s="909"/>
      <c r="P812" s="909"/>
      <c r="Q812" s="909"/>
      <c r="R812" s="909"/>
      <c r="S812" s="909"/>
      <c r="T812" s="909"/>
      <c r="U812" s="909"/>
      <c r="V812" s="909"/>
      <c r="W812" s="909"/>
      <c r="X812" s="909"/>
      <c r="Y812" s="909"/>
      <c r="Z812" s="909"/>
    </row>
    <row r="813" spans="1:26" ht="12.75" customHeight="1">
      <c r="A813" s="909"/>
      <c r="B813" s="909"/>
      <c r="C813" s="909"/>
      <c r="D813" s="909"/>
      <c r="E813" s="909"/>
      <c r="F813" s="909"/>
      <c r="G813" s="909"/>
      <c r="H813" s="909"/>
      <c r="I813" s="909"/>
      <c r="J813" s="909"/>
      <c r="K813" s="909"/>
      <c r="L813" s="909"/>
      <c r="M813" s="909"/>
      <c r="N813" s="909"/>
      <c r="O813" s="909"/>
      <c r="P813" s="909"/>
      <c r="Q813" s="909"/>
      <c r="R813" s="909"/>
      <c r="S813" s="909"/>
      <c r="T813" s="909"/>
      <c r="U813" s="909"/>
      <c r="V813" s="909"/>
      <c r="W813" s="909"/>
      <c r="X813" s="909"/>
      <c r="Y813" s="909"/>
      <c r="Z813" s="909"/>
    </row>
    <row r="814" spans="1:26" ht="12.75" customHeight="1">
      <c r="A814" s="909"/>
      <c r="B814" s="909"/>
      <c r="C814" s="909"/>
      <c r="D814" s="909"/>
      <c r="E814" s="909"/>
      <c r="F814" s="909"/>
      <c r="G814" s="909"/>
      <c r="H814" s="909"/>
      <c r="I814" s="909"/>
      <c r="J814" s="909"/>
      <c r="K814" s="909"/>
      <c r="L814" s="909"/>
      <c r="M814" s="909"/>
      <c r="N814" s="909"/>
      <c r="O814" s="909"/>
      <c r="P814" s="909"/>
      <c r="Q814" s="909"/>
      <c r="R814" s="909"/>
      <c r="S814" s="909"/>
      <c r="T814" s="909"/>
      <c r="U814" s="909"/>
      <c r="V814" s="909"/>
      <c r="W814" s="909"/>
      <c r="X814" s="909"/>
      <c r="Y814" s="909"/>
      <c r="Z814" s="909"/>
    </row>
    <row r="815" spans="1:26" ht="12.75" customHeight="1">
      <c r="A815" s="909"/>
      <c r="B815" s="909"/>
      <c r="C815" s="909"/>
      <c r="D815" s="909"/>
      <c r="E815" s="909"/>
      <c r="F815" s="909"/>
      <c r="G815" s="909"/>
      <c r="H815" s="909"/>
      <c r="I815" s="909"/>
      <c r="J815" s="909"/>
      <c r="K815" s="909"/>
      <c r="L815" s="909"/>
      <c r="M815" s="909"/>
      <c r="N815" s="909"/>
      <c r="O815" s="909"/>
      <c r="P815" s="909"/>
      <c r="Q815" s="909"/>
      <c r="R815" s="909"/>
      <c r="S815" s="909"/>
      <c r="T815" s="909"/>
      <c r="U815" s="909"/>
      <c r="V815" s="909"/>
      <c r="W815" s="909"/>
      <c r="X815" s="909"/>
      <c r="Y815" s="909"/>
      <c r="Z815" s="909"/>
    </row>
    <row r="816" spans="1:26" ht="12.75" customHeight="1">
      <c r="A816" s="909"/>
      <c r="B816" s="909"/>
      <c r="C816" s="909"/>
      <c r="D816" s="909"/>
      <c r="E816" s="909"/>
      <c r="F816" s="909"/>
      <c r="G816" s="909"/>
      <c r="H816" s="909"/>
      <c r="I816" s="909"/>
      <c r="J816" s="909"/>
      <c r="K816" s="909"/>
      <c r="L816" s="909"/>
      <c r="M816" s="909"/>
      <c r="N816" s="909"/>
      <c r="O816" s="909"/>
      <c r="P816" s="909"/>
      <c r="Q816" s="909"/>
      <c r="R816" s="909"/>
      <c r="S816" s="909"/>
      <c r="T816" s="909"/>
      <c r="U816" s="909"/>
      <c r="V816" s="909"/>
      <c r="W816" s="909"/>
      <c r="X816" s="909"/>
      <c r="Y816" s="909"/>
      <c r="Z816" s="909"/>
    </row>
    <row r="817" spans="1:26" ht="12.75" customHeight="1">
      <c r="A817" s="909"/>
      <c r="B817" s="909"/>
      <c r="C817" s="909"/>
      <c r="D817" s="909"/>
      <c r="E817" s="909"/>
      <c r="F817" s="909"/>
      <c r="G817" s="909"/>
      <c r="H817" s="909"/>
      <c r="I817" s="909"/>
      <c r="J817" s="909"/>
      <c r="K817" s="909"/>
      <c r="L817" s="909"/>
      <c r="M817" s="909"/>
      <c r="N817" s="909"/>
      <c r="O817" s="909"/>
      <c r="P817" s="909"/>
      <c r="Q817" s="909"/>
      <c r="R817" s="909"/>
      <c r="S817" s="909"/>
      <c r="T817" s="909"/>
      <c r="U817" s="909"/>
      <c r="V817" s="909"/>
      <c r="W817" s="909"/>
      <c r="X817" s="909"/>
      <c r="Y817" s="909"/>
      <c r="Z817" s="909"/>
    </row>
    <row r="818" spans="1:26" ht="12.75" customHeight="1">
      <c r="A818" s="909"/>
      <c r="B818" s="909"/>
      <c r="C818" s="909"/>
      <c r="D818" s="909"/>
      <c r="E818" s="909"/>
      <c r="F818" s="909"/>
      <c r="G818" s="909"/>
      <c r="H818" s="909"/>
      <c r="I818" s="909"/>
      <c r="J818" s="909"/>
      <c r="K818" s="909"/>
      <c r="L818" s="909"/>
      <c r="M818" s="909"/>
      <c r="N818" s="909"/>
      <c r="O818" s="909"/>
      <c r="P818" s="909"/>
      <c r="Q818" s="909"/>
      <c r="R818" s="909"/>
      <c r="S818" s="909"/>
      <c r="T818" s="909"/>
      <c r="U818" s="909"/>
      <c r="V818" s="909"/>
      <c r="W818" s="909"/>
      <c r="X818" s="909"/>
      <c r="Y818" s="909"/>
      <c r="Z818" s="909"/>
    </row>
    <row r="819" spans="1:26" ht="12.75" customHeight="1">
      <c r="A819" s="909"/>
      <c r="B819" s="909"/>
      <c r="C819" s="909"/>
      <c r="D819" s="909"/>
      <c r="E819" s="909"/>
      <c r="F819" s="909"/>
      <c r="G819" s="909"/>
      <c r="H819" s="909"/>
      <c r="I819" s="909"/>
      <c r="J819" s="909"/>
      <c r="K819" s="909"/>
      <c r="L819" s="909"/>
      <c r="M819" s="909"/>
      <c r="N819" s="909"/>
      <c r="O819" s="909"/>
      <c r="P819" s="909"/>
      <c r="Q819" s="909"/>
      <c r="R819" s="909"/>
      <c r="S819" s="909"/>
      <c r="T819" s="909"/>
      <c r="U819" s="909"/>
      <c r="V819" s="909"/>
      <c r="W819" s="909"/>
      <c r="X819" s="909"/>
      <c r="Y819" s="909"/>
      <c r="Z819" s="909"/>
    </row>
    <row r="820" spans="1:26" ht="12.75" customHeight="1">
      <c r="A820" s="909"/>
      <c r="B820" s="909"/>
      <c r="C820" s="909"/>
      <c r="D820" s="909"/>
      <c r="E820" s="909"/>
      <c r="F820" s="909"/>
      <c r="G820" s="909"/>
      <c r="H820" s="909"/>
      <c r="I820" s="909"/>
      <c r="J820" s="909"/>
      <c r="K820" s="909"/>
      <c r="L820" s="909"/>
      <c r="M820" s="909"/>
      <c r="N820" s="909"/>
      <c r="O820" s="909"/>
      <c r="P820" s="909"/>
      <c r="Q820" s="909"/>
      <c r="R820" s="909"/>
      <c r="S820" s="909"/>
      <c r="T820" s="909"/>
      <c r="U820" s="909"/>
      <c r="V820" s="909"/>
      <c r="W820" s="909"/>
      <c r="X820" s="909"/>
      <c r="Y820" s="909"/>
      <c r="Z820" s="909"/>
    </row>
    <row r="821" spans="1:26" ht="12.75" customHeight="1">
      <c r="A821" s="909"/>
      <c r="B821" s="909"/>
      <c r="C821" s="909"/>
      <c r="D821" s="909"/>
      <c r="E821" s="909"/>
      <c r="F821" s="909"/>
      <c r="G821" s="909"/>
      <c r="H821" s="909"/>
      <c r="I821" s="909"/>
      <c r="J821" s="909"/>
      <c r="K821" s="909"/>
      <c r="L821" s="909"/>
      <c r="M821" s="909"/>
      <c r="N821" s="909"/>
      <c r="O821" s="909"/>
      <c r="P821" s="909"/>
      <c r="Q821" s="909"/>
      <c r="R821" s="909"/>
      <c r="S821" s="909"/>
      <c r="T821" s="909"/>
      <c r="U821" s="909"/>
      <c r="V821" s="909"/>
      <c r="W821" s="909"/>
      <c r="X821" s="909"/>
      <c r="Y821" s="909"/>
      <c r="Z821" s="909"/>
    </row>
    <row r="822" spans="1:26" ht="12.75" customHeight="1">
      <c r="A822" s="909"/>
      <c r="B822" s="909"/>
      <c r="C822" s="909"/>
      <c r="D822" s="909"/>
      <c r="E822" s="909"/>
      <c r="F822" s="909"/>
      <c r="G822" s="909"/>
      <c r="H822" s="909"/>
      <c r="I822" s="909"/>
      <c r="J822" s="909"/>
      <c r="K822" s="909"/>
      <c r="L822" s="909"/>
      <c r="M822" s="909"/>
      <c r="N822" s="909"/>
      <c r="O822" s="909"/>
      <c r="P822" s="909"/>
      <c r="Q822" s="909"/>
      <c r="R822" s="909"/>
      <c r="S822" s="909"/>
      <c r="T822" s="909"/>
      <c r="U822" s="909"/>
      <c r="V822" s="909"/>
      <c r="W822" s="909"/>
      <c r="X822" s="909"/>
      <c r="Y822" s="909"/>
      <c r="Z822" s="909"/>
    </row>
    <row r="823" spans="1:26" ht="12.75" customHeight="1">
      <c r="A823" s="909"/>
      <c r="B823" s="909"/>
      <c r="C823" s="909"/>
      <c r="D823" s="909"/>
      <c r="E823" s="909"/>
      <c r="F823" s="909"/>
      <c r="G823" s="909"/>
      <c r="H823" s="909"/>
      <c r="I823" s="909"/>
      <c r="J823" s="909"/>
      <c r="K823" s="909"/>
      <c r="L823" s="909"/>
      <c r="M823" s="909"/>
      <c r="N823" s="909"/>
      <c r="O823" s="909"/>
      <c r="P823" s="909"/>
      <c r="Q823" s="909"/>
      <c r="R823" s="909"/>
      <c r="S823" s="909"/>
      <c r="T823" s="909"/>
      <c r="U823" s="909"/>
      <c r="V823" s="909"/>
      <c r="W823" s="909"/>
      <c r="X823" s="909"/>
      <c r="Y823" s="909"/>
      <c r="Z823" s="909"/>
    </row>
    <row r="824" spans="1:26" ht="12.75" customHeight="1">
      <c r="A824" s="909"/>
      <c r="B824" s="909"/>
      <c r="C824" s="909"/>
      <c r="D824" s="909"/>
      <c r="E824" s="909"/>
      <c r="F824" s="909"/>
      <c r="G824" s="909"/>
      <c r="H824" s="909"/>
      <c r="I824" s="909"/>
      <c r="J824" s="909"/>
      <c r="K824" s="909"/>
      <c r="L824" s="909"/>
      <c r="M824" s="909"/>
      <c r="N824" s="909"/>
      <c r="O824" s="909"/>
      <c r="P824" s="909"/>
      <c r="Q824" s="909"/>
      <c r="R824" s="909"/>
      <c r="S824" s="909"/>
      <c r="T824" s="909"/>
      <c r="U824" s="909"/>
      <c r="V824" s="909"/>
      <c r="W824" s="909"/>
      <c r="X824" s="909"/>
      <c r="Y824" s="909"/>
      <c r="Z824" s="909"/>
    </row>
    <row r="825" spans="1:26" ht="12.75" customHeight="1">
      <c r="A825" s="909"/>
      <c r="B825" s="909"/>
      <c r="C825" s="909"/>
      <c r="D825" s="909"/>
      <c r="E825" s="909"/>
      <c r="F825" s="909"/>
      <c r="G825" s="909"/>
      <c r="H825" s="909"/>
      <c r="I825" s="909"/>
      <c r="J825" s="909"/>
      <c r="K825" s="909"/>
      <c r="L825" s="909"/>
      <c r="M825" s="909"/>
      <c r="N825" s="909"/>
      <c r="O825" s="909"/>
      <c r="P825" s="909"/>
      <c r="Q825" s="909"/>
      <c r="R825" s="909"/>
      <c r="S825" s="909"/>
      <c r="T825" s="909"/>
      <c r="U825" s="909"/>
      <c r="V825" s="909"/>
      <c r="W825" s="909"/>
      <c r="X825" s="909"/>
      <c r="Y825" s="909"/>
      <c r="Z825" s="909"/>
    </row>
    <row r="826" spans="1:26" ht="12.75" customHeight="1">
      <c r="A826" s="909"/>
      <c r="B826" s="909"/>
      <c r="C826" s="909"/>
      <c r="D826" s="909"/>
      <c r="E826" s="909"/>
      <c r="F826" s="909"/>
      <c r="G826" s="909"/>
      <c r="H826" s="909"/>
      <c r="I826" s="909"/>
      <c r="J826" s="909"/>
      <c r="K826" s="909"/>
      <c r="L826" s="909"/>
      <c r="M826" s="909"/>
      <c r="N826" s="909"/>
      <c r="O826" s="909"/>
      <c r="P826" s="909"/>
      <c r="Q826" s="909"/>
      <c r="R826" s="909"/>
      <c r="S826" s="909"/>
      <c r="T826" s="909"/>
      <c r="U826" s="909"/>
      <c r="V826" s="909"/>
      <c r="W826" s="909"/>
      <c r="X826" s="909"/>
      <c r="Y826" s="909"/>
      <c r="Z826" s="909"/>
    </row>
    <row r="827" spans="1:26" ht="12.75" customHeight="1">
      <c r="A827" s="909"/>
      <c r="B827" s="909"/>
      <c r="C827" s="909"/>
      <c r="D827" s="909"/>
      <c r="E827" s="909"/>
      <c r="F827" s="909"/>
      <c r="G827" s="909"/>
      <c r="H827" s="909"/>
      <c r="I827" s="909"/>
      <c r="J827" s="909"/>
      <c r="K827" s="909"/>
      <c r="L827" s="909"/>
      <c r="M827" s="909"/>
      <c r="N827" s="909"/>
      <c r="O827" s="909"/>
      <c r="P827" s="909"/>
      <c r="Q827" s="909"/>
      <c r="R827" s="909"/>
      <c r="S827" s="909"/>
      <c r="T827" s="909"/>
      <c r="U827" s="909"/>
      <c r="V827" s="909"/>
      <c r="W827" s="909"/>
      <c r="X827" s="909"/>
      <c r="Y827" s="909"/>
      <c r="Z827" s="909"/>
    </row>
    <row r="828" spans="1:26" ht="12.75" customHeight="1">
      <c r="A828" s="909"/>
      <c r="B828" s="909"/>
      <c r="C828" s="909"/>
      <c r="D828" s="909"/>
      <c r="E828" s="909"/>
      <c r="F828" s="909"/>
      <c r="G828" s="909"/>
      <c r="H828" s="909"/>
      <c r="I828" s="909"/>
      <c r="J828" s="909"/>
      <c r="K828" s="909"/>
      <c r="L828" s="909"/>
      <c r="M828" s="909"/>
      <c r="N828" s="909"/>
      <c r="O828" s="909"/>
      <c r="P828" s="909"/>
      <c r="Q828" s="909"/>
      <c r="R828" s="909"/>
      <c r="S828" s="909"/>
      <c r="T828" s="909"/>
      <c r="U828" s="909"/>
      <c r="V828" s="909"/>
      <c r="W828" s="909"/>
      <c r="X828" s="909"/>
      <c r="Y828" s="909"/>
      <c r="Z828" s="909"/>
    </row>
    <row r="829" spans="1:26" ht="12.75" customHeight="1">
      <c r="A829" s="909"/>
      <c r="B829" s="909"/>
      <c r="C829" s="909"/>
      <c r="D829" s="909"/>
      <c r="E829" s="909"/>
      <c r="F829" s="909"/>
      <c r="G829" s="909"/>
      <c r="H829" s="909"/>
      <c r="I829" s="909"/>
      <c r="J829" s="909"/>
      <c r="K829" s="909"/>
      <c r="L829" s="909"/>
      <c r="M829" s="909"/>
      <c r="N829" s="909"/>
      <c r="O829" s="909"/>
      <c r="P829" s="909"/>
      <c r="Q829" s="909"/>
      <c r="R829" s="909"/>
      <c r="S829" s="909"/>
      <c r="T829" s="909"/>
      <c r="U829" s="909"/>
      <c r="V829" s="909"/>
      <c r="W829" s="909"/>
      <c r="X829" s="909"/>
      <c r="Y829" s="909"/>
      <c r="Z829" s="909"/>
    </row>
    <row r="830" spans="1:26" ht="12.75" customHeight="1">
      <c r="A830" s="909"/>
      <c r="B830" s="909"/>
      <c r="C830" s="909"/>
      <c r="D830" s="909"/>
      <c r="E830" s="909"/>
      <c r="F830" s="909"/>
      <c r="G830" s="909"/>
      <c r="H830" s="909"/>
      <c r="I830" s="909"/>
      <c r="J830" s="909"/>
      <c r="K830" s="909"/>
      <c r="L830" s="909"/>
      <c r="M830" s="909"/>
      <c r="N830" s="909"/>
      <c r="O830" s="909"/>
      <c r="P830" s="909"/>
      <c r="Q830" s="909"/>
      <c r="R830" s="909"/>
      <c r="S830" s="909"/>
      <c r="T830" s="909"/>
      <c r="U830" s="909"/>
      <c r="V830" s="909"/>
      <c r="W830" s="909"/>
      <c r="X830" s="909"/>
      <c r="Y830" s="909"/>
      <c r="Z830" s="909"/>
    </row>
    <row r="831" spans="1:26" ht="12.75" customHeight="1">
      <c r="A831" s="909"/>
      <c r="B831" s="909"/>
      <c r="C831" s="909"/>
      <c r="D831" s="909"/>
      <c r="E831" s="909"/>
      <c r="F831" s="909"/>
      <c r="G831" s="909"/>
      <c r="H831" s="909"/>
      <c r="I831" s="909"/>
      <c r="J831" s="909"/>
      <c r="K831" s="909"/>
      <c r="L831" s="909"/>
      <c r="M831" s="909"/>
      <c r="N831" s="909"/>
      <c r="O831" s="909"/>
      <c r="P831" s="909"/>
      <c r="Q831" s="909"/>
      <c r="R831" s="909"/>
      <c r="S831" s="909"/>
      <c r="T831" s="909"/>
      <c r="U831" s="909"/>
      <c r="V831" s="909"/>
      <c r="W831" s="909"/>
      <c r="X831" s="909"/>
      <c r="Y831" s="909"/>
      <c r="Z831" s="909"/>
    </row>
    <row r="832" spans="1:26" ht="12.75" customHeight="1">
      <c r="A832" s="909"/>
      <c r="B832" s="909"/>
      <c r="C832" s="909"/>
      <c r="D832" s="909"/>
      <c r="E832" s="909"/>
      <c r="F832" s="909"/>
      <c r="G832" s="909"/>
      <c r="H832" s="909"/>
      <c r="I832" s="909"/>
      <c r="J832" s="909"/>
      <c r="K832" s="909"/>
      <c r="L832" s="909"/>
      <c r="M832" s="909"/>
      <c r="N832" s="909"/>
      <c r="O832" s="909"/>
      <c r="P832" s="909"/>
      <c r="Q832" s="909"/>
      <c r="R832" s="909"/>
      <c r="S832" s="909"/>
      <c r="T832" s="909"/>
      <c r="U832" s="909"/>
      <c r="V832" s="909"/>
      <c r="W832" s="909"/>
      <c r="X832" s="909"/>
      <c r="Y832" s="909"/>
      <c r="Z832" s="909"/>
    </row>
    <row r="833" spans="1:26" ht="12.75" customHeight="1">
      <c r="A833" s="909"/>
      <c r="B833" s="909"/>
      <c r="C833" s="909"/>
      <c r="D833" s="909"/>
      <c r="E833" s="909"/>
      <c r="F833" s="909"/>
      <c r="G833" s="909"/>
      <c r="H833" s="909"/>
      <c r="I833" s="909"/>
      <c r="J833" s="909"/>
      <c r="K833" s="909"/>
      <c r="L833" s="909"/>
      <c r="M833" s="909"/>
      <c r="N833" s="909"/>
      <c r="O833" s="909"/>
      <c r="P833" s="909"/>
      <c r="Q833" s="909"/>
      <c r="R833" s="909"/>
      <c r="S833" s="909"/>
      <c r="T833" s="909"/>
      <c r="U833" s="909"/>
      <c r="V833" s="909"/>
      <c r="W833" s="909"/>
      <c r="X833" s="909"/>
      <c r="Y833" s="909"/>
      <c r="Z833" s="909"/>
    </row>
    <row r="834" spans="1:26" ht="12.75" customHeight="1">
      <c r="A834" s="909"/>
      <c r="B834" s="909"/>
      <c r="C834" s="909"/>
      <c r="D834" s="909"/>
      <c r="E834" s="909"/>
      <c r="F834" s="909"/>
      <c r="G834" s="909"/>
      <c r="H834" s="909"/>
      <c r="I834" s="909"/>
      <c r="J834" s="909"/>
      <c r="K834" s="909"/>
      <c r="L834" s="909"/>
      <c r="M834" s="909"/>
      <c r="N834" s="909"/>
      <c r="O834" s="909"/>
      <c r="P834" s="909"/>
      <c r="Q834" s="909"/>
      <c r="R834" s="909"/>
      <c r="S834" s="909"/>
      <c r="T834" s="909"/>
      <c r="U834" s="909"/>
      <c r="V834" s="909"/>
      <c r="W834" s="909"/>
      <c r="X834" s="909"/>
      <c r="Y834" s="909"/>
      <c r="Z834" s="909"/>
    </row>
    <row r="835" spans="1:26" ht="12.75" customHeight="1">
      <c r="A835" s="909"/>
      <c r="B835" s="909"/>
      <c r="C835" s="909"/>
      <c r="D835" s="909"/>
      <c r="E835" s="909"/>
      <c r="F835" s="909"/>
      <c r="G835" s="909"/>
      <c r="H835" s="909"/>
      <c r="I835" s="909"/>
      <c r="J835" s="909"/>
      <c r="K835" s="909"/>
      <c r="L835" s="909"/>
      <c r="M835" s="909"/>
      <c r="N835" s="909"/>
      <c r="O835" s="909"/>
      <c r="P835" s="909"/>
      <c r="Q835" s="909"/>
      <c r="R835" s="909"/>
      <c r="S835" s="909"/>
      <c r="T835" s="909"/>
      <c r="U835" s="909"/>
      <c r="V835" s="909"/>
      <c r="W835" s="909"/>
      <c r="X835" s="909"/>
      <c r="Y835" s="909"/>
      <c r="Z835" s="909"/>
    </row>
    <row r="836" spans="1:26" ht="12.75" customHeight="1">
      <c r="A836" s="909"/>
      <c r="B836" s="909"/>
      <c r="C836" s="909"/>
      <c r="D836" s="909"/>
      <c r="E836" s="909"/>
      <c r="F836" s="909"/>
      <c r="G836" s="909"/>
      <c r="H836" s="909"/>
      <c r="I836" s="909"/>
      <c r="J836" s="909"/>
      <c r="K836" s="909"/>
      <c r="L836" s="909"/>
      <c r="M836" s="909"/>
      <c r="N836" s="909"/>
      <c r="O836" s="909"/>
      <c r="P836" s="909"/>
      <c r="Q836" s="909"/>
      <c r="R836" s="909"/>
      <c r="S836" s="909"/>
      <c r="T836" s="909"/>
      <c r="U836" s="909"/>
      <c r="V836" s="909"/>
      <c r="W836" s="909"/>
      <c r="X836" s="909"/>
      <c r="Y836" s="909"/>
      <c r="Z836" s="909"/>
    </row>
    <row r="837" spans="1:26" ht="12.75" customHeight="1">
      <c r="A837" s="909"/>
      <c r="B837" s="909"/>
      <c r="C837" s="909"/>
      <c r="D837" s="909"/>
      <c r="E837" s="909"/>
      <c r="F837" s="909"/>
      <c r="G837" s="909"/>
      <c r="H837" s="909"/>
      <c r="I837" s="909"/>
      <c r="J837" s="909"/>
      <c r="K837" s="909"/>
      <c r="L837" s="909"/>
      <c r="M837" s="909"/>
      <c r="N837" s="909"/>
      <c r="O837" s="909"/>
      <c r="P837" s="909"/>
      <c r="Q837" s="909"/>
      <c r="R837" s="909"/>
      <c r="S837" s="909"/>
      <c r="T837" s="909"/>
      <c r="U837" s="909"/>
      <c r="V837" s="909"/>
      <c r="W837" s="909"/>
      <c r="X837" s="909"/>
      <c r="Y837" s="909"/>
      <c r="Z837" s="909"/>
    </row>
    <row r="838" spans="1:26" ht="12.75" customHeight="1">
      <c r="A838" s="909"/>
      <c r="B838" s="909"/>
      <c r="C838" s="909"/>
      <c r="D838" s="909"/>
      <c r="E838" s="909"/>
      <c r="F838" s="909"/>
      <c r="G838" s="909"/>
      <c r="H838" s="909"/>
      <c r="I838" s="909"/>
      <c r="J838" s="909"/>
      <c r="K838" s="909"/>
      <c r="L838" s="909"/>
      <c r="M838" s="909"/>
      <c r="N838" s="909"/>
      <c r="O838" s="909"/>
      <c r="P838" s="909"/>
      <c r="Q838" s="909"/>
      <c r="R838" s="909"/>
      <c r="S838" s="909"/>
      <c r="T838" s="909"/>
      <c r="U838" s="909"/>
      <c r="V838" s="909"/>
      <c r="W838" s="909"/>
      <c r="X838" s="909"/>
      <c r="Y838" s="909"/>
      <c r="Z838" s="909"/>
    </row>
    <row r="839" spans="1:26" ht="12.75" customHeight="1">
      <c r="A839" s="909"/>
      <c r="B839" s="909"/>
      <c r="C839" s="909"/>
      <c r="D839" s="909"/>
      <c r="E839" s="909"/>
      <c r="F839" s="909"/>
      <c r="G839" s="909"/>
      <c r="H839" s="909"/>
      <c r="I839" s="909"/>
      <c r="J839" s="909"/>
      <c r="K839" s="909"/>
      <c r="L839" s="909"/>
      <c r="M839" s="909"/>
      <c r="N839" s="909"/>
      <c r="O839" s="909"/>
      <c r="P839" s="909"/>
      <c r="Q839" s="909"/>
      <c r="R839" s="909"/>
      <c r="S839" s="909"/>
      <c r="T839" s="909"/>
      <c r="U839" s="909"/>
      <c r="V839" s="909"/>
      <c r="W839" s="909"/>
      <c r="X839" s="909"/>
      <c r="Y839" s="909"/>
      <c r="Z839" s="909"/>
    </row>
    <row r="840" spans="1:26" ht="12.75" customHeight="1">
      <c r="A840" s="909"/>
      <c r="B840" s="909"/>
      <c r="C840" s="909"/>
      <c r="D840" s="909"/>
      <c r="E840" s="909"/>
      <c r="F840" s="909"/>
      <c r="G840" s="909"/>
      <c r="H840" s="909"/>
      <c r="I840" s="909"/>
      <c r="J840" s="909"/>
      <c r="K840" s="909"/>
      <c r="L840" s="909"/>
      <c r="M840" s="909"/>
      <c r="N840" s="909"/>
      <c r="O840" s="909"/>
      <c r="P840" s="909"/>
      <c r="Q840" s="909"/>
      <c r="R840" s="909"/>
      <c r="S840" s="909"/>
      <c r="T840" s="909"/>
      <c r="U840" s="909"/>
      <c r="V840" s="909"/>
      <c r="W840" s="909"/>
      <c r="X840" s="909"/>
      <c r="Y840" s="909"/>
      <c r="Z840" s="909"/>
    </row>
    <row r="841" spans="1:26" ht="12.75" customHeight="1">
      <c r="A841" s="909"/>
      <c r="B841" s="909"/>
      <c r="C841" s="909"/>
      <c r="D841" s="909"/>
      <c r="E841" s="909"/>
      <c r="F841" s="909"/>
      <c r="G841" s="909"/>
      <c r="H841" s="909"/>
      <c r="I841" s="909"/>
      <c r="J841" s="909"/>
      <c r="K841" s="909"/>
      <c r="L841" s="909"/>
      <c r="M841" s="909"/>
      <c r="N841" s="909"/>
      <c r="O841" s="909"/>
      <c r="P841" s="909"/>
      <c r="Q841" s="909"/>
      <c r="R841" s="909"/>
      <c r="S841" s="909"/>
      <c r="T841" s="909"/>
      <c r="U841" s="909"/>
      <c r="V841" s="909"/>
      <c r="W841" s="909"/>
      <c r="X841" s="909"/>
      <c r="Y841" s="909"/>
      <c r="Z841" s="909"/>
    </row>
    <row r="842" spans="1:26" ht="12.75" customHeight="1">
      <c r="A842" s="909"/>
      <c r="B842" s="909"/>
      <c r="C842" s="909"/>
      <c r="D842" s="909"/>
      <c r="E842" s="909"/>
      <c r="F842" s="909"/>
      <c r="G842" s="909"/>
      <c r="H842" s="909"/>
      <c r="I842" s="909"/>
      <c r="J842" s="909"/>
      <c r="K842" s="909"/>
      <c r="L842" s="909"/>
      <c r="M842" s="909"/>
      <c r="N842" s="909"/>
      <c r="O842" s="909"/>
      <c r="P842" s="909"/>
      <c r="Q842" s="909"/>
      <c r="R842" s="909"/>
      <c r="S842" s="909"/>
      <c r="T842" s="909"/>
      <c r="U842" s="909"/>
      <c r="V842" s="909"/>
      <c r="W842" s="909"/>
      <c r="X842" s="909"/>
      <c r="Y842" s="909"/>
      <c r="Z842" s="909"/>
    </row>
    <row r="843" spans="1:26" ht="12.75" customHeight="1">
      <c r="A843" s="909"/>
      <c r="B843" s="909"/>
      <c r="C843" s="909"/>
      <c r="D843" s="909"/>
      <c r="E843" s="909"/>
      <c r="F843" s="909"/>
      <c r="G843" s="909"/>
      <c r="H843" s="909"/>
      <c r="I843" s="909"/>
      <c r="J843" s="909"/>
      <c r="K843" s="909"/>
      <c r="L843" s="909"/>
      <c r="M843" s="909"/>
      <c r="N843" s="909"/>
      <c r="O843" s="909"/>
      <c r="P843" s="909"/>
      <c r="Q843" s="909"/>
      <c r="R843" s="909"/>
      <c r="S843" s="909"/>
      <c r="T843" s="909"/>
      <c r="U843" s="909"/>
      <c r="V843" s="909"/>
      <c r="W843" s="909"/>
      <c r="X843" s="909"/>
      <c r="Y843" s="909"/>
      <c r="Z843" s="909"/>
    </row>
    <row r="844" spans="1:26" ht="12.75" customHeight="1">
      <c r="A844" s="909"/>
      <c r="B844" s="909"/>
      <c r="C844" s="909"/>
      <c r="D844" s="909"/>
      <c r="E844" s="909"/>
      <c r="F844" s="909"/>
      <c r="G844" s="909"/>
      <c r="H844" s="909"/>
      <c r="I844" s="909"/>
      <c r="J844" s="909"/>
      <c r="K844" s="909"/>
      <c r="L844" s="909"/>
      <c r="M844" s="909"/>
      <c r="N844" s="909"/>
      <c r="O844" s="909"/>
      <c r="P844" s="909"/>
      <c r="Q844" s="909"/>
      <c r="R844" s="909"/>
      <c r="S844" s="909"/>
      <c r="T844" s="909"/>
      <c r="U844" s="909"/>
      <c r="V844" s="909"/>
      <c r="W844" s="909"/>
      <c r="X844" s="909"/>
      <c r="Y844" s="909"/>
      <c r="Z844" s="909"/>
    </row>
    <row r="845" spans="1:26" ht="12.75" customHeight="1">
      <c r="A845" s="909"/>
      <c r="B845" s="909"/>
      <c r="C845" s="909"/>
      <c r="D845" s="909"/>
      <c r="E845" s="909"/>
      <c r="F845" s="909"/>
      <c r="G845" s="909"/>
      <c r="H845" s="909"/>
      <c r="I845" s="909"/>
      <c r="J845" s="909"/>
      <c r="K845" s="909"/>
      <c r="L845" s="909"/>
      <c r="M845" s="909"/>
      <c r="N845" s="909"/>
      <c r="O845" s="909"/>
      <c r="P845" s="909"/>
      <c r="Q845" s="909"/>
      <c r="R845" s="909"/>
      <c r="S845" s="909"/>
      <c r="T845" s="909"/>
      <c r="U845" s="909"/>
      <c r="V845" s="909"/>
      <c r="W845" s="909"/>
      <c r="X845" s="909"/>
      <c r="Y845" s="909"/>
      <c r="Z845" s="909"/>
    </row>
    <row r="846" spans="1:26" ht="12.75" customHeight="1">
      <c r="A846" s="909"/>
      <c r="B846" s="909"/>
      <c r="C846" s="909"/>
      <c r="D846" s="909"/>
      <c r="E846" s="909"/>
      <c r="F846" s="909"/>
      <c r="G846" s="909"/>
      <c r="H846" s="909"/>
      <c r="I846" s="909"/>
      <c r="J846" s="909"/>
      <c r="K846" s="909"/>
      <c r="L846" s="909"/>
      <c r="M846" s="909"/>
      <c r="N846" s="909"/>
      <c r="O846" s="909"/>
      <c r="P846" s="909"/>
      <c r="Q846" s="909"/>
      <c r="R846" s="909"/>
      <c r="S846" s="909"/>
      <c r="T846" s="909"/>
      <c r="U846" s="909"/>
      <c r="V846" s="909"/>
      <c r="W846" s="909"/>
      <c r="X846" s="909"/>
      <c r="Y846" s="909"/>
      <c r="Z846" s="909"/>
    </row>
    <row r="847" spans="1:26" ht="12.75" customHeight="1">
      <c r="A847" s="909"/>
      <c r="B847" s="909"/>
      <c r="C847" s="909"/>
      <c r="D847" s="909"/>
      <c r="E847" s="909"/>
      <c r="F847" s="909"/>
      <c r="G847" s="909"/>
      <c r="H847" s="909"/>
      <c r="I847" s="909"/>
      <c r="J847" s="909"/>
      <c r="K847" s="909"/>
      <c r="L847" s="909"/>
      <c r="M847" s="909"/>
      <c r="N847" s="909"/>
      <c r="O847" s="909"/>
      <c r="P847" s="909"/>
      <c r="Q847" s="909"/>
      <c r="R847" s="909"/>
      <c r="S847" s="909"/>
      <c r="T847" s="909"/>
      <c r="U847" s="909"/>
      <c r="V847" s="909"/>
      <c r="W847" s="909"/>
      <c r="X847" s="909"/>
      <c r="Y847" s="909"/>
      <c r="Z847" s="909"/>
    </row>
    <row r="848" spans="1:26" ht="12.75" customHeight="1">
      <c r="A848" s="909"/>
      <c r="B848" s="909"/>
      <c r="C848" s="909"/>
      <c r="D848" s="909"/>
      <c r="E848" s="909"/>
      <c r="F848" s="909"/>
      <c r="G848" s="909"/>
      <c r="H848" s="909"/>
      <c r="I848" s="909"/>
      <c r="J848" s="909"/>
      <c r="K848" s="909"/>
      <c r="L848" s="909"/>
      <c r="M848" s="909"/>
      <c r="N848" s="909"/>
      <c r="O848" s="909"/>
      <c r="P848" s="909"/>
      <c r="Q848" s="909"/>
      <c r="R848" s="909"/>
      <c r="S848" s="909"/>
      <c r="T848" s="909"/>
      <c r="U848" s="909"/>
      <c r="V848" s="909"/>
      <c r="W848" s="909"/>
      <c r="X848" s="909"/>
      <c r="Y848" s="909"/>
      <c r="Z848" s="909"/>
    </row>
    <row r="849" spans="1:26" ht="12.75" customHeight="1">
      <c r="A849" s="909"/>
      <c r="B849" s="909"/>
      <c r="C849" s="909"/>
      <c r="D849" s="909"/>
      <c r="E849" s="909"/>
      <c r="F849" s="909"/>
      <c r="G849" s="909"/>
      <c r="H849" s="909"/>
      <c r="I849" s="909"/>
      <c r="J849" s="909"/>
      <c r="K849" s="909"/>
      <c r="L849" s="909"/>
      <c r="M849" s="909"/>
      <c r="N849" s="909"/>
      <c r="O849" s="909"/>
      <c r="P849" s="909"/>
      <c r="Q849" s="909"/>
      <c r="R849" s="909"/>
      <c r="S849" s="909"/>
      <c r="T849" s="909"/>
      <c r="U849" s="909"/>
      <c r="V849" s="909"/>
      <c r="W849" s="909"/>
      <c r="X849" s="909"/>
      <c r="Y849" s="909"/>
      <c r="Z849" s="909"/>
    </row>
    <row r="850" spans="1:26" ht="12.75" customHeight="1">
      <c r="A850" s="909"/>
      <c r="B850" s="909"/>
      <c r="C850" s="909"/>
      <c r="D850" s="909"/>
      <c r="E850" s="909"/>
      <c r="F850" s="909"/>
      <c r="G850" s="909"/>
      <c r="H850" s="909"/>
      <c r="I850" s="909"/>
      <c r="J850" s="909"/>
      <c r="K850" s="909"/>
      <c r="L850" s="909"/>
      <c r="M850" s="909"/>
      <c r="N850" s="909"/>
      <c r="O850" s="909"/>
      <c r="P850" s="909"/>
      <c r="Q850" s="909"/>
      <c r="R850" s="909"/>
      <c r="S850" s="909"/>
      <c r="T850" s="909"/>
      <c r="U850" s="909"/>
      <c r="V850" s="909"/>
      <c r="W850" s="909"/>
      <c r="X850" s="909"/>
      <c r="Y850" s="909"/>
      <c r="Z850" s="909"/>
    </row>
    <row r="851" spans="1:26" ht="12.75" customHeight="1">
      <c r="A851" s="909"/>
      <c r="B851" s="909"/>
      <c r="C851" s="909"/>
      <c r="D851" s="909"/>
      <c r="E851" s="909"/>
      <c r="F851" s="909"/>
      <c r="G851" s="909"/>
      <c r="H851" s="909"/>
      <c r="I851" s="909"/>
      <c r="J851" s="909"/>
      <c r="K851" s="909"/>
      <c r="L851" s="909"/>
      <c r="M851" s="909"/>
      <c r="N851" s="909"/>
      <c r="O851" s="909"/>
      <c r="P851" s="909"/>
      <c r="Q851" s="909"/>
      <c r="R851" s="909"/>
      <c r="S851" s="909"/>
      <c r="T851" s="909"/>
      <c r="U851" s="909"/>
      <c r="V851" s="909"/>
      <c r="W851" s="909"/>
      <c r="X851" s="909"/>
      <c r="Y851" s="909"/>
      <c r="Z851" s="909"/>
    </row>
    <row r="852" spans="1:26" ht="12.75" customHeight="1">
      <c r="A852" s="909"/>
      <c r="B852" s="909"/>
      <c r="C852" s="909"/>
      <c r="D852" s="909"/>
      <c r="E852" s="909"/>
      <c r="F852" s="909"/>
      <c r="G852" s="909"/>
      <c r="H852" s="909"/>
      <c r="I852" s="909"/>
      <c r="J852" s="909"/>
      <c r="K852" s="909"/>
      <c r="L852" s="909"/>
      <c r="M852" s="909"/>
      <c r="N852" s="909"/>
      <c r="O852" s="909"/>
      <c r="P852" s="909"/>
      <c r="Q852" s="909"/>
      <c r="R852" s="909"/>
      <c r="S852" s="909"/>
      <c r="T852" s="909"/>
      <c r="U852" s="909"/>
      <c r="V852" s="909"/>
      <c r="W852" s="909"/>
      <c r="X852" s="909"/>
      <c r="Y852" s="909"/>
      <c r="Z852" s="909"/>
    </row>
    <row r="853" spans="1:26" ht="12.75" customHeight="1">
      <c r="A853" s="909"/>
      <c r="B853" s="909"/>
      <c r="C853" s="909"/>
      <c r="D853" s="909"/>
      <c r="E853" s="909"/>
      <c r="F853" s="909"/>
      <c r="G853" s="909"/>
      <c r="H853" s="909"/>
      <c r="I853" s="909"/>
      <c r="J853" s="909"/>
      <c r="K853" s="909"/>
      <c r="L853" s="909"/>
      <c r="M853" s="909"/>
      <c r="N853" s="909"/>
      <c r="O853" s="909"/>
      <c r="P853" s="909"/>
      <c r="Q853" s="909"/>
      <c r="R853" s="909"/>
      <c r="S853" s="909"/>
      <c r="T853" s="909"/>
      <c r="U853" s="909"/>
      <c r="V853" s="909"/>
      <c r="W853" s="909"/>
      <c r="X853" s="909"/>
      <c r="Y853" s="909"/>
      <c r="Z853" s="909"/>
    </row>
    <row r="854" spans="1:26" ht="12.75" customHeight="1">
      <c r="A854" s="909"/>
      <c r="B854" s="909"/>
      <c r="C854" s="909"/>
      <c r="D854" s="909"/>
      <c r="E854" s="909"/>
      <c r="F854" s="909"/>
      <c r="G854" s="909"/>
      <c r="H854" s="909"/>
      <c r="I854" s="909"/>
      <c r="J854" s="909"/>
      <c r="K854" s="909"/>
      <c r="L854" s="909"/>
      <c r="M854" s="909"/>
      <c r="N854" s="909"/>
      <c r="O854" s="909"/>
      <c r="P854" s="909"/>
      <c r="Q854" s="909"/>
      <c r="R854" s="909"/>
      <c r="S854" s="909"/>
      <c r="T854" s="909"/>
      <c r="U854" s="909"/>
      <c r="V854" s="909"/>
      <c r="W854" s="909"/>
      <c r="X854" s="909"/>
      <c r="Y854" s="909"/>
      <c r="Z854" s="909"/>
    </row>
    <row r="855" spans="1:26" ht="12.75" customHeight="1">
      <c r="A855" s="909"/>
      <c r="B855" s="909"/>
      <c r="C855" s="909"/>
      <c r="D855" s="909"/>
      <c r="E855" s="909"/>
      <c r="F855" s="909"/>
      <c r="G855" s="909"/>
      <c r="H855" s="909"/>
      <c r="I855" s="909"/>
      <c r="J855" s="909"/>
      <c r="K855" s="909"/>
      <c r="L855" s="909"/>
      <c r="M855" s="909"/>
      <c r="N855" s="909"/>
      <c r="O855" s="909"/>
      <c r="P855" s="909"/>
      <c r="Q855" s="909"/>
      <c r="R855" s="909"/>
      <c r="S855" s="909"/>
      <c r="T855" s="909"/>
      <c r="U855" s="909"/>
      <c r="V855" s="909"/>
      <c r="W855" s="909"/>
      <c r="X855" s="909"/>
      <c r="Y855" s="909"/>
      <c r="Z855" s="909"/>
    </row>
    <row r="856" spans="1:26" ht="12.75" customHeight="1">
      <c r="A856" s="909"/>
      <c r="B856" s="909"/>
      <c r="C856" s="909"/>
      <c r="D856" s="909"/>
      <c r="E856" s="909"/>
      <c r="F856" s="909"/>
      <c r="G856" s="909"/>
      <c r="H856" s="909"/>
      <c r="I856" s="909"/>
      <c r="J856" s="909"/>
      <c r="K856" s="909"/>
      <c r="L856" s="909"/>
      <c r="M856" s="909"/>
      <c r="N856" s="909"/>
      <c r="O856" s="909"/>
      <c r="P856" s="909"/>
      <c r="Q856" s="909"/>
      <c r="R856" s="909"/>
      <c r="S856" s="909"/>
      <c r="T856" s="909"/>
      <c r="U856" s="909"/>
      <c r="V856" s="909"/>
      <c r="W856" s="909"/>
      <c r="X856" s="909"/>
      <c r="Y856" s="909"/>
      <c r="Z856" s="909"/>
    </row>
    <row r="857" spans="1:26" ht="12.75" customHeight="1">
      <c r="A857" s="909"/>
      <c r="B857" s="909"/>
      <c r="C857" s="909"/>
      <c r="D857" s="909"/>
      <c r="E857" s="909"/>
      <c r="F857" s="909"/>
      <c r="G857" s="909"/>
      <c r="H857" s="909"/>
      <c r="I857" s="909"/>
      <c r="J857" s="909"/>
      <c r="K857" s="909"/>
      <c r="L857" s="909"/>
      <c r="M857" s="909"/>
      <c r="N857" s="909"/>
      <c r="O857" s="909"/>
      <c r="P857" s="909"/>
      <c r="Q857" s="909"/>
      <c r="R857" s="909"/>
      <c r="S857" s="909"/>
      <c r="T857" s="909"/>
      <c r="U857" s="909"/>
      <c r="V857" s="909"/>
      <c r="W857" s="909"/>
      <c r="X857" s="909"/>
      <c r="Y857" s="909"/>
      <c r="Z857" s="909"/>
    </row>
    <row r="858" spans="1:26" ht="12.75" customHeight="1">
      <c r="A858" s="909"/>
      <c r="B858" s="909"/>
      <c r="C858" s="909"/>
      <c r="D858" s="909"/>
      <c r="E858" s="909"/>
      <c r="F858" s="909"/>
      <c r="G858" s="909"/>
      <c r="H858" s="909"/>
      <c r="I858" s="909"/>
      <c r="J858" s="909"/>
      <c r="K858" s="909"/>
      <c r="L858" s="909"/>
      <c r="M858" s="909"/>
      <c r="N858" s="909"/>
      <c r="O858" s="909"/>
      <c r="P858" s="909"/>
      <c r="Q858" s="909"/>
      <c r="R858" s="909"/>
      <c r="S858" s="909"/>
      <c r="T858" s="909"/>
      <c r="U858" s="909"/>
      <c r="V858" s="909"/>
      <c r="W858" s="909"/>
      <c r="X858" s="909"/>
      <c r="Y858" s="909"/>
      <c r="Z858" s="909"/>
    </row>
    <row r="859" spans="1:26" ht="12.75" customHeight="1">
      <c r="A859" s="909"/>
      <c r="B859" s="909"/>
      <c r="C859" s="909"/>
      <c r="D859" s="909"/>
      <c r="E859" s="909"/>
      <c r="F859" s="909"/>
      <c r="G859" s="909"/>
      <c r="H859" s="909"/>
      <c r="I859" s="909"/>
      <c r="J859" s="909"/>
      <c r="K859" s="909"/>
      <c r="L859" s="909"/>
      <c r="M859" s="909"/>
      <c r="N859" s="909"/>
      <c r="O859" s="909"/>
      <c r="P859" s="909"/>
      <c r="Q859" s="909"/>
      <c r="R859" s="909"/>
      <c r="S859" s="909"/>
      <c r="T859" s="909"/>
      <c r="U859" s="909"/>
      <c r="V859" s="909"/>
      <c r="W859" s="909"/>
      <c r="X859" s="909"/>
      <c r="Y859" s="909"/>
      <c r="Z859" s="909"/>
    </row>
    <row r="860" spans="1:26" ht="12.75" customHeight="1">
      <c r="A860" s="909"/>
      <c r="B860" s="909"/>
      <c r="C860" s="909"/>
      <c r="D860" s="909"/>
      <c r="E860" s="909"/>
      <c r="F860" s="909"/>
      <c r="G860" s="909"/>
      <c r="H860" s="909"/>
      <c r="I860" s="909"/>
      <c r="J860" s="909"/>
      <c r="K860" s="909"/>
      <c r="L860" s="909"/>
      <c r="M860" s="909"/>
      <c r="N860" s="909"/>
      <c r="O860" s="909"/>
      <c r="P860" s="909"/>
      <c r="Q860" s="909"/>
      <c r="R860" s="909"/>
      <c r="S860" s="909"/>
      <c r="T860" s="909"/>
      <c r="U860" s="909"/>
      <c r="V860" s="909"/>
      <c r="W860" s="909"/>
      <c r="X860" s="909"/>
      <c r="Y860" s="909"/>
      <c r="Z860" s="909"/>
    </row>
    <row r="861" spans="1:26" ht="12.75" customHeight="1">
      <c r="A861" s="909"/>
      <c r="B861" s="909"/>
      <c r="C861" s="909"/>
      <c r="D861" s="909"/>
      <c r="E861" s="909"/>
      <c r="F861" s="909"/>
      <c r="G861" s="909"/>
      <c r="H861" s="909"/>
      <c r="I861" s="909"/>
      <c r="J861" s="909"/>
      <c r="K861" s="909"/>
      <c r="L861" s="909"/>
      <c r="M861" s="909"/>
      <c r="N861" s="909"/>
      <c r="O861" s="909"/>
      <c r="P861" s="909"/>
      <c r="Q861" s="909"/>
      <c r="R861" s="909"/>
      <c r="S861" s="909"/>
      <c r="T861" s="909"/>
      <c r="U861" s="909"/>
      <c r="V861" s="909"/>
      <c r="W861" s="909"/>
      <c r="X861" s="909"/>
      <c r="Y861" s="909"/>
      <c r="Z861" s="909"/>
    </row>
    <row r="862" spans="1:26" ht="12.75" customHeight="1">
      <c r="A862" s="909"/>
      <c r="B862" s="909"/>
      <c r="C862" s="909"/>
      <c r="D862" s="909"/>
      <c r="E862" s="909"/>
      <c r="F862" s="909"/>
      <c r="G862" s="909"/>
      <c r="H862" s="909"/>
      <c r="I862" s="909"/>
      <c r="J862" s="909"/>
      <c r="K862" s="909"/>
      <c r="L862" s="909"/>
      <c r="M862" s="909"/>
      <c r="N862" s="909"/>
      <c r="O862" s="909"/>
      <c r="P862" s="909"/>
      <c r="Q862" s="909"/>
      <c r="R862" s="909"/>
      <c r="S862" s="909"/>
      <c r="T862" s="909"/>
      <c r="U862" s="909"/>
      <c r="V862" s="909"/>
      <c r="W862" s="909"/>
      <c r="X862" s="909"/>
      <c r="Y862" s="909"/>
      <c r="Z862" s="909"/>
    </row>
    <row r="863" spans="1:26" ht="12.75" customHeight="1">
      <c r="A863" s="909"/>
      <c r="B863" s="909"/>
      <c r="C863" s="909"/>
      <c r="D863" s="909"/>
      <c r="E863" s="909"/>
      <c r="F863" s="909"/>
      <c r="G863" s="909"/>
      <c r="H863" s="909"/>
      <c r="I863" s="909"/>
      <c r="J863" s="909"/>
      <c r="K863" s="909"/>
      <c r="L863" s="909"/>
      <c r="M863" s="909"/>
      <c r="N863" s="909"/>
      <c r="O863" s="909"/>
      <c r="P863" s="909"/>
      <c r="Q863" s="909"/>
      <c r="R863" s="909"/>
      <c r="S863" s="909"/>
      <c r="T863" s="909"/>
      <c r="U863" s="909"/>
      <c r="V863" s="909"/>
      <c r="W863" s="909"/>
      <c r="X863" s="909"/>
      <c r="Y863" s="909"/>
      <c r="Z863" s="909"/>
    </row>
    <row r="864" spans="1:26" ht="12.75" customHeight="1">
      <c r="A864" s="909"/>
      <c r="B864" s="909"/>
      <c r="C864" s="909"/>
      <c r="D864" s="909"/>
      <c r="E864" s="909"/>
      <c r="F864" s="909"/>
      <c r="G864" s="909"/>
      <c r="H864" s="909"/>
      <c r="I864" s="909"/>
      <c r="J864" s="909"/>
      <c r="K864" s="909"/>
      <c r="L864" s="909"/>
      <c r="M864" s="909"/>
      <c r="N864" s="909"/>
      <c r="O864" s="909"/>
      <c r="P864" s="909"/>
      <c r="Q864" s="909"/>
      <c r="R864" s="909"/>
      <c r="S864" s="909"/>
      <c r="T864" s="909"/>
      <c r="U864" s="909"/>
      <c r="V864" s="909"/>
      <c r="W864" s="909"/>
      <c r="X864" s="909"/>
      <c r="Y864" s="909"/>
      <c r="Z864" s="909"/>
    </row>
    <row r="865" spans="1:26" ht="12.75" customHeight="1">
      <c r="A865" s="909"/>
      <c r="B865" s="909"/>
      <c r="C865" s="909"/>
      <c r="D865" s="909"/>
      <c r="E865" s="909"/>
      <c r="F865" s="909"/>
      <c r="G865" s="909"/>
      <c r="H865" s="909"/>
      <c r="I865" s="909"/>
      <c r="J865" s="909"/>
      <c r="K865" s="909"/>
      <c r="L865" s="909"/>
      <c r="M865" s="909"/>
      <c r="N865" s="909"/>
      <c r="O865" s="909"/>
      <c r="P865" s="909"/>
      <c r="Q865" s="909"/>
      <c r="R865" s="909"/>
      <c r="S865" s="909"/>
      <c r="T865" s="909"/>
      <c r="U865" s="909"/>
      <c r="V865" s="909"/>
      <c r="W865" s="909"/>
      <c r="X865" s="909"/>
      <c r="Y865" s="909"/>
      <c r="Z865" s="909"/>
    </row>
    <row r="866" spans="1:26" ht="12.75" customHeight="1">
      <c r="A866" s="909"/>
      <c r="B866" s="909"/>
      <c r="C866" s="909"/>
      <c r="D866" s="909"/>
      <c r="E866" s="909"/>
      <c r="F866" s="909"/>
      <c r="G866" s="909"/>
      <c r="H866" s="909"/>
      <c r="I866" s="909"/>
      <c r="J866" s="909"/>
      <c r="K866" s="909"/>
      <c r="L866" s="909"/>
      <c r="M866" s="909"/>
      <c r="N866" s="909"/>
      <c r="O866" s="909"/>
      <c r="P866" s="909"/>
      <c r="Q866" s="909"/>
      <c r="R866" s="909"/>
      <c r="S866" s="909"/>
      <c r="T866" s="909"/>
      <c r="U866" s="909"/>
      <c r="V866" s="909"/>
      <c r="W866" s="909"/>
      <c r="X866" s="909"/>
      <c r="Y866" s="909"/>
      <c r="Z866" s="909"/>
    </row>
    <row r="867" spans="1:26" ht="12.75" customHeight="1">
      <c r="A867" s="909"/>
      <c r="B867" s="909"/>
      <c r="C867" s="909"/>
      <c r="D867" s="909"/>
      <c r="E867" s="909"/>
      <c r="F867" s="909"/>
      <c r="G867" s="909"/>
      <c r="H867" s="909"/>
      <c r="I867" s="909"/>
      <c r="J867" s="909"/>
      <c r="K867" s="909"/>
      <c r="L867" s="909"/>
      <c r="M867" s="909"/>
      <c r="N867" s="909"/>
      <c r="O867" s="909"/>
      <c r="P867" s="909"/>
      <c r="Q867" s="909"/>
      <c r="R867" s="909"/>
      <c r="S867" s="909"/>
      <c r="T867" s="909"/>
      <c r="U867" s="909"/>
      <c r="V867" s="909"/>
      <c r="W867" s="909"/>
      <c r="X867" s="909"/>
      <c r="Y867" s="909"/>
      <c r="Z867" s="909"/>
    </row>
    <row r="868" spans="1:26" ht="12.75" customHeight="1">
      <c r="A868" s="909"/>
      <c r="B868" s="909"/>
      <c r="C868" s="909"/>
      <c r="D868" s="909"/>
      <c r="E868" s="909"/>
      <c r="F868" s="909"/>
      <c r="G868" s="909"/>
      <c r="H868" s="909"/>
      <c r="I868" s="909"/>
      <c r="J868" s="909"/>
      <c r="K868" s="909"/>
      <c r="L868" s="909"/>
      <c r="M868" s="909"/>
      <c r="N868" s="909"/>
      <c r="O868" s="909"/>
      <c r="P868" s="909"/>
      <c r="Q868" s="909"/>
      <c r="R868" s="909"/>
      <c r="S868" s="909"/>
      <c r="T868" s="909"/>
      <c r="U868" s="909"/>
      <c r="V868" s="909"/>
      <c r="W868" s="909"/>
      <c r="X868" s="909"/>
      <c r="Y868" s="909"/>
      <c r="Z868" s="909"/>
    </row>
    <row r="869" spans="1:26" ht="12.75" customHeight="1">
      <c r="A869" s="909"/>
      <c r="B869" s="909"/>
      <c r="C869" s="909"/>
      <c r="D869" s="909"/>
      <c r="E869" s="909"/>
      <c r="F869" s="909"/>
      <c r="G869" s="909"/>
      <c r="H869" s="909"/>
      <c r="I869" s="909"/>
      <c r="J869" s="909"/>
      <c r="K869" s="909"/>
      <c r="L869" s="909"/>
      <c r="M869" s="909"/>
      <c r="N869" s="909"/>
      <c r="O869" s="909"/>
      <c r="P869" s="909"/>
      <c r="Q869" s="909"/>
      <c r="R869" s="909"/>
      <c r="S869" s="909"/>
      <c r="T869" s="909"/>
      <c r="U869" s="909"/>
      <c r="V869" s="909"/>
      <c r="W869" s="909"/>
      <c r="X869" s="909"/>
      <c r="Y869" s="909"/>
      <c r="Z869" s="909"/>
    </row>
    <row r="870" spans="1:26" ht="12.75" customHeight="1">
      <c r="A870" s="909"/>
      <c r="B870" s="909"/>
      <c r="C870" s="909"/>
      <c r="D870" s="909"/>
      <c r="E870" s="909"/>
      <c r="F870" s="909"/>
      <c r="G870" s="909"/>
      <c r="H870" s="909"/>
      <c r="I870" s="909"/>
      <c r="J870" s="909"/>
      <c r="K870" s="909"/>
      <c r="L870" s="909"/>
      <c r="M870" s="909"/>
      <c r="N870" s="909"/>
      <c r="O870" s="909"/>
      <c r="P870" s="909"/>
      <c r="Q870" s="909"/>
      <c r="R870" s="909"/>
      <c r="S870" s="909"/>
      <c r="T870" s="909"/>
      <c r="U870" s="909"/>
      <c r="V870" s="909"/>
      <c r="W870" s="909"/>
      <c r="X870" s="909"/>
      <c r="Y870" s="909"/>
      <c r="Z870" s="909"/>
    </row>
    <row r="871" spans="1:26" ht="12.75" customHeight="1">
      <c r="A871" s="909"/>
      <c r="B871" s="909"/>
      <c r="C871" s="909"/>
      <c r="D871" s="909"/>
      <c r="E871" s="909"/>
      <c r="F871" s="909"/>
      <c r="G871" s="909"/>
      <c r="H871" s="909"/>
      <c r="I871" s="909"/>
      <c r="J871" s="909"/>
      <c r="K871" s="909"/>
      <c r="L871" s="909"/>
      <c r="M871" s="909"/>
      <c r="N871" s="909"/>
      <c r="O871" s="909"/>
      <c r="P871" s="909"/>
      <c r="Q871" s="909"/>
      <c r="R871" s="909"/>
      <c r="S871" s="909"/>
      <c r="T871" s="909"/>
      <c r="U871" s="909"/>
      <c r="V871" s="909"/>
      <c r="W871" s="909"/>
      <c r="X871" s="909"/>
      <c r="Y871" s="909"/>
      <c r="Z871" s="909"/>
    </row>
    <row r="872" spans="1:26" ht="12.75" customHeight="1">
      <c r="A872" s="909"/>
      <c r="B872" s="909"/>
      <c r="C872" s="909"/>
      <c r="D872" s="909"/>
      <c r="E872" s="909"/>
      <c r="F872" s="909"/>
      <c r="G872" s="909"/>
      <c r="H872" s="909"/>
      <c r="I872" s="909"/>
      <c r="J872" s="909"/>
      <c r="K872" s="909"/>
      <c r="L872" s="909"/>
      <c r="M872" s="909"/>
      <c r="N872" s="909"/>
      <c r="O872" s="909"/>
      <c r="P872" s="909"/>
      <c r="Q872" s="909"/>
      <c r="R872" s="909"/>
      <c r="S872" s="909"/>
      <c r="T872" s="909"/>
      <c r="U872" s="909"/>
      <c r="V872" s="909"/>
      <c r="W872" s="909"/>
      <c r="X872" s="909"/>
      <c r="Y872" s="909"/>
      <c r="Z872" s="909"/>
    </row>
    <row r="873" spans="1:26" ht="12.75" customHeight="1">
      <c r="A873" s="909"/>
      <c r="B873" s="909"/>
      <c r="C873" s="909"/>
      <c r="D873" s="909"/>
      <c r="E873" s="909"/>
      <c r="F873" s="909"/>
      <c r="G873" s="909"/>
      <c r="H873" s="909"/>
      <c r="I873" s="909"/>
      <c r="J873" s="909"/>
      <c r="K873" s="909"/>
      <c r="L873" s="909"/>
      <c r="M873" s="909"/>
      <c r="N873" s="909"/>
      <c r="O873" s="909"/>
      <c r="P873" s="909"/>
      <c r="Q873" s="909"/>
      <c r="R873" s="909"/>
      <c r="S873" s="909"/>
      <c r="T873" s="909"/>
      <c r="U873" s="909"/>
      <c r="V873" s="909"/>
      <c r="W873" s="909"/>
      <c r="X873" s="909"/>
      <c r="Y873" s="909"/>
      <c r="Z873" s="909"/>
    </row>
    <row r="874" spans="1:26" ht="12.75" customHeight="1">
      <c r="A874" s="909"/>
      <c r="B874" s="909"/>
      <c r="C874" s="909"/>
      <c r="D874" s="909"/>
      <c r="E874" s="909"/>
      <c r="F874" s="909"/>
      <c r="G874" s="909"/>
      <c r="H874" s="909"/>
      <c r="I874" s="909"/>
      <c r="J874" s="909"/>
      <c r="K874" s="909"/>
      <c r="L874" s="909"/>
      <c r="M874" s="909"/>
      <c r="N874" s="909"/>
      <c r="O874" s="909"/>
      <c r="P874" s="909"/>
      <c r="Q874" s="909"/>
      <c r="R874" s="909"/>
      <c r="S874" s="909"/>
      <c r="T874" s="909"/>
      <c r="U874" s="909"/>
      <c r="V874" s="909"/>
      <c r="W874" s="909"/>
      <c r="X874" s="909"/>
      <c r="Y874" s="909"/>
      <c r="Z874" s="909"/>
    </row>
    <row r="875" spans="1:26" ht="12.75" customHeight="1">
      <c r="A875" s="909"/>
      <c r="B875" s="909"/>
      <c r="C875" s="909"/>
      <c r="D875" s="909"/>
      <c r="E875" s="909"/>
      <c r="F875" s="909"/>
      <c r="G875" s="909"/>
      <c r="H875" s="909"/>
      <c r="I875" s="909"/>
      <c r="J875" s="909"/>
      <c r="K875" s="909"/>
      <c r="L875" s="909"/>
      <c r="M875" s="909"/>
      <c r="N875" s="909"/>
      <c r="O875" s="909"/>
      <c r="P875" s="909"/>
      <c r="Q875" s="909"/>
      <c r="R875" s="909"/>
      <c r="S875" s="909"/>
      <c r="T875" s="909"/>
      <c r="U875" s="909"/>
      <c r="V875" s="909"/>
      <c r="W875" s="909"/>
      <c r="X875" s="909"/>
      <c r="Y875" s="909"/>
      <c r="Z875" s="909"/>
    </row>
    <row r="876" spans="1:26" ht="12.75" customHeight="1">
      <c r="A876" s="909"/>
      <c r="B876" s="909"/>
      <c r="C876" s="909"/>
      <c r="D876" s="909"/>
      <c r="E876" s="909"/>
      <c r="F876" s="909"/>
      <c r="G876" s="909"/>
      <c r="H876" s="909"/>
      <c r="I876" s="909"/>
      <c r="J876" s="909"/>
      <c r="K876" s="909"/>
      <c r="L876" s="909"/>
      <c r="M876" s="909"/>
      <c r="N876" s="909"/>
      <c r="O876" s="909"/>
      <c r="P876" s="909"/>
      <c r="Q876" s="909"/>
      <c r="R876" s="909"/>
      <c r="S876" s="909"/>
      <c r="T876" s="909"/>
      <c r="U876" s="909"/>
      <c r="V876" s="909"/>
      <c r="W876" s="909"/>
      <c r="X876" s="909"/>
      <c r="Y876" s="909"/>
      <c r="Z876" s="909"/>
    </row>
    <row r="877" spans="1:26" ht="12.75" customHeight="1">
      <c r="A877" s="909"/>
      <c r="B877" s="909"/>
      <c r="C877" s="909"/>
      <c r="D877" s="909"/>
      <c r="E877" s="909"/>
      <c r="F877" s="909"/>
      <c r="G877" s="909"/>
      <c r="H877" s="909"/>
      <c r="I877" s="909"/>
      <c r="J877" s="909"/>
      <c r="K877" s="909"/>
      <c r="L877" s="909"/>
      <c r="M877" s="909"/>
      <c r="N877" s="909"/>
      <c r="O877" s="909"/>
      <c r="P877" s="909"/>
      <c r="Q877" s="909"/>
      <c r="R877" s="909"/>
      <c r="S877" s="909"/>
      <c r="T877" s="909"/>
      <c r="U877" s="909"/>
      <c r="V877" s="909"/>
      <c r="W877" s="909"/>
      <c r="X877" s="909"/>
      <c r="Y877" s="909"/>
      <c r="Z877" s="909"/>
    </row>
    <row r="878" spans="1:26" ht="12.75" customHeight="1">
      <c r="A878" s="909"/>
      <c r="B878" s="909"/>
      <c r="C878" s="909"/>
      <c r="D878" s="909"/>
      <c r="E878" s="909"/>
      <c r="F878" s="909"/>
      <c r="G878" s="909"/>
      <c r="H878" s="909"/>
      <c r="I878" s="909"/>
      <c r="J878" s="909"/>
      <c r="K878" s="909"/>
      <c r="L878" s="909"/>
      <c r="M878" s="909"/>
      <c r="N878" s="909"/>
      <c r="O878" s="909"/>
      <c r="P878" s="909"/>
      <c r="Q878" s="909"/>
      <c r="R878" s="909"/>
      <c r="S878" s="909"/>
      <c r="T878" s="909"/>
      <c r="U878" s="909"/>
      <c r="V878" s="909"/>
      <c r="W878" s="909"/>
      <c r="X878" s="909"/>
      <c r="Y878" s="909"/>
      <c r="Z878" s="909"/>
    </row>
    <row r="879" spans="1:26" ht="12.75" customHeight="1">
      <c r="A879" s="909"/>
      <c r="B879" s="909"/>
      <c r="C879" s="909"/>
      <c r="D879" s="909"/>
      <c r="E879" s="909"/>
      <c r="F879" s="909"/>
      <c r="G879" s="909"/>
      <c r="H879" s="909"/>
      <c r="I879" s="909"/>
      <c r="J879" s="909"/>
      <c r="K879" s="909"/>
      <c r="L879" s="909"/>
      <c r="M879" s="909"/>
      <c r="N879" s="909"/>
      <c r="O879" s="909"/>
      <c r="P879" s="909"/>
      <c r="Q879" s="909"/>
      <c r="R879" s="909"/>
      <c r="S879" s="909"/>
      <c r="T879" s="909"/>
      <c r="U879" s="909"/>
      <c r="V879" s="909"/>
      <c r="W879" s="909"/>
      <c r="X879" s="909"/>
      <c r="Y879" s="909"/>
      <c r="Z879" s="909"/>
    </row>
    <row r="880" spans="1:26" ht="12.75" customHeight="1">
      <c r="A880" s="909"/>
      <c r="B880" s="909"/>
      <c r="C880" s="909"/>
      <c r="D880" s="909"/>
      <c r="E880" s="909"/>
      <c r="F880" s="909"/>
      <c r="G880" s="909"/>
      <c r="H880" s="909"/>
      <c r="I880" s="909"/>
      <c r="J880" s="909"/>
      <c r="K880" s="909"/>
      <c r="L880" s="909"/>
      <c r="M880" s="909"/>
      <c r="N880" s="909"/>
      <c r="O880" s="909"/>
      <c r="P880" s="909"/>
      <c r="Q880" s="909"/>
      <c r="R880" s="909"/>
      <c r="S880" s="909"/>
      <c r="T880" s="909"/>
      <c r="U880" s="909"/>
      <c r="V880" s="909"/>
      <c r="W880" s="909"/>
      <c r="X880" s="909"/>
      <c r="Y880" s="909"/>
      <c r="Z880" s="909"/>
    </row>
    <row r="881" spans="1:26" ht="12.75" customHeight="1">
      <c r="A881" s="909"/>
      <c r="B881" s="909"/>
      <c r="C881" s="909"/>
      <c r="D881" s="909"/>
      <c r="E881" s="909"/>
      <c r="F881" s="909"/>
      <c r="G881" s="909"/>
      <c r="H881" s="909"/>
      <c r="I881" s="909"/>
      <c r="J881" s="909"/>
      <c r="K881" s="909"/>
      <c r="L881" s="909"/>
      <c r="M881" s="909"/>
      <c r="N881" s="909"/>
      <c r="O881" s="909"/>
      <c r="P881" s="909"/>
      <c r="Q881" s="909"/>
      <c r="R881" s="909"/>
      <c r="S881" s="909"/>
      <c r="T881" s="909"/>
      <c r="U881" s="909"/>
      <c r="V881" s="909"/>
      <c r="W881" s="909"/>
      <c r="X881" s="909"/>
      <c r="Y881" s="909"/>
      <c r="Z881" s="909"/>
    </row>
    <row r="882" spans="1:26" ht="12.75" customHeight="1">
      <c r="A882" s="909"/>
      <c r="B882" s="909"/>
      <c r="C882" s="909"/>
      <c r="D882" s="909"/>
      <c r="E882" s="909"/>
      <c r="F882" s="909"/>
      <c r="G882" s="909"/>
      <c r="H882" s="909"/>
      <c r="I882" s="909"/>
      <c r="J882" s="909"/>
      <c r="K882" s="909"/>
      <c r="L882" s="909"/>
      <c r="M882" s="909"/>
      <c r="N882" s="909"/>
      <c r="O882" s="909"/>
      <c r="P882" s="909"/>
      <c r="Q882" s="909"/>
      <c r="R882" s="909"/>
      <c r="S882" s="909"/>
      <c r="T882" s="909"/>
      <c r="U882" s="909"/>
      <c r="V882" s="909"/>
      <c r="W882" s="909"/>
      <c r="X882" s="909"/>
      <c r="Y882" s="909"/>
      <c r="Z882" s="909"/>
    </row>
    <row r="883" spans="1:26" ht="12.75" customHeight="1">
      <c r="A883" s="909"/>
      <c r="B883" s="909"/>
      <c r="C883" s="909"/>
      <c r="D883" s="909"/>
      <c r="E883" s="909"/>
      <c r="F883" s="909"/>
      <c r="G883" s="909"/>
      <c r="H883" s="909"/>
      <c r="I883" s="909"/>
      <c r="J883" s="909"/>
      <c r="K883" s="909"/>
      <c r="L883" s="909"/>
      <c r="M883" s="909"/>
      <c r="N883" s="909"/>
      <c r="O883" s="909"/>
      <c r="P883" s="909"/>
      <c r="Q883" s="909"/>
      <c r="R883" s="909"/>
      <c r="S883" s="909"/>
      <c r="T883" s="909"/>
      <c r="U883" s="909"/>
      <c r="V883" s="909"/>
      <c r="W883" s="909"/>
      <c r="X883" s="909"/>
      <c r="Y883" s="909"/>
      <c r="Z883" s="909"/>
    </row>
    <row r="884" spans="1:26" ht="12.75" customHeight="1">
      <c r="A884" s="909"/>
      <c r="B884" s="909"/>
      <c r="C884" s="909"/>
      <c r="D884" s="909"/>
      <c r="E884" s="909"/>
      <c r="F884" s="909"/>
      <c r="G884" s="909"/>
      <c r="H884" s="909"/>
      <c r="I884" s="909"/>
      <c r="J884" s="909"/>
      <c r="K884" s="909"/>
      <c r="L884" s="909"/>
      <c r="M884" s="909"/>
      <c r="N884" s="909"/>
      <c r="O884" s="909"/>
      <c r="P884" s="909"/>
      <c r="Q884" s="909"/>
      <c r="R884" s="909"/>
      <c r="S884" s="909"/>
      <c r="T884" s="909"/>
      <c r="U884" s="909"/>
      <c r="V884" s="909"/>
      <c r="W884" s="909"/>
      <c r="X884" s="909"/>
      <c r="Y884" s="909"/>
      <c r="Z884" s="909"/>
    </row>
    <row r="885" spans="1:26" ht="12.75" customHeight="1">
      <c r="A885" s="909"/>
      <c r="B885" s="909"/>
      <c r="C885" s="909"/>
      <c r="D885" s="909"/>
      <c r="E885" s="909"/>
      <c r="F885" s="909"/>
      <c r="G885" s="909"/>
      <c r="H885" s="909"/>
      <c r="I885" s="909"/>
      <c r="J885" s="909"/>
      <c r="K885" s="909"/>
      <c r="L885" s="909"/>
      <c r="M885" s="909"/>
      <c r="N885" s="909"/>
      <c r="O885" s="909"/>
      <c r="P885" s="909"/>
      <c r="Q885" s="909"/>
      <c r="R885" s="909"/>
      <c r="S885" s="909"/>
      <c r="T885" s="909"/>
      <c r="U885" s="909"/>
      <c r="V885" s="909"/>
      <c r="W885" s="909"/>
      <c r="X885" s="909"/>
      <c r="Y885" s="909"/>
      <c r="Z885" s="909"/>
    </row>
    <row r="886" spans="1:26" ht="12.75" customHeight="1">
      <c r="A886" s="909"/>
      <c r="B886" s="909"/>
      <c r="C886" s="909"/>
      <c r="D886" s="909"/>
      <c r="E886" s="909"/>
      <c r="F886" s="909"/>
      <c r="G886" s="909"/>
      <c r="H886" s="909"/>
      <c r="I886" s="909"/>
      <c r="J886" s="909"/>
      <c r="K886" s="909"/>
      <c r="L886" s="909"/>
      <c r="M886" s="909"/>
      <c r="N886" s="909"/>
      <c r="O886" s="909"/>
      <c r="P886" s="909"/>
      <c r="Q886" s="909"/>
      <c r="R886" s="909"/>
      <c r="S886" s="909"/>
      <c r="T886" s="909"/>
      <c r="U886" s="909"/>
      <c r="V886" s="909"/>
      <c r="W886" s="909"/>
      <c r="X886" s="909"/>
      <c r="Y886" s="909"/>
      <c r="Z886" s="909"/>
    </row>
    <row r="887" spans="1:26" ht="12.75" customHeight="1">
      <c r="A887" s="909"/>
      <c r="B887" s="909"/>
      <c r="C887" s="909"/>
      <c r="D887" s="909"/>
      <c r="E887" s="909"/>
      <c r="F887" s="909"/>
      <c r="G887" s="909"/>
      <c r="H887" s="909"/>
      <c r="I887" s="909"/>
      <c r="J887" s="909"/>
      <c r="K887" s="909"/>
      <c r="L887" s="909"/>
      <c r="M887" s="909"/>
      <c r="N887" s="909"/>
      <c r="O887" s="909"/>
      <c r="P887" s="909"/>
      <c r="Q887" s="909"/>
      <c r="R887" s="909"/>
      <c r="S887" s="909"/>
      <c r="T887" s="909"/>
      <c r="U887" s="909"/>
      <c r="V887" s="909"/>
      <c r="W887" s="909"/>
      <c r="X887" s="909"/>
      <c r="Y887" s="909"/>
      <c r="Z887" s="909"/>
    </row>
    <row r="888" spans="1:26" ht="12.75" customHeight="1">
      <c r="A888" s="909"/>
      <c r="B888" s="909"/>
      <c r="C888" s="909"/>
      <c r="D888" s="909"/>
      <c r="E888" s="909"/>
      <c r="F888" s="909"/>
      <c r="G888" s="909"/>
      <c r="H888" s="909"/>
      <c r="I888" s="909"/>
      <c r="J888" s="909"/>
      <c r="K888" s="909"/>
      <c r="L888" s="909"/>
      <c r="M888" s="909"/>
      <c r="N888" s="909"/>
      <c r="O888" s="909"/>
      <c r="P888" s="909"/>
      <c r="Q888" s="909"/>
      <c r="R888" s="909"/>
      <c r="S888" s="909"/>
      <c r="T888" s="909"/>
      <c r="U888" s="909"/>
      <c r="V888" s="909"/>
      <c r="W888" s="909"/>
      <c r="X888" s="909"/>
      <c r="Y888" s="909"/>
      <c r="Z888" s="909"/>
    </row>
    <row r="889" spans="1:26" ht="12.75" customHeight="1">
      <c r="A889" s="909"/>
      <c r="B889" s="909"/>
      <c r="C889" s="909"/>
      <c r="D889" s="909"/>
      <c r="E889" s="909"/>
      <c r="F889" s="909"/>
      <c r="G889" s="909"/>
      <c r="H889" s="909"/>
      <c r="I889" s="909"/>
      <c r="J889" s="909"/>
      <c r="K889" s="909"/>
      <c r="L889" s="909"/>
      <c r="M889" s="909"/>
      <c r="N889" s="909"/>
      <c r="O889" s="909"/>
      <c r="P889" s="909"/>
      <c r="Q889" s="909"/>
      <c r="R889" s="909"/>
      <c r="S889" s="909"/>
      <c r="T889" s="909"/>
      <c r="U889" s="909"/>
      <c r="V889" s="909"/>
      <c r="W889" s="909"/>
      <c r="X889" s="909"/>
      <c r="Y889" s="909"/>
      <c r="Z889" s="909"/>
    </row>
    <row r="890" spans="1:26" ht="12.75" customHeight="1">
      <c r="A890" s="909"/>
      <c r="B890" s="909"/>
      <c r="C890" s="909"/>
      <c r="D890" s="909"/>
      <c r="E890" s="909"/>
      <c r="F890" s="909"/>
      <c r="G890" s="909"/>
      <c r="H890" s="909"/>
      <c r="I890" s="909"/>
      <c r="J890" s="909"/>
      <c r="K890" s="909"/>
      <c r="L890" s="909"/>
      <c r="M890" s="909"/>
      <c r="N890" s="909"/>
      <c r="O890" s="909"/>
      <c r="P890" s="909"/>
      <c r="Q890" s="909"/>
      <c r="R890" s="909"/>
      <c r="S890" s="909"/>
      <c r="T890" s="909"/>
      <c r="U890" s="909"/>
      <c r="V890" s="909"/>
      <c r="W890" s="909"/>
      <c r="X890" s="909"/>
      <c r="Y890" s="909"/>
      <c r="Z890" s="909"/>
    </row>
    <row r="891" spans="1:26" ht="12.75" customHeight="1">
      <c r="A891" s="909"/>
      <c r="B891" s="909"/>
      <c r="C891" s="909"/>
      <c r="D891" s="909"/>
      <c r="E891" s="909"/>
      <c r="F891" s="909"/>
      <c r="G891" s="909"/>
      <c r="H891" s="909"/>
      <c r="I891" s="909"/>
      <c r="J891" s="909"/>
      <c r="K891" s="909"/>
      <c r="L891" s="909"/>
      <c r="M891" s="909"/>
      <c r="N891" s="909"/>
      <c r="O891" s="909"/>
      <c r="P891" s="909"/>
      <c r="Q891" s="909"/>
      <c r="R891" s="909"/>
      <c r="S891" s="909"/>
      <c r="T891" s="909"/>
      <c r="U891" s="909"/>
      <c r="V891" s="909"/>
      <c r="W891" s="909"/>
      <c r="X891" s="909"/>
      <c r="Y891" s="909"/>
      <c r="Z891" s="909"/>
    </row>
    <row r="892" spans="1:26" ht="12.75" customHeight="1">
      <c r="A892" s="909"/>
      <c r="B892" s="909"/>
      <c r="C892" s="909"/>
      <c r="D892" s="909"/>
      <c r="E892" s="909"/>
      <c r="F892" s="909"/>
      <c r="G892" s="909"/>
      <c r="H892" s="909"/>
      <c r="I892" s="909"/>
      <c r="J892" s="909"/>
      <c r="K892" s="909"/>
      <c r="L892" s="909"/>
      <c r="M892" s="909"/>
      <c r="N892" s="909"/>
      <c r="O892" s="909"/>
      <c r="P892" s="909"/>
      <c r="Q892" s="909"/>
      <c r="R892" s="909"/>
      <c r="S892" s="909"/>
      <c r="T892" s="909"/>
      <c r="U892" s="909"/>
      <c r="V892" s="909"/>
      <c r="W892" s="909"/>
      <c r="X892" s="909"/>
      <c r="Y892" s="909"/>
      <c r="Z892" s="909"/>
    </row>
    <row r="893" spans="1:26" ht="12.75" customHeight="1">
      <c r="A893" s="909"/>
      <c r="B893" s="909"/>
      <c r="C893" s="909"/>
      <c r="D893" s="909"/>
      <c r="E893" s="909"/>
      <c r="F893" s="909"/>
      <c r="G893" s="909"/>
      <c r="H893" s="909"/>
      <c r="I893" s="909"/>
      <c r="J893" s="909"/>
      <c r="K893" s="909"/>
      <c r="L893" s="909"/>
      <c r="M893" s="909"/>
      <c r="N893" s="909"/>
      <c r="O893" s="909"/>
      <c r="P893" s="909"/>
      <c r="Q893" s="909"/>
      <c r="R893" s="909"/>
      <c r="S893" s="909"/>
      <c r="T893" s="909"/>
      <c r="U893" s="909"/>
      <c r="V893" s="909"/>
      <c r="W893" s="909"/>
      <c r="X893" s="909"/>
      <c r="Y893" s="909"/>
      <c r="Z893" s="909"/>
    </row>
    <row r="894" spans="1:26" ht="12.75" customHeight="1">
      <c r="A894" s="909"/>
      <c r="B894" s="909"/>
      <c r="C894" s="909"/>
      <c r="D894" s="909"/>
      <c r="E894" s="909"/>
      <c r="F894" s="909"/>
      <c r="G894" s="909"/>
      <c r="H894" s="909"/>
      <c r="I894" s="909"/>
      <c r="J894" s="909"/>
      <c r="K894" s="909"/>
      <c r="L894" s="909"/>
      <c r="M894" s="909"/>
      <c r="N894" s="909"/>
      <c r="O894" s="909"/>
      <c r="P894" s="909"/>
      <c r="Q894" s="909"/>
      <c r="R894" s="909"/>
      <c r="S894" s="909"/>
      <c r="T894" s="909"/>
      <c r="U894" s="909"/>
      <c r="V894" s="909"/>
      <c r="W894" s="909"/>
      <c r="X894" s="909"/>
      <c r="Y894" s="909"/>
      <c r="Z894" s="909"/>
    </row>
    <row r="895" spans="1:26" ht="12.75" customHeight="1">
      <c r="A895" s="909"/>
      <c r="B895" s="909"/>
      <c r="C895" s="909"/>
      <c r="D895" s="909"/>
      <c r="E895" s="909"/>
      <c r="F895" s="909"/>
      <c r="G895" s="909"/>
      <c r="H895" s="909"/>
      <c r="I895" s="909"/>
      <c r="J895" s="909"/>
      <c r="K895" s="909"/>
      <c r="L895" s="909"/>
      <c r="M895" s="909"/>
      <c r="N895" s="909"/>
      <c r="O895" s="909"/>
      <c r="P895" s="909"/>
      <c r="Q895" s="909"/>
      <c r="R895" s="909"/>
      <c r="S895" s="909"/>
      <c r="T895" s="909"/>
      <c r="U895" s="909"/>
      <c r="V895" s="909"/>
      <c r="W895" s="909"/>
      <c r="X895" s="909"/>
      <c r="Y895" s="909"/>
      <c r="Z895" s="909"/>
    </row>
    <row r="896" spans="1:26" ht="12.75" customHeight="1">
      <c r="A896" s="909"/>
      <c r="B896" s="909"/>
      <c r="C896" s="909"/>
      <c r="D896" s="909"/>
      <c r="E896" s="909"/>
      <c r="F896" s="909"/>
      <c r="G896" s="909"/>
      <c r="H896" s="909"/>
      <c r="I896" s="909"/>
      <c r="J896" s="909"/>
      <c r="K896" s="909"/>
      <c r="L896" s="909"/>
      <c r="M896" s="909"/>
      <c r="N896" s="909"/>
      <c r="O896" s="909"/>
      <c r="P896" s="909"/>
      <c r="Q896" s="909"/>
      <c r="R896" s="909"/>
      <c r="S896" s="909"/>
      <c r="T896" s="909"/>
      <c r="U896" s="909"/>
      <c r="V896" s="909"/>
      <c r="W896" s="909"/>
      <c r="X896" s="909"/>
      <c r="Y896" s="909"/>
      <c r="Z896" s="909"/>
    </row>
    <row r="897" spans="1:26" ht="12.75" customHeight="1">
      <c r="A897" s="909"/>
      <c r="B897" s="909"/>
      <c r="C897" s="909"/>
      <c r="D897" s="909"/>
      <c r="E897" s="909"/>
      <c r="F897" s="909"/>
      <c r="G897" s="909"/>
      <c r="H897" s="909"/>
      <c r="I897" s="909"/>
      <c r="J897" s="909"/>
      <c r="K897" s="909"/>
      <c r="L897" s="909"/>
      <c r="M897" s="909"/>
      <c r="N897" s="909"/>
      <c r="O897" s="909"/>
      <c r="P897" s="909"/>
      <c r="Q897" s="909"/>
      <c r="R897" s="909"/>
      <c r="S897" s="909"/>
      <c r="T897" s="909"/>
      <c r="U897" s="909"/>
      <c r="V897" s="909"/>
      <c r="W897" s="909"/>
      <c r="X897" s="909"/>
      <c r="Y897" s="909"/>
      <c r="Z897" s="909"/>
    </row>
    <row r="898" spans="1:26" ht="12.75" customHeight="1">
      <c r="A898" s="909"/>
      <c r="B898" s="909"/>
      <c r="C898" s="909"/>
      <c r="D898" s="909"/>
      <c r="E898" s="909"/>
      <c r="F898" s="909"/>
      <c r="G898" s="909"/>
      <c r="H898" s="909"/>
      <c r="I898" s="909"/>
      <c r="J898" s="909"/>
      <c r="K898" s="909"/>
      <c r="L898" s="909"/>
      <c r="M898" s="909"/>
      <c r="N898" s="909"/>
      <c r="O898" s="909"/>
      <c r="P898" s="909"/>
      <c r="Q898" s="909"/>
      <c r="R898" s="909"/>
      <c r="S898" s="909"/>
      <c r="T898" s="909"/>
      <c r="U898" s="909"/>
      <c r="V898" s="909"/>
      <c r="W898" s="909"/>
      <c r="X898" s="909"/>
      <c r="Y898" s="909"/>
      <c r="Z898" s="909"/>
    </row>
    <row r="899" spans="1:26" ht="12.75" customHeight="1">
      <c r="A899" s="909"/>
      <c r="B899" s="909"/>
      <c r="C899" s="909"/>
      <c r="D899" s="909"/>
      <c r="E899" s="909"/>
      <c r="F899" s="909"/>
      <c r="G899" s="909"/>
      <c r="H899" s="909"/>
      <c r="I899" s="909"/>
      <c r="J899" s="909"/>
      <c r="K899" s="909"/>
      <c r="L899" s="909"/>
      <c r="M899" s="909"/>
      <c r="N899" s="909"/>
      <c r="O899" s="909"/>
      <c r="P899" s="909"/>
      <c r="Q899" s="909"/>
      <c r="R899" s="909"/>
      <c r="S899" s="909"/>
      <c r="T899" s="909"/>
      <c r="U899" s="909"/>
      <c r="V899" s="909"/>
      <c r="W899" s="909"/>
      <c r="X899" s="909"/>
      <c r="Y899" s="909"/>
      <c r="Z899" s="909"/>
    </row>
    <row r="900" spans="1:26" ht="12.75" customHeight="1">
      <c r="A900" s="909"/>
      <c r="B900" s="909"/>
      <c r="C900" s="909"/>
      <c r="D900" s="909"/>
      <c r="E900" s="909"/>
      <c r="F900" s="909"/>
      <c r="G900" s="909"/>
      <c r="H900" s="909"/>
      <c r="I900" s="909"/>
      <c r="J900" s="909"/>
      <c r="K900" s="909"/>
      <c r="L900" s="909"/>
      <c r="M900" s="909"/>
      <c r="N900" s="909"/>
      <c r="O900" s="909"/>
      <c r="P900" s="909"/>
      <c r="Q900" s="909"/>
      <c r="R900" s="909"/>
      <c r="S900" s="909"/>
      <c r="T900" s="909"/>
      <c r="U900" s="909"/>
      <c r="V900" s="909"/>
      <c r="W900" s="909"/>
      <c r="X900" s="909"/>
      <c r="Y900" s="909"/>
      <c r="Z900" s="909"/>
    </row>
    <row r="901" spans="1:26" ht="12.75" customHeight="1">
      <c r="A901" s="909"/>
      <c r="B901" s="909"/>
      <c r="C901" s="909"/>
      <c r="D901" s="909"/>
      <c r="E901" s="909"/>
      <c r="F901" s="909"/>
      <c r="G901" s="909"/>
      <c r="H901" s="909"/>
      <c r="I901" s="909"/>
      <c r="J901" s="909"/>
      <c r="K901" s="909"/>
      <c r="L901" s="909"/>
      <c r="M901" s="909"/>
      <c r="N901" s="909"/>
      <c r="O901" s="909"/>
      <c r="P901" s="909"/>
      <c r="Q901" s="909"/>
      <c r="R901" s="909"/>
      <c r="S901" s="909"/>
      <c r="T901" s="909"/>
      <c r="U901" s="909"/>
      <c r="V901" s="909"/>
      <c r="W901" s="909"/>
      <c r="X901" s="909"/>
      <c r="Y901" s="909"/>
      <c r="Z901" s="909"/>
    </row>
    <row r="902" spans="1:26" ht="12.75" customHeight="1">
      <c r="A902" s="909"/>
      <c r="B902" s="909"/>
      <c r="C902" s="909"/>
      <c r="D902" s="909"/>
      <c r="E902" s="909"/>
      <c r="F902" s="909"/>
      <c r="G902" s="909"/>
      <c r="H902" s="909"/>
      <c r="I902" s="909"/>
      <c r="J902" s="909"/>
      <c r="K902" s="909"/>
      <c r="L902" s="909"/>
      <c r="M902" s="909"/>
      <c r="N902" s="909"/>
      <c r="O902" s="909"/>
      <c r="P902" s="909"/>
      <c r="Q902" s="909"/>
      <c r="R902" s="909"/>
      <c r="S902" s="909"/>
      <c r="T902" s="909"/>
      <c r="U902" s="909"/>
      <c r="V902" s="909"/>
      <c r="W902" s="909"/>
      <c r="X902" s="909"/>
      <c r="Y902" s="909"/>
      <c r="Z902" s="909"/>
    </row>
    <row r="903" spans="1:26" ht="12.75" customHeight="1">
      <c r="A903" s="909"/>
      <c r="B903" s="909"/>
      <c r="C903" s="909"/>
      <c r="D903" s="909"/>
      <c r="E903" s="909"/>
      <c r="F903" s="909"/>
      <c r="G903" s="909"/>
      <c r="H903" s="909"/>
      <c r="I903" s="909"/>
      <c r="J903" s="909"/>
      <c r="K903" s="909"/>
      <c r="L903" s="909"/>
      <c r="M903" s="909"/>
      <c r="N903" s="909"/>
      <c r="O903" s="909"/>
      <c r="P903" s="909"/>
      <c r="Q903" s="909"/>
      <c r="R903" s="909"/>
      <c r="S903" s="909"/>
      <c r="T903" s="909"/>
      <c r="U903" s="909"/>
      <c r="V903" s="909"/>
      <c r="W903" s="909"/>
      <c r="X903" s="909"/>
      <c r="Y903" s="909"/>
      <c r="Z903" s="909"/>
    </row>
    <row r="904" spans="1:26" ht="12.75" customHeight="1">
      <c r="A904" s="909"/>
      <c r="B904" s="909"/>
      <c r="C904" s="909"/>
      <c r="D904" s="909"/>
      <c r="E904" s="909"/>
      <c r="F904" s="909"/>
      <c r="G904" s="909"/>
      <c r="H904" s="909"/>
      <c r="I904" s="909"/>
      <c r="J904" s="909"/>
      <c r="K904" s="909"/>
      <c r="L904" s="909"/>
      <c r="M904" s="909"/>
      <c r="N904" s="909"/>
      <c r="O904" s="909"/>
      <c r="P904" s="909"/>
      <c r="Q904" s="909"/>
      <c r="R904" s="909"/>
      <c r="S904" s="909"/>
      <c r="T904" s="909"/>
      <c r="U904" s="909"/>
      <c r="V904" s="909"/>
      <c r="W904" s="909"/>
      <c r="X904" s="909"/>
      <c r="Y904" s="909"/>
      <c r="Z904" s="909"/>
    </row>
    <row r="905" spans="1:26" ht="12.75" customHeight="1">
      <c r="A905" s="909"/>
      <c r="B905" s="909"/>
      <c r="C905" s="909"/>
      <c r="D905" s="909"/>
      <c r="E905" s="909"/>
      <c r="F905" s="909"/>
      <c r="G905" s="909"/>
      <c r="H905" s="909"/>
      <c r="I905" s="909"/>
      <c r="J905" s="909"/>
      <c r="K905" s="909"/>
      <c r="L905" s="909"/>
      <c r="M905" s="909"/>
      <c r="N905" s="909"/>
      <c r="O905" s="909"/>
      <c r="P905" s="909"/>
      <c r="Q905" s="909"/>
      <c r="R905" s="909"/>
      <c r="S905" s="909"/>
      <c r="T905" s="909"/>
      <c r="U905" s="909"/>
      <c r="V905" s="909"/>
      <c r="W905" s="909"/>
      <c r="X905" s="909"/>
      <c r="Y905" s="909"/>
      <c r="Z905" s="909"/>
    </row>
    <row r="906" spans="1:26" ht="12.75" customHeight="1">
      <c r="A906" s="909"/>
      <c r="B906" s="909"/>
      <c r="C906" s="909"/>
      <c r="D906" s="909"/>
      <c r="E906" s="909"/>
      <c r="F906" s="909"/>
      <c r="G906" s="909"/>
      <c r="H906" s="909"/>
      <c r="I906" s="909"/>
      <c r="J906" s="909"/>
      <c r="K906" s="909"/>
      <c r="L906" s="909"/>
      <c r="M906" s="909"/>
      <c r="N906" s="909"/>
      <c r="O906" s="909"/>
      <c r="P906" s="909"/>
      <c r="Q906" s="909"/>
      <c r="R906" s="909"/>
      <c r="S906" s="909"/>
      <c r="T906" s="909"/>
      <c r="U906" s="909"/>
      <c r="V906" s="909"/>
      <c r="W906" s="909"/>
      <c r="X906" s="909"/>
      <c r="Y906" s="909"/>
      <c r="Z906" s="909"/>
    </row>
    <row r="907" spans="1:26" ht="12.75" customHeight="1">
      <c r="A907" s="909"/>
      <c r="B907" s="909"/>
      <c r="C907" s="909"/>
      <c r="D907" s="909"/>
      <c r="E907" s="909"/>
      <c r="F907" s="909"/>
      <c r="G907" s="909"/>
      <c r="H907" s="909"/>
      <c r="I907" s="909"/>
      <c r="J907" s="909"/>
      <c r="K907" s="909"/>
      <c r="L907" s="909"/>
      <c r="M907" s="909"/>
      <c r="N907" s="909"/>
      <c r="O907" s="909"/>
      <c r="P907" s="909"/>
      <c r="Q907" s="909"/>
      <c r="R907" s="909"/>
      <c r="S907" s="909"/>
      <c r="T907" s="909"/>
      <c r="U907" s="909"/>
      <c r="V907" s="909"/>
      <c r="W907" s="909"/>
      <c r="X907" s="909"/>
      <c r="Y907" s="909"/>
      <c r="Z907" s="909"/>
    </row>
    <row r="908" spans="1:26" ht="12.75" customHeight="1">
      <c r="A908" s="909"/>
      <c r="B908" s="909"/>
      <c r="C908" s="909"/>
      <c r="D908" s="909"/>
      <c r="E908" s="909"/>
      <c r="F908" s="909"/>
      <c r="G908" s="909"/>
      <c r="H908" s="909"/>
      <c r="I908" s="909"/>
      <c r="J908" s="909"/>
      <c r="K908" s="909"/>
      <c r="L908" s="909"/>
      <c r="M908" s="909"/>
      <c r="N908" s="909"/>
      <c r="O908" s="909"/>
      <c r="P908" s="909"/>
      <c r="Q908" s="909"/>
      <c r="R908" s="909"/>
      <c r="S908" s="909"/>
      <c r="T908" s="909"/>
      <c r="U908" s="909"/>
      <c r="V908" s="909"/>
      <c r="W908" s="909"/>
      <c r="X908" s="909"/>
      <c r="Y908" s="909"/>
      <c r="Z908" s="909"/>
    </row>
    <row r="909" spans="1:26" ht="12.75" customHeight="1">
      <c r="A909" s="909"/>
      <c r="B909" s="909"/>
      <c r="C909" s="909"/>
      <c r="D909" s="909"/>
      <c r="E909" s="909"/>
      <c r="F909" s="909"/>
      <c r="G909" s="909"/>
      <c r="H909" s="909"/>
      <c r="I909" s="909"/>
      <c r="J909" s="909"/>
      <c r="K909" s="909"/>
      <c r="L909" s="909"/>
      <c r="M909" s="909"/>
      <c r="N909" s="909"/>
      <c r="O909" s="909"/>
      <c r="P909" s="909"/>
      <c r="Q909" s="909"/>
      <c r="R909" s="909"/>
      <c r="S909" s="909"/>
      <c r="T909" s="909"/>
      <c r="U909" s="909"/>
      <c r="V909" s="909"/>
      <c r="W909" s="909"/>
      <c r="X909" s="909"/>
      <c r="Y909" s="909"/>
      <c r="Z909" s="909"/>
    </row>
    <row r="910" spans="1:26" ht="12.75" customHeight="1">
      <c r="A910" s="909"/>
      <c r="B910" s="909"/>
      <c r="C910" s="909"/>
      <c r="D910" s="909"/>
      <c r="E910" s="909"/>
      <c r="F910" s="909"/>
      <c r="G910" s="909"/>
      <c r="H910" s="909"/>
      <c r="I910" s="909"/>
      <c r="J910" s="909"/>
      <c r="K910" s="909"/>
      <c r="L910" s="909"/>
      <c r="M910" s="909"/>
      <c r="N910" s="909"/>
      <c r="O910" s="909"/>
      <c r="P910" s="909"/>
      <c r="Q910" s="909"/>
      <c r="R910" s="909"/>
      <c r="S910" s="909"/>
      <c r="T910" s="909"/>
      <c r="U910" s="909"/>
      <c r="V910" s="909"/>
      <c r="W910" s="909"/>
      <c r="X910" s="909"/>
      <c r="Y910" s="909"/>
      <c r="Z910" s="909"/>
    </row>
    <row r="911" spans="1:26" ht="12.75" customHeight="1">
      <c r="A911" s="909"/>
      <c r="B911" s="909"/>
      <c r="C911" s="909"/>
      <c r="D911" s="909"/>
      <c r="E911" s="909"/>
      <c r="F911" s="909"/>
      <c r="G911" s="909"/>
      <c r="H911" s="909"/>
      <c r="I911" s="909"/>
      <c r="J911" s="909"/>
      <c r="K911" s="909"/>
      <c r="L911" s="909"/>
      <c r="M911" s="909"/>
      <c r="N911" s="909"/>
      <c r="O911" s="909"/>
      <c r="P911" s="909"/>
      <c r="Q911" s="909"/>
      <c r="R911" s="909"/>
      <c r="S911" s="909"/>
      <c r="T911" s="909"/>
      <c r="U911" s="909"/>
      <c r="V911" s="909"/>
      <c r="W911" s="909"/>
      <c r="X911" s="909"/>
      <c r="Y911" s="909"/>
      <c r="Z911" s="909"/>
    </row>
    <row r="912" spans="1:26" ht="12.75" customHeight="1">
      <c r="A912" s="909"/>
      <c r="B912" s="909"/>
      <c r="C912" s="909"/>
      <c r="D912" s="909"/>
      <c r="E912" s="909"/>
      <c r="F912" s="909"/>
      <c r="G912" s="909"/>
      <c r="H912" s="909"/>
      <c r="I912" s="909"/>
      <c r="J912" s="909"/>
      <c r="K912" s="909"/>
      <c r="L912" s="909"/>
      <c r="M912" s="909"/>
      <c r="N912" s="909"/>
      <c r="O912" s="909"/>
      <c r="P912" s="909"/>
      <c r="Q912" s="909"/>
      <c r="R912" s="909"/>
      <c r="S912" s="909"/>
      <c r="T912" s="909"/>
      <c r="U912" s="909"/>
      <c r="V912" s="909"/>
      <c r="W912" s="909"/>
      <c r="X912" s="909"/>
      <c r="Y912" s="909"/>
      <c r="Z912" s="909"/>
    </row>
    <row r="913" spans="1:26" ht="12.75" customHeight="1">
      <c r="A913" s="909"/>
      <c r="B913" s="909"/>
      <c r="C913" s="909"/>
      <c r="D913" s="909"/>
      <c r="E913" s="909"/>
      <c r="F913" s="909"/>
      <c r="G913" s="909"/>
      <c r="H913" s="909"/>
      <c r="I913" s="909"/>
      <c r="J913" s="909"/>
      <c r="K913" s="909"/>
      <c r="L913" s="909"/>
      <c r="M913" s="909"/>
      <c r="N913" s="909"/>
      <c r="O913" s="909"/>
      <c r="P913" s="909"/>
      <c r="Q913" s="909"/>
      <c r="R913" s="909"/>
      <c r="S913" s="909"/>
      <c r="T913" s="909"/>
      <c r="U913" s="909"/>
      <c r="V913" s="909"/>
      <c r="W913" s="909"/>
      <c r="X913" s="909"/>
      <c r="Y913" s="909"/>
      <c r="Z913" s="909"/>
    </row>
    <row r="914" spans="1:26" ht="12.75" customHeight="1">
      <c r="A914" s="909"/>
      <c r="B914" s="909"/>
      <c r="C914" s="909"/>
      <c r="D914" s="909"/>
      <c r="E914" s="909"/>
      <c r="F914" s="909"/>
      <c r="G914" s="909"/>
      <c r="H914" s="909"/>
      <c r="I914" s="909"/>
      <c r="J914" s="909"/>
      <c r="K914" s="909"/>
      <c r="L914" s="909"/>
      <c r="M914" s="909"/>
      <c r="N914" s="909"/>
      <c r="O914" s="909"/>
      <c r="P914" s="909"/>
      <c r="Q914" s="909"/>
      <c r="R914" s="909"/>
      <c r="S914" s="909"/>
      <c r="T914" s="909"/>
      <c r="U914" s="909"/>
      <c r="V914" s="909"/>
      <c r="W914" s="909"/>
      <c r="X914" s="909"/>
      <c r="Y914" s="909"/>
      <c r="Z914" s="909"/>
    </row>
    <row r="915" spans="1:26" ht="12.75" customHeight="1">
      <c r="A915" s="909"/>
      <c r="B915" s="909"/>
      <c r="C915" s="909"/>
      <c r="D915" s="909"/>
      <c r="E915" s="909"/>
      <c r="F915" s="909"/>
      <c r="G915" s="909"/>
      <c r="H915" s="909"/>
      <c r="I915" s="909"/>
      <c r="J915" s="909"/>
      <c r="K915" s="909"/>
      <c r="L915" s="909"/>
      <c r="M915" s="909"/>
      <c r="N915" s="909"/>
      <c r="O915" s="909"/>
      <c r="P915" s="909"/>
      <c r="Q915" s="909"/>
      <c r="R915" s="909"/>
      <c r="S915" s="909"/>
      <c r="T915" s="909"/>
      <c r="U915" s="909"/>
      <c r="V915" s="909"/>
      <c r="W915" s="909"/>
      <c r="X915" s="909"/>
      <c r="Y915" s="909"/>
      <c r="Z915" s="909"/>
    </row>
    <row r="916" spans="1:26" ht="12.75" customHeight="1">
      <c r="A916" s="909"/>
      <c r="B916" s="909"/>
      <c r="C916" s="909"/>
      <c r="D916" s="909"/>
      <c r="E916" s="909"/>
      <c r="F916" s="909"/>
      <c r="G916" s="909"/>
      <c r="H916" s="909"/>
      <c r="I916" s="909"/>
      <c r="J916" s="909"/>
      <c r="K916" s="909"/>
      <c r="L916" s="909"/>
      <c r="M916" s="909"/>
      <c r="N916" s="909"/>
      <c r="O916" s="909"/>
      <c r="P916" s="909"/>
      <c r="Q916" s="909"/>
      <c r="R916" s="909"/>
      <c r="S916" s="909"/>
      <c r="T916" s="909"/>
      <c r="U916" s="909"/>
      <c r="V916" s="909"/>
      <c r="W916" s="909"/>
      <c r="X916" s="909"/>
      <c r="Y916" s="909"/>
      <c r="Z916" s="909"/>
    </row>
    <row r="917" spans="1:26" ht="12.75" customHeight="1">
      <c r="A917" s="909"/>
      <c r="B917" s="909"/>
      <c r="C917" s="909"/>
      <c r="D917" s="909"/>
      <c r="E917" s="909"/>
      <c r="F917" s="909"/>
      <c r="G917" s="909"/>
      <c r="H917" s="909"/>
      <c r="I917" s="909"/>
      <c r="J917" s="909"/>
      <c r="K917" s="909"/>
      <c r="L917" s="909"/>
      <c r="M917" s="909"/>
      <c r="N917" s="909"/>
      <c r="O917" s="909"/>
      <c r="P917" s="909"/>
      <c r="Q917" s="909"/>
      <c r="R917" s="909"/>
      <c r="S917" s="909"/>
      <c r="T917" s="909"/>
      <c r="U917" s="909"/>
      <c r="V917" s="909"/>
      <c r="W917" s="909"/>
      <c r="X917" s="909"/>
      <c r="Y917" s="909"/>
      <c r="Z917" s="909"/>
    </row>
    <row r="918" spans="1:26" ht="12.75" customHeight="1">
      <c r="A918" s="909"/>
      <c r="B918" s="909"/>
      <c r="C918" s="909"/>
      <c r="D918" s="909"/>
      <c r="E918" s="909"/>
      <c r="F918" s="909"/>
      <c r="G918" s="909"/>
      <c r="H918" s="909"/>
      <c r="I918" s="909"/>
      <c r="J918" s="909"/>
      <c r="K918" s="909"/>
      <c r="L918" s="909"/>
      <c r="M918" s="909"/>
      <c r="N918" s="909"/>
      <c r="O918" s="909"/>
      <c r="P918" s="909"/>
      <c r="Q918" s="909"/>
      <c r="R918" s="909"/>
      <c r="S918" s="909"/>
      <c r="T918" s="909"/>
      <c r="U918" s="909"/>
      <c r="V918" s="909"/>
      <c r="W918" s="909"/>
      <c r="X918" s="909"/>
      <c r="Y918" s="909"/>
      <c r="Z918" s="909"/>
    </row>
    <row r="919" spans="1:26" ht="12.75" customHeight="1">
      <c r="A919" s="909"/>
      <c r="B919" s="909"/>
      <c r="C919" s="909"/>
      <c r="D919" s="909"/>
      <c r="E919" s="909"/>
      <c r="F919" s="909"/>
      <c r="G919" s="909"/>
      <c r="H919" s="909"/>
      <c r="I919" s="909"/>
      <c r="J919" s="909"/>
      <c r="K919" s="909"/>
      <c r="L919" s="909"/>
      <c r="M919" s="909"/>
      <c r="N919" s="909"/>
      <c r="O919" s="909"/>
      <c r="P919" s="909"/>
      <c r="Q919" s="909"/>
      <c r="R919" s="909"/>
      <c r="S919" s="909"/>
      <c r="T919" s="909"/>
      <c r="U919" s="909"/>
      <c r="V919" s="909"/>
      <c r="W919" s="909"/>
      <c r="X919" s="909"/>
      <c r="Y919" s="909"/>
      <c r="Z919" s="909"/>
    </row>
    <row r="920" spans="1:26" ht="12.75" customHeight="1">
      <c r="A920" s="909"/>
      <c r="B920" s="909"/>
      <c r="C920" s="909"/>
      <c r="D920" s="909"/>
      <c r="E920" s="909"/>
      <c r="F920" s="909"/>
      <c r="G920" s="909"/>
      <c r="H920" s="909"/>
      <c r="I920" s="909"/>
      <c r="J920" s="909"/>
      <c r="K920" s="909"/>
      <c r="L920" s="909"/>
      <c r="M920" s="909"/>
      <c r="N920" s="909"/>
      <c r="O920" s="909"/>
      <c r="P920" s="909"/>
      <c r="Q920" s="909"/>
      <c r="R920" s="909"/>
      <c r="S920" s="909"/>
      <c r="T920" s="909"/>
      <c r="U920" s="909"/>
      <c r="V920" s="909"/>
      <c r="W920" s="909"/>
      <c r="X920" s="909"/>
      <c r="Y920" s="909"/>
      <c r="Z920" s="909"/>
    </row>
    <row r="921" spans="1:26" ht="12.75" customHeight="1">
      <c r="A921" s="909"/>
      <c r="B921" s="909"/>
      <c r="C921" s="909"/>
      <c r="D921" s="909"/>
      <c r="E921" s="909"/>
      <c r="F921" s="909"/>
      <c r="G921" s="909"/>
      <c r="H921" s="909"/>
      <c r="I921" s="909"/>
      <c r="J921" s="909"/>
      <c r="K921" s="909"/>
      <c r="L921" s="909"/>
      <c r="M921" s="909"/>
      <c r="N921" s="909"/>
      <c r="O921" s="909"/>
      <c r="P921" s="909"/>
      <c r="Q921" s="909"/>
      <c r="R921" s="909"/>
      <c r="S921" s="909"/>
      <c r="T921" s="909"/>
      <c r="U921" s="909"/>
      <c r="V921" s="909"/>
      <c r="W921" s="909"/>
      <c r="X921" s="909"/>
      <c r="Y921" s="909"/>
      <c r="Z921" s="909"/>
    </row>
    <row r="922" spans="1:26" ht="12.75" customHeight="1">
      <c r="A922" s="909"/>
      <c r="B922" s="909"/>
      <c r="C922" s="909"/>
      <c r="D922" s="909"/>
      <c r="E922" s="909"/>
      <c r="F922" s="909"/>
      <c r="G922" s="909"/>
      <c r="H922" s="909"/>
      <c r="I922" s="909"/>
      <c r="J922" s="909"/>
      <c r="K922" s="909"/>
      <c r="L922" s="909"/>
      <c r="M922" s="909"/>
      <c r="N922" s="909"/>
      <c r="O922" s="909"/>
      <c r="P922" s="909"/>
      <c r="Q922" s="909"/>
      <c r="R922" s="909"/>
      <c r="S922" s="909"/>
      <c r="T922" s="909"/>
      <c r="U922" s="909"/>
      <c r="V922" s="909"/>
      <c r="W922" s="909"/>
      <c r="X922" s="909"/>
      <c r="Y922" s="909"/>
      <c r="Z922" s="909"/>
    </row>
    <row r="923" spans="1:26" ht="12.75" customHeight="1">
      <c r="A923" s="909"/>
      <c r="B923" s="909"/>
      <c r="C923" s="909"/>
      <c r="D923" s="909"/>
      <c r="E923" s="909"/>
      <c r="F923" s="909"/>
      <c r="G923" s="909"/>
      <c r="H923" s="909"/>
      <c r="I923" s="909"/>
      <c r="J923" s="909"/>
      <c r="K923" s="909"/>
      <c r="L923" s="909"/>
      <c r="M923" s="909"/>
      <c r="N923" s="909"/>
      <c r="O923" s="909"/>
      <c r="P923" s="909"/>
      <c r="Q923" s="909"/>
      <c r="R923" s="909"/>
      <c r="S923" s="909"/>
      <c r="T923" s="909"/>
      <c r="U923" s="909"/>
      <c r="V923" s="909"/>
      <c r="W923" s="909"/>
      <c r="X923" s="909"/>
      <c r="Y923" s="909"/>
      <c r="Z923" s="909"/>
    </row>
    <row r="924" spans="1:26" ht="12.75" customHeight="1">
      <c r="A924" s="909"/>
      <c r="B924" s="909"/>
      <c r="C924" s="909"/>
      <c r="D924" s="909"/>
      <c r="E924" s="909"/>
      <c r="F924" s="909"/>
      <c r="G924" s="909"/>
      <c r="H924" s="909"/>
      <c r="I924" s="909"/>
      <c r="J924" s="909"/>
      <c r="K924" s="909"/>
      <c r="L924" s="909"/>
      <c r="M924" s="909"/>
      <c r="N924" s="909"/>
      <c r="O924" s="909"/>
      <c r="P924" s="909"/>
      <c r="Q924" s="909"/>
      <c r="R924" s="909"/>
      <c r="S924" s="909"/>
      <c r="T924" s="909"/>
      <c r="U924" s="909"/>
      <c r="V924" s="909"/>
      <c r="W924" s="909"/>
      <c r="X924" s="909"/>
      <c r="Y924" s="909"/>
      <c r="Z924" s="909"/>
    </row>
    <row r="925" spans="1:26" ht="12.75" customHeight="1">
      <c r="A925" s="909"/>
      <c r="B925" s="909"/>
      <c r="C925" s="909"/>
      <c r="D925" s="909"/>
      <c r="E925" s="909"/>
      <c r="F925" s="909"/>
      <c r="G925" s="909"/>
      <c r="H925" s="909"/>
      <c r="I925" s="909"/>
      <c r="J925" s="909"/>
      <c r="K925" s="909"/>
      <c r="L925" s="909"/>
      <c r="M925" s="909"/>
      <c r="N925" s="909"/>
      <c r="O925" s="909"/>
      <c r="P925" s="909"/>
      <c r="Q925" s="909"/>
      <c r="R925" s="909"/>
      <c r="S925" s="909"/>
      <c r="T925" s="909"/>
      <c r="U925" s="909"/>
      <c r="V925" s="909"/>
      <c r="W925" s="909"/>
      <c r="X925" s="909"/>
      <c r="Y925" s="909"/>
      <c r="Z925" s="909"/>
    </row>
    <row r="926" spans="1:26" ht="12.75" customHeight="1">
      <c r="A926" s="909"/>
      <c r="B926" s="909"/>
      <c r="C926" s="909"/>
      <c r="D926" s="909"/>
      <c r="E926" s="909"/>
      <c r="F926" s="909"/>
      <c r="G926" s="909"/>
      <c r="H926" s="909"/>
      <c r="I926" s="909"/>
      <c r="J926" s="909"/>
      <c r="K926" s="909"/>
      <c r="L926" s="909"/>
      <c r="M926" s="909"/>
      <c r="N926" s="909"/>
      <c r="O926" s="909"/>
      <c r="P926" s="909"/>
      <c r="Q926" s="909"/>
      <c r="R926" s="909"/>
      <c r="S926" s="909"/>
      <c r="T926" s="909"/>
      <c r="U926" s="909"/>
      <c r="V926" s="909"/>
      <c r="W926" s="909"/>
      <c r="X926" s="909"/>
      <c r="Y926" s="909"/>
      <c r="Z926" s="909"/>
    </row>
    <row r="927" spans="1:26" ht="12.75" customHeight="1">
      <c r="A927" s="909"/>
      <c r="B927" s="909"/>
      <c r="C927" s="909"/>
      <c r="D927" s="909"/>
      <c r="E927" s="909"/>
      <c r="F927" s="909"/>
      <c r="G927" s="909"/>
      <c r="H927" s="909"/>
      <c r="I927" s="909"/>
      <c r="J927" s="909"/>
      <c r="K927" s="909"/>
      <c r="L927" s="909"/>
      <c r="M927" s="909"/>
      <c r="N927" s="909"/>
      <c r="O927" s="909"/>
      <c r="P927" s="909"/>
      <c r="Q927" s="909"/>
      <c r="R927" s="909"/>
      <c r="S927" s="909"/>
      <c r="T927" s="909"/>
      <c r="U927" s="909"/>
      <c r="V927" s="909"/>
      <c r="W927" s="909"/>
      <c r="X927" s="909"/>
      <c r="Y927" s="909"/>
      <c r="Z927" s="909"/>
    </row>
    <row r="928" spans="1:26" ht="12.75" customHeight="1">
      <c r="A928" s="909"/>
      <c r="B928" s="909"/>
      <c r="C928" s="909"/>
      <c r="D928" s="909"/>
      <c r="E928" s="909"/>
      <c r="F928" s="909"/>
      <c r="G928" s="909"/>
      <c r="H928" s="909"/>
      <c r="I928" s="909"/>
      <c r="J928" s="909"/>
      <c r="K928" s="909"/>
      <c r="L928" s="909"/>
      <c r="M928" s="909"/>
      <c r="N928" s="909"/>
      <c r="O928" s="909"/>
      <c r="P928" s="909"/>
      <c r="Q928" s="909"/>
      <c r="R928" s="909"/>
      <c r="S928" s="909"/>
      <c r="T928" s="909"/>
      <c r="U928" s="909"/>
      <c r="V928" s="909"/>
      <c r="W928" s="909"/>
      <c r="X928" s="909"/>
      <c r="Y928" s="909"/>
      <c r="Z928" s="909"/>
    </row>
    <row r="929" spans="1:26" ht="12.75" customHeight="1">
      <c r="A929" s="909"/>
      <c r="B929" s="909"/>
      <c r="C929" s="909"/>
      <c r="D929" s="909"/>
      <c r="E929" s="909"/>
      <c r="F929" s="909"/>
      <c r="G929" s="909"/>
      <c r="H929" s="909"/>
      <c r="I929" s="909"/>
      <c r="J929" s="909"/>
      <c r="K929" s="909"/>
      <c r="L929" s="909"/>
      <c r="M929" s="909"/>
      <c r="N929" s="909"/>
      <c r="O929" s="909"/>
      <c r="P929" s="909"/>
      <c r="Q929" s="909"/>
      <c r="R929" s="909"/>
      <c r="S929" s="909"/>
      <c r="T929" s="909"/>
      <c r="U929" s="909"/>
      <c r="V929" s="909"/>
      <c r="W929" s="909"/>
      <c r="X929" s="909"/>
      <c r="Y929" s="909"/>
      <c r="Z929" s="909"/>
    </row>
    <row r="930" spans="1:26" ht="12.75" customHeight="1">
      <c r="A930" s="909"/>
      <c r="B930" s="909"/>
      <c r="C930" s="909"/>
      <c r="D930" s="909"/>
      <c r="E930" s="909"/>
      <c r="F930" s="909"/>
      <c r="G930" s="909"/>
      <c r="H930" s="909"/>
      <c r="I930" s="909"/>
      <c r="J930" s="909"/>
      <c r="K930" s="909"/>
      <c r="L930" s="909"/>
      <c r="M930" s="909"/>
      <c r="N930" s="909"/>
      <c r="O930" s="909"/>
      <c r="P930" s="909"/>
      <c r="Q930" s="909"/>
      <c r="R930" s="909"/>
      <c r="S930" s="909"/>
      <c r="T930" s="909"/>
      <c r="U930" s="909"/>
      <c r="V930" s="909"/>
      <c r="W930" s="909"/>
      <c r="X930" s="909"/>
      <c r="Y930" s="909"/>
      <c r="Z930" s="909"/>
    </row>
    <row r="931" spans="1:26" ht="12.75" customHeight="1">
      <c r="A931" s="909"/>
      <c r="B931" s="909"/>
      <c r="C931" s="909"/>
      <c r="D931" s="909"/>
      <c r="E931" s="909"/>
      <c r="F931" s="909"/>
      <c r="G931" s="909"/>
      <c r="H931" s="909"/>
      <c r="I931" s="909"/>
      <c r="J931" s="909"/>
      <c r="K931" s="909"/>
      <c r="L931" s="909"/>
      <c r="M931" s="909"/>
      <c r="N931" s="909"/>
      <c r="O931" s="909"/>
      <c r="P931" s="909"/>
      <c r="Q931" s="909"/>
      <c r="R931" s="909"/>
      <c r="S931" s="909"/>
      <c r="T931" s="909"/>
      <c r="U931" s="909"/>
      <c r="V931" s="909"/>
      <c r="W931" s="909"/>
      <c r="X931" s="909"/>
      <c r="Y931" s="909"/>
      <c r="Z931" s="909"/>
    </row>
    <row r="932" spans="1:26" ht="12.75" customHeight="1">
      <c r="A932" s="909"/>
      <c r="B932" s="909"/>
      <c r="C932" s="909"/>
      <c r="D932" s="909"/>
      <c r="E932" s="909"/>
      <c r="F932" s="909"/>
      <c r="G932" s="909"/>
      <c r="H932" s="909"/>
      <c r="I932" s="909"/>
      <c r="J932" s="909"/>
      <c r="K932" s="909"/>
      <c r="L932" s="909"/>
      <c r="M932" s="909"/>
      <c r="N932" s="909"/>
      <c r="O932" s="909"/>
      <c r="P932" s="909"/>
      <c r="Q932" s="909"/>
      <c r="R932" s="909"/>
      <c r="S932" s="909"/>
      <c r="T932" s="909"/>
      <c r="U932" s="909"/>
      <c r="V932" s="909"/>
      <c r="W932" s="909"/>
      <c r="X932" s="909"/>
      <c r="Y932" s="909"/>
      <c r="Z932" s="909"/>
    </row>
    <row r="933" spans="1:26" ht="12.75" customHeight="1">
      <c r="A933" s="909"/>
      <c r="B933" s="909"/>
      <c r="C933" s="909"/>
      <c r="D933" s="909"/>
      <c r="E933" s="909"/>
      <c r="F933" s="909"/>
      <c r="G933" s="909"/>
      <c r="H933" s="909"/>
      <c r="I933" s="909"/>
      <c r="J933" s="909"/>
      <c r="K933" s="909"/>
      <c r="L933" s="909"/>
      <c r="M933" s="909"/>
      <c r="N933" s="909"/>
      <c r="O933" s="909"/>
      <c r="P933" s="909"/>
      <c r="Q933" s="909"/>
      <c r="R933" s="909"/>
      <c r="S933" s="909"/>
      <c r="T933" s="909"/>
      <c r="U933" s="909"/>
      <c r="V933" s="909"/>
      <c r="W933" s="909"/>
      <c r="X933" s="909"/>
      <c r="Y933" s="909"/>
      <c r="Z933" s="909"/>
    </row>
    <row r="934" spans="1:26" ht="12.75" customHeight="1">
      <c r="A934" s="909"/>
      <c r="B934" s="909"/>
      <c r="C934" s="909"/>
      <c r="D934" s="909"/>
      <c r="E934" s="909"/>
      <c r="F934" s="909"/>
      <c r="G934" s="909"/>
      <c r="H934" s="909"/>
      <c r="I934" s="909"/>
      <c r="J934" s="909"/>
      <c r="K934" s="909"/>
      <c r="L934" s="909"/>
      <c r="M934" s="909"/>
      <c r="N934" s="909"/>
      <c r="O934" s="909"/>
      <c r="P934" s="909"/>
      <c r="Q934" s="909"/>
      <c r="R934" s="909"/>
      <c r="S934" s="909"/>
      <c r="T934" s="909"/>
      <c r="U934" s="909"/>
      <c r="V934" s="909"/>
      <c r="W934" s="909"/>
      <c r="X934" s="909"/>
      <c r="Y934" s="909"/>
      <c r="Z934" s="909"/>
    </row>
    <row r="935" spans="1:26" ht="12.75" customHeight="1">
      <c r="A935" s="909"/>
      <c r="B935" s="909"/>
      <c r="C935" s="909"/>
      <c r="D935" s="909"/>
      <c r="E935" s="909"/>
      <c r="F935" s="909"/>
      <c r="G935" s="909"/>
      <c r="H935" s="909"/>
      <c r="I935" s="909"/>
      <c r="J935" s="909"/>
      <c r="K935" s="909"/>
      <c r="L935" s="909"/>
      <c r="M935" s="909"/>
      <c r="N935" s="909"/>
      <c r="O935" s="909"/>
      <c r="P935" s="909"/>
      <c r="Q935" s="909"/>
      <c r="R935" s="909"/>
      <c r="S935" s="909"/>
      <c r="T935" s="909"/>
      <c r="U935" s="909"/>
      <c r="V935" s="909"/>
      <c r="W935" s="909"/>
      <c r="X935" s="909"/>
      <c r="Y935" s="909"/>
      <c r="Z935" s="909"/>
    </row>
    <row r="936" spans="1:26" ht="12.75" customHeight="1">
      <c r="A936" s="909"/>
      <c r="B936" s="909"/>
      <c r="C936" s="909"/>
      <c r="D936" s="909"/>
      <c r="E936" s="909"/>
      <c r="F936" s="909"/>
      <c r="G936" s="909"/>
      <c r="H936" s="909"/>
      <c r="I936" s="909"/>
      <c r="J936" s="909"/>
      <c r="K936" s="909"/>
      <c r="L936" s="909"/>
      <c r="M936" s="909"/>
      <c r="N936" s="909"/>
      <c r="O936" s="909"/>
      <c r="P936" s="909"/>
      <c r="Q936" s="909"/>
      <c r="R936" s="909"/>
      <c r="S936" s="909"/>
      <c r="T936" s="909"/>
      <c r="U936" s="909"/>
      <c r="V936" s="909"/>
      <c r="W936" s="909"/>
      <c r="X936" s="909"/>
      <c r="Y936" s="909"/>
      <c r="Z936" s="909"/>
    </row>
    <row r="937" spans="1:26" ht="12.75" customHeight="1">
      <c r="A937" s="909"/>
      <c r="B937" s="909"/>
      <c r="C937" s="909"/>
      <c r="D937" s="909"/>
      <c r="E937" s="909"/>
      <c r="F937" s="909"/>
      <c r="G937" s="909"/>
      <c r="H937" s="909"/>
      <c r="I937" s="909"/>
      <c r="J937" s="909"/>
      <c r="K937" s="909"/>
      <c r="L937" s="909"/>
      <c r="M937" s="909"/>
      <c r="N937" s="909"/>
      <c r="O937" s="909"/>
      <c r="P937" s="909"/>
      <c r="Q937" s="909"/>
      <c r="R937" s="909"/>
      <c r="S937" s="909"/>
      <c r="T937" s="909"/>
      <c r="U937" s="909"/>
      <c r="V937" s="909"/>
      <c r="W937" s="909"/>
      <c r="X937" s="909"/>
      <c r="Y937" s="909"/>
      <c r="Z937" s="909"/>
    </row>
    <row r="938" spans="1:26" ht="12.75" customHeight="1">
      <c r="A938" s="909"/>
      <c r="B938" s="909"/>
      <c r="C938" s="909"/>
      <c r="D938" s="909"/>
      <c r="E938" s="909"/>
      <c r="F938" s="909"/>
      <c r="G938" s="909"/>
      <c r="H938" s="909"/>
      <c r="I938" s="909"/>
      <c r="J938" s="909"/>
      <c r="K938" s="909"/>
      <c r="L938" s="909"/>
      <c r="M938" s="909"/>
      <c r="N938" s="909"/>
      <c r="O938" s="909"/>
      <c r="P938" s="909"/>
      <c r="Q938" s="909"/>
      <c r="R938" s="909"/>
      <c r="S938" s="909"/>
      <c r="T938" s="909"/>
      <c r="U938" s="909"/>
      <c r="V938" s="909"/>
      <c r="W938" s="909"/>
      <c r="X938" s="909"/>
      <c r="Y938" s="909"/>
      <c r="Z938" s="909"/>
    </row>
    <row r="939" spans="1:26" ht="12.75" customHeight="1">
      <c r="A939" s="909"/>
      <c r="B939" s="909"/>
      <c r="C939" s="909"/>
      <c r="D939" s="909"/>
      <c r="E939" s="909"/>
      <c r="F939" s="909"/>
      <c r="G939" s="909"/>
      <c r="H939" s="909"/>
      <c r="I939" s="909"/>
      <c r="J939" s="909"/>
      <c r="K939" s="909"/>
      <c r="L939" s="909"/>
      <c r="M939" s="909"/>
      <c r="N939" s="909"/>
      <c r="O939" s="909"/>
      <c r="P939" s="909"/>
      <c r="Q939" s="909"/>
      <c r="R939" s="909"/>
      <c r="S939" s="909"/>
      <c r="T939" s="909"/>
      <c r="U939" s="909"/>
      <c r="V939" s="909"/>
      <c r="W939" s="909"/>
      <c r="X939" s="909"/>
      <c r="Y939" s="909"/>
      <c r="Z939" s="909"/>
    </row>
    <row r="940" spans="1:26" ht="12.75" customHeight="1">
      <c r="A940" s="909"/>
      <c r="B940" s="909"/>
      <c r="C940" s="909"/>
      <c r="D940" s="909"/>
      <c r="E940" s="909"/>
      <c r="F940" s="909"/>
      <c r="G940" s="909"/>
      <c r="H940" s="909"/>
      <c r="I940" s="909"/>
      <c r="J940" s="909"/>
      <c r="K940" s="909"/>
      <c r="L940" s="909"/>
      <c r="M940" s="909"/>
      <c r="N940" s="909"/>
      <c r="O940" s="909"/>
      <c r="P940" s="909"/>
      <c r="Q940" s="909"/>
      <c r="R940" s="909"/>
      <c r="S940" s="909"/>
      <c r="T940" s="909"/>
      <c r="U940" s="909"/>
      <c r="V940" s="909"/>
      <c r="W940" s="909"/>
      <c r="X940" s="909"/>
      <c r="Y940" s="909"/>
      <c r="Z940" s="909"/>
    </row>
    <row r="941" spans="1:26" ht="12.75" customHeight="1">
      <c r="A941" s="909"/>
      <c r="B941" s="909"/>
      <c r="C941" s="909"/>
      <c r="D941" s="909"/>
      <c r="E941" s="909"/>
      <c r="F941" s="909"/>
      <c r="G941" s="909"/>
      <c r="H941" s="909"/>
      <c r="I941" s="909"/>
      <c r="J941" s="909"/>
      <c r="K941" s="909"/>
      <c r="L941" s="909"/>
      <c r="M941" s="909"/>
      <c r="N941" s="909"/>
      <c r="O941" s="909"/>
      <c r="P941" s="909"/>
      <c r="Q941" s="909"/>
      <c r="R941" s="909"/>
      <c r="S941" s="909"/>
      <c r="T941" s="909"/>
      <c r="U941" s="909"/>
      <c r="V941" s="909"/>
      <c r="W941" s="909"/>
      <c r="X941" s="909"/>
      <c r="Y941" s="909"/>
      <c r="Z941" s="909"/>
    </row>
    <row r="942" spans="1:26" ht="12.75" customHeight="1">
      <c r="A942" s="909"/>
      <c r="B942" s="909"/>
      <c r="C942" s="909"/>
      <c r="D942" s="909"/>
      <c r="E942" s="909"/>
      <c r="F942" s="909"/>
      <c r="G942" s="909"/>
      <c r="H942" s="909"/>
      <c r="I942" s="909"/>
      <c r="J942" s="909"/>
      <c r="K942" s="909"/>
      <c r="L942" s="909"/>
      <c r="M942" s="909"/>
      <c r="N942" s="909"/>
      <c r="O942" s="909"/>
      <c r="P942" s="909"/>
      <c r="Q942" s="909"/>
      <c r="R942" s="909"/>
      <c r="S942" s="909"/>
      <c r="T942" s="909"/>
      <c r="U942" s="909"/>
      <c r="V942" s="909"/>
      <c r="W942" s="909"/>
      <c r="X942" s="909"/>
      <c r="Y942" s="909"/>
      <c r="Z942" s="909"/>
    </row>
    <row r="943" spans="1:26" ht="12.75" customHeight="1">
      <c r="A943" s="909"/>
      <c r="B943" s="909"/>
      <c r="C943" s="909"/>
      <c r="D943" s="909"/>
      <c r="E943" s="909"/>
      <c r="F943" s="909"/>
      <c r="G943" s="909"/>
      <c r="H943" s="909"/>
      <c r="I943" s="909"/>
      <c r="J943" s="909"/>
      <c r="K943" s="909"/>
      <c r="L943" s="909"/>
      <c r="M943" s="909"/>
      <c r="N943" s="909"/>
      <c r="O943" s="909"/>
      <c r="P943" s="909"/>
      <c r="Q943" s="909"/>
      <c r="R943" s="909"/>
      <c r="S943" s="909"/>
      <c r="T943" s="909"/>
      <c r="U943" s="909"/>
      <c r="V943" s="909"/>
      <c r="W943" s="909"/>
      <c r="X943" s="909"/>
      <c r="Y943" s="909"/>
      <c r="Z943" s="909"/>
    </row>
    <row r="944" spans="1:26" ht="12.75" customHeight="1">
      <c r="A944" s="909"/>
      <c r="B944" s="909"/>
      <c r="C944" s="909"/>
      <c r="D944" s="909"/>
      <c r="E944" s="909"/>
      <c r="F944" s="909"/>
      <c r="G944" s="909"/>
      <c r="H944" s="909"/>
      <c r="I944" s="909"/>
      <c r="J944" s="909"/>
      <c r="K944" s="909"/>
      <c r="L944" s="909"/>
      <c r="M944" s="909"/>
      <c r="N944" s="909"/>
      <c r="O944" s="909"/>
      <c r="P944" s="909"/>
      <c r="Q944" s="909"/>
      <c r="R944" s="909"/>
      <c r="S944" s="909"/>
      <c r="T944" s="909"/>
      <c r="U944" s="909"/>
      <c r="V944" s="909"/>
      <c r="W944" s="909"/>
      <c r="X944" s="909"/>
      <c r="Y944" s="909"/>
      <c r="Z944" s="909"/>
    </row>
    <row r="945" spans="1:26" ht="12.75" customHeight="1">
      <c r="A945" s="909"/>
      <c r="B945" s="909"/>
      <c r="C945" s="909"/>
      <c r="D945" s="909"/>
      <c r="E945" s="909"/>
      <c r="F945" s="909"/>
      <c r="G945" s="909"/>
      <c r="H945" s="909"/>
      <c r="I945" s="909"/>
      <c r="J945" s="909"/>
      <c r="K945" s="909"/>
      <c r="L945" s="909"/>
      <c r="M945" s="909"/>
      <c r="N945" s="909"/>
      <c r="O945" s="909"/>
      <c r="P945" s="909"/>
      <c r="Q945" s="909"/>
      <c r="R945" s="909"/>
      <c r="S945" s="909"/>
      <c r="T945" s="909"/>
      <c r="U945" s="909"/>
      <c r="V945" s="909"/>
      <c r="W945" s="909"/>
      <c r="X945" s="909"/>
      <c r="Y945" s="909"/>
      <c r="Z945" s="909"/>
    </row>
    <row r="946" spans="1:26" ht="12.75" customHeight="1">
      <c r="A946" s="909"/>
      <c r="B946" s="909"/>
      <c r="C946" s="909"/>
      <c r="D946" s="909"/>
      <c r="E946" s="909"/>
      <c r="F946" s="909"/>
      <c r="G946" s="909"/>
      <c r="H946" s="909"/>
      <c r="I946" s="909"/>
      <c r="J946" s="909"/>
      <c r="K946" s="909"/>
      <c r="L946" s="909"/>
      <c r="M946" s="909"/>
      <c r="N946" s="909"/>
      <c r="O946" s="909"/>
      <c r="P946" s="909"/>
      <c r="Q946" s="909"/>
      <c r="R946" s="909"/>
      <c r="S946" s="909"/>
      <c r="T946" s="909"/>
      <c r="U946" s="909"/>
      <c r="V946" s="909"/>
      <c r="W946" s="909"/>
      <c r="X946" s="909"/>
      <c r="Y946" s="909"/>
      <c r="Z946" s="909"/>
    </row>
    <row r="947" spans="1:26" ht="12.75" customHeight="1">
      <c r="A947" s="909"/>
      <c r="B947" s="909"/>
      <c r="C947" s="909"/>
      <c r="D947" s="909"/>
      <c r="E947" s="909"/>
      <c r="F947" s="909"/>
      <c r="G947" s="909"/>
      <c r="H947" s="909"/>
      <c r="I947" s="909"/>
      <c r="J947" s="909"/>
      <c r="K947" s="909"/>
      <c r="L947" s="909"/>
      <c r="M947" s="909"/>
      <c r="N947" s="909"/>
      <c r="O947" s="909"/>
      <c r="P947" s="909"/>
      <c r="Q947" s="909"/>
      <c r="R947" s="909"/>
      <c r="S947" s="909"/>
      <c r="T947" s="909"/>
      <c r="U947" s="909"/>
      <c r="V947" s="909"/>
      <c r="W947" s="909"/>
      <c r="X947" s="909"/>
      <c r="Y947" s="909"/>
      <c r="Z947" s="909"/>
    </row>
    <row r="948" spans="1:26" ht="12.75" customHeight="1">
      <c r="A948" s="909"/>
      <c r="B948" s="909"/>
      <c r="C948" s="909"/>
      <c r="D948" s="909"/>
      <c r="E948" s="909"/>
      <c r="F948" s="909"/>
      <c r="G948" s="909"/>
      <c r="H948" s="909"/>
      <c r="I948" s="909"/>
      <c r="J948" s="909"/>
      <c r="K948" s="909"/>
      <c r="L948" s="909"/>
      <c r="M948" s="909"/>
      <c r="N948" s="909"/>
      <c r="O948" s="909"/>
      <c r="P948" s="909"/>
      <c r="Q948" s="909"/>
      <c r="R948" s="909"/>
      <c r="S948" s="909"/>
      <c r="T948" s="909"/>
      <c r="U948" s="909"/>
      <c r="V948" s="909"/>
      <c r="W948" s="909"/>
      <c r="X948" s="909"/>
      <c r="Y948" s="909"/>
      <c r="Z948" s="909"/>
    </row>
    <row r="949" spans="1:26" ht="12.75" customHeight="1">
      <c r="A949" s="909"/>
      <c r="B949" s="909"/>
      <c r="C949" s="909"/>
      <c r="D949" s="909"/>
      <c r="E949" s="909"/>
      <c r="F949" s="909"/>
      <c r="G949" s="909"/>
      <c r="H949" s="909"/>
      <c r="I949" s="909"/>
      <c r="J949" s="909"/>
      <c r="K949" s="909"/>
      <c r="L949" s="909"/>
      <c r="M949" s="909"/>
      <c r="N949" s="909"/>
      <c r="O949" s="909"/>
      <c r="P949" s="909"/>
      <c r="Q949" s="909"/>
      <c r="R949" s="909"/>
      <c r="S949" s="909"/>
      <c r="T949" s="909"/>
      <c r="U949" s="909"/>
      <c r="V949" s="909"/>
      <c r="W949" s="909"/>
      <c r="X949" s="909"/>
      <c r="Y949" s="909"/>
      <c r="Z949" s="909"/>
    </row>
    <row r="950" spans="1:26" ht="12.75" customHeight="1">
      <c r="A950" s="909"/>
      <c r="B950" s="909"/>
      <c r="C950" s="909"/>
      <c r="D950" s="909"/>
      <c r="E950" s="909"/>
      <c r="F950" s="909"/>
      <c r="G950" s="909"/>
      <c r="H950" s="909"/>
      <c r="I950" s="909"/>
      <c r="J950" s="909"/>
      <c r="K950" s="909"/>
      <c r="L950" s="909"/>
      <c r="M950" s="909"/>
      <c r="N950" s="909"/>
      <c r="O950" s="909"/>
      <c r="P950" s="909"/>
      <c r="Q950" s="909"/>
      <c r="R950" s="909"/>
      <c r="S950" s="909"/>
      <c r="T950" s="909"/>
      <c r="U950" s="909"/>
      <c r="V950" s="909"/>
      <c r="W950" s="909"/>
      <c r="X950" s="909"/>
      <c r="Y950" s="909"/>
      <c r="Z950" s="909"/>
    </row>
    <row r="951" spans="1:26" ht="12.75" customHeight="1">
      <c r="A951" s="909"/>
      <c r="B951" s="909"/>
      <c r="C951" s="909"/>
      <c r="D951" s="909"/>
      <c r="E951" s="909"/>
      <c r="F951" s="909"/>
      <c r="G951" s="909"/>
      <c r="H951" s="909"/>
      <c r="I951" s="909"/>
      <c r="J951" s="909"/>
      <c r="K951" s="909"/>
      <c r="L951" s="909"/>
      <c r="M951" s="909"/>
      <c r="N951" s="909"/>
      <c r="O951" s="909"/>
      <c r="P951" s="909"/>
      <c r="Q951" s="909"/>
      <c r="R951" s="909"/>
      <c r="S951" s="909"/>
      <c r="T951" s="909"/>
      <c r="U951" s="909"/>
      <c r="V951" s="909"/>
      <c r="W951" s="909"/>
      <c r="X951" s="909"/>
      <c r="Y951" s="909"/>
      <c r="Z951" s="909"/>
    </row>
    <row r="952" spans="1:26" ht="12.75" customHeight="1">
      <c r="A952" s="909"/>
      <c r="B952" s="909"/>
      <c r="C952" s="909"/>
      <c r="D952" s="909"/>
      <c r="E952" s="909"/>
      <c r="F952" s="909"/>
      <c r="G952" s="909"/>
      <c r="H952" s="909"/>
      <c r="I952" s="909"/>
      <c r="J952" s="909"/>
      <c r="K952" s="909"/>
      <c r="L952" s="909"/>
      <c r="M952" s="909"/>
      <c r="N952" s="909"/>
      <c r="O952" s="909"/>
      <c r="P952" s="909"/>
      <c r="Q952" s="909"/>
      <c r="R952" s="909"/>
      <c r="S952" s="909"/>
      <c r="T952" s="909"/>
      <c r="U952" s="909"/>
      <c r="V952" s="909"/>
      <c r="W952" s="909"/>
      <c r="X952" s="909"/>
      <c r="Y952" s="909"/>
      <c r="Z952" s="909"/>
    </row>
    <row r="953" spans="1:26" ht="12.75" customHeight="1">
      <c r="A953" s="909"/>
      <c r="B953" s="909"/>
      <c r="C953" s="909"/>
      <c r="D953" s="909"/>
      <c r="E953" s="909"/>
      <c r="F953" s="909"/>
      <c r="G953" s="909"/>
      <c r="H953" s="909"/>
      <c r="I953" s="909"/>
      <c r="J953" s="909"/>
      <c r="K953" s="909"/>
      <c r="L953" s="909"/>
      <c r="M953" s="909"/>
      <c r="N953" s="909"/>
      <c r="O953" s="909"/>
      <c r="P953" s="909"/>
      <c r="Q953" s="909"/>
      <c r="R953" s="909"/>
      <c r="S953" s="909"/>
      <c r="T953" s="909"/>
      <c r="U953" s="909"/>
      <c r="V953" s="909"/>
      <c r="W953" s="909"/>
      <c r="X953" s="909"/>
      <c r="Y953" s="909"/>
      <c r="Z953" s="909"/>
    </row>
    <row r="954" spans="1:26" ht="12.75" customHeight="1">
      <c r="A954" s="909"/>
      <c r="B954" s="909"/>
      <c r="C954" s="909"/>
      <c r="D954" s="909"/>
      <c r="E954" s="909"/>
      <c r="F954" s="909"/>
      <c r="G954" s="909"/>
      <c r="H954" s="909"/>
      <c r="I954" s="909"/>
      <c r="J954" s="909"/>
      <c r="K954" s="909"/>
      <c r="L954" s="909"/>
      <c r="M954" s="909"/>
      <c r="N954" s="909"/>
      <c r="O954" s="909"/>
      <c r="P954" s="909"/>
      <c r="Q954" s="909"/>
      <c r="R954" s="909"/>
      <c r="S954" s="909"/>
      <c r="T954" s="909"/>
      <c r="U954" s="909"/>
      <c r="V954" s="909"/>
      <c r="W954" s="909"/>
      <c r="X954" s="909"/>
      <c r="Y954" s="909"/>
      <c r="Z954" s="909"/>
    </row>
    <row r="955" spans="1:26" ht="12.75" customHeight="1">
      <c r="A955" s="909"/>
      <c r="B955" s="909"/>
      <c r="C955" s="909"/>
      <c r="D955" s="909"/>
      <c r="E955" s="909"/>
      <c r="F955" s="909"/>
      <c r="G955" s="909"/>
      <c r="H955" s="909"/>
      <c r="I955" s="909"/>
      <c r="J955" s="909"/>
      <c r="K955" s="909"/>
      <c r="L955" s="909"/>
      <c r="M955" s="909"/>
      <c r="N955" s="909"/>
      <c r="O955" s="909"/>
      <c r="P955" s="909"/>
      <c r="Q955" s="909"/>
      <c r="R955" s="909"/>
      <c r="S955" s="909"/>
      <c r="T955" s="909"/>
      <c r="U955" s="909"/>
      <c r="V955" s="909"/>
      <c r="W955" s="909"/>
      <c r="X955" s="909"/>
      <c r="Y955" s="909"/>
      <c r="Z955" s="909"/>
    </row>
    <row r="956" spans="1:26" ht="12.75" customHeight="1">
      <c r="A956" s="909"/>
      <c r="B956" s="909"/>
      <c r="C956" s="909"/>
      <c r="D956" s="909"/>
      <c r="E956" s="909"/>
      <c r="F956" s="909"/>
      <c r="G956" s="909"/>
      <c r="H956" s="909"/>
      <c r="I956" s="909"/>
      <c r="J956" s="909"/>
      <c r="K956" s="909"/>
      <c r="L956" s="909"/>
      <c r="M956" s="909"/>
      <c r="N956" s="909"/>
      <c r="O956" s="909"/>
      <c r="P956" s="909"/>
      <c r="Q956" s="909"/>
      <c r="R956" s="909"/>
      <c r="S956" s="909"/>
      <c r="T956" s="909"/>
      <c r="U956" s="909"/>
      <c r="V956" s="909"/>
      <c r="W956" s="909"/>
      <c r="X956" s="909"/>
      <c r="Y956" s="909"/>
      <c r="Z956" s="909"/>
    </row>
    <row r="957" spans="1:26" ht="12.75" customHeight="1">
      <c r="A957" s="909"/>
      <c r="B957" s="909"/>
      <c r="C957" s="909"/>
      <c r="D957" s="909"/>
      <c r="E957" s="909"/>
      <c r="F957" s="909"/>
      <c r="G957" s="909"/>
      <c r="H957" s="909"/>
      <c r="I957" s="909"/>
      <c r="J957" s="909"/>
      <c r="K957" s="909"/>
      <c r="L957" s="909"/>
      <c r="M957" s="909"/>
      <c r="N957" s="909"/>
      <c r="O957" s="909"/>
      <c r="P957" s="909"/>
      <c r="Q957" s="909"/>
      <c r="R957" s="909"/>
      <c r="S957" s="909"/>
      <c r="T957" s="909"/>
      <c r="U957" s="909"/>
      <c r="V957" s="909"/>
      <c r="W957" s="909"/>
      <c r="X957" s="909"/>
      <c r="Y957" s="909"/>
      <c r="Z957" s="909"/>
    </row>
    <row r="958" spans="1:26" ht="12.75" customHeight="1">
      <c r="A958" s="909"/>
      <c r="B958" s="909"/>
      <c r="C958" s="909"/>
      <c r="D958" s="909"/>
      <c r="E958" s="909"/>
      <c r="F958" s="909"/>
      <c r="G958" s="909"/>
      <c r="H958" s="909"/>
      <c r="I958" s="909"/>
      <c r="J958" s="909"/>
      <c r="K958" s="909"/>
      <c r="L958" s="909"/>
      <c r="M958" s="909"/>
      <c r="N958" s="909"/>
      <c r="O958" s="909"/>
      <c r="P958" s="909"/>
      <c r="Q958" s="909"/>
      <c r="R958" s="909"/>
      <c r="S958" s="909"/>
      <c r="T958" s="909"/>
      <c r="U958" s="909"/>
      <c r="V958" s="909"/>
      <c r="W958" s="909"/>
      <c r="X958" s="909"/>
      <c r="Y958" s="909"/>
      <c r="Z958" s="909"/>
    </row>
    <row r="959" spans="1:26" ht="12.75" customHeight="1">
      <c r="A959" s="909"/>
      <c r="B959" s="909"/>
      <c r="C959" s="909"/>
      <c r="D959" s="909"/>
      <c r="E959" s="909"/>
      <c r="F959" s="909"/>
      <c r="G959" s="909"/>
      <c r="H959" s="909"/>
      <c r="I959" s="909"/>
      <c r="J959" s="909"/>
      <c r="K959" s="909"/>
      <c r="L959" s="909"/>
      <c r="M959" s="909"/>
      <c r="N959" s="909"/>
      <c r="O959" s="909"/>
      <c r="P959" s="909"/>
      <c r="Q959" s="909"/>
      <c r="R959" s="909"/>
      <c r="S959" s="909"/>
      <c r="T959" s="909"/>
      <c r="U959" s="909"/>
      <c r="V959" s="909"/>
      <c r="W959" s="909"/>
      <c r="X959" s="909"/>
      <c r="Y959" s="909"/>
      <c r="Z959" s="909"/>
    </row>
    <row r="960" spans="1:26" ht="12.75" customHeight="1">
      <c r="A960" s="909"/>
      <c r="B960" s="909"/>
      <c r="C960" s="909"/>
      <c r="D960" s="909"/>
      <c r="E960" s="909"/>
      <c r="F960" s="909"/>
      <c r="G960" s="909"/>
      <c r="H960" s="909"/>
      <c r="I960" s="909"/>
      <c r="J960" s="909"/>
      <c r="K960" s="909"/>
      <c r="L960" s="909"/>
      <c r="M960" s="909"/>
      <c r="N960" s="909"/>
      <c r="O960" s="909"/>
      <c r="P960" s="909"/>
      <c r="Q960" s="909"/>
      <c r="R960" s="909"/>
      <c r="S960" s="909"/>
      <c r="T960" s="909"/>
      <c r="U960" s="909"/>
      <c r="V960" s="909"/>
      <c r="W960" s="909"/>
      <c r="X960" s="909"/>
      <c r="Y960" s="909"/>
      <c r="Z960" s="909"/>
    </row>
    <row r="961" spans="1:26" ht="12.75" customHeight="1">
      <c r="A961" s="909"/>
      <c r="B961" s="909"/>
      <c r="C961" s="909"/>
      <c r="D961" s="909"/>
      <c r="E961" s="909"/>
      <c r="F961" s="909"/>
      <c r="G961" s="909"/>
      <c r="H961" s="909"/>
      <c r="I961" s="909"/>
      <c r="J961" s="909"/>
      <c r="K961" s="909"/>
      <c r="L961" s="909"/>
      <c r="M961" s="909"/>
      <c r="N961" s="909"/>
      <c r="O961" s="909"/>
      <c r="P961" s="909"/>
      <c r="Q961" s="909"/>
      <c r="R961" s="909"/>
      <c r="S961" s="909"/>
      <c r="T961" s="909"/>
      <c r="U961" s="909"/>
      <c r="V961" s="909"/>
      <c r="W961" s="909"/>
      <c r="X961" s="909"/>
      <c r="Y961" s="909"/>
      <c r="Z961" s="909"/>
    </row>
    <row r="962" spans="1:26" ht="12.75" customHeight="1">
      <c r="A962" s="909"/>
      <c r="B962" s="909"/>
      <c r="C962" s="909"/>
      <c r="D962" s="909"/>
      <c r="E962" s="909"/>
      <c r="F962" s="909"/>
      <c r="G962" s="909"/>
      <c r="H962" s="909"/>
      <c r="I962" s="909"/>
      <c r="J962" s="909"/>
      <c r="K962" s="909"/>
      <c r="L962" s="909"/>
      <c r="M962" s="909"/>
      <c r="N962" s="909"/>
      <c r="O962" s="909"/>
      <c r="P962" s="909"/>
      <c r="Q962" s="909"/>
      <c r="R962" s="909"/>
      <c r="S962" s="909"/>
      <c r="T962" s="909"/>
      <c r="U962" s="909"/>
      <c r="V962" s="909"/>
      <c r="W962" s="909"/>
      <c r="X962" s="909"/>
      <c r="Y962" s="909"/>
      <c r="Z962" s="909"/>
    </row>
    <row r="963" spans="1:26" ht="12.75" customHeight="1">
      <c r="A963" s="909"/>
      <c r="B963" s="909"/>
      <c r="C963" s="909"/>
      <c r="D963" s="909"/>
      <c r="E963" s="909"/>
      <c r="F963" s="909"/>
      <c r="G963" s="909"/>
      <c r="H963" s="909"/>
      <c r="I963" s="909"/>
      <c r="J963" s="909"/>
      <c r="K963" s="909"/>
      <c r="L963" s="909"/>
      <c r="M963" s="909"/>
      <c r="N963" s="909"/>
      <c r="O963" s="909"/>
      <c r="P963" s="909"/>
      <c r="Q963" s="909"/>
      <c r="R963" s="909"/>
      <c r="S963" s="909"/>
      <c r="T963" s="909"/>
      <c r="U963" s="909"/>
      <c r="V963" s="909"/>
      <c r="W963" s="909"/>
      <c r="X963" s="909"/>
      <c r="Y963" s="909"/>
      <c r="Z963" s="909"/>
    </row>
    <row r="964" spans="1:26" ht="12.75" customHeight="1">
      <c r="A964" s="909"/>
      <c r="B964" s="909"/>
      <c r="C964" s="909"/>
      <c r="D964" s="909"/>
      <c r="E964" s="909"/>
      <c r="F964" s="909"/>
      <c r="G964" s="909"/>
      <c r="H964" s="909"/>
      <c r="I964" s="909"/>
      <c r="J964" s="909"/>
      <c r="K964" s="909"/>
      <c r="L964" s="909"/>
      <c r="M964" s="909"/>
      <c r="N964" s="909"/>
      <c r="O964" s="909"/>
      <c r="P964" s="909"/>
      <c r="Q964" s="909"/>
      <c r="R964" s="909"/>
      <c r="S964" s="909"/>
      <c r="T964" s="909"/>
      <c r="U964" s="909"/>
      <c r="V964" s="909"/>
      <c r="W964" s="909"/>
      <c r="X964" s="909"/>
      <c r="Y964" s="909"/>
      <c r="Z964" s="909"/>
    </row>
    <row r="965" spans="1:26" ht="12.75" customHeight="1">
      <c r="A965" s="909"/>
      <c r="B965" s="909"/>
      <c r="C965" s="909"/>
      <c r="D965" s="909"/>
      <c r="E965" s="909"/>
      <c r="F965" s="909"/>
      <c r="G965" s="909"/>
      <c r="H965" s="909"/>
      <c r="I965" s="909"/>
      <c r="J965" s="909"/>
      <c r="K965" s="909"/>
      <c r="L965" s="909"/>
      <c r="M965" s="909"/>
      <c r="N965" s="909"/>
      <c r="O965" s="909"/>
      <c r="P965" s="909"/>
      <c r="Q965" s="909"/>
      <c r="R965" s="909"/>
      <c r="S965" s="909"/>
      <c r="T965" s="909"/>
      <c r="U965" s="909"/>
      <c r="V965" s="909"/>
      <c r="W965" s="909"/>
      <c r="X965" s="909"/>
      <c r="Y965" s="909"/>
      <c r="Z965" s="909"/>
    </row>
    <row r="966" spans="1:26" ht="12.75" customHeight="1">
      <c r="A966" s="909"/>
      <c r="B966" s="909"/>
      <c r="C966" s="909"/>
      <c r="D966" s="909"/>
      <c r="E966" s="909"/>
      <c r="F966" s="909"/>
      <c r="G966" s="909"/>
      <c r="H966" s="909"/>
      <c r="I966" s="909"/>
      <c r="J966" s="909"/>
      <c r="K966" s="909"/>
      <c r="L966" s="909"/>
      <c r="M966" s="909"/>
      <c r="N966" s="909"/>
      <c r="O966" s="909"/>
      <c r="P966" s="909"/>
      <c r="Q966" s="909"/>
      <c r="R966" s="909"/>
      <c r="S966" s="909"/>
      <c r="T966" s="909"/>
      <c r="U966" s="909"/>
      <c r="V966" s="909"/>
      <c r="W966" s="909"/>
      <c r="X966" s="909"/>
      <c r="Y966" s="909"/>
      <c r="Z966" s="909"/>
    </row>
    <row r="967" spans="1:26" ht="12.75" customHeight="1">
      <c r="A967" s="909"/>
      <c r="B967" s="909"/>
      <c r="C967" s="909"/>
      <c r="D967" s="909"/>
      <c r="E967" s="909"/>
      <c r="F967" s="909"/>
      <c r="G967" s="909"/>
      <c r="H967" s="909"/>
      <c r="I967" s="909"/>
      <c r="J967" s="909"/>
      <c r="K967" s="909"/>
      <c r="L967" s="909"/>
      <c r="M967" s="909"/>
      <c r="N967" s="909"/>
      <c r="O967" s="909"/>
      <c r="P967" s="909"/>
      <c r="Q967" s="909"/>
      <c r="R967" s="909"/>
      <c r="S967" s="909"/>
      <c r="T967" s="909"/>
      <c r="U967" s="909"/>
      <c r="V967" s="909"/>
      <c r="W967" s="909"/>
      <c r="X967" s="909"/>
      <c r="Y967" s="909"/>
      <c r="Z967" s="909"/>
    </row>
    <row r="968" spans="1:26" ht="12.75" customHeight="1">
      <c r="A968" s="909"/>
      <c r="B968" s="909"/>
      <c r="C968" s="909"/>
      <c r="D968" s="909"/>
      <c r="E968" s="909"/>
      <c r="F968" s="909"/>
      <c r="G968" s="909"/>
      <c r="H968" s="909"/>
      <c r="I968" s="909"/>
      <c r="J968" s="909"/>
      <c r="K968" s="909"/>
      <c r="L968" s="909"/>
      <c r="M968" s="909"/>
      <c r="N968" s="909"/>
      <c r="O968" s="909"/>
      <c r="P968" s="909"/>
      <c r="Q968" s="909"/>
      <c r="R968" s="909"/>
      <c r="S968" s="909"/>
      <c r="T968" s="909"/>
      <c r="U968" s="909"/>
      <c r="V968" s="909"/>
      <c r="W968" s="909"/>
      <c r="X968" s="909"/>
      <c r="Y968" s="909"/>
      <c r="Z968" s="909"/>
    </row>
    <row r="969" spans="1:26" ht="12.75" customHeight="1">
      <c r="A969" s="909"/>
      <c r="B969" s="909"/>
      <c r="C969" s="909"/>
      <c r="D969" s="909"/>
      <c r="E969" s="909"/>
      <c r="F969" s="909"/>
      <c r="G969" s="909"/>
      <c r="H969" s="909"/>
      <c r="I969" s="909"/>
      <c r="J969" s="909"/>
      <c r="K969" s="909"/>
      <c r="L969" s="909"/>
      <c r="M969" s="909"/>
      <c r="N969" s="909"/>
      <c r="O969" s="909"/>
      <c r="P969" s="909"/>
      <c r="Q969" s="909"/>
      <c r="R969" s="909"/>
      <c r="S969" s="909"/>
      <c r="T969" s="909"/>
      <c r="U969" s="909"/>
      <c r="V969" s="909"/>
      <c r="W969" s="909"/>
      <c r="X969" s="909"/>
      <c r="Y969" s="909"/>
      <c r="Z969" s="909"/>
    </row>
    <row r="970" spans="1:26" ht="12.75" customHeight="1">
      <c r="A970" s="909"/>
      <c r="B970" s="909"/>
      <c r="C970" s="909"/>
      <c r="D970" s="909"/>
      <c r="E970" s="909"/>
      <c r="F970" s="909"/>
      <c r="G970" s="909"/>
      <c r="H970" s="909"/>
      <c r="I970" s="909"/>
      <c r="J970" s="909"/>
      <c r="K970" s="909"/>
      <c r="L970" s="909"/>
      <c r="M970" s="909"/>
      <c r="N970" s="909"/>
      <c r="O970" s="909"/>
      <c r="P970" s="909"/>
      <c r="Q970" s="909"/>
      <c r="R970" s="909"/>
      <c r="S970" s="909"/>
      <c r="T970" s="909"/>
      <c r="U970" s="909"/>
      <c r="V970" s="909"/>
      <c r="W970" s="909"/>
      <c r="X970" s="909"/>
      <c r="Y970" s="909"/>
      <c r="Z970" s="909"/>
    </row>
    <row r="971" spans="1:26" ht="12.75" customHeight="1">
      <c r="A971" s="909"/>
      <c r="B971" s="909"/>
      <c r="C971" s="909"/>
      <c r="D971" s="909"/>
      <c r="E971" s="909"/>
      <c r="F971" s="909"/>
      <c r="G971" s="909"/>
      <c r="H971" s="909"/>
      <c r="I971" s="909"/>
      <c r="J971" s="909"/>
      <c r="K971" s="909"/>
      <c r="L971" s="909"/>
      <c r="M971" s="909"/>
      <c r="N971" s="909"/>
      <c r="O971" s="909"/>
      <c r="P971" s="909"/>
      <c r="Q971" s="909"/>
      <c r="R971" s="909"/>
      <c r="S971" s="909"/>
      <c r="T971" s="909"/>
      <c r="U971" s="909"/>
      <c r="V971" s="909"/>
      <c r="W971" s="909"/>
      <c r="X971" s="909"/>
      <c r="Y971" s="909"/>
      <c r="Z971" s="909"/>
    </row>
    <row r="972" spans="1:26" ht="12.75" customHeight="1">
      <c r="A972" s="909"/>
      <c r="B972" s="909"/>
      <c r="C972" s="909"/>
      <c r="D972" s="909"/>
      <c r="E972" s="909"/>
      <c r="F972" s="909"/>
      <c r="G972" s="909"/>
      <c r="H972" s="909"/>
      <c r="I972" s="909"/>
      <c r="J972" s="909"/>
      <c r="K972" s="909"/>
      <c r="L972" s="909"/>
      <c r="M972" s="909"/>
      <c r="N972" s="909"/>
      <c r="O972" s="909"/>
      <c r="P972" s="909"/>
      <c r="Q972" s="909"/>
      <c r="R972" s="909"/>
      <c r="S972" s="909"/>
      <c r="T972" s="909"/>
      <c r="U972" s="909"/>
      <c r="V972" s="909"/>
      <c r="W972" s="909"/>
      <c r="X972" s="909"/>
      <c r="Y972" s="909"/>
      <c r="Z972" s="909"/>
    </row>
    <row r="973" spans="1:26" ht="12.75" customHeight="1">
      <c r="A973" s="909"/>
      <c r="B973" s="909"/>
      <c r="C973" s="909"/>
      <c r="D973" s="909"/>
      <c r="E973" s="909"/>
      <c r="F973" s="909"/>
      <c r="G973" s="909"/>
      <c r="H973" s="909"/>
      <c r="I973" s="909"/>
      <c r="J973" s="909"/>
      <c r="K973" s="909"/>
      <c r="L973" s="909"/>
      <c r="M973" s="909"/>
      <c r="N973" s="909"/>
      <c r="O973" s="909"/>
      <c r="P973" s="909"/>
      <c r="Q973" s="909"/>
      <c r="R973" s="909"/>
      <c r="S973" s="909"/>
      <c r="T973" s="909"/>
      <c r="U973" s="909"/>
      <c r="V973" s="909"/>
      <c r="W973" s="909"/>
      <c r="X973" s="909"/>
      <c r="Y973" s="909"/>
      <c r="Z973" s="909"/>
    </row>
    <row r="974" spans="1:26" ht="12.75" customHeight="1">
      <c r="A974" s="909"/>
      <c r="B974" s="909"/>
      <c r="C974" s="909"/>
      <c r="D974" s="909"/>
      <c r="E974" s="909"/>
      <c r="F974" s="909"/>
      <c r="G974" s="909"/>
      <c r="H974" s="909"/>
      <c r="I974" s="909"/>
      <c r="J974" s="909"/>
      <c r="K974" s="909"/>
      <c r="L974" s="909"/>
      <c r="M974" s="909"/>
      <c r="N974" s="909"/>
      <c r="O974" s="909"/>
      <c r="P974" s="909"/>
      <c r="Q974" s="909"/>
      <c r="R974" s="909"/>
      <c r="S974" s="909"/>
      <c r="T974" s="909"/>
      <c r="U974" s="909"/>
      <c r="V974" s="909"/>
      <c r="W974" s="909"/>
      <c r="X974" s="909"/>
      <c r="Y974" s="909"/>
      <c r="Z974" s="909"/>
    </row>
    <row r="975" spans="1:26" ht="12.75" customHeight="1">
      <c r="A975" s="909"/>
      <c r="B975" s="909"/>
      <c r="C975" s="909"/>
      <c r="D975" s="909"/>
      <c r="E975" s="909"/>
      <c r="F975" s="909"/>
      <c r="G975" s="909"/>
      <c r="H975" s="909"/>
      <c r="I975" s="909"/>
      <c r="J975" s="909"/>
      <c r="K975" s="909"/>
      <c r="L975" s="909"/>
      <c r="M975" s="909"/>
      <c r="N975" s="909"/>
      <c r="O975" s="909"/>
      <c r="P975" s="909"/>
      <c r="Q975" s="909"/>
      <c r="R975" s="909"/>
      <c r="S975" s="909"/>
      <c r="T975" s="909"/>
      <c r="U975" s="909"/>
      <c r="V975" s="909"/>
      <c r="W975" s="909"/>
      <c r="X975" s="909"/>
      <c r="Y975" s="909"/>
      <c r="Z975" s="909"/>
    </row>
    <row r="976" spans="1:26" ht="12.75" customHeight="1">
      <c r="A976" s="909"/>
      <c r="B976" s="909"/>
      <c r="C976" s="909"/>
      <c r="D976" s="909"/>
      <c r="E976" s="909"/>
      <c r="F976" s="909"/>
      <c r="G976" s="909"/>
      <c r="H976" s="909"/>
      <c r="I976" s="909"/>
      <c r="J976" s="909"/>
      <c r="K976" s="909"/>
      <c r="L976" s="909"/>
      <c r="M976" s="909"/>
      <c r="N976" s="909"/>
      <c r="O976" s="909"/>
      <c r="P976" s="909"/>
      <c r="Q976" s="909"/>
      <c r="R976" s="909"/>
      <c r="S976" s="909"/>
      <c r="T976" s="909"/>
      <c r="U976" s="909"/>
      <c r="V976" s="909"/>
      <c r="W976" s="909"/>
      <c r="X976" s="909"/>
      <c r="Y976" s="909"/>
      <c r="Z976" s="909"/>
    </row>
    <row r="977" spans="1:26" ht="12.75" customHeight="1">
      <c r="A977" s="909"/>
      <c r="B977" s="909"/>
      <c r="C977" s="909"/>
      <c r="D977" s="909"/>
      <c r="E977" s="909"/>
      <c r="F977" s="909"/>
      <c r="G977" s="909"/>
      <c r="H977" s="909"/>
      <c r="I977" s="909"/>
      <c r="J977" s="909"/>
      <c r="K977" s="909"/>
      <c r="L977" s="909"/>
      <c r="M977" s="909"/>
      <c r="N977" s="909"/>
      <c r="O977" s="909"/>
      <c r="P977" s="909"/>
      <c r="Q977" s="909"/>
      <c r="R977" s="909"/>
      <c r="S977" s="909"/>
      <c r="T977" s="909"/>
      <c r="U977" s="909"/>
      <c r="V977" s="909"/>
      <c r="W977" s="909"/>
      <c r="X977" s="909"/>
      <c r="Y977" s="909"/>
      <c r="Z977" s="909"/>
    </row>
    <row r="978" spans="1:26" ht="12.75" customHeight="1">
      <c r="A978" s="909"/>
      <c r="B978" s="909"/>
      <c r="C978" s="909"/>
      <c r="D978" s="909"/>
      <c r="E978" s="909"/>
      <c r="F978" s="909"/>
      <c r="G978" s="909"/>
      <c r="H978" s="909"/>
      <c r="I978" s="909"/>
      <c r="J978" s="909"/>
      <c r="K978" s="909"/>
      <c r="L978" s="909"/>
      <c r="M978" s="909"/>
      <c r="N978" s="909"/>
      <c r="O978" s="909"/>
      <c r="P978" s="909"/>
      <c r="Q978" s="909"/>
      <c r="R978" s="909"/>
      <c r="S978" s="909"/>
      <c r="T978" s="909"/>
      <c r="U978" s="909"/>
      <c r="V978" s="909"/>
      <c r="W978" s="909"/>
      <c r="X978" s="909"/>
      <c r="Y978" s="909"/>
      <c r="Z978" s="909"/>
    </row>
    <row r="979" spans="1:26" ht="12.75" customHeight="1">
      <c r="A979" s="909"/>
      <c r="B979" s="909"/>
      <c r="C979" s="909"/>
      <c r="D979" s="909"/>
      <c r="E979" s="909"/>
      <c r="F979" s="909"/>
      <c r="G979" s="909"/>
      <c r="H979" s="909"/>
      <c r="I979" s="909"/>
      <c r="J979" s="909"/>
      <c r="K979" s="909"/>
      <c r="L979" s="909"/>
      <c r="M979" s="909"/>
      <c r="N979" s="909"/>
      <c r="O979" s="909"/>
      <c r="P979" s="909"/>
      <c r="Q979" s="909"/>
      <c r="R979" s="909"/>
      <c r="S979" s="909"/>
      <c r="T979" s="909"/>
      <c r="U979" s="909"/>
      <c r="V979" s="909"/>
      <c r="W979" s="909"/>
      <c r="X979" s="909"/>
      <c r="Y979" s="909"/>
      <c r="Z979" s="909"/>
    </row>
    <row r="980" spans="1:26" ht="12.75" customHeight="1">
      <c r="A980" s="909"/>
      <c r="B980" s="909"/>
      <c r="C980" s="909"/>
      <c r="D980" s="909"/>
      <c r="E980" s="909"/>
      <c r="F980" s="909"/>
      <c r="G980" s="909"/>
      <c r="H980" s="909"/>
      <c r="I980" s="909"/>
      <c r="J980" s="909"/>
      <c r="K980" s="909"/>
      <c r="L980" s="909"/>
      <c r="M980" s="909"/>
      <c r="N980" s="909"/>
      <c r="O980" s="909"/>
      <c r="P980" s="909"/>
      <c r="Q980" s="909"/>
      <c r="R980" s="909"/>
      <c r="S980" s="909"/>
      <c r="T980" s="909"/>
      <c r="U980" s="909"/>
      <c r="V980" s="909"/>
      <c r="W980" s="909"/>
      <c r="X980" s="909"/>
      <c r="Y980" s="909"/>
      <c r="Z980" s="909"/>
    </row>
    <row r="981" spans="1:26" ht="12.75" customHeight="1">
      <c r="A981" s="909"/>
      <c r="B981" s="909"/>
      <c r="C981" s="909"/>
      <c r="D981" s="909"/>
      <c r="E981" s="909"/>
      <c r="F981" s="909"/>
      <c r="G981" s="909"/>
      <c r="H981" s="909"/>
      <c r="I981" s="909"/>
      <c r="J981" s="909"/>
      <c r="K981" s="909"/>
      <c r="L981" s="909"/>
      <c r="M981" s="909"/>
      <c r="N981" s="909"/>
      <c r="O981" s="909"/>
      <c r="P981" s="909"/>
      <c r="Q981" s="909"/>
      <c r="R981" s="909"/>
      <c r="S981" s="909"/>
      <c r="T981" s="909"/>
      <c r="U981" s="909"/>
      <c r="V981" s="909"/>
      <c r="W981" s="909"/>
      <c r="X981" s="909"/>
      <c r="Y981" s="909"/>
      <c r="Z981" s="909"/>
    </row>
    <row r="982" spans="1:26" ht="12.75" customHeight="1">
      <c r="A982" s="909"/>
      <c r="B982" s="909"/>
      <c r="C982" s="909"/>
      <c r="D982" s="909"/>
      <c r="E982" s="909"/>
      <c r="F982" s="909"/>
      <c r="G982" s="909"/>
      <c r="H982" s="909"/>
      <c r="I982" s="909"/>
      <c r="J982" s="909"/>
      <c r="K982" s="909"/>
      <c r="L982" s="909"/>
      <c r="M982" s="909"/>
      <c r="N982" s="909"/>
      <c r="O982" s="909"/>
      <c r="P982" s="909"/>
      <c r="Q982" s="909"/>
      <c r="R982" s="909"/>
      <c r="S982" s="909"/>
      <c r="T982" s="909"/>
      <c r="U982" s="909"/>
      <c r="V982" s="909"/>
      <c r="W982" s="909"/>
      <c r="X982" s="909"/>
      <c r="Y982" s="909"/>
      <c r="Z982" s="909"/>
    </row>
    <row r="983" spans="1:26" ht="12.75" customHeight="1">
      <c r="A983" s="909"/>
      <c r="B983" s="909"/>
      <c r="C983" s="909"/>
      <c r="D983" s="909"/>
      <c r="E983" s="909"/>
      <c r="F983" s="909"/>
      <c r="G983" s="909"/>
      <c r="H983" s="909"/>
      <c r="I983" s="909"/>
      <c r="J983" s="909"/>
      <c r="K983" s="909"/>
      <c r="L983" s="909"/>
      <c r="M983" s="909"/>
      <c r="N983" s="909"/>
      <c r="O983" s="909"/>
      <c r="P983" s="909"/>
      <c r="Q983" s="909"/>
      <c r="R983" s="909"/>
      <c r="S983" s="909"/>
      <c r="T983" s="909"/>
      <c r="U983" s="909"/>
      <c r="V983" s="909"/>
      <c r="W983" s="909"/>
      <c r="X983" s="909"/>
      <c r="Y983" s="909"/>
      <c r="Z983" s="909"/>
    </row>
    <row r="984" spans="1:26" ht="12.75" customHeight="1">
      <c r="A984" s="909"/>
      <c r="B984" s="909"/>
      <c r="C984" s="909"/>
      <c r="D984" s="909"/>
      <c r="E984" s="909"/>
      <c r="F984" s="909"/>
      <c r="G984" s="909"/>
      <c r="H984" s="909"/>
      <c r="I984" s="909"/>
      <c r="J984" s="909"/>
      <c r="K984" s="909"/>
      <c r="L984" s="909"/>
      <c r="M984" s="909"/>
      <c r="N984" s="909"/>
      <c r="O984" s="909"/>
      <c r="P984" s="909"/>
      <c r="Q984" s="909"/>
      <c r="R984" s="909"/>
      <c r="S984" s="909"/>
      <c r="T984" s="909"/>
      <c r="U984" s="909"/>
      <c r="V984" s="909"/>
      <c r="W984" s="909"/>
      <c r="X984" s="909"/>
      <c r="Y984" s="909"/>
      <c r="Z984" s="909"/>
    </row>
    <row r="985" spans="1:26" ht="12.75" customHeight="1">
      <c r="A985" s="909"/>
      <c r="B985" s="909"/>
      <c r="C985" s="909"/>
      <c r="D985" s="909"/>
      <c r="E985" s="909"/>
      <c r="F985" s="909"/>
      <c r="G985" s="909"/>
      <c r="H985" s="909"/>
      <c r="I985" s="909"/>
      <c r="J985" s="909"/>
      <c r="K985" s="909"/>
      <c r="L985" s="909"/>
      <c r="M985" s="909"/>
      <c r="N985" s="909"/>
      <c r="O985" s="909"/>
      <c r="P985" s="909"/>
      <c r="Q985" s="909"/>
      <c r="R985" s="909"/>
      <c r="S985" s="909"/>
      <c r="T985" s="909"/>
      <c r="U985" s="909"/>
      <c r="V985" s="909"/>
      <c r="W985" s="909"/>
      <c r="X985" s="909"/>
      <c r="Y985" s="909"/>
      <c r="Z985" s="909"/>
    </row>
    <row r="986" spans="1:26" ht="12.75" customHeight="1">
      <c r="A986" s="909"/>
      <c r="B986" s="909"/>
      <c r="C986" s="909"/>
      <c r="D986" s="909"/>
      <c r="E986" s="909"/>
      <c r="F986" s="909"/>
      <c r="G986" s="909"/>
      <c r="H986" s="909"/>
      <c r="I986" s="909"/>
      <c r="J986" s="909"/>
      <c r="K986" s="909"/>
      <c r="L986" s="909"/>
      <c r="M986" s="909"/>
      <c r="N986" s="909"/>
      <c r="O986" s="909"/>
      <c r="P986" s="909"/>
      <c r="Q986" s="909"/>
      <c r="R986" s="909"/>
      <c r="S986" s="909"/>
      <c r="T986" s="909"/>
      <c r="U986" s="909"/>
      <c r="V986" s="909"/>
      <c r="W986" s="909"/>
      <c r="X986" s="909"/>
      <c r="Y986" s="909"/>
      <c r="Z986" s="909"/>
    </row>
    <row r="987" spans="1:26" ht="12.75" customHeight="1">
      <c r="A987" s="909"/>
      <c r="B987" s="909"/>
      <c r="C987" s="909"/>
      <c r="D987" s="909"/>
      <c r="E987" s="909"/>
      <c r="F987" s="909"/>
      <c r="G987" s="909"/>
      <c r="H987" s="909"/>
      <c r="I987" s="909"/>
      <c r="J987" s="909"/>
      <c r="K987" s="909"/>
      <c r="L987" s="909"/>
      <c r="M987" s="909"/>
      <c r="N987" s="909"/>
      <c r="O987" s="909"/>
      <c r="P987" s="909"/>
      <c r="Q987" s="909"/>
      <c r="R987" s="909"/>
      <c r="S987" s="909"/>
      <c r="T987" s="909"/>
      <c r="U987" s="909"/>
      <c r="V987" s="909"/>
      <c r="W987" s="909"/>
      <c r="X987" s="909"/>
      <c r="Y987" s="909"/>
      <c r="Z987" s="909"/>
    </row>
    <row r="988" spans="1:26" ht="12.75" customHeight="1">
      <c r="A988" s="909"/>
      <c r="B988" s="909"/>
      <c r="C988" s="909"/>
      <c r="D988" s="909"/>
      <c r="E988" s="909"/>
      <c r="F988" s="909"/>
      <c r="G988" s="909"/>
      <c r="H988" s="909"/>
      <c r="I988" s="909"/>
      <c r="J988" s="909"/>
      <c r="K988" s="909"/>
      <c r="L988" s="909"/>
      <c r="M988" s="909"/>
      <c r="N988" s="909"/>
      <c r="O988" s="909"/>
      <c r="P988" s="909"/>
      <c r="Q988" s="909"/>
      <c r="R988" s="909"/>
      <c r="S988" s="909"/>
      <c r="T988" s="909"/>
      <c r="U988" s="909"/>
      <c r="V988" s="909"/>
      <c r="W988" s="909"/>
      <c r="X988" s="909"/>
      <c r="Y988" s="909"/>
      <c r="Z988" s="909"/>
    </row>
    <row r="989" spans="1:26" ht="12.75" customHeight="1">
      <c r="A989" s="909"/>
      <c r="B989" s="909"/>
      <c r="C989" s="909"/>
      <c r="D989" s="909"/>
      <c r="E989" s="909"/>
      <c r="F989" s="909"/>
      <c r="G989" s="909"/>
      <c r="H989" s="909"/>
      <c r="I989" s="909"/>
      <c r="J989" s="909"/>
      <c r="K989" s="909"/>
      <c r="L989" s="909"/>
      <c r="M989" s="909"/>
      <c r="N989" s="909"/>
      <c r="O989" s="909"/>
      <c r="P989" s="909"/>
      <c r="Q989" s="909"/>
      <c r="R989" s="909"/>
      <c r="S989" s="909"/>
      <c r="T989" s="909"/>
      <c r="U989" s="909"/>
      <c r="V989" s="909"/>
      <c r="W989" s="909"/>
      <c r="X989" s="909"/>
      <c r="Y989" s="909"/>
      <c r="Z989" s="909"/>
    </row>
    <row r="990" spans="1:26" ht="12.75" customHeight="1">
      <c r="A990" s="909"/>
      <c r="B990" s="909"/>
      <c r="C990" s="909"/>
      <c r="D990" s="909"/>
      <c r="E990" s="909"/>
      <c r="F990" s="909"/>
      <c r="G990" s="909"/>
      <c r="H990" s="909"/>
      <c r="I990" s="909"/>
      <c r="J990" s="909"/>
      <c r="K990" s="909"/>
      <c r="L990" s="909"/>
      <c r="M990" s="909"/>
      <c r="N990" s="909"/>
      <c r="O990" s="909"/>
      <c r="P990" s="909"/>
      <c r="Q990" s="909"/>
      <c r="R990" s="909"/>
      <c r="S990" s="909"/>
      <c r="T990" s="909"/>
      <c r="U990" s="909"/>
      <c r="V990" s="909"/>
      <c r="W990" s="909"/>
      <c r="X990" s="909"/>
      <c r="Y990" s="909"/>
      <c r="Z990" s="909"/>
    </row>
    <row r="991" spans="1:26" ht="12.75" customHeight="1">
      <c r="A991" s="909"/>
      <c r="B991" s="909"/>
      <c r="C991" s="909"/>
      <c r="D991" s="909"/>
      <c r="E991" s="909"/>
      <c r="F991" s="909"/>
      <c r="G991" s="909"/>
      <c r="H991" s="909"/>
      <c r="I991" s="909"/>
      <c r="J991" s="909"/>
      <c r="K991" s="909"/>
      <c r="L991" s="909"/>
      <c r="M991" s="909"/>
      <c r="N991" s="909"/>
      <c r="O991" s="909"/>
      <c r="P991" s="909"/>
      <c r="Q991" s="909"/>
      <c r="R991" s="909"/>
      <c r="S991" s="909"/>
      <c r="T991" s="909"/>
      <c r="U991" s="909"/>
      <c r="V991" s="909"/>
      <c r="W991" s="909"/>
      <c r="X991" s="909"/>
      <c r="Y991" s="909"/>
      <c r="Z991" s="909"/>
    </row>
    <row r="992" spans="1:26" ht="12.75" customHeight="1">
      <c r="A992" s="909"/>
      <c r="B992" s="909"/>
      <c r="C992" s="909"/>
      <c r="D992" s="909"/>
      <c r="E992" s="909"/>
      <c r="F992" s="909"/>
      <c r="G992" s="909"/>
      <c r="H992" s="909"/>
      <c r="I992" s="909"/>
      <c r="J992" s="909"/>
      <c r="K992" s="909"/>
      <c r="L992" s="909"/>
      <c r="M992" s="909"/>
      <c r="N992" s="909"/>
      <c r="O992" s="909"/>
      <c r="P992" s="909"/>
      <c r="Q992" s="909"/>
      <c r="R992" s="909"/>
      <c r="S992" s="909"/>
      <c r="T992" s="909"/>
      <c r="U992" s="909"/>
      <c r="V992" s="909"/>
      <c r="W992" s="909"/>
      <c r="X992" s="909"/>
      <c r="Y992" s="909"/>
      <c r="Z992" s="909"/>
    </row>
    <row r="993" spans="1:26" ht="12.75" customHeight="1">
      <c r="A993" s="909"/>
      <c r="B993" s="909"/>
      <c r="C993" s="909"/>
      <c r="D993" s="909"/>
      <c r="E993" s="909"/>
      <c r="F993" s="909"/>
      <c r="G993" s="909"/>
      <c r="H993" s="909"/>
      <c r="I993" s="909"/>
      <c r="J993" s="909"/>
      <c r="K993" s="909"/>
      <c r="L993" s="909"/>
      <c r="M993" s="909"/>
      <c r="N993" s="909"/>
      <c r="O993" s="909"/>
      <c r="P993" s="909"/>
      <c r="Q993" s="909"/>
      <c r="R993" s="909"/>
      <c r="S993" s="909"/>
      <c r="T993" s="909"/>
      <c r="U993" s="909"/>
      <c r="V993" s="909"/>
      <c r="W993" s="909"/>
      <c r="X993" s="909"/>
      <c r="Y993" s="909"/>
      <c r="Z993" s="909"/>
    </row>
    <row r="994" spans="1:26" ht="12.75" customHeight="1">
      <c r="A994" s="909"/>
      <c r="B994" s="909"/>
      <c r="C994" s="909"/>
      <c r="D994" s="909"/>
      <c r="E994" s="909"/>
      <c r="F994" s="909"/>
      <c r="G994" s="909"/>
      <c r="H994" s="909"/>
      <c r="I994" s="909"/>
      <c r="J994" s="909"/>
      <c r="K994" s="909"/>
      <c r="L994" s="909"/>
      <c r="M994" s="909"/>
      <c r="N994" s="909"/>
      <c r="O994" s="909"/>
      <c r="P994" s="909"/>
      <c r="Q994" s="909"/>
      <c r="R994" s="909"/>
      <c r="S994" s="909"/>
      <c r="T994" s="909"/>
      <c r="U994" s="909"/>
      <c r="V994" s="909"/>
      <c r="W994" s="909"/>
      <c r="X994" s="909"/>
      <c r="Y994" s="909"/>
      <c r="Z994" s="909"/>
    </row>
    <row r="995" spans="1:26" ht="12.75" customHeight="1">
      <c r="A995" s="909"/>
      <c r="B995" s="909"/>
      <c r="C995" s="909"/>
      <c r="D995" s="909"/>
      <c r="E995" s="909"/>
      <c r="F995" s="909"/>
      <c r="G995" s="909"/>
      <c r="H995" s="909"/>
      <c r="I995" s="909"/>
      <c r="J995" s="909"/>
      <c r="K995" s="909"/>
      <c r="L995" s="909"/>
      <c r="M995" s="909"/>
      <c r="N995" s="909"/>
      <c r="O995" s="909"/>
      <c r="P995" s="909"/>
      <c r="Q995" s="909"/>
      <c r="R995" s="909"/>
      <c r="S995" s="909"/>
      <c r="T995" s="909"/>
      <c r="U995" s="909"/>
      <c r="V995" s="909"/>
      <c r="W995" s="909"/>
      <c r="X995" s="909"/>
      <c r="Y995" s="909"/>
      <c r="Z995" s="909"/>
    </row>
    <row r="996" spans="1:26" ht="12.75" customHeight="1">
      <c r="A996" s="909"/>
      <c r="B996" s="909"/>
      <c r="C996" s="909"/>
      <c r="D996" s="909"/>
      <c r="E996" s="909"/>
      <c r="F996" s="909"/>
      <c r="G996" s="909"/>
      <c r="H996" s="909"/>
      <c r="I996" s="909"/>
      <c r="J996" s="909"/>
      <c r="K996" s="909"/>
      <c r="L996" s="909"/>
      <c r="M996" s="909"/>
      <c r="N996" s="909"/>
      <c r="O996" s="909"/>
      <c r="P996" s="909"/>
      <c r="Q996" s="909"/>
      <c r="R996" s="909"/>
      <c r="S996" s="909"/>
      <c r="T996" s="909"/>
      <c r="U996" s="909"/>
      <c r="V996" s="909"/>
      <c r="W996" s="909"/>
      <c r="X996" s="909"/>
      <c r="Y996" s="909"/>
      <c r="Z996" s="909"/>
    </row>
    <row r="997" spans="1:26" ht="12.75" customHeight="1">
      <c r="A997" s="909"/>
      <c r="B997" s="909"/>
      <c r="C997" s="909"/>
      <c r="D997" s="909"/>
      <c r="E997" s="909"/>
      <c r="F997" s="909"/>
      <c r="G997" s="909"/>
      <c r="H997" s="909"/>
      <c r="I997" s="909"/>
      <c r="J997" s="909"/>
      <c r="K997" s="909"/>
      <c r="L997" s="909"/>
      <c r="M997" s="909"/>
      <c r="N997" s="909"/>
      <c r="O997" s="909"/>
      <c r="P997" s="909"/>
      <c r="Q997" s="909"/>
      <c r="R997" s="909"/>
      <c r="S997" s="909"/>
      <c r="T997" s="909"/>
      <c r="U997" s="909"/>
      <c r="V997" s="909"/>
      <c r="W997" s="909"/>
      <c r="X997" s="909"/>
      <c r="Y997" s="909"/>
      <c r="Z997" s="909"/>
    </row>
    <row r="998" spans="1:26" ht="12.75" customHeight="1">
      <c r="A998" s="909"/>
      <c r="B998" s="909"/>
      <c r="C998" s="909"/>
      <c r="D998" s="909"/>
      <c r="E998" s="909"/>
      <c r="F998" s="909"/>
      <c r="G998" s="909"/>
      <c r="H998" s="909"/>
      <c r="I998" s="909"/>
      <c r="J998" s="909"/>
      <c r="K998" s="909"/>
      <c r="L998" s="909"/>
      <c r="M998" s="909"/>
      <c r="N998" s="909"/>
      <c r="O998" s="909"/>
      <c r="P998" s="909"/>
      <c r="Q998" s="909"/>
      <c r="R998" s="909"/>
      <c r="S998" s="909"/>
      <c r="T998" s="909"/>
      <c r="U998" s="909"/>
      <c r="V998" s="909"/>
      <c r="W998" s="909"/>
      <c r="X998" s="909"/>
      <c r="Y998" s="909"/>
      <c r="Z998" s="909"/>
    </row>
    <row r="999" spans="1:26" ht="12.75" customHeight="1">
      <c r="A999" s="909"/>
      <c r="B999" s="909"/>
      <c r="C999" s="909"/>
      <c r="D999" s="909"/>
      <c r="E999" s="909"/>
      <c r="F999" s="909"/>
      <c r="G999" s="909"/>
      <c r="H999" s="909"/>
      <c r="I999" s="909"/>
      <c r="J999" s="909"/>
      <c r="K999" s="909"/>
      <c r="L999" s="909"/>
      <c r="M999" s="909"/>
      <c r="N999" s="909"/>
      <c r="O999" s="909"/>
      <c r="P999" s="909"/>
      <c r="Q999" s="909"/>
      <c r="R999" s="909"/>
      <c r="S999" s="909"/>
      <c r="T999" s="909"/>
      <c r="U999" s="909"/>
      <c r="V999" s="909"/>
      <c r="W999" s="909"/>
      <c r="X999" s="909"/>
      <c r="Y999" s="909"/>
      <c r="Z999" s="909"/>
    </row>
    <row r="1000" spans="1:26" ht="12.75" customHeight="1">
      <c r="A1000" s="909"/>
      <c r="B1000" s="909"/>
      <c r="C1000" s="909"/>
      <c r="D1000" s="909"/>
      <c r="E1000" s="909"/>
      <c r="F1000" s="909"/>
      <c r="G1000" s="909"/>
      <c r="H1000" s="909"/>
      <c r="I1000" s="909"/>
      <c r="J1000" s="909"/>
      <c r="K1000" s="909"/>
      <c r="L1000" s="909"/>
      <c r="M1000" s="909"/>
      <c r="N1000" s="909"/>
      <c r="O1000" s="909"/>
      <c r="P1000" s="909"/>
      <c r="Q1000" s="909"/>
      <c r="R1000" s="909"/>
      <c r="S1000" s="909"/>
      <c r="T1000" s="909"/>
      <c r="U1000" s="909"/>
      <c r="V1000" s="909"/>
      <c r="W1000" s="909"/>
      <c r="X1000" s="909"/>
      <c r="Y1000" s="909"/>
      <c r="Z1000" s="909"/>
    </row>
  </sheetData>
  <mergeCells count="4">
    <mergeCell ref="B4:D4"/>
    <mergeCell ref="H5:K5"/>
    <mergeCell ref="B6:D6"/>
    <mergeCell ref="H9:M9"/>
  </mergeCells>
  <pageMargins left="0.7" right="0.7" top="0.75" bottom="0.75" header="0.3" footer="0.3"/>
  <pageSetup scale="94" orientation="portrait" r:id="rId1"/>
  <drawing r:id="rId2"/>
  <legacy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26">
    <tabColor rgb="FF92D050"/>
    <pageSetUpPr fitToPage="1"/>
  </sheetPr>
  <dimension ref="B1:M25"/>
  <sheetViews>
    <sheetView view="pageBreakPreview" topLeftCell="A7" zoomScale="70" zoomScaleNormal="100" zoomScaleSheetLayoutView="70" workbookViewId="0">
      <selection activeCell="F41" sqref="F41"/>
    </sheetView>
  </sheetViews>
  <sheetFormatPr baseColWidth="10" defaultColWidth="11.42578125" defaultRowHeight="14.25"/>
  <cols>
    <col min="1" max="1" width="1.7109375" style="102" customWidth="1"/>
    <col min="2" max="2" width="17.42578125" style="102" customWidth="1"/>
    <col min="3" max="3" width="13.85546875" style="102" customWidth="1"/>
    <col min="4" max="7" width="10" style="102" bestFit="1" customWidth="1"/>
    <col min="8" max="10" width="16.7109375" style="102" customWidth="1"/>
    <col min="11" max="11" width="18" style="102" bestFit="1" customWidth="1"/>
    <col min="12" max="12" width="16.42578125" style="102" bestFit="1" customWidth="1"/>
    <col min="13" max="13" width="19.28515625" style="102" bestFit="1" customWidth="1"/>
    <col min="14" max="14" width="11.5703125" style="102"/>
    <col min="15" max="15" width="17.5703125" style="102" customWidth="1"/>
    <col min="16" max="18" width="11.5703125" style="102"/>
    <col min="19" max="19" width="15.28515625" style="102" bestFit="1" customWidth="1"/>
    <col min="20" max="20" width="18.5703125" style="102" customWidth="1"/>
    <col min="21" max="258" width="11.5703125" style="102"/>
    <col min="259" max="259" width="1.7109375" style="102" customWidth="1"/>
    <col min="260" max="260" width="10.7109375" style="102" customWidth="1"/>
    <col min="261" max="261" width="13.140625" style="102" customWidth="1"/>
    <col min="262" max="262" width="8.5703125" style="102" customWidth="1"/>
    <col min="263" max="263" width="15.42578125" style="102" customWidth="1"/>
    <col min="264" max="264" width="14.140625" style="102" bestFit="1" customWidth="1"/>
    <col min="265" max="265" width="17" style="102" customWidth="1"/>
    <col min="266" max="266" width="18.28515625" style="102" customWidth="1"/>
    <col min="267" max="267" width="11.5703125" style="102"/>
    <col min="268" max="268" width="16.42578125" style="102" bestFit="1" customWidth="1"/>
    <col min="269" max="514" width="11.5703125" style="102"/>
    <col min="515" max="515" width="1.7109375" style="102" customWidth="1"/>
    <col min="516" max="516" width="10.7109375" style="102" customWidth="1"/>
    <col min="517" max="517" width="13.140625" style="102" customWidth="1"/>
    <col min="518" max="518" width="8.5703125" style="102" customWidth="1"/>
    <col min="519" max="519" width="15.42578125" style="102" customWidth="1"/>
    <col min="520" max="520" width="14.140625" style="102" bestFit="1" customWidth="1"/>
    <col min="521" max="521" width="17" style="102" customWidth="1"/>
    <col min="522" max="522" width="18.28515625" style="102" customWidth="1"/>
    <col min="523" max="523" width="11.5703125" style="102"/>
    <col min="524" max="524" width="16.42578125" style="102" bestFit="1" customWidth="1"/>
    <col min="525" max="770" width="11.5703125" style="102"/>
    <col min="771" max="771" width="1.7109375" style="102" customWidth="1"/>
    <col min="772" max="772" width="10.7109375" style="102" customWidth="1"/>
    <col min="773" max="773" width="13.140625" style="102" customWidth="1"/>
    <col min="774" max="774" width="8.5703125" style="102" customWidth="1"/>
    <col min="775" max="775" width="15.42578125" style="102" customWidth="1"/>
    <col min="776" max="776" width="14.140625" style="102" bestFit="1" customWidth="1"/>
    <col min="777" max="777" width="17" style="102" customWidth="1"/>
    <col min="778" max="778" width="18.28515625" style="102" customWidth="1"/>
    <col min="779" max="779" width="11.5703125" style="102"/>
    <col min="780" max="780" width="16.42578125" style="102" bestFit="1" customWidth="1"/>
    <col min="781" max="1026" width="11.5703125" style="102"/>
    <col min="1027" max="1027" width="1.7109375" style="102" customWidth="1"/>
    <col min="1028" max="1028" width="10.7109375" style="102" customWidth="1"/>
    <col min="1029" max="1029" width="13.140625" style="102" customWidth="1"/>
    <col min="1030" max="1030" width="8.5703125" style="102" customWidth="1"/>
    <col min="1031" max="1031" width="15.42578125" style="102" customWidth="1"/>
    <col min="1032" max="1032" width="14.140625" style="102" bestFit="1" customWidth="1"/>
    <col min="1033" max="1033" width="17" style="102" customWidth="1"/>
    <col min="1034" max="1034" width="18.28515625" style="102" customWidth="1"/>
    <col min="1035" max="1035" width="11.5703125" style="102"/>
    <col min="1036" max="1036" width="16.42578125" style="102" bestFit="1" customWidth="1"/>
    <col min="1037" max="1282" width="11.5703125" style="102"/>
    <col min="1283" max="1283" width="1.7109375" style="102" customWidth="1"/>
    <col min="1284" max="1284" width="10.7109375" style="102" customWidth="1"/>
    <col min="1285" max="1285" width="13.140625" style="102" customWidth="1"/>
    <col min="1286" max="1286" width="8.5703125" style="102" customWidth="1"/>
    <col min="1287" max="1287" width="15.42578125" style="102" customWidth="1"/>
    <col min="1288" max="1288" width="14.140625" style="102" bestFit="1" customWidth="1"/>
    <col min="1289" max="1289" width="17" style="102" customWidth="1"/>
    <col min="1290" max="1290" width="18.28515625" style="102" customWidth="1"/>
    <col min="1291" max="1291" width="11.5703125" style="102"/>
    <col min="1292" max="1292" width="16.42578125" style="102" bestFit="1" customWidth="1"/>
    <col min="1293" max="1538" width="11.5703125" style="102"/>
    <col min="1539" max="1539" width="1.7109375" style="102" customWidth="1"/>
    <col min="1540" max="1540" width="10.7109375" style="102" customWidth="1"/>
    <col min="1541" max="1541" width="13.140625" style="102" customWidth="1"/>
    <col min="1542" max="1542" width="8.5703125" style="102" customWidth="1"/>
    <col min="1543" max="1543" width="15.42578125" style="102" customWidth="1"/>
    <col min="1544" max="1544" width="14.140625" style="102" bestFit="1" customWidth="1"/>
    <col min="1545" max="1545" width="17" style="102" customWidth="1"/>
    <col min="1546" max="1546" width="18.28515625" style="102" customWidth="1"/>
    <col min="1547" max="1547" width="11.5703125" style="102"/>
    <col min="1548" max="1548" width="16.42578125" style="102" bestFit="1" customWidth="1"/>
    <col min="1549" max="1794" width="11.5703125" style="102"/>
    <col min="1795" max="1795" width="1.7109375" style="102" customWidth="1"/>
    <col min="1796" max="1796" width="10.7109375" style="102" customWidth="1"/>
    <col min="1797" max="1797" width="13.140625" style="102" customWidth="1"/>
    <col min="1798" max="1798" width="8.5703125" style="102" customWidth="1"/>
    <col min="1799" max="1799" width="15.42578125" style="102" customWidth="1"/>
    <col min="1800" max="1800" width="14.140625" style="102" bestFit="1" customWidth="1"/>
    <col min="1801" max="1801" width="17" style="102" customWidth="1"/>
    <col min="1802" max="1802" width="18.28515625" style="102" customWidth="1"/>
    <col min="1803" max="1803" width="11.5703125" style="102"/>
    <col min="1804" max="1804" width="16.42578125" style="102" bestFit="1" customWidth="1"/>
    <col min="1805" max="2050" width="11.5703125" style="102"/>
    <col min="2051" max="2051" width="1.7109375" style="102" customWidth="1"/>
    <col min="2052" max="2052" width="10.7109375" style="102" customWidth="1"/>
    <col min="2053" max="2053" width="13.140625" style="102" customWidth="1"/>
    <col min="2054" max="2054" width="8.5703125" style="102" customWidth="1"/>
    <col min="2055" max="2055" width="15.42578125" style="102" customWidth="1"/>
    <col min="2056" max="2056" width="14.140625" style="102" bestFit="1" customWidth="1"/>
    <col min="2057" max="2057" width="17" style="102" customWidth="1"/>
    <col min="2058" max="2058" width="18.28515625" style="102" customWidth="1"/>
    <col min="2059" max="2059" width="11.5703125" style="102"/>
    <col min="2060" max="2060" width="16.42578125" style="102" bestFit="1" customWidth="1"/>
    <col min="2061" max="2306" width="11.5703125" style="102"/>
    <col min="2307" max="2307" width="1.7109375" style="102" customWidth="1"/>
    <col min="2308" max="2308" width="10.7109375" style="102" customWidth="1"/>
    <col min="2309" max="2309" width="13.140625" style="102" customWidth="1"/>
    <col min="2310" max="2310" width="8.5703125" style="102" customWidth="1"/>
    <col min="2311" max="2311" width="15.42578125" style="102" customWidth="1"/>
    <col min="2312" max="2312" width="14.140625" style="102" bestFit="1" customWidth="1"/>
    <col min="2313" max="2313" width="17" style="102" customWidth="1"/>
    <col min="2314" max="2314" width="18.28515625" style="102" customWidth="1"/>
    <col min="2315" max="2315" width="11.5703125" style="102"/>
    <col min="2316" max="2316" width="16.42578125" style="102" bestFit="1" customWidth="1"/>
    <col min="2317" max="2562" width="11.5703125" style="102"/>
    <col min="2563" max="2563" width="1.7109375" style="102" customWidth="1"/>
    <col min="2564" max="2564" width="10.7109375" style="102" customWidth="1"/>
    <col min="2565" max="2565" width="13.140625" style="102" customWidth="1"/>
    <col min="2566" max="2566" width="8.5703125" style="102" customWidth="1"/>
    <col min="2567" max="2567" width="15.42578125" style="102" customWidth="1"/>
    <col min="2568" max="2568" width="14.140625" style="102" bestFit="1" customWidth="1"/>
    <col min="2569" max="2569" width="17" style="102" customWidth="1"/>
    <col min="2570" max="2570" width="18.28515625" style="102" customWidth="1"/>
    <col min="2571" max="2571" width="11.5703125" style="102"/>
    <col min="2572" max="2572" width="16.42578125" style="102" bestFit="1" customWidth="1"/>
    <col min="2573" max="2818" width="11.5703125" style="102"/>
    <col min="2819" max="2819" width="1.7109375" style="102" customWidth="1"/>
    <col min="2820" max="2820" width="10.7109375" style="102" customWidth="1"/>
    <col min="2821" max="2821" width="13.140625" style="102" customWidth="1"/>
    <col min="2822" max="2822" width="8.5703125" style="102" customWidth="1"/>
    <col min="2823" max="2823" width="15.42578125" style="102" customWidth="1"/>
    <col min="2824" max="2824" width="14.140625" style="102" bestFit="1" customWidth="1"/>
    <col min="2825" max="2825" width="17" style="102" customWidth="1"/>
    <col min="2826" max="2826" width="18.28515625" style="102" customWidth="1"/>
    <col min="2827" max="2827" width="11.5703125" style="102"/>
    <col min="2828" max="2828" width="16.42578125" style="102" bestFit="1" customWidth="1"/>
    <col min="2829" max="3074" width="11.5703125" style="102"/>
    <col min="3075" max="3075" width="1.7109375" style="102" customWidth="1"/>
    <col min="3076" max="3076" width="10.7109375" style="102" customWidth="1"/>
    <col min="3077" max="3077" width="13.140625" style="102" customWidth="1"/>
    <col min="3078" max="3078" width="8.5703125" style="102" customWidth="1"/>
    <col min="3079" max="3079" width="15.42578125" style="102" customWidth="1"/>
    <col min="3080" max="3080" width="14.140625" style="102" bestFit="1" customWidth="1"/>
    <col min="3081" max="3081" width="17" style="102" customWidth="1"/>
    <col min="3082" max="3082" width="18.28515625" style="102" customWidth="1"/>
    <col min="3083" max="3083" width="11.5703125" style="102"/>
    <col min="3084" max="3084" width="16.42578125" style="102" bestFit="1" customWidth="1"/>
    <col min="3085" max="3330" width="11.5703125" style="102"/>
    <col min="3331" max="3331" width="1.7109375" style="102" customWidth="1"/>
    <col min="3332" max="3332" width="10.7109375" style="102" customWidth="1"/>
    <col min="3333" max="3333" width="13.140625" style="102" customWidth="1"/>
    <col min="3334" max="3334" width="8.5703125" style="102" customWidth="1"/>
    <col min="3335" max="3335" width="15.42578125" style="102" customWidth="1"/>
    <col min="3336" max="3336" width="14.140625" style="102" bestFit="1" customWidth="1"/>
    <col min="3337" max="3337" width="17" style="102" customWidth="1"/>
    <col min="3338" max="3338" width="18.28515625" style="102" customWidth="1"/>
    <col min="3339" max="3339" width="11.5703125" style="102"/>
    <col min="3340" max="3340" width="16.42578125" style="102" bestFit="1" customWidth="1"/>
    <col min="3341" max="3586" width="11.5703125" style="102"/>
    <col min="3587" max="3587" width="1.7109375" style="102" customWidth="1"/>
    <col min="3588" max="3588" width="10.7109375" style="102" customWidth="1"/>
    <col min="3589" max="3589" width="13.140625" style="102" customWidth="1"/>
    <col min="3590" max="3590" width="8.5703125" style="102" customWidth="1"/>
    <col min="3591" max="3591" width="15.42578125" style="102" customWidth="1"/>
    <col min="3592" max="3592" width="14.140625" style="102" bestFit="1" customWidth="1"/>
    <col min="3593" max="3593" width="17" style="102" customWidth="1"/>
    <col min="3594" max="3594" width="18.28515625" style="102" customWidth="1"/>
    <col min="3595" max="3595" width="11.5703125" style="102"/>
    <col min="3596" max="3596" width="16.42578125" style="102" bestFit="1" customWidth="1"/>
    <col min="3597" max="3842" width="11.5703125" style="102"/>
    <col min="3843" max="3843" width="1.7109375" style="102" customWidth="1"/>
    <col min="3844" max="3844" width="10.7109375" style="102" customWidth="1"/>
    <col min="3845" max="3845" width="13.140625" style="102" customWidth="1"/>
    <col min="3846" max="3846" width="8.5703125" style="102" customWidth="1"/>
    <col min="3847" max="3847" width="15.42578125" style="102" customWidth="1"/>
    <col min="3848" max="3848" width="14.140625" style="102" bestFit="1" customWidth="1"/>
    <col min="3849" max="3849" width="17" style="102" customWidth="1"/>
    <col min="3850" max="3850" width="18.28515625" style="102" customWidth="1"/>
    <col min="3851" max="3851" width="11.5703125" style="102"/>
    <col min="3852" max="3852" width="16.42578125" style="102" bestFit="1" customWidth="1"/>
    <col min="3853" max="4098" width="11.5703125" style="102"/>
    <col min="4099" max="4099" width="1.7109375" style="102" customWidth="1"/>
    <col min="4100" max="4100" width="10.7109375" style="102" customWidth="1"/>
    <col min="4101" max="4101" width="13.140625" style="102" customWidth="1"/>
    <col min="4102" max="4102" width="8.5703125" style="102" customWidth="1"/>
    <col min="4103" max="4103" width="15.42578125" style="102" customWidth="1"/>
    <col min="4104" max="4104" width="14.140625" style="102" bestFit="1" customWidth="1"/>
    <col min="4105" max="4105" width="17" style="102" customWidth="1"/>
    <col min="4106" max="4106" width="18.28515625" style="102" customWidth="1"/>
    <col min="4107" max="4107" width="11.5703125" style="102"/>
    <col min="4108" max="4108" width="16.42578125" style="102" bestFit="1" customWidth="1"/>
    <col min="4109" max="4354" width="11.5703125" style="102"/>
    <col min="4355" max="4355" width="1.7109375" style="102" customWidth="1"/>
    <col min="4356" max="4356" width="10.7109375" style="102" customWidth="1"/>
    <col min="4357" max="4357" width="13.140625" style="102" customWidth="1"/>
    <col min="4358" max="4358" width="8.5703125" style="102" customWidth="1"/>
    <col min="4359" max="4359" width="15.42578125" style="102" customWidth="1"/>
    <col min="4360" max="4360" width="14.140625" style="102" bestFit="1" customWidth="1"/>
    <col min="4361" max="4361" width="17" style="102" customWidth="1"/>
    <col min="4362" max="4362" width="18.28515625" style="102" customWidth="1"/>
    <col min="4363" max="4363" width="11.5703125" style="102"/>
    <col min="4364" max="4364" width="16.42578125" style="102" bestFit="1" customWidth="1"/>
    <col min="4365" max="4610" width="11.5703125" style="102"/>
    <col min="4611" max="4611" width="1.7109375" style="102" customWidth="1"/>
    <col min="4612" max="4612" width="10.7109375" style="102" customWidth="1"/>
    <col min="4613" max="4613" width="13.140625" style="102" customWidth="1"/>
    <col min="4614" max="4614" width="8.5703125" style="102" customWidth="1"/>
    <col min="4615" max="4615" width="15.42578125" style="102" customWidth="1"/>
    <col min="4616" max="4616" width="14.140625" style="102" bestFit="1" customWidth="1"/>
    <col min="4617" max="4617" width="17" style="102" customWidth="1"/>
    <col min="4618" max="4618" width="18.28515625" style="102" customWidth="1"/>
    <col min="4619" max="4619" width="11.5703125" style="102"/>
    <col min="4620" max="4620" width="16.42578125" style="102" bestFit="1" customWidth="1"/>
    <col min="4621" max="4866" width="11.5703125" style="102"/>
    <col min="4867" max="4867" width="1.7109375" style="102" customWidth="1"/>
    <col min="4868" max="4868" width="10.7109375" style="102" customWidth="1"/>
    <col min="4869" max="4869" width="13.140625" style="102" customWidth="1"/>
    <col min="4870" max="4870" width="8.5703125" style="102" customWidth="1"/>
    <col min="4871" max="4871" width="15.42578125" style="102" customWidth="1"/>
    <col min="4872" max="4872" width="14.140625" style="102" bestFit="1" customWidth="1"/>
    <col min="4873" max="4873" width="17" style="102" customWidth="1"/>
    <col min="4874" max="4874" width="18.28515625" style="102" customWidth="1"/>
    <col min="4875" max="4875" width="11.5703125" style="102"/>
    <col min="4876" max="4876" width="16.42578125" style="102" bestFit="1" customWidth="1"/>
    <col min="4877" max="5122" width="11.5703125" style="102"/>
    <col min="5123" max="5123" width="1.7109375" style="102" customWidth="1"/>
    <col min="5124" max="5124" width="10.7109375" style="102" customWidth="1"/>
    <col min="5125" max="5125" width="13.140625" style="102" customWidth="1"/>
    <col min="5126" max="5126" width="8.5703125" style="102" customWidth="1"/>
    <col min="5127" max="5127" width="15.42578125" style="102" customWidth="1"/>
    <col min="5128" max="5128" width="14.140625" style="102" bestFit="1" customWidth="1"/>
    <col min="5129" max="5129" width="17" style="102" customWidth="1"/>
    <col min="5130" max="5130" width="18.28515625" style="102" customWidth="1"/>
    <col min="5131" max="5131" width="11.5703125" style="102"/>
    <col min="5132" max="5132" width="16.42578125" style="102" bestFit="1" customWidth="1"/>
    <col min="5133" max="5378" width="11.5703125" style="102"/>
    <col min="5379" max="5379" width="1.7109375" style="102" customWidth="1"/>
    <col min="5380" max="5380" width="10.7109375" style="102" customWidth="1"/>
    <col min="5381" max="5381" width="13.140625" style="102" customWidth="1"/>
    <col min="5382" max="5382" width="8.5703125" style="102" customWidth="1"/>
    <col min="5383" max="5383" width="15.42578125" style="102" customWidth="1"/>
    <col min="5384" max="5384" width="14.140625" style="102" bestFit="1" customWidth="1"/>
    <col min="5385" max="5385" width="17" style="102" customWidth="1"/>
    <col min="5386" max="5386" width="18.28515625" style="102" customWidth="1"/>
    <col min="5387" max="5387" width="11.5703125" style="102"/>
    <col min="5388" max="5388" width="16.42578125" style="102" bestFit="1" customWidth="1"/>
    <col min="5389" max="5634" width="11.5703125" style="102"/>
    <col min="5635" max="5635" width="1.7109375" style="102" customWidth="1"/>
    <col min="5636" max="5636" width="10.7109375" style="102" customWidth="1"/>
    <col min="5637" max="5637" width="13.140625" style="102" customWidth="1"/>
    <col min="5638" max="5638" width="8.5703125" style="102" customWidth="1"/>
    <col min="5639" max="5639" width="15.42578125" style="102" customWidth="1"/>
    <col min="5640" max="5640" width="14.140625" style="102" bestFit="1" customWidth="1"/>
    <col min="5641" max="5641" width="17" style="102" customWidth="1"/>
    <col min="5642" max="5642" width="18.28515625" style="102" customWidth="1"/>
    <col min="5643" max="5643" width="11.5703125" style="102"/>
    <col min="5644" max="5644" width="16.42578125" style="102" bestFit="1" customWidth="1"/>
    <col min="5645" max="5890" width="11.5703125" style="102"/>
    <col min="5891" max="5891" width="1.7109375" style="102" customWidth="1"/>
    <col min="5892" max="5892" width="10.7109375" style="102" customWidth="1"/>
    <col min="5893" max="5893" width="13.140625" style="102" customWidth="1"/>
    <col min="5894" max="5894" width="8.5703125" style="102" customWidth="1"/>
    <col min="5895" max="5895" width="15.42578125" style="102" customWidth="1"/>
    <col min="5896" max="5896" width="14.140625" style="102" bestFit="1" customWidth="1"/>
    <col min="5897" max="5897" width="17" style="102" customWidth="1"/>
    <col min="5898" max="5898" width="18.28515625" style="102" customWidth="1"/>
    <col min="5899" max="5899" width="11.5703125" style="102"/>
    <col min="5900" max="5900" width="16.42578125" style="102" bestFit="1" customWidth="1"/>
    <col min="5901" max="6146" width="11.5703125" style="102"/>
    <col min="6147" max="6147" width="1.7109375" style="102" customWidth="1"/>
    <col min="6148" max="6148" width="10.7109375" style="102" customWidth="1"/>
    <col min="6149" max="6149" width="13.140625" style="102" customWidth="1"/>
    <col min="6150" max="6150" width="8.5703125" style="102" customWidth="1"/>
    <col min="6151" max="6151" width="15.42578125" style="102" customWidth="1"/>
    <col min="6152" max="6152" width="14.140625" style="102" bestFit="1" customWidth="1"/>
    <col min="6153" max="6153" width="17" style="102" customWidth="1"/>
    <col min="6154" max="6154" width="18.28515625" style="102" customWidth="1"/>
    <col min="6155" max="6155" width="11.5703125" style="102"/>
    <col min="6156" max="6156" width="16.42578125" style="102" bestFit="1" customWidth="1"/>
    <col min="6157" max="6402" width="11.5703125" style="102"/>
    <col min="6403" max="6403" width="1.7109375" style="102" customWidth="1"/>
    <col min="6404" max="6404" width="10.7109375" style="102" customWidth="1"/>
    <col min="6405" max="6405" width="13.140625" style="102" customWidth="1"/>
    <col min="6406" max="6406" width="8.5703125" style="102" customWidth="1"/>
    <col min="6407" max="6407" width="15.42578125" style="102" customWidth="1"/>
    <col min="6408" max="6408" width="14.140625" style="102" bestFit="1" customWidth="1"/>
    <col min="6409" max="6409" width="17" style="102" customWidth="1"/>
    <col min="6410" max="6410" width="18.28515625" style="102" customWidth="1"/>
    <col min="6411" max="6411" width="11.5703125" style="102"/>
    <col min="6412" max="6412" width="16.42578125" style="102" bestFit="1" customWidth="1"/>
    <col min="6413" max="6658" width="11.5703125" style="102"/>
    <col min="6659" max="6659" width="1.7109375" style="102" customWidth="1"/>
    <col min="6660" max="6660" width="10.7109375" style="102" customWidth="1"/>
    <col min="6661" max="6661" width="13.140625" style="102" customWidth="1"/>
    <col min="6662" max="6662" width="8.5703125" style="102" customWidth="1"/>
    <col min="6663" max="6663" width="15.42578125" style="102" customWidth="1"/>
    <col min="6664" max="6664" width="14.140625" style="102" bestFit="1" customWidth="1"/>
    <col min="6665" max="6665" width="17" style="102" customWidth="1"/>
    <col min="6666" max="6666" width="18.28515625" style="102" customWidth="1"/>
    <col min="6667" max="6667" width="11.5703125" style="102"/>
    <col min="6668" max="6668" width="16.42578125" style="102" bestFit="1" customWidth="1"/>
    <col min="6669" max="6914" width="11.5703125" style="102"/>
    <col min="6915" max="6915" width="1.7109375" style="102" customWidth="1"/>
    <col min="6916" max="6916" width="10.7109375" style="102" customWidth="1"/>
    <col min="6917" max="6917" width="13.140625" style="102" customWidth="1"/>
    <col min="6918" max="6918" width="8.5703125" style="102" customWidth="1"/>
    <col min="6919" max="6919" width="15.42578125" style="102" customWidth="1"/>
    <col min="6920" max="6920" width="14.140625" style="102" bestFit="1" customWidth="1"/>
    <col min="6921" max="6921" width="17" style="102" customWidth="1"/>
    <col min="6922" max="6922" width="18.28515625" style="102" customWidth="1"/>
    <col min="6923" max="6923" width="11.5703125" style="102"/>
    <col min="6924" max="6924" width="16.42578125" style="102" bestFit="1" customWidth="1"/>
    <col min="6925" max="7170" width="11.5703125" style="102"/>
    <col min="7171" max="7171" width="1.7109375" style="102" customWidth="1"/>
    <col min="7172" max="7172" width="10.7109375" style="102" customWidth="1"/>
    <col min="7173" max="7173" width="13.140625" style="102" customWidth="1"/>
    <col min="7174" max="7174" width="8.5703125" style="102" customWidth="1"/>
    <col min="7175" max="7175" width="15.42578125" style="102" customWidth="1"/>
    <col min="7176" max="7176" width="14.140625" style="102" bestFit="1" customWidth="1"/>
    <col min="7177" max="7177" width="17" style="102" customWidth="1"/>
    <col min="7178" max="7178" width="18.28515625" style="102" customWidth="1"/>
    <col min="7179" max="7179" width="11.5703125" style="102"/>
    <col min="7180" max="7180" width="16.42578125" style="102" bestFit="1" customWidth="1"/>
    <col min="7181" max="7426" width="11.5703125" style="102"/>
    <col min="7427" max="7427" width="1.7109375" style="102" customWidth="1"/>
    <col min="7428" max="7428" width="10.7109375" style="102" customWidth="1"/>
    <col min="7429" max="7429" width="13.140625" style="102" customWidth="1"/>
    <col min="7430" max="7430" width="8.5703125" style="102" customWidth="1"/>
    <col min="7431" max="7431" width="15.42578125" style="102" customWidth="1"/>
    <col min="7432" max="7432" width="14.140625" style="102" bestFit="1" customWidth="1"/>
    <col min="7433" max="7433" width="17" style="102" customWidth="1"/>
    <col min="7434" max="7434" width="18.28515625" style="102" customWidth="1"/>
    <col min="7435" max="7435" width="11.5703125" style="102"/>
    <col min="7436" max="7436" width="16.42578125" style="102" bestFit="1" customWidth="1"/>
    <col min="7437" max="7682" width="11.5703125" style="102"/>
    <col min="7683" max="7683" width="1.7109375" style="102" customWidth="1"/>
    <col min="7684" max="7684" width="10.7109375" style="102" customWidth="1"/>
    <col min="7685" max="7685" width="13.140625" style="102" customWidth="1"/>
    <col min="7686" max="7686" width="8.5703125" style="102" customWidth="1"/>
    <col min="7687" max="7687" width="15.42578125" style="102" customWidth="1"/>
    <col min="7688" max="7688" width="14.140625" style="102" bestFit="1" customWidth="1"/>
    <col min="7689" max="7689" width="17" style="102" customWidth="1"/>
    <col min="7690" max="7690" width="18.28515625" style="102" customWidth="1"/>
    <col min="7691" max="7691" width="11.5703125" style="102"/>
    <col min="7692" max="7692" width="16.42578125" style="102" bestFit="1" customWidth="1"/>
    <col min="7693" max="7938" width="11.5703125" style="102"/>
    <col min="7939" max="7939" width="1.7109375" style="102" customWidth="1"/>
    <col min="7940" max="7940" width="10.7109375" style="102" customWidth="1"/>
    <col min="7941" max="7941" width="13.140625" style="102" customWidth="1"/>
    <col min="7942" max="7942" width="8.5703125" style="102" customWidth="1"/>
    <col min="7943" max="7943" width="15.42578125" style="102" customWidth="1"/>
    <col min="7944" max="7944" width="14.140625" style="102" bestFit="1" customWidth="1"/>
    <col min="7945" max="7945" width="17" style="102" customWidth="1"/>
    <col min="7946" max="7946" width="18.28515625" style="102" customWidth="1"/>
    <col min="7947" max="7947" width="11.5703125" style="102"/>
    <col min="7948" max="7948" width="16.42578125" style="102" bestFit="1" customWidth="1"/>
    <col min="7949" max="8194" width="11.5703125" style="102"/>
    <col min="8195" max="8195" width="1.7109375" style="102" customWidth="1"/>
    <col min="8196" max="8196" width="10.7109375" style="102" customWidth="1"/>
    <col min="8197" max="8197" width="13.140625" style="102" customWidth="1"/>
    <col min="8198" max="8198" width="8.5703125" style="102" customWidth="1"/>
    <col min="8199" max="8199" width="15.42578125" style="102" customWidth="1"/>
    <col min="8200" max="8200" width="14.140625" style="102" bestFit="1" customWidth="1"/>
    <col min="8201" max="8201" width="17" style="102" customWidth="1"/>
    <col min="8202" max="8202" width="18.28515625" style="102" customWidth="1"/>
    <col min="8203" max="8203" width="11.5703125" style="102"/>
    <col min="8204" max="8204" width="16.42578125" style="102" bestFit="1" customWidth="1"/>
    <col min="8205" max="8450" width="11.5703125" style="102"/>
    <col min="8451" max="8451" width="1.7109375" style="102" customWidth="1"/>
    <col min="8452" max="8452" width="10.7109375" style="102" customWidth="1"/>
    <col min="8453" max="8453" width="13.140625" style="102" customWidth="1"/>
    <col min="8454" max="8454" width="8.5703125" style="102" customWidth="1"/>
    <col min="8455" max="8455" width="15.42578125" style="102" customWidth="1"/>
    <col min="8456" max="8456" width="14.140625" style="102" bestFit="1" customWidth="1"/>
    <col min="8457" max="8457" width="17" style="102" customWidth="1"/>
    <col min="8458" max="8458" width="18.28515625" style="102" customWidth="1"/>
    <col min="8459" max="8459" width="11.5703125" style="102"/>
    <col min="8460" max="8460" width="16.42578125" style="102" bestFit="1" customWidth="1"/>
    <col min="8461" max="8706" width="11.5703125" style="102"/>
    <col min="8707" max="8707" width="1.7109375" style="102" customWidth="1"/>
    <col min="8708" max="8708" width="10.7109375" style="102" customWidth="1"/>
    <col min="8709" max="8709" width="13.140625" style="102" customWidth="1"/>
    <col min="8710" max="8710" width="8.5703125" style="102" customWidth="1"/>
    <col min="8711" max="8711" width="15.42578125" style="102" customWidth="1"/>
    <col min="8712" max="8712" width="14.140625" style="102" bestFit="1" customWidth="1"/>
    <col min="8713" max="8713" width="17" style="102" customWidth="1"/>
    <col min="8714" max="8714" width="18.28515625" style="102" customWidth="1"/>
    <col min="8715" max="8715" width="11.5703125" style="102"/>
    <col min="8716" max="8716" width="16.42578125" style="102" bestFit="1" customWidth="1"/>
    <col min="8717" max="8962" width="11.5703125" style="102"/>
    <col min="8963" max="8963" width="1.7109375" style="102" customWidth="1"/>
    <col min="8964" max="8964" width="10.7109375" style="102" customWidth="1"/>
    <col min="8965" max="8965" width="13.140625" style="102" customWidth="1"/>
    <col min="8966" max="8966" width="8.5703125" style="102" customWidth="1"/>
    <col min="8967" max="8967" width="15.42578125" style="102" customWidth="1"/>
    <col min="8968" max="8968" width="14.140625" style="102" bestFit="1" customWidth="1"/>
    <col min="8969" max="8969" width="17" style="102" customWidth="1"/>
    <col min="8970" max="8970" width="18.28515625" style="102" customWidth="1"/>
    <col min="8971" max="8971" width="11.5703125" style="102"/>
    <col min="8972" max="8972" width="16.42578125" style="102" bestFit="1" customWidth="1"/>
    <col min="8973" max="9218" width="11.5703125" style="102"/>
    <col min="9219" max="9219" width="1.7109375" style="102" customWidth="1"/>
    <col min="9220" max="9220" width="10.7109375" style="102" customWidth="1"/>
    <col min="9221" max="9221" width="13.140625" style="102" customWidth="1"/>
    <col min="9222" max="9222" width="8.5703125" style="102" customWidth="1"/>
    <col min="9223" max="9223" width="15.42578125" style="102" customWidth="1"/>
    <col min="9224" max="9224" width="14.140625" style="102" bestFit="1" customWidth="1"/>
    <col min="9225" max="9225" width="17" style="102" customWidth="1"/>
    <col min="9226" max="9226" width="18.28515625" style="102" customWidth="1"/>
    <col min="9227" max="9227" width="11.5703125" style="102"/>
    <col min="9228" max="9228" width="16.42578125" style="102" bestFit="1" customWidth="1"/>
    <col min="9229" max="9474" width="11.5703125" style="102"/>
    <col min="9475" max="9475" width="1.7109375" style="102" customWidth="1"/>
    <col min="9476" max="9476" width="10.7109375" style="102" customWidth="1"/>
    <col min="9477" max="9477" width="13.140625" style="102" customWidth="1"/>
    <col min="9478" max="9478" width="8.5703125" style="102" customWidth="1"/>
    <col min="9479" max="9479" width="15.42578125" style="102" customWidth="1"/>
    <col min="9480" max="9480" width="14.140625" style="102" bestFit="1" customWidth="1"/>
    <col min="9481" max="9481" width="17" style="102" customWidth="1"/>
    <col min="9482" max="9482" width="18.28515625" style="102" customWidth="1"/>
    <col min="9483" max="9483" width="11.5703125" style="102"/>
    <col min="9484" max="9484" width="16.42578125" style="102" bestFit="1" customWidth="1"/>
    <col min="9485" max="9730" width="11.5703125" style="102"/>
    <col min="9731" max="9731" width="1.7109375" style="102" customWidth="1"/>
    <col min="9732" max="9732" width="10.7109375" style="102" customWidth="1"/>
    <col min="9733" max="9733" width="13.140625" style="102" customWidth="1"/>
    <col min="9734" max="9734" width="8.5703125" style="102" customWidth="1"/>
    <col min="9735" max="9735" width="15.42578125" style="102" customWidth="1"/>
    <col min="9736" max="9736" width="14.140625" style="102" bestFit="1" customWidth="1"/>
    <col min="9737" max="9737" width="17" style="102" customWidth="1"/>
    <col min="9738" max="9738" width="18.28515625" style="102" customWidth="1"/>
    <col min="9739" max="9739" width="11.5703125" style="102"/>
    <col min="9740" max="9740" width="16.42578125" style="102" bestFit="1" customWidth="1"/>
    <col min="9741" max="9986" width="11.5703125" style="102"/>
    <col min="9987" max="9987" width="1.7109375" style="102" customWidth="1"/>
    <col min="9988" max="9988" width="10.7109375" style="102" customWidth="1"/>
    <col min="9989" max="9989" width="13.140625" style="102" customWidth="1"/>
    <col min="9990" max="9990" width="8.5703125" style="102" customWidth="1"/>
    <col min="9991" max="9991" width="15.42578125" style="102" customWidth="1"/>
    <col min="9992" max="9992" width="14.140625" style="102" bestFit="1" customWidth="1"/>
    <col min="9993" max="9993" width="17" style="102" customWidth="1"/>
    <col min="9994" max="9994" width="18.28515625" style="102" customWidth="1"/>
    <col min="9995" max="9995" width="11.5703125" style="102"/>
    <col min="9996" max="9996" width="16.42578125" style="102" bestFit="1" customWidth="1"/>
    <col min="9997" max="10242" width="11.5703125" style="102"/>
    <col min="10243" max="10243" width="1.7109375" style="102" customWidth="1"/>
    <col min="10244" max="10244" width="10.7109375" style="102" customWidth="1"/>
    <col min="10245" max="10245" width="13.140625" style="102" customWidth="1"/>
    <col min="10246" max="10246" width="8.5703125" style="102" customWidth="1"/>
    <col min="10247" max="10247" width="15.42578125" style="102" customWidth="1"/>
    <col min="10248" max="10248" width="14.140625" style="102" bestFit="1" customWidth="1"/>
    <col min="10249" max="10249" width="17" style="102" customWidth="1"/>
    <col min="10250" max="10250" width="18.28515625" style="102" customWidth="1"/>
    <col min="10251" max="10251" width="11.5703125" style="102"/>
    <col min="10252" max="10252" width="16.42578125" style="102" bestFit="1" customWidth="1"/>
    <col min="10253" max="10498" width="11.5703125" style="102"/>
    <col min="10499" max="10499" width="1.7109375" style="102" customWidth="1"/>
    <col min="10500" max="10500" width="10.7109375" style="102" customWidth="1"/>
    <col min="10501" max="10501" width="13.140625" style="102" customWidth="1"/>
    <col min="10502" max="10502" width="8.5703125" style="102" customWidth="1"/>
    <col min="10503" max="10503" width="15.42578125" style="102" customWidth="1"/>
    <col min="10504" max="10504" width="14.140625" style="102" bestFit="1" customWidth="1"/>
    <col min="10505" max="10505" width="17" style="102" customWidth="1"/>
    <col min="10506" max="10506" width="18.28515625" style="102" customWidth="1"/>
    <col min="10507" max="10507" width="11.5703125" style="102"/>
    <col min="10508" max="10508" width="16.42578125" style="102" bestFit="1" customWidth="1"/>
    <col min="10509" max="10754" width="11.5703125" style="102"/>
    <col min="10755" max="10755" width="1.7109375" style="102" customWidth="1"/>
    <col min="10756" max="10756" width="10.7109375" style="102" customWidth="1"/>
    <col min="10757" max="10757" width="13.140625" style="102" customWidth="1"/>
    <col min="10758" max="10758" width="8.5703125" style="102" customWidth="1"/>
    <col min="10759" max="10759" width="15.42578125" style="102" customWidth="1"/>
    <col min="10760" max="10760" width="14.140625" style="102" bestFit="1" customWidth="1"/>
    <col min="10761" max="10761" width="17" style="102" customWidth="1"/>
    <col min="10762" max="10762" width="18.28515625" style="102" customWidth="1"/>
    <col min="10763" max="10763" width="11.5703125" style="102"/>
    <col min="10764" max="10764" width="16.42578125" style="102" bestFit="1" customWidth="1"/>
    <col min="10765" max="11010" width="11.5703125" style="102"/>
    <col min="11011" max="11011" width="1.7109375" style="102" customWidth="1"/>
    <col min="11012" max="11012" width="10.7109375" style="102" customWidth="1"/>
    <col min="11013" max="11013" width="13.140625" style="102" customWidth="1"/>
    <col min="11014" max="11014" width="8.5703125" style="102" customWidth="1"/>
    <col min="11015" max="11015" width="15.42578125" style="102" customWidth="1"/>
    <col min="11016" max="11016" width="14.140625" style="102" bestFit="1" customWidth="1"/>
    <col min="11017" max="11017" width="17" style="102" customWidth="1"/>
    <col min="11018" max="11018" width="18.28515625" style="102" customWidth="1"/>
    <col min="11019" max="11019" width="11.5703125" style="102"/>
    <col min="11020" max="11020" width="16.42578125" style="102" bestFit="1" customWidth="1"/>
    <col min="11021" max="11266" width="11.5703125" style="102"/>
    <col min="11267" max="11267" width="1.7109375" style="102" customWidth="1"/>
    <col min="11268" max="11268" width="10.7109375" style="102" customWidth="1"/>
    <col min="11269" max="11269" width="13.140625" style="102" customWidth="1"/>
    <col min="11270" max="11270" width="8.5703125" style="102" customWidth="1"/>
    <col min="11271" max="11271" width="15.42578125" style="102" customWidth="1"/>
    <col min="11272" max="11272" width="14.140625" style="102" bestFit="1" customWidth="1"/>
    <col min="11273" max="11273" width="17" style="102" customWidth="1"/>
    <col min="11274" max="11274" width="18.28515625" style="102" customWidth="1"/>
    <col min="11275" max="11275" width="11.5703125" style="102"/>
    <col min="11276" max="11276" width="16.42578125" style="102" bestFit="1" customWidth="1"/>
    <col min="11277" max="11522" width="11.5703125" style="102"/>
    <col min="11523" max="11523" width="1.7109375" style="102" customWidth="1"/>
    <col min="11524" max="11524" width="10.7109375" style="102" customWidth="1"/>
    <col min="11525" max="11525" width="13.140625" style="102" customWidth="1"/>
    <col min="11526" max="11526" width="8.5703125" style="102" customWidth="1"/>
    <col min="11527" max="11527" width="15.42578125" style="102" customWidth="1"/>
    <col min="11528" max="11528" width="14.140625" style="102" bestFit="1" customWidth="1"/>
    <col min="11529" max="11529" width="17" style="102" customWidth="1"/>
    <col min="11530" max="11530" width="18.28515625" style="102" customWidth="1"/>
    <col min="11531" max="11531" width="11.5703125" style="102"/>
    <col min="11532" max="11532" width="16.42578125" style="102" bestFit="1" customWidth="1"/>
    <col min="11533" max="11778" width="11.5703125" style="102"/>
    <col min="11779" max="11779" width="1.7109375" style="102" customWidth="1"/>
    <col min="11780" max="11780" width="10.7109375" style="102" customWidth="1"/>
    <col min="11781" max="11781" width="13.140625" style="102" customWidth="1"/>
    <col min="11782" max="11782" width="8.5703125" style="102" customWidth="1"/>
    <col min="11783" max="11783" width="15.42578125" style="102" customWidth="1"/>
    <col min="11784" max="11784" width="14.140625" style="102" bestFit="1" customWidth="1"/>
    <col min="11785" max="11785" width="17" style="102" customWidth="1"/>
    <col min="11786" max="11786" width="18.28515625" style="102" customWidth="1"/>
    <col min="11787" max="11787" width="11.5703125" style="102"/>
    <col min="11788" max="11788" width="16.42578125" style="102" bestFit="1" customWidth="1"/>
    <col min="11789" max="12034" width="11.5703125" style="102"/>
    <col min="12035" max="12035" width="1.7109375" style="102" customWidth="1"/>
    <col min="12036" max="12036" width="10.7109375" style="102" customWidth="1"/>
    <col min="12037" max="12037" width="13.140625" style="102" customWidth="1"/>
    <col min="12038" max="12038" width="8.5703125" style="102" customWidth="1"/>
    <col min="12039" max="12039" width="15.42578125" style="102" customWidth="1"/>
    <col min="12040" max="12040" width="14.140625" style="102" bestFit="1" customWidth="1"/>
    <col min="12041" max="12041" width="17" style="102" customWidth="1"/>
    <col min="12042" max="12042" width="18.28515625" style="102" customWidth="1"/>
    <col min="12043" max="12043" width="11.5703125" style="102"/>
    <col min="12044" max="12044" width="16.42578125" style="102" bestFit="1" customWidth="1"/>
    <col min="12045" max="12290" width="11.5703125" style="102"/>
    <col min="12291" max="12291" width="1.7109375" style="102" customWidth="1"/>
    <col min="12292" max="12292" width="10.7109375" style="102" customWidth="1"/>
    <col min="12293" max="12293" width="13.140625" style="102" customWidth="1"/>
    <col min="12294" max="12294" width="8.5703125" style="102" customWidth="1"/>
    <col min="12295" max="12295" width="15.42578125" style="102" customWidth="1"/>
    <col min="12296" max="12296" width="14.140625" style="102" bestFit="1" customWidth="1"/>
    <col min="12297" max="12297" width="17" style="102" customWidth="1"/>
    <col min="12298" max="12298" width="18.28515625" style="102" customWidth="1"/>
    <col min="12299" max="12299" width="11.5703125" style="102"/>
    <col min="12300" max="12300" width="16.42578125" style="102" bestFit="1" customWidth="1"/>
    <col min="12301" max="12546" width="11.5703125" style="102"/>
    <col min="12547" max="12547" width="1.7109375" style="102" customWidth="1"/>
    <col min="12548" max="12548" width="10.7109375" style="102" customWidth="1"/>
    <col min="12549" max="12549" width="13.140625" style="102" customWidth="1"/>
    <col min="12550" max="12550" width="8.5703125" style="102" customWidth="1"/>
    <col min="12551" max="12551" width="15.42578125" style="102" customWidth="1"/>
    <col min="12552" max="12552" width="14.140625" style="102" bestFit="1" customWidth="1"/>
    <col min="12553" max="12553" width="17" style="102" customWidth="1"/>
    <col min="12554" max="12554" width="18.28515625" style="102" customWidth="1"/>
    <col min="12555" max="12555" width="11.5703125" style="102"/>
    <col min="12556" max="12556" width="16.42578125" style="102" bestFit="1" customWidth="1"/>
    <col min="12557" max="12802" width="11.5703125" style="102"/>
    <col min="12803" max="12803" width="1.7109375" style="102" customWidth="1"/>
    <col min="12804" max="12804" width="10.7109375" style="102" customWidth="1"/>
    <col min="12805" max="12805" width="13.140625" style="102" customWidth="1"/>
    <col min="12806" max="12806" width="8.5703125" style="102" customWidth="1"/>
    <col min="12807" max="12807" width="15.42578125" style="102" customWidth="1"/>
    <col min="12808" max="12808" width="14.140625" style="102" bestFit="1" customWidth="1"/>
    <col min="12809" max="12809" width="17" style="102" customWidth="1"/>
    <col min="12810" max="12810" width="18.28515625" style="102" customWidth="1"/>
    <col min="12811" max="12811" width="11.5703125" style="102"/>
    <col min="12812" max="12812" width="16.42578125" style="102" bestFit="1" customWidth="1"/>
    <col min="12813" max="13058" width="11.5703125" style="102"/>
    <col min="13059" max="13059" width="1.7109375" style="102" customWidth="1"/>
    <col min="13060" max="13060" width="10.7109375" style="102" customWidth="1"/>
    <col min="13061" max="13061" width="13.140625" style="102" customWidth="1"/>
    <col min="13062" max="13062" width="8.5703125" style="102" customWidth="1"/>
    <col min="13063" max="13063" width="15.42578125" style="102" customWidth="1"/>
    <col min="13064" max="13064" width="14.140625" style="102" bestFit="1" customWidth="1"/>
    <col min="13065" max="13065" width="17" style="102" customWidth="1"/>
    <col min="13066" max="13066" width="18.28515625" style="102" customWidth="1"/>
    <col min="13067" max="13067" width="11.5703125" style="102"/>
    <col min="13068" max="13068" width="16.42578125" style="102" bestFit="1" customWidth="1"/>
    <col min="13069" max="13314" width="11.5703125" style="102"/>
    <col min="13315" max="13315" width="1.7109375" style="102" customWidth="1"/>
    <col min="13316" max="13316" width="10.7109375" style="102" customWidth="1"/>
    <col min="13317" max="13317" width="13.140625" style="102" customWidth="1"/>
    <col min="13318" max="13318" width="8.5703125" style="102" customWidth="1"/>
    <col min="13319" max="13319" width="15.42578125" style="102" customWidth="1"/>
    <col min="13320" max="13320" width="14.140625" style="102" bestFit="1" customWidth="1"/>
    <col min="13321" max="13321" width="17" style="102" customWidth="1"/>
    <col min="13322" max="13322" width="18.28515625" style="102" customWidth="1"/>
    <col min="13323" max="13323" width="11.5703125" style="102"/>
    <col min="13324" max="13324" width="16.42578125" style="102" bestFit="1" customWidth="1"/>
    <col min="13325" max="13570" width="11.5703125" style="102"/>
    <col min="13571" max="13571" width="1.7109375" style="102" customWidth="1"/>
    <col min="13572" max="13572" width="10.7109375" style="102" customWidth="1"/>
    <col min="13573" max="13573" width="13.140625" style="102" customWidth="1"/>
    <col min="13574" max="13574" width="8.5703125" style="102" customWidth="1"/>
    <col min="13575" max="13575" width="15.42578125" style="102" customWidth="1"/>
    <col min="13576" max="13576" width="14.140625" style="102" bestFit="1" customWidth="1"/>
    <col min="13577" max="13577" width="17" style="102" customWidth="1"/>
    <col min="13578" max="13578" width="18.28515625" style="102" customWidth="1"/>
    <col min="13579" max="13579" width="11.5703125" style="102"/>
    <col min="13580" max="13580" width="16.42578125" style="102" bestFit="1" customWidth="1"/>
    <col min="13581" max="13826" width="11.5703125" style="102"/>
    <col min="13827" max="13827" width="1.7109375" style="102" customWidth="1"/>
    <col min="13828" max="13828" width="10.7109375" style="102" customWidth="1"/>
    <col min="13829" max="13829" width="13.140625" style="102" customWidth="1"/>
    <col min="13830" max="13830" width="8.5703125" style="102" customWidth="1"/>
    <col min="13831" max="13831" width="15.42578125" style="102" customWidth="1"/>
    <col min="13832" max="13832" width="14.140625" style="102" bestFit="1" customWidth="1"/>
    <col min="13833" max="13833" width="17" style="102" customWidth="1"/>
    <col min="13834" max="13834" width="18.28515625" style="102" customWidth="1"/>
    <col min="13835" max="13835" width="11.5703125" style="102"/>
    <col min="13836" max="13836" width="16.42578125" style="102" bestFit="1" customWidth="1"/>
    <col min="13837" max="14082" width="11.5703125" style="102"/>
    <col min="14083" max="14083" width="1.7109375" style="102" customWidth="1"/>
    <col min="14084" max="14084" width="10.7109375" style="102" customWidth="1"/>
    <col min="14085" max="14085" width="13.140625" style="102" customWidth="1"/>
    <col min="14086" max="14086" width="8.5703125" style="102" customWidth="1"/>
    <col min="14087" max="14087" width="15.42578125" style="102" customWidth="1"/>
    <col min="14088" max="14088" width="14.140625" style="102" bestFit="1" customWidth="1"/>
    <col min="14089" max="14089" width="17" style="102" customWidth="1"/>
    <col min="14090" max="14090" width="18.28515625" style="102" customWidth="1"/>
    <col min="14091" max="14091" width="11.5703125" style="102"/>
    <col min="14092" max="14092" width="16.42578125" style="102" bestFit="1" customWidth="1"/>
    <col min="14093" max="14338" width="11.5703125" style="102"/>
    <col min="14339" max="14339" width="1.7109375" style="102" customWidth="1"/>
    <col min="14340" max="14340" width="10.7109375" style="102" customWidth="1"/>
    <col min="14341" max="14341" width="13.140625" style="102" customWidth="1"/>
    <col min="14342" max="14342" width="8.5703125" style="102" customWidth="1"/>
    <col min="14343" max="14343" width="15.42578125" style="102" customWidth="1"/>
    <col min="14344" max="14344" width="14.140625" style="102" bestFit="1" customWidth="1"/>
    <col min="14345" max="14345" width="17" style="102" customWidth="1"/>
    <col min="14346" max="14346" width="18.28515625" style="102" customWidth="1"/>
    <col min="14347" max="14347" width="11.5703125" style="102"/>
    <col min="14348" max="14348" width="16.42578125" style="102" bestFit="1" customWidth="1"/>
    <col min="14349" max="14594" width="11.5703125" style="102"/>
    <col min="14595" max="14595" width="1.7109375" style="102" customWidth="1"/>
    <col min="14596" max="14596" width="10.7109375" style="102" customWidth="1"/>
    <col min="14597" max="14597" width="13.140625" style="102" customWidth="1"/>
    <col min="14598" max="14598" width="8.5703125" style="102" customWidth="1"/>
    <col min="14599" max="14599" width="15.42578125" style="102" customWidth="1"/>
    <col min="14600" max="14600" width="14.140625" style="102" bestFit="1" customWidth="1"/>
    <col min="14601" max="14601" width="17" style="102" customWidth="1"/>
    <col min="14602" max="14602" width="18.28515625" style="102" customWidth="1"/>
    <col min="14603" max="14603" width="11.5703125" style="102"/>
    <col min="14604" max="14604" width="16.42578125" style="102" bestFit="1" customWidth="1"/>
    <col min="14605" max="14850" width="11.5703125" style="102"/>
    <col min="14851" max="14851" width="1.7109375" style="102" customWidth="1"/>
    <col min="14852" max="14852" width="10.7109375" style="102" customWidth="1"/>
    <col min="14853" max="14853" width="13.140625" style="102" customWidth="1"/>
    <col min="14854" max="14854" width="8.5703125" style="102" customWidth="1"/>
    <col min="14855" max="14855" width="15.42578125" style="102" customWidth="1"/>
    <col min="14856" max="14856" width="14.140625" style="102" bestFit="1" customWidth="1"/>
    <col min="14857" max="14857" width="17" style="102" customWidth="1"/>
    <col min="14858" max="14858" width="18.28515625" style="102" customWidth="1"/>
    <col min="14859" max="14859" width="11.5703125" style="102"/>
    <col min="14860" max="14860" width="16.42578125" style="102" bestFit="1" customWidth="1"/>
    <col min="14861" max="15106" width="11.5703125" style="102"/>
    <col min="15107" max="15107" width="1.7109375" style="102" customWidth="1"/>
    <col min="15108" max="15108" width="10.7109375" style="102" customWidth="1"/>
    <col min="15109" max="15109" width="13.140625" style="102" customWidth="1"/>
    <col min="15110" max="15110" width="8.5703125" style="102" customWidth="1"/>
    <col min="15111" max="15111" width="15.42578125" style="102" customWidth="1"/>
    <col min="15112" max="15112" width="14.140625" style="102" bestFit="1" customWidth="1"/>
    <col min="15113" max="15113" width="17" style="102" customWidth="1"/>
    <col min="15114" max="15114" width="18.28515625" style="102" customWidth="1"/>
    <col min="15115" max="15115" width="11.5703125" style="102"/>
    <col min="15116" max="15116" width="16.42578125" style="102" bestFit="1" customWidth="1"/>
    <col min="15117" max="15362" width="11.5703125" style="102"/>
    <col min="15363" max="15363" width="1.7109375" style="102" customWidth="1"/>
    <col min="15364" max="15364" width="10.7109375" style="102" customWidth="1"/>
    <col min="15365" max="15365" width="13.140625" style="102" customWidth="1"/>
    <col min="15366" max="15366" width="8.5703125" style="102" customWidth="1"/>
    <col min="15367" max="15367" width="15.42578125" style="102" customWidth="1"/>
    <col min="15368" max="15368" width="14.140625" style="102" bestFit="1" customWidth="1"/>
    <col min="15369" max="15369" width="17" style="102" customWidth="1"/>
    <col min="15370" max="15370" width="18.28515625" style="102" customWidth="1"/>
    <col min="15371" max="15371" width="11.5703125" style="102"/>
    <col min="15372" max="15372" width="16.42578125" style="102" bestFit="1" customWidth="1"/>
    <col min="15373" max="15618" width="11.5703125" style="102"/>
    <col min="15619" max="15619" width="1.7109375" style="102" customWidth="1"/>
    <col min="15620" max="15620" width="10.7109375" style="102" customWidth="1"/>
    <col min="15621" max="15621" width="13.140625" style="102" customWidth="1"/>
    <col min="15622" max="15622" width="8.5703125" style="102" customWidth="1"/>
    <col min="15623" max="15623" width="15.42578125" style="102" customWidth="1"/>
    <col min="15624" max="15624" width="14.140625" style="102" bestFit="1" customWidth="1"/>
    <col min="15625" max="15625" width="17" style="102" customWidth="1"/>
    <col min="15626" max="15626" width="18.28515625" style="102" customWidth="1"/>
    <col min="15627" max="15627" width="11.5703125" style="102"/>
    <col min="15628" max="15628" width="16.42578125" style="102" bestFit="1" customWidth="1"/>
    <col min="15629" max="15874" width="11.5703125" style="102"/>
    <col min="15875" max="15875" width="1.7109375" style="102" customWidth="1"/>
    <col min="15876" max="15876" width="10.7109375" style="102" customWidth="1"/>
    <col min="15877" max="15877" width="13.140625" style="102" customWidth="1"/>
    <col min="15878" max="15878" width="8.5703125" style="102" customWidth="1"/>
    <col min="15879" max="15879" width="15.42578125" style="102" customWidth="1"/>
    <col min="15880" max="15880" width="14.140625" style="102" bestFit="1" customWidth="1"/>
    <col min="15881" max="15881" width="17" style="102" customWidth="1"/>
    <col min="15882" max="15882" width="18.28515625" style="102" customWidth="1"/>
    <col min="15883" max="15883" width="11.5703125" style="102"/>
    <col min="15884" max="15884" width="16.42578125" style="102" bestFit="1" customWidth="1"/>
    <col min="15885" max="16130" width="11.5703125" style="102"/>
    <col min="16131" max="16131" width="1.7109375" style="102" customWidth="1"/>
    <col min="16132" max="16132" width="10.7109375" style="102" customWidth="1"/>
    <col min="16133" max="16133" width="13.140625" style="102" customWidth="1"/>
    <col min="16134" max="16134" width="8.5703125" style="102" customWidth="1"/>
    <col min="16135" max="16135" width="15.42578125" style="102" customWidth="1"/>
    <col min="16136" max="16136" width="14.140625" style="102" bestFit="1" customWidth="1"/>
    <col min="16137" max="16137" width="17" style="102" customWidth="1"/>
    <col min="16138" max="16138" width="18.28515625" style="102" customWidth="1"/>
    <col min="16139" max="16139" width="11.5703125" style="102"/>
    <col min="16140" max="16140" width="16.42578125" style="102" bestFit="1" customWidth="1"/>
    <col min="16141" max="16384" width="11.5703125" style="102"/>
  </cols>
  <sheetData>
    <row r="1" spans="2:13" ht="8.25" customHeight="1" thickBot="1"/>
    <row r="2" spans="2:13">
      <c r="B2" s="2871" t="str">
        <f>'DATOS ENTRADA'!$C$2</f>
        <v>TRANSMILENIO S.A.</v>
      </c>
      <c r="C2" s="2872"/>
      <c r="D2" s="2872"/>
      <c r="E2" s="2872"/>
      <c r="F2" s="2872"/>
      <c r="G2" s="2872"/>
      <c r="H2" s="2872"/>
      <c r="I2" s="2873"/>
      <c r="J2" s="2868"/>
    </row>
    <row r="3" spans="2:13">
      <c r="B3" s="2874" t="str">
        <f>'DATOS ENTRADA'!$C$3</f>
        <v>SUBGERENCIA DE INFRAESTRUCTURA</v>
      </c>
      <c r="C3" s="2875"/>
      <c r="D3" s="2875"/>
      <c r="E3" s="2875"/>
      <c r="F3" s="2875"/>
      <c r="G3" s="2875"/>
      <c r="H3" s="2875"/>
      <c r="I3" s="2876"/>
      <c r="J3" s="2869"/>
    </row>
    <row r="4" spans="2:13">
      <c r="B4" s="2874" t="str">
        <f>'DATOS ENTRADA'!$C$4</f>
        <v>PATIOS</v>
      </c>
      <c r="C4" s="2875"/>
      <c r="D4" s="2875"/>
      <c r="E4" s="2875"/>
      <c r="F4" s="2875"/>
      <c r="G4" s="2875"/>
      <c r="H4" s="2875"/>
      <c r="I4" s="2876"/>
      <c r="J4" s="2869"/>
      <c r="L4" s="600">
        <f>($C$13-D13)/$C$13</f>
        <v>2.0833333333333332E-2</v>
      </c>
    </row>
    <row r="5" spans="2:13" ht="15" thickBot="1">
      <c r="B5" s="2930"/>
      <c r="C5" s="2931"/>
      <c r="D5" s="2931"/>
      <c r="E5" s="2931"/>
      <c r="F5" s="2931"/>
      <c r="G5" s="2931"/>
      <c r="H5" s="2931"/>
      <c r="I5" s="2932"/>
      <c r="J5" s="2929"/>
      <c r="L5" s="600">
        <f>M5-$L$4</f>
        <v>2.0833333333333332E-2</v>
      </c>
      <c r="M5" s="600">
        <f>($C$13-F13)/$C$13</f>
        <v>4.1666666666666664E-2</v>
      </c>
    </row>
    <row r="6" spans="2:13" ht="39" customHeight="1" thickBot="1">
      <c r="B6" s="2887" t="str">
        <f>'DATOS ENTRADA'!B6</f>
        <v>OBJETO DE LA CONTRATACIÓN:</v>
      </c>
      <c r="C6" s="2933"/>
      <c r="D6" s="2877">
        <f>+'DATOS ENTRADA'!C6</f>
        <v>0</v>
      </c>
      <c r="E6" s="2878"/>
      <c r="F6" s="2878"/>
      <c r="G6" s="2878"/>
      <c r="H6" s="2878"/>
      <c r="I6" s="2878"/>
      <c r="J6" s="2879"/>
      <c r="L6" s="600">
        <f t="shared" ref="L6:L7" si="0">M6-$L$4</f>
        <v>6.25E-2</v>
      </c>
      <c r="M6" s="600">
        <f>($C$13-H13)/$C$13</f>
        <v>8.3333333333333329E-2</v>
      </c>
    </row>
    <row r="7" spans="2:13" ht="20.25" customHeight="1" thickBot="1">
      <c r="B7" s="2926"/>
      <c r="C7" s="2927"/>
      <c r="D7" s="2927"/>
      <c r="E7" s="2927"/>
      <c r="F7" s="2927"/>
      <c r="G7" s="2927"/>
      <c r="H7" s="2927"/>
      <c r="I7" s="2927"/>
      <c r="J7" s="2928"/>
      <c r="L7" s="600">
        <f t="shared" si="0"/>
        <v>0.10416666666666667</v>
      </c>
      <c r="M7" s="600">
        <f>($C$13-J13)/$C$13</f>
        <v>0.125</v>
      </c>
    </row>
    <row r="8" spans="2:13" ht="15" customHeight="1" thickBot="1">
      <c r="B8" s="2883" t="s">
        <v>873</v>
      </c>
      <c r="C8" s="2884"/>
      <c r="D8" s="2884"/>
      <c r="E8" s="2884"/>
      <c r="F8" s="2884"/>
      <c r="G8" s="2884"/>
      <c r="H8" s="2884"/>
      <c r="I8" s="2884"/>
      <c r="J8" s="2884"/>
    </row>
    <row r="10" spans="2:13" ht="15" thickBot="1"/>
    <row r="11" spans="2:13" ht="15">
      <c r="B11" s="2940" t="s">
        <v>874</v>
      </c>
      <c r="C11" s="577" t="s">
        <v>875</v>
      </c>
      <c r="D11" s="2942" t="s">
        <v>876</v>
      </c>
      <c r="E11" s="2943"/>
      <c r="F11" s="2943"/>
      <c r="G11" s="2943"/>
      <c r="H11" s="2943"/>
      <c r="I11" s="2943"/>
      <c r="J11" s="2944"/>
    </row>
    <row r="12" spans="2:13">
      <c r="B12" s="2941"/>
      <c r="C12" s="1226">
        <v>45121</v>
      </c>
      <c r="D12" s="1227">
        <v>45122</v>
      </c>
      <c r="E12" s="1746">
        <v>45487</v>
      </c>
      <c r="F12" s="1746">
        <v>45488</v>
      </c>
      <c r="G12" s="1746">
        <v>45852</v>
      </c>
      <c r="H12" s="1746">
        <v>45853</v>
      </c>
      <c r="I12" s="1746">
        <v>46217</v>
      </c>
      <c r="J12" s="1228">
        <v>46218</v>
      </c>
    </row>
    <row r="13" spans="2:13" ht="15.75" thickBot="1">
      <c r="B13" s="578" t="s">
        <v>877</v>
      </c>
      <c r="C13" s="579">
        <v>48</v>
      </c>
      <c r="D13" s="2945">
        <v>47</v>
      </c>
      <c r="E13" s="2946"/>
      <c r="F13" s="2946">
        <v>46</v>
      </c>
      <c r="G13" s="2946"/>
      <c r="H13" s="2946">
        <v>44</v>
      </c>
      <c r="I13" s="2946"/>
      <c r="J13" s="580">
        <v>42</v>
      </c>
    </row>
    <row r="14" spans="2:13" ht="64.5" thickBot="1">
      <c r="B14" s="581" t="s">
        <v>878</v>
      </c>
      <c r="C14" s="582"/>
      <c r="D14" s="2934">
        <v>1</v>
      </c>
      <c r="E14" s="2935"/>
      <c r="F14" s="2935">
        <f>$D$14+L5</f>
        <v>1.0208333333333333</v>
      </c>
      <c r="G14" s="2935"/>
      <c r="H14" s="2935">
        <f>$D$14+L6</f>
        <v>1.0625</v>
      </c>
      <c r="I14" s="2935"/>
      <c r="J14" s="601">
        <f>$D$14+L7</f>
        <v>1.1041666666666667</v>
      </c>
      <c r="K14" s="752"/>
    </row>
    <row r="15" spans="2:13" ht="15" thickBot="1"/>
    <row r="16" spans="2:13" ht="34.9" customHeight="1" thickBot="1">
      <c r="I16" s="1011" t="s">
        <v>879</v>
      </c>
      <c r="J16" s="1012" t="s">
        <v>880</v>
      </c>
    </row>
    <row r="17" spans="2:13" ht="54.6" customHeight="1" thickBot="1">
      <c r="B17" s="2936" t="s">
        <v>881</v>
      </c>
      <c r="C17" s="2937"/>
      <c r="D17" s="2967">
        <f>AIU!P94</f>
        <v>0.42846000000000001</v>
      </c>
      <c r="E17" s="2968"/>
      <c r="F17" s="2951" t="s">
        <v>882</v>
      </c>
      <c r="G17" s="2952"/>
      <c r="H17" s="570" t="s">
        <v>883</v>
      </c>
      <c r="I17" s="571" t="s">
        <v>884</v>
      </c>
      <c r="J17" s="584" t="s">
        <v>885</v>
      </c>
    </row>
    <row r="18" spans="2:13" ht="15.75" thickBot="1">
      <c r="B18" s="2938"/>
      <c r="C18" s="2939"/>
      <c r="D18" s="2969"/>
      <c r="E18" s="2970"/>
      <c r="F18" s="2953"/>
      <c r="G18" s="2954"/>
      <c r="H18" s="1021" t="e">
        <f ca="1">ROUND('A. SECT'!L1204,5)</f>
        <v>#REF!</v>
      </c>
      <c r="I18" s="585" t="e">
        <f>100%/'DATOS ENTRADA'!C15*COUNT(AJUSTES!D52:D63)</f>
        <v>#DIV/0!</v>
      </c>
      <c r="J18" s="589" t="e">
        <f>100%-I18</f>
        <v>#DIV/0!</v>
      </c>
      <c r="K18" s="775"/>
    </row>
    <row r="19" spans="2:13" ht="31.9" customHeight="1">
      <c r="B19" s="2979" t="s">
        <v>886</v>
      </c>
      <c r="C19" s="2980"/>
      <c r="D19" s="2971" t="e">
        <f>#REF!</f>
        <v>#REF!</v>
      </c>
      <c r="E19" s="2972"/>
      <c r="F19" s="2955" t="e">
        <f>ROUND(D19/(1+$D$17),0)</f>
        <v>#REF!</v>
      </c>
      <c r="G19" s="2956"/>
      <c r="H19" s="586" t="e">
        <f ca="1">F19*$H$18</f>
        <v>#REF!</v>
      </c>
      <c r="I19" s="586" t="e">
        <f ca="1">ROUND(H19*$I$18*($D$14-100%),0)</f>
        <v>#REF!</v>
      </c>
      <c r="J19" s="587" t="e">
        <f ca="1">ROUND(H19*$J$18*($F$14-100%),0)</f>
        <v>#REF!</v>
      </c>
      <c r="M19" s="583"/>
    </row>
    <row r="20" spans="2:13" ht="31.9" customHeight="1">
      <c r="B20" s="2981" t="s">
        <v>887</v>
      </c>
      <c r="C20" s="2982"/>
      <c r="D20" s="2973" t="e">
        <f>'PPTO GRAL-ACERO'!I37</f>
        <v>#REF!</v>
      </c>
      <c r="E20" s="2974"/>
      <c r="F20" s="2957" t="e">
        <f>ROUND(D20/(1+$D$17),0)</f>
        <v>#REF!</v>
      </c>
      <c r="G20" s="2958"/>
      <c r="H20" s="1747" t="e">
        <f ca="1">F20*$H$18</f>
        <v>#REF!</v>
      </c>
      <c r="I20" s="1747" t="e">
        <f t="shared" ref="I20:I22" ca="1" si="1">ROUND(H20*$I$18*($D$14-100%),0)</f>
        <v>#REF!</v>
      </c>
      <c r="J20" s="1229" t="e">
        <f t="shared" ref="J20:J22" ca="1" si="2">ROUND(H20*$J$18*($F$14-100%),0)</f>
        <v>#REF!</v>
      </c>
    </row>
    <row r="21" spans="2:13" ht="31.9" customHeight="1" thickBot="1">
      <c r="B21" s="2963" t="s">
        <v>888</v>
      </c>
      <c r="C21" s="2964"/>
      <c r="D21" s="2975" t="e">
        <f>#REF!</f>
        <v>#REF!</v>
      </c>
      <c r="E21" s="2976"/>
      <c r="F21" s="2959" t="e">
        <f>ROUND(D21/(1+$D$17),0)</f>
        <v>#REF!</v>
      </c>
      <c r="G21" s="2960"/>
      <c r="H21" s="1014" t="e">
        <f ca="1">F21*$H$18</f>
        <v>#REF!</v>
      </c>
      <c r="I21" s="1014" t="e">
        <f t="shared" ca="1" si="1"/>
        <v>#REF!</v>
      </c>
      <c r="J21" s="1028" t="e">
        <f t="shared" ca="1" si="2"/>
        <v>#REF!</v>
      </c>
    </row>
    <row r="22" spans="2:13" ht="15" thickBot="1">
      <c r="B22" s="2965" t="s">
        <v>864</v>
      </c>
      <c r="C22" s="2966"/>
      <c r="D22" s="2977" t="e">
        <f>SUM(D19:E21)</f>
        <v>#REF!</v>
      </c>
      <c r="E22" s="2978"/>
      <c r="F22" s="2961" t="e">
        <f>SUM(F19:G21)</f>
        <v>#REF!</v>
      </c>
      <c r="G22" s="2962"/>
      <c r="H22" s="572" t="e">
        <f ca="1">SUM(H19:H21)</f>
        <v>#REF!</v>
      </c>
      <c r="I22" s="573" t="e">
        <f t="shared" ca="1" si="1"/>
        <v>#REF!</v>
      </c>
      <c r="J22" s="588" t="e">
        <f t="shared" ca="1" si="2"/>
        <v>#REF!</v>
      </c>
    </row>
    <row r="23" spans="2:13" ht="15" thickBot="1">
      <c r="E23" s="574"/>
      <c r="F23" s="575"/>
      <c r="G23" s="575"/>
      <c r="H23" s="5"/>
      <c r="I23" s="576"/>
      <c r="J23" s="5"/>
    </row>
    <row r="24" spans="2:13" ht="39" customHeight="1">
      <c r="E24" s="574"/>
      <c r="F24" s="2947" t="s">
        <v>889</v>
      </c>
      <c r="G24" s="2948"/>
      <c r="H24" s="2948"/>
      <c r="I24" s="2949" t="e">
        <f ca="1">SUM(I22:L22)</f>
        <v>#REF!</v>
      </c>
      <c r="J24" s="2950"/>
    </row>
    <row r="25" spans="2:13" ht="20.45" customHeight="1"/>
  </sheetData>
  <mergeCells count="37">
    <mergeCell ref="B21:C21"/>
    <mergeCell ref="B22:C22"/>
    <mergeCell ref="D17:E17"/>
    <mergeCell ref="D18:E18"/>
    <mergeCell ref="D19:E19"/>
    <mergeCell ref="D20:E20"/>
    <mergeCell ref="D21:E21"/>
    <mergeCell ref="D22:E22"/>
    <mergeCell ref="B19:C19"/>
    <mergeCell ref="B20:C20"/>
    <mergeCell ref="F24:H24"/>
    <mergeCell ref="I24:J24"/>
    <mergeCell ref="F17:G17"/>
    <mergeCell ref="F18:G18"/>
    <mergeCell ref="F19:G19"/>
    <mergeCell ref="F20:G20"/>
    <mergeCell ref="F21:G21"/>
    <mergeCell ref="F22:G22"/>
    <mergeCell ref="B11:B12"/>
    <mergeCell ref="D11:J11"/>
    <mergeCell ref="D13:E13"/>
    <mergeCell ref="F13:G13"/>
    <mergeCell ref="H13:I13"/>
    <mergeCell ref="D14:E14"/>
    <mergeCell ref="F14:G14"/>
    <mergeCell ref="H14:I14"/>
    <mergeCell ref="B17:C17"/>
    <mergeCell ref="B18:C18"/>
    <mergeCell ref="B7:J7"/>
    <mergeCell ref="B8:J8"/>
    <mergeCell ref="B2:I2"/>
    <mergeCell ref="J2:J5"/>
    <mergeCell ref="B3:I3"/>
    <mergeCell ref="B4:I4"/>
    <mergeCell ref="B5:I5"/>
    <mergeCell ref="B6:C6"/>
    <mergeCell ref="D6:J6"/>
  </mergeCells>
  <printOptions horizontalCentered="1" verticalCentered="1"/>
  <pageMargins left="0.39370078740157483" right="0.19685039370078741" top="0.39370078740157483" bottom="0.39370078740157483" header="0.94488188976377963" footer="0"/>
  <pageSetup scale="85" fitToHeight="0" orientation="portrait" horizontalDpi="300" verticalDpi="300" r:id="rId1"/>
  <headerFooter scaleWithDoc="0" alignWithMargins="0"/>
  <colBreaks count="1" manualBreakCount="1">
    <brk id="10"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17">
    <tabColor rgb="FF92D050"/>
    <pageSetUpPr fitToPage="1"/>
  </sheetPr>
  <dimension ref="A1:K1204"/>
  <sheetViews>
    <sheetView view="pageBreakPreview" topLeftCell="A1174" zoomScale="70" zoomScaleNormal="100" zoomScaleSheetLayoutView="70" workbookViewId="0">
      <selection activeCell="F41" sqref="F41"/>
    </sheetView>
  </sheetViews>
  <sheetFormatPr baseColWidth="10" defaultColWidth="11.42578125" defaultRowHeight="12.75"/>
  <cols>
    <col min="1" max="1" width="7" style="834" customWidth="1"/>
    <col min="2" max="2" width="10.28515625" style="272" customWidth="1"/>
    <col min="3" max="3" width="63.28515625" style="544" customWidth="1"/>
    <col min="4" max="4" width="9.7109375" style="545" customWidth="1"/>
    <col min="5" max="5" width="10.7109375" style="272" customWidth="1"/>
    <col min="6" max="6" width="15.5703125" style="273" customWidth="1"/>
    <col min="7" max="7" width="19.85546875" style="273" customWidth="1"/>
    <col min="8" max="8" width="10.7109375" style="836" customWidth="1"/>
    <col min="9" max="9" width="11.42578125" style="270"/>
    <col min="10" max="10" width="18" style="270" bestFit="1" customWidth="1"/>
    <col min="11" max="11" width="18.7109375" style="270" bestFit="1" customWidth="1"/>
    <col min="12" max="12" width="16.28515625" style="270" bestFit="1" customWidth="1"/>
    <col min="13" max="13" width="11.42578125" style="270" customWidth="1"/>
    <col min="14" max="16384" width="11.42578125" style="270"/>
  </cols>
  <sheetData>
    <row r="1" spans="1:8" ht="31.5" customHeight="1">
      <c r="B1" s="2983">
        <f>'DATOS ENTRADA'!$C$6</f>
        <v>0</v>
      </c>
      <c r="C1" s="2983"/>
      <c r="D1" s="2983"/>
      <c r="E1" s="2983"/>
      <c r="F1" s="2983"/>
      <c r="G1" s="2983"/>
    </row>
    <row r="2" spans="1:8" ht="7.5" customHeight="1">
      <c r="B2" s="1748"/>
      <c r="C2" s="1749"/>
      <c r="D2" s="1748"/>
      <c r="E2" s="1748"/>
      <c r="F2" s="1748"/>
      <c r="G2" s="1748"/>
    </row>
    <row r="3" spans="1:8" s="271" customFormat="1" ht="18" customHeight="1">
      <c r="A3" s="835"/>
      <c r="B3" s="1750" t="s">
        <v>890</v>
      </c>
      <c r="C3" s="1751" t="s">
        <v>891</v>
      </c>
      <c r="D3" s="1750" t="s">
        <v>892</v>
      </c>
      <c r="E3" s="1750" t="s">
        <v>690</v>
      </c>
      <c r="F3" s="1752" t="s">
        <v>893</v>
      </c>
      <c r="G3" s="1752" t="s">
        <v>894</v>
      </c>
      <c r="H3" s="841"/>
    </row>
    <row r="4" spans="1:8" ht="15">
      <c r="A4" s="836" t="e">
        <f>VLOOKUP(B4,#REF!,1,0)-B4</f>
        <v>#REF!</v>
      </c>
      <c r="B4" s="795">
        <v>3007</v>
      </c>
      <c r="C4" s="796" t="s">
        <v>895</v>
      </c>
      <c r="D4" s="795" t="s">
        <v>777</v>
      </c>
      <c r="E4" s="795"/>
      <c r="F4" s="795"/>
      <c r="G4" s="797">
        <v>820</v>
      </c>
      <c r="H4" s="864"/>
    </row>
    <row r="5" spans="1:8">
      <c r="B5" s="799">
        <v>4278</v>
      </c>
      <c r="C5" s="800" t="s">
        <v>896</v>
      </c>
      <c r="D5" s="799" t="s">
        <v>897</v>
      </c>
      <c r="E5" s="799">
        <v>1.18000004440546E-2</v>
      </c>
      <c r="F5" s="801">
        <v>19843</v>
      </c>
      <c r="G5" s="802">
        <v>235</v>
      </c>
      <c r="H5" s="378"/>
    </row>
    <row r="6" spans="1:8">
      <c r="B6" s="799">
        <v>6092</v>
      </c>
      <c r="C6" s="800" t="s">
        <v>898</v>
      </c>
      <c r="D6" s="799" t="s">
        <v>899</v>
      </c>
      <c r="E6" s="799">
        <v>4.5999999999999999E-2</v>
      </c>
      <c r="F6" s="801">
        <v>2000</v>
      </c>
      <c r="G6" s="802">
        <v>92</v>
      </c>
      <c r="H6" s="378"/>
    </row>
    <row r="7" spans="1:8">
      <c r="B7" s="799">
        <v>7260</v>
      </c>
      <c r="C7" s="800" t="s">
        <v>900</v>
      </c>
      <c r="D7" s="799" t="s">
        <v>519</v>
      </c>
      <c r="E7" s="799">
        <v>7.1400001645088196E-2</v>
      </c>
      <c r="F7" s="801">
        <v>6426</v>
      </c>
      <c r="G7" s="802">
        <v>459</v>
      </c>
      <c r="H7" s="378"/>
    </row>
    <row r="8" spans="1:8">
      <c r="B8" s="799">
        <v>7680</v>
      </c>
      <c r="C8" s="800" t="s">
        <v>901</v>
      </c>
      <c r="D8" s="799" t="s">
        <v>902</v>
      </c>
      <c r="E8" s="799">
        <v>5.0000002374872598E-4</v>
      </c>
      <c r="F8" s="801">
        <v>67552</v>
      </c>
      <c r="G8" s="802">
        <v>34</v>
      </c>
      <c r="H8" s="378"/>
    </row>
    <row r="9" spans="1:8" ht="30">
      <c r="A9" s="836" t="e">
        <f>VLOOKUP(B9,#REF!,1,0)-B9</f>
        <v>#REF!</v>
      </c>
      <c r="B9" s="795">
        <v>3009</v>
      </c>
      <c r="C9" s="796" t="s">
        <v>903</v>
      </c>
      <c r="D9" s="795" t="s">
        <v>904</v>
      </c>
      <c r="E9" s="795"/>
      <c r="F9" s="795"/>
      <c r="G9" s="797">
        <v>37512</v>
      </c>
      <c r="H9" s="864"/>
    </row>
    <row r="10" spans="1:8">
      <c r="B10" s="799">
        <v>4278</v>
      </c>
      <c r="C10" s="800" t="s">
        <v>896</v>
      </c>
      <c r="D10" s="799" t="s">
        <v>897</v>
      </c>
      <c r="E10" s="799">
        <v>1.8400000333786</v>
      </c>
      <c r="F10" s="801">
        <v>19843</v>
      </c>
      <c r="G10" s="802">
        <v>36512</v>
      </c>
      <c r="H10" s="378"/>
    </row>
    <row r="11" spans="1:8">
      <c r="B11" s="799">
        <v>6092</v>
      </c>
      <c r="C11" s="800" t="s">
        <v>898</v>
      </c>
      <c r="D11" s="799" t="s">
        <v>899</v>
      </c>
      <c r="E11" s="799">
        <v>0.5</v>
      </c>
      <c r="F11" s="801">
        <v>2000</v>
      </c>
      <c r="G11" s="802">
        <v>1000</v>
      </c>
      <c r="H11" s="378"/>
    </row>
    <row r="12" spans="1:8" ht="30">
      <c r="A12" s="836" t="e">
        <f>VLOOKUP(B12,#REF!,1,0)-B12</f>
        <v>#REF!</v>
      </c>
      <c r="B12" s="795">
        <v>3015</v>
      </c>
      <c r="C12" s="796" t="s">
        <v>905</v>
      </c>
      <c r="D12" s="795" t="s">
        <v>519</v>
      </c>
      <c r="E12" s="795"/>
      <c r="F12" s="795"/>
      <c r="G12" s="797">
        <v>226170</v>
      </c>
      <c r="H12" s="864"/>
    </row>
    <row r="13" spans="1:8">
      <c r="B13" s="799">
        <v>4283</v>
      </c>
      <c r="C13" s="800" t="s">
        <v>906</v>
      </c>
      <c r="D13" s="799" t="s">
        <v>907</v>
      </c>
      <c r="E13" s="799">
        <v>0.19141875</v>
      </c>
      <c r="F13" s="801">
        <v>233157</v>
      </c>
      <c r="G13" s="802">
        <v>44631</v>
      </c>
      <c r="H13" s="378"/>
    </row>
    <row r="14" spans="1:8" ht="25.5">
      <c r="B14" s="799">
        <v>5890</v>
      </c>
      <c r="C14" s="800" t="s">
        <v>908</v>
      </c>
      <c r="D14" s="799" t="s">
        <v>897</v>
      </c>
      <c r="E14" s="799">
        <v>1.5</v>
      </c>
      <c r="F14" s="801">
        <v>80859</v>
      </c>
      <c r="G14" s="802">
        <v>121289</v>
      </c>
      <c r="H14" s="378"/>
    </row>
    <row r="15" spans="1:8">
      <c r="B15" s="799">
        <v>6092</v>
      </c>
      <c r="C15" s="800" t="s">
        <v>898</v>
      </c>
      <c r="D15" s="799" t="s">
        <v>899</v>
      </c>
      <c r="E15" s="799">
        <v>2</v>
      </c>
      <c r="F15" s="801">
        <v>2000</v>
      </c>
      <c r="G15" s="802">
        <v>4000</v>
      </c>
      <c r="H15" s="378"/>
    </row>
    <row r="16" spans="1:8">
      <c r="B16" s="799">
        <v>8968</v>
      </c>
      <c r="C16" s="800" t="s">
        <v>909</v>
      </c>
      <c r="D16" s="799" t="s">
        <v>899</v>
      </c>
      <c r="E16" s="799">
        <v>56.25</v>
      </c>
      <c r="F16" s="801">
        <v>1000</v>
      </c>
      <c r="G16" s="802">
        <v>56250</v>
      </c>
      <c r="H16" s="378"/>
    </row>
    <row r="17" spans="1:8" ht="60">
      <c r="A17" s="836" t="e">
        <f>VLOOKUP(B17,#REF!,1,0)-B17</f>
        <v>#REF!</v>
      </c>
      <c r="B17" s="795">
        <v>3017</v>
      </c>
      <c r="C17" s="796" t="s">
        <v>910</v>
      </c>
      <c r="D17" s="795" t="s">
        <v>904</v>
      </c>
      <c r="E17" s="795"/>
      <c r="F17" s="795"/>
      <c r="G17" s="797">
        <v>37721</v>
      </c>
      <c r="H17" s="864"/>
    </row>
    <row r="18" spans="1:8">
      <c r="B18" s="799">
        <v>7231</v>
      </c>
      <c r="C18" s="800" t="s">
        <v>911</v>
      </c>
      <c r="D18" s="799" t="s">
        <v>904</v>
      </c>
      <c r="E18" s="799">
        <v>1</v>
      </c>
      <c r="F18" s="801">
        <v>4667</v>
      </c>
      <c r="G18" s="802">
        <v>4667</v>
      </c>
      <c r="H18" s="378"/>
    </row>
    <row r="19" spans="1:8">
      <c r="B19" s="799">
        <v>7462</v>
      </c>
      <c r="C19" s="800" t="s">
        <v>912</v>
      </c>
      <c r="D19" s="799" t="s">
        <v>913</v>
      </c>
      <c r="E19" s="799">
        <v>21</v>
      </c>
      <c r="F19" s="801">
        <v>1574</v>
      </c>
      <c r="G19" s="802">
        <v>33054</v>
      </c>
      <c r="H19" s="378"/>
    </row>
    <row r="20" spans="1:8" ht="30">
      <c r="A20" s="836" t="e">
        <f>VLOOKUP(B20,#REF!,1,0)-B20</f>
        <v>#REF!</v>
      </c>
      <c r="B20" s="795">
        <v>3018</v>
      </c>
      <c r="C20" s="796" t="s">
        <v>914</v>
      </c>
      <c r="D20" s="795" t="s">
        <v>904</v>
      </c>
      <c r="E20" s="795"/>
      <c r="F20" s="795"/>
      <c r="G20" s="797">
        <v>80447</v>
      </c>
      <c r="H20" s="864"/>
    </row>
    <row r="21" spans="1:8">
      <c r="B21" s="799">
        <v>4274</v>
      </c>
      <c r="C21" s="800" t="s">
        <v>915</v>
      </c>
      <c r="D21" s="799" t="s">
        <v>907</v>
      </c>
      <c r="E21" s="799">
        <v>3.39959711987525E-2</v>
      </c>
      <c r="F21" s="801">
        <v>219159</v>
      </c>
      <c r="G21" s="802">
        <v>7451</v>
      </c>
      <c r="H21" s="378"/>
    </row>
    <row r="22" spans="1:8">
      <c r="B22" s="799">
        <v>6092</v>
      </c>
      <c r="C22" s="800" t="s">
        <v>898</v>
      </c>
      <c r="D22" s="799" t="s">
        <v>899</v>
      </c>
      <c r="E22" s="799">
        <v>0.5</v>
      </c>
      <c r="F22" s="801">
        <v>2000</v>
      </c>
      <c r="G22" s="802">
        <v>1000</v>
      </c>
      <c r="H22" s="378"/>
    </row>
    <row r="23" spans="1:8">
      <c r="B23" s="799">
        <v>7229</v>
      </c>
      <c r="C23" s="800" t="s">
        <v>916</v>
      </c>
      <c r="D23" s="799" t="s">
        <v>904</v>
      </c>
      <c r="E23" s="799">
        <v>1.1000000238418499</v>
      </c>
      <c r="F23" s="801">
        <v>65450</v>
      </c>
      <c r="G23" s="802">
        <v>71996</v>
      </c>
      <c r="H23" s="378"/>
    </row>
    <row r="24" spans="1:8" ht="30">
      <c r="A24" s="836" t="e">
        <f>VLOOKUP(B24,#REF!,1,0)-B24</f>
        <v>#REF!</v>
      </c>
      <c r="B24" s="795">
        <v>3022</v>
      </c>
      <c r="C24" s="796" t="s">
        <v>917</v>
      </c>
      <c r="D24" s="795" t="s">
        <v>904</v>
      </c>
      <c r="E24" s="795"/>
      <c r="F24" s="795"/>
      <c r="G24" s="797">
        <v>52471</v>
      </c>
      <c r="H24" s="378"/>
    </row>
    <row r="25" spans="1:8">
      <c r="B25" s="799">
        <v>4279</v>
      </c>
      <c r="C25" s="800" t="s">
        <v>918</v>
      </c>
      <c r="D25" s="799" t="s">
        <v>897</v>
      </c>
      <c r="E25" s="799">
        <v>0.67000001668929998</v>
      </c>
      <c r="F25" s="801">
        <v>27978</v>
      </c>
      <c r="G25" s="802">
        <v>18746</v>
      </c>
      <c r="H25" s="378"/>
    </row>
    <row r="26" spans="1:8">
      <c r="B26" s="799">
        <v>6092</v>
      </c>
      <c r="C26" s="800" t="s">
        <v>898</v>
      </c>
      <c r="D26" s="799" t="s">
        <v>899</v>
      </c>
      <c r="E26" s="799">
        <v>0.5</v>
      </c>
      <c r="F26" s="801">
        <v>2000</v>
      </c>
      <c r="G26" s="802">
        <v>1000</v>
      </c>
      <c r="H26" s="378"/>
    </row>
    <row r="27" spans="1:8" ht="25.5">
      <c r="B27" s="799">
        <v>6140</v>
      </c>
      <c r="C27" s="800" t="s">
        <v>919</v>
      </c>
      <c r="D27" s="799" t="s">
        <v>897</v>
      </c>
      <c r="E27" s="799">
        <v>0.5</v>
      </c>
      <c r="F27" s="801">
        <v>59500</v>
      </c>
      <c r="G27" s="802">
        <v>29750</v>
      </c>
      <c r="H27" s="378"/>
    </row>
    <row r="28" spans="1:8" ht="25.5">
      <c r="B28" s="799">
        <v>7439</v>
      </c>
      <c r="C28" s="800" t="s">
        <v>920</v>
      </c>
      <c r="D28" s="799" t="s">
        <v>897</v>
      </c>
      <c r="E28" s="799">
        <v>0.5</v>
      </c>
      <c r="F28" s="801">
        <v>5950</v>
      </c>
      <c r="G28" s="802">
        <v>2975</v>
      </c>
      <c r="H28" s="378"/>
    </row>
    <row r="29" spans="1:8" ht="30">
      <c r="A29" s="836" t="e">
        <f>VLOOKUP(B29,#REF!,1,0)-B29</f>
        <v>#REF!</v>
      </c>
      <c r="B29" s="795">
        <v>3024</v>
      </c>
      <c r="C29" s="796" t="s">
        <v>921</v>
      </c>
      <c r="D29" s="795" t="s">
        <v>904</v>
      </c>
      <c r="E29" s="795"/>
      <c r="F29" s="795"/>
      <c r="G29" s="797">
        <v>121032</v>
      </c>
      <c r="H29" s="864"/>
    </row>
    <row r="30" spans="1:8">
      <c r="B30" s="799">
        <v>2307</v>
      </c>
      <c r="C30" s="800" t="s">
        <v>922</v>
      </c>
      <c r="D30" s="799" t="s">
        <v>904</v>
      </c>
      <c r="E30" s="799">
        <v>1.20000004768371</v>
      </c>
      <c r="F30" s="801">
        <v>45740</v>
      </c>
      <c r="G30" s="802">
        <v>54889</v>
      </c>
      <c r="H30" s="378"/>
    </row>
    <row r="31" spans="1:8">
      <c r="B31" s="799">
        <v>4274</v>
      </c>
      <c r="C31" s="800" t="s">
        <v>915</v>
      </c>
      <c r="D31" s="799" t="s">
        <v>907</v>
      </c>
      <c r="E31" s="799">
        <v>8.5040971959382303E-2</v>
      </c>
      <c r="F31" s="801">
        <v>219159</v>
      </c>
      <c r="G31" s="802">
        <v>18638</v>
      </c>
      <c r="H31" s="378"/>
    </row>
    <row r="32" spans="1:8" ht="25.5">
      <c r="B32" s="799">
        <v>5661</v>
      </c>
      <c r="C32" s="800" t="s">
        <v>923</v>
      </c>
      <c r="D32" s="799" t="s">
        <v>924</v>
      </c>
      <c r="E32" s="799">
        <v>8.3300001919269603E-2</v>
      </c>
      <c r="F32" s="801">
        <v>59500</v>
      </c>
      <c r="G32" s="802">
        <v>4957</v>
      </c>
      <c r="H32" s="378"/>
    </row>
    <row r="33" spans="1:8">
      <c r="B33" s="799">
        <v>6092</v>
      </c>
      <c r="C33" s="800" t="s">
        <v>898</v>
      </c>
      <c r="D33" s="799" t="s">
        <v>899</v>
      </c>
      <c r="E33" s="799">
        <v>0.5</v>
      </c>
      <c r="F33" s="801">
        <v>2000</v>
      </c>
      <c r="G33" s="802">
        <v>1000</v>
      </c>
      <c r="H33" s="378"/>
    </row>
    <row r="34" spans="1:8">
      <c r="B34" s="799">
        <v>6098</v>
      </c>
      <c r="C34" s="800" t="s">
        <v>925</v>
      </c>
      <c r="D34" s="799" t="s">
        <v>926</v>
      </c>
      <c r="E34" s="799">
        <v>10</v>
      </c>
      <c r="F34" s="801">
        <v>23</v>
      </c>
      <c r="G34" s="802">
        <v>230</v>
      </c>
      <c r="H34" s="378"/>
    </row>
    <row r="35" spans="1:8">
      <c r="B35" s="799">
        <v>7462</v>
      </c>
      <c r="C35" s="800" t="s">
        <v>912</v>
      </c>
      <c r="D35" s="799" t="s">
        <v>913</v>
      </c>
      <c r="E35" s="799">
        <v>26.25</v>
      </c>
      <c r="F35" s="801">
        <v>1574</v>
      </c>
      <c r="G35" s="802">
        <v>41318</v>
      </c>
      <c r="H35" s="378"/>
    </row>
    <row r="36" spans="1:8" ht="30">
      <c r="A36" s="836" t="e">
        <f>VLOOKUP(B36,#REF!,1,0)-B36</f>
        <v>#REF!</v>
      </c>
      <c r="B36" s="795">
        <v>3027</v>
      </c>
      <c r="C36" s="796" t="s">
        <v>927</v>
      </c>
      <c r="D36" s="795" t="s">
        <v>928</v>
      </c>
      <c r="E36" s="795"/>
      <c r="F36" s="795"/>
      <c r="G36" s="797">
        <v>76135</v>
      </c>
      <c r="H36" s="864"/>
    </row>
    <row r="37" spans="1:8">
      <c r="B37" s="799">
        <v>3874</v>
      </c>
      <c r="C37" s="800" t="s">
        <v>929</v>
      </c>
      <c r="D37" s="799" t="s">
        <v>904</v>
      </c>
      <c r="E37" s="799">
        <v>6.5999999642372097E-3</v>
      </c>
      <c r="F37" s="801">
        <v>310358</v>
      </c>
      <c r="G37" s="802">
        <v>2049</v>
      </c>
      <c r="H37" s="378"/>
    </row>
    <row r="38" spans="1:8">
      <c r="B38" s="799">
        <v>4279</v>
      </c>
      <c r="C38" s="800" t="s">
        <v>918</v>
      </c>
      <c r="D38" s="799" t="s">
        <v>897</v>
      </c>
      <c r="E38" s="799">
        <v>0.44999998807907099</v>
      </c>
      <c r="F38" s="801">
        <v>27978</v>
      </c>
      <c r="G38" s="802">
        <v>12591</v>
      </c>
      <c r="H38" s="378"/>
    </row>
    <row r="39" spans="1:8">
      <c r="B39" s="799">
        <v>6092</v>
      </c>
      <c r="C39" s="800" t="s">
        <v>898</v>
      </c>
      <c r="D39" s="799" t="s">
        <v>899</v>
      </c>
      <c r="E39" s="799">
        <v>0.5</v>
      </c>
      <c r="F39" s="801">
        <v>2000</v>
      </c>
      <c r="G39" s="802">
        <v>1000</v>
      </c>
      <c r="H39" s="378"/>
    </row>
    <row r="40" spans="1:8">
      <c r="B40" s="799">
        <v>6109</v>
      </c>
      <c r="C40" s="800" t="s">
        <v>930</v>
      </c>
      <c r="D40" s="799" t="s">
        <v>519</v>
      </c>
      <c r="E40" s="799">
        <v>1.25</v>
      </c>
      <c r="F40" s="801">
        <v>48396</v>
      </c>
      <c r="G40" s="802">
        <v>60495</v>
      </c>
      <c r="H40" s="378"/>
    </row>
    <row r="41" spans="1:8" ht="30">
      <c r="A41" s="836" t="e">
        <f>VLOOKUP(B41,#REF!,1,0)-B41</f>
        <v>#REF!</v>
      </c>
      <c r="B41" s="795">
        <v>3042</v>
      </c>
      <c r="C41" s="796" t="s">
        <v>931</v>
      </c>
      <c r="D41" s="795" t="s">
        <v>928</v>
      </c>
      <c r="E41" s="795"/>
      <c r="F41" s="795"/>
      <c r="G41" s="797">
        <v>52057</v>
      </c>
      <c r="H41" s="864"/>
    </row>
    <row r="42" spans="1:8">
      <c r="B42" s="799">
        <v>4280</v>
      </c>
      <c r="C42" s="800" t="s">
        <v>932</v>
      </c>
      <c r="D42" s="799" t="s">
        <v>897</v>
      </c>
      <c r="E42" s="799">
        <v>0.30000001192092901</v>
      </c>
      <c r="F42" s="801">
        <v>21629</v>
      </c>
      <c r="G42" s="802">
        <v>6489</v>
      </c>
      <c r="H42" s="378"/>
    </row>
    <row r="43" spans="1:8">
      <c r="B43" s="799">
        <v>6092</v>
      </c>
      <c r="C43" s="800" t="s">
        <v>898</v>
      </c>
      <c r="D43" s="799" t="s">
        <v>899</v>
      </c>
      <c r="E43" s="799">
        <v>0.5</v>
      </c>
      <c r="F43" s="801">
        <v>2000</v>
      </c>
      <c r="G43" s="802">
        <v>1000</v>
      </c>
      <c r="H43" s="378"/>
    </row>
    <row r="44" spans="1:8" ht="25.5">
      <c r="B44" s="799">
        <v>6127</v>
      </c>
      <c r="C44" s="800" t="s">
        <v>933</v>
      </c>
      <c r="D44" s="799" t="s">
        <v>928</v>
      </c>
      <c r="E44" s="799">
        <v>1.0299999713897701</v>
      </c>
      <c r="F44" s="801">
        <v>42662</v>
      </c>
      <c r="G44" s="802">
        <v>43942</v>
      </c>
      <c r="H44" s="378"/>
    </row>
    <row r="45" spans="1:8">
      <c r="B45" s="799">
        <v>7236</v>
      </c>
      <c r="C45" s="800" t="s">
        <v>934</v>
      </c>
      <c r="D45" s="799" t="s">
        <v>519</v>
      </c>
      <c r="E45" s="799">
        <v>2.2199999541044201E-2</v>
      </c>
      <c r="F45" s="801">
        <v>28166</v>
      </c>
      <c r="G45" s="802">
        <v>626</v>
      </c>
      <c r="H45" s="378"/>
    </row>
    <row r="46" spans="1:8" ht="45">
      <c r="A46" s="836" t="e">
        <f>VLOOKUP(B46,#REF!,1,0)-B46</f>
        <v>#REF!</v>
      </c>
      <c r="B46" s="795">
        <v>3050</v>
      </c>
      <c r="C46" s="796" t="s">
        <v>935</v>
      </c>
      <c r="D46" s="795" t="s">
        <v>904</v>
      </c>
      <c r="E46" s="795"/>
      <c r="F46" s="795"/>
      <c r="G46" s="797">
        <v>32699</v>
      </c>
      <c r="H46" s="864"/>
    </row>
    <row r="47" spans="1:8">
      <c r="B47" s="799">
        <v>4274</v>
      </c>
      <c r="C47" s="800" t="s">
        <v>915</v>
      </c>
      <c r="D47" s="799" t="s">
        <v>907</v>
      </c>
      <c r="E47" s="799">
        <v>0.11342199318856</v>
      </c>
      <c r="F47" s="801">
        <v>219159</v>
      </c>
      <c r="G47" s="802">
        <v>24858</v>
      </c>
      <c r="H47" s="378"/>
    </row>
    <row r="48" spans="1:8" ht="25.5">
      <c r="B48" s="799">
        <v>5661</v>
      </c>
      <c r="C48" s="800" t="s">
        <v>923</v>
      </c>
      <c r="D48" s="799" t="s">
        <v>924</v>
      </c>
      <c r="E48" s="799">
        <v>0.111100003123283</v>
      </c>
      <c r="F48" s="801">
        <v>59500</v>
      </c>
      <c r="G48" s="802">
        <v>6611</v>
      </c>
      <c r="H48" s="378"/>
    </row>
    <row r="49" spans="1:8">
      <c r="B49" s="799">
        <v>6092</v>
      </c>
      <c r="C49" s="800" t="s">
        <v>898</v>
      </c>
      <c r="D49" s="799" t="s">
        <v>899</v>
      </c>
      <c r="E49" s="799">
        <v>0.5</v>
      </c>
      <c r="F49" s="801">
        <v>2000</v>
      </c>
      <c r="G49" s="802">
        <v>1000</v>
      </c>
      <c r="H49" s="378"/>
    </row>
    <row r="50" spans="1:8">
      <c r="B50" s="799">
        <v>6098</v>
      </c>
      <c r="C50" s="800" t="s">
        <v>925</v>
      </c>
      <c r="D50" s="799" t="s">
        <v>926</v>
      </c>
      <c r="E50" s="799">
        <v>10</v>
      </c>
      <c r="F50" s="801">
        <v>23</v>
      </c>
      <c r="G50" s="802">
        <v>230</v>
      </c>
      <c r="H50" s="378"/>
    </row>
    <row r="51" spans="1:8" ht="15">
      <c r="A51" s="836" t="e">
        <f>VLOOKUP(B51,#REF!,1,0)-B51</f>
        <v>#REF!</v>
      </c>
      <c r="B51" s="795">
        <v>3226</v>
      </c>
      <c r="C51" s="796" t="s">
        <v>936</v>
      </c>
      <c r="D51" s="795" t="s">
        <v>928</v>
      </c>
      <c r="E51" s="795"/>
      <c r="F51" s="795"/>
      <c r="G51" s="797">
        <v>61558</v>
      </c>
      <c r="H51" s="864"/>
    </row>
    <row r="52" spans="1:8">
      <c r="B52" s="799">
        <v>4278</v>
      </c>
      <c r="C52" s="800" t="s">
        <v>896</v>
      </c>
      <c r="D52" s="799" t="s">
        <v>897</v>
      </c>
      <c r="E52" s="799">
        <v>0.25</v>
      </c>
      <c r="F52" s="801">
        <v>19843</v>
      </c>
      <c r="G52" s="802">
        <v>4961</v>
      </c>
      <c r="H52" s="378"/>
    </row>
    <row r="53" spans="1:8">
      <c r="B53" s="799">
        <v>6092</v>
      </c>
      <c r="C53" s="800" t="s">
        <v>898</v>
      </c>
      <c r="D53" s="799" t="s">
        <v>899</v>
      </c>
      <c r="E53" s="799">
        <v>0.5</v>
      </c>
      <c r="F53" s="801">
        <v>2000</v>
      </c>
      <c r="G53" s="802">
        <v>1000</v>
      </c>
      <c r="H53" s="378"/>
    </row>
    <row r="54" spans="1:8">
      <c r="B54" s="799">
        <v>6260</v>
      </c>
      <c r="C54" s="800" t="s">
        <v>937</v>
      </c>
      <c r="D54" s="799" t="s">
        <v>928</v>
      </c>
      <c r="E54" s="799">
        <v>1.0299999713897701</v>
      </c>
      <c r="F54" s="801">
        <v>53703</v>
      </c>
      <c r="G54" s="802">
        <v>55315</v>
      </c>
      <c r="H54" s="378"/>
    </row>
    <row r="55" spans="1:8">
      <c r="B55" s="799">
        <v>7236</v>
      </c>
      <c r="C55" s="800" t="s">
        <v>934</v>
      </c>
      <c r="D55" s="799" t="s">
        <v>519</v>
      </c>
      <c r="E55" s="799">
        <v>9.9999997764825804E-3</v>
      </c>
      <c r="F55" s="801">
        <v>28166</v>
      </c>
      <c r="G55" s="802">
        <v>282</v>
      </c>
      <c r="H55" s="378"/>
    </row>
    <row r="56" spans="1:8" ht="15">
      <c r="A56" s="836" t="e">
        <f>VLOOKUP(B56,#REF!,1,0)-B56</f>
        <v>#REF!</v>
      </c>
      <c r="B56" s="795">
        <v>3227</v>
      </c>
      <c r="C56" s="796" t="s">
        <v>938</v>
      </c>
      <c r="D56" s="795" t="s">
        <v>928</v>
      </c>
      <c r="E56" s="795"/>
      <c r="F56" s="795"/>
      <c r="G56" s="797">
        <v>123207</v>
      </c>
      <c r="H56" s="864"/>
    </row>
    <row r="57" spans="1:8">
      <c r="B57" s="799">
        <v>4278</v>
      </c>
      <c r="C57" s="800" t="s">
        <v>896</v>
      </c>
      <c r="D57" s="799" t="s">
        <v>897</v>
      </c>
      <c r="E57" s="799">
        <v>0.40000000596046398</v>
      </c>
      <c r="F57" s="801">
        <v>19843</v>
      </c>
      <c r="G57" s="802">
        <v>7938</v>
      </c>
      <c r="H57" s="378"/>
    </row>
    <row r="58" spans="1:8">
      <c r="B58" s="799">
        <v>6092</v>
      </c>
      <c r="C58" s="800" t="s">
        <v>898</v>
      </c>
      <c r="D58" s="799" t="s">
        <v>899</v>
      </c>
      <c r="E58" s="799">
        <v>0.5</v>
      </c>
      <c r="F58" s="801">
        <v>2000</v>
      </c>
      <c r="G58" s="802">
        <v>1000</v>
      </c>
      <c r="H58" s="378"/>
    </row>
    <row r="59" spans="1:8">
      <c r="B59" s="799">
        <v>6261</v>
      </c>
      <c r="C59" s="800" t="s">
        <v>939</v>
      </c>
      <c r="D59" s="799" t="s">
        <v>928</v>
      </c>
      <c r="E59" s="799">
        <v>1.0299999713897701</v>
      </c>
      <c r="F59" s="801">
        <v>110333</v>
      </c>
      <c r="G59" s="802">
        <v>113643</v>
      </c>
      <c r="H59" s="378"/>
    </row>
    <row r="60" spans="1:8">
      <c r="B60" s="799">
        <v>7236</v>
      </c>
      <c r="C60" s="800" t="s">
        <v>934</v>
      </c>
      <c r="D60" s="799" t="s">
        <v>519</v>
      </c>
      <c r="E60" s="799">
        <v>2.2199999541044201E-2</v>
      </c>
      <c r="F60" s="801">
        <v>28166</v>
      </c>
      <c r="G60" s="802">
        <v>626</v>
      </c>
      <c r="H60" s="378"/>
    </row>
    <row r="61" spans="1:8" ht="19.149999999999999" customHeight="1">
      <c r="A61" s="836" t="e">
        <f>VLOOKUP(B61,#REF!,1,0)-B61</f>
        <v>#REF!</v>
      </c>
      <c r="B61" s="795">
        <v>3235</v>
      </c>
      <c r="C61" s="796" t="s">
        <v>940</v>
      </c>
      <c r="D61" s="795" t="s">
        <v>928</v>
      </c>
      <c r="E61" s="795"/>
      <c r="F61" s="795"/>
      <c r="G61" s="797">
        <v>102644</v>
      </c>
      <c r="H61" s="864"/>
    </row>
    <row r="62" spans="1:8">
      <c r="B62" s="799">
        <v>4278</v>
      </c>
      <c r="C62" s="800" t="s">
        <v>896</v>
      </c>
      <c r="D62" s="799" t="s">
        <v>897</v>
      </c>
      <c r="E62" s="799">
        <v>0.40000000596046398</v>
      </c>
      <c r="F62" s="801">
        <v>19843</v>
      </c>
      <c r="G62" s="802">
        <v>7938</v>
      </c>
      <c r="H62" s="378"/>
    </row>
    <row r="63" spans="1:8">
      <c r="B63" s="799">
        <v>6092</v>
      </c>
      <c r="C63" s="800" t="s">
        <v>898</v>
      </c>
      <c r="D63" s="799" t="s">
        <v>899</v>
      </c>
      <c r="E63" s="799">
        <v>0.5</v>
      </c>
      <c r="F63" s="801">
        <v>2000</v>
      </c>
      <c r="G63" s="802">
        <v>1000</v>
      </c>
      <c r="H63" s="378"/>
    </row>
    <row r="64" spans="1:8">
      <c r="B64" s="799">
        <v>6269</v>
      </c>
      <c r="C64" s="800" t="s">
        <v>941</v>
      </c>
      <c r="D64" s="799" t="s">
        <v>928</v>
      </c>
      <c r="E64" s="799">
        <v>1.0299999713897701</v>
      </c>
      <c r="F64" s="801">
        <v>90368</v>
      </c>
      <c r="G64" s="802">
        <v>93080</v>
      </c>
      <c r="H64" s="378"/>
    </row>
    <row r="65" spans="1:8">
      <c r="B65" s="799">
        <v>7236</v>
      </c>
      <c r="C65" s="800" t="s">
        <v>934</v>
      </c>
      <c r="D65" s="799" t="s">
        <v>519</v>
      </c>
      <c r="E65" s="799">
        <v>2.2199999541044201E-2</v>
      </c>
      <c r="F65" s="801">
        <v>28166</v>
      </c>
      <c r="G65" s="802">
        <v>626</v>
      </c>
      <c r="H65" s="378"/>
    </row>
    <row r="66" spans="1:8" ht="16.899999999999999" customHeight="1">
      <c r="A66" s="836" t="e">
        <f>VLOOKUP(B66,#REF!,1,0)-B66</f>
        <v>#REF!</v>
      </c>
      <c r="B66" s="795">
        <v>3241</v>
      </c>
      <c r="C66" s="796" t="s">
        <v>942</v>
      </c>
      <c r="D66" s="795" t="s">
        <v>928</v>
      </c>
      <c r="E66" s="795"/>
      <c r="F66" s="795"/>
      <c r="G66" s="797">
        <v>85493</v>
      </c>
      <c r="H66" s="864"/>
    </row>
    <row r="67" spans="1:8">
      <c r="B67" s="799">
        <v>4278</v>
      </c>
      <c r="C67" s="800" t="s">
        <v>896</v>
      </c>
      <c r="D67" s="799" t="s">
        <v>897</v>
      </c>
      <c r="E67" s="799">
        <v>0.40000000596046398</v>
      </c>
      <c r="F67" s="801">
        <v>19843</v>
      </c>
      <c r="G67" s="802">
        <v>7938</v>
      </c>
      <c r="H67" s="378"/>
    </row>
    <row r="68" spans="1:8">
      <c r="B68" s="799">
        <v>6092</v>
      </c>
      <c r="C68" s="800" t="s">
        <v>898</v>
      </c>
      <c r="D68" s="799" t="s">
        <v>899</v>
      </c>
      <c r="E68" s="799">
        <v>0.5</v>
      </c>
      <c r="F68" s="801">
        <v>2000</v>
      </c>
      <c r="G68" s="802">
        <v>1000</v>
      </c>
      <c r="H68" s="378"/>
    </row>
    <row r="69" spans="1:8">
      <c r="B69" s="799">
        <v>6275</v>
      </c>
      <c r="C69" s="800" t="s">
        <v>943</v>
      </c>
      <c r="D69" s="799" t="s">
        <v>928</v>
      </c>
      <c r="E69" s="799">
        <v>1.0299999713897701</v>
      </c>
      <c r="F69" s="801">
        <v>73717</v>
      </c>
      <c r="G69" s="802">
        <v>75929</v>
      </c>
      <c r="H69" s="378"/>
    </row>
    <row r="70" spans="1:8">
      <c r="B70" s="799">
        <v>7236</v>
      </c>
      <c r="C70" s="800" t="s">
        <v>934</v>
      </c>
      <c r="D70" s="799" t="s">
        <v>519</v>
      </c>
      <c r="E70" s="799">
        <v>2.2199999541044201E-2</v>
      </c>
      <c r="F70" s="801">
        <v>28166</v>
      </c>
      <c r="G70" s="802">
        <v>626</v>
      </c>
      <c r="H70" s="378"/>
    </row>
    <row r="71" spans="1:8" ht="16.899999999999999" customHeight="1">
      <c r="A71" s="836" t="e">
        <f>VLOOKUP(B71,#REF!,1,0)-B71</f>
        <v>#REF!</v>
      </c>
      <c r="B71" s="795">
        <v>3247</v>
      </c>
      <c r="C71" s="796" t="s">
        <v>944</v>
      </c>
      <c r="D71" s="795" t="s">
        <v>928</v>
      </c>
      <c r="E71" s="795"/>
      <c r="F71" s="795"/>
      <c r="G71" s="797">
        <v>70777</v>
      </c>
      <c r="H71" s="864"/>
    </row>
    <row r="72" spans="1:8">
      <c r="B72" s="799">
        <v>4278</v>
      </c>
      <c r="C72" s="800" t="s">
        <v>896</v>
      </c>
      <c r="D72" s="799" t="s">
        <v>897</v>
      </c>
      <c r="E72" s="799">
        <v>0.40000000596046398</v>
      </c>
      <c r="F72" s="801">
        <v>19843</v>
      </c>
      <c r="G72" s="802">
        <v>7938</v>
      </c>
      <c r="H72" s="378"/>
    </row>
    <row r="73" spans="1:8">
      <c r="B73" s="799">
        <v>6092</v>
      </c>
      <c r="C73" s="800" t="s">
        <v>898</v>
      </c>
      <c r="D73" s="799" t="s">
        <v>899</v>
      </c>
      <c r="E73" s="799">
        <v>0.5</v>
      </c>
      <c r="F73" s="801">
        <v>2000</v>
      </c>
      <c r="G73" s="802">
        <v>1000</v>
      </c>
      <c r="H73" s="378"/>
    </row>
    <row r="74" spans="1:8">
      <c r="B74" s="799">
        <v>6280</v>
      </c>
      <c r="C74" s="800" t="s">
        <v>945</v>
      </c>
      <c r="D74" s="799" t="s">
        <v>928</v>
      </c>
      <c r="E74" s="799">
        <v>1.0299999713897701</v>
      </c>
      <c r="F74" s="801">
        <v>59430</v>
      </c>
      <c r="G74" s="802">
        <v>61213</v>
      </c>
      <c r="H74" s="378"/>
    </row>
    <row r="75" spans="1:8">
      <c r="B75" s="799">
        <v>7236</v>
      </c>
      <c r="C75" s="800" t="s">
        <v>934</v>
      </c>
      <c r="D75" s="799" t="s">
        <v>519</v>
      </c>
      <c r="E75" s="799">
        <v>2.2199999541044201E-2</v>
      </c>
      <c r="F75" s="801">
        <v>28166</v>
      </c>
      <c r="G75" s="802">
        <v>626</v>
      </c>
      <c r="H75" s="378"/>
    </row>
    <row r="76" spans="1:8" ht="15">
      <c r="A76" s="836" t="e">
        <f>VLOOKUP(B76,#REF!,1,0)-B76</f>
        <v>#REF!</v>
      </c>
      <c r="B76" s="795">
        <v>3252</v>
      </c>
      <c r="C76" s="796" t="s">
        <v>946</v>
      </c>
      <c r="D76" s="795" t="s">
        <v>519</v>
      </c>
      <c r="E76" s="795"/>
      <c r="F76" s="795"/>
      <c r="G76" s="797">
        <v>515609</v>
      </c>
      <c r="H76" s="864"/>
    </row>
    <row r="77" spans="1:8">
      <c r="B77" s="799">
        <v>4281</v>
      </c>
      <c r="C77" s="800" t="s">
        <v>947</v>
      </c>
      <c r="D77" s="799" t="s">
        <v>897</v>
      </c>
      <c r="E77" s="799">
        <v>0.49997735999999998</v>
      </c>
      <c r="F77" s="801">
        <v>29764</v>
      </c>
      <c r="G77" s="802">
        <v>14882</v>
      </c>
      <c r="H77" s="378"/>
    </row>
    <row r="78" spans="1:8">
      <c r="B78" s="799">
        <v>6092</v>
      </c>
      <c r="C78" s="800" t="s">
        <v>898</v>
      </c>
      <c r="D78" s="799" t="s">
        <v>899</v>
      </c>
      <c r="E78" s="799">
        <v>0.15000000596046401</v>
      </c>
      <c r="F78" s="801">
        <v>2000</v>
      </c>
      <c r="G78" s="802">
        <v>301</v>
      </c>
      <c r="H78" s="378"/>
    </row>
    <row r="79" spans="1:8">
      <c r="B79" s="799">
        <v>6371</v>
      </c>
      <c r="C79" s="800" t="s">
        <v>948</v>
      </c>
      <c r="D79" s="799" t="s">
        <v>519</v>
      </c>
      <c r="E79" s="799">
        <v>1</v>
      </c>
      <c r="F79" s="801">
        <v>499800</v>
      </c>
      <c r="G79" s="802">
        <v>499800</v>
      </c>
      <c r="H79" s="378"/>
    </row>
    <row r="80" spans="1:8">
      <c r="B80" s="799">
        <v>7236</v>
      </c>
      <c r="C80" s="800" t="s">
        <v>934</v>
      </c>
      <c r="D80" s="799" t="s">
        <v>519</v>
      </c>
      <c r="E80" s="799">
        <v>2.2199999541044201E-2</v>
      </c>
      <c r="F80" s="801">
        <v>28166</v>
      </c>
      <c r="G80" s="802">
        <v>626</v>
      </c>
      <c r="H80" s="378"/>
    </row>
    <row r="81" spans="1:8" ht="15">
      <c r="A81" s="836" t="e">
        <f>VLOOKUP(B81,#REF!,1,0)-B81</f>
        <v>#REF!</v>
      </c>
      <c r="B81" s="795">
        <v>3253</v>
      </c>
      <c r="C81" s="796" t="s">
        <v>949</v>
      </c>
      <c r="D81" s="795" t="s">
        <v>519</v>
      </c>
      <c r="E81" s="795"/>
      <c r="F81" s="795"/>
      <c r="G81" s="797">
        <v>545069</v>
      </c>
      <c r="H81" s="864"/>
    </row>
    <row r="82" spans="1:8">
      <c r="B82" s="799">
        <v>4281</v>
      </c>
      <c r="C82" s="800" t="s">
        <v>947</v>
      </c>
      <c r="D82" s="799" t="s">
        <v>897</v>
      </c>
      <c r="E82" s="799">
        <v>0.666651573466153</v>
      </c>
      <c r="F82" s="801">
        <v>29764</v>
      </c>
      <c r="G82" s="802">
        <v>19843</v>
      </c>
      <c r="H82" s="378"/>
    </row>
    <row r="83" spans="1:8">
      <c r="B83" s="799">
        <v>6092</v>
      </c>
      <c r="C83" s="800" t="s">
        <v>898</v>
      </c>
      <c r="D83" s="799" t="s">
        <v>899</v>
      </c>
      <c r="E83" s="799">
        <v>0.5</v>
      </c>
      <c r="F83" s="801">
        <v>2000</v>
      </c>
      <c r="G83" s="802">
        <v>1000</v>
      </c>
      <c r="H83" s="378"/>
    </row>
    <row r="84" spans="1:8">
      <c r="B84" s="799">
        <v>6372</v>
      </c>
      <c r="C84" s="800" t="s">
        <v>950</v>
      </c>
      <c r="D84" s="799" t="s">
        <v>519</v>
      </c>
      <c r="E84" s="799">
        <v>1</v>
      </c>
      <c r="F84" s="801">
        <v>523600</v>
      </c>
      <c r="G84" s="802">
        <v>523600</v>
      </c>
      <c r="H84" s="378"/>
    </row>
    <row r="85" spans="1:8">
      <c r="B85" s="799">
        <v>7236</v>
      </c>
      <c r="C85" s="800" t="s">
        <v>934</v>
      </c>
      <c r="D85" s="799" t="s">
        <v>519</v>
      </c>
      <c r="E85" s="799">
        <v>2.2199999541044201E-2</v>
      </c>
      <c r="F85" s="801">
        <v>28166</v>
      </c>
      <c r="G85" s="802">
        <v>626</v>
      </c>
      <c r="H85" s="378"/>
    </row>
    <row r="86" spans="1:8" ht="15">
      <c r="A86" s="836" t="e">
        <f>VLOOKUP(B86,#REF!,1,0)-B86</f>
        <v>#REF!</v>
      </c>
      <c r="B86" s="795">
        <v>3254</v>
      </c>
      <c r="C86" s="796" t="s">
        <v>951</v>
      </c>
      <c r="D86" s="795" t="s">
        <v>519</v>
      </c>
      <c r="E86" s="795"/>
      <c r="F86" s="795"/>
      <c r="G86" s="797">
        <v>574819</v>
      </c>
      <c r="H86" s="864"/>
    </row>
    <row r="87" spans="1:8">
      <c r="B87" s="799">
        <v>4281</v>
      </c>
      <c r="C87" s="800" t="s">
        <v>947</v>
      </c>
      <c r="D87" s="799" t="s">
        <v>897</v>
      </c>
      <c r="E87" s="799">
        <v>0.666651573466153</v>
      </c>
      <c r="F87" s="801">
        <v>29764</v>
      </c>
      <c r="G87" s="802">
        <v>19843</v>
      </c>
      <c r="H87" s="378"/>
    </row>
    <row r="88" spans="1:8">
      <c r="B88" s="799">
        <v>6092</v>
      </c>
      <c r="C88" s="800" t="s">
        <v>898</v>
      </c>
      <c r="D88" s="799" t="s">
        <v>899</v>
      </c>
      <c r="E88" s="799">
        <v>0.5</v>
      </c>
      <c r="F88" s="801">
        <v>2000</v>
      </c>
      <c r="G88" s="802">
        <v>1000</v>
      </c>
      <c r="H88" s="378"/>
    </row>
    <row r="89" spans="1:8">
      <c r="B89" s="799">
        <v>6373</v>
      </c>
      <c r="C89" s="800" t="s">
        <v>952</v>
      </c>
      <c r="D89" s="799" t="s">
        <v>519</v>
      </c>
      <c r="E89" s="799">
        <v>1</v>
      </c>
      <c r="F89" s="801">
        <v>553350</v>
      </c>
      <c r="G89" s="802">
        <v>553350</v>
      </c>
      <c r="H89" s="378"/>
    </row>
    <row r="90" spans="1:8">
      <c r="B90" s="799">
        <v>7236</v>
      </c>
      <c r="C90" s="800" t="s">
        <v>934</v>
      </c>
      <c r="D90" s="799" t="s">
        <v>519</v>
      </c>
      <c r="E90" s="799">
        <v>2.2199999541044201E-2</v>
      </c>
      <c r="F90" s="801">
        <v>28166</v>
      </c>
      <c r="G90" s="802">
        <v>626</v>
      </c>
      <c r="H90" s="378"/>
    </row>
    <row r="91" spans="1:8" ht="15">
      <c r="A91" s="836" t="e">
        <f>VLOOKUP(B91,#REF!,1,0)-B91</f>
        <v>#REF!</v>
      </c>
      <c r="B91" s="795">
        <v>3256</v>
      </c>
      <c r="C91" s="796" t="s">
        <v>953</v>
      </c>
      <c r="D91" s="795" t="s">
        <v>519</v>
      </c>
      <c r="E91" s="795"/>
      <c r="F91" s="795"/>
      <c r="G91" s="797">
        <v>843870</v>
      </c>
      <c r="H91" s="864"/>
    </row>
    <row r="92" spans="1:8">
      <c r="B92" s="799">
        <v>4281</v>
      </c>
      <c r="C92" s="800" t="s">
        <v>947</v>
      </c>
      <c r="D92" s="799" t="s">
        <v>897</v>
      </c>
      <c r="E92" s="799">
        <v>0.49997736019923</v>
      </c>
      <c r="F92" s="801">
        <v>29764</v>
      </c>
      <c r="G92" s="802">
        <v>14882</v>
      </c>
      <c r="H92" s="378"/>
    </row>
    <row r="93" spans="1:8">
      <c r="B93" s="799">
        <v>6092</v>
      </c>
      <c r="C93" s="800" t="s">
        <v>898</v>
      </c>
      <c r="D93" s="799" t="s">
        <v>899</v>
      </c>
      <c r="E93" s="799">
        <v>0.5</v>
      </c>
      <c r="F93" s="801">
        <v>2000</v>
      </c>
      <c r="G93" s="802">
        <v>1000</v>
      </c>
      <c r="H93" s="378"/>
    </row>
    <row r="94" spans="1:8">
      <c r="B94" s="799">
        <v>6376</v>
      </c>
      <c r="C94" s="800" t="s">
        <v>954</v>
      </c>
      <c r="D94" s="799" t="s">
        <v>519</v>
      </c>
      <c r="E94" s="799">
        <v>1</v>
      </c>
      <c r="F94" s="801">
        <v>827050</v>
      </c>
      <c r="G94" s="802">
        <v>827050</v>
      </c>
      <c r="H94" s="378"/>
    </row>
    <row r="95" spans="1:8">
      <c r="B95" s="799">
        <v>7236</v>
      </c>
      <c r="C95" s="800" t="s">
        <v>934</v>
      </c>
      <c r="D95" s="799" t="s">
        <v>519</v>
      </c>
      <c r="E95" s="799">
        <v>3.3300001174211502E-2</v>
      </c>
      <c r="F95" s="801">
        <v>28166</v>
      </c>
      <c r="G95" s="802">
        <v>938</v>
      </c>
      <c r="H95" s="378"/>
    </row>
    <row r="96" spans="1:8" ht="15">
      <c r="A96" s="836" t="e">
        <f>VLOOKUP(B96,#REF!,1,0)-B96</f>
        <v>#REF!</v>
      </c>
      <c r="B96" s="795">
        <v>3257</v>
      </c>
      <c r="C96" s="796" t="s">
        <v>955</v>
      </c>
      <c r="D96" s="795" t="s">
        <v>519</v>
      </c>
      <c r="E96" s="795"/>
      <c r="F96" s="795"/>
      <c r="G96" s="797">
        <v>863537</v>
      </c>
      <c r="H96" s="864"/>
    </row>
    <row r="97" spans="1:8">
      <c r="B97" s="799">
        <v>4281</v>
      </c>
      <c r="C97" s="800" t="s">
        <v>947</v>
      </c>
      <c r="D97" s="799" t="s">
        <v>897</v>
      </c>
      <c r="E97" s="799">
        <v>0.49997736019923</v>
      </c>
      <c r="F97" s="801">
        <v>29764</v>
      </c>
      <c r="G97" s="802">
        <v>14882</v>
      </c>
      <c r="H97" s="378"/>
    </row>
    <row r="98" spans="1:8">
      <c r="B98" s="799">
        <v>6092</v>
      </c>
      <c r="C98" s="800" t="s">
        <v>898</v>
      </c>
      <c r="D98" s="799" t="s">
        <v>899</v>
      </c>
      <c r="E98" s="799">
        <v>0.5</v>
      </c>
      <c r="F98" s="801">
        <v>2000</v>
      </c>
      <c r="G98" s="802">
        <v>1000</v>
      </c>
      <c r="H98" s="378"/>
    </row>
    <row r="99" spans="1:8">
      <c r="B99" s="799">
        <v>6377</v>
      </c>
      <c r="C99" s="800" t="s">
        <v>956</v>
      </c>
      <c r="D99" s="799" t="s">
        <v>519</v>
      </c>
      <c r="E99" s="799">
        <v>1</v>
      </c>
      <c r="F99" s="801">
        <v>846717</v>
      </c>
      <c r="G99" s="802">
        <v>846717</v>
      </c>
      <c r="H99" s="378"/>
    </row>
    <row r="100" spans="1:8">
      <c r="B100" s="799">
        <v>7236</v>
      </c>
      <c r="C100" s="800" t="s">
        <v>934</v>
      </c>
      <c r="D100" s="799" t="s">
        <v>519</v>
      </c>
      <c r="E100" s="799">
        <v>3.3300001174211502E-2</v>
      </c>
      <c r="F100" s="801">
        <v>28166</v>
      </c>
      <c r="G100" s="802">
        <v>938</v>
      </c>
      <c r="H100" s="378"/>
    </row>
    <row r="101" spans="1:8" ht="15">
      <c r="A101" s="836" t="e">
        <f>VLOOKUP(B101,#REF!,1,0)-B101</f>
        <v>#REF!</v>
      </c>
      <c r="B101" s="795">
        <v>3258</v>
      </c>
      <c r="C101" s="796" t="s">
        <v>957</v>
      </c>
      <c r="D101" s="795" t="s">
        <v>519</v>
      </c>
      <c r="E101" s="795"/>
      <c r="F101" s="795"/>
      <c r="G101" s="797">
        <v>897420</v>
      </c>
      <c r="H101" s="864"/>
    </row>
    <row r="102" spans="1:8">
      <c r="B102" s="799">
        <v>4281</v>
      </c>
      <c r="C102" s="800" t="s">
        <v>947</v>
      </c>
      <c r="D102" s="799" t="s">
        <v>897</v>
      </c>
      <c r="E102" s="799">
        <v>0.49997736019923</v>
      </c>
      <c r="F102" s="801">
        <v>29764</v>
      </c>
      <c r="G102" s="802">
        <v>14882</v>
      </c>
      <c r="H102" s="378"/>
    </row>
    <row r="103" spans="1:8">
      <c r="B103" s="799">
        <v>6092</v>
      </c>
      <c r="C103" s="800" t="s">
        <v>898</v>
      </c>
      <c r="D103" s="799" t="s">
        <v>899</v>
      </c>
      <c r="E103" s="799">
        <v>0.5</v>
      </c>
      <c r="F103" s="801">
        <v>2000</v>
      </c>
      <c r="G103" s="802">
        <v>1000</v>
      </c>
      <c r="H103" s="378"/>
    </row>
    <row r="104" spans="1:8">
      <c r="B104" s="799">
        <v>6378</v>
      </c>
      <c r="C104" s="800" t="s">
        <v>958</v>
      </c>
      <c r="D104" s="799" t="s">
        <v>519</v>
      </c>
      <c r="E104" s="799">
        <v>1</v>
      </c>
      <c r="F104" s="801">
        <v>880600</v>
      </c>
      <c r="G104" s="802">
        <v>880600</v>
      </c>
      <c r="H104" s="378"/>
    </row>
    <row r="105" spans="1:8">
      <c r="B105" s="799">
        <v>7236</v>
      </c>
      <c r="C105" s="800" t="s">
        <v>934</v>
      </c>
      <c r="D105" s="799" t="s">
        <v>519</v>
      </c>
      <c r="E105" s="799">
        <v>3.3300001174211502E-2</v>
      </c>
      <c r="F105" s="801">
        <v>28166</v>
      </c>
      <c r="G105" s="802">
        <v>938</v>
      </c>
      <c r="H105" s="378"/>
    </row>
    <row r="106" spans="1:8" ht="15">
      <c r="A106" s="836" t="e">
        <f>VLOOKUP(B106,#REF!,1,0)-B106</f>
        <v>#REF!</v>
      </c>
      <c r="B106" s="795">
        <v>3259</v>
      </c>
      <c r="C106" s="796" t="s">
        <v>959</v>
      </c>
      <c r="D106" s="795" t="s">
        <v>519</v>
      </c>
      <c r="E106" s="795"/>
      <c r="F106" s="795"/>
      <c r="G106" s="797">
        <v>941847</v>
      </c>
      <c r="H106" s="864"/>
    </row>
    <row r="107" spans="1:8">
      <c r="B107" s="799">
        <v>4281</v>
      </c>
      <c r="C107" s="800" t="s">
        <v>947</v>
      </c>
      <c r="D107" s="799" t="s">
        <v>897</v>
      </c>
      <c r="E107" s="799">
        <v>0.49997736019923</v>
      </c>
      <c r="F107" s="801">
        <v>29764</v>
      </c>
      <c r="G107" s="802">
        <v>14882</v>
      </c>
      <c r="H107" s="378"/>
    </row>
    <row r="108" spans="1:8">
      <c r="B108" s="799">
        <v>6092</v>
      </c>
      <c r="C108" s="800" t="s">
        <v>898</v>
      </c>
      <c r="D108" s="799" t="s">
        <v>899</v>
      </c>
      <c r="E108" s="799">
        <v>0.5</v>
      </c>
      <c r="F108" s="801">
        <v>2000</v>
      </c>
      <c r="G108" s="802">
        <v>1000</v>
      </c>
      <c r="H108" s="378"/>
    </row>
    <row r="109" spans="1:8">
      <c r="B109" s="799">
        <v>6379</v>
      </c>
      <c r="C109" s="800" t="s">
        <v>960</v>
      </c>
      <c r="D109" s="799" t="s">
        <v>519</v>
      </c>
      <c r="E109" s="799">
        <v>1</v>
      </c>
      <c r="F109" s="801">
        <v>925027</v>
      </c>
      <c r="G109" s="802">
        <v>925027</v>
      </c>
      <c r="H109" s="378"/>
    </row>
    <row r="110" spans="1:8">
      <c r="B110" s="799">
        <v>7236</v>
      </c>
      <c r="C110" s="800" t="s">
        <v>934</v>
      </c>
      <c r="D110" s="799" t="s">
        <v>519</v>
      </c>
      <c r="E110" s="799">
        <v>3.3300001174211502E-2</v>
      </c>
      <c r="F110" s="801">
        <v>28166</v>
      </c>
      <c r="G110" s="802">
        <v>938</v>
      </c>
      <c r="H110" s="378"/>
    </row>
    <row r="111" spans="1:8" ht="30">
      <c r="A111" s="836" t="e">
        <f>VLOOKUP(B111,#REF!,1,0)-B111</f>
        <v>#REF!</v>
      </c>
      <c r="B111" s="795">
        <v>3295</v>
      </c>
      <c r="C111" s="796" t="s">
        <v>961</v>
      </c>
      <c r="D111" s="795" t="s">
        <v>519</v>
      </c>
      <c r="E111" s="795"/>
      <c r="F111" s="795"/>
      <c r="G111" s="797">
        <v>986306</v>
      </c>
      <c r="H111" s="864"/>
    </row>
    <row r="112" spans="1:8">
      <c r="B112" s="799">
        <v>4280</v>
      </c>
      <c r="C112" s="800" t="s">
        <v>932</v>
      </c>
      <c r="D112" s="799" t="s">
        <v>897</v>
      </c>
      <c r="E112" s="799">
        <v>2</v>
      </c>
      <c r="F112" s="801">
        <v>21629</v>
      </c>
      <c r="G112" s="802">
        <v>43258</v>
      </c>
      <c r="H112" s="378"/>
    </row>
    <row r="113" spans="1:8">
      <c r="B113" s="799">
        <v>6092</v>
      </c>
      <c r="C113" s="800" t="s">
        <v>898</v>
      </c>
      <c r="D113" s="799" t="s">
        <v>899</v>
      </c>
      <c r="E113" s="799">
        <v>0.10000000149011599</v>
      </c>
      <c r="F113" s="801">
        <v>2000</v>
      </c>
      <c r="G113" s="802">
        <v>201</v>
      </c>
      <c r="H113" s="378"/>
    </row>
    <row r="114" spans="1:8">
      <c r="B114" s="799">
        <v>6408</v>
      </c>
      <c r="C114" s="800" t="s">
        <v>962</v>
      </c>
      <c r="D114" s="799" t="s">
        <v>519</v>
      </c>
      <c r="E114" s="799">
        <v>1</v>
      </c>
      <c r="F114" s="801">
        <v>941909</v>
      </c>
      <c r="G114" s="802">
        <v>941909</v>
      </c>
      <c r="H114" s="378"/>
    </row>
    <row r="115" spans="1:8">
      <c r="B115" s="799">
        <v>7236</v>
      </c>
      <c r="C115" s="800" t="s">
        <v>934</v>
      </c>
      <c r="D115" s="799" t="s">
        <v>519</v>
      </c>
      <c r="E115" s="799">
        <v>3.3300001174211502E-2</v>
      </c>
      <c r="F115" s="801">
        <v>28166</v>
      </c>
      <c r="G115" s="802">
        <v>938</v>
      </c>
      <c r="H115" s="378"/>
    </row>
    <row r="116" spans="1:8" ht="30">
      <c r="A116" s="836" t="e">
        <f>VLOOKUP(B116,#REF!,1,0)-B116</f>
        <v>#REF!</v>
      </c>
      <c r="B116" s="795">
        <v>3307</v>
      </c>
      <c r="C116" s="796" t="s">
        <v>963</v>
      </c>
      <c r="D116" s="795" t="s">
        <v>519</v>
      </c>
      <c r="E116" s="795"/>
      <c r="F116" s="795"/>
      <c r="G116" s="797">
        <v>815020</v>
      </c>
      <c r="H116" s="864"/>
    </row>
    <row r="117" spans="1:8">
      <c r="B117" s="799">
        <v>4280</v>
      </c>
      <c r="C117" s="800" t="s">
        <v>932</v>
      </c>
      <c r="D117" s="799" t="s">
        <v>897</v>
      </c>
      <c r="E117" s="799">
        <v>2</v>
      </c>
      <c r="F117" s="801">
        <v>21629</v>
      </c>
      <c r="G117" s="802">
        <v>43258</v>
      </c>
      <c r="H117" s="378"/>
    </row>
    <row r="118" spans="1:8">
      <c r="B118" s="799">
        <v>6092</v>
      </c>
      <c r="C118" s="800" t="s">
        <v>898</v>
      </c>
      <c r="D118" s="799" t="s">
        <v>899</v>
      </c>
      <c r="E118" s="799">
        <v>0.10000000149011599</v>
      </c>
      <c r="F118" s="801">
        <v>2000</v>
      </c>
      <c r="G118" s="802">
        <v>201</v>
      </c>
      <c r="H118" s="378"/>
    </row>
    <row r="119" spans="1:8">
      <c r="B119" s="799">
        <v>6420</v>
      </c>
      <c r="C119" s="800" t="s">
        <v>964</v>
      </c>
      <c r="D119" s="799" t="s">
        <v>519</v>
      </c>
      <c r="E119" s="799">
        <v>1</v>
      </c>
      <c r="F119" s="801">
        <v>770623</v>
      </c>
      <c r="G119" s="802">
        <v>770623</v>
      </c>
      <c r="H119" s="378"/>
    </row>
    <row r="120" spans="1:8">
      <c r="B120" s="799">
        <v>7236</v>
      </c>
      <c r="C120" s="800" t="s">
        <v>934</v>
      </c>
      <c r="D120" s="799" t="s">
        <v>519</v>
      </c>
      <c r="E120" s="799">
        <v>3.3300001174211502E-2</v>
      </c>
      <c r="F120" s="801">
        <v>28166</v>
      </c>
      <c r="G120" s="802">
        <v>938</v>
      </c>
      <c r="H120" s="378"/>
    </row>
    <row r="121" spans="1:8" ht="30">
      <c r="A121" s="836" t="e">
        <f>VLOOKUP(B121,#REF!,1,0)-B121</f>
        <v>#REF!</v>
      </c>
      <c r="B121" s="795">
        <v>3324</v>
      </c>
      <c r="C121" s="796" t="s">
        <v>965</v>
      </c>
      <c r="D121" s="795" t="s">
        <v>519</v>
      </c>
      <c r="E121" s="795"/>
      <c r="F121" s="795"/>
      <c r="G121" s="797">
        <v>2040393</v>
      </c>
      <c r="H121" s="864"/>
    </row>
    <row r="122" spans="1:8">
      <c r="B122" s="799">
        <v>4281</v>
      </c>
      <c r="C122" s="800" t="s">
        <v>947</v>
      </c>
      <c r="D122" s="799" t="s">
        <v>897</v>
      </c>
      <c r="E122" s="799">
        <v>0.25</v>
      </c>
      <c r="F122" s="801">
        <v>29764</v>
      </c>
      <c r="G122" s="802">
        <v>7441</v>
      </c>
      <c r="H122" s="378"/>
    </row>
    <row r="123" spans="1:8" ht="25.5">
      <c r="B123" s="799">
        <v>6026</v>
      </c>
      <c r="C123" s="800" t="s">
        <v>966</v>
      </c>
      <c r="D123" s="799" t="s">
        <v>897</v>
      </c>
      <c r="E123" s="799">
        <v>0.25</v>
      </c>
      <c r="F123" s="801">
        <v>157602</v>
      </c>
      <c r="G123" s="802">
        <v>39401</v>
      </c>
      <c r="H123" s="378"/>
    </row>
    <row r="124" spans="1:8">
      <c r="B124" s="799">
        <v>6092</v>
      </c>
      <c r="C124" s="800" t="s">
        <v>898</v>
      </c>
      <c r="D124" s="799" t="s">
        <v>899</v>
      </c>
      <c r="E124" s="799">
        <v>0.15000000596046401</v>
      </c>
      <c r="F124" s="801">
        <v>2000</v>
      </c>
      <c r="G124" s="802">
        <v>301</v>
      </c>
      <c r="H124" s="378"/>
    </row>
    <row r="125" spans="1:8">
      <c r="B125" s="799">
        <v>6479</v>
      </c>
      <c r="C125" s="800" t="s">
        <v>967</v>
      </c>
      <c r="D125" s="799" t="s">
        <v>519</v>
      </c>
      <c r="E125" s="799">
        <v>1</v>
      </c>
      <c r="F125" s="801">
        <v>1993250</v>
      </c>
      <c r="G125" s="802">
        <v>1993250</v>
      </c>
      <c r="H125" s="378"/>
    </row>
    <row r="126" spans="1:8" ht="30">
      <c r="A126" s="836" t="e">
        <f>VLOOKUP(B126,#REF!,1,0)-B126</f>
        <v>#REF!</v>
      </c>
      <c r="B126" s="795">
        <v>3331</v>
      </c>
      <c r="C126" s="796" t="s">
        <v>968</v>
      </c>
      <c r="D126" s="795" t="s">
        <v>519</v>
      </c>
      <c r="E126" s="795"/>
      <c r="F126" s="795"/>
      <c r="G126" s="797">
        <v>6312458</v>
      </c>
      <c r="H126" s="864"/>
    </row>
    <row r="127" spans="1:8">
      <c r="B127" s="799">
        <v>4281</v>
      </c>
      <c r="C127" s="800" t="s">
        <v>947</v>
      </c>
      <c r="D127" s="799" t="s">
        <v>897</v>
      </c>
      <c r="E127" s="799">
        <v>3.99981888159384</v>
      </c>
      <c r="F127" s="801">
        <v>29764</v>
      </c>
      <c r="G127" s="802">
        <v>119051</v>
      </c>
      <c r="H127" s="378"/>
    </row>
    <row r="128" spans="1:8">
      <c r="B128" s="799">
        <v>6092</v>
      </c>
      <c r="C128" s="800" t="s">
        <v>898</v>
      </c>
      <c r="D128" s="799" t="s">
        <v>899</v>
      </c>
      <c r="E128" s="799">
        <v>0.75</v>
      </c>
      <c r="F128" s="801">
        <v>2000</v>
      </c>
      <c r="G128" s="802">
        <v>1500</v>
      </c>
      <c r="H128" s="378"/>
    </row>
    <row r="129" spans="1:8">
      <c r="B129" s="799">
        <v>6483</v>
      </c>
      <c r="C129" s="800" t="s">
        <v>969</v>
      </c>
      <c r="D129" s="799" t="s">
        <v>519</v>
      </c>
      <c r="E129" s="799">
        <v>1</v>
      </c>
      <c r="F129" s="801">
        <v>6191907</v>
      </c>
      <c r="G129" s="802">
        <v>6191907</v>
      </c>
      <c r="H129" s="378"/>
    </row>
    <row r="130" spans="1:8" ht="30">
      <c r="A130" s="836" t="e">
        <f>VLOOKUP(B130,#REF!,1,0)-B130</f>
        <v>#REF!</v>
      </c>
      <c r="B130" s="795">
        <v>3410</v>
      </c>
      <c r="C130" s="796" t="s">
        <v>970</v>
      </c>
      <c r="D130" s="795" t="s">
        <v>519</v>
      </c>
      <c r="E130" s="795"/>
      <c r="F130" s="795"/>
      <c r="G130" s="797">
        <v>7755056</v>
      </c>
      <c r="H130" s="864"/>
    </row>
    <row r="131" spans="1:8">
      <c r="B131" s="799">
        <v>323</v>
      </c>
      <c r="C131" s="800" t="s">
        <v>971</v>
      </c>
      <c r="D131" s="799" t="s">
        <v>904</v>
      </c>
      <c r="E131" s="799">
        <v>1.5523</v>
      </c>
      <c r="F131" s="801">
        <v>481950</v>
      </c>
      <c r="G131" s="802">
        <v>748131</v>
      </c>
      <c r="H131" s="378"/>
    </row>
    <row r="132" spans="1:8">
      <c r="B132" s="799">
        <v>1794</v>
      </c>
      <c r="C132" s="800" t="s">
        <v>972</v>
      </c>
      <c r="D132" s="799" t="s">
        <v>973</v>
      </c>
      <c r="E132" s="799">
        <v>6.94</v>
      </c>
      <c r="F132" s="801">
        <v>6307</v>
      </c>
      <c r="G132" s="802">
        <v>43771</v>
      </c>
      <c r="H132" s="378"/>
    </row>
    <row r="133" spans="1:8">
      <c r="B133" s="799">
        <v>3476</v>
      </c>
      <c r="C133" s="800" t="s">
        <v>974</v>
      </c>
      <c r="D133" s="799" t="s">
        <v>904</v>
      </c>
      <c r="E133" s="799">
        <v>0.41139999999999999</v>
      </c>
      <c r="F133" s="801">
        <v>391846</v>
      </c>
      <c r="G133" s="802">
        <v>161206</v>
      </c>
      <c r="H133" s="378"/>
    </row>
    <row r="134" spans="1:8">
      <c r="B134" s="799">
        <v>3995</v>
      </c>
      <c r="C134" s="800" t="s">
        <v>975</v>
      </c>
      <c r="D134" s="799" t="s">
        <v>777</v>
      </c>
      <c r="E134" s="799">
        <v>10</v>
      </c>
      <c r="F134" s="801">
        <v>29002</v>
      </c>
      <c r="G134" s="802">
        <v>290020</v>
      </c>
      <c r="H134" s="378"/>
    </row>
    <row r="135" spans="1:8">
      <c r="B135" s="799">
        <v>4274</v>
      </c>
      <c r="C135" s="800" t="s">
        <v>915</v>
      </c>
      <c r="D135" s="799" t="s">
        <v>907</v>
      </c>
      <c r="E135" s="799">
        <v>3.2668603278214698</v>
      </c>
      <c r="F135" s="801">
        <v>219159</v>
      </c>
      <c r="G135" s="802">
        <v>715962</v>
      </c>
      <c r="H135" s="378"/>
    </row>
    <row r="136" spans="1:8">
      <c r="B136" s="799">
        <v>5038</v>
      </c>
      <c r="C136" s="800" t="s">
        <v>976</v>
      </c>
      <c r="D136" s="799" t="s">
        <v>973</v>
      </c>
      <c r="E136" s="799">
        <v>120.9533</v>
      </c>
      <c r="F136" s="801">
        <v>4570</v>
      </c>
      <c r="G136" s="802">
        <v>552757</v>
      </c>
      <c r="H136" s="378"/>
    </row>
    <row r="137" spans="1:8">
      <c r="B137" s="799">
        <v>5481</v>
      </c>
      <c r="C137" s="800" t="s">
        <v>977</v>
      </c>
      <c r="D137" s="799" t="s">
        <v>519</v>
      </c>
      <c r="E137" s="799">
        <v>304</v>
      </c>
      <c r="F137" s="801">
        <v>8892</v>
      </c>
      <c r="G137" s="802">
        <v>2703168</v>
      </c>
      <c r="H137" s="378"/>
    </row>
    <row r="138" spans="1:8">
      <c r="B138" s="799">
        <v>6073</v>
      </c>
      <c r="C138" s="800" t="s">
        <v>978</v>
      </c>
      <c r="D138" s="799" t="s">
        <v>904</v>
      </c>
      <c r="E138" s="799">
        <v>1.631</v>
      </c>
      <c r="F138" s="801">
        <v>550970</v>
      </c>
      <c r="G138" s="802">
        <v>898633</v>
      </c>
      <c r="H138" s="378"/>
    </row>
    <row r="139" spans="1:8">
      <c r="B139" s="799">
        <v>6092</v>
      </c>
      <c r="C139" s="800" t="s">
        <v>898</v>
      </c>
      <c r="D139" s="799" t="s">
        <v>899</v>
      </c>
      <c r="E139" s="799">
        <v>1</v>
      </c>
      <c r="F139" s="801">
        <v>2000</v>
      </c>
      <c r="G139" s="802">
        <v>2000</v>
      </c>
      <c r="H139" s="378"/>
    </row>
    <row r="140" spans="1:8">
      <c r="B140" s="799">
        <v>6792</v>
      </c>
      <c r="C140" s="800" t="s">
        <v>979</v>
      </c>
      <c r="D140" s="799" t="s">
        <v>519</v>
      </c>
      <c r="E140" s="799">
        <v>1</v>
      </c>
      <c r="F140" s="801">
        <v>503115</v>
      </c>
      <c r="G140" s="802">
        <v>503115</v>
      </c>
      <c r="H140" s="378"/>
    </row>
    <row r="141" spans="1:8">
      <c r="B141" s="799">
        <v>6830</v>
      </c>
      <c r="C141" s="800" t="s">
        <v>980</v>
      </c>
      <c r="D141" s="799" t="s">
        <v>904</v>
      </c>
      <c r="E141" s="799">
        <v>0.76539999999999997</v>
      </c>
      <c r="F141" s="801">
        <v>525980</v>
      </c>
      <c r="G141" s="802">
        <v>402586</v>
      </c>
      <c r="H141" s="378"/>
    </row>
    <row r="142" spans="1:8">
      <c r="B142" s="799">
        <v>7088</v>
      </c>
      <c r="C142" s="800" t="s">
        <v>981</v>
      </c>
      <c r="D142" s="799" t="s">
        <v>973</v>
      </c>
      <c r="E142" s="799">
        <v>162.2526</v>
      </c>
      <c r="F142" s="801">
        <v>4522</v>
      </c>
      <c r="G142" s="802">
        <v>733707</v>
      </c>
      <c r="H142" s="378"/>
    </row>
    <row r="143" spans="1:8" ht="30">
      <c r="A143" s="836" t="e">
        <f>VLOOKUP(B143,#REF!,1,0)-B143</f>
        <v>#REF!</v>
      </c>
      <c r="B143" s="795">
        <v>3415</v>
      </c>
      <c r="C143" s="796" t="s">
        <v>982</v>
      </c>
      <c r="D143" s="795" t="s">
        <v>928</v>
      </c>
      <c r="E143" s="795"/>
      <c r="F143" s="795"/>
      <c r="G143" s="797">
        <v>41006</v>
      </c>
      <c r="H143" s="864"/>
    </row>
    <row r="144" spans="1:8">
      <c r="B144" s="799">
        <v>4280</v>
      </c>
      <c r="C144" s="800" t="s">
        <v>932</v>
      </c>
      <c r="D144" s="799" t="s">
        <v>897</v>
      </c>
      <c r="E144" s="799">
        <v>0.12</v>
      </c>
      <c r="F144" s="801">
        <v>21629</v>
      </c>
      <c r="G144" s="802">
        <v>2596</v>
      </c>
      <c r="H144" s="378"/>
    </row>
    <row r="145" spans="1:8">
      <c r="B145" s="799">
        <v>4520</v>
      </c>
      <c r="C145" s="800" t="s">
        <v>983</v>
      </c>
      <c r="D145" s="799" t="s">
        <v>928</v>
      </c>
      <c r="E145" s="799">
        <v>2.0499999999999998</v>
      </c>
      <c r="F145" s="801">
        <v>18689</v>
      </c>
      <c r="G145" s="802">
        <v>38313</v>
      </c>
      <c r="H145" s="378"/>
    </row>
    <row r="146" spans="1:8">
      <c r="B146" s="799">
        <v>6092</v>
      </c>
      <c r="C146" s="800" t="s">
        <v>898</v>
      </c>
      <c r="D146" s="799" t="s">
        <v>899</v>
      </c>
      <c r="E146" s="799">
        <v>4.8099999999999997E-2</v>
      </c>
      <c r="F146" s="801">
        <v>2000</v>
      </c>
      <c r="G146" s="802">
        <v>97</v>
      </c>
      <c r="H146" s="378"/>
    </row>
    <row r="147" spans="1:8" ht="31.15" customHeight="1">
      <c r="A147" s="836" t="e">
        <f>VLOOKUP(B147,#REF!,1,0)-B147</f>
        <v>#REF!</v>
      </c>
      <c r="B147" s="795">
        <v>3436</v>
      </c>
      <c r="C147" s="796" t="s">
        <v>984</v>
      </c>
      <c r="D147" s="795" t="s">
        <v>904</v>
      </c>
      <c r="E147" s="795"/>
      <c r="F147" s="795"/>
      <c r="G147" s="797">
        <v>104957</v>
      </c>
      <c r="H147" s="864"/>
    </row>
    <row r="148" spans="1:8">
      <c r="B148" s="799">
        <v>4274</v>
      </c>
      <c r="C148" s="800" t="s">
        <v>915</v>
      </c>
      <c r="D148" s="799" t="s">
        <v>907</v>
      </c>
      <c r="E148" s="799">
        <v>0.11342199318856</v>
      </c>
      <c r="F148" s="801">
        <v>219159</v>
      </c>
      <c r="G148" s="802">
        <v>24858</v>
      </c>
      <c r="H148" s="378"/>
    </row>
    <row r="149" spans="1:8" ht="25.5">
      <c r="B149" s="799">
        <v>5661</v>
      </c>
      <c r="C149" s="800" t="s">
        <v>923</v>
      </c>
      <c r="D149" s="799" t="s">
        <v>924</v>
      </c>
      <c r="E149" s="799">
        <v>0.111100003123283</v>
      </c>
      <c r="F149" s="801">
        <v>59500</v>
      </c>
      <c r="G149" s="802">
        <v>6611</v>
      </c>
      <c r="H149" s="378"/>
    </row>
    <row r="150" spans="1:8">
      <c r="B150" s="799">
        <v>6092</v>
      </c>
      <c r="C150" s="800" t="s">
        <v>898</v>
      </c>
      <c r="D150" s="799" t="s">
        <v>899</v>
      </c>
      <c r="E150" s="799">
        <v>0.5</v>
      </c>
      <c r="F150" s="801">
        <v>2000</v>
      </c>
      <c r="G150" s="802">
        <v>1000</v>
      </c>
      <c r="H150" s="378"/>
    </row>
    <row r="151" spans="1:8">
      <c r="B151" s="799">
        <v>6098</v>
      </c>
      <c r="C151" s="800" t="s">
        <v>925</v>
      </c>
      <c r="D151" s="799" t="s">
        <v>926</v>
      </c>
      <c r="E151" s="799">
        <v>10</v>
      </c>
      <c r="F151" s="801">
        <v>23</v>
      </c>
      <c r="G151" s="802">
        <v>230</v>
      </c>
      <c r="H151" s="378"/>
    </row>
    <row r="152" spans="1:8">
      <c r="B152" s="799">
        <v>6722</v>
      </c>
      <c r="C152" s="800" t="s">
        <v>985</v>
      </c>
      <c r="D152" s="799" t="s">
        <v>904</v>
      </c>
      <c r="E152" s="799">
        <v>1.29999995231628</v>
      </c>
      <c r="F152" s="801">
        <v>23800</v>
      </c>
      <c r="G152" s="802">
        <v>30940</v>
      </c>
      <c r="H152" s="378"/>
    </row>
    <row r="153" spans="1:8">
      <c r="B153" s="799">
        <v>7462</v>
      </c>
      <c r="C153" s="800" t="s">
        <v>912</v>
      </c>
      <c r="D153" s="799" t="s">
        <v>913</v>
      </c>
      <c r="E153" s="799">
        <v>26.25</v>
      </c>
      <c r="F153" s="801">
        <v>1574</v>
      </c>
      <c r="G153" s="802">
        <v>41318</v>
      </c>
      <c r="H153" s="378"/>
    </row>
    <row r="154" spans="1:8" ht="30">
      <c r="A154" s="836" t="e">
        <f>VLOOKUP(B154,#REF!,1,0)-B154</f>
        <v>#REF!</v>
      </c>
      <c r="B154" s="795">
        <v>3463</v>
      </c>
      <c r="C154" s="796" t="s">
        <v>986</v>
      </c>
      <c r="D154" s="795" t="s">
        <v>519</v>
      </c>
      <c r="E154" s="795"/>
      <c r="F154" s="795"/>
      <c r="G154" s="797">
        <v>231268</v>
      </c>
      <c r="H154" s="864"/>
    </row>
    <row r="155" spans="1:8">
      <c r="B155" s="799">
        <v>4280</v>
      </c>
      <c r="C155" s="800" t="s">
        <v>932</v>
      </c>
      <c r="D155" s="799" t="s">
        <v>897</v>
      </c>
      <c r="E155" s="799">
        <v>0.40000000596046398</v>
      </c>
      <c r="F155" s="801">
        <v>21629</v>
      </c>
      <c r="G155" s="802">
        <v>8652</v>
      </c>
      <c r="H155" s="378"/>
    </row>
    <row r="156" spans="1:8">
      <c r="B156" s="799">
        <v>6092</v>
      </c>
      <c r="C156" s="800" t="s">
        <v>898</v>
      </c>
      <c r="D156" s="799" t="s">
        <v>899</v>
      </c>
      <c r="E156" s="799">
        <v>0.5</v>
      </c>
      <c r="F156" s="801">
        <v>2000</v>
      </c>
      <c r="G156" s="802">
        <v>1000</v>
      </c>
      <c r="H156" s="378"/>
    </row>
    <row r="157" spans="1:8">
      <c r="B157" s="799">
        <v>6527</v>
      </c>
      <c r="C157" s="800" t="s">
        <v>987</v>
      </c>
      <c r="D157" s="799" t="s">
        <v>519</v>
      </c>
      <c r="E157" s="799">
        <v>1</v>
      </c>
      <c r="F157" s="801">
        <v>220990</v>
      </c>
      <c r="G157" s="802">
        <v>220990</v>
      </c>
      <c r="H157" s="378"/>
    </row>
    <row r="158" spans="1:8">
      <c r="B158" s="799">
        <v>7236</v>
      </c>
      <c r="C158" s="800" t="s">
        <v>934</v>
      </c>
      <c r="D158" s="799" t="s">
        <v>519</v>
      </c>
      <c r="E158" s="799">
        <v>2.2199999541044201E-2</v>
      </c>
      <c r="F158" s="801">
        <v>28166</v>
      </c>
      <c r="G158" s="802">
        <v>626</v>
      </c>
      <c r="H158" s="378"/>
    </row>
    <row r="159" spans="1:8" ht="34.9" customHeight="1">
      <c r="A159" s="836" t="e">
        <f>VLOOKUP(B159,#REF!,1,0)-B159</f>
        <v>#REF!</v>
      </c>
      <c r="B159" s="795">
        <v>3471</v>
      </c>
      <c r="C159" s="796" t="s">
        <v>988</v>
      </c>
      <c r="D159" s="795" t="s">
        <v>928</v>
      </c>
      <c r="E159" s="795"/>
      <c r="F159" s="795"/>
      <c r="G159" s="797">
        <v>635471</v>
      </c>
      <c r="H159" s="864"/>
    </row>
    <row r="160" spans="1:8">
      <c r="B160" s="799">
        <v>2798</v>
      </c>
      <c r="C160" s="800" t="s">
        <v>989</v>
      </c>
      <c r="D160" s="799" t="s">
        <v>519</v>
      </c>
      <c r="E160" s="799">
        <v>441</v>
      </c>
      <c r="F160" s="801">
        <v>590</v>
      </c>
      <c r="G160" s="802">
        <v>260190</v>
      </c>
      <c r="H160" s="378"/>
    </row>
    <row r="161" spans="1:8">
      <c r="B161" s="799">
        <v>4111</v>
      </c>
      <c r="C161" s="800" t="s">
        <v>990</v>
      </c>
      <c r="D161" s="799" t="s">
        <v>904</v>
      </c>
      <c r="E161" s="799">
        <v>0.25699999928474399</v>
      </c>
      <c r="F161" s="801">
        <v>547058</v>
      </c>
      <c r="G161" s="802">
        <v>140594</v>
      </c>
      <c r="H161" s="378"/>
    </row>
    <row r="162" spans="1:8">
      <c r="B162" s="799">
        <v>4278</v>
      </c>
      <c r="C162" s="800" t="s">
        <v>896</v>
      </c>
      <c r="D162" s="799" t="s">
        <v>897</v>
      </c>
      <c r="E162" s="799">
        <v>8.1999998092651296</v>
      </c>
      <c r="F162" s="801">
        <v>19843</v>
      </c>
      <c r="G162" s="802">
        <v>162713</v>
      </c>
      <c r="H162" s="378"/>
    </row>
    <row r="163" spans="1:8">
      <c r="B163" s="799">
        <v>5042</v>
      </c>
      <c r="C163" s="800" t="s">
        <v>991</v>
      </c>
      <c r="D163" s="799" t="s">
        <v>973</v>
      </c>
      <c r="E163" s="799">
        <v>7.04029989242553</v>
      </c>
      <c r="F163" s="801">
        <v>4522</v>
      </c>
      <c r="G163" s="802">
        <v>31837</v>
      </c>
      <c r="H163" s="378"/>
    </row>
    <row r="164" spans="1:8">
      <c r="B164" s="799">
        <v>6092</v>
      </c>
      <c r="C164" s="800" t="s">
        <v>898</v>
      </c>
      <c r="D164" s="799" t="s">
        <v>899</v>
      </c>
      <c r="E164" s="799">
        <v>1.07297003269195</v>
      </c>
      <c r="F164" s="801">
        <v>2000</v>
      </c>
      <c r="G164" s="802">
        <v>2146</v>
      </c>
      <c r="H164" s="378"/>
    </row>
    <row r="165" spans="1:8">
      <c r="B165" s="799">
        <v>7465</v>
      </c>
      <c r="C165" s="800" t="s">
        <v>992</v>
      </c>
      <c r="D165" s="799" t="s">
        <v>777</v>
      </c>
      <c r="E165" s="799">
        <v>7.2473998069763104</v>
      </c>
      <c r="F165" s="801">
        <v>5242</v>
      </c>
      <c r="G165" s="802">
        <v>37991</v>
      </c>
      <c r="H165" s="378"/>
    </row>
    <row r="166" spans="1:8" ht="30">
      <c r="A166" s="836" t="e">
        <f>VLOOKUP(B166,#REF!,1,0)-B166</f>
        <v>#REF!</v>
      </c>
      <c r="B166" s="795">
        <v>3473</v>
      </c>
      <c r="C166" s="796" t="s">
        <v>993</v>
      </c>
      <c r="D166" s="795" t="s">
        <v>519</v>
      </c>
      <c r="E166" s="795"/>
      <c r="F166" s="795"/>
      <c r="G166" s="797">
        <v>775617</v>
      </c>
      <c r="H166" s="864"/>
    </row>
    <row r="167" spans="1:8">
      <c r="B167" s="799">
        <v>322</v>
      </c>
      <c r="C167" s="800" t="s">
        <v>994</v>
      </c>
      <c r="D167" s="799" t="s">
        <v>904</v>
      </c>
      <c r="E167" s="799">
        <v>0.109999999403954</v>
      </c>
      <c r="F167" s="801">
        <v>467670</v>
      </c>
      <c r="G167" s="802">
        <v>51444</v>
      </c>
      <c r="H167" s="378"/>
    </row>
    <row r="168" spans="1:8">
      <c r="B168" s="799">
        <v>326</v>
      </c>
      <c r="C168" s="800" t="s">
        <v>995</v>
      </c>
      <c r="D168" s="799" t="s">
        <v>904</v>
      </c>
      <c r="E168" s="799">
        <v>0.65000121799999999</v>
      </c>
      <c r="F168" s="801">
        <v>520030</v>
      </c>
      <c r="G168" s="802">
        <v>338021</v>
      </c>
      <c r="H168" s="378"/>
    </row>
    <row r="169" spans="1:8">
      <c r="B169" s="799">
        <v>3995</v>
      </c>
      <c r="C169" s="800" t="s">
        <v>975</v>
      </c>
      <c r="D169" s="799" t="s">
        <v>777</v>
      </c>
      <c r="E169" s="799">
        <v>0.95999997854232699</v>
      </c>
      <c r="F169" s="801">
        <v>29002</v>
      </c>
      <c r="G169" s="802">
        <v>27842</v>
      </c>
      <c r="H169" s="378"/>
    </row>
    <row r="170" spans="1:8">
      <c r="B170" s="799">
        <v>4278</v>
      </c>
      <c r="C170" s="800" t="s">
        <v>896</v>
      </c>
      <c r="D170" s="799" t="s">
        <v>897</v>
      </c>
      <c r="E170" s="799">
        <v>4</v>
      </c>
      <c r="F170" s="801">
        <v>19843</v>
      </c>
      <c r="G170" s="802">
        <v>79372</v>
      </c>
      <c r="H170" s="378"/>
    </row>
    <row r="171" spans="1:8">
      <c r="B171" s="799">
        <v>6092</v>
      </c>
      <c r="C171" s="800" t="s">
        <v>898</v>
      </c>
      <c r="D171" s="799" t="s">
        <v>899</v>
      </c>
      <c r="E171" s="799">
        <v>2</v>
      </c>
      <c r="F171" s="801">
        <v>2000</v>
      </c>
      <c r="G171" s="802">
        <v>4000</v>
      </c>
      <c r="H171" s="378"/>
    </row>
    <row r="172" spans="1:8">
      <c r="B172" s="799">
        <v>7088</v>
      </c>
      <c r="C172" s="800" t="s">
        <v>981</v>
      </c>
      <c r="D172" s="799" t="s">
        <v>973</v>
      </c>
      <c r="E172" s="799">
        <v>60.799999237060497</v>
      </c>
      <c r="F172" s="801">
        <v>4522</v>
      </c>
      <c r="G172" s="802">
        <v>274938</v>
      </c>
      <c r="H172" s="378"/>
    </row>
    <row r="173" spans="1:8" ht="30">
      <c r="A173" s="836" t="e">
        <f>VLOOKUP(B173,#REF!,1,0)-B173</f>
        <v>#REF!</v>
      </c>
      <c r="B173" s="795">
        <v>3478</v>
      </c>
      <c r="C173" s="796" t="s">
        <v>996</v>
      </c>
      <c r="D173" s="795" t="s">
        <v>904</v>
      </c>
      <c r="E173" s="795"/>
      <c r="F173" s="795"/>
      <c r="G173" s="797">
        <v>140238</v>
      </c>
      <c r="H173" s="864"/>
    </row>
    <row r="174" spans="1:8">
      <c r="B174" s="799">
        <v>4274</v>
      </c>
      <c r="C174" s="800" t="s">
        <v>915</v>
      </c>
      <c r="D174" s="799" t="s">
        <v>907</v>
      </c>
      <c r="E174" s="799">
        <v>3.39959711987525E-2</v>
      </c>
      <c r="F174" s="801">
        <v>219159</v>
      </c>
      <c r="G174" s="802">
        <v>7451</v>
      </c>
      <c r="H174" s="378"/>
    </row>
    <row r="175" spans="1:8">
      <c r="B175" s="799">
        <v>5915</v>
      </c>
      <c r="C175" s="800" t="s">
        <v>997</v>
      </c>
      <c r="D175" s="799" t="s">
        <v>904</v>
      </c>
      <c r="E175" s="799">
        <v>1.1000000238418499</v>
      </c>
      <c r="F175" s="801">
        <v>86751</v>
      </c>
      <c r="G175" s="802">
        <v>95427</v>
      </c>
      <c r="H175" s="378"/>
    </row>
    <row r="176" spans="1:8">
      <c r="B176" s="799">
        <v>6092</v>
      </c>
      <c r="C176" s="800" t="s">
        <v>898</v>
      </c>
      <c r="D176" s="799" t="s">
        <v>899</v>
      </c>
      <c r="E176" s="799">
        <v>0.5</v>
      </c>
      <c r="F176" s="801">
        <v>2000</v>
      </c>
      <c r="G176" s="802">
        <v>1000</v>
      </c>
      <c r="H176" s="378"/>
    </row>
    <row r="177" spans="1:8">
      <c r="B177" s="799">
        <v>7462</v>
      </c>
      <c r="C177" s="800" t="s">
        <v>912</v>
      </c>
      <c r="D177" s="799" t="s">
        <v>913</v>
      </c>
      <c r="E177" s="799">
        <v>23.100000381469702</v>
      </c>
      <c r="F177" s="801">
        <v>1574</v>
      </c>
      <c r="G177" s="802">
        <v>36360</v>
      </c>
      <c r="H177" s="378"/>
    </row>
    <row r="178" spans="1:8" ht="30">
      <c r="A178" s="836" t="e">
        <f>VLOOKUP(B178,#REF!,1,0)-B178</f>
        <v>#REF!</v>
      </c>
      <c r="B178" s="795">
        <v>3491</v>
      </c>
      <c r="C178" s="796" t="s">
        <v>998</v>
      </c>
      <c r="D178" s="795" t="s">
        <v>519</v>
      </c>
      <c r="E178" s="795"/>
      <c r="F178" s="795"/>
      <c r="G178" s="797">
        <v>47569</v>
      </c>
      <c r="H178" s="864"/>
    </row>
    <row r="179" spans="1:8" ht="25.5">
      <c r="B179" s="799">
        <v>10009</v>
      </c>
      <c r="C179" s="800" t="s">
        <v>999</v>
      </c>
      <c r="D179" s="799" t="s">
        <v>777</v>
      </c>
      <c r="E179" s="799">
        <v>1.20000004768371</v>
      </c>
      <c r="F179" s="801">
        <v>39640</v>
      </c>
      <c r="G179" s="802">
        <v>47569</v>
      </c>
      <c r="H179" s="378"/>
    </row>
    <row r="180" spans="1:8" ht="31.15" customHeight="1">
      <c r="A180" s="836" t="e">
        <f>VLOOKUP(B180,#REF!,1,0)-B180</f>
        <v>#REF!</v>
      </c>
      <c r="B180" s="795">
        <v>3492</v>
      </c>
      <c r="C180" s="796" t="s">
        <v>1000</v>
      </c>
      <c r="D180" s="795" t="s">
        <v>519</v>
      </c>
      <c r="E180" s="795"/>
      <c r="F180" s="795"/>
      <c r="G180" s="797">
        <v>86416</v>
      </c>
      <c r="H180" s="864"/>
    </row>
    <row r="181" spans="1:8" ht="25.5">
      <c r="B181" s="799">
        <v>10009</v>
      </c>
      <c r="C181" s="800" t="s">
        <v>999</v>
      </c>
      <c r="D181" s="799" t="s">
        <v>777</v>
      </c>
      <c r="E181" s="799">
        <v>2.1800000667571999</v>
      </c>
      <c r="F181" s="801">
        <v>39640</v>
      </c>
      <c r="G181" s="802">
        <v>86416</v>
      </c>
      <c r="H181" s="378"/>
    </row>
    <row r="182" spans="1:8" ht="30">
      <c r="A182" s="836" t="e">
        <f>VLOOKUP(B182,#REF!,1,0)-B182</f>
        <v>#REF!</v>
      </c>
      <c r="B182" s="795">
        <v>3504</v>
      </c>
      <c r="C182" s="796" t="s">
        <v>1001</v>
      </c>
      <c r="D182" s="795" t="s">
        <v>519</v>
      </c>
      <c r="E182" s="795"/>
      <c r="F182" s="795"/>
      <c r="G182" s="797">
        <v>123686</v>
      </c>
      <c r="H182" s="864"/>
    </row>
    <row r="183" spans="1:8">
      <c r="B183" s="799">
        <v>4280</v>
      </c>
      <c r="C183" s="800" t="s">
        <v>932</v>
      </c>
      <c r="D183" s="799" t="s">
        <v>897</v>
      </c>
      <c r="E183" s="799">
        <v>0.53299999237060502</v>
      </c>
      <c r="F183" s="801">
        <v>21629</v>
      </c>
      <c r="G183" s="802">
        <v>11529</v>
      </c>
      <c r="H183" s="378"/>
    </row>
    <row r="184" spans="1:8">
      <c r="B184" s="799">
        <v>6092</v>
      </c>
      <c r="C184" s="800" t="s">
        <v>898</v>
      </c>
      <c r="D184" s="799" t="s">
        <v>899</v>
      </c>
      <c r="E184" s="799">
        <v>0.5</v>
      </c>
      <c r="F184" s="801">
        <v>2000</v>
      </c>
      <c r="G184" s="802">
        <v>1000</v>
      </c>
      <c r="H184" s="378"/>
    </row>
    <row r="185" spans="1:8">
      <c r="B185" s="799">
        <v>6236</v>
      </c>
      <c r="C185" s="800" t="s">
        <v>1002</v>
      </c>
      <c r="D185" s="799" t="s">
        <v>519</v>
      </c>
      <c r="E185" s="799">
        <v>1</v>
      </c>
      <c r="F185" s="801">
        <v>111157</v>
      </c>
      <c r="G185" s="802">
        <v>111157</v>
      </c>
      <c r="H185" s="378"/>
    </row>
    <row r="186" spans="1:8" ht="30">
      <c r="A186" s="836" t="e">
        <f>VLOOKUP(B186,#REF!,1,0)-B186</f>
        <v>#REF!</v>
      </c>
      <c r="B186" s="795">
        <v>3505</v>
      </c>
      <c r="C186" s="796" t="s">
        <v>1003</v>
      </c>
      <c r="D186" s="795" t="s">
        <v>519</v>
      </c>
      <c r="E186" s="795"/>
      <c r="F186" s="795"/>
      <c r="G186" s="797">
        <v>245532</v>
      </c>
      <c r="H186" s="864"/>
    </row>
    <row r="187" spans="1:8">
      <c r="B187" s="799">
        <v>4280</v>
      </c>
      <c r="C187" s="800" t="s">
        <v>932</v>
      </c>
      <c r="D187" s="799" t="s">
        <v>897</v>
      </c>
      <c r="E187" s="799">
        <v>0.80000001192092796</v>
      </c>
      <c r="F187" s="801">
        <v>21629</v>
      </c>
      <c r="G187" s="802">
        <v>17304</v>
      </c>
      <c r="H187" s="378"/>
    </row>
    <row r="188" spans="1:8" ht="25.5">
      <c r="B188" s="799">
        <v>6026</v>
      </c>
      <c r="C188" s="800" t="s">
        <v>966</v>
      </c>
      <c r="D188" s="799" t="s">
        <v>897</v>
      </c>
      <c r="E188" s="799">
        <v>0.20000000298023199</v>
      </c>
      <c r="F188" s="801">
        <v>157602</v>
      </c>
      <c r="G188" s="802">
        <v>31521</v>
      </c>
      <c r="H188" s="378"/>
    </row>
    <row r="189" spans="1:8">
      <c r="B189" s="799">
        <v>6092</v>
      </c>
      <c r="C189" s="800" t="s">
        <v>898</v>
      </c>
      <c r="D189" s="799" t="s">
        <v>899</v>
      </c>
      <c r="E189" s="799">
        <v>0.5</v>
      </c>
      <c r="F189" s="801">
        <v>2000</v>
      </c>
      <c r="G189" s="802">
        <v>1000</v>
      </c>
      <c r="H189" s="378"/>
    </row>
    <row r="190" spans="1:8">
      <c r="B190" s="799">
        <v>6237</v>
      </c>
      <c r="C190" s="800" t="s">
        <v>1004</v>
      </c>
      <c r="D190" s="799" t="s">
        <v>519</v>
      </c>
      <c r="E190" s="799">
        <v>1</v>
      </c>
      <c r="F190" s="801">
        <v>195707</v>
      </c>
      <c r="G190" s="802">
        <v>195707</v>
      </c>
      <c r="H190" s="378"/>
    </row>
    <row r="191" spans="1:8" ht="30">
      <c r="A191" s="836" t="e">
        <f>VLOOKUP(B191,#REF!,1,0)-B191</f>
        <v>#REF!</v>
      </c>
      <c r="B191" s="795">
        <v>3506</v>
      </c>
      <c r="C191" s="796" t="s">
        <v>1005</v>
      </c>
      <c r="D191" s="795" t="s">
        <v>519</v>
      </c>
      <c r="E191" s="795"/>
      <c r="F191" s="795"/>
      <c r="G191" s="797">
        <v>316925</v>
      </c>
      <c r="H191" s="864"/>
    </row>
    <row r="192" spans="1:8">
      <c r="B192" s="799">
        <v>4280</v>
      </c>
      <c r="C192" s="800" t="s">
        <v>932</v>
      </c>
      <c r="D192" s="799" t="s">
        <v>897</v>
      </c>
      <c r="E192" s="799">
        <v>0.80000001192092796</v>
      </c>
      <c r="F192" s="801">
        <v>21629</v>
      </c>
      <c r="G192" s="802">
        <v>17304</v>
      </c>
      <c r="H192" s="378"/>
    </row>
    <row r="193" spans="1:8" ht="25.5">
      <c r="B193" s="799">
        <v>6026</v>
      </c>
      <c r="C193" s="800" t="s">
        <v>966</v>
      </c>
      <c r="D193" s="799" t="s">
        <v>897</v>
      </c>
      <c r="E193" s="799">
        <v>0.30000001192092901</v>
      </c>
      <c r="F193" s="801">
        <v>157602</v>
      </c>
      <c r="G193" s="802">
        <v>47281</v>
      </c>
      <c r="H193" s="378"/>
    </row>
    <row r="194" spans="1:8">
      <c r="B194" s="799">
        <v>6092</v>
      </c>
      <c r="C194" s="800" t="s">
        <v>898</v>
      </c>
      <c r="D194" s="799" t="s">
        <v>899</v>
      </c>
      <c r="E194" s="799">
        <v>0.5</v>
      </c>
      <c r="F194" s="801">
        <v>2000</v>
      </c>
      <c r="G194" s="802">
        <v>1000</v>
      </c>
      <c r="H194" s="378"/>
    </row>
    <row r="195" spans="1:8">
      <c r="B195" s="799">
        <v>6238</v>
      </c>
      <c r="C195" s="800" t="s">
        <v>1006</v>
      </c>
      <c r="D195" s="799" t="s">
        <v>519</v>
      </c>
      <c r="E195" s="799">
        <v>1</v>
      </c>
      <c r="F195" s="801">
        <v>251340</v>
      </c>
      <c r="G195" s="802">
        <v>251340</v>
      </c>
      <c r="H195" s="378"/>
    </row>
    <row r="196" spans="1:8" ht="30">
      <c r="A196" s="836" t="e">
        <f>VLOOKUP(B196,#REF!,1,0)-B196</f>
        <v>#REF!</v>
      </c>
      <c r="B196" s="795">
        <v>3507</v>
      </c>
      <c r="C196" s="796" t="s">
        <v>1007</v>
      </c>
      <c r="D196" s="795" t="s">
        <v>519</v>
      </c>
      <c r="E196" s="795"/>
      <c r="F196" s="795"/>
      <c r="G196" s="797">
        <v>377401</v>
      </c>
      <c r="H196" s="864"/>
    </row>
    <row r="197" spans="1:8">
      <c r="B197" s="799">
        <v>4280</v>
      </c>
      <c r="C197" s="800" t="s">
        <v>932</v>
      </c>
      <c r="D197" s="799" t="s">
        <v>897</v>
      </c>
      <c r="E197" s="799">
        <v>1</v>
      </c>
      <c r="F197" s="801">
        <v>21629</v>
      </c>
      <c r="G197" s="802">
        <v>21629</v>
      </c>
      <c r="H197" s="378"/>
    </row>
    <row r="198" spans="1:8" ht="25.5">
      <c r="B198" s="799">
        <v>6026</v>
      </c>
      <c r="C198" s="800" t="s">
        <v>966</v>
      </c>
      <c r="D198" s="799" t="s">
        <v>897</v>
      </c>
      <c r="E198" s="799">
        <v>0.34999999403953602</v>
      </c>
      <c r="F198" s="801">
        <v>157602</v>
      </c>
      <c r="G198" s="802">
        <v>55161</v>
      </c>
      <c r="H198" s="378"/>
    </row>
    <row r="199" spans="1:8">
      <c r="B199" s="799">
        <v>6092</v>
      </c>
      <c r="C199" s="800" t="s">
        <v>898</v>
      </c>
      <c r="D199" s="799" t="s">
        <v>899</v>
      </c>
      <c r="E199" s="799">
        <v>0.5</v>
      </c>
      <c r="F199" s="801">
        <v>2000</v>
      </c>
      <c r="G199" s="802">
        <v>1000</v>
      </c>
      <c r="H199" s="378"/>
    </row>
    <row r="200" spans="1:8">
      <c r="B200" s="799">
        <v>6239</v>
      </c>
      <c r="C200" s="800" t="s">
        <v>1008</v>
      </c>
      <c r="D200" s="799" t="s">
        <v>519</v>
      </c>
      <c r="E200" s="799">
        <v>1</v>
      </c>
      <c r="F200" s="801">
        <v>299611</v>
      </c>
      <c r="G200" s="802">
        <v>299611</v>
      </c>
      <c r="H200" s="378"/>
    </row>
    <row r="201" spans="1:8" ht="30">
      <c r="A201" s="836" t="e">
        <f>VLOOKUP(B201,#REF!,1,0)-B201</f>
        <v>#REF!</v>
      </c>
      <c r="B201" s="795">
        <v>3508</v>
      </c>
      <c r="C201" s="796" t="s">
        <v>1009</v>
      </c>
      <c r="D201" s="795" t="s">
        <v>519</v>
      </c>
      <c r="E201" s="795"/>
      <c r="F201" s="795"/>
      <c r="G201" s="797">
        <v>475762</v>
      </c>
      <c r="H201" s="864"/>
    </row>
    <row r="202" spans="1:8">
      <c r="B202" s="799">
        <v>4280</v>
      </c>
      <c r="C202" s="800" t="s">
        <v>932</v>
      </c>
      <c r="D202" s="799" t="s">
        <v>897</v>
      </c>
      <c r="E202" s="799">
        <v>1.3332999944686801</v>
      </c>
      <c r="F202" s="801">
        <v>21629</v>
      </c>
      <c r="G202" s="802">
        <v>28838</v>
      </c>
      <c r="H202" s="378"/>
    </row>
    <row r="203" spans="1:8" ht="25.5">
      <c r="B203" s="799">
        <v>6026</v>
      </c>
      <c r="C203" s="800" t="s">
        <v>966</v>
      </c>
      <c r="D203" s="799" t="s">
        <v>897</v>
      </c>
      <c r="E203" s="799">
        <v>0.40000000596046398</v>
      </c>
      <c r="F203" s="801">
        <v>157602</v>
      </c>
      <c r="G203" s="802">
        <v>63041</v>
      </c>
      <c r="H203" s="378"/>
    </row>
    <row r="204" spans="1:8">
      <c r="B204" s="799">
        <v>6092</v>
      </c>
      <c r="C204" s="800" t="s">
        <v>898</v>
      </c>
      <c r="D204" s="799" t="s">
        <v>899</v>
      </c>
      <c r="E204" s="799">
        <v>0.5</v>
      </c>
      <c r="F204" s="801">
        <v>2000</v>
      </c>
      <c r="G204" s="802">
        <v>1000</v>
      </c>
      <c r="H204" s="378"/>
    </row>
    <row r="205" spans="1:8">
      <c r="B205" s="799">
        <v>6240</v>
      </c>
      <c r="C205" s="800" t="s">
        <v>1010</v>
      </c>
      <c r="D205" s="799" t="s">
        <v>519</v>
      </c>
      <c r="E205" s="799">
        <v>1</v>
      </c>
      <c r="F205" s="801">
        <v>382883</v>
      </c>
      <c r="G205" s="802">
        <v>382883</v>
      </c>
      <c r="H205" s="378"/>
    </row>
    <row r="206" spans="1:8" ht="21" customHeight="1">
      <c r="A206" s="836" t="e">
        <f>VLOOKUP(B206,#REF!,1,0)-B206</f>
        <v>#REF!</v>
      </c>
      <c r="B206" s="795">
        <v>3515</v>
      </c>
      <c r="C206" s="796" t="s">
        <v>1011</v>
      </c>
      <c r="D206" s="795" t="s">
        <v>519</v>
      </c>
      <c r="E206" s="795"/>
      <c r="F206" s="795"/>
      <c r="G206" s="797">
        <v>152752</v>
      </c>
      <c r="H206" s="864"/>
    </row>
    <row r="207" spans="1:8">
      <c r="B207" s="799">
        <v>4280</v>
      </c>
      <c r="C207" s="800" t="s">
        <v>932</v>
      </c>
      <c r="D207" s="799" t="s">
        <v>897</v>
      </c>
      <c r="E207" s="799">
        <v>0.25</v>
      </c>
      <c r="F207" s="801">
        <v>21629</v>
      </c>
      <c r="G207" s="802">
        <v>5408</v>
      </c>
      <c r="H207" s="378"/>
    </row>
    <row r="208" spans="1:8">
      <c r="B208" s="799">
        <v>4596</v>
      </c>
      <c r="C208" s="800" t="s">
        <v>1012</v>
      </c>
      <c r="D208" s="799" t="s">
        <v>519</v>
      </c>
      <c r="E208" s="799">
        <v>1</v>
      </c>
      <c r="F208" s="801">
        <v>146062</v>
      </c>
      <c r="G208" s="802">
        <v>146062</v>
      </c>
      <c r="H208" s="378"/>
    </row>
    <row r="209" spans="1:8">
      <c r="B209" s="799">
        <v>6092</v>
      </c>
      <c r="C209" s="800" t="s">
        <v>898</v>
      </c>
      <c r="D209" s="799" t="s">
        <v>899</v>
      </c>
      <c r="E209" s="799">
        <v>0.5</v>
      </c>
      <c r="F209" s="801">
        <v>2000</v>
      </c>
      <c r="G209" s="802">
        <v>1000</v>
      </c>
      <c r="H209" s="378"/>
    </row>
    <row r="210" spans="1:8">
      <c r="B210" s="799">
        <v>7236</v>
      </c>
      <c r="C210" s="800" t="s">
        <v>934</v>
      </c>
      <c r="D210" s="799" t="s">
        <v>519</v>
      </c>
      <c r="E210" s="799">
        <v>9.9999997764825804E-3</v>
      </c>
      <c r="F210" s="801">
        <v>28166</v>
      </c>
      <c r="G210" s="802">
        <v>282</v>
      </c>
      <c r="H210" s="378"/>
    </row>
    <row r="211" spans="1:8" ht="15" customHeight="1">
      <c r="A211" s="836" t="e">
        <f>VLOOKUP(B211,#REF!,1,0)-B211</f>
        <v>#REF!</v>
      </c>
      <c r="B211" s="795">
        <v>3516</v>
      </c>
      <c r="C211" s="796" t="s">
        <v>1013</v>
      </c>
      <c r="D211" s="795" t="s">
        <v>519</v>
      </c>
      <c r="E211" s="795"/>
      <c r="F211" s="795"/>
      <c r="G211" s="797">
        <v>308943</v>
      </c>
      <c r="H211" s="864"/>
    </row>
    <row r="212" spans="1:8">
      <c r="B212" s="799">
        <v>4280</v>
      </c>
      <c r="C212" s="800" t="s">
        <v>932</v>
      </c>
      <c r="D212" s="799" t="s">
        <v>897</v>
      </c>
      <c r="E212" s="799">
        <v>0.40000000596046398</v>
      </c>
      <c r="F212" s="801">
        <v>21629</v>
      </c>
      <c r="G212" s="802">
        <v>8652</v>
      </c>
      <c r="H212" s="378"/>
    </row>
    <row r="213" spans="1:8">
      <c r="B213" s="799">
        <v>6092</v>
      </c>
      <c r="C213" s="800" t="s">
        <v>898</v>
      </c>
      <c r="D213" s="799" t="s">
        <v>899</v>
      </c>
      <c r="E213" s="799">
        <v>0.5</v>
      </c>
      <c r="F213" s="801">
        <v>2000</v>
      </c>
      <c r="G213" s="802">
        <v>1000</v>
      </c>
      <c r="H213" s="378"/>
    </row>
    <row r="214" spans="1:8">
      <c r="B214" s="799">
        <v>6647</v>
      </c>
      <c r="C214" s="800" t="s">
        <v>1014</v>
      </c>
      <c r="D214" s="799" t="s">
        <v>519</v>
      </c>
      <c r="E214" s="799">
        <v>1</v>
      </c>
      <c r="F214" s="801">
        <v>298665</v>
      </c>
      <c r="G214" s="802">
        <v>298665</v>
      </c>
      <c r="H214" s="378"/>
    </row>
    <row r="215" spans="1:8">
      <c r="B215" s="799">
        <v>7236</v>
      </c>
      <c r="C215" s="800" t="s">
        <v>934</v>
      </c>
      <c r="D215" s="799" t="s">
        <v>519</v>
      </c>
      <c r="E215" s="799">
        <v>2.2199999541044201E-2</v>
      </c>
      <c r="F215" s="801">
        <v>28166</v>
      </c>
      <c r="G215" s="802">
        <v>626</v>
      </c>
      <c r="H215" s="378"/>
    </row>
    <row r="216" spans="1:8" ht="15" customHeight="1">
      <c r="A216" s="836" t="e">
        <f>VLOOKUP(B216,#REF!,1,0)-B216</f>
        <v>#REF!</v>
      </c>
      <c r="B216" s="795">
        <v>3523</v>
      </c>
      <c r="C216" s="796" t="s">
        <v>1015</v>
      </c>
      <c r="D216" s="795" t="s">
        <v>519</v>
      </c>
      <c r="E216" s="795"/>
      <c r="F216" s="795"/>
      <c r="G216" s="797">
        <v>144786</v>
      </c>
      <c r="H216" s="864"/>
    </row>
    <row r="217" spans="1:8">
      <c r="B217" s="799">
        <v>4280</v>
      </c>
      <c r="C217" s="800" t="s">
        <v>932</v>
      </c>
      <c r="D217" s="799" t="s">
        <v>897</v>
      </c>
      <c r="E217" s="799">
        <v>0.25</v>
      </c>
      <c r="F217" s="801">
        <v>21629</v>
      </c>
      <c r="G217" s="802">
        <v>5408</v>
      </c>
      <c r="H217" s="378"/>
    </row>
    <row r="218" spans="1:8">
      <c r="B218" s="799">
        <v>6092</v>
      </c>
      <c r="C218" s="800" t="s">
        <v>898</v>
      </c>
      <c r="D218" s="799" t="s">
        <v>899</v>
      </c>
      <c r="E218" s="799">
        <v>0.5</v>
      </c>
      <c r="F218" s="801">
        <v>2000</v>
      </c>
      <c r="G218" s="802">
        <v>1000</v>
      </c>
      <c r="H218" s="378"/>
    </row>
    <row r="219" spans="1:8">
      <c r="B219" s="799">
        <v>6652</v>
      </c>
      <c r="C219" s="800" t="s">
        <v>1016</v>
      </c>
      <c r="D219" s="799" t="s">
        <v>519</v>
      </c>
      <c r="E219" s="799">
        <v>1</v>
      </c>
      <c r="F219" s="801">
        <v>138096</v>
      </c>
      <c r="G219" s="802">
        <v>138096</v>
      </c>
      <c r="H219" s="378"/>
    </row>
    <row r="220" spans="1:8">
      <c r="B220" s="799">
        <v>7236</v>
      </c>
      <c r="C220" s="800" t="s">
        <v>934</v>
      </c>
      <c r="D220" s="799" t="s">
        <v>519</v>
      </c>
      <c r="E220" s="799">
        <v>9.9999997764825804E-3</v>
      </c>
      <c r="F220" s="801">
        <v>28166</v>
      </c>
      <c r="G220" s="802">
        <v>282</v>
      </c>
      <c r="H220" s="378"/>
    </row>
    <row r="221" spans="1:8" ht="21" customHeight="1">
      <c r="A221" s="836" t="e">
        <f>VLOOKUP(B221,#REF!,1,0)-B221</f>
        <v>#REF!</v>
      </c>
      <c r="B221" s="795">
        <v>3524</v>
      </c>
      <c r="C221" s="796" t="s">
        <v>1017</v>
      </c>
      <c r="D221" s="795" t="s">
        <v>519</v>
      </c>
      <c r="E221" s="795"/>
      <c r="F221" s="795"/>
      <c r="G221" s="797">
        <v>269515</v>
      </c>
      <c r="H221" s="864"/>
    </row>
    <row r="222" spans="1:8">
      <c r="B222" s="799">
        <v>4280</v>
      </c>
      <c r="C222" s="800" t="s">
        <v>932</v>
      </c>
      <c r="D222" s="799" t="s">
        <v>897</v>
      </c>
      <c r="E222" s="799">
        <v>0.40000000596046398</v>
      </c>
      <c r="F222" s="801">
        <v>21629</v>
      </c>
      <c r="G222" s="802">
        <v>8652</v>
      </c>
      <c r="H222" s="378"/>
    </row>
    <row r="223" spans="1:8">
      <c r="B223" s="799">
        <v>6092</v>
      </c>
      <c r="C223" s="800" t="s">
        <v>898</v>
      </c>
      <c r="D223" s="799" t="s">
        <v>899</v>
      </c>
      <c r="E223" s="799">
        <v>0.5</v>
      </c>
      <c r="F223" s="801">
        <v>2000</v>
      </c>
      <c r="G223" s="802">
        <v>1000</v>
      </c>
      <c r="H223" s="378"/>
    </row>
    <row r="224" spans="1:8">
      <c r="B224" s="799">
        <v>6653</v>
      </c>
      <c r="C224" s="800" t="s">
        <v>1018</v>
      </c>
      <c r="D224" s="799" t="s">
        <v>519</v>
      </c>
      <c r="E224" s="799">
        <v>1</v>
      </c>
      <c r="F224" s="801">
        <v>259237</v>
      </c>
      <c r="G224" s="802">
        <v>259237</v>
      </c>
      <c r="H224" s="378"/>
    </row>
    <row r="225" spans="1:8">
      <c r="B225" s="799">
        <v>7236</v>
      </c>
      <c r="C225" s="800" t="s">
        <v>934</v>
      </c>
      <c r="D225" s="799" t="s">
        <v>519</v>
      </c>
      <c r="E225" s="799">
        <v>2.2199999541044201E-2</v>
      </c>
      <c r="F225" s="801">
        <v>28166</v>
      </c>
      <c r="G225" s="802">
        <v>626</v>
      </c>
      <c r="H225" s="378"/>
    </row>
    <row r="226" spans="1:8" ht="16.899999999999999" customHeight="1">
      <c r="A226" s="836" t="e">
        <f>VLOOKUP(B226,#REF!,1,0)-B226</f>
        <v>#REF!</v>
      </c>
      <c r="B226" s="795">
        <v>3531</v>
      </c>
      <c r="C226" s="796" t="s">
        <v>1019</v>
      </c>
      <c r="D226" s="795" t="s">
        <v>519</v>
      </c>
      <c r="E226" s="795"/>
      <c r="F226" s="795"/>
      <c r="G226" s="797">
        <v>115496</v>
      </c>
      <c r="H226" s="864"/>
    </row>
    <row r="227" spans="1:8">
      <c r="B227" s="799">
        <v>4280</v>
      </c>
      <c r="C227" s="800" t="s">
        <v>932</v>
      </c>
      <c r="D227" s="799" t="s">
        <v>897</v>
      </c>
      <c r="E227" s="799">
        <v>0.25</v>
      </c>
      <c r="F227" s="801">
        <v>21629</v>
      </c>
      <c r="G227" s="802">
        <v>5408</v>
      </c>
      <c r="H227" s="378"/>
    </row>
    <row r="228" spans="1:8">
      <c r="B228" s="799">
        <v>6092</v>
      </c>
      <c r="C228" s="800" t="s">
        <v>898</v>
      </c>
      <c r="D228" s="799" t="s">
        <v>899</v>
      </c>
      <c r="E228" s="799">
        <v>0.5</v>
      </c>
      <c r="F228" s="801">
        <v>2000</v>
      </c>
      <c r="G228" s="802">
        <v>1000</v>
      </c>
      <c r="H228" s="378"/>
    </row>
    <row r="229" spans="1:8">
      <c r="B229" s="799">
        <v>6660</v>
      </c>
      <c r="C229" s="800" t="s">
        <v>1020</v>
      </c>
      <c r="D229" s="799" t="s">
        <v>519</v>
      </c>
      <c r="E229" s="799">
        <v>1</v>
      </c>
      <c r="F229" s="801">
        <v>108806</v>
      </c>
      <c r="G229" s="802">
        <v>108806</v>
      </c>
      <c r="H229" s="378"/>
    </row>
    <row r="230" spans="1:8">
      <c r="B230" s="799">
        <v>7236</v>
      </c>
      <c r="C230" s="800" t="s">
        <v>934</v>
      </c>
      <c r="D230" s="799" t="s">
        <v>519</v>
      </c>
      <c r="E230" s="799">
        <v>9.9999997764825804E-3</v>
      </c>
      <c r="F230" s="801">
        <v>28166</v>
      </c>
      <c r="G230" s="802">
        <v>282</v>
      </c>
      <c r="H230" s="378"/>
    </row>
    <row r="231" spans="1:8" ht="17.45" customHeight="1">
      <c r="A231" s="836" t="e">
        <f>VLOOKUP(B231,#REF!,1,0)-B231</f>
        <v>#REF!</v>
      </c>
      <c r="B231" s="795">
        <v>3532</v>
      </c>
      <c r="C231" s="796" t="s">
        <v>1021</v>
      </c>
      <c r="D231" s="795" t="s">
        <v>519</v>
      </c>
      <c r="E231" s="795"/>
      <c r="F231" s="795"/>
      <c r="G231" s="797">
        <v>277626</v>
      </c>
      <c r="H231" s="864"/>
    </row>
    <row r="232" spans="1:8">
      <c r="B232" s="799">
        <v>4280</v>
      </c>
      <c r="C232" s="800" t="s">
        <v>932</v>
      </c>
      <c r="D232" s="799" t="s">
        <v>897</v>
      </c>
      <c r="E232" s="799">
        <v>0.40000000596046398</v>
      </c>
      <c r="F232" s="801">
        <v>21629</v>
      </c>
      <c r="G232" s="802">
        <v>8652</v>
      </c>
      <c r="H232" s="378"/>
    </row>
    <row r="233" spans="1:8">
      <c r="B233" s="799">
        <v>6092</v>
      </c>
      <c r="C233" s="800" t="s">
        <v>898</v>
      </c>
      <c r="D233" s="799" t="s">
        <v>899</v>
      </c>
      <c r="E233" s="799">
        <v>0.5</v>
      </c>
      <c r="F233" s="801">
        <v>2000</v>
      </c>
      <c r="G233" s="802">
        <v>1000</v>
      </c>
      <c r="H233" s="378"/>
    </row>
    <row r="234" spans="1:8">
      <c r="B234" s="799">
        <v>6661</v>
      </c>
      <c r="C234" s="800" t="s">
        <v>1022</v>
      </c>
      <c r="D234" s="799" t="s">
        <v>519</v>
      </c>
      <c r="E234" s="799">
        <v>1</v>
      </c>
      <c r="F234" s="801">
        <v>267348</v>
      </c>
      <c r="G234" s="802">
        <v>267348</v>
      </c>
      <c r="H234" s="378"/>
    </row>
    <row r="235" spans="1:8">
      <c r="B235" s="799">
        <v>7236</v>
      </c>
      <c r="C235" s="800" t="s">
        <v>934</v>
      </c>
      <c r="D235" s="799" t="s">
        <v>519</v>
      </c>
      <c r="E235" s="799">
        <v>2.2199999541044201E-2</v>
      </c>
      <c r="F235" s="801">
        <v>28166</v>
      </c>
      <c r="G235" s="802">
        <v>626</v>
      </c>
      <c r="H235" s="378"/>
    </row>
    <row r="236" spans="1:8" ht="20.45" customHeight="1">
      <c r="A236" s="836" t="e">
        <f>VLOOKUP(B236,#REF!,1,0)-B236</f>
        <v>#REF!</v>
      </c>
      <c r="B236" s="795">
        <v>3533</v>
      </c>
      <c r="C236" s="796" t="s">
        <v>1023</v>
      </c>
      <c r="D236" s="795" t="s">
        <v>519</v>
      </c>
      <c r="E236" s="795"/>
      <c r="F236" s="795"/>
      <c r="G236" s="797">
        <v>578423</v>
      </c>
      <c r="H236" s="864"/>
    </row>
    <row r="237" spans="1:8">
      <c r="B237" s="799">
        <v>4280</v>
      </c>
      <c r="C237" s="800" t="s">
        <v>932</v>
      </c>
      <c r="D237" s="799" t="s">
        <v>897</v>
      </c>
      <c r="E237" s="799">
        <v>0.5</v>
      </c>
      <c r="F237" s="801">
        <v>21629</v>
      </c>
      <c r="G237" s="802">
        <v>10815</v>
      </c>
      <c r="H237" s="378"/>
    </row>
    <row r="238" spans="1:8">
      <c r="B238" s="799">
        <v>6092</v>
      </c>
      <c r="C238" s="800" t="s">
        <v>898</v>
      </c>
      <c r="D238" s="799" t="s">
        <v>899</v>
      </c>
      <c r="E238" s="799">
        <v>0.5</v>
      </c>
      <c r="F238" s="801">
        <v>2000</v>
      </c>
      <c r="G238" s="802">
        <v>1000</v>
      </c>
      <c r="H238" s="378"/>
    </row>
    <row r="239" spans="1:8">
      <c r="B239" s="799">
        <v>6662</v>
      </c>
      <c r="C239" s="800" t="s">
        <v>1024</v>
      </c>
      <c r="D239" s="799" t="s">
        <v>519</v>
      </c>
      <c r="E239" s="799">
        <v>1</v>
      </c>
      <c r="F239" s="801">
        <v>565670</v>
      </c>
      <c r="G239" s="802">
        <v>565670</v>
      </c>
      <c r="H239" s="378"/>
    </row>
    <row r="240" spans="1:8">
      <c r="B240" s="799">
        <v>7236</v>
      </c>
      <c r="C240" s="800" t="s">
        <v>934</v>
      </c>
      <c r="D240" s="799" t="s">
        <v>519</v>
      </c>
      <c r="E240" s="799">
        <v>3.3300001174211502E-2</v>
      </c>
      <c r="F240" s="801">
        <v>28166</v>
      </c>
      <c r="G240" s="802">
        <v>938</v>
      </c>
      <c r="H240" s="378"/>
    </row>
    <row r="241" spans="1:8" ht="30">
      <c r="A241" s="836" t="e">
        <f>VLOOKUP(B241,#REF!,1,0)-B241</f>
        <v>#REF!</v>
      </c>
      <c r="B241" s="795">
        <v>3539</v>
      </c>
      <c r="C241" s="796" t="s">
        <v>1025</v>
      </c>
      <c r="D241" s="795" t="s">
        <v>519</v>
      </c>
      <c r="E241" s="795"/>
      <c r="F241" s="795"/>
      <c r="G241" s="797">
        <v>110065</v>
      </c>
      <c r="H241" s="864"/>
    </row>
    <row r="242" spans="1:8">
      <c r="B242" s="799">
        <v>4280</v>
      </c>
      <c r="C242" s="800" t="s">
        <v>932</v>
      </c>
      <c r="D242" s="799" t="s">
        <v>897</v>
      </c>
      <c r="E242" s="799">
        <v>0.25</v>
      </c>
      <c r="F242" s="801">
        <v>21629</v>
      </c>
      <c r="G242" s="802">
        <v>5408</v>
      </c>
      <c r="H242" s="378"/>
    </row>
    <row r="243" spans="1:8">
      <c r="B243" s="799">
        <v>6092</v>
      </c>
      <c r="C243" s="800" t="s">
        <v>898</v>
      </c>
      <c r="D243" s="799" t="s">
        <v>899</v>
      </c>
      <c r="E243" s="799">
        <v>0.5</v>
      </c>
      <c r="F243" s="801">
        <v>2000</v>
      </c>
      <c r="G243" s="802">
        <v>1000</v>
      </c>
      <c r="H243" s="378"/>
    </row>
    <row r="244" spans="1:8">
      <c r="B244" s="799">
        <v>6668</v>
      </c>
      <c r="C244" s="800" t="s">
        <v>1026</v>
      </c>
      <c r="D244" s="799" t="s">
        <v>519</v>
      </c>
      <c r="E244" s="799">
        <v>1</v>
      </c>
      <c r="F244" s="801">
        <v>103375</v>
      </c>
      <c r="G244" s="802">
        <v>103375</v>
      </c>
      <c r="H244" s="378"/>
    </row>
    <row r="245" spans="1:8">
      <c r="B245" s="799">
        <v>7236</v>
      </c>
      <c r="C245" s="800" t="s">
        <v>934</v>
      </c>
      <c r="D245" s="799" t="s">
        <v>519</v>
      </c>
      <c r="E245" s="799">
        <v>9.9999997764825804E-3</v>
      </c>
      <c r="F245" s="801">
        <v>28166</v>
      </c>
      <c r="G245" s="802">
        <v>282</v>
      </c>
      <c r="H245" s="378"/>
    </row>
    <row r="246" spans="1:8" ht="20.45" customHeight="1">
      <c r="A246" s="836" t="e">
        <f>VLOOKUP(B246,#REF!,1,0)-B246</f>
        <v>#REF!</v>
      </c>
      <c r="B246" s="795">
        <v>3540</v>
      </c>
      <c r="C246" s="796" t="s">
        <v>1027</v>
      </c>
      <c r="D246" s="795" t="s">
        <v>519</v>
      </c>
      <c r="E246" s="795"/>
      <c r="F246" s="795"/>
      <c r="G246" s="797">
        <v>249331</v>
      </c>
      <c r="H246" s="864"/>
    </row>
    <row r="247" spans="1:8">
      <c r="B247" s="799">
        <v>4280</v>
      </c>
      <c r="C247" s="800" t="s">
        <v>932</v>
      </c>
      <c r="D247" s="799" t="s">
        <v>897</v>
      </c>
      <c r="E247" s="799">
        <v>0.40000000596046398</v>
      </c>
      <c r="F247" s="801">
        <v>21629</v>
      </c>
      <c r="G247" s="802">
        <v>8652</v>
      </c>
      <c r="H247" s="378"/>
    </row>
    <row r="248" spans="1:8">
      <c r="B248" s="799">
        <v>6092</v>
      </c>
      <c r="C248" s="800" t="s">
        <v>898</v>
      </c>
      <c r="D248" s="799" t="s">
        <v>899</v>
      </c>
      <c r="E248" s="799">
        <v>0.5</v>
      </c>
      <c r="F248" s="801">
        <v>2000</v>
      </c>
      <c r="G248" s="802">
        <v>1000</v>
      </c>
      <c r="H248" s="378"/>
    </row>
    <row r="249" spans="1:8">
      <c r="B249" s="799">
        <v>6669</v>
      </c>
      <c r="C249" s="800" t="s">
        <v>1028</v>
      </c>
      <c r="D249" s="799" t="s">
        <v>519</v>
      </c>
      <c r="E249" s="799">
        <v>1</v>
      </c>
      <c r="F249" s="801">
        <v>239053</v>
      </c>
      <c r="G249" s="802">
        <v>239053</v>
      </c>
      <c r="H249" s="378"/>
    </row>
    <row r="250" spans="1:8">
      <c r="B250" s="799">
        <v>7236</v>
      </c>
      <c r="C250" s="800" t="s">
        <v>934</v>
      </c>
      <c r="D250" s="799" t="s">
        <v>519</v>
      </c>
      <c r="E250" s="799">
        <v>2.2199999541044201E-2</v>
      </c>
      <c r="F250" s="801">
        <v>28166</v>
      </c>
      <c r="G250" s="802">
        <v>626</v>
      </c>
      <c r="H250" s="378"/>
    </row>
    <row r="251" spans="1:8" ht="19.149999999999999" customHeight="1">
      <c r="A251" s="836" t="e">
        <f>VLOOKUP(B251,#REF!,1,0)-B251</f>
        <v>#REF!</v>
      </c>
      <c r="B251" s="795">
        <v>3541</v>
      </c>
      <c r="C251" s="796" t="s">
        <v>1029</v>
      </c>
      <c r="D251" s="795" t="s">
        <v>519</v>
      </c>
      <c r="E251" s="795"/>
      <c r="F251" s="795"/>
      <c r="G251" s="797">
        <v>498487</v>
      </c>
      <c r="H251" s="864"/>
    </row>
    <row r="252" spans="1:8">
      <c r="B252" s="799">
        <v>4280</v>
      </c>
      <c r="C252" s="800" t="s">
        <v>932</v>
      </c>
      <c r="D252" s="799" t="s">
        <v>897</v>
      </c>
      <c r="E252" s="799">
        <v>0.5</v>
      </c>
      <c r="F252" s="801">
        <v>21629</v>
      </c>
      <c r="G252" s="802">
        <v>10815</v>
      </c>
      <c r="H252" s="378"/>
    </row>
    <row r="253" spans="1:8">
      <c r="B253" s="799">
        <v>6092</v>
      </c>
      <c r="C253" s="800" t="s">
        <v>898</v>
      </c>
      <c r="D253" s="799" t="s">
        <v>899</v>
      </c>
      <c r="E253" s="799">
        <v>0.5</v>
      </c>
      <c r="F253" s="801">
        <v>2000</v>
      </c>
      <c r="G253" s="802">
        <v>1000</v>
      </c>
      <c r="H253" s="378"/>
    </row>
    <row r="254" spans="1:8">
      <c r="B254" s="799">
        <v>6670</v>
      </c>
      <c r="C254" s="800" t="s">
        <v>1030</v>
      </c>
      <c r="D254" s="799" t="s">
        <v>519</v>
      </c>
      <c r="E254" s="799">
        <v>1</v>
      </c>
      <c r="F254" s="801">
        <v>485734</v>
      </c>
      <c r="G254" s="802">
        <v>485734</v>
      </c>
      <c r="H254" s="378"/>
    </row>
    <row r="255" spans="1:8">
      <c r="B255" s="799">
        <v>7236</v>
      </c>
      <c r="C255" s="800" t="s">
        <v>934</v>
      </c>
      <c r="D255" s="799" t="s">
        <v>519</v>
      </c>
      <c r="E255" s="799">
        <v>3.3300001174211502E-2</v>
      </c>
      <c r="F255" s="801">
        <v>28166</v>
      </c>
      <c r="G255" s="802">
        <v>938</v>
      </c>
      <c r="H255" s="378"/>
    </row>
    <row r="256" spans="1:8" ht="30">
      <c r="A256" s="836" t="e">
        <f>VLOOKUP(B256,#REF!,1,0)-B256</f>
        <v>#REF!</v>
      </c>
      <c r="B256" s="795">
        <v>3591</v>
      </c>
      <c r="C256" s="796" t="s">
        <v>1031</v>
      </c>
      <c r="D256" s="795" t="s">
        <v>928</v>
      </c>
      <c r="E256" s="795"/>
      <c r="F256" s="795"/>
      <c r="G256" s="797">
        <v>51071</v>
      </c>
      <c r="H256" s="864"/>
    </row>
    <row r="257" spans="1:8">
      <c r="B257" s="799">
        <v>4278</v>
      </c>
      <c r="C257" s="800" t="s">
        <v>896</v>
      </c>
      <c r="D257" s="799" t="s">
        <v>897</v>
      </c>
      <c r="E257" s="799">
        <v>0.119999997317791</v>
      </c>
      <c r="F257" s="801">
        <v>19843</v>
      </c>
      <c r="G257" s="802">
        <v>2382</v>
      </c>
      <c r="H257" s="378"/>
    </row>
    <row r="258" spans="1:8">
      <c r="B258" s="799">
        <v>4521</v>
      </c>
      <c r="C258" s="800" t="s">
        <v>1032</v>
      </c>
      <c r="D258" s="799" t="s">
        <v>928</v>
      </c>
      <c r="E258" s="799">
        <v>2.0599999427795401</v>
      </c>
      <c r="F258" s="801">
        <v>23150</v>
      </c>
      <c r="G258" s="802">
        <v>47689</v>
      </c>
      <c r="H258" s="378"/>
    </row>
    <row r="259" spans="1:8">
      <c r="B259" s="799">
        <v>6092</v>
      </c>
      <c r="C259" s="800" t="s">
        <v>898</v>
      </c>
      <c r="D259" s="799" t="s">
        <v>899</v>
      </c>
      <c r="E259" s="799">
        <v>0.5</v>
      </c>
      <c r="F259" s="801">
        <v>2000</v>
      </c>
      <c r="G259" s="802">
        <v>1000</v>
      </c>
      <c r="H259" s="378"/>
    </row>
    <row r="260" spans="1:8" ht="15">
      <c r="A260" s="836" t="e">
        <f>VLOOKUP(B260,#REF!,1,0)-B260</f>
        <v>#REF!</v>
      </c>
      <c r="B260" s="795">
        <v>3602</v>
      </c>
      <c r="C260" s="796" t="s">
        <v>1033</v>
      </c>
      <c r="D260" s="795" t="s">
        <v>519</v>
      </c>
      <c r="E260" s="795"/>
      <c r="F260" s="795"/>
      <c r="G260" s="797">
        <v>89649</v>
      </c>
      <c r="H260" s="864"/>
    </row>
    <row r="261" spans="1:8">
      <c r="B261" s="799">
        <v>4280</v>
      </c>
      <c r="C261" s="800" t="s">
        <v>932</v>
      </c>
      <c r="D261" s="799" t="s">
        <v>897</v>
      </c>
      <c r="E261" s="799">
        <v>0.20000000298023199</v>
      </c>
      <c r="F261" s="801">
        <v>21629</v>
      </c>
      <c r="G261" s="802">
        <v>4326</v>
      </c>
      <c r="H261" s="378"/>
    </row>
    <row r="262" spans="1:8">
      <c r="B262" s="799">
        <v>4610</v>
      </c>
      <c r="C262" s="800" t="s">
        <v>1034</v>
      </c>
      <c r="D262" s="799" t="s">
        <v>519</v>
      </c>
      <c r="E262" s="799">
        <v>1</v>
      </c>
      <c r="F262" s="801">
        <v>84840</v>
      </c>
      <c r="G262" s="802">
        <v>84840</v>
      </c>
      <c r="H262" s="378"/>
    </row>
    <row r="263" spans="1:8">
      <c r="B263" s="799">
        <v>6092</v>
      </c>
      <c r="C263" s="800" t="s">
        <v>898</v>
      </c>
      <c r="D263" s="799" t="s">
        <v>899</v>
      </c>
      <c r="E263" s="799">
        <v>0.10000000149011599</v>
      </c>
      <c r="F263" s="801">
        <v>2000</v>
      </c>
      <c r="G263" s="802">
        <v>201</v>
      </c>
      <c r="H263" s="378"/>
    </row>
    <row r="264" spans="1:8">
      <c r="B264" s="799">
        <v>7236</v>
      </c>
      <c r="C264" s="800" t="s">
        <v>934</v>
      </c>
      <c r="D264" s="799" t="s">
        <v>519</v>
      </c>
      <c r="E264" s="799">
        <v>9.9999997764825804E-3</v>
      </c>
      <c r="F264" s="801">
        <v>28166</v>
      </c>
      <c r="G264" s="802">
        <v>282</v>
      </c>
      <c r="H264" s="378"/>
    </row>
    <row r="265" spans="1:8" ht="15">
      <c r="A265" s="836" t="e">
        <f>VLOOKUP(B265,#REF!,1,0)-B265</f>
        <v>#REF!</v>
      </c>
      <c r="B265" s="795">
        <v>3603</v>
      </c>
      <c r="C265" s="796" t="s">
        <v>1035</v>
      </c>
      <c r="D265" s="795" t="s">
        <v>519</v>
      </c>
      <c r="E265" s="795"/>
      <c r="F265" s="795"/>
      <c r="G265" s="797">
        <v>203250</v>
      </c>
      <c r="H265" s="864"/>
    </row>
    <row r="266" spans="1:8">
      <c r="B266" s="799">
        <v>4280</v>
      </c>
      <c r="C266" s="800" t="s">
        <v>932</v>
      </c>
      <c r="D266" s="799" t="s">
        <v>897</v>
      </c>
      <c r="E266" s="799">
        <v>0.20000000298023199</v>
      </c>
      <c r="F266" s="801">
        <v>21629</v>
      </c>
      <c r="G266" s="802">
        <v>4326</v>
      </c>
      <c r="H266" s="378"/>
    </row>
    <row r="267" spans="1:8">
      <c r="B267" s="799">
        <v>4611</v>
      </c>
      <c r="C267" s="800" t="s">
        <v>1036</v>
      </c>
      <c r="D267" s="799" t="s">
        <v>519</v>
      </c>
      <c r="E267" s="799">
        <v>1</v>
      </c>
      <c r="F267" s="801">
        <v>198097</v>
      </c>
      <c r="G267" s="802">
        <v>198097</v>
      </c>
      <c r="H267" s="378"/>
    </row>
    <row r="268" spans="1:8">
      <c r="B268" s="799">
        <v>6092</v>
      </c>
      <c r="C268" s="800" t="s">
        <v>898</v>
      </c>
      <c r="D268" s="799" t="s">
        <v>899</v>
      </c>
      <c r="E268" s="799">
        <v>0.10000000149011599</v>
      </c>
      <c r="F268" s="801">
        <v>2000</v>
      </c>
      <c r="G268" s="802">
        <v>201</v>
      </c>
      <c r="H268" s="378"/>
    </row>
    <row r="269" spans="1:8">
      <c r="B269" s="799">
        <v>7236</v>
      </c>
      <c r="C269" s="800" t="s">
        <v>934</v>
      </c>
      <c r="D269" s="799" t="s">
        <v>519</v>
      </c>
      <c r="E269" s="799">
        <v>2.2199999541044201E-2</v>
      </c>
      <c r="F269" s="801">
        <v>28166</v>
      </c>
      <c r="G269" s="802">
        <v>626</v>
      </c>
      <c r="H269" s="378"/>
    </row>
    <row r="270" spans="1:8" ht="45">
      <c r="A270" s="836" t="e">
        <f>VLOOKUP(B270,#REF!,1,0)-B270</f>
        <v>#REF!</v>
      </c>
      <c r="B270" s="795">
        <v>3644</v>
      </c>
      <c r="C270" s="796" t="s">
        <v>1037</v>
      </c>
      <c r="D270" s="795" t="s">
        <v>904</v>
      </c>
      <c r="E270" s="795"/>
      <c r="F270" s="795"/>
      <c r="G270" s="797">
        <v>904737</v>
      </c>
      <c r="H270" s="864"/>
    </row>
    <row r="271" spans="1:8">
      <c r="B271" s="799">
        <v>333</v>
      </c>
      <c r="C271" s="800" t="s">
        <v>1038</v>
      </c>
      <c r="D271" s="799" t="s">
        <v>904</v>
      </c>
      <c r="E271" s="799">
        <v>1.05</v>
      </c>
      <c r="F271" s="801">
        <v>508130</v>
      </c>
      <c r="G271" s="802">
        <v>533537</v>
      </c>
      <c r="H271" s="378"/>
    </row>
    <row r="272" spans="1:8">
      <c r="B272" s="799">
        <v>3386</v>
      </c>
      <c r="C272" s="800" t="s">
        <v>1039</v>
      </c>
      <c r="D272" s="799" t="s">
        <v>1040</v>
      </c>
      <c r="E272" s="799">
        <v>4</v>
      </c>
      <c r="F272" s="801">
        <v>11495</v>
      </c>
      <c r="G272" s="802">
        <v>45980</v>
      </c>
      <c r="H272" s="378"/>
    </row>
    <row r="273" spans="1:8">
      <c r="B273" s="799">
        <v>4285</v>
      </c>
      <c r="C273" s="800" t="s">
        <v>1041</v>
      </c>
      <c r="D273" s="799" t="s">
        <v>907</v>
      </c>
      <c r="E273" s="799">
        <v>0.66358499999999998</v>
      </c>
      <c r="F273" s="801">
        <v>346603</v>
      </c>
      <c r="G273" s="802">
        <v>230001</v>
      </c>
      <c r="H273" s="378"/>
    </row>
    <row r="274" spans="1:8">
      <c r="B274" s="799">
        <v>6092</v>
      </c>
      <c r="C274" s="800" t="s">
        <v>898</v>
      </c>
      <c r="D274" s="799" t="s">
        <v>899</v>
      </c>
      <c r="E274" s="799">
        <v>4.2679999999999998</v>
      </c>
      <c r="F274" s="801">
        <v>2000</v>
      </c>
      <c r="G274" s="802">
        <v>8536</v>
      </c>
      <c r="H274" s="378"/>
    </row>
    <row r="275" spans="1:8" ht="25.5">
      <c r="B275" s="799">
        <v>6739</v>
      </c>
      <c r="C275" s="800" t="s">
        <v>1042</v>
      </c>
      <c r="D275" s="799" t="s">
        <v>904</v>
      </c>
      <c r="E275" s="799">
        <v>1</v>
      </c>
      <c r="F275" s="801">
        <v>44030</v>
      </c>
      <c r="G275" s="802">
        <v>44030</v>
      </c>
      <c r="H275" s="378"/>
    </row>
    <row r="276" spans="1:8">
      <c r="B276" s="799">
        <v>6914</v>
      </c>
      <c r="C276" s="800" t="s">
        <v>1043</v>
      </c>
      <c r="D276" s="799" t="s">
        <v>973</v>
      </c>
      <c r="E276" s="799">
        <v>0.5</v>
      </c>
      <c r="F276" s="801">
        <v>7697</v>
      </c>
      <c r="G276" s="802">
        <v>3849</v>
      </c>
      <c r="H276" s="378"/>
    </row>
    <row r="277" spans="1:8" ht="25.5">
      <c r="B277" s="799">
        <v>7596</v>
      </c>
      <c r="C277" s="800" t="s">
        <v>1044</v>
      </c>
      <c r="D277" s="799" t="s">
        <v>924</v>
      </c>
      <c r="E277" s="799">
        <v>0.15</v>
      </c>
      <c r="F277" s="801">
        <v>43344</v>
      </c>
      <c r="G277" s="802">
        <v>6502</v>
      </c>
      <c r="H277" s="378"/>
    </row>
    <row r="278" spans="1:8">
      <c r="B278" s="799">
        <v>7769</v>
      </c>
      <c r="C278" s="800" t="s">
        <v>1045</v>
      </c>
      <c r="D278" s="799" t="s">
        <v>924</v>
      </c>
      <c r="E278" s="799">
        <v>4</v>
      </c>
      <c r="F278" s="801">
        <v>833</v>
      </c>
      <c r="G278" s="802">
        <v>3332</v>
      </c>
      <c r="H278" s="378"/>
    </row>
    <row r="279" spans="1:8">
      <c r="B279" s="799">
        <v>8044</v>
      </c>
      <c r="C279" s="800" t="s">
        <v>1046</v>
      </c>
      <c r="D279" s="799" t="s">
        <v>924</v>
      </c>
      <c r="E279" s="799">
        <v>4</v>
      </c>
      <c r="F279" s="801">
        <v>6069</v>
      </c>
      <c r="G279" s="802">
        <v>24276</v>
      </c>
      <c r="H279" s="378"/>
    </row>
    <row r="280" spans="1:8">
      <c r="B280" s="799">
        <v>8050</v>
      </c>
      <c r="C280" s="800" t="s">
        <v>1047</v>
      </c>
      <c r="D280" s="799" t="s">
        <v>924</v>
      </c>
      <c r="E280" s="799">
        <v>9</v>
      </c>
      <c r="F280" s="801">
        <v>190</v>
      </c>
      <c r="G280" s="802">
        <v>1710</v>
      </c>
      <c r="H280" s="378"/>
    </row>
    <row r="281" spans="1:8">
      <c r="A281" s="836"/>
      <c r="B281" s="799">
        <v>8515</v>
      </c>
      <c r="C281" s="800" t="s">
        <v>1048</v>
      </c>
      <c r="D281" s="799" t="s">
        <v>973</v>
      </c>
      <c r="E281" s="799">
        <v>0.2</v>
      </c>
      <c r="F281" s="801">
        <v>14920</v>
      </c>
      <c r="G281" s="802">
        <v>2984</v>
      </c>
      <c r="H281" s="378"/>
    </row>
    <row r="282" spans="1:8" ht="30">
      <c r="A282" s="836" t="e">
        <f>VLOOKUP(B282,#REF!,1,0)-B282</f>
        <v>#REF!</v>
      </c>
      <c r="B282" s="795">
        <v>3695</v>
      </c>
      <c r="C282" s="796" t="s">
        <v>1049</v>
      </c>
      <c r="D282" s="795" t="s">
        <v>519</v>
      </c>
      <c r="E282" s="795"/>
      <c r="F282" s="795"/>
      <c r="G282" s="797">
        <v>721744</v>
      </c>
      <c r="H282" s="864"/>
    </row>
    <row r="283" spans="1:8" ht="51">
      <c r="B283" s="799">
        <v>3017</v>
      </c>
      <c r="C283" s="800" t="s">
        <v>910</v>
      </c>
      <c r="D283" s="799" t="s">
        <v>904</v>
      </c>
      <c r="E283" s="799">
        <v>3</v>
      </c>
      <c r="F283" s="801">
        <v>37721</v>
      </c>
      <c r="G283" s="802">
        <v>113163</v>
      </c>
      <c r="H283" s="378"/>
    </row>
    <row r="284" spans="1:8">
      <c r="B284" s="799">
        <v>4273</v>
      </c>
      <c r="C284" s="800" t="s">
        <v>1050</v>
      </c>
      <c r="D284" s="799" t="s">
        <v>907</v>
      </c>
      <c r="E284" s="799">
        <v>2.8074750000000002</v>
      </c>
      <c r="F284" s="801">
        <v>155437</v>
      </c>
      <c r="G284" s="802">
        <v>436386</v>
      </c>
      <c r="H284" s="378"/>
    </row>
    <row r="285" spans="1:8" ht="25.5">
      <c r="B285" s="799">
        <v>6026</v>
      </c>
      <c r="C285" s="800" t="s">
        <v>966</v>
      </c>
      <c r="D285" s="799" t="s">
        <v>897</v>
      </c>
      <c r="E285" s="799">
        <v>0.5</v>
      </c>
      <c r="F285" s="801">
        <v>157602</v>
      </c>
      <c r="G285" s="802">
        <v>78801</v>
      </c>
      <c r="H285" s="378"/>
    </row>
    <row r="286" spans="1:8">
      <c r="B286" s="799">
        <v>6092</v>
      </c>
      <c r="C286" s="800" t="s">
        <v>898</v>
      </c>
      <c r="D286" s="799" t="s">
        <v>899</v>
      </c>
      <c r="E286" s="799">
        <v>7.1966748237609801</v>
      </c>
      <c r="F286" s="801">
        <v>2000</v>
      </c>
      <c r="G286" s="802">
        <v>14394</v>
      </c>
      <c r="H286" s="378"/>
    </row>
    <row r="287" spans="1:8">
      <c r="B287" s="799">
        <v>6780</v>
      </c>
      <c r="C287" s="800" t="s">
        <v>1051</v>
      </c>
      <c r="D287" s="799" t="s">
        <v>924</v>
      </c>
      <c r="E287" s="799">
        <v>1</v>
      </c>
      <c r="F287" s="801">
        <v>79000</v>
      </c>
      <c r="G287" s="802">
        <v>79000</v>
      </c>
      <c r="H287" s="378"/>
    </row>
    <row r="288" spans="1:8" ht="30">
      <c r="A288" s="836" t="e">
        <f>VLOOKUP(B288,#REF!,1,0)-B288</f>
        <v>#REF!</v>
      </c>
      <c r="B288" s="795">
        <v>3698</v>
      </c>
      <c r="C288" s="796" t="s">
        <v>1052</v>
      </c>
      <c r="D288" s="795" t="s">
        <v>519</v>
      </c>
      <c r="E288" s="795"/>
      <c r="F288" s="795"/>
      <c r="G288" s="797">
        <v>345677</v>
      </c>
      <c r="H288" s="864"/>
    </row>
    <row r="289" spans="1:8" ht="51">
      <c r="B289" s="799">
        <v>3017</v>
      </c>
      <c r="C289" s="800" t="s">
        <v>910</v>
      </c>
      <c r="D289" s="799" t="s">
        <v>904</v>
      </c>
      <c r="E289" s="799">
        <v>1.20000004768371</v>
      </c>
      <c r="F289" s="801">
        <v>37721</v>
      </c>
      <c r="G289" s="802">
        <v>45266</v>
      </c>
      <c r="H289" s="378"/>
    </row>
    <row r="290" spans="1:8">
      <c r="B290" s="799">
        <v>4273</v>
      </c>
      <c r="C290" s="800" t="s">
        <v>1050</v>
      </c>
      <c r="D290" s="799" t="s">
        <v>907</v>
      </c>
      <c r="E290" s="799">
        <v>1.53135</v>
      </c>
      <c r="F290" s="801">
        <v>155437</v>
      </c>
      <c r="G290" s="802">
        <v>238029</v>
      </c>
      <c r="H290" s="378"/>
    </row>
    <row r="291" spans="1:8" ht="25.5">
      <c r="B291" s="799">
        <v>6026</v>
      </c>
      <c r="C291" s="800" t="s">
        <v>966</v>
      </c>
      <c r="D291" s="799" t="s">
        <v>897</v>
      </c>
      <c r="E291" s="799">
        <v>2.5000000372528999E-2</v>
      </c>
      <c r="F291" s="801">
        <v>157602</v>
      </c>
      <c r="G291" s="802">
        <v>3941</v>
      </c>
      <c r="H291" s="378"/>
    </row>
    <row r="292" spans="1:8">
      <c r="B292" s="799">
        <v>6092</v>
      </c>
      <c r="C292" s="800" t="s">
        <v>898</v>
      </c>
      <c r="D292" s="799" t="s">
        <v>899</v>
      </c>
      <c r="E292" s="799">
        <v>1.57018995285034</v>
      </c>
      <c r="F292" s="801">
        <v>2000</v>
      </c>
      <c r="G292" s="802">
        <v>3141</v>
      </c>
      <c r="H292" s="378"/>
    </row>
    <row r="293" spans="1:8">
      <c r="B293" s="799">
        <v>6780</v>
      </c>
      <c r="C293" s="800" t="s">
        <v>1051</v>
      </c>
      <c r="D293" s="799" t="s">
        <v>924</v>
      </c>
      <c r="E293" s="799">
        <v>0.69999998807907104</v>
      </c>
      <c r="F293" s="801">
        <v>79000</v>
      </c>
      <c r="G293" s="802">
        <v>55300</v>
      </c>
      <c r="H293" s="378"/>
    </row>
    <row r="294" spans="1:8" ht="30">
      <c r="A294" s="836" t="e">
        <f>VLOOKUP(B294,#REF!,1,0)-B294</f>
        <v>#REF!</v>
      </c>
      <c r="B294" s="795">
        <v>3699</v>
      </c>
      <c r="C294" s="796" t="s">
        <v>1053</v>
      </c>
      <c r="D294" s="795" t="s">
        <v>519</v>
      </c>
      <c r="E294" s="795"/>
      <c r="F294" s="795"/>
      <c r="G294" s="797">
        <v>196420</v>
      </c>
      <c r="H294" s="864"/>
    </row>
    <row r="295" spans="1:8" ht="51">
      <c r="B295" s="799">
        <v>3017</v>
      </c>
      <c r="C295" s="800" t="s">
        <v>910</v>
      </c>
      <c r="D295" s="799" t="s">
        <v>904</v>
      </c>
      <c r="E295" s="799">
        <v>0.60000002384185702</v>
      </c>
      <c r="F295" s="801">
        <v>37721</v>
      </c>
      <c r="G295" s="802">
        <v>22633</v>
      </c>
      <c r="H295" s="378"/>
    </row>
    <row r="296" spans="1:8">
      <c r="B296" s="799">
        <v>4273</v>
      </c>
      <c r="C296" s="800" t="s">
        <v>1050</v>
      </c>
      <c r="D296" s="799" t="s">
        <v>907</v>
      </c>
      <c r="E296" s="799">
        <v>0.68910751217007504</v>
      </c>
      <c r="F296" s="801">
        <v>155437</v>
      </c>
      <c r="G296" s="802">
        <v>107113</v>
      </c>
      <c r="H296" s="378"/>
    </row>
    <row r="297" spans="1:8" ht="25.5">
      <c r="B297" s="799">
        <v>6026</v>
      </c>
      <c r="C297" s="800" t="s">
        <v>966</v>
      </c>
      <c r="D297" s="799" t="s">
        <v>897</v>
      </c>
      <c r="E297" s="799">
        <v>0.15000000596046401</v>
      </c>
      <c r="F297" s="801">
        <v>157602</v>
      </c>
      <c r="G297" s="802">
        <v>23641</v>
      </c>
      <c r="H297" s="378"/>
    </row>
    <row r="298" spans="1:8">
      <c r="B298" s="799">
        <v>6092</v>
      </c>
      <c r="C298" s="800" t="s">
        <v>898</v>
      </c>
      <c r="D298" s="799" t="s">
        <v>899</v>
      </c>
      <c r="E298" s="799">
        <v>1.7664500474929801</v>
      </c>
      <c r="F298" s="801">
        <v>2000</v>
      </c>
      <c r="G298" s="802">
        <v>3533</v>
      </c>
      <c r="H298" s="378"/>
    </row>
    <row r="299" spans="1:8">
      <c r="B299" s="799">
        <v>6780</v>
      </c>
      <c r="C299" s="800" t="s">
        <v>1051</v>
      </c>
      <c r="D299" s="799" t="s">
        <v>924</v>
      </c>
      <c r="E299" s="799">
        <v>0.5</v>
      </c>
      <c r="F299" s="801">
        <v>79000</v>
      </c>
      <c r="G299" s="802">
        <v>39500</v>
      </c>
      <c r="H299" s="378"/>
    </row>
    <row r="300" spans="1:8" ht="105">
      <c r="A300" s="836">
        <f>VLOOKUP(B300,'PPTO GRAL-ACERO'!$B:$I,1,0)-B300</f>
        <v>0</v>
      </c>
      <c r="B300" s="795">
        <v>3708</v>
      </c>
      <c r="C300" s="796" t="s">
        <v>1054</v>
      </c>
      <c r="D300" s="795" t="s">
        <v>973</v>
      </c>
      <c r="E300" s="795"/>
      <c r="F300" s="795"/>
      <c r="G300" s="797">
        <v>5414</v>
      </c>
      <c r="H300" s="864"/>
    </row>
    <row r="301" spans="1:8">
      <c r="B301" s="799">
        <v>1794</v>
      </c>
      <c r="C301" s="800" t="s">
        <v>972</v>
      </c>
      <c r="D301" s="799" t="s">
        <v>973</v>
      </c>
      <c r="E301" s="799">
        <v>6.6699996590614305E-2</v>
      </c>
      <c r="F301" s="801">
        <v>6307</v>
      </c>
      <c r="G301" s="802">
        <v>421</v>
      </c>
      <c r="H301" s="378"/>
    </row>
    <row r="302" spans="1:8">
      <c r="B302" s="799">
        <v>6092</v>
      </c>
      <c r="C302" s="800" t="s">
        <v>898</v>
      </c>
      <c r="D302" s="799" t="s">
        <v>899</v>
      </c>
      <c r="E302" s="799">
        <v>7.5500000000000003E-3</v>
      </c>
      <c r="F302" s="801">
        <v>2000</v>
      </c>
      <c r="G302" s="802">
        <v>16</v>
      </c>
      <c r="H302" s="378"/>
    </row>
    <row r="303" spans="1:8" ht="25.5">
      <c r="B303" s="799">
        <v>7057</v>
      </c>
      <c r="C303" s="800" t="s">
        <v>1055</v>
      </c>
      <c r="D303" s="799" t="s">
        <v>897</v>
      </c>
      <c r="E303" s="799">
        <v>5.0000000745058101E-2</v>
      </c>
      <c r="F303" s="801">
        <v>8135</v>
      </c>
      <c r="G303" s="802">
        <v>407</v>
      </c>
      <c r="H303" s="378"/>
    </row>
    <row r="304" spans="1:8">
      <c r="B304" s="799">
        <v>7309</v>
      </c>
      <c r="C304" s="800" t="s">
        <v>1056</v>
      </c>
      <c r="D304" s="799" t="s">
        <v>973</v>
      </c>
      <c r="E304" s="799">
        <v>1</v>
      </c>
      <c r="F304" s="801">
        <v>4570</v>
      </c>
      <c r="G304" s="802">
        <v>4570</v>
      </c>
      <c r="H304" s="378"/>
    </row>
    <row r="305" spans="1:8" ht="15">
      <c r="A305" s="836" t="e">
        <f>VLOOKUP(B305,#REF!,1,0)-B305</f>
        <v>#REF!</v>
      </c>
      <c r="B305" s="795">
        <v>3710</v>
      </c>
      <c r="C305" s="796" t="s">
        <v>1057</v>
      </c>
      <c r="D305" s="795" t="s">
        <v>904</v>
      </c>
      <c r="E305" s="795"/>
      <c r="F305" s="795"/>
      <c r="G305" s="797">
        <v>5438</v>
      </c>
      <c r="H305" s="864"/>
    </row>
    <row r="306" spans="1:8">
      <c r="B306" s="799">
        <v>4278</v>
      </c>
      <c r="C306" s="800" t="s">
        <v>896</v>
      </c>
      <c r="D306" s="799" t="s">
        <v>897</v>
      </c>
      <c r="E306" s="799">
        <v>2.5000000372528999E-2</v>
      </c>
      <c r="F306" s="801">
        <v>19843</v>
      </c>
      <c r="G306" s="802">
        <v>497</v>
      </c>
      <c r="H306" s="378"/>
    </row>
    <row r="307" spans="1:8" ht="25.5">
      <c r="B307" s="799">
        <v>6026</v>
      </c>
      <c r="C307" s="800" t="s">
        <v>966</v>
      </c>
      <c r="D307" s="799" t="s">
        <v>897</v>
      </c>
      <c r="E307" s="799">
        <v>2.5000000372528999E-2</v>
      </c>
      <c r="F307" s="801">
        <v>157602</v>
      </c>
      <c r="G307" s="802">
        <v>3941</v>
      </c>
      <c r="H307" s="378"/>
    </row>
    <row r="308" spans="1:8">
      <c r="B308" s="799">
        <v>6092</v>
      </c>
      <c r="C308" s="800" t="s">
        <v>898</v>
      </c>
      <c r="D308" s="799" t="s">
        <v>899</v>
      </c>
      <c r="E308" s="799">
        <v>0.5</v>
      </c>
      <c r="F308" s="801">
        <v>2000</v>
      </c>
      <c r="G308" s="802">
        <v>1000</v>
      </c>
      <c r="H308" s="378"/>
    </row>
    <row r="309" spans="1:8" ht="30">
      <c r="A309" s="836" t="e">
        <f>VLOOKUP(B309,#REF!,1,0)-B309</f>
        <v>#REF!</v>
      </c>
      <c r="B309" s="795">
        <v>3721</v>
      </c>
      <c r="C309" s="796" t="s">
        <v>1058</v>
      </c>
      <c r="D309" s="795" t="s">
        <v>777</v>
      </c>
      <c r="E309" s="795"/>
      <c r="F309" s="795"/>
      <c r="G309" s="797">
        <v>20051</v>
      </c>
      <c r="H309" s="864"/>
    </row>
    <row r="310" spans="1:8">
      <c r="B310" s="799">
        <v>1512</v>
      </c>
      <c r="C310" s="800" t="s">
        <v>1059</v>
      </c>
      <c r="D310" s="799" t="s">
        <v>777</v>
      </c>
      <c r="E310" s="799">
        <v>1.1000000238418499</v>
      </c>
      <c r="F310" s="801">
        <v>8500</v>
      </c>
      <c r="G310" s="802">
        <v>9351</v>
      </c>
      <c r="H310" s="378"/>
    </row>
    <row r="311" spans="1:8">
      <c r="B311" s="799">
        <v>4274</v>
      </c>
      <c r="C311" s="800" t="s">
        <v>915</v>
      </c>
      <c r="D311" s="799" t="s">
        <v>907</v>
      </c>
      <c r="E311" s="799">
        <v>6.8400297900661896E-3</v>
      </c>
      <c r="F311" s="801">
        <v>219159</v>
      </c>
      <c r="G311" s="802">
        <v>1500</v>
      </c>
      <c r="H311" s="378"/>
    </row>
    <row r="312" spans="1:8">
      <c r="B312" s="799">
        <v>6092</v>
      </c>
      <c r="C312" s="800" t="s">
        <v>898</v>
      </c>
      <c r="D312" s="799" t="s">
        <v>899</v>
      </c>
      <c r="E312" s="799">
        <v>1</v>
      </c>
      <c r="F312" s="801">
        <v>2000</v>
      </c>
      <c r="G312" s="802">
        <v>2000</v>
      </c>
      <c r="H312" s="378"/>
    </row>
    <row r="313" spans="1:8">
      <c r="B313" s="799">
        <v>7229</v>
      </c>
      <c r="C313" s="800" t="s">
        <v>916</v>
      </c>
      <c r="D313" s="799" t="s">
        <v>904</v>
      </c>
      <c r="E313" s="799">
        <v>0.109999999403954</v>
      </c>
      <c r="F313" s="801">
        <v>65450</v>
      </c>
      <c r="G313" s="802">
        <v>7200</v>
      </c>
      <c r="H313" s="378"/>
    </row>
    <row r="314" spans="1:8" ht="30">
      <c r="A314" s="836" t="e">
        <f>VLOOKUP(B314,#REF!,1,0)-B314</f>
        <v>#REF!</v>
      </c>
      <c r="B314" s="795">
        <v>3727</v>
      </c>
      <c r="C314" s="796" t="s">
        <v>1060</v>
      </c>
      <c r="D314" s="795" t="s">
        <v>928</v>
      </c>
      <c r="E314" s="795"/>
      <c r="F314" s="795"/>
      <c r="G314" s="797">
        <v>6545</v>
      </c>
      <c r="H314" s="864"/>
    </row>
    <row r="315" spans="1:8">
      <c r="B315" s="799">
        <v>4278</v>
      </c>
      <c r="C315" s="800" t="s">
        <v>896</v>
      </c>
      <c r="D315" s="799" t="s">
        <v>897</v>
      </c>
      <c r="E315" s="799">
        <v>0.10000000149011599</v>
      </c>
      <c r="F315" s="801">
        <v>19843</v>
      </c>
      <c r="G315" s="802">
        <v>1985</v>
      </c>
      <c r="H315" s="378"/>
    </row>
    <row r="316" spans="1:8">
      <c r="B316" s="799">
        <v>6092</v>
      </c>
      <c r="C316" s="800" t="s">
        <v>898</v>
      </c>
      <c r="D316" s="799" t="s">
        <v>899</v>
      </c>
      <c r="E316" s="799">
        <v>0.25</v>
      </c>
      <c r="F316" s="801">
        <v>2000</v>
      </c>
      <c r="G316" s="802">
        <v>500</v>
      </c>
      <c r="H316" s="378"/>
    </row>
    <row r="317" spans="1:8">
      <c r="B317" s="799">
        <v>7135</v>
      </c>
      <c r="C317" s="800" t="s">
        <v>1061</v>
      </c>
      <c r="D317" s="799" t="s">
        <v>519</v>
      </c>
      <c r="E317" s="799">
        <v>5</v>
      </c>
      <c r="F317" s="801">
        <v>812</v>
      </c>
      <c r="G317" s="802">
        <v>4060</v>
      </c>
      <c r="H317" s="378"/>
    </row>
    <row r="318" spans="1:8" ht="30">
      <c r="A318" s="836" t="e">
        <f>VLOOKUP(B318,#REF!,1,0)-B318</f>
        <v>#REF!</v>
      </c>
      <c r="B318" s="795">
        <v>3748</v>
      </c>
      <c r="C318" s="796" t="s">
        <v>1062</v>
      </c>
      <c r="D318" s="795" t="s">
        <v>904</v>
      </c>
      <c r="E318" s="795"/>
      <c r="F318" s="795"/>
      <c r="G318" s="797">
        <v>702544</v>
      </c>
      <c r="H318" s="864"/>
    </row>
    <row r="319" spans="1:8">
      <c r="B319" s="799">
        <v>1515</v>
      </c>
      <c r="C319" s="800" t="s">
        <v>1063</v>
      </c>
      <c r="D319" s="799" t="s">
        <v>1064</v>
      </c>
      <c r="E319" s="799">
        <v>37.5</v>
      </c>
      <c r="F319" s="801">
        <v>1071</v>
      </c>
      <c r="G319" s="802">
        <v>40163</v>
      </c>
      <c r="H319" s="378"/>
    </row>
    <row r="320" spans="1:8">
      <c r="B320" s="799">
        <v>4286</v>
      </c>
      <c r="C320" s="800" t="s">
        <v>1065</v>
      </c>
      <c r="D320" s="799" t="s">
        <v>907</v>
      </c>
      <c r="E320" s="799">
        <v>0.10209000152125899</v>
      </c>
      <c r="F320" s="801">
        <v>657475</v>
      </c>
      <c r="G320" s="802">
        <v>67122</v>
      </c>
      <c r="H320" s="378"/>
    </row>
    <row r="321" spans="1:8">
      <c r="B321" s="799">
        <v>6092</v>
      </c>
      <c r="C321" s="800" t="s">
        <v>898</v>
      </c>
      <c r="D321" s="799" t="s">
        <v>899</v>
      </c>
      <c r="E321" s="799">
        <v>1</v>
      </c>
      <c r="F321" s="801">
        <v>2000</v>
      </c>
      <c r="G321" s="802">
        <v>2000</v>
      </c>
      <c r="H321" s="378"/>
    </row>
    <row r="322" spans="1:8">
      <c r="B322" s="799">
        <v>6356</v>
      </c>
      <c r="C322" s="800" t="s">
        <v>1066</v>
      </c>
      <c r="D322" s="799" t="s">
        <v>924</v>
      </c>
      <c r="E322" s="799">
        <v>0.10000000149011599</v>
      </c>
      <c r="F322" s="801">
        <v>53978</v>
      </c>
      <c r="G322" s="802">
        <v>5398</v>
      </c>
      <c r="H322" s="378"/>
    </row>
    <row r="323" spans="1:8">
      <c r="B323" s="799">
        <v>6859</v>
      </c>
      <c r="C323" s="800" t="s">
        <v>1067</v>
      </c>
      <c r="D323" s="799" t="s">
        <v>904</v>
      </c>
      <c r="E323" s="799">
        <v>1.05</v>
      </c>
      <c r="F323" s="801">
        <v>556920</v>
      </c>
      <c r="G323" s="802">
        <v>584766</v>
      </c>
      <c r="H323" s="378"/>
    </row>
    <row r="324" spans="1:8" ht="16.149999999999999" customHeight="1">
      <c r="B324" s="799">
        <v>7313</v>
      </c>
      <c r="C324" s="800" t="s">
        <v>1068</v>
      </c>
      <c r="D324" s="799" t="s">
        <v>924</v>
      </c>
      <c r="E324" s="799">
        <v>0.10000000149011599</v>
      </c>
      <c r="F324" s="801">
        <v>30940</v>
      </c>
      <c r="G324" s="802">
        <v>3095</v>
      </c>
      <c r="H324" s="378"/>
    </row>
    <row r="325" spans="1:8" ht="31.15" customHeight="1">
      <c r="A325" s="836" t="e">
        <f>VLOOKUP(B325,#REF!,1,0)-B325</f>
        <v>#REF!</v>
      </c>
      <c r="B325" s="795">
        <v>3779</v>
      </c>
      <c r="C325" s="796" t="s">
        <v>1069</v>
      </c>
      <c r="D325" s="795" t="s">
        <v>519</v>
      </c>
      <c r="E325" s="795"/>
      <c r="F325" s="795"/>
      <c r="G325" s="797">
        <v>479188</v>
      </c>
      <c r="H325" s="864"/>
    </row>
    <row r="326" spans="1:8">
      <c r="B326" s="799">
        <v>324</v>
      </c>
      <c r="C326" s="800" t="s">
        <v>1070</v>
      </c>
      <c r="D326" s="799" t="s">
        <v>904</v>
      </c>
      <c r="E326" s="799">
        <v>8.8899999856948894E-2</v>
      </c>
      <c r="F326" s="801">
        <v>490280</v>
      </c>
      <c r="G326" s="802">
        <v>43586</v>
      </c>
      <c r="H326" s="378"/>
    </row>
    <row r="327" spans="1:8">
      <c r="B327" s="799">
        <v>2273</v>
      </c>
      <c r="C327" s="800" t="s">
        <v>1071</v>
      </c>
      <c r="D327" s="799" t="s">
        <v>519</v>
      </c>
      <c r="E327" s="799">
        <v>76</v>
      </c>
      <c r="F327" s="801">
        <v>1032</v>
      </c>
      <c r="G327" s="802">
        <v>78432</v>
      </c>
      <c r="H327" s="378"/>
    </row>
    <row r="328" spans="1:8">
      <c r="B328" s="799">
        <v>2551</v>
      </c>
      <c r="C328" s="800" t="s">
        <v>1072</v>
      </c>
      <c r="D328" s="799" t="s">
        <v>519</v>
      </c>
      <c r="E328" s="799">
        <v>1</v>
      </c>
      <c r="F328" s="801">
        <v>168199</v>
      </c>
      <c r="G328" s="802">
        <v>168199</v>
      </c>
      <c r="H328" s="378"/>
    </row>
    <row r="329" spans="1:8">
      <c r="B329" s="799">
        <v>3476</v>
      </c>
      <c r="C329" s="800" t="s">
        <v>974</v>
      </c>
      <c r="D329" s="799" t="s">
        <v>904</v>
      </c>
      <c r="E329" s="799">
        <v>5.6499999016523403E-2</v>
      </c>
      <c r="F329" s="801">
        <v>391846</v>
      </c>
      <c r="G329" s="802">
        <v>22140</v>
      </c>
      <c r="H329" s="378"/>
    </row>
    <row r="330" spans="1:8">
      <c r="B330" s="799">
        <v>4261</v>
      </c>
      <c r="C330" s="800" t="s">
        <v>1073</v>
      </c>
      <c r="D330" s="799" t="s">
        <v>904</v>
      </c>
      <c r="E330" s="799">
        <v>7.6600000262260395E-2</v>
      </c>
      <c r="F330" s="801">
        <v>642297</v>
      </c>
      <c r="G330" s="802">
        <v>49200</v>
      </c>
      <c r="H330" s="378"/>
    </row>
    <row r="331" spans="1:8">
      <c r="B331" s="799">
        <v>4274</v>
      </c>
      <c r="C331" s="800" t="s">
        <v>915</v>
      </c>
      <c r="D331" s="799" t="s">
        <v>907</v>
      </c>
      <c r="E331" s="799">
        <v>0.40836000608503797</v>
      </c>
      <c r="F331" s="801">
        <v>219159</v>
      </c>
      <c r="G331" s="802">
        <v>89496</v>
      </c>
      <c r="H331" s="378"/>
    </row>
    <row r="332" spans="1:8">
      <c r="B332" s="799">
        <v>5038</v>
      </c>
      <c r="C332" s="800" t="s">
        <v>976</v>
      </c>
      <c r="D332" s="799" t="s">
        <v>973</v>
      </c>
      <c r="E332" s="799">
        <v>5.5103998184204102</v>
      </c>
      <c r="F332" s="801">
        <v>4570</v>
      </c>
      <c r="G332" s="802">
        <v>25183</v>
      </c>
      <c r="H332" s="378"/>
    </row>
    <row r="333" spans="1:8">
      <c r="B333" s="799">
        <v>6092</v>
      </c>
      <c r="C333" s="800" t="s">
        <v>898</v>
      </c>
      <c r="D333" s="799" t="s">
        <v>899</v>
      </c>
      <c r="E333" s="799">
        <v>1.47592496871948</v>
      </c>
      <c r="F333" s="801">
        <v>2000</v>
      </c>
      <c r="G333" s="802">
        <v>2952</v>
      </c>
      <c r="H333" s="378"/>
    </row>
    <row r="334" spans="1:8" ht="30">
      <c r="A334" s="836" t="e">
        <f>VLOOKUP(B334,#REF!,1,0)-B334</f>
        <v>#REF!</v>
      </c>
      <c r="B334" s="795">
        <v>3795</v>
      </c>
      <c r="C334" s="796" t="s">
        <v>1074</v>
      </c>
      <c r="D334" s="795" t="s">
        <v>928</v>
      </c>
      <c r="E334" s="795"/>
      <c r="F334" s="795"/>
      <c r="G334" s="797">
        <v>201810</v>
      </c>
      <c r="H334" s="864"/>
    </row>
    <row r="335" spans="1:8">
      <c r="B335" s="799">
        <v>4278</v>
      </c>
      <c r="C335" s="800" t="s">
        <v>896</v>
      </c>
      <c r="D335" s="799" t="s">
        <v>897</v>
      </c>
      <c r="E335" s="799">
        <v>0.119999997317791</v>
      </c>
      <c r="F335" s="801">
        <v>19843</v>
      </c>
      <c r="G335" s="802">
        <v>2382</v>
      </c>
      <c r="H335" s="378"/>
    </row>
    <row r="336" spans="1:8">
      <c r="B336" s="799">
        <v>4514</v>
      </c>
      <c r="C336" s="800" t="s">
        <v>1075</v>
      </c>
      <c r="D336" s="799" t="s">
        <v>928</v>
      </c>
      <c r="E336" s="799">
        <v>8.2399997711181605</v>
      </c>
      <c r="F336" s="801">
        <v>24081</v>
      </c>
      <c r="G336" s="802">
        <v>198428</v>
      </c>
      <c r="H336" s="378"/>
    </row>
    <row r="337" spans="1:8">
      <c r="B337" s="799">
        <v>6092</v>
      </c>
      <c r="C337" s="800" t="s">
        <v>898</v>
      </c>
      <c r="D337" s="799" t="s">
        <v>899</v>
      </c>
      <c r="E337" s="799">
        <v>0.5</v>
      </c>
      <c r="F337" s="801">
        <v>2000</v>
      </c>
      <c r="G337" s="802">
        <v>1000</v>
      </c>
      <c r="H337" s="378"/>
    </row>
    <row r="338" spans="1:8" ht="15">
      <c r="A338" s="836" t="e">
        <f>VLOOKUP(B338,#REF!,1,0)-B338</f>
        <v>#REF!</v>
      </c>
      <c r="B338" s="795">
        <v>3800</v>
      </c>
      <c r="C338" s="796" t="s">
        <v>1076</v>
      </c>
      <c r="D338" s="795" t="s">
        <v>777</v>
      </c>
      <c r="E338" s="795"/>
      <c r="F338" s="795"/>
      <c r="G338" s="797">
        <v>1620</v>
      </c>
      <c r="H338" s="864"/>
    </row>
    <row r="339" spans="1:8">
      <c r="B339" s="799">
        <v>4279</v>
      </c>
      <c r="C339" s="800" t="s">
        <v>918</v>
      </c>
      <c r="D339" s="799" t="s">
        <v>897</v>
      </c>
      <c r="E339" s="799">
        <v>3.3E-3</v>
      </c>
      <c r="F339" s="801">
        <v>27978</v>
      </c>
      <c r="G339" s="802">
        <v>93</v>
      </c>
      <c r="H339" s="378"/>
    </row>
    <row r="340" spans="1:8" ht="25.5">
      <c r="B340" s="799">
        <v>6013</v>
      </c>
      <c r="C340" s="800" t="s">
        <v>1077</v>
      </c>
      <c r="D340" s="799" t="s">
        <v>897</v>
      </c>
      <c r="E340" s="799">
        <v>3.3E-3</v>
      </c>
      <c r="F340" s="801">
        <v>279650</v>
      </c>
      <c r="G340" s="802">
        <v>923</v>
      </c>
      <c r="H340" s="378"/>
    </row>
    <row r="341" spans="1:8" ht="38.25">
      <c r="B341" s="799">
        <v>6062</v>
      </c>
      <c r="C341" s="800" t="s">
        <v>1078</v>
      </c>
      <c r="D341" s="799" t="s">
        <v>897</v>
      </c>
      <c r="E341" s="799">
        <v>3.3E-3</v>
      </c>
      <c r="F341" s="801">
        <v>181526</v>
      </c>
      <c r="G341" s="802">
        <v>600</v>
      </c>
      <c r="H341" s="378"/>
    </row>
    <row r="342" spans="1:8">
      <c r="B342" s="799">
        <v>6092</v>
      </c>
      <c r="C342" s="800" t="s">
        <v>898</v>
      </c>
      <c r="D342" s="799" t="s">
        <v>899</v>
      </c>
      <c r="E342" s="799">
        <v>1.5249999705702099E-3</v>
      </c>
      <c r="F342" s="801">
        <v>2000</v>
      </c>
      <c r="G342" s="802">
        <v>4</v>
      </c>
      <c r="H342" s="378"/>
    </row>
    <row r="343" spans="1:8" ht="15">
      <c r="A343" s="836" t="e">
        <f>VLOOKUP(B343,#REF!,1,0)-B343</f>
        <v>#REF!</v>
      </c>
      <c r="B343" s="795">
        <v>3806</v>
      </c>
      <c r="C343" s="796" t="s">
        <v>1079</v>
      </c>
      <c r="D343" s="795" t="s">
        <v>777</v>
      </c>
      <c r="E343" s="795"/>
      <c r="F343" s="795"/>
      <c r="G343" s="797">
        <v>2122</v>
      </c>
      <c r="H343" s="864"/>
    </row>
    <row r="344" spans="1:8">
      <c r="B344" s="799">
        <v>6092</v>
      </c>
      <c r="C344" s="800" t="s">
        <v>898</v>
      </c>
      <c r="D344" s="799" t="s">
        <v>899</v>
      </c>
      <c r="E344" s="799">
        <v>0.25</v>
      </c>
      <c r="F344" s="801">
        <v>2000</v>
      </c>
      <c r="G344" s="802">
        <v>500</v>
      </c>
      <c r="H344" s="378"/>
    </row>
    <row r="345" spans="1:8">
      <c r="B345" s="799">
        <v>6914</v>
      </c>
      <c r="C345" s="800" t="s">
        <v>1043</v>
      </c>
      <c r="D345" s="799" t="s">
        <v>973</v>
      </c>
      <c r="E345" s="799">
        <v>0.20000000298023199</v>
      </c>
      <c r="F345" s="801">
        <v>7697</v>
      </c>
      <c r="G345" s="802">
        <v>1540</v>
      </c>
      <c r="H345" s="378"/>
    </row>
    <row r="346" spans="1:8" ht="25.5">
      <c r="B346" s="799">
        <v>7057</v>
      </c>
      <c r="C346" s="800" t="s">
        <v>1055</v>
      </c>
      <c r="D346" s="799" t="s">
        <v>897</v>
      </c>
      <c r="E346" s="799">
        <v>9.9999997764825804E-3</v>
      </c>
      <c r="F346" s="801">
        <v>8135</v>
      </c>
      <c r="G346" s="802">
        <v>82</v>
      </c>
      <c r="H346" s="378"/>
    </row>
    <row r="347" spans="1:8" ht="31.15" customHeight="1">
      <c r="A347" s="836" t="e">
        <f>VLOOKUP(B347,#REF!,1,0)-B347</f>
        <v>#REF!</v>
      </c>
      <c r="B347" s="795">
        <v>3837</v>
      </c>
      <c r="C347" s="796" t="s">
        <v>1080</v>
      </c>
      <c r="D347" s="795" t="s">
        <v>928</v>
      </c>
      <c r="E347" s="795"/>
      <c r="F347" s="795"/>
      <c r="G347" s="797">
        <v>13517</v>
      </c>
      <c r="H347" s="864"/>
    </row>
    <row r="348" spans="1:8">
      <c r="B348" s="799">
        <v>4479</v>
      </c>
      <c r="C348" s="800" t="s">
        <v>1081</v>
      </c>
      <c r="D348" s="799" t="s">
        <v>897</v>
      </c>
      <c r="E348" s="799">
        <v>3.9999999105930301E-2</v>
      </c>
      <c r="F348" s="801">
        <v>16270</v>
      </c>
      <c r="G348" s="802">
        <v>651</v>
      </c>
      <c r="H348" s="378"/>
    </row>
    <row r="349" spans="1:8">
      <c r="B349" s="799">
        <v>6092</v>
      </c>
      <c r="C349" s="800" t="s">
        <v>898</v>
      </c>
      <c r="D349" s="799" t="s">
        <v>899</v>
      </c>
      <c r="E349" s="799">
        <v>0.25</v>
      </c>
      <c r="F349" s="801">
        <v>2000</v>
      </c>
      <c r="G349" s="802">
        <v>500</v>
      </c>
      <c r="H349" s="378"/>
    </row>
    <row r="350" spans="1:8" ht="25.5">
      <c r="B350" s="799">
        <v>6140</v>
      </c>
      <c r="C350" s="800" t="s">
        <v>919</v>
      </c>
      <c r="D350" s="799" t="s">
        <v>897</v>
      </c>
      <c r="E350" s="799">
        <v>3.9999999105930301E-2</v>
      </c>
      <c r="F350" s="801">
        <v>59500</v>
      </c>
      <c r="G350" s="802">
        <v>2380</v>
      </c>
      <c r="H350" s="378"/>
    </row>
    <row r="351" spans="1:8" ht="25.5">
      <c r="B351" s="799">
        <v>6889</v>
      </c>
      <c r="C351" s="800" t="s">
        <v>1082</v>
      </c>
      <c r="D351" s="799" t="s">
        <v>928</v>
      </c>
      <c r="E351" s="799">
        <v>1.0299999713897701</v>
      </c>
      <c r="F351" s="801">
        <v>915</v>
      </c>
      <c r="G351" s="802">
        <v>943</v>
      </c>
      <c r="H351" s="378"/>
    </row>
    <row r="352" spans="1:8">
      <c r="B352" s="799">
        <v>7018</v>
      </c>
      <c r="C352" s="800" t="s">
        <v>1083</v>
      </c>
      <c r="D352" s="799" t="s">
        <v>902</v>
      </c>
      <c r="E352" s="799">
        <v>2.6499999687075601E-2</v>
      </c>
      <c r="F352" s="801">
        <v>341217</v>
      </c>
      <c r="G352" s="802">
        <v>9043</v>
      </c>
      <c r="H352" s="378"/>
    </row>
    <row r="353" spans="1:8" ht="30">
      <c r="A353" s="836" t="e">
        <f>VLOOKUP(B353,#REF!,1,0)-B353</f>
        <v>#REF!</v>
      </c>
      <c r="B353" s="795">
        <v>3864</v>
      </c>
      <c r="C353" s="796" t="s">
        <v>1084</v>
      </c>
      <c r="D353" s="795" t="s">
        <v>777</v>
      </c>
      <c r="E353" s="795"/>
      <c r="F353" s="795"/>
      <c r="G353" s="797">
        <v>4503</v>
      </c>
      <c r="H353" s="864"/>
    </row>
    <row r="354" spans="1:8">
      <c r="B354" s="799">
        <v>4479</v>
      </c>
      <c r="C354" s="800" t="s">
        <v>1081</v>
      </c>
      <c r="D354" s="799" t="s">
        <v>897</v>
      </c>
      <c r="E354" s="799">
        <v>4.0000001899898104E-3</v>
      </c>
      <c r="F354" s="801">
        <v>16270</v>
      </c>
      <c r="G354" s="802">
        <v>66</v>
      </c>
      <c r="H354" s="378"/>
    </row>
    <row r="355" spans="1:8">
      <c r="B355" s="799">
        <v>6092</v>
      </c>
      <c r="C355" s="800" t="s">
        <v>898</v>
      </c>
      <c r="D355" s="799" t="s">
        <v>899</v>
      </c>
      <c r="E355" s="799">
        <v>5.0000000745058101E-2</v>
      </c>
      <c r="F355" s="801">
        <v>2000</v>
      </c>
      <c r="G355" s="802">
        <v>101</v>
      </c>
      <c r="H355" s="378"/>
    </row>
    <row r="356" spans="1:8">
      <c r="B356" s="799">
        <v>6567</v>
      </c>
      <c r="C356" s="800" t="s">
        <v>1085</v>
      </c>
      <c r="D356" s="799" t="s">
        <v>897</v>
      </c>
      <c r="E356" s="799">
        <v>4.0000001899898104E-3</v>
      </c>
      <c r="F356" s="801">
        <v>39036</v>
      </c>
      <c r="G356" s="802">
        <v>157</v>
      </c>
      <c r="H356" s="378"/>
    </row>
    <row r="357" spans="1:8">
      <c r="B357" s="799">
        <v>7071</v>
      </c>
      <c r="C357" s="800" t="s">
        <v>1086</v>
      </c>
      <c r="D357" s="799" t="s">
        <v>926</v>
      </c>
      <c r="E357" s="799">
        <v>1</v>
      </c>
      <c r="F357" s="801">
        <v>4179</v>
      </c>
      <c r="G357" s="802">
        <v>4179</v>
      </c>
      <c r="H357" s="378"/>
    </row>
    <row r="358" spans="1:8" ht="30">
      <c r="A358" s="836" t="e">
        <f>VLOOKUP(B358,#REF!,1,0)-B358</f>
        <v>#REF!</v>
      </c>
      <c r="B358" s="795">
        <v>3878</v>
      </c>
      <c r="C358" s="796" t="s">
        <v>1087</v>
      </c>
      <c r="D358" s="795" t="s">
        <v>519</v>
      </c>
      <c r="E358" s="795"/>
      <c r="F358" s="795"/>
      <c r="G358" s="797">
        <v>1551553</v>
      </c>
      <c r="H358" s="864"/>
    </row>
    <row r="359" spans="1:8">
      <c r="B359" s="799">
        <v>4278</v>
      </c>
      <c r="C359" s="800" t="s">
        <v>896</v>
      </c>
      <c r="D359" s="799" t="s">
        <v>897</v>
      </c>
      <c r="E359" s="799">
        <v>0.20000000298023199</v>
      </c>
      <c r="F359" s="801">
        <v>19843</v>
      </c>
      <c r="G359" s="802">
        <v>3969</v>
      </c>
      <c r="H359" s="378"/>
    </row>
    <row r="360" spans="1:8" ht="25.5">
      <c r="B360" s="799">
        <v>6026</v>
      </c>
      <c r="C360" s="800" t="s">
        <v>966</v>
      </c>
      <c r="D360" s="799" t="s">
        <v>897</v>
      </c>
      <c r="E360" s="799">
        <v>0.20000000298023199</v>
      </c>
      <c r="F360" s="801">
        <v>157602</v>
      </c>
      <c r="G360" s="802">
        <v>31521</v>
      </c>
      <c r="H360" s="378"/>
    </row>
    <row r="361" spans="1:8">
      <c r="B361" s="799">
        <v>6092</v>
      </c>
      <c r="C361" s="800" t="s">
        <v>898</v>
      </c>
      <c r="D361" s="799" t="s">
        <v>899</v>
      </c>
      <c r="E361" s="799">
        <v>0.5</v>
      </c>
      <c r="F361" s="801">
        <v>2000</v>
      </c>
      <c r="G361" s="802">
        <v>1000</v>
      </c>
      <c r="H361" s="378"/>
    </row>
    <row r="362" spans="1:8">
      <c r="B362" s="799">
        <v>7082</v>
      </c>
      <c r="C362" s="800" t="s">
        <v>1088</v>
      </c>
      <c r="D362" s="799" t="s">
        <v>519</v>
      </c>
      <c r="E362" s="799">
        <v>1</v>
      </c>
      <c r="F362" s="801">
        <v>1287167</v>
      </c>
      <c r="G362" s="802">
        <v>1287167</v>
      </c>
      <c r="H362" s="378"/>
    </row>
    <row r="363" spans="1:8">
      <c r="B363" s="799">
        <v>7363</v>
      </c>
      <c r="C363" s="800" t="s">
        <v>1089</v>
      </c>
      <c r="D363" s="799" t="s">
        <v>519</v>
      </c>
      <c r="E363" s="799">
        <v>1</v>
      </c>
      <c r="F363" s="801">
        <v>227896</v>
      </c>
      <c r="G363" s="802">
        <v>227896</v>
      </c>
      <c r="H363" s="378"/>
    </row>
    <row r="364" spans="1:8" ht="30">
      <c r="A364" s="836" t="e">
        <f>VLOOKUP(B364,#REF!,1,0)-B364</f>
        <v>#REF!</v>
      </c>
      <c r="B364" s="795">
        <v>3904</v>
      </c>
      <c r="C364" s="796" t="s">
        <v>1090</v>
      </c>
      <c r="D364" s="795" t="s">
        <v>928</v>
      </c>
      <c r="E364" s="795"/>
      <c r="F364" s="795"/>
      <c r="G364" s="797">
        <v>28758</v>
      </c>
      <c r="H364" s="864"/>
    </row>
    <row r="365" spans="1:8" ht="25.5">
      <c r="B365" s="799">
        <v>6087</v>
      </c>
      <c r="C365" s="800" t="s">
        <v>1091</v>
      </c>
      <c r="D365" s="799" t="s">
        <v>907</v>
      </c>
      <c r="E365" s="799">
        <v>8.1661004906999998E-2</v>
      </c>
      <c r="F365" s="801">
        <v>63722</v>
      </c>
      <c r="G365" s="802">
        <v>5204</v>
      </c>
      <c r="H365" s="378"/>
    </row>
    <row r="366" spans="1:8">
      <c r="B366" s="799">
        <v>6092</v>
      </c>
      <c r="C366" s="800" t="s">
        <v>898</v>
      </c>
      <c r="D366" s="799" t="s">
        <v>899</v>
      </c>
      <c r="E366" s="799">
        <v>0.20000000298023199</v>
      </c>
      <c r="F366" s="801">
        <v>2000</v>
      </c>
      <c r="G366" s="802">
        <v>401</v>
      </c>
      <c r="H366" s="378"/>
    </row>
    <row r="367" spans="1:8">
      <c r="B367" s="799">
        <v>7106</v>
      </c>
      <c r="C367" s="800" t="s">
        <v>1092</v>
      </c>
      <c r="D367" s="799" t="s">
        <v>928</v>
      </c>
      <c r="E367" s="799">
        <v>1.04999995231628</v>
      </c>
      <c r="F367" s="801">
        <v>22050</v>
      </c>
      <c r="G367" s="802">
        <v>23153</v>
      </c>
      <c r="H367" s="378"/>
    </row>
    <row r="368" spans="1:8" ht="30">
      <c r="A368" s="836" t="e">
        <f>VLOOKUP(B368,#REF!,1,0)-B368</f>
        <v>#REF!</v>
      </c>
      <c r="B368" s="795">
        <v>3932</v>
      </c>
      <c r="C368" s="796" t="s">
        <v>1093</v>
      </c>
      <c r="D368" s="795" t="s">
        <v>928</v>
      </c>
      <c r="E368" s="795"/>
      <c r="F368" s="795"/>
      <c r="G368" s="797">
        <v>61374</v>
      </c>
      <c r="H368" s="864"/>
    </row>
    <row r="369" spans="1:8">
      <c r="B369" s="799">
        <v>4280</v>
      </c>
      <c r="C369" s="800" t="s">
        <v>932</v>
      </c>
      <c r="D369" s="799" t="s">
        <v>897</v>
      </c>
      <c r="E369" s="799">
        <v>0.51999998092651301</v>
      </c>
      <c r="F369" s="801">
        <v>21629</v>
      </c>
      <c r="G369" s="802">
        <v>11248</v>
      </c>
      <c r="H369" s="378"/>
    </row>
    <row r="370" spans="1:8">
      <c r="B370" s="799">
        <v>6092</v>
      </c>
      <c r="C370" s="800" t="s">
        <v>898</v>
      </c>
      <c r="D370" s="799" t="s">
        <v>899</v>
      </c>
      <c r="E370" s="799">
        <v>1</v>
      </c>
      <c r="F370" s="801">
        <v>2000</v>
      </c>
      <c r="G370" s="802">
        <v>2000</v>
      </c>
      <c r="H370" s="378"/>
    </row>
    <row r="371" spans="1:8">
      <c r="B371" s="799">
        <v>6156</v>
      </c>
      <c r="C371" s="800" t="s">
        <v>1094</v>
      </c>
      <c r="D371" s="799" t="s">
        <v>928</v>
      </c>
      <c r="E371" s="799">
        <v>1</v>
      </c>
      <c r="F371" s="801">
        <v>48126</v>
      </c>
      <c r="G371" s="802">
        <v>48126</v>
      </c>
      <c r="H371" s="378"/>
    </row>
    <row r="372" spans="1:8" ht="30">
      <c r="A372" s="836" t="e">
        <f>VLOOKUP(B372,#REF!,1,0)-B372</f>
        <v>#REF!</v>
      </c>
      <c r="B372" s="795">
        <v>3933</v>
      </c>
      <c r="C372" s="796" t="s">
        <v>1095</v>
      </c>
      <c r="D372" s="795" t="s">
        <v>928</v>
      </c>
      <c r="E372" s="795"/>
      <c r="F372" s="795"/>
      <c r="G372" s="797">
        <v>94809</v>
      </c>
      <c r="H372" s="864"/>
    </row>
    <row r="373" spans="1:8">
      <c r="B373" s="799">
        <v>4280</v>
      </c>
      <c r="C373" s="800" t="s">
        <v>932</v>
      </c>
      <c r="D373" s="799" t="s">
        <v>897</v>
      </c>
      <c r="E373" s="799">
        <v>0.51999998092651301</v>
      </c>
      <c r="F373" s="801">
        <v>21629</v>
      </c>
      <c r="G373" s="802">
        <v>11248</v>
      </c>
      <c r="H373" s="378"/>
    </row>
    <row r="374" spans="1:8">
      <c r="B374" s="799">
        <v>6092</v>
      </c>
      <c r="C374" s="800" t="s">
        <v>898</v>
      </c>
      <c r="D374" s="799" t="s">
        <v>899</v>
      </c>
      <c r="E374" s="799">
        <v>1</v>
      </c>
      <c r="F374" s="801">
        <v>2000</v>
      </c>
      <c r="G374" s="802">
        <v>2000</v>
      </c>
      <c r="H374" s="378"/>
    </row>
    <row r="375" spans="1:8">
      <c r="B375" s="799">
        <v>6157</v>
      </c>
      <c r="C375" s="800" t="s">
        <v>1096</v>
      </c>
      <c r="D375" s="799" t="s">
        <v>928</v>
      </c>
      <c r="E375" s="799">
        <v>1</v>
      </c>
      <c r="F375" s="801">
        <v>81561</v>
      </c>
      <c r="G375" s="802">
        <v>81561</v>
      </c>
      <c r="H375" s="378"/>
    </row>
    <row r="376" spans="1:8" ht="30">
      <c r="A376" s="836" t="e">
        <f>VLOOKUP(B376,#REF!,1,0)-B376</f>
        <v>#REF!</v>
      </c>
      <c r="B376" s="795">
        <v>3934</v>
      </c>
      <c r="C376" s="796" t="s">
        <v>1097</v>
      </c>
      <c r="D376" s="795" t="s">
        <v>928</v>
      </c>
      <c r="E376" s="795"/>
      <c r="F376" s="795"/>
      <c r="G376" s="797">
        <v>168120</v>
      </c>
      <c r="H376" s="864"/>
    </row>
    <row r="377" spans="1:8">
      <c r="B377" s="799">
        <v>4281</v>
      </c>
      <c r="C377" s="800" t="s">
        <v>947</v>
      </c>
      <c r="D377" s="799" t="s">
        <v>897</v>
      </c>
      <c r="E377" s="799">
        <v>0.18000000715255701</v>
      </c>
      <c r="F377" s="801">
        <v>29764</v>
      </c>
      <c r="G377" s="802">
        <v>5358</v>
      </c>
      <c r="H377" s="378"/>
    </row>
    <row r="378" spans="1:8" ht="25.5">
      <c r="B378" s="799">
        <v>6026</v>
      </c>
      <c r="C378" s="800" t="s">
        <v>966</v>
      </c>
      <c r="D378" s="799" t="s">
        <v>897</v>
      </c>
      <c r="E378" s="799">
        <v>0.18000000715255701</v>
      </c>
      <c r="F378" s="801">
        <v>157602</v>
      </c>
      <c r="G378" s="802">
        <v>28369</v>
      </c>
      <c r="H378" s="378"/>
    </row>
    <row r="379" spans="1:8">
      <c r="B379" s="799">
        <v>6092</v>
      </c>
      <c r="C379" s="800" t="s">
        <v>898</v>
      </c>
      <c r="D379" s="799" t="s">
        <v>899</v>
      </c>
      <c r="E379" s="799">
        <v>0.5</v>
      </c>
      <c r="F379" s="801">
        <v>2000</v>
      </c>
      <c r="G379" s="802">
        <v>1000</v>
      </c>
      <c r="H379" s="378"/>
    </row>
    <row r="380" spans="1:8">
      <c r="B380" s="799">
        <v>6159</v>
      </c>
      <c r="C380" s="800" t="s">
        <v>1098</v>
      </c>
      <c r="D380" s="799" t="s">
        <v>928</v>
      </c>
      <c r="E380" s="799">
        <v>1</v>
      </c>
      <c r="F380" s="801">
        <v>133393</v>
      </c>
      <c r="G380" s="802">
        <v>133393</v>
      </c>
      <c r="H380" s="378"/>
    </row>
    <row r="381" spans="1:8" ht="30">
      <c r="A381" s="836" t="e">
        <f>VLOOKUP(B381,#REF!,1,0)-B381</f>
        <v>#REF!</v>
      </c>
      <c r="B381" s="795">
        <v>4015</v>
      </c>
      <c r="C381" s="796" t="s">
        <v>1099</v>
      </c>
      <c r="D381" s="795" t="s">
        <v>777</v>
      </c>
      <c r="E381" s="795"/>
      <c r="F381" s="795"/>
      <c r="G381" s="797">
        <v>12525</v>
      </c>
      <c r="H381" s="864"/>
    </row>
    <row r="382" spans="1:8">
      <c r="B382" s="799">
        <v>4278</v>
      </c>
      <c r="C382" s="800" t="s">
        <v>896</v>
      </c>
      <c r="D382" s="799" t="s">
        <v>897</v>
      </c>
      <c r="E382" s="799">
        <v>5.0000000745058101E-2</v>
      </c>
      <c r="F382" s="801">
        <v>19843</v>
      </c>
      <c r="G382" s="802">
        <v>993</v>
      </c>
      <c r="H382" s="378"/>
    </row>
    <row r="383" spans="1:8">
      <c r="B383" s="799">
        <v>6092</v>
      </c>
      <c r="C383" s="800" t="s">
        <v>898</v>
      </c>
      <c r="D383" s="799" t="s">
        <v>899</v>
      </c>
      <c r="E383" s="799">
        <v>0.5</v>
      </c>
      <c r="F383" s="801">
        <v>2000</v>
      </c>
      <c r="G383" s="802">
        <v>1000</v>
      </c>
      <c r="H383" s="378"/>
    </row>
    <row r="384" spans="1:8">
      <c r="B384" s="799">
        <v>6701</v>
      </c>
      <c r="C384" s="800" t="s">
        <v>1100</v>
      </c>
      <c r="D384" s="799" t="s">
        <v>777</v>
      </c>
      <c r="E384" s="799">
        <v>1.1499999761581401</v>
      </c>
      <c r="F384" s="801">
        <v>9158</v>
      </c>
      <c r="G384" s="802">
        <v>10532</v>
      </c>
      <c r="H384" s="378"/>
    </row>
    <row r="385" spans="1:8" ht="30">
      <c r="A385" s="836" t="e">
        <f>VLOOKUP(B385,#REF!,1,0)-B385</f>
        <v>#REF!</v>
      </c>
      <c r="B385" s="795">
        <v>4055</v>
      </c>
      <c r="C385" s="796" t="s">
        <v>1101</v>
      </c>
      <c r="D385" s="795" t="s">
        <v>928</v>
      </c>
      <c r="E385" s="795"/>
      <c r="F385" s="795"/>
      <c r="G385" s="797">
        <v>74086</v>
      </c>
      <c r="H385" s="864"/>
    </row>
    <row r="386" spans="1:8">
      <c r="B386" s="799">
        <v>4279</v>
      </c>
      <c r="C386" s="800" t="s">
        <v>918</v>
      </c>
      <c r="D386" s="799" t="s">
        <v>897</v>
      </c>
      <c r="E386" s="799">
        <v>0.44999998807907099</v>
      </c>
      <c r="F386" s="801">
        <v>27978</v>
      </c>
      <c r="G386" s="802">
        <v>12591</v>
      </c>
      <c r="H386" s="378"/>
    </row>
    <row r="387" spans="1:8">
      <c r="B387" s="799">
        <v>6092</v>
      </c>
      <c r="C387" s="800" t="s">
        <v>898</v>
      </c>
      <c r="D387" s="799" t="s">
        <v>899</v>
      </c>
      <c r="E387" s="799">
        <v>0.5</v>
      </c>
      <c r="F387" s="801">
        <v>2000</v>
      </c>
      <c r="G387" s="802">
        <v>1000</v>
      </c>
      <c r="H387" s="378"/>
    </row>
    <row r="388" spans="1:8">
      <c r="B388" s="799">
        <v>6109</v>
      </c>
      <c r="C388" s="800" t="s">
        <v>930</v>
      </c>
      <c r="D388" s="799" t="s">
        <v>519</v>
      </c>
      <c r="E388" s="799">
        <v>1.25</v>
      </c>
      <c r="F388" s="801">
        <v>48396</v>
      </c>
      <c r="G388" s="802">
        <v>60495</v>
      </c>
      <c r="H388" s="378"/>
    </row>
    <row r="389" spans="1:8" ht="30">
      <c r="A389" s="836" t="e">
        <f>VLOOKUP(B389,#REF!,1,0)-B389</f>
        <v>#REF!</v>
      </c>
      <c r="B389" s="795">
        <v>4085</v>
      </c>
      <c r="C389" s="796" t="s">
        <v>1102</v>
      </c>
      <c r="D389" s="795" t="s">
        <v>519</v>
      </c>
      <c r="E389" s="795"/>
      <c r="F389" s="795"/>
      <c r="G389" s="797">
        <v>99421</v>
      </c>
      <c r="H389" s="864"/>
    </row>
    <row r="390" spans="1:8">
      <c r="B390" s="799">
        <v>366</v>
      </c>
      <c r="C390" s="800" t="s">
        <v>1103</v>
      </c>
      <c r="D390" s="799" t="s">
        <v>904</v>
      </c>
      <c r="E390" s="799">
        <v>1.0700000450015099E-2</v>
      </c>
      <c r="F390" s="801">
        <v>525980</v>
      </c>
      <c r="G390" s="802">
        <v>5628</v>
      </c>
      <c r="H390" s="378"/>
    </row>
    <row r="391" spans="1:8">
      <c r="B391" s="799">
        <v>4279</v>
      </c>
      <c r="C391" s="800" t="s">
        <v>918</v>
      </c>
      <c r="D391" s="799" t="s">
        <v>897</v>
      </c>
      <c r="E391" s="799">
        <v>0.40000000596046398</v>
      </c>
      <c r="F391" s="801">
        <v>27978</v>
      </c>
      <c r="G391" s="802">
        <v>11192</v>
      </c>
      <c r="H391" s="378"/>
    </row>
    <row r="392" spans="1:8">
      <c r="B392" s="799">
        <v>6092</v>
      </c>
      <c r="C392" s="800" t="s">
        <v>898</v>
      </c>
      <c r="D392" s="799" t="s">
        <v>899</v>
      </c>
      <c r="E392" s="799">
        <v>0.5</v>
      </c>
      <c r="F392" s="801">
        <v>2000</v>
      </c>
      <c r="G392" s="802">
        <v>1000</v>
      </c>
      <c r="H392" s="378"/>
    </row>
    <row r="393" spans="1:8">
      <c r="B393" s="799">
        <v>6117</v>
      </c>
      <c r="C393" s="800" t="s">
        <v>1104</v>
      </c>
      <c r="D393" s="799" t="s">
        <v>519</v>
      </c>
      <c r="E393" s="799">
        <v>1</v>
      </c>
      <c r="F393" s="801">
        <v>81601</v>
      </c>
      <c r="G393" s="802">
        <v>81601</v>
      </c>
      <c r="H393" s="378"/>
    </row>
    <row r="394" spans="1:8" ht="30">
      <c r="A394" s="836" t="e">
        <f>VLOOKUP(B394,#REF!,1,0)-B394</f>
        <v>#REF!</v>
      </c>
      <c r="B394" s="795">
        <v>4088</v>
      </c>
      <c r="C394" s="796" t="s">
        <v>1105</v>
      </c>
      <c r="D394" s="795" t="s">
        <v>928</v>
      </c>
      <c r="E394" s="795"/>
      <c r="F394" s="795"/>
      <c r="G394" s="797">
        <v>68813</v>
      </c>
      <c r="H394" s="864"/>
    </row>
    <row r="395" spans="1:8">
      <c r="B395" s="799">
        <v>366</v>
      </c>
      <c r="C395" s="800" t="s">
        <v>1103</v>
      </c>
      <c r="D395" s="799" t="s">
        <v>904</v>
      </c>
      <c r="E395" s="799">
        <v>6.5999999642372097E-3</v>
      </c>
      <c r="F395" s="801">
        <v>525980</v>
      </c>
      <c r="G395" s="802">
        <v>3472</v>
      </c>
      <c r="H395" s="378"/>
    </row>
    <row r="396" spans="1:8">
      <c r="B396" s="799">
        <v>4279</v>
      </c>
      <c r="C396" s="800" t="s">
        <v>918</v>
      </c>
      <c r="D396" s="799" t="s">
        <v>897</v>
      </c>
      <c r="E396" s="799">
        <v>0.40000000596046398</v>
      </c>
      <c r="F396" s="801">
        <v>27978</v>
      </c>
      <c r="G396" s="802">
        <v>11192</v>
      </c>
      <c r="H396" s="378"/>
    </row>
    <row r="397" spans="1:8">
      <c r="B397" s="799">
        <v>6092</v>
      </c>
      <c r="C397" s="800" t="s">
        <v>898</v>
      </c>
      <c r="D397" s="799" t="s">
        <v>899</v>
      </c>
      <c r="E397" s="799">
        <v>0.5</v>
      </c>
      <c r="F397" s="801">
        <v>2000</v>
      </c>
      <c r="G397" s="802">
        <v>1000</v>
      </c>
      <c r="H397" s="378"/>
    </row>
    <row r="398" spans="1:8">
      <c r="B398" s="799">
        <v>7141</v>
      </c>
      <c r="C398" s="800" t="s">
        <v>1106</v>
      </c>
      <c r="D398" s="799" t="s">
        <v>519</v>
      </c>
      <c r="E398" s="799">
        <v>1.25</v>
      </c>
      <c r="F398" s="801">
        <v>42519</v>
      </c>
      <c r="G398" s="802">
        <v>53149</v>
      </c>
      <c r="H398" s="378"/>
    </row>
    <row r="399" spans="1:8" ht="30">
      <c r="A399" s="836" t="e">
        <f>VLOOKUP(B399,#REF!,1,0)-B399</f>
        <v>#REF!</v>
      </c>
      <c r="B399" s="795">
        <v>4101</v>
      </c>
      <c r="C399" s="796" t="s">
        <v>1107</v>
      </c>
      <c r="D399" s="795" t="s">
        <v>519</v>
      </c>
      <c r="E399" s="795"/>
      <c r="F399" s="795"/>
      <c r="G399" s="797">
        <v>331304</v>
      </c>
      <c r="H399" s="864"/>
    </row>
    <row r="400" spans="1:8" ht="51">
      <c r="B400" s="799">
        <v>3017</v>
      </c>
      <c r="C400" s="800" t="s">
        <v>910</v>
      </c>
      <c r="D400" s="799" t="s">
        <v>904</v>
      </c>
      <c r="E400" s="799">
        <v>1</v>
      </c>
      <c r="F400" s="801">
        <v>37721</v>
      </c>
      <c r="G400" s="802">
        <v>37721</v>
      </c>
      <c r="H400" s="378"/>
    </row>
    <row r="401" spans="1:8">
      <c r="B401" s="799">
        <v>4273</v>
      </c>
      <c r="C401" s="800" t="s">
        <v>1050</v>
      </c>
      <c r="D401" s="799" t="s">
        <v>907</v>
      </c>
      <c r="E401" s="799">
        <v>1.53135</v>
      </c>
      <c r="F401" s="801">
        <v>155437</v>
      </c>
      <c r="G401" s="802">
        <v>238029</v>
      </c>
      <c r="H401" s="378"/>
    </row>
    <row r="402" spans="1:8" ht="25.5">
      <c r="B402" s="799">
        <v>6026</v>
      </c>
      <c r="C402" s="800" t="s">
        <v>966</v>
      </c>
      <c r="D402" s="799" t="s">
        <v>897</v>
      </c>
      <c r="E402" s="799">
        <v>1.9999999552965199E-2</v>
      </c>
      <c r="F402" s="801">
        <v>157602</v>
      </c>
      <c r="G402" s="802">
        <v>3153</v>
      </c>
      <c r="H402" s="378"/>
    </row>
    <row r="403" spans="1:8">
      <c r="B403" s="799">
        <v>6092</v>
      </c>
      <c r="C403" s="800" t="s">
        <v>898</v>
      </c>
      <c r="D403" s="799" t="s">
        <v>899</v>
      </c>
      <c r="E403" s="799">
        <v>2.5</v>
      </c>
      <c r="F403" s="801">
        <v>2000</v>
      </c>
      <c r="G403" s="802">
        <v>5000</v>
      </c>
      <c r="H403" s="378"/>
    </row>
    <row r="404" spans="1:8">
      <c r="B404" s="799">
        <v>6780</v>
      </c>
      <c r="C404" s="800" t="s">
        <v>1051</v>
      </c>
      <c r="D404" s="799" t="s">
        <v>924</v>
      </c>
      <c r="E404" s="799">
        <v>0.60000002384185702</v>
      </c>
      <c r="F404" s="801">
        <v>79000</v>
      </c>
      <c r="G404" s="802">
        <v>47401</v>
      </c>
      <c r="H404" s="378"/>
    </row>
    <row r="405" spans="1:8" ht="60">
      <c r="A405" s="836" t="e">
        <f>VLOOKUP(B405,#REF!,1,0)-B405</f>
        <v>#REF!</v>
      </c>
      <c r="B405" s="795">
        <v>4104</v>
      </c>
      <c r="C405" s="796" t="s">
        <v>1108</v>
      </c>
      <c r="D405" s="795" t="s">
        <v>519</v>
      </c>
      <c r="E405" s="795"/>
      <c r="F405" s="795"/>
      <c r="G405" s="797">
        <v>661663</v>
      </c>
      <c r="H405" s="864"/>
    </row>
    <row r="406" spans="1:8">
      <c r="B406" s="799">
        <v>2273</v>
      </c>
      <c r="C406" s="800" t="s">
        <v>1071</v>
      </c>
      <c r="D406" s="799" t="s">
        <v>519</v>
      </c>
      <c r="E406" s="799">
        <v>118</v>
      </c>
      <c r="F406" s="801">
        <v>1032</v>
      </c>
      <c r="G406" s="802">
        <v>121776</v>
      </c>
      <c r="H406" s="378"/>
    </row>
    <row r="407" spans="1:8" ht="25.5">
      <c r="B407" s="799">
        <v>3649</v>
      </c>
      <c r="C407" s="800" t="s">
        <v>1109</v>
      </c>
      <c r="D407" s="799" t="s">
        <v>904</v>
      </c>
      <c r="E407" s="799">
        <v>9.4499997794628102E-2</v>
      </c>
      <c r="F407" s="801">
        <v>413534</v>
      </c>
      <c r="G407" s="802">
        <v>39079</v>
      </c>
      <c r="H407" s="378"/>
    </row>
    <row r="408" spans="1:8" ht="25.5">
      <c r="B408" s="799">
        <v>3650</v>
      </c>
      <c r="C408" s="800" t="s">
        <v>1110</v>
      </c>
      <c r="D408" s="799" t="s">
        <v>904</v>
      </c>
      <c r="E408" s="799">
        <v>2.86999996751547E-2</v>
      </c>
      <c r="F408" s="801">
        <v>379651</v>
      </c>
      <c r="G408" s="802">
        <v>10896</v>
      </c>
      <c r="H408" s="378"/>
    </row>
    <row r="409" spans="1:8">
      <c r="B409" s="799">
        <v>3874</v>
      </c>
      <c r="C409" s="800" t="s">
        <v>929</v>
      </c>
      <c r="D409" s="799" t="s">
        <v>904</v>
      </c>
      <c r="E409" s="799">
        <v>9.8499998450279194E-2</v>
      </c>
      <c r="F409" s="801">
        <v>310358</v>
      </c>
      <c r="G409" s="802">
        <v>30571</v>
      </c>
      <c r="H409" s="378"/>
    </row>
    <row r="410" spans="1:8">
      <c r="B410" s="799">
        <v>4273</v>
      </c>
      <c r="C410" s="800" t="s">
        <v>1050</v>
      </c>
      <c r="D410" s="799" t="s">
        <v>907</v>
      </c>
      <c r="E410" s="799">
        <v>1.0208999999999999</v>
      </c>
      <c r="F410" s="801">
        <v>155437</v>
      </c>
      <c r="G410" s="802">
        <v>158686</v>
      </c>
      <c r="H410" s="378"/>
    </row>
    <row r="411" spans="1:8">
      <c r="B411" s="799">
        <v>6578</v>
      </c>
      <c r="C411" s="800" t="s">
        <v>1111</v>
      </c>
      <c r="D411" s="799" t="s">
        <v>904</v>
      </c>
      <c r="E411" s="799">
        <v>5.2000000141560997E-3</v>
      </c>
      <c r="F411" s="801">
        <v>74970</v>
      </c>
      <c r="G411" s="802">
        <v>390</v>
      </c>
      <c r="H411" s="378"/>
    </row>
    <row r="412" spans="1:8">
      <c r="B412" s="799">
        <v>7145</v>
      </c>
      <c r="C412" s="800" t="s">
        <v>1112</v>
      </c>
      <c r="D412" s="799" t="s">
        <v>519</v>
      </c>
      <c r="E412" s="799">
        <v>1</v>
      </c>
      <c r="F412" s="801">
        <v>298435</v>
      </c>
      <c r="G412" s="802">
        <v>298435</v>
      </c>
      <c r="H412" s="378"/>
    </row>
    <row r="413" spans="1:8">
      <c r="B413" s="799">
        <v>7444</v>
      </c>
      <c r="C413" s="800" t="s">
        <v>1113</v>
      </c>
      <c r="D413" s="799" t="s">
        <v>928</v>
      </c>
      <c r="E413" s="799">
        <v>0.15000000596046401</v>
      </c>
      <c r="F413" s="801">
        <v>12197</v>
      </c>
      <c r="G413" s="802">
        <v>1830</v>
      </c>
      <c r="H413" s="378"/>
    </row>
    <row r="414" spans="1:8" ht="60">
      <c r="A414" s="836" t="e">
        <f>VLOOKUP(B414,#REF!,1,0)-B414</f>
        <v>#REF!</v>
      </c>
      <c r="B414" s="795">
        <v>4108</v>
      </c>
      <c r="C414" s="796" t="s">
        <v>1114</v>
      </c>
      <c r="D414" s="795" t="s">
        <v>519</v>
      </c>
      <c r="E414" s="795"/>
      <c r="F414" s="795"/>
      <c r="G414" s="797">
        <v>1568433</v>
      </c>
      <c r="H414" s="864"/>
    </row>
    <row r="415" spans="1:8">
      <c r="B415" s="799">
        <v>2273</v>
      </c>
      <c r="C415" s="800" t="s">
        <v>1071</v>
      </c>
      <c r="D415" s="799" t="s">
        <v>519</v>
      </c>
      <c r="E415" s="799">
        <v>294</v>
      </c>
      <c r="F415" s="801">
        <v>1032</v>
      </c>
      <c r="G415" s="802">
        <v>303408</v>
      </c>
      <c r="H415" s="378"/>
    </row>
    <row r="416" spans="1:8" ht="25.5">
      <c r="B416" s="799">
        <v>3649</v>
      </c>
      <c r="C416" s="800" t="s">
        <v>1109</v>
      </c>
      <c r="D416" s="799" t="s">
        <v>904</v>
      </c>
      <c r="E416" s="799">
        <v>0.106899999082088</v>
      </c>
      <c r="F416" s="801">
        <v>413534</v>
      </c>
      <c r="G416" s="802">
        <v>44207</v>
      </c>
      <c r="H416" s="378"/>
    </row>
    <row r="417" spans="1:8" ht="25.5">
      <c r="B417" s="799">
        <v>3650</v>
      </c>
      <c r="C417" s="800" t="s">
        <v>1110</v>
      </c>
      <c r="D417" s="799" t="s">
        <v>904</v>
      </c>
      <c r="E417" s="799">
        <v>0.140000000596046</v>
      </c>
      <c r="F417" s="801">
        <v>379651</v>
      </c>
      <c r="G417" s="802">
        <v>53152</v>
      </c>
      <c r="H417" s="378"/>
    </row>
    <row r="418" spans="1:8">
      <c r="B418" s="799">
        <v>3874</v>
      </c>
      <c r="C418" s="800" t="s">
        <v>929</v>
      </c>
      <c r="D418" s="799" t="s">
        <v>904</v>
      </c>
      <c r="E418" s="799">
        <v>0.31729999184608498</v>
      </c>
      <c r="F418" s="801">
        <v>310358</v>
      </c>
      <c r="G418" s="802">
        <v>98477</v>
      </c>
      <c r="H418" s="378"/>
    </row>
    <row r="419" spans="1:8">
      <c r="B419" s="799">
        <v>4273</v>
      </c>
      <c r="C419" s="800" t="s">
        <v>1050</v>
      </c>
      <c r="D419" s="799" t="s">
        <v>907</v>
      </c>
      <c r="E419" s="799">
        <v>1.0208999999999999</v>
      </c>
      <c r="F419" s="801">
        <v>155437</v>
      </c>
      <c r="G419" s="802">
        <v>158686</v>
      </c>
      <c r="H419" s="378"/>
    </row>
    <row r="420" spans="1:8">
      <c r="B420" s="799">
        <v>6578</v>
      </c>
      <c r="C420" s="800" t="s">
        <v>1111</v>
      </c>
      <c r="D420" s="799" t="s">
        <v>904</v>
      </c>
      <c r="E420" s="799">
        <v>4.19999985024333E-3</v>
      </c>
      <c r="F420" s="801">
        <v>74970</v>
      </c>
      <c r="G420" s="802">
        <v>315</v>
      </c>
      <c r="H420" s="378"/>
    </row>
    <row r="421" spans="1:8">
      <c r="B421" s="799">
        <v>7219</v>
      </c>
      <c r="C421" s="800" t="s">
        <v>1115</v>
      </c>
      <c r="D421" s="799" t="s">
        <v>519</v>
      </c>
      <c r="E421" s="799">
        <v>1</v>
      </c>
      <c r="F421" s="801">
        <v>906528</v>
      </c>
      <c r="G421" s="802">
        <v>906528</v>
      </c>
      <c r="H421" s="378"/>
    </row>
    <row r="422" spans="1:8">
      <c r="B422" s="799">
        <v>7444</v>
      </c>
      <c r="C422" s="800" t="s">
        <v>1113</v>
      </c>
      <c r="D422" s="799" t="s">
        <v>928</v>
      </c>
      <c r="E422" s="799">
        <v>0.30000001192092901</v>
      </c>
      <c r="F422" s="801">
        <v>12197</v>
      </c>
      <c r="G422" s="802">
        <v>3660</v>
      </c>
      <c r="H422" s="378"/>
    </row>
    <row r="423" spans="1:8" ht="30">
      <c r="A423" s="836" t="e">
        <f>VLOOKUP(B423,#REF!,1,0)-B423</f>
        <v>#REF!</v>
      </c>
      <c r="B423" s="795">
        <v>4128</v>
      </c>
      <c r="C423" s="796" t="s">
        <v>1116</v>
      </c>
      <c r="D423" s="795" t="s">
        <v>928</v>
      </c>
      <c r="E423" s="795"/>
      <c r="F423" s="795"/>
      <c r="G423" s="797">
        <v>98760</v>
      </c>
      <c r="H423" s="864"/>
    </row>
    <row r="424" spans="1:8">
      <c r="B424" s="799">
        <v>4278</v>
      </c>
      <c r="C424" s="800" t="s">
        <v>896</v>
      </c>
      <c r="D424" s="799" t="s">
        <v>897</v>
      </c>
      <c r="E424" s="799">
        <v>0.119999997317791</v>
      </c>
      <c r="F424" s="801">
        <v>19843</v>
      </c>
      <c r="G424" s="802">
        <v>2382</v>
      </c>
      <c r="H424" s="378"/>
    </row>
    <row r="425" spans="1:8">
      <c r="B425" s="799">
        <v>4521</v>
      </c>
      <c r="C425" s="800" t="s">
        <v>1032</v>
      </c>
      <c r="D425" s="799" t="s">
        <v>928</v>
      </c>
      <c r="E425" s="799">
        <v>4.1199998855590803</v>
      </c>
      <c r="F425" s="801">
        <v>23150</v>
      </c>
      <c r="G425" s="802">
        <v>95378</v>
      </c>
      <c r="H425" s="378"/>
    </row>
    <row r="426" spans="1:8">
      <c r="B426" s="799">
        <v>6092</v>
      </c>
      <c r="C426" s="800" t="s">
        <v>898</v>
      </c>
      <c r="D426" s="799" t="s">
        <v>899</v>
      </c>
      <c r="E426" s="799">
        <v>0.5</v>
      </c>
      <c r="F426" s="801">
        <v>2000</v>
      </c>
      <c r="G426" s="802">
        <v>1000</v>
      </c>
      <c r="H426" s="378"/>
    </row>
    <row r="427" spans="1:8" ht="60">
      <c r="A427" s="836" t="e">
        <f>VLOOKUP(B427,#REF!,1,0)-B427</f>
        <v>#REF!</v>
      </c>
      <c r="B427" s="795">
        <v>4130</v>
      </c>
      <c r="C427" s="796" t="s">
        <v>1117</v>
      </c>
      <c r="D427" s="795" t="s">
        <v>519</v>
      </c>
      <c r="E427" s="795"/>
      <c r="F427" s="795"/>
      <c r="G427" s="797">
        <v>754930</v>
      </c>
      <c r="H427" s="864"/>
    </row>
    <row r="428" spans="1:8">
      <c r="B428" s="799">
        <v>323</v>
      </c>
      <c r="C428" s="800" t="s">
        <v>971</v>
      </c>
      <c r="D428" s="799" t="s">
        <v>904</v>
      </c>
      <c r="E428" s="799">
        <v>7.5000002980232197E-2</v>
      </c>
      <c r="F428" s="801">
        <v>481950</v>
      </c>
      <c r="G428" s="802">
        <v>36147</v>
      </c>
      <c r="H428" s="378"/>
    </row>
    <row r="429" spans="1:8">
      <c r="B429" s="799">
        <v>324</v>
      </c>
      <c r="C429" s="800" t="s">
        <v>1070</v>
      </c>
      <c r="D429" s="799" t="s">
        <v>904</v>
      </c>
      <c r="E429" s="799">
        <v>1.60000007599592E-2</v>
      </c>
      <c r="F429" s="801">
        <v>490280</v>
      </c>
      <c r="G429" s="802">
        <v>7845</v>
      </c>
      <c r="H429" s="378"/>
    </row>
    <row r="430" spans="1:8">
      <c r="B430" s="799">
        <v>2273</v>
      </c>
      <c r="C430" s="800" t="s">
        <v>1071</v>
      </c>
      <c r="D430" s="799" t="s">
        <v>519</v>
      </c>
      <c r="E430" s="799">
        <v>118</v>
      </c>
      <c r="F430" s="801">
        <v>1032</v>
      </c>
      <c r="G430" s="802">
        <v>121776</v>
      </c>
      <c r="H430" s="378"/>
    </row>
    <row r="431" spans="1:8">
      <c r="B431" s="799">
        <v>3476</v>
      </c>
      <c r="C431" s="800" t="s">
        <v>974</v>
      </c>
      <c r="D431" s="799" t="s">
        <v>904</v>
      </c>
      <c r="E431" s="799">
        <v>8.79999995231628E-2</v>
      </c>
      <c r="F431" s="801">
        <v>391846</v>
      </c>
      <c r="G431" s="802">
        <v>34483</v>
      </c>
      <c r="H431" s="378"/>
    </row>
    <row r="432" spans="1:8">
      <c r="B432" s="799">
        <v>4273</v>
      </c>
      <c r="C432" s="800" t="s">
        <v>1050</v>
      </c>
      <c r="D432" s="799" t="s">
        <v>907</v>
      </c>
      <c r="E432" s="799">
        <v>1.0208999999999999</v>
      </c>
      <c r="F432" s="801">
        <v>155437</v>
      </c>
      <c r="G432" s="802">
        <v>158686</v>
      </c>
      <c r="H432" s="378"/>
    </row>
    <row r="433" spans="1:8">
      <c r="B433" s="799">
        <v>6092</v>
      </c>
      <c r="C433" s="800" t="s">
        <v>898</v>
      </c>
      <c r="D433" s="799" t="s">
        <v>899</v>
      </c>
      <c r="E433" s="799">
        <v>0.5</v>
      </c>
      <c r="F433" s="801">
        <v>2000</v>
      </c>
      <c r="G433" s="802">
        <v>1000</v>
      </c>
      <c r="H433" s="378"/>
    </row>
    <row r="434" spans="1:8">
      <c r="B434" s="799">
        <v>6543</v>
      </c>
      <c r="C434" s="800" t="s">
        <v>1118</v>
      </c>
      <c r="D434" s="799" t="s">
        <v>519</v>
      </c>
      <c r="E434" s="799">
        <v>1</v>
      </c>
      <c r="F434" s="801">
        <v>381540</v>
      </c>
      <c r="G434" s="802">
        <v>381540</v>
      </c>
      <c r="H434" s="378"/>
    </row>
    <row r="435" spans="1:8">
      <c r="B435" s="799">
        <v>7275</v>
      </c>
      <c r="C435" s="800" t="s">
        <v>1119</v>
      </c>
      <c r="D435" s="799" t="s">
        <v>519</v>
      </c>
      <c r="E435" s="799">
        <v>1.33000004291534</v>
      </c>
      <c r="F435" s="801">
        <v>10115</v>
      </c>
      <c r="G435" s="802">
        <v>13453</v>
      </c>
      <c r="H435" s="378"/>
    </row>
    <row r="436" spans="1:8" ht="45">
      <c r="A436" s="836" t="e">
        <f>VLOOKUP(B436,#REF!,1,0)-B436</f>
        <v>#REF!</v>
      </c>
      <c r="B436" s="795">
        <v>4142</v>
      </c>
      <c r="C436" s="796" t="s">
        <v>1120</v>
      </c>
      <c r="D436" s="795" t="s">
        <v>904</v>
      </c>
      <c r="E436" s="795"/>
      <c r="F436" s="795"/>
      <c r="G436" s="797">
        <v>162200</v>
      </c>
      <c r="H436" s="864"/>
    </row>
    <row r="437" spans="1:8">
      <c r="B437" s="799">
        <v>4279</v>
      </c>
      <c r="C437" s="800" t="s">
        <v>918</v>
      </c>
      <c r="D437" s="799" t="s">
        <v>897</v>
      </c>
      <c r="E437" s="799">
        <v>3.9999999105930301E-2</v>
      </c>
      <c r="F437" s="801">
        <v>27978</v>
      </c>
      <c r="G437" s="802">
        <v>1120</v>
      </c>
      <c r="H437" s="378"/>
    </row>
    <row r="438" spans="1:8" ht="25.5">
      <c r="B438" s="799">
        <v>6013</v>
      </c>
      <c r="C438" s="800" t="s">
        <v>1077</v>
      </c>
      <c r="D438" s="799" t="s">
        <v>897</v>
      </c>
      <c r="E438" s="799">
        <v>3.9999999105930301E-2</v>
      </c>
      <c r="F438" s="801">
        <v>279650</v>
      </c>
      <c r="G438" s="802">
        <v>11186</v>
      </c>
      <c r="H438" s="378"/>
    </row>
    <row r="439" spans="1:8" ht="38.25">
      <c r="B439" s="799">
        <v>6062</v>
      </c>
      <c r="C439" s="800" t="s">
        <v>1078</v>
      </c>
      <c r="D439" s="799" t="s">
        <v>897</v>
      </c>
      <c r="E439" s="799">
        <v>3.9999999105930301E-2</v>
      </c>
      <c r="F439" s="801">
        <v>181526</v>
      </c>
      <c r="G439" s="802">
        <v>7262</v>
      </c>
      <c r="H439" s="378"/>
    </row>
    <row r="440" spans="1:8">
      <c r="B440" s="799">
        <v>6092</v>
      </c>
      <c r="C440" s="800" t="s">
        <v>898</v>
      </c>
      <c r="D440" s="799" t="s">
        <v>899</v>
      </c>
      <c r="E440" s="799">
        <v>6.5599999427795401</v>
      </c>
      <c r="F440" s="801">
        <v>2000</v>
      </c>
      <c r="G440" s="802">
        <v>13120</v>
      </c>
      <c r="H440" s="378"/>
    </row>
    <row r="441" spans="1:8">
      <c r="B441" s="799">
        <v>6567</v>
      </c>
      <c r="C441" s="800" t="s">
        <v>1085</v>
      </c>
      <c r="D441" s="799" t="s">
        <v>897</v>
      </c>
      <c r="E441" s="799">
        <v>3.9999999105930301E-2</v>
      </c>
      <c r="F441" s="801">
        <v>39036</v>
      </c>
      <c r="G441" s="802">
        <v>1562</v>
      </c>
      <c r="H441" s="378"/>
    </row>
    <row r="442" spans="1:8">
      <c r="B442" s="799">
        <v>7162</v>
      </c>
      <c r="C442" s="800" t="s">
        <v>1121</v>
      </c>
      <c r="D442" s="799" t="s">
        <v>904</v>
      </c>
      <c r="E442" s="799">
        <v>1.29999995231628</v>
      </c>
      <c r="F442" s="801">
        <v>66640</v>
      </c>
      <c r="G442" s="802">
        <v>86632</v>
      </c>
      <c r="H442" s="378"/>
    </row>
    <row r="443" spans="1:8">
      <c r="B443" s="799">
        <v>7462</v>
      </c>
      <c r="C443" s="800" t="s">
        <v>912</v>
      </c>
      <c r="D443" s="799" t="s">
        <v>913</v>
      </c>
      <c r="E443" s="799">
        <v>26.25</v>
      </c>
      <c r="F443" s="801">
        <v>1574</v>
      </c>
      <c r="G443" s="802">
        <v>41318</v>
      </c>
      <c r="H443" s="378"/>
    </row>
    <row r="444" spans="1:8" ht="30">
      <c r="A444" s="836" t="e">
        <f>VLOOKUP(B444,#REF!,1,0)-B444</f>
        <v>#REF!</v>
      </c>
      <c r="B444" s="795">
        <v>4143</v>
      </c>
      <c r="C444" s="796" t="s">
        <v>1122</v>
      </c>
      <c r="D444" s="795" t="s">
        <v>928</v>
      </c>
      <c r="E444" s="795"/>
      <c r="F444" s="795"/>
      <c r="G444" s="797">
        <v>38152</v>
      </c>
      <c r="H444" s="864"/>
    </row>
    <row r="445" spans="1:8">
      <c r="B445" s="799">
        <v>4278</v>
      </c>
      <c r="C445" s="800" t="s">
        <v>896</v>
      </c>
      <c r="D445" s="799" t="s">
        <v>897</v>
      </c>
      <c r="E445" s="799">
        <v>7.0000000298023196E-2</v>
      </c>
      <c r="F445" s="801">
        <v>19843</v>
      </c>
      <c r="G445" s="802">
        <v>1390</v>
      </c>
      <c r="H445" s="378"/>
    </row>
    <row r="446" spans="1:8">
      <c r="B446" s="799">
        <v>6092</v>
      </c>
      <c r="C446" s="800" t="s">
        <v>898</v>
      </c>
      <c r="D446" s="799" t="s">
        <v>899</v>
      </c>
      <c r="E446" s="799">
        <v>0.5</v>
      </c>
      <c r="F446" s="801">
        <v>2000</v>
      </c>
      <c r="G446" s="802">
        <v>1000</v>
      </c>
      <c r="H446" s="378"/>
    </row>
    <row r="447" spans="1:8">
      <c r="B447" s="799">
        <v>7080</v>
      </c>
      <c r="C447" s="800" t="s">
        <v>1123</v>
      </c>
      <c r="D447" s="799" t="s">
        <v>928</v>
      </c>
      <c r="E447" s="799">
        <v>1.0299999713897701</v>
      </c>
      <c r="F447" s="801">
        <v>31765</v>
      </c>
      <c r="G447" s="802">
        <v>32718</v>
      </c>
      <c r="H447" s="378"/>
    </row>
    <row r="448" spans="1:8">
      <c r="B448" s="799">
        <v>7307</v>
      </c>
      <c r="C448" s="800" t="s">
        <v>1124</v>
      </c>
      <c r="D448" s="799" t="s">
        <v>519</v>
      </c>
      <c r="E448" s="799">
        <v>2.2199999541044201E-2</v>
      </c>
      <c r="F448" s="801">
        <v>89900</v>
      </c>
      <c r="G448" s="802">
        <v>1996</v>
      </c>
      <c r="H448" s="378"/>
    </row>
    <row r="449" spans="1:8">
      <c r="B449" s="799">
        <v>7336</v>
      </c>
      <c r="C449" s="800" t="s">
        <v>1125</v>
      </c>
      <c r="D449" s="799" t="s">
        <v>519</v>
      </c>
      <c r="E449" s="799">
        <v>2.2199999541044201E-2</v>
      </c>
      <c r="F449" s="801">
        <v>47200</v>
      </c>
      <c r="G449" s="802">
        <v>1048</v>
      </c>
      <c r="H449" s="378"/>
    </row>
    <row r="450" spans="1:8" ht="30">
      <c r="A450" s="836" t="e">
        <f>VLOOKUP(B450,#REF!,1,0)-B450</f>
        <v>#REF!</v>
      </c>
      <c r="B450" s="795">
        <v>4144</v>
      </c>
      <c r="C450" s="796" t="s">
        <v>1126</v>
      </c>
      <c r="D450" s="795" t="s">
        <v>928</v>
      </c>
      <c r="E450" s="795"/>
      <c r="F450" s="795"/>
      <c r="G450" s="797">
        <v>77284</v>
      </c>
      <c r="H450" s="864"/>
    </row>
    <row r="451" spans="1:8">
      <c r="B451" s="799">
        <v>4278</v>
      </c>
      <c r="C451" s="800" t="s">
        <v>896</v>
      </c>
      <c r="D451" s="799" t="s">
        <v>897</v>
      </c>
      <c r="E451" s="799">
        <v>7.0000000298023196E-2</v>
      </c>
      <c r="F451" s="801">
        <v>19843</v>
      </c>
      <c r="G451" s="802">
        <v>1390</v>
      </c>
      <c r="H451" s="378"/>
    </row>
    <row r="452" spans="1:8">
      <c r="B452" s="799">
        <v>6092</v>
      </c>
      <c r="C452" s="800" t="s">
        <v>898</v>
      </c>
      <c r="D452" s="799" t="s">
        <v>899</v>
      </c>
      <c r="E452" s="799">
        <v>0.5</v>
      </c>
      <c r="F452" s="801">
        <v>2000</v>
      </c>
      <c r="G452" s="802">
        <v>1000</v>
      </c>
      <c r="H452" s="378"/>
    </row>
    <row r="453" spans="1:8">
      <c r="B453" s="799">
        <v>7081</v>
      </c>
      <c r="C453" s="800" t="s">
        <v>1127</v>
      </c>
      <c r="D453" s="799" t="s">
        <v>928</v>
      </c>
      <c r="E453" s="799">
        <v>1.0299999713897701</v>
      </c>
      <c r="F453" s="801">
        <v>66655</v>
      </c>
      <c r="G453" s="802">
        <v>68655</v>
      </c>
      <c r="H453" s="378"/>
    </row>
    <row r="454" spans="1:8">
      <c r="B454" s="799">
        <v>7307</v>
      </c>
      <c r="C454" s="800" t="s">
        <v>1124</v>
      </c>
      <c r="D454" s="799" t="s">
        <v>519</v>
      </c>
      <c r="E454" s="799">
        <v>4.5499999076127999E-2</v>
      </c>
      <c r="F454" s="801">
        <v>89900</v>
      </c>
      <c r="G454" s="802">
        <v>4091</v>
      </c>
      <c r="H454" s="378"/>
    </row>
    <row r="455" spans="1:8">
      <c r="B455" s="799">
        <v>7336</v>
      </c>
      <c r="C455" s="800" t="s">
        <v>1125</v>
      </c>
      <c r="D455" s="799" t="s">
        <v>519</v>
      </c>
      <c r="E455" s="799">
        <v>4.5499999076127999E-2</v>
      </c>
      <c r="F455" s="801">
        <v>47200</v>
      </c>
      <c r="G455" s="802">
        <v>2148</v>
      </c>
      <c r="H455" s="378"/>
    </row>
    <row r="456" spans="1:8" ht="30">
      <c r="A456" s="836" t="e">
        <f>VLOOKUP(B456,#REF!,1,0)-B456</f>
        <v>#REF!</v>
      </c>
      <c r="B456" s="795">
        <v>4239</v>
      </c>
      <c r="C456" s="796" t="s">
        <v>1128</v>
      </c>
      <c r="D456" s="795" t="s">
        <v>928</v>
      </c>
      <c r="E456" s="795"/>
      <c r="F456" s="795"/>
      <c r="G456" s="797">
        <v>5912</v>
      </c>
      <c r="H456" s="864"/>
    </row>
    <row r="457" spans="1:8">
      <c r="B457" s="799">
        <v>4478</v>
      </c>
      <c r="C457" s="800" t="s">
        <v>1129</v>
      </c>
      <c r="D457" s="799" t="s">
        <v>907</v>
      </c>
      <c r="E457" s="799">
        <v>2.0417999543622199E-2</v>
      </c>
      <c r="F457" s="801">
        <v>127444</v>
      </c>
      <c r="G457" s="802">
        <v>2603</v>
      </c>
      <c r="H457" s="378"/>
    </row>
    <row r="458" spans="1:8">
      <c r="B458" s="799">
        <v>6092</v>
      </c>
      <c r="C458" s="800" t="s">
        <v>898</v>
      </c>
      <c r="D458" s="799" t="s">
        <v>899</v>
      </c>
      <c r="E458" s="799">
        <v>4.2925000190734898E-2</v>
      </c>
      <c r="F458" s="801">
        <v>2000</v>
      </c>
      <c r="G458" s="802">
        <v>86</v>
      </c>
      <c r="H458" s="378"/>
    </row>
    <row r="459" spans="1:8">
      <c r="B459" s="799">
        <v>6098</v>
      </c>
      <c r="C459" s="800" t="s">
        <v>925</v>
      </c>
      <c r="D459" s="799" t="s">
        <v>926</v>
      </c>
      <c r="E459" s="799">
        <v>5</v>
      </c>
      <c r="F459" s="801">
        <v>23</v>
      </c>
      <c r="G459" s="802">
        <v>115</v>
      </c>
      <c r="H459" s="378"/>
    </row>
    <row r="460" spans="1:8" ht="25.5">
      <c r="B460" s="799">
        <v>7009</v>
      </c>
      <c r="C460" s="800" t="s">
        <v>1130</v>
      </c>
      <c r="D460" s="799" t="s">
        <v>924</v>
      </c>
      <c r="E460" s="799">
        <v>1.9999999552965199E-2</v>
      </c>
      <c r="F460" s="801">
        <v>101829</v>
      </c>
      <c r="G460" s="802">
        <v>2037</v>
      </c>
      <c r="H460" s="378"/>
    </row>
    <row r="461" spans="1:8" ht="25.5">
      <c r="B461" s="799">
        <v>7434</v>
      </c>
      <c r="C461" s="800" t="s">
        <v>1131</v>
      </c>
      <c r="D461" s="799" t="s">
        <v>519</v>
      </c>
      <c r="E461" s="799">
        <v>2.0000000949949E-3</v>
      </c>
      <c r="F461" s="801">
        <v>535000</v>
      </c>
      <c r="G461" s="802">
        <v>1071</v>
      </c>
      <c r="H461" s="378"/>
    </row>
    <row r="462" spans="1:8" ht="45">
      <c r="A462" s="836" t="e">
        <f>VLOOKUP(B462,#REF!,1,0)-B462</f>
        <v>#REF!</v>
      </c>
      <c r="B462" s="795">
        <v>4240</v>
      </c>
      <c r="C462" s="796" t="s">
        <v>1132</v>
      </c>
      <c r="D462" s="795" t="s">
        <v>928</v>
      </c>
      <c r="E462" s="795"/>
      <c r="F462" s="795"/>
      <c r="G462" s="797">
        <v>16824</v>
      </c>
      <c r="H462" s="864"/>
    </row>
    <row r="463" spans="1:8">
      <c r="B463" s="799">
        <v>7216</v>
      </c>
      <c r="C463" s="800" t="s">
        <v>1133</v>
      </c>
      <c r="D463" s="799" t="s">
        <v>777</v>
      </c>
      <c r="E463" s="799">
        <v>0.119999997317791</v>
      </c>
      <c r="F463" s="801">
        <v>140192</v>
      </c>
      <c r="G463" s="802">
        <v>16824</v>
      </c>
      <c r="H463" s="378"/>
    </row>
    <row r="464" spans="1:8" ht="30">
      <c r="A464" s="836" t="e">
        <f>VLOOKUP(B464,#REF!,1,0)-B464</f>
        <v>#REF!</v>
      </c>
      <c r="B464" s="795">
        <v>4265</v>
      </c>
      <c r="C464" s="796" t="s">
        <v>1134</v>
      </c>
      <c r="D464" s="795" t="s">
        <v>928</v>
      </c>
      <c r="E464" s="795"/>
      <c r="F464" s="795"/>
      <c r="G464" s="797">
        <v>119072</v>
      </c>
      <c r="H464" s="864"/>
    </row>
    <row r="465" spans="1:8">
      <c r="B465" s="799">
        <v>4280</v>
      </c>
      <c r="C465" s="800" t="s">
        <v>932</v>
      </c>
      <c r="D465" s="799" t="s">
        <v>897</v>
      </c>
      <c r="E465" s="799">
        <v>0.62900000810623102</v>
      </c>
      <c r="F465" s="801">
        <v>21629</v>
      </c>
      <c r="G465" s="802">
        <v>13605</v>
      </c>
      <c r="H465" s="378"/>
    </row>
    <row r="466" spans="1:8">
      <c r="B466" s="799">
        <v>6092</v>
      </c>
      <c r="C466" s="800" t="s">
        <v>898</v>
      </c>
      <c r="D466" s="799" t="s">
        <v>899</v>
      </c>
      <c r="E466" s="799">
        <v>0.5</v>
      </c>
      <c r="F466" s="801">
        <v>2000</v>
      </c>
      <c r="G466" s="802">
        <v>1000</v>
      </c>
      <c r="H466" s="378"/>
    </row>
    <row r="467" spans="1:8">
      <c r="B467" s="799">
        <v>6158</v>
      </c>
      <c r="C467" s="800" t="s">
        <v>1135</v>
      </c>
      <c r="D467" s="799" t="s">
        <v>928</v>
      </c>
      <c r="E467" s="799">
        <v>1</v>
      </c>
      <c r="F467" s="801">
        <v>104467</v>
      </c>
      <c r="G467" s="802">
        <v>104467</v>
      </c>
      <c r="H467" s="378"/>
    </row>
    <row r="468" spans="1:8" ht="30">
      <c r="A468" s="836" t="e">
        <f>VLOOKUP(B468,#REF!,1,0)-B468</f>
        <v>#REF!</v>
      </c>
      <c r="B468" s="795">
        <v>4266</v>
      </c>
      <c r="C468" s="796" t="s">
        <v>1136</v>
      </c>
      <c r="D468" s="795" t="s">
        <v>904</v>
      </c>
      <c r="E468" s="795"/>
      <c r="F468" s="795"/>
      <c r="G468" s="797">
        <v>48624</v>
      </c>
      <c r="H468" s="864"/>
    </row>
    <row r="469" spans="1:8">
      <c r="B469" s="799">
        <v>4278</v>
      </c>
      <c r="C469" s="800" t="s">
        <v>896</v>
      </c>
      <c r="D469" s="799" t="s">
        <v>897</v>
      </c>
      <c r="E469" s="799">
        <v>2.4000000953674299</v>
      </c>
      <c r="F469" s="801">
        <v>19843</v>
      </c>
      <c r="G469" s="802">
        <v>47624</v>
      </c>
      <c r="H469" s="378"/>
    </row>
    <row r="470" spans="1:8">
      <c r="B470" s="799">
        <v>6092</v>
      </c>
      <c r="C470" s="800" t="s">
        <v>898</v>
      </c>
      <c r="D470" s="799" t="s">
        <v>899</v>
      </c>
      <c r="E470" s="799">
        <v>0.5</v>
      </c>
      <c r="F470" s="801">
        <v>2000</v>
      </c>
      <c r="G470" s="802">
        <v>1000</v>
      </c>
      <c r="H470" s="378"/>
    </row>
    <row r="471" spans="1:8" ht="15">
      <c r="A471" s="836" t="e">
        <f>VLOOKUP(B471,#REF!,1,0)-B471</f>
        <v>#REF!</v>
      </c>
      <c r="B471" s="795">
        <v>4301</v>
      </c>
      <c r="C471" s="796" t="s">
        <v>1137</v>
      </c>
      <c r="D471" s="795" t="s">
        <v>928</v>
      </c>
      <c r="E471" s="795"/>
      <c r="F471" s="795"/>
      <c r="G471" s="797">
        <v>417080</v>
      </c>
      <c r="H471" s="864"/>
    </row>
    <row r="472" spans="1:8">
      <c r="B472" s="799">
        <v>323</v>
      </c>
      <c r="C472" s="800" t="s">
        <v>971</v>
      </c>
      <c r="D472" s="799" t="s">
        <v>904</v>
      </c>
      <c r="E472" s="799">
        <v>0.230000004172325</v>
      </c>
      <c r="F472" s="801">
        <v>481950</v>
      </c>
      <c r="G472" s="802">
        <v>110849</v>
      </c>
      <c r="H472" s="378"/>
    </row>
    <row r="473" spans="1:8">
      <c r="B473" s="799">
        <v>366</v>
      </c>
      <c r="C473" s="800" t="s">
        <v>1103</v>
      </c>
      <c r="D473" s="799" t="s">
        <v>904</v>
      </c>
      <c r="E473" s="799">
        <v>7.0000000298023196E-2</v>
      </c>
      <c r="F473" s="801">
        <v>525980</v>
      </c>
      <c r="G473" s="802">
        <v>36819</v>
      </c>
      <c r="H473" s="378"/>
    </row>
    <row r="474" spans="1:8">
      <c r="B474" s="799">
        <v>1794</v>
      </c>
      <c r="C474" s="800" t="s">
        <v>972</v>
      </c>
      <c r="D474" s="799" t="s">
        <v>973</v>
      </c>
      <c r="E474" s="799">
        <v>1.41600000858306</v>
      </c>
      <c r="F474" s="801">
        <v>6307</v>
      </c>
      <c r="G474" s="802">
        <v>8931</v>
      </c>
      <c r="H474" s="378"/>
    </row>
    <row r="475" spans="1:8">
      <c r="B475" s="799">
        <v>2273</v>
      </c>
      <c r="C475" s="800" t="s">
        <v>1071</v>
      </c>
      <c r="D475" s="799" t="s">
        <v>519</v>
      </c>
      <c r="E475" s="799">
        <v>94</v>
      </c>
      <c r="F475" s="801">
        <v>1032</v>
      </c>
      <c r="G475" s="802">
        <v>97008</v>
      </c>
      <c r="H475" s="378"/>
    </row>
    <row r="476" spans="1:8">
      <c r="B476" s="799">
        <v>4274</v>
      </c>
      <c r="C476" s="800" t="s">
        <v>915</v>
      </c>
      <c r="D476" s="799" t="s">
        <v>907</v>
      </c>
      <c r="E476" s="799">
        <v>0.25522192622210499</v>
      </c>
      <c r="F476" s="801">
        <v>219159</v>
      </c>
      <c r="G476" s="802">
        <v>55935</v>
      </c>
      <c r="H476" s="378"/>
    </row>
    <row r="477" spans="1:8">
      <c r="B477" s="799">
        <v>5038</v>
      </c>
      <c r="C477" s="800" t="s">
        <v>976</v>
      </c>
      <c r="D477" s="799" t="s">
        <v>973</v>
      </c>
      <c r="E477" s="799">
        <v>21.2299995422363</v>
      </c>
      <c r="F477" s="801">
        <v>4570</v>
      </c>
      <c r="G477" s="802">
        <v>97022</v>
      </c>
      <c r="H477" s="378"/>
    </row>
    <row r="478" spans="1:8">
      <c r="B478" s="799">
        <v>6092</v>
      </c>
      <c r="C478" s="800" t="s">
        <v>898</v>
      </c>
      <c r="D478" s="799" t="s">
        <v>899</v>
      </c>
      <c r="E478" s="799">
        <v>0.20000000298023199</v>
      </c>
      <c r="F478" s="801">
        <v>2000</v>
      </c>
      <c r="G478" s="802">
        <v>401</v>
      </c>
      <c r="H478" s="378"/>
    </row>
    <row r="479" spans="1:8">
      <c r="B479" s="799">
        <v>7275</v>
      </c>
      <c r="C479" s="800" t="s">
        <v>1119</v>
      </c>
      <c r="D479" s="799" t="s">
        <v>519</v>
      </c>
      <c r="E479" s="799">
        <v>1</v>
      </c>
      <c r="F479" s="801">
        <v>10115</v>
      </c>
      <c r="G479" s="802">
        <v>10115</v>
      </c>
      <c r="H479" s="378"/>
    </row>
    <row r="480" spans="1:8" ht="30">
      <c r="A480" s="836" t="e">
        <f>VLOOKUP(B480,#REF!,1,0)-B480</f>
        <v>#REF!</v>
      </c>
      <c r="B480" s="795">
        <v>4331</v>
      </c>
      <c r="C480" s="796" t="s">
        <v>1138</v>
      </c>
      <c r="D480" s="795" t="s">
        <v>519</v>
      </c>
      <c r="E480" s="795"/>
      <c r="F480" s="795"/>
      <c r="G480" s="797">
        <v>958228</v>
      </c>
      <c r="H480" s="864"/>
    </row>
    <row r="481" spans="1:8">
      <c r="B481" s="799">
        <v>325</v>
      </c>
      <c r="C481" s="800" t="s">
        <v>1139</v>
      </c>
      <c r="D481" s="799" t="s">
        <v>904</v>
      </c>
      <c r="E481" s="799">
        <v>0.140000000596046</v>
      </c>
      <c r="F481" s="801">
        <v>508130</v>
      </c>
      <c r="G481" s="802">
        <v>71139</v>
      </c>
      <c r="H481" s="378"/>
    </row>
    <row r="482" spans="1:8">
      <c r="B482" s="799">
        <v>366</v>
      </c>
      <c r="C482" s="800" t="s">
        <v>1103</v>
      </c>
      <c r="D482" s="799" t="s">
        <v>904</v>
      </c>
      <c r="E482" s="799">
        <v>0.15000000596046401</v>
      </c>
      <c r="F482" s="801">
        <v>525980</v>
      </c>
      <c r="G482" s="802">
        <v>78898</v>
      </c>
      <c r="H482" s="378"/>
    </row>
    <row r="483" spans="1:8">
      <c r="B483" s="799">
        <v>2798</v>
      </c>
      <c r="C483" s="800" t="s">
        <v>989</v>
      </c>
      <c r="D483" s="799" t="s">
        <v>519</v>
      </c>
      <c r="E483" s="799">
        <v>160</v>
      </c>
      <c r="F483" s="801">
        <v>590</v>
      </c>
      <c r="G483" s="802">
        <v>94400</v>
      </c>
      <c r="H483" s="378"/>
    </row>
    <row r="484" spans="1:8">
      <c r="B484" s="799">
        <v>4274</v>
      </c>
      <c r="C484" s="800" t="s">
        <v>915</v>
      </c>
      <c r="D484" s="799" t="s">
        <v>907</v>
      </c>
      <c r="E484" s="799">
        <v>0.51044999999999996</v>
      </c>
      <c r="F484" s="801">
        <v>219159</v>
      </c>
      <c r="G484" s="802">
        <v>111870</v>
      </c>
      <c r="H484" s="378"/>
    </row>
    <row r="485" spans="1:8">
      <c r="B485" s="799">
        <v>5056</v>
      </c>
      <c r="C485" s="800" t="s">
        <v>1140</v>
      </c>
      <c r="D485" s="799" t="s">
        <v>904</v>
      </c>
      <c r="E485" s="799">
        <v>5.0000000745058101E-2</v>
      </c>
      <c r="F485" s="801">
        <v>508130</v>
      </c>
      <c r="G485" s="802">
        <v>25407</v>
      </c>
      <c r="H485" s="378"/>
    </row>
    <row r="486" spans="1:8">
      <c r="B486" s="799">
        <v>6092</v>
      </c>
      <c r="C486" s="800" t="s">
        <v>898</v>
      </c>
      <c r="D486" s="799" t="s">
        <v>899</v>
      </c>
      <c r="E486" s="799">
        <v>0.20000000298023199</v>
      </c>
      <c r="F486" s="801">
        <v>2000</v>
      </c>
      <c r="G486" s="802">
        <v>401</v>
      </c>
      <c r="H486" s="378"/>
    </row>
    <row r="487" spans="1:8">
      <c r="B487" s="799">
        <v>7266</v>
      </c>
      <c r="C487" s="800" t="s">
        <v>1141</v>
      </c>
      <c r="D487" s="799" t="s">
        <v>519</v>
      </c>
      <c r="E487" s="799">
        <v>1</v>
      </c>
      <c r="F487" s="801">
        <v>22015</v>
      </c>
      <c r="G487" s="802">
        <v>22015</v>
      </c>
      <c r="H487" s="378"/>
    </row>
    <row r="488" spans="1:8">
      <c r="B488" s="799">
        <v>7295</v>
      </c>
      <c r="C488" s="800" t="s">
        <v>1142</v>
      </c>
      <c r="D488" s="799" t="s">
        <v>519</v>
      </c>
      <c r="E488" s="799">
        <v>1</v>
      </c>
      <c r="F488" s="801">
        <v>554098</v>
      </c>
      <c r="G488" s="802">
        <v>554098</v>
      </c>
      <c r="H488" s="378"/>
    </row>
    <row r="489" spans="1:8" ht="22.15" customHeight="1">
      <c r="A489" s="836" t="e">
        <f>VLOOKUP(B489,#REF!,1,0)-B489</f>
        <v>#REF!</v>
      </c>
      <c r="B489" s="795">
        <v>4332</v>
      </c>
      <c r="C489" s="796" t="s">
        <v>1143</v>
      </c>
      <c r="D489" s="795" t="s">
        <v>519</v>
      </c>
      <c r="E489" s="795"/>
      <c r="F489" s="795"/>
      <c r="G489" s="797">
        <v>3280284</v>
      </c>
      <c r="H489" s="864"/>
    </row>
    <row r="490" spans="1:8">
      <c r="B490" s="799">
        <v>324</v>
      </c>
      <c r="C490" s="800" t="s">
        <v>1070</v>
      </c>
      <c r="D490" s="799" t="s">
        <v>904</v>
      </c>
      <c r="E490" s="799">
        <v>2.3599998950958199</v>
      </c>
      <c r="F490" s="801">
        <v>490280</v>
      </c>
      <c r="G490" s="802">
        <v>1157061</v>
      </c>
      <c r="H490" s="378"/>
    </row>
    <row r="491" spans="1:8">
      <c r="B491" s="799">
        <v>366</v>
      </c>
      <c r="C491" s="800" t="s">
        <v>1103</v>
      </c>
      <c r="D491" s="799" t="s">
        <v>904</v>
      </c>
      <c r="E491" s="799">
        <v>0.119999997317791</v>
      </c>
      <c r="F491" s="801">
        <v>525980</v>
      </c>
      <c r="G491" s="802">
        <v>63118</v>
      </c>
      <c r="H491" s="378"/>
    </row>
    <row r="492" spans="1:8">
      <c r="B492" s="799">
        <v>1794</v>
      </c>
      <c r="C492" s="800" t="s">
        <v>972</v>
      </c>
      <c r="D492" s="799" t="s">
        <v>973</v>
      </c>
      <c r="E492" s="799">
        <v>3</v>
      </c>
      <c r="F492" s="801">
        <v>6307</v>
      </c>
      <c r="G492" s="802">
        <v>18921</v>
      </c>
      <c r="H492" s="378"/>
    </row>
    <row r="493" spans="1:8">
      <c r="B493" s="799">
        <v>4274</v>
      </c>
      <c r="C493" s="800" t="s">
        <v>915</v>
      </c>
      <c r="D493" s="799" t="s">
        <v>907</v>
      </c>
      <c r="E493" s="799">
        <v>1.53134385244421</v>
      </c>
      <c r="F493" s="801">
        <v>219159</v>
      </c>
      <c r="G493" s="802">
        <v>335608</v>
      </c>
      <c r="H493" s="378"/>
    </row>
    <row r="494" spans="1:8">
      <c r="B494" s="799">
        <v>5038</v>
      </c>
      <c r="C494" s="800" t="s">
        <v>976</v>
      </c>
      <c r="D494" s="799" t="s">
        <v>973</v>
      </c>
      <c r="E494" s="799">
        <v>45</v>
      </c>
      <c r="F494" s="801">
        <v>4570</v>
      </c>
      <c r="G494" s="802">
        <v>205650</v>
      </c>
      <c r="H494" s="378"/>
    </row>
    <row r="495" spans="1:8">
      <c r="B495" s="799">
        <v>6092</v>
      </c>
      <c r="C495" s="800" t="s">
        <v>898</v>
      </c>
      <c r="D495" s="799" t="s">
        <v>899</v>
      </c>
      <c r="E495" s="799">
        <v>1.93700003623962</v>
      </c>
      <c r="F495" s="801">
        <v>2000</v>
      </c>
      <c r="G495" s="802">
        <v>3875</v>
      </c>
      <c r="H495" s="378"/>
    </row>
    <row r="496" spans="1:8">
      <c r="B496" s="799">
        <v>6578</v>
      </c>
      <c r="C496" s="800" t="s">
        <v>1111</v>
      </c>
      <c r="D496" s="799" t="s">
        <v>904</v>
      </c>
      <c r="E496" s="799">
        <v>5.0000000745058101E-2</v>
      </c>
      <c r="F496" s="801">
        <v>74970</v>
      </c>
      <c r="G496" s="802">
        <v>3749</v>
      </c>
      <c r="H496" s="378"/>
    </row>
    <row r="497" spans="1:8">
      <c r="B497" s="799">
        <v>7088</v>
      </c>
      <c r="C497" s="800" t="s">
        <v>981</v>
      </c>
      <c r="D497" s="799" t="s">
        <v>973</v>
      </c>
      <c r="E497" s="799">
        <v>65</v>
      </c>
      <c r="F497" s="801">
        <v>4522</v>
      </c>
      <c r="G497" s="802">
        <v>293930</v>
      </c>
      <c r="H497" s="378"/>
    </row>
    <row r="498" spans="1:8">
      <c r="B498" s="799">
        <v>7256</v>
      </c>
      <c r="C498" s="800" t="s">
        <v>1144</v>
      </c>
      <c r="D498" s="799" t="s">
        <v>519</v>
      </c>
      <c r="E498" s="799">
        <v>3</v>
      </c>
      <c r="F498" s="801">
        <v>12852</v>
      </c>
      <c r="G498" s="802">
        <v>38556</v>
      </c>
      <c r="H498" s="378"/>
    </row>
    <row r="499" spans="1:8">
      <c r="B499" s="799">
        <v>7266</v>
      </c>
      <c r="C499" s="800" t="s">
        <v>1141</v>
      </c>
      <c r="D499" s="799" t="s">
        <v>519</v>
      </c>
      <c r="E499" s="799">
        <v>6</v>
      </c>
      <c r="F499" s="801">
        <v>22015</v>
      </c>
      <c r="G499" s="802">
        <v>132090</v>
      </c>
      <c r="H499" s="378"/>
    </row>
    <row r="500" spans="1:8">
      <c r="B500" s="799">
        <v>7282</v>
      </c>
      <c r="C500" s="800" t="s">
        <v>1145</v>
      </c>
      <c r="D500" s="799" t="s">
        <v>519</v>
      </c>
      <c r="E500" s="799">
        <v>5</v>
      </c>
      <c r="F500" s="801">
        <v>8400</v>
      </c>
      <c r="G500" s="802">
        <v>42000</v>
      </c>
      <c r="H500" s="378"/>
    </row>
    <row r="501" spans="1:8">
      <c r="B501" s="799">
        <v>7289</v>
      </c>
      <c r="C501" s="800" t="s">
        <v>1146</v>
      </c>
      <c r="D501" s="799" t="s">
        <v>519</v>
      </c>
      <c r="E501" s="799">
        <v>125</v>
      </c>
      <c r="F501" s="801">
        <v>4907</v>
      </c>
      <c r="G501" s="802">
        <v>613375</v>
      </c>
      <c r="H501" s="378"/>
    </row>
    <row r="502" spans="1:8">
      <c r="B502" s="799">
        <v>7291</v>
      </c>
      <c r="C502" s="800" t="s">
        <v>1147</v>
      </c>
      <c r="D502" s="799" t="s">
        <v>519</v>
      </c>
      <c r="E502" s="799">
        <v>1</v>
      </c>
      <c r="F502" s="801">
        <v>372351</v>
      </c>
      <c r="G502" s="802">
        <v>372351</v>
      </c>
      <c r="H502" s="378"/>
    </row>
    <row r="503" spans="1:8" ht="74.45" customHeight="1">
      <c r="A503" s="836" t="e">
        <f>VLOOKUP(B503,#REF!,1,0)-B503</f>
        <v>#REF!</v>
      </c>
      <c r="B503" s="795">
        <v>4347</v>
      </c>
      <c r="C503" s="796" t="s">
        <v>1148</v>
      </c>
      <c r="D503" s="795" t="s">
        <v>928</v>
      </c>
      <c r="E503" s="795"/>
      <c r="F503" s="795"/>
      <c r="G503" s="797">
        <v>959002</v>
      </c>
      <c r="H503" s="864"/>
    </row>
    <row r="504" spans="1:8" ht="51">
      <c r="B504" s="799">
        <v>3017</v>
      </c>
      <c r="C504" s="800" t="s">
        <v>910</v>
      </c>
      <c r="D504" s="799" t="s">
        <v>904</v>
      </c>
      <c r="E504" s="799">
        <v>2.0280001163482599</v>
      </c>
      <c r="F504" s="801">
        <v>37721</v>
      </c>
      <c r="G504" s="802">
        <v>76499</v>
      </c>
      <c r="H504" s="378"/>
    </row>
    <row r="505" spans="1:8" ht="25.5">
      <c r="B505" s="799">
        <v>3024</v>
      </c>
      <c r="C505" s="800" t="s">
        <v>921</v>
      </c>
      <c r="D505" s="799" t="s">
        <v>904</v>
      </c>
      <c r="E505" s="799">
        <v>0.88050001859664895</v>
      </c>
      <c r="F505" s="801">
        <v>121032</v>
      </c>
      <c r="G505" s="802">
        <v>106569</v>
      </c>
      <c r="H505" s="378"/>
    </row>
    <row r="506" spans="1:8" ht="25.5">
      <c r="B506" s="799">
        <v>3436</v>
      </c>
      <c r="C506" s="800" t="s">
        <v>984</v>
      </c>
      <c r="D506" s="799" t="s">
        <v>904</v>
      </c>
      <c r="E506" s="799">
        <v>0.33660000562667802</v>
      </c>
      <c r="F506" s="801">
        <v>104957</v>
      </c>
      <c r="G506" s="802">
        <v>35329</v>
      </c>
      <c r="H506" s="378"/>
    </row>
    <row r="507" spans="1:8" ht="25.5">
      <c r="B507" s="799">
        <v>4266</v>
      </c>
      <c r="C507" s="800" t="s">
        <v>1136</v>
      </c>
      <c r="D507" s="799" t="s">
        <v>904</v>
      </c>
      <c r="E507" s="799">
        <v>1.5550999641418399</v>
      </c>
      <c r="F507" s="801">
        <v>48624</v>
      </c>
      <c r="G507" s="802">
        <v>75616</v>
      </c>
      <c r="H507" s="378"/>
    </row>
    <row r="508" spans="1:8">
      <c r="B508" s="799">
        <v>4340</v>
      </c>
      <c r="C508" s="800" t="s">
        <v>1149</v>
      </c>
      <c r="D508" s="799" t="s">
        <v>928</v>
      </c>
      <c r="E508" s="799">
        <v>8</v>
      </c>
      <c r="F508" s="801">
        <v>3484</v>
      </c>
      <c r="G508" s="802">
        <v>27872</v>
      </c>
      <c r="H508" s="378"/>
    </row>
    <row r="509" spans="1:8">
      <c r="B509" s="799">
        <v>7260</v>
      </c>
      <c r="C509" s="800" t="s">
        <v>900</v>
      </c>
      <c r="D509" s="799" t="s">
        <v>519</v>
      </c>
      <c r="E509" s="799">
        <v>0.33000001311302202</v>
      </c>
      <c r="F509" s="801">
        <v>6426</v>
      </c>
      <c r="G509" s="802">
        <v>2121</v>
      </c>
      <c r="H509" s="378"/>
    </row>
    <row r="510" spans="1:8">
      <c r="B510" s="799">
        <v>7305</v>
      </c>
      <c r="C510" s="800" t="s">
        <v>1150</v>
      </c>
      <c r="D510" s="799" t="s">
        <v>928</v>
      </c>
      <c r="E510" s="799">
        <v>8.2399997711181605</v>
      </c>
      <c r="F510" s="801">
        <v>70974</v>
      </c>
      <c r="G510" s="802">
        <v>584826</v>
      </c>
      <c r="H510" s="378"/>
    </row>
    <row r="511" spans="1:8">
      <c r="B511" s="799">
        <v>7306</v>
      </c>
      <c r="C511" s="800" t="s">
        <v>1151</v>
      </c>
      <c r="D511" s="799" t="s">
        <v>519</v>
      </c>
      <c r="E511" s="799">
        <v>9.9999997764825804E-3</v>
      </c>
      <c r="F511" s="801">
        <v>26418</v>
      </c>
      <c r="G511" s="802">
        <v>265</v>
      </c>
      <c r="H511" s="378"/>
    </row>
    <row r="512" spans="1:8">
      <c r="B512" s="799">
        <v>7307</v>
      </c>
      <c r="C512" s="800" t="s">
        <v>1124</v>
      </c>
      <c r="D512" s="799" t="s">
        <v>519</v>
      </c>
      <c r="E512" s="799">
        <v>0.36399999260902399</v>
      </c>
      <c r="F512" s="801">
        <v>89900</v>
      </c>
      <c r="G512" s="802">
        <v>32724</v>
      </c>
      <c r="H512" s="378"/>
    </row>
    <row r="513" spans="1:8">
      <c r="B513" s="799">
        <v>7336</v>
      </c>
      <c r="C513" s="800" t="s">
        <v>1125</v>
      </c>
      <c r="D513" s="799" t="s">
        <v>519</v>
      </c>
      <c r="E513" s="799">
        <v>0.36399999260902399</v>
      </c>
      <c r="F513" s="801">
        <v>47200</v>
      </c>
      <c r="G513" s="802">
        <v>17181</v>
      </c>
      <c r="H513" s="378"/>
    </row>
    <row r="514" spans="1:8" ht="30">
      <c r="A514" s="836" t="e">
        <f>VLOOKUP(B514,#REF!,1,0)-B514</f>
        <v>#REF!</v>
      </c>
      <c r="B514" s="795">
        <v>4390</v>
      </c>
      <c r="C514" s="796" t="s">
        <v>1152</v>
      </c>
      <c r="D514" s="795" t="s">
        <v>904</v>
      </c>
      <c r="E514" s="795"/>
      <c r="F514" s="795"/>
      <c r="G514" s="797">
        <v>86551</v>
      </c>
      <c r="H514" s="864"/>
    </row>
    <row r="515" spans="1:8">
      <c r="B515" s="799">
        <v>4278</v>
      </c>
      <c r="C515" s="800" t="s">
        <v>896</v>
      </c>
      <c r="D515" s="799" t="s">
        <v>897</v>
      </c>
      <c r="E515" s="799">
        <v>1.8400000333786</v>
      </c>
      <c r="F515" s="801">
        <v>19843</v>
      </c>
      <c r="G515" s="802">
        <v>36512</v>
      </c>
      <c r="H515" s="378"/>
    </row>
    <row r="516" spans="1:8">
      <c r="B516" s="799">
        <v>6092</v>
      </c>
      <c r="C516" s="800" t="s">
        <v>898</v>
      </c>
      <c r="D516" s="799" t="s">
        <v>899</v>
      </c>
      <c r="E516" s="799">
        <v>0.5</v>
      </c>
      <c r="F516" s="801">
        <v>2000</v>
      </c>
      <c r="G516" s="802">
        <v>1000</v>
      </c>
      <c r="H516" s="378"/>
    </row>
    <row r="517" spans="1:8">
      <c r="B517" s="799">
        <v>7231</v>
      </c>
      <c r="C517" s="800" t="s">
        <v>911</v>
      </c>
      <c r="D517" s="799" t="s">
        <v>904</v>
      </c>
      <c r="E517" s="799">
        <v>1.29999995231628</v>
      </c>
      <c r="F517" s="801">
        <v>4667</v>
      </c>
      <c r="G517" s="802">
        <v>6068</v>
      </c>
      <c r="H517" s="378"/>
    </row>
    <row r="518" spans="1:8">
      <c r="B518" s="799">
        <v>7462</v>
      </c>
      <c r="C518" s="800" t="s">
        <v>912</v>
      </c>
      <c r="D518" s="799" t="s">
        <v>913</v>
      </c>
      <c r="E518" s="799">
        <v>27.299999237060501</v>
      </c>
      <c r="F518" s="801">
        <v>1574</v>
      </c>
      <c r="G518" s="802">
        <v>42971</v>
      </c>
      <c r="H518" s="378"/>
    </row>
    <row r="519" spans="1:8" ht="30">
      <c r="A519" s="836" t="e">
        <f>VLOOKUP(B519,#REF!,1,0)-B519</f>
        <v>#REF!</v>
      </c>
      <c r="B519" s="795">
        <v>4402</v>
      </c>
      <c r="C519" s="796" t="s">
        <v>1153</v>
      </c>
      <c r="D519" s="795" t="s">
        <v>519</v>
      </c>
      <c r="E519" s="795"/>
      <c r="F519" s="795"/>
      <c r="G519" s="797">
        <v>1080063</v>
      </c>
      <c r="H519" s="864"/>
    </row>
    <row r="520" spans="1:8">
      <c r="B520" s="799">
        <v>4281</v>
      </c>
      <c r="C520" s="800" t="s">
        <v>947</v>
      </c>
      <c r="D520" s="799" t="s">
        <v>897</v>
      </c>
      <c r="E520" s="799">
        <v>0.25</v>
      </c>
      <c r="F520" s="801">
        <v>29764</v>
      </c>
      <c r="G520" s="802">
        <v>7441</v>
      </c>
      <c r="H520" s="378"/>
    </row>
    <row r="521" spans="1:8" ht="25.5">
      <c r="B521" s="799">
        <v>6026</v>
      </c>
      <c r="C521" s="800" t="s">
        <v>966</v>
      </c>
      <c r="D521" s="799" t="s">
        <v>897</v>
      </c>
      <c r="E521" s="799">
        <v>0.25</v>
      </c>
      <c r="F521" s="801">
        <v>157602</v>
      </c>
      <c r="G521" s="802">
        <v>39401</v>
      </c>
      <c r="H521" s="378"/>
    </row>
    <row r="522" spans="1:8">
      <c r="B522" s="799">
        <v>6092</v>
      </c>
      <c r="C522" s="800" t="s">
        <v>898</v>
      </c>
      <c r="D522" s="799" t="s">
        <v>899</v>
      </c>
      <c r="E522" s="799">
        <v>0.15000000596046401</v>
      </c>
      <c r="F522" s="801">
        <v>2000</v>
      </c>
      <c r="G522" s="802">
        <v>301</v>
      </c>
      <c r="H522" s="378"/>
    </row>
    <row r="523" spans="1:8">
      <c r="B523" s="799">
        <v>7374</v>
      </c>
      <c r="C523" s="800" t="s">
        <v>1154</v>
      </c>
      <c r="D523" s="799" t="s">
        <v>519</v>
      </c>
      <c r="E523" s="799">
        <v>1</v>
      </c>
      <c r="F523" s="801">
        <v>1032920</v>
      </c>
      <c r="G523" s="802">
        <v>1032920</v>
      </c>
      <c r="H523" s="378"/>
    </row>
    <row r="524" spans="1:8" ht="30">
      <c r="A524" s="836" t="e">
        <f>VLOOKUP(B524,#REF!,1,0)-B524</f>
        <v>#REF!</v>
      </c>
      <c r="B524" s="795">
        <v>4403</v>
      </c>
      <c r="C524" s="796" t="s">
        <v>1155</v>
      </c>
      <c r="D524" s="795" t="s">
        <v>519</v>
      </c>
      <c r="E524" s="795"/>
      <c r="F524" s="795"/>
      <c r="G524" s="797">
        <v>5926903</v>
      </c>
      <c r="H524" s="864"/>
    </row>
    <row r="525" spans="1:8">
      <c r="B525" s="799">
        <v>4281</v>
      </c>
      <c r="C525" s="800" t="s">
        <v>947</v>
      </c>
      <c r="D525" s="799" t="s">
        <v>897</v>
      </c>
      <c r="E525" s="799">
        <v>0.49997736019923</v>
      </c>
      <c r="F525" s="801">
        <v>29764</v>
      </c>
      <c r="G525" s="802">
        <v>14882</v>
      </c>
      <c r="H525" s="378"/>
    </row>
    <row r="526" spans="1:8" ht="25.5">
      <c r="B526" s="799">
        <v>6026</v>
      </c>
      <c r="C526" s="800" t="s">
        <v>966</v>
      </c>
      <c r="D526" s="799" t="s">
        <v>897</v>
      </c>
      <c r="E526" s="799">
        <v>0.5</v>
      </c>
      <c r="F526" s="801">
        <v>157602</v>
      </c>
      <c r="G526" s="802">
        <v>78801</v>
      </c>
      <c r="H526" s="378"/>
    </row>
    <row r="527" spans="1:8">
      <c r="B527" s="799">
        <v>6092</v>
      </c>
      <c r="C527" s="800" t="s">
        <v>898</v>
      </c>
      <c r="D527" s="799" t="s">
        <v>899</v>
      </c>
      <c r="E527" s="799">
        <v>0.20000000298023199</v>
      </c>
      <c r="F527" s="801">
        <v>2000</v>
      </c>
      <c r="G527" s="802">
        <v>401</v>
      </c>
      <c r="H527" s="378"/>
    </row>
    <row r="528" spans="1:8">
      <c r="B528" s="799">
        <v>7376</v>
      </c>
      <c r="C528" s="800" t="s">
        <v>1156</v>
      </c>
      <c r="D528" s="799" t="s">
        <v>519</v>
      </c>
      <c r="E528" s="799">
        <v>1</v>
      </c>
      <c r="F528" s="801">
        <v>5832819</v>
      </c>
      <c r="G528" s="802">
        <v>5832819</v>
      </c>
      <c r="H528" s="378"/>
    </row>
    <row r="529" spans="1:8" ht="15">
      <c r="A529" s="836" t="e">
        <f>VLOOKUP(B529,#REF!,1,0)-B529</f>
        <v>#REF!</v>
      </c>
      <c r="B529" s="795">
        <v>4417</v>
      </c>
      <c r="C529" s="796" t="s">
        <v>1157</v>
      </c>
      <c r="D529" s="795" t="s">
        <v>519</v>
      </c>
      <c r="E529" s="795"/>
      <c r="F529" s="795"/>
      <c r="G529" s="797">
        <v>198755</v>
      </c>
      <c r="H529" s="864"/>
    </row>
    <row r="530" spans="1:8">
      <c r="B530" s="799">
        <v>4280</v>
      </c>
      <c r="C530" s="800" t="s">
        <v>932</v>
      </c>
      <c r="D530" s="799" t="s">
        <v>897</v>
      </c>
      <c r="E530" s="799">
        <v>0.40000000596046398</v>
      </c>
      <c r="F530" s="801">
        <v>21629</v>
      </c>
      <c r="G530" s="802">
        <v>8652</v>
      </c>
      <c r="H530" s="378"/>
    </row>
    <row r="531" spans="1:8">
      <c r="B531" s="799">
        <v>6092</v>
      </c>
      <c r="C531" s="800" t="s">
        <v>898</v>
      </c>
      <c r="D531" s="799" t="s">
        <v>899</v>
      </c>
      <c r="E531" s="799">
        <v>0.5</v>
      </c>
      <c r="F531" s="801">
        <v>2000</v>
      </c>
      <c r="G531" s="802">
        <v>1000</v>
      </c>
      <c r="H531" s="378"/>
    </row>
    <row r="532" spans="1:8">
      <c r="B532" s="799">
        <v>7236</v>
      </c>
      <c r="C532" s="800" t="s">
        <v>934</v>
      </c>
      <c r="D532" s="799" t="s">
        <v>519</v>
      </c>
      <c r="E532" s="799">
        <v>2.2199999541044201E-2</v>
      </c>
      <c r="F532" s="801">
        <v>28166</v>
      </c>
      <c r="G532" s="802">
        <v>626</v>
      </c>
      <c r="H532" s="378"/>
    </row>
    <row r="533" spans="1:8">
      <c r="B533" s="799">
        <v>7389</v>
      </c>
      <c r="C533" s="800" t="s">
        <v>1158</v>
      </c>
      <c r="D533" s="799" t="s">
        <v>519</v>
      </c>
      <c r="E533" s="799">
        <v>1</v>
      </c>
      <c r="F533" s="801">
        <v>188477</v>
      </c>
      <c r="G533" s="802">
        <v>188477</v>
      </c>
      <c r="H533" s="378"/>
    </row>
    <row r="534" spans="1:8" ht="30">
      <c r="A534" s="836" t="e">
        <f>VLOOKUP(B534,#REF!,1,0)-B534</f>
        <v>#REF!</v>
      </c>
      <c r="B534" s="795">
        <v>4420</v>
      </c>
      <c r="C534" s="796" t="s">
        <v>1159</v>
      </c>
      <c r="D534" s="795" t="s">
        <v>519</v>
      </c>
      <c r="E534" s="795"/>
      <c r="F534" s="795"/>
      <c r="G534" s="797">
        <v>102122</v>
      </c>
      <c r="H534" s="864"/>
    </row>
    <row r="535" spans="1:8">
      <c r="B535" s="799">
        <v>4280</v>
      </c>
      <c r="C535" s="800" t="s">
        <v>932</v>
      </c>
      <c r="D535" s="799" t="s">
        <v>897</v>
      </c>
      <c r="E535" s="799">
        <v>0.25</v>
      </c>
      <c r="F535" s="801">
        <v>21629</v>
      </c>
      <c r="G535" s="802">
        <v>5408</v>
      </c>
      <c r="H535" s="378"/>
    </row>
    <row r="536" spans="1:8">
      <c r="B536" s="799">
        <v>6092</v>
      </c>
      <c r="C536" s="800" t="s">
        <v>898</v>
      </c>
      <c r="D536" s="799" t="s">
        <v>899</v>
      </c>
      <c r="E536" s="799">
        <v>0.5</v>
      </c>
      <c r="F536" s="801">
        <v>2000</v>
      </c>
      <c r="G536" s="802">
        <v>1000</v>
      </c>
      <c r="H536" s="378"/>
    </row>
    <row r="537" spans="1:8">
      <c r="B537" s="799">
        <v>7236</v>
      </c>
      <c r="C537" s="800" t="s">
        <v>934</v>
      </c>
      <c r="D537" s="799" t="s">
        <v>519</v>
      </c>
      <c r="E537" s="799">
        <v>9.9999997764825804E-3</v>
      </c>
      <c r="F537" s="801">
        <v>28166</v>
      </c>
      <c r="G537" s="802">
        <v>282</v>
      </c>
      <c r="H537" s="378"/>
    </row>
    <row r="538" spans="1:8">
      <c r="B538" s="799">
        <v>7410</v>
      </c>
      <c r="C538" s="800" t="s">
        <v>1160</v>
      </c>
      <c r="D538" s="799" t="s">
        <v>519</v>
      </c>
      <c r="E538" s="799">
        <v>1</v>
      </c>
      <c r="F538" s="801">
        <v>95432</v>
      </c>
      <c r="G538" s="802">
        <v>95432</v>
      </c>
      <c r="H538" s="378"/>
    </row>
    <row r="539" spans="1:8" ht="30">
      <c r="A539" s="836" t="e">
        <f>VLOOKUP(B539,#REF!,1,0)-B539</f>
        <v>#REF!</v>
      </c>
      <c r="B539" s="795">
        <v>4489</v>
      </c>
      <c r="C539" s="796" t="s">
        <v>1161</v>
      </c>
      <c r="D539" s="795" t="s">
        <v>904</v>
      </c>
      <c r="E539" s="795"/>
      <c r="F539" s="795"/>
      <c r="G539" s="797">
        <v>158963</v>
      </c>
      <c r="H539" s="864"/>
    </row>
    <row r="540" spans="1:8">
      <c r="B540" s="799">
        <v>4274</v>
      </c>
      <c r="C540" s="800" t="s">
        <v>915</v>
      </c>
      <c r="D540" s="799" t="s">
        <v>907</v>
      </c>
      <c r="E540" s="799">
        <v>8.5040971959382303E-2</v>
      </c>
      <c r="F540" s="801">
        <v>219159</v>
      </c>
      <c r="G540" s="802">
        <v>18638</v>
      </c>
      <c r="H540" s="378"/>
    </row>
    <row r="541" spans="1:8" ht="25.5">
      <c r="B541" s="799">
        <v>5661</v>
      </c>
      <c r="C541" s="800" t="s">
        <v>923</v>
      </c>
      <c r="D541" s="799" t="s">
        <v>924</v>
      </c>
      <c r="E541" s="799">
        <v>8.3300001919269603E-2</v>
      </c>
      <c r="F541" s="801">
        <v>59500</v>
      </c>
      <c r="G541" s="802">
        <v>4957</v>
      </c>
      <c r="H541" s="378"/>
    </row>
    <row r="542" spans="1:8">
      <c r="B542" s="799">
        <v>6092</v>
      </c>
      <c r="C542" s="800" t="s">
        <v>898</v>
      </c>
      <c r="D542" s="799" t="s">
        <v>899</v>
      </c>
      <c r="E542" s="799">
        <v>0.5</v>
      </c>
      <c r="F542" s="801">
        <v>2000</v>
      </c>
      <c r="G542" s="802">
        <v>1000</v>
      </c>
      <c r="H542" s="378"/>
    </row>
    <row r="543" spans="1:8">
      <c r="B543" s="799">
        <v>6098</v>
      </c>
      <c r="C543" s="800" t="s">
        <v>925</v>
      </c>
      <c r="D543" s="799" t="s">
        <v>926</v>
      </c>
      <c r="E543" s="799">
        <v>10</v>
      </c>
      <c r="F543" s="801">
        <v>23</v>
      </c>
      <c r="G543" s="802">
        <v>230</v>
      </c>
      <c r="H543" s="378"/>
    </row>
    <row r="544" spans="1:8">
      <c r="B544" s="799">
        <v>7161</v>
      </c>
      <c r="C544" s="800" t="s">
        <v>1162</v>
      </c>
      <c r="D544" s="799" t="s">
        <v>904</v>
      </c>
      <c r="E544" s="799">
        <v>1.29999995231628</v>
      </c>
      <c r="F544" s="801">
        <v>71400</v>
      </c>
      <c r="G544" s="802">
        <v>92820</v>
      </c>
      <c r="H544" s="378"/>
    </row>
    <row r="545" spans="1:8">
      <c r="B545" s="799">
        <v>7462</v>
      </c>
      <c r="C545" s="800" t="s">
        <v>912</v>
      </c>
      <c r="D545" s="799" t="s">
        <v>913</v>
      </c>
      <c r="E545" s="799">
        <v>26.25</v>
      </c>
      <c r="F545" s="801">
        <v>1574</v>
      </c>
      <c r="G545" s="802">
        <v>41318</v>
      </c>
      <c r="H545" s="378"/>
    </row>
    <row r="546" spans="1:8" ht="30">
      <c r="A546" s="836" t="e">
        <f>VLOOKUP(B546,#REF!,1,0)-B546</f>
        <v>#REF!</v>
      </c>
      <c r="B546" s="795">
        <v>4544</v>
      </c>
      <c r="C546" s="796" t="s">
        <v>1163</v>
      </c>
      <c r="D546" s="795" t="s">
        <v>928</v>
      </c>
      <c r="E546" s="795"/>
      <c r="F546" s="795"/>
      <c r="G546" s="797">
        <v>68813</v>
      </c>
      <c r="H546" s="864"/>
    </row>
    <row r="547" spans="1:8">
      <c r="B547" s="799">
        <v>366</v>
      </c>
      <c r="C547" s="800" t="s">
        <v>1103</v>
      </c>
      <c r="D547" s="799" t="s">
        <v>904</v>
      </c>
      <c r="E547" s="799">
        <v>6.5999999642372097E-3</v>
      </c>
      <c r="F547" s="801">
        <v>525980</v>
      </c>
      <c r="G547" s="802">
        <v>3472</v>
      </c>
      <c r="H547" s="378"/>
    </row>
    <row r="548" spans="1:8">
      <c r="B548" s="799">
        <v>4279</v>
      </c>
      <c r="C548" s="800" t="s">
        <v>918</v>
      </c>
      <c r="D548" s="799" t="s">
        <v>897</v>
      </c>
      <c r="E548" s="799">
        <v>0.40000000596046398</v>
      </c>
      <c r="F548" s="801">
        <v>27978</v>
      </c>
      <c r="G548" s="802">
        <v>11192</v>
      </c>
      <c r="H548" s="378"/>
    </row>
    <row r="549" spans="1:8">
      <c r="B549" s="799">
        <v>6092</v>
      </c>
      <c r="C549" s="800" t="s">
        <v>898</v>
      </c>
      <c r="D549" s="799" t="s">
        <v>899</v>
      </c>
      <c r="E549" s="799">
        <v>0.5</v>
      </c>
      <c r="F549" s="801">
        <v>2000</v>
      </c>
      <c r="G549" s="802">
        <v>1000</v>
      </c>
      <c r="H549" s="378"/>
    </row>
    <row r="550" spans="1:8">
      <c r="B550" s="799">
        <v>7585</v>
      </c>
      <c r="C550" s="800" t="s">
        <v>1164</v>
      </c>
      <c r="D550" s="799" t="s">
        <v>928</v>
      </c>
      <c r="E550" s="799">
        <v>1.25</v>
      </c>
      <c r="F550" s="801">
        <v>42519</v>
      </c>
      <c r="G550" s="802">
        <v>53149</v>
      </c>
      <c r="H550" s="378"/>
    </row>
    <row r="551" spans="1:8" ht="22.15" customHeight="1">
      <c r="A551" s="836" t="e">
        <f>VLOOKUP(B551,#REF!,1,0)-B551</f>
        <v>#REF!</v>
      </c>
      <c r="B551" s="795">
        <v>4551</v>
      </c>
      <c r="C551" s="796" t="s">
        <v>1165</v>
      </c>
      <c r="D551" s="795" t="s">
        <v>519</v>
      </c>
      <c r="E551" s="795"/>
      <c r="F551" s="795"/>
      <c r="G551" s="797">
        <v>5410888</v>
      </c>
      <c r="H551" s="864"/>
    </row>
    <row r="552" spans="1:8">
      <c r="B552" s="799">
        <v>326</v>
      </c>
      <c r="C552" s="800" t="s">
        <v>995</v>
      </c>
      <c r="D552" s="799" t="s">
        <v>904</v>
      </c>
      <c r="E552" s="799">
        <v>3.0204000473022399</v>
      </c>
      <c r="F552" s="801">
        <v>520030</v>
      </c>
      <c r="G552" s="802">
        <v>1570699</v>
      </c>
      <c r="H552" s="378"/>
    </row>
    <row r="553" spans="1:8">
      <c r="B553" s="799">
        <v>4274</v>
      </c>
      <c r="C553" s="800" t="s">
        <v>915</v>
      </c>
      <c r="D553" s="799" t="s">
        <v>907</v>
      </c>
      <c r="E553" s="799">
        <v>2.5522377048884199</v>
      </c>
      <c r="F553" s="801">
        <v>219159</v>
      </c>
      <c r="G553" s="802">
        <v>559346</v>
      </c>
      <c r="H553" s="378"/>
    </row>
    <row r="554" spans="1:8">
      <c r="B554" s="799">
        <v>5038</v>
      </c>
      <c r="C554" s="800" t="s">
        <v>976</v>
      </c>
      <c r="D554" s="799" t="s">
        <v>973</v>
      </c>
      <c r="E554" s="799">
        <v>2.5399999618530198</v>
      </c>
      <c r="F554" s="801">
        <v>4570</v>
      </c>
      <c r="G554" s="802">
        <v>11608</v>
      </c>
      <c r="H554" s="378"/>
    </row>
    <row r="555" spans="1:8">
      <c r="B555" s="799">
        <v>5042</v>
      </c>
      <c r="C555" s="800" t="s">
        <v>991</v>
      </c>
      <c r="D555" s="799" t="s">
        <v>973</v>
      </c>
      <c r="E555" s="799">
        <v>13.4099998474121</v>
      </c>
      <c r="F555" s="801">
        <v>4522</v>
      </c>
      <c r="G555" s="802">
        <v>60641</v>
      </c>
      <c r="H555" s="378"/>
    </row>
    <row r="556" spans="1:8">
      <c r="B556" s="799">
        <v>6092</v>
      </c>
      <c r="C556" s="800" t="s">
        <v>898</v>
      </c>
      <c r="D556" s="799" t="s">
        <v>899</v>
      </c>
      <c r="E556" s="799">
        <v>3.68998003005981</v>
      </c>
      <c r="F556" s="801">
        <v>2000</v>
      </c>
      <c r="G556" s="802">
        <v>7380</v>
      </c>
      <c r="H556" s="378"/>
    </row>
    <row r="557" spans="1:8">
      <c r="B557" s="799">
        <v>6807</v>
      </c>
      <c r="C557" s="800" t="s">
        <v>1166</v>
      </c>
      <c r="D557" s="799" t="s">
        <v>777</v>
      </c>
      <c r="E557" s="799">
        <v>16</v>
      </c>
      <c r="F557" s="801">
        <v>44955</v>
      </c>
      <c r="G557" s="802">
        <v>719280</v>
      </c>
      <c r="H557" s="378"/>
    </row>
    <row r="558" spans="1:8">
      <c r="B558" s="799">
        <v>7088</v>
      </c>
      <c r="C558" s="800" t="s">
        <v>981</v>
      </c>
      <c r="D558" s="799" t="s">
        <v>973</v>
      </c>
      <c r="E558" s="799">
        <v>401.47000122070301</v>
      </c>
      <c r="F558" s="801">
        <v>4522</v>
      </c>
      <c r="G558" s="802">
        <v>1815448</v>
      </c>
      <c r="H558" s="378"/>
    </row>
    <row r="559" spans="1:8">
      <c r="B559" s="799">
        <v>7104</v>
      </c>
      <c r="C559" s="800" t="s">
        <v>1167</v>
      </c>
      <c r="D559" s="799" t="s">
        <v>519</v>
      </c>
      <c r="E559" s="799">
        <v>1</v>
      </c>
      <c r="F559" s="801">
        <v>313172</v>
      </c>
      <c r="G559" s="802">
        <v>313172</v>
      </c>
      <c r="H559" s="378"/>
    </row>
    <row r="560" spans="1:8">
      <c r="B560" s="799">
        <v>7224</v>
      </c>
      <c r="C560" s="800" t="s">
        <v>1168</v>
      </c>
      <c r="D560" s="799" t="s">
        <v>519</v>
      </c>
      <c r="E560" s="799">
        <v>1</v>
      </c>
      <c r="F560" s="801">
        <v>353314</v>
      </c>
      <c r="G560" s="802">
        <v>353314</v>
      </c>
      <c r="H560" s="378"/>
    </row>
    <row r="561" spans="1:8" ht="30">
      <c r="A561" s="836" t="e">
        <f>VLOOKUP(B561,#REF!,1,0)-B561</f>
        <v>#REF!</v>
      </c>
      <c r="B561" s="795">
        <v>4556</v>
      </c>
      <c r="C561" s="796" t="s">
        <v>1169</v>
      </c>
      <c r="D561" s="795" t="s">
        <v>904</v>
      </c>
      <c r="E561" s="795"/>
      <c r="F561" s="795"/>
      <c r="G561" s="797">
        <v>152775</v>
      </c>
      <c r="H561" s="864"/>
    </row>
    <row r="562" spans="1:8">
      <c r="B562" s="799">
        <v>4274</v>
      </c>
      <c r="C562" s="800" t="s">
        <v>915</v>
      </c>
      <c r="D562" s="799" t="s">
        <v>907</v>
      </c>
      <c r="E562" s="799">
        <v>8.5040971959382303E-2</v>
      </c>
      <c r="F562" s="801">
        <v>219159</v>
      </c>
      <c r="G562" s="802">
        <v>18638</v>
      </c>
      <c r="H562" s="378"/>
    </row>
    <row r="563" spans="1:8" ht="25.5">
      <c r="B563" s="799">
        <v>5661</v>
      </c>
      <c r="C563" s="800" t="s">
        <v>923</v>
      </c>
      <c r="D563" s="799" t="s">
        <v>924</v>
      </c>
      <c r="E563" s="799">
        <v>8.3300001919269603E-2</v>
      </c>
      <c r="F563" s="801">
        <v>59500</v>
      </c>
      <c r="G563" s="802">
        <v>4957</v>
      </c>
      <c r="H563" s="378"/>
    </row>
    <row r="564" spans="1:8">
      <c r="B564" s="799">
        <v>6092</v>
      </c>
      <c r="C564" s="800" t="s">
        <v>898</v>
      </c>
      <c r="D564" s="799" t="s">
        <v>899</v>
      </c>
      <c r="E564" s="799">
        <v>0.5</v>
      </c>
      <c r="F564" s="801">
        <v>2000</v>
      </c>
      <c r="G564" s="802">
        <v>1000</v>
      </c>
      <c r="H564" s="378"/>
    </row>
    <row r="565" spans="1:8">
      <c r="B565" s="799">
        <v>6098</v>
      </c>
      <c r="C565" s="800" t="s">
        <v>925</v>
      </c>
      <c r="D565" s="799" t="s">
        <v>926</v>
      </c>
      <c r="E565" s="799">
        <v>10</v>
      </c>
      <c r="F565" s="801">
        <v>23</v>
      </c>
      <c r="G565" s="802">
        <v>230</v>
      </c>
      <c r="H565" s="378"/>
    </row>
    <row r="566" spans="1:8">
      <c r="B566" s="799">
        <v>7162</v>
      </c>
      <c r="C566" s="800" t="s">
        <v>1121</v>
      </c>
      <c r="D566" s="799" t="s">
        <v>904</v>
      </c>
      <c r="E566" s="799">
        <v>1.29999995231628</v>
      </c>
      <c r="F566" s="801">
        <v>66640</v>
      </c>
      <c r="G566" s="802">
        <v>86632</v>
      </c>
      <c r="H566" s="378"/>
    </row>
    <row r="567" spans="1:8">
      <c r="B567" s="799">
        <v>7462</v>
      </c>
      <c r="C567" s="800" t="s">
        <v>912</v>
      </c>
      <c r="D567" s="799" t="s">
        <v>913</v>
      </c>
      <c r="E567" s="799">
        <v>26.25</v>
      </c>
      <c r="F567" s="801">
        <v>1574</v>
      </c>
      <c r="G567" s="802">
        <v>41318</v>
      </c>
      <c r="H567" s="378"/>
    </row>
    <row r="568" spans="1:8" s="885" customFormat="1" ht="30">
      <c r="A568" s="836" t="e">
        <f>VLOOKUP(B568,#REF!,1,0)-B568</f>
        <v>#REF!</v>
      </c>
      <c r="B568" s="795">
        <v>4557</v>
      </c>
      <c r="C568" s="796" t="s">
        <v>1170</v>
      </c>
      <c r="D568" s="795" t="s">
        <v>904</v>
      </c>
      <c r="E568" s="795"/>
      <c r="F568" s="795"/>
      <c r="G568" s="797">
        <v>149681</v>
      </c>
      <c r="H568" s="884"/>
    </row>
    <row r="569" spans="1:8" s="885" customFormat="1">
      <c r="A569" s="880"/>
      <c r="B569" s="799">
        <v>4274</v>
      </c>
      <c r="C569" s="800" t="s">
        <v>915</v>
      </c>
      <c r="D569" s="799" t="s">
        <v>907</v>
      </c>
      <c r="E569" s="799">
        <v>8.5040971959382303E-2</v>
      </c>
      <c r="F569" s="801">
        <v>219159</v>
      </c>
      <c r="G569" s="802">
        <v>18638</v>
      </c>
      <c r="H569" s="884"/>
    </row>
    <row r="570" spans="1:8" s="885" customFormat="1" ht="25.5">
      <c r="A570" s="880"/>
      <c r="B570" s="799">
        <v>5661</v>
      </c>
      <c r="C570" s="800" t="s">
        <v>923</v>
      </c>
      <c r="D570" s="799" t="s">
        <v>924</v>
      </c>
      <c r="E570" s="799">
        <v>8.3300001919269603E-2</v>
      </c>
      <c r="F570" s="801">
        <v>59500</v>
      </c>
      <c r="G570" s="802">
        <v>4957</v>
      </c>
      <c r="H570" s="884"/>
    </row>
    <row r="571" spans="1:8" s="885" customFormat="1">
      <c r="A571" s="880"/>
      <c r="B571" s="799">
        <v>6092</v>
      </c>
      <c r="C571" s="800" t="s">
        <v>898</v>
      </c>
      <c r="D571" s="799" t="s">
        <v>899</v>
      </c>
      <c r="E571" s="799">
        <v>0.5</v>
      </c>
      <c r="F571" s="801">
        <v>2000</v>
      </c>
      <c r="G571" s="802">
        <v>1000</v>
      </c>
      <c r="H571" s="884"/>
    </row>
    <row r="572" spans="1:8" s="885" customFormat="1">
      <c r="A572" s="880"/>
      <c r="B572" s="799">
        <v>6098</v>
      </c>
      <c r="C572" s="800" t="s">
        <v>925</v>
      </c>
      <c r="D572" s="799" t="s">
        <v>926</v>
      </c>
      <c r="E572" s="799">
        <v>10</v>
      </c>
      <c r="F572" s="801">
        <v>23</v>
      </c>
      <c r="G572" s="802">
        <v>230</v>
      </c>
      <c r="H572" s="884"/>
    </row>
    <row r="573" spans="1:8" s="885" customFormat="1">
      <c r="A573" s="880"/>
      <c r="B573" s="799">
        <v>7160</v>
      </c>
      <c r="C573" s="800" t="s">
        <v>1171</v>
      </c>
      <c r="D573" s="799" t="s">
        <v>904</v>
      </c>
      <c r="E573" s="799">
        <v>1.29999995231628</v>
      </c>
      <c r="F573" s="801">
        <v>64260</v>
      </c>
      <c r="G573" s="802">
        <v>83538</v>
      </c>
      <c r="H573" s="884"/>
    </row>
    <row r="574" spans="1:8" s="885" customFormat="1">
      <c r="A574" s="880"/>
      <c r="B574" s="799">
        <v>7462</v>
      </c>
      <c r="C574" s="800" t="s">
        <v>912</v>
      </c>
      <c r="D574" s="799" t="s">
        <v>913</v>
      </c>
      <c r="E574" s="799">
        <v>26.25</v>
      </c>
      <c r="F574" s="801">
        <v>1574</v>
      </c>
      <c r="G574" s="802">
        <v>41318</v>
      </c>
      <c r="H574" s="884"/>
    </row>
    <row r="575" spans="1:8" ht="15">
      <c r="A575" s="836" t="e">
        <f>VLOOKUP(B575,#REF!,1,0)-B575</f>
        <v>#REF!</v>
      </c>
      <c r="B575" s="795">
        <v>4558</v>
      </c>
      <c r="C575" s="796" t="s">
        <v>1172</v>
      </c>
      <c r="D575" s="795" t="s">
        <v>519</v>
      </c>
      <c r="E575" s="795"/>
      <c r="F575" s="795"/>
      <c r="G575" s="797">
        <v>6894191</v>
      </c>
      <c r="H575" s="864"/>
    </row>
    <row r="576" spans="1:8">
      <c r="B576" s="799">
        <v>326</v>
      </c>
      <c r="C576" s="800" t="s">
        <v>995</v>
      </c>
      <c r="D576" s="799" t="s">
        <v>904</v>
      </c>
      <c r="E576" s="799">
        <v>3.5399999618530198</v>
      </c>
      <c r="F576" s="801">
        <v>520030</v>
      </c>
      <c r="G576" s="802">
        <v>1840907</v>
      </c>
      <c r="H576" s="378"/>
    </row>
    <row r="577" spans="1:8" ht="12.75" customHeight="1">
      <c r="B577" s="799">
        <v>4274</v>
      </c>
      <c r="C577" s="800" t="s">
        <v>915</v>
      </c>
      <c r="D577" s="799" t="s">
        <v>907</v>
      </c>
      <c r="E577" s="799">
        <v>3.0626815573326298</v>
      </c>
      <c r="F577" s="801">
        <v>219159</v>
      </c>
      <c r="G577" s="802">
        <v>671215</v>
      </c>
      <c r="H577" s="378"/>
    </row>
    <row r="578" spans="1:8">
      <c r="B578" s="799">
        <v>5038</v>
      </c>
      <c r="C578" s="800" t="s">
        <v>976</v>
      </c>
      <c r="D578" s="799" t="s">
        <v>973</v>
      </c>
      <c r="E578" s="799">
        <v>13.2615003585815</v>
      </c>
      <c r="F578" s="801">
        <v>4570</v>
      </c>
      <c r="G578" s="802">
        <v>60606</v>
      </c>
      <c r="H578" s="378"/>
    </row>
    <row r="579" spans="1:8">
      <c r="B579" s="799">
        <v>5042</v>
      </c>
      <c r="C579" s="800" t="s">
        <v>991</v>
      </c>
      <c r="D579" s="799" t="s">
        <v>973</v>
      </c>
      <c r="E579" s="799">
        <v>2.2400000095367401</v>
      </c>
      <c r="F579" s="801">
        <v>4522</v>
      </c>
      <c r="G579" s="802">
        <v>10130</v>
      </c>
      <c r="H579" s="378"/>
    </row>
    <row r="580" spans="1:8">
      <c r="B580" s="799">
        <v>6092</v>
      </c>
      <c r="C580" s="800" t="s">
        <v>898</v>
      </c>
      <c r="D580" s="799" t="s">
        <v>899</v>
      </c>
      <c r="E580" s="799">
        <v>4.4277601242065403</v>
      </c>
      <c r="F580" s="801">
        <v>2000</v>
      </c>
      <c r="G580" s="802">
        <v>8856</v>
      </c>
      <c r="H580" s="378"/>
    </row>
    <row r="581" spans="1:8">
      <c r="B581" s="799">
        <v>6807</v>
      </c>
      <c r="C581" s="800" t="s">
        <v>1166</v>
      </c>
      <c r="D581" s="799" t="s">
        <v>777</v>
      </c>
      <c r="E581" s="799">
        <v>16</v>
      </c>
      <c r="F581" s="801">
        <v>44955</v>
      </c>
      <c r="G581" s="802">
        <v>719280</v>
      </c>
      <c r="H581" s="378"/>
    </row>
    <row r="582" spans="1:8">
      <c r="B582" s="799">
        <v>7088</v>
      </c>
      <c r="C582" s="800" t="s">
        <v>981</v>
      </c>
      <c r="D582" s="799" t="s">
        <v>973</v>
      </c>
      <c r="E582" s="799">
        <v>645.00450000000001</v>
      </c>
      <c r="F582" s="801">
        <v>4522</v>
      </c>
      <c r="G582" s="802">
        <v>2916711</v>
      </c>
      <c r="H582" s="378"/>
    </row>
    <row r="583" spans="1:8">
      <c r="B583" s="799">
        <v>7104</v>
      </c>
      <c r="C583" s="800" t="s">
        <v>1167</v>
      </c>
      <c r="D583" s="799" t="s">
        <v>519</v>
      </c>
      <c r="E583" s="799">
        <v>1</v>
      </c>
      <c r="F583" s="801">
        <v>313172</v>
      </c>
      <c r="G583" s="802">
        <v>313172</v>
      </c>
      <c r="H583" s="378"/>
    </row>
    <row r="584" spans="1:8">
      <c r="B584" s="799">
        <v>7224</v>
      </c>
      <c r="C584" s="800" t="s">
        <v>1168</v>
      </c>
      <c r="D584" s="799" t="s">
        <v>519</v>
      </c>
      <c r="E584" s="799">
        <v>1</v>
      </c>
      <c r="F584" s="801">
        <v>353314</v>
      </c>
      <c r="G584" s="802">
        <v>353314</v>
      </c>
      <c r="H584" s="378"/>
    </row>
    <row r="585" spans="1:8" ht="15">
      <c r="A585" s="836" t="e">
        <f>VLOOKUP(B585,#REF!,1,0)-B585</f>
        <v>#REF!</v>
      </c>
      <c r="B585" s="795">
        <v>4564</v>
      </c>
      <c r="C585" s="796" t="s">
        <v>1173</v>
      </c>
      <c r="D585" s="795" t="s">
        <v>904</v>
      </c>
      <c r="E585" s="795"/>
      <c r="F585" s="795"/>
      <c r="G585" s="797">
        <v>435789</v>
      </c>
      <c r="H585" s="864"/>
    </row>
    <row r="586" spans="1:8">
      <c r="B586" s="799">
        <v>2308</v>
      </c>
      <c r="C586" s="800" t="s">
        <v>1174</v>
      </c>
      <c r="D586" s="799" t="s">
        <v>904</v>
      </c>
      <c r="E586" s="799">
        <v>0.71499999999999997</v>
      </c>
      <c r="F586" s="801">
        <v>130686</v>
      </c>
      <c r="G586" s="802">
        <v>93441</v>
      </c>
      <c r="H586" s="378"/>
    </row>
    <row r="587" spans="1:8">
      <c r="B587" s="799">
        <v>4285</v>
      </c>
      <c r="C587" s="800" t="s">
        <v>1041</v>
      </c>
      <c r="D587" s="799" t="s">
        <v>907</v>
      </c>
      <c r="E587" s="799">
        <v>0.12761249999999999</v>
      </c>
      <c r="F587" s="801">
        <v>346603</v>
      </c>
      <c r="G587" s="802">
        <v>44231</v>
      </c>
      <c r="H587" s="378"/>
    </row>
    <row r="588" spans="1:8">
      <c r="B588" s="799">
        <v>4675</v>
      </c>
      <c r="C588" s="800" t="s">
        <v>1175</v>
      </c>
      <c r="D588" s="799" t="s">
        <v>519</v>
      </c>
      <c r="E588" s="799">
        <v>6</v>
      </c>
      <c r="F588" s="801">
        <v>29500</v>
      </c>
      <c r="G588" s="802">
        <v>177000</v>
      </c>
      <c r="H588" s="378"/>
    </row>
    <row r="589" spans="1:8">
      <c r="B589" s="799">
        <v>5915</v>
      </c>
      <c r="C589" s="800" t="s">
        <v>997</v>
      </c>
      <c r="D589" s="799" t="s">
        <v>904</v>
      </c>
      <c r="E589" s="799">
        <v>0.71499999999999997</v>
      </c>
      <c r="F589" s="801">
        <v>86751</v>
      </c>
      <c r="G589" s="802">
        <v>62027</v>
      </c>
      <c r="H589" s="378"/>
    </row>
    <row r="590" spans="1:8">
      <c r="B590" s="799">
        <v>6092</v>
      </c>
      <c r="C590" s="800" t="s">
        <v>898</v>
      </c>
      <c r="D590" s="799" t="s">
        <v>899</v>
      </c>
      <c r="E590" s="799">
        <v>0.5</v>
      </c>
      <c r="F590" s="801">
        <v>2000</v>
      </c>
      <c r="G590" s="802">
        <v>1000</v>
      </c>
      <c r="H590" s="378"/>
    </row>
    <row r="591" spans="1:8">
      <c r="B591" s="799">
        <v>6098</v>
      </c>
      <c r="C591" s="800" t="s">
        <v>925</v>
      </c>
      <c r="D591" s="799" t="s">
        <v>926</v>
      </c>
      <c r="E591" s="799">
        <v>140</v>
      </c>
      <c r="F591" s="801">
        <v>23</v>
      </c>
      <c r="G591" s="802">
        <v>3220</v>
      </c>
      <c r="H591" s="378"/>
    </row>
    <row r="592" spans="1:8" ht="28.9" customHeight="1">
      <c r="B592" s="799">
        <v>6625</v>
      </c>
      <c r="C592" s="800" t="s">
        <v>1176</v>
      </c>
      <c r="D592" s="799" t="s">
        <v>924</v>
      </c>
      <c r="E592" s="799">
        <v>0.125</v>
      </c>
      <c r="F592" s="801">
        <v>60813</v>
      </c>
      <c r="G592" s="802">
        <v>7602</v>
      </c>
      <c r="H592" s="378"/>
    </row>
    <row r="593" spans="1:8" ht="24" customHeight="1">
      <c r="B593" s="799">
        <v>7462</v>
      </c>
      <c r="C593" s="800" t="s">
        <v>912</v>
      </c>
      <c r="D593" s="799" t="s">
        <v>913</v>
      </c>
      <c r="E593" s="799">
        <v>30.030000686645501</v>
      </c>
      <c r="F593" s="801">
        <v>1574</v>
      </c>
      <c r="G593" s="802">
        <v>47268</v>
      </c>
      <c r="H593" s="378"/>
    </row>
    <row r="594" spans="1:8" ht="30">
      <c r="A594" s="836" t="e">
        <f>VLOOKUP(B594,#REF!,1,0)-B594</f>
        <v>#REF!</v>
      </c>
      <c r="B594" s="795">
        <v>4604</v>
      </c>
      <c r="C594" s="796" t="s">
        <v>1177</v>
      </c>
      <c r="D594" s="795" t="s">
        <v>777</v>
      </c>
      <c r="E594" s="795"/>
      <c r="F594" s="795"/>
      <c r="G594" s="797">
        <v>5813</v>
      </c>
      <c r="H594" s="864"/>
    </row>
    <row r="595" spans="1:8" ht="51">
      <c r="B595" s="799">
        <v>3017</v>
      </c>
      <c r="C595" s="800" t="s">
        <v>910</v>
      </c>
      <c r="D595" s="799" t="s">
        <v>904</v>
      </c>
      <c r="E595" s="799">
        <v>0.129999995231628</v>
      </c>
      <c r="F595" s="801">
        <v>37721</v>
      </c>
      <c r="G595" s="802">
        <v>4904</v>
      </c>
      <c r="H595" s="378"/>
    </row>
    <row r="596" spans="1:8">
      <c r="B596" s="799">
        <v>4278</v>
      </c>
      <c r="C596" s="800" t="s">
        <v>896</v>
      </c>
      <c r="D596" s="799" t="s">
        <v>897</v>
      </c>
      <c r="E596" s="799">
        <v>4.9999998882412902E-3</v>
      </c>
      <c r="F596" s="801">
        <v>19843</v>
      </c>
      <c r="G596" s="802">
        <v>100</v>
      </c>
      <c r="H596" s="378"/>
    </row>
    <row r="597" spans="1:8" ht="25.5">
      <c r="B597" s="799">
        <v>6026</v>
      </c>
      <c r="C597" s="800" t="s">
        <v>966</v>
      </c>
      <c r="D597" s="799" t="s">
        <v>897</v>
      </c>
      <c r="E597" s="799">
        <v>4.9999998882412902E-3</v>
      </c>
      <c r="F597" s="801">
        <v>157602</v>
      </c>
      <c r="G597" s="802">
        <v>789</v>
      </c>
      <c r="H597" s="378"/>
    </row>
    <row r="598" spans="1:8">
      <c r="B598" s="799">
        <v>6092</v>
      </c>
      <c r="C598" s="800" t="s">
        <v>898</v>
      </c>
      <c r="D598" s="799" t="s">
        <v>899</v>
      </c>
      <c r="E598" s="799">
        <v>9.9999997764825804E-3</v>
      </c>
      <c r="F598" s="801">
        <v>2000</v>
      </c>
      <c r="G598" s="802">
        <v>20</v>
      </c>
      <c r="H598" s="378"/>
    </row>
    <row r="599" spans="1:8" ht="30">
      <c r="A599" s="836" t="e">
        <f>VLOOKUP(B599,#REF!,1,0)-B599</f>
        <v>#REF!</v>
      </c>
      <c r="B599" s="795">
        <v>4613</v>
      </c>
      <c r="C599" s="796" t="s">
        <v>1178</v>
      </c>
      <c r="D599" s="795" t="s">
        <v>904</v>
      </c>
      <c r="E599" s="795"/>
      <c r="F599" s="795"/>
      <c r="G599" s="797">
        <v>48739</v>
      </c>
      <c r="H599" s="864"/>
    </row>
    <row r="600" spans="1:8">
      <c r="B600" s="799">
        <v>7231</v>
      </c>
      <c r="C600" s="800" t="s">
        <v>911</v>
      </c>
      <c r="D600" s="799" t="s">
        <v>904</v>
      </c>
      <c r="E600" s="799">
        <v>1</v>
      </c>
      <c r="F600" s="801">
        <v>4667</v>
      </c>
      <c r="G600" s="802">
        <v>4667</v>
      </c>
      <c r="H600" s="378"/>
    </row>
    <row r="601" spans="1:8">
      <c r="B601" s="799">
        <v>7462</v>
      </c>
      <c r="C601" s="800" t="s">
        <v>912</v>
      </c>
      <c r="D601" s="799" t="s">
        <v>913</v>
      </c>
      <c r="E601" s="799">
        <v>28</v>
      </c>
      <c r="F601" s="801">
        <v>1574</v>
      </c>
      <c r="G601" s="802">
        <v>44072</v>
      </c>
      <c r="H601" s="378"/>
    </row>
    <row r="602" spans="1:8" ht="30">
      <c r="A602" s="836">
        <f>VLOOKUP(B602,'PPTO GRAL-ACERO'!$B:$I,1,0)-B602</f>
        <v>0</v>
      </c>
      <c r="B602" s="795">
        <v>4699</v>
      </c>
      <c r="C602" s="796" t="s">
        <v>1179</v>
      </c>
      <c r="D602" s="795" t="s">
        <v>519</v>
      </c>
      <c r="E602" s="795"/>
      <c r="F602" s="795"/>
      <c r="G602" s="797">
        <v>217447</v>
      </c>
      <c r="H602" s="864"/>
    </row>
    <row r="603" spans="1:8">
      <c r="B603" s="799">
        <v>324</v>
      </c>
      <c r="C603" s="800" t="s">
        <v>1070</v>
      </c>
      <c r="D603" s="799" t="s">
        <v>904</v>
      </c>
      <c r="E603" s="799">
        <v>2.9100000858306899E-2</v>
      </c>
      <c r="F603" s="801">
        <v>490280</v>
      </c>
      <c r="G603" s="802">
        <v>14268</v>
      </c>
      <c r="H603" s="378"/>
    </row>
    <row r="604" spans="1:8">
      <c r="B604" s="799">
        <v>4278</v>
      </c>
      <c r="C604" s="800" t="s">
        <v>896</v>
      </c>
      <c r="D604" s="799" t="s">
        <v>897</v>
      </c>
      <c r="E604" s="799">
        <v>1.5</v>
      </c>
      <c r="F604" s="801">
        <v>19843</v>
      </c>
      <c r="G604" s="802">
        <v>29765</v>
      </c>
      <c r="H604" s="378"/>
    </row>
    <row r="605" spans="1:8">
      <c r="B605" s="799">
        <v>6092</v>
      </c>
      <c r="C605" s="800" t="s">
        <v>898</v>
      </c>
      <c r="D605" s="799" t="s">
        <v>899</v>
      </c>
      <c r="E605" s="799">
        <v>1</v>
      </c>
      <c r="F605" s="801">
        <v>2000</v>
      </c>
      <c r="G605" s="802">
        <v>2000</v>
      </c>
      <c r="H605" s="378"/>
    </row>
    <row r="606" spans="1:8">
      <c r="B606" s="799">
        <v>6335</v>
      </c>
      <c r="C606" s="800" t="s">
        <v>1180</v>
      </c>
      <c r="D606" s="799" t="s">
        <v>519</v>
      </c>
      <c r="E606" s="799">
        <v>1</v>
      </c>
      <c r="F606" s="801">
        <v>171414</v>
      </c>
      <c r="G606" s="802">
        <v>171414</v>
      </c>
      <c r="H606" s="378"/>
    </row>
    <row r="607" spans="1:8" ht="35.450000000000003" customHeight="1">
      <c r="A607" s="836" t="e">
        <f>VLOOKUP(B607,#REF!,1,0)-B607</f>
        <v>#REF!</v>
      </c>
      <c r="B607" s="795">
        <v>4712</v>
      </c>
      <c r="C607" s="796" t="s">
        <v>1181</v>
      </c>
      <c r="D607" s="795" t="s">
        <v>904</v>
      </c>
      <c r="E607" s="795"/>
      <c r="F607" s="795"/>
      <c r="G607" s="797">
        <v>1462283</v>
      </c>
      <c r="H607" s="864"/>
    </row>
    <row r="608" spans="1:8">
      <c r="B608" s="799">
        <v>4392</v>
      </c>
      <c r="C608" s="800" t="s">
        <v>1182</v>
      </c>
      <c r="D608" s="799" t="s">
        <v>897</v>
      </c>
      <c r="E608" s="799">
        <v>6.6685963662272904E-2</v>
      </c>
      <c r="F608" s="801">
        <v>60514</v>
      </c>
      <c r="G608" s="802">
        <v>4036</v>
      </c>
      <c r="H608" s="378"/>
    </row>
    <row r="609" spans="1:8" ht="38.25">
      <c r="B609" s="799">
        <v>6062</v>
      </c>
      <c r="C609" s="800" t="s">
        <v>1078</v>
      </c>
      <c r="D609" s="799" t="s">
        <v>897</v>
      </c>
      <c r="E609" s="799">
        <v>0.10000000149011599</v>
      </c>
      <c r="F609" s="801">
        <v>181526</v>
      </c>
      <c r="G609" s="802">
        <v>18153</v>
      </c>
      <c r="H609" s="378"/>
    </row>
    <row r="610" spans="1:8">
      <c r="B610" s="799">
        <v>6092</v>
      </c>
      <c r="C610" s="800" t="s">
        <v>898</v>
      </c>
      <c r="D610" s="799" t="s">
        <v>899</v>
      </c>
      <c r="E610" s="799">
        <v>6.6550001502037007E-2</v>
      </c>
      <c r="F610" s="801">
        <v>2000</v>
      </c>
      <c r="G610" s="802">
        <v>134</v>
      </c>
      <c r="H610" s="378"/>
    </row>
    <row r="611" spans="1:8" ht="38.25">
      <c r="B611" s="799">
        <v>6507</v>
      </c>
      <c r="C611" s="800" t="s">
        <v>1183</v>
      </c>
      <c r="D611" s="799" t="s">
        <v>897</v>
      </c>
      <c r="E611" s="799">
        <v>6.6699996590614305E-2</v>
      </c>
      <c r="F611" s="801">
        <v>191781</v>
      </c>
      <c r="G611" s="802">
        <v>12792</v>
      </c>
      <c r="H611" s="378"/>
    </row>
    <row r="612" spans="1:8">
      <c r="B612" s="799">
        <v>6878</v>
      </c>
      <c r="C612" s="800" t="s">
        <v>1184</v>
      </c>
      <c r="D612" s="799" t="s">
        <v>913</v>
      </c>
      <c r="E612" s="799">
        <v>26.25</v>
      </c>
      <c r="F612" s="801">
        <v>1552</v>
      </c>
      <c r="G612" s="802">
        <v>40740</v>
      </c>
      <c r="H612" s="378"/>
    </row>
    <row r="613" spans="1:8" ht="25.5">
      <c r="B613" s="799">
        <v>7658</v>
      </c>
      <c r="C613" s="800" t="s">
        <v>1185</v>
      </c>
      <c r="D613" s="799" t="s">
        <v>904</v>
      </c>
      <c r="E613" s="799">
        <v>1.25</v>
      </c>
      <c r="F613" s="801">
        <v>1109142</v>
      </c>
      <c r="G613" s="802">
        <v>1386428</v>
      </c>
      <c r="H613" s="378"/>
    </row>
    <row r="614" spans="1:8" ht="45">
      <c r="A614" s="836" t="e">
        <f>VLOOKUP(B614,#REF!,1,0)-B614</f>
        <v>#REF!</v>
      </c>
      <c r="B614" s="795">
        <v>4746</v>
      </c>
      <c r="C614" s="796" t="s">
        <v>1186</v>
      </c>
      <c r="D614" s="795" t="s">
        <v>904</v>
      </c>
      <c r="E614" s="795"/>
      <c r="F614" s="795"/>
      <c r="G614" s="797">
        <v>155305</v>
      </c>
      <c r="H614" s="864"/>
    </row>
    <row r="615" spans="1:8">
      <c r="B615" s="799">
        <v>4279</v>
      </c>
      <c r="C615" s="800" t="s">
        <v>918</v>
      </c>
      <c r="D615" s="799" t="s">
        <v>897</v>
      </c>
      <c r="E615" s="799">
        <v>3.9999999105930301E-2</v>
      </c>
      <c r="F615" s="801">
        <v>27978</v>
      </c>
      <c r="G615" s="802">
        <v>1120</v>
      </c>
      <c r="H615" s="378"/>
    </row>
    <row r="616" spans="1:8" ht="25.5">
      <c r="B616" s="799">
        <v>6013</v>
      </c>
      <c r="C616" s="800" t="s">
        <v>1077</v>
      </c>
      <c r="D616" s="799" t="s">
        <v>897</v>
      </c>
      <c r="E616" s="799">
        <v>3.9999999105930301E-2</v>
      </c>
      <c r="F616" s="801">
        <v>279650</v>
      </c>
      <c r="G616" s="802">
        <v>11186</v>
      </c>
      <c r="H616" s="378"/>
    </row>
    <row r="617" spans="1:8" ht="38.25">
      <c r="B617" s="799">
        <v>6062</v>
      </c>
      <c r="C617" s="800" t="s">
        <v>1078</v>
      </c>
      <c r="D617" s="799" t="s">
        <v>897</v>
      </c>
      <c r="E617" s="799">
        <v>3.9999999105930301E-2</v>
      </c>
      <c r="F617" s="801">
        <v>181526</v>
      </c>
      <c r="G617" s="802">
        <v>7262</v>
      </c>
      <c r="H617" s="378"/>
    </row>
    <row r="618" spans="1:8">
      <c r="B618" s="799">
        <v>6092</v>
      </c>
      <c r="C618" s="800" t="s">
        <v>898</v>
      </c>
      <c r="D618" s="799" t="s">
        <v>899</v>
      </c>
      <c r="E618" s="799">
        <v>1.8449999392032599E-2</v>
      </c>
      <c r="F618" s="801">
        <v>2000</v>
      </c>
      <c r="G618" s="802">
        <v>37</v>
      </c>
      <c r="H618" s="378"/>
    </row>
    <row r="619" spans="1:8">
      <c r="B619" s="799">
        <v>6567</v>
      </c>
      <c r="C619" s="800" t="s">
        <v>1085</v>
      </c>
      <c r="D619" s="799" t="s">
        <v>897</v>
      </c>
      <c r="E619" s="799">
        <v>3.9999999105930301E-2</v>
      </c>
      <c r="F619" s="801">
        <v>39036</v>
      </c>
      <c r="G619" s="802">
        <v>1562</v>
      </c>
      <c r="H619" s="378"/>
    </row>
    <row r="620" spans="1:8">
      <c r="B620" s="799">
        <v>7462</v>
      </c>
      <c r="C620" s="800" t="s">
        <v>912</v>
      </c>
      <c r="D620" s="799" t="s">
        <v>913</v>
      </c>
      <c r="E620" s="799">
        <v>26.25</v>
      </c>
      <c r="F620" s="801">
        <v>1574</v>
      </c>
      <c r="G620" s="802">
        <v>41318</v>
      </c>
      <c r="H620" s="378"/>
    </row>
    <row r="621" spans="1:8" ht="25.5">
      <c r="B621" s="799">
        <v>7689</v>
      </c>
      <c r="C621" s="800" t="s">
        <v>1187</v>
      </c>
      <c r="D621" s="799" t="s">
        <v>904</v>
      </c>
      <c r="E621" s="799">
        <v>1.29999995231628</v>
      </c>
      <c r="F621" s="801">
        <v>71400</v>
      </c>
      <c r="G621" s="802">
        <v>92820</v>
      </c>
      <c r="H621" s="378"/>
    </row>
    <row r="622" spans="1:8" ht="45">
      <c r="A622" s="836" t="e">
        <f>VLOOKUP(B622,#REF!,1,0)-B622</f>
        <v>#REF!</v>
      </c>
      <c r="B622" s="795">
        <v>4747</v>
      </c>
      <c r="C622" s="796" t="s">
        <v>1188</v>
      </c>
      <c r="D622" s="795" t="s">
        <v>904</v>
      </c>
      <c r="E622" s="795"/>
      <c r="F622" s="795"/>
      <c r="G622" s="797">
        <v>155305</v>
      </c>
      <c r="H622" s="864"/>
    </row>
    <row r="623" spans="1:8">
      <c r="B623" s="799">
        <v>4279</v>
      </c>
      <c r="C623" s="800" t="s">
        <v>918</v>
      </c>
      <c r="D623" s="799" t="s">
        <v>897</v>
      </c>
      <c r="E623" s="799">
        <v>0.04</v>
      </c>
      <c r="F623" s="801">
        <v>27978</v>
      </c>
      <c r="G623" s="802">
        <v>1120</v>
      </c>
      <c r="H623" s="378"/>
    </row>
    <row r="624" spans="1:8" ht="25.5">
      <c r="B624" s="799">
        <v>6013</v>
      </c>
      <c r="C624" s="800" t="s">
        <v>1077</v>
      </c>
      <c r="D624" s="799" t="s">
        <v>897</v>
      </c>
      <c r="E624" s="799">
        <v>0.04</v>
      </c>
      <c r="F624" s="801">
        <v>279650</v>
      </c>
      <c r="G624" s="802">
        <v>11186</v>
      </c>
      <c r="H624" s="378"/>
    </row>
    <row r="625" spans="1:8" ht="38.25">
      <c r="B625" s="799">
        <v>6062</v>
      </c>
      <c r="C625" s="800" t="s">
        <v>1078</v>
      </c>
      <c r="D625" s="799" t="s">
        <v>897</v>
      </c>
      <c r="E625" s="799">
        <v>0.04</v>
      </c>
      <c r="F625" s="801">
        <v>181526</v>
      </c>
      <c r="G625" s="802">
        <v>7262</v>
      </c>
      <c r="H625" s="378"/>
    </row>
    <row r="626" spans="1:8">
      <c r="B626" s="799">
        <v>6092</v>
      </c>
      <c r="C626" s="800" t="s">
        <v>898</v>
      </c>
      <c r="D626" s="799" t="s">
        <v>899</v>
      </c>
      <c r="E626" s="799">
        <v>1.84E-2</v>
      </c>
      <c r="F626" s="801">
        <v>2000</v>
      </c>
      <c r="G626" s="802">
        <v>37</v>
      </c>
      <c r="H626" s="378"/>
    </row>
    <row r="627" spans="1:8">
      <c r="B627" s="799">
        <v>6567</v>
      </c>
      <c r="C627" s="800" t="s">
        <v>1085</v>
      </c>
      <c r="D627" s="799" t="s">
        <v>897</v>
      </c>
      <c r="E627" s="799">
        <v>0.04</v>
      </c>
      <c r="F627" s="801">
        <v>39036</v>
      </c>
      <c r="G627" s="802">
        <v>1562</v>
      </c>
      <c r="H627" s="378"/>
    </row>
    <row r="628" spans="1:8">
      <c r="B628" s="799">
        <v>7462</v>
      </c>
      <c r="C628" s="800" t="s">
        <v>912</v>
      </c>
      <c r="D628" s="799" t="s">
        <v>913</v>
      </c>
      <c r="E628" s="799">
        <v>26.25</v>
      </c>
      <c r="F628" s="801">
        <v>1574</v>
      </c>
      <c r="G628" s="802">
        <v>41318</v>
      </c>
      <c r="H628" s="378"/>
    </row>
    <row r="629" spans="1:8" ht="25.5">
      <c r="B629" s="799">
        <v>7690</v>
      </c>
      <c r="C629" s="800" t="s">
        <v>1189</v>
      </c>
      <c r="D629" s="799" t="s">
        <v>904</v>
      </c>
      <c r="E629" s="799">
        <v>1.3</v>
      </c>
      <c r="F629" s="801">
        <v>71400</v>
      </c>
      <c r="G629" s="802">
        <v>92820</v>
      </c>
      <c r="H629" s="378"/>
    </row>
    <row r="630" spans="1:8" ht="45">
      <c r="A630" s="836" t="e">
        <f>VLOOKUP(B630,#REF!,1,0)-B630</f>
        <v>#REF!</v>
      </c>
      <c r="B630" s="795">
        <v>4792</v>
      </c>
      <c r="C630" s="796" t="s">
        <v>1190</v>
      </c>
      <c r="D630" s="795" t="s">
        <v>904</v>
      </c>
      <c r="E630" s="795"/>
      <c r="F630" s="795"/>
      <c r="G630" s="797">
        <v>84195</v>
      </c>
      <c r="H630" s="864"/>
    </row>
    <row r="631" spans="1:8">
      <c r="B631" s="799">
        <v>2910</v>
      </c>
      <c r="C631" s="800" t="s">
        <v>1191</v>
      </c>
      <c r="D631" s="799" t="s">
        <v>904</v>
      </c>
      <c r="E631" s="799">
        <v>1.29999995231628</v>
      </c>
      <c r="F631" s="801">
        <v>4396</v>
      </c>
      <c r="G631" s="802">
        <v>5715</v>
      </c>
      <c r="H631" s="378"/>
    </row>
    <row r="632" spans="1:8">
      <c r="B632" s="799">
        <v>4274</v>
      </c>
      <c r="C632" s="800" t="s">
        <v>915</v>
      </c>
      <c r="D632" s="799" t="s">
        <v>907</v>
      </c>
      <c r="E632" s="799">
        <v>8.16719981744886E-2</v>
      </c>
      <c r="F632" s="801">
        <v>219159</v>
      </c>
      <c r="G632" s="802">
        <v>17900</v>
      </c>
      <c r="H632" s="378"/>
    </row>
    <row r="633" spans="1:8" ht="25.5">
      <c r="B633" s="799">
        <v>5661</v>
      </c>
      <c r="C633" s="800" t="s">
        <v>923</v>
      </c>
      <c r="D633" s="799" t="s">
        <v>924</v>
      </c>
      <c r="E633" s="799">
        <v>7.9999998211860698E-2</v>
      </c>
      <c r="F633" s="801">
        <v>59500</v>
      </c>
      <c r="G633" s="802">
        <v>4760</v>
      </c>
      <c r="H633" s="378"/>
    </row>
    <row r="634" spans="1:8">
      <c r="B634" s="799">
        <v>6092</v>
      </c>
      <c r="C634" s="800" t="s">
        <v>898</v>
      </c>
      <c r="D634" s="799" t="s">
        <v>899</v>
      </c>
      <c r="E634" s="799">
        <v>0.25</v>
      </c>
      <c r="F634" s="801">
        <v>2000</v>
      </c>
      <c r="G634" s="802">
        <v>500</v>
      </c>
      <c r="H634" s="378"/>
    </row>
    <row r="635" spans="1:8">
      <c r="B635" s="799">
        <v>6098</v>
      </c>
      <c r="C635" s="800" t="s">
        <v>925</v>
      </c>
      <c r="D635" s="799" t="s">
        <v>926</v>
      </c>
      <c r="E635" s="799">
        <v>10</v>
      </c>
      <c r="F635" s="801">
        <v>23</v>
      </c>
      <c r="G635" s="802">
        <v>230</v>
      </c>
      <c r="H635" s="378"/>
    </row>
    <row r="636" spans="1:8">
      <c r="B636" s="799">
        <v>7462</v>
      </c>
      <c r="C636" s="800" t="s">
        <v>912</v>
      </c>
      <c r="D636" s="799" t="s">
        <v>913</v>
      </c>
      <c r="E636" s="799">
        <v>35</v>
      </c>
      <c r="F636" s="801">
        <v>1574</v>
      </c>
      <c r="G636" s="802">
        <v>55090</v>
      </c>
      <c r="H636" s="378"/>
    </row>
    <row r="637" spans="1:8" ht="45">
      <c r="A637" s="836" t="e">
        <f>VLOOKUP(B637,#REF!,1,0)-B637</f>
        <v>#REF!</v>
      </c>
      <c r="B637" s="795">
        <v>4798</v>
      </c>
      <c r="C637" s="796" t="s">
        <v>1192</v>
      </c>
      <c r="D637" s="795" t="s">
        <v>519</v>
      </c>
      <c r="E637" s="795"/>
      <c r="F637" s="795"/>
      <c r="G637" s="797">
        <v>160861</v>
      </c>
      <c r="H637" s="864"/>
    </row>
    <row r="638" spans="1:8" ht="25.5">
      <c r="B638" s="799">
        <v>4613</v>
      </c>
      <c r="C638" s="800" t="s">
        <v>1178</v>
      </c>
      <c r="D638" s="799" t="s">
        <v>904</v>
      </c>
      <c r="E638" s="799">
        <v>1.3</v>
      </c>
      <c r="F638" s="801">
        <v>48739</v>
      </c>
      <c r="G638" s="802">
        <v>63361</v>
      </c>
      <c r="H638" s="378"/>
    </row>
    <row r="639" spans="1:8">
      <c r="B639" s="799">
        <v>7718</v>
      </c>
      <c r="C639" s="800" t="s">
        <v>1193</v>
      </c>
      <c r="D639" s="799" t="s">
        <v>519</v>
      </c>
      <c r="E639" s="799">
        <v>1</v>
      </c>
      <c r="F639" s="801">
        <v>97500</v>
      </c>
      <c r="G639" s="802">
        <v>97500</v>
      </c>
      <c r="H639" s="378"/>
    </row>
    <row r="640" spans="1:8" ht="30">
      <c r="A640" s="836" t="e">
        <f>VLOOKUP(B640,#REF!,1,0)-B640</f>
        <v>#REF!</v>
      </c>
      <c r="B640" s="795">
        <v>4810</v>
      </c>
      <c r="C640" s="796" t="s">
        <v>1194</v>
      </c>
      <c r="D640" s="795" t="s">
        <v>928</v>
      </c>
      <c r="E640" s="795"/>
      <c r="F640" s="795"/>
      <c r="G640" s="797">
        <v>637712</v>
      </c>
      <c r="H640" s="864"/>
    </row>
    <row r="641" spans="1:8">
      <c r="B641" s="799">
        <v>4806</v>
      </c>
      <c r="C641" s="800" t="s">
        <v>1195</v>
      </c>
      <c r="D641" s="799" t="s">
        <v>907</v>
      </c>
      <c r="E641" s="799">
        <v>3.0626999315433199E-2</v>
      </c>
      <c r="F641" s="801">
        <v>360601</v>
      </c>
      <c r="G641" s="802">
        <v>11045</v>
      </c>
      <c r="H641" s="378"/>
    </row>
    <row r="642" spans="1:8" ht="25.5">
      <c r="B642" s="799">
        <v>6017</v>
      </c>
      <c r="C642" s="800" t="s">
        <v>1196</v>
      </c>
      <c r="D642" s="799" t="s">
        <v>897</v>
      </c>
      <c r="E642" s="799">
        <v>0.24240000545978499</v>
      </c>
      <c r="F642" s="801">
        <v>157602</v>
      </c>
      <c r="G642" s="802">
        <v>38203</v>
      </c>
      <c r="H642" s="378"/>
    </row>
    <row r="643" spans="1:8">
      <c r="B643" s="799">
        <v>6092</v>
      </c>
      <c r="C643" s="800" t="s">
        <v>898</v>
      </c>
      <c r="D643" s="799" t="s">
        <v>899</v>
      </c>
      <c r="E643" s="799">
        <v>0.5</v>
      </c>
      <c r="F643" s="801">
        <v>2000</v>
      </c>
      <c r="G643" s="802">
        <v>1000</v>
      </c>
      <c r="H643" s="378"/>
    </row>
    <row r="644" spans="1:8">
      <c r="B644" s="799">
        <v>7730</v>
      </c>
      <c r="C644" s="800" t="s">
        <v>1197</v>
      </c>
      <c r="D644" s="799" t="s">
        <v>928</v>
      </c>
      <c r="E644" s="799">
        <v>1.0299999713897701</v>
      </c>
      <c r="F644" s="801">
        <v>568860</v>
      </c>
      <c r="G644" s="802">
        <v>585926</v>
      </c>
      <c r="H644" s="378"/>
    </row>
    <row r="645" spans="1:8">
      <c r="B645" s="799">
        <v>7733</v>
      </c>
      <c r="C645" s="800" t="s">
        <v>1198</v>
      </c>
      <c r="D645" s="799" t="s">
        <v>973</v>
      </c>
      <c r="E645" s="799">
        <v>43.929500579833899</v>
      </c>
      <c r="F645" s="801">
        <v>35</v>
      </c>
      <c r="G645" s="802">
        <v>1538</v>
      </c>
      <c r="H645" s="378"/>
    </row>
    <row r="646" spans="1:8" ht="30">
      <c r="A646" s="836" t="e">
        <f>VLOOKUP(B646,#REF!,1,0)-B646</f>
        <v>#REF!</v>
      </c>
      <c r="B646" s="795">
        <v>4839</v>
      </c>
      <c r="C646" s="796" t="s">
        <v>1199</v>
      </c>
      <c r="D646" s="795" t="s">
        <v>519</v>
      </c>
      <c r="E646" s="795"/>
      <c r="F646" s="795"/>
      <c r="G646" s="797">
        <v>548913</v>
      </c>
      <c r="H646" s="864"/>
    </row>
    <row r="647" spans="1:8">
      <c r="B647" s="799">
        <v>4273</v>
      </c>
      <c r="C647" s="800" t="s">
        <v>1050</v>
      </c>
      <c r="D647" s="799" t="s">
        <v>907</v>
      </c>
      <c r="E647" s="799">
        <v>1.0208999999999999E-2</v>
      </c>
      <c r="F647" s="801">
        <v>155437</v>
      </c>
      <c r="G647" s="802">
        <v>1587</v>
      </c>
      <c r="H647" s="378"/>
    </row>
    <row r="648" spans="1:8">
      <c r="B648" s="799">
        <v>4611</v>
      </c>
      <c r="C648" s="800" t="s">
        <v>1036</v>
      </c>
      <c r="D648" s="799" t="s">
        <v>519</v>
      </c>
      <c r="E648" s="799">
        <v>1</v>
      </c>
      <c r="F648" s="801">
        <v>198097</v>
      </c>
      <c r="G648" s="802">
        <v>198097</v>
      </c>
      <c r="H648" s="378"/>
    </row>
    <row r="649" spans="1:8">
      <c r="B649" s="799">
        <v>6092</v>
      </c>
      <c r="C649" s="800" t="s">
        <v>898</v>
      </c>
      <c r="D649" s="799" t="s">
        <v>899</v>
      </c>
      <c r="E649" s="799">
        <v>0.01</v>
      </c>
      <c r="F649" s="801">
        <v>2000</v>
      </c>
      <c r="G649" s="802">
        <v>20</v>
      </c>
      <c r="H649" s="378"/>
    </row>
    <row r="650" spans="1:8">
      <c r="B650" s="799">
        <v>6261</v>
      </c>
      <c r="C650" s="800" t="s">
        <v>939</v>
      </c>
      <c r="D650" s="799" t="s">
        <v>928</v>
      </c>
      <c r="E650" s="799">
        <v>1</v>
      </c>
      <c r="F650" s="801">
        <v>110333</v>
      </c>
      <c r="G650" s="802">
        <v>110333</v>
      </c>
      <c r="H650" s="378"/>
    </row>
    <row r="651" spans="1:8">
      <c r="B651" s="799">
        <v>6527</v>
      </c>
      <c r="C651" s="800" t="s">
        <v>987</v>
      </c>
      <c r="D651" s="799" t="s">
        <v>519</v>
      </c>
      <c r="E651" s="799">
        <v>1</v>
      </c>
      <c r="F651" s="801">
        <v>220990</v>
      </c>
      <c r="G651" s="802">
        <v>220990</v>
      </c>
      <c r="H651" s="378"/>
    </row>
    <row r="652" spans="1:8">
      <c r="B652" s="799">
        <v>8328</v>
      </c>
      <c r="C652" s="800" t="s">
        <v>1200</v>
      </c>
      <c r="D652" s="799" t="s">
        <v>899</v>
      </c>
      <c r="E652" s="799">
        <v>17.8855</v>
      </c>
      <c r="F652" s="801">
        <v>1000</v>
      </c>
      <c r="G652" s="802">
        <v>17886</v>
      </c>
      <c r="H652" s="378"/>
    </row>
    <row r="653" spans="1:8" ht="30">
      <c r="A653" s="836" t="e">
        <f>VLOOKUP(B653,#REF!,1,0)-B653</f>
        <v>#REF!</v>
      </c>
      <c r="B653" s="795">
        <v>4841</v>
      </c>
      <c r="C653" s="796" t="s">
        <v>1201</v>
      </c>
      <c r="D653" s="795" t="s">
        <v>519</v>
      </c>
      <c r="E653" s="795"/>
      <c r="F653" s="795"/>
      <c r="G653" s="797">
        <v>241994</v>
      </c>
      <c r="H653" s="864"/>
    </row>
    <row r="654" spans="1:8">
      <c r="B654" s="799">
        <v>4273</v>
      </c>
      <c r="C654" s="800" t="s">
        <v>1050</v>
      </c>
      <c r="D654" s="799" t="s">
        <v>907</v>
      </c>
      <c r="E654" s="799">
        <v>1.02090004849015E-3</v>
      </c>
      <c r="F654" s="801">
        <v>155437</v>
      </c>
      <c r="G654" s="802">
        <v>159</v>
      </c>
      <c r="H654" s="378"/>
    </row>
    <row r="655" spans="1:8">
      <c r="B655" s="799">
        <v>4610</v>
      </c>
      <c r="C655" s="800" t="s">
        <v>1034</v>
      </c>
      <c r="D655" s="799" t="s">
        <v>519</v>
      </c>
      <c r="E655" s="799">
        <v>1</v>
      </c>
      <c r="F655" s="801">
        <v>84840</v>
      </c>
      <c r="G655" s="802">
        <v>84840</v>
      </c>
      <c r="H655" s="378"/>
    </row>
    <row r="656" spans="1:8">
      <c r="B656" s="799">
        <v>6092</v>
      </c>
      <c r="C656" s="800" t="s">
        <v>898</v>
      </c>
      <c r="D656" s="799" t="s">
        <v>899</v>
      </c>
      <c r="E656" s="799">
        <v>2.9999999329447701E-2</v>
      </c>
      <c r="F656" s="801">
        <v>2000</v>
      </c>
      <c r="G656" s="802">
        <v>60</v>
      </c>
      <c r="H656" s="378"/>
    </row>
    <row r="657" spans="1:8">
      <c r="B657" s="799">
        <v>6260</v>
      </c>
      <c r="C657" s="800" t="s">
        <v>937</v>
      </c>
      <c r="D657" s="799" t="s">
        <v>928</v>
      </c>
      <c r="E657" s="799">
        <v>1</v>
      </c>
      <c r="F657" s="801">
        <v>53703</v>
      </c>
      <c r="G657" s="802">
        <v>53703</v>
      </c>
      <c r="H657" s="378"/>
    </row>
    <row r="658" spans="1:8">
      <c r="B658" s="799">
        <v>7410</v>
      </c>
      <c r="C658" s="800" t="s">
        <v>1160</v>
      </c>
      <c r="D658" s="799" t="s">
        <v>519</v>
      </c>
      <c r="E658" s="799">
        <v>1</v>
      </c>
      <c r="F658" s="801">
        <v>95432</v>
      </c>
      <c r="G658" s="802">
        <v>95432</v>
      </c>
      <c r="H658" s="378"/>
    </row>
    <row r="659" spans="1:8">
      <c r="B659" s="799">
        <v>8328</v>
      </c>
      <c r="C659" s="800" t="s">
        <v>1200</v>
      </c>
      <c r="D659" s="799" t="s">
        <v>899</v>
      </c>
      <c r="E659" s="799">
        <v>7.7999000549316397</v>
      </c>
      <c r="F659" s="801">
        <v>1000</v>
      </c>
      <c r="G659" s="802">
        <v>7800</v>
      </c>
      <c r="H659" s="378"/>
    </row>
    <row r="660" spans="1:8" ht="33.6" customHeight="1">
      <c r="A660" s="836" t="e">
        <f>VLOOKUP(B660,#REF!,1,0)-B660</f>
        <v>#REF!</v>
      </c>
      <c r="B660" s="795">
        <v>4855</v>
      </c>
      <c r="C660" s="796" t="s">
        <v>1202</v>
      </c>
      <c r="D660" s="795" t="s">
        <v>777</v>
      </c>
      <c r="E660" s="795"/>
      <c r="F660" s="795"/>
      <c r="G660" s="797">
        <v>52128</v>
      </c>
      <c r="H660" s="864"/>
    </row>
    <row r="661" spans="1:8">
      <c r="B661" s="799">
        <v>324</v>
      </c>
      <c r="C661" s="800" t="s">
        <v>1070</v>
      </c>
      <c r="D661" s="799" t="s">
        <v>904</v>
      </c>
      <c r="E661" s="799">
        <v>0.103000000119209</v>
      </c>
      <c r="F661" s="801">
        <v>490280</v>
      </c>
      <c r="G661" s="802">
        <v>50499</v>
      </c>
      <c r="H661" s="378"/>
    </row>
    <row r="662" spans="1:8">
      <c r="B662" s="799">
        <v>4273</v>
      </c>
      <c r="C662" s="800" t="s">
        <v>1050</v>
      </c>
      <c r="D662" s="799" t="s">
        <v>907</v>
      </c>
      <c r="E662" s="799">
        <v>1.0208999771811099E-2</v>
      </c>
      <c r="F662" s="801">
        <v>155437</v>
      </c>
      <c r="G662" s="802">
        <v>1587</v>
      </c>
      <c r="H662" s="378"/>
    </row>
    <row r="663" spans="1:8">
      <c r="B663" s="799">
        <v>6092</v>
      </c>
      <c r="C663" s="800" t="s">
        <v>898</v>
      </c>
      <c r="D663" s="799" t="s">
        <v>899</v>
      </c>
      <c r="E663" s="799">
        <v>2.0999999716877899E-2</v>
      </c>
      <c r="F663" s="801">
        <v>2000</v>
      </c>
      <c r="G663" s="802">
        <v>42</v>
      </c>
      <c r="H663" s="378"/>
    </row>
    <row r="664" spans="1:8" ht="52.15" customHeight="1">
      <c r="A664" s="836" t="e">
        <f>VLOOKUP(B664,#REF!,1,0)-B664</f>
        <v>#REF!</v>
      </c>
      <c r="B664" s="795">
        <v>4858</v>
      </c>
      <c r="C664" s="796" t="s">
        <v>1203</v>
      </c>
      <c r="D664" s="795" t="s">
        <v>519</v>
      </c>
      <c r="E664" s="795"/>
      <c r="F664" s="795"/>
      <c r="G664" s="797">
        <v>1099670</v>
      </c>
      <c r="H664" s="864"/>
    </row>
    <row r="665" spans="1:8">
      <c r="B665" s="799">
        <v>4275</v>
      </c>
      <c r="C665" s="800" t="s">
        <v>1204</v>
      </c>
      <c r="D665" s="799" t="s">
        <v>907</v>
      </c>
      <c r="E665" s="799">
        <v>0.68063403564691505</v>
      </c>
      <c r="F665" s="801">
        <v>169435</v>
      </c>
      <c r="G665" s="802">
        <v>115324</v>
      </c>
      <c r="H665" s="378"/>
    </row>
    <row r="666" spans="1:8">
      <c r="B666" s="799">
        <v>6092</v>
      </c>
      <c r="C666" s="800" t="s">
        <v>898</v>
      </c>
      <c r="D666" s="799" t="s">
        <v>899</v>
      </c>
      <c r="E666" s="799">
        <v>1.5104999542236299</v>
      </c>
      <c r="F666" s="801">
        <v>2000</v>
      </c>
      <c r="G666" s="802">
        <v>3021</v>
      </c>
      <c r="H666" s="378"/>
    </row>
    <row r="667" spans="1:8" ht="38.25">
      <c r="B667" s="799">
        <v>7934</v>
      </c>
      <c r="C667" s="800" t="s">
        <v>1205</v>
      </c>
      <c r="D667" s="799" t="s">
        <v>519</v>
      </c>
      <c r="E667" s="799">
        <v>1</v>
      </c>
      <c r="F667" s="801">
        <v>981325</v>
      </c>
      <c r="G667" s="802">
        <v>981325</v>
      </c>
      <c r="H667" s="378"/>
    </row>
    <row r="668" spans="1:8" ht="37.15" customHeight="1">
      <c r="A668" s="836" t="e">
        <f>VLOOKUP(B668,#REF!,1,0)-B668</f>
        <v>#REF!</v>
      </c>
      <c r="B668" s="795">
        <v>4869</v>
      </c>
      <c r="C668" s="796" t="s">
        <v>1206</v>
      </c>
      <c r="D668" s="795" t="s">
        <v>519</v>
      </c>
      <c r="E668" s="795"/>
      <c r="F668" s="795"/>
      <c r="G668" s="797">
        <v>66755</v>
      </c>
      <c r="H668" s="864"/>
    </row>
    <row r="669" spans="1:8">
      <c r="B669" s="799">
        <v>4478</v>
      </c>
      <c r="C669" s="800" t="s">
        <v>1129</v>
      </c>
      <c r="D669" s="799" t="s">
        <v>907</v>
      </c>
      <c r="E669" s="799">
        <v>0.51044999999999996</v>
      </c>
      <c r="F669" s="801">
        <v>127444</v>
      </c>
      <c r="G669" s="802">
        <v>65054</v>
      </c>
      <c r="H669" s="378"/>
    </row>
    <row r="670" spans="1:8">
      <c r="B670" s="799">
        <v>6092</v>
      </c>
      <c r="C670" s="800" t="s">
        <v>898</v>
      </c>
      <c r="D670" s="799" t="s">
        <v>899</v>
      </c>
      <c r="E670" s="799">
        <v>0.850499987602233</v>
      </c>
      <c r="F670" s="801">
        <v>2000</v>
      </c>
      <c r="G670" s="802">
        <v>1701</v>
      </c>
      <c r="H670" s="378"/>
    </row>
    <row r="671" spans="1:8" ht="60">
      <c r="A671" s="836" t="e">
        <f>VLOOKUP(B671,#REF!,1,0)-B671</f>
        <v>#REF!</v>
      </c>
      <c r="B671" s="795">
        <v>4888</v>
      </c>
      <c r="C671" s="796" t="s">
        <v>1207</v>
      </c>
      <c r="D671" s="795" t="s">
        <v>519</v>
      </c>
      <c r="E671" s="795"/>
      <c r="F671" s="795"/>
      <c r="G671" s="797">
        <v>218656</v>
      </c>
      <c r="H671" s="864"/>
    </row>
    <row r="672" spans="1:8" ht="25.5">
      <c r="B672" s="799">
        <v>4613</v>
      </c>
      <c r="C672" s="800" t="s">
        <v>1178</v>
      </c>
      <c r="D672" s="799" t="s">
        <v>904</v>
      </c>
      <c r="E672" s="799">
        <v>1.3</v>
      </c>
      <c r="F672" s="801">
        <v>48739</v>
      </c>
      <c r="G672" s="802">
        <v>63361</v>
      </c>
      <c r="H672" s="378"/>
    </row>
    <row r="673" spans="1:8" ht="25.5">
      <c r="B673" s="799">
        <v>7959</v>
      </c>
      <c r="C673" s="800" t="s">
        <v>1208</v>
      </c>
      <c r="D673" s="799" t="s">
        <v>519</v>
      </c>
      <c r="E673" s="799">
        <v>1</v>
      </c>
      <c r="F673" s="801">
        <v>155295</v>
      </c>
      <c r="G673" s="802">
        <v>155295</v>
      </c>
      <c r="H673" s="378"/>
    </row>
    <row r="674" spans="1:8" ht="60">
      <c r="A674" s="836" t="e">
        <f>VLOOKUP(B674,#REF!,1,0)-B674</f>
        <v>#REF!</v>
      </c>
      <c r="B674" s="795">
        <v>4891</v>
      </c>
      <c r="C674" s="796" t="s">
        <v>1209</v>
      </c>
      <c r="D674" s="795" t="s">
        <v>519</v>
      </c>
      <c r="E674" s="795"/>
      <c r="F674" s="795"/>
      <c r="G674" s="797">
        <v>794173</v>
      </c>
      <c r="H674" s="864"/>
    </row>
    <row r="675" spans="1:8">
      <c r="B675" s="799">
        <v>2273</v>
      </c>
      <c r="C675" s="800" t="s">
        <v>1071</v>
      </c>
      <c r="D675" s="799" t="s">
        <v>519</v>
      </c>
      <c r="E675" s="799">
        <v>160</v>
      </c>
      <c r="F675" s="801">
        <v>1032</v>
      </c>
      <c r="G675" s="802">
        <v>165120</v>
      </c>
      <c r="H675" s="378"/>
    </row>
    <row r="676" spans="1:8" ht="25.5">
      <c r="B676" s="799">
        <v>3649</v>
      </c>
      <c r="C676" s="800" t="s">
        <v>1109</v>
      </c>
      <c r="D676" s="799" t="s">
        <v>904</v>
      </c>
      <c r="E676" s="799">
        <v>0.119999997317791</v>
      </c>
      <c r="F676" s="801">
        <v>413534</v>
      </c>
      <c r="G676" s="802">
        <v>49625</v>
      </c>
      <c r="H676" s="378"/>
    </row>
    <row r="677" spans="1:8">
      <c r="B677" s="799">
        <v>3874</v>
      </c>
      <c r="C677" s="800" t="s">
        <v>929</v>
      </c>
      <c r="D677" s="799" t="s">
        <v>904</v>
      </c>
      <c r="E677" s="799">
        <v>2.4000000208616298E-2</v>
      </c>
      <c r="F677" s="801">
        <v>310358</v>
      </c>
      <c r="G677" s="802">
        <v>7449</v>
      </c>
      <c r="H677" s="378"/>
    </row>
    <row r="678" spans="1:8">
      <c r="B678" s="799">
        <v>4273</v>
      </c>
      <c r="C678" s="800" t="s">
        <v>1050</v>
      </c>
      <c r="D678" s="799" t="s">
        <v>907</v>
      </c>
      <c r="E678" s="799">
        <v>0.35731499391496202</v>
      </c>
      <c r="F678" s="801">
        <v>155437</v>
      </c>
      <c r="G678" s="802">
        <v>55540</v>
      </c>
      <c r="H678" s="378"/>
    </row>
    <row r="679" spans="1:8">
      <c r="B679" s="799">
        <v>6092</v>
      </c>
      <c r="C679" s="800" t="s">
        <v>898</v>
      </c>
      <c r="D679" s="799" t="s">
        <v>899</v>
      </c>
      <c r="E679" s="799">
        <v>0.727699995040893</v>
      </c>
      <c r="F679" s="801">
        <v>2000</v>
      </c>
      <c r="G679" s="802">
        <v>1456</v>
      </c>
      <c r="H679" s="378"/>
    </row>
    <row r="680" spans="1:8">
      <c r="B680" s="799">
        <v>6793</v>
      </c>
      <c r="C680" s="800" t="s">
        <v>1210</v>
      </c>
      <c r="D680" s="799" t="s">
        <v>519</v>
      </c>
      <c r="E680" s="799">
        <v>1</v>
      </c>
      <c r="F680" s="801">
        <v>514983</v>
      </c>
      <c r="G680" s="802">
        <v>514983</v>
      </c>
      <c r="H680" s="378"/>
    </row>
    <row r="681" spans="1:8" ht="33.6" customHeight="1">
      <c r="A681" s="836" t="e">
        <f>VLOOKUP(B681,#REF!,1,0)-B681</f>
        <v>#REF!</v>
      </c>
      <c r="B681" s="795">
        <v>4907</v>
      </c>
      <c r="C681" s="796" t="s">
        <v>1211</v>
      </c>
      <c r="D681" s="795" t="s">
        <v>904</v>
      </c>
      <c r="E681" s="795"/>
      <c r="F681" s="795"/>
      <c r="G681" s="797">
        <v>127869</v>
      </c>
      <c r="H681" s="864"/>
    </row>
    <row r="682" spans="1:8">
      <c r="B682" s="799">
        <v>4274</v>
      </c>
      <c r="C682" s="800" t="s">
        <v>915</v>
      </c>
      <c r="D682" s="799" t="s">
        <v>907</v>
      </c>
      <c r="E682" s="799">
        <v>8.5040971959382303E-2</v>
      </c>
      <c r="F682" s="801">
        <v>219159</v>
      </c>
      <c r="G682" s="802">
        <v>18638</v>
      </c>
      <c r="H682" s="378"/>
    </row>
    <row r="683" spans="1:8" ht="25.5">
      <c r="B683" s="799">
        <v>5661</v>
      </c>
      <c r="C683" s="800" t="s">
        <v>923</v>
      </c>
      <c r="D683" s="799" t="s">
        <v>924</v>
      </c>
      <c r="E683" s="799">
        <v>8.3300001919269603E-2</v>
      </c>
      <c r="F683" s="801">
        <v>59500</v>
      </c>
      <c r="G683" s="802">
        <v>4957</v>
      </c>
      <c r="H683" s="378"/>
    </row>
    <row r="684" spans="1:8">
      <c r="B684" s="799">
        <v>6092</v>
      </c>
      <c r="C684" s="800" t="s">
        <v>898</v>
      </c>
      <c r="D684" s="799" t="s">
        <v>899</v>
      </c>
      <c r="E684" s="799">
        <v>0.5</v>
      </c>
      <c r="F684" s="801">
        <v>2000</v>
      </c>
      <c r="G684" s="802">
        <v>1000</v>
      </c>
      <c r="H684" s="378"/>
    </row>
    <row r="685" spans="1:8">
      <c r="B685" s="799">
        <v>6098</v>
      </c>
      <c r="C685" s="800" t="s">
        <v>925</v>
      </c>
      <c r="D685" s="799" t="s">
        <v>926</v>
      </c>
      <c r="E685" s="799">
        <v>10</v>
      </c>
      <c r="F685" s="801">
        <v>23</v>
      </c>
      <c r="G685" s="802">
        <v>230</v>
      </c>
      <c r="H685" s="378"/>
    </row>
    <row r="686" spans="1:8">
      <c r="B686" s="799">
        <v>7462</v>
      </c>
      <c r="C686" s="800" t="s">
        <v>912</v>
      </c>
      <c r="D686" s="799" t="s">
        <v>913</v>
      </c>
      <c r="E686" s="799">
        <v>26.25</v>
      </c>
      <c r="F686" s="801">
        <v>1574</v>
      </c>
      <c r="G686" s="802">
        <v>41318</v>
      </c>
      <c r="H686" s="378"/>
    </row>
    <row r="687" spans="1:8">
      <c r="B687" s="799">
        <v>7976</v>
      </c>
      <c r="C687" s="800" t="s">
        <v>1212</v>
      </c>
      <c r="D687" s="799" t="s">
        <v>904</v>
      </c>
      <c r="E687" s="799">
        <v>1.29999995231628</v>
      </c>
      <c r="F687" s="801">
        <v>47481</v>
      </c>
      <c r="G687" s="802">
        <v>61726</v>
      </c>
      <c r="H687" s="378"/>
    </row>
    <row r="688" spans="1:8" ht="30">
      <c r="A688" s="836" t="e">
        <f>VLOOKUP(B688,#REF!,1,0)-B688</f>
        <v>#REF!</v>
      </c>
      <c r="B688" s="795">
        <v>4908</v>
      </c>
      <c r="C688" s="796" t="s">
        <v>1213</v>
      </c>
      <c r="D688" s="795" t="s">
        <v>904</v>
      </c>
      <c r="E688" s="795"/>
      <c r="F688" s="795"/>
      <c r="G688" s="797">
        <v>97527</v>
      </c>
      <c r="H688" s="864"/>
    </row>
    <row r="689" spans="1:8">
      <c r="B689" s="799">
        <v>4274</v>
      </c>
      <c r="C689" s="800" t="s">
        <v>915</v>
      </c>
      <c r="D689" s="799" t="s">
        <v>907</v>
      </c>
      <c r="E689" s="799">
        <v>8.5040971959382303E-2</v>
      </c>
      <c r="F689" s="801">
        <v>219159</v>
      </c>
      <c r="G689" s="802">
        <v>18638</v>
      </c>
      <c r="H689" s="378"/>
    </row>
    <row r="690" spans="1:8" ht="25.5">
      <c r="B690" s="799">
        <v>5661</v>
      </c>
      <c r="C690" s="800" t="s">
        <v>923</v>
      </c>
      <c r="D690" s="799" t="s">
        <v>924</v>
      </c>
      <c r="E690" s="799">
        <v>8.3300001919269603E-2</v>
      </c>
      <c r="F690" s="801">
        <v>59500</v>
      </c>
      <c r="G690" s="802">
        <v>4957</v>
      </c>
      <c r="H690" s="378"/>
    </row>
    <row r="691" spans="1:8">
      <c r="B691" s="799">
        <v>6092</v>
      </c>
      <c r="C691" s="800" t="s">
        <v>898</v>
      </c>
      <c r="D691" s="799" t="s">
        <v>899</v>
      </c>
      <c r="E691" s="799">
        <v>0.5</v>
      </c>
      <c r="F691" s="801">
        <v>2000</v>
      </c>
      <c r="G691" s="802">
        <v>1000</v>
      </c>
      <c r="H691" s="378"/>
    </row>
    <row r="692" spans="1:8">
      <c r="B692" s="799">
        <v>6098</v>
      </c>
      <c r="C692" s="800" t="s">
        <v>925</v>
      </c>
      <c r="D692" s="799" t="s">
        <v>926</v>
      </c>
      <c r="E692" s="799">
        <v>10</v>
      </c>
      <c r="F692" s="801">
        <v>23</v>
      </c>
      <c r="G692" s="802">
        <v>230</v>
      </c>
      <c r="H692" s="378"/>
    </row>
    <row r="693" spans="1:8">
      <c r="B693" s="799">
        <v>7462</v>
      </c>
      <c r="C693" s="800" t="s">
        <v>912</v>
      </c>
      <c r="D693" s="799" t="s">
        <v>913</v>
      </c>
      <c r="E693" s="799">
        <v>26.25</v>
      </c>
      <c r="F693" s="801">
        <v>1574</v>
      </c>
      <c r="G693" s="802">
        <v>41318</v>
      </c>
      <c r="H693" s="378"/>
    </row>
    <row r="694" spans="1:8">
      <c r="B694" s="799">
        <v>7977</v>
      </c>
      <c r="C694" s="800" t="s">
        <v>1214</v>
      </c>
      <c r="D694" s="799" t="s">
        <v>904</v>
      </c>
      <c r="E694" s="799">
        <v>1.20000004768371</v>
      </c>
      <c r="F694" s="801">
        <v>26153</v>
      </c>
      <c r="G694" s="802">
        <v>31384</v>
      </c>
      <c r="H694" s="378"/>
    </row>
    <row r="695" spans="1:8" ht="60">
      <c r="A695" s="836" t="e">
        <f>VLOOKUP(B695,#REF!,1,0)-B695</f>
        <v>#REF!</v>
      </c>
      <c r="B695" s="795">
        <v>4910</v>
      </c>
      <c r="C695" s="796" t="s">
        <v>1215</v>
      </c>
      <c r="D695" s="795" t="s">
        <v>777</v>
      </c>
      <c r="E695" s="795"/>
      <c r="F695" s="795"/>
      <c r="G695" s="797">
        <v>145953</v>
      </c>
      <c r="H695" s="864"/>
    </row>
    <row r="696" spans="1:8">
      <c r="B696" s="799">
        <v>324</v>
      </c>
      <c r="C696" s="800" t="s">
        <v>1070</v>
      </c>
      <c r="D696" s="799" t="s">
        <v>904</v>
      </c>
      <c r="E696" s="799">
        <v>0.20999999344348899</v>
      </c>
      <c r="F696" s="801">
        <v>490280</v>
      </c>
      <c r="G696" s="802">
        <v>102959</v>
      </c>
      <c r="H696" s="378"/>
    </row>
    <row r="697" spans="1:8">
      <c r="B697" s="799">
        <v>3995</v>
      </c>
      <c r="C697" s="800" t="s">
        <v>975</v>
      </c>
      <c r="D697" s="799" t="s">
        <v>777</v>
      </c>
      <c r="E697" s="799">
        <v>1</v>
      </c>
      <c r="F697" s="801">
        <v>29002</v>
      </c>
      <c r="G697" s="802">
        <v>29002</v>
      </c>
      <c r="H697" s="378"/>
    </row>
    <row r="698" spans="1:8">
      <c r="B698" s="799">
        <v>4273</v>
      </c>
      <c r="C698" s="800" t="s">
        <v>1050</v>
      </c>
      <c r="D698" s="799" t="s">
        <v>907</v>
      </c>
      <c r="E698" s="799">
        <v>6.3806249999999995E-2</v>
      </c>
      <c r="F698" s="801">
        <v>155437</v>
      </c>
      <c r="G698" s="802">
        <v>9918</v>
      </c>
      <c r="H698" s="378"/>
    </row>
    <row r="699" spans="1:8">
      <c r="B699" s="799">
        <v>6092</v>
      </c>
      <c r="C699" s="800" t="s">
        <v>898</v>
      </c>
      <c r="D699" s="799" t="s">
        <v>899</v>
      </c>
      <c r="E699" s="799">
        <v>0.18279999494552601</v>
      </c>
      <c r="F699" s="801">
        <v>2000</v>
      </c>
      <c r="G699" s="802">
        <v>366</v>
      </c>
      <c r="H699" s="378"/>
    </row>
    <row r="700" spans="1:8">
      <c r="B700" s="799">
        <v>6914</v>
      </c>
      <c r="C700" s="800" t="s">
        <v>1043</v>
      </c>
      <c r="D700" s="799" t="s">
        <v>973</v>
      </c>
      <c r="E700" s="799">
        <v>0.20000000298023199</v>
      </c>
      <c r="F700" s="801">
        <v>7697</v>
      </c>
      <c r="G700" s="802">
        <v>1540</v>
      </c>
      <c r="H700" s="378"/>
    </row>
    <row r="701" spans="1:8" ht="25.5">
      <c r="B701" s="799">
        <v>7596</v>
      </c>
      <c r="C701" s="800" t="s">
        <v>1044</v>
      </c>
      <c r="D701" s="799" t="s">
        <v>924</v>
      </c>
      <c r="E701" s="799">
        <v>5.0000000745058101E-2</v>
      </c>
      <c r="F701" s="801">
        <v>43344</v>
      </c>
      <c r="G701" s="802">
        <v>2168</v>
      </c>
      <c r="H701" s="378"/>
    </row>
    <row r="702" spans="1:8" ht="45">
      <c r="A702" s="836" t="e">
        <f>VLOOKUP(B702,#REF!,1,0)-B702</f>
        <v>#REF!</v>
      </c>
      <c r="B702" s="795">
        <v>4912</v>
      </c>
      <c r="C702" s="796" t="s">
        <v>1216</v>
      </c>
      <c r="D702" s="795" t="s">
        <v>519</v>
      </c>
      <c r="E702" s="795"/>
      <c r="F702" s="795"/>
      <c r="G702" s="797">
        <v>2461278</v>
      </c>
      <c r="H702" s="864"/>
    </row>
    <row r="703" spans="1:8">
      <c r="B703" s="799">
        <v>1794</v>
      </c>
      <c r="C703" s="800" t="s">
        <v>972</v>
      </c>
      <c r="D703" s="799" t="s">
        <v>973</v>
      </c>
      <c r="E703" s="799">
        <v>6</v>
      </c>
      <c r="F703" s="801">
        <v>6307</v>
      </c>
      <c r="G703" s="802">
        <v>37842</v>
      </c>
      <c r="H703" s="378"/>
    </row>
    <row r="704" spans="1:8" ht="25.5">
      <c r="B704" s="799">
        <v>3465</v>
      </c>
      <c r="C704" s="800" t="s">
        <v>1217</v>
      </c>
      <c r="D704" s="799" t="s">
        <v>904</v>
      </c>
      <c r="E704" s="799">
        <v>1.04999995231628</v>
      </c>
      <c r="F704" s="801">
        <v>490352</v>
      </c>
      <c r="G704" s="802">
        <v>514870</v>
      </c>
      <c r="H704" s="378"/>
    </row>
    <row r="705" spans="1:8">
      <c r="B705" s="799">
        <v>3476</v>
      </c>
      <c r="C705" s="800" t="s">
        <v>974</v>
      </c>
      <c r="D705" s="799" t="s">
        <v>904</v>
      </c>
      <c r="E705" s="799">
        <v>2.9999999329447701E-2</v>
      </c>
      <c r="F705" s="801">
        <v>391846</v>
      </c>
      <c r="G705" s="802">
        <v>11756</v>
      </c>
      <c r="H705" s="378"/>
    </row>
    <row r="706" spans="1:8">
      <c r="B706" s="799">
        <v>3995</v>
      </c>
      <c r="C706" s="800" t="s">
        <v>975</v>
      </c>
      <c r="D706" s="799" t="s">
        <v>777</v>
      </c>
      <c r="E706" s="799">
        <v>8.1800003051757795</v>
      </c>
      <c r="F706" s="801">
        <v>29002</v>
      </c>
      <c r="G706" s="802">
        <v>237237</v>
      </c>
      <c r="H706" s="378"/>
    </row>
    <row r="707" spans="1:8">
      <c r="B707" s="799">
        <v>4274</v>
      </c>
      <c r="C707" s="800" t="s">
        <v>915</v>
      </c>
      <c r="D707" s="799" t="s">
        <v>907</v>
      </c>
      <c r="E707" s="799">
        <v>0.42877357375983</v>
      </c>
      <c r="F707" s="801">
        <v>219159</v>
      </c>
      <c r="G707" s="802">
        <v>93970</v>
      </c>
      <c r="H707" s="378"/>
    </row>
    <row r="708" spans="1:8">
      <c r="B708" s="799">
        <v>5038</v>
      </c>
      <c r="C708" s="800" t="s">
        <v>976</v>
      </c>
      <c r="D708" s="799" t="s">
        <v>973</v>
      </c>
      <c r="E708" s="799">
        <v>38</v>
      </c>
      <c r="F708" s="801">
        <v>4570</v>
      </c>
      <c r="G708" s="802">
        <v>173660</v>
      </c>
      <c r="H708" s="378"/>
    </row>
    <row r="709" spans="1:8">
      <c r="B709" s="799">
        <v>5481</v>
      </c>
      <c r="C709" s="800" t="s">
        <v>977</v>
      </c>
      <c r="D709" s="799" t="s">
        <v>519</v>
      </c>
      <c r="E709" s="799">
        <v>28</v>
      </c>
      <c r="F709" s="801">
        <v>8892</v>
      </c>
      <c r="G709" s="802">
        <v>248976</v>
      </c>
      <c r="H709" s="378"/>
    </row>
    <row r="710" spans="1:8">
      <c r="B710" s="799">
        <v>6092</v>
      </c>
      <c r="C710" s="800" t="s">
        <v>898</v>
      </c>
      <c r="D710" s="799" t="s">
        <v>899</v>
      </c>
      <c r="E710" s="799">
        <v>1.2300000190734801</v>
      </c>
      <c r="F710" s="801">
        <v>2000</v>
      </c>
      <c r="G710" s="802">
        <v>2461</v>
      </c>
      <c r="H710" s="378"/>
    </row>
    <row r="711" spans="1:8">
      <c r="B711" s="799">
        <v>6792</v>
      </c>
      <c r="C711" s="800" t="s">
        <v>979</v>
      </c>
      <c r="D711" s="799" t="s">
        <v>519</v>
      </c>
      <c r="E711" s="799">
        <v>1</v>
      </c>
      <c r="F711" s="801">
        <v>503115</v>
      </c>
      <c r="G711" s="802">
        <v>503115</v>
      </c>
      <c r="H711" s="378"/>
    </row>
    <row r="712" spans="1:8">
      <c r="B712" s="799">
        <v>6832</v>
      </c>
      <c r="C712" s="800" t="s">
        <v>1218</v>
      </c>
      <c r="D712" s="799" t="s">
        <v>904</v>
      </c>
      <c r="E712" s="799">
        <v>0.109999999403954</v>
      </c>
      <c r="F712" s="801">
        <v>561680</v>
      </c>
      <c r="G712" s="802">
        <v>61785</v>
      </c>
      <c r="H712" s="378"/>
    </row>
    <row r="713" spans="1:8">
      <c r="B713" s="799">
        <v>7088</v>
      </c>
      <c r="C713" s="800" t="s">
        <v>981</v>
      </c>
      <c r="D713" s="799" t="s">
        <v>973</v>
      </c>
      <c r="E713" s="799">
        <v>127.290000915527</v>
      </c>
      <c r="F713" s="801">
        <v>4522</v>
      </c>
      <c r="G713" s="802">
        <v>575606</v>
      </c>
      <c r="H713" s="378"/>
    </row>
    <row r="714" spans="1:8" ht="45">
      <c r="A714" s="836" t="e">
        <f>VLOOKUP(B714,#REF!,1,0)-B714</f>
        <v>#REF!</v>
      </c>
      <c r="B714" s="795">
        <v>4913</v>
      </c>
      <c r="C714" s="796" t="s">
        <v>1219</v>
      </c>
      <c r="D714" s="795" t="s">
        <v>519</v>
      </c>
      <c r="E714" s="795"/>
      <c r="F714" s="795"/>
      <c r="G714" s="797">
        <v>2108090</v>
      </c>
      <c r="H714" s="864"/>
    </row>
    <row r="715" spans="1:8">
      <c r="B715" s="799">
        <v>325</v>
      </c>
      <c r="C715" s="800" t="s">
        <v>1139</v>
      </c>
      <c r="D715" s="799" t="s">
        <v>904</v>
      </c>
      <c r="E715" s="799">
        <v>0.88700002431869496</v>
      </c>
      <c r="F715" s="801">
        <v>508130</v>
      </c>
      <c r="G715" s="802">
        <v>450712</v>
      </c>
      <c r="H715" s="378"/>
    </row>
    <row r="716" spans="1:8">
      <c r="B716" s="799">
        <v>1794</v>
      </c>
      <c r="C716" s="800" t="s">
        <v>972</v>
      </c>
      <c r="D716" s="799" t="s">
        <v>973</v>
      </c>
      <c r="E716" s="799">
        <v>8</v>
      </c>
      <c r="F716" s="801">
        <v>6307</v>
      </c>
      <c r="G716" s="802">
        <v>50456</v>
      </c>
      <c r="H716" s="378"/>
    </row>
    <row r="717" spans="1:8">
      <c r="B717" s="799">
        <v>4261</v>
      </c>
      <c r="C717" s="800" t="s">
        <v>1073</v>
      </c>
      <c r="D717" s="799" t="s">
        <v>904</v>
      </c>
      <c r="E717" s="799">
        <v>5.4999999701976797E-2</v>
      </c>
      <c r="F717" s="801">
        <v>642297</v>
      </c>
      <c r="G717" s="802">
        <v>35327</v>
      </c>
      <c r="H717" s="378"/>
    </row>
    <row r="718" spans="1:8">
      <c r="B718" s="799">
        <v>4274</v>
      </c>
      <c r="C718" s="800" t="s">
        <v>915</v>
      </c>
      <c r="D718" s="799" t="s">
        <v>907</v>
      </c>
      <c r="E718" s="799">
        <v>0.255221927091</v>
      </c>
      <c r="F718" s="801">
        <v>219159</v>
      </c>
      <c r="G718" s="802">
        <v>55935</v>
      </c>
      <c r="H718" s="378"/>
    </row>
    <row r="719" spans="1:8">
      <c r="B719" s="799">
        <v>5038</v>
      </c>
      <c r="C719" s="800" t="s">
        <v>976</v>
      </c>
      <c r="D719" s="799" t="s">
        <v>973</v>
      </c>
      <c r="E719" s="799">
        <v>99.370002746582003</v>
      </c>
      <c r="F719" s="801">
        <v>4570</v>
      </c>
      <c r="G719" s="802">
        <v>454121</v>
      </c>
      <c r="H719" s="378"/>
    </row>
    <row r="720" spans="1:8">
      <c r="B720" s="799">
        <v>5481</v>
      </c>
      <c r="C720" s="800" t="s">
        <v>977</v>
      </c>
      <c r="D720" s="799" t="s">
        <v>519</v>
      </c>
      <c r="E720" s="799">
        <v>23</v>
      </c>
      <c r="F720" s="801">
        <v>8892</v>
      </c>
      <c r="G720" s="802">
        <v>204516</v>
      </c>
      <c r="H720" s="378"/>
    </row>
    <row r="721" spans="1:8">
      <c r="B721" s="799">
        <v>6092</v>
      </c>
      <c r="C721" s="800" t="s">
        <v>898</v>
      </c>
      <c r="D721" s="799" t="s">
        <v>899</v>
      </c>
      <c r="E721" s="799">
        <v>0.73259997367858798</v>
      </c>
      <c r="F721" s="801">
        <v>2000</v>
      </c>
      <c r="G721" s="802">
        <v>1466</v>
      </c>
      <c r="H721" s="378"/>
    </row>
    <row r="722" spans="1:8">
      <c r="B722" s="799">
        <v>6832</v>
      </c>
      <c r="C722" s="800" t="s">
        <v>1218</v>
      </c>
      <c r="D722" s="799" t="s">
        <v>904</v>
      </c>
      <c r="E722" s="799">
        <v>1.09999999403954E-2</v>
      </c>
      <c r="F722" s="801">
        <v>561680</v>
      </c>
      <c r="G722" s="802">
        <v>6179</v>
      </c>
      <c r="H722" s="378"/>
    </row>
    <row r="723" spans="1:8">
      <c r="B723" s="799">
        <v>7088</v>
      </c>
      <c r="C723" s="800" t="s">
        <v>981</v>
      </c>
      <c r="D723" s="799" t="s">
        <v>973</v>
      </c>
      <c r="E723" s="799">
        <v>109.699996948242</v>
      </c>
      <c r="F723" s="801">
        <v>4522</v>
      </c>
      <c r="G723" s="802">
        <v>496064</v>
      </c>
      <c r="H723" s="378"/>
    </row>
    <row r="724" spans="1:8">
      <c r="B724" s="799">
        <v>7224</v>
      </c>
      <c r="C724" s="800" t="s">
        <v>1168</v>
      </c>
      <c r="D724" s="799" t="s">
        <v>519</v>
      </c>
      <c r="E724" s="799">
        <v>1</v>
      </c>
      <c r="F724" s="801">
        <v>353314</v>
      </c>
      <c r="G724" s="802">
        <v>353314</v>
      </c>
      <c r="H724" s="378"/>
    </row>
    <row r="725" spans="1:8" ht="45">
      <c r="A725" s="836">
        <f>VLOOKUP(B725,'PPTO GRAL-ACERO'!$B:$I,1,0)-B725</f>
        <v>0</v>
      </c>
      <c r="B725" s="795">
        <v>4920</v>
      </c>
      <c r="C725" s="796" t="s">
        <v>1220</v>
      </c>
      <c r="D725" s="795" t="s">
        <v>519</v>
      </c>
      <c r="E725" s="795"/>
      <c r="F725" s="795"/>
      <c r="G725" s="797">
        <v>870538</v>
      </c>
      <c r="H725" s="864"/>
    </row>
    <row r="726" spans="1:8">
      <c r="B726" s="799">
        <v>324</v>
      </c>
      <c r="C726" s="800" t="s">
        <v>1070</v>
      </c>
      <c r="D726" s="799" t="s">
        <v>904</v>
      </c>
      <c r="E726" s="799">
        <v>9.9999997764825804E-3</v>
      </c>
      <c r="F726" s="801">
        <v>490280</v>
      </c>
      <c r="G726" s="802">
        <v>4903</v>
      </c>
      <c r="H726" s="378"/>
    </row>
    <row r="727" spans="1:8">
      <c r="B727" s="799">
        <v>4273</v>
      </c>
      <c r="C727" s="800" t="s">
        <v>1050</v>
      </c>
      <c r="D727" s="799" t="s">
        <v>907</v>
      </c>
      <c r="E727" s="799">
        <v>0.132716995131969</v>
      </c>
      <c r="F727" s="801">
        <v>155437</v>
      </c>
      <c r="G727" s="802">
        <v>20630</v>
      </c>
      <c r="H727" s="378"/>
    </row>
    <row r="728" spans="1:8">
      <c r="B728" s="799">
        <v>6092</v>
      </c>
      <c r="C728" s="800" t="s">
        <v>898</v>
      </c>
      <c r="D728" s="799" t="s">
        <v>899</v>
      </c>
      <c r="E728" s="799">
        <v>5.2000001072883599E-2</v>
      </c>
      <c r="F728" s="801">
        <v>2000</v>
      </c>
      <c r="G728" s="802">
        <v>105</v>
      </c>
      <c r="H728" s="378"/>
    </row>
    <row r="729" spans="1:8">
      <c r="B729" s="799">
        <v>7345</v>
      </c>
      <c r="C729" s="800" t="s">
        <v>1221</v>
      </c>
      <c r="D729" s="799" t="s">
        <v>519</v>
      </c>
      <c r="E729" s="799">
        <v>1</v>
      </c>
      <c r="F729" s="801">
        <v>844900</v>
      </c>
      <c r="G729" s="802">
        <v>844900</v>
      </c>
      <c r="H729" s="378"/>
    </row>
    <row r="730" spans="1:8" ht="30">
      <c r="B730" s="795">
        <v>4953</v>
      </c>
      <c r="C730" s="796" t="s">
        <v>1222</v>
      </c>
      <c r="D730" s="795" t="s">
        <v>519</v>
      </c>
      <c r="E730" s="795"/>
      <c r="F730" s="795"/>
      <c r="G730" s="797">
        <v>5464741</v>
      </c>
      <c r="H730" s="378"/>
    </row>
    <row r="731" spans="1:8" ht="25.5">
      <c r="B731" s="799">
        <v>8036</v>
      </c>
      <c r="C731" s="800" t="s">
        <v>1223</v>
      </c>
      <c r="D731" s="799" t="s">
        <v>519</v>
      </c>
      <c r="E731" s="799">
        <v>1</v>
      </c>
      <c r="F731" s="801">
        <v>5464741</v>
      </c>
      <c r="G731" s="802">
        <v>5464741</v>
      </c>
      <c r="H731" s="378"/>
    </row>
    <row r="732" spans="1:8" ht="30">
      <c r="A732" s="836">
        <f>VLOOKUP(B732,'PPTO GRAL-ACERO'!$B:$I,1,0)-B732</f>
        <v>0</v>
      </c>
      <c r="B732" s="795">
        <v>4959</v>
      </c>
      <c r="C732" s="796" t="s">
        <v>1224</v>
      </c>
      <c r="D732" s="795" t="s">
        <v>973</v>
      </c>
      <c r="E732" s="795"/>
      <c r="F732" s="795"/>
      <c r="G732" s="797">
        <v>6500</v>
      </c>
      <c r="H732" s="864"/>
    </row>
    <row r="733" spans="1:8" ht="25.5">
      <c r="B733" s="799">
        <v>6087</v>
      </c>
      <c r="C733" s="800" t="s">
        <v>1091</v>
      </c>
      <c r="D733" s="799" t="s">
        <v>907</v>
      </c>
      <c r="E733" s="799">
        <v>1.0208999771811099E-2</v>
      </c>
      <c r="F733" s="801">
        <v>63722</v>
      </c>
      <c r="G733" s="802">
        <v>651</v>
      </c>
      <c r="H733" s="378"/>
    </row>
    <row r="734" spans="1:8">
      <c r="B734" s="799">
        <v>6092</v>
      </c>
      <c r="C734" s="800" t="s">
        <v>898</v>
      </c>
      <c r="D734" s="799" t="s">
        <v>899</v>
      </c>
      <c r="E734" s="799">
        <v>8.6000002920627594E-3</v>
      </c>
      <c r="F734" s="801">
        <v>2000</v>
      </c>
      <c r="G734" s="802">
        <v>18</v>
      </c>
      <c r="H734" s="378"/>
    </row>
    <row r="735" spans="1:8">
      <c r="B735" s="799">
        <v>8041</v>
      </c>
      <c r="C735" s="800" t="s">
        <v>1225</v>
      </c>
      <c r="D735" s="799" t="s">
        <v>973</v>
      </c>
      <c r="E735" s="799">
        <v>1</v>
      </c>
      <c r="F735" s="801">
        <v>5831</v>
      </c>
      <c r="G735" s="802">
        <v>5831</v>
      </c>
      <c r="H735" s="378"/>
    </row>
    <row r="736" spans="1:8" ht="60">
      <c r="A736" s="836" t="e">
        <f>VLOOKUP(B736,#REF!,1,0)-B736</f>
        <v>#REF!</v>
      </c>
      <c r="B736" s="795">
        <v>4973</v>
      </c>
      <c r="C736" s="796" t="s">
        <v>1226</v>
      </c>
      <c r="D736" s="795" t="s">
        <v>519</v>
      </c>
      <c r="E736" s="795"/>
      <c r="F736" s="795"/>
      <c r="G736" s="797">
        <v>1800130</v>
      </c>
      <c r="H736" s="864"/>
    </row>
    <row r="737" spans="1:8">
      <c r="B737" s="799">
        <v>4275</v>
      </c>
      <c r="C737" s="800" t="s">
        <v>1204</v>
      </c>
      <c r="D737" s="799" t="s">
        <v>907</v>
      </c>
      <c r="E737" s="799">
        <v>6.7379399634897696E-2</v>
      </c>
      <c r="F737" s="801">
        <v>169435</v>
      </c>
      <c r="G737" s="802">
        <v>11417</v>
      </c>
      <c r="H737" s="378"/>
    </row>
    <row r="738" spans="1:8">
      <c r="B738" s="799">
        <v>4612</v>
      </c>
      <c r="C738" s="800" t="s">
        <v>1227</v>
      </c>
      <c r="D738" s="799" t="s">
        <v>519</v>
      </c>
      <c r="E738" s="799">
        <v>1</v>
      </c>
      <c r="F738" s="801">
        <v>363957</v>
      </c>
      <c r="G738" s="802">
        <v>363957</v>
      </c>
      <c r="H738" s="378"/>
    </row>
    <row r="739" spans="1:8">
      <c r="B739" s="799">
        <v>6092</v>
      </c>
      <c r="C739" s="800" t="s">
        <v>898</v>
      </c>
      <c r="D739" s="799" t="s">
        <v>899</v>
      </c>
      <c r="E739" s="799">
        <v>5</v>
      </c>
      <c r="F739" s="801">
        <v>2000</v>
      </c>
      <c r="G739" s="802">
        <v>10000</v>
      </c>
      <c r="H739" s="378"/>
    </row>
    <row r="740" spans="1:8">
      <c r="B740" s="799">
        <v>6262</v>
      </c>
      <c r="C740" s="800" t="s">
        <v>1228</v>
      </c>
      <c r="D740" s="799" t="s">
        <v>928</v>
      </c>
      <c r="E740" s="799">
        <v>1</v>
      </c>
      <c r="F740" s="801">
        <v>186891</v>
      </c>
      <c r="G740" s="802">
        <v>186891</v>
      </c>
      <c r="H740" s="378"/>
    </row>
    <row r="741" spans="1:8">
      <c r="B741" s="799">
        <v>6528</v>
      </c>
      <c r="C741" s="800" t="s">
        <v>1229</v>
      </c>
      <c r="D741" s="799" t="s">
        <v>519</v>
      </c>
      <c r="E741" s="799">
        <v>1</v>
      </c>
      <c r="F741" s="801">
        <v>406334</v>
      </c>
      <c r="G741" s="802">
        <v>406334</v>
      </c>
      <c r="H741" s="378"/>
    </row>
    <row r="742" spans="1:8">
      <c r="B742" s="799">
        <v>7023</v>
      </c>
      <c r="C742" s="800" t="s">
        <v>1230</v>
      </c>
      <c r="D742" s="799" t="s">
        <v>519</v>
      </c>
      <c r="E742" s="799">
        <v>1</v>
      </c>
      <c r="F742" s="801">
        <v>275306</v>
      </c>
      <c r="G742" s="802">
        <v>275306</v>
      </c>
      <c r="H742" s="378"/>
    </row>
    <row r="743" spans="1:8">
      <c r="B743" s="799">
        <v>8047</v>
      </c>
      <c r="C743" s="800" t="s">
        <v>1231</v>
      </c>
      <c r="D743" s="799" t="s">
        <v>519</v>
      </c>
      <c r="E743" s="799">
        <v>1</v>
      </c>
      <c r="F743" s="801">
        <v>523600</v>
      </c>
      <c r="G743" s="802">
        <v>523600</v>
      </c>
      <c r="H743" s="378"/>
    </row>
    <row r="744" spans="1:8">
      <c r="B744" s="799">
        <v>8328</v>
      </c>
      <c r="C744" s="800" t="s">
        <v>1200</v>
      </c>
      <c r="D744" s="799" t="s">
        <v>899</v>
      </c>
      <c r="E744" s="799">
        <v>22.624000549316399</v>
      </c>
      <c r="F744" s="801">
        <v>1000</v>
      </c>
      <c r="G744" s="802">
        <v>22625</v>
      </c>
      <c r="H744" s="378"/>
    </row>
    <row r="745" spans="1:8" ht="45">
      <c r="A745" s="836" t="e">
        <f>VLOOKUP(B745,#REF!,1,0)-B745</f>
        <v>#REF!</v>
      </c>
      <c r="B745" s="795">
        <v>4978</v>
      </c>
      <c r="C745" s="796" t="s">
        <v>1232</v>
      </c>
      <c r="D745" s="795" t="s">
        <v>519</v>
      </c>
      <c r="E745" s="795"/>
      <c r="F745" s="795"/>
      <c r="G745" s="797">
        <v>639430</v>
      </c>
      <c r="H745" s="864"/>
    </row>
    <row r="746" spans="1:8">
      <c r="B746" s="799">
        <v>2551</v>
      </c>
      <c r="C746" s="800" t="s">
        <v>1072</v>
      </c>
      <c r="D746" s="799" t="s">
        <v>519</v>
      </c>
      <c r="E746" s="799">
        <v>1</v>
      </c>
      <c r="F746" s="801">
        <v>168199</v>
      </c>
      <c r="G746" s="802">
        <v>168199</v>
      </c>
      <c r="H746" s="378"/>
    </row>
    <row r="747" spans="1:8">
      <c r="B747" s="799">
        <v>2798</v>
      </c>
      <c r="C747" s="800" t="s">
        <v>989</v>
      </c>
      <c r="D747" s="799" t="s">
        <v>519</v>
      </c>
      <c r="E747" s="799">
        <v>198</v>
      </c>
      <c r="F747" s="801">
        <v>590</v>
      </c>
      <c r="G747" s="802">
        <v>116820</v>
      </c>
      <c r="H747" s="378"/>
    </row>
    <row r="748" spans="1:8">
      <c r="B748" s="799">
        <v>3476</v>
      </c>
      <c r="C748" s="800" t="s">
        <v>974</v>
      </c>
      <c r="D748" s="799" t="s">
        <v>904</v>
      </c>
      <c r="E748" s="799">
        <v>0.62000000476837103</v>
      </c>
      <c r="F748" s="801">
        <v>391846</v>
      </c>
      <c r="G748" s="802">
        <v>242945</v>
      </c>
      <c r="H748" s="378"/>
    </row>
    <row r="749" spans="1:8">
      <c r="B749" s="799">
        <v>4273</v>
      </c>
      <c r="C749" s="800" t="s">
        <v>1050</v>
      </c>
      <c r="D749" s="799" t="s">
        <v>907</v>
      </c>
      <c r="E749" s="799">
        <v>0.336897013387084</v>
      </c>
      <c r="F749" s="801">
        <v>155437</v>
      </c>
      <c r="G749" s="802">
        <v>52367</v>
      </c>
      <c r="H749" s="378"/>
    </row>
    <row r="750" spans="1:8" ht="25.5">
      <c r="B750" s="799">
        <v>4561</v>
      </c>
      <c r="C750" s="800" t="s">
        <v>1233</v>
      </c>
      <c r="D750" s="799" t="s">
        <v>904</v>
      </c>
      <c r="E750" s="799">
        <v>5.9999998658895499E-2</v>
      </c>
      <c r="F750" s="801">
        <v>498246</v>
      </c>
      <c r="G750" s="802">
        <v>29895</v>
      </c>
      <c r="H750" s="378"/>
    </row>
    <row r="751" spans="1:8">
      <c r="B751" s="799">
        <v>6092</v>
      </c>
      <c r="C751" s="800" t="s">
        <v>898</v>
      </c>
      <c r="D751" s="799" t="s">
        <v>899</v>
      </c>
      <c r="E751" s="799">
        <v>0.83200001716613703</v>
      </c>
      <c r="F751" s="801">
        <v>2000</v>
      </c>
      <c r="G751" s="802">
        <v>1665</v>
      </c>
      <c r="H751" s="378"/>
    </row>
    <row r="752" spans="1:8">
      <c r="B752" s="799">
        <v>7088</v>
      </c>
      <c r="C752" s="800" t="s">
        <v>981</v>
      </c>
      <c r="D752" s="799" t="s">
        <v>973</v>
      </c>
      <c r="E752" s="799">
        <v>6.0900001525878897</v>
      </c>
      <c r="F752" s="801">
        <v>4522</v>
      </c>
      <c r="G752" s="802">
        <v>27539</v>
      </c>
      <c r="H752" s="378"/>
    </row>
    <row r="753" spans="1:8" ht="30">
      <c r="A753" s="836" t="e">
        <f>VLOOKUP(B753,#REF!,1,0)-B753</f>
        <v>#REF!</v>
      </c>
      <c r="B753" s="795">
        <v>4979</v>
      </c>
      <c r="C753" s="796" t="s">
        <v>1234</v>
      </c>
      <c r="D753" s="795" t="s">
        <v>519</v>
      </c>
      <c r="E753" s="795"/>
      <c r="F753" s="795"/>
      <c r="G753" s="797">
        <v>642533</v>
      </c>
      <c r="H753" s="864"/>
    </row>
    <row r="754" spans="1:8">
      <c r="B754" s="799">
        <v>2798</v>
      </c>
      <c r="C754" s="800" t="s">
        <v>989</v>
      </c>
      <c r="D754" s="799" t="s">
        <v>519</v>
      </c>
      <c r="E754" s="799">
        <v>309</v>
      </c>
      <c r="F754" s="801">
        <v>590</v>
      </c>
      <c r="G754" s="802">
        <v>182310</v>
      </c>
      <c r="H754" s="378"/>
    </row>
    <row r="755" spans="1:8">
      <c r="B755" s="799">
        <v>3476</v>
      </c>
      <c r="C755" s="800" t="s">
        <v>974</v>
      </c>
      <c r="D755" s="799" t="s">
        <v>904</v>
      </c>
      <c r="E755" s="799">
        <v>0.113</v>
      </c>
      <c r="F755" s="801">
        <v>391846</v>
      </c>
      <c r="G755" s="802">
        <v>44279</v>
      </c>
      <c r="H755" s="378"/>
    </row>
    <row r="756" spans="1:8">
      <c r="B756" s="799">
        <v>4273</v>
      </c>
      <c r="C756" s="800" t="s">
        <v>1050</v>
      </c>
      <c r="D756" s="799" t="s">
        <v>907</v>
      </c>
      <c r="E756" s="799">
        <v>0.40836000608503797</v>
      </c>
      <c r="F756" s="801">
        <v>155437</v>
      </c>
      <c r="G756" s="802">
        <v>63475</v>
      </c>
      <c r="H756" s="378"/>
    </row>
    <row r="757" spans="1:8">
      <c r="B757" s="799">
        <v>4565</v>
      </c>
      <c r="C757" s="800" t="s">
        <v>1235</v>
      </c>
      <c r="D757" s="799" t="s">
        <v>904</v>
      </c>
      <c r="E757" s="799">
        <v>0.161101305</v>
      </c>
      <c r="F757" s="801">
        <v>497715</v>
      </c>
      <c r="G757" s="802">
        <v>80183</v>
      </c>
      <c r="H757" s="378"/>
    </row>
    <row r="758" spans="1:8">
      <c r="B758" s="799">
        <v>6092</v>
      </c>
      <c r="C758" s="800" t="s">
        <v>898</v>
      </c>
      <c r="D758" s="799" t="s">
        <v>899</v>
      </c>
      <c r="E758" s="799">
        <v>0.77200001478195102</v>
      </c>
      <c r="F758" s="801">
        <v>2000</v>
      </c>
      <c r="G758" s="802">
        <v>1545</v>
      </c>
      <c r="H758" s="378"/>
    </row>
    <row r="759" spans="1:8">
      <c r="B759" s="799">
        <v>7088</v>
      </c>
      <c r="C759" s="800" t="s">
        <v>981</v>
      </c>
      <c r="D759" s="799" t="s">
        <v>973</v>
      </c>
      <c r="E759" s="799">
        <v>8.1499996185302699</v>
      </c>
      <c r="F759" s="801">
        <v>4522</v>
      </c>
      <c r="G759" s="802">
        <v>36855</v>
      </c>
      <c r="H759" s="378"/>
    </row>
    <row r="760" spans="1:8">
      <c r="B760" s="799">
        <v>8049</v>
      </c>
      <c r="C760" s="800" t="s">
        <v>1236</v>
      </c>
      <c r="D760" s="799" t="s">
        <v>519</v>
      </c>
      <c r="E760" s="799">
        <v>1</v>
      </c>
      <c r="F760" s="801">
        <v>233886</v>
      </c>
      <c r="G760" s="802">
        <v>233886</v>
      </c>
      <c r="H760" s="378"/>
    </row>
    <row r="761" spans="1:8" ht="30">
      <c r="A761" s="836" t="e">
        <f>VLOOKUP(B761,#REF!,1,0)-B761</f>
        <v>#REF!</v>
      </c>
      <c r="B761" s="795">
        <v>5023</v>
      </c>
      <c r="C761" s="796" t="s">
        <v>1237</v>
      </c>
      <c r="D761" s="795" t="s">
        <v>928</v>
      </c>
      <c r="E761" s="795"/>
      <c r="F761" s="795"/>
      <c r="G761" s="797">
        <v>23716</v>
      </c>
      <c r="H761" s="864"/>
    </row>
    <row r="762" spans="1:8">
      <c r="B762" s="799">
        <v>4273</v>
      </c>
      <c r="C762" s="800" t="s">
        <v>1050</v>
      </c>
      <c r="D762" s="799" t="s">
        <v>907</v>
      </c>
      <c r="E762" s="799">
        <v>2.5522500380314901E-2</v>
      </c>
      <c r="F762" s="801">
        <v>155437</v>
      </c>
      <c r="G762" s="802">
        <v>3968</v>
      </c>
      <c r="H762" s="378"/>
    </row>
    <row r="763" spans="1:8">
      <c r="B763" s="799">
        <v>6092</v>
      </c>
      <c r="C763" s="800" t="s">
        <v>898</v>
      </c>
      <c r="D763" s="799" t="s">
        <v>899</v>
      </c>
      <c r="E763" s="799">
        <v>0.54600000381469704</v>
      </c>
      <c r="F763" s="801">
        <v>2000</v>
      </c>
      <c r="G763" s="802">
        <v>1093</v>
      </c>
      <c r="H763" s="378"/>
    </row>
    <row r="764" spans="1:8">
      <c r="B764" s="799">
        <v>7302</v>
      </c>
      <c r="C764" s="800" t="s">
        <v>1238</v>
      </c>
      <c r="D764" s="799" t="s">
        <v>928</v>
      </c>
      <c r="E764" s="799">
        <v>2.0499999523162802</v>
      </c>
      <c r="F764" s="801">
        <v>9100</v>
      </c>
      <c r="G764" s="802">
        <v>18655</v>
      </c>
      <c r="H764" s="378"/>
    </row>
    <row r="765" spans="1:8" ht="45">
      <c r="A765" s="836" t="e">
        <f>VLOOKUP(B765,#REF!,1,0)-B765</f>
        <v>#REF!</v>
      </c>
      <c r="B765" s="795">
        <v>5033</v>
      </c>
      <c r="C765" s="796" t="s">
        <v>1239</v>
      </c>
      <c r="D765" s="795" t="s">
        <v>519</v>
      </c>
      <c r="E765" s="795"/>
      <c r="F765" s="795"/>
      <c r="G765" s="797">
        <v>211361</v>
      </c>
      <c r="H765" s="864"/>
    </row>
    <row r="766" spans="1:8" ht="25.5">
      <c r="B766" s="799">
        <v>4613</v>
      </c>
      <c r="C766" s="800" t="s">
        <v>1178</v>
      </c>
      <c r="D766" s="799" t="s">
        <v>904</v>
      </c>
      <c r="E766" s="799">
        <v>1.3</v>
      </c>
      <c r="F766" s="801">
        <v>48739</v>
      </c>
      <c r="G766" s="802">
        <v>63361</v>
      </c>
      <c r="H766" s="378"/>
    </row>
    <row r="767" spans="1:8" ht="25.5">
      <c r="B767" s="799">
        <v>8086</v>
      </c>
      <c r="C767" s="800" t="s">
        <v>1240</v>
      </c>
      <c r="D767" s="799" t="s">
        <v>519</v>
      </c>
      <c r="E767" s="799">
        <v>1</v>
      </c>
      <c r="F767" s="801">
        <v>148000</v>
      </c>
      <c r="G767" s="802">
        <v>148000</v>
      </c>
      <c r="H767" s="378"/>
    </row>
    <row r="768" spans="1:8" ht="45">
      <c r="A768" s="836" t="e">
        <f>VLOOKUP(B768,#REF!,1,0)-B768</f>
        <v>#REF!</v>
      </c>
      <c r="B768" s="795">
        <v>5135</v>
      </c>
      <c r="C768" s="796" t="s">
        <v>1241</v>
      </c>
      <c r="D768" s="795" t="s">
        <v>928</v>
      </c>
      <c r="E768" s="795"/>
      <c r="F768" s="795"/>
      <c r="G768" s="797">
        <v>7140</v>
      </c>
      <c r="H768" s="864"/>
    </row>
    <row r="769" spans="1:8" ht="53.45" customHeight="1">
      <c r="B769" s="799">
        <v>8270</v>
      </c>
      <c r="C769" s="800" t="s">
        <v>1242</v>
      </c>
      <c r="D769" s="799" t="s">
        <v>928</v>
      </c>
      <c r="E769" s="799">
        <v>1</v>
      </c>
      <c r="F769" s="801">
        <v>7140</v>
      </c>
      <c r="G769" s="802">
        <v>7140</v>
      </c>
      <c r="H769" s="378"/>
    </row>
    <row r="770" spans="1:8" ht="45">
      <c r="A770" s="836" t="e">
        <f>VLOOKUP(B770,#REF!,1,0)-B770</f>
        <v>#REF!</v>
      </c>
      <c r="B770" s="795">
        <v>5136</v>
      </c>
      <c r="C770" s="796" t="s">
        <v>1243</v>
      </c>
      <c r="D770" s="795" t="s">
        <v>777</v>
      </c>
      <c r="E770" s="795"/>
      <c r="F770" s="795"/>
      <c r="G770" s="797">
        <v>10511</v>
      </c>
      <c r="H770" s="864"/>
    </row>
    <row r="771" spans="1:8" ht="38.25">
      <c r="B771" s="799">
        <v>8271</v>
      </c>
      <c r="C771" s="800" t="s">
        <v>1244</v>
      </c>
      <c r="D771" s="799" t="s">
        <v>777</v>
      </c>
      <c r="E771" s="799">
        <v>1</v>
      </c>
      <c r="F771" s="801">
        <v>10511</v>
      </c>
      <c r="G771" s="802">
        <v>10511</v>
      </c>
      <c r="H771" s="378"/>
    </row>
    <row r="772" spans="1:8" ht="30">
      <c r="A772" s="836" t="e">
        <f>VLOOKUP(B772,#REF!,1,0)-B772</f>
        <v>#REF!</v>
      </c>
      <c r="B772" s="795">
        <v>5182</v>
      </c>
      <c r="C772" s="796" t="s">
        <v>1245</v>
      </c>
      <c r="D772" s="795" t="s">
        <v>928</v>
      </c>
      <c r="E772" s="795"/>
      <c r="F772" s="795"/>
      <c r="G772" s="797">
        <v>385559</v>
      </c>
      <c r="H772" s="864"/>
    </row>
    <row r="773" spans="1:8">
      <c r="B773" s="799">
        <v>4278</v>
      </c>
      <c r="C773" s="800" t="s">
        <v>896</v>
      </c>
      <c r="D773" s="799" t="s">
        <v>897</v>
      </c>
      <c r="E773" s="799">
        <v>0.5</v>
      </c>
      <c r="F773" s="801">
        <v>19843</v>
      </c>
      <c r="G773" s="802">
        <v>9922</v>
      </c>
      <c r="H773" s="378"/>
    </row>
    <row r="774" spans="1:8">
      <c r="B774" s="799">
        <v>4520</v>
      </c>
      <c r="C774" s="800" t="s">
        <v>983</v>
      </c>
      <c r="D774" s="799" t="s">
        <v>928</v>
      </c>
      <c r="E774" s="799">
        <v>2.0599999427795401</v>
      </c>
      <c r="F774" s="801">
        <v>18689</v>
      </c>
      <c r="G774" s="802">
        <v>38500</v>
      </c>
      <c r="H774" s="378"/>
    </row>
    <row r="775" spans="1:8">
      <c r="B775" s="799">
        <v>6092</v>
      </c>
      <c r="C775" s="800" t="s">
        <v>898</v>
      </c>
      <c r="D775" s="799" t="s">
        <v>899</v>
      </c>
      <c r="E775" s="799">
        <v>1</v>
      </c>
      <c r="F775" s="801">
        <v>2000</v>
      </c>
      <c r="G775" s="802">
        <v>2000</v>
      </c>
      <c r="H775" s="378"/>
    </row>
    <row r="776" spans="1:8">
      <c r="B776" s="799">
        <v>7142</v>
      </c>
      <c r="C776" s="800" t="s">
        <v>1246</v>
      </c>
      <c r="D776" s="799" t="s">
        <v>928</v>
      </c>
      <c r="E776" s="799">
        <v>6.1799998283386204</v>
      </c>
      <c r="F776" s="801">
        <v>52199</v>
      </c>
      <c r="G776" s="802">
        <v>322590</v>
      </c>
      <c r="H776" s="378"/>
    </row>
    <row r="777" spans="1:8">
      <c r="B777" s="799">
        <v>8328</v>
      </c>
      <c r="C777" s="800" t="s">
        <v>1200</v>
      </c>
      <c r="D777" s="799" t="s">
        <v>899</v>
      </c>
      <c r="E777" s="799">
        <v>12.546500205993601</v>
      </c>
      <c r="F777" s="801">
        <v>1000</v>
      </c>
      <c r="G777" s="802">
        <v>12547</v>
      </c>
      <c r="H777" s="378"/>
    </row>
    <row r="778" spans="1:8" ht="60">
      <c r="A778" s="836" t="e">
        <f>VLOOKUP(B778,#REF!,1,0)-B778</f>
        <v>#REF!</v>
      </c>
      <c r="B778" s="795">
        <v>5187</v>
      </c>
      <c r="C778" s="796" t="s">
        <v>1247</v>
      </c>
      <c r="D778" s="795" t="s">
        <v>519</v>
      </c>
      <c r="E778" s="795"/>
      <c r="F778" s="795"/>
      <c r="G778" s="797">
        <v>392696</v>
      </c>
      <c r="H778" s="864"/>
    </row>
    <row r="779" spans="1:8">
      <c r="B779" s="799">
        <v>4275</v>
      </c>
      <c r="C779" s="800" t="s">
        <v>1204</v>
      </c>
      <c r="D779" s="799" t="s">
        <v>907</v>
      </c>
      <c r="E779" s="799">
        <v>0.142926000608503</v>
      </c>
      <c r="F779" s="801">
        <v>169435</v>
      </c>
      <c r="G779" s="802">
        <v>24217</v>
      </c>
      <c r="H779" s="378"/>
    </row>
    <row r="780" spans="1:8">
      <c r="B780" s="799">
        <v>6092</v>
      </c>
      <c r="C780" s="800" t="s">
        <v>898</v>
      </c>
      <c r="D780" s="799" t="s">
        <v>899</v>
      </c>
      <c r="E780" s="799">
        <v>0.64249998331069902</v>
      </c>
      <c r="F780" s="801">
        <v>2000</v>
      </c>
      <c r="G780" s="802">
        <v>1285</v>
      </c>
      <c r="H780" s="378"/>
    </row>
    <row r="781" spans="1:8">
      <c r="B781" s="799">
        <v>6834</v>
      </c>
      <c r="C781" s="800" t="s">
        <v>1248</v>
      </c>
      <c r="D781" s="799" t="s">
        <v>928</v>
      </c>
      <c r="E781" s="799">
        <v>6.5</v>
      </c>
      <c r="F781" s="801">
        <v>4732</v>
      </c>
      <c r="G781" s="802">
        <v>30758</v>
      </c>
      <c r="H781" s="378"/>
    </row>
    <row r="782" spans="1:8">
      <c r="B782" s="799">
        <v>7307</v>
      </c>
      <c r="C782" s="800" t="s">
        <v>1124</v>
      </c>
      <c r="D782" s="799" t="s">
        <v>519</v>
      </c>
      <c r="E782" s="799">
        <v>9.9999997764825804E-3</v>
      </c>
      <c r="F782" s="801">
        <v>89900</v>
      </c>
      <c r="G782" s="802">
        <v>899</v>
      </c>
      <c r="H782" s="378"/>
    </row>
    <row r="783" spans="1:8">
      <c r="B783" s="799">
        <v>7336</v>
      </c>
      <c r="C783" s="800" t="s">
        <v>1125</v>
      </c>
      <c r="D783" s="799" t="s">
        <v>519</v>
      </c>
      <c r="E783" s="799">
        <v>9.9999997764825804E-3</v>
      </c>
      <c r="F783" s="801">
        <v>47200</v>
      </c>
      <c r="G783" s="802">
        <v>472</v>
      </c>
      <c r="H783" s="378"/>
    </row>
    <row r="784" spans="1:8" ht="19.899999999999999" customHeight="1">
      <c r="B784" s="799">
        <v>7945</v>
      </c>
      <c r="C784" s="800" t="s">
        <v>1249</v>
      </c>
      <c r="D784" s="799" t="s">
        <v>928</v>
      </c>
      <c r="E784" s="799">
        <v>2.5</v>
      </c>
      <c r="F784" s="801">
        <v>120</v>
      </c>
      <c r="G784" s="802">
        <v>300</v>
      </c>
      <c r="H784" s="378"/>
    </row>
    <row r="785" spans="1:8">
      <c r="B785" s="799">
        <v>7947</v>
      </c>
      <c r="C785" s="800" t="s">
        <v>1250</v>
      </c>
      <c r="D785" s="799" t="s">
        <v>519</v>
      </c>
      <c r="E785" s="799">
        <v>1</v>
      </c>
      <c r="F785" s="801">
        <v>237215</v>
      </c>
      <c r="G785" s="802">
        <v>237215</v>
      </c>
      <c r="H785" s="378"/>
    </row>
    <row r="786" spans="1:8">
      <c r="B786" s="799">
        <v>8052</v>
      </c>
      <c r="C786" s="800" t="s">
        <v>1251</v>
      </c>
      <c r="D786" s="799" t="s">
        <v>519</v>
      </c>
      <c r="E786" s="799">
        <v>1</v>
      </c>
      <c r="F786" s="801">
        <v>32495</v>
      </c>
      <c r="G786" s="802">
        <v>32495</v>
      </c>
      <c r="H786" s="378"/>
    </row>
    <row r="787" spans="1:8">
      <c r="B787" s="799">
        <v>8053</v>
      </c>
      <c r="C787" s="800" t="s">
        <v>1252</v>
      </c>
      <c r="D787" s="799" t="s">
        <v>519</v>
      </c>
      <c r="E787" s="799">
        <v>1</v>
      </c>
      <c r="F787" s="801">
        <v>28900</v>
      </c>
      <c r="G787" s="802">
        <v>28900</v>
      </c>
      <c r="H787" s="378"/>
    </row>
    <row r="788" spans="1:8">
      <c r="B788" s="799">
        <v>8054</v>
      </c>
      <c r="C788" s="800" t="s">
        <v>1253</v>
      </c>
      <c r="D788" s="799" t="s">
        <v>519</v>
      </c>
      <c r="E788" s="799">
        <v>3</v>
      </c>
      <c r="F788" s="801">
        <v>540</v>
      </c>
      <c r="G788" s="802">
        <v>1620</v>
      </c>
      <c r="H788" s="378"/>
    </row>
    <row r="789" spans="1:8">
      <c r="B789" s="799">
        <v>8295</v>
      </c>
      <c r="C789" s="800" t="s">
        <v>1254</v>
      </c>
      <c r="D789" s="799" t="s">
        <v>519</v>
      </c>
      <c r="E789" s="799">
        <v>1</v>
      </c>
      <c r="F789" s="801">
        <v>34535</v>
      </c>
      <c r="G789" s="802">
        <v>34535</v>
      </c>
      <c r="H789" s="378"/>
    </row>
    <row r="790" spans="1:8" ht="45">
      <c r="A790" s="836" t="e">
        <f>VLOOKUP(B790,#REF!,1,0)-B790</f>
        <v>#REF!</v>
      </c>
      <c r="B790" s="795">
        <v>5196</v>
      </c>
      <c r="C790" s="796" t="s">
        <v>1255</v>
      </c>
      <c r="D790" s="795" t="s">
        <v>904</v>
      </c>
      <c r="E790" s="795"/>
      <c r="F790" s="795"/>
      <c r="G790" s="797">
        <v>89836</v>
      </c>
      <c r="H790" s="378"/>
    </row>
    <row r="791" spans="1:8" ht="51">
      <c r="B791" s="799">
        <v>3017</v>
      </c>
      <c r="C791" s="800" t="s">
        <v>910</v>
      </c>
      <c r="D791" s="799" t="s">
        <v>904</v>
      </c>
      <c r="E791" s="799">
        <v>0.25</v>
      </c>
      <c r="F791" s="801">
        <v>37721</v>
      </c>
      <c r="G791" s="802">
        <v>9431</v>
      </c>
      <c r="H791" s="378"/>
    </row>
    <row r="792" spans="1:8" ht="25.5">
      <c r="B792" s="799">
        <v>6087</v>
      </c>
      <c r="C792" s="800" t="s">
        <v>1091</v>
      </c>
      <c r="D792" s="799" t="s">
        <v>907</v>
      </c>
      <c r="E792" s="799">
        <v>0.33995970438122702</v>
      </c>
      <c r="F792" s="801">
        <v>63722</v>
      </c>
      <c r="G792" s="802">
        <v>21663</v>
      </c>
      <c r="H792" s="378"/>
    </row>
    <row r="793" spans="1:8" ht="25.5">
      <c r="B793" s="799">
        <v>6088</v>
      </c>
      <c r="C793" s="800" t="s">
        <v>1256</v>
      </c>
      <c r="D793" s="799" t="s">
        <v>907</v>
      </c>
      <c r="E793" s="799">
        <v>0.33995970438122702</v>
      </c>
      <c r="F793" s="801">
        <v>91715</v>
      </c>
      <c r="G793" s="802">
        <v>31180</v>
      </c>
      <c r="H793" s="378"/>
    </row>
    <row r="794" spans="1:8">
      <c r="B794" s="799">
        <v>6092</v>
      </c>
      <c r="C794" s="800" t="s">
        <v>898</v>
      </c>
      <c r="D794" s="799" t="s">
        <v>899</v>
      </c>
      <c r="E794" s="799">
        <v>0.68999999761581399</v>
      </c>
      <c r="F794" s="801">
        <v>2000</v>
      </c>
      <c r="G794" s="802">
        <v>1380</v>
      </c>
      <c r="H794" s="378"/>
    </row>
    <row r="795" spans="1:8" ht="25.5">
      <c r="B795" s="799">
        <v>6140</v>
      </c>
      <c r="C795" s="800" t="s">
        <v>919</v>
      </c>
      <c r="D795" s="799" t="s">
        <v>897</v>
      </c>
      <c r="E795" s="799">
        <v>0.40000000596046398</v>
      </c>
      <c r="F795" s="801">
        <v>59500</v>
      </c>
      <c r="G795" s="802">
        <v>23801</v>
      </c>
      <c r="H795" s="378"/>
    </row>
    <row r="796" spans="1:8" ht="25.5">
      <c r="B796" s="799">
        <v>7439</v>
      </c>
      <c r="C796" s="800" t="s">
        <v>920</v>
      </c>
      <c r="D796" s="799" t="s">
        <v>897</v>
      </c>
      <c r="E796" s="799">
        <v>0.40000000596046398</v>
      </c>
      <c r="F796" s="801">
        <v>5950</v>
      </c>
      <c r="G796" s="802">
        <v>2381</v>
      </c>
      <c r="H796" s="378"/>
    </row>
    <row r="797" spans="1:8" ht="45">
      <c r="A797" s="836" t="e">
        <f>VLOOKUP(B797,#REF!,1,0)-B797</f>
        <v>#REF!</v>
      </c>
      <c r="B797" s="795">
        <v>5197</v>
      </c>
      <c r="C797" s="796" t="s">
        <v>1257</v>
      </c>
      <c r="D797" s="795" t="s">
        <v>904</v>
      </c>
      <c r="E797" s="795"/>
      <c r="F797" s="795"/>
      <c r="G797" s="797">
        <v>96379</v>
      </c>
      <c r="H797" s="378"/>
    </row>
    <row r="798" spans="1:8" ht="51">
      <c r="B798" s="799">
        <v>3017</v>
      </c>
      <c r="C798" s="800" t="s">
        <v>910</v>
      </c>
      <c r="D798" s="799" t="s">
        <v>904</v>
      </c>
      <c r="E798" s="799">
        <v>0.25</v>
      </c>
      <c r="F798" s="801">
        <v>37721</v>
      </c>
      <c r="G798" s="802">
        <v>9431</v>
      </c>
      <c r="H798" s="378"/>
    </row>
    <row r="799" spans="1:8" ht="25.5">
      <c r="B799" s="799">
        <v>6087</v>
      </c>
      <c r="C799" s="800" t="s">
        <v>1091</v>
      </c>
      <c r="D799" s="799" t="s">
        <v>907</v>
      </c>
      <c r="E799" s="799">
        <v>0.33995970438122702</v>
      </c>
      <c r="F799" s="801">
        <v>63722</v>
      </c>
      <c r="G799" s="802">
        <v>21663</v>
      </c>
      <c r="H799" s="378"/>
    </row>
    <row r="800" spans="1:8" ht="25.5">
      <c r="B800" s="799">
        <v>6088</v>
      </c>
      <c r="C800" s="800" t="s">
        <v>1256</v>
      </c>
      <c r="D800" s="799" t="s">
        <v>907</v>
      </c>
      <c r="E800" s="799">
        <v>0.33995970438122702</v>
      </c>
      <c r="F800" s="801">
        <v>91715</v>
      </c>
      <c r="G800" s="802">
        <v>31180</v>
      </c>
      <c r="H800" s="378"/>
    </row>
    <row r="801" spans="1:8">
      <c r="B801" s="799">
        <v>6092</v>
      </c>
      <c r="C801" s="800" t="s">
        <v>898</v>
      </c>
      <c r="D801" s="799" t="s">
        <v>899</v>
      </c>
      <c r="E801" s="799">
        <v>0.68999999761581399</v>
      </c>
      <c r="F801" s="801">
        <v>2000</v>
      </c>
      <c r="G801" s="802">
        <v>1380</v>
      </c>
      <c r="H801" s="378"/>
    </row>
    <row r="802" spans="1:8" ht="25.5">
      <c r="B802" s="799">
        <v>6140</v>
      </c>
      <c r="C802" s="800" t="s">
        <v>919</v>
      </c>
      <c r="D802" s="799" t="s">
        <v>897</v>
      </c>
      <c r="E802" s="799">
        <v>0.5</v>
      </c>
      <c r="F802" s="801">
        <v>59500</v>
      </c>
      <c r="G802" s="802">
        <v>29750</v>
      </c>
      <c r="H802" s="378"/>
    </row>
    <row r="803" spans="1:8" ht="25.5">
      <c r="B803" s="799">
        <v>7439</v>
      </c>
      <c r="C803" s="800" t="s">
        <v>920</v>
      </c>
      <c r="D803" s="799" t="s">
        <v>897</v>
      </c>
      <c r="E803" s="799">
        <v>0.5</v>
      </c>
      <c r="F803" s="801">
        <v>5950</v>
      </c>
      <c r="G803" s="802">
        <v>2975</v>
      </c>
      <c r="H803" s="378"/>
    </row>
    <row r="804" spans="1:8" ht="30">
      <c r="A804" s="836" t="e">
        <f>VLOOKUP(B804,#REF!,1,0)-B804</f>
        <v>#REF!</v>
      </c>
      <c r="B804" s="795">
        <v>5244</v>
      </c>
      <c r="C804" s="796" t="s">
        <v>1258</v>
      </c>
      <c r="D804" s="795" t="s">
        <v>777</v>
      </c>
      <c r="E804" s="795"/>
      <c r="F804" s="795"/>
      <c r="G804" s="797">
        <v>63012</v>
      </c>
      <c r="H804" s="864"/>
    </row>
    <row r="805" spans="1:8">
      <c r="B805" s="799">
        <v>4274</v>
      </c>
      <c r="C805" s="800" t="s">
        <v>915</v>
      </c>
      <c r="D805" s="799" t="s">
        <v>907</v>
      </c>
      <c r="E805" s="799">
        <v>4.0835999087244203E-2</v>
      </c>
      <c r="F805" s="801">
        <v>219159</v>
      </c>
      <c r="G805" s="802">
        <v>8950</v>
      </c>
      <c r="H805" s="378"/>
    </row>
    <row r="806" spans="1:8">
      <c r="B806" s="799">
        <v>6092</v>
      </c>
      <c r="C806" s="800" t="s">
        <v>898</v>
      </c>
      <c r="D806" s="799" t="s">
        <v>899</v>
      </c>
      <c r="E806" s="799">
        <v>0.33399999141693099</v>
      </c>
      <c r="F806" s="801">
        <v>2000</v>
      </c>
      <c r="G806" s="802">
        <v>668</v>
      </c>
      <c r="H806" s="378"/>
    </row>
    <row r="807" spans="1:8">
      <c r="B807" s="799">
        <v>7252</v>
      </c>
      <c r="C807" s="800" t="s">
        <v>1259</v>
      </c>
      <c r="D807" s="799" t="s">
        <v>519</v>
      </c>
      <c r="E807" s="799">
        <v>1.44120001792907</v>
      </c>
      <c r="F807" s="801">
        <v>32130</v>
      </c>
      <c r="G807" s="802">
        <v>46306</v>
      </c>
      <c r="H807" s="378"/>
    </row>
    <row r="808" spans="1:8">
      <c r="B808" s="799">
        <v>7277</v>
      </c>
      <c r="C808" s="800" t="s">
        <v>1260</v>
      </c>
      <c r="D808" s="799" t="s">
        <v>519</v>
      </c>
      <c r="E808" s="799">
        <v>0.25</v>
      </c>
      <c r="F808" s="801">
        <v>28350</v>
      </c>
      <c r="G808" s="802">
        <v>7088</v>
      </c>
      <c r="H808" s="378"/>
    </row>
    <row r="809" spans="1:8" ht="30">
      <c r="A809" s="836" t="e">
        <f>VLOOKUP(B809,#REF!,1,0)-B809</f>
        <v>#REF!</v>
      </c>
      <c r="B809" s="795">
        <v>5249</v>
      </c>
      <c r="C809" s="796" t="s">
        <v>1261</v>
      </c>
      <c r="D809" s="795" t="s">
        <v>928</v>
      </c>
      <c r="E809" s="795"/>
      <c r="F809" s="795"/>
      <c r="G809" s="797">
        <v>60981</v>
      </c>
      <c r="H809" s="864"/>
    </row>
    <row r="810" spans="1:8">
      <c r="B810" s="799">
        <v>4282</v>
      </c>
      <c r="C810" s="800" t="s">
        <v>1262</v>
      </c>
      <c r="D810" s="799" t="s">
        <v>897</v>
      </c>
      <c r="E810" s="799">
        <v>0.20000000298023199</v>
      </c>
      <c r="F810" s="801">
        <v>21629</v>
      </c>
      <c r="G810" s="802">
        <v>4326</v>
      </c>
      <c r="H810" s="378"/>
    </row>
    <row r="811" spans="1:8">
      <c r="B811" s="799">
        <v>6092</v>
      </c>
      <c r="C811" s="800" t="s">
        <v>898</v>
      </c>
      <c r="D811" s="799" t="s">
        <v>899</v>
      </c>
      <c r="E811" s="799">
        <v>0.20000000298023199</v>
      </c>
      <c r="F811" s="801">
        <v>2000</v>
      </c>
      <c r="G811" s="802">
        <v>401</v>
      </c>
      <c r="H811" s="378"/>
    </row>
    <row r="812" spans="1:8">
      <c r="B812" s="799">
        <v>8228</v>
      </c>
      <c r="C812" s="800" t="s">
        <v>1263</v>
      </c>
      <c r="D812" s="799" t="s">
        <v>928</v>
      </c>
      <c r="E812" s="799">
        <v>1.04999995231628</v>
      </c>
      <c r="F812" s="801">
        <v>53575</v>
      </c>
      <c r="G812" s="802">
        <v>56254</v>
      </c>
      <c r="H812" s="378"/>
    </row>
    <row r="813" spans="1:8" ht="60">
      <c r="A813" s="836" t="e">
        <f>VLOOKUP(B813,#REF!,1,0)-B813</f>
        <v>#REF!</v>
      </c>
      <c r="B813" s="795">
        <v>5250</v>
      </c>
      <c r="C813" s="796" t="s">
        <v>1264</v>
      </c>
      <c r="D813" s="795" t="s">
        <v>928</v>
      </c>
      <c r="E813" s="795"/>
      <c r="F813" s="795"/>
      <c r="G813" s="797">
        <v>182505</v>
      </c>
      <c r="H813" s="864"/>
    </row>
    <row r="814" spans="1:8">
      <c r="B814" s="799">
        <v>322</v>
      </c>
      <c r="C814" s="800" t="s">
        <v>994</v>
      </c>
      <c r="D814" s="799" t="s">
        <v>904</v>
      </c>
      <c r="E814" s="799">
        <v>5.7799998670816401E-2</v>
      </c>
      <c r="F814" s="801">
        <v>467670</v>
      </c>
      <c r="G814" s="802">
        <v>27032</v>
      </c>
      <c r="H814" s="378"/>
    </row>
    <row r="815" spans="1:8">
      <c r="B815" s="799">
        <v>326</v>
      </c>
      <c r="C815" s="800" t="s">
        <v>995</v>
      </c>
      <c r="D815" s="799" t="s">
        <v>904</v>
      </c>
      <c r="E815" s="799">
        <v>0.140000000596046</v>
      </c>
      <c r="F815" s="801">
        <v>520030</v>
      </c>
      <c r="G815" s="802">
        <v>72805</v>
      </c>
      <c r="H815" s="378"/>
    </row>
    <row r="816" spans="1:8">
      <c r="B816" s="799">
        <v>1794</v>
      </c>
      <c r="C816" s="800" t="s">
        <v>972</v>
      </c>
      <c r="D816" s="799" t="s">
        <v>973</v>
      </c>
      <c r="E816" s="799">
        <v>0.15590000152587899</v>
      </c>
      <c r="F816" s="801">
        <v>6307</v>
      </c>
      <c r="G816" s="802">
        <v>984</v>
      </c>
      <c r="H816" s="378"/>
    </row>
    <row r="817" spans="1:8">
      <c r="B817" s="799">
        <v>2307</v>
      </c>
      <c r="C817" s="800" t="s">
        <v>922</v>
      </c>
      <c r="D817" s="799" t="s">
        <v>904</v>
      </c>
      <c r="E817" s="799">
        <v>0.21920000016689301</v>
      </c>
      <c r="F817" s="801">
        <v>45740</v>
      </c>
      <c r="G817" s="802">
        <v>10027</v>
      </c>
      <c r="H817" s="378"/>
    </row>
    <row r="818" spans="1:8">
      <c r="B818" s="799">
        <v>4274</v>
      </c>
      <c r="C818" s="800" t="s">
        <v>915</v>
      </c>
      <c r="D818" s="799" t="s">
        <v>907</v>
      </c>
      <c r="E818" s="799">
        <v>0.10209000152125899</v>
      </c>
      <c r="F818" s="801">
        <v>219159</v>
      </c>
      <c r="G818" s="802">
        <v>22374</v>
      </c>
      <c r="H818" s="378"/>
    </row>
    <row r="819" spans="1:8">
      <c r="B819" s="799">
        <v>5038</v>
      </c>
      <c r="C819" s="800" t="s">
        <v>976</v>
      </c>
      <c r="D819" s="799" t="s">
        <v>973</v>
      </c>
      <c r="E819" s="799">
        <v>5.1968002319335902</v>
      </c>
      <c r="F819" s="801">
        <v>4570</v>
      </c>
      <c r="G819" s="802">
        <v>23750</v>
      </c>
      <c r="H819" s="378"/>
    </row>
    <row r="820" spans="1:8">
      <c r="B820" s="799">
        <v>6092</v>
      </c>
      <c r="C820" s="800" t="s">
        <v>898</v>
      </c>
      <c r="D820" s="799" t="s">
        <v>899</v>
      </c>
      <c r="E820" s="799">
        <v>0.29399999976158098</v>
      </c>
      <c r="F820" s="801">
        <v>2000</v>
      </c>
      <c r="G820" s="802">
        <v>588</v>
      </c>
      <c r="H820" s="378"/>
    </row>
    <row r="821" spans="1:8">
      <c r="B821" s="799">
        <v>6807</v>
      </c>
      <c r="C821" s="800" t="s">
        <v>1166</v>
      </c>
      <c r="D821" s="799" t="s">
        <v>777</v>
      </c>
      <c r="E821" s="799">
        <v>0.34000000357627902</v>
      </c>
      <c r="F821" s="801">
        <v>44955</v>
      </c>
      <c r="G821" s="802">
        <v>15285</v>
      </c>
      <c r="H821" s="378"/>
    </row>
    <row r="822" spans="1:8">
      <c r="B822" s="799">
        <v>7462</v>
      </c>
      <c r="C822" s="800" t="s">
        <v>912</v>
      </c>
      <c r="D822" s="799" t="s">
        <v>913</v>
      </c>
      <c r="E822" s="799">
        <v>6.1367998123168901</v>
      </c>
      <c r="F822" s="801">
        <v>1574</v>
      </c>
      <c r="G822" s="802">
        <v>9660</v>
      </c>
      <c r="H822" s="378"/>
    </row>
    <row r="823" spans="1:8" ht="60">
      <c r="A823" s="836" t="e">
        <f>VLOOKUP(B823,#REF!,1,0)-B823</f>
        <v>#REF!</v>
      </c>
      <c r="B823" s="795">
        <v>5315</v>
      </c>
      <c r="C823" s="796" t="s">
        <v>1265</v>
      </c>
      <c r="D823" s="795" t="s">
        <v>904</v>
      </c>
      <c r="E823" s="795"/>
      <c r="F823" s="795"/>
      <c r="G823" s="797">
        <v>957942</v>
      </c>
      <c r="H823" s="864"/>
    </row>
    <row r="824" spans="1:8">
      <c r="B824" s="799">
        <v>326</v>
      </c>
      <c r="C824" s="800" t="s">
        <v>995</v>
      </c>
      <c r="D824" s="799" t="s">
        <v>904</v>
      </c>
      <c r="E824" s="799">
        <v>1.05</v>
      </c>
      <c r="F824" s="801">
        <v>520030</v>
      </c>
      <c r="G824" s="802">
        <v>546032</v>
      </c>
      <c r="H824" s="378"/>
    </row>
    <row r="825" spans="1:8">
      <c r="B825" s="799">
        <v>3995</v>
      </c>
      <c r="C825" s="800" t="s">
        <v>975</v>
      </c>
      <c r="D825" s="799" t="s">
        <v>777</v>
      </c>
      <c r="E825" s="799">
        <v>4</v>
      </c>
      <c r="F825" s="801">
        <v>29002</v>
      </c>
      <c r="G825" s="802">
        <v>116008</v>
      </c>
      <c r="H825" s="378"/>
    </row>
    <row r="826" spans="1:8">
      <c r="B826" s="799">
        <v>4285</v>
      </c>
      <c r="C826" s="800" t="s">
        <v>1041</v>
      </c>
      <c r="D826" s="799" t="s">
        <v>907</v>
      </c>
      <c r="E826" s="799">
        <v>0.66358499999999998</v>
      </c>
      <c r="F826" s="801">
        <v>346603</v>
      </c>
      <c r="G826" s="802">
        <v>230001</v>
      </c>
      <c r="H826" s="378"/>
    </row>
    <row r="827" spans="1:8">
      <c r="B827" s="799">
        <v>6092</v>
      </c>
      <c r="C827" s="800" t="s">
        <v>898</v>
      </c>
      <c r="D827" s="799" t="s">
        <v>899</v>
      </c>
      <c r="E827" s="799">
        <v>4.2679999999999998</v>
      </c>
      <c r="F827" s="801">
        <v>2000</v>
      </c>
      <c r="G827" s="802">
        <v>8536</v>
      </c>
      <c r="H827" s="378"/>
    </row>
    <row r="828" spans="1:8" ht="25.5">
      <c r="B828" s="799">
        <v>6739</v>
      </c>
      <c r="C828" s="800" t="s">
        <v>1042</v>
      </c>
      <c r="D828" s="799" t="s">
        <v>904</v>
      </c>
      <c r="E828" s="799">
        <v>1</v>
      </c>
      <c r="F828" s="801">
        <v>44030</v>
      </c>
      <c r="G828" s="802">
        <v>44030</v>
      </c>
      <c r="H828" s="378"/>
    </row>
    <row r="829" spans="1:8">
      <c r="B829" s="799">
        <v>6914</v>
      </c>
      <c r="C829" s="800" t="s">
        <v>1043</v>
      </c>
      <c r="D829" s="799" t="s">
        <v>973</v>
      </c>
      <c r="E829" s="799">
        <v>0.5</v>
      </c>
      <c r="F829" s="801">
        <v>7697</v>
      </c>
      <c r="G829" s="802">
        <v>3849</v>
      </c>
      <c r="H829" s="378"/>
    </row>
    <row r="830" spans="1:8" ht="25.5">
      <c r="B830" s="799">
        <v>7596</v>
      </c>
      <c r="C830" s="800" t="s">
        <v>1044</v>
      </c>
      <c r="D830" s="799" t="s">
        <v>924</v>
      </c>
      <c r="E830" s="799">
        <v>0.15</v>
      </c>
      <c r="F830" s="801">
        <v>43344</v>
      </c>
      <c r="G830" s="802">
        <v>6502</v>
      </c>
      <c r="H830" s="378"/>
    </row>
    <row r="831" spans="1:8">
      <c r="B831" s="799">
        <v>8515</v>
      </c>
      <c r="C831" s="800" t="s">
        <v>1048</v>
      </c>
      <c r="D831" s="799" t="s">
        <v>973</v>
      </c>
      <c r="E831" s="799">
        <v>0.2</v>
      </c>
      <c r="F831" s="801">
        <v>14920</v>
      </c>
      <c r="G831" s="802">
        <v>2984</v>
      </c>
      <c r="H831" s="378"/>
    </row>
    <row r="832" spans="1:8" ht="60">
      <c r="A832" s="836" t="e">
        <f>VLOOKUP(B832,#REF!,1,0)-B832</f>
        <v>#REF!</v>
      </c>
      <c r="B832" s="795">
        <v>5316</v>
      </c>
      <c r="C832" s="796" t="s">
        <v>1266</v>
      </c>
      <c r="D832" s="795" t="s">
        <v>519</v>
      </c>
      <c r="E832" s="795"/>
      <c r="F832" s="795"/>
      <c r="G832" s="797">
        <v>1452119</v>
      </c>
      <c r="H832" s="864"/>
    </row>
    <row r="833" spans="1:8">
      <c r="B833" s="799">
        <v>2273</v>
      </c>
      <c r="C833" s="800" t="s">
        <v>1071</v>
      </c>
      <c r="D833" s="799" t="s">
        <v>519</v>
      </c>
      <c r="E833" s="799">
        <v>123</v>
      </c>
      <c r="F833" s="801">
        <v>1032</v>
      </c>
      <c r="G833" s="802">
        <v>126936</v>
      </c>
      <c r="H833" s="378"/>
    </row>
    <row r="834" spans="1:8" ht="25.5">
      <c r="B834" s="799">
        <v>3649</v>
      </c>
      <c r="C834" s="800" t="s">
        <v>1109</v>
      </c>
      <c r="D834" s="799" t="s">
        <v>904</v>
      </c>
      <c r="E834" s="799">
        <v>0.17000000178813901</v>
      </c>
      <c r="F834" s="801">
        <v>413534</v>
      </c>
      <c r="G834" s="802">
        <v>70301</v>
      </c>
      <c r="H834" s="378"/>
    </row>
    <row r="835" spans="1:8">
      <c r="B835" s="799">
        <v>3874</v>
      </c>
      <c r="C835" s="800" t="s">
        <v>929</v>
      </c>
      <c r="D835" s="799" t="s">
        <v>904</v>
      </c>
      <c r="E835" s="799">
        <v>0.20000000298023199</v>
      </c>
      <c r="F835" s="801">
        <v>310358</v>
      </c>
      <c r="G835" s="802">
        <v>62072</v>
      </c>
      <c r="H835" s="378"/>
    </row>
    <row r="836" spans="1:8">
      <c r="B836" s="799">
        <v>4273</v>
      </c>
      <c r="C836" s="800" t="s">
        <v>1050</v>
      </c>
      <c r="D836" s="799" t="s">
        <v>907</v>
      </c>
      <c r="E836" s="799">
        <v>1.0208999999999999</v>
      </c>
      <c r="F836" s="801">
        <v>155437</v>
      </c>
      <c r="G836" s="802">
        <v>158686</v>
      </c>
      <c r="H836" s="378"/>
    </row>
    <row r="837" spans="1:8">
      <c r="B837" s="799">
        <v>6092</v>
      </c>
      <c r="C837" s="800" t="s">
        <v>898</v>
      </c>
      <c r="D837" s="799" t="s">
        <v>899</v>
      </c>
      <c r="E837" s="799">
        <v>2.0785000324249201</v>
      </c>
      <c r="F837" s="801">
        <v>2000</v>
      </c>
      <c r="G837" s="802">
        <v>4158</v>
      </c>
      <c r="H837" s="378"/>
    </row>
    <row r="838" spans="1:8">
      <c r="B838" s="799">
        <v>6793</v>
      </c>
      <c r="C838" s="800" t="s">
        <v>1210</v>
      </c>
      <c r="D838" s="799" t="s">
        <v>519</v>
      </c>
      <c r="E838" s="799">
        <v>2</v>
      </c>
      <c r="F838" s="801">
        <v>514983</v>
      </c>
      <c r="G838" s="802">
        <v>1029966</v>
      </c>
      <c r="H838" s="378"/>
    </row>
    <row r="839" spans="1:8" ht="30">
      <c r="A839" s="836" t="e">
        <f>VLOOKUP(B839,#REF!,1,0)-B839</f>
        <v>#REF!</v>
      </c>
      <c r="B839" s="795">
        <v>5412</v>
      </c>
      <c r="C839" s="796" t="s">
        <v>1267</v>
      </c>
      <c r="D839" s="795" t="s">
        <v>904</v>
      </c>
      <c r="E839" s="795"/>
      <c r="F839" s="795"/>
      <c r="G839" s="797">
        <v>139696</v>
      </c>
      <c r="H839" s="864"/>
    </row>
    <row r="840" spans="1:8">
      <c r="B840" s="799">
        <v>4274</v>
      </c>
      <c r="C840" s="800" t="s">
        <v>915</v>
      </c>
      <c r="D840" s="799" t="s">
        <v>907</v>
      </c>
      <c r="E840" s="799">
        <v>3.3995971200000002E-2</v>
      </c>
      <c r="F840" s="801">
        <v>219159</v>
      </c>
      <c r="G840" s="802">
        <v>7451</v>
      </c>
      <c r="H840" s="378"/>
    </row>
    <row r="841" spans="1:8">
      <c r="B841" s="799">
        <v>6092</v>
      </c>
      <c r="C841" s="800" t="s">
        <v>898</v>
      </c>
      <c r="D841" s="799" t="s">
        <v>899</v>
      </c>
      <c r="E841" s="799">
        <v>9.7599998116493197E-2</v>
      </c>
      <c r="F841" s="801">
        <v>2000</v>
      </c>
      <c r="G841" s="802">
        <v>196</v>
      </c>
      <c r="H841" s="378"/>
    </row>
    <row r="842" spans="1:8">
      <c r="B842" s="799">
        <v>6578</v>
      </c>
      <c r="C842" s="800" t="s">
        <v>1111</v>
      </c>
      <c r="D842" s="799" t="s">
        <v>904</v>
      </c>
      <c r="E842" s="799">
        <v>1.1000000238418499</v>
      </c>
      <c r="F842" s="801">
        <v>74970</v>
      </c>
      <c r="G842" s="802">
        <v>82468</v>
      </c>
      <c r="H842" s="378"/>
    </row>
    <row r="843" spans="1:8">
      <c r="B843" s="799">
        <v>7462</v>
      </c>
      <c r="C843" s="800" t="s">
        <v>912</v>
      </c>
      <c r="D843" s="799" t="s">
        <v>913</v>
      </c>
      <c r="E843" s="799">
        <v>31.5</v>
      </c>
      <c r="F843" s="801">
        <v>1574</v>
      </c>
      <c r="G843" s="802">
        <v>49581</v>
      </c>
      <c r="H843" s="378"/>
    </row>
    <row r="844" spans="1:8" ht="30">
      <c r="A844" s="836" t="e">
        <f>VLOOKUP(B844,#REF!,1,0)-B844</f>
        <v>#REF!</v>
      </c>
      <c r="B844" s="795">
        <v>5467</v>
      </c>
      <c r="C844" s="796" t="s">
        <v>1268</v>
      </c>
      <c r="D844" s="795" t="s">
        <v>928</v>
      </c>
      <c r="E844" s="795"/>
      <c r="F844" s="795"/>
      <c r="G844" s="797">
        <v>132705</v>
      </c>
      <c r="H844" s="864"/>
    </row>
    <row r="845" spans="1:8">
      <c r="B845" s="799">
        <v>4273</v>
      </c>
      <c r="C845" s="800" t="s">
        <v>1050</v>
      </c>
      <c r="D845" s="799" t="s">
        <v>907</v>
      </c>
      <c r="E845" s="799">
        <v>1.0208999771811099E-2</v>
      </c>
      <c r="F845" s="801">
        <v>155437</v>
      </c>
      <c r="G845" s="802">
        <v>1587</v>
      </c>
      <c r="H845" s="378"/>
    </row>
    <row r="846" spans="1:8">
      <c r="B846" s="799">
        <v>6092</v>
      </c>
      <c r="C846" s="800" t="s">
        <v>898</v>
      </c>
      <c r="D846" s="799" t="s">
        <v>899</v>
      </c>
      <c r="E846" s="799">
        <v>2.0800000056624399E-2</v>
      </c>
      <c r="F846" s="801">
        <v>2000</v>
      </c>
      <c r="G846" s="802">
        <v>42</v>
      </c>
      <c r="H846" s="378"/>
    </row>
    <row r="847" spans="1:8">
      <c r="B847" s="799">
        <v>7307</v>
      </c>
      <c r="C847" s="800" t="s">
        <v>1124</v>
      </c>
      <c r="D847" s="799" t="s">
        <v>519</v>
      </c>
      <c r="E847" s="799">
        <v>5.4999999701976797E-2</v>
      </c>
      <c r="F847" s="801">
        <v>89900</v>
      </c>
      <c r="G847" s="802">
        <v>4945</v>
      </c>
      <c r="H847" s="378"/>
    </row>
    <row r="848" spans="1:8" ht="25.9" customHeight="1">
      <c r="B848" s="799">
        <v>7336</v>
      </c>
      <c r="C848" s="800" t="s">
        <v>1125</v>
      </c>
      <c r="D848" s="799" t="s">
        <v>519</v>
      </c>
      <c r="E848" s="799">
        <v>5.4999999701976797E-2</v>
      </c>
      <c r="F848" s="801">
        <v>47200</v>
      </c>
      <c r="G848" s="802">
        <v>2596</v>
      </c>
      <c r="H848" s="378"/>
    </row>
    <row r="849" spans="1:8">
      <c r="B849" s="799">
        <v>8584</v>
      </c>
      <c r="C849" s="800" t="s">
        <v>1269</v>
      </c>
      <c r="D849" s="799" t="s">
        <v>928</v>
      </c>
      <c r="E849" s="799">
        <v>1.0302000045776301</v>
      </c>
      <c r="F849" s="801">
        <v>119913</v>
      </c>
      <c r="G849" s="802">
        <v>123535</v>
      </c>
      <c r="H849" s="378"/>
    </row>
    <row r="850" spans="1:8" ht="30">
      <c r="A850" s="836" t="e">
        <f>VLOOKUP(B850,#REF!,1,0)-B850</f>
        <v>#REF!</v>
      </c>
      <c r="B850" s="795">
        <v>5708</v>
      </c>
      <c r="C850" s="796" t="s">
        <v>1270</v>
      </c>
      <c r="D850" s="795" t="s">
        <v>904</v>
      </c>
      <c r="E850" s="795"/>
      <c r="F850" s="795"/>
      <c r="G850" s="797">
        <v>184724</v>
      </c>
      <c r="H850" s="864"/>
    </row>
    <row r="851" spans="1:8">
      <c r="B851" s="799">
        <v>2308</v>
      </c>
      <c r="C851" s="800" t="s">
        <v>1174</v>
      </c>
      <c r="D851" s="799" t="s">
        <v>904</v>
      </c>
      <c r="E851" s="799">
        <v>1.29999995231628</v>
      </c>
      <c r="F851" s="801">
        <v>130686</v>
      </c>
      <c r="G851" s="802">
        <v>169892</v>
      </c>
      <c r="H851" s="378"/>
    </row>
    <row r="852" spans="1:8">
      <c r="B852" s="799">
        <v>4273</v>
      </c>
      <c r="C852" s="800" t="s">
        <v>1050</v>
      </c>
      <c r="D852" s="799" t="s">
        <v>907</v>
      </c>
      <c r="E852" s="799">
        <v>6.80940265193581E-2</v>
      </c>
      <c r="F852" s="801">
        <v>155437</v>
      </c>
      <c r="G852" s="802">
        <v>10585</v>
      </c>
      <c r="H852" s="378"/>
    </row>
    <row r="853" spans="1:8" ht="31.9" customHeight="1">
      <c r="B853" s="799">
        <v>5661</v>
      </c>
      <c r="C853" s="800" t="s">
        <v>923</v>
      </c>
      <c r="D853" s="799" t="s">
        <v>924</v>
      </c>
      <c r="E853" s="799">
        <v>6.6699996590614305E-2</v>
      </c>
      <c r="F853" s="801">
        <v>59500</v>
      </c>
      <c r="G853" s="802">
        <v>3969</v>
      </c>
      <c r="H853" s="378"/>
    </row>
    <row r="854" spans="1:8">
      <c r="B854" s="799">
        <v>6092</v>
      </c>
      <c r="C854" s="800" t="s">
        <v>898</v>
      </c>
      <c r="D854" s="799" t="s">
        <v>899</v>
      </c>
      <c r="E854" s="799">
        <v>0.13869999349117301</v>
      </c>
      <c r="F854" s="801">
        <v>2000</v>
      </c>
      <c r="G854" s="802">
        <v>278</v>
      </c>
      <c r="H854" s="378"/>
    </row>
    <row r="855" spans="1:8" ht="36.6" customHeight="1">
      <c r="A855" s="836" t="e">
        <f>VLOOKUP(B855,#REF!,1,0)-B855</f>
        <v>#REF!</v>
      </c>
      <c r="B855" s="795">
        <v>5845</v>
      </c>
      <c r="C855" s="796" t="s">
        <v>1271</v>
      </c>
      <c r="D855" s="795" t="s">
        <v>928</v>
      </c>
      <c r="E855" s="795"/>
      <c r="F855" s="795"/>
      <c r="G855" s="797">
        <v>135403</v>
      </c>
      <c r="H855" s="864"/>
    </row>
    <row r="856" spans="1:8">
      <c r="B856" s="799">
        <v>4278</v>
      </c>
      <c r="C856" s="800" t="s">
        <v>896</v>
      </c>
      <c r="D856" s="799" t="s">
        <v>897</v>
      </c>
      <c r="E856" s="799">
        <v>1.04999995231628</v>
      </c>
      <c r="F856" s="801">
        <v>19843</v>
      </c>
      <c r="G856" s="802">
        <v>20836</v>
      </c>
      <c r="H856" s="378"/>
    </row>
    <row r="857" spans="1:8">
      <c r="B857" s="799">
        <v>6092</v>
      </c>
      <c r="C857" s="800" t="s">
        <v>898</v>
      </c>
      <c r="D857" s="799" t="s">
        <v>899</v>
      </c>
      <c r="E857" s="799">
        <v>0.27279999852180498</v>
      </c>
      <c r="F857" s="801">
        <v>2000</v>
      </c>
      <c r="G857" s="802">
        <v>546</v>
      </c>
      <c r="H857" s="378"/>
    </row>
    <row r="858" spans="1:8" ht="25.5">
      <c r="B858" s="799">
        <v>7430</v>
      </c>
      <c r="C858" s="800" t="s">
        <v>1272</v>
      </c>
      <c r="D858" s="799" t="s">
        <v>928</v>
      </c>
      <c r="E858" s="799">
        <v>1</v>
      </c>
      <c r="F858" s="801">
        <v>114021</v>
      </c>
      <c r="G858" s="802">
        <v>114021</v>
      </c>
      <c r="H858" s="378"/>
    </row>
    <row r="859" spans="1:8" ht="45">
      <c r="A859" s="836" t="e">
        <f>VLOOKUP(B859,#REF!,1,0)-B859</f>
        <v>#REF!</v>
      </c>
      <c r="B859" s="795">
        <v>5856</v>
      </c>
      <c r="C859" s="796" t="s">
        <v>1273</v>
      </c>
      <c r="D859" s="795" t="s">
        <v>777</v>
      </c>
      <c r="E859" s="795"/>
      <c r="F859" s="795"/>
      <c r="G859" s="797">
        <v>150370</v>
      </c>
      <c r="H859" s="864"/>
    </row>
    <row r="860" spans="1:8">
      <c r="B860" s="799">
        <v>4273</v>
      </c>
      <c r="C860" s="800" t="s">
        <v>1050</v>
      </c>
      <c r="D860" s="799" t="s">
        <v>907</v>
      </c>
      <c r="E860" s="799">
        <v>6.3806249999999995E-2</v>
      </c>
      <c r="F860" s="801">
        <v>155437</v>
      </c>
      <c r="G860" s="802">
        <v>9918</v>
      </c>
      <c r="H860" s="378"/>
    </row>
    <row r="861" spans="1:8">
      <c r="B861" s="799">
        <v>6092</v>
      </c>
      <c r="C861" s="800" t="s">
        <v>898</v>
      </c>
      <c r="D861" s="799" t="s">
        <v>899</v>
      </c>
      <c r="E861" s="799">
        <v>0.12950000166893</v>
      </c>
      <c r="F861" s="801">
        <v>2000</v>
      </c>
      <c r="G861" s="802">
        <v>260</v>
      </c>
      <c r="H861" s="378"/>
    </row>
    <row r="862" spans="1:8">
      <c r="B862" s="799">
        <v>7216</v>
      </c>
      <c r="C862" s="800" t="s">
        <v>1133</v>
      </c>
      <c r="D862" s="799" t="s">
        <v>777</v>
      </c>
      <c r="E862" s="799">
        <v>1</v>
      </c>
      <c r="F862" s="801">
        <v>140192</v>
      </c>
      <c r="G862" s="802">
        <v>140192</v>
      </c>
      <c r="H862" s="378"/>
    </row>
    <row r="863" spans="1:8" ht="60">
      <c r="A863" s="836" t="e">
        <f>VLOOKUP(B863,#REF!,1,0)-B863</f>
        <v>#REF!</v>
      </c>
      <c r="B863" s="795">
        <v>5871</v>
      </c>
      <c r="C863" s="796" t="s">
        <v>1274</v>
      </c>
      <c r="D863" s="795" t="s">
        <v>519</v>
      </c>
      <c r="E863" s="795"/>
      <c r="F863" s="795"/>
      <c r="G863" s="797">
        <v>473275</v>
      </c>
      <c r="H863" s="378"/>
    </row>
    <row r="864" spans="1:8">
      <c r="B864" s="799">
        <v>2910</v>
      </c>
      <c r="C864" s="800" t="s">
        <v>1191</v>
      </c>
      <c r="D864" s="799" t="s">
        <v>904</v>
      </c>
      <c r="E864" s="799">
        <v>6.4000003039836897E-2</v>
      </c>
      <c r="F864" s="801">
        <v>4396</v>
      </c>
      <c r="G864" s="802">
        <v>282</v>
      </c>
      <c r="H864" s="378"/>
    </row>
    <row r="865" spans="1:8" ht="25.5">
      <c r="B865" s="799">
        <v>3710</v>
      </c>
      <c r="C865" s="800" t="s">
        <v>1057</v>
      </c>
      <c r="D865" s="799" t="s">
        <v>904</v>
      </c>
      <c r="E865" s="799">
        <v>0.51200002431869496</v>
      </c>
      <c r="F865" s="801">
        <v>5438</v>
      </c>
      <c r="G865" s="802">
        <v>2785</v>
      </c>
      <c r="H865" s="378"/>
    </row>
    <row r="866" spans="1:8">
      <c r="B866" s="799">
        <v>4274</v>
      </c>
      <c r="C866" s="800" t="s">
        <v>915</v>
      </c>
      <c r="D866" s="799" t="s">
        <v>907</v>
      </c>
      <c r="E866" s="799">
        <v>0.642038431707875</v>
      </c>
      <c r="F866" s="801">
        <v>219159</v>
      </c>
      <c r="G866" s="802">
        <v>140709</v>
      </c>
      <c r="H866" s="378"/>
    </row>
    <row r="867" spans="1:8" ht="26.45" customHeight="1">
      <c r="B867" s="799">
        <v>4561</v>
      </c>
      <c r="C867" s="800" t="s">
        <v>1233</v>
      </c>
      <c r="D867" s="799" t="s">
        <v>904</v>
      </c>
      <c r="E867" s="799">
        <v>0.44800001382827798</v>
      </c>
      <c r="F867" s="801">
        <v>498246</v>
      </c>
      <c r="G867" s="802">
        <v>223215</v>
      </c>
      <c r="H867" s="378"/>
    </row>
    <row r="868" spans="1:8">
      <c r="B868" s="799">
        <v>5038</v>
      </c>
      <c r="C868" s="800" t="s">
        <v>976</v>
      </c>
      <c r="D868" s="799" t="s">
        <v>973</v>
      </c>
      <c r="E868" s="799">
        <v>17.920000076293899</v>
      </c>
      <c r="F868" s="801">
        <v>4570</v>
      </c>
      <c r="G868" s="802">
        <v>81895</v>
      </c>
      <c r="H868" s="378"/>
    </row>
    <row r="869" spans="1:8">
      <c r="B869" s="799">
        <v>6092</v>
      </c>
      <c r="C869" s="800" t="s">
        <v>898</v>
      </c>
      <c r="D869" s="799" t="s">
        <v>899</v>
      </c>
      <c r="E869" s="799">
        <v>1.8411999940872099</v>
      </c>
      <c r="F869" s="801">
        <v>2000</v>
      </c>
      <c r="G869" s="802">
        <v>3683</v>
      </c>
      <c r="H869" s="378"/>
    </row>
    <row r="870" spans="1:8">
      <c r="B870" s="799">
        <v>9037</v>
      </c>
      <c r="C870" s="800" t="s">
        <v>1275</v>
      </c>
      <c r="D870" s="799" t="s">
        <v>519</v>
      </c>
      <c r="E870" s="799">
        <v>1</v>
      </c>
      <c r="F870" s="801">
        <v>20706</v>
      </c>
      <c r="G870" s="802">
        <v>20706</v>
      </c>
      <c r="H870" s="378"/>
    </row>
    <row r="871" spans="1:8" ht="60">
      <c r="B871" s="795">
        <v>5882</v>
      </c>
      <c r="C871" s="796" t="s">
        <v>1276</v>
      </c>
      <c r="D871" s="795" t="s">
        <v>519</v>
      </c>
      <c r="E871" s="795"/>
      <c r="F871" s="795"/>
      <c r="G871" s="797">
        <v>148555</v>
      </c>
      <c r="H871" s="378"/>
    </row>
    <row r="872" spans="1:8">
      <c r="B872" s="799">
        <v>4273</v>
      </c>
      <c r="C872" s="800" t="s">
        <v>1050</v>
      </c>
      <c r="D872" s="799" t="s">
        <v>907</v>
      </c>
      <c r="E872" s="799">
        <v>0.29167112323343802</v>
      </c>
      <c r="F872" s="801">
        <v>155437</v>
      </c>
      <c r="G872" s="802">
        <v>45337</v>
      </c>
      <c r="H872" s="378"/>
    </row>
    <row r="873" spans="1:8">
      <c r="B873" s="799">
        <v>6092</v>
      </c>
      <c r="C873" s="800" t="s">
        <v>898</v>
      </c>
      <c r="D873" s="799" t="s">
        <v>899</v>
      </c>
      <c r="E873" s="799">
        <v>0.59310001134872403</v>
      </c>
      <c r="F873" s="801">
        <v>2000</v>
      </c>
      <c r="G873" s="802">
        <v>1187</v>
      </c>
      <c r="H873" s="378"/>
    </row>
    <row r="874" spans="1:8">
      <c r="B874" s="799">
        <v>8475</v>
      </c>
      <c r="C874" s="800" t="s">
        <v>1277</v>
      </c>
      <c r="D874" s="799" t="s">
        <v>973</v>
      </c>
      <c r="E874" s="799">
        <v>17.147945404052699</v>
      </c>
      <c r="F874" s="801">
        <v>5950</v>
      </c>
      <c r="G874" s="802">
        <v>102031</v>
      </c>
      <c r="H874" s="378"/>
    </row>
    <row r="875" spans="1:8" ht="30">
      <c r="A875" s="836" t="e">
        <f>VLOOKUP(B875,#REF!,1,0)-B875</f>
        <v>#REF!</v>
      </c>
      <c r="B875" s="795">
        <v>5999</v>
      </c>
      <c r="C875" s="796" t="s">
        <v>1278</v>
      </c>
      <c r="D875" s="795" t="s">
        <v>519</v>
      </c>
      <c r="E875" s="795"/>
      <c r="F875" s="795"/>
      <c r="G875" s="797">
        <v>1309000</v>
      </c>
      <c r="H875" s="864"/>
    </row>
    <row r="876" spans="1:8" ht="25.5">
      <c r="B876" s="799">
        <v>9144</v>
      </c>
      <c r="C876" s="800" t="s">
        <v>1279</v>
      </c>
      <c r="D876" s="799" t="s">
        <v>519</v>
      </c>
      <c r="E876" s="799">
        <v>1</v>
      </c>
      <c r="F876" s="801">
        <v>654500</v>
      </c>
      <c r="G876" s="802">
        <v>654500</v>
      </c>
      <c r="H876" s="378"/>
    </row>
    <row r="877" spans="1:8">
      <c r="B877" s="799">
        <v>9145</v>
      </c>
      <c r="C877" s="800" t="s">
        <v>1280</v>
      </c>
      <c r="D877" s="799" t="s">
        <v>519</v>
      </c>
      <c r="E877" s="799">
        <v>1</v>
      </c>
      <c r="F877" s="801">
        <v>654500</v>
      </c>
      <c r="G877" s="802">
        <v>654500</v>
      </c>
      <c r="H877" s="378"/>
    </row>
    <row r="878" spans="1:8" ht="363" customHeight="1">
      <c r="A878" s="836" t="e">
        <f>VLOOKUP(B878,#REF!,1,0)-B878</f>
        <v>#REF!</v>
      </c>
      <c r="B878" s="795">
        <v>6001</v>
      </c>
      <c r="C878" s="796" t="s">
        <v>1281</v>
      </c>
      <c r="D878" s="795" t="s">
        <v>519</v>
      </c>
      <c r="E878" s="795"/>
      <c r="F878" s="795"/>
      <c r="G878" s="797">
        <v>147501326</v>
      </c>
      <c r="H878" s="378"/>
    </row>
    <row r="879" spans="1:8" ht="51">
      <c r="B879" s="799">
        <v>9150</v>
      </c>
      <c r="C879" s="800" t="s">
        <v>1282</v>
      </c>
      <c r="D879" s="799" t="s">
        <v>519</v>
      </c>
      <c r="E879" s="799">
        <v>1</v>
      </c>
      <c r="F879" s="801">
        <v>147501326</v>
      </c>
      <c r="G879" s="802">
        <v>147501326</v>
      </c>
      <c r="H879" s="378"/>
    </row>
    <row r="880" spans="1:8" ht="60">
      <c r="A880" s="836" t="e">
        <f>VLOOKUP(B880,#REF!,1,0)-B880</f>
        <v>#REF!</v>
      </c>
      <c r="B880" s="795">
        <v>6016</v>
      </c>
      <c r="C880" s="796" t="s">
        <v>1283</v>
      </c>
      <c r="D880" s="795" t="s">
        <v>904</v>
      </c>
      <c r="E880" s="795"/>
      <c r="F880" s="795"/>
      <c r="G880" s="797">
        <v>138656</v>
      </c>
      <c r="H880" s="864"/>
    </row>
    <row r="881" spans="1:8">
      <c r="B881" s="799">
        <v>4287</v>
      </c>
      <c r="C881" s="800" t="s">
        <v>1284</v>
      </c>
      <c r="D881" s="799" t="s">
        <v>897</v>
      </c>
      <c r="E881" s="799">
        <v>4.1639998555183397E-2</v>
      </c>
      <c r="F881" s="801">
        <v>36113</v>
      </c>
      <c r="G881" s="802">
        <v>1504</v>
      </c>
      <c r="H881" s="378"/>
    </row>
    <row r="882" spans="1:8" ht="25.5">
      <c r="B882" s="799">
        <v>6017</v>
      </c>
      <c r="C882" s="800" t="s">
        <v>1196</v>
      </c>
      <c r="D882" s="799" t="s">
        <v>897</v>
      </c>
      <c r="E882" s="799">
        <v>3.1300000846385997E-2</v>
      </c>
      <c r="F882" s="801">
        <v>157602</v>
      </c>
      <c r="G882" s="802">
        <v>4933</v>
      </c>
      <c r="H882" s="378"/>
    </row>
    <row r="883" spans="1:8">
      <c r="B883" s="799">
        <v>6092</v>
      </c>
      <c r="C883" s="800" t="s">
        <v>898</v>
      </c>
      <c r="D883" s="799" t="s">
        <v>899</v>
      </c>
      <c r="E883" s="799">
        <v>0.70749998092651301</v>
      </c>
      <c r="F883" s="801">
        <v>2000</v>
      </c>
      <c r="G883" s="802">
        <v>1415</v>
      </c>
      <c r="H883" s="378"/>
    </row>
    <row r="884" spans="1:8">
      <c r="B884" s="799">
        <v>6624</v>
      </c>
      <c r="C884" s="800" t="s">
        <v>1285</v>
      </c>
      <c r="D884" s="799" t="s">
        <v>904</v>
      </c>
      <c r="E884" s="799">
        <v>1.25</v>
      </c>
      <c r="F884" s="801">
        <v>60571</v>
      </c>
      <c r="G884" s="802">
        <v>75714</v>
      </c>
      <c r="H884" s="378"/>
    </row>
    <row r="885" spans="1:8">
      <c r="B885" s="799">
        <v>7462</v>
      </c>
      <c r="C885" s="800" t="s">
        <v>912</v>
      </c>
      <c r="D885" s="799" t="s">
        <v>913</v>
      </c>
      <c r="E885" s="799">
        <v>35</v>
      </c>
      <c r="F885" s="801">
        <v>1574</v>
      </c>
      <c r="G885" s="802">
        <v>55090</v>
      </c>
      <c r="H885" s="378"/>
    </row>
    <row r="886" spans="1:8" ht="30">
      <c r="A886" s="836" t="e">
        <f>VLOOKUP(B886,#REF!,1,0)-B886</f>
        <v>#REF!</v>
      </c>
      <c r="B886" s="795">
        <v>6029</v>
      </c>
      <c r="C886" s="796" t="s">
        <v>1286</v>
      </c>
      <c r="D886" s="795" t="s">
        <v>519</v>
      </c>
      <c r="E886" s="795"/>
      <c r="F886" s="795"/>
      <c r="G886" s="797">
        <v>568818</v>
      </c>
      <c r="H886" s="864"/>
    </row>
    <row r="887" spans="1:8" ht="25.5">
      <c r="B887" s="799">
        <v>3875</v>
      </c>
      <c r="C887" s="800" t="s">
        <v>1287</v>
      </c>
      <c r="D887" s="799" t="s">
        <v>904</v>
      </c>
      <c r="E887" s="799">
        <v>5.0500001758337E-2</v>
      </c>
      <c r="F887" s="801">
        <v>487147</v>
      </c>
      <c r="G887" s="802">
        <v>24601</v>
      </c>
      <c r="H887" s="378"/>
    </row>
    <row r="888" spans="1:8" ht="29.25" customHeight="1">
      <c r="B888" s="799">
        <v>4278</v>
      </c>
      <c r="C888" s="800" t="s">
        <v>896</v>
      </c>
      <c r="D888" s="799" t="s">
        <v>897</v>
      </c>
      <c r="E888" s="799">
        <v>1.5384999513626001</v>
      </c>
      <c r="F888" s="801">
        <v>19843</v>
      </c>
      <c r="G888" s="802">
        <v>30529</v>
      </c>
      <c r="H888" s="378"/>
    </row>
    <row r="889" spans="1:8">
      <c r="B889" s="799">
        <v>6092</v>
      </c>
      <c r="C889" s="800" t="s">
        <v>898</v>
      </c>
      <c r="D889" s="799" t="s">
        <v>899</v>
      </c>
      <c r="E889" s="799">
        <v>0.39899998903274497</v>
      </c>
      <c r="F889" s="801">
        <v>2000</v>
      </c>
      <c r="G889" s="802">
        <v>798</v>
      </c>
      <c r="H889" s="378"/>
    </row>
    <row r="890" spans="1:8" ht="25.5">
      <c r="B890" s="799">
        <v>9200</v>
      </c>
      <c r="C890" s="800" t="s">
        <v>1288</v>
      </c>
      <c r="D890" s="799" t="s">
        <v>519</v>
      </c>
      <c r="E890" s="799">
        <v>1</v>
      </c>
      <c r="F890" s="801">
        <v>512890</v>
      </c>
      <c r="G890" s="802">
        <v>512890</v>
      </c>
      <c r="H890" s="378"/>
    </row>
    <row r="891" spans="1:8" ht="30">
      <c r="A891" s="836" t="e">
        <f>VLOOKUP(B891,#REF!,1,0)-B891</f>
        <v>#REF!</v>
      </c>
      <c r="B891" s="795">
        <v>6030</v>
      </c>
      <c r="C891" s="796" t="s">
        <v>1289</v>
      </c>
      <c r="D891" s="795" t="s">
        <v>519</v>
      </c>
      <c r="E891" s="795"/>
      <c r="F891" s="795"/>
      <c r="G891" s="797">
        <v>559374</v>
      </c>
      <c r="H891" s="864"/>
    </row>
    <row r="892" spans="1:8" ht="25.5">
      <c r="B892" s="799">
        <v>3875</v>
      </c>
      <c r="C892" s="800" t="s">
        <v>1287</v>
      </c>
      <c r="D892" s="799" t="s">
        <v>904</v>
      </c>
      <c r="E892" s="799">
        <v>5.0500001758337E-2</v>
      </c>
      <c r="F892" s="801">
        <v>487147</v>
      </c>
      <c r="G892" s="802">
        <v>24601</v>
      </c>
      <c r="H892" s="378"/>
    </row>
    <row r="893" spans="1:8">
      <c r="B893" s="799">
        <v>4278</v>
      </c>
      <c r="C893" s="800" t="s">
        <v>896</v>
      </c>
      <c r="D893" s="799" t="s">
        <v>897</v>
      </c>
      <c r="E893" s="799">
        <v>1.5384999513626001</v>
      </c>
      <c r="F893" s="801">
        <v>19843</v>
      </c>
      <c r="G893" s="802">
        <v>30529</v>
      </c>
      <c r="H893" s="378"/>
    </row>
    <row r="894" spans="1:8">
      <c r="B894" s="799">
        <v>6092</v>
      </c>
      <c r="C894" s="800" t="s">
        <v>898</v>
      </c>
      <c r="D894" s="799" t="s">
        <v>899</v>
      </c>
      <c r="E894" s="799">
        <v>0.39899998903274497</v>
      </c>
      <c r="F894" s="801">
        <v>2000</v>
      </c>
      <c r="G894" s="802">
        <v>798</v>
      </c>
      <c r="H894" s="378"/>
    </row>
    <row r="895" spans="1:8" ht="25.5">
      <c r="B895" s="799">
        <v>9202</v>
      </c>
      <c r="C895" s="800" t="s">
        <v>1290</v>
      </c>
      <c r="D895" s="799" t="s">
        <v>519</v>
      </c>
      <c r="E895" s="799">
        <v>1</v>
      </c>
      <c r="F895" s="801">
        <v>503446</v>
      </c>
      <c r="G895" s="802">
        <v>503446</v>
      </c>
      <c r="H895" s="378"/>
    </row>
    <row r="896" spans="1:8" ht="45">
      <c r="A896" s="836" t="e">
        <f>VLOOKUP(B896,#REF!,1,0)-B896</f>
        <v>#REF!</v>
      </c>
      <c r="B896" s="795">
        <v>6032</v>
      </c>
      <c r="C896" s="796" t="s">
        <v>1291</v>
      </c>
      <c r="D896" s="795" t="s">
        <v>519</v>
      </c>
      <c r="E896" s="795"/>
      <c r="F896" s="795"/>
      <c r="G896" s="797">
        <v>559374</v>
      </c>
      <c r="H896" s="864"/>
    </row>
    <row r="897" spans="1:8" ht="25.5">
      <c r="B897" s="799">
        <v>3875</v>
      </c>
      <c r="C897" s="800" t="s">
        <v>1287</v>
      </c>
      <c r="D897" s="799" t="s">
        <v>904</v>
      </c>
      <c r="E897" s="799">
        <v>5.0500001758337E-2</v>
      </c>
      <c r="F897" s="801">
        <v>487147</v>
      </c>
      <c r="G897" s="802">
        <v>24601</v>
      </c>
      <c r="H897" s="378"/>
    </row>
    <row r="898" spans="1:8">
      <c r="B898" s="799">
        <v>4278</v>
      </c>
      <c r="C898" s="800" t="s">
        <v>896</v>
      </c>
      <c r="D898" s="799" t="s">
        <v>897</v>
      </c>
      <c r="E898" s="799">
        <v>1.5384999513626001</v>
      </c>
      <c r="F898" s="801">
        <v>19843</v>
      </c>
      <c r="G898" s="802">
        <v>30529</v>
      </c>
      <c r="H898" s="378"/>
    </row>
    <row r="899" spans="1:8">
      <c r="B899" s="799">
        <v>6092</v>
      </c>
      <c r="C899" s="800" t="s">
        <v>898</v>
      </c>
      <c r="D899" s="799" t="s">
        <v>899</v>
      </c>
      <c r="E899" s="799">
        <v>0.39899998903274497</v>
      </c>
      <c r="F899" s="801">
        <v>2000</v>
      </c>
      <c r="G899" s="802">
        <v>798</v>
      </c>
      <c r="H899" s="378"/>
    </row>
    <row r="900" spans="1:8" ht="25.5">
      <c r="B900" s="799">
        <v>9203</v>
      </c>
      <c r="C900" s="800" t="s">
        <v>1292</v>
      </c>
      <c r="D900" s="799" t="s">
        <v>519</v>
      </c>
      <c r="E900" s="799">
        <v>1</v>
      </c>
      <c r="F900" s="801">
        <v>503446</v>
      </c>
      <c r="G900" s="802">
        <v>503446</v>
      </c>
      <c r="H900" s="378"/>
    </row>
    <row r="901" spans="1:8" ht="30">
      <c r="A901" s="836" t="e">
        <f>VLOOKUP(B901,#REF!,1,0)-B901</f>
        <v>#REF!</v>
      </c>
      <c r="B901" s="795">
        <v>6034</v>
      </c>
      <c r="C901" s="796" t="s">
        <v>1293</v>
      </c>
      <c r="D901" s="795" t="s">
        <v>519</v>
      </c>
      <c r="E901" s="795"/>
      <c r="F901" s="795"/>
      <c r="G901" s="797">
        <v>461166</v>
      </c>
      <c r="H901" s="864"/>
    </row>
    <row r="902" spans="1:8" ht="25.5">
      <c r="B902" s="799">
        <v>3875</v>
      </c>
      <c r="C902" s="800" t="s">
        <v>1287</v>
      </c>
      <c r="D902" s="799" t="s">
        <v>904</v>
      </c>
      <c r="E902" s="799">
        <v>5.0500001758337E-2</v>
      </c>
      <c r="F902" s="801">
        <v>487147</v>
      </c>
      <c r="G902" s="802">
        <v>24601</v>
      </c>
      <c r="H902" s="378"/>
    </row>
    <row r="903" spans="1:8">
      <c r="B903" s="799">
        <v>4278</v>
      </c>
      <c r="C903" s="800" t="s">
        <v>896</v>
      </c>
      <c r="D903" s="799" t="s">
        <v>897</v>
      </c>
      <c r="E903" s="799">
        <v>1.5384999513626001</v>
      </c>
      <c r="F903" s="801">
        <v>19843</v>
      </c>
      <c r="G903" s="802">
        <v>30529</v>
      </c>
      <c r="H903" s="378"/>
    </row>
    <row r="904" spans="1:8">
      <c r="B904" s="799">
        <v>6092</v>
      </c>
      <c r="C904" s="800" t="s">
        <v>898</v>
      </c>
      <c r="D904" s="799" t="s">
        <v>899</v>
      </c>
      <c r="E904" s="799">
        <v>0.39899998903274497</v>
      </c>
      <c r="F904" s="801">
        <v>2000</v>
      </c>
      <c r="G904" s="802">
        <v>798</v>
      </c>
      <c r="H904" s="378"/>
    </row>
    <row r="905" spans="1:8" ht="25.5">
      <c r="B905" s="799">
        <v>9184</v>
      </c>
      <c r="C905" s="800" t="s">
        <v>1294</v>
      </c>
      <c r="D905" s="799" t="s">
        <v>519</v>
      </c>
      <c r="E905" s="799">
        <v>1</v>
      </c>
      <c r="F905" s="801">
        <v>405238</v>
      </c>
      <c r="G905" s="802">
        <v>405238</v>
      </c>
      <c r="H905" s="378"/>
    </row>
    <row r="906" spans="1:8" ht="45">
      <c r="A906" s="836" t="e">
        <f>VLOOKUP(B906,#REF!,1,0)-B906</f>
        <v>#REF!</v>
      </c>
      <c r="B906" s="795">
        <v>6041</v>
      </c>
      <c r="C906" s="796" t="s">
        <v>1295</v>
      </c>
      <c r="D906" s="795" t="s">
        <v>519</v>
      </c>
      <c r="E906" s="795"/>
      <c r="F906" s="795"/>
      <c r="G906" s="797">
        <v>4859405</v>
      </c>
      <c r="H906" s="378"/>
    </row>
    <row r="907" spans="1:8">
      <c r="B907" s="799">
        <v>4273</v>
      </c>
      <c r="C907" s="800" t="s">
        <v>1050</v>
      </c>
      <c r="D907" s="799" t="s">
        <v>907</v>
      </c>
      <c r="E907" s="799">
        <v>0.51044999999999996</v>
      </c>
      <c r="F907" s="801">
        <v>155437</v>
      </c>
      <c r="G907" s="802">
        <v>79343</v>
      </c>
      <c r="H907" s="378"/>
    </row>
    <row r="908" spans="1:8">
      <c r="B908" s="799">
        <v>6092</v>
      </c>
      <c r="C908" s="800" t="s">
        <v>898</v>
      </c>
      <c r="D908" s="799" t="s">
        <v>899</v>
      </c>
      <c r="E908" s="799">
        <v>1.0379999876022299</v>
      </c>
      <c r="F908" s="801">
        <v>2000</v>
      </c>
      <c r="G908" s="802">
        <v>2076</v>
      </c>
      <c r="H908" s="378"/>
    </row>
    <row r="909" spans="1:8" ht="38.25">
      <c r="B909" s="799">
        <v>7146</v>
      </c>
      <c r="C909" s="800" t="s">
        <v>1296</v>
      </c>
      <c r="D909" s="799" t="s">
        <v>897</v>
      </c>
      <c r="E909" s="799">
        <v>2</v>
      </c>
      <c r="F909" s="801">
        <v>80859</v>
      </c>
      <c r="G909" s="802">
        <v>161718</v>
      </c>
      <c r="H909" s="378"/>
    </row>
    <row r="910" spans="1:8" ht="38.25">
      <c r="B910" s="799">
        <v>9194</v>
      </c>
      <c r="C910" s="800" t="s">
        <v>1297</v>
      </c>
      <c r="D910" s="799" t="s">
        <v>519</v>
      </c>
      <c r="E910" s="799">
        <v>1</v>
      </c>
      <c r="F910" s="801">
        <v>4616268</v>
      </c>
      <c r="G910" s="802">
        <v>4616268</v>
      </c>
      <c r="H910" s="378"/>
    </row>
    <row r="911" spans="1:8" ht="60">
      <c r="A911" s="836" t="e">
        <f>VLOOKUP(B911,#REF!,1,0)-B911</f>
        <v>#REF!</v>
      </c>
      <c r="B911" s="795">
        <v>6047</v>
      </c>
      <c r="C911" s="796" t="s">
        <v>1298</v>
      </c>
      <c r="D911" s="795" t="s">
        <v>777</v>
      </c>
      <c r="E911" s="795"/>
      <c r="F911" s="795"/>
      <c r="G911" s="797">
        <v>293189</v>
      </c>
      <c r="H911" s="864"/>
    </row>
    <row r="912" spans="1:8">
      <c r="B912" s="799">
        <v>1515</v>
      </c>
      <c r="C912" s="800" t="s">
        <v>1063</v>
      </c>
      <c r="D912" s="799" t="s">
        <v>1064</v>
      </c>
      <c r="E912" s="799">
        <v>50</v>
      </c>
      <c r="F912" s="801">
        <v>1071</v>
      </c>
      <c r="G912" s="802">
        <v>53550</v>
      </c>
      <c r="H912" s="378"/>
    </row>
    <row r="913" spans="1:8" ht="51">
      <c r="B913" s="799">
        <v>3017</v>
      </c>
      <c r="C913" s="800" t="s">
        <v>910</v>
      </c>
      <c r="D913" s="799" t="s">
        <v>904</v>
      </c>
      <c r="E913" s="799">
        <v>0.129999995231628</v>
      </c>
      <c r="F913" s="801">
        <v>37721</v>
      </c>
      <c r="G913" s="802">
        <v>4904</v>
      </c>
      <c r="H913" s="378"/>
    </row>
    <row r="914" spans="1:8" ht="51">
      <c r="B914" s="799">
        <v>3811</v>
      </c>
      <c r="C914" s="800" t="s">
        <v>1299</v>
      </c>
      <c r="D914" s="799" t="s">
        <v>928</v>
      </c>
      <c r="E914" s="799">
        <v>0.74980002641677801</v>
      </c>
      <c r="F914" s="801">
        <v>2385</v>
      </c>
      <c r="G914" s="802">
        <v>1789</v>
      </c>
      <c r="H914" s="378"/>
    </row>
    <row r="915" spans="1:8">
      <c r="B915" s="799">
        <v>4286</v>
      </c>
      <c r="C915" s="800" t="s">
        <v>1065</v>
      </c>
      <c r="D915" s="799" t="s">
        <v>907</v>
      </c>
      <c r="E915" s="799">
        <v>5.6149499999999998E-2</v>
      </c>
      <c r="F915" s="801">
        <v>657475</v>
      </c>
      <c r="G915" s="802">
        <v>36917</v>
      </c>
      <c r="H915" s="378"/>
    </row>
    <row r="916" spans="1:8">
      <c r="B916" s="799">
        <v>4288</v>
      </c>
      <c r="C916" s="800" t="s">
        <v>1300</v>
      </c>
      <c r="D916" s="799" t="s">
        <v>907</v>
      </c>
      <c r="E916" s="799">
        <v>2.55225E-2</v>
      </c>
      <c r="F916" s="801">
        <v>282881</v>
      </c>
      <c r="G916" s="802">
        <v>7220</v>
      </c>
      <c r="H916" s="378"/>
    </row>
    <row r="917" spans="1:8">
      <c r="B917" s="799">
        <v>6092</v>
      </c>
      <c r="C917" s="800" t="s">
        <v>898</v>
      </c>
      <c r="D917" s="799" t="s">
        <v>899</v>
      </c>
      <c r="E917" s="799">
        <v>4</v>
      </c>
      <c r="F917" s="801">
        <v>2000</v>
      </c>
      <c r="G917" s="802">
        <v>8000</v>
      </c>
      <c r="H917" s="378"/>
    </row>
    <row r="918" spans="1:8">
      <c r="B918" s="799">
        <v>6914</v>
      </c>
      <c r="C918" s="800" t="s">
        <v>1043</v>
      </c>
      <c r="D918" s="799" t="s">
        <v>973</v>
      </c>
      <c r="E918" s="799">
        <v>0.31999999284744302</v>
      </c>
      <c r="F918" s="801">
        <v>7697</v>
      </c>
      <c r="G918" s="802">
        <v>2464</v>
      </c>
      <c r="H918" s="378"/>
    </row>
    <row r="919" spans="1:8" ht="25.5">
      <c r="B919" s="799">
        <v>7596</v>
      </c>
      <c r="C919" s="800" t="s">
        <v>1044</v>
      </c>
      <c r="D919" s="799" t="s">
        <v>924</v>
      </c>
      <c r="E919" s="799">
        <v>0.104999996721745</v>
      </c>
      <c r="F919" s="801">
        <v>43344</v>
      </c>
      <c r="G919" s="802">
        <v>4552</v>
      </c>
      <c r="H919" s="378"/>
    </row>
    <row r="920" spans="1:8">
      <c r="B920" s="799">
        <v>7968</v>
      </c>
      <c r="C920" s="800" t="s">
        <v>1301</v>
      </c>
      <c r="D920" s="799" t="s">
        <v>519</v>
      </c>
      <c r="E920" s="799">
        <v>0.20000000298023199</v>
      </c>
      <c r="F920" s="801">
        <v>380000</v>
      </c>
      <c r="G920" s="802">
        <v>76001</v>
      </c>
      <c r="H920" s="378"/>
    </row>
    <row r="921" spans="1:8">
      <c r="B921" s="799">
        <v>7970</v>
      </c>
      <c r="C921" s="800" t="s">
        <v>1302</v>
      </c>
      <c r="D921" s="799" t="s">
        <v>777</v>
      </c>
      <c r="E921" s="799">
        <v>1.0299999713897701</v>
      </c>
      <c r="F921" s="801">
        <v>4312</v>
      </c>
      <c r="G921" s="802">
        <v>4442</v>
      </c>
      <c r="H921" s="378"/>
    </row>
    <row r="922" spans="1:8" ht="38.25">
      <c r="B922" s="799">
        <v>8524</v>
      </c>
      <c r="C922" s="800" t="s">
        <v>1303</v>
      </c>
      <c r="D922" s="799" t="s">
        <v>519</v>
      </c>
      <c r="E922" s="799">
        <v>0.15999999642372101</v>
      </c>
      <c r="F922" s="801">
        <v>55900</v>
      </c>
      <c r="G922" s="802">
        <v>8944</v>
      </c>
      <c r="H922" s="378"/>
    </row>
    <row r="923" spans="1:8">
      <c r="B923" s="799">
        <v>9197</v>
      </c>
      <c r="C923" s="800" t="s">
        <v>1304</v>
      </c>
      <c r="D923" s="799" t="s">
        <v>904</v>
      </c>
      <c r="E923" s="799">
        <v>0.104999996721745</v>
      </c>
      <c r="F923" s="801">
        <v>803866</v>
      </c>
      <c r="G923" s="802">
        <v>84406</v>
      </c>
      <c r="H923" s="378"/>
    </row>
    <row r="924" spans="1:8" ht="45">
      <c r="A924" s="836" t="e">
        <f>VLOOKUP(B924,#REF!,1,0)-B924</f>
        <v>#REF!</v>
      </c>
      <c r="B924" s="795">
        <v>6086</v>
      </c>
      <c r="C924" s="796" t="s">
        <v>1305</v>
      </c>
      <c r="D924" s="795" t="s">
        <v>519</v>
      </c>
      <c r="E924" s="795"/>
      <c r="F924" s="795"/>
      <c r="G924" s="797">
        <v>13426</v>
      </c>
      <c r="H924" s="864"/>
    </row>
    <row r="925" spans="1:8">
      <c r="B925" s="799">
        <v>7979</v>
      </c>
      <c r="C925" s="800" t="s">
        <v>1306</v>
      </c>
      <c r="D925" s="799" t="s">
        <v>519</v>
      </c>
      <c r="E925" s="799">
        <v>1E-4</v>
      </c>
      <c r="F925" s="801">
        <v>69900</v>
      </c>
      <c r="G925" s="802">
        <v>7</v>
      </c>
      <c r="H925" s="378"/>
    </row>
    <row r="926" spans="1:8" ht="63.75">
      <c r="B926" s="799">
        <v>8297</v>
      </c>
      <c r="C926" s="800" t="s">
        <v>1307</v>
      </c>
      <c r="D926" s="799" t="s">
        <v>924</v>
      </c>
      <c r="E926" s="799">
        <v>2.8999999165535001E-2</v>
      </c>
      <c r="F926" s="801">
        <v>242000</v>
      </c>
      <c r="G926" s="802">
        <v>7018</v>
      </c>
      <c r="H926" s="378"/>
    </row>
    <row r="927" spans="1:8">
      <c r="B927" s="799">
        <v>9253</v>
      </c>
      <c r="C927" s="800" t="s">
        <v>1308</v>
      </c>
      <c r="D927" s="799" t="s">
        <v>519</v>
      </c>
      <c r="E927" s="799">
        <v>1.00000004749745E-3</v>
      </c>
      <c r="F927" s="801">
        <v>230853</v>
      </c>
      <c r="G927" s="802">
        <v>231</v>
      </c>
      <c r="H927" s="378"/>
    </row>
    <row r="928" spans="1:8" ht="25.5">
      <c r="B928" s="799">
        <v>9254</v>
      </c>
      <c r="C928" s="800" t="s">
        <v>1309</v>
      </c>
      <c r="D928" s="799" t="s">
        <v>907</v>
      </c>
      <c r="E928" s="799">
        <v>2.919774E-2</v>
      </c>
      <c r="F928" s="801">
        <v>211300</v>
      </c>
      <c r="G928" s="802">
        <v>6170</v>
      </c>
      <c r="H928" s="378"/>
    </row>
    <row r="929" spans="1:8" ht="30">
      <c r="A929" s="836" t="e">
        <f>VLOOKUP(B929,#REF!,1,0)-B929</f>
        <v>#REF!</v>
      </c>
      <c r="B929" s="795">
        <v>6087</v>
      </c>
      <c r="C929" s="796" t="s">
        <v>1310</v>
      </c>
      <c r="D929" s="795" t="s">
        <v>519</v>
      </c>
      <c r="E929" s="795"/>
      <c r="F929" s="795"/>
      <c r="G929" s="797">
        <v>12435</v>
      </c>
      <c r="H929" s="864"/>
    </row>
    <row r="930" spans="1:8" ht="63.75">
      <c r="B930" s="799">
        <v>8297</v>
      </c>
      <c r="C930" s="800" t="s">
        <v>1307</v>
      </c>
      <c r="D930" s="799" t="s">
        <v>924</v>
      </c>
      <c r="E930" s="799">
        <v>2.8999999165535001E-2</v>
      </c>
      <c r="F930" s="801">
        <v>242000</v>
      </c>
      <c r="G930" s="802">
        <v>7018</v>
      </c>
      <c r="H930" s="378"/>
    </row>
    <row r="931" spans="1:8">
      <c r="B931" s="799">
        <v>9253</v>
      </c>
      <c r="C931" s="800" t="s">
        <v>1308</v>
      </c>
      <c r="D931" s="799" t="s">
        <v>519</v>
      </c>
      <c r="E931" s="799">
        <v>1E-4</v>
      </c>
      <c r="F931" s="801">
        <v>230853</v>
      </c>
      <c r="G931" s="802">
        <v>24</v>
      </c>
      <c r="H931" s="378"/>
    </row>
    <row r="932" spans="1:8" ht="25.5">
      <c r="B932" s="799">
        <v>9254</v>
      </c>
      <c r="C932" s="800" t="s">
        <v>1309</v>
      </c>
      <c r="D932" s="799" t="s">
        <v>907</v>
      </c>
      <c r="E932" s="799">
        <v>2.55225E-2</v>
      </c>
      <c r="F932" s="801">
        <v>211300</v>
      </c>
      <c r="G932" s="802">
        <v>5393</v>
      </c>
      <c r="H932" s="378"/>
    </row>
    <row r="933" spans="1:8" ht="90">
      <c r="A933" s="836" t="e">
        <f>VLOOKUP(B933,#REF!,1,0)-B933</f>
        <v>#REF!</v>
      </c>
      <c r="B933" s="795">
        <v>6091</v>
      </c>
      <c r="C933" s="796" t="s">
        <v>1311</v>
      </c>
      <c r="D933" s="795" t="s">
        <v>519</v>
      </c>
      <c r="E933" s="795"/>
      <c r="F933" s="795"/>
      <c r="G933" s="797">
        <v>1407541</v>
      </c>
      <c r="H933" s="864"/>
    </row>
    <row r="934" spans="1:8">
      <c r="B934" s="799">
        <v>366</v>
      </c>
      <c r="C934" s="800" t="s">
        <v>1103</v>
      </c>
      <c r="D934" s="799" t="s">
        <v>904</v>
      </c>
      <c r="E934" s="799">
        <v>3.5000000000000003E-2</v>
      </c>
      <c r="F934" s="801">
        <v>525980</v>
      </c>
      <c r="G934" s="802">
        <v>18410</v>
      </c>
      <c r="H934" s="378"/>
    </row>
    <row r="935" spans="1:8">
      <c r="B935" s="799">
        <v>1794</v>
      </c>
      <c r="C935" s="800" t="s">
        <v>972</v>
      </c>
      <c r="D935" s="799" t="s">
        <v>973</v>
      </c>
      <c r="E935" s="799">
        <v>1</v>
      </c>
      <c r="F935" s="801">
        <v>6307</v>
      </c>
      <c r="G935" s="802">
        <v>6307</v>
      </c>
      <c r="H935" s="378"/>
    </row>
    <row r="936" spans="1:8">
      <c r="B936" s="799">
        <v>2798</v>
      </c>
      <c r="C936" s="800" t="s">
        <v>989</v>
      </c>
      <c r="D936" s="799" t="s">
        <v>519</v>
      </c>
      <c r="E936" s="799">
        <v>168</v>
      </c>
      <c r="F936" s="801">
        <v>590</v>
      </c>
      <c r="G936" s="802">
        <v>99120</v>
      </c>
      <c r="H936" s="378"/>
    </row>
    <row r="937" spans="1:8" ht="25.5">
      <c r="B937" s="799">
        <v>3465</v>
      </c>
      <c r="C937" s="800" t="s">
        <v>1217</v>
      </c>
      <c r="D937" s="799" t="s">
        <v>904</v>
      </c>
      <c r="E937" s="799">
        <v>0.28999999999999998</v>
      </c>
      <c r="F937" s="801">
        <v>490352</v>
      </c>
      <c r="G937" s="802">
        <v>142203</v>
      </c>
      <c r="H937" s="378"/>
    </row>
    <row r="938" spans="1:8">
      <c r="B938" s="799">
        <v>3995</v>
      </c>
      <c r="C938" s="800" t="s">
        <v>975</v>
      </c>
      <c r="D938" s="799" t="s">
        <v>777</v>
      </c>
      <c r="E938" s="799">
        <v>2.16</v>
      </c>
      <c r="F938" s="801">
        <v>29002</v>
      </c>
      <c r="G938" s="802">
        <v>62645</v>
      </c>
      <c r="H938" s="378"/>
    </row>
    <row r="939" spans="1:8">
      <c r="B939" s="799">
        <v>4274</v>
      </c>
      <c r="C939" s="800" t="s">
        <v>915</v>
      </c>
      <c r="D939" s="799" t="s">
        <v>907</v>
      </c>
      <c r="E939" s="799">
        <v>1.122986311</v>
      </c>
      <c r="F939" s="801">
        <v>219159</v>
      </c>
      <c r="G939" s="802">
        <v>246113</v>
      </c>
      <c r="H939" s="378"/>
    </row>
    <row r="940" spans="1:8" ht="25.5">
      <c r="B940" s="799">
        <v>4613</v>
      </c>
      <c r="C940" s="800" t="s">
        <v>1178</v>
      </c>
      <c r="D940" s="799" t="s">
        <v>904</v>
      </c>
      <c r="E940" s="799">
        <v>0.1</v>
      </c>
      <c r="F940" s="801">
        <v>48739</v>
      </c>
      <c r="G940" s="802">
        <v>4874</v>
      </c>
      <c r="H940" s="378"/>
    </row>
    <row r="941" spans="1:8">
      <c r="B941" s="799">
        <v>5038</v>
      </c>
      <c r="C941" s="800" t="s">
        <v>976</v>
      </c>
      <c r="D941" s="799" t="s">
        <v>973</v>
      </c>
      <c r="E941" s="799">
        <v>6</v>
      </c>
      <c r="F941" s="801">
        <v>4570</v>
      </c>
      <c r="G941" s="802">
        <v>27420</v>
      </c>
      <c r="H941" s="378"/>
    </row>
    <row r="942" spans="1:8">
      <c r="B942" s="799">
        <v>6092</v>
      </c>
      <c r="C942" s="800" t="s">
        <v>898</v>
      </c>
      <c r="D942" s="799" t="s">
        <v>899</v>
      </c>
      <c r="E942" s="799">
        <v>0.87</v>
      </c>
      <c r="F942" s="801">
        <v>2000</v>
      </c>
      <c r="G942" s="802">
        <v>1740</v>
      </c>
      <c r="H942" s="378"/>
    </row>
    <row r="943" spans="1:8" ht="25.5">
      <c r="B943" s="799">
        <v>6140</v>
      </c>
      <c r="C943" s="800" t="s">
        <v>919</v>
      </c>
      <c r="D943" s="799" t="s">
        <v>897</v>
      </c>
      <c r="E943" s="799">
        <v>0.5</v>
      </c>
      <c r="F943" s="801">
        <v>59500</v>
      </c>
      <c r="G943" s="802">
        <v>29750</v>
      </c>
      <c r="H943" s="378"/>
    </row>
    <row r="944" spans="1:8">
      <c r="B944" s="799">
        <v>6792</v>
      </c>
      <c r="C944" s="800" t="s">
        <v>979</v>
      </c>
      <c r="D944" s="799" t="s">
        <v>519</v>
      </c>
      <c r="E944" s="799">
        <v>1</v>
      </c>
      <c r="F944" s="801">
        <v>503115</v>
      </c>
      <c r="G944" s="802">
        <v>503115</v>
      </c>
      <c r="H944" s="378"/>
    </row>
    <row r="945" spans="1:8">
      <c r="B945" s="799">
        <v>7088</v>
      </c>
      <c r="C945" s="800" t="s">
        <v>981</v>
      </c>
      <c r="D945" s="799" t="s">
        <v>973</v>
      </c>
      <c r="E945" s="799">
        <v>30</v>
      </c>
      <c r="F945" s="801">
        <v>4522</v>
      </c>
      <c r="G945" s="802">
        <v>135660</v>
      </c>
      <c r="H945" s="378"/>
    </row>
    <row r="946" spans="1:8">
      <c r="B946" s="799">
        <v>8328</v>
      </c>
      <c r="C946" s="800" t="s">
        <v>1200</v>
      </c>
      <c r="D946" s="799" t="s">
        <v>899</v>
      </c>
      <c r="E946" s="799">
        <v>130.184</v>
      </c>
      <c r="F946" s="801">
        <v>1000</v>
      </c>
      <c r="G946" s="802">
        <v>130184</v>
      </c>
      <c r="H946" s="378"/>
    </row>
    <row r="947" spans="1:8" ht="45">
      <c r="A947" s="836" t="e">
        <f>VLOOKUP(B947,#REF!,1,0)-B947</f>
        <v>#REF!</v>
      </c>
      <c r="B947" s="795">
        <v>6102</v>
      </c>
      <c r="C947" s="796" t="s">
        <v>1312</v>
      </c>
      <c r="D947" s="795" t="s">
        <v>928</v>
      </c>
      <c r="E947" s="795"/>
      <c r="F947" s="795"/>
      <c r="G947" s="797">
        <v>39206</v>
      </c>
      <c r="H947" s="864"/>
    </row>
    <row r="948" spans="1:8">
      <c r="B948" s="799">
        <v>2307</v>
      </c>
      <c r="C948" s="800" t="s">
        <v>922</v>
      </c>
      <c r="D948" s="799" t="s">
        <v>904</v>
      </c>
      <c r="E948" s="799">
        <v>1.20000005699694E-3</v>
      </c>
      <c r="F948" s="801">
        <v>45740</v>
      </c>
      <c r="G948" s="802">
        <v>55</v>
      </c>
      <c r="H948" s="378"/>
    </row>
    <row r="949" spans="1:8">
      <c r="B949" s="799">
        <v>2308</v>
      </c>
      <c r="C949" s="800" t="s">
        <v>1174</v>
      </c>
      <c r="D949" s="799" t="s">
        <v>904</v>
      </c>
      <c r="E949" s="799">
        <v>1.6499999910593002E-2</v>
      </c>
      <c r="F949" s="801">
        <v>130686</v>
      </c>
      <c r="G949" s="802">
        <v>2157</v>
      </c>
      <c r="H949" s="378"/>
    </row>
    <row r="950" spans="1:8">
      <c r="B950" s="799">
        <v>4288</v>
      </c>
      <c r="C950" s="800" t="s">
        <v>1300</v>
      </c>
      <c r="D950" s="799" t="s">
        <v>907</v>
      </c>
      <c r="E950" s="799">
        <v>1.704903E-2</v>
      </c>
      <c r="F950" s="801">
        <v>282881</v>
      </c>
      <c r="G950" s="802">
        <v>4823</v>
      </c>
      <c r="H950" s="378"/>
    </row>
    <row r="951" spans="1:8">
      <c r="B951" s="799">
        <v>6092</v>
      </c>
      <c r="C951" s="800" t="s">
        <v>898</v>
      </c>
      <c r="D951" s="799" t="s">
        <v>899</v>
      </c>
      <c r="E951" s="799">
        <v>6.5999999642372104E-2</v>
      </c>
      <c r="F951" s="801">
        <v>2000</v>
      </c>
      <c r="G951" s="802">
        <v>132</v>
      </c>
      <c r="H951" s="378"/>
    </row>
    <row r="952" spans="1:8">
      <c r="B952" s="799">
        <v>6861</v>
      </c>
      <c r="C952" s="800" t="s">
        <v>1313</v>
      </c>
      <c r="D952" s="799" t="s">
        <v>777</v>
      </c>
      <c r="E952" s="799">
        <v>0.41200000047683699</v>
      </c>
      <c r="F952" s="801">
        <v>77763</v>
      </c>
      <c r="G952" s="802">
        <v>32039</v>
      </c>
      <c r="H952" s="378"/>
    </row>
    <row r="953" spans="1:8" ht="60">
      <c r="A953" s="836" t="e">
        <f>VLOOKUP(B953,#REF!,1,0)-B953</f>
        <v>#REF!</v>
      </c>
      <c r="B953" s="795">
        <v>6137</v>
      </c>
      <c r="C953" s="796" t="s">
        <v>1314</v>
      </c>
      <c r="D953" s="795" t="s">
        <v>777</v>
      </c>
      <c r="E953" s="795"/>
      <c r="F953" s="795"/>
      <c r="G953" s="797">
        <v>265386</v>
      </c>
      <c r="H953" s="864"/>
    </row>
    <row r="954" spans="1:8">
      <c r="B954" s="799">
        <v>1515</v>
      </c>
      <c r="C954" s="800" t="s">
        <v>1063</v>
      </c>
      <c r="D954" s="799" t="s">
        <v>1064</v>
      </c>
      <c r="E954" s="799">
        <v>50</v>
      </c>
      <c r="F954" s="801">
        <v>1071</v>
      </c>
      <c r="G954" s="802">
        <v>53550</v>
      </c>
      <c r="H954" s="378"/>
    </row>
    <row r="955" spans="1:8" ht="51">
      <c r="B955" s="799">
        <v>3017</v>
      </c>
      <c r="C955" s="800" t="s">
        <v>910</v>
      </c>
      <c r="D955" s="799" t="s">
        <v>904</v>
      </c>
      <c r="E955" s="799">
        <v>0.129999995231628</v>
      </c>
      <c r="F955" s="801">
        <v>37721</v>
      </c>
      <c r="G955" s="802">
        <v>4904</v>
      </c>
      <c r="H955" s="378"/>
    </row>
    <row r="956" spans="1:8" ht="51">
      <c r="B956" s="799">
        <v>3811</v>
      </c>
      <c r="C956" s="800" t="s">
        <v>1299</v>
      </c>
      <c r="D956" s="799" t="s">
        <v>928</v>
      </c>
      <c r="E956" s="799">
        <v>0.74980002641677801</v>
      </c>
      <c r="F956" s="801">
        <v>2385</v>
      </c>
      <c r="G956" s="802">
        <v>1789</v>
      </c>
      <c r="H956" s="378"/>
    </row>
    <row r="957" spans="1:8">
      <c r="B957" s="799">
        <v>4286</v>
      </c>
      <c r="C957" s="800" t="s">
        <v>1065</v>
      </c>
      <c r="D957" s="799" t="s">
        <v>907</v>
      </c>
      <c r="E957" s="799">
        <v>5.6149499999999998E-2</v>
      </c>
      <c r="F957" s="801">
        <v>657475</v>
      </c>
      <c r="G957" s="802">
        <v>36917</v>
      </c>
      <c r="H957" s="378"/>
    </row>
    <row r="958" spans="1:8">
      <c r="B958" s="799">
        <v>4288</v>
      </c>
      <c r="C958" s="800" t="s">
        <v>1300</v>
      </c>
      <c r="D958" s="799" t="s">
        <v>907</v>
      </c>
      <c r="E958" s="799">
        <v>2.55225E-2</v>
      </c>
      <c r="F958" s="801">
        <v>282881</v>
      </c>
      <c r="G958" s="802">
        <v>7220</v>
      </c>
      <c r="H958" s="378"/>
    </row>
    <row r="959" spans="1:8">
      <c r="B959" s="799">
        <v>6092</v>
      </c>
      <c r="C959" s="800" t="s">
        <v>898</v>
      </c>
      <c r="D959" s="799" t="s">
        <v>899</v>
      </c>
      <c r="E959" s="799">
        <v>4</v>
      </c>
      <c r="F959" s="801">
        <v>2000</v>
      </c>
      <c r="G959" s="802">
        <v>8000</v>
      </c>
      <c r="H959" s="378"/>
    </row>
    <row r="960" spans="1:8">
      <c r="B960" s="799">
        <v>6914</v>
      </c>
      <c r="C960" s="800" t="s">
        <v>1043</v>
      </c>
      <c r="D960" s="799" t="s">
        <v>973</v>
      </c>
      <c r="E960" s="799">
        <v>0.31999999284744302</v>
      </c>
      <c r="F960" s="801">
        <v>7697</v>
      </c>
      <c r="G960" s="802">
        <v>2464</v>
      </c>
      <c r="H960" s="378"/>
    </row>
    <row r="961" spans="1:8" ht="25.5">
      <c r="B961" s="799">
        <v>7596</v>
      </c>
      <c r="C961" s="800" t="s">
        <v>1044</v>
      </c>
      <c r="D961" s="799" t="s">
        <v>924</v>
      </c>
      <c r="E961" s="799">
        <v>0.104999996721745</v>
      </c>
      <c r="F961" s="801">
        <v>43344</v>
      </c>
      <c r="G961" s="802">
        <v>4552</v>
      </c>
      <c r="H961" s="378"/>
    </row>
    <row r="962" spans="1:8">
      <c r="B962" s="799">
        <v>7968</v>
      </c>
      <c r="C962" s="800" t="s">
        <v>1301</v>
      </c>
      <c r="D962" s="799" t="s">
        <v>519</v>
      </c>
      <c r="E962" s="799">
        <v>0.20000000298023199</v>
      </c>
      <c r="F962" s="801">
        <v>380000</v>
      </c>
      <c r="G962" s="802">
        <v>76001</v>
      </c>
      <c r="H962" s="378"/>
    </row>
    <row r="963" spans="1:8">
      <c r="B963" s="799">
        <v>7970</v>
      </c>
      <c r="C963" s="800" t="s">
        <v>1302</v>
      </c>
      <c r="D963" s="799" t="s">
        <v>777</v>
      </c>
      <c r="E963" s="799">
        <v>1.0299999713897701</v>
      </c>
      <c r="F963" s="801">
        <v>4312</v>
      </c>
      <c r="G963" s="802">
        <v>4442</v>
      </c>
      <c r="H963" s="378"/>
    </row>
    <row r="964" spans="1:8" ht="38.25">
      <c r="B964" s="799">
        <v>8524</v>
      </c>
      <c r="C964" s="800" t="s">
        <v>1303</v>
      </c>
      <c r="D964" s="799" t="s">
        <v>519</v>
      </c>
      <c r="E964" s="799">
        <v>0.15999999642372101</v>
      </c>
      <c r="F964" s="801">
        <v>55900</v>
      </c>
      <c r="G964" s="802">
        <v>8944</v>
      </c>
      <c r="H964" s="378"/>
    </row>
    <row r="965" spans="1:8">
      <c r="B965" s="799">
        <v>9199</v>
      </c>
      <c r="C965" s="800" t="s">
        <v>1315</v>
      </c>
      <c r="D965" s="799" t="s">
        <v>904</v>
      </c>
      <c r="E965" s="799">
        <v>0.104999996721745</v>
      </c>
      <c r="F965" s="801">
        <v>539070</v>
      </c>
      <c r="G965" s="802">
        <v>56603</v>
      </c>
      <c r="H965" s="378"/>
    </row>
    <row r="966" spans="1:8" ht="30">
      <c r="A966" s="836" t="e">
        <f>VLOOKUP(B966,#REF!,1,0)-B966</f>
        <v>#REF!</v>
      </c>
      <c r="B966" s="795">
        <v>6204</v>
      </c>
      <c r="C966" s="796" t="s">
        <v>1316</v>
      </c>
      <c r="D966" s="795" t="s">
        <v>928</v>
      </c>
      <c r="E966" s="795"/>
      <c r="F966" s="795"/>
      <c r="G966" s="797">
        <v>29167</v>
      </c>
      <c r="H966" s="864"/>
    </row>
    <row r="967" spans="1:8" ht="25.5">
      <c r="B967" s="799">
        <v>6087</v>
      </c>
      <c r="C967" s="800" t="s">
        <v>1091</v>
      </c>
      <c r="D967" s="799" t="s">
        <v>907</v>
      </c>
      <c r="E967" s="799">
        <v>0.102090002</v>
      </c>
      <c r="F967" s="801">
        <v>63722</v>
      </c>
      <c r="G967" s="802">
        <v>6506</v>
      </c>
      <c r="H967" s="378"/>
    </row>
    <row r="968" spans="1:8">
      <c r="B968" s="799">
        <v>6092</v>
      </c>
      <c r="C968" s="800" t="s">
        <v>898</v>
      </c>
      <c r="D968" s="799" t="s">
        <v>899</v>
      </c>
      <c r="E968" s="799">
        <v>0.5</v>
      </c>
      <c r="F968" s="801">
        <v>2000</v>
      </c>
      <c r="G968" s="802">
        <v>1000</v>
      </c>
      <c r="H968" s="378"/>
    </row>
    <row r="969" spans="1:8">
      <c r="B969" s="799">
        <v>7769</v>
      </c>
      <c r="C969" s="800" t="s">
        <v>1045</v>
      </c>
      <c r="D969" s="799" t="s">
        <v>924</v>
      </c>
      <c r="E969" s="799">
        <v>0.10000000149011599</v>
      </c>
      <c r="F969" s="801">
        <v>833</v>
      </c>
      <c r="G969" s="802">
        <v>84</v>
      </c>
      <c r="H969" s="378"/>
    </row>
    <row r="970" spans="1:8">
      <c r="B970" s="799">
        <v>8044</v>
      </c>
      <c r="C970" s="800" t="s">
        <v>1046</v>
      </c>
      <c r="D970" s="799" t="s">
        <v>924</v>
      </c>
      <c r="E970" s="799">
        <v>0.10000000149011599</v>
      </c>
      <c r="F970" s="801">
        <v>6069</v>
      </c>
      <c r="G970" s="802">
        <v>607</v>
      </c>
      <c r="H970" s="378"/>
    </row>
    <row r="971" spans="1:8">
      <c r="B971" s="799">
        <v>8522</v>
      </c>
      <c r="C971" s="800" t="s">
        <v>1317</v>
      </c>
      <c r="D971" s="799" t="s">
        <v>777</v>
      </c>
      <c r="E971" s="799">
        <v>0.10000000149011599</v>
      </c>
      <c r="F971" s="801">
        <v>8440</v>
      </c>
      <c r="G971" s="802">
        <v>845</v>
      </c>
      <c r="H971" s="378"/>
    </row>
    <row r="972" spans="1:8" ht="38.25">
      <c r="B972" s="799">
        <v>8524</v>
      </c>
      <c r="C972" s="800" t="s">
        <v>1303</v>
      </c>
      <c r="D972" s="799" t="s">
        <v>519</v>
      </c>
      <c r="E972" s="799">
        <v>0.36000001430511502</v>
      </c>
      <c r="F972" s="801">
        <v>55900</v>
      </c>
      <c r="G972" s="802">
        <v>20125</v>
      </c>
      <c r="H972" s="378"/>
    </row>
    <row r="973" spans="1:8" ht="60">
      <c r="A973" s="836" t="e">
        <f>VLOOKUP(B973,#REF!,1,0)-B973</f>
        <v>#REF!</v>
      </c>
      <c r="B973" s="795">
        <v>6364</v>
      </c>
      <c r="C973" s="796" t="s">
        <v>1318</v>
      </c>
      <c r="D973" s="795" t="s">
        <v>519</v>
      </c>
      <c r="E973" s="795"/>
      <c r="F973" s="795"/>
      <c r="G973" s="797">
        <v>7198336</v>
      </c>
      <c r="H973" s="864"/>
    </row>
    <row r="974" spans="1:8" ht="51">
      <c r="B974" s="799">
        <v>9789</v>
      </c>
      <c r="C974" s="800" t="s">
        <v>1319</v>
      </c>
      <c r="D974" s="799" t="s">
        <v>519</v>
      </c>
      <c r="E974" s="799">
        <v>1</v>
      </c>
      <c r="F974" s="801">
        <v>7198336</v>
      </c>
      <c r="G974" s="802">
        <v>7198336</v>
      </c>
      <c r="H974" s="378"/>
    </row>
    <row r="975" spans="1:8" ht="60">
      <c r="A975" s="836" t="e">
        <f>VLOOKUP(B975,#REF!,1,0)-B975</f>
        <v>#REF!</v>
      </c>
      <c r="B975" s="795">
        <v>6475</v>
      </c>
      <c r="C975" s="796" t="s">
        <v>1320</v>
      </c>
      <c r="D975" s="795" t="s">
        <v>928</v>
      </c>
      <c r="E975" s="795"/>
      <c r="F975" s="795"/>
      <c r="G975" s="797">
        <v>68305</v>
      </c>
      <c r="H975" s="864"/>
    </row>
    <row r="976" spans="1:8">
      <c r="B976" s="799">
        <v>366</v>
      </c>
      <c r="C976" s="800" t="s">
        <v>1103</v>
      </c>
      <c r="D976" s="799" t="s">
        <v>904</v>
      </c>
      <c r="E976" s="799">
        <v>6.5999999642372097E-3</v>
      </c>
      <c r="F976" s="801">
        <v>525980</v>
      </c>
      <c r="G976" s="802">
        <v>3472</v>
      </c>
      <c r="H976" s="378"/>
    </row>
    <row r="977" spans="1:8" ht="38.25">
      <c r="B977" s="799">
        <v>3050</v>
      </c>
      <c r="C977" s="800" t="s">
        <v>935</v>
      </c>
      <c r="D977" s="799" t="s">
        <v>904</v>
      </c>
      <c r="E977" s="799">
        <v>3.9999999105930301E-2</v>
      </c>
      <c r="F977" s="801">
        <v>32699</v>
      </c>
      <c r="G977" s="802">
        <v>1308</v>
      </c>
      <c r="H977" s="378"/>
    </row>
    <row r="978" spans="1:8">
      <c r="B978" s="799">
        <v>4279</v>
      </c>
      <c r="C978" s="800" t="s">
        <v>918</v>
      </c>
      <c r="D978" s="799" t="s">
        <v>897</v>
      </c>
      <c r="E978" s="799">
        <v>0.44999998807907099</v>
      </c>
      <c r="F978" s="801">
        <v>27978</v>
      </c>
      <c r="G978" s="802">
        <v>12591</v>
      </c>
      <c r="H978" s="378"/>
    </row>
    <row r="979" spans="1:8">
      <c r="B979" s="799">
        <v>6092</v>
      </c>
      <c r="C979" s="800" t="s">
        <v>898</v>
      </c>
      <c r="D979" s="799" t="s">
        <v>899</v>
      </c>
      <c r="E979" s="799">
        <v>2</v>
      </c>
      <c r="F979" s="801">
        <v>2000</v>
      </c>
      <c r="G979" s="802">
        <v>4000</v>
      </c>
      <c r="H979" s="378"/>
    </row>
    <row r="980" spans="1:8">
      <c r="B980" s="799">
        <v>6116</v>
      </c>
      <c r="C980" s="800" t="s">
        <v>1321</v>
      </c>
      <c r="D980" s="799" t="s">
        <v>519</v>
      </c>
      <c r="E980" s="799">
        <v>1.25</v>
      </c>
      <c r="F980" s="801">
        <v>37547</v>
      </c>
      <c r="G980" s="802">
        <v>46934</v>
      </c>
      <c r="H980" s="378"/>
    </row>
    <row r="981" spans="1:8" ht="30">
      <c r="A981" s="836" t="e">
        <f>VLOOKUP(B981,#REF!,1,0)-B981</f>
        <v>#REF!</v>
      </c>
      <c r="B981" s="795">
        <v>6510</v>
      </c>
      <c r="C981" s="796" t="s">
        <v>1322</v>
      </c>
      <c r="D981" s="795" t="s">
        <v>928</v>
      </c>
      <c r="E981" s="795"/>
      <c r="F981" s="795"/>
      <c r="G981" s="797">
        <v>55535</v>
      </c>
      <c r="H981" s="864"/>
    </row>
    <row r="982" spans="1:8">
      <c r="B982" s="799">
        <v>1515</v>
      </c>
      <c r="C982" s="800" t="s">
        <v>1063</v>
      </c>
      <c r="D982" s="799" t="s">
        <v>1064</v>
      </c>
      <c r="E982" s="799">
        <v>1</v>
      </c>
      <c r="F982" s="801">
        <v>1071</v>
      </c>
      <c r="G982" s="802">
        <v>1071</v>
      </c>
      <c r="H982" s="378"/>
    </row>
    <row r="983" spans="1:8">
      <c r="B983" s="799">
        <v>6092</v>
      </c>
      <c r="C983" s="800" t="s">
        <v>898</v>
      </c>
      <c r="D983" s="799" t="s">
        <v>899</v>
      </c>
      <c r="E983" s="799">
        <v>1</v>
      </c>
      <c r="F983" s="801">
        <v>2000</v>
      </c>
      <c r="G983" s="802">
        <v>2000</v>
      </c>
      <c r="H983" s="378"/>
    </row>
    <row r="984" spans="1:8">
      <c r="B984" s="799">
        <v>6914</v>
      </c>
      <c r="C984" s="800" t="s">
        <v>1043</v>
      </c>
      <c r="D984" s="799" t="s">
        <v>973</v>
      </c>
      <c r="E984" s="799">
        <v>0.5</v>
      </c>
      <c r="F984" s="801">
        <v>7697</v>
      </c>
      <c r="G984" s="802">
        <v>3849</v>
      </c>
      <c r="H984" s="378"/>
    </row>
    <row r="985" spans="1:8" ht="25.5">
      <c r="B985" s="799">
        <v>7050</v>
      </c>
      <c r="C985" s="800" t="s">
        <v>1323</v>
      </c>
      <c r="D985" s="799" t="s">
        <v>897</v>
      </c>
      <c r="E985" s="799">
        <v>0.33000001311302202</v>
      </c>
      <c r="F985" s="801">
        <v>11708</v>
      </c>
      <c r="G985" s="802">
        <v>3864</v>
      </c>
      <c r="H985" s="378"/>
    </row>
    <row r="986" spans="1:8" ht="25.5">
      <c r="B986" s="799">
        <v>7057</v>
      </c>
      <c r="C986" s="800" t="s">
        <v>1055</v>
      </c>
      <c r="D986" s="799" t="s">
        <v>897</v>
      </c>
      <c r="E986" s="799">
        <v>0.32991056000000002</v>
      </c>
      <c r="F986" s="801">
        <v>8135</v>
      </c>
      <c r="G986" s="802">
        <v>2684</v>
      </c>
      <c r="H986" s="378"/>
    </row>
    <row r="987" spans="1:8">
      <c r="B987" s="799">
        <v>7088</v>
      </c>
      <c r="C987" s="800" t="s">
        <v>981</v>
      </c>
      <c r="D987" s="799" t="s">
        <v>973</v>
      </c>
      <c r="E987" s="799">
        <v>4</v>
      </c>
      <c r="F987" s="801">
        <v>4522</v>
      </c>
      <c r="G987" s="802">
        <v>18088</v>
      </c>
      <c r="H987" s="378"/>
    </row>
    <row r="988" spans="1:8">
      <c r="B988" s="799">
        <v>7200</v>
      </c>
      <c r="C988" s="800" t="s">
        <v>1324</v>
      </c>
      <c r="D988" s="799" t="s">
        <v>904</v>
      </c>
      <c r="E988" s="799">
        <v>3.9999999105930301E-2</v>
      </c>
      <c r="F988" s="801">
        <v>523600</v>
      </c>
      <c r="G988" s="802">
        <v>20944</v>
      </c>
      <c r="H988" s="378"/>
    </row>
    <row r="989" spans="1:8" ht="25.5">
      <c r="B989" s="799">
        <v>7596</v>
      </c>
      <c r="C989" s="800" t="s">
        <v>1044</v>
      </c>
      <c r="D989" s="799" t="s">
        <v>924</v>
      </c>
      <c r="E989" s="799">
        <v>7.0000000298023196E-2</v>
      </c>
      <c r="F989" s="801">
        <v>43344</v>
      </c>
      <c r="G989" s="802">
        <v>3035</v>
      </c>
      <c r="H989" s="378"/>
    </row>
    <row r="990" spans="1:8" ht="30">
      <c r="A990" s="836" t="e">
        <f>VLOOKUP(B990,#REF!,1,0)-B990</f>
        <v>#REF!</v>
      </c>
      <c r="B990" s="795">
        <v>6518</v>
      </c>
      <c r="C990" s="796" t="s">
        <v>1325</v>
      </c>
      <c r="D990" s="795" t="s">
        <v>519</v>
      </c>
      <c r="E990" s="795"/>
      <c r="F990" s="795"/>
      <c r="G990" s="797">
        <v>141797</v>
      </c>
      <c r="H990" s="864"/>
    </row>
    <row r="991" spans="1:8">
      <c r="B991" s="799">
        <v>4273</v>
      </c>
      <c r="C991" s="800" t="s">
        <v>1050</v>
      </c>
      <c r="D991" s="799" t="s">
        <v>907</v>
      </c>
      <c r="E991" s="799">
        <v>1.0208999999999999E-2</v>
      </c>
      <c r="F991" s="801">
        <v>155437</v>
      </c>
      <c r="G991" s="802">
        <v>1587</v>
      </c>
      <c r="H991" s="378"/>
    </row>
    <row r="992" spans="1:8">
      <c r="B992" s="799">
        <v>6092</v>
      </c>
      <c r="C992" s="800" t="s">
        <v>898</v>
      </c>
      <c r="D992" s="799" t="s">
        <v>899</v>
      </c>
      <c r="E992" s="799">
        <v>2.10999995470047E-2</v>
      </c>
      <c r="F992" s="801">
        <v>2000</v>
      </c>
      <c r="G992" s="802">
        <v>43</v>
      </c>
      <c r="H992" s="378"/>
    </row>
    <row r="993" spans="1:8">
      <c r="B993" s="799">
        <v>7307</v>
      </c>
      <c r="C993" s="800" t="s">
        <v>1124</v>
      </c>
      <c r="D993" s="799" t="s">
        <v>519</v>
      </c>
      <c r="E993" s="799">
        <v>1.9999999552965199E-2</v>
      </c>
      <c r="F993" s="801">
        <v>89900</v>
      </c>
      <c r="G993" s="802">
        <v>1798</v>
      </c>
      <c r="H993" s="378"/>
    </row>
    <row r="994" spans="1:8">
      <c r="B994" s="799">
        <v>7336</v>
      </c>
      <c r="C994" s="800" t="s">
        <v>1125</v>
      </c>
      <c r="D994" s="799" t="s">
        <v>519</v>
      </c>
      <c r="E994" s="799">
        <v>1.9999999552965199E-2</v>
      </c>
      <c r="F994" s="801">
        <v>47200</v>
      </c>
      <c r="G994" s="802">
        <v>944</v>
      </c>
      <c r="H994" s="378"/>
    </row>
    <row r="995" spans="1:8">
      <c r="B995" s="799">
        <v>9933</v>
      </c>
      <c r="C995" s="800" t="s">
        <v>1326</v>
      </c>
      <c r="D995" s="799" t="s">
        <v>519</v>
      </c>
      <c r="E995" s="799">
        <v>1</v>
      </c>
      <c r="F995" s="801">
        <v>137425</v>
      </c>
      <c r="G995" s="802">
        <v>137425</v>
      </c>
      <c r="H995" s="378"/>
    </row>
    <row r="996" spans="1:8" ht="30">
      <c r="A996" s="836" t="e">
        <f>VLOOKUP(B996,#REF!,1,0)-B996</f>
        <v>#REF!</v>
      </c>
      <c r="B996" s="795">
        <v>6519</v>
      </c>
      <c r="C996" s="796" t="s">
        <v>1327</v>
      </c>
      <c r="D996" s="795" t="s">
        <v>519</v>
      </c>
      <c r="E996" s="795"/>
      <c r="F996" s="795"/>
      <c r="G996" s="797">
        <v>24882</v>
      </c>
      <c r="H996" s="864"/>
    </row>
    <row r="997" spans="1:8">
      <c r="B997" s="799">
        <v>6092</v>
      </c>
      <c r="C997" s="800" t="s">
        <v>898</v>
      </c>
      <c r="D997" s="799" t="s">
        <v>899</v>
      </c>
      <c r="E997" s="799">
        <v>0.25</v>
      </c>
      <c r="F997" s="801">
        <v>2000</v>
      </c>
      <c r="G997" s="802">
        <v>500</v>
      </c>
      <c r="H997" s="378"/>
    </row>
    <row r="998" spans="1:8" ht="25.5">
      <c r="B998" s="799">
        <v>7057</v>
      </c>
      <c r="C998" s="800" t="s">
        <v>1055</v>
      </c>
      <c r="D998" s="799" t="s">
        <v>897</v>
      </c>
      <c r="E998" s="799">
        <v>7.0000000298023196E-2</v>
      </c>
      <c r="F998" s="801">
        <v>8135</v>
      </c>
      <c r="G998" s="802">
        <v>570</v>
      </c>
      <c r="H998" s="378"/>
    </row>
    <row r="999" spans="1:8">
      <c r="B999" s="799">
        <v>9936</v>
      </c>
      <c r="C999" s="800" t="s">
        <v>1328</v>
      </c>
      <c r="D999" s="799" t="s">
        <v>519</v>
      </c>
      <c r="E999" s="799">
        <v>1</v>
      </c>
      <c r="F999" s="801">
        <v>23812</v>
      </c>
      <c r="G999" s="802">
        <v>23812</v>
      </c>
      <c r="H999" s="378"/>
    </row>
    <row r="1000" spans="1:8" ht="45">
      <c r="A1000" s="836" t="e">
        <f>VLOOKUP(B1000,#REF!,1,0)-B1000</f>
        <v>#REF!</v>
      </c>
      <c r="B1000" s="795">
        <v>6563</v>
      </c>
      <c r="C1000" s="796" t="s">
        <v>1329</v>
      </c>
      <c r="D1000" s="795" t="s">
        <v>928</v>
      </c>
      <c r="E1000" s="795"/>
      <c r="F1000" s="795"/>
      <c r="G1000" s="797">
        <v>17501</v>
      </c>
      <c r="H1000" s="864"/>
    </row>
    <row r="1001" spans="1:8" ht="15.75" customHeight="1">
      <c r="B1001" s="799">
        <v>4278</v>
      </c>
      <c r="C1001" s="800" t="s">
        <v>896</v>
      </c>
      <c r="D1001" s="799" t="s">
        <v>897</v>
      </c>
      <c r="E1001" s="799">
        <v>9.9999997764825804E-3</v>
      </c>
      <c r="F1001" s="801">
        <v>19843</v>
      </c>
      <c r="G1001" s="802">
        <v>199</v>
      </c>
      <c r="H1001" s="378"/>
    </row>
    <row r="1002" spans="1:8">
      <c r="B1002" s="799">
        <v>6092</v>
      </c>
      <c r="C1002" s="800" t="s">
        <v>898</v>
      </c>
      <c r="D1002" s="799" t="s">
        <v>899</v>
      </c>
      <c r="E1002" s="799">
        <v>0.5</v>
      </c>
      <c r="F1002" s="801">
        <v>2000</v>
      </c>
      <c r="G1002" s="802">
        <v>1000</v>
      </c>
      <c r="H1002" s="378"/>
    </row>
    <row r="1003" spans="1:8" ht="25.5">
      <c r="B1003" s="799">
        <v>9997</v>
      </c>
      <c r="C1003" s="800" t="s">
        <v>1330</v>
      </c>
      <c r="D1003" s="799" t="s">
        <v>928</v>
      </c>
      <c r="E1003" s="799">
        <v>1.0299999713897701</v>
      </c>
      <c r="F1003" s="801">
        <v>15827</v>
      </c>
      <c r="G1003" s="802">
        <v>16302</v>
      </c>
      <c r="H1003" s="378"/>
    </row>
    <row r="1004" spans="1:8" ht="45">
      <c r="A1004" s="836" t="e">
        <f>VLOOKUP(B1004,#REF!,1,0)-B1004</f>
        <v>#REF!</v>
      </c>
      <c r="B1004" s="795">
        <v>6565</v>
      </c>
      <c r="C1004" s="796" t="s">
        <v>1331</v>
      </c>
      <c r="D1004" s="795" t="s">
        <v>928</v>
      </c>
      <c r="E1004" s="795"/>
      <c r="F1004" s="795"/>
      <c r="G1004" s="797">
        <v>45924</v>
      </c>
      <c r="H1004" s="378"/>
    </row>
    <row r="1005" spans="1:8">
      <c r="B1005" s="799">
        <v>6092</v>
      </c>
      <c r="C1005" s="800" t="s">
        <v>898</v>
      </c>
      <c r="D1005" s="799" t="s">
        <v>899</v>
      </c>
      <c r="E1005" s="799">
        <v>1</v>
      </c>
      <c r="F1005" s="801">
        <v>2000</v>
      </c>
      <c r="G1005" s="802">
        <v>2000</v>
      </c>
      <c r="H1005" s="378"/>
    </row>
    <row r="1006" spans="1:8" ht="25.5">
      <c r="B1006" s="799">
        <v>7057</v>
      </c>
      <c r="C1006" s="800" t="s">
        <v>1055</v>
      </c>
      <c r="D1006" s="799" t="s">
        <v>897</v>
      </c>
      <c r="E1006" s="799">
        <v>1.2499169999999999</v>
      </c>
      <c r="F1006" s="801">
        <v>8135</v>
      </c>
      <c r="G1006" s="802">
        <v>10169</v>
      </c>
      <c r="H1006" s="378"/>
    </row>
    <row r="1007" spans="1:8">
      <c r="B1007" s="799">
        <v>7231</v>
      </c>
      <c r="C1007" s="800" t="s">
        <v>911</v>
      </c>
      <c r="D1007" s="799" t="s">
        <v>904</v>
      </c>
      <c r="E1007" s="799">
        <v>0.15000000596046401</v>
      </c>
      <c r="F1007" s="801">
        <v>4667</v>
      </c>
      <c r="G1007" s="802">
        <v>701</v>
      </c>
      <c r="H1007" s="378"/>
    </row>
    <row r="1008" spans="1:8">
      <c r="B1008" s="799">
        <v>7462</v>
      </c>
      <c r="C1008" s="800" t="s">
        <v>912</v>
      </c>
      <c r="D1008" s="799" t="s">
        <v>913</v>
      </c>
      <c r="E1008" s="799">
        <v>21</v>
      </c>
      <c r="F1008" s="801">
        <v>1574</v>
      </c>
      <c r="G1008" s="802">
        <v>33054</v>
      </c>
      <c r="H1008" s="378"/>
    </row>
    <row r="1009" spans="1:8" ht="60">
      <c r="A1009" s="836" t="e">
        <f>VLOOKUP(B1009,#REF!,1,0)-B1009</f>
        <v>#REF!</v>
      </c>
      <c r="B1009" s="795">
        <v>6569</v>
      </c>
      <c r="C1009" s="796" t="s">
        <v>1332</v>
      </c>
      <c r="D1009" s="795" t="s">
        <v>519</v>
      </c>
      <c r="E1009" s="795"/>
      <c r="F1009" s="795"/>
      <c r="G1009" s="797">
        <v>302508</v>
      </c>
      <c r="H1009" s="864"/>
    </row>
    <row r="1010" spans="1:8" ht="38.25">
      <c r="B1010" s="799">
        <v>10000</v>
      </c>
      <c r="C1010" s="800" t="s">
        <v>1333</v>
      </c>
      <c r="D1010" s="799" t="s">
        <v>928</v>
      </c>
      <c r="E1010" s="799">
        <v>1</v>
      </c>
      <c r="F1010" s="801">
        <v>302508</v>
      </c>
      <c r="G1010" s="802">
        <v>302508</v>
      </c>
      <c r="H1010" s="378"/>
    </row>
    <row r="1011" spans="1:8" ht="45">
      <c r="A1011" s="836" t="e">
        <f>VLOOKUP(B1011,#REF!,1,0)-B1011</f>
        <v>#REF!</v>
      </c>
      <c r="B1011" s="795">
        <v>6856</v>
      </c>
      <c r="C1011" s="796" t="s">
        <v>1334</v>
      </c>
      <c r="D1011" s="795" t="s">
        <v>519</v>
      </c>
      <c r="E1011" s="795"/>
      <c r="F1011" s="795"/>
      <c r="G1011" s="797">
        <v>674883</v>
      </c>
      <c r="H1011" s="864"/>
    </row>
    <row r="1012" spans="1:8">
      <c r="B1012" s="799">
        <v>6092</v>
      </c>
      <c r="C1012" s="800" t="s">
        <v>898</v>
      </c>
      <c r="D1012" s="799" t="s">
        <v>899</v>
      </c>
      <c r="E1012" s="799">
        <v>0.980000019073486</v>
      </c>
      <c r="F1012" s="801">
        <v>2000</v>
      </c>
      <c r="G1012" s="802">
        <v>1961</v>
      </c>
      <c r="H1012" s="378"/>
    </row>
    <row r="1013" spans="1:8">
      <c r="B1013" s="799">
        <v>7216</v>
      </c>
      <c r="C1013" s="800" t="s">
        <v>1133</v>
      </c>
      <c r="D1013" s="799" t="s">
        <v>777</v>
      </c>
      <c r="E1013" s="799">
        <v>4.8000001907348597</v>
      </c>
      <c r="F1013" s="801">
        <v>140192</v>
      </c>
      <c r="G1013" s="802">
        <v>672922</v>
      </c>
      <c r="H1013" s="378"/>
    </row>
    <row r="1014" spans="1:8" ht="45">
      <c r="A1014" s="836" t="e">
        <f>VLOOKUP(B1014,#REF!,1,0)-B1014</f>
        <v>#REF!</v>
      </c>
      <c r="B1014" s="795">
        <v>7090</v>
      </c>
      <c r="C1014" s="796" t="s">
        <v>1335</v>
      </c>
      <c r="D1014" s="795" t="s">
        <v>777</v>
      </c>
      <c r="E1014" s="795"/>
      <c r="F1014" s="795"/>
      <c r="G1014" s="797">
        <v>97666</v>
      </c>
      <c r="H1014" s="864"/>
    </row>
    <row r="1015" spans="1:8">
      <c r="B1015" s="799">
        <v>3464</v>
      </c>
      <c r="C1015" s="800" t="s">
        <v>1336</v>
      </c>
      <c r="D1015" s="799" t="s">
        <v>904</v>
      </c>
      <c r="E1015" s="799">
        <v>0.20000000298023199</v>
      </c>
      <c r="F1015" s="801">
        <v>37512</v>
      </c>
      <c r="G1015" s="802">
        <v>7503</v>
      </c>
      <c r="H1015" s="378"/>
    </row>
    <row r="1016" spans="1:8" ht="25.5">
      <c r="B1016" s="799">
        <v>4613</v>
      </c>
      <c r="C1016" s="800" t="s">
        <v>1178</v>
      </c>
      <c r="D1016" s="799" t="s">
        <v>904</v>
      </c>
      <c r="E1016" s="799">
        <v>0.259999990463257</v>
      </c>
      <c r="F1016" s="801">
        <v>48739</v>
      </c>
      <c r="G1016" s="802">
        <v>12673</v>
      </c>
      <c r="H1016" s="378"/>
    </row>
    <row r="1017" spans="1:8">
      <c r="B1017" s="799">
        <v>6092</v>
      </c>
      <c r="C1017" s="800" t="s">
        <v>898</v>
      </c>
      <c r="D1017" s="799" t="s">
        <v>899</v>
      </c>
      <c r="E1017" s="799">
        <v>1.10800004005432</v>
      </c>
      <c r="F1017" s="801">
        <v>2000</v>
      </c>
      <c r="G1017" s="802">
        <v>2217</v>
      </c>
      <c r="H1017" s="378"/>
    </row>
    <row r="1018" spans="1:8" ht="25.5">
      <c r="B1018" s="799">
        <v>7057</v>
      </c>
      <c r="C1018" s="800" t="s">
        <v>1055</v>
      </c>
      <c r="D1018" s="799" t="s">
        <v>897</v>
      </c>
      <c r="E1018" s="799">
        <v>1.49983438224578</v>
      </c>
      <c r="F1018" s="801">
        <v>8135</v>
      </c>
      <c r="G1018" s="802">
        <v>12202</v>
      </c>
      <c r="H1018" s="378"/>
    </row>
    <row r="1019" spans="1:8">
      <c r="B1019" s="799">
        <v>7229</v>
      </c>
      <c r="C1019" s="800" t="s">
        <v>916</v>
      </c>
      <c r="D1019" s="799" t="s">
        <v>904</v>
      </c>
      <c r="E1019" s="799">
        <v>0.20000000298023199</v>
      </c>
      <c r="F1019" s="801">
        <v>65450</v>
      </c>
      <c r="G1019" s="802">
        <v>13091</v>
      </c>
      <c r="H1019" s="378"/>
    </row>
    <row r="1020" spans="1:8">
      <c r="B1020" s="799">
        <v>10421</v>
      </c>
      <c r="C1020" s="800" t="s">
        <v>1337</v>
      </c>
      <c r="D1020" s="799" t="s">
        <v>777</v>
      </c>
      <c r="E1020" s="799">
        <v>1</v>
      </c>
      <c r="F1020" s="801">
        <v>49980</v>
      </c>
      <c r="G1020" s="802">
        <v>49980</v>
      </c>
      <c r="H1020" s="378"/>
    </row>
    <row r="1021" spans="1:8" ht="30">
      <c r="A1021" s="836" t="e">
        <f>VLOOKUP(B1021,#REF!,1,0)-B1021</f>
        <v>#REF!</v>
      </c>
      <c r="B1021" s="795">
        <v>7406</v>
      </c>
      <c r="C1021" s="796" t="s">
        <v>1338</v>
      </c>
      <c r="D1021" s="795" t="s">
        <v>519</v>
      </c>
      <c r="E1021" s="795"/>
      <c r="F1021" s="795"/>
      <c r="G1021" s="797">
        <v>428400</v>
      </c>
      <c r="H1021" s="864"/>
    </row>
    <row r="1022" spans="1:8" ht="25.5">
      <c r="B1022" s="799">
        <v>10634</v>
      </c>
      <c r="C1022" s="800" t="s">
        <v>1339</v>
      </c>
      <c r="D1022" s="799" t="s">
        <v>519</v>
      </c>
      <c r="E1022" s="799">
        <v>1</v>
      </c>
      <c r="F1022" s="801">
        <v>428400</v>
      </c>
      <c r="G1022" s="802">
        <v>428400</v>
      </c>
      <c r="H1022" s="378"/>
    </row>
    <row r="1023" spans="1:8" ht="15">
      <c r="A1023" s="836" t="e">
        <f>VLOOKUP(B1023,#REF!,1,0)-B1023</f>
        <v>#REF!</v>
      </c>
      <c r="B1023" s="795">
        <v>7423</v>
      </c>
      <c r="C1023" s="796" t="s">
        <v>1340</v>
      </c>
      <c r="D1023" s="795" t="s">
        <v>519</v>
      </c>
      <c r="E1023" s="795"/>
      <c r="F1023" s="795"/>
      <c r="G1023" s="797">
        <v>617388</v>
      </c>
      <c r="H1023" s="864"/>
    </row>
    <row r="1024" spans="1:8">
      <c r="B1024" s="799">
        <v>4273</v>
      </c>
      <c r="C1024" s="800" t="s">
        <v>1050</v>
      </c>
      <c r="D1024" s="799" t="s">
        <v>907</v>
      </c>
      <c r="E1024" s="799">
        <v>0.102090002</v>
      </c>
      <c r="F1024" s="801">
        <v>155437</v>
      </c>
      <c r="G1024" s="802">
        <v>15869</v>
      </c>
      <c r="H1024" s="378"/>
    </row>
    <row r="1025" spans="1:8">
      <c r="B1025" s="799">
        <v>6092</v>
      </c>
      <c r="C1025" s="800" t="s">
        <v>898</v>
      </c>
      <c r="D1025" s="799" t="s">
        <v>899</v>
      </c>
      <c r="E1025" s="799">
        <v>0.26150000095367398</v>
      </c>
      <c r="F1025" s="801">
        <v>2000</v>
      </c>
      <c r="G1025" s="802">
        <v>524</v>
      </c>
      <c r="H1025" s="378"/>
    </row>
    <row r="1026" spans="1:8">
      <c r="B1026" s="799">
        <v>7236</v>
      </c>
      <c r="C1026" s="800" t="s">
        <v>934</v>
      </c>
      <c r="D1026" s="799" t="s">
        <v>519</v>
      </c>
      <c r="E1026" s="799">
        <v>9.9999997764825804E-3</v>
      </c>
      <c r="F1026" s="801">
        <v>28166</v>
      </c>
      <c r="G1026" s="802">
        <v>282</v>
      </c>
      <c r="H1026" s="378"/>
    </row>
    <row r="1027" spans="1:8">
      <c r="B1027" s="799">
        <v>10642</v>
      </c>
      <c r="C1027" s="800" t="s">
        <v>1341</v>
      </c>
      <c r="D1027" s="799" t="s">
        <v>519</v>
      </c>
      <c r="E1027" s="799">
        <v>1</v>
      </c>
      <c r="F1027" s="801">
        <v>600713</v>
      </c>
      <c r="G1027" s="802">
        <v>600713</v>
      </c>
      <c r="H1027" s="378"/>
    </row>
    <row r="1028" spans="1:8" ht="32.450000000000003" customHeight="1">
      <c r="A1028" s="836" t="e">
        <f>VLOOKUP(B1028,#REF!,1,0)-B1028</f>
        <v>#REF!</v>
      </c>
      <c r="B1028" s="795">
        <v>7644</v>
      </c>
      <c r="C1028" s="796" t="s">
        <v>1342</v>
      </c>
      <c r="D1028" s="795" t="s">
        <v>777</v>
      </c>
      <c r="E1028" s="795"/>
      <c r="F1028" s="795"/>
      <c r="G1028" s="797">
        <v>487389</v>
      </c>
      <c r="H1028" s="864"/>
    </row>
    <row r="1029" spans="1:8" ht="25.5">
      <c r="B1029" s="799">
        <v>6087</v>
      </c>
      <c r="C1029" s="800" t="s">
        <v>1091</v>
      </c>
      <c r="D1029" s="799" t="s">
        <v>907</v>
      </c>
      <c r="E1029" s="799">
        <v>4.6961400091275599E-2</v>
      </c>
      <c r="F1029" s="801">
        <v>63722</v>
      </c>
      <c r="G1029" s="802">
        <v>2993</v>
      </c>
      <c r="H1029" s="378"/>
    </row>
    <row r="1030" spans="1:8">
      <c r="B1030" s="799">
        <v>6092</v>
      </c>
      <c r="C1030" s="800" t="s">
        <v>898</v>
      </c>
      <c r="D1030" s="799" t="s">
        <v>899</v>
      </c>
      <c r="E1030" s="799">
        <v>0.21459999680519101</v>
      </c>
      <c r="F1030" s="801">
        <v>2000</v>
      </c>
      <c r="G1030" s="802">
        <v>430</v>
      </c>
      <c r="H1030" s="378"/>
    </row>
    <row r="1031" spans="1:8">
      <c r="B1031" s="799">
        <v>6098</v>
      </c>
      <c r="C1031" s="800" t="s">
        <v>925</v>
      </c>
      <c r="D1031" s="799" t="s">
        <v>926</v>
      </c>
      <c r="E1031" s="799">
        <v>10</v>
      </c>
      <c r="F1031" s="801">
        <v>23</v>
      </c>
      <c r="G1031" s="802">
        <v>230</v>
      </c>
      <c r="H1031" s="378"/>
    </row>
    <row r="1032" spans="1:8">
      <c r="B1032" s="799">
        <v>7229</v>
      </c>
      <c r="C1032" s="800" t="s">
        <v>916</v>
      </c>
      <c r="D1032" s="799" t="s">
        <v>904</v>
      </c>
      <c r="E1032" s="799">
        <v>0.30000001192092901</v>
      </c>
      <c r="F1032" s="801">
        <v>65450</v>
      </c>
      <c r="G1032" s="802">
        <v>19636</v>
      </c>
      <c r="H1032" s="378"/>
    </row>
    <row r="1033" spans="1:8">
      <c r="B1033" s="799">
        <v>10830</v>
      </c>
      <c r="C1033" s="800" t="s">
        <v>1343</v>
      </c>
      <c r="D1033" s="799" t="s">
        <v>777</v>
      </c>
      <c r="E1033" s="799">
        <v>6</v>
      </c>
      <c r="F1033" s="801">
        <v>77350</v>
      </c>
      <c r="G1033" s="802">
        <v>464100</v>
      </c>
      <c r="H1033" s="378"/>
    </row>
    <row r="1034" spans="1:8" ht="30">
      <c r="B1034" s="795">
        <v>7653</v>
      </c>
      <c r="C1034" s="796" t="s">
        <v>1344</v>
      </c>
      <c r="D1034" s="795" t="s">
        <v>519</v>
      </c>
      <c r="E1034" s="795"/>
      <c r="F1034" s="795"/>
      <c r="G1034" s="797">
        <v>393381</v>
      </c>
      <c r="H1034" s="378"/>
    </row>
    <row r="1035" spans="1:8" ht="25.5">
      <c r="B1035" s="799">
        <v>6088</v>
      </c>
      <c r="C1035" s="800" t="s">
        <v>1256</v>
      </c>
      <c r="D1035" s="799" t="s">
        <v>907</v>
      </c>
      <c r="E1035" s="799">
        <v>0.17015339747965399</v>
      </c>
      <c r="F1035" s="801">
        <v>91715</v>
      </c>
      <c r="G1035" s="802">
        <v>15606</v>
      </c>
      <c r="H1035" s="378"/>
    </row>
    <row r="1036" spans="1:8">
      <c r="B1036" s="799">
        <v>6092</v>
      </c>
      <c r="C1036" s="800" t="s">
        <v>898</v>
      </c>
      <c r="D1036" s="799" t="s">
        <v>899</v>
      </c>
      <c r="E1036" s="799">
        <v>0.730000019073486</v>
      </c>
      <c r="F1036" s="801">
        <v>2000</v>
      </c>
      <c r="G1036" s="802">
        <v>1461</v>
      </c>
      <c r="H1036" s="378"/>
    </row>
    <row r="1037" spans="1:8" ht="25.5">
      <c r="B1037" s="799">
        <v>7246</v>
      </c>
      <c r="C1037" s="800" t="s">
        <v>1345</v>
      </c>
      <c r="D1037" s="799" t="s">
        <v>907</v>
      </c>
      <c r="E1037" s="799">
        <v>0.17018403564691501</v>
      </c>
      <c r="F1037" s="801">
        <v>105713</v>
      </c>
      <c r="G1037" s="802">
        <v>17991</v>
      </c>
      <c r="H1037" s="378"/>
    </row>
    <row r="1038" spans="1:8">
      <c r="B1038" s="799">
        <v>9686</v>
      </c>
      <c r="C1038" s="800" t="s">
        <v>1346</v>
      </c>
      <c r="D1038" s="799" t="s">
        <v>928</v>
      </c>
      <c r="E1038" s="799">
        <v>6.1799998283386204</v>
      </c>
      <c r="F1038" s="801">
        <v>56923</v>
      </c>
      <c r="G1038" s="802">
        <v>351785</v>
      </c>
      <c r="H1038" s="378"/>
    </row>
    <row r="1039" spans="1:8">
      <c r="B1039" s="799">
        <v>9687</v>
      </c>
      <c r="C1039" s="800" t="s">
        <v>1347</v>
      </c>
      <c r="D1039" s="799" t="s">
        <v>519</v>
      </c>
      <c r="E1039" s="799">
        <v>1</v>
      </c>
      <c r="F1039" s="801">
        <v>6538</v>
      </c>
      <c r="G1039" s="802">
        <v>6538</v>
      </c>
      <c r="H1039" s="378"/>
    </row>
    <row r="1040" spans="1:8" ht="15">
      <c r="A1040" s="836" t="e">
        <f>VLOOKUP(B1040,#REF!,1,0)-B1040</f>
        <v>#REF!</v>
      </c>
      <c r="B1040" s="795">
        <v>7775</v>
      </c>
      <c r="C1040" s="796" t="s">
        <v>1348</v>
      </c>
      <c r="D1040" s="795" t="s">
        <v>777</v>
      </c>
      <c r="E1040" s="795"/>
      <c r="F1040" s="795"/>
      <c r="G1040" s="797">
        <v>17895</v>
      </c>
      <c r="H1040" s="864"/>
    </row>
    <row r="1041" spans="1:8" ht="38.25">
      <c r="B1041" s="799">
        <v>8525</v>
      </c>
      <c r="C1041" s="800" t="s">
        <v>1349</v>
      </c>
      <c r="D1041" s="799" t="s">
        <v>777</v>
      </c>
      <c r="E1041" s="799">
        <v>1</v>
      </c>
      <c r="F1041" s="801">
        <v>17895</v>
      </c>
      <c r="G1041" s="802">
        <v>17895</v>
      </c>
      <c r="H1041" s="378"/>
    </row>
    <row r="1042" spans="1:8" ht="30">
      <c r="A1042" s="836" t="e">
        <f>VLOOKUP(B1042,#REF!,1,0)-B1042</f>
        <v>#REF!</v>
      </c>
      <c r="B1042" s="795">
        <v>7865</v>
      </c>
      <c r="C1042" s="796" t="s">
        <v>1350</v>
      </c>
      <c r="D1042" s="795" t="s">
        <v>519</v>
      </c>
      <c r="E1042" s="795"/>
      <c r="F1042" s="795"/>
      <c r="G1042" s="797">
        <v>179889</v>
      </c>
      <c r="H1042" s="864"/>
    </row>
    <row r="1043" spans="1:8">
      <c r="B1043" s="799">
        <v>4278</v>
      </c>
      <c r="C1043" s="800" t="s">
        <v>896</v>
      </c>
      <c r="D1043" s="799" t="s">
        <v>897</v>
      </c>
      <c r="E1043" s="799">
        <v>0.33329999446868902</v>
      </c>
      <c r="F1043" s="801">
        <v>19843</v>
      </c>
      <c r="G1043" s="802">
        <v>6614</v>
      </c>
      <c r="H1043" s="378"/>
    </row>
    <row r="1044" spans="1:8">
      <c r="B1044" s="799">
        <v>6092</v>
      </c>
      <c r="C1044" s="800" t="s">
        <v>898</v>
      </c>
      <c r="D1044" s="799" t="s">
        <v>899</v>
      </c>
      <c r="E1044" s="799">
        <v>0.10000000149011599</v>
      </c>
      <c r="F1044" s="801">
        <v>2000</v>
      </c>
      <c r="G1044" s="802">
        <v>201</v>
      </c>
      <c r="H1044" s="378"/>
    </row>
    <row r="1045" spans="1:8">
      <c r="B1045" s="799">
        <v>7228</v>
      </c>
      <c r="C1045" s="800" t="s">
        <v>1351</v>
      </c>
      <c r="D1045" s="799" t="s">
        <v>519</v>
      </c>
      <c r="E1045" s="799">
        <v>1</v>
      </c>
      <c r="F1045" s="801">
        <v>173074</v>
      </c>
      <c r="G1045" s="802">
        <v>173074</v>
      </c>
      <c r="H1045" s="378"/>
    </row>
    <row r="1046" spans="1:8" ht="75">
      <c r="A1046" s="836" t="e">
        <f>VLOOKUP(B1046,#REF!,1,0)-B1046</f>
        <v>#REF!</v>
      </c>
      <c r="B1046" s="795">
        <v>8121</v>
      </c>
      <c r="C1046" s="796" t="s">
        <v>1352</v>
      </c>
      <c r="D1046" s="795" t="s">
        <v>519</v>
      </c>
      <c r="E1046" s="795"/>
      <c r="F1046" s="795"/>
      <c r="G1046" s="797">
        <v>2312188</v>
      </c>
      <c r="H1046" s="864"/>
    </row>
    <row r="1047" spans="1:8">
      <c r="B1047" s="799">
        <v>324</v>
      </c>
      <c r="C1047" s="800" t="s">
        <v>1070</v>
      </c>
      <c r="D1047" s="799" t="s">
        <v>904</v>
      </c>
      <c r="E1047" s="799">
        <v>0.55000001192092796</v>
      </c>
      <c r="F1047" s="801">
        <v>490280</v>
      </c>
      <c r="G1047" s="802">
        <v>269655</v>
      </c>
      <c r="H1047" s="378"/>
    </row>
    <row r="1048" spans="1:8">
      <c r="B1048" s="799">
        <v>3995</v>
      </c>
      <c r="C1048" s="800" t="s">
        <v>975</v>
      </c>
      <c r="D1048" s="799" t="s">
        <v>777</v>
      </c>
      <c r="E1048" s="799">
        <v>5.2899999618530202</v>
      </c>
      <c r="F1048" s="801">
        <v>29002</v>
      </c>
      <c r="G1048" s="802">
        <v>153421</v>
      </c>
      <c r="H1048" s="378"/>
    </row>
    <row r="1049" spans="1:8" ht="25.5">
      <c r="B1049" s="799">
        <v>4613</v>
      </c>
      <c r="C1049" s="800" t="s">
        <v>1178</v>
      </c>
      <c r="D1049" s="799" t="s">
        <v>904</v>
      </c>
      <c r="E1049" s="799">
        <v>1.50999999046325</v>
      </c>
      <c r="F1049" s="801">
        <v>48739</v>
      </c>
      <c r="G1049" s="802">
        <v>73596</v>
      </c>
      <c r="H1049" s="378"/>
    </row>
    <row r="1050" spans="1:8">
      <c r="B1050" s="799">
        <v>5481</v>
      </c>
      <c r="C1050" s="800" t="s">
        <v>977</v>
      </c>
      <c r="D1050" s="799" t="s">
        <v>519</v>
      </c>
      <c r="E1050" s="799">
        <v>48</v>
      </c>
      <c r="F1050" s="801">
        <v>8892</v>
      </c>
      <c r="G1050" s="802">
        <v>426816</v>
      </c>
      <c r="H1050" s="378"/>
    </row>
    <row r="1051" spans="1:8" ht="25.5">
      <c r="B1051" s="799">
        <v>6087</v>
      </c>
      <c r="C1051" s="800" t="s">
        <v>1091</v>
      </c>
      <c r="D1051" s="799" t="s">
        <v>907</v>
      </c>
      <c r="E1051" s="799">
        <v>2.0417788607280398</v>
      </c>
      <c r="F1051" s="801">
        <v>63722</v>
      </c>
      <c r="G1051" s="802">
        <v>130107</v>
      </c>
      <c r="H1051" s="378"/>
    </row>
    <row r="1052" spans="1:8" ht="25.5">
      <c r="B1052" s="799">
        <v>6088</v>
      </c>
      <c r="C1052" s="800" t="s">
        <v>1256</v>
      </c>
      <c r="D1052" s="799" t="s">
        <v>907</v>
      </c>
      <c r="E1052" s="799">
        <v>2.0417999999999998</v>
      </c>
      <c r="F1052" s="801">
        <v>91715</v>
      </c>
      <c r="G1052" s="802">
        <v>187264</v>
      </c>
      <c r="H1052" s="378"/>
    </row>
    <row r="1053" spans="1:8">
      <c r="B1053" s="799">
        <v>6092</v>
      </c>
      <c r="C1053" s="800" t="s">
        <v>898</v>
      </c>
      <c r="D1053" s="799" t="s">
        <v>899</v>
      </c>
      <c r="E1053" s="799">
        <v>5.5454998016357404</v>
      </c>
      <c r="F1053" s="801">
        <v>2000</v>
      </c>
      <c r="G1053" s="802">
        <v>11091</v>
      </c>
      <c r="H1053" s="378"/>
    </row>
    <row r="1054" spans="1:8">
      <c r="B1054" s="799">
        <v>6107</v>
      </c>
      <c r="C1054" s="800" t="s">
        <v>1353</v>
      </c>
      <c r="D1054" s="799" t="s">
        <v>904</v>
      </c>
      <c r="E1054" s="799">
        <v>7.0000000298023196E-2</v>
      </c>
      <c r="F1054" s="801">
        <v>597380</v>
      </c>
      <c r="G1054" s="802">
        <v>41817</v>
      </c>
      <c r="H1054" s="378"/>
    </row>
    <row r="1055" spans="1:8" ht="25.5">
      <c r="B1055" s="799">
        <v>6140</v>
      </c>
      <c r="C1055" s="800" t="s">
        <v>919</v>
      </c>
      <c r="D1055" s="799" t="s">
        <v>897</v>
      </c>
      <c r="E1055" s="799">
        <v>1</v>
      </c>
      <c r="F1055" s="801">
        <v>59500</v>
      </c>
      <c r="G1055" s="802">
        <v>59500</v>
      </c>
      <c r="H1055" s="378"/>
    </row>
    <row r="1056" spans="1:8">
      <c r="B1056" s="799">
        <v>6792</v>
      </c>
      <c r="C1056" s="800" t="s">
        <v>979</v>
      </c>
      <c r="D1056" s="799" t="s">
        <v>519</v>
      </c>
      <c r="E1056" s="799">
        <v>1</v>
      </c>
      <c r="F1056" s="801">
        <v>503115</v>
      </c>
      <c r="G1056" s="802">
        <v>503115</v>
      </c>
      <c r="H1056" s="378"/>
    </row>
    <row r="1057" spans="1:8">
      <c r="B1057" s="799">
        <v>6824</v>
      </c>
      <c r="C1057" s="800" t="s">
        <v>1354</v>
      </c>
      <c r="D1057" s="799" t="s">
        <v>973</v>
      </c>
      <c r="E1057" s="799">
        <v>254</v>
      </c>
      <c r="F1057" s="801">
        <v>32</v>
      </c>
      <c r="G1057" s="802">
        <v>8128</v>
      </c>
      <c r="H1057" s="378"/>
    </row>
    <row r="1058" spans="1:8">
      <c r="B1058" s="799">
        <v>7088</v>
      </c>
      <c r="C1058" s="800" t="s">
        <v>981</v>
      </c>
      <c r="D1058" s="799" t="s">
        <v>973</v>
      </c>
      <c r="E1058" s="799">
        <v>99</v>
      </c>
      <c r="F1058" s="801">
        <v>4522</v>
      </c>
      <c r="G1058" s="802">
        <v>447678</v>
      </c>
      <c r="H1058" s="378"/>
    </row>
    <row r="1059" spans="1:8" ht="60">
      <c r="A1059" s="836" t="e">
        <f>VLOOKUP(B1059,#REF!,1,0)-B1059</f>
        <v>#REF!</v>
      </c>
      <c r="B1059" s="795">
        <v>8158</v>
      </c>
      <c r="C1059" s="796" t="s">
        <v>1355</v>
      </c>
      <c r="D1059" s="795" t="s">
        <v>904</v>
      </c>
      <c r="E1059" s="795"/>
      <c r="F1059" s="795"/>
      <c r="G1059" s="797">
        <v>614704</v>
      </c>
      <c r="H1059" s="864"/>
    </row>
    <row r="1060" spans="1:8">
      <c r="B1060" s="799">
        <v>324</v>
      </c>
      <c r="C1060" s="800" t="s">
        <v>1070</v>
      </c>
      <c r="D1060" s="799" t="s">
        <v>904</v>
      </c>
      <c r="E1060" s="799">
        <v>1.04999995231628</v>
      </c>
      <c r="F1060" s="801">
        <v>490280</v>
      </c>
      <c r="G1060" s="802">
        <v>514794</v>
      </c>
      <c r="H1060" s="378"/>
    </row>
    <row r="1061" spans="1:8">
      <c r="B1061" s="799">
        <v>1515</v>
      </c>
      <c r="C1061" s="800" t="s">
        <v>1063</v>
      </c>
      <c r="D1061" s="799" t="s">
        <v>1064</v>
      </c>
      <c r="E1061" s="799">
        <v>1</v>
      </c>
      <c r="F1061" s="801">
        <v>1071</v>
      </c>
      <c r="G1061" s="802">
        <v>1071</v>
      </c>
      <c r="H1061" s="378"/>
    </row>
    <row r="1062" spans="1:8" ht="25.5">
      <c r="B1062" s="799">
        <v>6087</v>
      </c>
      <c r="C1062" s="800" t="s">
        <v>1091</v>
      </c>
      <c r="D1062" s="799" t="s">
        <v>907</v>
      </c>
      <c r="E1062" s="799">
        <v>0.34026596435308498</v>
      </c>
      <c r="F1062" s="801">
        <v>63722</v>
      </c>
      <c r="G1062" s="802">
        <v>21683</v>
      </c>
      <c r="H1062" s="378"/>
    </row>
    <row r="1063" spans="1:8" ht="25.5">
      <c r="B1063" s="799">
        <v>6088</v>
      </c>
      <c r="C1063" s="800" t="s">
        <v>1256</v>
      </c>
      <c r="D1063" s="799" t="s">
        <v>907</v>
      </c>
      <c r="E1063" s="799">
        <v>0.34026596435308498</v>
      </c>
      <c r="F1063" s="801">
        <v>91715</v>
      </c>
      <c r="G1063" s="802">
        <v>31208</v>
      </c>
      <c r="H1063" s="378"/>
    </row>
    <row r="1064" spans="1:8">
      <c r="B1064" s="799">
        <v>6092</v>
      </c>
      <c r="C1064" s="800" t="s">
        <v>898</v>
      </c>
      <c r="D1064" s="799" t="s">
        <v>899</v>
      </c>
      <c r="E1064" s="799">
        <v>0.92430001497268599</v>
      </c>
      <c r="F1064" s="801">
        <v>2000</v>
      </c>
      <c r="G1064" s="802">
        <v>1849</v>
      </c>
      <c r="H1064" s="378"/>
    </row>
    <row r="1065" spans="1:8">
      <c r="B1065" s="799">
        <v>6098</v>
      </c>
      <c r="C1065" s="800" t="s">
        <v>925</v>
      </c>
      <c r="D1065" s="799" t="s">
        <v>926</v>
      </c>
      <c r="E1065" s="799">
        <v>3</v>
      </c>
      <c r="F1065" s="801">
        <v>23</v>
      </c>
      <c r="G1065" s="802">
        <v>69</v>
      </c>
      <c r="H1065" s="378"/>
    </row>
    <row r="1066" spans="1:8" ht="25.5">
      <c r="B1066" s="799">
        <v>6739</v>
      </c>
      <c r="C1066" s="800" t="s">
        <v>1042</v>
      </c>
      <c r="D1066" s="799" t="s">
        <v>904</v>
      </c>
      <c r="E1066" s="799">
        <v>1</v>
      </c>
      <c r="F1066" s="801">
        <v>44030</v>
      </c>
      <c r="G1066" s="802">
        <v>44030</v>
      </c>
      <c r="H1066" s="378"/>
    </row>
    <row r="1067" spans="1:8" ht="30">
      <c r="A1067" s="836" t="e">
        <f>VLOOKUP(B1067,#REF!,1,0)-B1067</f>
        <v>#REF!</v>
      </c>
      <c r="B1067" s="795">
        <v>8165</v>
      </c>
      <c r="C1067" s="796" t="s">
        <v>1356</v>
      </c>
      <c r="D1067" s="795" t="s">
        <v>519</v>
      </c>
      <c r="E1067" s="795"/>
      <c r="F1067" s="795"/>
      <c r="G1067" s="797">
        <v>437248</v>
      </c>
      <c r="H1067" s="864"/>
    </row>
    <row r="1068" spans="1:8">
      <c r="B1068" s="799">
        <v>324</v>
      </c>
      <c r="C1068" s="800" t="s">
        <v>1070</v>
      </c>
      <c r="D1068" s="799" t="s">
        <v>904</v>
      </c>
      <c r="E1068" s="799">
        <v>5.0000000745058101E-2</v>
      </c>
      <c r="F1068" s="801">
        <v>490280</v>
      </c>
      <c r="G1068" s="802">
        <v>24515</v>
      </c>
      <c r="H1068" s="378"/>
    </row>
    <row r="1069" spans="1:8">
      <c r="B1069" s="799">
        <v>2551</v>
      </c>
      <c r="C1069" s="800" t="s">
        <v>1072</v>
      </c>
      <c r="D1069" s="799" t="s">
        <v>519</v>
      </c>
      <c r="E1069" s="799">
        <v>1</v>
      </c>
      <c r="F1069" s="801">
        <v>168199</v>
      </c>
      <c r="G1069" s="802">
        <v>168199</v>
      </c>
      <c r="H1069" s="378"/>
    </row>
    <row r="1070" spans="1:8" ht="25.5">
      <c r="B1070" s="799">
        <v>6087</v>
      </c>
      <c r="C1070" s="800" t="s">
        <v>1091</v>
      </c>
      <c r="D1070" s="799" t="s">
        <v>907</v>
      </c>
      <c r="E1070" s="799">
        <v>1.0208999999999999</v>
      </c>
      <c r="F1070" s="801">
        <v>63722</v>
      </c>
      <c r="G1070" s="802">
        <v>65054</v>
      </c>
      <c r="H1070" s="378"/>
    </row>
    <row r="1071" spans="1:8" ht="25.5">
      <c r="B1071" s="799">
        <v>6088</v>
      </c>
      <c r="C1071" s="800" t="s">
        <v>1256</v>
      </c>
      <c r="D1071" s="799" t="s">
        <v>907</v>
      </c>
      <c r="E1071" s="799">
        <v>1.0208999999999999</v>
      </c>
      <c r="F1071" s="801">
        <v>91715</v>
      </c>
      <c r="G1071" s="802">
        <v>93632</v>
      </c>
      <c r="H1071" s="378"/>
    </row>
    <row r="1072" spans="1:8">
      <c r="B1072" s="799">
        <v>6092</v>
      </c>
      <c r="C1072" s="800" t="s">
        <v>898</v>
      </c>
      <c r="D1072" s="799" t="s">
        <v>899</v>
      </c>
      <c r="E1072" s="799">
        <v>2.7727999687194802</v>
      </c>
      <c r="F1072" s="801">
        <v>2000</v>
      </c>
      <c r="G1072" s="802">
        <v>5546</v>
      </c>
      <c r="H1072" s="378"/>
    </row>
    <row r="1073" spans="1:8">
      <c r="B1073" s="799">
        <v>6824</v>
      </c>
      <c r="C1073" s="800" t="s">
        <v>1354</v>
      </c>
      <c r="D1073" s="799" t="s">
        <v>973</v>
      </c>
      <c r="E1073" s="799">
        <v>48</v>
      </c>
      <c r="F1073" s="801">
        <v>32</v>
      </c>
      <c r="G1073" s="802">
        <v>1536</v>
      </c>
      <c r="H1073" s="378"/>
    </row>
    <row r="1074" spans="1:8">
      <c r="B1074" s="799">
        <v>7088</v>
      </c>
      <c r="C1074" s="800" t="s">
        <v>981</v>
      </c>
      <c r="D1074" s="799" t="s">
        <v>973</v>
      </c>
      <c r="E1074" s="799">
        <v>9</v>
      </c>
      <c r="F1074" s="801">
        <v>4522</v>
      </c>
      <c r="G1074" s="802">
        <v>40698</v>
      </c>
      <c r="H1074" s="378"/>
    </row>
    <row r="1075" spans="1:8">
      <c r="B1075" s="799">
        <v>7362</v>
      </c>
      <c r="C1075" s="800" t="s">
        <v>1357</v>
      </c>
      <c r="D1075" s="799" t="s">
        <v>519</v>
      </c>
      <c r="E1075" s="799">
        <v>12</v>
      </c>
      <c r="F1075" s="801">
        <v>1300</v>
      </c>
      <c r="G1075" s="802">
        <v>15600</v>
      </c>
      <c r="H1075" s="378"/>
    </row>
    <row r="1076" spans="1:8">
      <c r="B1076" s="799">
        <v>7421</v>
      </c>
      <c r="C1076" s="800" t="s">
        <v>1358</v>
      </c>
      <c r="D1076" s="799" t="s">
        <v>904</v>
      </c>
      <c r="E1076" s="799">
        <v>3.9999999105930301E-2</v>
      </c>
      <c r="F1076" s="801">
        <v>561680</v>
      </c>
      <c r="G1076" s="802">
        <v>22468</v>
      </c>
      <c r="H1076" s="378"/>
    </row>
    <row r="1077" spans="1:8" ht="60">
      <c r="A1077" s="836" t="e">
        <f>VLOOKUP(B1077,#REF!,1,0)-B1077</f>
        <v>#REF!</v>
      </c>
      <c r="B1077" s="795">
        <v>8230</v>
      </c>
      <c r="C1077" s="796" t="s">
        <v>1359</v>
      </c>
      <c r="D1077" s="795" t="s">
        <v>777</v>
      </c>
      <c r="E1077" s="795"/>
      <c r="F1077" s="795"/>
      <c r="G1077" s="797">
        <v>136628</v>
      </c>
      <c r="H1077" s="864"/>
    </row>
    <row r="1078" spans="1:8">
      <c r="B1078" s="799">
        <v>2307</v>
      </c>
      <c r="C1078" s="800" t="s">
        <v>922</v>
      </c>
      <c r="D1078" s="799" t="s">
        <v>904</v>
      </c>
      <c r="E1078" s="799">
        <v>0.06</v>
      </c>
      <c r="F1078" s="801">
        <v>45740</v>
      </c>
      <c r="G1078" s="802">
        <v>2745</v>
      </c>
      <c r="H1078" s="378"/>
    </row>
    <row r="1079" spans="1:8" ht="38.25">
      <c r="B1079" s="799">
        <v>4391</v>
      </c>
      <c r="C1079" s="800" t="s">
        <v>1360</v>
      </c>
      <c r="D1079" s="799" t="s">
        <v>904</v>
      </c>
      <c r="E1079" s="799">
        <v>0.02</v>
      </c>
      <c r="F1079" s="801">
        <v>148455</v>
      </c>
      <c r="G1079" s="802">
        <v>2970</v>
      </c>
      <c r="H1079" s="378"/>
    </row>
    <row r="1080" spans="1:8" ht="25.5">
      <c r="B1080" s="799">
        <v>6087</v>
      </c>
      <c r="C1080" s="800" t="s">
        <v>1091</v>
      </c>
      <c r="D1080" s="799" t="s">
        <v>907</v>
      </c>
      <c r="E1080" s="799">
        <v>0.25521443036401997</v>
      </c>
      <c r="F1080" s="801">
        <v>63722</v>
      </c>
      <c r="G1080" s="802">
        <v>16263</v>
      </c>
      <c r="H1080" s="378"/>
    </row>
    <row r="1081" spans="1:8" ht="25.5">
      <c r="B1081" s="799">
        <v>6088</v>
      </c>
      <c r="C1081" s="800" t="s">
        <v>1256</v>
      </c>
      <c r="D1081" s="799" t="s">
        <v>907</v>
      </c>
      <c r="E1081" s="799">
        <v>0.25521765307003702</v>
      </c>
      <c r="F1081" s="801">
        <v>91715</v>
      </c>
      <c r="G1081" s="802">
        <v>23408</v>
      </c>
      <c r="H1081" s="378"/>
    </row>
    <row r="1082" spans="1:8">
      <c r="B1082" s="799">
        <v>6092</v>
      </c>
      <c r="C1082" s="800" t="s">
        <v>898</v>
      </c>
      <c r="D1082" s="799" t="s">
        <v>899</v>
      </c>
      <c r="E1082" s="799">
        <v>1.5545</v>
      </c>
      <c r="F1082" s="801">
        <v>2000</v>
      </c>
      <c r="G1082" s="802">
        <v>3109</v>
      </c>
      <c r="H1082" s="378"/>
    </row>
    <row r="1083" spans="1:8" ht="25.5">
      <c r="B1083" s="799">
        <v>7434</v>
      </c>
      <c r="C1083" s="800" t="s">
        <v>1131</v>
      </c>
      <c r="D1083" s="799" t="s">
        <v>519</v>
      </c>
      <c r="E1083" s="799">
        <v>1E-4</v>
      </c>
      <c r="F1083" s="801">
        <v>535000</v>
      </c>
      <c r="G1083" s="802">
        <v>54</v>
      </c>
      <c r="H1083" s="378"/>
    </row>
    <row r="1084" spans="1:8" ht="25.5">
      <c r="B1084" s="799">
        <v>7437</v>
      </c>
      <c r="C1084" s="800" t="s">
        <v>1361</v>
      </c>
      <c r="D1084" s="799" t="s">
        <v>924</v>
      </c>
      <c r="E1084" s="799">
        <v>2.1000000000000001E-2</v>
      </c>
      <c r="F1084" s="801">
        <v>43697</v>
      </c>
      <c r="G1084" s="802">
        <v>918</v>
      </c>
      <c r="H1084" s="378"/>
    </row>
    <row r="1085" spans="1:8">
      <c r="B1085" s="799">
        <v>11569</v>
      </c>
      <c r="C1085" s="800" t="s">
        <v>1362</v>
      </c>
      <c r="D1085" s="799" t="s">
        <v>777</v>
      </c>
      <c r="E1085" s="799">
        <v>1.1000000000000001</v>
      </c>
      <c r="F1085" s="801">
        <v>79237</v>
      </c>
      <c r="G1085" s="802">
        <v>87161</v>
      </c>
      <c r="H1085" s="378"/>
    </row>
    <row r="1086" spans="1:8" ht="75">
      <c r="A1086" s="836" t="e">
        <f>VLOOKUP(B1086,#REF!,1,0)-B1086</f>
        <v>#REF!</v>
      </c>
      <c r="B1086" s="795">
        <v>8475</v>
      </c>
      <c r="C1086" s="796" t="s">
        <v>1363</v>
      </c>
      <c r="D1086" s="795" t="s">
        <v>928</v>
      </c>
      <c r="E1086" s="795"/>
      <c r="F1086" s="795"/>
      <c r="G1086" s="797">
        <v>52549</v>
      </c>
      <c r="H1086" s="864"/>
    </row>
    <row r="1087" spans="1:8" ht="89.25">
      <c r="B1087" s="799">
        <v>3708</v>
      </c>
      <c r="C1087" s="800" t="s">
        <v>1054</v>
      </c>
      <c r="D1087" s="799" t="s">
        <v>973</v>
      </c>
      <c r="E1087" s="799">
        <v>2.0499999523162802</v>
      </c>
      <c r="F1087" s="801">
        <v>5414</v>
      </c>
      <c r="G1087" s="802">
        <v>11099</v>
      </c>
      <c r="H1087" s="378"/>
    </row>
    <row r="1088" spans="1:8" ht="38.25">
      <c r="B1088" s="799">
        <v>5271</v>
      </c>
      <c r="C1088" s="800" t="s">
        <v>1364</v>
      </c>
      <c r="D1088" s="799" t="s">
        <v>904</v>
      </c>
      <c r="E1088" s="799">
        <v>3.9999999105930301E-2</v>
      </c>
      <c r="F1088" s="801">
        <v>607643</v>
      </c>
      <c r="G1088" s="802">
        <v>24306</v>
      </c>
      <c r="H1088" s="378"/>
    </row>
    <row r="1089" spans="1:8" ht="25.5">
      <c r="B1089" s="799">
        <v>6087</v>
      </c>
      <c r="C1089" s="800" t="s">
        <v>1091</v>
      </c>
      <c r="D1089" s="799" t="s">
        <v>907</v>
      </c>
      <c r="E1089" s="799">
        <v>0.10209000152125899</v>
      </c>
      <c r="F1089" s="801">
        <v>63722</v>
      </c>
      <c r="G1089" s="802">
        <v>6506</v>
      </c>
      <c r="H1089" s="378"/>
    </row>
    <row r="1090" spans="1:8" ht="25.5">
      <c r="B1090" s="799">
        <v>6088</v>
      </c>
      <c r="C1090" s="800" t="s">
        <v>1256</v>
      </c>
      <c r="D1090" s="799" t="s">
        <v>907</v>
      </c>
      <c r="E1090" s="799">
        <v>0.10209000152125899</v>
      </c>
      <c r="F1090" s="801">
        <v>91715</v>
      </c>
      <c r="G1090" s="802">
        <v>9364</v>
      </c>
      <c r="H1090" s="378"/>
    </row>
    <row r="1091" spans="1:8">
      <c r="B1091" s="799">
        <v>6092</v>
      </c>
      <c r="C1091" s="800" t="s">
        <v>898</v>
      </c>
      <c r="D1091" s="799" t="s">
        <v>899</v>
      </c>
      <c r="E1091" s="799">
        <v>0.28000000119209301</v>
      </c>
      <c r="F1091" s="801">
        <v>2000</v>
      </c>
      <c r="G1091" s="802">
        <v>561</v>
      </c>
      <c r="H1091" s="378"/>
    </row>
    <row r="1092" spans="1:8">
      <c r="B1092" s="799">
        <v>7461</v>
      </c>
      <c r="C1092" s="800" t="s">
        <v>1365</v>
      </c>
      <c r="D1092" s="799" t="s">
        <v>904</v>
      </c>
      <c r="E1092" s="799">
        <v>8.0000003799796104E-3</v>
      </c>
      <c r="F1092" s="801">
        <v>89049</v>
      </c>
      <c r="G1092" s="802">
        <v>713</v>
      </c>
      <c r="H1092" s="378"/>
    </row>
    <row r="1093" spans="1:8" ht="30">
      <c r="A1093" s="836" t="e">
        <f>VLOOKUP(B1093,#REF!,1,0)-B1093</f>
        <v>#REF!</v>
      </c>
      <c r="B1093" s="795">
        <v>8495</v>
      </c>
      <c r="C1093" s="796" t="s">
        <v>1366</v>
      </c>
      <c r="D1093" s="795" t="s">
        <v>928</v>
      </c>
      <c r="E1093" s="795"/>
      <c r="F1093" s="795"/>
      <c r="G1093" s="797">
        <v>27087</v>
      </c>
      <c r="H1093" s="378"/>
    </row>
    <row r="1094" spans="1:8">
      <c r="B1094" s="799">
        <v>4282</v>
      </c>
      <c r="C1094" s="800" t="s">
        <v>1262</v>
      </c>
      <c r="D1094" s="799" t="s">
        <v>897</v>
      </c>
      <c r="E1094" s="799">
        <v>0.20000000298023199</v>
      </c>
      <c r="F1094" s="801">
        <v>21629</v>
      </c>
      <c r="G1094" s="802">
        <v>4326</v>
      </c>
      <c r="H1094" s="378"/>
    </row>
    <row r="1095" spans="1:8">
      <c r="B1095" s="799">
        <v>6092</v>
      </c>
      <c r="C1095" s="800" t="s">
        <v>898</v>
      </c>
      <c r="D1095" s="799" t="s">
        <v>899</v>
      </c>
      <c r="E1095" s="799">
        <v>0.140000000596046</v>
      </c>
      <c r="F1095" s="801">
        <v>2000</v>
      </c>
      <c r="G1095" s="802">
        <v>281</v>
      </c>
      <c r="H1095" s="378"/>
    </row>
    <row r="1096" spans="1:8" ht="25.5">
      <c r="B1096" s="799">
        <v>8037</v>
      </c>
      <c r="C1096" s="800" t="s">
        <v>1367</v>
      </c>
      <c r="D1096" s="799" t="s">
        <v>928</v>
      </c>
      <c r="E1096" s="799">
        <v>1</v>
      </c>
      <c r="F1096" s="801">
        <v>22480</v>
      </c>
      <c r="G1096" s="802">
        <v>22480</v>
      </c>
      <c r="H1096" s="378"/>
    </row>
    <row r="1097" spans="1:8" ht="30">
      <c r="A1097" s="836" t="e">
        <f>VLOOKUP(B1097,#REF!,1,0)-B1097</f>
        <v>#REF!</v>
      </c>
      <c r="B1097" s="795">
        <v>8497</v>
      </c>
      <c r="C1097" s="796" t="s">
        <v>1368</v>
      </c>
      <c r="D1097" s="795" t="s">
        <v>928</v>
      </c>
      <c r="E1097" s="795"/>
      <c r="F1097" s="795"/>
      <c r="G1097" s="797">
        <v>29299</v>
      </c>
      <c r="H1097" s="378"/>
    </row>
    <row r="1098" spans="1:8">
      <c r="B1098" s="799">
        <v>4282</v>
      </c>
      <c r="C1098" s="800" t="s">
        <v>1262</v>
      </c>
      <c r="D1098" s="799" t="s">
        <v>897</v>
      </c>
      <c r="E1098" s="799">
        <v>0.20000000298023199</v>
      </c>
      <c r="F1098" s="801">
        <v>21629</v>
      </c>
      <c r="G1098" s="802">
        <v>4326</v>
      </c>
      <c r="H1098" s="378"/>
    </row>
    <row r="1099" spans="1:8">
      <c r="B1099" s="799">
        <v>6092</v>
      </c>
      <c r="C1099" s="800" t="s">
        <v>898</v>
      </c>
      <c r="D1099" s="799" t="s">
        <v>899</v>
      </c>
      <c r="E1099" s="799">
        <v>0.140000000596046</v>
      </c>
      <c r="F1099" s="801">
        <v>2000</v>
      </c>
      <c r="G1099" s="802">
        <v>281</v>
      </c>
      <c r="H1099" s="378"/>
    </row>
    <row r="1100" spans="1:8" ht="25.5">
      <c r="B1100" s="799">
        <v>8039</v>
      </c>
      <c r="C1100" s="800" t="s">
        <v>1369</v>
      </c>
      <c r="D1100" s="799" t="s">
        <v>928</v>
      </c>
      <c r="E1100" s="799">
        <v>1</v>
      </c>
      <c r="F1100" s="801">
        <v>24692</v>
      </c>
      <c r="G1100" s="802">
        <v>24692</v>
      </c>
      <c r="H1100" s="378"/>
    </row>
    <row r="1101" spans="1:8" ht="45">
      <c r="A1101" s="836" t="e">
        <f>VLOOKUP(B1101,#REF!,1,0)-B1101</f>
        <v>#REF!</v>
      </c>
      <c r="B1101" s="795">
        <v>8617</v>
      </c>
      <c r="C1101" s="796" t="s">
        <v>1370</v>
      </c>
      <c r="D1101" s="795" t="s">
        <v>904</v>
      </c>
      <c r="E1101" s="795"/>
      <c r="F1101" s="795"/>
      <c r="G1101" s="797">
        <v>155303</v>
      </c>
      <c r="H1101" s="864"/>
    </row>
    <row r="1102" spans="1:8">
      <c r="B1102" s="799">
        <v>4279</v>
      </c>
      <c r="C1102" s="800" t="s">
        <v>918</v>
      </c>
      <c r="D1102" s="799" t="s">
        <v>897</v>
      </c>
      <c r="E1102" s="799">
        <v>3.9982657999999997E-2</v>
      </c>
      <c r="F1102" s="801">
        <v>27978</v>
      </c>
      <c r="G1102" s="802">
        <v>1119</v>
      </c>
      <c r="H1102" s="378"/>
    </row>
    <row r="1103" spans="1:8" ht="25.5">
      <c r="B1103" s="799">
        <v>6013</v>
      </c>
      <c r="C1103" s="800" t="s">
        <v>1077</v>
      </c>
      <c r="D1103" s="799" t="s">
        <v>897</v>
      </c>
      <c r="E1103" s="799">
        <v>3.9997931E-2</v>
      </c>
      <c r="F1103" s="801">
        <v>279650</v>
      </c>
      <c r="G1103" s="802">
        <v>11186</v>
      </c>
      <c r="H1103" s="378"/>
    </row>
    <row r="1104" spans="1:8" ht="38.25">
      <c r="B1104" s="799">
        <v>6062</v>
      </c>
      <c r="C1104" s="800" t="s">
        <v>1078</v>
      </c>
      <c r="D1104" s="799" t="s">
        <v>897</v>
      </c>
      <c r="E1104" s="799">
        <v>3.9997451000000003E-2</v>
      </c>
      <c r="F1104" s="801">
        <v>181526</v>
      </c>
      <c r="G1104" s="802">
        <v>7261</v>
      </c>
      <c r="H1104" s="378"/>
    </row>
    <row r="1105" spans="1:8">
      <c r="B1105" s="799">
        <v>6092</v>
      </c>
      <c r="C1105" s="800" t="s">
        <v>898</v>
      </c>
      <c r="D1105" s="799" t="s">
        <v>899</v>
      </c>
      <c r="E1105" s="799">
        <v>1.8499999999999999E-2</v>
      </c>
      <c r="F1105" s="801">
        <v>2000</v>
      </c>
      <c r="G1105" s="802">
        <v>37</v>
      </c>
      <c r="H1105" s="378"/>
    </row>
    <row r="1106" spans="1:8">
      <c r="B1106" s="799">
        <v>6567</v>
      </c>
      <c r="C1106" s="800" t="s">
        <v>1085</v>
      </c>
      <c r="D1106" s="799" t="s">
        <v>897</v>
      </c>
      <c r="E1106" s="799">
        <v>0.04</v>
      </c>
      <c r="F1106" s="801">
        <v>39036</v>
      </c>
      <c r="G1106" s="802">
        <v>1562</v>
      </c>
      <c r="H1106" s="378"/>
    </row>
    <row r="1107" spans="1:8">
      <c r="B1107" s="799">
        <v>7462</v>
      </c>
      <c r="C1107" s="800" t="s">
        <v>912</v>
      </c>
      <c r="D1107" s="799" t="s">
        <v>913</v>
      </c>
      <c r="E1107" s="799">
        <v>26.25</v>
      </c>
      <c r="F1107" s="801">
        <v>1574</v>
      </c>
      <c r="G1107" s="802">
        <v>41318</v>
      </c>
      <c r="H1107" s="378"/>
    </row>
    <row r="1108" spans="1:8" ht="25.5">
      <c r="B1108" s="799">
        <v>11969</v>
      </c>
      <c r="C1108" s="800" t="s">
        <v>1371</v>
      </c>
      <c r="D1108" s="799" t="s">
        <v>904</v>
      </c>
      <c r="E1108" s="799">
        <v>1.2999949980000001</v>
      </c>
      <c r="F1108" s="801">
        <v>71400</v>
      </c>
      <c r="G1108" s="802">
        <v>92820</v>
      </c>
      <c r="H1108" s="378"/>
    </row>
    <row r="1109" spans="1:8" ht="45">
      <c r="A1109" s="836" t="e">
        <f>VLOOKUP(B1109,#REF!,1,0)-B1109</f>
        <v>#REF!</v>
      </c>
      <c r="B1109" s="795">
        <v>8621</v>
      </c>
      <c r="C1109" s="796" t="s">
        <v>1372</v>
      </c>
      <c r="D1109" s="795" t="s">
        <v>904</v>
      </c>
      <c r="E1109" s="795"/>
      <c r="F1109" s="795"/>
      <c r="G1109" s="797">
        <v>1096612</v>
      </c>
      <c r="H1109" s="864"/>
    </row>
    <row r="1110" spans="1:8" ht="25.5">
      <c r="B1110" s="799">
        <v>1505</v>
      </c>
      <c r="C1110" s="800" t="s">
        <v>1373</v>
      </c>
      <c r="D1110" s="799" t="s">
        <v>897</v>
      </c>
      <c r="E1110" s="799">
        <v>6.6699999999999995E-2</v>
      </c>
      <c r="F1110" s="801">
        <v>179292</v>
      </c>
      <c r="G1110" s="802">
        <v>11959</v>
      </c>
      <c r="H1110" s="378"/>
    </row>
    <row r="1111" spans="1:8" ht="25.5">
      <c r="B1111" s="799">
        <v>3770</v>
      </c>
      <c r="C1111" s="800" t="s">
        <v>1374</v>
      </c>
      <c r="D1111" s="799" t="s">
        <v>907</v>
      </c>
      <c r="E1111" s="799">
        <v>0.14850849660990001</v>
      </c>
      <c r="F1111" s="801">
        <v>474045</v>
      </c>
      <c r="G1111" s="802">
        <v>70400</v>
      </c>
      <c r="H1111" s="378"/>
    </row>
    <row r="1112" spans="1:8" ht="38.25">
      <c r="B1112" s="799">
        <v>6062</v>
      </c>
      <c r="C1112" s="800" t="s">
        <v>1078</v>
      </c>
      <c r="D1112" s="799" t="s">
        <v>897</v>
      </c>
      <c r="E1112" s="799">
        <v>6.6699999999999995E-2</v>
      </c>
      <c r="F1112" s="801">
        <v>181526</v>
      </c>
      <c r="G1112" s="802">
        <v>12108</v>
      </c>
      <c r="H1112" s="378"/>
    </row>
    <row r="1113" spans="1:8">
      <c r="B1113" s="799">
        <v>6092</v>
      </c>
      <c r="C1113" s="800" t="s">
        <v>898</v>
      </c>
      <c r="D1113" s="799" t="s">
        <v>899</v>
      </c>
      <c r="E1113" s="799">
        <v>0.13200000000000001</v>
      </c>
      <c r="F1113" s="801">
        <v>2000</v>
      </c>
      <c r="G1113" s="802">
        <v>264</v>
      </c>
      <c r="H1113" s="378"/>
    </row>
    <row r="1114" spans="1:8" ht="38.25">
      <c r="B1114" s="799">
        <v>6507</v>
      </c>
      <c r="C1114" s="800" t="s">
        <v>1183</v>
      </c>
      <c r="D1114" s="799" t="s">
        <v>897</v>
      </c>
      <c r="E1114" s="799">
        <v>6.6699999999999995E-2</v>
      </c>
      <c r="F1114" s="801">
        <v>191781</v>
      </c>
      <c r="G1114" s="802">
        <v>12792</v>
      </c>
      <c r="H1114" s="378"/>
    </row>
    <row r="1115" spans="1:8">
      <c r="B1115" s="799">
        <v>6878</v>
      </c>
      <c r="C1115" s="800" t="s">
        <v>1184</v>
      </c>
      <c r="D1115" s="799" t="s">
        <v>913</v>
      </c>
      <c r="E1115" s="799">
        <v>26.25</v>
      </c>
      <c r="F1115" s="801">
        <v>1552</v>
      </c>
      <c r="G1115" s="802">
        <v>40740</v>
      </c>
      <c r="H1115" s="378"/>
    </row>
    <row r="1116" spans="1:8" ht="25.5">
      <c r="B1116" s="799">
        <v>13250</v>
      </c>
      <c r="C1116" s="800" t="s">
        <v>1375</v>
      </c>
      <c r="D1116" s="799" t="s">
        <v>904</v>
      </c>
      <c r="E1116" s="799">
        <v>1.25</v>
      </c>
      <c r="F1116" s="801">
        <v>758679</v>
      </c>
      <c r="G1116" s="802">
        <v>948349</v>
      </c>
      <c r="H1116" s="378"/>
    </row>
    <row r="1117" spans="1:8" ht="60">
      <c r="A1117" s="836" t="e">
        <f>VLOOKUP(B1117,#REF!,1,0)-B1117</f>
        <v>#REF!</v>
      </c>
      <c r="B1117" s="795">
        <v>8651</v>
      </c>
      <c r="C1117" s="796" t="s">
        <v>1376</v>
      </c>
      <c r="D1117" s="795" t="s">
        <v>519</v>
      </c>
      <c r="E1117" s="795"/>
      <c r="F1117" s="795"/>
      <c r="G1117" s="797">
        <v>176120</v>
      </c>
      <c r="H1117" s="864"/>
    </row>
    <row r="1118" spans="1:8" ht="57" customHeight="1">
      <c r="B1118" s="799">
        <v>11981</v>
      </c>
      <c r="C1118" s="800" t="s">
        <v>1377</v>
      </c>
      <c r="D1118" s="799" t="s">
        <v>519</v>
      </c>
      <c r="E1118" s="799">
        <v>1</v>
      </c>
      <c r="F1118" s="801">
        <v>176120</v>
      </c>
      <c r="G1118" s="802">
        <v>176120</v>
      </c>
      <c r="H1118" s="378"/>
    </row>
    <row r="1119" spans="1:8" ht="45">
      <c r="A1119" s="836" t="e">
        <f>VLOOKUP(B1119,#REF!,1,0)-B1119</f>
        <v>#REF!</v>
      </c>
      <c r="B1119" s="795">
        <v>8654</v>
      </c>
      <c r="C1119" s="796" t="s">
        <v>1378</v>
      </c>
      <c r="D1119" s="795" t="s">
        <v>519</v>
      </c>
      <c r="E1119" s="795"/>
      <c r="F1119" s="795"/>
      <c r="G1119" s="797">
        <v>279650</v>
      </c>
      <c r="H1119" s="864"/>
    </row>
    <row r="1120" spans="1:8" ht="38.25">
      <c r="B1120" s="799">
        <v>11982</v>
      </c>
      <c r="C1120" s="800" t="s">
        <v>1378</v>
      </c>
      <c r="D1120" s="799" t="s">
        <v>519</v>
      </c>
      <c r="E1120" s="799">
        <v>1</v>
      </c>
      <c r="F1120" s="801">
        <v>279650</v>
      </c>
      <c r="G1120" s="802">
        <v>279650</v>
      </c>
      <c r="H1120" s="378"/>
    </row>
    <row r="1121" spans="1:8" ht="45">
      <c r="A1121" s="836" t="e">
        <f>VLOOKUP(B1121,#REF!,1,0)-B1121</f>
        <v>#REF!</v>
      </c>
      <c r="B1121" s="795">
        <v>8727</v>
      </c>
      <c r="C1121" s="796" t="s">
        <v>1379</v>
      </c>
      <c r="D1121" s="795" t="s">
        <v>777</v>
      </c>
      <c r="E1121" s="795"/>
      <c r="F1121" s="795"/>
      <c r="G1121" s="797">
        <v>686339</v>
      </c>
      <c r="H1121" s="864"/>
    </row>
    <row r="1122" spans="1:8" ht="25.5">
      <c r="B1122" s="799">
        <v>6087</v>
      </c>
      <c r="C1122" s="800" t="s">
        <v>1091</v>
      </c>
      <c r="D1122" s="799" t="s">
        <v>907</v>
      </c>
      <c r="E1122" s="799">
        <v>1.357797E-2</v>
      </c>
      <c r="F1122" s="801">
        <v>63722</v>
      </c>
      <c r="G1122" s="802">
        <v>866</v>
      </c>
      <c r="H1122" s="378"/>
    </row>
    <row r="1123" spans="1:8">
      <c r="B1123" s="799">
        <v>6092</v>
      </c>
      <c r="C1123" s="800" t="s">
        <v>898</v>
      </c>
      <c r="D1123" s="799" t="s">
        <v>899</v>
      </c>
      <c r="E1123" s="799">
        <v>1.61E-2</v>
      </c>
      <c r="F1123" s="801">
        <v>2000</v>
      </c>
      <c r="G1123" s="802">
        <v>33</v>
      </c>
      <c r="H1123" s="378"/>
    </row>
    <row r="1124" spans="1:8">
      <c r="B1124" s="799">
        <v>11990</v>
      </c>
      <c r="C1124" s="800" t="s">
        <v>1380</v>
      </c>
      <c r="D1124" s="799" t="s">
        <v>519</v>
      </c>
      <c r="E1124" s="799">
        <v>6</v>
      </c>
      <c r="F1124" s="801">
        <v>114240</v>
      </c>
      <c r="G1124" s="802">
        <v>685440</v>
      </c>
      <c r="H1124" s="378"/>
    </row>
    <row r="1125" spans="1:8" ht="75">
      <c r="A1125" s="836" t="e">
        <f>VLOOKUP(B1125,#REF!,1,0)-B1125</f>
        <v>#REF!</v>
      </c>
      <c r="B1125" s="795">
        <v>8743</v>
      </c>
      <c r="C1125" s="796" t="s">
        <v>1381</v>
      </c>
      <c r="D1125" s="795" t="s">
        <v>519</v>
      </c>
      <c r="E1125" s="795"/>
      <c r="F1125" s="795"/>
      <c r="G1125" s="797">
        <v>4782747</v>
      </c>
      <c r="H1125" s="864"/>
    </row>
    <row r="1126" spans="1:8">
      <c r="B1126" s="799">
        <v>323</v>
      </c>
      <c r="C1126" s="800" t="s">
        <v>971</v>
      </c>
      <c r="D1126" s="799" t="s">
        <v>904</v>
      </c>
      <c r="E1126" s="799">
        <v>9.8000000000000004E-2</v>
      </c>
      <c r="F1126" s="801">
        <v>481950</v>
      </c>
      <c r="G1126" s="802">
        <v>47232</v>
      </c>
      <c r="H1126" s="378"/>
    </row>
    <row r="1127" spans="1:8">
      <c r="B1127" s="799">
        <v>326</v>
      </c>
      <c r="C1127" s="800" t="s">
        <v>995</v>
      </c>
      <c r="D1127" s="799" t="s">
        <v>904</v>
      </c>
      <c r="E1127" s="799">
        <v>2.5623</v>
      </c>
      <c r="F1127" s="801">
        <v>520030</v>
      </c>
      <c r="G1127" s="802">
        <v>1332473</v>
      </c>
      <c r="H1127" s="378"/>
    </row>
    <row r="1128" spans="1:8">
      <c r="B1128" s="799">
        <v>1794</v>
      </c>
      <c r="C1128" s="800" t="s">
        <v>972</v>
      </c>
      <c r="D1128" s="799" t="s">
        <v>973</v>
      </c>
      <c r="E1128" s="799">
        <v>16.288900000000002</v>
      </c>
      <c r="F1128" s="801">
        <v>6307</v>
      </c>
      <c r="G1128" s="802">
        <v>102735</v>
      </c>
      <c r="H1128" s="378"/>
    </row>
    <row r="1129" spans="1:8">
      <c r="B1129" s="799">
        <v>3995</v>
      </c>
      <c r="C1129" s="800" t="s">
        <v>975</v>
      </c>
      <c r="D1129" s="799" t="s">
        <v>777</v>
      </c>
      <c r="E1129" s="799">
        <v>7.0439999999999996</v>
      </c>
      <c r="F1129" s="801">
        <v>29002</v>
      </c>
      <c r="G1129" s="802">
        <v>204291</v>
      </c>
      <c r="H1129" s="378"/>
    </row>
    <row r="1130" spans="1:8" ht="25.5">
      <c r="B1130" s="799">
        <v>6087</v>
      </c>
      <c r="C1130" s="800" t="s">
        <v>1091</v>
      </c>
      <c r="D1130" s="799" t="s">
        <v>907</v>
      </c>
      <c r="E1130" s="799">
        <v>2.0417785611000001</v>
      </c>
      <c r="F1130" s="801">
        <v>63722</v>
      </c>
      <c r="G1130" s="802">
        <v>130107</v>
      </c>
      <c r="H1130" s="378"/>
    </row>
    <row r="1131" spans="1:8" ht="25.5">
      <c r="B1131" s="799">
        <v>6088</v>
      </c>
      <c r="C1131" s="800" t="s">
        <v>1256</v>
      </c>
      <c r="D1131" s="799" t="s">
        <v>907</v>
      </c>
      <c r="E1131" s="799">
        <v>2.0417999999999998</v>
      </c>
      <c r="F1131" s="801">
        <v>91715</v>
      </c>
      <c r="G1131" s="802">
        <v>187264</v>
      </c>
      <c r="H1131" s="378"/>
    </row>
    <row r="1132" spans="1:8">
      <c r="B1132" s="799">
        <v>6092</v>
      </c>
      <c r="C1132" s="800" t="s">
        <v>898</v>
      </c>
      <c r="D1132" s="799" t="s">
        <v>899</v>
      </c>
      <c r="E1132" s="799">
        <v>5.8886000000000003</v>
      </c>
      <c r="F1132" s="801">
        <v>2000</v>
      </c>
      <c r="G1132" s="802">
        <v>11778</v>
      </c>
      <c r="H1132" s="378"/>
    </row>
    <row r="1133" spans="1:8">
      <c r="B1133" s="799">
        <v>7088</v>
      </c>
      <c r="C1133" s="800" t="s">
        <v>981</v>
      </c>
      <c r="D1133" s="799" t="s">
        <v>973</v>
      </c>
      <c r="E1133" s="799">
        <v>325.77749999999997</v>
      </c>
      <c r="F1133" s="801">
        <v>4522</v>
      </c>
      <c r="G1133" s="802">
        <v>1473166</v>
      </c>
      <c r="H1133" s="378"/>
    </row>
    <row r="1134" spans="1:8">
      <c r="B1134" s="799">
        <v>7115</v>
      </c>
      <c r="C1134" s="800" t="s">
        <v>1382</v>
      </c>
      <c r="D1134" s="799" t="s">
        <v>973</v>
      </c>
      <c r="E1134" s="799">
        <v>46.121299999999998</v>
      </c>
      <c r="F1134" s="801">
        <v>10703</v>
      </c>
      <c r="G1134" s="802">
        <v>493637</v>
      </c>
      <c r="H1134" s="378"/>
    </row>
    <row r="1135" spans="1:8">
      <c r="B1135" s="799">
        <v>7224</v>
      </c>
      <c r="C1135" s="800" t="s">
        <v>1168</v>
      </c>
      <c r="D1135" s="799" t="s">
        <v>519</v>
      </c>
      <c r="E1135" s="799">
        <v>1</v>
      </c>
      <c r="F1135" s="801">
        <v>353314</v>
      </c>
      <c r="G1135" s="802">
        <v>353314</v>
      </c>
      <c r="H1135" s="378"/>
    </row>
    <row r="1136" spans="1:8" ht="51">
      <c r="B1136" s="799">
        <v>9768</v>
      </c>
      <c r="C1136" s="800" t="s">
        <v>1383</v>
      </c>
      <c r="D1136" s="799" t="s">
        <v>519</v>
      </c>
      <c r="E1136" s="799">
        <v>5</v>
      </c>
      <c r="F1136" s="801">
        <v>89350</v>
      </c>
      <c r="G1136" s="802">
        <v>446750</v>
      </c>
      <c r="H1136" s="378"/>
    </row>
    <row r="1137" spans="1:8" ht="30">
      <c r="A1137" s="836" t="e">
        <f>VLOOKUP(B1137,#REF!,1,0)-B1137</f>
        <v>#REF!</v>
      </c>
      <c r="B1137" s="795">
        <v>8780</v>
      </c>
      <c r="C1137" s="796" t="s">
        <v>1384</v>
      </c>
      <c r="D1137" s="795" t="s">
        <v>904</v>
      </c>
      <c r="E1137" s="795"/>
      <c r="F1137" s="795"/>
      <c r="G1137" s="797">
        <v>83404</v>
      </c>
      <c r="H1137" s="864"/>
    </row>
    <row r="1138" spans="1:8" ht="25.5">
      <c r="B1138" s="799">
        <v>6087</v>
      </c>
      <c r="C1138" s="800" t="s">
        <v>1091</v>
      </c>
      <c r="D1138" s="799" t="s">
        <v>907</v>
      </c>
      <c r="E1138" s="799">
        <v>0.12761249999999999</v>
      </c>
      <c r="F1138" s="801">
        <v>63722</v>
      </c>
      <c r="G1138" s="802">
        <v>8132</v>
      </c>
      <c r="H1138" s="378"/>
    </row>
    <row r="1139" spans="1:8">
      <c r="B1139" s="799">
        <v>6092</v>
      </c>
      <c r="C1139" s="800" t="s">
        <v>898</v>
      </c>
      <c r="D1139" s="799" t="s">
        <v>899</v>
      </c>
      <c r="E1139" s="799">
        <v>0.15090000000000001</v>
      </c>
      <c r="F1139" s="801">
        <v>2000</v>
      </c>
      <c r="G1139" s="802">
        <v>302</v>
      </c>
      <c r="H1139" s="378"/>
    </row>
    <row r="1140" spans="1:8">
      <c r="B1140" s="799">
        <v>7598</v>
      </c>
      <c r="C1140" s="800" t="s">
        <v>1385</v>
      </c>
      <c r="D1140" s="799" t="s">
        <v>904</v>
      </c>
      <c r="E1140" s="799">
        <v>1</v>
      </c>
      <c r="F1140" s="801">
        <v>74970</v>
      </c>
      <c r="G1140" s="802">
        <v>74970</v>
      </c>
      <c r="H1140" s="378"/>
    </row>
    <row r="1141" spans="1:8" ht="15">
      <c r="A1141" s="836" t="e">
        <f>VLOOKUP(B1141,#REF!,1,0)-B1141</f>
        <v>#REF!</v>
      </c>
      <c r="B1141" s="795">
        <v>8779</v>
      </c>
      <c r="C1141" s="796" t="s">
        <v>1386</v>
      </c>
      <c r="D1141" s="795" t="s">
        <v>777</v>
      </c>
      <c r="E1141" s="795"/>
      <c r="F1141" s="795"/>
      <c r="G1141" s="797">
        <v>2934</v>
      </c>
      <c r="H1141" s="864"/>
    </row>
    <row r="1142" spans="1:8">
      <c r="B1142" s="799">
        <v>4478</v>
      </c>
      <c r="C1142" s="800" t="s">
        <v>1129</v>
      </c>
      <c r="D1142" s="799" t="s">
        <v>907</v>
      </c>
      <c r="E1142" s="799">
        <v>1.0208999999999999E-2</v>
      </c>
      <c r="F1142" s="801">
        <v>127444</v>
      </c>
      <c r="G1142" s="802">
        <v>1302</v>
      </c>
      <c r="H1142" s="378"/>
    </row>
    <row r="1143" spans="1:8">
      <c r="B1143" s="799">
        <v>6092</v>
      </c>
      <c r="C1143" s="800" t="s">
        <v>898</v>
      </c>
      <c r="D1143" s="799" t="s">
        <v>899</v>
      </c>
      <c r="E1143" s="799">
        <v>2.4199999999999999E-2</v>
      </c>
      <c r="F1143" s="801">
        <v>2000</v>
      </c>
      <c r="G1143" s="802">
        <v>49</v>
      </c>
      <c r="H1143" s="378"/>
    </row>
    <row r="1144" spans="1:8">
      <c r="B1144" s="799">
        <v>12045</v>
      </c>
      <c r="C1144" s="800" t="s">
        <v>1387</v>
      </c>
      <c r="D1144" s="799" t="s">
        <v>777</v>
      </c>
      <c r="E1144" s="799">
        <v>1.05</v>
      </c>
      <c r="F1144" s="801">
        <v>1507</v>
      </c>
      <c r="G1144" s="802">
        <v>1583</v>
      </c>
      <c r="H1144" s="378"/>
    </row>
    <row r="1145" spans="1:8" ht="30">
      <c r="A1145" s="836" t="e">
        <f>VLOOKUP(B1145,#REF!,1,0)-B1145</f>
        <v>#REF!</v>
      </c>
      <c r="B1145" s="795">
        <v>8789</v>
      </c>
      <c r="C1145" s="796" t="s">
        <v>1388</v>
      </c>
      <c r="D1145" s="795" t="s">
        <v>904</v>
      </c>
      <c r="E1145" s="795"/>
      <c r="F1145" s="795"/>
      <c r="G1145" s="797">
        <v>11296320</v>
      </c>
      <c r="H1145" s="864"/>
    </row>
    <row r="1146" spans="1:8" ht="25.5">
      <c r="B1146" s="799">
        <v>6087</v>
      </c>
      <c r="C1146" s="800" t="s">
        <v>1091</v>
      </c>
      <c r="D1146" s="799" t="s">
        <v>907</v>
      </c>
      <c r="E1146" s="799">
        <v>0.10209</v>
      </c>
      <c r="F1146" s="801">
        <v>63722</v>
      </c>
      <c r="G1146" s="802">
        <v>6506</v>
      </c>
      <c r="H1146" s="378"/>
    </row>
    <row r="1147" spans="1:8">
      <c r="B1147" s="799">
        <v>6092</v>
      </c>
      <c r="C1147" s="800" t="s">
        <v>898</v>
      </c>
      <c r="D1147" s="799" t="s">
        <v>899</v>
      </c>
      <c r="E1147" s="799">
        <v>0.1207</v>
      </c>
      <c r="F1147" s="801">
        <v>2000</v>
      </c>
      <c r="G1147" s="802">
        <v>242</v>
      </c>
      <c r="H1147" s="378"/>
    </row>
    <row r="1148" spans="1:8">
      <c r="B1148" s="799">
        <v>7462</v>
      </c>
      <c r="C1148" s="800" t="s">
        <v>912</v>
      </c>
      <c r="D1148" s="799" t="s">
        <v>913</v>
      </c>
      <c r="E1148" s="799">
        <v>28</v>
      </c>
      <c r="F1148" s="801">
        <v>1574</v>
      </c>
      <c r="G1148" s="802">
        <v>44072</v>
      </c>
      <c r="H1148" s="378"/>
    </row>
    <row r="1149" spans="1:8">
      <c r="B1149" s="799">
        <v>12048</v>
      </c>
      <c r="C1149" s="800" t="s">
        <v>1389</v>
      </c>
      <c r="D1149" s="799" t="s">
        <v>973</v>
      </c>
      <c r="E1149" s="799">
        <v>700</v>
      </c>
      <c r="F1149" s="801">
        <v>16065</v>
      </c>
      <c r="G1149" s="802">
        <v>11245500</v>
      </c>
      <c r="H1149" s="378"/>
    </row>
    <row r="1150" spans="1:8" ht="15">
      <c r="A1150" s="836" t="e">
        <f>VLOOKUP(B1150,#REF!,1,0)-B1150</f>
        <v>#REF!</v>
      </c>
      <c r="B1150" s="795">
        <v>8790</v>
      </c>
      <c r="C1150" s="796" t="s">
        <v>1390</v>
      </c>
      <c r="D1150" s="795" t="s">
        <v>904</v>
      </c>
      <c r="E1150" s="795"/>
      <c r="F1150" s="795"/>
      <c r="G1150" s="797">
        <v>1850820</v>
      </c>
      <c r="H1150" s="864"/>
    </row>
    <row r="1151" spans="1:8" ht="25.5">
      <c r="B1151" s="799">
        <v>6087</v>
      </c>
      <c r="C1151" s="800" t="s">
        <v>1091</v>
      </c>
      <c r="D1151" s="799" t="s">
        <v>907</v>
      </c>
      <c r="E1151" s="799">
        <v>0.10209</v>
      </c>
      <c r="F1151" s="801">
        <v>63722</v>
      </c>
      <c r="G1151" s="802">
        <v>6506</v>
      </c>
      <c r="H1151" s="378"/>
    </row>
    <row r="1152" spans="1:8">
      <c r="B1152" s="799">
        <v>6092</v>
      </c>
      <c r="C1152" s="800" t="s">
        <v>898</v>
      </c>
      <c r="D1152" s="799" t="s">
        <v>899</v>
      </c>
      <c r="E1152" s="799">
        <v>0.1207</v>
      </c>
      <c r="F1152" s="801">
        <v>2000</v>
      </c>
      <c r="G1152" s="802">
        <v>242</v>
      </c>
      <c r="H1152" s="378"/>
    </row>
    <row r="1153" spans="1:8">
      <c r="B1153" s="799">
        <v>7462</v>
      </c>
      <c r="C1153" s="800" t="s">
        <v>912</v>
      </c>
      <c r="D1153" s="799" t="s">
        <v>913</v>
      </c>
      <c r="E1153" s="799">
        <v>28</v>
      </c>
      <c r="F1153" s="801">
        <v>1574</v>
      </c>
      <c r="G1153" s="802">
        <v>44072</v>
      </c>
      <c r="H1153" s="378"/>
    </row>
    <row r="1154" spans="1:8">
      <c r="B1154" s="799">
        <v>12049</v>
      </c>
      <c r="C1154" s="800" t="s">
        <v>1391</v>
      </c>
      <c r="D1154" s="799" t="s">
        <v>973</v>
      </c>
      <c r="E1154" s="799">
        <v>240</v>
      </c>
      <c r="F1154" s="801">
        <v>7500</v>
      </c>
      <c r="G1154" s="802">
        <v>1800000</v>
      </c>
      <c r="H1154" s="378"/>
    </row>
    <row r="1155" spans="1:8" ht="60">
      <c r="A1155" s="836">
        <f>VLOOKUP(B1155,'PPTO GRAL-ACERO'!$B:$I,1,0)-B1155</f>
        <v>0</v>
      </c>
      <c r="B1155" s="795">
        <v>8953</v>
      </c>
      <c r="C1155" s="796" t="s">
        <v>1392</v>
      </c>
      <c r="D1155" s="795" t="s">
        <v>928</v>
      </c>
      <c r="E1155" s="795"/>
      <c r="F1155" s="795"/>
      <c r="G1155" s="797">
        <v>576266</v>
      </c>
      <c r="H1155" s="864"/>
    </row>
    <row r="1156" spans="1:8">
      <c r="B1156" s="799">
        <v>324</v>
      </c>
      <c r="C1156" s="800" t="s">
        <v>1070</v>
      </c>
      <c r="D1156" s="799" t="s">
        <v>904</v>
      </c>
      <c r="E1156" s="799">
        <v>3.3600476999999997E-2</v>
      </c>
      <c r="F1156" s="801">
        <v>490280</v>
      </c>
      <c r="G1156" s="802">
        <v>16474</v>
      </c>
      <c r="H1156" s="378"/>
    </row>
    <row r="1157" spans="1:8">
      <c r="B1157" s="799">
        <v>4285</v>
      </c>
      <c r="C1157" s="800" t="s">
        <v>1041</v>
      </c>
      <c r="D1157" s="799" t="s">
        <v>907</v>
      </c>
      <c r="E1157" s="799">
        <v>0.2552240281032</v>
      </c>
      <c r="F1157" s="801">
        <v>346603</v>
      </c>
      <c r="G1157" s="802">
        <v>88462</v>
      </c>
      <c r="H1157" s="378"/>
    </row>
    <row r="1158" spans="1:8">
      <c r="B1158" s="799">
        <v>6092</v>
      </c>
      <c r="C1158" s="800" t="s">
        <v>898</v>
      </c>
      <c r="D1158" s="799" t="s">
        <v>899</v>
      </c>
      <c r="E1158" s="799">
        <v>1.4</v>
      </c>
      <c r="F1158" s="801">
        <v>2000</v>
      </c>
      <c r="G1158" s="802">
        <v>2800</v>
      </c>
      <c r="H1158" s="378"/>
    </row>
    <row r="1159" spans="1:8">
      <c r="B1159" s="799">
        <v>7650</v>
      </c>
      <c r="C1159" s="800" t="s">
        <v>1393</v>
      </c>
      <c r="D1159" s="799" t="s">
        <v>902</v>
      </c>
      <c r="E1159" s="799">
        <v>2.4198758000000001E-2</v>
      </c>
      <c r="F1159" s="801">
        <v>198893</v>
      </c>
      <c r="G1159" s="802">
        <v>4813</v>
      </c>
      <c r="H1159" s="378"/>
    </row>
    <row r="1160" spans="1:8">
      <c r="B1160" s="799">
        <v>7651</v>
      </c>
      <c r="C1160" s="800" t="s">
        <v>1394</v>
      </c>
      <c r="D1160" s="799" t="s">
        <v>902</v>
      </c>
      <c r="E1160" s="799">
        <v>2.4202080000000001E-2</v>
      </c>
      <c r="F1160" s="801">
        <v>216139</v>
      </c>
      <c r="G1160" s="802">
        <v>5232</v>
      </c>
      <c r="H1160" s="378"/>
    </row>
    <row r="1161" spans="1:8">
      <c r="B1161" s="799">
        <v>7652</v>
      </c>
      <c r="C1161" s="800" t="s">
        <v>1395</v>
      </c>
      <c r="D1161" s="799" t="s">
        <v>902</v>
      </c>
      <c r="E1161" s="799">
        <v>3.5002309000000002E-2</v>
      </c>
      <c r="F1161" s="801">
        <v>229509</v>
      </c>
      <c r="G1161" s="802">
        <v>8034</v>
      </c>
      <c r="H1161" s="378"/>
    </row>
    <row r="1162" spans="1:8">
      <c r="B1162" s="799">
        <v>7653</v>
      </c>
      <c r="C1162" s="800" t="s">
        <v>1396</v>
      </c>
      <c r="D1162" s="799" t="s">
        <v>902</v>
      </c>
      <c r="E1162" s="799">
        <v>8.7983520000000006E-3</v>
      </c>
      <c r="F1162" s="801">
        <v>360000</v>
      </c>
      <c r="G1162" s="802">
        <v>3168</v>
      </c>
      <c r="H1162" s="378"/>
    </row>
    <row r="1163" spans="1:8">
      <c r="B1163" s="799">
        <v>7654</v>
      </c>
      <c r="C1163" s="800" t="s">
        <v>1397</v>
      </c>
      <c r="D1163" s="799" t="s">
        <v>902</v>
      </c>
      <c r="E1163" s="799">
        <v>1.4309743999999999E-2</v>
      </c>
      <c r="F1163" s="801">
        <v>64881</v>
      </c>
      <c r="G1163" s="802">
        <v>929</v>
      </c>
      <c r="H1163" s="378"/>
    </row>
    <row r="1164" spans="1:8">
      <c r="B1164" s="799">
        <v>7655</v>
      </c>
      <c r="C1164" s="800" t="s">
        <v>1398</v>
      </c>
      <c r="D1164" s="799" t="s">
        <v>902</v>
      </c>
      <c r="E1164" s="799">
        <v>6.5956369999999997E-3</v>
      </c>
      <c r="F1164" s="801">
        <v>90335</v>
      </c>
      <c r="G1164" s="802">
        <v>596</v>
      </c>
      <c r="H1164" s="378"/>
    </row>
    <row r="1165" spans="1:8">
      <c r="B1165" s="799">
        <v>7656</v>
      </c>
      <c r="C1165" s="800" t="s">
        <v>1399</v>
      </c>
      <c r="D1165" s="799" t="s">
        <v>902</v>
      </c>
      <c r="E1165" s="799">
        <v>3.8496394000000003E-2</v>
      </c>
      <c r="F1165" s="801">
        <v>169684</v>
      </c>
      <c r="G1165" s="802">
        <v>6533</v>
      </c>
      <c r="H1165" s="378"/>
    </row>
    <row r="1166" spans="1:8">
      <c r="B1166" s="799">
        <v>7657</v>
      </c>
      <c r="C1166" s="800" t="s">
        <v>1400</v>
      </c>
      <c r="D1166" s="799" t="s">
        <v>902</v>
      </c>
      <c r="E1166" s="799">
        <v>9.8976300000000006E-4</v>
      </c>
      <c r="F1166" s="801">
        <v>276203</v>
      </c>
      <c r="G1166" s="802">
        <v>274</v>
      </c>
      <c r="H1166" s="378"/>
    </row>
    <row r="1167" spans="1:8" ht="25.5">
      <c r="B1167" s="799">
        <v>7697</v>
      </c>
      <c r="C1167" s="800" t="s">
        <v>1401</v>
      </c>
      <c r="D1167" s="799" t="s">
        <v>897</v>
      </c>
      <c r="E1167" s="799">
        <v>1.872029935</v>
      </c>
      <c r="F1167" s="801">
        <v>11792</v>
      </c>
      <c r="G1167" s="802">
        <v>22075</v>
      </c>
      <c r="H1167" s="378"/>
    </row>
    <row r="1168" spans="1:8" ht="25.5">
      <c r="B1168" s="799">
        <v>7919</v>
      </c>
      <c r="C1168" s="800" t="s">
        <v>1402</v>
      </c>
      <c r="D1168" s="799" t="s">
        <v>924</v>
      </c>
      <c r="E1168" s="799">
        <v>0.14299999999999999</v>
      </c>
      <c r="F1168" s="801">
        <v>38000</v>
      </c>
      <c r="G1168" s="802">
        <v>5434</v>
      </c>
      <c r="H1168" s="378"/>
    </row>
    <row r="1169" spans="1:8">
      <c r="B1169" s="799">
        <v>8254</v>
      </c>
      <c r="C1169" s="800" t="s">
        <v>1403</v>
      </c>
      <c r="D1169" s="799" t="s">
        <v>973</v>
      </c>
      <c r="E1169" s="799">
        <v>1.921018857</v>
      </c>
      <c r="F1169" s="801">
        <v>17900</v>
      </c>
      <c r="G1169" s="802">
        <v>34387</v>
      </c>
      <c r="H1169" s="378"/>
    </row>
    <row r="1170" spans="1:8">
      <c r="B1170" s="799">
        <v>8258</v>
      </c>
      <c r="C1170" s="800" t="s">
        <v>1404</v>
      </c>
      <c r="D1170" s="799" t="s">
        <v>924</v>
      </c>
      <c r="E1170" s="799">
        <v>0.23401028300000001</v>
      </c>
      <c r="F1170" s="801">
        <v>38900</v>
      </c>
      <c r="G1170" s="802">
        <v>9104</v>
      </c>
      <c r="H1170" s="378"/>
    </row>
    <row r="1171" spans="1:8">
      <c r="B1171" s="799">
        <v>8259</v>
      </c>
      <c r="C1171" s="800" t="s">
        <v>1405</v>
      </c>
      <c r="D1171" s="799" t="s">
        <v>928</v>
      </c>
      <c r="E1171" s="799">
        <v>5.2500244829999998</v>
      </c>
      <c r="F1171" s="801">
        <v>20349</v>
      </c>
      <c r="G1171" s="802">
        <v>106833</v>
      </c>
      <c r="H1171" s="378"/>
    </row>
    <row r="1172" spans="1:8">
      <c r="B1172" s="799">
        <v>8262</v>
      </c>
      <c r="C1172" s="800" t="s">
        <v>1406</v>
      </c>
      <c r="D1172" s="799" t="s">
        <v>902</v>
      </c>
      <c r="E1172" s="799">
        <v>2.5303933000000001E-2</v>
      </c>
      <c r="F1172" s="801">
        <v>98413</v>
      </c>
      <c r="G1172" s="802">
        <v>2491</v>
      </c>
      <c r="H1172" s="378"/>
    </row>
    <row r="1173" spans="1:8">
      <c r="B1173" s="799">
        <v>8475</v>
      </c>
      <c r="C1173" s="800" t="s">
        <v>1277</v>
      </c>
      <c r="D1173" s="799" t="s">
        <v>973</v>
      </c>
      <c r="E1173" s="799">
        <v>0.125324675</v>
      </c>
      <c r="F1173" s="801">
        <v>5950</v>
      </c>
      <c r="G1173" s="802">
        <v>746</v>
      </c>
      <c r="H1173" s="378"/>
    </row>
    <row r="1174" spans="1:8" ht="25.5">
      <c r="B1174" s="799">
        <v>8689</v>
      </c>
      <c r="C1174" s="800" t="s">
        <v>1407</v>
      </c>
      <c r="D1174" s="799" t="s">
        <v>907</v>
      </c>
      <c r="E1174" s="799">
        <v>0.238892774517</v>
      </c>
      <c r="F1174" s="801">
        <v>106000</v>
      </c>
      <c r="G1174" s="802">
        <v>25323</v>
      </c>
      <c r="H1174" s="378"/>
    </row>
    <row r="1175" spans="1:8" ht="38.25">
      <c r="B1175" s="799">
        <v>10890</v>
      </c>
      <c r="C1175" s="800" t="s">
        <v>1408</v>
      </c>
      <c r="D1175" s="799" t="s">
        <v>928</v>
      </c>
      <c r="E1175" s="799">
        <v>4.620006987</v>
      </c>
      <c r="F1175" s="801">
        <v>50337</v>
      </c>
      <c r="G1175" s="802">
        <v>232558</v>
      </c>
      <c r="H1175" s="378"/>
    </row>
    <row r="1176" spans="1:8" ht="45">
      <c r="A1176" s="836">
        <f>VLOOKUP(B1176,'PPTO GRAL-ACERO'!$B:$I,1,0)-B1176</f>
        <v>0</v>
      </c>
      <c r="B1176" s="795">
        <v>8955</v>
      </c>
      <c r="C1176" s="796" t="s">
        <v>1409</v>
      </c>
      <c r="D1176" s="795" t="s">
        <v>928</v>
      </c>
      <c r="E1176" s="795"/>
      <c r="F1176" s="795"/>
      <c r="G1176" s="797">
        <v>551820</v>
      </c>
      <c r="H1176" s="864"/>
    </row>
    <row r="1177" spans="1:8">
      <c r="B1177" s="799">
        <v>4285</v>
      </c>
      <c r="C1177" s="800" t="s">
        <v>1041</v>
      </c>
      <c r="D1177" s="799" t="s">
        <v>907</v>
      </c>
      <c r="E1177" s="799">
        <v>0.2552240281032</v>
      </c>
      <c r="F1177" s="801">
        <v>346603</v>
      </c>
      <c r="G1177" s="802">
        <v>88462</v>
      </c>
      <c r="H1177" s="378"/>
    </row>
    <row r="1178" spans="1:8">
      <c r="B1178" s="799">
        <v>6092</v>
      </c>
      <c r="C1178" s="800" t="s">
        <v>898</v>
      </c>
      <c r="D1178" s="799" t="s">
        <v>899</v>
      </c>
      <c r="E1178" s="799">
        <v>1.4</v>
      </c>
      <c r="F1178" s="801">
        <v>2000</v>
      </c>
      <c r="G1178" s="802">
        <v>2800</v>
      </c>
      <c r="H1178" s="378"/>
    </row>
    <row r="1179" spans="1:8">
      <c r="B1179" s="799">
        <v>7650</v>
      </c>
      <c r="C1179" s="800" t="s">
        <v>1393</v>
      </c>
      <c r="D1179" s="799" t="s">
        <v>902</v>
      </c>
      <c r="E1179" s="799">
        <v>2.4198758000000001E-2</v>
      </c>
      <c r="F1179" s="801">
        <v>198893</v>
      </c>
      <c r="G1179" s="802">
        <v>4813</v>
      </c>
      <c r="H1179" s="378"/>
    </row>
    <row r="1180" spans="1:8">
      <c r="B1180" s="799">
        <v>7651</v>
      </c>
      <c r="C1180" s="800" t="s">
        <v>1394</v>
      </c>
      <c r="D1180" s="799" t="s">
        <v>902</v>
      </c>
      <c r="E1180" s="799">
        <v>2.4202080000000001E-2</v>
      </c>
      <c r="F1180" s="801">
        <v>216139</v>
      </c>
      <c r="G1180" s="802">
        <v>5232</v>
      </c>
      <c r="H1180" s="378"/>
    </row>
    <row r="1181" spans="1:8">
      <c r="B1181" s="799">
        <v>7652</v>
      </c>
      <c r="C1181" s="800" t="s">
        <v>1395</v>
      </c>
      <c r="D1181" s="799" t="s">
        <v>902</v>
      </c>
      <c r="E1181" s="799">
        <v>3.5002309000000002E-2</v>
      </c>
      <c r="F1181" s="801">
        <v>229509</v>
      </c>
      <c r="G1181" s="802">
        <v>8034</v>
      </c>
      <c r="H1181" s="378"/>
    </row>
    <row r="1182" spans="1:8">
      <c r="B1182" s="799">
        <v>7653</v>
      </c>
      <c r="C1182" s="800" t="s">
        <v>1396</v>
      </c>
      <c r="D1182" s="799" t="s">
        <v>902</v>
      </c>
      <c r="E1182" s="799">
        <v>8.7983520000000006E-3</v>
      </c>
      <c r="F1182" s="801">
        <v>360000</v>
      </c>
      <c r="G1182" s="802">
        <v>3168</v>
      </c>
      <c r="H1182" s="378"/>
    </row>
    <row r="1183" spans="1:8">
      <c r="B1183" s="799">
        <v>7654</v>
      </c>
      <c r="C1183" s="800" t="s">
        <v>1397</v>
      </c>
      <c r="D1183" s="799" t="s">
        <v>902</v>
      </c>
      <c r="E1183" s="799">
        <v>1.4309743999999999E-2</v>
      </c>
      <c r="F1183" s="801">
        <v>64881</v>
      </c>
      <c r="G1183" s="802">
        <v>929</v>
      </c>
      <c r="H1183" s="378"/>
    </row>
    <row r="1184" spans="1:8">
      <c r="B1184" s="799">
        <v>7655</v>
      </c>
      <c r="C1184" s="800" t="s">
        <v>1398</v>
      </c>
      <c r="D1184" s="799" t="s">
        <v>902</v>
      </c>
      <c r="E1184" s="799">
        <v>6.5956369999999997E-3</v>
      </c>
      <c r="F1184" s="801">
        <v>90335</v>
      </c>
      <c r="G1184" s="802">
        <v>596</v>
      </c>
      <c r="H1184" s="378"/>
    </row>
    <row r="1185" spans="2:11">
      <c r="B1185" s="799">
        <v>7656</v>
      </c>
      <c r="C1185" s="800" t="s">
        <v>1399</v>
      </c>
      <c r="D1185" s="799" t="s">
        <v>902</v>
      </c>
      <c r="E1185" s="799">
        <v>3.8496394000000003E-2</v>
      </c>
      <c r="F1185" s="801">
        <v>169684</v>
      </c>
      <c r="G1185" s="802">
        <v>6533</v>
      </c>
      <c r="H1185" s="378"/>
    </row>
    <row r="1186" spans="2:11">
      <c r="B1186" s="799">
        <v>7657</v>
      </c>
      <c r="C1186" s="800" t="s">
        <v>1400</v>
      </c>
      <c r="D1186" s="799" t="s">
        <v>902</v>
      </c>
      <c r="E1186" s="799">
        <v>9.8976300000000006E-4</v>
      </c>
      <c r="F1186" s="801">
        <v>276203</v>
      </c>
      <c r="G1186" s="802">
        <v>274</v>
      </c>
      <c r="H1186" s="378"/>
    </row>
    <row r="1187" spans="2:11" ht="25.5">
      <c r="B1187" s="799">
        <v>7697</v>
      </c>
      <c r="C1187" s="800" t="s">
        <v>1401</v>
      </c>
      <c r="D1187" s="799" t="s">
        <v>897</v>
      </c>
      <c r="E1187" s="799">
        <v>1.872029935</v>
      </c>
      <c r="F1187" s="801">
        <v>11792</v>
      </c>
      <c r="G1187" s="802">
        <v>22075</v>
      </c>
      <c r="H1187" s="378"/>
    </row>
    <row r="1188" spans="2:11" ht="25.5">
      <c r="B1188" s="799">
        <v>7919</v>
      </c>
      <c r="C1188" s="800" t="s">
        <v>1402</v>
      </c>
      <c r="D1188" s="799" t="s">
        <v>924</v>
      </c>
      <c r="E1188" s="799">
        <v>0.14299999999999999</v>
      </c>
      <c r="F1188" s="801">
        <v>38000</v>
      </c>
      <c r="G1188" s="802">
        <v>5434</v>
      </c>
      <c r="H1188" s="378"/>
    </row>
    <row r="1189" spans="2:11">
      <c r="B1189" s="799">
        <v>8254</v>
      </c>
      <c r="C1189" s="800" t="s">
        <v>1403</v>
      </c>
      <c r="D1189" s="799" t="s">
        <v>973</v>
      </c>
      <c r="E1189" s="799">
        <v>1.921018857</v>
      </c>
      <c r="F1189" s="801">
        <v>17900</v>
      </c>
      <c r="G1189" s="802">
        <v>34387</v>
      </c>
      <c r="H1189" s="378"/>
    </row>
    <row r="1190" spans="2:11">
      <c r="B1190" s="799">
        <v>8258</v>
      </c>
      <c r="C1190" s="800" t="s">
        <v>1404</v>
      </c>
      <c r="D1190" s="799" t="s">
        <v>924</v>
      </c>
      <c r="E1190" s="799">
        <v>0.23400213</v>
      </c>
      <c r="F1190" s="801">
        <v>38900</v>
      </c>
      <c r="G1190" s="802">
        <v>9103</v>
      </c>
      <c r="H1190" s="378"/>
    </row>
    <row r="1191" spans="2:11">
      <c r="B1191" s="799">
        <v>8259</v>
      </c>
      <c r="C1191" s="800" t="s">
        <v>1405</v>
      </c>
      <c r="D1191" s="799" t="s">
        <v>928</v>
      </c>
      <c r="E1191" s="799">
        <v>3.150034277</v>
      </c>
      <c r="F1191" s="801">
        <v>20349</v>
      </c>
      <c r="G1191" s="802">
        <v>64101</v>
      </c>
      <c r="H1191" s="378"/>
    </row>
    <row r="1192" spans="2:11">
      <c r="B1192" s="799">
        <v>8262</v>
      </c>
      <c r="C1192" s="800" t="s">
        <v>1406</v>
      </c>
      <c r="D1192" s="799" t="s">
        <v>902</v>
      </c>
      <c r="E1192" s="799">
        <v>2.5303933000000001E-2</v>
      </c>
      <c r="F1192" s="801">
        <v>98413</v>
      </c>
      <c r="G1192" s="802">
        <v>2491</v>
      </c>
      <c r="H1192" s="378"/>
    </row>
    <row r="1193" spans="2:11">
      <c r="B1193" s="799">
        <v>8340</v>
      </c>
      <c r="C1193" s="800" t="s">
        <v>1410</v>
      </c>
      <c r="D1193" s="799" t="s">
        <v>973</v>
      </c>
      <c r="E1193" s="799">
        <v>0.29403247500000002</v>
      </c>
      <c r="F1193" s="801">
        <v>10367</v>
      </c>
      <c r="G1193" s="802">
        <v>3049</v>
      </c>
      <c r="H1193" s="378"/>
    </row>
    <row r="1194" spans="2:11">
      <c r="B1194" s="799">
        <v>8475</v>
      </c>
      <c r="C1194" s="800" t="s">
        <v>1277</v>
      </c>
      <c r="D1194" s="799" t="s">
        <v>973</v>
      </c>
      <c r="E1194" s="799">
        <v>0.125324675</v>
      </c>
      <c r="F1194" s="801">
        <v>5950</v>
      </c>
      <c r="G1194" s="802">
        <v>746</v>
      </c>
      <c r="H1194" s="378"/>
    </row>
    <row r="1195" spans="2:11" ht="25.5">
      <c r="B1195" s="799">
        <v>8689</v>
      </c>
      <c r="C1195" s="800" t="s">
        <v>1407</v>
      </c>
      <c r="D1195" s="799" t="s">
        <v>907</v>
      </c>
      <c r="E1195" s="799">
        <v>0.238892774517</v>
      </c>
      <c r="F1195" s="801">
        <v>106000</v>
      </c>
      <c r="G1195" s="802">
        <v>25323</v>
      </c>
      <c r="H1195" s="378"/>
    </row>
    <row r="1196" spans="2:11" ht="38.25">
      <c r="B1196" s="799">
        <v>10890</v>
      </c>
      <c r="C1196" s="800" t="s">
        <v>1408</v>
      </c>
      <c r="D1196" s="799" t="s">
        <v>928</v>
      </c>
      <c r="E1196" s="799">
        <v>5.25</v>
      </c>
      <c r="F1196" s="801">
        <v>50337</v>
      </c>
      <c r="G1196" s="802">
        <v>264270</v>
      </c>
      <c r="H1196" s="378"/>
    </row>
    <row r="1197" spans="2:11">
      <c r="H1197" s="705"/>
      <c r="K1197" s="770"/>
    </row>
    <row r="1198" spans="2:11">
      <c r="B1198" s="861"/>
      <c r="H1198" s="840"/>
    </row>
    <row r="1199" spans="2:11">
      <c r="B1199" s="861"/>
      <c r="H1199" s="842"/>
      <c r="I1199" s="771"/>
    </row>
    <row r="1200" spans="2:11">
      <c r="B1200" s="861"/>
    </row>
    <row r="1201" spans="2:8">
      <c r="B1201" s="861"/>
    </row>
    <row r="1202" spans="2:8">
      <c r="B1202" s="861"/>
    </row>
    <row r="1203" spans="2:8">
      <c r="B1203" s="862"/>
      <c r="H1203" s="843"/>
    </row>
    <row r="1204" spans="2:8">
      <c r="H1204" s="843"/>
    </row>
  </sheetData>
  <autoFilter ref="A3:H1202" xr:uid="{00000000-0009-0000-0000-000015000000}"/>
  <mergeCells count="1">
    <mergeCell ref="B1:G1"/>
  </mergeCells>
  <printOptions horizontalCentered="1"/>
  <pageMargins left="0.78740157480314965" right="0.59055118110236227" top="0.59055118110236227" bottom="0.47244094488188981" header="0.31496062992125984" footer="0.31496062992125984"/>
  <pageSetup scale="70" fitToHeight="0" orientation="portrait" horizontalDpi="300" verticalDpi="300" r:id="rId1"/>
  <rowBreaks count="25" manualBreakCount="25">
    <brk id="55" min="1" max="6" man="1"/>
    <brk id="125" min="1" max="6" man="1"/>
    <brk id="181" min="1" max="6" man="1"/>
    <brk id="240" min="1" max="6" man="1"/>
    <brk id="293" min="1" max="6" man="1"/>
    <brk id="342" min="1" max="6" man="1"/>
    <brk id="398" min="1" max="6" man="1"/>
    <brk id="443" min="1" max="6" man="1"/>
    <brk id="502" min="1" max="6" man="1"/>
    <brk id="550" min="1" max="6" man="1"/>
    <brk id="606" min="1" max="6" man="1"/>
    <brk id="652" min="1" max="6" man="1"/>
    <brk id="694" min="1" max="6" man="1"/>
    <brk id="744" min="1" max="6" man="1"/>
    <brk id="789" min="1" max="6" man="1"/>
    <brk id="831" min="1" max="6" man="1"/>
    <brk id="877" min="1" max="6" man="1"/>
    <brk id="905" min="1" max="6" man="1"/>
    <brk id="932" min="1" max="6" man="1"/>
    <brk id="974" min="1" max="6" man="1"/>
    <brk id="1020" min="1" max="6" man="1"/>
    <brk id="1066" min="1" max="6" man="1"/>
    <brk id="1100" min="1" max="6" man="1"/>
    <brk id="1136" min="1" max="6" man="1"/>
    <brk id="1175" min="1" max="6"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7">
    <pageSetUpPr fitToPage="1"/>
  </sheetPr>
  <dimension ref="A1:R1214"/>
  <sheetViews>
    <sheetView view="pageBreakPreview" topLeftCell="A1175" zoomScale="55" zoomScaleNormal="100" zoomScaleSheetLayoutView="55" workbookViewId="0">
      <selection activeCell="F41" sqref="F41"/>
    </sheetView>
  </sheetViews>
  <sheetFormatPr baseColWidth="10" defaultColWidth="11.42578125" defaultRowHeight="12.75"/>
  <cols>
    <col min="1" max="1" width="7" style="834" customWidth="1"/>
    <col min="2" max="2" width="10.28515625" style="272" customWidth="1"/>
    <col min="3" max="3" width="63.28515625" style="544" customWidth="1"/>
    <col min="4" max="4" width="9.7109375" style="545" customWidth="1"/>
    <col min="5" max="5" width="10.7109375" style="272" customWidth="1"/>
    <col min="6" max="6" width="15.5703125" style="273" customWidth="1"/>
    <col min="7" max="7" width="19.85546875" style="273" customWidth="1"/>
    <col min="8" max="8" width="16" style="273" customWidth="1"/>
    <col min="9" max="9" width="11.85546875" style="273" customWidth="1"/>
    <col min="10" max="10" width="11.42578125" style="270" customWidth="1"/>
    <col min="11" max="11" width="22.5703125" style="378" bestFit="1" customWidth="1"/>
    <col min="12" max="12" width="17.5703125" style="378" bestFit="1" customWidth="1"/>
    <col min="13" max="13" width="22.140625" style="378" bestFit="1" customWidth="1"/>
    <col min="14" max="14" width="15.7109375" style="836" bestFit="1" customWidth="1"/>
    <col min="15" max="15" width="10.7109375" style="836" customWidth="1"/>
    <col min="16" max="16" width="11.42578125" style="270"/>
    <col min="17" max="17" width="18" style="270" bestFit="1" customWidth="1"/>
    <col min="18" max="18" width="18.7109375" style="270" bestFit="1" customWidth="1"/>
    <col min="19" max="19" width="16.28515625" style="270" bestFit="1" customWidth="1"/>
    <col min="20" max="20" width="11.42578125" style="270" customWidth="1"/>
    <col min="21" max="16384" width="11.42578125" style="270"/>
  </cols>
  <sheetData>
    <row r="1" spans="1:15" ht="31.5" customHeight="1">
      <c r="B1" s="2983">
        <f>'DATOS ENTRADA'!$C$6</f>
        <v>0</v>
      </c>
      <c r="C1" s="2983"/>
      <c r="D1" s="2983"/>
      <c r="E1" s="2983"/>
      <c r="F1" s="2983"/>
      <c r="G1" s="2983"/>
      <c r="H1" s="772"/>
      <c r="I1" s="772"/>
    </row>
    <row r="2" spans="1:15" ht="7.5" customHeight="1">
      <c r="B2" s="1748"/>
      <c r="C2" s="1749"/>
      <c r="D2" s="1748"/>
      <c r="E2" s="1748"/>
      <c r="F2" s="1748"/>
      <c r="G2" s="1748"/>
      <c r="H2" s="772"/>
      <c r="I2" s="772"/>
    </row>
    <row r="3" spans="1:15" s="271" customFormat="1" ht="18" customHeight="1">
      <c r="A3" s="835"/>
      <c r="B3" s="1750" t="s">
        <v>890</v>
      </c>
      <c r="C3" s="1751" t="s">
        <v>891</v>
      </c>
      <c r="D3" s="1750" t="s">
        <v>892</v>
      </c>
      <c r="E3" s="1750" t="s">
        <v>690</v>
      </c>
      <c r="F3" s="1752" t="s">
        <v>893</v>
      </c>
      <c r="G3" s="1752" t="s">
        <v>894</v>
      </c>
      <c r="H3" s="773"/>
      <c r="I3" s="773"/>
      <c r="K3" s="765"/>
      <c r="L3" s="766"/>
      <c r="M3" s="766"/>
      <c r="N3" s="841"/>
      <c r="O3" s="841"/>
    </row>
    <row r="4" spans="1:15" ht="15">
      <c r="A4" s="836" t="e">
        <f>VLOOKUP(B4,#REF!,1,0)-B4</f>
        <v>#REF!</v>
      </c>
      <c r="B4" s="795">
        <v>3007</v>
      </c>
      <c r="C4" s="796" t="s">
        <v>895</v>
      </c>
      <c r="D4" s="795" t="s">
        <v>777</v>
      </c>
      <c r="E4" s="795"/>
      <c r="F4" s="795"/>
      <c r="G4" s="797">
        <v>820</v>
      </c>
      <c r="H4" s="798">
        <f>SUM(G5:G8)</f>
        <v>820</v>
      </c>
      <c r="I4" s="798">
        <f>+G4-H4</f>
        <v>0</v>
      </c>
      <c r="J4" s="1753" t="e">
        <f>SUMIF(#REF!,B4,#REF!)</f>
        <v>#REF!</v>
      </c>
      <c r="K4" s="1754"/>
      <c r="L4" s="1755"/>
      <c r="M4" s="1756" t="e">
        <f>+G4*J4</f>
        <v>#REF!</v>
      </c>
      <c r="N4" s="863"/>
      <c r="O4" s="864"/>
    </row>
    <row r="5" spans="1:15">
      <c r="B5" s="799">
        <v>4278</v>
      </c>
      <c r="C5" s="800" t="s">
        <v>896</v>
      </c>
      <c r="D5" s="799" t="s">
        <v>897</v>
      </c>
      <c r="E5" s="799">
        <v>1.18000004440546E-2</v>
      </c>
      <c r="F5" s="801">
        <v>19843</v>
      </c>
      <c r="G5" s="802">
        <v>235</v>
      </c>
      <c r="H5" s="803"/>
      <c r="I5" s="803"/>
      <c r="J5" s="804"/>
      <c r="K5" s="805" t="e">
        <f>G5*$J$4</f>
        <v>#REF!</v>
      </c>
      <c r="L5" s="806" t="e">
        <f>K5/$K$1197</f>
        <v>#REF!</v>
      </c>
      <c r="M5" s="401"/>
      <c r="N5" s="378"/>
      <c r="O5" s="378"/>
    </row>
    <row r="6" spans="1:15">
      <c r="B6" s="799">
        <v>6092</v>
      </c>
      <c r="C6" s="800" t="s">
        <v>898</v>
      </c>
      <c r="D6" s="799" t="s">
        <v>899</v>
      </c>
      <c r="E6" s="799">
        <v>4.5999999999999999E-2</v>
      </c>
      <c r="F6" s="801">
        <v>2000</v>
      </c>
      <c r="G6" s="802">
        <v>92</v>
      </c>
      <c r="H6" s="803"/>
      <c r="I6" s="803"/>
      <c r="J6" s="804"/>
      <c r="K6" s="805" t="e">
        <f>G6*$J$4</f>
        <v>#REF!</v>
      </c>
      <c r="L6" s="806" t="e">
        <f>K6/$K$1197</f>
        <v>#REF!</v>
      </c>
      <c r="M6" s="401"/>
      <c r="N6" s="378"/>
      <c r="O6" s="378"/>
    </row>
    <row r="7" spans="1:15">
      <c r="B7" s="799">
        <v>7260</v>
      </c>
      <c r="C7" s="800" t="s">
        <v>900</v>
      </c>
      <c r="D7" s="799" t="s">
        <v>519</v>
      </c>
      <c r="E7" s="799">
        <v>7.1400001645088196E-2</v>
      </c>
      <c r="F7" s="801">
        <v>6426</v>
      </c>
      <c r="G7" s="802">
        <v>459</v>
      </c>
      <c r="H7" s="803"/>
      <c r="I7" s="803"/>
      <c r="J7" s="804"/>
      <c r="K7" s="805" t="e">
        <f>G7*$J$4</f>
        <v>#REF!</v>
      </c>
      <c r="L7" s="806" t="e">
        <f>K7/$K$1197</f>
        <v>#REF!</v>
      </c>
      <c r="M7" s="401"/>
      <c r="N7" s="378"/>
      <c r="O7" s="378"/>
    </row>
    <row r="8" spans="1:15">
      <c r="B8" s="799">
        <v>7680</v>
      </c>
      <c r="C8" s="800" t="s">
        <v>901</v>
      </c>
      <c r="D8" s="799" t="s">
        <v>902</v>
      </c>
      <c r="E8" s="799">
        <v>5.0000002374872598E-4</v>
      </c>
      <c r="F8" s="801">
        <v>67552</v>
      </c>
      <c r="G8" s="802">
        <v>34</v>
      </c>
      <c r="H8" s="803"/>
      <c r="I8" s="803"/>
      <c r="J8" s="807"/>
      <c r="K8" s="865" t="e">
        <f>G8*$J$4</f>
        <v>#REF!</v>
      </c>
      <c r="L8" s="806" t="e">
        <f>K8/$K$1197</f>
        <v>#REF!</v>
      </c>
      <c r="M8" s="392"/>
      <c r="N8" s="378"/>
      <c r="O8" s="378"/>
    </row>
    <row r="9" spans="1:15" ht="30">
      <c r="A9" s="836" t="e">
        <f>VLOOKUP(B9,#REF!,1,0)-B9</f>
        <v>#REF!</v>
      </c>
      <c r="B9" s="795">
        <v>3009</v>
      </c>
      <c r="C9" s="796" t="s">
        <v>903</v>
      </c>
      <c r="D9" s="795" t="s">
        <v>904</v>
      </c>
      <c r="E9" s="795"/>
      <c r="F9" s="795"/>
      <c r="G9" s="797">
        <v>37512</v>
      </c>
      <c r="H9" s="798">
        <f>SUM(G10:G11)</f>
        <v>37512</v>
      </c>
      <c r="I9" s="798">
        <f>+G9-H9</f>
        <v>0</v>
      </c>
      <c r="J9" s="1753" t="e">
        <f>SUMIF(#REF!,B9,#REF!)</f>
        <v>#REF!</v>
      </c>
      <c r="K9" s="1754"/>
      <c r="L9" s="1755"/>
      <c r="M9" s="1756" t="e">
        <f>+G9*J9</f>
        <v>#REF!</v>
      </c>
      <c r="N9" s="863"/>
      <c r="O9" s="864"/>
    </row>
    <row r="10" spans="1:15">
      <c r="B10" s="799">
        <v>4278</v>
      </c>
      <c r="C10" s="800" t="s">
        <v>896</v>
      </c>
      <c r="D10" s="799" t="s">
        <v>897</v>
      </c>
      <c r="E10" s="799">
        <v>1.8400000333786</v>
      </c>
      <c r="F10" s="801">
        <v>19843</v>
      </c>
      <c r="G10" s="802">
        <v>36512</v>
      </c>
      <c r="H10" s="803"/>
      <c r="I10" s="803"/>
      <c r="J10" s="804"/>
      <c r="K10" s="805" t="e">
        <f>G10*$J$9</f>
        <v>#REF!</v>
      </c>
      <c r="L10" s="806" t="e">
        <f>K10/$K$1197</f>
        <v>#REF!</v>
      </c>
      <c r="M10" s="401"/>
      <c r="N10" s="378"/>
      <c r="O10" s="378"/>
    </row>
    <row r="11" spans="1:15">
      <c r="B11" s="799">
        <v>6092</v>
      </c>
      <c r="C11" s="800" t="s">
        <v>898</v>
      </c>
      <c r="D11" s="799" t="s">
        <v>899</v>
      </c>
      <c r="E11" s="799">
        <v>0.5</v>
      </c>
      <c r="F11" s="801">
        <v>2000</v>
      </c>
      <c r="G11" s="802">
        <v>1000</v>
      </c>
      <c r="H11" s="803"/>
      <c r="I11" s="803"/>
      <c r="J11" s="807"/>
      <c r="K11" s="865" t="e">
        <f>G11*$J$9</f>
        <v>#REF!</v>
      </c>
      <c r="L11" s="806" t="e">
        <f>K11/$K$1197</f>
        <v>#REF!</v>
      </c>
      <c r="M11" s="392"/>
      <c r="N11" s="378"/>
      <c r="O11" s="378"/>
    </row>
    <row r="12" spans="1:15" ht="30">
      <c r="A12" s="836" t="e">
        <f>VLOOKUP(B12,#REF!,1,0)-B12</f>
        <v>#REF!</v>
      </c>
      <c r="B12" s="795">
        <v>3015</v>
      </c>
      <c r="C12" s="796" t="s">
        <v>905</v>
      </c>
      <c r="D12" s="795" t="s">
        <v>519</v>
      </c>
      <c r="E12" s="795"/>
      <c r="F12" s="795"/>
      <c r="G12" s="797">
        <v>226170</v>
      </c>
      <c r="H12" s="798">
        <f>SUM(G13:G16)</f>
        <v>226170</v>
      </c>
      <c r="I12" s="798">
        <f>+G12-H12</f>
        <v>0</v>
      </c>
      <c r="J12" s="1753" t="e">
        <f>SUMIF(#REF!,B12,#REF!)</f>
        <v>#REF!</v>
      </c>
      <c r="K12" s="1754"/>
      <c r="L12" s="1755"/>
      <c r="M12" s="1756" t="e">
        <f>+G12*J12</f>
        <v>#REF!</v>
      </c>
      <c r="N12" s="863"/>
      <c r="O12" s="864"/>
    </row>
    <row r="13" spans="1:15">
      <c r="B13" s="799">
        <v>4283</v>
      </c>
      <c r="C13" s="800" t="s">
        <v>906</v>
      </c>
      <c r="D13" s="799" t="s">
        <v>907</v>
      </c>
      <c r="E13" s="799">
        <v>0.19141875</v>
      </c>
      <c r="F13" s="801">
        <v>233157</v>
      </c>
      <c r="G13" s="802">
        <v>44631</v>
      </c>
      <c r="H13" s="803"/>
      <c r="I13" s="803"/>
      <c r="J13" s="804"/>
      <c r="K13" s="805" t="e">
        <f t="shared" ref="K13:K16" si="0">G13*$J$12</f>
        <v>#REF!</v>
      </c>
      <c r="L13" s="806" t="e">
        <f>K13/$K$1197</f>
        <v>#REF!</v>
      </c>
      <c r="M13" s="401"/>
      <c r="N13" s="378"/>
      <c r="O13" s="378"/>
    </row>
    <row r="14" spans="1:15" ht="25.5">
      <c r="B14" s="799">
        <v>5890</v>
      </c>
      <c r="C14" s="800" t="s">
        <v>908</v>
      </c>
      <c r="D14" s="799" t="s">
        <v>897</v>
      </c>
      <c r="E14" s="799">
        <v>1.5</v>
      </c>
      <c r="F14" s="801">
        <v>80859</v>
      </c>
      <c r="G14" s="802">
        <v>121289</v>
      </c>
      <c r="H14" s="803"/>
      <c r="I14" s="803"/>
      <c r="J14" s="804"/>
      <c r="K14" s="805" t="e">
        <f t="shared" si="0"/>
        <v>#REF!</v>
      </c>
      <c r="L14" s="806" t="e">
        <f>K14/$K$1197</f>
        <v>#REF!</v>
      </c>
      <c r="M14" s="401"/>
      <c r="N14" s="378"/>
      <c r="O14" s="378"/>
    </row>
    <row r="15" spans="1:15" ht="15">
      <c r="B15" s="799">
        <v>6092</v>
      </c>
      <c r="C15" s="800" t="s">
        <v>898</v>
      </c>
      <c r="D15" s="799" t="s">
        <v>899</v>
      </c>
      <c r="E15" s="799">
        <v>2</v>
      </c>
      <c r="F15" s="801">
        <v>2000</v>
      </c>
      <c r="G15" s="802">
        <v>4000</v>
      </c>
      <c r="H15" s="798"/>
      <c r="I15" s="798"/>
      <c r="J15" s="866"/>
      <c r="K15" s="805" t="e">
        <f t="shared" si="0"/>
        <v>#REF!</v>
      </c>
      <c r="L15" s="806" t="e">
        <f>K15/$K$1197</f>
        <v>#REF!</v>
      </c>
      <c r="M15" s="867"/>
      <c r="N15" s="378"/>
      <c r="O15" s="378"/>
    </row>
    <row r="16" spans="1:15">
      <c r="B16" s="799">
        <v>8968</v>
      </c>
      <c r="C16" s="800" t="s">
        <v>909</v>
      </c>
      <c r="D16" s="799" t="s">
        <v>899</v>
      </c>
      <c r="E16" s="799">
        <v>56.25</v>
      </c>
      <c r="F16" s="801">
        <v>1000</v>
      </c>
      <c r="G16" s="802">
        <v>56250</v>
      </c>
      <c r="H16" s="868"/>
      <c r="I16" s="803"/>
      <c r="J16" s="804"/>
      <c r="K16" s="865" t="e">
        <f t="shared" si="0"/>
        <v>#REF!</v>
      </c>
      <c r="L16" s="806" t="e">
        <f>K16/$K$1197</f>
        <v>#REF!</v>
      </c>
      <c r="M16" s="401"/>
      <c r="N16" s="378"/>
      <c r="O16" s="378"/>
    </row>
    <row r="17" spans="1:15" ht="60">
      <c r="A17" s="836" t="e">
        <f>VLOOKUP(B17,#REF!,1,0)-B17</f>
        <v>#REF!</v>
      </c>
      <c r="B17" s="795">
        <v>3017</v>
      </c>
      <c r="C17" s="796" t="s">
        <v>910</v>
      </c>
      <c r="D17" s="795" t="s">
        <v>904</v>
      </c>
      <c r="E17" s="795"/>
      <c r="F17" s="795"/>
      <c r="G17" s="797">
        <v>37721</v>
      </c>
      <c r="H17" s="798">
        <f>SUM(G18:G19)</f>
        <v>37721</v>
      </c>
      <c r="I17" s="798">
        <f>+G17-H17</f>
        <v>0</v>
      </c>
      <c r="J17" s="1753" t="e">
        <f>SUMIF(#REF!,B17,#REF!)</f>
        <v>#REF!</v>
      </c>
      <c r="K17" s="1754"/>
      <c r="L17" s="1755"/>
      <c r="M17" s="1756" t="e">
        <f>+G17*J17</f>
        <v>#REF!</v>
      </c>
      <c r="N17" s="863"/>
      <c r="O17" s="864"/>
    </row>
    <row r="18" spans="1:15" ht="15">
      <c r="B18" s="799">
        <v>7231</v>
      </c>
      <c r="C18" s="800" t="s">
        <v>911</v>
      </c>
      <c r="D18" s="799" t="s">
        <v>904</v>
      </c>
      <c r="E18" s="799">
        <v>1</v>
      </c>
      <c r="F18" s="801">
        <v>4667</v>
      </c>
      <c r="G18" s="802">
        <v>4667</v>
      </c>
      <c r="H18" s="798"/>
      <c r="I18" s="798"/>
      <c r="J18" s="866"/>
      <c r="K18" s="805" t="e">
        <f t="shared" ref="K18:K19" si="1">G18*$J$17</f>
        <v>#REF!</v>
      </c>
      <c r="L18" s="806" t="e">
        <f>K18/$K$1197</f>
        <v>#REF!</v>
      </c>
      <c r="M18" s="867"/>
      <c r="N18" s="378"/>
      <c r="O18" s="378"/>
    </row>
    <row r="19" spans="1:15">
      <c r="B19" s="799">
        <v>7462</v>
      </c>
      <c r="C19" s="800" t="s">
        <v>912</v>
      </c>
      <c r="D19" s="799" t="s">
        <v>913</v>
      </c>
      <c r="E19" s="799">
        <v>21</v>
      </c>
      <c r="F19" s="801">
        <v>1574</v>
      </c>
      <c r="G19" s="802">
        <v>33054</v>
      </c>
      <c r="H19" s="803"/>
      <c r="I19" s="803"/>
      <c r="J19" s="807"/>
      <c r="K19" s="865" t="e">
        <f t="shared" si="1"/>
        <v>#REF!</v>
      </c>
      <c r="L19" s="806" t="e">
        <f>K19/$K$1197</f>
        <v>#REF!</v>
      </c>
      <c r="M19" s="392"/>
      <c r="N19" s="378"/>
      <c r="O19" s="378"/>
    </row>
    <row r="20" spans="1:15" ht="30">
      <c r="A20" s="836" t="e">
        <f>VLOOKUP(B20,#REF!,1,0)-B20</f>
        <v>#REF!</v>
      </c>
      <c r="B20" s="795">
        <v>3018</v>
      </c>
      <c r="C20" s="796" t="s">
        <v>914</v>
      </c>
      <c r="D20" s="795" t="s">
        <v>904</v>
      </c>
      <c r="E20" s="795"/>
      <c r="F20" s="795"/>
      <c r="G20" s="797">
        <v>80447</v>
      </c>
      <c r="H20" s="798">
        <f>SUM(G21:G23)</f>
        <v>80447</v>
      </c>
      <c r="I20" s="798">
        <f>+G20-H20</f>
        <v>0</v>
      </c>
      <c r="J20" s="1753" t="e">
        <f>SUMIF(#REF!,B20,#REF!)</f>
        <v>#REF!</v>
      </c>
      <c r="K20" s="1754"/>
      <c r="L20" s="1755"/>
      <c r="M20" s="1756" t="e">
        <f>+G20*J20</f>
        <v>#REF!</v>
      </c>
      <c r="N20" s="863"/>
      <c r="O20" s="864"/>
    </row>
    <row r="21" spans="1:15">
      <c r="B21" s="799">
        <v>4274</v>
      </c>
      <c r="C21" s="800" t="s">
        <v>915</v>
      </c>
      <c r="D21" s="799" t="s">
        <v>907</v>
      </c>
      <c r="E21" s="799">
        <v>3.39959711987525E-2</v>
      </c>
      <c r="F21" s="801">
        <v>219159</v>
      </c>
      <c r="G21" s="802">
        <v>7451</v>
      </c>
      <c r="H21" s="803"/>
      <c r="I21" s="803"/>
      <c r="J21" s="804"/>
      <c r="K21" s="805" t="e">
        <f t="shared" ref="K21:K23" si="2">G21*$J$20</f>
        <v>#REF!</v>
      </c>
      <c r="L21" s="806" t="e">
        <f>K21/$K$1197</f>
        <v>#REF!</v>
      </c>
      <c r="M21" s="401"/>
      <c r="N21" s="378"/>
      <c r="O21" s="378"/>
    </row>
    <row r="22" spans="1:15">
      <c r="B22" s="799">
        <v>6092</v>
      </c>
      <c r="C22" s="800" t="s">
        <v>898</v>
      </c>
      <c r="D22" s="799" t="s">
        <v>899</v>
      </c>
      <c r="E22" s="799">
        <v>0.5</v>
      </c>
      <c r="F22" s="801">
        <v>2000</v>
      </c>
      <c r="G22" s="802">
        <v>1000</v>
      </c>
      <c r="H22" s="803"/>
      <c r="I22" s="803"/>
      <c r="J22" s="804"/>
      <c r="K22" s="805" t="e">
        <f t="shared" si="2"/>
        <v>#REF!</v>
      </c>
      <c r="L22" s="806" t="e">
        <f>K22/$K$1197</f>
        <v>#REF!</v>
      </c>
      <c r="M22" s="401"/>
      <c r="N22" s="378"/>
      <c r="O22" s="378"/>
    </row>
    <row r="23" spans="1:15" ht="15">
      <c r="B23" s="799">
        <v>7229</v>
      </c>
      <c r="C23" s="800" t="s">
        <v>916</v>
      </c>
      <c r="D23" s="799" t="s">
        <v>904</v>
      </c>
      <c r="E23" s="799">
        <v>1.1000000238418499</v>
      </c>
      <c r="F23" s="801">
        <v>65450</v>
      </c>
      <c r="G23" s="802">
        <v>71996</v>
      </c>
      <c r="H23" s="798"/>
      <c r="I23" s="798"/>
      <c r="J23" s="869"/>
      <c r="K23" s="805" t="e">
        <f t="shared" si="2"/>
        <v>#REF!</v>
      </c>
      <c r="L23" s="806" t="e">
        <f>K23/$K$1197</f>
        <v>#REF!</v>
      </c>
      <c r="M23" s="870"/>
      <c r="N23" s="378"/>
      <c r="O23" s="378"/>
    </row>
    <row r="24" spans="1:15" ht="30">
      <c r="A24" s="836" t="e">
        <f>VLOOKUP(B24,#REF!,1,0)-B24</f>
        <v>#REF!</v>
      </c>
      <c r="B24" s="795">
        <v>3022</v>
      </c>
      <c r="C24" s="796" t="s">
        <v>917</v>
      </c>
      <c r="D24" s="795" t="s">
        <v>904</v>
      </c>
      <c r="E24" s="795"/>
      <c r="F24" s="795"/>
      <c r="G24" s="797">
        <v>52471</v>
      </c>
      <c r="H24" s="798">
        <f>SUM(G25:G27)</f>
        <v>49496</v>
      </c>
      <c r="I24" s="798">
        <f>+G24-H24</f>
        <v>2975</v>
      </c>
      <c r="J24" s="1753" t="e">
        <f>SUMIF(#REF!,B24,#REF!)</f>
        <v>#REF!</v>
      </c>
      <c r="K24" s="1754"/>
      <c r="L24" s="1755"/>
      <c r="M24" s="1756" t="e">
        <f>+G24*J24</f>
        <v>#REF!</v>
      </c>
      <c r="N24" s="378"/>
      <c r="O24" s="378"/>
    </row>
    <row r="25" spans="1:15">
      <c r="B25" s="799">
        <v>4279</v>
      </c>
      <c r="C25" s="800" t="s">
        <v>918</v>
      </c>
      <c r="D25" s="799" t="s">
        <v>897</v>
      </c>
      <c r="E25" s="799">
        <v>0.67000001668929998</v>
      </c>
      <c r="F25" s="801">
        <v>27978</v>
      </c>
      <c r="G25" s="802">
        <v>18746</v>
      </c>
      <c r="H25" s="803"/>
      <c r="I25" s="803"/>
      <c r="J25" s="804"/>
      <c r="K25" s="805" t="e">
        <f>G25*$J$24</f>
        <v>#REF!</v>
      </c>
      <c r="L25" s="806" t="e">
        <f>K25/$K$1197</f>
        <v>#REF!</v>
      </c>
      <c r="M25" s="401"/>
      <c r="N25" s="378"/>
      <c r="O25" s="378"/>
    </row>
    <row r="26" spans="1:15" ht="15">
      <c r="B26" s="799">
        <v>6092</v>
      </c>
      <c r="C26" s="800" t="s">
        <v>898</v>
      </c>
      <c r="D26" s="799" t="s">
        <v>899</v>
      </c>
      <c r="E26" s="799">
        <v>0.5</v>
      </c>
      <c r="F26" s="801">
        <v>2000</v>
      </c>
      <c r="G26" s="802">
        <v>1000</v>
      </c>
      <c r="H26" s="798"/>
      <c r="I26" s="798"/>
      <c r="J26" s="866"/>
      <c r="K26" s="805" t="e">
        <f t="shared" ref="K26:K28" si="3">G26*$J$24</f>
        <v>#REF!</v>
      </c>
      <c r="L26" s="806" t="e">
        <f t="shared" ref="L26:L28" si="4">K26/$K$1197</f>
        <v>#REF!</v>
      </c>
      <c r="M26" s="867"/>
      <c r="N26" s="378"/>
      <c r="O26" s="378"/>
    </row>
    <row r="27" spans="1:15" ht="25.5">
      <c r="B27" s="799">
        <v>6140</v>
      </c>
      <c r="C27" s="800" t="s">
        <v>919</v>
      </c>
      <c r="D27" s="799" t="s">
        <v>897</v>
      </c>
      <c r="E27" s="799">
        <v>0.5</v>
      </c>
      <c r="F27" s="801">
        <v>59500</v>
      </c>
      <c r="G27" s="802">
        <v>29750</v>
      </c>
      <c r="H27" s="798"/>
      <c r="I27" s="798"/>
      <c r="J27" s="866"/>
      <c r="K27" s="805" t="e">
        <f t="shared" si="3"/>
        <v>#REF!</v>
      </c>
      <c r="L27" s="806" t="e">
        <f t="shared" si="4"/>
        <v>#REF!</v>
      </c>
      <c r="M27" s="867"/>
      <c r="N27" s="378"/>
      <c r="O27" s="378"/>
    </row>
    <row r="28" spans="1:15" ht="25.5">
      <c r="B28" s="799">
        <v>7439</v>
      </c>
      <c r="C28" s="800" t="s">
        <v>920</v>
      </c>
      <c r="D28" s="799" t="s">
        <v>897</v>
      </c>
      <c r="E28" s="799">
        <v>0.5</v>
      </c>
      <c r="F28" s="801">
        <v>5950</v>
      </c>
      <c r="G28" s="802">
        <v>2975</v>
      </c>
      <c r="H28" s="798"/>
      <c r="I28" s="798"/>
      <c r="J28" s="866"/>
      <c r="K28" s="805" t="e">
        <f t="shared" si="3"/>
        <v>#REF!</v>
      </c>
      <c r="L28" s="806" t="e">
        <f t="shared" si="4"/>
        <v>#REF!</v>
      </c>
      <c r="M28" s="867"/>
      <c r="N28" s="378"/>
      <c r="O28" s="378"/>
    </row>
    <row r="29" spans="1:15" ht="30">
      <c r="A29" s="836" t="e">
        <f>VLOOKUP(B29,#REF!,1,0)-B29</f>
        <v>#REF!</v>
      </c>
      <c r="B29" s="795">
        <v>3024</v>
      </c>
      <c r="C29" s="796" t="s">
        <v>921</v>
      </c>
      <c r="D29" s="795" t="s">
        <v>904</v>
      </c>
      <c r="E29" s="795"/>
      <c r="F29" s="795"/>
      <c r="G29" s="797">
        <v>121032</v>
      </c>
      <c r="H29" s="798">
        <f>SUM(G30:G35)</f>
        <v>121032</v>
      </c>
      <c r="I29" s="798">
        <f>+G29-H29</f>
        <v>0</v>
      </c>
      <c r="J29" s="1753" t="e">
        <f>SUMIF(#REF!,B29,#REF!)</f>
        <v>#REF!</v>
      </c>
      <c r="K29" s="1754"/>
      <c r="L29" s="1755"/>
      <c r="M29" s="1756" t="e">
        <f>+G29*J29</f>
        <v>#REF!</v>
      </c>
      <c r="N29" s="863"/>
      <c r="O29" s="864"/>
    </row>
    <row r="30" spans="1:15">
      <c r="B30" s="799">
        <v>2307</v>
      </c>
      <c r="C30" s="800" t="s">
        <v>922</v>
      </c>
      <c r="D30" s="799" t="s">
        <v>904</v>
      </c>
      <c r="E30" s="799">
        <v>1.20000004768371</v>
      </c>
      <c r="F30" s="801">
        <v>45740</v>
      </c>
      <c r="G30" s="802">
        <v>54889</v>
      </c>
      <c r="H30" s="803"/>
      <c r="I30" s="803"/>
      <c r="J30" s="804"/>
      <c r="K30" s="805" t="e">
        <f t="shared" ref="K30:K35" si="5">G30*$J$29</f>
        <v>#REF!</v>
      </c>
      <c r="L30" s="806" t="e">
        <f t="shared" ref="L30:L35" si="6">K30/$K$1197</f>
        <v>#REF!</v>
      </c>
      <c r="M30" s="401"/>
      <c r="N30" s="378"/>
      <c r="O30" s="378"/>
    </row>
    <row r="31" spans="1:15">
      <c r="B31" s="799">
        <v>4274</v>
      </c>
      <c r="C31" s="800" t="s">
        <v>915</v>
      </c>
      <c r="D31" s="799" t="s">
        <v>907</v>
      </c>
      <c r="E31" s="799">
        <v>8.5040971959382303E-2</v>
      </c>
      <c r="F31" s="801">
        <v>219159</v>
      </c>
      <c r="G31" s="802">
        <v>18638</v>
      </c>
      <c r="H31" s="803"/>
      <c r="I31" s="803"/>
      <c r="J31" s="804"/>
      <c r="K31" s="805" t="e">
        <f t="shared" si="5"/>
        <v>#REF!</v>
      </c>
      <c r="L31" s="806" t="e">
        <f t="shared" si="6"/>
        <v>#REF!</v>
      </c>
      <c r="M31" s="401"/>
      <c r="N31" s="378"/>
      <c r="O31" s="378"/>
    </row>
    <row r="32" spans="1:15" ht="25.5">
      <c r="B32" s="799">
        <v>5661</v>
      </c>
      <c r="C32" s="800" t="s">
        <v>923</v>
      </c>
      <c r="D32" s="799" t="s">
        <v>924</v>
      </c>
      <c r="E32" s="799">
        <v>8.3300001919269603E-2</v>
      </c>
      <c r="F32" s="801">
        <v>59500</v>
      </c>
      <c r="G32" s="802">
        <v>4957</v>
      </c>
      <c r="H32" s="803"/>
      <c r="I32" s="803"/>
      <c r="J32" s="804"/>
      <c r="K32" s="805" t="e">
        <f t="shared" si="5"/>
        <v>#REF!</v>
      </c>
      <c r="L32" s="806" t="e">
        <f t="shared" si="6"/>
        <v>#REF!</v>
      </c>
      <c r="M32" s="401"/>
      <c r="N32" s="378"/>
      <c r="O32" s="378"/>
    </row>
    <row r="33" spans="1:15">
      <c r="B33" s="799">
        <v>6092</v>
      </c>
      <c r="C33" s="800" t="s">
        <v>898</v>
      </c>
      <c r="D33" s="799" t="s">
        <v>899</v>
      </c>
      <c r="E33" s="799">
        <v>0.5</v>
      </c>
      <c r="F33" s="801">
        <v>2000</v>
      </c>
      <c r="G33" s="802">
        <v>1000</v>
      </c>
      <c r="H33" s="803"/>
      <c r="I33" s="803"/>
      <c r="J33" s="804"/>
      <c r="K33" s="805" t="e">
        <f t="shared" si="5"/>
        <v>#REF!</v>
      </c>
      <c r="L33" s="806" t="e">
        <f t="shared" si="6"/>
        <v>#REF!</v>
      </c>
      <c r="M33" s="401"/>
      <c r="N33" s="378"/>
      <c r="O33" s="378"/>
    </row>
    <row r="34" spans="1:15">
      <c r="B34" s="799">
        <v>6098</v>
      </c>
      <c r="C34" s="800" t="s">
        <v>925</v>
      </c>
      <c r="D34" s="799" t="s">
        <v>926</v>
      </c>
      <c r="E34" s="799">
        <v>10</v>
      </c>
      <c r="F34" s="801">
        <v>23</v>
      </c>
      <c r="G34" s="802">
        <v>230</v>
      </c>
      <c r="H34" s="803"/>
      <c r="I34" s="803"/>
      <c r="J34" s="871"/>
      <c r="K34" s="805" t="e">
        <f t="shared" si="5"/>
        <v>#REF!</v>
      </c>
      <c r="L34" s="806" t="e">
        <f t="shared" si="6"/>
        <v>#REF!</v>
      </c>
      <c r="M34" s="401"/>
      <c r="N34" s="378"/>
      <c r="O34" s="378"/>
    </row>
    <row r="35" spans="1:15" ht="15">
      <c r="B35" s="799">
        <v>7462</v>
      </c>
      <c r="C35" s="800" t="s">
        <v>912</v>
      </c>
      <c r="D35" s="799" t="s">
        <v>913</v>
      </c>
      <c r="E35" s="799">
        <v>26.25</v>
      </c>
      <c r="F35" s="801">
        <v>1574</v>
      </c>
      <c r="G35" s="802">
        <v>41318</v>
      </c>
      <c r="H35" s="798"/>
      <c r="I35" s="798"/>
      <c r="J35" s="869"/>
      <c r="K35" s="805" t="e">
        <f t="shared" si="5"/>
        <v>#REF!</v>
      </c>
      <c r="L35" s="806" t="e">
        <f t="shared" si="6"/>
        <v>#REF!</v>
      </c>
      <c r="M35" s="870"/>
      <c r="N35" s="378"/>
      <c r="O35" s="378"/>
    </row>
    <row r="36" spans="1:15" ht="30">
      <c r="A36" s="836" t="e">
        <f>VLOOKUP(B36,#REF!,1,0)-B36</f>
        <v>#REF!</v>
      </c>
      <c r="B36" s="795">
        <v>3027</v>
      </c>
      <c r="C36" s="796" t="s">
        <v>927</v>
      </c>
      <c r="D36" s="795" t="s">
        <v>928</v>
      </c>
      <c r="E36" s="795"/>
      <c r="F36" s="795"/>
      <c r="G36" s="797">
        <v>76135</v>
      </c>
      <c r="H36" s="798">
        <f>SUM(G37:G40)</f>
        <v>76135</v>
      </c>
      <c r="I36" s="798">
        <f>+G36-H36</f>
        <v>0</v>
      </c>
      <c r="J36" s="1753" t="e">
        <f>SUMIF(#REF!,B36,#REF!)</f>
        <v>#REF!</v>
      </c>
      <c r="K36" s="1754"/>
      <c r="L36" s="1755"/>
      <c r="M36" s="1756" t="e">
        <f>+G36*J36</f>
        <v>#REF!</v>
      </c>
      <c r="N36" s="863"/>
      <c r="O36" s="864"/>
    </row>
    <row r="37" spans="1:15">
      <c r="B37" s="799">
        <v>3874</v>
      </c>
      <c r="C37" s="800" t="s">
        <v>929</v>
      </c>
      <c r="D37" s="799" t="s">
        <v>904</v>
      </c>
      <c r="E37" s="799">
        <v>6.5999999642372097E-3</v>
      </c>
      <c r="F37" s="801">
        <v>310358</v>
      </c>
      <c r="G37" s="802">
        <v>2049</v>
      </c>
      <c r="H37" s="803"/>
      <c r="I37" s="803"/>
      <c r="J37" s="804"/>
      <c r="K37" s="805" t="e">
        <f>G37*$J$36</f>
        <v>#REF!</v>
      </c>
      <c r="L37" s="806" t="e">
        <f>K37/$K$1197</f>
        <v>#REF!</v>
      </c>
      <c r="M37" s="401"/>
      <c r="N37" s="378"/>
      <c r="O37" s="378"/>
    </row>
    <row r="38" spans="1:15">
      <c r="B38" s="799">
        <v>4279</v>
      </c>
      <c r="C38" s="800" t="s">
        <v>918</v>
      </c>
      <c r="D38" s="799" t="s">
        <v>897</v>
      </c>
      <c r="E38" s="799">
        <v>0.44999998807907099</v>
      </c>
      <c r="F38" s="801">
        <v>27978</v>
      </c>
      <c r="G38" s="802">
        <v>12591</v>
      </c>
      <c r="H38" s="803"/>
      <c r="I38" s="803"/>
      <c r="J38" s="804"/>
      <c r="K38" s="805" t="e">
        <f t="shared" ref="K38:K40" si="7">G38*$J$36</f>
        <v>#REF!</v>
      </c>
      <c r="L38" s="806" t="e">
        <f>K38/$K$1197</f>
        <v>#REF!</v>
      </c>
      <c r="M38" s="401"/>
      <c r="N38" s="378"/>
      <c r="O38" s="378"/>
    </row>
    <row r="39" spans="1:15">
      <c r="B39" s="799">
        <v>6092</v>
      </c>
      <c r="C39" s="800" t="s">
        <v>898</v>
      </c>
      <c r="D39" s="799" t="s">
        <v>899</v>
      </c>
      <c r="E39" s="799">
        <v>0.5</v>
      </c>
      <c r="F39" s="801">
        <v>2000</v>
      </c>
      <c r="G39" s="802">
        <v>1000</v>
      </c>
      <c r="H39" s="803"/>
      <c r="I39" s="803"/>
      <c r="J39" s="804"/>
      <c r="K39" s="805" t="e">
        <f t="shared" si="7"/>
        <v>#REF!</v>
      </c>
      <c r="L39" s="806" t="e">
        <f>K39/$K$1197</f>
        <v>#REF!</v>
      </c>
      <c r="M39" s="401"/>
      <c r="N39" s="378"/>
      <c r="O39" s="378"/>
    </row>
    <row r="40" spans="1:15" ht="15">
      <c r="B40" s="799">
        <v>6109</v>
      </c>
      <c r="C40" s="800" t="s">
        <v>930</v>
      </c>
      <c r="D40" s="799" t="s">
        <v>519</v>
      </c>
      <c r="E40" s="799">
        <v>1.25</v>
      </c>
      <c r="F40" s="801">
        <v>48396</v>
      </c>
      <c r="G40" s="802">
        <v>60495</v>
      </c>
      <c r="H40" s="798"/>
      <c r="I40" s="798"/>
      <c r="J40" s="869"/>
      <c r="K40" s="805" t="e">
        <f t="shared" si="7"/>
        <v>#REF!</v>
      </c>
      <c r="L40" s="806" t="e">
        <f>K40/$K$1197</f>
        <v>#REF!</v>
      </c>
      <c r="M40" s="870"/>
      <c r="N40" s="378"/>
      <c r="O40" s="378"/>
    </row>
    <row r="41" spans="1:15" ht="30">
      <c r="A41" s="836" t="e">
        <f>VLOOKUP(B41,#REF!,1,0)-B41</f>
        <v>#REF!</v>
      </c>
      <c r="B41" s="795">
        <v>3042</v>
      </c>
      <c r="C41" s="796" t="s">
        <v>931</v>
      </c>
      <c r="D41" s="795" t="s">
        <v>928</v>
      </c>
      <c r="E41" s="795"/>
      <c r="F41" s="795"/>
      <c r="G41" s="797">
        <v>52057</v>
      </c>
      <c r="H41" s="798">
        <f>SUM(G42:G45)</f>
        <v>52057</v>
      </c>
      <c r="I41" s="798">
        <f>+G41-H41</f>
        <v>0</v>
      </c>
      <c r="J41" s="1753" t="e">
        <f>SUMIF(#REF!,B41,#REF!)</f>
        <v>#REF!</v>
      </c>
      <c r="K41" s="1754"/>
      <c r="L41" s="1755"/>
      <c r="M41" s="1756" t="e">
        <f>+G41*J41</f>
        <v>#REF!</v>
      </c>
      <c r="N41" s="863"/>
      <c r="O41" s="864"/>
    </row>
    <row r="42" spans="1:15">
      <c r="B42" s="799">
        <v>4280</v>
      </c>
      <c r="C42" s="800" t="s">
        <v>932</v>
      </c>
      <c r="D42" s="799" t="s">
        <v>897</v>
      </c>
      <c r="E42" s="799">
        <v>0.30000001192092901</v>
      </c>
      <c r="F42" s="801">
        <v>21629</v>
      </c>
      <c r="G42" s="802">
        <v>6489</v>
      </c>
      <c r="H42" s="803"/>
      <c r="I42" s="803"/>
      <c r="J42" s="804"/>
      <c r="K42" s="805" t="e">
        <f>G42*$J$41</f>
        <v>#REF!</v>
      </c>
      <c r="L42" s="806" t="e">
        <f>K42/$K$1197</f>
        <v>#REF!</v>
      </c>
      <c r="M42" s="401"/>
      <c r="N42" s="378"/>
      <c r="O42" s="378"/>
    </row>
    <row r="43" spans="1:15">
      <c r="B43" s="799">
        <v>6092</v>
      </c>
      <c r="C43" s="800" t="s">
        <v>898</v>
      </c>
      <c r="D43" s="799" t="s">
        <v>899</v>
      </c>
      <c r="E43" s="799">
        <v>0.5</v>
      </c>
      <c r="F43" s="801">
        <v>2000</v>
      </c>
      <c r="G43" s="802">
        <v>1000</v>
      </c>
      <c r="H43" s="803"/>
      <c r="I43" s="803"/>
      <c r="J43" s="804"/>
      <c r="K43" s="805" t="e">
        <f t="shared" ref="K43:K45" si="8">G43*$J$41</f>
        <v>#REF!</v>
      </c>
      <c r="L43" s="806" t="e">
        <f>K43/$K$1197</f>
        <v>#REF!</v>
      </c>
      <c r="M43" s="401"/>
      <c r="N43" s="378"/>
      <c r="O43" s="378"/>
    </row>
    <row r="44" spans="1:15" ht="25.5">
      <c r="B44" s="799">
        <v>6127</v>
      </c>
      <c r="C44" s="800" t="s">
        <v>933</v>
      </c>
      <c r="D44" s="799" t="s">
        <v>928</v>
      </c>
      <c r="E44" s="799">
        <v>1.0299999713897701</v>
      </c>
      <c r="F44" s="801">
        <v>42662</v>
      </c>
      <c r="G44" s="802">
        <v>43942</v>
      </c>
      <c r="H44" s="803"/>
      <c r="I44" s="803"/>
      <c r="J44" s="804"/>
      <c r="K44" s="805" t="e">
        <f t="shared" si="8"/>
        <v>#REF!</v>
      </c>
      <c r="L44" s="806" t="e">
        <f>K44/$K$1197</f>
        <v>#REF!</v>
      </c>
      <c r="M44" s="401"/>
      <c r="N44" s="378"/>
      <c r="O44" s="378"/>
    </row>
    <row r="45" spans="1:15" ht="15">
      <c r="B45" s="799">
        <v>7236</v>
      </c>
      <c r="C45" s="800" t="s">
        <v>934</v>
      </c>
      <c r="D45" s="799" t="s">
        <v>519</v>
      </c>
      <c r="E45" s="799">
        <v>2.2199999541044201E-2</v>
      </c>
      <c r="F45" s="801">
        <v>28166</v>
      </c>
      <c r="G45" s="802">
        <v>626</v>
      </c>
      <c r="H45" s="798"/>
      <c r="I45" s="798"/>
      <c r="J45" s="866"/>
      <c r="K45" s="805" t="e">
        <f t="shared" si="8"/>
        <v>#REF!</v>
      </c>
      <c r="L45" s="806" t="e">
        <f>K45/$K$1197</f>
        <v>#REF!</v>
      </c>
      <c r="M45" s="867"/>
      <c r="N45" s="378"/>
      <c r="O45" s="378"/>
    </row>
    <row r="46" spans="1:15" ht="45">
      <c r="A46" s="836" t="e">
        <f>VLOOKUP(B46,#REF!,1,0)-B46</f>
        <v>#REF!</v>
      </c>
      <c r="B46" s="795">
        <v>3050</v>
      </c>
      <c r="C46" s="796" t="s">
        <v>935</v>
      </c>
      <c r="D46" s="795" t="s">
        <v>904</v>
      </c>
      <c r="E46" s="795"/>
      <c r="F46" s="795"/>
      <c r="G46" s="797">
        <v>32699</v>
      </c>
      <c r="H46" s="798">
        <f>SUM(G47:G50)</f>
        <v>32699</v>
      </c>
      <c r="I46" s="798">
        <f>+G46-H46</f>
        <v>0</v>
      </c>
      <c r="J46" s="1753" t="e">
        <f>SUMIF(#REF!,B46,#REF!)</f>
        <v>#REF!</v>
      </c>
      <c r="K46" s="1754"/>
      <c r="L46" s="1755"/>
      <c r="M46" s="1756" t="e">
        <f>+G46*J46</f>
        <v>#REF!</v>
      </c>
      <c r="N46" s="863"/>
      <c r="O46" s="864"/>
    </row>
    <row r="47" spans="1:15">
      <c r="B47" s="799">
        <v>4274</v>
      </c>
      <c r="C47" s="800" t="s">
        <v>915</v>
      </c>
      <c r="D47" s="799" t="s">
        <v>907</v>
      </c>
      <c r="E47" s="799">
        <v>0.11342199318856</v>
      </c>
      <c r="F47" s="801">
        <v>219159</v>
      </c>
      <c r="G47" s="802">
        <v>24858</v>
      </c>
      <c r="H47" s="803"/>
      <c r="I47" s="803"/>
      <c r="J47" s="804"/>
      <c r="K47" s="805" t="e">
        <f>G47*$J$46</f>
        <v>#REF!</v>
      </c>
      <c r="L47" s="806" t="e">
        <f>K47/$K$1197</f>
        <v>#REF!</v>
      </c>
      <c r="M47" s="401"/>
      <c r="N47" s="378"/>
      <c r="O47" s="378"/>
    </row>
    <row r="48" spans="1:15" ht="25.5">
      <c r="B48" s="799">
        <v>5661</v>
      </c>
      <c r="C48" s="800" t="s">
        <v>923</v>
      </c>
      <c r="D48" s="799" t="s">
        <v>924</v>
      </c>
      <c r="E48" s="799">
        <v>0.111100003123283</v>
      </c>
      <c r="F48" s="801">
        <v>59500</v>
      </c>
      <c r="G48" s="802">
        <v>6611</v>
      </c>
      <c r="H48" s="803"/>
      <c r="I48" s="803"/>
      <c r="J48" s="804"/>
      <c r="K48" s="805" t="e">
        <f t="shared" ref="K48:K50" si="9">G48*$J$46</f>
        <v>#REF!</v>
      </c>
      <c r="L48" s="806" t="e">
        <f>K48/$K$1197</f>
        <v>#REF!</v>
      </c>
      <c r="M48" s="401"/>
      <c r="N48" s="378"/>
      <c r="O48" s="378"/>
    </row>
    <row r="49" spans="1:15">
      <c r="B49" s="799">
        <v>6092</v>
      </c>
      <c r="C49" s="800" t="s">
        <v>898</v>
      </c>
      <c r="D49" s="799" t="s">
        <v>899</v>
      </c>
      <c r="E49" s="799">
        <v>0.5</v>
      </c>
      <c r="F49" s="801">
        <v>2000</v>
      </c>
      <c r="G49" s="802">
        <v>1000</v>
      </c>
      <c r="H49" s="803"/>
      <c r="I49" s="803"/>
      <c r="J49" s="804"/>
      <c r="K49" s="805" t="e">
        <f t="shared" si="9"/>
        <v>#REF!</v>
      </c>
      <c r="L49" s="806" t="e">
        <f>K49/$K$1197</f>
        <v>#REF!</v>
      </c>
      <c r="M49" s="401"/>
      <c r="N49" s="378"/>
      <c r="O49" s="378"/>
    </row>
    <row r="50" spans="1:15" ht="15">
      <c r="B50" s="799">
        <v>6098</v>
      </c>
      <c r="C50" s="800" t="s">
        <v>925</v>
      </c>
      <c r="D50" s="799" t="s">
        <v>926</v>
      </c>
      <c r="E50" s="799">
        <v>10</v>
      </c>
      <c r="F50" s="801">
        <v>23</v>
      </c>
      <c r="G50" s="802">
        <v>230</v>
      </c>
      <c r="H50" s="798"/>
      <c r="I50" s="798"/>
      <c r="J50" s="869"/>
      <c r="K50" s="805" t="e">
        <f t="shared" si="9"/>
        <v>#REF!</v>
      </c>
      <c r="L50" s="806" t="e">
        <f>K50/$K$1197</f>
        <v>#REF!</v>
      </c>
      <c r="M50" s="870"/>
      <c r="N50" s="378"/>
      <c r="O50" s="378"/>
    </row>
    <row r="51" spans="1:15" ht="15">
      <c r="A51" s="836" t="e">
        <f>VLOOKUP(B51,#REF!,1,0)-B51</f>
        <v>#REF!</v>
      </c>
      <c r="B51" s="795">
        <v>3226</v>
      </c>
      <c r="C51" s="796" t="s">
        <v>936</v>
      </c>
      <c r="D51" s="795" t="s">
        <v>928</v>
      </c>
      <c r="E51" s="795"/>
      <c r="F51" s="795"/>
      <c r="G51" s="797">
        <v>61558</v>
      </c>
      <c r="H51" s="798">
        <f>SUM(G52:G55)</f>
        <v>61558</v>
      </c>
      <c r="I51" s="798">
        <f>+G51-H51</f>
        <v>0</v>
      </c>
      <c r="J51" s="1753" t="e">
        <f>SUMIF(#REF!,B51,#REF!)</f>
        <v>#REF!</v>
      </c>
      <c r="K51" s="1754"/>
      <c r="L51" s="1755"/>
      <c r="M51" s="1756" t="e">
        <f>+G51*J51</f>
        <v>#REF!</v>
      </c>
      <c r="N51" s="863"/>
      <c r="O51" s="864"/>
    </row>
    <row r="52" spans="1:15">
      <c r="B52" s="799">
        <v>4278</v>
      </c>
      <c r="C52" s="800" t="s">
        <v>896</v>
      </c>
      <c r="D52" s="799" t="s">
        <v>897</v>
      </c>
      <c r="E52" s="799">
        <v>0.25</v>
      </c>
      <c r="F52" s="801">
        <v>19843</v>
      </c>
      <c r="G52" s="802">
        <v>4961</v>
      </c>
      <c r="H52" s="803"/>
      <c r="I52" s="803"/>
      <c r="J52" s="804"/>
      <c r="K52" s="805" t="e">
        <f>G52*$J$51</f>
        <v>#REF!</v>
      </c>
      <c r="L52" s="806" t="e">
        <f>K52/$K$1197</f>
        <v>#REF!</v>
      </c>
      <c r="M52" s="401"/>
      <c r="N52" s="378"/>
      <c r="O52" s="378"/>
    </row>
    <row r="53" spans="1:15">
      <c r="B53" s="799">
        <v>6092</v>
      </c>
      <c r="C53" s="800" t="s">
        <v>898</v>
      </c>
      <c r="D53" s="799" t="s">
        <v>899</v>
      </c>
      <c r="E53" s="799">
        <v>0.5</v>
      </c>
      <c r="F53" s="801">
        <v>2000</v>
      </c>
      <c r="G53" s="802">
        <v>1000</v>
      </c>
      <c r="H53" s="803"/>
      <c r="I53" s="803"/>
      <c r="J53" s="804"/>
      <c r="K53" s="805" t="e">
        <f t="shared" ref="K53:K55" si="10">G53*$J$51</f>
        <v>#REF!</v>
      </c>
      <c r="L53" s="806" t="e">
        <f>K53/$K$1197</f>
        <v>#REF!</v>
      </c>
      <c r="M53" s="401"/>
      <c r="N53" s="378"/>
      <c r="O53" s="378"/>
    </row>
    <row r="54" spans="1:15">
      <c r="B54" s="799">
        <v>6260</v>
      </c>
      <c r="C54" s="800" t="s">
        <v>937</v>
      </c>
      <c r="D54" s="799" t="s">
        <v>928</v>
      </c>
      <c r="E54" s="799">
        <v>1.0299999713897701</v>
      </c>
      <c r="F54" s="801">
        <v>53703</v>
      </c>
      <c r="G54" s="802">
        <v>55315</v>
      </c>
      <c r="H54" s="803"/>
      <c r="I54" s="803"/>
      <c r="J54" s="804"/>
      <c r="K54" s="805" t="e">
        <f t="shared" si="10"/>
        <v>#REF!</v>
      </c>
      <c r="L54" s="806" t="e">
        <f>K54/$K$1197</f>
        <v>#REF!</v>
      </c>
      <c r="M54" s="401"/>
      <c r="N54" s="378"/>
      <c r="O54" s="378"/>
    </row>
    <row r="55" spans="1:15" ht="15">
      <c r="B55" s="799">
        <v>7236</v>
      </c>
      <c r="C55" s="800" t="s">
        <v>934</v>
      </c>
      <c r="D55" s="799" t="s">
        <v>519</v>
      </c>
      <c r="E55" s="799">
        <v>9.9999997764825804E-3</v>
      </c>
      <c r="F55" s="801">
        <v>28166</v>
      </c>
      <c r="G55" s="802">
        <v>282</v>
      </c>
      <c r="H55" s="798"/>
      <c r="I55" s="798"/>
      <c r="J55" s="869"/>
      <c r="K55" s="805" t="e">
        <f t="shared" si="10"/>
        <v>#REF!</v>
      </c>
      <c r="L55" s="806" t="e">
        <f>K55/$K$1197</f>
        <v>#REF!</v>
      </c>
      <c r="M55" s="870"/>
      <c r="N55" s="378"/>
      <c r="O55" s="378"/>
    </row>
    <row r="56" spans="1:15" ht="15">
      <c r="A56" s="836" t="e">
        <f>VLOOKUP(B56,#REF!,1,0)-B56</f>
        <v>#REF!</v>
      </c>
      <c r="B56" s="795">
        <v>3227</v>
      </c>
      <c r="C56" s="796" t="s">
        <v>938</v>
      </c>
      <c r="D56" s="795" t="s">
        <v>928</v>
      </c>
      <c r="E56" s="795"/>
      <c r="F56" s="795"/>
      <c r="G56" s="797">
        <v>123207</v>
      </c>
      <c r="H56" s="798">
        <f>SUM(G57:G60)</f>
        <v>123207</v>
      </c>
      <c r="I56" s="798">
        <f>+G56-H56</f>
        <v>0</v>
      </c>
      <c r="J56" s="1753" t="e">
        <f>SUMIF(#REF!,B56,#REF!)</f>
        <v>#REF!</v>
      </c>
      <c r="K56" s="1754"/>
      <c r="L56" s="1755"/>
      <c r="M56" s="1756" t="e">
        <f>+G56*J56</f>
        <v>#REF!</v>
      </c>
      <c r="N56" s="863"/>
      <c r="O56" s="864"/>
    </row>
    <row r="57" spans="1:15">
      <c r="B57" s="799">
        <v>4278</v>
      </c>
      <c r="C57" s="800" t="s">
        <v>896</v>
      </c>
      <c r="D57" s="799" t="s">
        <v>897</v>
      </c>
      <c r="E57" s="799">
        <v>0.40000000596046398</v>
      </c>
      <c r="F57" s="801">
        <v>19843</v>
      </c>
      <c r="G57" s="802">
        <v>7938</v>
      </c>
      <c r="H57" s="803"/>
      <c r="I57" s="803"/>
      <c r="J57" s="804"/>
      <c r="K57" s="805" t="e">
        <f>G57*$J$56</f>
        <v>#REF!</v>
      </c>
      <c r="L57" s="806" t="e">
        <f>K57/$K$1197</f>
        <v>#REF!</v>
      </c>
      <c r="M57" s="401"/>
      <c r="N57" s="378"/>
      <c r="O57" s="378"/>
    </row>
    <row r="58" spans="1:15">
      <c r="B58" s="799">
        <v>6092</v>
      </c>
      <c r="C58" s="800" t="s">
        <v>898</v>
      </c>
      <c r="D58" s="799" t="s">
        <v>899</v>
      </c>
      <c r="E58" s="799">
        <v>0.5</v>
      </c>
      <c r="F58" s="801">
        <v>2000</v>
      </c>
      <c r="G58" s="802">
        <v>1000</v>
      </c>
      <c r="H58" s="803"/>
      <c r="I58" s="803"/>
      <c r="J58" s="804"/>
      <c r="K58" s="805" t="e">
        <f t="shared" ref="K58:K60" si="11">G58*$J$56</f>
        <v>#REF!</v>
      </c>
      <c r="L58" s="806" t="e">
        <f>K58/$K$1197</f>
        <v>#REF!</v>
      </c>
      <c r="M58" s="401"/>
      <c r="N58" s="378"/>
      <c r="O58" s="378"/>
    </row>
    <row r="59" spans="1:15">
      <c r="B59" s="799">
        <v>6261</v>
      </c>
      <c r="C59" s="800" t="s">
        <v>939</v>
      </c>
      <c r="D59" s="799" t="s">
        <v>928</v>
      </c>
      <c r="E59" s="799">
        <v>1.0299999713897701</v>
      </c>
      <c r="F59" s="801">
        <v>110333</v>
      </c>
      <c r="G59" s="802">
        <v>113643</v>
      </c>
      <c r="H59" s="803"/>
      <c r="I59" s="803"/>
      <c r="J59" s="804"/>
      <c r="K59" s="805" t="e">
        <f t="shared" si="11"/>
        <v>#REF!</v>
      </c>
      <c r="L59" s="806" t="e">
        <f>K59/$K$1197</f>
        <v>#REF!</v>
      </c>
      <c r="M59" s="401"/>
      <c r="N59" s="378"/>
      <c r="O59" s="378"/>
    </row>
    <row r="60" spans="1:15" ht="15">
      <c r="B60" s="799">
        <v>7236</v>
      </c>
      <c r="C60" s="800" t="s">
        <v>934</v>
      </c>
      <c r="D60" s="799" t="s">
        <v>519</v>
      </c>
      <c r="E60" s="799">
        <v>2.2199999541044201E-2</v>
      </c>
      <c r="F60" s="801">
        <v>28166</v>
      </c>
      <c r="G60" s="802">
        <v>626</v>
      </c>
      <c r="H60" s="798"/>
      <c r="I60" s="798"/>
      <c r="J60" s="869"/>
      <c r="K60" s="805" t="e">
        <f t="shared" si="11"/>
        <v>#REF!</v>
      </c>
      <c r="L60" s="806" t="e">
        <f>K60/$K$1197</f>
        <v>#REF!</v>
      </c>
      <c r="M60" s="870"/>
      <c r="N60" s="378"/>
      <c r="O60" s="378"/>
    </row>
    <row r="61" spans="1:15" ht="19.149999999999999" customHeight="1">
      <c r="A61" s="836" t="e">
        <f>VLOOKUP(B61,#REF!,1,0)-B61</f>
        <v>#REF!</v>
      </c>
      <c r="B61" s="795">
        <v>3235</v>
      </c>
      <c r="C61" s="796" t="s">
        <v>940</v>
      </c>
      <c r="D61" s="795" t="s">
        <v>928</v>
      </c>
      <c r="E61" s="795"/>
      <c r="F61" s="795"/>
      <c r="G61" s="797">
        <v>102644</v>
      </c>
      <c r="H61" s="798">
        <f>SUM(G62:G65)</f>
        <v>102644</v>
      </c>
      <c r="I61" s="798">
        <f>+G61-H61</f>
        <v>0</v>
      </c>
      <c r="J61" s="1753" t="e">
        <f>SUMIF(#REF!,B61,#REF!)</f>
        <v>#REF!</v>
      </c>
      <c r="K61" s="1754"/>
      <c r="L61" s="1755"/>
      <c r="M61" s="1756" t="e">
        <f>+G61*J61</f>
        <v>#REF!</v>
      </c>
      <c r="N61" s="863"/>
      <c r="O61" s="864"/>
    </row>
    <row r="62" spans="1:15">
      <c r="B62" s="799">
        <v>4278</v>
      </c>
      <c r="C62" s="800" t="s">
        <v>896</v>
      </c>
      <c r="D62" s="799" t="s">
        <v>897</v>
      </c>
      <c r="E62" s="799">
        <v>0.40000000596046398</v>
      </c>
      <c r="F62" s="801">
        <v>19843</v>
      </c>
      <c r="G62" s="802">
        <v>7938</v>
      </c>
      <c r="H62" s="803"/>
      <c r="I62" s="803"/>
      <c r="J62" s="804"/>
      <c r="K62" s="805" t="e">
        <f>G62*$J$61</f>
        <v>#REF!</v>
      </c>
      <c r="L62" s="806" t="e">
        <f>K62/$K$1197</f>
        <v>#REF!</v>
      </c>
      <c r="M62" s="401"/>
      <c r="N62" s="378"/>
      <c r="O62" s="378"/>
    </row>
    <row r="63" spans="1:15">
      <c r="B63" s="799">
        <v>6092</v>
      </c>
      <c r="C63" s="800" t="s">
        <v>898</v>
      </c>
      <c r="D63" s="799" t="s">
        <v>899</v>
      </c>
      <c r="E63" s="799">
        <v>0.5</v>
      </c>
      <c r="F63" s="801">
        <v>2000</v>
      </c>
      <c r="G63" s="802">
        <v>1000</v>
      </c>
      <c r="H63" s="803"/>
      <c r="I63" s="803"/>
      <c r="J63" s="804"/>
      <c r="K63" s="805" t="e">
        <f t="shared" ref="K63:K65" si="12">G63*$J$61</f>
        <v>#REF!</v>
      </c>
      <c r="L63" s="806" t="e">
        <f>K63/$K$1197</f>
        <v>#REF!</v>
      </c>
      <c r="M63" s="401"/>
      <c r="N63" s="378"/>
      <c r="O63" s="378"/>
    </row>
    <row r="64" spans="1:15">
      <c r="B64" s="799">
        <v>6269</v>
      </c>
      <c r="C64" s="800" t="s">
        <v>941</v>
      </c>
      <c r="D64" s="799" t="s">
        <v>928</v>
      </c>
      <c r="E64" s="799">
        <v>1.0299999713897701</v>
      </c>
      <c r="F64" s="801">
        <v>90368</v>
      </c>
      <c r="G64" s="802">
        <v>93080</v>
      </c>
      <c r="H64" s="803"/>
      <c r="I64" s="803"/>
      <c r="J64" s="804"/>
      <c r="K64" s="805" t="e">
        <f t="shared" si="12"/>
        <v>#REF!</v>
      </c>
      <c r="L64" s="806" t="e">
        <f>K64/$K$1197</f>
        <v>#REF!</v>
      </c>
      <c r="M64" s="401"/>
      <c r="N64" s="378"/>
      <c r="O64" s="378"/>
    </row>
    <row r="65" spans="1:15" ht="15">
      <c r="B65" s="799">
        <v>7236</v>
      </c>
      <c r="C65" s="800" t="s">
        <v>934</v>
      </c>
      <c r="D65" s="799" t="s">
        <v>519</v>
      </c>
      <c r="E65" s="799">
        <v>2.2199999541044201E-2</v>
      </c>
      <c r="F65" s="801">
        <v>28166</v>
      </c>
      <c r="G65" s="802">
        <v>626</v>
      </c>
      <c r="H65" s="798"/>
      <c r="I65" s="798"/>
      <c r="J65" s="869"/>
      <c r="K65" s="805" t="e">
        <f t="shared" si="12"/>
        <v>#REF!</v>
      </c>
      <c r="L65" s="806" t="e">
        <f>K65/$K$1197</f>
        <v>#REF!</v>
      </c>
      <c r="M65" s="870"/>
      <c r="N65" s="378"/>
      <c r="O65" s="378"/>
    </row>
    <row r="66" spans="1:15" ht="16.899999999999999" customHeight="1">
      <c r="A66" s="836" t="e">
        <f>VLOOKUP(B66,#REF!,1,0)-B66</f>
        <v>#REF!</v>
      </c>
      <c r="B66" s="795">
        <v>3241</v>
      </c>
      <c r="C66" s="796" t="s">
        <v>942</v>
      </c>
      <c r="D66" s="795" t="s">
        <v>928</v>
      </c>
      <c r="E66" s="795"/>
      <c r="F66" s="795"/>
      <c r="G66" s="797">
        <v>85493</v>
      </c>
      <c r="H66" s="798">
        <f>SUM(G67:G70)</f>
        <v>85493</v>
      </c>
      <c r="I66" s="798">
        <f>+G66-H66</f>
        <v>0</v>
      </c>
      <c r="J66" s="1753" t="e">
        <f>SUMIF(#REF!,B66,#REF!)</f>
        <v>#REF!</v>
      </c>
      <c r="K66" s="1754"/>
      <c r="L66" s="1755"/>
      <c r="M66" s="1756" t="e">
        <f>+G66*J66</f>
        <v>#REF!</v>
      </c>
      <c r="N66" s="863"/>
      <c r="O66" s="864"/>
    </row>
    <row r="67" spans="1:15">
      <c r="B67" s="799">
        <v>4278</v>
      </c>
      <c r="C67" s="800" t="s">
        <v>896</v>
      </c>
      <c r="D67" s="799" t="s">
        <v>897</v>
      </c>
      <c r="E67" s="799">
        <v>0.40000000596046398</v>
      </c>
      <c r="F67" s="801">
        <v>19843</v>
      </c>
      <c r="G67" s="802">
        <v>7938</v>
      </c>
      <c r="H67" s="803"/>
      <c r="I67" s="803"/>
      <c r="J67" s="804"/>
      <c r="K67" s="805" t="e">
        <f>G67*$J$66</f>
        <v>#REF!</v>
      </c>
      <c r="L67" s="806" t="e">
        <f>K67/$K$1197</f>
        <v>#REF!</v>
      </c>
      <c r="M67" s="401"/>
      <c r="N67" s="378"/>
      <c r="O67" s="378"/>
    </row>
    <row r="68" spans="1:15">
      <c r="B68" s="799">
        <v>6092</v>
      </c>
      <c r="C68" s="800" t="s">
        <v>898</v>
      </c>
      <c r="D68" s="799" t="s">
        <v>899</v>
      </c>
      <c r="E68" s="799">
        <v>0.5</v>
      </c>
      <c r="F68" s="801">
        <v>2000</v>
      </c>
      <c r="G68" s="802">
        <v>1000</v>
      </c>
      <c r="H68" s="803"/>
      <c r="I68" s="803"/>
      <c r="J68" s="804"/>
      <c r="K68" s="805" t="e">
        <f t="shared" ref="K68:K70" si="13">G68*$J$66</f>
        <v>#REF!</v>
      </c>
      <c r="L68" s="806" t="e">
        <f>K68/$K$1197</f>
        <v>#REF!</v>
      </c>
      <c r="M68" s="401"/>
      <c r="N68" s="378"/>
      <c r="O68" s="378"/>
    </row>
    <row r="69" spans="1:15">
      <c r="B69" s="799">
        <v>6275</v>
      </c>
      <c r="C69" s="800" t="s">
        <v>943</v>
      </c>
      <c r="D69" s="799" t="s">
        <v>928</v>
      </c>
      <c r="E69" s="799">
        <v>1.0299999713897701</v>
      </c>
      <c r="F69" s="801">
        <v>73717</v>
      </c>
      <c r="G69" s="802">
        <v>75929</v>
      </c>
      <c r="H69" s="803"/>
      <c r="I69" s="803"/>
      <c r="J69" s="804"/>
      <c r="K69" s="805" t="e">
        <f t="shared" si="13"/>
        <v>#REF!</v>
      </c>
      <c r="L69" s="806" t="e">
        <f>K69/$K$1197</f>
        <v>#REF!</v>
      </c>
      <c r="M69" s="401"/>
      <c r="N69" s="378"/>
      <c r="O69" s="378"/>
    </row>
    <row r="70" spans="1:15" ht="15">
      <c r="B70" s="799">
        <v>7236</v>
      </c>
      <c r="C70" s="800" t="s">
        <v>934</v>
      </c>
      <c r="D70" s="799" t="s">
        <v>519</v>
      </c>
      <c r="E70" s="799">
        <v>2.2199999541044201E-2</v>
      </c>
      <c r="F70" s="801">
        <v>28166</v>
      </c>
      <c r="G70" s="802">
        <v>626</v>
      </c>
      <c r="H70" s="798"/>
      <c r="I70" s="798"/>
      <c r="J70" s="869"/>
      <c r="K70" s="805" t="e">
        <f t="shared" si="13"/>
        <v>#REF!</v>
      </c>
      <c r="L70" s="806" t="e">
        <f>K70/$K$1197</f>
        <v>#REF!</v>
      </c>
      <c r="M70" s="870"/>
      <c r="N70" s="378"/>
      <c r="O70" s="378"/>
    </row>
    <row r="71" spans="1:15" ht="16.899999999999999" customHeight="1">
      <c r="A71" s="836" t="e">
        <f>VLOOKUP(B71,#REF!,1,0)-B71</f>
        <v>#REF!</v>
      </c>
      <c r="B71" s="795">
        <v>3247</v>
      </c>
      <c r="C71" s="796" t="s">
        <v>944</v>
      </c>
      <c r="D71" s="795" t="s">
        <v>928</v>
      </c>
      <c r="E71" s="795"/>
      <c r="F71" s="795"/>
      <c r="G71" s="797">
        <v>70777</v>
      </c>
      <c r="H71" s="798">
        <f>SUM(G72:G75)</f>
        <v>70777</v>
      </c>
      <c r="I71" s="798">
        <f>+G71-H71</f>
        <v>0</v>
      </c>
      <c r="J71" s="1753" t="e">
        <f>SUMIF(#REF!,B71,#REF!)</f>
        <v>#REF!</v>
      </c>
      <c r="K71" s="1754"/>
      <c r="L71" s="1755"/>
      <c r="M71" s="1756" t="e">
        <f>+G71*J71</f>
        <v>#REF!</v>
      </c>
      <c r="N71" s="863"/>
      <c r="O71" s="864"/>
    </row>
    <row r="72" spans="1:15">
      <c r="B72" s="799">
        <v>4278</v>
      </c>
      <c r="C72" s="800" t="s">
        <v>896</v>
      </c>
      <c r="D72" s="799" t="s">
        <v>897</v>
      </c>
      <c r="E72" s="799">
        <v>0.40000000596046398</v>
      </c>
      <c r="F72" s="801">
        <v>19843</v>
      </c>
      <c r="G72" s="802">
        <v>7938</v>
      </c>
      <c r="H72" s="803"/>
      <c r="I72" s="803"/>
      <c r="J72" s="804"/>
      <c r="K72" s="805" t="e">
        <f>G72*$J$71</f>
        <v>#REF!</v>
      </c>
      <c r="L72" s="806" t="e">
        <f>K72/$K$1197</f>
        <v>#REF!</v>
      </c>
      <c r="M72" s="401"/>
      <c r="N72" s="378"/>
      <c r="O72" s="378"/>
    </row>
    <row r="73" spans="1:15">
      <c r="B73" s="799">
        <v>6092</v>
      </c>
      <c r="C73" s="800" t="s">
        <v>898</v>
      </c>
      <c r="D73" s="799" t="s">
        <v>899</v>
      </c>
      <c r="E73" s="799">
        <v>0.5</v>
      </c>
      <c r="F73" s="801">
        <v>2000</v>
      </c>
      <c r="G73" s="802">
        <v>1000</v>
      </c>
      <c r="H73" s="803"/>
      <c r="I73" s="803"/>
      <c r="J73" s="804"/>
      <c r="K73" s="805" t="e">
        <f t="shared" ref="K73:K75" si="14">G73*$J$71</f>
        <v>#REF!</v>
      </c>
      <c r="L73" s="806" t="e">
        <f>K73/$K$1197</f>
        <v>#REF!</v>
      </c>
      <c r="M73" s="401"/>
      <c r="N73" s="378"/>
      <c r="O73" s="378"/>
    </row>
    <row r="74" spans="1:15">
      <c r="B74" s="799">
        <v>6280</v>
      </c>
      <c r="C74" s="800" t="s">
        <v>945</v>
      </c>
      <c r="D74" s="799" t="s">
        <v>928</v>
      </c>
      <c r="E74" s="799">
        <v>1.0299999713897701</v>
      </c>
      <c r="F74" s="801">
        <v>59430</v>
      </c>
      <c r="G74" s="802">
        <v>61213</v>
      </c>
      <c r="H74" s="803"/>
      <c r="I74" s="803"/>
      <c r="J74" s="804"/>
      <c r="K74" s="805" t="e">
        <f t="shared" si="14"/>
        <v>#REF!</v>
      </c>
      <c r="L74" s="806" t="e">
        <f>K74/$K$1197</f>
        <v>#REF!</v>
      </c>
      <c r="M74" s="401"/>
      <c r="N74" s="378"/>
      <c r="O74" s="378"/>
    </row>
    <row r="75" spans="1:15" ht="15">
      <c r="B75" s="799">
        <v>7236</v>
      </c>
      <c r="C75" s="800" t="s">
        <v>934</v>
      </c>
      <c r="D75" s="799" t="s">
        <v>519</v>
      </c>
      <c r="E75" s="799">
        <v>2.2199999541044201E-2</v>
      </c>
      <c r="F75" s="801">
        <v>28166</v>
      </c>
      <c r="G75" s="802">
        <v>626</v>
      </c>
      <c r="H75" s="798"/>
      <c r="I75" s="798"/>
      <c r="J75" s="869"/>
      <c r="K75" s="805" t="e">
        <f t="shared" si="14"/>
        <v>#REF!</v>
      </c>
      <c r="L75" s="806" t="e">
        <f>K75/$K$1197</f>
        <v>#REF!</v>
      </c>
      <c r="M75" s="870"/>
      <c r="N75" s="378"/>
      <c r="O75" s="378"/>
    </row>
    <row r="76" spans="1:15" ht="15">
      <c r="A76" s="836" t="e">
        <f>VLOOKUP(B76,#REF!,1,0)-B76</f>
        <v>#REF!</v>
      </c>
      <c r="B76" s="795">
        <v>3252</v>
      </c>
      <c r="C76" s="796" t="s">
        <v>946</v>
      </c>
      <c r="D76" s="795" t="s">
        <v>519</v>
      </c>
      <c r="E76" s="795"/>
      <c r="F76" s="795"/>
      <c r="G76" s="797">
        <v>515609</v>
      </c>
      <c r="H76" s="798">
        <f>SUM(G77:G80)</f>
        <v>515609</v>
      </c>
      <c r="I76" s="798">
        <f>+G76-H76</f>
        <v>0</v>
      </c>
      <c r="J76" s="1753" t="e">
        <f>SUMIF(#REF!,B76,#REF!)</f>
        <v>#REF!</v>
      </c>
      <c r="K76" s="1754"/>
      <c r="L76" s="1755"/>
      <c r="M76" s="1756" t="e">
        <f>+G76*J76</f>
        <v>#REF!</v>
      </c>
      <c r="N76" s="863"/>
      <c r="O76" s="864"/>
    </row>
    <row r="77" spans="1:15">
      <c r="B77" s="799">
        <v>4281</v>
      </c>
      <c r="C77" s="800" t="s">
        <v>947</v>
      </c>
      <c r="D77" s="799" t="s">
        <v>897</v>
      </c>
      <c r="E77" s="799">
        <v>0.49997735999999998</v>
      </c>
      <c r="F77" s="801">
        <v>29764</v>
      </c>
      <c r="G77" s="802">
        <v>14882</v>
      </c>
      <c r="H77" s="803"/>
      <c r="I77" s="803"/>
      <c r="J77" s="804"/>
      <c r="K77" s="805" t="e">
        <f>G77*$J$76</f>
        <v>#REF!</v>
      </c>
      <c r="L77" s="806" t="e">
        <f>K77/$K$1197</f>
        <v>#REF!</v>
      </c>
      <c r="M77" s="401"/>
      <c r="N77" s="378"/>
      <c r="O77" s="378"/>
    </row>
    <row r="78" spans="1:15">
      <c r="B78" s="799">
        <v>6092</v>
      </c>
      <c r="C78" s="800" t="s">
        <v>898</v>
      </c>
      <c r="D78" s="799" t="s">
        <v>899</v>
      </c>
      <c r="E78" s="799">
        <v>0.15000000596046401</v>
      </c>
      <c r="F78" s="801">
        <v>2000</v>
      </c>
      <c r="G78" s="802">
        <v>301</v>
      </c>
      <c r="H78" s="803"/>
      <c r="I78" s="803"/>
      <c r="J78" s="804"/>
      <c r="K78" s="805" t="e">
        <f t="shared" ref="K78:K80" si="15">G78*$J$76</f>
        <v>#REF!</v>
      </c>
      <c r="L78" s="806" t="e">
        <f>K78/$K$1197</f>
        <v>#REF!</v>
      </c>
      <c r="M78" s="401"/>
      <c r="N78" s="378"/>
      <c r="O78" s="378"/>
    </row>
    <row r="79" spans="1:15">
      <c r="B79" s="799">
        <v>6371</v>
      </c>
      <c r="C79" s="800" t="s">
        <v>948</v>
      </c>
      <c r="D79" s="799" t="s">
        <v>519</v>
      </c>
      <c r="E79" s="799">
        <v>1</v>
      </c>
      <c r="F79" s="801">
        <v>499800</v>
      </c>
      <c r="G79" s="802">
        <v>499800</v>
      </c>
      <c r="H79" s="803"/>
      <c r="I79" s="803"/>
      <c r="J79" s="804"/>
      <c r="K79" s="805" t="e">
        <f t="shared" si="15"/>
        <v>#REF!</v>
      </c>
      <c r="L79" s="806" t="e">
        <f>K79/$K$1197</f>
        <v>#REF!</v>
      </c>
      <c r="M79" s="401"/>
      <c r="N79" s="378"/>
      <c r="O79" s="378"/>
    </row>
    <row r="80" spans="1:15" ht="15">
      <c r="B80" s="799">
        <v>7236</v>
      </c>
      <c r="C80" s="800" t="s">
        <v>934</v>
      </c>
      <c r="D80" s="799" t="s">
        <v>519</v>
      </c>
      <c r="E80" s="799">
        <v>2.2199999541044201E-2</v>
      </c>
      <c r="F80" s="801">
        <v>28166</v>
      </c>
      <c r="G80" s="802">
        <v>626</v>
      </c>
      <c r="H80" s="798"/>
      <c r="I80" s="798"/>
      <c r="J80" s="869"/>
      <c r="K80" s="805" t="e">
        <f t="shared" si="15"/>
        <v>#REF!</v>
      </c>
      <c r="L80" s="806" t="e">
        <f>K80/$K$1197</f>
        <v>#REF!</v>
      </c>
      <c r="M80" s="870"/>
      <c r="N80" s="378"/>
      <c r="O80" s="378"/>
    </row>
    <row r="81" spans="1:15" ht="15">
      <c r="A81" s="836" t="e">
        <f>VLOOKUP(B81,#REF!,1,0)-B81</f>
        <v>#REF!</v>
      </c>
      <c r="B81" s="795">
        <v>3253</v>
      </c>
      <c r="C81" s="796" t="s">
        <v>949</v>
      </c>
      <c r="D81" s="795" t="s">
        <v>519</v>
      </c>
      <c r="E81" s="795"/>
      <c r="F81" s="795"/>
      <c r="G81" s="797">
        <v>545069</v>
      </c>
      <c r="H81" s="798">
        <f>SUM(G82:G85)</f>
        <v>545069</v>
      </c>
      <c r="I81" s="798">
        <f>+G81-H81</f>
        <v>0</v>
      </c>
      <c r="J81" s="1753" t="e">
        <f>SUMIF(#REF!,B81,#REF!)</f>
        <v>#REF!</v>
      </c>
      <c r="K81" s="1754"/>
      <c r="L81" s="1755"/>
      <c r="M81" s="1756" t="e">
        <f>+G81*J81</f>
        <v>#REF!</v>
      </c>
      <c r="N81" s="863"/>
      <c r="O81" s="864"/>
    </row>
    <row r="82" spans="1:15">
      <c r="B82" s="799">
        <v>4281</v>
      </c>
      <c r="C82" s="800" t="s">
        <v>947</v>
      </c>
      <c r="D82" s="799" t="s">
        <v>897</v>
      </c>
      <c r="E82" s="799">
        <v>0.666651573466153</v>
      </c>
      <c r="F82" s="801">
        <v>29764</v>
      </c>
      <c r="G82" s="802">
        <v>19843</v>
      </c>
      <c r="H82" s="803"/>
      <c r="I82" s="803"/>
      <c r="J82" s="804"/>
      <c r="K82" s="805" t="e">
        <f>G82*$J$81</f>
        <v>#REF!</v>
      </c>
      <c r="L82" s="806" t="e">
        <f>K82/$K$1197</f>
        <v>#REF!</v>
      </c>
      <c r="M82" s="401"/>
      <c r="N82" s="378"/>
      <c r="O82" s="378"/>
    </row>
    <row r="83" spans="1:15">
      <c r="B83" s="799">
        <v>6092</v>
      </c>
      <c r="C83" s="800" t="s">
        <v>898</v>
      </c>
      <c r="D83" s="799" t="s">
        <v>899</v>
      </c>
      <c r="E83" s="799">
        <v>0.5</v>
      </c>
      <c r="F83" s="801">
        <v>2000</v>
      </c>
      <c r="G83" s="802">
        <v>1000</v>
      </c>
      <c r="H83" s="803"/>
      <c r="I83" s="803"/>
      <c r="J83" s="804"/>
      <c r="K83" s="805" t="e">
        <f t="shared" ref="K83:K85" si="16">G83*$J$81</f>
        <v>#REF!</v>
      </c>
      <c r="L83" s="806" t="e">
        <f>K83/$K$1197</f>
        <v>#REF!</v>
      </c>
      <c r="M83" s="401"/>
      <c r="N83" s="378"/>
      <c r="O83" s="378"/>
    </row>
    <row r="84" spans="1:15">
      <c r="B84" s="799">
        <v>6372</v>
      </c>
      <c r="C84" s="800" t="s">
        <v>950</v>
      </c>
      <c r="D84" s="799" t="s">
        <v>519</v>
      </c>
      <c r="E84" s="799">
        <v>1</v>
      </c>
      <c r="F84" s="801">
        <v>523600</v>
      </c>
      <c r="G84" s="802">
        <v>523600</v>
      </c>
      <c r="H84" s="803"/>
      <c r="I84" s="803"/>
      <c r="J84" s="804"/>
      <c r="K84" s="805" t="e">
        <f t="shared" si="16"/>
        <v>#REF!</v>
      </c>
      <c r="L84" s="806" t="e">
        <f>K84/$K$1197</f>
        <v>#REF!</v>
      </c>
      <c r="M84" s="401"/>
      <c r="N84" s="378"/>
      <c r="O84" s="378"/>
    </row>
    <row r="85" spans="1:15">
      <c r="B85" s="799">
        <v>7236</v>
      </c>
      <c r="C85" s="800" t="s">
        <v>934</v>
      </c>
      <c r="D85" s="799" t="s">
        <v>519</v>
      </c>
      <c r="E85" s="799">
        <v>2.2199999541044201E-2</v>
      </c>
      <c r="F85" s="801">
        <v>28166</v>
      </c>
      <c r="G85" s="802">
        <v>626</v>
      </c>
      <c r="H85" s="803"/>
      <c r="I85" s="803"/>
      <c r="J85" s="804"/>
      <c r="K85" s="805" t="e">
        <f t="shared" si="16"/>
        <v>#REF!</v>
      </c>
      <c r="L85" s="806" t="e">
        <f>K85/$K$1197</f>
        <v>#REF!</v>
      </c>
      <c r="M85" s="401"/>
      <c r="N85" s="378"/>
      <c r="O85" s="378"/>
    </row>
    <row r="86" spans="1:15" ht="15">
      <c r="A86" s="836" t="e">
        <f>VLOOKUP(B86,#REF!,1,0)-B86</f>
        <v>#REF!</v>
      </c>
      <c r="B86" s="795">
        <v>3254</v>
      </c>
      <c r="C86" s="796" t="s">
        <v>951</v>
      </c>
      <c r="D86" s="795" t="s">
        <v>519</v>
      </c>
      <c r="E86" s="795"/>
      <c r="F86" s="795"/>
      <c r="G86" s="797">
        <v>574819</v>
      </c>
      <c r="H86" s="798">
        <f>SUM(G87:G90)</f>
        <v>574819</v>
      </c>
      <c r="I86" s="798">
        <f>+G86-H86</f>
        <v>0</v>
      </c>
      <c r="J86" s="1753" t="e">
        <f>SUMIF(#REF!,B86,#REF!)</f>
        <v>#REF!</v>
      </c>
      <c r="K86" s="1754"/>
      <c r="L86" s="1755"/>
      <c r="M86" s="1756" t="e">
        <f>+G86*J86</f>
        <v>#REF!</v>
      </c>
      <c r="N86" s="863"/>
      <c r="O86" s="864"/>
    </row>
    <row r="87" spans="1:15" ht="15">
      <c r="B87" s="799">
        <v>4281</v>
      </c>
      <c r="C87" s="800" t="s">
        <v>947</v>
      </c>
      <c r="D87" s="799" t="s">
        <v>897</v>
      </c>
      <c r="E87" s="799">
        <v>0.666651573466153</v>
      </c>
      <c r="F87" s="801">
        <v>29764</v>
      </c>
      <c r="G87" s="802">
        <v>19843</v>
      </c>
      <c r="H87" s="798"/>
      <c r="I87" s="798"/>
      <c r="J87" s="866"/>
      <c r="K87" s="805" t="e">
        <f>G87*$J$86</f>
        <v>#REF!</v>
      </c>
      <c r="L87" s="806" t="e">
        <f>K87/$K$1197</f>
        <v>#REF!</v>
      </c>
      <c r="M87" s="867"/>
      <c r="N87" s="378"/>
      <c r="O87" s="378"/>
    </row>
    <row r="88" spans="1:15">
      <c r="B88" s="799">
        <v>6092</v>
      </c>
      <c r="C88" s="800" t="s">
        <v>898</v>
      </c>
      <c r="D88" s="799" t="s">
        <v>899</v>
      </c>
      <c r="E88" s="799">
        <v>0.5</v>
      </c>
      <c r="F88" s="801">
        <v>2000</v>
      </c>
      <c r="G88" s="802">
        <v>1000</v>
      </c>
      <c r="H88" s="803"/>
      <c r="I88" s="803"/>
      <c r="J88" s="804"/>
      <c r="K88" s="805" t="e">
        <f t="shared" ref="K88:K90" si="17">G88*$J$86</f>
        <v>#REF!</v>
      </c>
      <c r="L88" s="806" t="e">
        <f>K88/$K$1197</f>
        <v>#REF!</v>
      </c>
      <c r="M88" s="401"/>
      <c r="N88" s="378"/>
      <c r="O88" s="378"/>
    </row>
    <row r="89" spans="1:15">
      <c r="B89" s="799">
        <v>6373</v>
      </c>
      <c r="C89" s="800" t="s">
        <v>952</v>
      </c>
      <c r="D89" s="799" t="s">
        <v>519</v>
      </c>
      <c r="E89" s="799">
        <v>1</v>
      </c>
      <c r="F89" s="801">
        <v>553350</v>
      </c>
      <c r="G89" s="802">
        <v>553350</v>
      </c>
      <c r="H89" s="803"/>
      <c r="I89" s="803"/>
      <c r="J89" s="804"/>
      <c r="K89" s="805" t="e">
        <f t="shared" si="17"/>
        <v>#REF!</v>
      </c>
      <c r="L89" s="806" t="e">
        <f>K89/$K$1197</f>
        <v>#REF!</v>
      </c>
      <c r="M89" s="401"/>
      <c r="N89" s="378"/>
      <c r="O89" s="378"/>
    </row>
    <row r="90" spans="1:15">
      <c r="B90" s="799">
        <v>7236</v>
      </c>
      <c r="C90" s="800" t="s">
        <v>934</v>
      </c>
      <c r="D90" s="799" t="s">
        <v>519</v>
      </c>
      <c r="E90" s="799">
        <v>2.2199999541044201E-2</v>
      </c>
      <c r="F90" s="801">
        <v>28166</v>
      </c>
      <c r="G90" s="802">
        <v>626</v>
      </c>
      <c r="H90" s="803"/>
      <c r="I90" s="803"/>
      <c r="J90" s="807"/>
      <c r="K90" s="865" t="e">
        <f t="shared" si="17"/>
        <v>#REF!</v>
      </c>
      <c r="L90" s="806" t="e">
        <f>K90/$K$1197</f>
        <v>#REF!</v>
      </c>
      <c r="M90" s="392"/>
      <c r="N90" s="378"/>
      <c r="O90" s="378"/>
    </row>
    <row r="91" spans="1:15" ht="15">
      <c r="A91" s="836" t="e">
        <f>VLOOKUP(B91,#REF!,1,0)-B91</f>
        <v>#REF!</v>
      </c>
      <c r="B91" s="795">
        <v>3256</v>
      </c>
      <c r="C91" s="796" t="s">
        <v>953</v>
      </c>
      <c r="D91" s="795" t="s">
        <v>519</v>
      </c>
      <c r="E91" s="795"/>
      <c r="F91" s="795"/>
      <c r="G91" s="797">
        <v>843870</v>
      </c>
      <c r="H91" s="798">
        <f>SUM(G92:G95)</f>
        <v>843870</v>
      </c>
      <c r="I91" s="798">
        <f>+G91-H91</f>
        <v>0</v>
      </c>
      <c r="J91" s="1753" t="e">
        <f>SUMIF(#REF!,B91,#REF!)</f>
        <v>#REF!</v>
      </c>
      <c r="K91" s="1754"/>
      <c r="L91" s="1755"/>
      <c r="M91" s="1756" t="e">
        <f>+G91*J91</f>
        <v>#REF!</v>
      </c>
      <c r="N91" s="863"/>
      <c r="O91" s="864"/>
    </row>
    <row r="92" spans="1:15">
      <c r="B92" s="799">
        <v>4281</v>
      </c>
      <c r="C92" s="800" t="s">
        <v>947</v>
      </c>
      <c r="D92" s="799" t="s">
        <v>897</v>
      </c>
      <c r="E92" s="799">
        <v>0.49997736019923</v>
      </c>
      <c r="F92" s="801">
        <v>29764</v>
      </c>
      <c r="G92" s="802">
        <v>14882</v>
      </c>
      <c r="H92" s="803"/>
      <c r="I92" s="803"/>
      <c r="J92" s="871"/>
      <c r="K92" s="805" t="e">
        <f>G92*$J$91</f>
        <v>#REF!</v>
      </c>
      <c r="L92" s="806" t="e">
        <f>K92/$K$1197</f>
        <v>#REF!</v>
      </c>
      <c r="M92" s="401"/>
      <c r="N92" s="378"/>
      <c r="O92" s="378"/>
    </row>
    <row r="93" spans="1:15">
      <c r="B93" s="799">
        <v>6092</v>
      </c>
      <c r="C93" s="800" t="s">
        <v>898</v>
      </c>
      <c r="D93" s="799" t="s">
        <v>899</v>
      </c>
      <c r="E93" s="799">
        <v>0.5</v>
      </c>
      <c r="F93" s="801">
        <v>2000</v>
      </c>
      <c r="G93" s="802">
        <v>1000</v>
      </c>
      <c r="H93" s="803"/>
      <c r="I93" s="803"/>
      <c r="J93" s="804"/>
      <c r="K93" s="805" t="e">
        <f t="shared" ref="K93:K95" si="18">G93*$J$91</f>
        <v>#REF!</v>
      </c>
      <c r="L93" s="806" t="e">
        <f>K93/$K$1197</f>
        <v>#REF!</v>
      </c>
      <c r="M93" s="401"/>
      <c r="N93" s="378"/>
      <c r="O93" s="378"/>
    </row>
    <row r="94" spans="1:15">
      <c r="B94" s="799">
        <v>6376</v>
      </c>
      <c r="C94" s="800" t="s">
        <v>954</v>
      </c>
      <c r="D94" s="799" t="s">
        <v>519</v>
      </c>
      <c r="E94" s="799">
        <v>1</v>
      </c>
      <c r="F94" s="801">
        <v>827050</v>
      </c>
      <c r="G94" s="802">
        <v>827050</v>
      </c>
      <c r="H94" s="803"/>
      <c r="I94" s="803"/>
      <c r="J94" s="871"/>
      <c r="K94" s="805" t="e">
        <f t="shared" si="18"/>
        <v>#REF!</v>
      </c>
      <c r="L94" s="806" t="e">
        <f>K94/$K$1197</f>
        <v>#REF!</v>
      </c>
      <c r="M94" s="401"/>
      <c r="N94" s="378"/>
      <c r="O94" s="378"/>
    </row>
    <row r="95" spans="1:15">
      <c r="B95" s="799">
        <v>7236</v>
      </c>
      <c r="C95" s="800" t="s">
        <v>934</v>
      </c>
      <c r="D95" s="799" t="s">
        <v>519</v>
      </c>
      <c r="E95" s="799">
        <v>3.3300001174211502E-2</v>
      </c>
      <c r="F95" s="801">
        <v>28166</v>
      </c>
      <c r="G95" s="802">
        <v>938</v>
      </c>
      <c r="H95" s="803"/>
      <c r="I95" s="803"/>
      <c r="J95" s="807"/>
      <c r="K95" s="805" t="e">
        <f t="shared" si="18"/>
        <v>#REF!</v>
      </c>
      <c r="L95" s="806" t="e">
        <f>K95/$K$1197</f>
        <v>#REF!</v>
      </c>
      <c r="M95" s="392"/>
      <c r="N95" s="378"/>
      <c r="O95" s="378"/>
    </row>
    <row r="96" spans="1:15" ht="15">
      <c r="A96" s="836" t="e">
        <f>VLOOKUP(B96,#REF!,1,0)-B96</f>
        <v>#REF!</v>
      </c>
      <c r="B96" s="795">
        <v>3257</v>
      </c>
      <c r="C96" s="796" t="s">
        <v>955</v>
      </c>
      <c r="D96" s="795" t="s">
        <v>519</v>
      </c>
      <c r="E96" s="795"/>
      <c r="F96" s="795"/>
      <c r="G96" s="797">
        <v>863537</v>
      </c>
      <c r="H96" s="798">
        <f>SUM(G97:G100)</f>
        <v>863537</v>
      </c>
      <c r="I96" s="798">
        <f>+G96-H96</f>
        <v>0</v>
      </c>
      <c r="J96" s="1753" t="e">
        <f>SUMIF(#REF!,B96,#REF!)</f>
        <v>#REF!</v>
      </c>
      <c r="K96" s="1754"/>
      <c r="L96" s="1755"/>
      <c r="M96" s="1756" t="e">
        <f>+G96*J96</f>
        <v>#REF!</v>
      </c>
      <c r="N96" s="863"/>
      <c r="O96" s="864"/>
    </row>
    <row r="97" spans="1:15">
      <c r="B97" s="799">
        <v>4281</v>
      </c>
      <c r="C97" s="800" t="s">
        <v>947</v>
      </c>
      <c r="D97" s="799" t="s">
        <v>897</v>
      </c>
      <c r="E97" s="799">
        <v>0.49997736019923</v>
      </c>
      <c r="F97" s="801">
        <v>29764</v>
      </c>
      <c r="G97" s="802">
        <v>14882</v>
      </c>
      <c r="H97" s="803"/>
      <c r="I97" s="803"/>
      <c r="J97" s="804"/>
      <c r="K97" s="805" t="e">
        <f>G97*$J$96</f>
        <v>#REF!</v>
      </c>
      <c r="L97" s="806" t="e">
        <f>K97/$K$1197</f>
        <v>#REF!</v>
      </c>
      <c r="M97" s="401"/>
      <c r="N97" s="378"/>
      <c r="O97" s="378"/>
    </row>
    <row r="98" spans="1:15">
      <c r="B98" s="799">
        <v>6092</v>
      </c>
      <c r="C98" s="800" t="s">
        <v>898</v>
      </c>
      <c r="D98" s="799" t="s">
        <v>899</v>
      </c>
      <c r="E98" s="799">
        <v>0.5</v>
      </c>
      <c r="F98" s="801">
        <v>2000</v>
      </c>
      <c r="G98" s="802">
        <v>1000</v>
      </c>
      <c r="H98" s="803"/>
      <c r="I98" s="803"/>
      <c r="J98" s="871"/>
      <c r="K98" s="805" t="e">
        <f t="shared" ref="K98:K100" si="19">G98*$J$96</f>
        <v>#REF!</v>
      </c>
      <c r="L98" s="806" t="e">
        <f>K98/$K$1197</f>
        <v>#REF!</v>
      </c>
      <c r="M98" s="401"/>
      <c r="N98" s="378"/>
      <c r="O98" s="378"/>
    </row>
    <row r="99" spans="1:15">
      <c r="B99" s="799">
        <v>6377</v>
      </c>
      <c r="C99" s="800" t="s">
        <v>956</v>
      </c>
      <c r="D99" s="799" t="s">
        <v>519</v>
      </c>
      <c r="E99" s="799">
        <v>1</v>
      </c>
      <c r="F99" s="801">
        <v>846717</v>
      </c>
      <c r="G99" s="802">
        <v>846717</v>
      </c>
      <c r="H99" s="803"/>
      <c r="I99" s="803"/>
      <c r="J99" s="804"/>
      <c r="K99" s="805" t="e">
        <f t="shared" si="19"/>
        <v>#REF!</v>
      </c>
      <c r="L99" s="806" t="e">
        <f>K99/$K$1197</f>
        <v>#REF!</v>
      </c>
      <c r="M99" s="401"/>
      <c r="N99" s="378"/>
      <c r="O99" s="378"/>
    </row>
    <row r="100" spans="1:15" ht="15">
      <c r="B100" s="799">
        <v>7236</v>
      </c>
      <c r="C100" s="800" t="s">
        <v>934</v>
      </c>
      <c r="D100" s="799" t="s">
        <v>519</v>
      </c>
      <c r="E100" s="799">
        <v>3.3300001174211502E-2</v>
      </c>
      <c r="F100" s="801">
        <v>28166</v>
      </c>
      <c r="G100" s="802">
        <v>938</v>
      </c>
      <c r="H100" s="798"/>
      <c r="I100" s="798"/>
      <c r="J100" s="869"/>
      <c r="K100" s="805" t="e">
        <f t="shared" si="19"/>
        <v>#REF!</v>
      </c>
      <c r="L100" s="806" t="e">
        <f>K100/$K$1197</f>
        <v>#REF!</v>
      </c>
      <c r="M100" s="870"/>
      <c r="N100" s="378"/>
      <c r="O100" s="378"/>
    </row>
    <row r="101" spans="1:15" ht="15">
      <c r="A101" s="836" t="e">
        <f>VLOOKUP(B101,#REF!,1,0)-B101</f>
        <v>#REF!</v>
      </c>
      <c r="B101" s="795">
        <v>3258</v>
      </c>
      <c r="C101" s="796" t="s">
        <v>957</v>
      </c>
      <c r="D101" s="795" t="s">
        <v>519</v>
      </c>
      <c r="E101" s="795"/>
      <c r="F101" s="795"/>
      <c r="G101" s="797">
        <v>897420</v>
      </c>
      <c r="H101" s="798">
        <f>SUM(G102:G105)</f>
        <v>897420</v>
      </c>
      <c r="I101" s="798">
        <f>+G101-H101</f>
        <v>0</v>
      </c>
      <c r="J101" s="1753" t="e">
        <f>SUMIF(#REF!,B101,#REF!)</f>
        <v>#REF!</v>
      </c>
      <c r="K101" s="1754"/>
      <c r="L101" s="1755"/>
      <c r="M101" s="1756" t="e">
        <f>+G101*J101</f>
        <v>#REF!</v>
      </c>
      <c r="N101" s="863"/>
      <c r="O101" s="864"/>
    </row>
    <row r="102" spans="1:15">
      <c r="B102" s="799">
        <v>4281</v>
      </c>
      <c r="C102" s="800" t="s">
        <v>947</v>
      </c>
      <c r="D102" s="799" t="s">
        <v>897</v>
      </c>
      <c r="E102" s="799">
        <v>0.49997736019923</v>
      </c>
      <c r="F102" s="801">
        <v>29764</v>
      </c>
      <c r="G102" s="802">
        <v>14882</v>
      </c>
      <c r="H102" s="803"/>
      <c r="I102" s="803"/>
      <c r="J102" s="804"/>
      <c r="K102" s="805" t="e">
        <f>G102*$J$101</f>
        <v>#REF!</v>
      </c>
      <c r="L102" s="806" t="e">
        <f>K102/$K$1197</f>
        <v>#REF!</v>
      </c>
      <c r="M102" s="401"/>
      <c r="N102" s="378"/>
      <c r="O102" s="378"/>
    </row>
    <row r="103" spans="1:15">
      <c r="B103" s="799">
        <v>6092</v>
      </c>
      <c r="C103" s="800" t="s">
        <v>898</v>
      </c>
      <c r="D103" s="799" t="s">
        <v>899</v>
      </c>
      <c r="E103" s="799">
        <v>0.5</v>
      </c>
      <c r="F103" s="801">
        <v>2000</v>
      </c>
      <c r="G103" s="802">
        <v>1000</v>
      </c>
      <c r="H103" s="803"/>
      <c r="I103" s="803"/>
      <c r="J103" s="804"/>
      <c r="K103" s="805" t="e">
        <f t="shared" ref="K103:K105" si="20">G103*$J$101</f>
        <v>#REF!</v>
      </c>
      <c r="L103" s="806" t="e">
        <f>K103/$K$1197</f>
        <v>#REF!</v>
      </c>
      <c r="M103" s="401"/>
      <c r="N103" s="378"/>
      <c r="O103" s="378"/>
    </row>
    <row r="104" spans="1:15">
      <c r="B104" s="799">
        <v>6378</v>
      </c>
      <c r="C104" s="800" t="s">
        <v>958</v>
      </c>
      <c r="D104" s="799" t="s">
        <v>519</v>
      </c>
      <c r="E104" s="799">
        <v>1</v>
      </c>
      <c r="F104" s="801">
        <v>880600</v>
      </c>
      <c r="G104" s="802">
        <v>880600</v>
      </c>
      <c r="H104" s="803"/>
      <c r="I104" s="803"/>
      <c r="J104" s="804"/>
      <c r="K104" s="805" t="e">
        <f t="shared" si="20"/>
        <v>#REF!</v>
      </c>
      <c r="L104" s="806" t="e">
        <f>K104/$K$1197</f>
        <v>#REF!</v>
      </c>
      <c r="M104" s="401"/>
      <c r="N104" s="378"/>
      <c r="O104" s="378"/>
    </row>
    <row r="105" spans="1:15" ht="15">
      <c r="B105" s="799">
        <v>7236</v>
      </c>
      <c r="C105" s="800" t="s">
        <v>934</v>
      </c>
      <c r="D105" s="799" t="s">
        <v>519</v>
      </c>
      <c r="E105" s="799">
        <v>3.3300001174211502E-2</v>
      </c>
      <c r="F105" s="801">
        <v>28166</v>
      </c>
      <c r="G105" s="802">
        <v>938</v>
      </c>
      <c r="H105" s="798"/>
      <c r="I105" s="798"/>
      <c r="J105" s="869"/>
      <c r="K105" s="805" t="e">
        <f t="shared" si="20"/>
        <v>#REF!</v>
      </c>
      <c r="L105" s="806" t="e">
        <f>K105/$K$1197</f>
        <v>#REF!</v>
      </c>
      <c r="M105" s="870"/>
      <c r="N105" s="378"/>
      <c r="O105" s="378"/>
    </row>
    <row r="106" spans="1:15" ht="15">
      <c r="A106" s="836" t="e">
        <f>VLOOKUP(B106,#REF!,1,0)-B106</f>
        <v>#REF!</v>
      </c>
      <c r="B106" s="795">
        <v>3259</v>
      </c>
      <c r="C106" s="796" t="s">
        <v>959</v>
      </c>
      <c r="D106" s="795" t="s">
        <v>519</v>
      </c>
      <c r="E106" s="795"/>
      <c r="F106" s="795"/>
      <c r="G106" s="797">
        <v>941847</v>
      </c>
      <c r="H106" s="798">
        <f>SUM(G107:G110)</f>
        <v>941847</v>
      </c>
      <c r="I106" s="798">
        <f>+G106-H106</f>
        <v>0</v>
      </c>
      <c r="J106" s="1753" t="e">
        <f>SUMIF(#REF!,B106,#REF!)</f>
        <v>#REF!</v>
      </c>
      <c r="K106" s="1754"/>
      <c r="L106" s="1755"/>
      <c r="M106" s="1756" t="e">
        <f>+G106*J106</f>
        <v>#REF!</v>
      </c>
      <c r="N106" s="863"/>
      <c r="O106" s="864"/>
    </row>
    <row r="107" spans="1:15">
      <c r="B107" s="799">
        <v>4281</v>
      </c>
      <c r="C107" s="800" t="s">
        <v>947</v>
      </c>
      <c r="D107" s="799" t="s">
        <v>897</v>
      </c>
      <c r="E107" s="799">
        <v>0.49997736019923</v>
      </c>
      <c r="F107" s="801">
        <v>29764</v>
      </c>
      <c r="G107" s="802">
        <v>14882</v>
      </c>
      <c r="H107" s="803"/>
      <c r="I107" s="803"/>
      <c r="J107" s="804"/>
      <c r="K107" s="805" t="e">
        <f>G107*$J$106</f>
        <v>#REF!</v>
      </c>
      <c r="L107" s="806" t="e">
        <f>K107/$K$1197</f>
        <v>#REF!</v>
      </c>
      <c r="M107" s="401"/>
      <c r="N107" s="378"/>
      <c r="O107" s="378"/>
    </row>
    <row r="108" spans="1:15">
      <c r="B108" s="799">
        <v>6092</v>
      </c>
      <c r="C108" s="800" t="s">
        <v>898</v>
      </c>
      <c r="D108" s="799" t="s">
        <v>899</v>
      </c>
      <c r="E108" s="799">
        <v>0.5</v>
      </c>
      <c r="F108" s="801">
        <v>2000</v>
      </c>
      <c r="G108" s="802">
        <v>1000</v>
      </c>
      <c r="H108" s="803"/>
      <c r="I108" s="803"/>
      <c r="J108" s="804"/>
      <c r="K108" s="805" t="e">
        <f t="shared" ref="K108:K110" si="21">G108*$J$106</f>
        <v>#REF!</v>
      </c>
      <c r="L108" s="806" t="e">
        <f>K108/$K$1197</f>
        <v>#REF!</v>
      </c>
      <c r="M108" s="401"/>
      <c r="N108" s="378"/>
      <c r="O108" s="378"/>
    </row>
    <row r="109" spans="1:15">
      <c r="B109" s="799">
        <v>6379</v>
      </c>
      <c r="C109" s="800" t="s">
        <v>960</v>
      </c>
      <c r="D109" s="799" t="s">
        <v>519</v>
      </c>
      <c r="E109" s="799">
        <v>1</v>
      </c>
      <c r="F109" s="801">
        <v>925027</v>
      </c>
      <c r="G109" s="802">
        <v>925027</v>
      </c>
      <c r="H109" s="803"/>
      <c r="I109" s="803"/>
      <c r="J109" s="804"/>
      <c r="K109" s="805" t="e">
        <f t="shared" si="21"/>
        <v>#REF!</v>
      </c>
      <c r="L109" s="806" t="e">
        <f>K109/$K$1197</f>
        <v>#REF!</v>
      </c>
      <c r="M109" s="401"/>
      <c r="N109" s="378"/>
      <c r="O109" s="378"/>
    </row>
    <row r="110" spans="1:15">
      <c r="B110" s="799">
        <v>7236</v>
      </c>
      <c r="C110" s="800" t="s">
        <v>934</v>
      </c>
      <c r="D110" s="799" t="s">
        <v>519</v>
      </c>
      <c r="E110" s="799">
        <v>3.3300001174211502E-2</v>
      </c>
      <c r="F110" s="801">
        <v>28166</v>
      </c>
      <c r="G110" s="802">
        <v>938</v>
      </c>
      <c r="H110" s="803"/>
      <c r="I110" s="803"/>
      <c r="J110" s="807"/>
      <c r="K110" s="805" t="e">
        <f t="shared" si="21"/>
        <v>#REF!</v>
      </c>
      <c r="L110" s="806" t="e">
        <f>K110/$K$1197</f>
        <v>#REF!</v>
      </c>
      <c r="M110" s="392"/>
      <c r="N110" s="378"/>
      <c r="O110" s="378"/>
    </row>
    <row r="111" spans="1:15" ht="30">
      <c r="A111" s="836" t="e">
        <f>VLOOKUP(B111,#REF!,1,0)-B111</f>
        <v>#REF!</v>
      </c>
      <c r="B111" s="795">
        <v>3295</v>
      </c>
      <c r="C111" s="796" t="s">
        <v>961</v>
      </c>
      <c r="D111" s="795" t="s">
        <v>519</v>
      </c>
      <c r="E111" s="795"/>
      <c r="F111" s="795"/>
      <c r="G111" s="797">
        <v>986306</v>
      </c>
      <c r="H111" s="798">
        <f>SUM(G112:G115)</f>
        <v>986306</v>
      </c>
      <c r="I111" s="798">
        <f>+G111-H111</f>
        <v>0</v>
      </c>
      <c r="J111" s="1753" t="e">
        <f>SUMIF(#REF!,B111,#REF!)</f>
        <v>#REF!</v>
      </c>
      <c r="K111" s="1754"/>
      <c r="L111" s="1755"/>
      <c r="M111" s="1756" t="e">
        <f>+G111*J111</f>
        <v>#REF!</v>
      </c>
      <c r="N111" s="863"/>
      <c r="O111" s="864"/>
    </row>
    <row r="112" spans="1:15">
      <c r="B112" s="799">
        <v>4280</v>
      </c>
      <c r="C112" s="800" t="s">
        <v>932</v>
      </c>
      <c r="D112" s="799" t="s">
        <v>897</v>
      </c>
      <c r="E112" s="799">
        <v>2</v>
      </c>
      <c r="F112" s="801">
        <v>21629</v>
      </c>
      <c r="G112" s="802">
        <v>43258</v>
      </c>
      <c r="H112" s="803"/>
      <c r="I112" s="803"/>
      <c r="J112" s="804"/>
      <c r="K112" s="805" t="e">
        <f>G112*$J$111</f>
        <v>#REF!</v>
      </c>
      <c r="L112" s="806" t="e">
        <f>K112/$K$1197</f>
        <v>#REF!</v>
      </c>
      <c r="M112" s="401"/>
      <c r="N112" s="378"/>
      <c r="O112" s="378"/>
    </row>
    <row r="113" spans="1:15" ht="15">
      <c r="B113" s="799">
        <v>6092</v>
      </c>
      <c r="C113" s="800" t="s">
        <v>898</v>
      </c>
      <c r="D113" s="799" t="s">
        <v>899</v>
      </c>
      <c r="E113" s="799">
        <v>0.10000000149011599</v>
      </c>
      <c r="F113" s="801">
        <v>2000</v>
      </c>
      <c r="G113" s="802">
        <v>201</v>
      </c>
      <c r="H113" s="798"/>
      <c r="I113" s="798"/>
      <c r="J113" s="866"/>
      <c r="K113" s="805" t="e">
        <f t="shared" ref="K113:K115" si="22">G113*$J$111</f>
        <v>#REF!</v>
      </c>
      <c r="L113" s="806" t="e">
        <f>K113/$K$1197</f>
        <v>#REF!</v>
      </c>
      <c r="M113" s="867"/>
      <c r="N113" s="378"/>
      <c r="O113" s="378"/>
    </row>
    <row r="114" spans="1:15">
      <c r="B114" s="799">
        <v>6408</v>
      </c>
      <c r="C114" s="800" t="s">
        <v>962</v>
      </c>
      <c r="D114" s="799" t="s">
        <v>519</v>
      </c>
      <c r="E114" s="799">
        <v>1</v>
      </c>
      <c r="F114" s="801">
        <v>941909</v>
      </c>
      <c r="G114" s="802">
        <v>941909</v>
      </c>
      <c r="H114" s="803"/>
      <c r="I114" s="803"/>
      <c r="J114" s="804"/>
      <c r="K114" s="805" t="e">
        <f t="shared" si="22"/>
        <v>#REF!</v>
      </c>
      <c r="L114" s="806" t="e">
        <f>K114/$K$1197</f>
        <v>#REF!</v>
      </c>
      <c r="M114" s="401"/>
      <c r="N114" s="378"/>
      <c r="O114" s="378"/>
    </row>
    <row r="115" spans="1:15">
      <c r="B115" s="799">
        <v>7236</v>
      </c>
      <c r="C115" s="800" t="s">
        <v>934</v>
      </c>
      <c r="D115" s="799" t="s">
        <v>519</v>
      </c>
      <c r="E115" s="799">
        <v>3.3300001174211502E-2</v>
      </c>
      <c r="F115" s="801">
        <v>28166</v>
      </c>
      <c r="G115" s="802">
        <v>938</v>
      </c>
      <c r="H115" s="803"/>
      <c r="I115" s="803"/>
      <c r="J115" s="807"/>
      <c r="K115" s="805" t="e">
        <f t="shared" si="22"/>
        <v>#REF!</v>
      </c>
      <c r="L115" s="806" t="e">
        <f>K115/$K$1197</f>
        <v>#REF!</v>
      </c>
      <c r="M115" s="392"/>
      <c r="N115" s="378"/>
      <c r="O115" s="378"/>
    </row>
    <row r="116" spans="1:15" ht="30">
      <c r="A116" s="836" t="e">
        <f>VLOOKUP(B116,#REF!,1,0)-B116</f>
        <v>#REF!</v>
      </c>
      <c r="B116" s="795">
        <v>3307</v>
      </c>
      <c r="C116" s="796" t="s">
        <v>963</v>
      </c>
      <c r="D116" s="795" t="s">
        <v>519</v>
      </c>
      <c r="E116" s="795"/>
      <c r="F116" s="795"/>
      <c r="G116" s="797">
        <v>815020</v>
      </c>
      <c r="H116" s="798">
        <f>SUM(G117:G120)</f>
        <v>815020</v>
      </c>
      <c r="I116" s="798">
        <f>+G116-H116</f>
        <v>0</v>
      </c>
      <c r="J116" s="1753" t="e">
        <f>SUMIF(#REF!,B116,#REF!)</f>
        <v>#REF!</v>
      </c>
      <c r="K116" s="1754"/>
      <c r="L116" s="1755"/>
      <c r="M116" s="1756" t="e">
        <f>+G116*J116</f>
        <v>#REF!</v>
      </c>
      <c r="N116" s="863"/>
      <c r="O116" s="864"/>
    </row>
    <row r="117" spans="1:15" ht="15">
      <c r="B117" s="799">
        <v>4280</v>
      </c>
      <c r="C117" s="800" t="s">
        <v>932</v>
      </c>
      <c r="D117" s="799" t="s">
        <v>897</v>
      </c>
      <c r="E117" s="799">
        <v>2</v>
      </c>
      <c r="F117" s="801">
        <v>21629</v>
      </c>
      <c r="G117" s="802">
        <v>43258</v>
      </c>
      <c r="H117" s="798"/>
      <c r="I117" s="798"/>
      <c r="J117" s="866"/>
      <c r="K117" s="805" t="e">
        <f>G117*$J$116</f>
        <v>#REF!</v>
      </c>
      <c r="L117" s="806" t="e">
        <f>K117/$K$1197</f>
        <v>#REF!</v>
      </c>
      <c r="M117" s="867"/>
      <c r="N117" s="378"/>
      <c r="O117" s="378"/>
    </row>
    <row r="118" spans="1:15">
      <c r="B118" s="799">
        <v>6092</v>
      </c>
      <c r="C118" s="800" t="s">
        <v>898</v>
      </c>
      <c r="D118" s="799" t="s">
        <v>899</v>
      </c>
      <c r="E118" s="799">
        <v>0.10000000149011599</v>
      </c>
      <c r="F118" s="801">
        <v>2000</v>
      </c>
      <c r="G118" s="802">
        <v>201</v>
      </c>
      <c r="H118" s="803"/>
      <c r="I118" s="803"/>
      <c r="J118" s="804"/>
      <c r="K118" s="805" t="e">
        <f t="shared" ref="K118:K120" si="23">G118*$J$116</f>
        <v>#REF!</v>
      </c>
      <c r="L118" s="806" t="e">
        <f>K118/$K$1197</f>
        <v>#REF!</v>
      </c>
      <c r="M118" s="401"/>
      <c r="N118" s="378"/>
      <c r="O118" s="378"/>
    </row>
    <row r="119" spans="1:15">
      <c r="B119" s="799">
        <v>6420</v>
      </c>
      <c r="C119" s="800" t="s">
        <v>964</v>
      </c>
      <c r="D119" s="799" t="s">
        <v>519</v>
      </c>
      <c r="E119" s="799">
        <v>1</v>
      </c>
      <c r="F119" s="801">
        <v>770623</v>
      </c>
      <c r="G119" s="802">
        <v>770623</v>
      </c>
      <c r="H119" s="803"/>
      <c r="I119" s="803"/>
      <c r="J119" s="804"/>
      <c r="K119" s="805" t="e">
        <f t="shared" si="23"/>
        <v>#REF!</v>
      </c>
      <c r="L119" s="806" t="e">
        <f>K119/$K$1197</f>
        <v>#REF!</v>
      </c>
      <c r="M119" s="401"/>
      <c r="N119" s="378"/>
      <c r="O119" s="378"/>
    </row>
    <row r="120" spans="1:15">
      <c r="B120" s="799">
        <v>7236</v>
      </c>
      <c r="C120" s="800" t="s">
        <v>934</v>
      </c>
      <c r="D120" s="799" t="s">
        <v>519</v>
      </c>
      <c r="E120" s="799">
        <v>3.3300001174211502E-2</v>
      </c>
      <c r="F120" s="801">
        <v>28166</v>
      </c>
      <c r="G120" s="802">
        <v>938</v>
      </c>
      <c r="H120" s="803"/>
      <c r="I120" s="803"/>
      <c r="J120" s="807"/>
      <c r="K120" s="805" t="e">
        <f t="shared" si="23"/>
        <v>#REF!</v>
      </c>
      <c r="L120" s="806" t="e">
        <f>K120/$K$1197</f>
        <v>#REF!</v>
      </c>
      <c r="M120" s="392"/>
      <c r="N120" s="378"/>
      <c r="O120" s="378"/>
    </row>
    <row r="121" spans="1:15" ht="30">
      <c r="A121" s="836" t="e">
        <f>VLOOKUP(B121,#REF!,1,0)-B121</f>
        <v>#REF!</v>
      </c>
      <c r="B121" s="795">
        <v>3324</v>
      </c>
      <c r="C121" s="796" t="s">
        <v>965</v>
      </c>
      <c r="D121" s="795" t="s">
        <v>519</v>
      </c>
      <c r="E121" s="795"/>
      <c r="F121" s="795"/>
      <c r="G121" s="797">
        <v>2040393</v>
      </c>
      <c r="H121" s="798">
        <f>SUM(G122:G125)</f>
        <v>2040393</v>
      </c>
      <c r="I121" s="798">
        <f>+G121-H121</f>
        <v>0</v>
      </c>
      <c r="J121" s="1753" t="e">
        <f>SUMIF(#REF!,B121,#REF!)</f>
        <v>#REF!</v>
      </c>
      <c r="K121" s="1754"/>
      <c r="L121" s="1755"/>
      <c r="M121" s="1756" t="e">
        <f>+G121*J121</f>
        <v>#REF!</v>
      </c>
      <c r="N121" s="863"/>
      <c r="O121" s="864"/>
    </row>
    <row r="122" spans="1:15">
      <c r="B122" s="799">
        <v>4281</v>
      </c>
      <c r="C122" s="800" t="s">
        <v>947</v>
      </c>
      <c r="D122" s="799" t="s">
        <v>897</v>
      </c>
      <c r="E122" s="799">
        <v>0.25</v>
      </c>
      <c r="F122" s="801">
        <v>29764</v>
      </c>
      <c r="G122" s="802">
        <v>7441</v>
      </c>
      <c r="H122" s="803"/>
      <c r="I122" s="803"/>
      <c r="J122" s="804"/>
      <c r="K122" s="805" t="e">
        <f t="shared" ref="K122:K125" si="24">G122*$J$121</f>
        <v>#REF!</v>
      </c>
      <c r="L122" s="806" t="e">
        <f>K122/$K$1197</f>
        <v>#REF!</v>
      </c>
      <c r="M122" s="401"/>
      <c r="N122" s="378"/>
      <c r="O122" s="378"/>
    </row>
    <row r="123" spans="1:15" ht="25.5">
      <c r="B123" s="799">
        <v>6026</v>
      </c>
      <c r="C123" s="800" t="s">
        <v>966</v>
      </c>
      <c r="D123" s="799" t="s">
        <v>897</v>
      </c>
      <c r="E123" s="799">
        <v>0.25</v>
      </c>
      <c r="F123" s="801">
        <v>157602</v>
      </c>
      <c r="G123" s="802">
        <v>39401</v>
      </c>
      <c r="H123" s="803"/>
      <c r="I123" s="803"/>
      <c r="J123" s="804"/>
      <c r="K123" s="805" t="e">
        <f t="shared" si="24"/>
        <v>#REF!</v>
      </c>
      <c r="L123" s="806" t="e">
        <f>K123/$K$1197</f>
        <v>#REF!</v>
      </c>
      <c r="M123" s="401"/>
      <c r="N123" s="378"/>
      <c r="O123" s="378"/>
    </row>
    <row r="124" spans="1:15">
      <c r="B124" s="799">
        <v>6092</v>
      </c>
      <c r="C124" s="800" t="s">
        <v>898</v>
      </c>
      <c r="D124" s="799" t="s">
        <v>899</v>
      </c>
      <c r="E124" s="799">
        <v>0.15000000596046401</v>
      </c>
      <c r="F124" s="801">
        <v>2000</v>
      </c>
      <c r="G124" s="802">
        <v>301</v>
      </c>
      <c r="H124" s="803"/>
      <c r="I124" s="803"/>
      <c r="J124" s="804"/>
      <c r="K124" s="805" t="e">
        <f t="shared" si="24"/>
        <v>#REF!</v>
      </c>
      <c r="L124" s="806" t="e">
        <f>K124/$K$1197</f>
        <v>#REF!</v>
      </c>
      <c r="M124" s="401"/>
      <c r="N124" s="378"/>
      <c r="O124" s="378"/>
    </row>
    <row r="125" spans="1:15">
      <c r="B125" s="799">
        <v>6479</v>
      </c>
      <c r="C125" s="800" t="s">
        <v>967</v>
      </c>
      <c r="D125" s="799" t="s">
        <v>519</v>
      </c>
      <c r="E125" s="799">
        <v>1</v>
      </c>
      <c r="F125" s="801">
        <v>1993250</v>
      </c>
      <c r="G125" s="802">
        <v>1993250</v>
      </c>
      <c r="H125" s="803"/>
      <c r="I125" s="803"/>
      <c r="J125" s="807"/>
      <c r="K125" s="805" t="e">
        <f t="shared" si="24"/>
        <v>#REF!</v>
      </c>
      <c r="L125" s="806" t="e">
        <f>K125/$K$1197</f>
        <v>#REF!</v>
      </c>
      <c r="M125" s="392"/>
      <c r="N125" s="378"/>
      <c r="O125" s="378"/>
    </row>
    <row r="126" spans="1:15" ht="30">
      <c r="A126" s="836" t="e">
        <f>VLOOKUP(B126,#REF!,1,0)-B126</f>
        <v>#REF!</v>
      </c>
      <c r="B126" s="795">
        <v>3331</v>
      </c>
      <c r="C126" s="796" t="s">
        <v>968</v>
      </c>
      <c r="D126" s="795" t="s">
        <v>519</v>
      </c>
      <c r="E126" s="795"/>
      <c r="F126" s="795"/>
      <c r="G126" s="797">
        <v>6312458</v>
      </c>
      <c r="H126" s="798">
        <f>SUM(G127:G129)</f>
        <v>6312458</v>
      </c>
      <c r="I126" s="798">
        <f>+G126-H126</f>
        <v>0</v>
      </c>
      <c r="J126" s="1753" t="e">
        <f>SUMIF(#REF!,B126,#REF!)</f>
        <v>#REF!</v>
      </c>
      <c r="K126" s="1754"/>
      <c r="L126" s="1755"/>
      <c r="M126" s="1756" t="e">
        <f>+G126*J126</f>
        <v>#REF!</v>
      </c>
      <c r="N126" s="863"/>
      <c r="O126" s="864"/>
    </row>
    <row r="127" spans="1:15">
      <c r="B127" s="799">
        <v>4281</v>
      </c>
      <c r="C127" s="800" t="s">
        <v>947</v>
      </c>
      <c r="D127" s="799" t="s">
        <v>897</v>
      </c>
      <c r="E127" s="799">
        <v>3.99981888159384</v>
      </c>
      <c r="F127" s="801">
        <v>29764</v>
      </c>
      <c r="G127" s="802">
        <v>119051</v>
      </c>
      <c r="H127" s="803"/>
      <c r="I127" s="803"/>
      <c r="J127" s="804"/>
      <c r="K127" s="805" t="e">
        <f>G127*$J$126</f>
        <v>#REF!</v>
      </c>
      <c r="L127" s="806" t="e">
        <f>K127/$K$1197</f>
        <v>#REF!</v>
      </c>
      <c r="M127" s="401"/>
      <c r="N127" s="378"/>
      <c r="O127" s="378"/>
    </row>
    <row r="128" spans="1:15">
      <c r="B128" s="799">
        <v>6092</v>
      </c>
      <c r="C128" s="800" t="s">
        <v>898</v>
      </c>
      <c r="D128" s="799" t="s">
        <v>899</v>
      </c>
      <c r="E128" s="799">
        <v>0.75</v>
      </c>
      <c r="F128" s="801">
        <v>2000</v>
      </c>
      <c r="G128" s="802">
        <v>1500</v>
      </c>
      <c r="H128" s="803"/>
      <c r="I128" s="803"/>
      <c r="J128" s="804"/>
      <c r="K128" s="805" t="e">
        <f t="shared" ref="K128:K129" si="25">G128*$J$126</f>
        <v>#REF!</v>
      </c>
      <c r="L128" s="806" t="e">
        <f>K128/$K$1197</f>
        <v>#REF!</v>
      </c>
      <c r="M128" s="401"/>
      <c r="N128" s="378"/>
      <c r="O128" s="378"/>
    </row>
    <row r="129" spans="1:15">
      <c r="B129" s="799">
        <v>6483</v>
      </c>
      <c r="C129" s="800" t="s">
        <v>969</v>
      </c>
      <c r="D129" s="799" t="s">
        <v>519</v>
      </c>
      <c r="E129" s="799">
        <v>1</v>
      </c>
      <c r="F129" s="801">
        <v>6191907</v>
      </c>
      <c r="G129" s="802">
        <v>6191907</v>
      </c>
      <c r="H129" s="803"/>
      <c r="I129" s="803"/>
      <c r="J129" s="872"/>
      <c r="K129" s="805" t="e">
        <f t="shared" si="25"/>
        <v>#REF!</v>
      </c>
      <c r="L129" s="806" t="e">
        <f>K129/$K$1197</f>
        <v>#REF!</v>
      </c>
      <c r="M129" s="392"/>
      <c r="N129" s="378"/>
      <c r="O129" s="378"/>
    </row>
    <row r="130" spans="1:15" ht="30">
      <c r="A130" s="836" t="e">
        <f>VLOOKUP(B130,#REF!,1,0)-B130</f>
        <v>#REF!</v>
      </c>
      <c r="B130" s="795">
        <v>3410</v>
      </c>
      <c r="C130" s="796" t="s">
        <v>970</v>
      </c>
      <c r="D130" s="795" t="s">
        <v>519</v>
      </c>
      <c r="E130" s="795"/>
      <c r="F130" s="795"/>
      <c r="G130" s="797">
        <v>7755056</v>
      </c>
      <c r="H130" s="798">
        <f>SUM(G131:G142)</f>
        <v>7755056</v>
      </c>
      <c r="I130" s="798">
        <f>+G130-H130</f>
        <v>0</v>
      </c>
      <c r="J130" s="1753" t="e">
        <f>SUMIF(#REF!,B130,#REF!)</f>
        <v>#REF!</v>
      </c>
      <c r="K130" s="1754"/>
      <c r="L130" s="1755"/>
      <c r="M130" s="1756" t="e">
        <f>+G130*J130</f>
        <v>#REF!</v>
      </c>
      <c r="N130" s="863"/>
      <c r="O130" s="864"/>
    </row>
    <row r="131" spans="1:15">
      <c r="B131" s="799">
        <v>323</v>
      </c>
      <c r="C131" s="800" t="s">
        <v>971</v>
      </c>
      <c r="D131" s="799" t="s">
        <v>904</v>
      </c>
      <c r="E131" s="799">
        <v>1.5523</v>
      </c>
      <c r="F131" s="801">
        <v>481950</v>
      </c>
      <c r="G131" s="802">
        <v>748131</v>
      </c>
      <c r="H131" s="803"/>
      <c r="I131" s="803"/>
      <c r="J131" s="804"/>
      <c r="K131" s="805" t="e">
        <f>G131*$J$130</f>
        <v>#REF!</v>
      </c>
      <c r="L131" s="806" t="e">
        <f t="shared" ref="L131:L142" si="26">K131/$K$1197</f>
        <v>#REF!</v>
      </c>
      <c r="M131" s="401"/>
      <c r="N131" s="378"/>
      <c r="O131" s="378"/>
    </row>
    <row r="132" spans="1:15">
      <c r="B132" s="799">
        <v>1794</v>
      </c>
      <c r="C132" s="800" t="s">
        <v>972</v>
      </c>
      <c r="D132" s="799" t="s">
        <v>973</v>
      </c>
      <c r="E132" s="799">
        <v>6.94</v>
      </c>
      <c r="F132" s="801">
        <v>6307</v>
      </c>
      <c r="G132" s="802">
        <v>43771</v>
      </c>
      <c r="H132" s="803"/>
      <c r="I132" s="803"/>
      <c r="J132" s="804"/>
      <c r="K132" s="805" t="e">
        <f t="shared" ref="K132:K142" si="27">G132*$J$130</f>
        <v>#REF!</v>
      </c>
      <c r="L132" s="806" t="e">
        <f t="shared" si="26"/>
        <v>#REF!</v>
      </c>
      <c r="M132" s="401"/>
      <c r="N132" s="378"/>
      <c r="O132" s="378"/>
    </row>
    <row r="133" spans="1:15">
      <c r="B133" s="799">
        <v>3476</v>
      </c>
      <c r="C133" s="800" t="s">
        <v>974</v>
      </c>
      <c r="D133" s="799" t="s">
        <v>904</v>
      </c>
      <c r="E133" s="799">
        <v>0.41139999999999999</v>
      </c>
      <c r="F133" s="801">
        <v>391846</v>
      </c>
      <c r="G133" s="802">
        <v>161206</v>
      </c>
      <c r="H133" s="803"/>
      <c r="I133" s="803"/>
      <c r="J133" s="804"/>
      <c r="K133" s="805" t="e">
        <f t="shared" si="27"/>
        <v>#REF!</v>
      </c>
      <c r="L133" s="806" t="e">
        <f t="shared" si="26"/>
        <v>#REF!</v>
      </c>
      <c r="M133" s="401"/>
      <c r="N133" s="378"/>
      <c r="O133" s="378"/>
    </row>
    <row r="134" spans="1:15">
      <c r="B134" s="799">
        <v>3995</v>
      </c>
      <c r="C134" s="800" t="s">
        <v>975</v>
      </c>
      <c r="D134" s="799" t="s">
        <v>777</v>
      </c>
      <c r="E134" s="799">
        <v>10</v>
      </c>
      <c r="F134" s="801">
        <v>29002</v>
      </c>
      <c r="G134" s="802">
        <v>290020</v>
      </c>
      <c r="H134" s="803"/>
      <c r="I134" s="803"/>
      <c r="J134" s="804"/>
      <c r="K134" s="805" t="e">
        <f t="shared" si="27"/>
        <v>#REF!</v>
      </c>
      <c r="L134" s="806" t="e">
        <f t="shared" si="26"/>
        <v>#REF!</v>
      </c>
      <c r="M134" s="401"/>
      <c r="N134" s="378"/>
      <c r="O134" s="378"/>
    </row>
    <row r="135" spans="1:15" ht="15">
      <c r="B135" s="799">
        <v>4274</v>
      </c>
      <c r="C135" s="800" t="s">
        <v>915</v>
      </c>
      <c r="D135" s="799" t="s">
        <v>907</v>
      </c>
      <c r="E135" s="799">
        <v>3.2668603278214698</v>
      </c>
      <c r="F135" s="801">
        <v>219159</v>
      </c>
      <c r="G135" s="802">
        <v>715962</v>
      </c>
      <c r="H135" s="798"/>
      <c r="I135" s="798"/>
      <c r="J135" s="866"/>
      <c r="K135" s="805" t="e">
        <f t="shared" si="27"/>
        <v>#REF!</v>
      </c>
      <c r="L135" s="806" t="e">
        <f t="shared" si="26"/>
        <v>#REF!</v>
      </c>
      <c r="M135" s="867"/>
      <c r="N135" s="378"/>
      <c r="O135" s="378"/>
    </row>
    <row r="136" spans="1:15">
      <c r="B136" s="799">
        <v>5038</v>
      </c>
      <c r="C136" s="800" t="s">
        <v>976</v>
      </c>
      <c r="D136" s="799" t="s">
        <v>973</v>
      </c>
      <c r="E136" s="799">
        <v>120.9533</v>
      </c>
      <c r="F136" s="801">
        <v>4570</v>
      </c>
      <c r="G136" s="802">
        <v>552757</v>
      </c>
      <c r="H136" s="803"/>
      <c r="I136" s="803"/>
      <c r="J136" s="804"/>
      <c r="K136" s="805" t="e">
        <f t="shared" si="27"/>
        <v>#REF!</v>
      </c>
      <c r="L136" s="806" t="e">
        <f t="shared" si="26"/>
        <v>#REF!</v>
      </c>
      <c r="M136" s="401"/>
      <c r="N136" s="378"/>
      <c r="O136" s="378"/>
    </row>
    <row r="137" spans="1:15">
      <c r="B137" s="799">
        <v>5481</v>
      </c>
      <c r="C137" s="800" t="s">
        <v>977</v>
      </c>
      <c r="D137" s="799" t="s">
        <v>519</v>
      </c>
      <c r="E137" s="799">
        <v>304</v>
      </c>
      <c r="F137" s="801">
        <v>8892</v>
      </c>
      <c r="G137" s="802">
        <v>2703168</v>
      </c>
      <c r="H137" s="803"/>
      <c r="I137" s="803"/>
      <c r="J137" s="804"/>
      <c r="K137" s="805" t="e">
        <f t="shared" si="27"/>
        <v>#REF!</v>
      </c>
      <c r="L137" s="806" t="e">
        <f t="shared" si="26"/>
        <v>#REF!</v>
      </c>
      <c r="M137" s="401"/>
      <c r="N137" s="378"/>
      <c r="O137" s="378"/>
    </row>
    <row r="138" spans="1:15">
      <c r="B138" s="799">
        <v>6073</v>
      </c>
      <c r="C138" s="800" t="s">
        <v>978</v>
      </c>
      <c r="D138" s="799" t="s">
        <v>904</v>
      </c>
      <c r="E138" s="799">
        <v>1.631</v>
      </c>
      <c r="F138" s="801">
        <v>550970</v>
      </c>
      <c r="G138" s="802">
        <v>898633</v>
      </c>
      <c r="H138" s="803"/>
      <c r="I138" s="803"/>
      <c r="J138" s="804"/>
      <c r="K138" s="805" t="e">
        <f t="shared" si="27"/>
        <v>#REF!</v>
      </c>
      <c r="L138" s="806" t="e">
        <f t="shared" si="26"/>
        <v>#REF!</v>
      </c>
      <c r="M138" s="401"/>
      <c r="N138" s="378"/>
      <c r="O138" s="378"/>
    </row>
    <row r="139" spans="1:15">
      <c r="B139" s="799">
        <v>6092</v>
      </c>
      <c r="C139" s="800" t="s">
        <v>898</v>
      </c>
      <c r="D139" s="799" t="s">
        <v>899</v>
      </c>
      <c r="E139" s="799">
        <v>1</v>
      </c>
      <c r="F139" s="801">
        <v>2000</v>
      </c>
      <c r="G139" s="802">
        <v>2000</v>
      </c>
      <c r="H139" s="803"/>
      <c r="I139" s="803"/>
      <c r="J139" s="804"/>
      <c r="K139" s="805" t="e">
        <f t="shared" si="27"/>
        <v>#REF!</v>
      </c>
      <c r="L139" s="806" t="e">
        <f t="shared" si="26"/>
        <v>#REF!</v>
      </c>
      <c r="M139" s="401"/>
      <c r="N139" s="378"/>
      <c r="O139" s="378"/>
    </row>
    <row r="140" spans="1:15" ht="15">
      <c r="B140" s="799">
        <v>6792</v>
      </c>
      <c r="C140" s="800" t="s">
        <v>979</v>
      </c>
      <c r="D140" s="799" t="s">
        <v>519</v>
      </c>
      <c r="E140" s="799">
        <v>1</v>
      </c>
      <c r="F140" s="801">
        <v>503115</v>
      </c>
      <c r="G140" s="802">
        <v>503115</v>
      </c>
      <c r="H140" s="798"/>
      <c r="I140" s="798"/>
      <c r="J140" s="866"/>
      <c r="K140" s="805" t="e">
        <f t="shared" si="27"/>
        <v>#REF!</v>
      </c>
      <c r="L140" s="806" t="e">
        <f t="shared" si="26"/>
        <v>#REF!</v>
      </c>
      <c r="M140" s="867"/>
      <c r="N140" s="378"/>
      <c r="O140" s="378"/>
    </row>
    <row r="141" spans="1:15">
      <c r="B141" s="799">
        <v>6830</v>
      </c>
      <c r="C141" s="800" t="s">
        <v>980</v>
      </c>
      <c r="D141" s="799" t="s">
        <v>904</v>
      </c>
      <c r="E141" s="799">
        <v>0.76539999999999997</v>
      </c>
      <c r="F141" s="801">
        <v>525980</v>
      </c>
      <c r="G141" s="802">
        <v>402586</v>
      </c>
      <c r="H141" s="803"/>
      <c r="I141" s="803"/>
      <c r="J141" s="804"/>
      <c r="K141" s="805" t="e">
        <f t="shared" si="27"/>
        <v>#REF!</v>
      </c>
      <c r="L141" s="806" t="e">
        <f t="shared" si="26"/>
        <v>#REF!</v>
      </c>
      <c r="M141" s="401"/>
      <c r="N141" s="378"/>
      <c r="O141" s="378"/>
    </row>
    <row r="142" spans="1:15">
      <c r="B142" s="799">
        <v>7088</v>
      </c>
      <c r="C142" s="800" t="s">
        <v>981</v>
      </c>
      <c r="D142" s="799" t="s">
        <v>973</v>
      </c>
      <c r="E142" s="799">
        <v>162.2526</v>
      </c>
      <c r="F142" s="801">
        <v>4522</v>
      </c>
      <c r="G142" s="802">
        <v>733707</v>
      </c>
      <c r="H142" s="803"/>
      <c r="I142" s="803"/>
      <c r="J142" s="804"/>
      <c r="K142" s="805" t="e">
        <f t="shared" si="27"/>
        <v>#REF!</v>
      </c>
      <c r="L142" s="806" t="e">
        <f t="shared" si="26"/>
        <v>#REF!</v>
      </c>
      <c r="M142" s="401"/>
      <c r="N142" s="378"/>
      <c r="O142" s="378"/>
    </row>
    <row r="143" spans="1:15" ht="30">
      <c r="A143" s="836" t="e">
        <f>VLOOKUP(B143,#REF!,1,0)-B143</f>
        <v>#REF!</v>
      </c>
      <c r="B143" s="795">
        <v>3415</v>
      </c>
      <c r="C143" s="796" t="s">
        <v>982</v>
      </c>
      <c r="D143" s="795" t="s">
        <v>928</v>
      </c>
      <c r="E143" s="795"/>
      <c r="F143" s="795"/>
      <c r="G143" s="797">
        <v>41006</v>
      </c>
      <c r="H143" s="798">
        <f>SUM(G144:G146)</f>
        <v>41006</v>
      </c>
      <c r="I143" s="798">
        <f>+G143-H143</f>
        <v>0</v>
      </c>
      <c r="J143" s="1753" t="e">
        <f>SUMIF(#REF!,B143,#REF!)</f>
        <v>#REF!</v>
      </c>
      <c r="K143" s="1754"/>
      <c r="L143" s="1755"/>
      <c r="M143" s="1756" t="e">
        <f>+G143*J143</f>
        <v>#REF!</v>
      </c>
      <c r="N143" s="863"/>
      <c r="O143" s="864"/>
    </row>
    <row r="144" spans="1:15">
      <c r="B144" s="799">
        <v>4280</v>
      </c>
      <c r="C144" s="800" t="s">
        <v>932</v>
      </c>
      <c r="D144" s="799" t="s">
        <v>897</v>
      </c>
      <c r="E144" s="799">
        <v>0.12</v>
      </c>
      <c r="F144" s="801">
        <v>21629</v>
      </c>
      <c r="G144" s="802">
        <v>2596</v>
      </c>
      <c r="H144" s="803"/>
      <c r="I144" s="803"/>
      <c r="J144" s="804"/>
      <c r="K144" s="805" t="e">
        <f>G144*$J$143</f>
        <v>#REF!</v>
      </c>
      <c r="L144" s="806" t="e">
        <f>K144/$K$1197</f>
        <v>#REF!</v>
      </c>
      <c r="M144" s="401"/>
      <c r="N144" s="378"/>
      <c r="O144" s="378"/>
    </row>
    <row r="145" spans="1:15" ht="15">
      <c r="B145" s="799">
        <v>4520</v>
      </c>
      <c r="C145" s="800" t="s">
        <v>983</v>
      </c>
      <c r="D145" s="799" t="s">
        <v>928</v>
      </c>
      <c r="E145" s="799">
        <v>2.0499999999999998</v>
      </c>
      <c r="F145" s="801">
        <v>18689</v>
      </c>
      <c r="G145" s="802">
        <v>38313</v>
      </c>
      <c r="H145" s="798"/>
      <c r="I145" s="798"/>
      <c r="J145" s="866"/>
      <c r="K145" s="805" t="e">
        <f t="shared" ref="K145:K146" si="28">G145*$J$143</f>
        <v>#REF!</v>
      </c>
      <c r="L145" s="806" t="e">
        <f>K145/$K$1197</f>
        <v>#REF!</v>
      </c>
      <c r="M145" s="867"/>
      <c r="N145" s="378"/>
      <c r="O145" s="378"/>
    </row>
    <row r="146" spans="1:15">
      <c r="B146" s="799">
        <v>6092</v>
      </c>
      <c r="C146" s="800" t="s">
        <v>898</v>
      </c>
      <c r="D146" s="799" t="s">
        <v>899</v>
      </c>
      <c r="E146" s="799">
        <v>4.8099999999999997E-2</v>
      </c>
      <c r="F146" s="801">
        <v>2000</v>
      </c>
      <c r="G146" s="802">
        <v>97</v>
      </c>
      <c r="H146" s="803"/>
      <c r="I146" s="803"/>
      <c r="J146" s="807"/>
      <c r="K146" s="805" t="e">
        <f t="shared" si="28"/>
        <v>#REF!</v>
      </c>
      <c r="L146" s="806" t="e">
        <f>K146/$K$1197</f>
        <v>#REF!</v>
      </c>
      <c r="M146" s="392"/>
      <c r="N146" s="378"/>
      <c r="O146" s="378"/>
    </row>
    <row r="147" spans="1:15" ht="31.15" customHeight="1">
      <c r="A147" s="836" t="e">
        <f>VLOOKUP(B147,#REF!,1,0)-B147</f>
        <v>#REF!</v>
      </c>
      <c r="B147" s="795">
        <v>3436</v>
      </c>
      <c r="C147" s="796" t="s">
        <v>984</v>
      </c>
      <c r="D147" s="795" t="s">
        <v>904</v>
      </c>
      <c r="E147" s="795"/>
      <c r="F147" s="795"/>
      <c r="G147" s="797">
        <v>104957</v>
      </c>
      <c r="H147" s="798">
        <f>SUM(G148:G153)</f>
        <v>104957</v>
      </c>
      <c r="I147" s="798">
        <f>+G147-H147</f>
        <v>0</v>
      </c>
      <c r="J147" s="1753" t="e">
        <f>SUMIF(#REF!,B147,#REF!)</f>
        <v>#REF!</v>
      </c>
      <c r="K147" s="1754"/>
      <c r="L147" s="1755"/>
      <c r="M147" s="1756" t="e">
        <f>+G147*J147</f>
        <v>#REF!</v>
      </c>
      <c r="N147" s="863"/>
      <c r="O147" s="864"/>
    </row>
    <row r="148" spans="1:15">
      <c r="B148" s="799">
        <v>4274</v>
      </c>
      <c r="C148" s="800" t="s">
        <v>915</v>
      </c>
      <c r="D148" s="799" t="s">
        <v>907</v>
      </c>
      <c r="E148" s="799">
        <v>0.11342199318856</v>
      </c>
      <c r="F148" s="801">
        <v>219159</v>
      </c>
      <c r="G148" s="802">
        <v>24858</v>
      </c>
      <c r="H148" s="803"/>
      <c r="I148" s="803"/>
      <c r="J148" s="804"/>
      <c r="K148" s="805" t="e">
        <f>G148*$J$147</f>
        <v>#REF!</v>
      </c>
      <c r="L148" s="806" t="e">
        <f t="shared" ref="L148:L153" si="29">K148/$K$1197</f>
        <v>#REF!</v>
      </c>
      <c r="M148" s="401"/>
      <c r="N148" s="378"/>
      <c r="O148" s="378"/>
    </row>
    <row r="149" spans="1:15" ht="25.5">
      <c r="B149" s="799">
        <v>5661</v>
      </c>
      <c r="C149" s="800" t="s">
        <v>923</v>
      </c>
      <c r="D149" s="799" t="s">
        <v>924</v>
      </c>
      <c r="E149" s="799">
        <v>0.111100003123283</v>
      </c>
      <c r="F149" s="801">
        <v>59500</v>
      </c>
      <c r="G149" s="802">
        <v>6611</v>
      </c>
      <c r="H149" s="803"/>
      <c r="I149" s="803"/>
      <c r="J149" s="804"/>
      <c r="K149" s="805" t="e">
        <f t="shared" ref="K149:K153" si="30">G149*$J$147</f>
        <v>#REF!</v>
      </c>
      <c r="L149" s="806" t="e">
        <f t="shared" si="29"/>
        <v>#REF!</v>
      </c>
      <c r="M149" s="401"/>
      <c r="N149" s="378"/>
      <c r="O149" s="378"/>
    </row>
    <row r="150" spans="1:15" ht="15">
      <c r="B150" s="799">
        <v>6092</v>
      </c>
      <c r="C150" s="800" t="s">
        <v>898</v>
      </c>
      <c r="D150" s="799" t="s">
        <v>899</v>
      </c>
      <c r="E150" s="799">
        <v>0.5</v>
      </c>
      <c r="F150" s="801">
        <v>2000</v>
      </c>
      <c r="G150" s="802">
        <v>1000</v>
      </c>
      <c r="H150" s="798"/>
      <c r="I150" s="798"/>
      <c r="J150" s="866"/>
      <c r="K150" s="805" t="e">
        <f t="shared" si="30"/>
        <v>#REF!</v>
      </c>
      <c r="L150" s="806" t="e">
        <f t="shared" si="29"/>
        <v>#REF!</v>
      </c>
      <c r="M150" s="867"/>
      <c r="N150" s="378"/>
      <c r="O150" s="378"/>
    </row>
    <row r="151" spans="1:15">
      <c r="B151" s="799">
        <v>6098</v>
      </c>
      <c r="C151" s="800" t="s">
        <v>925</v>
      </c>
      <c r="D151" s="799" t="s">
        <v>926</v>
      </c>
      <c r="E151" s="799">
        <v>10</v>
      </c>
      <c r="F151" s="801">
        <v>23</v>
      </c>
      <c r="G151" s="802">
        <v>230</v>
      </c>
      <c r="H151" s="803"/>
      <c r="I151" s="803"/>
      <c r="J151" s="804"/>
      <c r="K151" s="805" t="e">
        <f t="shared" si="30"/>
        <v>#REF!</v>
      </c>
      <c r="L151" s="806" t="e">
        <f t="shared" si="29"/>
        <v>#REF!</v>
      </c>
      <c r="M151" s="401"/>
      <c r="N151" s="378"/>
      <c r="O151" s="378"/>
    </row>
    <row r="152" spans="1:15">
      <c r="B152" s="799">
        <v>6722</v>
      </c>
      <c r="C152" s="800" t="s">
        <v>985</v>
      </c>
      <c r="D152" s="799" t="s">
        <v>904</v>
      </c>
      <c r="E152" s="799">
        <v>1.29999995231628</v>
      </c>
      <c r="F152" s="801">
        <v>23800</v>
      </c>
      <c r="G152" s="802">
        <v>30940</v>
      </c>
      <c r="H152" s="803"/>
      <c r="I152" s="803"/>
      <c r="J152" s="804"/>
      <c r="K152" s="805" t="e">
        <f t="shared" si="30"/>
        <v>#REF!</v>
      </c>
      <c r="L152" s="806" t="e">
        <f t="shared" si="29"/>
        <v>#REF!</v>
      </c>
      <c r="M152" s="401"/>
      <c r="N152" s="378"/>
      <c r="O152" s="378"/>
    </row>
    <row r="153" spans="1:15">
      <c r="B153" s="799">
        <v>7462</v>
      </c>
      <c r="C153" s="800" t="s">
        <v>912</v>
      </c>
      <c r="D153" s="799" t="s">
        <v>913</v>
      </c>
      <c r="E153" s="799">
        <v>26.25</v>
      </c>
      <c r="F153" s="801">
        <v>1574</v>
      </c>
      <c r="G153" s="802">
        <v>41318</v>
      </c>
      <c r="H153" s="803"/>
      <c r="I153" s="803"/>
      <c r="J153" s="807"/>
      <c r="K153" s="805" t="e">
        <f t="shared" si="30"/>
        <v>#REF!</v>
      </c>
      <c r="L153" s="806" t="e">
        <f t="shared" si="29"/>
        <v>#REF!</v>
      </c>
      <c r="M153" s="392"/>
      <c r="N153" s="378"/>
      <c r="O153" s="378"/>
    </row>
    <row r="154" spans="1:15" ht="30">
      <c r="A154" s="836" t="e">
        <f>VLOOKUP(B154,#REF!,1,0)-B154</f>
        <v>#REF!</v>
      </c>
      <c r="B154" s="795">
        <v>3463</v>
      </c>
      <c r="C154" s="796" t="s">
        <v>986</v>
      </c>
      <c r="D154" s="795" t="s">
        <v>519</v>
      </c>
      <c r="E154" s="795"/>
      <c r="F154" s="795"/>
      <c r="G154" s="797">
        <v>231268</v>
      </c>
      <c r="H154" s="798">
        <f>SUM(G155:G158)</f>
        <v>231268</v>
      </c>
      <c r="I154" s="798">
        <f>+G154-H154</f>
        <v>0</v>
      </c>
      <c r="J154" s="1753" t="e">
        <f>SUMIF(#REF!,B154,#REF!)</f>
        <v>#REF!</v>
      </c>
      <c r="K154" s="1754"/>
      <c r="L154" s="1755"/>
      <c r="M154" s="1756" t="e">
        <f>+G154*J154</f>
        <v>#REF!</v>
      </c>
      <c r="N154" s="863"/>
      <c r="O154" s="864"/>
    </row>
    <row r="155" spans="1:15" ht="15">
      <c r="B155" s="799">
        <v>4280</v>
      </c>
      <c r="C155" s="800" t="s">
        <v>932</v>
      </c>
      <c r="D155" s="799" t="s">
        <v>897</v>
      </c>
      <c r="E155" s="799">
        <v>0.40000000596046398</v>
      </c>
      <c r="F155" s="801">
        <v>21629</v>
      </c>
      <c r="G155" s="802">
        <v>8652</v>
      </c>
      <c r="H155" s="798"/>
      <c r="I155" s="798"/>
      <c r="J155" s="866"/>
      <c r="K155" s="805" t="e">
        <f>G155*$J$154</f>
        <v>#REF!</v>
      </c>
      <c r="L155" s="806" t="e">
        <f>K155/$K$1197</f>
        <v>#REF!</v>
      </c>
      <c r="M155" s="867"/>
      <c r="N155" s="378"/>
      <c r="O155" s="378"/>
    </row>
    <row r="156" spans="1:15">
      <c r="B156" s="799">
        <v>6092</v>
      </c>
      <c r="C156" s="800" t="s">
        <v>898</v>
      </c>
      <c r="D156" s="799" t="s">
        <v>899</v>
      </c>
      <c r="E156" s="799">
        <v>0.5</v>
      </c>
      <c r="F156" s="801">
        <v>2000</v>
      </c>
      <c r="G156" s="802">
        <v>1000</v>
      </c>
      <c r="H156" s="803"/>
      <c r="I156" s="803"/>
      <c r="J156" s="804"/>
      <c r="K156" s="805" t="e">
        <f t="shared" ref="K156:K158" si="31">G156*$J$154</f>
        <v>#REF!</v>
      </c>
      <c r="L156" s="806" t="e">
        <f>K156/$K$1197</f>
        <v>#REF!</v>
      </c>
      <c r="M156" s="401"/>
      <c r="N156" s="378"/>
      <c r="O156" s="378"/>
    </row>
    <row r="157" spans="1:15">
      <c r="B157" s="799">
        <v>6527</v>
      </c>
      <c r="C157" s="800" t="s">
        <v>987</v>
      </c>
      <c r="D157" s="799" t="s">
        <v>519</v>
      </c>
      <c r="E157" s="799">
        <v>1</v>
      </c>
      <c r="F157" s="801">
        <v>220990</v>
      </c>
      <c r="G157" s="802">
        <v>220990</v>
      </c>
      <c r="H157" s="803"/>
      <c r="I157" s="803"/>
      <c r="J157" s="804"/>
      <c r="K157" s="805" t="e">
        <f t="shared" si="31"/>
        <v>#REF!</v>
      </c>
      <c r="L157" s="806" t="e">
        <f>K157/$K$1197</f>
        <v>#REF!</v>
      </c>
      <c r="M157" s="401"/>
      <c r="N157" s="378"/>
      <c r="O157" s="378"/>
    </row>
    <row r="158" spans="1:15">
      <c r="B158" s="799">
        <v>7236</v>
      </c>
      <c r="C158" s="800" t="s">
        <v>934</v>
      </c>
      <c r="D158" s="799" t="s">
        <v>519</v>
      </c>
      <c r="E158" s="799">
        <v>2.2199999541044201E-2</v>
      </c>
      <c r="F158" s="801">
        <v>28166</v>
      </c>
      <c r="G158" s="802">
        <v>626</v>
      </c>
      <c r="H158" s="803"/>
      <c r="I158" s="803"/>
      <c r="J158" s="807"/>
      <c r="K158" s="805" t="e">
        <f t="shared" si="31"/>
        <v>#REF!</v>
      </c>
      <c r="L158" s="806" t="e">
        <f>K158/$K$1197</f>
        <v>#REF!</v>
      </c>
      <c r="M158" s="392"/>
      <c r="N158" s="378"/>
      <c r="O158" s="378"/>
    </row>
    <row r="159" spans="1:15" ht="34.9" customHeight="1">
      <c r="A159" s="836" t="e">
        <f>VLOOKUP(B159,#REF!,1,0)-B159</f>
        <v>#REF!</v>
      </c>
      <c r="B159" s="795">
        <v>3471</v>
      </c>
      <c r="C159" s="796" t="s">
        <v>988</v>
      </c>
      <c r="D159" s="795" t="s">
        <v>928</v>
      </c>
      <c r="E159" s="795"/>
      <c r="F159" s="795"/>
      <c r="G159" s="797">
        <v>635471</v>
      </c>
      <c r="H159" s="798">
        <f>SUM(G160:G165)</f>
        <v>635471</v>
      </c>
      <c r="I159" s="798">
        <f>+G159-H159</f>
        <v>0</v>
      </c>
      <c r="J159" s="1753" t="e">
        <f>SUMIF(#REF!,B159,#REF!)</f>
        <v>#REF!</v>
      </c>
      <c r="K159" s="1754"/>
      <c r="L159" s="1755"/>
      <c r="M159" s="1756" t="e">
        <f>+G159*J159</f>
        <v>#REF!</v>
      </c>
      <c r="N159" s="863"/>
      <c r="O159" s="864"/>
    </row>
    <row r="160" spans="1:15" ht="15">
      <c r="B160" s="799">
        <v>2798</v>
      </c>
      <c r="C160" s="800" t="s">
        <v>989</v>
      </c>
      <c r="D160" s="799" t="s">
        <v>519</v>
      </c>
      <c r="E160" s="799">
        <v>441</v>
      </c>
      <c r="F160" s="801">
        <v>590</v>
      </c>
      <c r="G160" s="802">
        <v>260190</v>
      </c>
      <c r="H160" s="798"/>
      <c r="I160" s="798"/>
      <c r="J160" s="866"/>
      <c r="K160" s="805" t="e">
        <f>G160*$J$159</f>
        <v>#REF!</v>
      </c>
      <c r="L160" s="806" t="e">
        <f t="shared" ref="L160:L165" si="32">K160/$K$1197</f>
        <v>#REF!</v>
      </c>
      <c r="M160" s="867"/>
      <c r="N160" s="378"/>
      <c r="O160" s="378"/>
    </row>
    <row r="161" spans="1:15">
      <c r="B161" s="799">
        <v>4111</v>
      </c>
      <c r="C161" s="800" t="s">
        <v>990</v>
      </c>
      <c r="D161" s="799" t="s">
        <v>904</v>
      </c>
      <c r="E161" s="799">
        <v>0.25699999928474399</v>
      </c>
      <c r="F161" s="801">
        <v>547058</v>
      </c>
      <c r="G161" s="802">
        <v>140594</v>
      </c>
      <c r="H161" s="803"/>
      <c r="I161" s="803"/>
      <c r="J161" s="804"/>
      <c r="K161" s="805" t="e">
        <f t="shared" ref="K161:K165" si="33">G161*$J$159</f>
        <v>#REF!</v>
      </c>
      <c r="L161" s="806" t="e">
        <f t="shared" si="32"/>
        <v>#REF!</v>
      </c>
      <c r="M161" s="401"/>
      <c r="N161" s="378"/>
      <c r="O161" s="378"/>
    </row>
    <row r="162" spans="1:15">
      <c r="B162" s="799">
        <v>4278</v>
      </c>
      <c r="C162" s="800" t="s">
        <v>896</v>
      </c>
      <c r="D162" s="799" t="s">
        <v>897</v>
      </c>
      <c r="E162" s="799">
        <v>8.1999998092651296</v>
      </c>
      <c r="F162" s="801">
        <v>19843</v>
      </c>
      <c r="G162" s="802">
        <v>162713</v>
      </c>
      <c r="H162" s="803"/>
      <c r="I162" s="803"/>
      <c r="J162" s="804"/>
      <c r="K162" s="805" t="e">
        <f t="shared" si="33"/>
        <v>#REF!</v>
      </c>
      <c r="L162" s="806" t="e">
        <f t="shared" si="32"/>
        <v>#REF!</v>
      </c>
      <c r="M162" s="401"/>
      <c r="N162" s="378"/>
      <c r="O162" s="378"/>
    </row>
    <row r="163" spans="1:15">
      <c r="B163" s="799">
        <v>5042</v>
      </c>
      <c r="C163" s="800" t="s">
        <v>991</v>
      </c>
      <c r="D163" s="799" t="s">
        <v>973</v>
      </c>
      <c r="E163" s="799">
        <v>7.04029989242553</v>
      </c>
      <c r="F163" s="801">
        <v>4522</v>
      </c>
      <c r="G163" s="802">
        <v>31837</v>
      </c>
      <c r="H163" s="803"/>
      <c r="I163" s="803"/>
      <c r="J163" s="804"/>
      <c r="K163" s="805" t="e">
        <f t="shared" si="33"/>
        <v>#REF!</v>
      </c>
      <c r="L163" s="806" t="e">
        <f t="shared" si="32"/>
        <v>#REF!</v>
      </c>
      <c r="M163" s="401"/>
      <c r="N163" s="378"/>
      <c r="O163" s="378"/>
    </row>
    <row r="164" spans="1:15">
      <c r="B164" s="799">
        <v>6092</v>
      </c>
      <c r="C164" s="800" t="s">
        <v>898</v>
      </c>
      <c r="D164" s="799" t="s">
        <v>899</v>
      </c>
      <c r="E164" s="799">
        <v>1.07297003269195</v>
      </c>
      <c r="F164" s="801">
        <v>2000</v>
      </c>
      <c r="G164" s="802">
        <v>2146</v>
      </c>
      <c r="H164" s="803"/>
      <c r="I164" s="803"/>
      <c r="J164" s="804"/>
      <c r="K164" s="805" t="e">
        <f t="shared" si="33"/>
        <v>#REF!</v>
      </c>
      <c r="L164" s="806" t="e">
        <f t="shared" si="32"/>
        <v>#REF!</v>
      </c>
      <c r="M164" s="401"/>
      <c r="N164" s="378"/>
      <c r="O164" s="378"/>
    </row>
    <row r="165" spans="1:15" ht="15">
      <c r="B165" s="799">
        <v>7465</v>
      </c>
      <c r="C165" s="800" t="s">
        <v>992</v>
      </c>
      <c r="D165" s="799" t="s">
        <v>777</v>
      </c>
      <c r="E165" s="799">
        <v>7.2473998069763104</v>
      </c>
      <c r="F165" s="801">
        <v>5242</v>
      </c>
      <c r="G165" s="802">
        <v>37991</v>
      </c>
      <c r="H165" s="798"/>
      <c r="I165" s="798"/>
      <c r="J165" s="869"/>
      <c r="K165" s="805" t="e">
        <f t="shared" si="33"/>
        <v>#REF!</v>
      </c>
      <c r="L165" s="806" t="e">
        <f t="shared" si="32"/>
        <v>#REF!</v>
      </c>
      <c r="M165" s="870"/>
      <c r="N165" s="378"/>
      <c r="O165" s="378"/>
    </row>
    <row r="166" spans="1:15" ht="30">
      <c r="A166" s="836" t="e">
        <f>VLOOKUP(B166,#REF!,1,0)-B166</f>
        <v>#REF!</v>
      </c>
      <c r="B166" s="795">
        <v>3473</v>
      </c>
      <c r="C166" s="796" t="s">
        <v>993</v>
      </c>
      <c r="D166" s="795" t="s">
        <v>519</v>
      </c>
      <c r="E166" s="795"/>
      <c r="F166" s="795"/>
      <c r="G166" s="797">
        <v>775617</v>
      </c>
      <c r="H166" s="798">
        <f>SUM(G167:G172)</f>
        <v>775617</v>
      </c>
      <c r="I166" s="798">
        <f>+G166-H166</f>
        <v>0</v>
      </c>
      <c r="J166" s="1753" t="e">
        <f>SUMIF(#REF!,B166,#REF!)</f>
        <v>#REF!</v>
      </c>
      <c r="K166" s="1754"/>
      <c r="L166" s="1755"/>
      <c r="M166" s="1756" t="e">
        <f>+G166*J166</f>
        <v>#REF!</v>
      </c>
      <c r="N166" s="863"/>
      <c r="O166" s="864"/>
    </row>
    <row r="167" spans="1:15">
      <c r="B167" s="799">
        <v>322</v>
      </c>
      <c r="C167" s="800" t="s">
        <v>994</v>
      </c>
      <c r="D167" s="799" t="s">
        <v>904</v>
      </c>
      <c r="E167" s="799">
        <v>0.109999999403954</v>
      </c>
      <c r="F167" s="801">
        <v>467670</v>
      </c>
      <c r="G167" s="802">
        <v>51444</v>
      </c>
      <c r="H167" s="803"/>
      <c r="I167" s="803"/>
      <c r="J167" s="804"/>
      <c r="K167" s="805" t="e">
        <f>G167*$J$166</f>
        <v>#REF!</v>
      </c>
      <c r="L167" s="806" t="e">
        <f t="shared" ref="L167:L172" si="34">K167/$K$1197</f>
        <v>#REF!</v>
      </c>
      <c r="M167" s="401"/>
      <c r="N167" s="378"/>
      <c r="O167" s="378"/>
    </row>
    <row r="168" spans="1:15">
      <c r="B168" s="799">
        <v>326</v>
      </c>
      <c r="C168" s="800" t="s">
        <v>995</v>
      </c>
      <c r="D168" s="799" t="s">
        <v>904</v>
      </c>
      <c r="E168" s="799">
        <v>0.65000121799999999</v>
      </c>
      <c r="F168" s="801">
        <v>520030</v>
      </c>
      <c r="G168" s="802">
        <v>338021</v>
      </c>
      <c r="H168" s="803"/>
      <c r="I168" s="803"/>
      <c r="J168" s="804"/>
      <c r="K168" s="805" t="e">
        <f t="shared" ref="K168:K172" si="35">G168*$J$166</f>
        <v>#REF!</v>
      </c>
      <c r="L168" s="806" t="e">
        <f t="shared" si="34"/>
        <v>#REF!</v>
      </c>
      <c r="M168" s="401"/>
      <c r="N168" s="378"/>
      <c r="O168" s="378"/>
    </row>
    <row r="169" spans="1:15">
      <c r="B169" s="799">
        <v>3995</v>
      </c>
      <c r="C169" s="800" t="s">
        <v>975</v>
      </c>
      <c r="D169" s="799" t="s">
        <v>777</v>
      </c>
      <c r="E169" s="799">
        <v>0.95999997854232699</v>
      </c>
      <c r="F169" s="801">
        <v>29002</v>
      </c>
      <c r="G169" s="802">
        <v>27842</v>
      </c>
      <c r="H169" s="803"/>
      <c r="I169" s="803"/>
      <c r="J169" s="804"/>
      <c r="K169" s="805" t="e">
        <f t="shared" si="35"/>
        <v>#REF!</v>
      </c>
      <c r="L169" s="806" t="e">
        <f t="shared" si="34"/>
        <v>#REF!</v>
      </c>
      <c r="M169" s="401"/>
      <c r="N169" s="378"/>
      <c r="O169" s="378"/>
    </row>
    <row r="170" spans="1:15" ht="15">
      <c r="B170" s="799">
        <v>4278</v>
      </c>
      <c r="C170" s="800" t="s">
        <v>896</v>
      </c>
      <c r="D170" s="799" t="s">
        <v>897</v>
      </c>
      <c r="E170" s="799">
        <v>4</v>
      </c>
      <c r="F170" s="801">
        <v>19843</v>
      </c>
      <c r="G170" s="802">
        <v>79372</v>
      </c>
      <c r="H170" s="798"/>
      <c r="I170" s="798"/>
      <c r="J170" s="866"/>
      <c r="K170" s="805" t="e">
        <f t="shared" si="35"/>
        <v>#REF!</v>
      </c>
      <c r="L170" s="806" t="e">
        <f t="shared" si="34"/>
        <v>#REF!</v>
      </c>
      <c r="M170" s="867"/>
      <c r="N170" s="378"/>
      <c r="O170" s="378"/>
    </row>
    <row r="171" spans="1:15">
      <c r="B171" s="799">
        <v>6092</v>
      </c>
      <c r="C171" s="800" t="s">
        <v>898</v>
      </c>
      <c r="D171" s="799" t="s">
        <v>899</v>
      </c>
      <c r="E171" s="799">
        <v>2</v>
      </c>
      <c r="F171" s="801">
        <v>2000</v>
      </c>
      <c r="G171" s="802">
        <v>4000</v>
      </c>
      <c r="H171" s="803"/>
      <c r="I171" s="803"/>
      <c r="J171" s="804"/>
      <c r="K171" s="805" t="e">
        <f t="shared" si="35"/>
        <v>#REF!</v>
      </c>
      <c r="L171" s="806" t="e">
        <f t="shared" si="34"/>
        <v>#REF!</v>
      </c>
      <c r="M171" s="401"/>
      <c r="N171" s="378"/>
      <c r="O171" s="378"/>
    </row>
    <row r="172" spans="1:15">
      <c r="B172" s="799">
        <v>7088</v>
      </c>
      <c r="C172" s="800" t="s">
        <v>981</v>
      </c>
      <c r="D172" s="799" t="s">
        <v>973</v>
      </c>
      <c r="E172" s="799">
        <v>60.799999237060497</v>
      </c>
      <c r="F172" s="801">
        <v>4522</v>
      </c>
      <c r="G172" s="802">
        <v>274938</v>
      </c>
      <c r="H172" s="803"/>
      <c r="I172" s="803"/>
      <c r="J172" s="807"/>
      <c r="K172" s="805" t="e">
        <f t="shared" si="35"/>
        <v>#REF!</v>
      </c>
      <c r="L172" s="806" t="e">
        <f t="shared" si="34"/>
        <v>#REF!</v>
      </c>
      <c r="M172" s="392"/>
      <c r="N172" s="378"/>
      <c r="O172" s="378"/>
    </row>
    <row r="173" spans="1:15" ht="30">
      <c r="A173" s="836" t="e">
        <f>VLOOKUP(B173,#REF!,1,0)-B173</f>
        <v>#REF!</v>
      </c>
      <c r="B173" s="795">
        <v>3478</v>
      </c>
      <c r="C173" s="796" t="s">
        <v>996</v>
      </c>
      <c r="D173" s="795" t="s">
        <v>904</v>
      </c>
      <c r="E173" s="795"/>
      <c r="F173" s="795"/>
      <c r="G173" s="797">
        <v>140238</v>
      </c>
      <c r="H173" s="798">
        <f>SUM(G174:G177)</f>
        <v>140238</v>
      </c>
      <c r="I173" s="798">
        <f>+G173-H173</f>
        <v>0</v>
      </c>
      <c r="J173" s="1753" t="e">
        <f>SUMIF(#REF!,B173,#REF!)</f>
        <v>#REF!</v>
      </c>
      <c r="K173" s="1754"/>
      <c r="L173" s="1755"/>
      <c r="M173" s="1756" t="e">
        <f>+G173*J173</f>
        <v>#REF!</v>
      </c>
      <c r="N173" s="863"/>
      <c r="O173" s="864"/>
    </row>
    <row r="174" spans="1:15">
      <c r="B174" s="799">
        <v>4274</v>
      </c>
      <c r="C174" s="800" t="s">
        <v>915</v>
      </c>
      <c r="D174" s="799" t="s">
        <v>907</v>
      </c>
      <c r="E174" s="799">
        <v>3.39959711987525E-2</v>
      </c>
      <c r="F174" s="801">
        <v>219159</v>
      </c>
      <c r="G174" s="802">
        <v>7451</v>
      </c>
      <c r="H174" s="803"/>
      <c r="I174" s="803"/>
      <c r="J174" s="804"/>
      <c r="K174" s="805" t="e">
        <f>G174*$J$173</f>
        <v>#REF!</v>
      </c>
      <c r="L174" s="806" t="e">
        <f>K174/$K$1197</f>
        <v>#REF!</v>
      </c>
      <c r="M174" s="401"/>
      <c r="N174" s="378"/>
      <c r="O174" s="378"/>
    </row>
    <row r="175" spans="1:15" ht="15">
      <c r="B175" s="799">
        <v>5915</v>
      </c>
      <c r="C175" s="800" t="s">
        <v>997</v>
      </c>
      <c r="D175" s="799" t="s">
        <v>904</v>
      </c>
      <c r="E175" s="799">
        <v>1.1000000238418499</v>
      </c>
      <c r="F175" s="801">
        <v>86751</v>
      </c>
      <c r="G175" s="802">
        <v>95427</v>
      </c>
      <c r="H175" s="798"/>
      <c r="I175" s="798"/>
      <c r="J175" s="866"/>
      <c r="K175" s="805" t="e">
        <f t="shared" ref="K175:K177" si="36">G175*$J$173</f>
        <v>#REF!</v>
      </c>
      <c r="L175" s="806" t="e">
        <f>K175/$K$1197</f>
        <v>#REF!</v>
      </c>
      <c r="M175" s="867"/>
      <c r="N175" s="378"/>
      <c r="O175" s="378"/>
    </row>
    <row r="176" spans="1:15">
      <c r="B176" s="799">
        <v>6092</v>
      </c>
      <c r="C176" s="800" t="s">
        <v>898</v>
      </c>
      <c r="D176" s="799" t="s">
        <v>899</v>
      </c>
      <c r="E176" s="799">
        <v>0.5</v>
      </c>
      <c r="F176" s="801">
        <v>2000</v>
      </c>
      <c r="G176" s="802">
        <v>1000</v>
      </c>
      <c r="H176" s="803"/>
      <c r="I176" s="803"/>
      <c r="J176" s="804"/>
      <c r="K176" s="805" t="e">
        <f t="shared" si="36"/>
        <v>#REF!</v>
      </c>
      <c r="L176" s="806" t="e">
        <f>K176/$K$1197</f>
        <v>#REF!</v>
      </c>
      <c r="M176" s="401"/>
      <c r="N176" s="378"/>
      <c r="O176" s="378"/>
    </row>
    <row r="177" spans="1:15">
      <c r="B177" s="799">
        <v>7462</v>
      </c>
      <c r="C177" s="800" t="s">
        <v>912</v>
      </c>
      <c r="D177" s="799" t="s">
        <v>913</v>
      </c>
      <c r="E177" s="799">
        <v>23.100000381469702</v>
      </c>
      <c r="F177" s="801">
        <v>1574</v>
      </c>
      <c r="G177" s="802">
        <v>36360</v>
      </c>
      <c r="H177" s="803"/>
      <c r="I177" s="803"/>
      <c r="J177" s="804"/>
      <c r="K177" s="805" t="e">
        <f t="shared" si="36"/>
        <v>#REF!</v>
      </c>
      <c r="L177" s="806" t="e">
        <f>K177/$K$1197</f>
        <v>#REF!</v>
      </c>
      <c r="M177" s="401"/>
      <c r="N177" s="378"/>
      <c r="O177" s="378"/>
    </row>
    <row r="178" spans="1:15" ht="30">
      <c r="A178" s="836" t="e">
        <f>VLOOKUP(B178,#REF!,1,0)-B178</f>
        <v>#REF!</v>
      </c>
      <c r="B178" s="795">
        <v>3491</v>
      </c>
      <c r="C178" s="796" t="s">
        <v>998</v>
      </c>
      <c r="D178" s="795" t="s">
        <v>519</v>
      </c>
      <c r="E178" s="795"/>
      <c r="F178" s="795"/>
      <c r="G178" s="797">
        <v>47569</v>
      </c>
      <c r="H178" s="798">
        <f>SUM(G179)</f>
        <v>47569</v>
      </c>
      <c r="I178" s="798">
        <f>+G178-H178</f>
        <v>0</v>
      </c>
      <c r="J178" s="1753" t="e">
        <f>SUMIF(#REF!,B178,#REF!)</f>
        <v>#REF!</v>
      </c>
      <c r="K178" s="1754"/>
      <c r="L178" s="1755"/>
      <c r="M178" s="1756" t="e">
        <f>+G178*J178</f>
        <v>#REF!</v>
      </c>
      <c r="N178" s="863"/>
      <c r="O178" s="864"/>
    </row>
    <row r="179" spans="1:15" ht="25.5">
      <c r="B179" s="799">
        <v>10009</v>
      </c>
      <c r="C179" s="800" t="s">
        <v>999</v>
      </c>
      <c r="D179" s="799" t="s">
        <v>777</v>
      </c>
      <c r="E179" s="799">
        <v>1.20000004768371</v>
      </c>
      <c r="F179" s="801">
        <v>39640</v>
      </c>
      <c r="G179" s="802">
        <v>47569</v>
      </c>
      <c r="H179" s="803"/>
      <c r="I179" s="803"/>
      <c r="J179" s="807"/>
      <c r="K179" s="865" t="e">
        <f>G179*$J$178</f>
        <v>#REF!</v>
      </c>
      <c r="L179" s="806" t="e">
        <f>K179/$K$1197</f>
        <v>#REF!</v>
      </c>
      <c r="M179" s="392"/>
      <c r="N179" s="378"/>
      <c r="O179" s="378"/>
    </row>
    <row r="180" spans="1:15" ht="31.15" customHeight="1">
      <c r="A180" s="836" t="e">
        <f>VLOOKUP(B180,#REF!,1,0)-B180</f>
        <v>#REF!</v>
      </c>
      <c r="B180" s="795">
        <v>3492</v>
      </c>
      <c r="C180" s="796" t="s">
        <v>1000</v>
      </c>
      <c r="D180" s="795" t="s">
        <v>519</v>
      </c>
      <c r="E180" s="795"/>
      <c r="F180" s="795"/>
      <c r="G180" s="797">
        <v>86416</v>
      </c>
      <c r="H180" s="798">
        <f>SUM(G181)</f>
        <v>86416</v>
      </c>
      <c r="I180" s="798">
        <f>+G180-H180</f>
        <v>0</v>
      </c>
      <c r="J180" s="1753" t="e">
        <f>SUMIF(#REF!,B180,#REF!)</f>
        <v>#REF!</v>
      </c>
      <c r="K180" s="1754"/>
      <c r="L180" s="1755"/>
      <c r="M180" s="1756" t="e">
        <f>+G180*J180</f>
        <v>#REF!</v>
      </c>
      <c r="N180" s="863"/>
      <c r="O180" s="864"/>
    </row>
    <row r="181" spans="1:15" ht="25.5">
      <c r="B181" s="799">
        <v>10009</v>
      </c>
      <c r="C181" s="800" t="s">
        <v>999</v>
      </c>
      <c r="D181" s="799" t="s">
        <v>777</v>
      </c>
      <c r="E181" s="799">
        <v>2.1800000667571999</v>
      </c>
      <c r="F181" s="801">
        <v>39640</v>
      </c>
      <c r="G181" s="802">
        <v>86416</v>
      </c>
      <c r="H181" s="803"/>
      <c r="I181" s="803"/>
      <c r="J181" s="807"/>
      <c r="K181" s="865" t="e">
        <f>G181*$J$180</f>
        <v>#REF!</v>
      </c>
      <c r="L181" s="806" t="e">
        <f>K181/$K$1197</f>
        <v>#REF!</v>
      </c>
      <c r="M181" s="392"/>
      <c r="N181" s="378"/>
      <c r="O181" s="378"/>
    </row>
    <row r="182" spans="1:15" ht="30">
      <c r="A182" s="836" t="e">
        <f>VLOOKUP(B182,#REF!,1,0)-B182</f>
        <v>#REF!</v>
      </c>
      <c r="B182" s="795">
        <v>3504</v>
      </c>
      <c r="C182" s="796" t="s">
        <v>1001</v>
      </c>
      <c r="D182" s="795" t="s">
        <v>519</v>
      </c>
      <c r="E182" s="795"/>
      <c r="F182" s="795"/>
      <c r="G182" s="797">
        <v>123686</v>
      </c>
      <c r="H182" s="798">
        <f>SUM(G183:G185)</f>
        <v>123686</v>
      </c>
      <c r="I182" s="798">
        <f>+G182-H182</f>
        <v>0</v>
      </c>
      <c r="J182" s="1753" t="e">
        <f>SUMIF(#REF!,B182,#REF!)</f>
        <v>#REF!</v>
      </c>
      <c r="K182" s="1754"/>
      <c r="L182" s="1755"/>
      <c r="M182" s="1756" t="e">
        <f>+G182*J182</f>
        <v>#REF!</v>
      </c>
      <c r="N182" s="863"/>
      <c r="O182" s="864"/>
    </row>
    <row r="183" spans="1:15">
      <c r="B183" s="799">
        <v>4280</v>
      </c>
      <c r="C183" s="800" t="s">
        <v>932</v>
      </c>
      <c r="D183" s="799" t="s">
        <v>897</v>
      </c>
      <c r="E183" s="799">
        <v>0.53299999237060502</v>
      </c>
      <c r="F183" s="801">
        <v>21629</v>
      </c>
      <c r="G183" s="802">
        <v>11529</v>
      </c>
      <c r="H183" s="803"/>
      <c r="I183" s="803"/>
      <c r="J183" s="804"/>
      <c r="K183" s="805" t="e">
        <f>G183*$J$182</f>
        <v>#REF!</v>
      </c>
      <c r="L183" s="806" t="e">
        <f>K183/$K$1197</f>
        <v>#REF!</v>
      </c>
      <c r="M183" s="401"/>
      <c r="N183" s="378"/>
      <c r="O183" s="378"/>
    </row>
    <row r="184" spans="1:15">
      <c r="B184" s="799">
        <v>6092</v>
      </c>
      <c r="C184" s="800" t="s">
        <v>898</v>
      </c>
      <c r="D184" s="799" t="s">
        <v>899</v>
      </c>
      <c r="E184" s="799">
        <v>0.5</v>
      </c>
      <c r="F184" s="801">
        <v>2000</v>
      </c>
      <c r="G184" s="802">
        <v>1000</v>
      </c>
      <c r="H184" s="803"/>
      <c r="I184" s="803"/>
      <c r="J184" s="804"/>
      <c r="K184" s="805" t="e">
        <f t="shared" ref="K184:K185" si="37">G184*$J$182</f>
        <v>#REF!</v>
      </c>
      <c r="L184" s="806" t="e">
        <f>K184/$K$1197</f>
        <v>#REF!</v>
      </c>
      <c r="M184" s="401"/>
      <c r="N184" s="378"/>
      <c r="O184" s="378"/>
    </row>
    <row r="185" spans="1:15">
      <c r="B185" s="799">
        <v>6236</v>
      </c>
      <c r="C185" s="800" t="s">
        <v>1002</v>
      </c>
      <c r="D185" s="799" t="s">
        <v>519</v>
      </c>
      <c r="E185" s="799">
        <v>1</v>
      </c>
      <c r="F185" s="801">
        <v>111157</v>
      </c>
      <c r="G185" s="802">
        <v>111157</v>
      </c>
      <c r="H185" s="803"/>
      <c r="I185" s="803"/>
      <c r="J185" s="807"/>
      <c r="K185" s="805" t="e">
        <f t="shared" si="37"/>
        <v>#REF!</v>
      </c>
      <c r="L185" s="806" t="e">
        <f>K185/$K$1197</f>
        <v>#REF!</v>
      </c>
      <c r="M185" s="392"/>
      <c r="N185" s="378"/>
      <c r="O185" s="378"/>
    </row>
    <row r="186" spans="1:15" ht="30">
      <c r="A186" s="836" t="e">
        <f>VLOOKUP(B186,#REF!,1,0)-B186</f>
        <v>#REF!</v>
      </c>
      <c r="B186" s="795">
        <v>3505</v>
      </c>
      <c r="C186" s="796" t="s">
        <v>1003</v>
      </c>
      <c r="D186" s="795" t="s">
        <v>519</v>
      </c>
      <c r="E186" s="795"/>
      <c r="F186" s="795"/>
      <c r="G186" s="797">
        <v>245532</v>
      </c>
      <c r="H186" s="798">
        <f>SUM(G187:G190)</f>
        <v>245532</v>
      </c>
      <c r="I186" s="798">
        <f>+G186-H186</f>
        <v>0</v>
      </c>
      <c r="J186" s="1753" t="e">
        <f>SUMIF(#REF!,B186,#REF!)</f>
        <v>#REF!</v>
      </c>
      <c r="K186" s="1754"/>
      <c r="L186" s="1755"/>
      <c r="M186" s="1756" t="e">
        <f>+G186*J186</f>
        <v>#REF!</v>
      </c>
      <c r="N186" s="863"/>
      <c r="O186" s="864"/>
    </row>
    <row r="187" spans="1:15">
      <c r="B187" s="799">
        <v>4280</v>
      </c>
      <c r="C187" s="800" t="s">
        <v>932</v>
      </c>
      <c r="D187" s="799" t="s">
        <v>897</v>
      </c>
      <c r="E187" s="799">
        <v>0.80000001192092796</v>
      </c>
      <c r="F187" s="801">
        <v>21629</v>
      </c>
      <c r="G187" s="802">
        <v>17304</v>
      </c>
      <c r="H187" s="803"/>
      <c r="I187" s="803"/>
      <c r="J187" s="804"/>
      <c r="K187" s="805" t="e">
        <f>G187*$J$186</f>
        <v>#REF!</v>
      </c>
      <c r="L187" s="806" t="e">
        <f>K187/$K$1197</f>
        <v>#REF!</v>
      </c>
      <c r="M187" s="401"/>
      <c r="N187" s="378"/>
      <c r="O187" s="378"/>
    </row>
    <row r="188" spans="1:15" ht="25.5">
      <c r="B188" s="799">
        <v>6026</v>
      </c>
      <c r="C188" s="800" t="s">
        <v>966</v>
      </c>
      <c r="D188" s="799" t="s">
        <v>897</v>
      </c>
      <c r="E188" s="799">
        <v>0.20000000298023199</v>
      </c>
      <c r="F188" s="801">
        <v>157602</v>
      </c>
      <c r="G188" s="802">
        <v>31521</v>
      </c>
      <c r="H188" s="803"/>
      <c r="I188" s="803"/>
      <c r="J188" s="804"/>
      <c r="K188" s="805" t="e">
        <f t="shared" ref="K188:K190" si="38">G188*$J$186</f>
        <v>#REF!</v>
      </c>
      <c r="L188" s="806" t="e">
        <f>K188/$K$1197</f>
        <v>#REF!</v>
      </c>
      <c r="M188" s="401"/>
      <c r="N188" s="378"/>
      <c r="O188" s="378"/>
    </row>
    <row r="189" spans="1:15">
      <c r="B189" s="799">
        <v>6092</v>
      </c>
      <c r="C189" s="800" t="s">
        <v>898</v>
      </c>
      <c r="D189" s="799" t="s">
        <v>899</v>
      </c>
      <c r="E189" s="799">
        <v>0.5</v>
      </c>
      <c r="F189" s="801">
        <v>2000</v>
      </c>
      <c r="G189" s="802">
        <v>1000</v>
      </c>
      <c r="H189" s="803"/>
      <c r="I189" s="803"/>
      <c r="J189" s="804"/>
      <c r="K189" s="805" t="e">
        <f t="shared" si="38"/>
        <v>#REF!</v>
      </c>
      <c r="L189" s="806" t="e">
        <f>K189/$K$1197</f>
        <v>#REF!</v>
      </c>
      <c r="M189" s="401"/>
      <c r="N189" s="378"/>
      <c r="O189" s="378"/>
    </row>
    <row r="190" spans="1:15">
      <c r="B190" s="799">
        <v>6237</v>
      </c>
      <c r="C190" s="800" t="s">
        <v>1004</v>
      </c>
      <c r="D190" s="799" t="s">
        <v>519</v>
      </c>
      <c r="E190" s="799">
        <v>1</v>
      </c>
      <c r="F190" s="801">
        <v>195707</v>
      </c>
      <c r="G190" s="802">
        <v>195707</v>
      </c>
      <c r="H190" s="803"/>
      <c r="I190" s="803"/>
      <c r="J190" s="807"/>
      <c r="K190" s="805" t="e">
        <f t="shared" si="38"/>
        <v>#REF!</v>
      </c>
      <c r="L190" s="806" t="e">
        <f>K190/$K$1197</f>
        <v>#REF!</v>
      </c>
      <c r="M190" s="392"/>
      <c r="N190" s="378"/>
      <c r="O190" s="378"/>
    </row>
    <row r="191" spans="1:15" ht="30">
      <c r="A191" s="836" t="e">
        <f>VLOOKUP(B191,#REF!,1,0)-B191</f>
        <v>#REF!</v>
      </c>
      <c r="B191" s="795">
        <v>3506</v>
      </c>
      <c r="C191" s="796" t="s">
        <v>1005</v>
      </c>
      <c r="D191" s="795" t="s">
        <v>519</v>
      </c>
      <c r="E191" s="795"/>
      <c r="F191" s="795"/>
      <c r="G191" s="797">
        <v>316925</v>
      </c>
      <c r="H191" s="798">
        <f>SUM(G192:G195)</f>
        <v>316925</v>
      </c>
      <c r="I191" s="798">
        <f>+G191-H191</f>
        <v>0</v>
      </c>
      <c r="J191" s="1753" t="e">
        <f>SUMIF(#REF!,B191,#REF!)</f>
        <v>#REF!</v>
      </c>
      <c r="K191" s="1754"/>
      <c r="L191" s="1755"/>
      <c r="M191" s="1756" t="e">
        <f>+G191*J191</f>
        <v>#REF!</v>
      </c>
      <c r="N191" s="863"/>
      <c r="O191" s="864"/>
    </row>
    <row r="192" spans="1:15" ht="15">
      <c r="B192" s="799">
        <v>4280</v>
      </c>
      <c r="C192" s="800" t="s">
        <v>932</v>
      </c>
      <c r="D192" s="799" t="s">
        <v>897</v>
      </c>
      <c r="E192" s="799">
        <v>0.80000001192092796</v>
      </c>
      <c r="F192" s="801">
        <v>21629</v>
      </c>
      <c r="G192" s="802">
        <v>17304</v>
      </c>
      <c r="H192" s="798"/>
      <c r="I192" s="798"/>
      <c r="J192" s="866"/>
      <c r="K192" s="805" t="e">
        <f>G192*$J$191</f>
        <v>#REF!</v>
      </c>
      <c r="L192" s="806" t="e">
        <f>K192/$K$1197</f>
        <v>#REF!</v>
      </c>
      <c r="M192" s="867"/>
      <c r="N192" s="378"/>
      <c r="O192" s="378"/>
    </row>
    <row r="193" spans="1:15" ht="25.5">
      <c r="B193" s="799">
        <v>6026</v>
      </c>
      <c r="C193" s="800" t="s">
        <v>966</v>
      </c>
      <c r="D193" s="799" t="s">
        <v>897</v>
      </c>
      <c r="E193" s="799">
        <v>0.30000001192092901</v>
      </c>
      <c r="F193" s="801">
        <v>157602</v>
      </c>
      <c r="G193" s="802">
        <v>47281</v>
      </c>
      <c r="H193" s="803"/>
      <c r="I193" s="803"/>
      <c r="J193" s="804"/>
      <c r="K193" s="805" t="e">
        <f>G193*$J$191</f>
        <v>#REF!</v>
      </c>
      <c r="L193" s="806" t="e">
        <f>K193/$K$1197</f>
        <v>#REF!</v>
      </c>
      <c r="M193" s="401"/>
      <c r="N193" s="378"/>
      <c r="O193" s="378"/>
    </row>
    <row r="194" spans="1:15">
      <c r="B194" s="799">
        <v>6092</v>
      </c>
      <c r="C194" s="800" t="s">
        <v>898</v>
      </c>
      <c r="D194" s="799" t="s">
        <v>899</v>
      </c>
      <c r="E194" s="799">
        <v>0.5</v>
      </c>
      <c r="F194" s="801">
        <v>2000</v>
      </c>
      <c r="G194" s="802">
        <v>1000</v>
      </c>
      <c r="H194" s="803"/>
      <c r="I194" s="803"/>
      <c r="J194" s="804"/>
      <c r="K194" s="805" t="e">
        <f t="shared" ref="K194:K195" si="39">G194*$J$191</f>
        <v>#REF!</v>
      </c>
      <c r="L194" s="806" t="e">
        <f>K194/$K$1197</f>
        <v>#REF!</v>
      </c>
      <c r="M194" s="401"/>
      <c r="N194" s="378"/>
      <c r="O194" s="378"/>
    </row>
    <row r="195" spans="1:15">
      <c r="B195" s="799">
        <v>6238</v>
      </c>
      <c r="C195" s="800" t="s">
        <v>1006</v>
      </c>
      <c r="D195" s="799" t="s">
        <v>519</v>
      </c>
      <c r="E195" s="799">
        <v>1</v>
      </c>
      <c r="F195" s="801">
        <v>251340</v>
      </c>
      <c r="G195" s="802">
        <v>251340</v>
      </c>
      <c r="H195" s="803"/>
      <c r="I195" s="803"/>
      <c r="J195" s="807"/>
      <c r="K195" s="805" t="e">
        <f t="shared" si="39"/>
        <v>#REF!</v>
      </c>
      <c r="L195" s="806" t="e">
        <f>K195/$K$1197</f>
        <v>#REF!</v>
      </c>
      <c r="M195" s="392"/>
      <c r="N195" s="378"/>
      <c r="O195" s="378"/>
    </row>
    <row r="196" spans="1:15" ht="30">
      <c r="A196" s="836" t="e">
        <f>VLOOKUP(B196,#REF!,1,0)-B196</f>
        <v>#REF!</v>
      </c>
      <c r="B196" s="795">
        <v>3507</v>
      </c>
      <c r="C196" s="796" t="s">
        <v>1007</v>
      </c>
      <c r="D196" s="795" t="s">
        <v>519</v>
      </c>
      <c r="E196" s="795"/>
      <c r="F196" s="795"/>
      <c r="G196" s="797">
        <v>377401</v>
      </c>
      <c r="H196" s="798">
        <f>SUM(G197:G200)</f>
        <v>377401</v>
      </c>
      <c r="I196" s="798">
        <f>+G196-H196</f>
        <v>0</v>
      </c>
      <c r="J196" s="1753" t="e">
        <f>SUMIF(#REF!,B196,#REF!)</f>
        <v>#REF!</v>
      </c>
      <c r="K196" s="1754"/>
      <c r="L196" s="1755"/>
      <c r="M196" s="1756" t="e">
        <f>+G196*J196</f>
        <v>#REF!</v>
      </c>
      <c r="N196" s="863"/>
      <c r="O196" s="864"/>
    </row>
    <row r="197" spans="1:15" ht="15">
      <c r="B197" s="799">
        <v>4280</v>
      </c>
      <c r="C197" s="800" t="s">
        <v>932</v>
      </c>
      <c r="D197" s="799" t="s">
        <v>897</v>
      </c>
      <c r="E197" s="799">
        <v>1</v>
      </c>
      <c r="F197" s="801">
        <v>21629</v>
      </c>
      <c r="G197" s="802">
        <v>21629</v>
      </c>
      <c r="H197" s="798"/>
      <c r="I197" s="798"/>
      <c r="J197" s="866"/>
      <c r="K197" s="805" t="e">
        <f>G197*$J$196</f>
        <v>#REF!</v>
      </c>
      <c r="L197" s="806" t="e">
        <f>K197/$K$1197</f>
        <v>#REF!</v>
      </c>
      <c r="M197" s="867"/>
      <c r="N197" s="378"/>
      <c r="O197" s="378"/>
    </row>
    <row r="198" spans="1:15" ht="25.5">
      <c r="B198" s="799">
        <v>6026</v>
      </c>
      <c r="C198" s="800" t="s">
        <v>966</v>
      </c>
      <c r="D198" s="799" t="s">
        <v>897</v>
      </c>
      <c r="E198" s="799">
        <v>0.34999999403953602</v>
      </c>
      <c r="F198" s="801">
        <v>157602</v>
      </c>
      <c r="G198" s="802">
        <v>55161</v>
      </c>
      <c r="H198" s="803"/>
      <c r="I198" s="803"/>
      <c r="J198" s="804"/>
      <c r="K198" s="805" t="e">
        <f t="shared" ref="K198:K200" si="40">G198*$J$196</f>
        <v>#REF!</v>
      </c>
      <c r="L198" s="806" t="e">
        <f>K198/$K$1197</f>
        <v>#REF!</v>
      </c>
      <c r="M198" s="401"/>
      <c r="N198" s="378"/>
      <c r="O198" s="378"/>
    </row>
    <row r="199" spans="1:15">
      <c r="B199" s="799">
        <v>6092</v>
      </c>
      <c r="C199" s="800" t="s">
        <v>898</v>
      </c>
      <c r="D199" s="799" t="s">
        <v>899</v>
      </c>
      <c r="E199" s="799">
        <v>0.5</v>
      </c>
      <c r="F199" s="801">
        <v>2000</v>
      </c>
      <c r="G199" s="802">
        <v>1000</v>
      </c>
      <c r="H199" s="803"/>
      <c r="I199" s="803"/>
      <c r="J199" s="804"/>
      <c r="K199" s="805" t="e">
        <f t="shared" si="40"/>
        <v>#REF!</v>
      </c>
      <c r="L199" s="806" t="e">
        <f>K199/$K$1197</f>
        <v>#REF!</v>
      </c>
      <c r="M199" s="401"/>
      <c r="N199" s="378"/>
      <c r="O199" s="378"/>
    </row>
    <row r="200" spans="1:15">
      <c r="B200" s="799">
        <v>6239</v>
      </c>
      <c r="C200" s="800" t="s">
        <v>1008</v>
      </c>
      <c r="D200" s="799" t="s">
        <v>519</v>
      </c>
      <c r="E200" s="799">
        <v>1</v>
      </c>
      <c r="F200" s="801">
        <v>299611</v>
      </c>
      <c r="G200" s="802">
        <v>299611</v>
      </c>
      <c r="H200" s="803"/>
      <c r="I200" s="803"/>
      <c r="J200" s="807"/>
      <c r="K200" s="805" t="e">
        <f t="shared" si="40"/>
        <v>#REF!</v>
      </c>
      <c r="L200" s="806" t="e">
        <f>K200/$K$1197</f>
        <v>#REF!</v>
      </c>
      <c r="M200" s="392"/>
      <c r="N200" s="378"/>
      <c r="O200" s="378"/>
    </row>
    <row r="201" spans="1:15" ht="30">
      <c r="A201" s="836" t="e">
        <f>VLOOKUP(B201,#REF!,1,0)-B201</f>
        <v>#REF!</v>
      </c>
      <c r="B201" s="795">
        <v>3508</v>
      </c>
      <c r="C201" s="796" t="s">
        <v>1009</v>
      </c>
      <c r="D201" s="795" t="s">
        <v>519</v>
      </c>
      <c r="E201" s="795"/>
      <c r="F201" s="795"/>
      <c r="G201" s="797">
        <v>475762</v>
      </c>
      <c r="H201" s="798">
        <f>SUM(G202:G205)</f>
        <v>475762</v>
      </c>
      <c r="I201" s="798">
        <f>+G201-H201</f>
        <v>0</v>
      </c>
      <c r="J201" s="1753" t="e">
        <f>SUMIF(#REF!,B201,#REF!)</f>
        <v>#REF!</v>
      </c>
      <c r="K201" s="1754"/>
      <c r="L201" s="1755"/>
      <c r="M201" s="1756" t="e">
        <f>+G201*J201</f>
        <v>#REF!</v>
      </c>
      <c r="N201" s="863"/>
      <c r="O201" s="864"/>
    </row>
    <row r="202" spans="1:15" ht="15">
      <c r="B202" s="799">
        <v>4280</v>
      </c>
      <c r="C202" s="800" t="s">
        <v>932</v>
      </c>
      <c r="D202" s="799" t="s">
        <v>897</v>
      </c>
      <c r="E202" s="799">
        <v>1.3332999944686801</v>
      </c>
      <c r="F202" s="801">
        <v>21629</v>
      </c>
      <c r="G202" s="802">
        <v>28838</v>
      </c>
      <c r="H202" s="798"/>
      <c r="I202" s="798"/>
      <c r="J202" s="866"/>
      <c r="K202" s="805" t="e">
        <f>G202*$J$201</f>
        <v>#REF!</v>
      </c>
      <c r="L202" s="806" t="e">
        <f>K202/$K$1197</f>
        <v>#REF!</v>
      </c>
      <c r="M202" s="867"/>
      <c r="N202" s="378"/>
      <c r="O202" s="378"/>
    </row>
    <row r="203" spans="1:15" ht="25.5">
      <c r="B203" s="799">
        <v>6026</v>
      </c>
      <c r="C203" s="800" t="s">
        <v>966</v>
      </c>
      <c r="D203" s="799" t="s">
        <v>897</v>
      </c>
      <c r="E203" s="799">
        <v>0.40000000596046398</v>
      </c>
      <c r="F203" s="801">
        <v>157602</v>
      </c>
      <c r="G203" s="802">
        <v>63041</v>
      </c>
      <c r="H203" s="803"/>
      <c r="I203" s="803"/>
      <c r="J203" s="804"/>
      <c r="K203" s="805" t="e">
        <f t="shared" ref="K203:K205" si="41">G203*$J$201</f>
        <v>#REF!</v>
      </c>
      <c r="L203" s="806" t="e">
        <f>K203/$K$1197</f>
        <v>#REF!</v>
      </c>
      <c r="M203" s="401"/>
      <c r="N203" s="378"/>
      <c r="O203" s="378"/>
    </row>
    <row r="204" spans="1:15">
      <c r="B204" s="799">
        <v>6092</v>
      </c>
      <c r="C204" s="800" t="s">
        <v>898</v>
      </c>
      <c r="D204" s="799" t="s">
        <v>899</v>
      </c>
      <c r="E204" s="799">
        <v>0.5</v>
      </c>
      <c r="F204" s="801">
        <v>2000</v>
      </c>
      <c r="G204" s="802">
        <v>1000</v>
      </c>
      <c r="H204" s="803"/>
      <c r="I204" s="803"/>
      <c r="J204" s="804"/>
      <c r="K204" s="805" t="e">
        <f t="shared" si="41"/>
        <v>#REF!</v>
      </c>
      <c r="L204" s="806" t="e">
        <f>K204/$K$1197</f>
        <v>#REF!</v>
      </c>
      <c r="M204" s="401"/>
      <c r="N204" s="378"/>
      <c r="O204" s="378"/>
    </row>
    <row r="205" spans="1:15">
      <c r="B205" s="799">
        <v>6240</v>
      </c>
      <c r="C205" s="800" t="s">
        <v>1010</v>
      </c>
      <c r="D205" s="799" t="s">
        <v>519</v>
      </c>
      <c r="E205" s="799">
        <v>1</v>
      </c>
      <c r="F205" s="801">
        <v>382883</v>
      </c>
      <c r="G205" s="802">
        <v>382883</v>
      </c>
      <c r="H205" s="803"/>
      <c r="I205" s="803"/>
      <c r="J205" s="807"/>
      <c r="K205" s="805" t="e">
        <f t="shared" si="41"/>
        <v>#REF!</v>
      </c>
      <c r="L205" s="806" t="e">
        <f>K205/$K$1197</f>
        <v>#REF!</v>
      </c>
      <c r="M205" s="392"/>
      <c r="N205" s="378"/>
      <c r="O205" s="378"/>
    </row>
    <row r="206" spans="1:15" ht="21" customHeight="1">
      <c r="A206" s="836" t="e">
        <f>VLOOKUP(B206,#REF!,1,0)-B206</f>
        <v>#REF!</v>
      </c>
      <c r="B206" s="795">
        <v>3515</v>
      </c>
      <c r="C206" s="796" t="s">
        <v>1011</v>
      </c>
      <c r="D206" s="795" t="s">
        <v>519</v>
      </c>
      <c r="E206" s="795"/>
      <c r="F206" s="795"/>
      <c r="G206" s="797">
        <v>152752</v>
      </c>
      <c r="H206" s="798">
        <f>SUM(G207:G210)</f>
        <v>152752</v>
      </c>
      <c r="I206" s="798">
        <f>+G206-H206</f>
        <v>0</v>
      </c>
      <c r="J206" s="1753" t="e">
        <f>SUMIF(#REF!,B206,#REF!)</f>
        <v>#REF!</v>
      </c>
      <c r="K206" s="1754"/>
      <c r="L206" s="1755"/>
      <c r="M206" s="1756" t="e">
        <f>+G206*J206</f>
        <v>#REF!</v>
      </c>
      <c r="N206" s="863"/>
      <c r="O206" s="864"/>
    </row>
    <row r="207" spans="1:15" ht="15">
      <c r="B207" s="799">
        <v>4280</v>
      </c>
      <c r="C207" s="800" t="s">
        <v>932</v>
      </c>
      <c r="D207" s="799" t="s">
        <v>897</v>
      </c>
      <c r="E207" s="799">
        <v>0.25</v>
      </c>
      <c r="F207" s="801">
        <v>21629</v>
      </c>
      <c r="G207" s="802">
        <v>5408</v>
      </c>
      <c r="H207" s="798"/>
      <c r="I207" s="798"/>
      <c r="J207" s="866"/>
      <c r="K207" s="805" t="e">
        <f>G207*$J$206</f>
        <v>#REF!</v>
      </c>
      <c r="L207" s="806" t="e">
        <f>K207/$K$1197</f>
        <v>#REF!</v>
      </c>
      <c r="M207" s="867"/>
      <c r="N207" s="378"/>
      <c r="O207" s="378"/>
    </row>
    <row r="208" spans="1:15">
      <c r="B208" s="799">
        <v>4596</v>
      </c>
      <c r="C208" s="800" t="s">
        <v>1012</v>
      </c>
      <c r="D208" s="799" t="s">
        <v>519</v>
      </c>
      <c r="E208" s="799">
        <v>1</v>
      </c>
      <c r="F208" s="801">
        <v>146062</v>
      </c>
      <c r="G208" s="802">
        <v>146062</v>
      </c>
      <c r="H208" s="803"/>
      <c r="I208" s="803"/>
      <c r="J208" s="804"/>
      <c r="K208" s="805" t="e">
        <f t="shared" ref="K208:K210" si="42">G208*$J$206</f>
        <v>#REF!</v>
      </c>
      <c r="L208" s="806" t="e">
        <f>K208/$K$1197</f>
        <v>#REF!</v>
      </c>
      <c r="M208" s="401"/>
      <c r="N208" s="378"/>
      <c r="O208" s="378"/>
    </row>
    <row r="209" spans="1:15">
      <c r="B209" s="799">
        <v>6092</v>
      </c>
      <c r="C209" s="800" t="s">
        <v>898</v>
      </c>
      <c r="D209" s="799" t="s">
        <v>899</v>
      </c>
      <c r="E209" s="799">
        <v>0.5</v>
      </c>
      <c r="F209" s="801">
        <v>2000</v>
      </c>
      <c r="G209" s="802">
        <v>1000</v>
      </c>
      <c r="H209" s="803"/>
      <c r="I209" s="803"/>
      <c r="J209" s="804"/>
      <c r="K209" s="805" t="e">
        <f t="shared" si="42"/>
        <v>#REF!</v>
      </c>
      <c r="L209" s="806" t="e">
        <f>K209/$K$1197</f>
        <v>#REF!</v>
      </c>
      <c r="M209" s="401"/>
      <c r="N209" s="378"/>
      <c r="O209" s="378"/>
    </row>
    <row r="210" spans="1:15">
      <c r="B210" s="799">
        <v>7236</v>
      </c>
      <c r="C210" s="800" t="s">
        <v>934</v>
      </c>
      <c r="D210" s="799" t="s">
        <v>519</v>
      </c>
      <c r="E210" s="799">
        <v>9.9999997764825804E-3</v>
      </c>
      <c r="F210" s="801">
        <v>28166</v>
      </c>
      <c r="G210" s="802">
        <v>282</v>
      </c>
      <c r="H210" s="803"/>
      <c r="I210" s="803"/>
      <c r="J210" s="807"/>
      <c r="K210" s="805" t="e">
        <f t="shared" si="42"/>
        <v>#REF!</v>
      </c>
      <c r="L210" s="806" t="e">
        <f>K210/$K$1197</f>
        <v>#REF!</v>
      </c>
      <c r="M210" s="392"/>
      <c r="N210" s="378"/>
      <c r="O210" s="378"/>
    </row>
    <row r="211" spans="1:15" ht="15" customHeight="1">
      <c r="A211" s="836" t="e">
        <f>VLOOKUP(B211,#REF!,1,0)-B211</f>
        <v>#REF!</v>
      </c>
      <c r="B211" s="795">
        <v>3516</v>
      </c>
      <c r="C211" s="796" t="s">
        <v>1013</v>
      </c>
      <c r="D211" s="795" t="s">
        <v>519</v>
      </c>
      <c r="E211" s="795"/>
      <c r="F211" s="795"/>
      <c r="G211" s="797">
        <v>308943</v>
      </c>
      <c r="H211" s="798">
        <f>SUM(G212:G215)</f>
        <v>308943</v>
      </c>
      <c r="I211" s="798">
        <f>+G211-H211</f>
        <v>0</v>
      </c>
      <c r="J211" s="1753" t="e">
        <f>SUMIF(#REF!,B211,#REF!)</f>
        <v>#REF!</v>
      </c>
      <c r="K211" s="1754"/>
      <c r="L211" s="1755"/>
      <c r="M211" s="1756" t="e">
        <f>+G211*J211</f>
        <v>#REF!</v>
      </c>
      <c r="N211" s="863"/>
      <c r="O211" s="864"/>
    </row>
    <row r="212" spans="1:15" ht="15">
      <c r="B212" s="799">
        <v>4280</v>
      </c>
      <c r="C212" s="800" t="s">
        <v>932</v>
      </c>
      <c r="D212" s="799" t="s">
        <v>897</v>
      </c>
      <c r="E212" s="799">
        <v>0.40000000596046398</v>
      </c>
      <c r="F212" s="801">
        <v>21629</v>
      </c>
      <c r="G212" s="802">
        <v>8652</v>
      </c>
      <c r="H212" s="798"/>
      <c r="I212" s="798"/>
      <c r="J212" s="866"/>
      <c r="K212" s="805" t="e">
        <f>G212*$J$211</f>
        <v>#REF!</v>
      </c>
      <c r="L212" s="806" t="e">
        <f>K212/$K$1197</f>
        <v>#REF!</v>
      </c>
      <c r="M212" s="867"/>
      <c r="N212" s="378"/>
      <c r="O212" s="378"/>
    </row>
    <row r="213" spans="1:15">
      <c r="B213" s="799">
        <v>6092</v>
      </c>
      <c r="C213" s="800" t="s">
        <v>898</v>
      </c>
      <c r="D213" s="799" t="s">
        <v>899</v>
      </c>
      <c r="E213" s="799">
        <v>0.5</v>
      </c>
      <c r="F213" s="801">
        <v>2000</v>
      </c>
      <c r="G213" s="802">
        <v>1000</v>
      </c>
      <c r="H213" s="803"/>
      <c r="I213" s="803"/>
      <c r="J213" s="804"/>
      <c r="K213" s="805" t="e">
        <f t="shared" ref="K213:K215" si="43">G213*$J$211</f>
        <v>#REF!</v>
      </c>
      <c r="L213" s="806" t="e">
        <f>K213/$K$1197</f>
        <v>#REF!</v>
      </c>
      <c r="M213" s="401"/>
      <c r="N213" s="378"/>
      <c r="O213" s="378"/>
    </row>
    <row r="214" spans="1:15">
      <c r="B214" s="799">
        <v>6647</v>
      </c>
      <c r="C214" s="800" t="s">
        <v>1014</v>
      </c>
      <c r="D214" s="799" t="s">
        <v>519</v>
      </c>
      <c r="E214" s="799">
        <v>1</v>
      </c>
      <c r="F214" s="801">
        <v>298665</v>
      </c>
      <c r="G214" s="802">
        <v>298665</v>
      </c>
      <c r="H214" s="803"/>
      <c r="I214" s="803"/>
      <c r="J214" s="804"/>
      <c r="K214" s="805" t="e">
        <f t="shared" si="43"/>
        <v>#REF!</v>
      </c>
      <c r="L214" s="806" t="e">
        <f>K214/$K$1197</f>
        <v>#REF!</v>
      </c>
      <c r="M214" s="401"/>
      <c r="N214" s="378"/>
      <c r="O214" s="378"/>
    </row>
    <row r="215" spans="1:15">
      <c r="B215" s="799">
        <v>7236</v>
      </c>
      <c r="C215" s="800" t="s">
        <v>934</v>
      </c>
      <c r="D215" s="799" t="s">
        <v>519</v>
      </c>
      <c r="E215" s="799">
        <v>2.2199999541044201E-2</v>
      </c>
      <c r="F215" s="801">
        <v>28166</v>
      </c>
      <c r="G215" s="802">
        <v>626</v>
      </c>
      <c r="H215" s="803"/>
      <c r="I215" s="803"/>
      <c r="J215" s="807"/>
      <c r="K215" s="805" t="e">
        <f t="shared" si="43"/>
        <v>#REF!</v>
      </c>
      <c r="L215" s="806" t="e">
        <f>K215/$K$1197</f>
        <v>#REF!</v>
      </c>
      <c r="M215" s="392"/>
      <c r="N215" s="378"/>
      <c r="O215" s="378"/>
    </row>
    <row r="216" spans="1:15" ht="15" customHeight="1">
      <c r="A216" s="836" t="e">
        <f>VLOOKUP(B216,#REF!,1,0)-B216</f>
        <v>#REF!</v>
      </c>
      <c r="B216" s="795">
        <v>3523</v>
      </c>
      <c r="C216" s="796" t="s">
        <v>1015</v>
      </c>
      <c r="D216" s="795" t="s">
        <v>519</v>
      </c>
      <c r="E216" s="795"/>
      <c r="F216" s="795"/>
      <c r="G216" s="797">
        <v>144786</v>
      </c>
      <c r="H216" s="798">
        <f>SUM(G217:G220)</f>
        <v>144786</v>
      </c>
      <c r="I216" s="798">
        <f>+G216-H216</f>
        <v>0</v>
      </c>
      <c r="J216" s="1753" t="e">
        <f>SUMIF(#REF!,B216,#REF!)</f>
        <v>#REF!</v>
      </c>
      <c r="K216" s="1754"/>
      <c r="L216" s="1755"/>
      <c r="M216" s="1756" t="e">
        <f>+G216*J216</f>
        <v>#REF!</v>
      </c>
      <c r="N216" s="863"/>
      <c r="O216" s="864"/>
    </row>
    <row r="217" spans="1:15" ht="15">
      <c r="B217" s="799">
        <v>4280</v>
      </c>
      <c r="C217" s="800" t="s">
        <v>932</v>
      </c>
      <c r="D217" s="799" t="s">
        <v>897</v>
      </c>
      <c r="E217" s="799">
        <v>0.25</v>
      </c>
      <c r="F217" s="801">
        <v>21629</v>
      </c>
      <c r="G217" s="802">
        <v>5408</v>
      </c>
      <c r="H217" s="798"/>
      <c r="I217" s="798"/>
      <c r="J217" s="866"/>
      <c r="K217" s="805" t="e">
        <f>G217*$J$216</f>
        <v>#REF!</v>
      </c>
      <c r="L217" s="806" t="e">
        <f>K217/$K$1197</f>
        <v>#REF!</v>
      </c>
      <c r="M217" s="867"/>
      <c r="N217" s="378"/>
      <c r="O217" s="378"/>
    </row>
    <row r="218" spans="1:15">
      <c r="B218" s="799">
        <v>6092</v>
      </c>
      <c r="C218" s="800" t="s">
        <v>898</v>
      </c>
      <c r="D218" s="799" t="s">
        <v>899</v>
      </c>
      <c r="E218" s="799">
        <v>0.5</v>
      </c>
      <c r="F218" s="801">
        <v>2000</v>
      </c>
      <c r="G218" s="802">
        <v>1000</v>
      </c>
      <c r="H218" s="803"/>
      <c r="I218" s="803"/>
      <c r="J218" s="804"/>
      <c r="K218" s="805" t="e">
        <f t="shared" ref="K218:K220" si="44">G218*$J$216</f>
        <v>#REF!</v>
      </c>
      <c r="L218" s="806" t="e">
        <f>K218/$K$1197</f>
        <v>#REF!</v>
      </c>
      <c r="M218" s="401"/>
      <c r="N218" s="378"/>
      <c r="O218" s="378"/>
    </row>
    <row r="219" spans="1:15">
      <c r="B219" s="799">
        <v>6652</v>
      </c>
      <c r="C219" s="800" t="s">
        <v>1016</v>
      </c>
      <c r="D219" s="799" t="s">
        <v>519</v>
      </c>
      <c r="E219" s="799">
        <v>1</v>
      </c>
      <c r="F219" s="801">
        <v>138096</v>
      </c>
      <c r="G219" s="802">
        <v>138096</v>
      </c>
      <c r="H219" s="803"/>
      <c r="I219" s="803"/>
      <c r="J219" s="804"/>
      <c r="K219" s="805" t="e">
        <f t="shared" si="44"/>
        <v>#REF!</v>
      </c>
      <c r="L219" s="806" t="e">
        <f>K219/$K$1197</f>
        <v>#REF!</v>
      </c>
      <c r="M219" s="401"/>
      <c r="N219" s="378"/>
      <c r="O219" s="378"/>
    </row>
    <row r="220" spans="1:15">
      <c r="B220" s="799">
        <v>7236</v>
      </c>
      <c r="C220" s="800" t="s">
        <v>934</v>
      </c>
      <c r="D220" s="799" t="s">
        <v>519</v>
      </c>
      <c r="E220" s="799">
        <v>9.9999997764825804E-3</v>
      </c>
      <c r="F220" s="801">
        <v>28166</v>
      </c>
      <c r="G220" s="802">
        <v>282</v>
      </c>
      <c r="H220" s="803"/>
      <c r="I220" s="803"/>
      <c r="J220" s="807"/>
      <c r="K220" s="805" t="e">
        <f t="shared" si="44"/>
        <v>#REF!</v>
      </c>
      <c r="L220" s="806" t="e">
        <f>K220/$K$1197</f>
        <v>#REF!</v>
      </c>
      <c r="M220" s="392"/>
      <c r="N220" s="378"/>
      <c r="O220" s="378"/>
    </row>
    <row r="221" spans="1:15" ht="21" customHeight="1">
      <c r="A221" s="836" t="e">
        <f>VLOOKUP(B221,#REF!,1,0)-B221</f>
        <v>#REF!</v>
      </c>
      <c r="B221" s="795">
        <v>3524</v>
      </c>
      <c r="C221" s="796" t="s">
        <v>1017</v>
      </c>
      <c r="D221" s="795" t="s">
        <v>519</v>
      </c>
      <c r="E221" s="795"/>
      <c r="F221" s="795"/>
      <c r="G221" s="797">
        <v>269515</v>
      </c>
      <c r="H221" s="798">
        <f>SUM(G222:G225)</f>
        <v>269515</v>
      </c>
      <c r="I221" s="798">
        <f>+G221-H221</f>
        <v>0</v>
      </c>
      <c r="J221" s="1753" t="e">
        <f>SUMIF(#REF!,B221,#REF!)</f>
        <v>#REF!</v>
      </c>
      <c r="K221" s="1754"/>
      <c r="L221" s="1755"/>
      <c r="M221" s="1756" t="e">
        <f>+G221*J221</f>
        <v>#REF!</v>
      </c>
      <c r="N221" s="863"/>
      <c r="O221" s="864"/>
    </row>
    <row r="222" spans="1:15" ht="15">
      <c r="B222" s="799">
        <v>4280</v>
      </c>
      <c r="C222" s="800" t="s">
        <v>932</v>
      </c>
      <c r="D222" s="799" t="s">
        <v>897</v>
      </c>
      <c r="E222" s="799">
        <v>0.40000000596046398</v>
      </c>
      <c r="F222" s="801">
        <v>21629</v>
      </c>
      <c r="G222" s="802">
        <v>8652</v>
      </c>
      <c r="H222" s="798"/>
      <c r="I222" s="798"/>
      <c r="J222" s="866"/>
      <c r="K222" s="805" t="e">
        <f>G222*$J$221</f>
        <v>#REF!</v>
      </c>
      <c r="L222" s="806" t="e">
        <f>K222/$K$1197</f>
        <v>#REF!</v>
      </c>
      <c r="M222" s="867"/>
      <c r="N222" s="378"/>
      <c r="O222" s="378"/>
    </row>
    <row r="223" spans="1:15">
      <c r="B223" s="799">
        <v>6092</v>
      </c>
      <c r="C223" s="800" t="s">
        <v>898</v>
      </c>
      <c r="D223" s="799" t="s">
        <v>899</v>
      </c>
      <c r="E223" s="799">
        <v>0.5</v>
      </c>
      <c r="F223" s="801">
        <v>2000</v>
      </c>
      <c r="G223" s="802">
        <v>1000</v>
      </c>
      <c r="H223" s="803"/>
      <c r="I223" s="803"/>
      <c r="J223" s="804"/>
      <c r="K223" s="805" t="e">
        <f t="shared" ref="K223:K225" si="45">G223*$J$221</f>
        <v>#REF!</v>
      </c>
      <c r="L223" s="806" t="e">
        <f>K223/$K$1197</f>
        <v>#REF!</v>
      </c>
      <c r="M223" s="401"/>
      <c r="N223" s="378"/>
      <c r="O223" s="378"/>
    </row>
    <row r="224" spans="1:15">
      <c r="B224" s="799">
        <v>6653</v>
      </c>
      <c r="C224" s="800" t="s">
        <v>1018</v>
      </c>
      <c r="D224" s="799" t="s">
        <v>519</v>
      </c>
      <c r="E224" s="799">
        <v>1</v>
      </c>
      <c r="F224" s="801">
        <v>259237</v>
      </c>
      <c r="G224" s="802">
        <v>259237</v>
      </c>
      <c r="H224" s="803"/>
      <c r="I224" s="803"/>
      <c r="J224" s="804"/>
      <c r="K224" s="805" t="e">
        <f t="shared" si="45"/>
        <v>#REF!</v>
      </c>
      <c r="L224" s="806" t="e">
        <f>K224/$K$1197</f>
        <v>#REF!</v>
      </c>
      <c r="M224" s="401"/>
      <c r="N224" s="378"/>
      <c r="O224" s="378"/>
    </row>
    <row r="225" spans="1:15">
      <c r="B225" s="799">
        <v>7236</v>
      </c>
      <c r="C225" s="800" t="s">
        <v>934</v>
      </c>
      <c r="D225" s="799" t="s">
        <v>519</v>
      </c>
      <c r="E225" s="799">
        <v>2.2199999541044201E-2</v>
      </c>
      <c r="F225" s="801">
        <v>28166</v>
      </c>
      <c r="G225" s="802">
        <v>626</v>
      </c>
      <c r="H225" s="803"/>
      <c r="I225" s="803"/>
      <c r="J225" s="807"/>
      <c r="K225" s="805" t="e">
        <f t="shared" si="45"/>
        <v>#REF!</v>
      </c>
      <c r="L225" s="806" t="e">
        <f>K225/$K$1197</f>
        <v>#REF!</v>
      </c>
      <c r="M225" s="392"/>
      <c r="N225" s="378"/>
      <c r="O225" s="378"/>
    </row>
    <row r="226" spans="1:15" ht="16.899999999999999" customHeight="1">
      <c r="A226" s="836" t="e">
        <f>VLOOKUP(B226,#REF!,1,0)-B226</f>
        <v>#REF!</v>
      </c>
      <c r="B226" s="795">
        <v>3531</v>
      </c>
      <c r="C226" s="796" t="s">
        <v>1019</v>
      </c>
      <c r="D226" s="795" t="s">
        <v>519</v>
      </c>
      <c r="E226" s="795"/>
      <c r="F226" s="795"/>
      <c r="G226" s="797">
        <v>115496</v>
      </c>
      <c r="H226" s="798">
        <f>SUM(G227:G230)</f>
        <v>115496</v>
      </c>
      <c r="I226" s="798">
        <f>+G226-H226</f>
        <v>0</v>
      </c>
      <c r="J226" s="1753" t="e">
        <f>SUMIF(#REF!,B226,#REF!)</f>
        <v>#REF!</v>
      </c>
      <c r="K226" s="1754"/>
      <c r="L226" s="1755"/>
      <c r="M226" s="1756" t="e">
        <f>+G226*J226</f>
        <v>#REF!</v>
      </c>
      <c r="N226" s="863"/>
      <c r="O226" s="864"/>
    </row>
    <row r="227" spans="1:15">
      <c r="B227" s="799">
        <v>4280</v>
      </c>
      <c r="C227" s="800" t="s">
        <v>932</v>
      </c>
      <c r="D227" s="799" t="s">
        <v>897</v>
      </c>
      <c r="E227" s="799">
        <v>0.25</v>
      </c>
      <c r="F227" s="801">
        <v>21629</v>
      </c>
      <c r="G227" s="802">
        <v>5408</v>
      </c>
      <c r="H227" s="803"/>
      <c r="I227" s="803"/>
      <c r="J227" s="804"/>
      <c r="K227" s="805" t="e">
        <f>G227*$J$226</f>
        <v>#REF!</v>
      </c>
      <c r="L227" s="806" t="e">
        <f>K227/$K$1197</f>
        <v>#REF!</v>
      </c>
      <c r="M227" s="401"/>
      <c r="N227" s="378"/>
      <c r="O227" s="378"/>
    </row>
    <row r="228" spans="1:15" ht="15">
      <c r="B228" s="799">
        <v>6092</v>
      </c>
      <c r="C228" s="800" t="s">
        <v>898</v>
      </c>
      <c r="D228" s="799" t="s">
        <v>899</v>
      </c>
      <c r="E228" s="799">
        <v>0.5</v>
      </c>
      <c r="F228" s="801">
        <v>2000</v>
      </c>
      <c r="G228" s="802">
        <v>1000</v>
      </c>
      <c r="H228" s="798"/>
      <c r="I228" s="798"/>
      <c r="J228" s="866"/>
      <c r="K228" s="873" t="e">
        <f t="shared" ref="K228:K230" si="46">G228*$J$226</f>
        <v>#REF!</v>
      </c>
      <c r="L228" s="806" t="e">
        <f>K228/$K$1197</f>
        <v>#REF!</v>
      </c>
      <c r="M228" s="867"/>
      <c r="N228" s="378"/>
      <c r="O228" s="378"/>
    </row>
    <row r="229" spans="1:15">
      <c r="B229" s="799">
        <v>6660</v>
      </c>
      <c r="C229" s="800" t="s">
        <v>1020</v>
      </c>
      <c r="D229" s="799" t="s">
        <v>519</v>
      </c>
      <c r="E229" s="799">
        <v>1</v>
      </c>
      <c r="F229" s="801">
        <v>108806</v>
      </c>
      <c r="G229" s="802">
        <v>108806</v>
      </c>
      <c r="H229" s="803"/>
      <c r="I229" s="803"/>
      <c r="J229" s="804"/>
      <c r="K229" s="805" t="e">
        <f t="shared" si="46"/>
        <v>#REF!</v>
      </c>
      <c r="L229" s="806" t="e">
        <f>K229/$K$1197</f>
        <v>#REF!</v>
      </c>
      <c r="M229" s="401"/>
      <c r="N229" s="378"/>
      <c r="O229" s="378"/>
    </row>
    <row r="230" spans="1:15">
      <c r="B230" s="799">
        <v>7236</v>
      </c>
      <c r="C230" s="800" t="s">
        <v>934</v>
      </c>
      <c r="D230" s="799" t="s">
        <v>519</v>
      </c>
      <c r="E230" s="799">
        <v>9.9999997764825804E-3</v>
      </c>
      <c r="F230" s="801">
        <v>28166</v>
      </c>
      <c r="G230" s="802">
        <v>282</v>
      </c>
      <c r="H230" s="803"/>
      <c r="I230" s="803"/>
      <c r="J230" s="807"/>
      <c r="K230" s="865" t="e">
        <f t="shared" si="46"/>
        <v>#REF!</v>
      </c>
      <c r="L230" s="806" t="e">
        <f>K230/$K$1197</f>
        <v>#REF!</v>
      </c>
      <c r="M230" s="392"/>
      <c r="N230" s="378"/>
      <c r="O230" s="378"/>
    </row>
    <row r="231" spans="1:15" ht="17.45" customHeight="1">
      <c r="A231" s="836" t="e">
        <f>VLOOKUP(B231,#REF!,1,0)-B231</f>
        <v>#REF!</v>
      </c>
      <c r="B231" s="795">
        <v>3532</v>
      </c>
      <c r="C231" s="796" t="s">
        <v>1021</v>
      </c>
      <c r="D231" s="795" t="s">
        <v>519</v>
      </c>
      <c r="E231" s="795"/>
      <c r="F231" s="795"/>
      <c r="G231" s="797">
        <v>277626</v>
      </c>
      <c r="H231" s="798">
        <f>SUM(G232:G235)</f>
        <v>277626</v>
      </c>
      <c r="I231" s="798">
        <f>+G231-H231</f>
        <v>0</v>
      </c>
      <c r="J231" s="1753" t="e">
        <f>SUMIF(#REF!,B231,#REF!)</f>
        <v>#REF!</v>
      </c>
      <c r="K231" s="1754"/>
      <c r="L231" s="1755"/>
      <c r="M231" s="1756" t="e">
        <f>+G231*J231</f>
        <v>#REF!</v>
      </c>
      <c r="N231" s="863"/>
      <c r="O231" s="864"/>
    </row>
    <row r="232" spans="1:15">
      <c r="B232" s="799">
        <v>4280</v>
      </c>
      <c r="C232" s="800" t="s">
        <v>932</v>
      </c>
      <c r="D232" s="799" t="s">
        <v>897</v>
      </c>
      <c r="E232" s="799">
        <v>0.40000000596046398</v>
      </c>
      <c r="F232" s="801">
        <v>21629</v>
      </c>
      <c r="G232" s="802">
        <v>8652</v>
      </c>
      <c r="H232" s="803"/>
      <c r="I232" s="803"/>
      <c r="J232" s="804"/>
      <c r="K232" s="805" t="e">
        <f>G232*$J$231</f>
        <v>#REF!</v>
      </c>
      <c r="L232" s="806" t="e">
        <f>K232/$K$1197</f>
        <v>#REF!</v>
      </c>
      <c r="M232" s="401"/>
      <c r="N232" s="378"/>
      <c r="O232" s="378"/>
    </row>
    <row r="233" spans="1:15" ht="15">
      <c r="B233" s="799">
        <v>6092</v>
      </c>
      <c r="C233" s="800" t="s">
        <v>898</v>
      </c>
      <c r="D233" s="799" t="s">
        <v>899</v>
      </c>
      <c r="E233" s="799">
        <v>0.5</v>
      </c>
      <c r="F233" s="801">
        <v>2000</v>
      </c>
      <c r="G233" s="802">
        <v>1000</v>
      </c>
      <c r="H233" s="798"/>
      <c r="I233" s="798"/>
      <c r="J233" s="866"/>
      <c r="K233" s="805" t="e">
        <f t="shared" ref="K233:K235" si="47">G233*$J$231</f>
        <v>#REF!</v>
      </c>
      <c r="L233" s="806" t="e">
        <f>K233/$K$1197</f>
        <v>#REF!</v>
      </c>
      <c r="M233" s="867"/>
      <c r="N233" s="378"/>
      <c r="O233" s="378"/>
    </row>
    <row r="234" spans="1:15">
      <c r="B234" s="799">
        <v>6661</v>
      </c>
      <c r="C234" s="800" t="s">
        <v>1022</v>
      </c>
      <c r="D234" s="799" t="s">
        <v>519</v>
      </c>
      <c r="E234" s="799">
        <v>1</v>
      </c>
      <c r="F234" s="801">
        <v>267348</v>
      </c>
      <c r="G234" s="802">
        <v>267348</v>
      </c>
      <c r="H234" s="803"/>
      <c r="I234" s="803"/>
      <c r="J234" s="804"/>
      <c r="K234" s="805" t="e">
        <f t="shared" si="47"/>
        <v>#REF!</v>
      </c>
      <c r="L234" s="806" t="e">
        <f>K234/$K$1197</f>
        <v>#REF!</v>
      </c>
      <c r="M234" s="401"/>
      <c r="N234" s="378"/>
      <c r="O234" s="378"/>
    </row>
    <row r="235" spans="1:15">
      <c r="B235" s="799">
        <v>7236</v>
      </c>
      <c r="C235" s="800" t="s">
        <v>934</v>
      </c>
      <c r="D235" s="799" t="s">
        <v>519</v>
      </c>
      <c r="E235" s="799">
        <v>2.2199999541044201E-2</v>
      </c>
      <c r="F235" s="801">
        <v>28166</v>
      </c>
      <c r="G235" s="802">
        <v>626</v>
      </c>
      <c r="H235" s="803"/>
      <c r="I235" s="803"/>
      <c r="J235" s="807"/>
      <c r="K235" s="805" t="e">
        <f t="shared" si="47"/>
        <v>#REF!</v>
      </c>
      <c r="L235" s="806" t="e">
        <f>K235/$K$1197</f>
        <v>#REF!</v>
      </c>
      <c r="M235" s="392"/>
      <c r="N235" s="378"/>
      <c r="O235" s="378"/>
    </row>
    <row r="236" spans="1:15" ht="20.45" customHeight="1">
      <c r="A236" s="836" t="e">
        <f>VLOOKUP(B236,#REF!,1,0)-B236</f>
        <v>#REF!</v>
      </c>
      <c r="B236" s="795">
        <v>3533</v>
      </c>
      <c r="C236" s="796" t="s">
        <v>1023</v>
      </c>
      <c r="D236" s="795" t="s">
        <v>519</v>
      </c>
      <c r="E236" s="795"/>
      <c r="F236" s="795"/>
      <c r="G236" s="797">
        <v>578423</v>
      </c>
      <c r="H236" s="798">
        <f>SUM(G237:G240)</f>
        <v>578423</v>
      </c>
      <c r="I236" s="798">
        <f>+G236-H236</f>
        <v>0</v>
      </c>
      <c r="J236" s="1753" t="e">
        <f>SUMIF(#REF!,B236,#REF!)</f>
        <v>#REF!</v>
      </c>
      <c r="K236" s="1754"/>
      <c r="L236" s="1755"/>
      <c r="M236" s="1756" t="e">
        <f>+G236*J236</f>
        <v>#REF!</v>
      </c>
      <c r="N236" s="863"/>
      <c r="O236" s="864"/>
    </row>
    <row r="237" spans="1:15">
      <c r="B237" s="799">
        <v>4280</v>
      </c>
      <c r="C237" s="800" t="s">
        <v>932</v>
      </c>
      <c r="D237" s="799" t="s">
        <v>897</v>
      </c>
      <c r="E237" s="799">
        <v>0.5</v>
      </c>
      <c r="F237" s="801">
        <v>21629</v>
      </c>
      <c r="G237" s="802">
        <v>10815</v>
      </c>
      <c r="H237" s="803"/>
      <c r="I237" s="803"/>
      <c r="J237" s="804"/>
      <c r="K237" s="805" t="e">
        <f>G237*$J$236</f>
        <v>#REF!</v>
      </c>
      <c r="L237" s="806" t="e">
        <f>K237/$K$1197</f>
        <v>#REF!</v>
      </c>
      <c r="M237" s="401"/>
      <c r="N237" s="378"/>
      <c r="O237" s="378"/>
    </row>
    <row r="238" spans="1:15">
      <c r="B238" s="799">
        <v>6092</v>
      </c>
      <c r="C238" s="800" t="s">
        <v>898</v>
      </c>
      <c r="D238" s="799" t="s">
        <v>899</v>
      </c>
      <c r="E238" s="799">
        <v>0.5</v>
      </c>
      <c r="F238" s="801">
        <v>2000</v>
      </c>
      <c r="G238" s="802">
        <v>1000</v>
      </c>
      <c r="H238" s="803"/>
      <c r="I238" s="803"/>
      <c r="J238" s="871"/>
      <c r="K238" s="805" t="e">
        <f t="shared" ref="K238:K240" si="48">G238*$J$236</f>
        <v>#REF!</v>
      </c>
      <c r="L238" s="806" t="e">
        <f>K238/$K$1197</f>
        <v>#REF!</v>
      </c>
      <c r="M238" s="401"/>
      <c r="N238" s="378"/>
      <c r="O238" s="378"/>
    </row>
    <row r="239" spans="1:15" ht="15">
      <c r="B239" s="799">
        <v>6662</v>
      </c>
      <c r="C239" s="800" t="s">
        <v>1024</v>
      </c>
      <c r="D239" s="799" t="s">
        <v>519</v>
      </c>
      <c r="E239" s="799">
        <v>1</v>
      </c>
      <c r="F239" s="801">
        <v>565670</v>
      </c>
      <c r="G239" s="802">
        <v>565670</v>
      </c>
      <c r="H239" s="798"/>
      <c r="I239" s="798"/>
      <c r="J239" s="866"/>
      <c r="K239" s="805" t="e">
        <f t="shared" si="48"/>
        <v>#REF!</v>
      </c>
      <c r="L239" s="806" t="e">
        <f>K239/$K$1197</f>
        <v>#REF!</v>
      </c>
      <c r="M239" s="867"/>
      <c r="N239" s="378"/>
      <c r="O239" s="378"/>
    </row>
    <row r="240" spans="1:15">
      <c r="B240" s="799">
        <v>7236</v>
      </c>
      <c r="C240" s="800" t="s">
        <v>934</v>
      </c>
      <c r="D240" s="799" t="s">
        <v>519</v>
      </c>
      <c r="E240" s="799">
        <v>3.3300001174211502E-2</v>
      </c>
      <c r="F240" s="801">
        <v>28166</v>
      </c>
      <c r="G240" s="802">
        <v>938</v>
      </c>
      <c r="H240" s="803"/>
      <c r="I240" s="803"/>
      <c r="J240" s="807"/>
      <c r="K240" s="805" t="e">
        <f t="shared" si="48"/>
        <v>#REF!</v>
      </c>
      <c r="L240" s="806" t="e">
        <f>K240/$K$1197</f>
        <v>#REF!</v>
      </c>
      <c r="M240" s="392"/>
      <c r="N240" s="378"/>
      <c r="O240" s="378"/>
    </row>
    <row r="241" spans="1:15" ht="30">
      <c r="A241" s="836" t="e">
        <f>VLOOKUP(B241,#REF!,1,0)-B241</f>
        <v>#REF!</v>
      </c>
      <c r="B241" s="795">
        <v>3539</v>
      </c>
      <c r="C241" s="796" t="s">
        <v>1025</v>
      </c>
      <c r="D241" s="795" t="s">
        <v>519</v>
      </c>
      <c r="E241" s="795"/>
      <c r="F241" s="795"/>
      <c r="G241" s="797">
        <v>110065</v>
      </c>
      <c r="H241" s="798">
        <f>SUM(G242:G245)</f>
        <v>110065</v>
      </c>
      <c r="I241" s="798">
        <f>+G241-H241</f>
        <v>0</v>
      </c>
      <c r="J241" s="1753" t="e">
        <f>SUMIF(#REF!,B241,#REF!)</f>
        <v>#REF!</v>
      </c>
      <c r="K241" s="1754"/>
      <c r="L241" s="1755"/>
      <c r="M241" s="1756" t="e">
        <f>+G241*J241</f>
        <v>#REF!</v>
      </c>
      <c r="N241" s="863"/>
      <c r="O241" s="864"/>
    </row>
    <row r="242" spans="1:15">
      <c r="B242" s="799">
        <v>4280</v>
      </c>
      <c r="C242" s="800" t="s">
        <v>932</v>
      </c>
      <c r="D242" s="799" t="s">
        <v>897</v>
      </c>
      <c r="E242" s="799">
        <v>0.25</v>
      </c>
      <c r="F242" s="801">
        <v>21629</v>
      </c>
      <c r="G242" s="802">
        <v>5408</v>
      </c>
      <c r="H242" s="803"/>
      <c r="I242" s="803"/>
      <c r="J242" s="804"/>
      <c r="K242" s="805" t="e">
        <f>G242*$J$241</f>
        <v>#REF!</v>
      </c>
      <c r="L242" s="806" t="e">
        <f>K242/$K$1197</f>
        <v>#REF!</v>
      </c>
      <c r="M242" s="401"/>
      <c r="N242" s="378"/>
      <c r="O242" s="378"/>
    </row>
    <row r="243" spans="1:15">
      <c r="B243" s="799">
        <v>6092</v>
      </c>
      <c r="C243" s="800" t="s">
        <v>898</v>
      </c>
      <c r="D243" s="799" t="s">
        <v>899</v>
      </c>
      <c r="E243" s="799">
        <v>0.5</v>
      </c>
      <c r="F243" s="801">
        <v>2000</v>
      </c>
      <c r="G243" s="802">
        <v>1000</v>
      </c>
      <c r="H243" s="803"/>
      <c r="I243" s="803"/>
      <c r="J243" s="804"/>
      <c r="K243" s="805" t="e">
        <f t="shared" ref="K243:K245" si="49">G243*$J$241</f>
        <v>#REF!</v>
      </c>
      <c r="L243" s="806" t="e">
        <f>K243/$K$1197</f>
        <v>#REF!</v>
      </c>
      <c r="M243" s="401"/>
      <c r="N243" s="378"/>
      <c r="O243" s="378"/>
    </row>
    <row r="244" spans="1:15" ht="15">
      <c r="B244" s="799">
        <v>6668</v>
      </c>
      <c r="C244" s="800" t="s">
        <v>1026</v>
      </c>
      <c r="D244" s="799" t="s">
        <v>519</v>
      </c>
      <c r="E244" s="799">
        <v>1</v>
      </c>
      <c r="F244" s="801">
        <v>103375</v>
      </c>
      <c r="G244" s="802">
        <v>103375</v>
      </c>
      <c r="H244" s="798"/>
      <c r="I244" s="798"/>
      <c r="J244" s="866"/>
      <c r="K244" s="805" t="e">
        <f t="shared" si="49"/>
        <v>#REF!</v>
      </c>
      <c r="L244" s="806" t="e">
        <f>K244/$K$1197</f>
        <v>#REF!</v>
      </c>
      <c r="M244" s="867"/>
      <c r="N244" s="378"/>
      <c r="O244" s="378"/>
    </row>
    <row r="245" spans="1:15">
      <c r="B245" s="799">
        <v>7236</v>
      </c>
      <c r="C245" s="800" t="s">
        <v>934</v>
      </c>
      <c r="D245" s="799" t="s">
        <v>519</v>
      </c>
      <c r="E245" s="799">
        <v>9.9999997764825804E-3</v>
      </c>
      <c r="F245" s="801">
        <v>28166</v>
      </c>
      <c r="G245" s="802">
        <v>282</v>
      </c>
      <c r="H245" s="803"/>
      <c r="I245" s="803"/>
      <c r="J245" s="807"/>
      <c r="K245" s="805" t="e">
        <f t="shared" si="49"/>
        <v>#REF!</v>
      </c>
      <c r="L245" s="806" t="e">
        <f>K245/$K$1197</f>
        <v>#REF!</v>
      </c>
      <c r="M245" s="392"/>
      <c r="N245" s="378"/>
      <c r="O245" s="378"/>
    </row>
    <row r="246" spans="1:15" ht="20.45" customHeight="1">
      <c r="A246" s="836" t="e">
        <f>VLOOKUP(B246,#REF!,1,0)-B246</f>
        <v>#REF!</v>
      </c>
      <c r="B246" s="795">
        <v>3540</v>
      </c>
      <c r="C246" s="796" t="s">
        <v>1027</v>
      </c>
      <c r="D246" s="795" t="s">
        <v>519</v>
      </c>
      <c r="E246" s="795"/>
      <c r="F246" s="795"/>
      <c r="G246" s="797">
        <v>249331</v>
      </c>
      <c r="H246" s="798">
        <f>SUM(G247:G250)</f>
        <v>249331</v>
      </c>
      <c r="I246" s="798">
        <f>+G246-H246</f>
        <v>0</v>
      </c>
      <c r="J246" s="1753" t="e">
        <f>SUMIF(#REF!,B246,#REF!)</f>
        <v>#REF!</v>
      </c>
      <c r="K246" s="1754"/>
      <c r="L246" s="1755"/>
      <c r="M246" s="1756" t="e">
        <f>+G246*J246</f>
        <v>#REF!</v>
      </c>
      <c r="N246" s="863"/>
      <c r="O246" s="864"/>
    </row>
    <row r="247" spans="1:15">
      <c r="B247" s="799">
        <v>4280</v>
      </c>
      <c r="C247" s="800" t="s">
        <v>932</v>
      </c>
      <c r="D247" s="799" t="s">
        <v>897</v>
      </c>
      <c r="E247" s="799">
        <v>0.40000000596046398</v>
      </c>
      <c r="F247" s="801">
        <v>21629</v>
      </c>
      <c r="G247" s="802">
        <v>8652</v>
      </c>
      <c r="H247" s="803"/>
      <c r="I247" s="803"/>
      <c r="J247" s="804"/>
      <c r="K247" s="805" t="e">
        <f>G247*$J$246</f>
        <v>#REF!</v>
      </c>
      <c r="L247" s="806" t="e">
        <f>K247/$K$1197</f>
        <v>#REF!</v>
      </c>
      <c r="M247" s="401"/>
      <c r="N247" s="378"/>
      <c r="O247" s="378"/>
    </row>
    <row r="248" spans="1:15" ht="15">
      <c r="B248" s="799">
        <v>6092</v>
      </c>
      <c r="C248" s="800" t="s">
        <v>898</v>
      </c>
      <c r="D248" s="799" t="s">
        <v>899</v>
      </c>
      <c r="E248" s="799">
        <v>0.5</v>
      </c>
      <c r="F248" s="801">
        <v>2000</v>
      </c>
      <c r="G248" s="802">
        <v>1000</v>
      </c>
      <c r="H248" s="798"/>
      <c r="I248" s="798"/>
      <c r="J248" s="866"/>
      <c r="K248" s="805" t="e">
        <f t="shared" ref="K248:K250" si="50">G248*$J$246</f>
        <v>#REF!</v>
      </c>
      <c r="L248" s="806" t="e">
        <f>K248/$K$1197</f>
        <v>#REF!</v>
      </c>
      <c r="M248" s="867"/>
      <c r="N248" s="378"/>
      <c r="O248" s="378"/>
    </row>
    <row r="249" spans="1:15">
      <c r="B249" s="799">
        <v>6669</v>
      </c>
      <c r="C249" s="800" t="s">
        <v>1028</v>
      </c>
      <c r="D249" s="799" t="s">
        <v>519</v>
      </c>
      <c r="E249" s="799">
        <v>1</v>
      </c>
      <c r="F249" s="801">
        <v>239053</v>
      </c>
      <c r="G249" s="802">
        <v>239053</v>
      </c>
      <c r="H249" s="803"/>
      <c r="I249" s="803"/>
      <c r="J249" s="804"/>
      <c r="K249" s="805" t="e">
        <f t="shared" si="50"/>
        <v>#REF!</v>
      </c>
      <c r="L249" s="806" t="e">
        <f>K249/$K$1197</f>
        <v>#REF!</v>
      </c>
      <c r="M249" s="401"/>
      <c r="N249" s="378"/>
      <c r="O249" s="378"/>
    </row>
    <row r="250" spans="1:15">
      <c r="B250" s="799">
        <v>7236</v>
      </c>
      <c r="C250" s="800" t="s">
        <v>934</v>
      </c>
      <c r="D250" s="799" t="s">
        <v>519</v>
      </c>
      <c r="E250" s="799">
        <v>2.2199999541044201E-2</v>
      </c>
      <c r="F250" s="801">
        <v>28166</v>
      </c>
      <c r="G250" s="802">
        <v>626</v>
      </c>
      <c r="H250" s="803"/>
      <c r="I250" s="803"/>
      <c r="J250" s="807"/>
      <c r="K250" s="865" t="e">
        <f t="shared" si="50"/>
        <v>#REF!</v>
      </c>
      <c r="L250" s="806" t="e">
        <f>K250/$K$1197</f>
        <v>#REF!</v>
      </c>
      <c r="M250" s="392"/>
      <c r="N250" s="378"/>
      <c r="O250" s="378"/>
    </row>
    <row r="251" spans="1:15" ht="19.149999999999999" customHeight="1">
      <c r="A251" s="836" t="e">
        <f>VLOOKUP(B251,#REF!,1,0)-B251</f>
        <v>#REF!</v>
      </c>
      <c r="B251" s="795">
        <v>3541</v>
      </c>
      <c r="C251" s="796" t="s">
        <v>1029</v>
      </c>
      <c r="D251" s="795" t="s">
        <v>519</v>
      </c>
      <c r="E251" s="795"/>
      <c r="F251" s="795"/>
      <c r="G251" s="797">
        <v>498487</v>
      </c>
      <c r="H251" s="798">
        <f>SUM(G252:G255)</f>
        <v>498487</v>
      </c>
      <c r="I251" s="798">
        <f>+G251-H251</f>
        <v>0</v>
      </c>
      <c r="J251" s="1753" t="e">
        <f>SUMIF(#REF!,B251,#REF!)</f>
        <v>#REF!</v>
      </c>
      <c r="K251" s="1754"/>
      <c r="L251" s="1755"/>
      <c r="M251" s="1756" t="e">
        <f>+G251*J251</f>
        <v>#REF!</v>
      </c>
      <c r="N251" s="863"/>
      <c r="O251" s="864"/>
    </row>
    <row r="252" spans="1:15" ht="15">
      <c r="B252" s="799">
        <v>4280</v>
      </c>
      <c r="C252" s="800" t="s">
        <v>932</v>
      </c>
      <c r="D252" s="799" t="s">
        <v>897</v>
      </c>
      <c r="E252" s="799">
        <v>0.5</v>
      </c>
      <c r="F252" s="801">
        <v>21629</v>
      </c>
      <c r="G252" s="802">
        <v>10815</v>
      </c>
      <c r="H252" s="798"/>
      <c r="I252" s="798"/>
      <c r="J252" s="866"/>
      <c r="K252" s="805" t="e">
        <f>G252*$J$251</f>
        <v>#REF!</v>
      </c>
      <c r="L252" s="806" t="e">
        <f>K252/$K$1197</f>
        <v>#REF!</v>
      </c>
      <c r="M252" s="867"/>
      <c r="N252" s="378"/>
      <c r="O252" s="378"/>
    </row>
    <row r="253" spans="1:15">
      <c r="B253" s="799">
        <v>6092</v>
      </c>
      <c r="C253" s="800" t="s">
        <v>898</v>
      </c>
      <c r="D253" s="799" t="s">
        <v>899</v>
      </c>
      <c r="E253" s="799">
        <v>0.5</v>
      </c>
      <c r="F253" s="801">
        <v>2000</v>
      </c>
      <c r="G253" s="802">
        <v>1000</v>
      </c>
      <c r="H253" s="803"/>
      <c r="I253" s="803"/>
      <c r="J253" s="804"/>
      <c r="K253" s="805" t="e">
        <f t="shared" ref="K253:K255" si="51">G253*$J$251</f>
        <v>#REF!</v>
      </c>
      <c r="L253" s="806" t="e">
        <f>K253/$K$1197</f>
        <v>#REF!</v>
      </c>
      <c r="M253" s="401"/>
      <c r="N253" s="378"/>
      <c r="O253" s="378"/>
    </row>
    <row r="254" spans="1:15">
      <c r="B254" s="799">
        <v>6670</v>
      </c>
      <c r="C254" s="800" t="s">
        <v>1030</v>
      </c>
      <c r="D254" s="799" t="s">
        <v>519</v>
      </c>
      <c r="E254" s="799">
        <v>1</v>
      </c>
      <c r="F254" s="801">
        <v>485734</v>
      </c>
      <c r="G254" s="802">
        <v>485734</v>
      </c>
      <c r="H254" s="803"/>
      <c r="I254" s="803"/>
      <c r="J254" s="804"/>
      <c r="K254" s="805" t="e">
        <f t="shared" si="51"/>
        <v>#REF!</v>
      </c>
      <c r="L254" s="806" t="e">
        <f>K254/$K$1197</f>
        <v>#REF!</v>
      </c>
      <c r="M254" s="401"/>
      <c r="N254" s="378"/>
      <c r="O254" s="378"/>
    </row>
    <row r="255" spans="1:15">
      <c r="B255" s="799">
        <v>7236</v>
      </c>
      <c r="C255" s="800" t="s">
        <v>934</v>
      </c>
      <c r="D255" s="799" t="s">
        <v>519</v>
      </c>
      <c r="E255" s="799">
        <v>3.3300001174211502E-2</v>
      </c>
      <c r="F255" s="801">
        <v>28166</v>
      </c>
      <c r="G255" s="802">
        <v>938</v>
      </c>
      <c r="H255" s="803"/>
      <c r="I255" s="803"/>
      <c r="J255" s="807"/>
      <c r="K255" s="865" t="e">
        <f t="shared" si="51"/>
        <v>#REF!</v>
      </c>
      <c r="L255" s="806" t="e">
        <f>K255/$K$1197</f>
        <v>#REF!</v>
      </c>
      <c r="M255" s="392"/>
      <c r="N255" s="378"/>
      <c r="O255" s="378"/>
    </row>
    <row r="256" spans="1:15" ht="30">
      <c r="A256" s="836" t="e">
        <f>VLOOKUP(B256,#REF!,1,0)-B256</f>
        <v>#REF!</v>
      </c>
      <c r="B256" s="795">
        <v>3591</v>
      </c>
      <c r="C256" s="796" t="s">
        <v>1031</v>
      </c>
      <c r="D256" s="795" t="s">
        <v>928</v>
      </c>
      <c r="E256" s="795"/>
      <c r="F256" s="795"/>
      <c r="G256" s="797">
        <v>51071</v>
      </c>
      <c r="H256" s="798">
        <f>SUM(G257:G259)</f>
        <v>51071</v>
      </c>
      <c r="I256" s="798">
        <f>+G256-H256</f>
        <v>0</v>
      </c>
      <c r="J256" s="1753" t="e">
        <f>SUMIF(#REF!,B256,#REF!)</f>
        <v>#REF!</v>
      </c>
      <c r="K256" s="1754"/>
      <c r="L256" s="1755"/>
      <c r="M256" s="1756" t="e">
        <f>+G256*J256</f>
        <v>#REF!</v>
      </c>
      <c r="N256" s="863"/>
      <c r="O256" s="864"/>
    </row>
    <row r="257" spans="1:15">
      <c r="B257" s="799">
        <v>4278</v>
      </c>
      <c r="C257" s="800" t="s">
        <v>896</v>
      </c>
      <c r="D257" s="799" t="s">
        <v>897</v>
      </c>
      <c r="E257" s="799">
        <v>0.119999997317791</v>
      </c>
      <c r="F257" s="801">
        <v>19843</v>
      </c>
      <c r="G257" s="802">
        <v>2382</v>
      </c>
      <c r="H257" s="803"/>
      <c r="I257" s="803"/>
      <c r="J257" s="804"/>
      <c r="K257" s="805" t="e">
        <f t="shared" ref="K257:K259" si="52">G257*$J$256</f>
        <v>#REF!</v>
      </c>
      <c r="L257" s="806" t="e">
        <f>K257/$K$1197</f>
        <v>#REF!</v>
      </c>
      <c r="M257" s="401"/>
      <c r="N257" s="378"/>
      <c r="O257" s="378"/>
    </row>
    <row r="258" spans="1:15">
      <c r="B258" s="799">
        <v>4521</v>
      </c>
      <c r="C258" s="800" t="s">
        <v>1032</v>
      </c>
      <c r="D258" s="799" t="s">
        <v>928</v>
      </c>
      <c r="E258" s="799">
        <v>2.0599999427795401</v>
      </c>
      <c r="F258" s="801">
        <v>23150</v>
      </c>
      <c r="G258" s="802">
        <v>47689</v>
      </c>
      <c r="H258" s="803"/>
      <c r="I258" s="803"/>
      <c r="J258" s="804"/>
      <c r="K258" s="805" t="e">
        <f t="shared" si="52"/>
        <v>#REF!</v>
      </c>
      <c r="L258" s="806" t="e">
        <f>K258/$K$1197</f>
        <v>#REF!</v>
      </c>
      <c r="M258" s="401"/>
      <c r="N258" s="378"/>
      <c r="O258" s="378"/>
    </row>
    <row r="259" spans="1:15">
      <c r="B259" s="799">
        <v>6092</v>
      </c>
      <c r="C259" s="800" t="s">
        <v>898</v>
      </c>
      <c r="D259" s="799" t="s">
        <v>899</v>
      </c>
      <c r="E259" s="799">
        <v>0.5</v>
      </c>
      <c r="F259" s="801">
        <v>2000</v>
      </c>
      <c r="G259" s="802">
        <v>1000</v>
      </c>
      <c r="H259" s="803"/>
      <c r="I259" s="803"/>
      <c r="J259" s="807"/>
      <c r="K259" s="805" t="e">
        <f t="shared" si="52"/>
        <v>#REF!</v>
      </c>
      <c r="L259" s="806" t="e">
        <f>K259/$K$1197</f>
        <v>#REF!</v>
      </c>
      <c r="M259" s="392"/>
      <c r="N259" s="378"/>
      <c r="O259" s="378"/>
    </row>
    <row r="260" spans="1:15" ht="15">
      <c r="A260" s="836" t="e">
        <f>VLOOKUP(B260,#REF!,1,0)-B260</f>
        <v>#REF!</v>
      </c>
      <c r="B260" s="795">
        <v>3602</v>
      </c>
      <c r="C260" s="796" t="s">
        <v>1033</v>
      </c>
      <c r="D260" s="795" t="s">
        <v>519</v>
      </c>
      <c r="E260" s="795"/>
      <c r="F260" s="795"/>
      <c r="G260" s="797">
        <v>89649</v>
      </c>
      <c r="H260" s="798">
        <f>SUM(G261:G264)</f>
        <v>89649</v>
      </c>
      <c r="I260" s="798">
        <f>+G260-H260</f>
        <v>0</v>
      </c>
      <c r="J260" s="1753" t="e">
        <f>SUMIF(#REF!,B260,#REF!)</f>
        <v>#REF!</v>
      </c>
      <c r="K260" s="1754"/>
      <c r="L260" s="1755"/>
      <c r="M260" s="1756" t="e">
        <f>+G260*J260</f>
        <v>#REF!</v>
      </c>
      <c r="N260" s="863"/>
      <c r="O260" s="864"/>
    </row>
    <row r="261" spans="1:15">
      <c r="B261" s="799">
        <v>4280</v>
      </c>
      <c r="C261" s="800" t="s">
        <v>932</v>
      </c>
      <c r="D261" s="799" t="s">
        <v>897</v>
      </c>
      <c r="E261" s="799">
        <v>0.20000000298023199</v>
      </c>
      <c r="F261" s="801">
        <v>21629</v>
      </c>
      <c r="G261" s="802">
        <v>4326</v>
      </c>
      <c r="H261" s="803"/>
      <c r="I261" s="803"/>
      <c r="J261" s="804"/>
      <c r="K261" s="805" t="e">
        <f>G261*$J$260</f>
        <v>#REF!</v>
      </c>
      <c r="L261" s="806" t="e">
        <f>K261/$K$1197</f>
        <v>#REF!</v>
      </c>
      <c r="M261" s="401"/>
      <c r="N261" s="378"/>
      <c r="O261" s="378"/>
    </row>
    <row r="262" spans="1:15">
      <c r="B262" s="799">
        <v>4610</v>
      </c>
      <c r="C262" s="800" t="s">
        <v>1034</v>
      </c>
      <c r="D262" s="799" t="s">
        <v>519</v>
      </c>
      <c r="E262" s="799">
        <v>1</v>
      </c>
      <c r="F262" s="801">
        <v>84840</v>
      </c>
      <c r="G262" s="802">
        <v>84840</v>
      </c>
      <c r="H262" s="803"/>
      <c r="I262" s="803"/>
      <c r="J262" s="804"/>
      <c r="K262" s="805" t="e">
        <f t="shared" ref="K262:K264" si="53">G262*$J$260</f>
        <v>#REF!</v>
      </c>
      <c r="L262" s="806" t="e">
        <f>K262/$K$1197</f>
        <v>#REF!</v>
      </c>
      <c r="M262" s="401"/>
      <c r="N262" s="378"/>
      <c r="O262" s="378"/>
    </row>
    <row r="263" spans="1:15">
      <c r="B263" s="799">
        <v>6092</v>
      </c>
      <c r="C263" s="800" t="s">
        <v>898</v>
      </c>
      <c r="D263" s="799" t="s">
        <v>899</v>
      </c>
      <c r="E263" s="799">
        <v>0.10000000149011599</v>
      </c>
      <c r="F263" s="801">
        <v>2000</v>
      </c>
      <c r="G263" s="802">
        <v>201</v>
      </c>
      <c r="H263" s="803"/>
      <c r="I263" s="803"/>
      <c r="J263" s="804"/>
      <c r="K263" s="805" t="e">
        <f t="shared" si="53"/>
        <v>#REF!</v>
      </c>
      <c r="L263" s="806" t="e">
        <f>K263/$K$1197</f>
        <v>#REF!</v>
      </c>
      <c r="M263" s="401"/>
      <c r="N263" s="378"/>
      <c r="O263" s="378"/>
    </row>
    <row r="264" spans="1:15" ht="15">
      <c r="B264" s="799">
        <v>7236</v>
      </c>
      <c r="C264" s="800" t="s">
        <v>934</v>
      </c>
      <c r="D264" s="799" t="s">
        <v>519</v>
      </c>
      <c r="E264" s="799">
        <v>9.9999997764825804E-3</v>
      </c>
      <c r="F264" s="801">
        <v>28166</v>
      </c>
      <c r="G264" s="802">
        <v>282</v>
      </c>
      <c r="H264" s="798"/>
      <c r="I264" s="798"/>
      <c r="J264" s="869"/>
      <c r="K264" s="805" t="e">
        <f t="shared" si="53"/>
        <v>#REF!</v>
      </c>
      <c r="L264" s="806" t="e">
        <f>K264/$K$1197</f>
        <v>#REF!</v>
      </c>
      <c r="M264" s="870"/>
      <c r="N264" s="378"/>
      <c r="O264" s="378"/>
    </row>
    <row r="265" spans="1:15" ht="15">
      <c r="A265" s="836" t="e">
        <f>VLOOKUP(B265,#REF!,1,0)-B265</f>
        <v>#REF!</v>
      </c>
      <c r="B265" s="795">
        <v>3603</v>
      </c>
      <c r="C265" s="796" t="s">
        <v>1035</v>
      </c>
      <c r="D265" s="795" t="s">
        <v>519</v>
      </c>
      <c r="E265" s="795"/>
      <c r="F265" s="795"/>
      <c r="G265" s="797">
        <v>203250</v>
      </c>
      <c r="H265" s="798">
        <f>SUM(G266:G269)</f>
        <v>203250</v>
      </c>
      <c r="I265" s="798">
        <f>+G265-H265</f>
        <v>0</v>
      </c>
      <c r="J265" s="1753" t="e">
        <f>SUMIF(#REF!,B265,#REF!)</f>
        <v>#REF!</v>
      </c>
      <c r="K265" s="1754"/>
      <c r="L265" s="1755"/>
      <c r="M265" s="1756" t="e">
        <f>+G265*J265</f>
        <v>#REF!</v>
      </c>
      <c r="N265" s="863"/>
      <c r="O265" s="864"/>
    </row>
    <row r="266" spans="1:15">
      <c r="B266" s="799">
        <v>4280</v>
      </c>
      <c r="C266" s="800" t="s">
        <v>932</v>
      </c>
      <c r="D266" s="799" t="s">
        <v>897</v>
      </c>
      <c r="E266" s="799">
        <v>0.20000000298023199</v>
      </c>
      <c r="F266" s="801">
        <v>21629</v>
      </c>
      <c r="G266" s="802">
        <v>4326</v>
      </c>
      <c r="H266" s="803"/>
      <c r="I266" s="803"/>
      <c r="J266" s="804"/>
      <c r="K266" s="805" t="e">
        <f>G266*$J$265</f>
        <v>#REF!</v>
      </c>
      <c r="L266" s="806" t="e">
        <f>K266/$K$1197</f>
        <v>#REF!</v>
      </c>
      <c r="M266" s="401"/>
      <c r="N266" s="378"/>
      <c r="O266" s="378"/>
    </row>
    <row r="267" spans="1:15">
      <c r="B267" s="799">
        <v>4611</v>
      </c>
      <c r="C267" s="800" t="s">
        <v>1036</v>
      </c>
      <c r="D267" s="799" t="s">
        <v>519</v>
      </c>
      <c r="E267" s="799">
        <v>1</v>
      </c>
      <c r="F267" s="801">
        <v>198097</v>
      </c>
      <c r="G267" s="802">
        <v>198097</v>
      </c>
      <c r="H267" s="803"/>
      <c r="I267" s="803"/>
      <c r="J267" s="804"/>
      <c r="K267" s="805" t="e">
        <f t="shared" ref="K267:K269" si="54">G267*$J$265</f>
        <v>#REF!</v>
      </c>
      <c r="L267" s="806" t="e">
        <f>K267/$K$1197</f>
        <v>#REF!</v>
      </c>
      <c r="M267" s="401"/>
      <c r="N267" s="378"/>
      <c r="O267" s="378"/>
    </row>
    <row r="268" spans="1:15">
      <c r="B268" s="799">
        <v>6092</v>
      </c>
      <c r="C268" s="800" t="s">
        <v>898</v>
      </c>
      <c r="D268" s="799" t="s">
        <v>899</v>
      </c>
      <c r="E268" s="799">
        <v>0.10000000149011599</v>
      </c>
      <c r="F268" s="801">
        <v>2000</v>
      </c>
      <c r="G268" s="802">
        <v>201</v>
      </c>
      <c r="H268" s="803"/>
      <c r="I268" s="803"/>
      <c r="J268" s="804"/>
      <c r="K268" s="805" t="e">
        <f t="shared" si="54"/>
        <v>#REF!</v>
      </c>
      <c r="L268" s="806" t="e">
        <f>K268/$K$1197</f>
        <v>#REF!</v>
      </c>
      <c r="M268" s="401"/>
      <c r="N268" s="378"/>
      <c r="O268" s="378"/>
    </row>
    <row r="269" spans="1:15" ht="15">
      <c r="B269" s="799">
        <v>7236</v>
      </c>
      <c r="C269" s="800" t="s">
        <v>934</v>
      </c>
      <c r="D269" s="799" t="s">
        <v>519</v>
      </c>
      <c r="E269" s="799">
        <v>2.2199999541044201E-2</v>
      </c>
      <c r="F269" s="801">
        <v>28166</v>
      </c>
      <c r="G269" s="802">
        <v>626</v>
      </c>
      <c r="H269" s="798"/>
      <c r="I269" s="798"/>
      <c r="J269" s="869"/>
      <c r="K269" s="805" t="e">
        <f t="shared" si="54"/>
        <v>#REF!</v>
      </c>
      <c r="L269" s="806" t="e">
        <f>K269/$K$1197</f>
        <v>#REF!</v>
      </c>
      <c r="M269" s="870"/>
      <c r="N269" s="378"/>
      <c r="O269" s="378"/>
    </row>
    <row r="270" spans="1:15" ht="45">
      <c r="A270" s="836" t="e">
        <f>VLOOKUP(B270,#REF!,1,0)-B270</f>
        <v>#REF!</v>
      </c>
      <c r="B270" s="795">
        <v>3644</v>
      </c>
      <c r="C270" s="796" t="s">
        <v>1037</v>
      </c>
      <c r="D270" s="795" t="s">
        <v>904</v>
      </c>
      <c r="E270" s="795"/>
      <c r="F270" s="795"/>
      <c r="G270" s="797">
        <v>904737</v>
      </c>
      <c r="H270" s="798">
        <f>SUM(G271:G281)</f>
        <v>904737</v>
      </c>
      <c r="I270" s="798">
        <f>+G270-H270</f>
        <v>0</v>
      </c>
      <c r="J270" s="1753" t="e">
        <f>SUMIF(#REF!,B270,#REF!)</f>
        <v>#REF!</v>
      </c>
      <c r="K270" s="1754"/>
      <c r="L270" s="1755"/>
      <c r="M270" s="1756" t="e">
        <f>+G270*J270</f>
        <v>#REF!</v>
      </c>
      <c r="N270" s="863"/>
      <c r="O270" s="864"/>
    </row>
    <row r="271" spans="1:15">
      <c r="B271" s="799">
        <v>333</v>
      </c>
      <c r="C271" s="800" t="s">
        <v>1038</v>
      </c>
      <c r="D271" s="799" t="s">
        <v>904</v>
      </c>
      <c r="E271" s="799">
        <v>1.05</v>
      </c>
      <c r="F271" s="801">
        <v>508130</v>
      </c>
      <c r="G271" s="802">
        <v>533537</v>
      </c>
      <c r="H271" s="803"/>
      <c r="I271" s="803"/>
      <c r="J271" s="804"/>
      <c r="K271" s="805" t="e">
        <f>G271*$J$270</f>
        <v>#REF!</v>
      </c>
      <c r="L271" s="806" t="e">
        <f t="shared" ref="L271:L281" si="55">K271/$K$1197</f>
        <v>#REF!</v>
      </c>
      <c r="M271" s="401"/>
      <c r="N271" s="378"/>
      <c r="O271" s="378"/>
    </row>
    <row r="272" spans="1:15" ht="15">
      <c r="B272" s="799">
        <v>3386</v>
      </c>
      <c r="C272" s="800" t="s">
        <v>1039</v>
      </c>
      <c r="D272" s="799" t="s">
        <v>1040</v>
      </c>
      <c r="E272" s="799">
        <v>4</v>
      </c>
      <c r="F272" s="801">
        <v>11495</v>
      </c>
      <c r="G272" s="802">
        <v>45980</v>
      </c>
      <c r="H272" s="798"/>
      <c r="I272" s="798"/>
      <c r="J272" s="866"/>
      <c r="K272" s="805" t="e">
        <f t="shared" ref="K272:K280" si="56">G272*$J$270</f>
        <v>#REF!</v>
      </c>
      <c r="L272" s="806" t="e">
        <f t="shared" si="55"/>
        <v>#REF!</v>
      </c>
      <c r="M272" s="867"/>
      <c r="N272" s="378"/>
      <c r="O272" s="378"/>
    </row>
    <row r="273" spans="1:15" ht="15">
      <c r="B273" s="799">
        <v>4285</v>
      </c>
      <c r="C273" s="800" t="s">
        <v>1041</v>
      </c>
      <c r="D273" s="799" t="s">
        <v>907</v>
      </c>
      <c r="E273" s="799">
        <v>0.66358499999999998</v>
      </c>
      <c r="F273" s="801">
        <v>346603</v>
      </c>
      <c r="G273" s="802">
        <v>230001</v>
      </c>
      <c r="H273" s="798"/>
      <c r="I273" s="798"/>
      <c r="J273" s="866"/>
      <c r="K273" s="805" t="e">
        <f t="shared" si="56"/>
        <v>#REF!</v>
      </c>
      <c r="L273" s="806" t="e">
        <f t="shared" si="55"/>
        <v>#REF!</v>
      </c>
      <c r="M273" s="867"/>
      <c r="N273" s="378"/>
      <c r="O273" s="378"/>
    </row>
    <row r="274" spans="1:15" ht="15">
      <c r="B274" s="799">
        <v>6092</v>
      </c>
      <c r="C274" s="800" t="s">
        <v>898</v>
      </c>
      <c r="D274" s="799" t="s">
        <v>899</v>
      </c>
      <c r="E274" s="799">
        <v>4.2679999999999998</v>
      </c>
      <c r="F274" s="801">
        <v>2000</v>
      </c>
      <c r="G274" s="802">
        <v>8536</v>
      </c>
      <c r="H274" s="798"/>
      <c r="I274" s="798"/>
      <c r="J274" s="866"/>
      <c r="K274" s="805" t="e">
        <f t="shared" si="56"/>
        <v>#REF!</v>
      </c>
      <c r="L274" s="806" t="e">
        <f t="shared" si="55"/>
        <v>#REF!</v>
      </c>
      <c r="M274" s="867"/>
      <c r="N274" s="378"/>
      <c r="O274" s="378"/>
    </row>
    <row r="275" spans="1:15" ht="25.5">
      <c r="B275" s="799">
        <v>6739</v>
      </c>
      <c r="C275" s="800" t="s">
        <v>1042</v>
      </c>
      <c r="D275" s="799" t="s">
        <v>904</v>
      </c>
      <c r="E275" s="799">
        <v>1</v>
      </c>
      <c r="F275" s="801">
        <v>44030</v>
      </c>
      <c r="G275" s="802">
        <v>44030</v>
      </c>
      <c r="H275" s="798"/>
      <c r="I275" s="798"/>
      <c r="J275" s="866"/>
      <c r="K275" s="805" t="e">
        <f t="shared" si="56"/>
        <v>#REF!</v>
      </c>
      <c r="L275" s="806" t="e">
        <f t="shared" si="55"/>
        <v>#REF!</v>
      </c>
      <c r="M275" s="867"/>
      <c r="N275" s="378"/>
      <c r="O275" s="378"/>
    </row>
    <row r="276" spans="1:15" ht="15">
      <c r="B276" s="799">
        <v>6914</v>
      </c>
      <c r="C276" s="800" t="s">
        <v>1043</v>
      </c>
      <c r="D276" s="799" t="s">
        <v>973</v>
      </c>
      <c r="E276" s="799">
        <v>0.5</v>
      </c>
      <c r="F276" s="801">
        <v>7697</v>
      </c>
      <c r="G276" s="802">
        <v>3849</v>
      </c>
      <c r="H276" s="798"/>
      <c r="I276" s="798"/>
      <c r="J276" s="866"/>
      <c r="K276" s="805" t="e">
        <f t="shared" si="56"/>
        <v>#REF!</v>
      </c>
      <c r="L276" s="806" t="e">
        <f t="shared" si="55"/>
        <v>#REF!</v>
      </c>
      <c r="M276" s="867"/>
      <c r="N276" s="378"/>
      <c r="O276" s="378"/>
    </row>
    <row r="277" spans="1:15" ht="25.5">
      <c r="B277" s="799">
        <v>7596</v>
      </c>
      <c r="C277" s="800" t="s">
        <v>1044</v>
      </c>
      <c r="D277" s="799" t="s">
        <v>924</v>
      </c>
      <c r="E277" s="799">
        <v>0.15</v>
      </c>
      <c r="F277" s="801">
        <v>43344</v>
      </c>
      <c r="G277" s="802">
        <v>6502</v>
      </c>
      <c r="H277" s="798"/>
      <c r="I277" s="798"/>
      <c r="J277" s="866"/>
      <c r="K277" s="805" t="e">
        <f t="shared" si="56"/>
        <v>#REF!</v>
      </c>
      <c r="L277" s="806" t="e">
        <f t="shared" si="55"/>
        <v>#REF!</v>
      </c>
      <c r="M277" s="867"/>
      <c r="N277" s="378"/>
      <c r="O277" s="378"/>
    </row>
    <row r="278" spans="1:15" ht="15">
      <c r="B278" s="799">
        <v>7769</v>
      </c>
      <c r="C278" s="800" t="s">
        <v>1045</v>
      </c>
      <c r="D278" s="799" t="s">
        <v>924</v>
      </c>
      <c r="E278" s="799">
        <v>4</v>
      </c>
      <c r="F278" s="801">
        <v>833</v>
      </c>
      <c r="G278" s="802">
        <v>3332</v>
      </c>
      <c r="H278" s="798"/>
      <c r="I278" s="798"/>
      <c r="J278" s="866"/>
      <c r="K278" s="805" t="e">
        <f t="shared" si="56"/>
        <v>#REF!</v>
      </c>
      <c r="L278" s="806" t="e">
        <f t="shared" si="55"/>
        <v>#REF!</v>
      </c>
      <c r="M278" s="867"/>
      <c r="N278" s="378"/>
      <c r="O278" s="378"/>
    </row>
    <row r="279" spans="1:15" ht="15">
      <c r="B279" s="799">
        <v>8044</v>
      </c>
      <c r="C279" s="800" t="s">
        <v>1046</v>
      </c>
      <c r="D279" s="799" t="s">
        <v>924</v>
      </c>
      <c r="E279" s="799">
        <v>4</v>
      </c>
      <c r="F279" s="801">
        <v>6069</v>
      </c>
      <c r="G279" s="802">
        <v>24276</v>
      </c>
      <c r="H279" s="798"/>
      <c r="I279" s="798"/>
      <c r="J279" s="866"/>
      <c r="K279" s="805" t="e">
        <f t="shared" si="56"/>
        <v>#REF!</v>
      </c>
      <c r="L279" s="806" t="e">
        <f t="shared" si="55"/>
        <v>#REF!</v>
      </c>
      <c r="M279" s="867"/>
      <c r="N279" s="378"/>
      <c r="O279" s="378"/>
    </row>
    <row r="280" spans="1:15" ht="15">
      <c r="B280" s="799">
        <v>8050</v>
      </c>
      <c r="C280" s="800" t="s">
        <v>1047</v>
      </c>
      <c r="D280" s="799" t="s">
        <v>924</v>
      </c>
      <c r="E280" s="799">
        <v>9</v>
      </c>
      <c r="F280" s="801">
        <v>190</v>
      </c>
      <c r="G280" s="802">
        <v>1710</v>
      </c>
      <c r="H280" s="798"/>
      <c r="I280" s="798"/>
      <c r="J280" s="866"/>
      <c r="K280" s="805" t="e">
        <f t="shared" si="56"/>
        <v>#REF!</v>
      </c>
      <c r="L280" s="806" t="e">
        <f t="shared" si="55"/>
        <v>#REF!</v>
      </c>
      <c r="M280" s="867"/>
      <c r="N280" s="378"/>
      <c r="O280" s="378"/>
    </row>
    <row r="281" spans="1:15" ht="15">
      <c r="A281" s="836"/>
      <c r="B281" s="799">
        <v>8515</v>
      </c>
      <c r="C281" s="800" t="s">
        <v>1048</v>
      </c>
      <c r="D281" s="799" t="s">
        <v>973</v>
      </c>
      <c r="E281" s="799">
        <v>0.2</v>
      </c>
      <c r="F281" s="801">
        <v>14920</v>
      </c>
      <c r="G281" s="802">
        <v>2984</v>
      </c>
      <c r="H281" s="798"/>
      <c r="I281" s="798"/>
      <c r="J281" s="866"/>
      <c r="K281" s="805" t="e">
        <f t="shared" ref="K281" si="57">G281*$J$270</f>
        <v>#REF!</v>
      </c>
      <c r="L281" s="806" t="e">
        <f t="shared" si="55"/>
        <v>#REF!</v>
      </c>
      <c r="M281" s="867"/>
      <c r="N281" s="378"/>
      <c r="O281" s="378"/>
    </row>
    <row r="282" spans="1:15" ht="30">
      <c r="A282" s="836" t="e">
        <f>VLOOKUP(B282,#REF!,1,0)-B282</f>
        <v>#REF!</v>
      </c>
      <c r="B282" s="795">
        <v>3695</v>
      </c>
      <c r="C282" s="796" t="s">
        <v>1049</v>
      </c>
      <c r="D282" s="795" t="s">
        <v>519</v>
      </c>
      <c r="E282" s="795"/>
      <c r="F282" s="795"/>
      <c r="G282" s="797">
        <v>721744</v>
      </c>
      <c r="H282" s="798">
        <f>SUM(G283:G287)</f>
        <v>721744</v>
      </c>
      <c r="I282" s="798">
        <f>+G282-H282</f>
        <v>0</v>
      </c>
      <c r="J282" s="1753" t="e">
        <f>SUMIF(#REF!,B282,#REF!)</f>
        <v>#REF!</v>
      </c>
      <c r="K282" s="1754"/>
      <c r="L282" s="1755"/>
      <c r="M282" s="1756" t="e">
        <f>+G282*J282</f>
        <v>#REF!</v>
      </c>
      <c r="N282" s="863"/>
      <c r="O282" s="864"/>
    </row>
    <row r="283" spans="1:15" ht="51">
      <c r="B283" s="799">
        <v>3017</v>
      </c>
      <c r="C283" s="800" t="s">
        <v>910</v>
      </c>
      <c r="D283" s="799" t="s">
        <v>904</v>
      </c>
      <c r="E283" s="799">
        <v>3</v>
      </c>
      <c r="F283" s="801">
        <v>37721</v>
      </c>
      <c r="G283" s="802">
        <v>113163</v>
      </c>
      <c r="H283" s="803"/>
      <c r="I283" s="803"/>
      <c r="J283" s="804"/>
      <c r="K283" s="805" t="e">
        <f>G283*$J$282</f>
        <v>#REF!</v>
      </c>
      <c r="L283" s="806" t="e">
        <f>K283/$K$1197</f>
        <v>#REF!</v>
      </c>
      <c r="M283" s="401"/>
      <c r="N283" s="378"/>
      <c r="O283" s="378"/>
    </row>
    <row r="284" spans="1:15">
      <c r="B284" s="799">
        <v>4273</v>
      </c>
      <c r="C284" s="800" t="s">
        <v>1050</v>
      </c>
      <c r="D284" s="799" t="s">
        <v>907</v>
      </c>
      <c r="E284" s="799">
        <v>2.8074750000000002</v>
      </c>
      <c r="F284" s="801">
        <v>155437</v>
      </c>
      <c r="G284" s="802">
        <v>436386</v>
      </c>
      <c r="H284" s="803"/>
      <c r="I284" s="803"/>
      <c r="J284" s="804"/>
      <c r="K284" s="805" t="e">
        <f t="shared" ref="K284:K287" si="58">G284*$J$282</f>
        <v>#REF!</v>
      </c>
      <c r="L284" s="806" t="e">
        <f>K284/$K$1197</f>
        <v>#REF!</v>
      </c>
      <c r="M284" s="401"/>
      <c r="N284" s="378"/>
      <c r="O284" s="378"/>
    </row>
    <row r="285" spans="1:15" ht="25.5">
      <c r="B285" s="799">
        <v>6026</v>
      </c>
      <c r="C285" s="800" t="s">
        <v>966</v>
      </c>
      <c r="D285" s="799" t="s">
        <v>897</v>
      </c>
      <c r="E285" s="799">
        <v>0.5</v>
      </c>
      <c r="F285" s="801">
        <v>157602</v>
      </c>
      <c r="G285" s="802">
        <v>78801</v>
      </c>
      <c r="H285" s="803"/>
      <c r="I285" s="803"/>
      <c r="J285" s="804"/>
      <c r="K285" s="805" t="e">
        <f t="shared" si="58"/>
        <v>#REF!</v>
      </c>
      <c r="L285" s="806" t="e">
        <f>K285/$K$1197</f>
        <v>#REF!</v>
      </c>
      <c r="M285" s="401"/>
      <c r="N285" s="378"/>
      <c r="O285" s="378"/>
    </row>
    <row r="286" spans="1:15">
      <c r="B286" s="799">
        <v>6092</v>
      </c>
      <c r="C286" s="800" t="s">
        <v>898</v>
      </c>
      <c r="D286" s="799" t="s">
        <v>899</v>
      </c>
      <c r="E286" s="799">
        <v>7.1966748237609801</v>
      </c>
      <c r="F286" s="801">
        <v>2000</v>
      </c>
      <c r="G286" s="802">
        <v>14394</v>
      </c>
      <c r="H286" s="803"/>
      <c r="I286" s="803"/>
      <c r="J286" s="804"/>
      <c r="K286" s="805" t="e">
        <f t="shared" si="58"/>
        <v>#REF!</v>
      </c>
      <c r="L286" s="806" t="e">
        <f>K286/$K$1197</f>
        <v>#REF!</v>
      </c>
      <c r="M286" s="401"/>
      <c r="N286" s="378"/>
      <c r="O286" s="378"/>
    </row>
    <row r="287" spans="1:15">
      <c r="B287" s="799">
        <v>6780</v>
      </c>
      <c r="C287" s="800" t="s">
        <v>1051</v>
      </c>
      <c r="D287" s="799" t="s">
        <v>924</v>
      </c>
      <c r="E287" s="799">
        <v>1</v>
      </c>
      <c r="F287" s="801">
        <v>79000</v>
      </c>
      <c r="G287" s="802">
        <v>79000</v>
      </c>
      <c r="H287" s="803"/>
      <c r="I287" s="803"/>
      <c r="J287" s="804"/>
      <c r="K287" s="805" t="e">
        <f t="shared" si="58"/>
        <v>#REF!</v>
      </c>
      <c r="L287" s="806" t="e">
        <f>K287/$K$1197</f>
        <v>#REF!</v>
      </c>
      <c r="M287" s="401"/>
      <c r="N287" s="378"/>
      <c r="O287" s="378"/>
    </row>
    <row r="288" spans="1:15" ht="30">
      <c r="A288" s="836" t="e">
        <f>VLOOKUP(B288,#REF!,1,0)-B288</f>
        <v>#REF!</v>
      </c>
      <c r="B288" s="795">
        <v>3698</v>
      </c>
      <c r="C288" s="796" t="s">
        <v>1052</v>
      </c>
      <c r="D288" s="795" t="s">
        <v>519</v>
      </c>
      <c r="E288" s="795"/>
      <c r="F288" s="795"/>
      <c r="G288" s="797">
        <v>345677</v>
      </c>
      <c r="H288" s="798">
        <f>SUM(G289:G293)</f>
        <v>345677</v>
      </c>
      <c r="I288" s="798">
        <f>+G288-H288</f>
        <v>0</v>
      </c>
      <c r="J288" s="1753" t="e">
        <f>SUMIF(#REF!,B288,#REF!)</f>
        <v>#REF!</v>
      </c>
      <c r="K288" s="1754"/>
      <c r="L288" s="1755"/>
      <c r="M288" s="1756" t="e">
        <f>+G288*J288</f>
        <v>#REF!</v>
      </c>
      <c r="N288" s="863"/>
      <c r="O288" s="864"/>
    </row>
    <row r="289" spans="1:15" ht="51">
      <c r="B289" s="799">
        <v>3017</v>
      </c>
      <c r="C289" s="800" t="s">
        <v>910</v>
      </c>
      <c r="D289" s="799" t="s">
        <v>904</v>
      </c>
      <c r="E289" s="799">
        <v>1.20000004768371</v>
      </c>
      <c r="F289" s="801">
        <v>37721</v>
      </c>
      <c r="G289" s="802">
        <v>45266</v>
      </c>
      <c r="H289" s="803"/>
      <c r="I289" s="803"/>
      <c r="J289" s="804"/>
      <c r="K289" s="805" t="e">
        <f>G289*$J$288</f>
        <v>#REF!</v>
      </c>
      <c r="L289" s="806" t="e">
        <f>K289/$K$1197</f>
        <v>#REF!</v>
      </c>
      <c r="M289" s="401"/>
      <c r="N289" s="378"/>
      <c r="O289" s="378"/>
    </row>
    <row r="290" spans="1:15">
      <c r="B290" s="799">
        <v>4273</v>
      </c>
      <c r="C290" s="800" t="s">
        <v>1050</v>
      </c>
      <c r="D290" s="799" t="s">
        <v>907</v>
      </c>
      <c r="E290" s="799">
        <v>1.53135</v>
      </c>
      <c r="F290" s="801">
        <v>155437</v>
      </c>
      <c r="G290" s="802">
        <v>238029</v>
      </c>
      <c r="H290" s="803"/>
      <c r="I290" s="803"/>
      <c r="J290" s="804"/>
      <c r="K290" s="805" t="e">
        <f t="shared" ref="K290:K293" si="59">G290*$J$288</f>
        <v>#REF!</v>
      </c>
      <c r="L290" s="806" t="e">
        <f>K290/$K$1197</f>
        <v>#REF!</v>
      </c>
      <c r="M290" s="401"/>
      <c r="N290" s="378"/>
      <c r="O290" s="378"/>
    </row>
    <row r="291" spans="1:15" ht="25.5">
      <c r="B291" s="799">
        <v>6026</v>
      </c>
      <c r="C291" s="800" t="s">
        <v>966</v>
      </c>
      <c r="D291" s="799" t="s">
        <v>897</v>
      </c>
      <c r="E291" s="799">
        <v>2.5000000372528999E-2</v>
      </c>
      <c r="F291" s="801">
        <v>157602</v>
      </c>
      <c r="G291" s="802">
        <v>3941</v>
      </c>
      <c r="H291" s="803"/>
      <c r="I291" s="803"/>
      <c r="J291" s="804"/>
      <c r="K291" s="805" t="e">
        <f t="shared" si="59"/>
        <v>#REF!</v>
      </c>
      <c r="L291" s="806" t="e">
        <f>K291/$K$1197</f>
        <v>#REF!</v>
      </c>
      <c r="M291" s="401"/>
      <c r="N291" s="378"/>
      <c r="O291" s="378"/>
    </row>
    <row r="292" spans="1:15">
      <c r="B292" s="799">
        <v>6092</v>
      </c>
      <c r="C292" s="800" t="s">
        <v>898</v>
      </c>
      <c r="D292" s="799" t="s">
        <v>899</v>
      </c>
      <c r="E292" s="799">
        <v>1.57018995285034</v>
      </c>
      <c r="F292" s="801">
        <v>2000</v>
      </c>
      <c r="G292" s="802">
        <v>3141</v>
      </c>
      <c r="H292" s="803"/>
      <c r="I292" s="803"/>
      <c r="J292" s="804"/>
      <c r="K292" s="805" t="e">
        <f t="shared" si="59"/>
        <v>#REF!</v>
      </c>
      <c r="L292" s="806" t="e">
        <f>K292/$K$1197</f>
        <v>#REF!</v>
      </c>
      <c r="M292" s="401"/>
      <c r="N292" s="378"/>
      <c r="O292" s="378"/>
    </row>
    <row r="293" spans="1:15">
      <c r="B293" s="799">
        <v>6780</v>
      </c>
      <c r="C293" s="800" t="s">
        <v>1051</v>
      </c>
      <c r="D293" s="799" t="s">
        <v>924</v>
      </c>
      <c r="E293" s="799">
        <v>0.69999998807907104</v>
      </c>
      <c r="F293" s="801">
        <v>79000</v>
      </c>
      <c r="G293" s="802">
        <v>55300</v>
      </c>
      <c r="H293" s="803"/>
      <c r="I293" s="803"/>
      <c r="J293" s="807"/>
      <c r="K293" s="865" t="e">
        <f t="shared" si="59"/>
        <v>#REF!</v>
      </c>
      <c r="L293" s="874" t="e">
        <f>K293/$K$1197</f>
        <v>#REF!</v>
      </c>
      <c r="M293" s="392"/>
      <c r="N293" s="378"/>
      <c r="O293" s="378"/>
    </row>
    <row r="294" spans="1:15" ht="30">
      <c r="A294" s="836" t="e">
        <f>VLOOKUP(B294,#REF!,1,0)-B294</f>
        <v>#REF!</v>
      </c>
      <c r="B294" s="795">
        <v>3699</v>
      </c>
      <c r="C294" s="796" t="s">
        <v>1053</v>
      </c>
      <c r="D294" s="795" t="s">
        <v>519</v>
      </c>
      <c r="E294" s="795"/>
      <c r="F294" s="795"/>
      <c r="G294" s="797">
        <v>196420</v>
      </c>
      <c r="H294" s="798">
        <f>SUM(G295:G299)</f>
        <v>196420</v>
      </c>
      <c r="I294" s="798">
        <f>+G294-H294</f>
        <v>0</v>
      </c>
      <c r="J294" s="1753" t="e">
        <f>SUMIF(#REF!,B294,#REF!)</f>
        <v>#REF!</v>
      </c>
      <c r="K294" s="1754"/>
      <c r="L294" s="1755"/>
      <c r="M294" s="1756" t="e">
        <f>+G294*J294</f>
        <v>#REF!</v>
      </c>
      <c r="N294" s="863"/>
      <c r="O294" s="864"/>
    </row>
    <row r="295" spans="1:15" ht="51">
      <c r="B295" s="799">
        <v>3017</v>
      </c>
      <c r="C295" s="800" t="s">
        <v>910</v>
      </c>
      <c r="D295" s="799" t="s">
        <v>904</v>
      </c>
      <c r="E295" s="799">
        <v>0.60000002384185702</v>
      </c>
      <c r="F295" s="801">
        <v>37721</v>
      </c>
      <c r="G295" s="802">
        <v>22633</v>
      </c>
      <c r="H295" s="803"/>
      <c r="I295" s="803"/>
      <c r="J295" s="804"/>
      <c r="K295" s="805" t="e">
        <f>G295*$J$294</f>
        <v>#REF!</v>
      </c>
      <c r="L295" s="806" t="e">
        <f>K295/$K$1197</f>
        <v>#REF!</v>
      </c>
      <c r="M295" s="401"/>
      <c r="N295" s="378"/>
      <c r="O295" s="378"/>
    </row>
    <row r="296" spans="1:15">
      <c r="B296" s="799">
        <v>4273</v>
      </c>
      <c r="C296" s="800" t="s">
        <v>1050</v>
      </c>
      <c r="D296" s="799" t="s">
        <v>907</v>
      </c>
      <c r="E296" s="799">
        <v>0.68910751217007504</v>
      </c>
      <c r="F296" s="801">
        <v>155437</v>
      </c>
      <c r="G296" s="802">
        <v>107113</v>
      </c>
      <c r="H296" s="803"/>
      <c r="I296" s="803"/>
      <c r="J296" s="804"/>
      <c r="K296" s="805" t="e">
        <f t="shared" ref="K296:K299" si="60">G296*$J$294</f>
        <v>#REF!</v>
      </c>
      <c r="L296" s="806" t="e">
        <f>K296/$K$1197</f>
        <v>#REF!</v>
      </c>
      <c r="M296" s="401"/>
      <c r="N296" s="378"/>
      <c r="O296" s="378"/>
    </row>
    <row r="297" spans="1:15" ht="25.5">
      <c r="B297" s="799">
        <v>6026</v>
      </c>
      <c r="C297" s="800" t="s">
        <v>966</v>
      </c>
      <c r="D297" s="799" t="s">
        <v>897</v>
      </c>
      <c r="E297" s="799">
        <v>0.15000000596046401</v>
      </c>
      <c r="F297" s="801">
        <v>157602</v>
      </c>
      <c r="G297" s="802">
        <v>23641</v>
      </c>
      <c r="H297" s="803"/>
      <c r="I297" s="803"/>
      <c r="J297" s="804"/>
      <c r="K297" s="805" t="e">
        <f t="shared" si="60"/>
        <v>#REF!</v>
      </c>
      <c r="L297" s="806" t="e">
        <f>K297/$K$1197</f>
        <v>#REF!</v>
      </c>
      <c r="M297" s="401"/>
      <c r="N297" s="378"/>
      <c r="O297" s="378"/>
    </row>
    <row r="298" spans="1:15">
      <c r="B298" s="799">
        <v>6092</v>
      </c>
      <c r="C298" s="800" t="s">
        <v>898</v>
      </c>
      <c r="D298" s="799" t="s">
        <v>899</v>
      </c>
      <c r="E298" s="799">
        <v>1.7664500474929801</v>
      </c>
      <c r="F298" s="801">
        <v>2000</v>
      </c>
      <c r="G298" s="802">
        <v>3533</v>
      </c>
      <c r="H298" s="803"/>
      <c r="I298" s="803"/>
      <c r="J298" s="804"/>
      <c r="K298" s="805" t="e">
        <f t="shared" si="60"/>
        <v>#REF!</v>
      </c>
      <c r="L298" s="806" t="e">
        <f>K298/$K$1197</f>
        <v>#REF!</v>
      </c>
      <c r="M298" s="401"/>
      <c r="N298" s="378"/>
      <c r="O298" s="378"/>
    </row>
    <row r="299" spans="1:15">
      <c r="B299" s="799">
        <v>6780</v>
      </c>
      <c r="C299" s="800" t="s">
        <v>1051</v>
      </c>
      <c r="D299" s="799" t="s">
        <v>924</v>
      </c>
      <c r="E299" s="799">
        <v>0.5</v>
      </c>
      <c r="F299" s="801">
        <v>79000</v>
      </c>
      <c r="G299" s="802">
        <v>39500</v>
      </c>
      <c r="H299" s="803"/>
      <c r="I299" s="803"/>
      <c r="J299" s="804"/>
      <c r="K299" s="805" t="e">
        <f t="shared" si="60"/>
        <v>#REF!</v>
      </c>
      <c r="L299" s="806" t="e">
        <f>K299/$K$1197</f>
        <v>#REF!</v>
      </c>
      <c r="M299" s="401"/>
      <c r="N299" s="378"/>
      <c r="O299" s="378"/>
    </row>
    <row r="300" spans="1:15" ht="105">
      <c r="A300" s="836">
        <f>VLOOKUP(B300,'PPTO GRAL-ACERO'!$B:$I,1,0)-B300</f>
        <v>0</v>
      </c>
      <c r="B300" s="795">
        <v>3708</v>
      </c>
      <c r="C300" s="796" t="s">
        <v>1054</v>
      </c>
      <c r="D300" s="795" t="s">
        <v>973</v>
      </c>
      <c r="E300" s="795"/>
      <c r="F300" s="795"/>
      <c r="G300" s="797">
        <v>5414</v>
      </c>
      <c r="H300" s="798">
        <f>SUM(G301:G304)</f>
        <v>5414</v>
      </c>
      <c r="I300" s="798">
        <f>+G300-H300</f>
        <v>0</v>
      </c>
      <c r="J300" s="1753" t="e">
        <f ca="1">SUMIF('PPTO GRAL-ACERO'!$B$1:$F$396,B300,'PPTO GRAL-ACERO'!$F$1:$F$396)</f>
        <v>#REF!</v>
      </c>
      <c r="K300" s="1754"/>
      <c r="L300" s="1755"/>
      <c r="M300" s="1756" t="e">
        <f ca="1">+G300*J300</f>
        <v>#REF!</v>
      </c>
      <c r="N300" s="863"/>
      <c r="O300" s="864"/>
    </row>
    <row r="301" spans="1:15">
      <c r="B301" s="799">
        <v>1794</v>
      </c>
      <c r="C301" s="800" t="s">
        <v>972</v>
      </c>
      <c r="D301" s="799" t="s">
        <v>973</v>
      </c>
      <c r="E301" s="799">
        <v>6.6699996590614305E-2</v>
      </c>
      <c r="F301" s="801">
        <v>6307</v>
      </c>
      <c r="G301" s="802">
        <v>421</v>
      </c>
      <c r="H301" s="803"/>
      <c r="I301" s="803"/>
      <c r="J301" s="804"/>
      <c r="K301" s="805" t="e">
        <f ca="1">G301*$J$300</f>
        <v>#REF!</v>
      </c>
      <c r="L301" s="806" t="e">
        <f ca="1">K301/$K$1197</f>
        <v>#REF!</v>
      </c>
      <c r="M301" s="401"/>
      <c r="N301" s="378"/>
      <c r="O301" s="378"/>
    </row>
    <row r="302" spans="1:15">
      <c r="B302" s="799">
        <v>6092</v>
      </c>
      <c r="C302" s="800" t="s">
        <v>898</v>
      </c>
      <c r="D302" s="799" t="s">
        <v>899</v>
      </c>
      <c r="E302" s="799">
        <v>7.5500000000000003E-3</v>
      </c>
      <c r="F302" s="801">
        <v>2000</v>
      </c>
      <c r="G302" s="802">
        <v>16</v>
      </c>
      <c r="H302" s="803"/>
      <c r="I302" s="803"/>
      <c r="J302" s="804"/>
      <c r="K302" s="805" t="e">
        <f t="shared" ref="K302:K304" ca="1" si="61">G302*$J$300</f>
        <v>#REF!</v>
      </c>
      <c r="L302" s="806" t="e">
        <f ca="1">K302/$K$1197</f>
        <v>#REF!</v>
      </c>
      <c r="M302" s="401"/>
      <c r="N302" s="378"/>
      <c r="O302" s="378"/>
    </row>
    <row r="303" spans="1:15" ht="25.5">
      <c r="B303" s="799">
        <v>7057</v>
      </c>
      <c r="C303" s="800" t="s">
        <v>1055</v>
      </c>
      <c r="D303" s="799" t="s">
        <v>897</v>
      </c>
      <c r="E303" s="799">
        <v>5.0000000745058101E-2</v>
      </c>
      <c r="F303" s="801">
        <v>8135</v>
      </c>
      <c r="G303" s="802">
        <v>407</v>
      </c>
      <c r="H303" s="803"/>
      <c r="I303" s="803"/>
      <c r="J303" s="804"/>
      <c r="K303" s="805" t="e">
        <f t="shared" ca="1" si="61"/>
        <v>#REF!</v>
      </c>
      <c r="L303" s="806" t="e">
        <f ca="1">K303/$K$1197</f>
        <v>#REF!</v>
      </c>
      <c r="M303" s="401"/>
      <c r="N303" s="378"/>
      <c r="O303" s="378"/>
    </row>
    <row r="304" spans="1:15">
      <c r="B304" s="799">
        <v>7309</v>
      </c>
      <c r="C304" s="800" t="s">
        <v>1056</v>
      </c>
      <c r="D304" s="799" t="s">
        <v>973</v>
      </c>
      <c r="E304" s="799">
        <v>1</v>
      </c>
      <c r="F304" s="801">
        <v>4570</v>
      </c>
      <c r="G304" s="802">
        <v>4570</v>
      </c>
      <c r="H304" s="803"/>
      <c r="I304" s="803"/>
      <c r="J304" s="807"/>
      <c r="K304" s="805" t="e">
        <f t="shared" ca="1" si="61"/>
        <v>#REF!</v>
      </c>
      <c r="L304" s="806" t="e">
        <f ca="1">K304/$K$1197</f>
        <v>#REF!</v>
      </c>
      <c r="M304" s="392"/>
      <c r="N304" s="378"/>
      <c r="O304" s="378"/>
    </row>
    <row r="305" spans="1:15" ht="15">
      <c r="A305" s="836" t="e">
        <f>VLOOKUP(B305,#REF!,1,0)-B305</f>
        <v>#REF!</v>
      </c>
      <c r="B305" s="795">
        <v>3710</v>
      </c>
      <c r="C305" s="796" t="s">
        <v>1057</v>
      </c>
      <c r="D305" s="795" t="s">
        <v>904</v>
      </c>
      <c r="E305" s="795"/>
      <c r="F305" s="795"/>
      <c r="G305" s="797">
        <v>5438</v>
      </c>
      <c r="H305" s="798">
        <f>SUM(G306:G308)</f>
        <v>5438</v>
      </c>
      <c r="I305" s="798">
        <f>+G305-H305</f>
        <v>0</v>
      </c>
      <c r="J305" s="1753" t="e">
        <f>SUMIF(#REF!,B305,#REF!)</f>
        <v>#REF!</v>
      </c>
      <c r="K305" s="1754"/>
      <c r="L305" s="1755"/>
      <c r="M305" s="1756" t="e">
        <f>+G305*J305</f>
        <v>#REF!</v>
      </c>
      <c r="N305" s="863"/>
      <c r="O305" s="864"/>
    </row>
    <row r="306" spans="1:15">
      <c r="B306" s="799">
        <v>4278</v>
      </c>
      <c r="C306" s="800" t="s">
        <v>896</v>
      </c>
      <c r="D306" s="799" t="s">
        <v>897</v>
      </c>
      <c r="E306" s="799">
        <v>2.5000000372528999E-2</v>
      </c>
      <c r="F306" s="801">
        <v>19843</v>
      </c>
      <c r="G306" s="802">
        <v>497</v>
      </c>
      <c r="H306" s="803"/>
      <c r="I306" s="803"/>
      <c r="J306" s="804"/>
      <c r="K306" s="805" t="e">
        <f>G306*$J$305</f>
        <v>#REF!</v>
      </c>
      <c r="L306" s="806" t="e">
        <f>K306/$K$1197</f>
        <v>#REF!</v>
      </c>
      <c r="M306" s="401"/>
      <c r="N306" s="378"/>
      <c r="O306" s="378"/>
    </row>
    <row r="307" spans="1:15" ht="25.5">
      <c r="B307" s="799">
        <v>6026</v>
      </c>
      <c r="C307" s="800" t="s">
        <v>966</v>
      </c>
      <c r="D307" s="799" t="s">
        <v>897</v>
      </c>
      <c r="E307" s="799">
        <v>2.5000000372528999E-2</v>
      </c>
      <c r="F307" s="801">
        <v>157602</v>
      </c>
      <c r="G307" s="802">
        <v>3941</v>
      </c>
      <c r="H307" s="803"/>
      <c r="I307" s="803"/>
      <c r="J307" s="804"/>
      <c r="K307" s="805" t="e">
        <f t="shared" ref="K307:K308" si="62">G307*$J$305</f>
        <v>#REF!</v>
      </c>
      <c r="L307" s="806" t="e">
        <f>K307/$K$1197</f>
        <v>#REF!</v>
      </c>
      <c r="M307" s="401"/>
      <c r="N307" s="378"/>
      <c r="O307" s="378"/>
    </row>
    <row r="308" spans="1:15">
      <c r="B308" s="799">
        <v>6092</v>
      </c>
      <c r="C308" s="800" t="s">
        <v>898</v>
      </c>
      <c r="D308" s="799" t="s">
        <v>899</v>
      </c>
      <c r="E308" s="799">
        <v>0.5</v>
      </c>
      <c r="F308" s="801">
        <v>2000</v>
      </c>
      <c r="G308" s="802">
        <v>1000</v>
      </c>
      <c r="H308" s="803"/>
      <c r="I308" s="803"/>
      <c r="J308" s="807"/>
      <c r="K308" s="865" t="e">
        <f t="shared" si="62"/>
        <v>#REF!</v>
      </c>
      <c r="L308" s="806" t="e">
        <f>K308/$K$1197</f>
        <v>#REF!</v>
      </c>
      <c r="M308" s="392"/>
      <c r="N308" s="378"/>
      <c r="O308" s="378"/>
    </row>
    <row r="309" spans="1:15" ht="30">
      <c r="A309" s="836" t="e">
        <f>VLOOKUP(B309,#REF!,1,0)-B309</f>
        <v>#REF!</v>
      </c>
      <c r="B309" s="795">
        <v>3721</v>
      </c>
      <c r="C309" s="796" t="s">
        <v>1058</v>
      </c>
      <c r="D309" s="795" t="s">
        <v>777</v>
      </c>
      <c r="E309" s="795"/>
      <c r="F309" s="795"/>
      <c r="G309" s="797">
        <v>20051</v>
      </c>
      <c r="H309" s="798">
        <f>SUM(G310:G313)</f>
        <v>20051</v>
      </c>
      <c r="I309" s="798">
        <f>+G309-H309</f>
        <v>0</v>
      </c>
      <c r="J309" s="1753" t="e">
        <f>SUMIF(#REF!,B309,#REF!)</f>
        <v>#REF!</v>
      </c>
      <c r="K309" s="1754"/>
      <c r="L309" s="1755"/>
      <c r="M309" s="1756" t="e">
        <f>+G309*J309</f>
        <v>#REF!</v>
      </c>
      <c r="N309" s="863"/>
      <c r="O309" s="864"/>
    </row>
    <row r="310" spans="1:15">
      <c r="B310" s="799">
        <v>1512</v>
      </c>
      <c r="C310" s="800" t="s">
        <v>1059</v>
      </c>
      <c r="D310" s="799" t="s">
        <v>777</v>
      </c>
      <c r="E310" s="799">
        <v>1.1000000238418499</v>
      </c>
      <c r="F310" s="801">
        <v>8500</v>
      </c>
      <c r="G310" s="802">
        <v>9351</v>
      </c>
      <c r="H310" s="803"/>
      <c r="I310" s="803"/>
      <c r="J310" s="804"/>
      <c r="K310" s="805" t="e">
        <f>G310*$J$309</f>
        <v>#REF!</v>
      </c>
      <c r="L310" s="806" t="e">
        <f>K310/$K$1197</f>
        <v>#REF!</v>
      </c>
      <c r="M310" s="401"/>
      <c r="N310" s="378"/>
      <c r="O310" s="378"/>
    </row>
    <row r="311" spans="1:15">
      <c r="B311" s="799">
        <v>4274</v>
      </c>
      <c r="C311" s="800" t="s">
        <v>915</v>
      </c>
      <c r="D311" s="799" t="s">
        <v>907</v>
      </c>
      <c r="E311" s="799">
        <v>6.8400297900661896E-3</v>
      </c>
      <c r="F311" s="801">
        <v>219159</v>
      </c>
      <c r="G311" s="802">
        <v>1500</v>
      </c>
      <c r="H311" s="803"/>
      <c r="I311" s="803"/>
      <c r="J311" s="804"/>
      <c r="K311" s="805" t="e">
        <f t="shared" ref="K311:K313" si="63">G311*$J$309</f>
        <v>#REF!</v>
      </c>
      <c r="L311" s="806" t="e">
        <f>K311/$K$1197</f>
        <v>#REF!</v>
      </c>
      <c r="M311" s="401"/>
      <c r="N311" s="378"/>
      <c r="O311" s="378"/>
    </row>
    <row r="312" spans="1:15">
      <c r="B312" s="799">
        <v>6092</v>
      </c>
      <c r="C312" s="800" t="s">
        <v>898</v>
      </c>
      <c r="D312" s="799" t="s">
        <v>899</v>
      </c>
      <c r="E312" s="799">
        <v>1</v>
      </c>
      <c r="F312" s="801">
        <v>2000</v>
      </c>
      <c r="G312" s="802">
        <v>2000</v>
      </c>
      <c r="H312" s="803"/>
      <c r="I312" s="803"/>
      <c r="J312" s="804"/>
      <c r="K312" s="805" t="e">
        <f t="shared" si="63"/>
        <v>#REF!</v>
      </c>
      <c r="L312" s="806" t="e">
        <f>K312/$K$1197</f>
        <v>#REF!</v>
      </c>
      <c r="M312" s="401"/>
      <c r="N312" s="378"/>
      <c r="O312" s="378"/>
    </row>
    <row r="313" spans="1:15">
      <c r="B313" s="799">
        <v>7229</v>
      </c>
      <c r="C313" s="800" t="s">
        <v>916</v>
      </c>
      <c r="D313" s="799" t="s">
        <v>904</v>
      </c>
      <c r="E313" s="799">
        <v>0.109999999403954</v>
      </c>
      <c r="F313" s="801">
        <v>65450</v>
      </c>
      <c r="G313" s="802">
        <v>7200</v>
      </c>
      <c r="H313" s="803"/>
      <c r="I313" s="803"/>
      <c r="J313" s="872"/>
      <c r="K313" s="805" t="e">
        <f t="shared" si="63"/>
        <v>#REF!</v>
      </c>
      <c r="L313" s="806" t="e">
        <f>K313/$K$1197</f>
        <v>#REF!</v>
      </c>
      <c r="M313" s="392"/>
      <c r="N313" s="378"/>
      <c r="O313" s="378"/>
    </row>
    <row r="314" spans="1:15" ht="30">
      <c r="A314" s="836" t="e">
        <f>VLOOKUP(B314,#REF!,1,0)-B314</f>
        <v>#REF!</v>
      </c>
      <c r="B314" s="795">
        <v>3727</v>
      </c>
      <c r="C314" s="796" t="s">
        <v>1060</v>
      </c>
      <c r="D314" s="795" t="s">
        <v>928</v>
      </c>
      <c r="E314" s="795"/>
      <c r="F314" s="795"/>
      <c r="G314" s="797">
        <v>6545</v>
      </c>
      <c r="H314" s="798">
        <f>SUM(G315:G317)</f>
        <v>6545</v>
      </c>
      <c r="I314" s="798">
        <f>+G314-H314</f>
        <v>0</v>
      </c>
      <c r="J314" s="1753" t="e">
        <f>SUMIF(#REF!,B314,#REF!)</f>
        <v>#REF!</v>
      </c>
      <c r="K314" s="1754"/>
      <c r="L314" s="1755"/>
      <c r="M314" s="1756" t="e">
        <f>+G314*J314</f>
        <v>#REF!</v>
      </c>
      <c r="N314" s="863"/>
      <c r="O314" s="864"/>
    </row>
    <row r="315" spans="1:15">
      <c r="B315" s="799">
        <v>4278</v>
      </c>
      <c r="C315" s="800" t="s">
        <v>896</v>
      </c>
      <c r="D315" s="799" t="s">
        <v>897</v>
      </c>
      <c r="E315" s="799">
        <v>0.10000000149011599</v>
      </c>
      <c r="F315" s="801">
        <v>19843</v>
      </c>
      <c r="G315" s="802">
        <v>1985</v>
      </c>
      <c r="H315" s="803"/>
      <c r="I315" s="803"/>
      <c r="J315" s="804"/>
      <c r="K315" s="805" t="e">
        <f>G315*$J$314</f>
        <v>#REF!</v>
      </c>
      <c r="L315" s="806" t="e">
        <f>K315/$K$1197</f>
        <v>#REF!</v>
      </c>
      <c r="M315" s="401"/>
      <c r="N315" s="378"/>
      <c r="O315" s="378"/>
    </row>
    <row r="316" spans="1:15">
      <c r="B316" s="799">
        <v>6092</v>
      </c>
      <c r="C316" s="800" t="s">
        <v>898</v>
      </c>
      <c r="D316" s="799" t="s">
        <v>899</v>
      </c>
      <c r="E316" s="799">
        <v>0.25</v>
      </c>
      <c r="F316" s="801">
        <v>2000</v>
      </c>
      <c r="G316" s="802">
        <v>500</v>
      </c>
      <c r="H316" s="803"/>
      <c r="I316" s="803"/>
      <c r="J316" s="804"/>
      <c r="K316" s="805" t="e">
        <f t="shared" ref="K316:K317" si="64">G316*$J$314</f>
        <v>#REF!</v>
      </c>
      <c r="L316" s="806" t="e">
        <f>K316/$K$1197</f>
        <v>#REF!</v>
      </c>
      <c r="M316" s="401"/>
      <c r="N316" s="378"/>
      <c r="O316" s="378"/>
    </row>
    <row r="317" spans="1:15">
      <c r="B317" s="799">
        <v>7135</v>
      </c>
      <c r="C317" s="800" t="s">
        <v>1061</v>
      </c>
      <c r="D317" s="799" t="s">
        <v>519</v>
      </c>
      <c r="E317" s="799">
        <v>5</v>
      </c>
      <c r="F317" s="801">
        <v>812</v>
      </c>
      <c r="G317" s="802">
        <v>4060</v>
      </c>
      <c r="H317" s="803"/>
      <c r="I317" s="803"/>
      <c r="J317" s="871"/>
      <c r="K317" s="805" t="e">
        <f t="shared" si="64"/>
        <v>#REF!</v>
      </c>
      <c r="L317" s="806" t="e">
        <f>K317/$K$1197</f>
        <v>#REF!</v>
      </c>
      <c r="M317" s="401"/>
      <c r="N317" s="378"/>
      <c r="O317" s="378"/>
    </row>
    <row r="318" spans="1:15" ht="30">
      <c r="A318" s="836" t="e">
        <f>VLOOKUP(B318,#REF!,1,0)-B318</f>
        <v>#REF!</v>
      </c>
      <c r="B318" s="795">
        <v>3748</v>
      </c>
      <c r="C318" s="796" t="s">
        <v>1062</v>
      </c>
      <c r="D318" s="795" t="s">
        <v>904</v>
      </c>
      <c r="E318" s="795"/>
      <c r="F318" s="795"/>
      <c r="G318" s="797">
        <v>702544</v>
      </c>
      <c r="H318" s="798">
        <f>SUM(G319:G324)</f>
        <v>702544</v>
      </c>
      <c r="I318" s="798">
        <f>+G318-H318</f>
        <v>0</v>
      </c>
      <c r="J318" s="1753" t="e">
        <f>SUMIF(#REF!,B318,#REF!)</f>
        <v>#REF!</v>
      </c>
      <c r="K318" s="1754"/>
      <c r="L318" s="1755"/>
      <c r="M318" s="1756" t="e">
        <f>+G318*J318</f>
        <v>#REF!</v>
      </c>
      <c r="N318" s="863"/>
      <c r="O318" s="864"/>
    </row>
    <row r="319" spans="1:15">
      <c r="B319" s="799">
        <v>1515</v>
      </c>
      <c r="C319" s="800" t="s">
        <v>1063</v>
      </c>
      <c r="D319" s="799" t="s">
        <v>1064</v>
      </c>
      <c r="E319" s="799">
        <v>37.5</v>
      </c>
      <c r="F319" s="801">
        <v>1071</v>
      </c>
      <c r="G319" s="802">
        <v>40163</v>
      </c>
      <c r="H319" s="803"/>
      <c r="I319" s="803"/>
      <c r="J319" s="804"/>
      <c r="K319" s="805" t="e">
        <f>G319*$J$318</f>
        <v>#REF!</v>
      </c>
      <c r="L319" s="806" t="e">
        <f t="shared" ref="L319:L324" si="65">K319/$K$1197</f>
        <v>#REF!</v>
      </c>
      <c r="M319" s="401"/>
      <c r="N319" s="378"/>
      <c r="O319" s="378"/>
    </row>
    <row r="320" spans="1:15">
      <c r="B320" s="799">
        <v>4286</v>
      </c>
      <c r="C320" s="800" t="s">
        <v>1065</v>
      </c>
      <c r="D320" s="799" t="s">
        <v>907</v>
      </c>
      <c r="E320" s="799">
        <v>0.10209000152125899</v>
      </c>
      <c r="F320" s="801">
        <v>657475</v>
      </c>
      <c r="G320" s="802">
        <v>67122</v>
      </c>
      <c r="H320" s="803"/>
      <c r="I320" s="803"/>
      <c r="J320" s="804"/>
      <c r="K320" s="805" t="e">
        <f t="shared" ref="K320:K324" si="66">G320*$J$318</f>
        <v>#REF!</v>
      </c>
      <c r="L320" s="806" t="e">
        <f t="shared" si="65"/>
        <v>#REF!</v>
      </c>
      <c r="M320" s="401"/>
      <c r="N320" s="378"/>
      <c r="O320" s="378"/>
    </row>
    <row r="321" spans="1:15">
      <c r="B321" s="799">
        <v>6092</v>
      </c>
      <c r="C321" s="800" t="s">
        <v>898</v>
      </c>
      <c r="D321" s="799" t="s">
        <v>899</v>
      </c>
      <c r="E321" s="799">
        <v>1</v>
      </c>
      <c r="F321" s="801">
        <v>2000</v>
      </c>
      <c r="G321" s="802">
        <v>2000</v>
      </c>
      <c r="H321" s="803"/>
      <c r="I321" s="803"/>
      <c r="J321" s="804"/>
      <c r="K321" s="805" t="e">
        <f t="shared" si="66"/>
        <v>#REF!</v>
      </c>
      <c r="L321" s="806" t="e">
        <f t="shared" si="65"/>
        <v>#REF!</v>
      </c>
      <c r="M321" s="401"/>
      <c r="N321" s="378"/>
      <c r="O321" s="378"/>
    </row>
    <row r="322" spans="1:15" ht="15">
      <c r="B322" s="799">
        <v>6356</v>
      </c>
      <c r="C322" s="800" t="s">
        <v>1066</v>
      </c>
      <c r="D322" s="799" t="s">
        <v>924</v>
      </c>
      <c r="E322" s="799">
        <v>0.10000000149011599</v>
      </c>
      <c r="F322" s="801">
        <v>53978</v>
      </c>
      <c r="G322" s="802">
        <v>5398</v>
      </c>
      <c r="H322" s="798"/>
      <c r="I322" s="798"/>
      <c r="J322" s="866"/>
      <c r="K322" s="805" t="e">
        <f t="shared" si="66"/>
        <v>#REF!</v>
      </c>
      <c r="L322" s="806" t="e">
        <f t="shared" si="65"/>
        <v>#REF!</v>
      </c>
      <c r="M322" s="867"/>
      <c r="N322" s="378"/>
      <c r="O322" s="378"/>
    </row>
    <row r="323" spans="1:15">
      <c r="B323" s="799">
        <v>6859</v>
      </c>
      <c r="C323" s="800" t="s">
        <v>1067</v>
      </c>
      <c r="D323" s="799" t="s">
        <v>904</v>
      </c>
      <c r="E323" s="799">
        <v>1.05</v>
      </c>
      <c r="F323" s="801">
        <v>556920</v>
      </c>
      <c r="G323" s="802">
        <v>584766</v>
      </c>
      <c r="H323" s="803"/>
      <c r="I323" s="803"/>
      <c r="J323" s="804"/>
      <c r="K323" s="805" t="e">
        <f t="shared" si="66"/>
        <v>#REF!</v>
      </c>
      <c r="L323" s="806" t="e">
        <f t="shared" si="65"/>
        <v>#REF!</v>
      </c>
      <c r="M323" s="401"/>
      <c r="N323" s="378"/>
      <c r="O323" s="378"/>
    </row>
    <row r="324" spans="1:15" ht="16.149999999999999" customHeight="1">
      <c r="B324" s="799">
        <v>7313</v>
      </c>
      <c r="C324" s="800" t="s">
        <v>1068</v>
      </c>
      <c r="D324" s="799" t="s">
        <v>924</v>
      </c>
      <c r="E324" s="799">
        <v>0.10000000149011599</v>
      </c>
      <c r="F324" s="801">
        <v>30940</v>
      </c>
      <c r="G324" s="802">
        <v>3095</v>
      </c>
      <c r="H324" s="803"/>
      <c r="I324" s="803"/>
      <c r="J324" s="807"/>
      <c r="K324" s="805" t="e">
        <f t="shared" si="66"/>
        <v>#REF!</v>
      </c>
      <c r="L324" s="806" t="e">
        <f t="shared" si="65"/>
        <v>#REF!</v>
      </c>
      <c r="M324" s="392"/>
      <c r="N324" s="378"/>
      <c r="O324" s="378"/>
    </row>
    <row r="325" spans="1:15" ht="31.15" customHeight="1">
      <c r="A325" s="836" t="e">
        <f>VLOOKUP(B325,#REF!,1,0)-B325</f>
        <v>#REF!</v>
      </c>
      <c r="B325" s="795">
        <v>3779</v>
      </c>
      <c r="C325" s="796" t="s">
        <v>1069</v>
      </c>
      <c r="D325" s="795" t="s">
        <v>519</v>
      </c>
      <c r="E325" s="795"/>
      <c r="F325" s="795"/>
      <c r="G325" s="797">
        <v>479188</v>
      </c>
      <c r="H325" s="798">
        <f>SUM(G326:G333)</f>
        <v>479188</v>
      </c>
      <c r="I325" s="798">
        <f>+G325-H325</f>
        <v>0</v>
      </c>
      <c r="J325" s="1753" t="e">
        <f>SUMIF(#REF!,B325,#REF!)</f>
        <v>#REF!</v>
      </c>
      <c r="K325" s="1754"/>
      <c r="L325" s="1755"/>
      <c r="M325" s="1756" t="e">
        <f>+G325*J325</f>
        <v>#REF!</v>
      </c>
      <c r="N325" s="863"/>
      <c r="O325" s="864"/>
    </row>
    <row r="326" spans="1:15" ht="15">
      <c r="B326" s="799">
        <v>324</v>
      </c>
      <c r="C326" s="800" t="s">
        <v>1070</v>
      </c>
      <c r="D326" s="799" t="s">
        <v>904</v>
      </c>
      <c r="E326" s="799">
        <v>8.8899999856948894E-2</v>
      </c>
      <c r="F326" s="801">
        <v>490280</v>
      </c>
      <c r="G326" s="802">
        <v>43586</v>
      </c>
      <c r="H326" s="798"/>
      <c r="I326" s="798"/>
      <c r="J326" s="866"/>
      <c r="K326" s="805" t="e">
        <f t="shared" ref="K326:K333" si="67">G326*$J$325</f>
        <v>#REF!</v>
      </c>
      <c r="L326" s="806" t="e">
        <f t="shared" ref="L326:L333" si="68">K326/$K$1197</f>
        <v>#REF!</v>
      </c>
      <c r="M326" s="867"/>
      <c r="N326" s="378"/>
      <c r="O326" s="378"/>
    </row>
    <row r="327" spans="1:15">
      <c r="B327" s="799">
        <v>2273</v>
      </c>
      <c r="C327" s="800" t="s">
        <v>1071</v>
      </c>
      <c r="D327" s="799" t="s">
        <v>519</v>
      </c>
      <c r="E327" s="799">
        <v>76</v>
      </c>
      <c r="F327" s="801">
        <v>1032</v>
      </c>
      <c r="G327" s="802">
        <v>78432</v>
      </c>
      <c r="H327" s="803"/>
      <c r="I327" s="803"/>
      <c r="J327" s="804"/>
      <c r="K327" s="805" t="e">
        <f t="shared" si="67"/>
        <v>#REF!</v>
      </c>
      <c r="L327" s="806" t="e">
        <f t="shared" si="68"/>
        <v>#REF!</v>
      </c>
      <c r="M327" s="401"/>
      <c r="N327" s="378"/>
      <c r="O327" s="378"/>
    </row>
    <row r="328" spans="1:15">
      <c r="B328" s="799">
        <v>2551</v>
      </c>
      <c r="C328" s="800" t="s">
        <v>1072</v>
      </c>
      <c r="D328" s="799" t="s">
        <v>519</v>
      </c>
      <c r="E328" s="799">
        <v>1</v>
      </c>
      <c r="F328" s="801">
        <v>168199</v>
      </c>
      <c r="G328" s="802">
        <v>168199</v>
      </c>
      <c r="H328" s="803"/>
      <c r="I328" s="803"/>
      <c r="J328" s="804"/>
      <c r="K328" s="805" t="e">
        <f t="shared" si="67"/>
        <v>#REF!</v>
      </c>
      <c r="L328" s="806" t="e">
        <f t="shared" si="68"/>
        <v>#REF!</v>
      </c>
      <c r="M328" s="401"/>
      <c r="N328" s="378"/>
      <c r="O328" s="378"/>
    </row>
    <row r="329" spans="1:15">
      <c r="B329" s="799">
        <v>3476</v>
      </c>
      <c r="C329" s="800" t="s">
        <v>974</v>
      </c>
      <c r="D329" s="799" t="s">
        <v>904</v>
      </c>
      <c r="E329" s="799">
        <v>5.6499999016523403E-2</v>
      </c>
      <c r="F329" s="801">
        <v>391846</v>
      </c>
      <c r="G329" s="802">
        <v>22140</v>
      </c>
      <c r="H329" s="803"/>
      <c r="I329" s="803"/>
      <c r="J329" s="804"/>
      <c r="K329" s="805" t="e">
        <f t="shared" si="67"/>
        <v>#REF!</v>
      </c>
      <c r="L329" s="806" t="e">
        <f t="shared" si="68"/>
        <v>#REF!</v>
      </c>
      <c r="M329" s="401"/>
      <c r="N329" s="378"/>
      <c r="O329" s="378"/>
    </row>
    <row r="330" spans="1:15" ht="15">
      <c r="B330" s="799">
        <v>4261</v>
      </c>
      <c r="C330" s="800" t="s">
        <v>1073</v>
      </c>
      <c r="D330" s="799" t="s">
        <v>904</v>
      </c>
      <c r="E330" s="799">
        <v>7.6600000262260395E-2</v>
      </c>
      <c r="F330" s="801">
        <v>642297</v>
      </c>
      <c r="G330" s="802">
        <v>49200</v>
      </c>
      <c r="H330" s="798"/>
      <c r="I330" s="798"/>
      <c r="J330" s="866"/>
      <c r="K330" s="805" t="e">
        <f t="shared" si="67"/>
        <v>#REF!</v>
      </c>
      <c r="L330" s="806" t="e">
        <f t="shared" si="68"/>
        <v>#REF!</v>
      </c>
      <c r="M330" s="867"/>
      <c r="N330" s="378"/>
      <c r="O330" s="378"/>
    </row>
    <row r="331" spans="1:15">
      <c r="B331" s="799">
        <v>4274</v>
      </c>
      <c r="C331" s="800" t="s">
        <v>915</v>
      </c>
      <c r="D331" s="799" t="s">
        <v>907</v>
      </c>
      <c r="E331" s="799">
        <v>0.40836000608503797</v>
      </c>
      <c r="F331" s="801">
        <v>219159</v>
      </c>
      <c r="G331" s="802">
        <v>89496</v>
      </c>
      <c r="H331" s="803"/>
      <c r="I331" s="803"/>
      <c r="J331" s="804"/>
      <c r="K331" s="805" t="e">
        <f t="shared" si="67"/>
        <v>#REF!</v>
      </c>
      <c r="L331" s="806" t="e">
        <f t="shared" si="68"/>
        <v>#REF!</v>
      </c>
      <c r="M331" s="401"/>
      <c r="N331" s="378"/>
      <c r="O331" s="378"/>
    </row>
    <row r="332" spans="1:15">
      <c r="B332" s="799">
        <v>5038</v>
      </c>
      <c r="C332" s="800" t="s">
        <v>976</v>
      </c>
      <c r="D332" s="799" t="s">
        <v>973</v>
      </c>
      <c r="E332" s="799">
        <v>5.5103998184204102</v>
      </c>
      <c r="F332" s="801">
        <v>4570</v>
      </c>
      <c r="G332" s="802">
        <v>25183</v>
      </c>
      <c r="H332" s="803"/>
      <c r="I332" s="803"/>
      <c r="J332" s="804"/>
      <c r="K332" s="805" t="e">
        <f t="shared" si="67"/>
        <v>#REF!</v>
      </c>
      <c r="L332" s="806" t="e">
        <f t="shared" si="68"/>
        <v>#REF!</v>
      </c>
      <c r="M332" s="401"/>
      <c r="N332" s="378"/>
      <c r="O332" s="378"/>
    </row>
    <row r="333" spans="1:15">
      <c r="B333" s="799">
        <v>6092</v>
      </c>
      <c r="C333" s="800" t="s">
        <v>898</v>
      </c>
      <c r="D333" s="799" t="s">
        <v>899</v>
      </c>
      <c r="E333" s="799">
        <v>1.47592496871948</v>
      </c>
      <c r="F333" s="801">
        <v>2000</v>
      </c>
      <c r="G333" s="802">
        <v>2952</v>
      </c>
      <c r="H333" s="803"/>
      <c r="I333" s="803"/>
      <c r="J333" s="807"/>
      <c r="K333" s="865" t="e">
        <f t="shared" si="67"/>
        <v>#REF!</v>
      </c>
      <c r="L333" s="806" t="e">
        <f t="shared" si="68"/>
        <v>#REF!</v>
      </c>
      <c r="M333" s="392"/>
      <c r="N333" s="378"/>
      <c r="O333" s="378"/>
    </row>
    <row r="334" spans="1:15" ht="30">
      <c r="A334" s="836" t="e">
        <f>VLOOKUP(B334,#REF!,1,0)-B334</f>
        <v>#REF!</v>
      </c>
      <c r="B334" s="795">
        <v>3795</v>
      </c>
      <c r="C334" s="796" t="s">
        <v>1074</v>
      </c>
      <c r="D334" s="795" t="s">
        <v>928</v>
      </c>
      <c r="E334" s="795"/>
      <c r="F334" s="795"/>
      <c r="G334" s="797">
        <v>201810</v>
      </c>
      <c r="H334" s="798">
        <f>SUM(G335:G337)</f>
        <v>201810</v>
      </c>
      <c r="I334" s="798">
        <f>+G334-H334</f>
        <v>0</v>
      </c>
      <c r="J334" s="1753" t="e">
        <f>SUMIF(#REF!,B334,#REF!)</f>
        <v>#REF!</v>
      </c>
      <c r="K334" s="1754"/>
      <c r="L334" s="1755"/>
      <c r="M334" s="1756" t="e">
        <f>+G334*J334</f>
        <v>#REF!</v>
      </c>
      <c r="N334" s="863"/>
      <c r="O334" s="864"/>
    </row>
    <row r="335" spans="1:15" ht="15">
      <c r="B335" s="799">
        <v>4278</v>
      </c>
      <c r="C335" s="800" t="s">
        <v>896</v>
      </c>
      <c r="D335" s="799" t="s">
        <v>897</v>
      </c>
      <c r="E335" s="799">
        <v>0.119999997317791</v>
      </c>
      <c r="F335" s="801">
        <v>19843</v>
      </c>
      <c r="G335" s="802">
        <v>2382</v>
      </c>
      <c r="H335" s="798"/>
      <c r="I335" s="798"/>
      <c r="J335" s="866"/>
      <c r="K335" s="875" t="e">
        <f>G335*$J$334</f>
        <v>#REF!</v>
      </c>
      <c r="L335" s="806" t="e">
        <f>K335/$K$1197</f>
        <v>#REF!</v>
      </c>
      <c r="M335" s="867"/>
      <c r="N335" s="378"/>
      <c r="O335" s="378"/>
    </row>
    <row r="336" spans="1:15">
      <c r="B336" s="799">
        <v>4514</v>
      </c>
      <c r="C336" s="800" t="s">
        <v>1075</v>
      </c>
      <c r="D336" s="799" t="s">
        <v>928</v>
      </c>
      <c r="E336" s="799">
        <v>8.2399997711181605</v>
      </c>
      <c r="F336" s="801">
        <v>24081</v>
      </c>
      <c r="G336" s="802">
        <v>198428</v>
      </c>
      <c r="H336" s="803"/>
      <c r="I336" s="803"/>
      <c r="J336" s="804"/>
      <c r="K336" s="875" t="e">
        <f t="shared" ref="K336:K337" si="69">G336*$J$334</f>
        <v>#REF!</v>
      </c>
      <c r="L336" s="806" t="e">
        <f>K336/$K$1197</f>
        <v>#REF!</v>
      </c>
      <c r="M336" s="401"/>
      <c r="N336" s="378"/>
      <c r="O336" s="378"/>
    </row>
    <row r="337" spans="1:15">
      <c r="B337" s="799">
        <v>6092</v>
      </c>
      <c r="C337" s="800" t="s">
        <v>898</v>
      </c>
      <c r="D337" s="799" t="s">
        <v>899</v>
      </c>
      <c r="E337" s="799">
        <v>0.5</v>
      </c>
      <c r="F337" s="801">
        <v>2000</v>
      </c>
      <c r="G337" s="802">
        <v>1000</v>
      </c>
      <c r="H337" s="803"/>
      <c r="I337" s="803"/>
      <c r="J337" s="807"/>
      <c r="K337" s="875" t="e">
        <f t="shared" si="69"/>
        <v>#REF!</v>
      </c>
      <c r="L337" s="806" t="e">
        <f>K337/$K$1197</f>
        <v>#REF!</v>
      </c>
      <c r="M337" s="392"/>
      <c r="N337" s="378"/>
      <c r="O337" s="378"/>
    </row>
    <row r="338" spans="1:15" ht="15">
      <c r="A338" s="836" t="e">
        <f>VLOOKUP(B338,#REF!,1,0)-B338</f>
        <v>#REF!</v>
      </c>
      <c r="B338" s="795">
        <v>3800</v>
      </c>
      <c r="C338" s="796" t="s">
        <v>1076</v>
      </c>
      <c r="D338" s="795" t="s">
        <v>777</v>
      </c>
      <c r="E338" s="795"/>
      <c r="F338" s="795"/>
      <c r="G338" s="797">
        <v>1620</v>
      </c>
      <c r="H338" s="798">
        <f>SUM(G339:G342)</f>
        <v>1620</v>
      </c>
      <c r="I338" s="798">
        <f>+G338-H338</f>
        <v>0</v>
      </c>
      <c r="J338" s="1753" t="e">
        <f>SUMIF(#REF!,B338,#REF!)</f>
        <v>#REF!</v>
      </c>
      <c r="K338" s="1754"/>
      <c r="L338" s="1755"/>
      <c r="M338" s="1756" t="e">
        <f>+G338*J338</f>
        <v>#REF!</v>
      </c>
      <c r="N338" s="863"/>
      <c r="O338" s="864"/>
    </row>
    <row r="339" spans="1:15">
      <c r="B339" s="799">
        <v>4279</v>
      </c>
      <c r="C339" s="800" t="s">
        <v>918</v>
      </c>
      <c r="D339" s="799" t="s">
        <v>897</v>
      </c>
      <c r="E339" s="799">
        <v>3.3E-3</v>
      </c>
      <c r="F339" s="801">
        <v>27978</v>
      </c>
      <c r="G339" s="802">
        <v>93</v>
      </c>
      <c r="H339" s="803"/>
      <c r="I339" s="803"/>
      <c r="J339" s="804"/>
      <c r="K339" s="805" t="e">
        <f>G339*$J$338</f>
        <v>#REF!</v>
      </c>
      <c r="L339" s="806" t="e">
        <f>K339/$K$1197</f>
        <v>#REF!</v>
      </c>
      <c r="M339" s="401"/>
      <c r="N339" s="378"/>
      <c r="O339" s="378"/>
    </row>
    <row r="340" spans="1:15" ht="25.5">
      <c r="B340" s="799">
        <v>6013</v>
      </c>
      <c r="C340" s="800" t="s">
        <v>1077</v>
      </c>
      <c r="D340" s="799" t="s">
        <v>897</v>
      </c>
      <c r="E340" s="799">
        <v>3.3E-3</v>
      </c>
      <c r="F340" s="801">
        <v>279650</v>
      </c>
      <c r="G340" s="802">
        <v>923</v>
      </c>
      <c r="H340" s="803"/>
      <c r="I340" s="803"/>
      <c r="J340" s="804"/>
      <c r="K340" s="805" t="e">
        <f>G340*$J$338</f>
        <v>#REF!</v>
      </c>
      <c r="L340" s="806" t="e">
        <f>K340/$K$1197</f>
        <v>#REF!</v>
      </c>
      <c r="M340" s="401"/>
      <c r="N340" s="378"/>
      <c r="O340" s="378"/>
    </row>
    <row r="341" spans="1:15" ht="38.25">
      <c r="B341" s="799">
        <v>6062</v>
      </c>
      <c r="C341" s="800" t="s">
        <v>1078</v>
      </c>
      <c r="D341" s="799" t="s">
        <v>897</v>
      </c>
      <c r="E341" s="799">
        <v>3.3E-3</v>
      </c>
      <c r="F341" s="801">
        <v>181526</v>
      </c>
      <c r="G341" s="802">
        <v>600</v>
      </c>
      <c r="H341" s="803"/>
      <c r="I341" s="803"/>
      <c r="J341" s="804"/>
      <c r="K341" s="805" t="e">
        <f t="shared" ref="K341:K342" si="70">G341*$J$338</f>
        <v>#REF!</v>
      </c>
      <c r="L341" s="806" t="e">
        <f>K341/$K$1197</f>
        <v>#REF!</v>
      </c>
      <c r="M341" s="401"/>
      <c r="N341" s="378"/>
      <c r="O341" s="378"/>
    </row>
    <row r="342" spans="1:15">
      <c r="B342" s="799">
        <v>6092</v>
      </c>
      <c r="C342" s="800" t="s">
        <v>898</v>
      </c>
      <c r="D342" s="799" t="s">
        <v>899</v>
      </c>
      <c r="E342" s="799">
        <v>1.5249999705702099E-3</v>
      </c>
      <c r="F342" s="801">
        <v>2000</v>
      </c>
      <c r="G342" s="802">
        <v>4</v>
      </c>
      <c r="H342" s="803"/>
      <c r="I342" s="803"/>
      <c r="J342" s="807"/>
      <c r="K342" s="805" t="e">
        <f t="shared" si="70"/>
        <v>#REF!</v>
      </c>
      <c r="L342" s="806" t="e">
        <f>K342/$K$1197</f>
        <v>#REF!</v>
      </c>
      <c r="M342" s="392"/>
      <c r="N342" s="378"/>
      <c r="O342" s="378"/>
    </row>
    <row r="343" spans="1:15" ht="15">
      <c r="A343" s="836" t="e">
        <f>VLOOKUP(B343,#REF!,1,0)-B343</f>
        <v>#REF!</v>
      </c>
      <c r="B343" s="795">
        <v>3806</v>
      </c>
      <c r="C343" s="796" t="s">
        <v>1079</v>
      </c>
      <c r="D343" s="795" t="s">
        <v>777</v>
      </c>
      <c r="E343" s="795"/>
      <c r="F343" s="795"/>
      <c r="G343" s="797">
        <v>2122</v>
      </c>
      <c r="H343" s="798">
        <f>SUM(G344:G346)</f>
        <v>2122</v>
      </c>
      <c r="I343" s="798">
        <f>+G343-H343</f>
        <v>0</v>
      </c>
      <c r="J343" s="1753" t="e">
        <f>SUMIF(#REF!,B343,#REF!)</f>
        <v>#REF!</v>
      </c>
      <c r="K343" s="1754"/>
      <c r="L343" s="1755"/>
      <c r="M343" s="1756" t="e">
        <f>+G343*J343</f>
        <v>#REF!</v>
      </c>
      <c r="N343" s="863"/>
      <c r="O343" s="864"/>
    </row>
    <row r="344" spans="1:15">
      <c r="B344" s="799">
        <v>6092</v>
      </c>
      <c r="C344" s="800" t="s">
        <v>898</v>
      </c>
      <c r="D344" s="799" t="s">
        <v>899</v>
      </c>
      <c r="E344" s="799">
        <v>0.25</v>
      </c>
      <c r="F344" s="801">
        <v>2000</v>
      </c>
      <c r="G344" s="802">
        <v>500</v>
      </c>
      <c r="H344" s="803"/>
      <c r="I344" s="803"/>
      <c r="J344" s="804"/>
      <c r="K344" s="875" t="e">
        <f>G344*$J$343</f>
        <v>#REF!</v>
      </c>
      <c r="L344" s="806" t="e">
        <f>K344/$K$1197</f>
        <v>#REF!</v>
      </c>
      <c r="M344" s="401"/>
      <c r="N344" s="378"/>
      <c r="O344" s="378"/>
    </row>
    <row r="345" spans="1:15" ht="15">
      <c r="B345" s="799">
        <v>6914</v>
      </c>
      <c r="C345" s="800" t="s">
        <v>1043</v>
      </c>
      <c r="D345" s="799" t="s">
        <v>973</v>
      </c>
      <c r="E345" s="799">
        <v>0.20000000298023199</v>
      </c>
      <c r="F345" s="801">
        <v>7697</v>
      </c>
      <c r="G345" s="802">
        <v>1540</v>
      </c>
      <c r="H345" s="798"/>
      <c r="I345" s="798"/>
      <c r="J345" s="866"/>
      <c r="K345" s="875" t="e">
        <f>G345*$J$343</f>
        <v>#REF!</v>
      </c>
      <c r="L345" s="806" t="e">
        <f>K345/$K$1197</f>
        <v>#REF!</v>
      </c>
      <c r="M345" s="867"/>
      <c r="N345" s="378"/>
      <c r="O345" s="378"/>
    </row>
    <row r="346" spans="1:15" ht="25.5">
      <c r="B346" s="799">
        <v>7057</v>
      </c>
      <c r="C346" s="800" t="s">
        <v>1055</v>
      </c>
      <c r="D346" s="799" t="s">
        <v>897</v>
      </c>
      <c r="E346" s="799">
        <v>9.9999997764825804E-3</v>
      </c>
      <c r="F346" s="801">
        <v>8135</v>
      </c>
      <c r="G346" s="802">
        <v>82</v>
      </c>
      <c r="H346" s="803"/>
      <c r="I346" s="803"/>
      <c r="J346" s="807"/>
      <c r="K346" s="875" t="e">
        <f>G346*$J$343</f>
        <v>#REF!</v>
      </c>
      <c r="L346" s="806" t="e">
        <f>K346/$K$1197</f>
        <v>#REF!</v>
      </c>
      <c r="M346" s="392"/>
      <c r="N346" s="378"/>
      <c r="O346" s="378"/>
    </row>
    <row r="347" spans="1:15" ht="31.15" customHeight="1">
      <c r="A347" s="836" t="e">
        <f>VLOOKUP(B347,#REF!,1,0)-B347</f>
        <v>#REF!</v>
      </c>
      <c r="B347" s="795">
        <v>3837</v>
      </c>
      <c r="C347" s="796" t="s">
        <v>1080</v>
      </c>
      <c r="D347" s="795" t="s">
        <v>928</v>
      </c>
      <c r="E347" s="795"/>
      <c r="F347" s="795"/>
      <c r="G347" s="797">
        <v>13517</v>
      </c>
      <c r="H347" s="798">
        <f>SUM(G348:G352)</f>
        <v>13517</v>
      </c>
      <c r="I347" s="798">
        <f>+G347-H347</f>
        <v>0</v>
      </c>
      <c r="J347" s="1753" t="e">
        <f>SUMIF(#REF!,B347,#REF!)</f>
        <v>#REF!</v>
      </c>
      <c r="K347" s="1754"/>
      <c r="L347" s="1755"/>
      <c r="M347" s="1756" t="e">
        <f>+G347*J347</f>
        <v>#REF!</v>
      </c>
      <c r="N347" s="863"/>
      <c r="O347" s="864"/>
    </row>
    <row r="348" spans="1:15">
      <c r="B348" s="799">
        <v>4479</v>
      </c>
      <c r="C348" s="800" t="s">
        <v>1081</v>
      </c>
      <c r="D348" s="799" t="s">
        <v>897</v>
      </c>
      <c r="E348" s="799">
        <v>3.9999999105930301E-2</v>
      </c>
      <c r="F348" s="801">
        <v>16270</v>
      </c>
      <c r="G348" s="802">
        <v>651</v>
      </c>
      <c r="H348" s="803"/>
      <c r="I348" s="803"/>
      <c r="J348" s="804"/>
      <c r="K348" s="805" t="e">
        <f>G348*$J$347</f>
        <v>#REF!</v>
      </c>
      <c r="L348" s="806" t="e">
        <f>K348/$K$1197</f>
        <v>#REF!</v>
      </c>
      <c r="M348" s="401"/>
      <c r="N348" s="378"/>
      <c r="O348" s="378"/>
    </row>
    <row r="349" spans="1:15">
      <c r="B349" s="799">
        <v>6092</v>
      </c>
      <c r="C349" s="800" t="s">
        <v>898</v>
      </c>
      <c r="D349" s="799" t="s">
        <v>899</v>
      </c>
      <c r="E349" s="799">
        <v>0.25</v>
      </c>
      <c r="F349" s="801">
        <v>2000</v>
      </c>
      <c r="G349" s="802">
        <v>500</v>
      </c>
      <c r="H349" s="803"/>
      <c r="I349" s="803"/>
      <c r="J349" s="804"/>
      <c r="K349" s="805" t="e">
        <f t="shared" ref="K349:K352" si="71">G349*$J$347</f>
        <v>#REF!</v>
      </c>
      <c r="L349" s="806" t="e">
        <f>K349/$K$1197</f>
        <v>#REF!</v>
      </c>
      <c r="M349" s="401"/>
      <c r="N349" s="378"/>
      <c r="O349" s="378"/>
    </row>
    <row r="350" spans="1:15" ht="25.5">
      <c r="B350" s="799">
        <v>6140</v>
      </c>
      <c r="C350" s="800" t="s">
        <v>919</v>
      </c>
      <c r="D350" s="799" t="s">
        <v>897</v>
      </c>
      <c r="E350" s="799">
        <v>3.9999999105930301E-2</v>
      </c>
      <c r="F350" s="801">
        <v>59500</v>
      </c>
      <c r="G350" s="802">
        <v>2380</v>
      </c>
      <c r="H350" s="798"/>
      <c r="I350" s="798"/>
      <c r="J350" s="866"/>
      <c r="K350" s="805" t="e">
        <f t="shared" si="71"/>
        <v>#REF!</v>
      </c>
      <c r="L350" s="806" t="e">
        <f>K350/$K$1197</f>
        <v>#REF!</v>
      </c>
      <c r="M350" s="867"/>
      <c r="N350" s="378"/>
      <c r="O350" s="378"/>
    </row>
    <row r="351" spans="1:15" ht="25.5">
      <c r="B351" s="799">
        <v>6889</v>
      </c>
      <c r="C351" s="800" t="s">
        <v>1082</v>
      </c>
      <c r="D351" s="799" t="s">
        <v>928</v>
      </c>
      <c r="E351" s="799">
        <v>1.0299999713897701</v>
      </c>
      <c r="F351" s="801">
        <v>915</v>
      </c>
      <c r="G351" s="802">
        <v>943</v>
      </c>
      <c r="H351" s="803"/>
      <c r="I351" s="803"/>
      <c r="J351" s="804"/>
      <c r="K351" s="805" t="e">
        <f t="shared" si="71"/>
        <v>#REF!</v>
      </c>
      <c r="L351" s="806" t="e">
        <f>K351/$K$1197</f>
        <v>#REF!</v>
      </c>
      <c r="M351" s="401"/>
      <c r="N351" s="378"/>
      <c r="O351" s="378"/>
    </row>
    <row r="352" spans="1:15">
      <c r="B352" s="799">
        <v>7018</v>
      </c>
      <c r="C352" s="800" t="s">
        <v>1083</v>
      </c>
      <c r="D352" s="799" t="s">
        <v>902</v>
      </c>
      <c r="E352" s="799">
        <v>2.6499999687075601E-2</v>
      </c>
      <c r="F352" s="801">
        <v>341217</v>
      </c>
      <c r="G352" s="802">
        <v>9043</v>
      </c>
      <c r="H352" s="803"/>
      <c r="I352" s="803"/>
      <c r="J352" s="804"/>
      <c r="K352" s="805" t="e">
        <f t="shared" si="71"/>
        <v>#REF!</v>
      </c>
      <c r="L352" s="806" t="e">
        <f>K352/$K$1197</f>
        <v>#REF!</v>
      </c>
      <c r="M352" s="401"/>
      <c r="N352" s="378"/>
      <c r="O352" s="378"/>
    </row>
    <row r="353" spans="1:15" ht="30">
      <c r="A353" s="836" t="e">
        <f>VLOOKUP(B353,#REF!,1,0)-B353</f>
        <v>#REF!</v>
      </c>
      <c r="B353" s="795">
        <v>3864</v>
      </c>
      <c r="C353" s="796" t="s">
        <v>1084</v>
      </c>
      <c r="D353" s="795" t="s">
        <v>777</v>
      </c>
      <c r="E353" s="795"/>
      <c r="F353" s="795"/>
      <c r="G353" s="797">
        <v>4503</v>
      </c>
      <c r="H353" s="798">
        <f>SUM(G354:G357)</f>
        <v>4503</v>
      </c>
      <c r="I353" s="798">
        <f>+G353-H353</f>
        <v>0</v>
      </c>
      <c r="J353" s="1753" t="e">
        <f>SUMIF(#REF!,B353,#REF!)</f>
        <v>#REF!</v>
      </c>
      <c r="K353" s="1754"/>
      <c r="L353" s="1755"/>
      <c r="M353" s="1756" t="e">
        <f>+G353*J353</f>
        <v>#REF!</v>
      </c>
      <c r="N353" s="863"/>
      <c r="O353" s="864"/>
    </row>
    <row r="354" spans="1:15">
      <c r="B354" s="799">
        <v>4479</v>
      </c>
      <c r="C354" s="800" t="s">
        <v>1081</v>
      </c>
      <c r="D354" s="799" t="s">
        <v>897</v>
      </c>
      <c r="E354" s="799">
        <v>4.0000001899898104E-3</v>
      </c>
      <c r="F354" s="801">
        <v>16270</v>
      </c>
      <c r="G354" s="802">
        <v>66</v>
      </c>
      <c r="H354" s="270"/>
      <c r="I354" s="270"/>
      <c r="J354" s="804"/>
      <c r="K354" s="805" t="e">
        <f>G354*$J$353</f>
        <v>#REF!</v>
      </c>
      <c r="L354" s="806" t="e">
        <f>K354/$K$1197</f>
        <v>#REF!</v>
      </c>
      <c r="M354" s="401"/>
      <c r="N354" s="378"/>
      <c r="O354" s="378"/>
    </row>
    <row r="355" spans="1:15">
      <c r="B355" s="799">
        <v>6092</v>
      </c>
      <c r="C355" s="800" t="s">
        <v>898</v>
      </c>
      <c r="D355" s="799" t="s">
        <v>899</v>
      </c>
      <c r="E355" s="799">
        <v>5.0000000745058101E-2</v>
      </c>
      <c r="F355" s="801">
        <v>2000</v>
      </c>
      <c r="G355" s="802">
        <v>101</v>
      </c>
      <c r="H355" s="803"/>
      <c r="I355" s="803"/>
      <c r="J355" s="804"/>
      <c r="K355" s="805" t="e">
        <f t="shared" ref="K355:K357" si="72">G355*$J$353</f>
        <v>#REF!</v>
      </c>
      <c r="L355" s="806" t="e">
        <f>K355/$K$1197</f>
        <v>#REF!</v>
      </c>
      <c r="M355" s="401"/>
      <c r="N355" s="378"/>
      <c r="O355" s="378"/>
    </row>
    <row r="356" spans="1:15">
      <c r="B356" s="799">
        <v>6567</v>
      </c>
      <c r="C356" s="800" t="s">
        <v>1085</v>
      </c>
      <c r="D356" s="799" t="s">
        <v>897</v>
      </c>
      <c r="E356" s="799">
        <v>4.0000001899898104E-3</v>
      </c>
      <c r="F356" s="801">
        <v>39036</v>
      </c>
      <c r="G356" s="802">
        <v>157</v>
      </c>
      <c r="H356" s="803"/>
      <c r="I356" s="803"/>
      <c r="J356" s="804"/>
      <c r="K356" s="805" t="e">
        <f t="shared" si="72"/>
        <v>#REF!</v>
      </c>
      <c r="L356" s="806" t="e">
        <f>K356/$K$1197</f>
        <v>#REF!</v>
      </c>
      <c r="M356" s="401"/>
      <c r="N356" s="378"/>
      <c r="O356" s="378"/>
    </row>
    <row r="357" spans="1:15">
      <c r="B357" s="799">
        <v>7071</v>
      </c>
      <c r="C357" s="800" t="s">
        <v>1086</v>
      </c>
      <c r="D357" s="799" t="s">
        <v>926</v>
      </c>
      <c r="E357" s="799">
        <v>1</v>
      </c>
      <c r="F357" s="801">
        <v>4179</v>
      </c>
      <c r="G357" s="802">
        <v>4179</v>
      </c>
      <c r="H357" s="803"/>
      <c r="I357" s="803"/>
      <c r="J357" s="807"/>
      <c r="K357" s="805" t="e">
        <f t="shared" si="72"/>
        <v>#REF!</v>
      </c>
      <c r="L357" s="806" t="e">
        <f>K357/$K$1197</f>
        <v>#REF!</v>
      </c>
      <c r="M357" s="392"/>
      <c r="N357" s="378"/>
      <c r="O357" s="378"/>
    </row>
    <row r="358" spans="1:15" ht="30">
      <c r="A358" s="836" t="e">
        <f>VLOOKUP(B358,#REF!,1,0)-B358</f>
        <v>#REF!</v>
      </c>
      <c r="B358" s="795">
        <v>3878</v>
      </c>
      <c r="C358" s="796" t="s">
        <v>1087</v>
      </c>
      <c r="D358" s="795" t="s">
        <v>519</v>
      </c>
      <c r="E358" s="795"/>
      <c r="F358" s="795"/>
      <c r="G358" s="797">
        <v>1551553</v>
      </c>
      <c r="H358" s="798">
        <f>SUM(G359:G363)</f>
        <v>1551553</v>
      </c>
      <c r="I358" s="798">
        <f>+G358-H358</f>
        <v>0</v>
      </c>
      <c r="J358" s="1753" t="e">
        <f>SUMIF(#REF!,B358,#REF!)</f>
        <v>#REF!</v>
      </c>
      <c r="K358" s="1754"/>
      <c r="L358" s="1755"/>
      <c r="M358" s="1756" t="e">
        <f>+G358*J358</f>
        <v>#REF!</v>
      </c>
      <c r="N358" s="863"/>
      <c r="O358" s="864"/>
    </row>
    <row r="359" spans="1:15">
      <c r="B359" s="799">
        <v>4278</v>
      </c>
      <c r="C359" s="800" t="s">
        <v>896</v>
      </c>
      <c r="D359" s="799" t="s">
        <v>897</v>
      </c>
      <c r="E359" s="799">
        <v>0.20000000298023199</v>
      </c>
      <c r="F359" s="801">
        <v>19843</v>
      </c>
      <c r="G359" s="802">
        <v>3969</v>
      </c>
      <c r="H359" s="803"/>
      <c r="I359" s="803"/>
      <c r="J359" s="804"/>
      <c r="K359" s="805" t="e">
        <f>G359*$J$358</f>
        <v>#REF!</v>
      </c>
      <c r="L359" s="806" t="e">
        <f>K359/$K$1197</f>
        <v>#REF!</v>
      </c>
      <c r="M359" s="401"/>
      <c r="N359" s="378"/>
      <c r="O359" s="378"/>
    </row>
    <row r="360" spans="1:15" ht="25.5">
      <c r="B360" s="799">
        <v>6026</v>
      </c>
      <c r="C360" s="800" t="s">
        <v>966</v>
      </c>
      <c r="D360" s="799" t="s">
        <v>897</v>
      </c>
      <c r="E360" s="799">
        <v>0.20000000298023199</v>
      </c>
      <c r="F360" s="801">
        <v>157602</v>
      </c>
      <c r="G360" s="802">
        <v>31521</v>
      </c>
      <c r="H360" s="803"/>
      <c r="I360" s="803"/>
      <c r="J360" s="804"/>
      <c r="K360" s="805" t="e">
        <f t="shared" ref="K360:K363" si="73">G360*$J$358</f>
        <v>#REF!</v>
      </c>
      <c r="L360" s="806" t="e">
        <f>K360/$K$1197</f>
        <v>#REF!</v>
      </c>
      <c r="M360" s="401"/>
      <c r="N360" s="378"/>
      <c r="O360" s="378"/>
    </row>
    <row r="361" spans="1:15">
      <c r="B361" s="799">
        <v>6092</v>
      </c>
      <c r="C361" s="800" t="s">
        <v>898</v>
      </c>
      <c r="D361" s="799" t="s">
        <v>899</v>
      </c>
      <c r="E361" s="799">
        <v>0.5</v>
      </c>
      <c r="F361" s="801">
        <v>2000</v>
      </c>
      <c r="G361" s="802">
        <v>1000</v>
      </c>
      <c r="H361" s="803"/>
      <c r="I361" s="803"/>
      <c r="J361" s="804"/>
      <c r="K361" s="805" t="e">
        <f t="shared" si="73"/>
        <v>#REF!</v>
      </c>
      <c r="L361" s="806" t="e">
        <f>K361/$K$1197</f>
        <v>#REF!</v>
      </c>
      <c r="M361" s="401"/>
      <c r="N361" s="378"/>
      <c r="O361" s="378"/>
    </row>
    <row r="362" spans="1:15">
      <c r="B362" s="799">
        <v>7082</v>
      </c>
      <c r="C362" s="800" t="s">
        <v>1088</v>
      </c>
      <c r="D362" s="799" t="s">
        <v>519</v>
      </c>
      <c r="E362" s="799">
        <v>1</v>
      </c>
      <c r="F362" s="801">
        <v>1287167</v>
      </c>
      <c r="G362" s="802">
        <v>1287167</v>
      </c>
      <c r="H362" s="803"/>
      <c r="I362" s="803"/>
      <c r="J362" s="804"/>
      <c r="K362" s="805" t="e">
        <f t="shared" si="73"/>
        <v>#REF!</v>
      </c>
      <c r="L362" s="806" t="e">
        <f>K362/$K$1197</f>
        <v>#REF!</v>
      </c>
      <c r="M362" s="401"/>
      <c r="N362" s="378"/>
      <c r="O362" s="378"/>
    </row>
    <row r="363" spans="1:15" ht="15">
      <c r="B363" s="799">
        <v>7363</v>
      </c>
      <c r="C363" s="800" t="s">
        <v>1089</v>
      </c>
      <c r="D363" s="799" t="s">
        <v>519</v>
      </c>
      <c r="E363" s="799">
        <v>1</v>
      </c>
      <c r="F363" s="801">
        <v>227896</v>
      </c>
      <c r="G363" s="802">
        <v>227896</v>
      </c>
      <c r="H363" s="798"/>
      <c r="I363" s="798"/>
      <c r="J363" s="869"/>
      <c r="K363" s="805" t="e">
        <f t="shared" si="73"/>
        <v>#REF!</v>
      </c>
      <c r="L363" s="806" t="e">
        <f>K363/$K$1197</f>
        <v>#REF!</v>
      </c>
      <c r="M363" s="870"/>
      <c r="N363" s="378"/>
      <c r="O363" s="378"/>
    </row>
    <row r="364" spans="1:15" ht="30">
      <c r="A364" s="836" t="e">
        <f>VLOOKUP(B364,#REF!,1,0)-B364</f>
        <v>#REF!</v>
      </c>
      <c r="B364" s="795">
        <v>3904</v>
      </c>
      <c r="C364" s="796" t="s">
        <v>1090</v>
      </c>
      <c r="D364" s="795" t="s">
        <v>928</v>
      </c>
      <c r="E364" s="795"/>
      <c r="F364" s="795"/>
      <c r="G364" s="797">
        <v>28758</v>
      </c>
      <c r="H364" s="798">
        <f>SUM(G365:G367)</f>
        <v>28758</v>
      </c>
      <c r="I364" s="798">
        <f>+G364-H364</f>
        <v>0</v>
      </c>
      <c r="J364" s="1753" t="e">
        <f>SUMIF(#REF!,B364,#REF!)</f>
        <v>#REF!</v>
      </c>
      <c r="K364" s="1754"/>
      <c r="L364" s="1755"/>
      <c r="M364" s="1756" t="e">
        <f>+G364*J364</f>
        <v>#REF!</v>
      </c>
      <c r="N364" s="863"/>
      <c r="O364" s="864"/>
    </row>
    <row r="365" spans="1:15" ht="25.5">
      <c r="B365" s="799">
        <v>6087</v>
      </c>
      <c r="C365" s="800" t="s">
        <v>1091</v>
      </c>
      <c r="D365" s="799" t="s">
        <v>907</v>
      </c>
      <c r="E365" s="799">
        <v>8.1661004906999998E-2</v>
      </c>
      <c r="F365" s="801">
        <v>63722</v>
      </c>
      <c r="G365" s="802">
        <v>5204</v>
      </c>
      <c r="H365" s="803"/>
      <c r="I365" s="803"/>
      <c r="J365" s="804"/>
      <c r="K365" s="805" t="e">
        <f>G365*$J$364</f>
        <v>#REF!</v>
      </c>
      <c r="L365" s="806" t="e">
        <f>K365/$K$1197</f>
        <v>#REF!</v>
      </c>
      <c r="M365" s="401"/>
      <c r="N365" s="378"/>
      <c r="O365" s="378"/>
    </row>
    <row r="366" spans="1:15">
      <c r="B366" s="799">
        <v>6092</v>
      </c>
      <c r="C366" s="800" t="s">
        <v>898</v>
      </c>
      <c r="D366" s="799" t="s">
        <v>899</v>
      </c>
      <c r="E366" s="799">
        <v>0.20000000298023199</v>
      </c>
      <c r="F366" s="801">
        <v>2000</v>
      </c>
      <c r="G366" s="802">
        <v>401</v>
      </c>
      <c r="H366" s="803"/>
      <c r="I366" s="803"/>
      <c r="J366" s="804"/>
      <c r="K366" s="805" t="e">
        <f t="shared" ref="K366:K367" si="74">G366*$J$364</f>
        <v>#REF!</v>
      </c>
      <c r="L366" s="806" t="e">
        <f>K366/$K$1197</f>
        <v>#REF!</v>
      </c>
      <c r="M366" s="401"/>
      <c r="N366" s="378"/>
      <c r="O366" s="378"/>
    </row>
    <row r="367" spans="1:15">
      <c r="B367" s="799">
        <v>7106</v>
      </c>
      <c r="C367" s="800" t="s">
        <v>1092</v>
      </c>
      <c r="D367" s="799" t="s">
        <v>928</v>
      </c>
      <c r="E367" s="799">
        <v>1.04999995231628</v>
      </c>
      <c r="F367" s="801">
        <v>22050</v>
      </c>
      <c r="G367" s="802">
        <v>23153</v>
      </c>
      <c r="H367" s="803"/>
      <c r="I367" s="803"/>
      <c r="J367" s="807"/>
      <c r="K367" s="805" t="e">
        <f t="shared" si="74"/>
        <v>#REF!</v>
      </c>
      <c r="L367" s="806" t="e">
        <f>K367/$K$1197</f>
        <v>#REF!</v>
      </c>
      <c r="M367" s="392"/>
      <c r="N367" s="378"/>
      <c r="O367" s="378"/>
    </row>
    <row r="368" spans="1:15" ht="30">
      <c r="A368" s="836" t="e">
        <f>VLOOKUP(B368,#REF!,1,0)-B368</f>
        <v>#REF!</v>
      </c>
      <c r="B368" s="795">
        <v>3932</v>
      </c>
      <c r="C368" s="796" t="s">
        <v>1093</v>
      </c>
      <c r="D368" s="795" t="s">
        <v>928</v>
      </c>
      <c r="E368" s="795"/>
      <c r="F368" s="795"/>
      <c r="G368" s="797">
        <v>61374</v>
      </c>
      <c r="H368" s="798">
        <f>SUM(G369:G371)</f>
        <v>61374</v>
      </c>
      <c r="I368" s="798">
        <f>+G368-H368</f>
        <v>0</v>
      </c>
      <c r="J368" s="1753" t="e">
        <f>SUMIF(#REF!,B368,#REF!)</f>
        <v>#REF!</v>
      </c>
      <c r="K368" s="1754"/>
      <c r="L368" s="1755"/>
      <c r="M368" s="1756" t="e">
        <f>+G368*J368</f>
        <v>#REF!</v>
      </c>
      <c r="N368" s="863"/>
      <c r="O368" s="864"/>
    </row>
    <row r="369" spans="1:15">
      <c r="B369" s="799">
        <v>4280</v>
      </c>
      <c r="C369" s="800" t="s">
        <v>932</v>
      </c>
      <c r="D369" s="799" t="s">
        <v>897</v>
      </c>
      <c r="E369" s="799">
        <v>0.51999998092651301</v>
      </c>
      <c r="F369" s="801">
        <v>21629</v>
      </c>
      <c r="G369" s="802">
        <v>11248</v>
      </c>
      <c r="H369" s="803"/>
      <c r="I369" s="803"/>
      <c r="J369" s="804"/>
      <c r="K369" s="805" t="e">
        <f>G369*$J$368</f>
        <v>#REF!</v>
      </c>
      <c r="L369" s="806" t="e">
        <f>K369/$K$1197</f>
        <v>#REF!</v>
      </c>
      <c r="M369" s="401"/>
      <c r="N369" s="378"/>
      <c r="O369" s="378"/>
    </row>
    <row r="370" spans="1:15">
      <c r="B370" s="799">
        <v>6092</v>
      </c>
      <c r="C370" s="800" t="s">
        <v>898</v>
      </c>
      <c r="D370" s="799" t="s">
        <v>899</v>
      </c>
      <c r="E370" s="799">
        <v>1</v>
      </c>
      <c r="F370" s="801">
        <v>2000</v>
      </c>
      <c r="G370" s="802">
        <v>2000</v>
      </c>
      <c r="H370" s="803"/>
      <c r="I370" s="803"/>
      <c r="J370" s="804"/>
      <c r="K370" s="805" t="e">
        <f t="shared" ref="K370:K371" si="75">G370*$J$368</f>
        <v>#REF!</v>
      </c>
      <c r="L370" s="806" t="e">
        <f>K370/$K$1197</f>
        <v>#REF!</v>
      </c>
      <c r="M370" s="401"/>
      <c r="N370" s="378"/>
      <c r="O370" s="378"/>
    </row>
    <row r="371" spans="1:15">
      <c r="B371" s="799">
        <v>6156</v>
      </c>
      <c r="C371" s="800" t="s">
        <v>1094</v>
      </c>
      <c r="D371" s="799" t="s">
        <v>928</v>
      </c>
      <c r="E371" s="799">
        <v>1</v>
      </c>
      <c r="F371" s="801">
        <v>48126</v>
      </c>
      <c r="G371" s="802">
        <v>48126</v>
      </c>
      <c r="H371" s="803"/>
      <c r="I371" s="803"/>
      <c r="J371" s="807"/>
      <c r="K371" s="805" t="e">
        <f t="shared" si="75"/>
        <v>#REF!</v>
      </c>
      <c r="L371" s="806" t="e">
        <f>K371/$K$1197</f>
        <v>#REF!</v>
      </c>
      <c r="M371" s="392"/>
      <c r="N371" s="378"/>
      <c r="O371" s="378"/>
    </row>
    <row r="372" spans="1:15" ht="30">
      <c r="A372" s="836" t="e">
        <f>VLOOKUP(B372,#REF!,1,0)-B372</f>
        <v>#REF!</v>
      </c>
      <c r="B372" s="795">
        <v>3933</v>
      </c>
      <c r="C372" s="796" t="s">
        <v>1095</v>
      </c>
      <c r="D372" s="795" t="s">
        <v>928</v>
      </c>
      <c r="E372" s="795"/>
      <c r="F372" s="795"/>
      <c r="G372" s="797">
        <v>94809</v>
      </c>
      <c r="H372" s="798">
        <f>SUM(G373:G375)</f>
        <v>94809</v>
      </c>
      <c r="I372" s="798">
        <f>+G372-H372</f>
        <v>0</v>
      </c>
      <c r="J372" s="1753" t="e">
        <f>SUMIF(#REF!,B372,#REF!)</f>
        <v>#REF!</v>
      </c>
      <c r="K372" s="1754"/>
      <c r="L372" s="1755"/>
      <c r="M372" s="1756" t="e">
        <f>+G372*J372</f>
        <v>#REF!</v>
      </c>
      <c r="N372" s="863"/>
      <c r="O372" s="864"/>
    </row>
    <row r="373" spans="1:15" ht="15">
      <c r="B373" s="799">
        <v>4280</v>
      </c>
      <c r="C373" s="800" t="s">
        <v>932</v>
      </c>
      <c r="D373" s="799" t="s">
        <v>897</v>
      </c>
      <c r="E373" s="799">
        <v>0.51999998092651301</v>
      </c>
      <c r="F373" s="801">
        <v>21629</v>
      </c>
      <c r="G373" s="802">
        <v>11248</v>
      </c>
      <c r="H373" s="798"/>
      <c r="I373" s="798"/>
      <c r="J373" s="866"/>
      <c r="K373" s="875" t="e">
        <f>G373*$J$372</f>
        <v>#REF!</v>
      </c>
      <c r="L373" s="806" t="e">
        <f>K373/$K$1197</f>
        <v>#REF!</v>
      </c>
      <c r="M373" s="867"/>
      <c r="N373" s="378"/>
      <c r="O373" s="378"/>
    </row>
    <row r="374" spans="1:15">
      <c r="B374" s="799">
        <v>6092</v>
      </c>
      <c r="C374" s="800" t="s">
        <v>898</v>
      </c>
      <c r="D374" s="799" t="s">
        <v>899</v>
      </c>
      <c r="E374" s="799">
        <v>1</v>
      </c>
      <c r="F374" s="801">
        <v>2000</v>
      </c>
      <c r="G374" s="802">
        <v>2000</v>
      </c>
      <c r="H374" s="803"/>
      <c r="I374" s="803"/>
      <c r="J374" s="804"/>
      <c r="K374" s="875" t="e">
        <f t="shared" ref="K374:K375" si="76">G374*$J$372</f>
        <v>#REF!</v>
      </c>
      <c r="L374" s="806" t="e">
        <f>K374/$K$1197</f>
        <v>#REF!</v>
      </c>
      <c r="M374" s="401"/>
      <c r="N374" s="378"/>
      <c r="O374" s="378"/>
    </row>
    <row r="375" spans="1:15">
      <c r="B375" s="799">
        <v>6157</v>
      </c>
      <c r="C375" s="800" t="s">
        <v>1096</v>
      </c>
      <c r="D375" s="799" t="s">
        <v>928</v>
      </c>
      <c r="E375" s="799">
        <v>1</v>
      </c>
      <c r="F375" s="801">
        <v>81561</v>
      </c>
      <c r="G375" s="802">
        <v>81561</v>
      </c>
      <c r="H375" s="803"/>
      <c r="I375" s="803"/>
      <c r="J375" s="807"/>
      <c r="K375" s="875" t="e">
        <f t="shared" si="76"/>
        <v>#REF!</v>
      </c>
      <c r="L375" s="806" t="e">
        <f>K375/$K$1197</f>
        <v>#REF!</v>
      </c>
      <c r="M375" s="392"/>
      <c r="N375" s="378"/>
      <c r="O375" s="378"/>
    </row>
    <row r="376" spans="1:15" ht="30">
      <c r="A376" s="836" t="e">
        <f>VLOOKUP(B376,#REF!,1,0)-B376</f>
        <v>#REF!</v>
      </c>
      <c r="B376" s="795">
        <v>3934</v>
      </c>
      <c r="C376" s="796" t="s">
        <v>1097</v>
      </c>
      <c r="D376" s="795" t="s">
        <v>928</v>
      </c>
      <c r="E376" s="795"/>
      <c r="F376" s="795"/>
      <c r="G376" s="797">
        <v>168120</v>
      </c>
      <c r="H376" s="798">
        <f>SUM(G377:G380)</f>
        <v>168120</v>
      </c>
      <c r="I376" s="798">
        <f>+G376-H376</f>
        <v>0</v>
      </c>
      <c r="J376" s="1753" t="e">
        <f>SUMIF(#REF!,B376,#REF!)</f>
        <v>#REF!</v>
      </c>
      <c r="K376" s="1754"/>
      <c r="L376" s="1755"/>
      <c r="M376" s="1756" t="e">
        <f>+G376*J376</f>
        <v>#REF!</v>
      </c>
      <c r="N376" s="863"/>
      <c r="O376" s="864"/>
    </row>
    <row r="377" spans="1:15">
      <c r="B377" s="799">
        <v>4281</v>
      </c>
      <c r="C377" s="800" t="s">
        <v>947</v>
      </c>
      <c r="D377" s="799" t="s">
        <v>897</v>
      </c>
      <c r="E377" s="799">
        <v>0.18000000715255701</v>
      </c>
      <c r="F377" s="801">
        <v>29764</v>
      </c>
      <c r="G377" s="802">
        <v>5358</v>
      </c>
      <c r="H377" s="803"/>
      <c r="I377" s="803"/>
      <c r="J377" s="804"/>
      <c r="K377" s="805" t="e">
        <f>G377*$J$376</f>
        <v>#REF!</v>
      </c>
      <c r="L377" s="806" t="e">
        <f>K377/$K$1197</f>
        <v>#REF!</v>
      </c>
      <c r="M377" s="401"/>
      <c r="N377" s="378"/>
      <c r="O377" s="378"/>
    </row>
    <row r="378" spans="1:15" ht="25.5">
      <c r="B378" s="799">
        <v>6026</v>
      </c>
      <c r="C378" s="800" t="s">
        <v>966</v>
      </c>
      <c r="D378" s="799" t="s">
        <v>897</v>
      </c>
      <c r="E378" s="799">
        <v>0.18000000715255701</v>
      </c>
      <c r="F378" s="801">
        <v>157602</v>
      </c>
      <c r="G378" s="802">
        <v>28369</v>
      </c>
      <c r="H378" s="803"/>
      <c r="I378" s="803"/>
      <c r="J378" s="804"/>
      <c r="K378" s="805" t="e">
        <f t="shared" ref="K378:K380" si="77">G378*$J$376</f>
        <v>#REF!</v>
      </c>
      <c r="L378" s="806" t="e">
        <f>K378/$K$1197</f>
        <v>#REF!</v>
      </c>
      <c r="M378" s="401"/>
      <c r="N378" s="378"/>
      <c r="O378" s="378"/>
    </row>
    <row r="379" spans="1:15">
      <c r="B379" s="799">
        <v>6092</v>
      </c>
      <c r="C379" s="800" t="s">
        <v>898</v>
      </c>
      <c r="D379" s="799" t="s">
        <v>899</v>
      </c>
      <c r="E379" s="799">
        <v>0.5</v>
      </c>
      <c r="F379" s="801">
        <v>2000</v>
      </c>
      <c r="G379" s="802">
        <v>1000</v>
      </c>
      <c r="H379" s="803"/>
      <c r="I379" s="803"/>
      <c r="J379" s="804"/>
      <c r="K379" s="805" t="e">
        <f t="shared" si="77"/>
        <v>#REF!</v>
      </c>
      <c r="L379" s="806" t="e">
        <f>K379/$K$1197</f>
        <v>#REF!</v>
      </c>
      <c r="M379" s="401"/>
      <c r="N379" s="378"/>
      <c r="O379" s="378"/>
    </row>
    <row r="380" spans="1:15">
      <c r="B380" s="799">
        <v>6159</v>
      </c>
      <c r="C380" s="800" t="s">
        <v>1098</v>
      </c>
      <c r="D380" s="799" t="s">
        <v>928</v>
      </c>
      <c r="E380" s="799">
        <v>1</v>
      </c>
      <c r="F380" s="801">
        <v>133393</v>
      </c>
      <c r="G380" s="802">
        <v>133393</v>
      </c>
      <c r="H380" s="803"/>
      <c r="I380" s="803"/>
      <c r="J380" s="872"/>
      <c r="K380" s="805" t="e">
        <f t="shared" si="77"/>
        <v>#REF!</v>
      </c>
      <c r="L380" s="806" t="e">
        <f>K380/$K$1197</f>
        <v>#REF!</v>
      </c>
      <c r="M380" s="392"/>
      <c r="N380" s="378"/>
      <c r="O380" s="378"/>
    </row>
    <row r="381" spans="1:15" ht="30">
      <c r="A381" s="836" t="e">
        <f>VLOOKUP(B381,#REF!,1,0)-B381</f>
        <v>#REF!</v>
      </c>
      <c r="B381" s="795">
        <v>4015</v>
      </c>
      <c r="C381" s="796" t="s">
        <v>1099</v>
      </c>
      <c r="D381" s="795" t="s">
        <v>777</v>
      </c>
      <c r="E381" s="795"/>
      <c r="F381" s="795"/>
      <c r="G381" s="797">
        <v>12525</v>
      </c>
      <c r="H381" s="798">
        <f>SUM(G382:G384)</f>
        <v>12525</v>
      </c>
      <c r="I381" s="798">
        <f>+G381-H381</f>
        <v>0</v>
      </c>
      <c r="J381" s="1753" t="e">
        <f>SUMIF(#REF!,B381,#REF!)</f>
        <v>#REF!</v>
      </c>
      <c r="K381" s="1754"/>
      <c r="L381" s="1755"/>
      <c r="M381" s="1756" t="e">
        <f>+G381*J381</f>
        <v>#REF!</v>
      </c>
      <c r="N381" s="863"/>
      <c r="O381" s="864"/>
    </row>
    <row r="382" spans="1:15">
      <c r="B382" s="799">
        <v>4278</v>
      </c>
      <c r="C382" s="800" t="s">
        <v>896</v>
      </c>
      <c r="D382" s="799" t="s">
        <v>897</v>
      </c>
      <c r="E382" s="799">
        <v>5.0000000745058101E-2</v>
      </c>
      <c r="F382" s="801">
        <v>19843</v>
      </c>
      <c r="G382" s="802">
        <v>993</v>
      </c>
      <c r="H382" s="803"/>
      <c r="I382" s="803"/>
      <c r="J382" s="804"/>
      <c r="K382" s="805" t="e">
        <f>G382*$J$381</f>
        <v>#REF!</v>
      </c>
      <c r="L382" s="806" t="e">
        <f>K382/$K$1197</f>
        <v>#REF!</v>
      </c>
      <c r="M382" s="401"/>
      <c r="N382" s="378"/>
      <c r="O382" s="378"/>
    </row>
    <row r="383" spans="1:15">
      <c r="B383" s="799">
        <v>6092</v>
      </c>
      <c r="C383" s="800" t="s">
        <v>898</v>
      </c>
      <c r="D383" s="799" t="s">
        <v>899</v>
      </c>
      <c r="E383" s="799">
        <v>0.5</v>
      </c>
      <c r="F383" s="801">
        <v>2000</v>
      </c>
      <c r="G383" s="802">
        <v>1000</v>
      </c>
      <c r="H383" s="803"/>
      <c r="I383" s="803"/>
      <c r="J383" s="804"/>
      <c r="K383" s="805" t="e">
        <f t="shared" ref="K383:K384" si="78">G383*$J$381</f>
        <v>#REF!</v>
      </c>
      <c r="L383" s="806" t="e">
        <f>K383/$K$1197</f>
        <v>#REF!</v>
      </c>
      <c r="M383" s="401"/>
      <c r="N383" s="378"/>
      <c r="O383" s="378"/>
    </row>
    <row r="384" spans="1:15">
      <c r="B384" s="799">
        <v>6701</v>
      </c>
      <c r="C384" s="800" t="s">
        <v>1100</v>
      </c>
      <c r="D384" s="799" t="s">
        <v>777</v>
      </c>
      <c r="E384" s="799">
        <v>1.1499999761581401</v>
      </c>
      <c r="F384" s="801">
        <v>9158</v>
      </c>
      <c r="G384" s="802">
        <v>10532</v>
      </c>
      <c r="H384" s="803"/>
      <c r="I384" s="803"/>
      <c r="J384" s="807"/>
      <c r="K384" s="805" t="e">
        <f t="shared" si="78"/>
        <v>#REF!</v>
      </c>
      <c r="L384" s="806" t="e">
        <f>K384/$K$1197</f>
        <v>#REF!</v>
      </c>
      <c r="M384" s="392"/>
      <c r="N384" s="378"/>
      <c r="O384" s="378"/>
    </row>
    <row r="385" spans="1:15" ht="30">
      <c r="A385" s="836" t="e">
        <f>VLOOKUP(B385,#REF!,1,0)-B385</f>
        <v>#REF!</v>
      </c>
      <c r="B385" s="795">
        <v>4055</v>
      </c>
      <c r="C385" s="796" t="s">
        <v>1101</v>
      </c>
      <c r="D385" s="795" t="s">
        <v>928</v>
      </c>
      <c r="E385" s="795"/>
      <c r="F385" s="795"/>
      <c r="G385" s="797">
        <v>74086</v>
      </c>
      <c r="H385" s="798">
        <f>SUM(G386:G388)</f>
        <v>74086</v>
      </c>
      <c r="I385" s="798">
        <f>+G385-H385</f>
        <v>0</v>
      </c>
      <c r="J385" s="1753" t="e">
        <f>SUMIF(#REF!,B385,#REF!)</f>
        <v>#REF!</v>
      </c>
      <c r="K385" s="1754"/>
      <c r="L385" s="1755"/>
      <c r="M385" s="1756" t="e">
        <f>+G385*J385</f>
        <v>#REF!</v>
      </c>
      <c r="N385" s="863"/>
      <c r="O385" s="864"/>
    </row>
    <row r="386" spans="1:15">
      <c r="B386" s="799">
        <v>4279</v>
      </c>
      <c r="C386" s="800" t="s">
        <v>918</v>
      </c>
      <c r="D386" s="799" t="s">
        <v>897</v>
      </c>
      <c r="E386" s="799">
        <v>0.44999998807907099</v>
      </c>
      <c r="F386" s="801">
        <v>27978</v>
      </c>
      <c r="G386" s="802">
        <v>12591</v>
      </c>
      <c r="H386" s="803"/>
      <c r="I386" s="803"/>
      <c r="J386" s="871"/>
      <c r="K386" s="805" t="e">
        <f>G386*$J$385</f>
        <v>#REF!</v>
      </c>
      <c r="L386" s="806" t="e">
        <f>K386/$K$1197</f>
        <v>#REF!</v>
      </c>
      <c r="M386" s="401"/>
      <c r="N386" s="378"/>
      <c r="O386" s="378"/>
    </row>
    <row r="387" spans="1:15" ht="15">
      <c r="B387" s="799">
        <v>6092</v>
      </c>
      <c r="C387" s="800" t="s">
        <v>898</v>
      </c>
      <c r="D387" s="799" t="s">
        <v>899</v>
      </c>
      <c r="E387" s="799">
        <v>0.5</v>
      </c>
      <c r="F387" s="801">
        <v>2000</v>
      </c>
      <c r="G387" s="802">
        <v>1000</v>
      </c>
      <c r="H387" s="798"/>
      <c r="I387" s="798"/>
      <c r="J387" s="866"/>
      <c r="K387" s="805" t="e">
        <f t="shared" ref="K387:K388" si="79">G387*$J$385</f>
        <v>#REF!</v>
      </c>
      <c r="L387" s="806" t="e">
        <f>K387/$K$1197</f>
        <v>#REF!</v>
      </c>
      <c r="M387" s="867"/>
      <c r="N387" s="378"/>
      <c r="O387" s="378"/>
    </row>
    <row r="388" spans="1:15">
      <c r="B388" s="799">
        <v>6109</v>
      </c>
      <c r="C388" s="800" t="s">
        <v>930</v>
      </c>
      <c r="D388" s="799" t="s">
        <v>519</v>
      </c>
      <c r="E388" s="799">
        <v>1.25</v>
      </c>
      <c r="F388" s="801">
        <v>48396</v>
      </c>
      <c r="G388" s="802">
        <v>60495</v>
      </c>
      <c r="H388" s="803"/>
      <c r="I388" s="803"/>
      <c r="J388" s="804"/>
      <c r="K388" s="805" t="e">
        <f t="shared" si="79"/>
        <v>#REF!</v>
      </c>
      <c r="L388" s="806" t="e">
        <f>K388/$K$1197</f>
        <v>#REF!</v>
      </c>
      <c r="M388" s="401"/>
      <c r="N388" s="378"/>
      <c r="O388" s="378"/>
    </row>
    <row r="389" spans="1:15" ht="30">
      <c r="A389" s="836" t="e">
        <f>VLOOKUP(B389,#REF!,1,0)-B389</f>
        <v>#REF!</v>
      </c>
      <c r="B389" s="795">
        <v>4085</v>
      </c>
      <c r="C389" s="796" t="s">
        <v>1102</v>
      </c>
      <c r="D389" s="795" t="s">
        <v>519</v>
      </c>
      <c r="E389" s="795"/>
      <c r="F389" s="795"/>
      <c r="G389" s="797">
        <v>99421</v>
      </c>
      <c r="H389" s="798">
        <f>SUM(G390:G393)</f>
        <v>99421</v>
      </c>
      <c r="I389" s="798">
        <f>+G389-H389</f>
        <v>0</v>
      </c>
      <c r="J389" s="1753" t="e">
        <f>SUMIF(#REF!,B389,#REF!)</f>
        <v>#REF!</v>
      </c>
      <c r="K389" s="1754"/>
      <c r="L389" s="1755"/>
      <c r="M389" s="1756" t="e">
        <f>+G389*J389</f>
        <v>#REF!</v>
      </c>
      <c r="N389" s="863"/>
      <c r="O389" s="864"/>
    </row>
    <row r="390" spans="1:15">
      <c r="B390" s="799">
        <v>366</v>
      </c>
      <c r="C390" s="800" t="s">
        <v>1103</v>
      </c>
      <c r="D390" s="799" t="s">
        <v>904</v>
      </c>
      <c r="E390" s="799">
        <v>1.0700000450015099E-2</v>
      </c>
      <c r="F390" s="801">
        <v>525980</v>
      </c>
      <c r="G390" s="802">
        <v>5628</v>
      </c>
      <c r="H390" s="803"/>
      <c r="I390" s="803"/>
      <c r="J390" s="804"/>
      <c r="K390" s="805" t="e">
        <f>G390*$J$389</f>
        <v>#REF!</v>
      </c>
      <c r="L390" s="806" t="e">
        <f>K390/$K$1197</f>
        <v>#REF!</v>
      </c>
      <c r="M390" s="401"/>
      <c r="N390" s="378"/>
      <c r="O390" s="378"/>
    </row>
    <row r="391" spans="1:15">
      <c r="B391" s="799">
        <v>4279</v>
      </c>
      <c r="C391" s="800" t="s">
        <v>918</v>
      </c>
      <c r="D391" s="799" t="s">
        <v>897</v>
      </c>
      <c r="E391" s="799">
        <v>0.40000000596046398</v>
      </c>
      <c r="F391" s="801">
        <v>27978</v>
      </c>
      <c r="G391" s="802">
        <v>11192</v>
      </c>
      <c r="H391" s="803"/>
      <c r="I391" s="803"/>
      <c r="J391" s="804"/>
      <c r="K391" s="805" t="e">
        <f t="shared" ref="K391:K393" si="80">G391*$J$389</f>
        <v>#REF!</v>
      </c>
      <c r="L391" s="806" t="e">
        <f>K391/$K$1197</f>
        <v>#REF!</v>
      </c>
      <c r="M391" s="401"/>
      <c r="N391" s="378"/>
      <c r="O391" s="378"/>
    </row>
    <row r="392" spans="1:15">
      <c r="B392" s="799">
        <v>6092</v>
      </c>
      <c r="C392" s="800" t="s">
        <v>898</v>
      </c>
      <c r="D392" s="799" t="s">
        <v>899</v>
      </c>
      <c r="E392" s="799">
        <v>0.5</v>
      </c>
      <c r="F392" s="801">
        <v>2000</v>
      </c>
      <c r="G392" s="802">
        <v>1000</v>
      </c>
      <c r="H392" s="803"/>
      <c r="I392" s="803"/>
      <c r="J392" s="871"/>
      <c r="K392" s="805" t="e">
        <f t="shared" si="80"/>
        <v>#REF!</v>
      </c>
      <c r="L392" s="806" t="e">
        <f>K392/$K$1197</f>
        <v>#REF!</v>
      </c>
      <c r="M392" s="401"/>
      <c r="N392" s="378"/>
      <c r="O392" s="378"/>
    </row>
    <row r="393" spans="1:15">
      <c r="B393" s="799">
        <v>6117</v>
      </c>
      <c r="C393" s="800" t="s">
        <v>1104</v>
      </c>
      <c r="D393" s="799" t="s">
        <v>519</v>
      </c>
      <c r="E393" s="799">
        <v>1</v>
      </c>
      <c r="F393" s="801">
        <v>81601</v>
      </c>
      <c r="G393" s="802">
        <v>81601</v>
      </c>
      <c r="H393" s="803"/>
      <c r="I393" s="803"/>
      <c r="J393" s="807"/>
      <c r="K393" s="805" t="e">
        <f t="shared" si="80"/>
        <v>#REF!</v>
      </c>
      <c r="L393" s="806" t="e">
        <f>K393/$K$1197</f>
        <v>#REF!</v>
      </c>
      <c r="M393" s="392"/>
      <c r="N393" s="378"/>
      <c r="O393" s="378"/>
    </row>
    <row r="394" spans="1:15" ht="30">
      <c r="A394" s="836" t="e">
        <f>VLOOKUP(B394,#REF!,1,0)-B394</f>
        <v>#REF!</v>
      </c>
      <c r="B394" s="795">
        <v>4088</v>
      </c>
      <c r="C394" s="796" t="s">
        <v>1105</v>
      </c>
      <c r="D394" s="795" t="s">
        <v>928</v>
      </c>
      <c r="E394" s="795"/>
      <c r="F394" s="795"/>
      <c r="G394" s="797">
        <v>68813</v>
      </c>
      <c r="H394" s="798">
        <f>SUM(G395:G398)</f>
        <v>68813</v>
      </c>
      <c r="I394" s="798">
        <f>+G394-H394</f>
        <v>0</v>
      </c>
      <c r="J394" s="1753" t="e">
        <f>SUMIF(#REF!,B394,#REF!)</f>
        <v>#REF!</v>
      </c>
      <c r="K394" s="1754"/>
      <c r="L394" s="1755"/>
      <c r="M394" s="1756" t="e">
        <f>+G394*J394</f>
        <v>#REF!</v>
      </c>
      <c r="N394" s="863"/>
      <c r="O394" s="864"/>
    </row>
    <row r="395" spans="1:15">
      <c r="B395" s="799">
        <v>366</v>
      </c>
      <c r="C395" s="800" t="s">
        <v>1103</v>
      </c>
      <c r="D395" s="799" t="s">
        <v>904</v>
      </c>
      <c r="E395" s="799">
        <v>6.5999999642372097E-3</v>
      </c>
      <c r="F395" s="801">
        <v>525980</v>
      </c>
      <c r="G395" s="802">
        <v>3472</v>
      </c>
      <c r="H395" s="803"/>
      <c r="I395" s="803"/>
      <c r="J395" s="804"/>
      <c r="K395" s="805" t="e">
        <f>G395*$J$394</f>
        <v>#REF!</v>
      </c>
      <c r="L395" s="806" t="e">
        <f>K395/$K$1197</f>
        <v>#REF!</v>
      </c>
      <c r="M395" s="401"/>
      <c r="N395" s="378"/>
      <c r="O395" s="378"/>
    </row>
    <row r="396" spans="1:15">
      <c r="B396" s="799">
        <v>4279</v>
      </c>
      <c r="C396" s="800" t="s">
        <v>918</v>
      </c>
      <c r="D396" s="799" t="s">
        <v>897</v>
      </c>
      <c r="E396" s="799">
        <v>0.40000000596046398</v>
      </c>
      <c r="F396" s="801">
        <v>27978</v>
      </c>
      <c r="G396" s="802">
        <v>11192</v>
      </c>
      <c r="H396" s="803"/>
      <c r="I396" s="803"/>
      <c r="J396" s="804"/>
      <c r="K396" s="805" t="e">
        <f t="shared" ref="K396:K398" si="81">G396*$J$394</f>
        <v>#REF!</v>
      </c>
      <c r="L396" s="806" t="e">
        <f>K396/$K$1197</f>
        <v>#REF!</v>
      </c>
      <c r="M396" s="401"/>
      <c r="N396" s="378"/>
      <c r="O396" s="378"/>
    </row>
    <row r="397" spans="1:15">
      <c r="B397" s="799">
        <v>6092</v>
      </c>
      <c r="C397" s="800" t="s">
        <v>898</v>
      </c>
      <c r="D397" s="799" t="s">
        <v>899</v>
      </c>
      <c r="E397" s="799">
        <v>0.5</v>
      </c>
      <c r="F397" s="801">
        <v>2000</v>
      </c>
      <c r="G397" s="802">
        <v>1000</v>
      </c>
      <c r="H397" s="803"/>
      <c r="I397" s="803"/>
      <c r="J397" s="804"/>
      <c r="K397" s="805" t="e">
        <f t="shared" si="81"/>
        <v>#REF!</v>
      </c>
      <c r="L397" s="806" t="e">
        <f>K397/$K$1197</f>
        <v>#REF!</v>
      </c>
      <c r="M397" s="401"/>
      <c r="N397" s="378"/>
      <c r="O397" s="378"/>
    </row>
    <row r="398" spans="1:15">
      <c r="B398" s="799">
        <v>7141</v>
      </c>
      <c r="C398" s="800" t="s">
        <v>1106</v>
      </c>
      <c r="D398" s="799" t="s">
        <v>519</v>
      </c>
      <c r="E398" s="799">
        <v>1.25</v>
      </c>
      <c r="F398" s="801">
        <v>42519</v>
      </c>
      <c r="G398" s="802">
        <v>53149</v>
      </c>
      <c r="H398" s="803"/>
      <c r="I398" s="803"/>
      <c r="J398" s="872"/>
      <c r="K398" s="865" t="e">
        <f t="shared" si="81"/>
        <v>#REF!</v>
      </c>
      <c r="L398" s="874" t="e">
        <f>K398/$K$1197</f>
        <v>#REF!</v>
      </c>
      <c r="M398" s="392"/>
      <c r="N398" s="378"/>
      <c r="O398" s="378"/>
    </row>
    <row r="399" spans="1:15" ht="30">
      <c r="A399" s="836" t="e">
        <f>VLOOKUP(B399,#REF!,1,0)-B399</f>
        <v>#REF!</v>
      </c>
      <c r="B399" s="795">
        <v>4101</v>
      </c>
      <c r="C399" s="796" t="s">
        <v>1107</v>
      </c>
      <c r="D399" s="795" t="s">
        <v>519</v>
      </c>
      <c r="E399" s="795"/>
      <c r="F399" s="795"/>
      <c r="G399" s="797">
        <v>331304</v>
      </c>
      <c r="H399" s="798">
        <f>SUM(G400:G404)</f>
        <v>331304</v>
      </c>
      <c r="I399" s="798">
        <f>+G399-H399</f>
        <v>0</v>
      </c>
      <c r="J399" s="1753" t="e">
        <f>SUMIF(#REF!,B399,#REF!)</f>
        <v>#REF!</v>
      </c>
      <c r="K399" s="1754"/>
      <c r="L399" s="1755"/>
      <c r="M399" s="1756" t="e">
        <f>+G399*J399</f>
        <v>#REF!</v>
      </c>
      <c r="N399" s="863"/>
      <c r="O399" s="864"/>
    </row>
    <row r="400" spans="1:15" ht="51">
      <c r="B400" s="799">
        <v>3017</v>
      </c>
      <c r="C400" s="800" t="s">
        <v>910</v>
      </c>
      <c r="D400" s="799" t="s">
        <v>904</v>
      </c>
      <c r="E400" s="799">
        <v>1</v>
      </c>
      <c r="F400" s="801">
        <v>37721</v>
      </c>
      <c r="G400" s="802">
        <v>37721</v>
      </c>
      <c r="H400" s="803"/>
      <c r="I400" s="803"/>
      <c r="J400" s="804"/>
      <c r="K400" s="805" t="e">
        <f>G400*$J$399</f>
        <v>#REF!</v>
      </c>
      <c r="L400" s="806" t="e">
        <f>K400/$K$1197</f>
        <v>#REF!</v>
      </c>
      <c r="M400" s="401"/>
      <c r="N400" s="378"/>
      <c r="O400" s="378"/>
    </row>
    <row r="401" spans="1:15">
      <c r="B401" s="799">
        <v>4273</v>
      </c>
      <c r="C401" s="800" t="s">
        <v>1050</v>
      </c>
      <c r="D401" s="799" t="s">
        <v>907</v>
      </c>
      <c r="E401" s="799">
        <v>1.53135</v>
      </c>
      <c r="F401" s="801">
        <v>155437</v>
      </c>
      <c r="G401" s="802">
        <v>238029</v>
      </c>
      <c r="H401" s="803"/>
      <c r="I401" s="803"/>
      <c r="J401" s="871"/>
      <c r="K401" s="805" t="e">
        <f t="shared" ref="K401:K404" si="82">G401*$J$399</f>
        <v>#REF!</v>
      </c>
      <c r="L401" s="806" t="e">
        <f>K401/$K$1197</f>
        <v>#REF!</v>
      </c>
      <c r="M401" s="401"/>
      <c r="N401" s="378"/>
      <c r="O401" s="378"/>
    </row>
    <row r="402" spans="1:15" ht="25.5">
      <c r="B402" s="799">
        <v>6026</v>
      </c>
      <c r="C402" s="800" t="s">
        <v>966</v>
      </c>
      <c r="D402" s="799" t="s">
        <v>897</v>
      </c>
      <c r="E402" s="799">
        <v>1.9999999552965199E-2</v>
      </c>
      <c r="F402" s="801">
        <v>157602</v>
      </c>
      <c r="G402" s="802">
        <v>3153</v>
      </c>
      <c r="H402" s="803"/>
      <c r="I402" s="803"/>
      <c r="J402" s="871"/>
      <c r="K402" s="805" t="e">
        <f t="shared" si="82"/>
        <v>#REF!</v>
      </c>
      <c r="L402" s="806" t="e">
        <f>K402/$K$1197</f>
        <v>#REF!</v>
      </c>
      <c r="M402" s="401"/>
      <c r="N402" s="378"/>
      <c r="O402" s="378"/>
    </row>
    <row r="403" spans="1:15">
      <c r="B403" s="799">
        <v>6092</v>
      </c>
      <c r="C403" s="800" t="s">
        <v>898</v>
      </c>
      <c r="D403" s="799" t="s">
        <v>899</v>
      </c>
      <c r="E403" s="799">
        <v>2.5</v>
      </c>
      <c r="F403" s="801">
        <v>2000</v>
      </c>
      <c r="G403" s="802">
        <v>5000</v>
      </c>
      <c r="H403" s="803"/>
      <c r="I403" s="803"/>
      <c r="J403" s="871"/>
      <c r="K403" s="805" t="e">
        <f t="shared" si="82"/>
        <v>#REF!</v>
      </c>
      <c r="L403" s="806" t="e">
        <f>K403/$K$1197</f>
        <v>#REF!</v>
      </c>
      <c r="M403" s="401"/>
      <c r="N403" s="378"/>
      <c r="O403" s="378"/>
    </row>
    <row r="404" spans="1:15">
      <c r="B404" s="799">
        <v>6780</v>
      </c>
      <c r="C404" s="800" t="s">
        <v>1051</v>
      </c>
      <c r="D404" s="799" t="s">
        <v>924</v>
      </c>
      <c r="E404" s="799">
        <v>0.60000002384185702</v>
      </c>
      <c r="F404" s="801">
        <v>79000</v>
      </c>
      <c r="G404" s="802">
        <v>47401</v>
      </c>
      <c r="H404" s="803"/>
      <c r="I404" s="803"/>
      <c r="J404" s="871"/>
      <c r="K404" s="805" t="e">
        <f t="shared" si="82"/>
        <v>#REF!</v>
      </c>
      <c r="L404" s="806" t="e">
        <f>K404/$K$1197</f>
        <v>#REF!</v>
      </c>
      <c r="M404" s="401"/>
      <c r="N404" s="378"/>
      <c r="O404" s="378"/>
    </row>
    <row r="405" spans="1:15" ht="60">
      <c r="A405" s="836" t="e">
        <f>VLOOKUP(B405,#REF!,1,0)-B405</f>
        <v>#REF!</v>
      </c>
      <c r="B405" s="795">
        <v>4104</v>
      </c>
      <c r="C405" s="796" t="s">
        <v>1108</v>
      </c>
      <c r="D405" s="795" t="s">
        <v>519</v>
      </c>
      <c r="E405" s="795"/>
      <c r="F405" s="795"/>
      <c r="G405" s="797">
        <v>661663</v>
      </c>
      <c r="H405" s="798">
        <f>SUM(G406:G413)</f>
        <v>661663</v>
      </c>
      <c r="I405" s="798">
        <f>+G405-H405</f>
        <v>0</v>
      </c>
      <c r="J405" s="1753" t="e">
        <f>SUMIF(#REF!,B405,#REF!)</f>
        <v>#REF!</v>
      </c>
      <c r="K405" s="1754"/>
      <c r="L405" s="1755"/>
      <c r="M405" s="1756" t="e">
        <f>+G405*J405</f>
        <v>#REF!</v>
      </c>
      <c r="N405" s="863"/>
      <c r="O405" s="864"/>
    </row>
    <row r="406" spans="1:15" ht="15">
      <c r="B406" s="799">
        <v>2273</v>
      </c>
      <c r="C406" s="800" t="s">
        <v>1071</v>
      </c>
      <c r="D406" s="799" t="s">
        <v>519</v>
      </c>
      <c r="E406" s="799">
        <v>118</v>
      </c>
      <c r="F406" s="801">
        <v>1032</v>
      </c>
      <c r="G406" s="802">
        <v>121776</v>
      </c>
      <c r="H406" s="798"/>
      <c r="I406" s="798"/>
      <c r="J406" s="866"/>
      <c r="K406" s="875" t="e">
        <f>G406*$J$405</f>
        <v>#REF!</v>
      </c>
      <c r="L406" s="806" t="e">
        <f t="shared" ref="L406:L413" si="83">K406/$K$1197</f>
        <v>#REF!</v>
      </c>
      <c r="M406" s="867"/>
      <c r="N406" s="378"/>
      <c r="O406" s="378"/>
    </row>
    <row r="407" spans="1:15" ht="25.5">
      <c r="B407" s="799">
        <v>3649</v>
      </c>
      <c r="C407" s="800" t="s">
        <v>1109</v>
      </c>
      <c r="D407" s="799" t="s">
        <v>904</v>
      </c>
      <c r="E407" s="799">
        <v>9.4499997794628102E-2</v>
      </c>
      <c r="F407" s="801">
        <v>413534</v>
      </c>
      <c r="G407" s="802">
        <v>39079</v>
      </c>
      <c r="H407" s="803"/>
      <c r="I407" s="803"/>
      <c r="J407" s="804"/>
      <c r="K407" s="875" t="e">
        <f t="shared" ref="K407:K413" si="84">G407*$J$405</f>
        <v>#REF!</v>
      </c>
      <c r="L407" s="806" t="e">
        <f t="shared" si="83"/>
        <v>#REF!</v>
      </c>
      <c r="M407" s="401"/>
      <c r="N407" s="378"/>
      <c r="O407" s="378"/>
    </row>
    <row r="408" spans="1:15" ht="25.5">
      <c r="B408" s="799">
        <v>3650</v>
      </c>
      <c r="C408" s="800" t="s">
        <v>1110</v>
      </c>
      <c r="D408" s="799" t="s">
        <v>904</v>
      </c>
      <c r="E408" s="799">
        <v>2.86999996751547E-2</v>
      </c>
      <c r="F408" s="801">
        <v>379651</v>
      </c>
      <c r="G408" s="802">
        <v>10896</v>
      </c>
      <c r="H408" s="803"/>
      <c r="I408" s="803"/>
      <c r="J408" s="804"/>
      <c r="K408" s="875" t="e">
        <f t="shared" si="84"/>
        <v>#REF!</v>
      </c>
      <c r="L408" s="806" t="e">
        <f t="shared" si="83"/>
        <v>#REF!</v>
      </c>
      <c r="M408" s="401"/>
      <c r="N408" s="378"/>
      <c r="O408" s="378"/>
    </row>
    <row r="409" spans="1:15">
      <c r="B409" s="799">
        <v>3874</v>
      </c>
      <c r="C409" s="800" t="s">
        <v>929</v>
      </c>
      <c r="D409" s="799" t="s">
        <v>904</v>
      </c>
      <c r="E409" s="799">
        <v>9.8499998450279194E-2</v>
      </c>
      <c r="F409" s="801">
        <v>310358</v>
      </c>
      <c r="G409" s="802">
        <v>30571</v>
      </c>
      <c r="H409" s="803"/>
      <c r="I409" s="803"/>
      <c r="J409" s="804"/>
      <c r="K409" s="875" t="e">
        <f t="shared" si="84"/>
        <v>#REF!</v>
      </c>
      <c r="L409" s="806" t="e">
        <f t="shared" si="83"/>
        <v>#REF!</v>
      </c>
      <c r="M409" s="401"/>
      <c r="N409" s="378"/>
      <c r="O409" s="378"/>
    </row>
    <row r="410" spans="1:15">
      <c r="B410" s="799">
        <v>4273</v>
      </c>
      <c r="C410" s="800" t="s">
        <v>1050</v>
      </c>
      <c r="D410" s="799" t="s">
        <v>907</v>
      </c>
      <c r="E410" s="799">
        <v>1.0208999999999999</v>
      </c>
      <c r="F410" s="801">
        <v>155437</v>
      </c>
      <c r="G410" s="802">
        <v>158686</v>
      </c>
      <c r="H410" s="803"/>
      <c r="I410" s="803"/>
      <c r="J410" s="804"/>
      <c r="K410" s="875" t="e">
        <f t="shared" si="84"/>
        <v>#REF!</v>
      </c>
      <c r="L410" s="806" t="e">
        <f t="shared" si="83"/>
        <v>#REF!</v>
      </c>
      <c r="M410" s="401"/>
      <c r="N410" s="378"/>
      <c r="O410" s="378"/>
    </row>
    <row r="411" spans="1:15" ht="15">
      <c r="B411" s="799">
        <v>6578</v>
      </c>
      <c r="C411" s="800" t="s">
        <v>1111</v>
      </c>
      <c r="D411" s="799" t="s">
        <v>904</v>
      </c>
      <c r="E411" s="799">
        <v>5.2000000141560997E-3</v>
      </c>
      <c r="F411" s="801">
        <v>74970</v>
      </c>
      <c r="G411" s="802">
        <v>390</v>
      </c>
      <c r="H411" s="798"/>
      <c r="I411" s="798"/>
      <c r="J411" s="866"/>
      <c r="K411" s="875" t="e">
        <f t="shared" si="84"/>
        <v>#REF!</v>
      </c>
      <c r="L411" s="806" t="e">
        <f t="shared" si="83"/>
        <v>#REF!</v>
      </c>
      <c r="M411" s="867"/>
      <c r="N411" s="378"/>
      <c r="O411" s="378"/>
    </row>
    <row r="412" spans="1:15">
      <c r="B412" s="799">
        <v>7145</v>
      </c>
      <c r="C412" s="800" t="s">
        <v>1112</v>
      </c>
      <c r="D412" s="799" t="s">
        <v>519</v>
      </c>
      <c r="E412" s="799">
        <v>1</v>
      </c>
      <c r="F412" s="801">
        <v>298435</v>
      </c>
      <c r="G412" s="802">
        <v>298435</v>
      </c>
      <c r="H412" s="803"/>
      <c r="I412" s="803"/>
      <c r="J412" s="804"/>
      <c r="K412" s="875" t="e">
        <f t="shared" si="84"/>
        <v>#REF!</v>
      </c>
      <c r="L412" s="806" t="e">
        <f t="shared" si="83"/>
        <v>#REF!</v>
      </c>
      <c r="M412" s="401"/>
      <c r="N412" s="378"/>
      <c r="O412" s="378"/>
    </row>
    <row r="413" spans="1:15">
      <c r="B413" s="799">
        <v>7444</v>
      </c>
      <c r="C413" s="800" t="s">
        <v>1113</v>
      </c>
      <c r="D413" s="799" t="s">
        <v>928</v>
      </c>
      <c r="E413" s="799">
        <v>0.15000000596046401</v>
      </c>
      <c r="F413" s="801">
        <v>12197</v>
      </c>
      <c r="G413" s="802">
        <v>1830</v>
      </c>
      <c r="H413" s="803"/>
      <c r="I413" s="803"/>
      <c r="J413" s="807"/>
      <c r="K413" s="875" t="e">
        <f t="shared" si="84"/>
        <v>#REF!</v>
      </c>
      <c r="L413" s="806" t="e">
        <f t="shared" si="83"/>
        <v>#REF!</v>
      </c>
      <c r="M413" s="392"/>
      <c r="N413" s="378"/>
      <c r="O413" s="378"/>
    </row>
    <row r="414" spans="1:15" ht="60">
      <c r="A414" s="836" t="e">
        <f>VLOOKUP(B414,#REF!,1,0)-B414</f>
        <v>#REF!</v>
      </c>
      <c r="B414" s="795">
        <v>4108</v>
      </c>
      <c r="C414" s="796" t="s">
        <v>1114</v>
      </c>
      <c r="D414" s="795" t="s">
        <v>519</v>
      </c>
      <c r="E414" s="795"/>
      <c r="F414" s="795"/>
      <c r="G414" s="797">
        <v>1568433</v>
      </c>
      <c r="H414" s="798">
        <f>SUM(G415:G422)</f>
        <v>1568433</v>
      </c>
      <c r="I414" s="798">
        <f>+G414-H414</f>
        <v>0</v>
      </c>
      <c r="J414" s="1753" t="e">
        <f>SUMIF(#REF!,B414,#REF!)</f>
        <v>#REF!</v>
      </c>
      <c r="K414" s="1754"/>
      <c r="L414" s="1755"/>
      <c r="M414" s="1756" t="e">
        <f>+G414*J414</f>
        <v>#REF!</v>
      </c>
      <c r="N414" s="863"/>
      <c r="O414" s="864"/>
    </row>
    <row r="415" spans="1:15">
      <c r="B415" s="799">
        <v>2273</v>
      </c>
      <c r="C415" s="800" t="s">
        <v>1071</v>
      </c>
      <c r="D415" s="799" t="s">
        <v>519</v>
      </c>
      <c r="E415" s="799">
        <v>294</v>
      </c>
      <c r="F415" s="801">
        <v>1032</v>
      </c>
      <c r="G415" s="802">
        <v>303408</v>
      </c>
      <c r="H415" s="803"/>
      <c r="I415" s="803"/>
      <c r="J415" s="804"/>
      <c r="K415" s="805" t="e">
        <f>G415*$J$414</f>
        <v>#REF!</v>
      </c>
      <c r="L415" s="806" t="e">
        <f t="shared" ref="L415:L422" si="85">K415/$K$1197</f>
        <v>#REF!</v>
      </c>
      <c r="M415" s="401"/>
      <c r="N415" s="378"/>
      <c r="O415" s="378"/>
    </row>
    <row r="416" spans="1:15" ht="25.5">
      <c r="B416" s="799">
        <v>3649</v>
      </c>
      <c r="C416" s="800" t="s">
        <v>1109</v>
      </c>
      <c r="D416" s="799" t="s">
        <v>904</v>
      </c>
      <c r="E416" s="799">
        <v>0.106899999082088</v>
      </c>
      <c r="F416" s="801">
        <v>413534</v>
      </c>
      <c r="G416" s="802">
        <v>44207</v>
      </c>
      <c r="H416" s="798"/>
      <c r="I416" s="798"/>
      <c r="J416" s="866"/>
      <c r="K416" s="805" t="e">
        <f t="shared" ref="K416:K422" si="86">G416*$J$414</f>
        <v>#REF!</v>
      </c>
      <c r="L416" s="806" t="e">
        <f t="shared" si="85"/>
        <v>#REF!</v>
      </c>
      <c r="M416" s="867"/>
      <c r="N416" s="378"/>
      <c r="O416" s="378"/>
    </row>
    <row r="417" spans="1:15" ht="25.5">
      <c r="B417" s="799">
        <v>3650</v>
      </c>
      <c r="C417" s="800" t="s">
        <v>1110</v>
      </c>
      <c r="D417" s="799" t="s">
        <v>904</v>
      </c>
      <c r="E417" s="799">
        <v>0.140000000596046</v>
      </c>
      <c r="F417" s="801">
        <v>379651</v>
      </c>
      <c r="G417" s="802">
        <v>53152</v>
      </c>
      <c r="H417" s="803"/>
      <c r="I417" s="803"/>
      <c r="J417" s="804"/>
      <c r="K417" s="805" t="e">
        <f t="shared" si="86"/>
        <v>#REF!</v>
      </c>
      <c r="L417" s="806" t="e">
        <f t="shared" si="85"/>
        <v>#REF!</v>
      </c>
      <c r="M417" s="401"/>
      <c r="N417" s="378"/>
      <c r="O417" s="378"/>
    </row>
    <row r="418" spans="1:15">
      <c r="B418" s="799">
        <v>3874</v>
      </c>
      <c r="C418" s="800" t="s">
        <v>929</v>
      </c>
      <c r="D418" s="799" t="s">
        <v>904</v>
      </c>
      <c r="E418" s="799">
        <v>0.31729999184608498</v>
      </c>
      <c r="F418" s="801">
        <v>310358</v>
      </c>
      <c r="G418" s="802">
        <v>98477</v>
      </c>
      <c r="H418" s="803"/>
      <c r="I418" s="803"/>
      <c r="J418" s="804"/>
      <c r="K418" s="805" t="e">
        <f t="shared" si="86"/>
        <v>#REF!</v>
      </c>
      <c r="L418" s="806" t="e">
        <f t="shared" si="85"/>
        <v>#REF!</v>
      </c>
      <c r="M418" s="401"/>
      <c r="N418" s="378"/>
      <c r="O418" s="378"/>
    </row>
    <row r="419" spans="1:15">
      <c r="B419" s="799">
        <v>4273</v>
      </c>
      <c r="C419" s="800" t="s">
        <v>1050</v>
      </c>
      <c r="D419" s="799" t="s">
        <v>907</v>
      </c>
      <c r="E419" s="799">
        <v>1.0208999999999999</v>
      </c>
      <c r="F419" s="801">
        <v>155437</v>
      </c>
      <c r="G419" s="802">
        <v>158686</v>
      </c>
      <c r="H419" s="803"/>
      <c r="I419" s="803"/>
      <c r="J419" s="804"/>
      <c r="K419" s="805" t="e">
        <f t="shared" si="86"/>
        <v>#REF!</v>
      </c>
      <c r="L419" s="806" t="e">
        <f t="shared" si="85"/>
        <v>#REF!</v>
      </c>
      <c r="M419" s="401"/>
      <c r="N419" s="378"/>
      <c r="O419" s="378"/>
    </row>
    <row r="420" spans="1:15" ht="15">
      <c r="B420" s="799">
        <v>6578</v>
      </c>
      <c r="C420" s="800" t="s">
        <v>1111</v>
      </c>
      <c r="D420" s="799" t="s">
        <v>904</v>
      </c>
      <c r="E420" s="799">
        <v>4.19999985024333E-3</v>
      </c>
      <c r="F420" s="801">
        <v>74970</v>
      </c>
      <c r="G420" s="802">
        <v>315</v>
      </c>
      <c r="H420" s="798"/>
      <c r="I420" s="798"/>
      <c r="J420" s="866"/>
      <c r="K420" s="805" t="e">
        <f t="shared" si="86"/>
        <v>#REF!</v>
      </c>
      <c r="L420" s="806" t="e">
        <f t="shared" si="85"/>
        <v>#REF!</v>
      </c>
      <c r="M420" s="867"/>
      <c r="N420" s="378"/>
      <c r="O420" s="378"/>
    </row>
    <row r="421" spans="1:15">
      <c r="B421" s="799">
        <v>7219</v>
      </c>
      <c r="C421" s="800" t="s">
        <v>1115</v>
      </c>
      <c r="D421" s="799" t="s">
        <v>519</v>
      </c>
      <c r="E421" s="799">
        <v>1</v>
      </c>
      <c r="F421" s="801">
        <v>906528</v>
      </c>
      <c r="G421" s="802">
        <v>906528</v>
      </c>
      <c r="H421" s="803"/>
      <c r="I421" s="803"/>
      <c r="J421" s="804"/>
      <c r="K421" s="805" t="e">
        <f t="shared" si="86"/>
        <v>#REF!</v>
      </c>
      <c r="L421" s="806" t="e">
        <f t="shared" si="85"/>
        <v>#REF!</v>
      </c>
      <c r="M421" s="401"/>
      <c r="N421" s="378"/>
      <c r="O421" s="378"/>
    </row>
    <row r="422" spans="1:15">
      <c r="B422" s="799">
        <v>7444</v>
      </c>
      <c r="C422" s="800" t="s">
        <v>1113</v>
      </c>
      <c r="D422" s="799" t="s">
        <v>928</v>
      </c>
      <c r="E422" s="799">
        <v>0.30000001192092901</v>
      </c>
      <c r="F422" s="801">
        <v>12197</v>
      </c>
      <c r="G422" s="802">
        <v>3660</v>
      </c>
      <c r="H422" s="803"/>
      <c r="I422" s="803"/>
      <c r="J422" s="807"/>
      <c r="K422" s="805" t="e">
        <f t="shared" si="86"/>
        <v>#REF!</v>
      </c>
      <c r="L422" s="806" t="e">
        <f t="shared" si="85"/>
        <v>#REF!</v>
      </c>
      <c r="M422" s="392"/>
      <c r="N422" s="378"/>
      <c r="O422" s="378"/>
    </row>
    <row r="423" spans="1:15" ht="30">
      <c r="A423" s="836" t="e">
        <f>VLOOKUP(B423,#REF!,1,0)-B423</f>
        <v>#REF!</v>
      </c>
      <c r="B423" s="795">
        <v>4128</v>
      </c>
      <c r="C423" s="796" t="s">
        <v>1116</v>
      </c>
      <c r="D423" s="795" t="s">
        <v>928</v>
      </c>
      <c r="E423" s="795"/>
      <c r="F423" s="795"/>
      <c r="G423" s="797">
        <v>98760</v>
      </c>
      <c r="H423" s="798">
        <f>SUM(G424:G426)</f>
        <v>98760</v>
      </c>
      <c r="I423" s="798">
        <f>+G423-H423</f>
        <v>0</v>
      </c>
      <c r="J423" s="1753" t="e">
        <f>SUMIF(#REF!,B423,#REF!)</f>
        <v>#REF!</v>
      </c>
      <c r="K423" s="1754"/>
      <c r="L423" s="1755"/>
      <c r="M423" s="1756" t="e">
        <f>+G423*J423</f>
        <v>#REF!</v>
      </c>
      <c r="N423" s="863"/>
      <c r="O423" s="864"/>
    </row>
    <row r="424" spans="1:15">
      <c r="B424" s="799">
        <v>4278</v>
      </c>
      <c r="C424" s="800" t="s">
        <v>896</v>
      </c>
      <c r="D424" s="799" t="s">
        <v>897</v>
      </c>
      <c r="E424" s="799">
        <v>0.119999997317791</v>
      </c>
      <c r="F424" s="801">
        <v>19843</v>
      </c>
      <c r="G424" s="802">
        <v>2382</v>
      </c>
      <c r="H424" s="803"/>
      <c r="I424" s="803"/>
      <c r="J424" s="804"/>
      <c r="K424" s="805" t="e">
        <f>G424*$J$423</f>
        <v>#REF!</v>
      </c>
      <c r="L424" s="806" t="e">
        <f>K424/$K$1197</f>
        <v>#REF!</v>
      </c>
      <c r="M424" s="401"/>
      <c r="N424" s="378"/>
      <c r="O424" s="378"/>
    </row>
    <row r="425" spans="1:15" ht="15">
      <c r="B425" s="799">
        <v>4521</v>
      </c>
      <c r="C425" s="800" t="s">
        <v>1032</v>
      </c>
      <c r="D425" s="799" t="s">
        <v>928</v>
      </c>
      <c r="E425" s="799">
        <v>4.1199998855590803</v>
      </c>
      <c r="F425" s="801">
        <v>23150</v>
      </c>
      <c r="G425" s="802">
        <v>95378</v>
      </c>
      <c r="H425" s="798"/>
      <c r="I425" s="798"/>
      <c r="J425" s="866"/>
      <c r="K425" s="805" t="e">
        <f t="shared" ref="K425:K426" si="87">G425*$J$423</f>
        <v>#REF!</v>
      </c>
      <c r="L425" s="806" t="e">
        <f>K425/$K$1197</f>
        <v>#REF!</v>
      </c>
      <c r="M425" s="867"/>
      <c r="N425" s="378"/>
      <c r="O425" s="378"/>
    </row>
    <row r="426" spans="1:15">
      <c r="B426" s="799">
        <v>6092</v>
      </c>
      <c r="C426" s="800" t="s">
        <v>898</v>
      </c>
      <c r="D426" s="799" t="s">
        <v>899</v>
      </c>
      <c r="E426" s="799">
        <v>0.5</v>
      </c>
      <c r="F426" s="801">
        <v>2000</v>
      </c>
      <c r="G426" s="802">
        <v>1000</v>
      </c>
      <c r="H426" s="803"/>
      <c r="I426" s="803"/>
      <c r="J426" s="804"/>
      <c r="K426" s="805" t="e">
        <f t="shared" si="87"/>
        <v>#REF!</v>
      </c>
      <c r="L426" s="806" t="e">
        <f>K426/$K$1197</f>
        <v>#REF!</v>
      </c>
      <c r="M426" s="401"/>
      <c r="N426" s="378"/>
      <c r="O426" s="378"/>
    </row>
    <row r="427" spans="1:15" ht="60">
      <c r="A427" s="836" t="e">
        <f>VLOOKUP(B427,#REF!,1,0)-B427</f>
        <v>#REF!</v>
      </c>
      <c r="B427" s="795">
        <v>4130</v>
      </c>
      <c r="C427" s="796" t="s">
        <v>1117</v>
      </c>
      <c r="D427" s="795" t="s">
        <v>519</v>
      </c>
      <c r="E427" s="795"/>
      <c r="F427" s="795"/>
      <c r="G427" s="797">
        <v>754930</v>
      </c>
      <c r="H427" s="798">
        <f>SUM(G428:G435)</f>
        <v>754930</v>
      </c>
      <c r="I427" s="798">
        <f>+G427-H427</f>
        <v>0</v>
      </c>
      <c r="J427" s="1753" t="e">
        <f>SUMIF(#REF!,B427,#REF!)</f>
        <v>#REF!</v>
      </c>
      <c r="K427" s="1754"/>
      <c r="L427" s="1755"/>
      <c r="M427" s="1756" t="e">
        <f>+G427*J427</f>
        <v>#REF!</v>
      </c>
      <c r="N427" s="863"/>
      <c r="O427" s="864"/>
    </row>
    <row r="428" spans="1:15">
      <c r="B428" s="799">
        <v>323</v>
      </c>
      <c r="C428" s="800" t="s">
        <v>971</v>
      </c>
      <c r="D428" s="799" t="s">
        <v>904</v>
      </c>
      <c r="E428" s="799">
        <v>7.5000002980232197E-2</v>
      </c>
      <c r="F428" s="801">
        <v>481950</v>
      </c>
      <c r="G428" s="802">
        <v>36147</v>
      </c>
      <c r="H428" s="803"/>
      <c r="I428" s="803"/>
      <c r="J428" s="804"/>
      <c r="K428" s="805" t="e">
        <f>G428*$J$427</f>
        <v>#REF!</v>
      </c>
      <c r="L428" s="806" t="e">
        <f t="shared" ref="L428:L435" si="88">K428/$K$1197</f>
        <v>#REF!</v>
      </c>
      <c r="M428" s="401"/>
      <c r="N428" s="378"/>
      <c r="O428" s="378"/>
    </row>
    <row r="429" spans="1:15" ht="15">
      <c r="B429" s="799">
        <v>324</v>
      </c>
      <c r="C429" s="800" t="s">
        <v>1070</v>
      </c>
      <c r="D429" s="799" t="s">
        <v>904</v>
      </c>
      <c r="E429" s="799">
        <v>1.60000007599592E-2</v>
      </c>
      <c r="F429" s="801">
        <v>490280</v>
      </c>
      <c r="G429" s="802">
        <v>7845</v>
      </c>
      <c r="H429" s="798"/>
      <c r="I429" s="798"/>
      <c r="J429" s="866"/>
      <c r="K429" s="805" t="e">
        <f t="shared" ref="K429:K435" si="89">G429*$J$427</f>
        <v>#REF!</v>
      </c>
      <c r="L429" s="806" t="e">
        <f t="shared" si="88"/>
        <v>#REF!</v>
      </c>
      <c r="M429" s="867"/>
      <c r="N429" s="378"/>
      <c r="O429" s="378"/>
    </row>
    <row r="430" spans="1:15">
      <c r="B430" s="799">
        <v>2273</v>
      </c>
      <c r="C430" s="800" t="s">
        <v>1071</v>
      </c>
      <c r="D430" s="799" t="s">
        <v>519</v>
      </c>
      <c r="E430" s="799">
        <v>118</v>
      </c>
      <c r="F430" s="801">
        <v>1032</v>
      </c>
      <c r="G430" s="802">
        <v>121776</v>
      </c>
      <c r="H430" s="803"/>
      <c r="I430" s="803"/>
      <c r="J430" s="804"/>
      <c r="K430" s="805" t="e">
        <f t="shared" si="89"/>
        <v>#REF!</v>
      </c>
      <c r="L430" s="806" t="e">
        <f t="shared" si="88"/>
        <v>#REF!</v>
      </c>
      <c r="M430" s="401"/>
      <c r="N430" s="378"/>
      <c r="O430" s="378"/>
    </row>
    <row r="431" spans="1:15">
      <c r="B431" s="799">
        <v>3476</v>
      </c>
      <c r="C431" s="800" t="s">
        <v>974</v>
      </c>
      <c r="D431" s="799" t="s">
        <v>904</v>
      </c>
      <c r="E431" s="799">
        <v>8.79999995231628E-2</v>
      </c>
      <c r="F431" s="801">
        <v>391846</v>
      </c>
      <c r="G431" s="802">
        <v>34483</v>
      </c>
      <c r="H431" s="803"/>
      <c r="I431" s="803"/>
      <c r="J431" s="804"/>
      <c r="K431" s="805" t="e">
        <f t="shared" si="89"/>
        <v>#REF!</v>
      </c>
      <c r="L431" s="806" t="e">
        <f t="shared" si="88"/>
        <v>#REF!</v>
      </c>
      <c r="M431" s="401"/>
      <c r="N431" s="378"/>
      <c r="O431" s="378"/>
    </row>
    <row r="432" spans="1:15">
      <c r="B432" s="799">
        <v>4273</v>
      </c>
      <c r="C432" s="800" t="s">
        <v>1050</v>
      </c>
      <c r="D432" s="799" t="s">
        <v>907</v>
      </c>
      <c r="E432" s="799">
        <v>1.0208999999999999</v>
      </c>
      <c r="F432" s="801">
        <v>155437</v>
      </c>
      <c r="G432" s="802">
        <v>158686</v>
      </c>
      <c r="H432" s="803"/>
      <c r="I432" s="803"/>
      <c r="J432" s="804"/>
      <c r="K432" s="805" t="e">
        <f t="shared" si="89"/>
        <v>#REF!</v>
      </c>
      <c r="L432" s="806" t="e">
        <f t="shared" si="88"/>
        <v>#REF!</v>
      </c>
      <c r="M432" s="401"/>
      <c r="N432" s="378"/>
      <c r="O432" s="378"/>
    </row>
    <row r="433" spans="1:15">
      <c r="B433" s="799">
        <v>6092</v>
      </c>
      <c r="C433" s="800" t="s">
        <v>898</v>
      </c>
      <c r="D433" s="799" t="s">
        <v>899</v>
      </c>
      <c r="E433" s="799">
        <v>0.5</v>
      </c>
      <c r="F433" s="801">
        <v>2000</v>
      </c>
      <c r="G433" s="802">
        <v>1000</v>
      </c>
      <c r="H433" s="803"/>
      <c r="I433" s="803"/>
      <c r="J433" s="804"/>
      <c r="K433" s="805" t="e">
        <f t="shared" si="89"/>
        <v>#REF!</v>
      </c>
      <c r="L433" s="806" t="e">
        <f t="shared" si="88"/>
        <v>#REF!</v>
      </c>
      <c r="M433" s="401"/>
      <c r="N433" s="378"/>
      <c r="O433" s="378"/>
    </row>
    <row r="434" spans="1:15" ht="15">
      <c r="B434" s="799">
        <v>6543</v>
      </c>
      <c r="C434" s="800" t="s">
        <v>1118</v>
      </c>
      <c r="D434" s="799" t="s">
        <v>519</v>
      </c>
      <c r="E434" s="799">
        <v>1</v>
      </c>
      <c r="F434" s="801">
        <v>381540</v>
      </c>
      <c r="G434" s="802">
        <v>381540</v>
      </c>
      <c r="H434" s="798"/>
      <c r="I434" s="798"/>
      <c r="J434" s="866"/>
      <c r="K434" s="805" t="e">
        <f t="shared" si="89"/>
        <v>#REF!</v>
      </c>
      <c r="L434" s="806" t="e">
        <f t="shared" si="88"/>
        <v>#REF!</v>
      </c>
      <c r="M434" s="867"/>
      <c r="N434" s="378"/>
      <c r="O434" s="378"/>
    </row>
    <row r="435" spans="1:15">
      <c r="B435" s="799">
        <v>7275</v>
      </c>
      <c r="C435" s="800" t="s">
        <v>1119</v>
      </c>
      <c r="D435" s="799" t="s">
        <v>519</v>
      </c>
      <c r="E435" s="799">
        <v>1.33000004291534</v>
      </c>
      <c r="F435" s="801">
        <v>10115</v>
      </c>
      <c r="G435" s="802">
        <v>13453</v>
      </c>
      <c r="H435" s="803"/>
      <c r="I435" s="803"/>
      <c r="J435" s="807"/>
      <c r="K435" s="805" t="e">
        <f t="shared" si="89"/>
        <v>#REF!</v>
      </c>
      <c r="L435" s="806" t="e">
        <f t="shared" si="88"/>
        <v>#REF!</v>
      </c>
      <c r="M435" s="392"/>
      <c r="N435" s="378"/>
      <c r="O435" s="378"/>
    </row>
    <row r="436" spans="1:15" ht="45">
      <c r="A436" s="836" t="e">
        <f>VLOOKUP(B436,#REF!,1,0)-B436</f>
        <v>#REF!</v>
      </c>
      <c r="B436" s="795">
        <v>4142</v>
      </c>
      <c r="C436" s="796" t="s">
        <v>1120</v>
      </c>
      <c r="D436" s="795" t="s">
        <v>904</v>
      </c>
      <c r="E436" s="795"/>
      <c r="F436" s="795"/>
      <c r="G436" s="797">
        <v>162200</v>
      </c>
      <c r="H436" s="798">
        <f>SUM(G437:G443)</f>
        <v>162200</v>
      </c>
      <c r="I436" s="798">
        <f>+G436-H436</f>
        <v>0</v>
      </c>
      <c r="J436" s="1753" t="e">
        <f>SUMIF(#REF!,B436,#REF!)</f>
        <v>#REF!</v>
      </c>
      <c r="K436" s="1754"/>
      <c r="L436" s="1755"/>
      <c r="M436" s="1756" t="e">
        <f>+G436*J436</f>
        <v>#REF!</v>
      </c>
      <c r="N436" s="863"/>
      <c r="O436" s="864"/>
    </row>
    <row r="437" spans="1:15">
      <c r="B437" s="799">
        <v>4279</v>
      </c>
      <c r="C437" s="800" t="s">
        <v>918</v>
      </c>
      <c r="D437" s="799" t="s">
        <v>897</v>
      </c>
      <c r="E437" s="799">
        <v>3.9999999105930301E-2</v>
      </c>
      <c r="F437" s="801">
        <v>27978</v>
      </c>
      <c r="G437" s="802">
        <v>1120</v>
      </c>
      <c r="H437" s="803"/>
      <c r="I437" s="803"/>
      <c r="J437" s="804"/>
      <c r="K437" s="805" t="e">
        <f>G437*$J$436</f>
        <v>#REF!</v>
      </c>
      <c r="L437" s="806" t="e">
        <f t="shared" ref="L437:L443" si="90">K437/$K$1197</f>
        <v>#REF!</v>
      </c>
      <c r="M437" s="401"/>
      <c r="N437" s="378"/>
      <c r="O437" s="378"/>
    </row>
    <row r="438" spans="1:15" ht="25.5">
      <c r="B438" s="799">
        <v>6013</v>
      </c>
      <c r="C438" s="800" t="s">
        <v>1077</v>
      </c>
      <c r="D438" s="799" t="s">
        <v>897</v>
      </c>
      <c r="E438" s="799">
        <v>3.9999999105930301E-2</v>
      </c>
      <c r="F438" s="801">
        <v>279650</v>
      </c>
      <c r="G438" s="802">
        <v>11186</v>
      </c>
      <c r="H438" s="798"/>
      <c r="I438" s="798"/>
      <c r="J438" s="866"/>
      <c r="K438" s="805" t="e">
        <f t="shared" ref="K438:K443" si="91">G438*$J$436</f>
        <v>#REF!</v>
      </c>
      <c r="L438" s="806" t="e">
        <f t="shared" si="90"/>
        <v>#REF!</v>
      </c>
      <c r="M438" s="867"/>
      <c r="N438" s="378"/>
      <c r="O438" s="378"/>
    </row>
    <row r="439" spans="1:15" ht="38.25">
      <c r="B439" s="799">
        <v>6062</v>
      </c>
      <c r="C439" s="800" t="s">
        <v>1078</v>
      </c>
      <c r="D439" s="799" t="s">
        <v>897</v>
      </c>
      <c r="E439" s="799">
        <v>3.9999999105930301E-2</v>
      </c>
      <c r="F439" s="801">
        <v>181526</v>
      </c>
      <c r="G439" s="802">
        <v>7262</v>
      </c>
      <c r="H439" s="803"/>
      <c r="I439" s="803"/>
      <c r="J439" s="804"/>
      <c r="K439" s="805" t="e">
        <f t="shared" si="91"/>
        <v>#REF!</v>
      </c>
      <c r="L439" s="806" t="e">
        <f t="shared" si="90"/>
        <v>#REF!</v>
      </c>
      <c r="M439" s="401"/>
      <c r="N439" s="378"/>
      <c r="O439" s="378"/>
    </row>
    <row r="440" spans="1:15">
      <c r="B440" s="799">
        <v>6092</v>
      </c>
      <c r="C440" s="800" t="s">
        <v>898</v>
      </c>
      <c r="D440" s="799" t="s">
        <v>899</v>
      </c>
      <c r="E440" s="799">
        <v>6.5599999427795401</v>
      </c>
      <c r="F440" s="801">
        <v>2000</v>
      </c>
      <c r="G440" s="802">
        <v>13120</v>
      </c>
      <c r="H440" s="803"/>
      <c r="I440" s="803"/>
      <c r="J440" s="804"/>
      <c r="K440" s="805" t="e">
        <f t="shared" si="91"/>
        <v>#REF!</v>
      </c>
      <c r="L440" s="806" t="e">
        <f t="shared" si="90"/>
        <v>#REF!</v>
      </c>
      <c r="M440" s="401"/>
      <c r="N440" s="378"/>
      <c r="O440" s="378"/>
    </row>
    <row r="441" spans="1:15">
      <c r="B441" s="799">
        <v>6567</v>
      </c>
      <c r="C441" s="800" t="s">
        <v>1085</v>
      </c>
      <c r="D441" s="799" t="s">
        <v>897</v>
      </c>
      <c r="E441" s="799">
        <v>3.9999999105930301E-2</v>
      </c>
      <c r="F441" s="801">
        <v>39036</v>
      </c>
      <c r="G441" s="802">
        <v>1562</v>
      </c>
      <c r="H441" s="803"/>
      <c r="I441" s="803"/>
      <c r="J441" s="804"/>
      <c r="K441" s="805" t="e">
        <f t="shared" si="91"/>
        <v>#REF!</v>
      </c>
      <c r="L441" s="806" t="e">
        <f t="shared" si="90"/>
        <v>#REF!</v>
      </c>
      <c r="M441" s="401"/>
      <c r="N441" s="378"/>
      <c r="O441" s="378"/>
    </row>
    <row r="442" spans="1:15" ht="15">
      <c r="B442" s="799">
        <v>7162</v>
      </c>
      <c r="C442" s="800" t="s">
        <v>1121</v>
      </c>
      <c r="D442" s="799" t="s">
        <v>904</v>
      </c>
      <c r="E442" s="799">
        <v>1.29999995231628</v>
      </c>
      <c r="F442" s="801">
        <v>66640</v>
      </c>
      <c r="G442" s="802">
        <v>86632</v>
      </c>
      <c r="H442" s="798"/>
      <c r="I442" s="798"/>
      <c r="J442" s="866"/>
      <c r="K442" s="805" t="e">
        <f t="shared" si="91"/>
        <v>#REF!</v>
      </c>
      <c r="L442" s="806" t="e">
        <f t="shared" si="90"/>
        <v>#REF!</v>
      </c>
      <c r="M442" s="867"/>
      <c r="N442" s="378"/>
      <c r="O442" s="378"/>
    </row>
    <row r="443" spans="1:15">
      <c r="B443" s="799">
        <v>7462</v>
      </c>
      <c r="C443" s="800" t="s">
        <v>912</v>
      </c>
      <c r="D443" s="799" t="s">
        <v>913</v>
      </c>
      <c r="E443" s="799">
        <v>26.25</v>
      </c>
      <c r="F443" s="801">
        <v>1574</v>
      </c>
      <c r="G443" s="802">
        <v>41318</v>
      </c>
      <c r="H443" s="803"/>
      <c r="I443" s="803"/>
      <c r="J443" s="807"/>
      <c r="K443" s="805" t="e">
        <f t="shared" si="91"/>
        <v>#REF!</v>
      </c>
      <c r="L443" s="806" t="e">
        <f t="shared" si="90"/>
        <v>#REF!</v>
      </c>
      <c r="M443" s="392"/>
      <c r="N443" s="378"/>
      <c r="O443" s="378"/>
    </row>
    <row r="444" spans="1:15" ht="30">
      <c r="A444" s="836" t="e">
        <f>VLOOKUP(B444,#REF!,1,0)-B444</f>
        <v>#REF!</v>
      </c>
      <c r="B444" s="795">
        <v>4143</v>
      </c>
      <c r="C444" s="796" t="s">
        <v>1122</v>
      </c>
      <c r="D444" s="795" t="s">
        <v>928</v>
      </c>
      <c r="E444" s="795"/>
      <c r="F444" s="795"/>
      <c r="G444" s="797">
        <v>38152</v>
      </c>
      <c r="H444" s="798">
        <f>SUM(G445:G449)</f>
        <v>38152</v>
      </c>
      <c r="I444" s="798">
        <f>+G444-H444</f>
        <v>0</v>
      </c>
      <c r="J444" s="1753" t="e">
        <f>SUMIF(#REF!,B444,#REF!)</f>
        <v>#REF!</v>
      </c>
      <c r="K444" s="1754"/>
      <c r="L444" s="1755"/>
      <c r="M444" s="1756" t="e">
        <f>+G444*J444</f>
        <v>#REF!</v>
      </c>
      <c r="N444" s="863"/>
      <c r="O444" s="864"/>
    </row>
    <row r="445" spans="1:15">
      <c r="B445" s="799">
        <v>4278</v>
      </c>
      <c r="C445" s="800" t="s">
        <v>896</v>
      </c>
      <c r="D445" s="799" t="s">
        <v>897</v>
      </c>
      <c r="E445" s="799">
        <v>7.0000000298023196E-2</v>
      </c>
      <c r="F445" s="801">
        <v>19843</v>
      </c>
      <c r="G445" s="802">
        <v>1390</v>
      </c>
      <c r="H445" s="803"/>
      <c r="I445" s="803"/>
      <c r="J445" s="804"/>
      <c r="K445" s="805" t="e">
        <f>G445*$J$444</f>
        <v>#REF!</v>
      </c>
      <c r="L445" s="806" t="e">
        <f>K445/$K$1197</f>
        <v>#REF!</v>
      </c>
      <c r="M445" s="401"/>
      <c r="N445" s="378"/>
      <c r="O445" s="378"/>
    </row>
    <row r="446" spans="1:15">
      <c r="B446" s="799">
        <v>6092</v>
      </c>
      <c r="C446" s="800" t="s">
        <v>898</v>
      </c>
      <c r="D446" s="799" t="s">
        <v>899</v>
      </c>
      <c r="E446" s="799">
        <v>0.5</v>
      </c>
      <c r="F446" s="801">
        <v>2000</v>
      </c>
      <c r="G446" s="802">
        <v>1000</v>
      </c>
      <c r="H446" s="803"/>
      <c r="I446" s="803"/>
      <c r="J446" s="804"/>
      <c r="K446" s="805" t="e">
        <f t="shared" ref="K446:K449" si="92">G446*$J$444</f>
        <v>#REF!</v>
      </c>
      <c r="L446" s="806" t="e">
        <f>K446/$K$1197</f>
        <v>#REF!</v>
      </c>
      <c r="M446" s="401"/>
      <c r="N446" s="378"/>
      <c r="O446" s="378"/>
    </row>
    <row r="447" spans="1:15">
      <c r="B447" s="799">
        <v>7080</v>
      </c>
      <c r="C447" s="800" t="s">
        <v>1123</v>
      </c>
      <c r="D447" s="799" t="s">
        <v>928</v>
      </c>
      <c r="E447" s="799">
        <v>1.0299999713897701</v>
      </c>
      <c r="F447" s="801">
        <v>31765</v>
      </c>
      <c r="G447" s="802">
        <v>32718</v>
      </c>
      <c r="H447" s="803"/>
      <c r="I447" s="803"/>
      <c r="J447" s="804"/>
      <c r="K447" s="805" t="e">
        <f t="shared" si="92"/>
        <v>#REF!</v>
      </c>
      <c r="L447" s="806" t="e">
        <f>K447/$K$1197</f>
        <v>#REF!</v>
      </c>
      <c r="M447" s="401"/>
      <c r="N447" s="378"/>
      <c r="O447" s="378"/>
    </row>
    <row r="448" spans="1:15" ht="15">
      <c r="B448" s="799">
        <v>7307</v>
      </c>
      <c r="C448" s="800" t="s">
        <v>1124</v>
      </c>
      <c r="D448" s="799" t="s">
        <v>519</v>
      </c>
      <c r="E448" s="799">
        <v>2.2199999541044201E-2</v>
      </c>
      <c r="F448" s="801">
        <v>89900</v>
      </c>
      <c r="G448" s="802">
        <v>1996</v>
      </c>
      <c r="H448" s="798"/>
      <c r="I448" s="798"/>
      <c r="J448" s="866"/>
      <c r="K448" s="805" t="e">
        <f t="shared" si="92"/>
        <v>#REF!</v>
      </c>
      <c r="L448" s="806" t="e">
        <f>K448/$K$1197</f>
        <v>#REF!</v>
      </c>
      <c r="M448" s="867"/>
      <c r="N448" s="378"/>
      <c r="O448" s="378"/>
    </row>
    <row r="449" spans="1:15">
      <c r="B449" s="799">
        <v>7336</v>
      </c>
      <c r="C449" s="800" t="s">
        <v>1125</v>
      </c>
      <c r="D449" s="799" t="s">
        <v>519</v>
      </c>
      <c r="E449" s="799">
        <v>2.2199999541044201E-2</v>
      </c>
      <c r="F449" s="801">
        <v>47200</v>
      </c>
      <c r="G449" s="802">
        <v>1048</v>
      </c>
      <c r="H449" s="803"/>
      <c r="I449" s="803"/>
      <c r="J449" s="807"/>
      <c r="K449" s="805" t="e">
        <f t="shared" si="92"/>
        <v>#REF!</v>
      </c>
      <c r="L449" s="806" t="e">
        <f>K449/$K$1197</f>
        <v>#REF!</v>
      </c>
      <c r="M449" s="392"/>
      <c r="N449" s="378"/>
      <c r="O449" s="378"/>
    </row>
    <row r="450" spans="1:15" ht="30">
      <c r="A450" s="836" t="e">
        <f>VLOOKUP(B450,#REF!,1,0)-B450</f>
        <v>#REF!</v>
      </c>
      <c r="B450" s="795">
        <v>4144</v>
      </c>
      <c r="C450" s="796" t="s">
        <v>1126</v>
      </c>
      <c r="D450" s="795" t="s">
        <v>928</v>
      </c>
      <c r="E450" s="795"/>
      <c r="F450" s="795"/>
      <c r="G450" s="797">
        <v>77284</v>
      </c>
      <c r="H450" s="798">
        <f>SUM(G451:G455)</f>
        <v>77284</v>
      </c>
      <c r="I450" s="798">
        <f>+G450-H450</f>
        <v>0</v>
      </c>
      <c r="J450" s="1753" t="e">
        <f>SUMIF(#REF!,B450,#REF!)</f>
        <v>#REF!</v>
      </c>
      <c r="K450" s="1754"/>
      <c r="L450" s="1755"/>
      <c r="M450" s="1756" t="e">
        <f>+G450*J450</f>
        <v>#REF!</v>
      </c>
      <c r="N450" s="863"/>
      <c r="O450" s="864"/>
    </row>
    <row r="451" spans="1:15">
      <c r="B451" s="799">
        <v>4278</v>
      </c>
      <c r="C451" s="800" t="s">
        <v>896</v>
      </c>
      <c r="D451" s="799" t="s">
        <v>897</v>
      </c>
      <c r="E451" s="799">
        <v>7.0000000298023196E-2</v>
      </c>
      <c r="F451" s="801">
        <v>19843</v>
      </c>
      <c r="G451" s="802">
        <v>1390</v>
      </c>
      <c r="H451" s="803"/>
      <c r="I451" s="803"/>
      <c r="J451" s="804"/>
      <c r="K451" s="805" t="e">
        <f>G451*$J$450</f>
        <v>#REF!</v>
      </c>
      <c r="L451" s="806" t="e">
        <f>K451/$K$1197</f>
        <v>#REF!</v>
      </c>
      <c r="M451" s="401"/>
      <c r="N451" s="378"/>
      <c r="O451" s="378"/>
    </row>
    <row r="452" spans="1:15">
      <c r="B452" s="799">
        <v>6092</v>
      </c>
      <c r="C452" s="800" t="s">
        <v>898</v>
      </c>
      <c r="D452" s="799" t="s">
        <v>899</v>
      </c>
      <c r="E452" s="799">
        <v>0.5</v>
      </c>
      <c r="F452" s="801">
        <v>2000</v>
      </c>
      <c r="G452" s="802">
        <v>1000</v>
      </c>
      <c r="H452" s="803"/>
      <c r="I452" s="803"/>
      <c r="J452" s="804"/>
      <c r="K452" s="805" t="e">
        <f t="shared" ref="K452:K455" si="93">G452*$J$450</f>
        <v>#REF!</v>
      </c>
      <c r="L452" s="806" t="e">
        <f>K452/$K$1197</f>
        <v>#REF!</v>
      </c>
      <c r="M452" s="401"/>
      <c r="N452" s="378"/>
      <c r="O452" s="378"/>
    </row>
    <row r="453" spans="1:15">
      <c r="B453" s="799">
        <v>7081</v>
      </c>
      <c r="C453" s="800" t="s">
        <v>1127</v>
      </c>
      <c r="D453" s="799" t="s">
        <v>928</v>
      </c>
      <c r="E453" s="799">
        <v>1.0299999713897701</v>
      </c>
      <c r="F453" s="801">
        <v>66655</v>
      </c>
      <c r="G453" s="802">
        <v>68655</v>
      </c>
      <c r="H453" s="803"/>
      <c r="I453" s="803"/>
      <c r="J453" s="871"/>
      <c r="K453" s="805" t="e">
        <f t="shared" si="93"/>
        <v>#REF!</v>
      </c>
      <c r="L453" s="806" t="e">
        <f>K453/$K$1197</f>
        <v>#REF!</v>
      </c>
      <c r="M453" s="401"/>
      <c r="N453" s="378"/>
      <c r="O453" s="378"/>
    </row>
    <row r="454" spans="1:15" ht="15">
      <c r="B454" s="799">
        <v>7307</v>
      </c>
      <c r="C454" s="800" t="s">
        <v>1124</v>
      </c>
      <c r="D454" s="799" t="s">
        <v>519</v>
      </c>
      <c r="E454" s="799">
        <v>4.5499999076127999E-2</v>
      </c>
      <c r="F454" s="801">
        <v>89900</v>
      </c>
      <c r="G454" s="802">
        <v>4091</v>
      </c>
      <c r="H454" s="798"/>
      <c r="I454" s="798"/>
      <c r="J454" s="866"/>
      <c r="K454" s="805" t="e">
        <f t="shared" si="93"/>
        <v>#REF!</v>
      </c>
      <c r="L454" s="806" t="e">
        <f>K454/$K$1197</f>
        <v>#REF!</v>
      </c>
      <c r="M454" s="867"/>
      <c r="N454" s="378"/>
      <c r="O454" s="378"/>
    </row>
    <row r="455" spans="1:15">
      <c r="B455" s="799">
        <v>7336</v>
      </c>
      <c r="C455" s="800" t="s">
        <v>1125</v>
      </c>
      <c r="D455" s="799" t="s">
        <v>519</v>
      </c>
      <c r="E455" s="799">
        <v>4.5499999076127999E-2</v>
      </c>
      <c r="F455" s="801">
        <v>47200</v>
      </c>
      <c r="G455" s="802">
        <v>2148</v>
      </c>
      <c r="H455" s="803"/>
      <c r="I455" s="803"/>
      <c r="J455" s="807"/>
      <c r="K455" s="805" t="e">
        <f t="shared" si="93"/>
        <v>#REF!</v>
      </c>
      <c r="L455" s="806" t="e">
        <f>K455/$K$1197</f>
        <v>#REF!</v>
      </c>
      <c r="M455" s="392"/>
      <c r="N455" s="378"/>
      <c r="O455" s="378"/>
    </row>
    <row r="456" spans="1:15" ht="30">
      <c r="A456" s="836" t="e">
        <f>VLOOKUP(B456,#REF!,1,0)-B456</f>
        <v>#REF!</v>
      </c>
      <c r="B456" s="795">
        <v>4239</v>
      </c>
      <c r="C456" s="796" t="s">
        <v>1128</v>
      </c>
      <c r="D456" s="795" t="s">
        <v>928</v>
      </c>
      <c r="E456" s="795"/>
      <c r="F456" s="795"/>
      <c r="G456" s="797">
        <v>5912</v>
      </c>
      <c r="H456" s="798">
        <f>SUM(G457:G461)</f>
        <v>5912</v>
      </c>
      <c r="I456" s="798">
        <f>+G456-H456</f>
        <v>0</v>
      </c>
      <c r="J456" s="1753" t="e">
        <f>SUMIF(#REF!,B456,#REF!)</f>
        <v>#REF!</v>
      </c>
      <c r="K456" s="1754"/>
      <c r="L456" s="1755"/>
      <c r="M456" s="1756" t="e">
        <f>+G456*J456</f>
        <v>#REF!</v>
      </c>
      <c r="N456" s="863"/>
      <c r="O456" s="864"/>
    </row>
    <row r="457" spans="1:15">
      <c r="B457" s="799">
        <v>4478</v>
      </c>
      <c r="C457" s="800" t="s">
        <v>1129</v>
      </c>
      <c r="D457" s="799" t="s">
        <v>907</v>
      </c>
      <c r="E457" s="799">
        <v>2.0417999543622199E-2</v>
      </c>
      <c r="F457" s="801">
        <v>127444</v>
      </c>
      <c r="G457" s="802">
        <v>2603</v>
      </c>
      <c r="H457" s="803"/>
      <c r="I457" s="803"/>
      <c r="J457" s="804"/>
      <c r="K457" s="805" t="e">
        <f>G457*$J$456</f>
        <v>#REF!</v>
      </c>
      <c r="L457" s="806" t="e">
        <f>K457/$K$1197</f>
        <v>#REF!</v>
      </c>
      <c r="M457" s="401"/>
      <c r="N457" s="378"/>
      <c r="O457" s="378"/>
    </row>
    <row r="458" spans="1:15">
      <c r="B458" s="799">
        <v>6092</v>
      </c>
      <c r="C458" s="800" t="s">
        <v>898</v>
      </c>
      <c r="D458" s="799" t="s">
        <v>899</v>
      </c>
      <c r="E458" s="799">
        <v>4.2925000190734898E-2</v>
      </c>
      <c r="F458" s="801">
        <v>2000</v>
      </c>
      <c r="G458" s="802">
        <v>86</v>
      </c>
      <c r="H458" s="803"/>
      <c r="I458" s="803"/>
      <c r="J458" s="804"/>
      <c r="K458" s="805" t="e">
        <f t="shared" ref="K458:K461" si="94">G458*$J$456</f>
        <v>#REF!</v>
      </c>
      <c r="L458" s="806" t="e">
        <f>K458/$K$1197</f>
        <v>#REF!</v>
      </c>
      <c r="M458" s="401"/>
      <c r="N458" s="378"/>
      <c r="O458" s="378"/>
    </row>
    <row r="459" spans="1:15">
      <c r="B459" s="799">
        <v>6098</v>
      </c>
      <c r="C459" s="800" t="s">
        <v>925</v>
      </c>
      <c r="D459" s="799" t="s">
        <v>926</v>
      </c>
      <c r="E459" s="799">
        <v>5</v>
      </c>
      <c r="F459" s="801">
        <v>23</v>
      </c>
      <c r="G459" s="802">
        <v>115</v>
      </c>
      <c r="H459" s="803"/>
      <c r="I459" s="803"/>
      <c r="J459" s="804"/>
      <c r="K459" s="805" t="e">
        <f t="shared" si="94"/>
        <v>#REF!</v>
      </c>
      <c r="L459" s="806" t="e">
        <f>K459/$K$1197</f>
        <v>#REF!</v>
      </c>
      <c r="M459" s="401"/>
      <c r="N459" s="378"/>
      <c r="O459" s="378"/>
    </row>
    <row r="460" spans="1:15" ht="25.5">
      <c r="B460" s="799">
        <v>7009</v>
      </c>
      <c r="C460" s="800" t="s">
        <v>1130</v>
      </c>
      <c r="D460" s="799" t="s">
        <v>924</v>
      </c>
      <c r="E460" s="799">
        <v>1.9999999552965199E-2</v>
      </c>
      <c r="F460" s="801">
        <v>101829</v>
      </c>
      <c r="G460" s="802">
        <v>2037</v>
      </c>
      <c r="H460" s="803"/>
      <c r="I460" s="803"/>
      <c r="J460" s="804"/>
      <c r="K460" s="805" t="e">
        <f t="shared" si="94"/>
        <v>#REF!</v>
      </c>
      <c r="L460" s="806" t="e">
        <f>K460/$K$1197</f>
        <v>#REF!</v>
      </c>
      <c r="M460" s="401"/>
      <c r="N460" s="378"/>
      <c r="O460" s="378"/>
    </row>
    <row r="461" spans="1:15" ht="25.5">
      <c r="B461" s="799">
        <v>7434</v>
      </c>
      <c r="C461" s="800" t="s">
        <v>1131</v>
      </c>
      <c r="D461" s="799" t="s">
        <v>519</v>
      </c>
      <c r="E461" s="799">
        <v>2.0000000949949E-3</v>
      </c>
      <c r="F461" s="801">
        <v>535000</v>
      </c>
      <c r="G461" s="802">
        <v>1071</v>
      </c>
      <c r="H461" s="798"/>
      <c r="I461" s="798"/>
      <c r="J461" s="869"/>
      <c r="K461" s="805" t="e">
        <f t="shared" si="94"/>
        <v>#REF!</v>
      </c>
      <c r="L461" s="806" t="e">
        <f>K461/$K$1197</f>
        <v>#REF!</v>
      </c>
      <c r="M461" s="870"/>
      <c r="N461" s="378"/>
      <c r="O461" s="378"/>
    </row>
    <row r="462" spans="1:15" ht="45">
      <c r="A462" s="836" t="e">
        <f>VLOOKUP(B462,#REF!,1,0)-B462</f>
        <v>#REF!</v>
      </c>
      <c r="B462" s="795">
        <v>4240</v>
      </c>
      <c r="C462" s="796" t="s">
        <v>1132</v>
      </c>
      <c r="D462" s="795" t="s">
        <v>928</v>
      </c>
      <c r="E462" s="795"/>
      <c r="F462" s="795"/>
      <c r="G462" s="797">
        <v>16824</v>
      </c>
      <c r="H462" s="798">
        <f>SUM(G463)</f>
        <v>16824</v>
      </c>
      <c r="I462" s="798">
        <f>+G462-H462</f>
        <v>0</v>
      </c>
      <c r="J462" s="1753" t="e">
        <f>SUMIF(#REF!,B462,#REF!)</f>
        <v>#REF!</v>
      </c>
      <c r="K462" s="1754"/>
      <c r="L462" s="1755"/>
      <c r="M462" s="1756" t="e">
        <f>+G462*J462</f>
        <v>#REF!</v>
      </c>
      <c r="N462" s="863"/>
      <c r="O462" s="864"/>
    </row>
    <row r="463" spans="1:15">
      <c r="B463" s="799">
        <v>7216</v>
      </c>
      <c r="C463" s="800" t="s">
        <v>1133</v>
      </c>
      <c r="D463" s="799" t="s">
        <v>777</v>
      </c>
      <c r="E463" s="799">
        <v>0.119999997317791</v>
      </c>
      <c r="F463" s="801">
        <v>140192</v>
      </c>
      <c r="G463" s="802">
        <v>16824</v>
      </c>
      <c r="H463" s="803"/>
      <c r="I463" s="803"/>
      <c r="J463" s="807"/>
      <c r="K463" s="865" t="e">
        <f>G463*$J$462</f>
        <v>#REF!</v>
      </c>
      <c r="L463" s="806" t="e">
        <f>K463/$K$1197</f>
        <v>#REF!</v>
      </c>
      <c r="M463" s="392"/>
      <c r="N463" s="378"/>
      <c r="O463" s="378"/>
    </row>
    <row r="464" spans="1:15" ht="30">
      <c r="A464" s="836" t="e">
        <f>VLOOKUP(B464,#REF!,1,0)-B464</f>
        <v>#REF!</v>
      </c>
      <c r="B464" s="795">
        <v>4265</v>
      </c>
      <c r="C464" s="796" t="s">
        <v>1134</v>
      </c>
      <c r="D464" s="795" t="s">
        <v>928</v>
      </c>
      <c r="E464" s="795"/>
      <c r="F464" s="795"/>
      <c r="G464" s="797">
        <v>119072</v>
      </c>
      <c r="H464" s="798">
        <f>SUM(G465:G467)</f>
        <v>119072</v>
      </c>
      <c r="I464" s="798">
        <f>+G464-H464</f>
        <v>0</v>
      </c>
      <c r="J464" s="1753" t="e">
        <f>SUMIF(#REF!,B464,#REF!)</f>
        <v>#REF!</v>
      </c>
      <c r="K464" s="1754"/>
      <c r="L464" s="1755"/>
      <c r="M464" s="1756" t="e">
        <f>+G464*J464</f>
        <v>#REF!</v>
      </c>
      <c r="N464" s="863"/>
      <c r="O464" s="864"/>
    </row>
    <row r="465" spans="1:15">
      <c r="B465" s="799">
        <v>4280</v>
      </c>
      <c r="C465" s="800" t="s">
        <v>932</v>
      </c>
      <c r="D465" s="799" t="s">
        <v>897</v>
      </c>
      <c r="E465" s="799">
        <v>0.62900000810623102</v>
      </c>
      <c r="F465" s="801">
        <v>21629</v>
      </c>
      <c r="G465" s="802">
        <v>13605</v>
      </c>
      <c r="H465" s="803"/>
      <c r="I465" s="803"/>
      <c r="J465" s="804"/>
      <c r="K465" s="805" t="e">
        <f>G465*$J$464</f>
        <v>#REF!</v>
      </c>
      <c r="L465" s="806" t="e">
        <f>K465/$K$1197</f>
        <v>#REF!</v>
      </c>
      <c r="M465" s="401"/>
      <c r="N465" s="378"/>
      <c r="O465" s="378"/>
    </row>
    <row r="466" spans="1:15" ht="15">
      <c r="B466" s="799">
        <v>6092</v>
      </c>
      <c r="C466" s="800" t="s">
        <v>898</v>
      </c>
      <c r="D466" s="799" t="s">
        <v>899</v>
      </c>
      <c r="E466" s="799">
        <v>0.5</v>
      </c>
      <c r="F466" s="801">
        <v>2000</v>
      </c>
      <c r="G466" s="802">
        <v>1000</v>
      </c>
      <c r="H466" s="798"/>
      <c r="I466" s="798"/>
      <c r="J466" s="866"/>
      <c r="K466" s="805" t="e">
        <f t="shared" ref="K466:K467" si="95">G466*$J$464</f>
        <v>#REF!</v>
      </c>
      <c r="L466" s="806" t="e">
        <f>K466/$K$1197</f>
        <v>#REF!</v>
      </c>
      <c r="M466" s="867"/>
      <c r="N466" s="378"/>
      <c r="O466" s="378"/>
    </row>
    <row r="467" spans="1:15">
      <c r="B467" s="799">
        <v>6158</v>
      </c>
      <c r="C467" s="800" t="s">
        <v>1135</v>
      </c>
      <c r="D467" s="799" t="s">
        <v>928</v>
      </c>
      <c r="E467" s="799">
        <v>1</v>
      </c>
      <c r="F467" s="801">
        <v>104467</v>
      </c>
      <c r="G467" s="802">
        <v>104467</v>
      </c>
      <c r="H467" s="803"/>
      <c r="I467" s="803"/>
      <c r="J467" s="807"/>
      <c r="K467" s="805" t="e">
        <f t="shared" si="95"/>
        <v>#REF!</v>
      </c>
      <c r="L467" s="806" t="e">
        <f>K467/$K$1197</f>
        <v>#REF!</v>
      </c>
      <c r="M467" s="392"/>
      <c r="N467" s="378"/>
      <c r="O467" s="378"/>
    </row>
    <row r="468" spans="1:15" ht="30">
      <c r="A468" s="836" t="e">
        <f>VLOOKUP(B468,#REF!,1,0)-B468</f>
        <v>#REF!</v>
      </c>
      <c r="B468" s="795">
        <v>4266</v>
      </c>
      <c r="C468" s="796" t="s">
        <v>1136</v>
      </c>
      <c r="D468" s="795" t="s">
        <v>904</v>
      </c>
      <c r="E468" s="795"/>
      <c r="F468" s="795"/>
      <c r="G468" s="797">
        <v>48624</v>
      </c>
      <c r="H468" s="798">
        <f>SUM(G469:G470)</f>
        <v>48624</v>
      </c>
      <c r="I468" s="798">
        <f>+G468-H468</f>
        <v>0</v>
      </c>
      <c r="J468" s="1753" t="e">
        <f>SUMIF(#REF!,B468,#REF!)</f>
        <v>#REF!</v>
      </c>
      <c r="K468" s="1754"/>
      <c r="L468" s="1755"/>
      <c r="M468" s="1756" t="e">
        <f>+G468*J468</f>
        <v>#REF!</v>
      </c>
      <c r="N468" s="863"/>
      <c r="O468" s="864"/>
    </row>
    <row r="469" spans="1:15">
      <c r="B469" s="799">
        <v>4278</v>
      </c>
      <c r="C469" s="800" t="s">
        <v>896</v>
      </c>
      <c r="D469" s="799" t="s">
        <v>897</v>
      </c>
      <c r="E469" s="799">
        <v>2.4000000953674299</v>
      </c>
      <c r="F469" s="801">
        <v>19843</v>
      </c>
      <c r="G469" s="802">
        <v>47624</v>
      </c>
      <c r="H469" s="803"/>
      <c r="I469" s="803"/>
      <c r="J469" s="804"/>
      <c r="K469" s="805" t="e">
        <f>G469*$J$468</f>
        <v>#REF!</v>
      </c>
      <c r="L469" s="806" t="e">
        <f>K469/$K$1197</f>
        <v>#REF!</v>
      </c>
      <c r="M469" s="401"/>
      <c r="N469" s="378"/>
      <c r="O469" s="378"/>
    </row>
    <row r="470" spans="1:15">
      <c r="B470" s="799">
        <v>6092</v>
      </c>
      <c r="C470" s="800" t="s">
        <v>898</v>
      </c>
      <c r="D470" s="799" t="s">
        <v>899</v>
      </c>
      <c r="E470" s="799">
        <v>0.5</v>
      </c>
      <c r="F470" s="801">
        <v>2000</v>
      </c>
      <c r="G470" s="802">
        <v>1000</v>
      </c>
      <c r="H470" s="803"/>
      <c r="I470" s="803"/>
      <c r="J470" s="807"/>
      <c r="K470" s="805" t="e">
        <f>G470*$J$468</f>
        <v>#REF!</v>
      </c>
      <c r="L470" s="806" t="e">
        <f>K470/$K$1197</f>
        <v>#REF!</v>
      </c>
      <c r="M470" s="392"/>
      <c r="N470" s="378"/>
      <c r="O470" s="378"/>
    </row>
    <row r="471" spans="1:15" ht="15">
      <c r="A471" s="836" t="e">
        <f>VLOOKUP(B471,#REF!,1,0)-B471</f>
        <v>#REF!</v>
      </c>
      <c r="B471" s="795">
        <v>4301</v>
      </c>
      <c r="C471" s="796" t="s">
        <v>1137</v>
      </c>
      <c r="D471" s="795" t="s">
        <v>928</v>
      </c>
      <c r="E471" s="795"/>
      <c r="F471" s="795"/>
      <c r="G471" s="797">
        <v>417080</v>
      </c>
      <c r="H471" s="798">
        <f>SUM(G472:G479)</f>
        <v>417080</v>
      </c>
      <c r="I471" s="798">
        <f>+G471-H471</f>
        <v>0</v>
      </c>
      <c r="J471" s="1753" t="e">
        <f>SUMIF(#REF!,B471,#REF!)</f>
        <v>#REF!</v>
      </c>
      <c r="K471" s="1754"/>
      <c r="L471" s="1755"/>
      <c r="M471" s="1756" t="e">
        <f>+G471*J471</f>
        <v>#REF!</v>
      </c>
      <c r="N471" s="863"/>
      <c r="O471" s="864"/>
    </row>
    <row r="472" spans="1:15">
      <c r="B472" s="799">
        <v>323</v>
      </c>
      <c r="C472" s="800" t="s">
        <v>971</v>
      </c>
      <c r="D472" s="799" t="s">
        <v>904</v>
      </c>
      <c r="E472" s="799">
        <v>0.230000004172325</v>
      </c>
      <c r="F472" s="801">
        <v>481950</v>
      </c>
      <c r="G472" s="802">
        <v>110849</v>
      </c>
      <c r="H472" s="803"/>
      <c r="I472" s="803"/>
      <c r="J472" s="804"/>
      <c r="K472" s="805" t="e">
        <f>G472*$J$471</f>
        <v>#REF!</v>
      </c>
      <c r="L472" s="806" t="e">
        <f t="shared" ref="L472:L479" si="96">K472/$K$1197</f>
        <v>#REF!</v>
      </c>
      <c r="M472" s="401"/>
      <c r="N472" s="378"/>
      <c r="O472" s="378"/>
    </row>
    <row r="473" spans="1:15">
      <c r="B473" s="799">
        <v>366</v>
      </c>
      <c r="C473" s="800" t="s">
        <v>1103</v>
      </c>
      <c r="D473" s="799" t="s">
        <v>904</v>
      </c>
      <c r="E473" s="799">
        <v>7.0000000298023196E-2</v>
      </c>
      <c r="F473" s="801">
        <v>525980</v>
      </c>
      <c r="G473" s="802">
        <v>36819</v>
      </c>
      <c r="H473" s="803"/>
      <c r="I473" s="803"/>
      <c r="J473" s="804"/>
      <c r="K473" s="805" t="e">
        <f t="shared" ref="K473:K479" si="97">G473*$J$471</f>
        <v>#REF!</v>
      </c>
      <c r="L473" s="806" t="e">
        <f t="shared" si="96"/>
        <v>#REF!</v>
      </c>
      <c r="M473" s="401"/>
      <c r="N473" s="378"/>
      <c r="O473" s="378"/>
    </row>
    <row r="474" spans="1:15" ht="15">
      <c r="B474" s="799">
        <v>1794</v>
      </c>
      <c r="C474" s="800" t="s">
        <v>972</v>
      </c>
      <c r="D474" s="799" t="s">
        <v>973</v>
      </c>
      <c r="E474" s="799">
        <v>1.41600000858306</v>
      </c>
      <c r="F474" s="801">
        <v>6307</v>
      </c>
      <c r="G474" s="802">
        <v>8931</v>
      </c>
      <c r="H474" s="798"/>
      <c r="I474" s="798"/>
      <c r="J474" s="866"/>
      <c r="K474" s="805" t="e">
        <f t="shared" si="97"/>
        <v>#REF!</v>
      </c>
      <c r="L474" s="806" t="e">
        <f t="shared" si="96"/>
        <v>#REF!</v>
      </c>
      <c r="M474" s="867"/>
      <c r="N474" s="378"/>
      <c r="O474" s="378"/>
    </row>
    <row r="475" spans="1:15">
      <c r="B475" s="799">
        <v>2273</v>
      </c>
      <c r="C475" s="800" t="s">
        <v>1071</v>
      </c>
      <c r="D475" s="799" t="s">
        <v>519</v>
      </c>
      <c r="E475" s="799">
        <v>94</v>
      </c>
      <c r="F475" s="801">
        <v>1032</v>
      </c>
      <c r="G475" s="802">
        <v>97008</v>
      </c>
      <c r="H475" s="803"/>
      <c r="I475" s="803"/>
      <c r="J475" s="804"/>
      <c r="K475" s="805" t="e">
        <f t="shared" si="97"/>
        <v>#REF!</v>
      </c>
      <c r="L475" s="806" t="e">
        <f t="shared" si="96"/>
        <v>#REF!</v>
      </c>
      <c r="M475" s="401"/>
      <c r="N475" s="378"/>
      <c r="O475" s="378"/>
    </row>
    <row r="476" spans="1:15">
      <c r="B476" s="799">
        <v>4274</v>
      </c>
      <c r="C476" s="800" t="s">
        <v>915</v>
      </c>
      <c r="D476" s="799" t="s">
        <v>907</v>
      </c>
      <c r="E476" s="799">
        <v>0.25522192622210499</v>
      </c>
      <c r="F476" s="801">
        <v>219159</v>
      </c>
      <c r="G476" s="802">
        <v>55935</v>
      </c>
      <c r="H476" s="803"/>
      <c r="I476" s="803"/>
      <c r="J476" s="804"/>
      <c r="K476" s="805" t="e">
        <f t="shared" si="97"/>
        <v>#REF!</v>
      </c>
      <c r="L476" s="806" t="e">
        <f t="shared" si="96"/>
        <v>#REF!</v>
      </c>
      <c r="M476" s="401"/>
      <c r="N476" s="378"/>
      <c r="O476" s="378"/>
    </row>
    <row r="477" spans="1:15">
      <c r="B477" s="799">
        <v>5038</v>
      </c>
      <c r="C477" s="800" t="s">
        <v>976</v>
      </c>
      <c r="D477" s="799" t="s">
        <v>973</v>
      </c>
      <c r="E477" s="799">
        <v>21.2299995422363</v>
      </c>
      <c r="F477" s="801">
        <v>4570</v>
      </c>
      <c r="G477" s="802">
        <v>97022</v>
      </c>
      <c r="H477" s="803"/>
      <c r="I477" s="803"/>
      <c r="J477" s="804"/>
      <c r="K477" s="805" t="e">
        <f t="shared" si="97"/>
        <v>#REF!</v>
      </c>
      <c r="L477" s="806" t="e">
        <f t="shared" si="96"/>
        <v>#REF!</v>
      </c>
      <c r="M477" s="401"/>
      <c r="N477" s="378"/>
      <c r="O477" s="378"/>
    </row>
    <row r="478" spans="1:15">
      <c r="B478" s="799">
        <v>6092</v>
      </c>
      <c r="C478" s="800" t="s">
        <v>898</v>
      </c>
      <c r="D478" s="799" t="s">
        <v>899</v>
      </c>
      <c r="E478" s="799">
        <v>0.20000000298023199</v>
      </c>
      <c r="F478" s="801">
        <v>2000</v>
      </c>
      <c r="G478" s="802">
        <v>401</v>
      </c>
      <c r="H478" s="803"/>
      <c r="I478" s="803"/>
      <c r="J478" s="804"/>
      <c r="K478" s="805" t="e">
        <f t="shared" si="97"/>
        <v>#REF!</v>
      </c>
      <c r="L478" s="806" t="e">
        <f t="shared" si="96"/>
        <v>#REF!</v>
      </c>
      <c r="M478" s="401"/>
      <c r="N478" s="378"/>
      <c r="O478" s="378"/>
    </row>
    <row r="479" spans="1:15" ht="15">
      <c r="B479" s="799">
        <v>7275</v>
      </c>
      <c r="C479" s="800" t="s">
        <v>1119</v>
      </c>
      <c r="D479" s="799" t="s">
        <v>519</v>
      </c>
      <c r="E479" s="799">
        <v>1</v>
      </c>
      <c r="F479" s="801">
        <v>10115</v>
      </c>
      <c r="G479" s="802">
        <v>10115</v>
      </c>
      <c r="H479" s="798"/>
      <c r="I479" s="798"/>
      <c r="J479" s="869"/>
      <c r="K479" s="805" t="e">
        <f t="shared" si="97"/>
        <v>#REF!</v>
      </c>
      <c r="L479" s="806" t="e">
        <f t="shared" si="96"/>
        <v>#REF!</v>
      </c>
      <c r="M479" s="870"/>
      <c r="N479" s="378"/>
      <c r="O479" s="378"/>
    </row>
    <row r="480" spans="1:15" ht="30">
      <c r="A480" s="836" t="e">
        <f>VLOOKUP(B480,#REF!,1,0)-B480</f>
        <v>#REF!</v>
      </c>
      <c r="B480" s="795">
        <v>4331</v>
      </c>
      <c r="C480" s="796" t="s">
        <v>1138</v>
      </c>
      <c r="D480" s="795" t="s">
        <v>519</v>
      </c>
      <c r="E480" s="795"/>
      <c r="F480" s="795"/>
      <c r="G480" s="797">
        <v>958228</v>
      </c>
      <c r="H480" s="798">
        <f>SUM(G481:G488)</f>
        <v>958228</v>
      </c>
      <c r="I480" s="798">
        <f>+G480-H480</f>
        <v>0</v>
      </c>
      <c r="J480" s="1753" t="e">
        <f>SUMIF(#REF!,B480,#REF!)</f>
        <v>#REF!</v>
      </c>
      <c r="K480" s="1754"/>
      <c r="L480" s="1755"/>
      <c r="M480" s="1756" t="e">
        <f>+G480*J480</f>
        <v>#REF!</v>
      </c>
      <c r="N480" s="863"/>
      <c r="O480" s="864"/>
    </row>
    <row r="481" spans="1:15">
      <c r="B481" s="799">
        <v>325</v>
      </c>
      <c r="C481" s="800" t="s">
        <v>1139</v>
      </c>
      <c r="D481" s="799" t="s">
        <v>904</v>
      </c>
      <c r="E481" s="799">
        <v>0.140000000596046</v>
      </c>
      <c r="F481" s="801">
        <v>508130</v>
      </c>
      <c r="G481" s="802">
        <v>71139</v>
      </c>
      <c r="H481" s="803"/>
      <c r="I481" s="803"/>
      <c r="J481" s="804"/>
      <c r="K481" s="805" t="e">
        <f>G481*$J$480</f>
        <v>#REF!</v>
      </c>
      <c r="L481" s="806" t="e">
        <f t="shared" ref="L481:L488" si="98">K481/$K$1197</f>
        <v>#REF!</v>
      </c>
      <c r="M481" s="401"/>
      <c r="N481" s="378"/>
      <c r="O481" s="378"/>
    </row>
    <row r="482" spans="1:15">
      <c r="B482" s="799">
        <v>366</v>
      </c>
      <c r="C482" s="800" t="s">
        <v>1103</v>
      </c>
      <c r="D482" s="799" t="s">
        <v>904</v>
      </c>
      <c r="E482" s="799">
        <v>0.15000000596046401</v>
      </c>
      <c r="F482" s="801">
        <v>525980</v>
      </c>
      <c r="G482" s="802">
        <v>78898</v>
      </c>
      <c r="H482" s="803"/>
      <c r="I482" s="803"/>
      <c r="J482" s="804"/>
      <c r="K482" s="805" t="e">
        <f t="shared" ref="K482:K488" si="99">G482*$J$480</f>
        <v>#REF!</v>
      </c>
      <c r="L482" s="806" t="e">
        <f t="shared" si="98"/>
        <v>#REF!</v>
      </c>
      <c r="M482" s="401"/>
      <c r="N482" s="378"/>
      <c r="O482" s="378"/>
    </row>
    <row r="483" spans="1:15" ht="15">
      <c r="B483" s="799">
        <v>2798</v>
      </c>
      <c r="C483" s="800" t="s">
        <v>989</v>
      </c>
      <c r="D483" s="799" t="s">
        <v>519</v>
      </c>
      <c r="E483" s="799">
        <v>160</v>
      </c>
      <c r="F483" s="801">
        <v>590</v>
      </c>
      <c r="G483" s="802">
        <v>94400</v>
      </c>
      <c r="H483" s="798"/>
      <c r="I483" s="798"/>
      <c r="J483" s="866"/>
      <c r="K483" s="805" t="e">
        <f t="shared" si="99"/>
        <v>#REF!</v>
      </c>
      <c r="L483" s="806" t="e">
        <f t="shared" si="98"/>
        <v>#REF!</v>
      </c>
      <c r="M483" s="867"/>
      <c r="N483" s="378"/>
      <c r="O483" s="378"/>
    </row>
    <row r="484" spans="1:15">
      <c r="B484" s="799">
        <v>4274</v>
      </c>
      <c r="C484" s="800" t="s">
        <v>915</v>
      </c>
      <c r="D484" s="799" t="s">
        <v>907</v>
      </c>
      <c r="E484" s="799">
        <v>0.51044999999999996</v>
      </c>
      <c r="F484" s="801">
        <v>219159</v>
      </c>
      <c r="G484" s="802">
        <v>111870</v>
      </c>
      <c r="H484" s="803"/>
      <c r="I484" s="803"/>
      <c r="J484" s="804"/>
      <c r="K484" s="805" t="e">
        <f t="shared" si="99"/>
        <v>#REF!</v>
      </c>
      <c r="L484" s="806" t="e">
        <f t="shared" si="98"/>
        <v>#REF!</v>
      </c>
      <c r="M484" s="401"/>
      <c r="N484" s="378"/>
      <c r="O484" s="378"/>
    </row>
    <row r="485" spans="1:15">
      <c r="B485" s="799">
        <v>5056</v>
      </c>
      <c r="C485" s="800" t="s">
        <v>1140</v>
      </c>
      <c r="D485" s="799" t="s">
        <v>904</v>
      </c>
      <c r="E485" s="799">
        <v>5.0000000745058101E-2</v>
      </c>
      <c r="F485" s="801">
        <v>508130</v>
      </c>
      <c r="G485" s="802">
        <v>25407</v>
      </c>
      <c r="H485" s="803"/>
      <c r="I485" s="803"/>
      <c r="J485" s="804"/>
      <c r="K485" s="805" t="e">
        <f t="shared" si="99"/>
        <v>#REF!</v>
      </c>
      <c r="L485" s="806" t="e">
        <f t="shared" si="98"/>
        <v>#REF!</v>
      </c>
      <c r="M485" s="401"/>
      <c r="N485" s="378"/>
      <c r="O485" s="378"/>
    </row>
    <row r="486" spans="1:15">
      <c r="B486" s="799">
        <v>6092</v>
      </c>
      <c r="C486" s="800" t="s">
        <v>898</v>
      </c>
      <c r="D486" s="799" t="s">
        <v>899</v>
      </c>
      <c r="E486" s="799">
        <v>0.20000000298023199</v>
      </c>
      <c r="F486" s="801">
        <v>2000</v>
      </c>
      <c r="G486" s="802">
        <v>401</v>
      </c>
      <c r="H486" s="803"/>
      <c r="I486" s="803"/>
      <c r="J486" s="804"/>
      <c r="K486" s="805" t="e">
        <f t="shared" si="99"/>
        <v>#REF!</v>
      </c>
      <c r="L486" s="806" t="e">
        <f t="shared" si="98"/>
        <v>#REF!</v>
      </c>
      <c r="M486" s="401"/>
      <c r="N486" s="378"/>
      <c r="O486" s="378"/>
    </row>
    <row r="487" spans="1:15" ht="15">
      <c r="B487" s="799">
        <v>7266</v>
      </c>
      <c r="C487" s="800" t="s">
        <v>1141</v>
      </c>
      <c r="D487" s="799" t="s">
        <v>519</v>
      </c>
      <c r="E487" s="799">
        <v>1</v>
      </c>
      <c r="F487" s="801">
        <v>22015</v>
      </c>
      <c r="G487" s="802">
        <v>22015</v>
      </c>
      <c r="H487" s="798"/>
      <c r="I487" s="798"/>
      <c r="J487" s="866"/>
      <c r="K487" s="805" t="e">
        <f t="shared" si="99"/>
        <v>#REF!</v>
      </c>
      <c r="L487" s="806" t="e">
        <f t="shared" si="98"/>
        <v>#REF!</v>
      </c>
      <c r="M487" s="867"/>
      <c r="N487" s="378"/>
      <c r="O487" s="378"/>
    </row>
    <row r="488" spans="1:15">
      <c r="B488" s="799">
        <v>7295</v>
      </c>
      <c r="C488" s="800" t="s">
        <v>1142</v>
      </c>
      <c r="D488" s="799" t="s">
        <v>519</v>
      </c>
      <c r="E488" s="799">
        <v>1</v>
      </c>
      <c r="F488" s="801">
        <v>554098</v>
      </c>
      <c r="G488" s="802">
        <v>554098</v>
      </c>
      <c r="H488" s="803"/>
      <c r="I488" s="803"/>
      <c r="J488" s="807"/>
      <c r="K488" s="805" t="e">
        <f t="shared" si="99"/>
        <v>#REF!</v>
      </c>
      <c r="L488" s="806" t="e">
        <f t="shared" si="98"/>
        <v>#REF!</v>
      </c>
      <c r="M488" s="392"/>
      <c r="N488" s="378"/>
      <c r="O488" s="378"/>
    </row>
    <row r="489" spans="1:15" ht="22.15" customHeight="1">
      <c r="A489" s="836" t="e">
        <f>VLOOKUP(B489,#REF!,1,0)-B489</f>
        <v>#REF!</v>
      </c>
      <c r="B489" s="795">
        <v>4332</v>
      </c>
      <c r="C489" s="796" t="s">
        <v>1143</v>
      </c>
      <c r="D489" s="795" t="s">
        <v>519</v>
      </c>
      <c r="E489" s="795"/>
      <c r="F489" s="795"/>
      <c r="G489" s="797">
        <v>3280284</v>
      </c>
      <c r="H489" s="798">
        <f>SUM(G490:G502)</f>
        <v>3280284</v>
      </c>
      <c r="I489" s="798">
        <f>+G489-H489</f>
        <v>0</v>
      </c>
      <c r="J489" s="1753" t="e">
        <f>SUMIF(#REF!,B489,#REF!)</f>
        <v>#REF!</v>
      </c>
      <c r="K489" s="1754"/>
      <c r="L489" s="1755"/>
      <c r="M489" s="1756" t="e">
        <f>+G489*J489</f>
        <v>#REF!</v>
      </c>
      <c r="N489" s="863"/>
      <c r="O489" s="864"/>
    </row>
    <row r="490" spans="1:15">
      <c r="B490" s="799">
        <v>324</v>
      </c>
      <c r="C490" s="800" t="s">
        <v>1070</v>
      </c>
      <c r="D490" s="799" t="s">
        <v>904</v>
      </c>
      <c r="E490" s="799">
        <v>2.3599998950958199</v>
      </c>
      <c r="F490" s="801">
        <v>490280</v>
      </c>
      <c r="G490" s="802">
        <v>1157061</v>
      </c>
      <c r="H490" s="803"/>
      <c r="I490" s="803"/>
      <c r="J490" s="804"/>
      <c r="K490" s="805" t="e">
        <f>G490*$J$489</f>
        <v>#REF!</v>
      </c>
      <c r="L490" s="806" t="e">
        <f t="shared" ref="L490:L502" si="100">K490/$K$1197</f>
        <v>#REF!</v>
      </c>
      <c r="M490" s="401"/>
      <c r="N490" s="378"/>
      <c r="O490" s="378"/>
    </row>
    <row r="491" spans="1:15" ht="15">
      <c r="B491" s="799">
        <v>366</v>
      </c>
      <c r="C491" s="800" t="s">
        <v>1103</v>
      </c>
      <c r="D491" s="799" t="s">
        <v>904</v>
      </c>
      <c r="E491" s="799">
        <v>0.119999997317791</v>
      </c>
      <c r="F491" s="801">
        <v>525980</v>
      </c>
      <c r="G491" s="802">
        <v>63118</v>
      </c>
      <c r="H491" s="798"/>
      <c r="I491" s="798"/>
      <c r="J491" s="866"/>
      <c r="K491" s="805" t="e">
        <f t="shared" ref="K491:K502" si="101">G491*$J$489</f>
        <v>#REF!</v>
      </c>
      <c r="L491" s="806" t="e">
        <f t="shared" si="100"/>
        <v>#REF!</v>
      </c>
      <c r="M491" s="867"/>
      <c r="N491" s="378"/>
      <c r="O491" s="378"/>
    </row>
    <row r="492" spans="1:15">
      <c r="B492" s="799">
        <v>1794</v>
      </c>
      <c r="C492" s="800" t="s">
        <v>972</v>
      </c>
      <c r="D492" s="799" t="s">
        <v>973</v>
      </c>
      <c r="E492" s="799">
        <v>3</v>
      </c>
      <c r="F492" s="801">
        <v>6307</v>
      </c>
      <c r="G492" s="802">
        <v>18921</v>
      </c>
      <c r="H492" s="803"/>
      <c r="I492" s="803"/>
      <c r="J492" s="804"/>
      <c r="K492" s="805" t="e">
        <f t="shared" si="101"/>
        <v>#REF!</v>
      </c>
      <c r="L492" s="806" t="e">
        <f t="shared" si="100"/>
        <v>#REF!</v>
      </c>
      <c r="M492" s="401"/>
      <c r="N492" s="378"/>
      <c r="O492" s="378"/>
    </row>
    <row r="493" spans="1:15">
      <c r="B493" s="799">
        <v>4274</v>
      </c>
      <c r="C493" s="800" t="s">
        <v>915</v>
      </c>
      <c r="D493" s="799" t="s">
        <v>907</v>
      </c>
      <c r="E493" s="799">
        <v>1.53134385244421</v>
      </c>
      <c r="F493" s="801">
        <v>219159</v>
      </c>
      <c r="G493" s="802">
        <v>335608</v>
      </c>
      <c r="H493" s="803"/>
      <c r="I493" s="803"/>
      <c r="J493" s="804"/>
      <c r="K493" s="805" t="e">
        <f t="shared" si="101"/>
        <v>#REF!</v>
      </c>
      <c r="L493" s="806" t="e">
        <f t="shared" si="100"/>
        <v>#REF!</v>
      </c>
      <c r="M493" s="401"/>
      <c r="N493" s="378"/>
      <c r="O493" s="378"/>
    </row>
    <row r="494" spans="1:15">
      <c r="B494" s="799">
        <v>5038</v>
      </c>
      <c r="C494" s="800" t="s">
        <v>976</v>
      </c>
      <c r="D494" s="799" t="s">
        <v>973</v>
      </c>
      <c r="E494" s="799">
        <v>45</v>
      </c>
      <c r="F494" s="801">
        <v>4570</v>
      </c>
      <c r="G494" s="802">
        <v>205650</v>
      </c>
      <c r="H494" s="803"/>
      <c r="I494" s="803"/>
      <c r="J494" s="804"/>
      <c r="K494" s="805" t="e">
        <f t="shared" si="101"/>
        <v>#REF!</v>
      </c>
      <c r="L494" s="806" t="e">
        <f t="shared" si="100"/>
        <v>#REF!</v>
      </c>
      <c r="M494" s="401"/>
      <c r="N494" s="378"/>
      <c r="O494" s="378"/>
    </row>
    <row r="495" spans="1:15">
      <c r="B495" s="799">
        <v>6092</v>
      </c>
      <c r="C495" s="800" t="s">
        <v>898</v>
      </c>
      <c r="D495" s="799" t="s">
        <v>899</v>
      </c>
      <c r="E495" s="799">
        <v>1.93700003623962</v>
      </c>
      <c r="F495" s="801">
        <v>2000</v>
      </c>
      <c r="G495" s="802">
        <v>3875</v>
      </c>
      <c r="H495" s="803"/>
      <c r="I495" s="803"/>
      <c r="J495" s="804"/>
      <c r="K495" s="805" t="e">
        <f t="shared" si="101"/>
        <v>#REF!</v>
      </c>
      <c r="L495" s="806" t="e">
        <f t="shared" si="100"/>
        <v>#REF!</v>
      </c>
      <c r="M495" s="401"/>
      <c r="N495" s="378"/>
      <c r="O495" s="378"/>
    </row>
    <row r="496" spans="1:15" ht="15">
      <c r="B496" s="799">
        <v>6578</v>
      </c>
      <c r="C496" s="800" t="s">
        <v>1111</v>
      </c>
      <c r="D496" s="799" t="s">
        <v>904</v>
      </c>
      <c r="E496" s="799">
        <v>5.0000000745058101E-2</v>
      </c>
      <c r="F496" s="801">
        <v>74970</v>
      </c>
      <c r="G496" s="802">
        <v>3749</v>
      </c>
      <c r="H496" s="798"/>
      <c r="I496" s="798"/>
      <c r="J496" s="866"/>
      <c r="K496" s="805" t="e">
        <f t="shared" si="101"/>
        <v>#REF!</v>
      </c>
      <c r="L496" s="806" t="e">
        <f t="shared" si="100"/>
        <v>#REF!</v>
      </c>
      <c r="M496" s="867"/>
      <c r="N496" s="378"/>
      <c r="O496" s="378"/>
    </row>
    <row r="497" spans="1:15">
      <c r="B497" s="799">
        <v>7088</v>
      </c>
      <c r="C497" s="800" t="s">
        <v>981</v>
      </c>
      <c r="D497" s="799" t="s">
        <v>973</v>
      </c>
      <c r="E497" s="799">
        <v>65</v>
      </c>
      <c r="F497" s="801">
        <v>4522</v>
      </c>
      <c r="G497" s="802">
        <v>293930</v>
      </c>
      <c r="H497" s="803"/>
      <c r="I497" s="803"/>
      <c r="J497" s="804"/>
      <c r="K497" s="805" t="e">
        <f t="shared" si="101"/>
        <v>#REF!</v>
      </c>
      <c r="L497" s="806" t="e">
        <f t="shared" si="100"/>
        <v>#REF!</v>
      </c>
      <c r="M497" s="401"/>
      <c r="N497" s="378"/>
      <c r="O497" s="378"/>
    </row>
    <row r="498" spans="1:15">
      <c r="B498" s="799">
        <v>7256</v>
      </c>
      <c r="C498" s="800" t="s">
        <v>1144</v>
      </c>
      <c r="D498" s="799" t="s">
        <v>519</v>
      </c>
      <c r="E498" s="799">
        <v>3</v>
      </c>
      <c r="F498" s="801">
        <v>12852</v>
      </c>
      <c r="G498" s="802">
        <v>38556</v>
      </c>
      <c r="H498" s="803"/>
      <c r="I498" s="803"/>
      <c r="J498" s="804"/>
      <c r="K498" s="805" t="e">
        <f t="shared" si="101"/>
        <v>#REF!</v>
      </c>
      <c r="L498" s="806" t="e">
        <f t="shared" si="100"/>
        <v>#REF!</v>
      </c>
      <c r="M498" s="401"/>
      <c r="N498" s="378"/>
      <c r="O498" s="378"/>
    </row>
    <row r="499" spans="1:15">
      <c r="B499" s="799">
        <v>7266</v>
      </c>
      <c r="C499" s="800" t="s">
        <v>1141</v>
      </c>
      <c r="D499" s="799" t="s">
        <v>519</v>
      </c>
      <c r="E499" s="799">
        <v>6</v>
      </c>
      <c r="F499" s="801">
        <v>22015</v>
      </c>
      <c r="G499" s="802">
        <v>132090</v>
      </c>
      <c r="H499" s="803"/>
      <c r="I499" s="803"/>
      <c r="J499" s="804"/>
      <c r="K499" s="805" t="e">
        <f t="shared" si="101"/>
        <v>#REF!</v>
      </c>
      <c r="L499" s="806" t="e">
        <f t="shared" si="100"/>
        <v>#REF!</v>
      </c>
      <c r="M499" s="401"/>
      <c r="N499" s="378"/>
      <c r="O499" s="378"/>
    </row>
    <row r="500" spans="1:15">
      <c r="B500" s="799">
        <v>7282</v>
      </c>
      <c r="C500" s="800" t="s">
        <v>1145</v>
      </c>
      <c r="D500" s="799" t="s">
        <v>519</v>
      </c>
      <c r="E500" s="799">
        <v>5</v>
      </c>
      <c r="F500" s="801">
        <v>8400</v>
      </c>
      <c r="G500" s="802">
        <v>42000</v>
      </c>
      <c r="H500" s="803"/>
      <c r="I500" s="803"/>
      <c r="J500" s="804"/>
      <c r="K500" s="805" t="e">
        <f t="shared" si="101"/>
        <v>#REF!</v>
      </c>
      <c r="L500" s="806" t="e">
        <f t="shared" si="100"/>
        <v>#REF!</v>
      </c>
      <c r="M500" s="401"/>
      <c r="N500" s="378"/>
      <c r="O500" s="378"/>
    </row>
    <row r="501" spans="1:15">
      <c r="B501" s="799">
        <v>7289</v>
      </c>
      <c r="C501" s="800" t="s">
        <v>1146</v>
      </c>
      <c r="D501" s="799" t="s">
        <v>519</v>
      </c>
      <c r="E501" s="799">
        <v>125</v>
      </c>
      <c r="F501" s="801">
        <v>4907</v>
      </c>
      <c r="G501" s="802">
        <v>613375</v>
      </c>
      <c r="H501" s="803"/>
      <c r="I501" s="803"/>
      <c r="J501" s="804"/>
      <c r="K501" s="805" t="e">
        <f t="shared" si="101"/>
        <v>#REF!</v>
      </c>
      <c r="L501" s="806" t="e">
        <f t="shared" si="100"/>
        <v>#REF!</v>
      </c>
      <c r="M501" s="401"/>
      <c r="N501" s="378"/>
      <c r="O501" s="378"/>
    </row>
    <row r="502" spans="1:15" ht="15">
      <c r="B502" s="799">
        <v>7291</v>
      </c>
      <c r="C502" s="800" t="s">
        <v>1147</v>
      </c>
      <c r="D502" s="799" t="s">
        <v>519</v>
      </c>
      <c r="E502" s="799">
        <v>1</v>
      </c>
      <c r="F502" s="801">
        <v>372351</v>
      </c>
      <c r="G502" s="802">
        <v>372351</v>
      </c>
      <c r="H502" s="798"/>
      <c r="I502" s="798"/>
      <c r="J502" s="869"/>
      <c r="K502" s="805" t="e">
        <f t="shared" si="101"/>
        <v>#REF!</v>
      </c>
      <c r="L502" s="806" t="e">
        <f t="shared" si="100"/>
        <v>#REF!</v>
      </c>
      <c r="M502" s="870"/>
      <c r="N502" s="378"/>
      <c r="O502" s="378"/>
    </row>
    <row r="503" spans="1:15" ht="74.45" customHeight="1">
      <c r="A503" s="836" t="e">
        <f>VLOOKUP(B503,#REF!,1,0)-B503</f>
        <v>#REF!</v>
      </c>
      <c r="B503" s="795">
        <v>4347</v>
      </c>
      <c r="C503" s="796" t="s">
        <v>1148</v>
      </c>
      <c r="D503" s="795" t="s">
        <v>928</v>
      </c>
      <c r="E503" s="795"/>
      <c r="F503" s="795"/>
      <c r="G503" s="797">
        <v>959002</v>
      </c>
      <c r="H503" s="798">
        <f>SUM(G504:G513)</f>
        <v>959002</v>
      </c>
      <c r="I503" s="798">
        <f>+G503-H503</f>
        <v>0</v>
      </c>
      <c r="J503" s="1753" t="e">
        <f>SUMIF(#REF!,B503,#REF!)</f>
        <v>#REF!</v>
      </c>
      <c r="K503" s="1754"/>
      <c r="L503" s="1755"/>
      <c r="M503" s="1756" t="e">
        <f>+G503*J503</f>
        <v>#REF!</v>
      </c>
      <c r="N503" s="863"/>
      <c r="O503" s="864"/>
    </row>
    <row r="504" spans="1:15" ht="51">
      <c r="B504" s="799">
        <v>3017</v>
      </c>
      <c r="C504" s="800" t="s">
        <v>910</v>
      </c>
      <c r="D504" s="799" t="s">
        <v>904</v>
      </c>
      <c r="E504" s="799">
        <v>2.0280001163482599</v>
      </c>
      <c r="F504" s="801">
        <v>37721</v>
      </c>
      <c r="G504" s="802">
        <v>76499</v>
      </c>
      <c r="H504" s="803"/>
      <c r="I504" s="803"/>
      <c r="J504" s="804"/>
      <c r="K504" s="805" t="e">
        <f>G504*$J$503</f>
        <v>#REF!</v>
      </c>
      <c r="L504" s="806" t="e">
        <f t="shared" ref="L504:L513" si="102">K504/$K$1197</f>
        <v>#REF!</v>
      </c>
      <c r="M504" s="401"/>
      <c r="N504" s="378"/>
      <c r="O504" s="378"/>
    </row>
    <row r="505" spans="1:15" ht="25.5">
      <c r="B505" s="799">
        <v>3024</v>
      </c>
      <c r="C505" s="800" t="s">
        <v>921</v>
      </c>
      <c r="D505" s="799" t="s">
        <v>904</v>
      </c>
      <c r="E505" s="799">
        <v>0.88050001859664895</v>
      </c>
      <c r="F505" s="801">
        <v>121032</v>
      </c>
      <c r="G505" s="802">
        <v>106569</v>
      </c>
      <c r="H505" s="803"/>
      <c r="I505" s="803"/>
      <c r="J505" s="804"/>
      <c r="K505" s="805" t="e">
        <f t="shared" ref="K505:K513" si="103">G505*$J$503</f>
        <v>#REF!</v>
      </c>
      <c r="L505" s="806" t="e">
        <f t="shared" si="102"/>
        <v>#REF!</v>
      </c>
      <c r="M505" s="401"/>
      <c r="N505" s="378"/>
      <c r="O505" s="378"/>
    </row>
    <row r="506" spans="1:15" ht="25.5">
      <c r="B506" s="799">
        <v>3436</v>
      </c>
      <c r="C506" s="800" t="s">
        <v>984</v>
      </c>
      <c r="D506" s="799" t="s">
        <v>904</v>
      </c>
      <c r="E506" s="799">
        <v>0.33660000562667802</v>
      </c>
      <c r="F506" s="801">
        <v>104957</v>
      </c>
      <c r="G506" s="802">
        <v>35329</v>
      </c>
      <c r="H506" s="803"/>
      <c r="I506" s="803"/>
      <c r="J506" s="804"/>
      <c r="K506" s="805" t="e">
        <f t="shared" si="103"/>
        <v>#REF!</v>
      </c>
      <c r="L506" s="806" t="e">
        <f t="shared" si="102"/>
        <v>#REF!</v>
      </c>
      <c r="M506" s="401"/>
      <c r="N506" s="378"/>
      <c r="O506" s="378"/>
    </row>
    <row r="507" spans="1:15" ht="25.5">
      <c r="B507" s="799">
        <v>4266</v>
      </c>
      <c r="C507" s="800" t="s">
        <v>1136</v>
      </c>
      <c r="D507" s="799" t="s">
        <v>904</v>
      </c>
      <c r="E507" s="799">
        <v>1.5550999641418399</v>
      </c>
      <c r="F507" s="801">
        <v>48624</v>
      </c>
      <c r="G507" s="802">
        <v>75616</v>
      </c>
      <c r="H507" s="803"/>
      <c r="I507" s="803"/>
      <c r="J507" s="804"/>
      <c r="K507" s="805" t="e">
        <f t="shared" si="103"/>
        <v>#REF!</v>
      </c>
      <c r="L507" s="806" t="e">
        <f t="shared" si="102"/>
        <v>#REF!</v>
      </c>
      <c r="M507" s="401"/>
      <c r="N507" s="378"/>
      <c r="O507" s="378"/>
    </row>
    <row r="508" spans="1:15">
      <c r="B508" s="799">
        <v>4340</v>
      </c>
      <c r="C508" s="800" t="s">
        <v>1149</v>
      </c>
      <c r="D508" s="799" t="s">
        <v>928</v>
      </c>
      <c r="E508" s="799">
        <v>8</v>
      </c>
      <c r="F508" s="801">
        <v>3484</v>
      </c>
      <c r="G508" s="802">
        <v>27872</v>
      </c>
      <c r="H508" s="803"/>
      <c r="I508" s="803"/>
      <c r="J508" s="804"/>
      <c r="K508" s="805" t="e">
        <f t="shared" si="103"/>
        <v>#REF!</v>
      </c>
      <c r="L508" s="806" t="e">
        <f t="shared" si="102"/>
        <v>#REF!</v>
      </c>
      <c r="M508" s="401"/>
      <c r="N508" s="378"/>
      <c r="O508" s="378"/>
    </row>
    <row r="509" spans="1:15" ht="15">
      <c r="B509" s="799">
        <v>7260</v>
      </c>
      <c r="C509" s="800" t="s">
        <v>900</v>
      </c>
      <c r="D509" s="799" t="s">
        <v>519</v>
      </c>
      <c r="E509" s="799">
        <v>0.33000001311302202</v>
      </c>
      <c r="F509" s="801">
        <v>6426</v>
      </c>
      <c r="G509" s="802">
        <v>2121</v>
      </c>
      <c r="H509" s="798"/>
      <c r="I509" s="798"/>
      <c r="J509" s="866"/>
      <c r="K509" s="805" t="e">
        <f t="shared" si="103"/>
        <v>#REF!</v>
      </c>
      <c r="L509" s="806" t="e">
        <f t="shared" si="102"/>
        <v>#REF!</v>
      </c>
      <c r="M509" s="867"/>
      <c r="N509" s="378"/>
      <c r="O509" s="378"/>
    </row>
    <row r="510" spans="1:15">
      <c r="B510" s="799">
        <v>7305</v>
      </c>
      <c r="C510" s="800" t="s">
        <v>1150</v>
      </c>
      <c r="D510" s="799" t="s">
        <v>928</v>
      </c>
      <c r="E510" s="799">
        <v>8.2399997711181605</v>
      </c>
      <c r="F510" s="801">
        <v>70974</v>
      </c>
      <c r="G510" s="802">
        <v>584826</v>
      </c>
      <c r="H510" s="803"/>
      <c r="I510" s="803"/>
      <c r="J510" s="804"/>
      <c r="K510" s="805" t="e">
        <f t="shared" si="103"/>
        <v>#REF!</v>
      </c>
      <c r="L510" s="806" t="e">
        <f t="shared" si="102"/>
        <v>#REF!</v>
      </c>
      <c r="M510" s="401"/>
      <c r="N510" s="378"/>
      <c r="O510" s="378"/>
    </row>
    <row r="511" spans="1:15">
      <c r="B511" s="799">
        <v>7306</v>
      </c>
      <c r="C511" s="800" t="s">
        <v>1151</v>
      </c>
      <c r="D511" s="799" t="s">
        <v>519</v>
      </c>
      <c r="E511" s="799">
        <v>9.9999997764825804E-3</v>
      </c>
      <c r="F511" s="801">
        <v>26418</v>
      </c>
      <c r="G511" s="802">
        <v>265</v>
      </c>
      <c r="H511" s="803"/>
      <c r="I511" s="803"/>
      <c r="J511" s="804"/>
      <c r="K511" s="805" t="e">
        <f t="shared" si="103"/>
        <v>#REF!</v>
      </c>
      <c r="L511" s="806" t="e">
        <f t="shared" si="102"/>
        <v>#REF!</v>
      </c>
      <c r="M511" s="401"/>
      <c r="N511" s="378"/>
      <c r="O511" s="378"/>
    </row>
    <row r="512" spans="1:15">
      <c r="B512" s="799">
        <v>7307</v>
      </c>
      <c r="C512" s="800" t="s">
        <v>1124</v>
      </c>
      <c r="D512" s="799" t="s">
        <v>519</v>
      </c>
      <c r="E512" s="799">
        <v>0.36399999260902399</v>
      </c>
      <c r="F512" s="801">
        <v>89900</v>
      </c>
      <c r="G512" s="802">
        <v>32724</v>
      </c>
      <c r="H512" s="803"/>
      <c r="I512" s="803"/>
      <c r="J512" s="804"/>
      <c r="K512" s="805" t="e">
        <f t="shared" si="103"/>
        <v>#REF!</v>
      </c>
      <c r="L512" s="806" t="e">
        <f t="shared" si="102"/>
        <v>#REF!</v>
      </c>
      <c r="M512" s="401"/>
      <c r="N512" s="378"/>
      <c r="O512" s="378"/>
    </row>
    <row r="513" spans="1:15">
      <c r="B513" s="799">
        <v>7336</v>
      </c>
      <c r="C513" s="800" t="s">
        <v>1125</v>
      </c>
      <c r="D513" s="799" t="s">
        <v>519</v>
      </c>
      <c r="E513" s="799">
        <v>0.36399999260902399</v>
      </c>
      <c r="F513" s="801">
        <v>47200</v>
      </c>
      <c r="G513" s="802">
        <v>17181</v>
      </c>
      <c r="H513" s="803"/>
      <c r="I513" s="803"/>
      <c r="J513" s="807"/>
      <c r="K513" s="805" t="e">
        <f t="shared" si="103"/>
        <v>#REF!</v>
      </c>
      <c r="L513" s="806" t="e">
        <f t="shared" si="102"/>
        <v>#REF!</v>
      </c>
      <c r="M513" s="392"/>
      <c r="N513" s="378"/>
      <c r="O513" s="378"/>
    </row>
    <row r="514" spans="1:15" ht="30">
      <c r="A514" s="836" t="e">
        <f>VLOOKUP(B514,#REF!,1,0)-B514</f>
        <v>#REF!</v>
      </c>
      <c r="B514" s="795">
        <v>4390</v>
      </c>
      <c r="C514" s="796" t="s">
        <v>1152</v>
      </c>
      <c r="D514" s="795" t="s">
        <v>904</v>
      </c>
      <c r="E514" s="795"/>
      <c r="F514" s="795"/>
      <c r="G514" s="797">
        <v>86551</v>
      </c>
      <c r="H514" s="798">
        <f>SUM(G515:G518)</f>
        <v>86551</v>
      </c>
      <c r="I514" s="798">
        <f>+G514-H514</f>
        <v>0</v>
      </c>
      <c r="J514" s="1753" t="e">
        <f>SUMIF(#REF!,B514,#REF!)</f>
        <v>#REF!</v>
      </c>
      <c r="K514" s="1754"/>
      <c r="L514" s="1755"/>
      <c r="M514" s="1756" t="e">
        <f>+G514*J514</f>
        <v>#REF!</v>
      </c>
      <c r="N514" s="863"/>
      <c r="O514" s="864"/>
    </row>
    <row r="515" spans="1:15">
      <c r="B515" s="799">
        <v>4278</v>
      </c>
      <c r="C515" s="800" t="s">
        <v>896</v>
      </c>
      <c r="D515" s="799" t="s">
        <v>897</v>
      </c>
      <c r="E515" s="799">
        <v>1.8400000333786</v>
      </c>
      <c r="F515" s="801">
        <v>19843</v>
      </c>
      <c r="G515" s="802">
        <v>36512</v>
      </c>
      <c r="H515" s="803"/>
      <c r="I515" s="803"/>
      <c r="J515" s="804"/>
      <c r="K515" s="805" t="e">
        <f>G515*$J$514</f>
        <v>#REF!</v>
      </c>
      <c r="L515" s="806" t="e">
        <f>K515/$K$1197</f>
        <v>#REF!</v>
      </c>
      <c r="M515" s="401"/>
      <c r="N515" s="378"/>
      <c r="O515" s="378"/>
    </row>
    <row r="516" spans="1:15">
      <c r="B516" s="799">
        <v>6092</v>
      </c>
      <c r="C516" s="800" t="s">
        <v>898</v>
      </c>
      <c r="D516" s="799" t="s">
        <v>899</v>
      </c>
      <c r="E516" s="799">
        <v>0.5</v>
      </c>
      <c r="F516" s="801">
        <v>2000</v>
      </c>
      <c r="G516" s="802">
        <v>1000</v>
      </c>
      <c r="H516" s="803"/>
      <c r="I516" s="803"/>
      <c r="J516" s="804"/>
      <c r="K516" s="805" t="e">
        <f t="shared" ref="K516:K518" si="104">G516*$J$514</f>
        <v>#REF!</v>
      </c>
      <c r="L516" s="806" t="e">
        <f>K516/$K$1197</f>
        <v>#REF!</v>
      </c>
      <c r="M516" s="401"/>
      <c r="N516" s="378"/>
      <c r="O516" s="378"/>
    </row>
    <row r="517" spans="1:15">
      <c r="B517" s="799">
        <v>7231</v>
      </c>
      <c r="C517" s="800" t="s">
        <v>911</v>
      </c>
      <c r="D517" s="799" t="s">
        <v>904</v>
      </c>
      <c r="E517" s="799">
        <v>1.29999995231628</v>
      </c>
      <c r="F517" s="801">
        <v>4667</v>
      </c>
      <c r="G517" s="802">
        <v>6068</v>
      </c>
      <c r="H517" s="803"/>
      <c r="I517" s="803"/>
      <c r="J517" s="804"/>
      <c r="K517" s="805" t="e">
        <f t="shared" si="104"/>
        <v>#REF!</v>
      </c>
      <c r="L517" s="806" t="e">
        <f>K517/$K$1197</f>
        <v>#REF!</v>
      </c>
      <c r="M517" s="401"/>
      <c r="N517" s="378"/>
      <c r="O517" s="378"/>
    </row>
    <row r="518" spans="1:15">
      <c r="B518" s="799">
        <v>7462</v>
      </c>
      <c r="C518" s="800" t="s">
        <v>912</v>
      </c>
      <c r="D518" s="799" t="s">
        <v>913</v>
      </c>
      <c r="E518" s="799">
        <v>27.299999237060501</v>
      </c>
      <c r="F518" s="801">
        <v>1574</v>
      </c>
      <c r="G518" s="802">
        <v>42971</v>
      </c>
      <c r="H518" s="803"/>
      <c r="I518" s="803"/>
      <c r="J518" s="807"/>
      <c r="K518" s="805" t="e">
        <f t="shared" si="104"/>
        <v>#REF!</v>
      </c>
      <c r="L518" s="806" t="e">
        <f>K518/$K$1197</f>
        <v>#REF!</v>
      </c>
      <c r="M518" s="392"/>
      <c r="N518" s="378"/>
      <c r="O518" s="378"/>
    </row>
    <row r="519" spans="1:15" ht="30">
      <c r="A519" s="836" t="e">
        <f>VLOOKUP(B519,#REF!,1,0)-B519</f>
        <v>#REF!</v>
      </c>
      <c r="B519" s="795">
        <v>4402</v>
      </c>
      <c r="C519" s="796" t="s">
        <v>1153</v>
      </c>
      <c r="D519" s="795" t="s">
        <v>519</v>
      </c>
      <c r="E519" s="795"/>
      <c r="F519" s="795"/>
      <c r="G519" s="797">
        <v>1080063</v>
      </c>
      <c r="H519" s="798">
        <f>SUM(G520:G523)</f>
        <v>1080063</v>
      </c>
      <c r="I519" s="798">
        <f>+G519-H519</f>
        <v>0</v>
      </c>
      <c r="J519" s="1753" t="e">
        <f>SUMIF(#REF!,B519,#REF!)</f>
        <v>#REF!</v>
      </c>
      <c r="K519" s="1754"/>
      <c r="L519" s="1755"/>
      <c r="M519" s="1756" t="e">
        <f>+G519*J519</f>
        <v>#REF!</v>
      </c>
      <c r="N519" s="863"/>
      <c r="O519" s="864"/>
    </row>
    <row r="520" spans="1:15">
      <c r="B520" s="799">
        <v>4281</v>
      </c>
      <c r="C520" s="800" t="s">
        <v>947</v>
      </c>
      <c r="D520" s="799" t="s">
        <v>897</v>
      </c>
      <c r="E520" s="799">
        <v>0.25</v>
      </c>
      <c r="F520" s="801">
        <v>29764</v>
      </c>
      <c r="G520" s="802">
        <v>7441</v>
      </c>
      <c r="H520" s="803"/>
      <c r="I520" s="803"/>
      <c r="J520" s="804"/>
      <c r="K520" s="805" t="e">
        <f>G520*$J$519</f>
        <v>#REF!</v>
      </c>
      <c r="L520" s="806" t="e">
        <f>K520/$K$1197</f>
        <v>#REF!</v>
      </c>
      <c r="M520" s="401"/>
      <c r="N520" s="378"/>
      <c r="O520" s="378"/>
    </row>
    <row r="521" spans="1:15" ht="25.5">
      <c r="B521" s="799">
        <v>6026</v>
      </c>
      <c r="C521" s="800" t="s">
        <v>966</v>
      </c>
      <c r="D521" s="799" t="s">
        <v>897</v>
      </c>
      <c r="E521" s="799">
        <v>0.25</v>
      </c>
      <c r="F521" s="801">
        <v>157602</v>
      </c>
      <c r="G521" s="802">
        <v>39401</v>
      </c>
      <c r="H521" s="803"/>
      <c r="I521" s="803"/>
      <c r="J521" s="804"/>
      <c r="K521" s="805" t="e">
        <f t="shared" ref="K521:K523" si="105">G521*$J$519</f>
        <v>#REF!</v>
      </c>
      <c r="L521" s="806" t="e">
        <f>K521/$K$1197</f>
        <v>#REF!</v>
      </c>
      <c r="M521" s="401"/>
      <c r="N521" s="378"/>
      <c r="O521" s="378"/>
    </row>
    <row r="522" spans="1:15">
      <c r="B522" s="799">
        <v>6092</v>
      </c>
      <c r="C522" s="800" t="s">
        <v>898</v>
      </c>
      <c r="D522" s="799" t="s">
        <v>899</v>
      </c>
      <c r="E522" s="799">
        <v>0.15000000596046401</v>
      </c>
      <c r="F522" s="801">
        <v>2000</v>
      </c>
      <c r="G522" s="802">
        <v>301</v>
      </c>
      <c r="H522" s="803"/>
      <c r="I522" s="803"/>
      <c r="J522" s="804"/>
      <c r="K522" s="805" t="e">
        <f t="shared" si="105"/>
        <v>#REF!</v>
      </c>
      <c r="L522" s="806" t="e">
        <f>K522/$K$1197</f>
        <v>#REF!</v>
      </c>
      <c r="M522" s="401"/>
      <c r="N522" s="378"/>
      <c r="O522" s="378"/>
    </row>
    <row r="523" spans="1:15" ht="15">
      <c r="B523" s="799">
        <v>7374</v>
      </c>
      <c r="C523" s="800" t="s">
        <v>1154</v>
      </c>
      <c r="D523" s="799" t="s">
        <v>519</v>
      </c>
      <c r="E523" s="799">
        <v>1</v>
      </c>
      <c r="F523" s="801">
        <v>1032920</v>
      </c>
      <c r="G523" s="802">
        <v>1032920</v>
      </c>
      <c r="H523" s="798"/>
      <c r="I523" s="798"/>
      <c r="J523" s="869"/>
      <c r="K523" s="805" t="e">
        <f t="shared" si="105"/>
        <v>#REF!</v>
      </c>
      <c r="L523" s="806" t="e">
        <f>K523/$K$1197</f>
        <v>#REF!</v>
      </c>
      <c r="M523" s="870"/>
      <c r="N523" s="378"/>
      <c r="O523" s="378"/>
    </row>
    <row r="524" spans="1:15" ht="30">
      <c r="A524" s="836" t="e">
        <f>VLOOKUP(B524,#REF!,1,0)-B524</f>
        <v>#REF!</v>
      </c>
      <c r="B524" s="795">
        <v>4403</v>
      </c>
      <c r="C524" s="796" t="s">
        <v>1155</v>
      </c>
      <c r="D524" s="795" t="s">
        <v>519</v>
      </c>
      <c r="E524" s="795"/>
      <c r="F524" s="795"/>
      <c r="G524" s="797">
        <v>5926903</v>
      </c>
      <c r="H524" s="798">
        <f>SUM(G525:G528)</f>
        <v>5926903</v>
      </c>
      <c r="I524" s="798">
        <f>+G524-H524</f>
        <v>0</v>
      </c>
      <c r="J524" s="1753" t="e">
        <f>SUMIF(#REF!,B524,#REF!)</f>
        <v>#REF!</v>
      </c>
      <c r="K524" s="1754"/>
      <c r="L524" s="1755"/>
      <c r="M524" s="1756" t="e">
        <f>+G524*J524</f>
        <v>#REF!</v>
      </c>
      <c r="N524" s="863"/>
      <c r="O524" s="864"/>
    </row>
    <row r="525" spans="1:15">
      <c r="B525" s="799">
        <v>4281</v>
      </c>
      <c r="C525" s="800" t="s">
        <v>947</v>
      </c>
      <c r="D525" s="799" t="s">
        <v>897</v>
      </c>
      <c r="E525" s="799">
        <v>0.49997736019923</v>
      </c>
      <c r="F525" s="801">
        <v>29764</v>
      </c>
      <c r="G525" s="802">
        <v>14882</v>
      </c>
      <c r="H525" s="803"/>
      <c r="I525" s="803"/>
      <c r="J525" s="804"/>
      <c r="K525" s="805" t="e">
        <f>G525*$J$524</f>
        <v>#REF!</v>
      </c>
      <c r="L525" s="806" t="e">
        <f>K525/$K$1197</f>
        <v>#REF!</v>
      </c>
      <c r="M525" s="401"/>
      <c r="N525" s="378"/>
      <c r="O525" s="378"/>
    </row>
    <row r="526" spans="1:15" ht="25.5">
      <c r="B526" s="799">
        <v>6026</v>
      </c>
      <c r="C526" s="800" t="s">
        <v>966</v>
      </c>
      <c r="D526" s="799" t="s">
        <v>897</v>
      </c>
      <c r="E526" s="799">
        <v>0.5</v>
      </c>
      <c r="F526" s="801">
        <v>157602</v>
      </c>
      <c r="G526" s="802">
        <v>78801</v>
      </c>
      <c r="H526" s="803"/>
      <c r="I526" s="803"/>
      <c r="J526" s="804"/>
      <c r="K526" s="805" t="e">
        <f t="shared" ref="K526:K528" si="106">G526*$J$524</f>
        <v>#REF!</v>
      </c>
      <c r="L526" s="806" t="e">
        <f>K526/$K$1197</f>
        <v>#REF!</v>
      </c>
      <c r="M526" s="401"/>
      <c r="N526" s="378"/>
      <c r="O526" s="378"/>
    </row>
    <row r="527" spans="1:15">
      <c r="B527" s="799">
        <v>6092</v>
      </c>
      <c r="C527" s="800" t="s">
        <v>898</v>
      </c>
      <c r="D527" s="799" t="s">
        <v>899</v>
      </c>
      <c r="E527" s="799">
        <v>0.20000000298023199</v>
      </c>
      <c r="F527" s="801">
        <v>2000</v>
      </c>
      <c r="G527" s="802">
        <v>401</v>
      </c>
      <c r="H527" s="803"/>
      <c r="I527" s="803"/>
      <c r="J527" s="804"/>
      <c r="K527" s="805" t="e">
        <f t="shared" si="106"/>
        <v>#REF!</v>
      </c>
      <c r="L527" s="806" t="e">
        <f>K527/$K$1197</f>
        <v>#REF!</v>
      </c>
      <c r="M527" s="401"/>
      <c r="N527" s="378"/>
      <c r="O527" s="378"/>
    </row>
    <row r="528" spans="1:15">
      <c r="B528" s="799">
        <v>7376</v>
      </c>
      <c r="C528" s="800" t="s">
        <v>1156</v>
      </c>
      <c r="D528" s="799" t="s">
        <v>519</v>
      </c>
      <c r="E528" s="799">
        <v>1</v>
      </c>
      <c r="F528" s="801">
        <v>5832819</v>
      </c>
      <c r="G528" s="802">
        <v>5832819</v>
      </c>
      <c r="H528" s="803"/>
      <c r="I528" s="803"/>
      <c r="J528" s="807"/>
      <c r="K528" s="805" t="e">
        <f t="shared" si="106"/>
        <v>#REF!</v>
      </c>
      <c r="L528" s="806" t="e">
        <f>K528/$K$1197</f>
        <v>#REF!</v>
      </c>
      <c r="M528" s="392"/>
      <c r="N528" s="378"/>
      <c r="O528" s="378"/>
    </row>
    <row r="529" spans="1:15" ht="15">
      <c r="A529" s="836" t="e">
        <f>VLOOKUP(B529,#REF!,1,0)-B529</f>
        <v>#REF!</v>
      </c>
      <c r="B529" s="795">
        <v>4417</v>
      </c>
      <c r="C529" s="796" t="s">
        <v>1157</v>
      </c>
      <c r="D529" s="795" t="s">
        <v>519</v>
      </c>
      <c r="E529" s="795"/>
      <c r="F529" s="795"/>
      <c r="G529" s="797">
        <v>198755</v>
      </c>
      <c r="H529" s="798">
        <f>SUM(G530:G533)</f>
        <v>198755</v>
      </c>
      <c r="I529" s="798">
        <f>+G529-H529</f>
        <v>0</v>
      </c>
      <c r="J529" s="1753" t="e">
        <f>SUMIF(#REF!,B529,#REF!)</f>
        <v>#REF!</v>
      </c>
      <c r="K529" s="1754"/>
      <c r="L529" s="1755"/>
      <c r="M529" s="1756" t="e">
        <f>+G529*J529</f>
        <v>#REF!</v>
      </c>
      <c r="N529" s="863"/>
      <c r="O529" s="864"/>
    </row>
    <row r="530" spans="1:15">
      <c r="B530" s="799">
        <v>4280</v>
      </c>
      <c r="C530" s="800" t="s">
        <v>932</v>
      </c>
      <c r="D530" s="799" t="s">
        <v>897</v>
      </c>
      <c r="E530" s="799">
        <v>0.40000000596046398</v>
      </c>
      <c r="F530" s="801">
        <v>21629</v>
      </c>
      <c r="G530" s="802">
        <v>8652</v>
      </c>
      <c r="H530" s="803"/>
      <c r="I530" s="803"/>
      <c r="J530" s="804"/>
      <c r="K530" s="805" t="e">
        <f>G530*$J$529</f>
        <v>#REF!</v>
      </c>
      <c r="L530" s="806" t="e">
        <f>K530/$K$1197</f>
        <v>#REF!</v>
      </c>
      <c r="M530" s="401"/>
      <c r="N530" s="378"/>
      <c r="O530" s="378"/>
    </row>
    <row r="531" spans="1:15">
      <c r="B531" s="799">
        <v>6092</v>
      </c>
      <c r="C531" s="800" t="s">
        <v>898</v>
      </c>
      <c r="D531" s="799" t="s">
        <v>899</v>
      </c>
      <c r="E531" s="799">
        <v>0.5</v>
      </c>
      <c r="F531" s="801">
        <v>2000</v>
      </c>
      <c r="G531" s="802">
        <v>1000</v>
      </c>
      <c r="H531" s="803"/>
      <c r="I531" s="803"/>
      <c r="J531" s="804"/>
      <c r="K531" s="805" t="e">
        <f t="shared" ref="K531:K533" si="107">G531*$J$529</f>
        <v>#REF!</v>
      </c>
      <c r="L531" s="806" t="e">
        <f>K531/$K$1197</f>
        <v>#REF!</v>
      </c>
      <c r="M531" s="401"/>
      <c r="N531" s="378"/>
      <c r="O531" s="378"/>
    </row>
    <row r="532" spans="1:15" ht="15">
      <c r="B532" s="799">
        <v>7236</v>
      </c>
      <c r="C532" s="800" t="s">
        <v>934</v>
      </c>
      <c r="D532" s="799" t="s">
        <v>519</v>
      </c>
      <c r="E532" s="799">
        <v>2.2199999541044201E-2</v>
      </c>
      <c r="F532" s="801">
        <v>28166</v>
      </c>
      <c r="G532" s="802">
        <v>626</v>
      </c>
      <c r="H532" s="798"/>
      <c r="I532" s="798"/>
      <c r="J532" s="866"/>
      <c r="K532" s="805" t="e">
        <f t="shared" si="107"/>
        <v>#REF!</v>
      </c>
      <c r="L532" s="806" t="e">
        <f>K532/$K$1197</f>
        <v>#REF!</v>
      </c>
      <c r="M532" s="867"/>
      <c r="N532" s="378"/>
      <c r="O532" s="378"/>
    </row>
    <row r="533" spans="1:15">
      <c r="B533" s="799">
        <v>7389</v>
      </c>
      <c r="C533" s="800" t="s">
        <v>1158</v>
      </c>
      <c r="D533" s="799" t="s">
        <v>519</v>
      </c>
      <c r="E533" s="799">
        <v>1</v>
      </c>
      <c r="F533" s="801">
        <v>188477</v>
      </c>
      <c r="G533" s="802">
        <v>188477</v>
      </c>
      <c r="H533" s="803"/>
      <c r="I533" s="803"/>
      <c r="J533" s="807"/>
      <c r="K533" s="805" t="e">
        <f t="shared" si="107"/>
        <v>#REF!</v>
      </c>
      <c r="L533" s="806" t="e">
        <f>K533/$K$1197</f>
        <v>#REF!</v>
      </c>
      <c r="M533" s="392"/>
      <c r="N533" s="378"/>
      <c r="O533" s="378"/>
    </row>
    <row r="534" spans="1:15" ht="30">
      <c r="A534" s="836" t="e">
        <f>VLOOKUP(B534,#REF!,1,0)-B534</f>
        <v>#REF!</v>
      </c>
      <c r="B534" s="795">
        <v>4420</v>
      </c>
      <c r="C534" s="796" t="s">
        <v>1159</v>
      </c>
      <c r="D534" s="795" t="s">
        <v>519</v>
      </c>
      <c r="E534" s="795"/>
      <c r="F534" s="795"/>
      <c r="G534" s="797">
        <v>102122</v>
      </c>
      <c r="H534" s="798">
        <f>SUM(G535:G538)</f>
        <v>102122</v>
      </c>
      <c r="I534" s="798">
        <f>+G534-H534</f>
        <v>0</v>
      </c>
      <c r="J534" s="1753" t="e">
        <f>SUMIF(#REF!,B534,#REF!)</f>
        <v>#REF!</v>
      </c>
      <c r="K534" s="1754"/>
      <c r="L534" s="1755"/>
      <c r="M534" s="1756" t="e">
        <f>+G534*J534</f>
        <v>#REF!</v>
      </c>
      <c r="N534" s="863"/>
      <c r="O534" s="864"/>
    </row>
    <row r="535" spans="1:15">
      <c r="B535" s="799">
        <v>4280</v>
      </c>
      <c r="C535" s="800" t="s">
        <v>932</v>
      </c>
      <c r="D535" s="799" t="s">
        <v>897</v>
      </c>
      <c r="E535" s="799">
        <v>0.25</v>
      </c>
      <c r="F535" s="801">
        <v>21629</v>
      </c>
      <c r="G535" s="802">
        <v>5408</v>
      </c>
      <c r="H535" s="803"/>
      <c r="I535" s="803"/>
      <c r="J535" s="804"/>
      <c r="K535" s="805" t="e">
        <f>G535*$J$534</f>
        <v>#REF!</v>
      </c>
      <c r="L535" s="806" t="e">
        <f>K535/$K$1197</f>
        <v>#REF!</v>
      </c>
      <c r="M535" s="401"/>
      <c r="N535" s="378"/>
      <c r="O535" s="378"/>
    </row>
    <row r="536" spans="1:15">
      <c r="B536" s="799">
        <v>6092</v>
      </c>
      <c r="C536" s="800" t="s">
        <v>898</v>
      </c>
      <c r="D536" s="799" t="s">
        <v>899</v>
      </c>
      <c r="E536" s="799">
        <v>0.5</v>
      </c>
      <c r="F536" s="801">
        <v>2000</v>
      </c>
      <c r="G536" s="802">
        <v>1000</v>
      </c>
      <c r="H536" s="803"/>
      <c r="I536" s="803"/>
      <c r="J536" s="804"/>
      <c r="K536" s="805" t="e">
        <f t="shared" ref="K536:K538" si="108">G536*$J$534</f>
        <v>#REF!</v>
      </c>
      <c r="L536" s="806" t="e">
        <f>K536/$K$1197</f>
        <v>#REF!</v>
      </c>
      <c r="M536" s="401"/>
      <c r="N536" s="378"/>
      <c r="O536" s="378"/>
    </row>
    <row r="537" spans="1:15">
      <c r="B537" s="799">
        <v>7236</v>
      </c>
      <c r="C537" s="800" t="s">
        <v>934</v>
      </c>
      <c r="D537" s="799" t="s">
        <v>519</v>
      </c>
      <c r="E537" s="799">
        <v>9.9999997764825804E-3</v>
      </c>
      <c r="F537" s="801">
        <v>28166</v>
      </c>
      <c r="G537" s="802">
        <v>282</v>
      </c>
      <c r="H537" s="803"/>
      <c r="I537" s="803"/>
      <c r="J537" s="804"/>
      <c r="K537" s="805" t="e">
        <f t="shared" si="108"/>
        <v>#REF!</v>
      </c>
      <c r="L537" s="806" t="e">
        <f>K537/$K$1197</f>
        <v>#REF!</v>
      </c>
      <c r="M537" s="401"/>
      <c r="N537" s="378"/>
      <c r="O537" s="378"/>
    </row>
    <row r="538" spans="1:15">
      <c r="B538" s="799">
        <v>7410</v>
      </c>
      <c r="C538" s="800" t="s">
        <v>1160</v>
      </c>
      <c r="D538" s="799" t="s">
        <v>519</v>
      </c>
      <c r="E538" s="799">
        <v>1</v>
      </c>
      <c r="F538" s="801">
        <v>95432</v>
      </c>
      <c r="G538" s="802">
        <v>95432</v>
      </c>
      <c r="H538" s="803"/>
      <c r="I538" s="803"/>
      <c r="J538" s="807"/>
      <c r="K538" s="805" t="e">
        <f t="shared" si="108"/>
        <v>#REF!</v>
      </c>
      <c r="L538" s="806" t="e">
        <f>K538/$K$1197</f>
        <v>#REF!</v>
      </c>
      <c r="M538" s="392"/>
      <c r="N538" s="378"/>
      <c r="O538" s="378"/>
    </row>
    <row r="539" spans="1:15" ht="30">
      <c r="A539" s="836" t="e">
        <f>VLOOKUP(B539,#REF!,1,0)-B539</f>
        <v>#REF!</v>
      </c>
      <c r="B539" s="795">
        <v>4489</v>
      </c>
      <c r="C539" s="796" t="s">
        <v>1161</v>
      </c>
      <c r="D539" s="795" t="s">
        <v>904</v>
      </c>
      <c r="E539" s="795"/>
      <c r="F539" s="795"/>
      <c r="G539" s="797">
        <v>158963</v>
      </c>
      <c r="H539" s="798">
        <f>SUM(G540:G545)</f>
        <v>158963</v>
      </c>
      <c r="I539" s="798">
        <f>+G539-H539</f>
        <v>0</v>
      </c>
      <c r="J539" s="1753" t="e">
        <f>SUMIF(#REF!,B539,#REF!)</f>
        <v>#REF!</v>
      </c>
      <c r="K539" s="1754"/>
      <c r="L539" s="1755"/>
      <c r="M539" s="1756" t="e">
        <f>+G539*J539</f>
        <v>#REF!</v>
      </c>
      <c r="N539" s="863"/>
      <c r="O539" s="864"/>
    </row>
    <row r="540" spans="1:15">
      <c r="B540" s="799">
        <v>4274</v>
      </c>
      <c r="C540" s="800" t="s">
        <v>915</v>
      </c>
      <c r="D540" s="799" t="s">
        <v>907</v>
      </c>
      <c r="E540" s="799">
        <v>8.5040971959382303E-2</v>
      </c>
      <c r="F540" s="801">
        <v>219159</v>
      </c>
      <c r="G540" s="802">
        <v>18638</v>
      </c>
      <c r="H540" s="803"/>
      <c r="I540" s="803"/>
      <c r="J540" s="804"/>
      <c r="K540" s="805" t="e">
        <f t="shared" ref="K540:K545" si="109">G540*$J$539</f>
        <v>#REF!</v>
      </c>
      <c r="L540" s="806" t="e">
        <f t="shared" ref="L540:L545" si="110">K540/$K$1197</f>
        <v>#REF!</v>
      </c>
      <c r="M540" s="401"/>
      <c r="N540" s="378"/>
      <c r="O540" s="378"/>
    </row>
    <row r="541" spans="1:15" ht="25.5">
      <c r="B541" s="799">
        <v>5661</v>
      </c>
      <c r="C541" s="800" t="s">
        <v>923</v>
      </c>
      <c r="D541" s="799" t="s">
        <v>924</v>
      </c>
      <c r="E541" s="799">
        <v>8.3300001919269603E-2</v>
      </c>
      <c r="F541" s="801">
        <v>59500</v>
      </c>
      <c r="G541" s="802">
        <v>4957</v>
      </c>
      <c r="H541" s="798"/>
      <c r="I541" s="798"/>
      <c r="J541" s="866"/>
      <c r="K541" s="873" t="e">
        <f t="shared" si="109"/>
        <v>#REF!</v>
      </c>
      <c r="L541" s="806" t="e">
        <f t="shared" si="110"/>
        <v>#REF!</v>
      </c>
      <c r="M541" s="867"/>
      <c r="N541" s="378"/>
      <c r="O541" s="378"/>
    </row>
    <row r="542" spans="1:15">
      <c r="B542" s="799">
        <v>6092</v>
      </c>
      <c r="C542" s="800" t="s">
        <v>898</v>
      </c>
      <c r="D542" s="799" t="s">
        <v>899</v>
      </c>
      <c r="E542" s="799">
        <v>0.5</v>
      </c>
      <c r="F542" s="801">
        <v>2000</v>
      </c>
      <c r="G542" s="802">
        <v>1000</v>
      </c>
      <c r="H542" s="803"/>
      <c r="I542" s="803"/>
      <c r="J542" s="804"/>
      <c r="K542" s="805" t="e">
        <f t="shared" si="109"/>
        <v>#REF!</v>
      </c>
      <c r="L542" s="806" t="e">
        <f t="shared" si="110"/>
        <v>#REF!</v>
      </c>
      <c r="M542" s="401"/>
      <c r="N542" s="378"/>
      <c r="O542" s="378"/>
    </row>
    <row r="543" spans="1:15">
      <c r="B543" s="799">
        <v>6098</v>
      </c>
      <c r="C543" s="800" t="s">
        <v>925</v>
      </c>
      <c r="D543" s="799" t="s">
        <v>926</v>
      </c>
      <c r="E543" s="799">
        <v>10</v>
      </c>
      <c r="F543" s="801">
        <v>23</v>
      </c>
      <c r="G543" s="802">
        <v>230</v>
      </c>
      <c r="H543" s="803"/>
      <c r="I543" s="803"/>
      <c r="J543" s="804"/>
      <c r="K543" s="805" t="e">
        <f t="shared" si="109"/>
        <v>#REF!</v>
      </c>
      <c r="L543" s="806" t="e">
        <f t="shared" si="110"/>
        <v>#REF!</v>
      </c>
      <c r="M543" s="401"/>
      <c r="N543" s="378"/>
      <c r="O543" s="378"/>
    </row>
    <row r="544" spans="1:15">
      <c r="B544" s="799">
        <v>7161</v>
      </c>
      <c r="C544" s="800" t="s">
        <v>1162</v>
      </c>
      <c r="D544" s="799" t="s">
        <v>904</v>
      </c>
      <c r="E544" s="799">
        <v>1.29999995231628</v>
      </c>
      <c r="F544" s="801">
        <v>71400</v>
      </c>
      <c r="G544" s="802">
        <v>92820</v>
      </c>
      <c r="H544" s="803"/>
      <c r="I544" s="803"/>
      <c r="J544" s="804"/>
      <c r="K544" s="805" t="e">
        <f t="shared" si="109"/>
        <v>#REF!</v>
      </c>
      <c r="L544" s="806" t="e">
        <f t="shared" si="110"/>
        <v>#REF!</v>
      </c>
      <c r="M544" s="401"/>
      <c r="N544" s="378"/>
      <c r="O544" s="378"/>
    </row>
    <row r="545" spans="1:15">
      <c r="B545" s="799">
        <v>7462</v>
      </c>
      <c r="C545" s="800" t="s">
        <v>912</v>
      </c>
      <c r="D545" s="799" t="s">
        <v>913</v>
      </c>
      <c r="E545" s="799">
        <v>26.25</v>
      </c>
      <c r="F545" s="801">
        <v>1574</v>
      </c>
      <c r="G545" s="802">
        <v>41318</v>
      </c>
      <c r="H545" s="803"/>
      <c r="I545" s="803"/>
      <c r="J545" s="807"/>
      <c r="K545" s="865" t="e">
        <f t="shared" si="109"/>
        <v>#REF!</v>
      </c>
      <c r="L545" s="806" t="e">
        <f t="shared" si="110"/>
        <v>#REF!</v>
      </c>
      <c r="M545" s="392"/>
      <c r="N545" s="378"/>
      <c r="O545" s="378"/>
    </row>
    <row r="546" spans="1:15" ht="30">
      <c r="A546" s="836" t="e">
        <f>VLOOKUP(B546,#REF!,1,0)-B546</f>
        <v>#REF!</v>
      </c>
      <c r="B546" s="795">
        <v>4544</v>
      </c>
      <c r="C546" s="796" t="s">
        <v>1163</v>
      </c>
      <c r="D546" s="795" t="s">
        <v>928</v>
      </c>
      <c r="E546" s="795"/>
      <c r="F546" s="795"/>
      <c r="G546" s="797">
        <v>68813</v>
      </c>
      <c r="H546" s="798">
        <f>SUM(G547:G550)</f>
        <v>68813</v>
      </c>
      <c r="I546" s="798">
        <f>+G546-H546</f>
        <v>0</v>
      </c>
      <c r="J546" s="1753" t="e">
        <f>SUMIF(#REF!,B546,#REF!)</f>
        <v>#REF!</v>
      </c>
      <c r="K546" s="1754"/>
      <c r="L546" s="1755"/>
      <c r="M546" s="1756" t="e">
        <f>+G546*J546</f>
        <v>#REF!</v>
      </c>
      <c r="N546" s="863"/>
      <c r="O546" s="864"/>
    </row>
    <row r="547" spans="1:15">
      <c r="B547" s="799">
        <v>366</v>
      </c>
      <c r="C547" s="800" t="s">
        <v>1103</v>
      </c>
      <c r="D547" s="799" t="s">
        <v>904</v>
      </c>
      <c r="E547" s="799">
        <v>6.5999999642372097E-3</v>
      </c>
      <c r="F547" s="801">
        <v>525980</v>
      </c>
      <c r="G547" s="802">
        <v>3472</v>
      </c>
      <c r="H547" s="803"/>
      <c r="I547" s="803"/>
      <c r="J547" s="804"/>
      <c r="K547" s="805" t="e">
        <f>G547*$J$546</f>
        <v>#REF!</v>
      </c>
      <c r="L547" s="806" t="e">
        <f>K547/$K$1197</f>
        <v>#REF!</v>
      </c>
      <c r="M547" s="401"/>
      <c r="N547" s="378"/>
      <c r="O547" s="378"/>
    </row>
    <row r="548" spans="1:15">
      <c r="B548" s="799">
        <v>4279</v>
      </c>
      <c r="C548" s="800" t="s">
        <v>918</v>
      </c>
      <c r="D548" s="799" t="s">
        <v>897</v>
      </c>
      <c r="E548" s="799">
        <v>0.40000000596046398</v>
      </c>
      <c r="F548" s="801">
        <v>27978</v>
      </c>
      <c r="G548" s="802">
        <v>11192</v>
      </c>
      <c r="H548" s="803"/>
      <c r="I548" s="803"/>
      <c r="J548" s="804"/>
      <c r="K548" s="805" t="e">
        <f t="shared" ref="K548:K550" si="111">G548*$J$546</f>
        <v>#REF!</v>
      </c>
      <c r="L548" s="806" t="e">
        <f>K548/$K$1197</f>
        <v>#REF!</v>
      </c>
      <c r="M548" s="401"/>
      <c r="N548" s="378"/>
      <c r="O548" s="378"/>
    </row>
    <row r="549" spans="1:15">
      <c r="B549" s="799">
        <v>6092</v>
      </c>
      <c r="C549" s="800" t="s">
        <v>898</v>
      </c>
      <c r="D549" s="799" t="s">
        <v>899</v>
      </c>
      <c r="E549" s="799">
        <v>0.5</v>
      </c>
      <c r="F549" s="801">
        <v>2000</v>
      </c>
      <c r="G549" s="802">
        <v>1000</v>
      </c>
      <c r="H549" s="803"/>
      <c r="I549" s="803"/>
      <c r="J549" s="804"/>
      <c r="K549" s="805" t="e">
        <f t="shared" si="111"/>
        <v>#REF!</v>
      </c>
      <c r="L549" s="806" t="e">
        <f>K549/$K$1197</f>
        <v>#REF!</v>
      </c>
      <c r="M549" s="401"/>
      <c r="N549" s="378"/>
      <c r="O549" s="378"/>
    </row>
    <row r="550" spans="1:15" ht="15">
      <c r="B550" s="799">
        <v>7585</v>
      </c>
      <c r="C550" s="800" t="s">
        <v>1164</v>
      </c>
      <c r="D550" s="799" t="s">
        <v>928</v>
      </c>
      <c r="E550" s="799">
        <v>1.25</v>
      </c>
      <c r="F550" s="801">
        <v>42519</v>
      </c>
      <c r="G550" s="802">
        <v>53149</v>
      </c>
      <c r="H550" s="798"/>
      <c r="I550" s="798"/>
      <c r="J550" s="869"/>
      <c r="K550" s="805" t="e">
        <f t="shared" si="111"/>
        <v>#REF!</v>
      </c>
      <c r="L550" s="806" t="e">
        <f>K550/$K$1197</f>
        <v>#REF!</v>
      </c>
      <c r="M550" s="870"/>
      <c r="N550" s="378"/>
      <c r="O550" s="378"/>
    </row>
    <row r="551" spans="1:15" ht="22.15" customHeight="1">
      <c r="A551" s="836" t="e">
        <f>VLOOKUP(B551,#REF!,1,0)-B551</f>
        <v>#REF!</v>
      </c>
      <c r="B551" s="795">
        <v>4551</v>
      </c>
      <c r="C551" s="796" t="s">
        <v>1165</v>
      </c>
      <c r="D551" s="795" t="s">
        <v>519</v>
      </c>
      <c r="E551" s="795"/>
      <c r="F551" s="795"/>
      <c r="G551" s="797">
        <v>5410888</v>
      </c>
      <c r="H551" s="798">
        <f>SUM(G552:G560)</f>
        <v>5410888</v>
      </c>
      <c r="I551" s="798">
        <f>+G551-H551</f>
        <v>0</v>
      </c>
      <c r="J551" s="1753" t="e">
        <f>SUMIF(#REF!,B551,#REF!)</f>
        <v>#REF!</v>
      </c>
      <c r="K551" s="1754"/>
      <c r="L551" s="1755"/>
      <c r="M551" s="1756" t="e">
        <f>+G551*J551</f>
        <v>#REF!</v>
      </c>
      <c r="N551" s="863"/>
      <c r="O551" s="864"/>
    </row>
    <row r="552" spans="1:15">
      <c r="B552" s="799">
        <v>326</v>
      </c>
      <c r="C552" s="800" t="s">
        <v>995</v>
      </c>
      <c r="D552" s="799" t="s">
        <v>904</v>
      </c>
      <c r="E552" s="799">
        <v>3.0204000473022399</v>
      </c>
      <c r="F552" s="801">
        <v>520030</v>
      </c>
      <c r="G552" s="802">
        <v>1570699</v>
      </c>
      <c r="H552" s="803"/>
      <c r="I552" s="803"/>
      <c r="J552" s="804"/>
      <c r="K552" s="805" t="e">
        <f>G552*$J$551</f>
        <v>#REF!</v>
      </c>
      <c r="L552" s="806" t="e">
        <f t="shared" ref="L552:L560" si="112">K552/$K$1197</f>
        <v>#REF!</v>
      </c>
      <c r="M552" s="401"/>
      <c r="N552" s="378"/>
      <c r="O552" s="378"/>
    </row>
    <row r="553" spans="1:15">
      <c r="B553" s="799">
        <v>4274</v>
      </c>
      <c r="C553" s="800" t="s">
        <v>915</v>
      </c>
      <c r="D553" s="799" t="s">
        <v>907</v>
      </c>
      <c r="E553" s="799">
        <v>2.5522377048884199</v>
      </c>
      <c r="F553" s="801">
        <v>219159</v>
      </c>
      <c r="G553" s="802">
        <v>559346</v>
      </c>
      <c r="H553" s="803"/>
      <c r="I553" s="803"/>
      <c r="J553" s="804"/>
      <c r="K553" s="805" t="e">
        <f t="shared" ref="K553:K560" si="113">G553*$J$551</f>
        <v>#REF!</v>
      </c>
      <c r="L553" s="806" t="e">
        <f t="shared" si="112"/>
        <v>#REF!</v>
      </c>
      <c r="M553" s="401"/>
      <c r="N553" s="378"/>
      <c r="O553" s="378"/>
    </row>
    <row r="554" spans="1:15">
      <c r="B554" s="799">
        <v>5038</v>
      </c>
      <c r="C554" s="800" t="s">
        <v>976</v>
      </c>
      <c r="D554" s="799" t="s">
        <v>973</v>
      </c>
      <c r="E554" s="799">
        <v>2.5399999618530198</v>
      </c>
      <c r="F554" s="801">
        <v>4570</v>
      </c>
      <c r="G554" s="802">
        <v>11608</v>
      </c>
      <c r="H554" s="803"/>
      <c r="I554" s="803"/>
      <c r="J554" s="804"/>
      <c r="K554" s="805" t="e">
        <f t="shared" si="113"/>
        <v>#REF!</v>
      </c>
      <c r="L554" s="806" t="e">
        <f t="shared" si="112"/>
        <v>#REF!</v>
      </c>
      <c r="M554" s="401"/>
      <c r="N554" s="378"/>
      <c r="O554" s="378"/>
    </row>
    <row r="555" spans="1:15">
      <c r="B555" s="799">
        <v>5042</v>
      </c>
      <c r="C555" s="800" t="s">
        <v>991</v>
      </c>
      <c r="D555" s="799" t="s">
        <v>973</v>
      </c>
      <c r="E555" s="799">
        <v>13.4099998474121</v>
      </c>
      <c r="F555" s="801">
        <v>4522</v>
      </c>
      <c r="G555" s="802">
        <v>60641</v>
      </c>
      <c r="H555" s="803"/>
      <c r="I555" s="803"/>
      <c r="J555" s="804"/>
      <c r="K555" s="805" t="e">
        <f t="shared" si="113"/>
        <v>#REF!</v>
      </c>
      <c r="L555" s="806" t="e">
        <f t="shared" si="112"/>
        <v>#REF!</v>
      </c>
      <c r="M555" s="401"/>
      <c r="N555" s="378"/>
      <c r="O555" s="378"/>
    </row>
    <row r="556" spans="1:15">
      <c r="B556" s="799">
        <v>6092</v>
      </c>
      <c r="C556" s="800" t="s">
        <v>898</v>
      </c>
      <c r="D556" s="799" t="s">
        <v>899</v>
      </c>
      <c r="E556" s="799">
        <v>3.68998003005981</v>
      </c>
      <c r="F556" s="801">
        <v>2000</v>
      </c>
      <c r="G556" s="802">
        <v>7380</v>
      </c>
      <c r="H556" s="803"/>
      <c r="I556" s="803"/>
      <c r="J556" s="804"/>
      <c r="K556" s="805" t="e">
        <f t="shared" si="113"/>
        <v>#REF!</v>
      </c>
      <c r="L556" s="806" t="e">
        <f t="shared" si="112"/>
        <v>#REF!</v>
      </c>
      <c r="M556" s="401"/>
      <c r="N556" s="378"/>
      <c r="O556" s="378"/>
    </row>
    <row r="557" spans="1:15">
      <c r="B557" s="799">
        <v>6807</v>
      </c>
      <c r="C557" s="800" t="s">
        <v>1166</v>
      </c>
      <c r="D557" s="799" t="s">
        <v>777</v>
      </c>
      <c r="E557" s="799">
        <v>16</v>
      </c>
      <c r="F557" s="801">
        <v>44955</v>
      </c>
      <c r="G557" s="802">
        <v>719280</v>
      </c>
      <c r="H557" s="803"/>
      <c r="I557" s="803"/>
      <c r="J557" s="804"/>
      <c r="K557" s="805" t="e">
        <f t="shared" si="113"/>
        <v>#REF!</v>
      </c>
      <c r="L557" s="806" t="e">
        <f t="shared" si="112"/>
        <v>#REF!</v>
      </c>
      <c r="M557" s="401"/>
      <c r="N557" s="378"/>
      <c r="O557" s="378"/>
    </row>
    <row r="558" spans="1:15">
      <c r="B558" s="799">
        <v>7088</v>
      </c>
      <c r="C558" s="800" t="s">
        <v>981</v>
      </c>
      <c r="D558" s="799" t="s">
        <v>973</v>
      </c>
      <c r="E558" s="799">
        <v>401.47000122070301</v>
      </c>
      <c r="F558" s="801">
        <v>4522</v>
      </c>
      <c r="G558" s="802">
        <v>1815448</v>
      </c>
      <c r="H558" s="803"/>
      <c r="I558" s="803"/>
      <c r="J558" s="804"/>
      <c r="K558" s="805" t="e">
        <f t="shared" si="113"/>
        <v>#REF!</v>
      </c>
      <c r="L558" s="806" t="e">
        <f t="shared" si="112"/>
        <v>#REF!</v>
      </c>
      <c r="M558" s="401"/>
      <c r="N558" s="378"/>
      <c r="O558" s="378"/>
    </row>
    <row r="559" spans="1:15">
      <c r="B559" s="799">
        <v>7104</v>
      </c>
      <c r="C559" s="800" t="s">
        <v>1167</v>
      </c>
      <c r="D559" s="799" t="s">
        <v>519</v>
      </c>
      <c r="E559" s="799">
        <v>1</v>
      </c>
      <c r="F559" s="801">
        <v>313172</v>
      </c>
      <c r="G559" s="802">
        <v>313172</v>
      </c>
      <c r="H559" s="803"/>
      <c r="I559" s="803"/>
      <c r="J559" s="804"/>
      <c r="K559" s="805" t="e">
        <f t="shared" si="113"/>
        <v>#REF!</v>
      </c>
      <c r="L559" s="806" t="e">
        <f t="shared" si="112"/>
        <v>#REF!</v>
      </c>
      <c r="M559" s="401"/>
      <c r="N559" s="378"/>
      <c r="O559" s="378"/>
    </row>
    <row r="560" spans="1:15" ht="15">
      <c r="B560" s="799">
        <v>7224</v>
      </c>
      <c r="C560" s="800" t="s">
        <v>1168</v>
      </c>
      <c r="D560" s="799" t="s">
        <v>519</v>
      </c>
      <c r="E560" s="799">
        <v>1</v>
      </c>
      <c r="F560" s="801">
        <v>353314</v>
      </c>
      <c r="G560" s="802">
        <v>353314</v>
      </c>
      <c r="H560" s="798"/>
      <c r="I560" s="798"/>
      <c r="J560" s="869"/>
      <c r="K560" s="805" t="e">
        <f t="shared" si="113"/>
        <v>#REF!</v>
      </c>
      <c r="L560" s="806" t="e">
        <f t="shared" si="112"/>
        <v>#REF!</v>
      </c>
      <c r="M560" s="870"/>
      <c r="N560" s="378"/>
      <c r="O560" s="378"/>
    </row>
    <row r="561" spans="1:15" ht="30">
      <c r="A561" s="836" t="e">
        <f>VLOOKUP(B561,#REF!,1,0)-B561</f>
        <v>#REF!</v>
      </c>
      <c r="B561" s="795">
        <v>4556</v>
      </c>
      <c r="C561" s="796" t="s">
        <v>1169</v>
      </c>
      <c r="D561" s="795" t="s">
        <v>904</v>
      </c>
      <c r="E561" s="795"/>
      <c r="F561" s="795"/>
      <c r="G561" s="797">
        <v>152775</v>
      </c>
      <c r="H561" s="798">
        <f>SUM(G562:G567)</f>
        <v>152775</v>
      </c>
      <c r="I561" s="798">
        <f>+G561-H561</f>
        <v>0</v>
      </c>
      <c r="J561" s="1753" t="e">
        <f>SUMIF(#REF!,B561,#REF!)</f>
        <v>#REF!</v>
      </c>
      <c r="K561" s="1754"/>
      <c r="L561" s="1755"/>
      <c r="M561" s="1756" t="e">
        <f>+G561*J561</f>
        <v>#REF!</v>
      </c>
      <c r="N561" s="863"/>
      <c r="O561" s="864"/>
    </row>
    <row r="562" spans="1:15">
      <c r="B562" s="799">
        <v>4274</v>
      </c>
      <c r="C562" s="800" t="s">
        <v>915</v>
      </c>
      <c r="D562" s="799" t="s">
        <v>907</v>
      </c>
      <c r="E562" s="799">
        <v>8.5040971959382303E-2</v>
      </c>
      <c r="F562" s="801">
        <v>219159</v>
      </c>
      <c r="G562" s="802">
        <v>18638</v>
      </c>
      <c r="H562" s="803"/>
      <c r="I562" s="803"/>
      <c r="J562" s="804"/>
      <c r="K562" s="805" t="e">
        <f t="shared" ref="K562:K567" si="114">G562*$J$561</f>
        <v>#REF!</v>
      </c>
      <c r="L562" s="806" t="e">
        <f t="shared" ref="L562:L567" si="115">K562/$K$1197</f>
        <v>#REF!</v>
      </c>
      <c r="M562" s="401"/>
      <c r="N562" s="378"/>
      <c r="O562" s="378"/>
    </row>
    <row r="563" spans="1:15" ht="25.5">
      <c r="B563" s="799">
        <v>5661</v>
      </c>
      <c r="C563" s="800" t="s">
        <v>923</v>
      </c>
      <c r="D563" s="799" t="s">
        <v>924</v>
      </c>
      <c r="E563" s="799">
        <v>8.3300001919269603E-2</v>
      </c>
      <c r="F563" s="801">
        <v>59500</v>
      </c>
      <c r="G563" s="802">
        <v>4957</v>
      </c>
      <c r="H563" s="803"/>
      <c r="I563" s="803"/>
      <c r="J563" s="804"/>
      <c r="K563" s="805" t="e">
        <f t="shared" si="114"/>
        <v>#REF!</v>
      </c>
      <c r="L563" s="806" t="e">
        <f t="shared" si="115"/>
        <v>#REF!</v>
      </c>
      <c r="M563" s="401"/>
      <c r="N563" s="378"/>
      <c r="O563" s="378"/>
    </row>
    <row r="564" spans="1:15">
      <c r="B564" s="799">
        <v>6092</v>
      </c>
      <c r="C564" s="800" t="s">
        <v>898</v>
      </c>
      <c r="D564" s="799" t="s">
        <v>899</v>
      </c>
      <c r="E564" s="799">
        <v>0.5</v>
      </c>
      <c r="F564" s="801">
        <v>2000</v>
      </c>
      <c r="G564" s="802">
        <v>1000</v>
      </c>
      <c r="H564" s="803"/>
      <c r="I564" s="803"/>
      <c r="J564" s="804"/>
      <c r="K564" s="805" t="e">
        <f t="shared" si="114"/>
        <v>#REF!</v>
      </c>
      <c r="L564" s="806" t="e">
        <f t="shared" si="115"/>
        <v>#REF!</v>
      </c>
      <c r="M564" s="401"/>
      <c r="N564" s="378"/>
      <c r="O564" s="378"/>
    </row>
    <row r="565" spans="1:15">
      <c r="B565" s="799">
        <v>6098</v>
      </c>
      <c r="C565" s="800" t="s">
        <v>925</v>
      </c>
      <c r="D565" s="799" t="s">
        <v>926</v>
      </c>
      <c r="E565" s="799">
        <v>10</v>
      </c>
      <c r="F565" s="801">
        <v>23</v>
      </c>
      <c r="G565" s="802">
        <v>230</v>
      </c>
      <c r="H565" s="803"/>
      <c r="I565" s="803"/>
      <c r="J565" s="804"/>
      <c r="K565" s="805" t="e">
        <f t="shared" si="114"/>
        <v>#REF!</v>
      </c>
      <c r="L565" s="806" t="e">
        <f t="shared" si="115"/>
        <v>#REF!</v>
      </c>
      <c r="M565" s="401"/>
      <c r="N565" s="378"/>
      <c r="O565" s="378"/>
    </row>
    <row r="566" spans="1:15" ht="15">
      <c r="B566" s="799">
        <v>7162</v>
      </c>
      <c r="C566" s="800" t="s">
        <v>1121</v>
      </c>
      <c r="D566" s="799" t="s">
        <v>904</v>
      </c>
      <c r="E566" s="799">
        <v>1.29999995231628</v>
      </c>
      <c r="F566" s="801">
        <v>66640</v>
      </c>
      <c r="G566" s="802">
        <v>86632</v>
      </c>
      <c r="H566" s="798"/>
      <c r="I566" s="798"/>
      <c r="J566" s="866"/>
      <c r="K566" s="873" t="e">
        <f t="shared" si="114"/>
        <v>#REF!</v>
      </c>
      <c r="L566" s="806" t="e">
        <f t="shared" si="115"/>
        <v>#REF!</v>
      </c>
      <c r="M566" s="867"/>
      <c r="N566" s="378"/>
      <c r="O566" s="378"/>
    </row>
    <row r="567" spans="1:15">
      <c r="B567" s="799">
        <v>7462</v>
      </c>
      <c r="C567" s="800" t="s">
        <v>912</v>
      </c>
      <c r="D567" s="799" t="s">
        <v>913</v>
      </c>
      <c r="E567" s="799">
        <v>26.25</v>
      </c>
      <c r="F567" s="801">
        <v>1574</v>
      </c>
      <c r="G567" s="802">
        <v>41318</v>
      </c>
      <c r="H567" s="803"/>
      <c r="I567" s="803"/>
      <c r="J567" s="807"/>
      <c r="K567" s="865" t="e">
        <f t="shared" si="114"/>
        <v>#REF!</v>
      </c>
      <c r="L567" s="806" t="e">
        <f t="shared" si="115"/>
        <v>#REF!</v>
      </c>
      <c r="M567" s="392"/>
      <c r="N567" s="378"/>
      <c r="O567" s="378"/>
    </row>
    <row r="568" spans="1:15" s="885" customFormat="1" ht="30">
      <c r="A568" s="836" t="e">
        <f>VLOOKUP(B568,#REF!,1,0)-B568</f>
        <v>#REF!</v>
      </c>
      <c r="B568" s="795">
        <v>4557</v>
      </c>
      <c r="C568" s="796" t="s">
        <v>1170</v>
      </c>
      <c r="D568" s="795" t="s">
        <v>904</v>
      </c>
      <c r="E568" s="795"/>
      <c r="F568" s="795"/>
      <c r="G568" s="797">
        <v>149681</v>
      </c>
      <c r="H568" s="798">
        <f>SUM(G569:G574)</f>
        <v>149681</v>
      </c>
      <c r="I568" s="798">
        <f>+G568-H568</f>
        <v>0</v>
      </c>
      <c r="J568" s="1753" t="e">
        <f>SUMIF(#REF!,B568,#REF!)</f>
        <v>#REF!</v>
      </c>
      <c r="K568" s="1754"/>
      <c r="L568" s="1755"/>
      <c r="M568" s="1756" t="e">
        <f>+G568*J568</f>
        <v>#REF!</v>
      </c>
      <c r="N568" s="884"/>
      <c r="O568" s="884"/>
    </row>
    <row r="569" spans="1:15" s="885" customFormat="1">
      <c r="A569" s="880"/>
      <c r="B569" s="799">
        <v>4274</v>
      </c>
      <c r="C569" s="800" t="s">
        <v>915</v>
      </c>
      <c r="D569" s="799" t="s">
        <v>907</v>
      </c>
      <c r="E569" s="799">
        <v>8.5040971959382303E-2</v>
      </c>
      <c r="F569" s="801">
        <v>219159</v>
      </c>
      <c r="G569" s="802">
        <v>18638</v>
      </c>
      <c r="H569" s="803"/>
      <c r="I569" s="803"/>
      <c r="J569" s="804"/>
      <c r="K569" s="805" t="e">
        <f>G569*$J$568</f>
        <v>#REF!</v>
      </c>
      <c r="L569" s="806" t="e">
        <f t="shared" ref="L569:L574" si="116">K569/$K$1197</f>
        <v>#REF!</v>
      </c>
      <c r="M569" s="401"/>
      <c r="N569" s="884"/>
      <c r="O569" s="884"/>
    </row>
    <row r="570" spans="1:15" s="885" customFormat="1" ht="25.5">
      <c r="A570" s="880"/>
      <c r="B570" s="799">
        <v>5661</v>
      </c>
      <c r="C570" s="800" t="s">
        <v>923</v>
      </c>
      <c r="D570" s="799" t="s">
        <v>924</v>
      </c>
      <c r="E570" s="799">
        <v>8.3300001919269603E-2</v>
      </c>
      <c r="F570" s="801">
        <v>59500</v>
      </c>
      <c r="G570" s="802">
        <v>4957</v>
      </c>
      <c r="H570" s="881"/>
      <c r="I570" s="881"/>
      <c r="J570" s="882"/>
      <c r="K570" s="805" t="e">
        <f t="shared" ref="K570:K574" si="117">G570*$J$568</f>
        <v>#REF!</v>
      </c>
      <c r="L570" s="806" t="e">
        <f t="shared" si="116"/>
        <v>#REF!</v>
      </c>
      <c r="M570" s="883"/>
      <c r="N570" s="884"/>
      <c r="O570" s="884"/>
    </row>
    <row r="571" spans="1:15" s="885" customFormat="1">
      <c r="A571" s="880"/>
      <c r="B571" s="799">
        <v>6092</v>
      </c>
      <c r="C571" s="800" t="s">
        <v>898</v>
      </c>
      <c r="D571" s="799" t="s">
        <v>899</v>
      </c>
      <c r="E571" s="799">
        <v>0.5</v>
      </c>
      <c r="F571" s="801">
        <v>2000</v>
      </c>
      <c r="G571" s="802">
        <v>1000</v>
      </c>
      <c r="H571" s="881"/>
      <c r="I571" s="881"/>
      <c r="J571" s="882"/>
      <c r="K571" s="805" t="e">
        <f t="shared" si="117"/>
        <v>#REF!</v>
      </c>
      <c r="L571" s="806" t="e">
        <f t="shared" si="116"/>
        <v>#REF!</v>
      </c>
      <c r="M571" s="883"/>
      <c r="N571" s="884"/>
      <c r="O571" s="884"/>
    </row>
    <row r="572" spans="1:15" s="885" customFormat="1">
      <c r="A572" s="880"/>
      <c r="B572" s="799">
        <v>6098</v>
      </c>
      <c r="C572" s="800" t="s">
        <v>925</v>
      </c>
      <c r="D572" s="799" t="s">
        <v>926</v>
      </c>
      <c r="E572" s="799">
        <v>10</v>
      </c>
      <c r="F572" s="801">
        <v>23</v>
      </c>
      <c r="G572" s="802">
        <v>230</v>
      </c>
      <c r="H572" s="881"/>
      <c r="I572" s="881"/>
      <c r="J572" s="882"/>
      <c r="K572" s="805" t="e">
        <f t="shared" si="117"/>
        <v>#REF!</v>
      </c>
      <c r="L572" s="806" t="e">
        <f t="shared" si="116"/>
        <v>#REF!</v>
      </c>
      <c r="M572" s="883"/>
      <c r="N572" s="884"/>
      <c r="O572" s="884"/>
    </row>
    <row r="573" spans="1:15" s="885" customFormat="1">
      <c r="A573" s="880"/>
      <c r="B573" s="799">
        <v>7160</v>
      </c>
      <c r="C573" s="800" t="s">
        <v>1171</v>
      </c>
      <c r="D573" s="799" t="s">
        <v>904</v>
      </c>
      <c r="E573" s="799">
        <v>1.29999995231628</v>
      </c>
      <c r="F573" s="801">
        <v>64260</v>
      </c>
      <c r="G573" s="802">
        <v>83538</v>
      </c>
      <c r="H573" s="881"/>
      <c r="I573" s="881"/>
      <c r="J573" s="882"/>
      <c r="K573" s="805" t="e">
        <f t="shared" si="117"/>
        <v>#REF!</v>
      </c>
      <c r="L573" s="806" t="e">
        <f t="shared" si="116"/>
        <v>#REF!</v>
      </c>
      <c r="M573" s="883"/>
      <c r="N573" s="884"/>
      <c r="O573" s="884"/>
    </row>
    <row r="574" spans="1:15" s="885" customFormat="1">
      <c r="A574" s="880"/>
      <c r="B574" s="799">
        <v>7462</v>
      </c>
      <c r="C574" s="800" t="s">
        <v>912</v>
      </c>
      <c r="D574" s="799" t="s">
        <v>913</v>
      </c>
      <c r="E574" s="799">
        <v>26.25</v>
      </c>
      <c r="F574" s="801">
        <v>1574</v>
      </c>
      <c r="G574" s="802">
        <v>41318</v>
      </c>
      <c r="H574" s="881"/>
      <c r="I574" s="881"/>
      <c r="J574" s="882"/>
      <c r="K574" s="805" t="e">
        <f t="shared" si="117"/>
        <v>#REF!</v>
      </c>
      <c r="L574" s="806" t="e">
        <f t="shared" si="116"/>
        <v>#REF!</v>
      </c>
      <c r="M574" s="883"/>
      <c r="N574" s="884"/>
      <c r="O574" s="884"/>
    </row>
    <row r="575" spans="1:15" ht="15">
      <c r="A575" s="836" t="e">
        <f>VLOOKUP(B575,#REF!,1,0)-B575</f>
        <v>#REF!</v>
      </c>
      <c r="B575" s="795">
        <v>4558</v>
      </c>
      <c r="C575" s="796" t="s">
        <v>1172</v>
      </c>
      <c r="D575" s="795" t="s">
        <v>519</v>
      </c>
      <c r="E575" s="795"/>
      <c r="F575" s="795"/>
      <c r="G575" s="797">
        <v>6894191</v>
      </c>
      <c r="H575" s="798">
        <f>SUM(G576:G584)</f>
        <v>6894191</v>
      </c>
      <c r="I575" s="798">
        <f>+G575-H575</f>
        <v>0</v>
      </c>
      <c r="J575" s="1753" t="e">
        <f>SUMIF(#REF!,B575,#REF!)</f>
        <v>#REF!</v>
      </c>
      <c r="K575" s="1754"/>
      <c r="L575" s="1755"/>
      <c r="M575" s="1756" t="e">
        <f>+G575*J575</f>
        <v>#REF!</v>
      </c>
      <c r="N575" s="863"/>
      <c r="O575" s="864"/>
    </row>
    <row r="576" spans="1:15">
      <c r="B576" s="799">
        <v>326</v>
      </c>
      <c r="C576" s="800" t="s">
        <v>995</v>
      </c>
      <c r="D576" s="799" t="s">
        <v>904</v>
      </c>
      <c r="E576" s="799">
        <v>3.5399999618530198</v>
      </c>
      <c r="F576" s="801">
        <v>520030</v>
      </c>
      <c r="G576" s="802">
        <v>1840907</v>
      </c>
      <c r="H576" s="803"/>
      <c r="I576" s="803"/>
      <c r="J576" s="804"/>
      <c r="K576" s="805" t="e">
        <f>G576*$J$575</f>
        <v>#REF!</v>
      </c>
      <c r="L576" s="806" t="e">
        <f t="shared" ref="L576:L584" si="118">K576/$K$1197</f>
        <v>#REF!</v>
      </c>
      <c r="M576" s="401"/>
      <c r="N576" s="378"/>
      <c r="O576" s="378"/>
    </row>
    <row r="577" spans="1:15" ht="12.75" customHeight="1">
      <c r="B577" s="799">
        <v>4274</v>
      </c>
      <c r="C577" s="800" t="s">
        <v>915</v>
      </c>
      <c r="D577" s="799" t="s">
        <v>907</v>
      </c>
      <c r="E577" s="799">
        <v>3.0626815573326298</v>
      </c>
      <c r="F577" s="801">
        <v>219159</v>
      </c>
      <c r="G577" s="802">
        <v>671215</v>
      </c>
      <c r="H577" s="803"/>
      <c r="I577" s="803"/>
      <c r="J577" s="804"/>
      <c r="K577" s="805" t="e">
        <f t="shared" ref="K577:K584" si="119">G577*$J$575</f>
        <v>#REF!</v>
      </c>
      <c r="L577" s="806" t="e">
        <f t="shared" si="118"/>
        <v>#REF!</v>
      </c>
      <c r="M577" s="401"/>
      <c r="N577" s="378"/>
      <c r="O577" s="378"/>
    </row>
    <row r="578" spans="1:15">
      <c r="B578" s="799">
        <v>5038</v>
      </c>
      <c r="C578" s="800" t="s">
        <v>976</v>
      </c>
      <c r="D578" s="799" t="s">
        <v>973</v>
      </c>
      <c r="E578" s="799">
        <v>13.2615003585815</v>
      </c>
      <c r="F578" s="801">
        <v>4570</v>
      </c>
      <c r="G578" s="802">
        <v>60606</v>
      </c>
      <c r="H578" s="803"/>
      <c r="I578" s="803"/>
      <c r="J578" s="804"/>
      <c r="K578" s="805" t="e">
        <f t="shared" si="119"/>
        <v>#REF!</v>
      </c>
      <c r="L578" s="806" t="e">
        <f t="shared" si="118"/>
        <v>#REF!</v>
      </c>
      <c r="M578" s="401"/>
      <c r="N578" s="378"/>
      <c r="O578" s="378"/>
    </row>
    <row r="579" spans="1:15" ht="15">
      <c r="B579" s="799">
        <v>5042</v>
      </c>
      <c r="C579" s="800" t="s">
        <v>991</v>
      </c>
      <c r="D579" s="799" t="s">
        <v>973</v>
      </c>
      <c r="E579" s="799">
        <v>2.2400000095367401</v>
      </c>
      <c r="F579" s="801">
        <v>4522</v>
      </c>
      <c r="G579" s="802">
        <v>10130</v>
      </c>
      <c r="H579" s="798"/>
      <c r="I579" s="798"/>
      <c r="J579" s="866"/>
      <c r="K579" s="805" t="e">
        <f t="shared" si="119"/>
        <v>#REF!</v>
      </c>
      <c r="L579" s="806" t="e">
        <f t="shared" si="118"/>
        <v>#REF!</v>
      </c>
      <c r="M579" s="867"/>
      <c r="N579" s="378"/>
      <c r="O579" s="378"/>
    </row>
    <row r="580" spans="1:15">
      <c r="B580" s="799">
        <v>6092</v>
      </c>
      <c r="C580" s="800" t="s">
        <v>898</v>
      </c>
      <c r="D580" s="799" t="s">
        <v>899</v>
      </c>
      <c r="E580" s="799">
        <v>4.4277601242065403</v>
      </c>
      <c r="F580" s="801">
        <v>2000</v>
      </c>
      <c r="G580" s="802">
        <v>8856</v>
      </c>
      <c r="H580" s="803"/>
      <c r="I580" s="803"/>
      <c r="J580" s="804"/>
      <c r="K580" s="805" t="e">
        <f t="shared" si="119"/>
        <v>#REF!</v>
      </c>
      <c r="L580" s="806" t="e">
        <f t="shared" si="118"/>
        <v>#REF!</v>
      </c>
      <c r="M580" s="401"/>
      <c r="N580" s="378"/>
      <c r="O580" s="378"/>
    </row>
    <row r="581" spans="1:15">
      <c r="B581" s="799">
        <v>6807</v>
      </c>
      <c r="C581" s="800" t="s">
        <v>1166</v>
      </c>
      <c r="D581" s="799" t="s">
        <v>777</v>
      </c>
      <c r="E581" s="799">
        <v>16</v>
      </c>
      <c r="F581" s="801">
        <v>44955</v>
      </c>
      <c r="G581" s="802">
        <v>719280</v>
      </c>
      <c r="H581" s="803"/>
      <c r="I581" s="803"/>
      <c r="J581" s="804"/>
      <c r="K581" s="805" t="e">
        <f t="shared" si="119"/>
        <v>#REF!</v>
      </c>
      <c r="L581" s="806" t="e">
        <f t="shared" si="118"/>
        <v>#REF!</v>
      </c>
      <c r="M581" s="401"/>
      <c r="N581" s="378"/>
      <c r="O581" s="378"/>
    </row>
    <row r="582" spans="1:15">
      <c r="B582" s="799">
        <v>7088</v>
      </c>
      <c r="C582" s="800" t="s">
        <v>981</v>
      </c>
      <c r="D582" s="799" t="s">
        <v>973</v>
      </c>
      <c r="E582" s="799">
        <v>645.00450000000001</v>
      </c>
      <c r="F582" s="801">
        <v>4522</v>
      </c>
      <c r="G582" s="802">
        <v>2916711</v>
      </c>
      <c r="H582" s="803"/>
      <c r="I582" s="803"/>
      <c r="J582" s="804"/>
      <c r="K582" s="805" t="e">
        <f t="shared" si="119"/>
        <v>#REF!</v>
      </c>
      <c r="L582" s="806" t="e">
        <f t="shared" si="118"/>
        <v>#REF!</v>
      </c>
      <c r="M582" s="401"/>
      <c r="N582" s="378"/>
      <c r="O582" s="378"/>
    </row>
    <row r="583" spans="1:15" ht="15">
      <c r="B583" s="799">
        <v>7104</v>
      </c>
      <c r="C583" s="800" t="s">
        <v>1167</v>
      </c>
      <c r="D583" s="799" t="s">
        <v>519</v>
      </c>
      <c r="E583" s="799">
        <v>1</v>
      </c>
      <c r="F583" s="801">
        <v>313172</v>
      </c>
      <c r="G583" s="802">
        <v>313172</v>
      </c>
      <c r="H583" s="798"/>
      <c r="I583" s="798"/>
      <c r="J583" s="866"/>
      <c r="K583" s="805" t="e">
        <f t="shared" si="119"/>
        <v>#REF!</v>
      </c>
      <c r="L583" s="806" t="e">
        <f t="shared" si="118"/>
        <v>#REF!</v>
      </c>
      <c r="M583" s="867"/>
      <c r="N583" s="378"/>
      <c r="O583" s="378"/>
    </row>
    <row r="584" spans="1:15">
      <c r="B584" s="799">
        <v>7224</v>
      </c>
      <c r="C584" s="800" t="s">
        <v>1168</v>
      </c>
      <c r="D584" s="799" t="s">
        <v>519</v>
      </c>
      <c r="E584" s="799">
        <v>1</v>
      </c>
      <c r="F584" s="801">
        <v>353314</v>
      </c>
      <c r="G584" s="802">
        <v>353314</v>
      </c>
      <c r="H584" s="803"/>
      <c r="I584" s="803"/>
      <c r="J584" s="807"/>
      <c r="K584" s="805" t="e">
        <f t="shared" si="119"/>
        <v>#REF!</v>
      </c>
      <c r="L584" s="806" t="e">
        <f t="shared" si="118"/>
        <v>#REF!</v>
      </c>
      <c r="M584" s="392"/>
      <c r="N584" s="378"/>
      <c r="O584" s="378"/>
    </row>
    <row r="585" spans="1:15" ht="15">
      <c r="A585" s="836" t="e">
        <f>VLOOKUP(B585,#REF!,1,0)-B585</f>
        <v>#REF!</v>
      </c>
      <c r="B585" s="795">
        <v>4564</v>
      </c>
      <c r="C585" s="796" t="s">
        <v>1173</v>
      </c>
      <c r="D585" s="795" t="s">
        <v>904</v>
      </c>
      <c r="E585" s="795"/>
      <c r="F585" s="795"/>
      <c r="G585" s="797">
        <v>435789</v>
      </c>
      <c r="H585" s="798">
        <f>SUM(G586:G593)</f>
        <v>435789</v>
      </c>
      <c r="I585" s="798">
        <f>+G585-H585</f>
        <v>0</v>
      </c>
      <c r="J585" s="1753" t="e">
        <f>SUMIF(#REF!,B585,#REF!)</f>
        <v>#REF!</v>
      </c>
      <c r="K585" s="1754"/>
      <c r="L585" s="1755"/>
      <c r="M585" s="1756" t="e">
        <f>+G585*J585</f>
        <v>#REF!</v>
      </c>
      <c r="N585" s="863"/>
      <c r="O585" s="864"/>
    </row>
    <row r="586" spans="1:15">
      <c r="B586" s="799">
        <v>2308</v>
      </c>
      <c r="C586" s="800" t="s">
        <v>1174</v>
      </c>
      <c r="D586" s="799" t="s">
        <v>904</v>
      </c>
      <c r="E586" s="799">
        <v>0.71499999999999997</v>
      </c>
      <c r="F586" s="801">
        <v>130686</v>
      </c>
      <c r="G586" s="802">
        <v>93441</v>
      </c>
      <c r="H586" s="803"/>
      <c r="I586" s="803"/>
      <c r="J586" s="804"/>
      <c r="K586" s="805" t="e">
        <f>G586*$J$585</f>
        <v>#REF!</v>
      </c>
      <c r="L586" s="806" t="e">
        <f t="shared" ref="L586:L593" si="120">K586/$K$1197</f>
        <v>#REF!</v>
      </c>
      <c r="M586" s="401"/>
      <c r="N586" s="378"/>
      <c r="O586" s="378"/>
    </row>
    <row r="587" spans="1:15">
      <c r="B587" s="799">
        <v>4285</v>
      </c>
      <c r="C587" s="800" t="s">
        <v>1041</v>
      </c>
      <c r="D587" s="799" t="s">
        <v>907</v>
      </c>
      <c r="E587" s="799">
        <v>0.12761249999999999</v>
      </c>
      <c r="F587" s="801">
        <v>346603</v>
      </c>
      <c r="G587" s="802">
        <v>44231</v>
      </c>
      <c r="H587" s="803"/>
      <c r="I587" s="803"/>
      <c r="J587" s="804"/>
      <c r="K587" s="805" t="e">
        <f t="shared" ref="K587:K593" si="121">G587*$J$585</f>
        <v>#REF!</v>
      </c>
      <c r="L587" s="806" t="e">
        <f t="shared" si="120"/>
        <v>#REF!</v>
      </c>
      <c r="M587" s="401"/>
      <c r="N587" s="378"/>
      <c r="O587" s="378"/>
    </row>
    <row r="588" spans="1:15">
      <c r="B588" s="799">
        <v>4675</v>
      </c>
      <c r="C588" s="800" t="s">
        <v>1175</v>
      </c>
      <c r="D588" s="799" t="s">
        <v>519</v>
      </c>
      <c r="E588" s="799">
        <v>6</v>
      </c>
      <c r="F588" s="801">
        <v>29500</v>
      </c>
      <c r="G588" s="802">
        <v>177000</v>
      </c>
      <c r="H588" s="803"/>
      <c r="I588" s="803"/>
      <c r="J588" s="804"/>
      <c r="K588" s="805" t="e">
        <f t="shared" si="121"/>
        <v>#REF!</v>
      </c>
      <c r="L588" s="806" t="e">
        <f t="shared" si="120"/>
        <v>#REF!</v>
      </c>
      <c r="M588" s="401"/>
      <c r="N588" s="378"/>
      <c r="O588" s="378"/>
    </row>
    <row r="589" spans="1:15">
      <c r="B589" s="799">
        <v>5915</v>
      </c>
      <c r="C589" s="800" t="s">
        <v>997</v>
      </c>
      <c r="D589" s="799" t="s">
        <v>904</v>
      </c>
      <c r="E589" s="799">
        <v>0.71499999999999997</v>
      </c>
      <c r="F589" s="801">
        <v>86751</v>
      </c>
      <c r="G589" s="802">
        <v>62027</v>
      </c>
      <c r="H589" s="803"/>
      <c r="I589" s="803"/>
      <c r="J589" s="804"/>
      <c r="K589" s="805" t="e">
        <f t="shared" si="121"/>
        <v>#REF!</v>
      </c>
      <c r="L589" s="806" t="e">
        <f t="shared" si="120"/>
        <v>#REF!</v>
      </c>
      <c r="M589" s="401"/>
      <c r="N589" s="378"/>
      <c r="O589" s="378"/>
    </row>
    <row r="590" spans="1:15">
      <c r="B590" s="799">
        <v>6092</v>
      </c>
      <c r="C590" s="800" t="s">
        <v>898</v>
      </c>
      <c r="D590" s="799" t="s">
        <v>899</v>
      </c>
      <c r="E590" s="799">
        <v>0.5</v>
      </c>
      <c r="F590" s="801">
        <v>2000</v>
      </c>
      <c r="G590" s="802">
        <v>1000</v>
      </c>
      <c r="H590" s="803"/>
      <c r="I590" s="803"/>
      <c r="J590" s="804"/>
      <c r="K590" s="805" t="e">
        <f t="shared" si="121"/>
        <v>#REF!</v>
      </c>
      <c r="L590" s="806" t="e">
        <f t="shared" si="120"/>
        <v>#REF!</v>
      </c>
      <c r="M590" s="401"/>
      <c r="N590" s="378"/>
      <c r="O590" s="378"/>
    </row>
    <row r="591" spans="1:15">
      <c r="B591" s="799">
        <v>6098</v>
      </c>
      <c r="C591" s="800" t="s">
        <v>925</v>
      </c>
      <c r="D591" s="799" t="s">
        <v>926</v>
      </c>
      <c r="E591" s="799">
        <v>140</v>
      </c>
      <c r="F591" s="801">
        <v>23</v>
      </c>
      <c r="G591" s="802">
        <v>3220</v>
      </c>
      <c r="H591" s="803"/>
      <c r="I591" s="803"/>
      <c r="J591" s="804"/>
      <c r="K591" s="805" t="e">
        <f t="shared" si="121"/>
        <v>#REF!</v>
      </c>
      <c r="L591" s="806" t="e">
        <f t="shared" si="120"/>
        <v>#REF!</v>
      </c>
      <c r="M591" s="401"/>
      <c r="N591" s="378"/>
      <c r="O591" s="378"/>
    </row>
    <row r="592" spans="1:15" ht="28.9" customHeight="1">
      <c r="B592" s="799">
        <v>6625</v>
      </c>
      <c r="C592" s="800" t="s">
        <v>1176</v>
      </c>
      <c r="D592" s="799" t="s">
        <v>924</v>
      </c>
      <c r="E592" s="799">
        <v>0.125</v>
      </c>
      <c r="F592" s="801">
        <v>60813</v>
      </c>
      <c r="G592" s="802">
        <v>7602</v>
      </c>
      <c r="H592" s="798"/>
      <c r="I592" s="798"/>
      <c r="J592" s="866"/>
      <c r="K592" s="805" t="e">
        <f t="shared" si="121"/>
        <v>#REF!</v>
      </c>
      <c r="L592" s="806" t="e">
        <f t="shared" si="120"/>
        <v>#REF!</v>
      </c>
      <c r="M592" s="867"/>
      <c r="N592" s="378"/>
      <c r="O592" s="378"/>
    </row>
    <row r="593" spans="1:15" ht="24" customHeight="1">
      <c r="B593" s="799">
        <v>7462</v>
      </c>
      <c r="C593" s="800" t="s">
        <v>912</v>
      </c>
      <c r="D593" s="799" t="s">
        <v>913</v>
      </c>
      <c r="E593" s="799">
        <v>30.030000686645501</v>
      </c>
      <c r="F593" s="801">
        <v>1574</v>
      </c>
      <c r="G593" s="802">
        <v>47268</v>
      </c>
      <c r="H593" s="803"/>
      <c r="I593" s="803"/>
      <c r="J593" s="807"/>
      <c r="K593" s="805" t="e">
        <f t="shared" si="121"/>
        <v>#REF!</v>
      </c>
      <c r="L593" s="806" t="e">
        <f t="shared" si="120"/>
        <v>#REF!</v>
      </c>
      <c r="M593" s="392"/>
      <c r="N593" s="378"/>
      <c r="O593" s="378"/>
    </row>
    <row r="594" spans="1:15" ht="30">
      <c r="A594" s="836" t="e">
        <f>VLOOKUP(B594,#REF!,1,0)-B594</f>
        <v>#REF!</v>
      </c>
      <c r="B594" s="795">
        <v>4604</v>
      </c>
      <c r="C594" s="796" t="s">
        <v>1177</v>
      </c>
      <c r="D594" s="795" t="s">
        <v>777</v>
      </c>
      <c r="E594" s="795"/>
      <c r="F594" s="795"/>
      <c r="G594" s="797">
        <v>5813</v>
      </c>
      <c r="H594" s="798">
        <f>SUM(G595:G598)</f>
        <v>5813</v>
      </c>
      <c r="I594" s="798">
        <f>+G594-H594</f>
        <v>0</v>
      </c>
      <c r="J594" s="1753" t="e">
        <f>SUMIF(#REF!,B594,#REF!)</f>
        <v>#REF!</v>
      </c>
      <c r="K594" s="1754"/>
      <c r="L594" s="1755"/>
      <c r="M594" s="1756" t="e">
        <f>+G594*J594</f>
        <v>#REF!</v>
      </c>
      <c r="N594" s="863"/>
      <c r="O594" s="864"/>
    </row>
    <row r="595" spans="1:15" ht="51">
      <c r="B595" s="799">
        <v>3017</v>
      </c>
      <c r="C595" s="800" t="s">
        <v>910</v>
      </c>
      <c r="D595" s="799" t="s">
        <v>904</v>
      </c>
      <c r="E595" s="799">
        <v>0.129999995231628</v>
      </c>
      <c r="F595" s="801">
        <v>37721</v>
      </c>
      <c r="G595" s="802">
        <v>4904</v>
      </c>
      <c r="H595" s="803"/>
      <c r="I595" s="803"/>
      <c r="J595" s="804"/>
      <c r="K595" s="805" t="e">
        <f>G595*$J$594</f>
        <v>#REF!</v>
      </c>
      <c r="L595" s="806" t="e">
        <f>K595/$K$1197</f>
        <v>#REF!</v>
      </c>
      <c r="M595" s="401"/>
      <c r="N595" s="378"/>
      <c r="O595" s="378"/>
    </row>
    <row r="596" spans="1:15">
      <c r="B596" s="799">
        <v>4278</v>
      </c>
      <c r="C596" s="800" t="s">
        <v>896</v>
      </c>
      <c r="D596" s="799" t="s">
        <v>897</v>
      </c>
      <c r="E596" s="799">
        <v>4.9999998882412902E-3</v>
      </c>
      <c r="F596" s="801">
        <v>19843</v>
      </c>
      <c r="G596" s="802">
        <v>100</v>
      </c>
      <c r="H596" s="803"/>
      <c r="I596" s="803"/>
      <c r="J596" s="804"/>
      <c r="K596" s="805" t="e">
        <f t="shared" ref="K596:K598" si="122">G596*$J$594</f>
        <v>#REF!</v>
      </c>
      <c r="L596" s="806" t="e">
        <f>K596/$K$1197</f>
        <v>#REF!</v>
      </c>
      <c r="M596" s="401"/>
      <c r="N596" s="378"/>
      <c r="O596" s="378"/>
    </row>
    <row r="597" spans="1:15" ht="25.5">
      <c r="B597" s="799">
        <v>6026</v>
      </c>
      <c r="C597" s="800" t="s">
        <v>966</v>
      </c>
      <c r="D597" s="799" t="s">
        <v>897</v>
      </c>
      <c r="E597" s="799">
        <v>4.9999998882412902E-3</v>
      </c>
      <c r="F597" s="801">
        <v>157602</v>
      </c>
      <c r="G597" s="802">
        <v>789</v>
      </c>
      <c r="H597" s="803"/>
      <c r="I597" s="803"/>
      <c r="J597" s="804"/>
      <c r="K597" s="805" t="e">
        <f t="shared" si="122"/>
        <v>#REF!</v>
      </c>
      <c r="L597" s="806" t="e">
        <f>K597/$K$1197</f>
        <v>#REF!</v>
      </c>
      <c r="M597" s="401"/>
      <c r="N597" s="378"/>
      <c r="O597" s="378"/>
    </row>
    <row r="598" spans="1:15">
      <c r="B598" s="799">
        <v>6092</v>
      </c>
      <c r="C598" s="800" t="s">
        <v>898</v>
      </c>
      <c r="D598" s="799" t="s">
        <v>899</v>
      </c>
      <c r="E598" s="799">
        <v>9.9999997764825804E-3</v>
      </c>
      <c r="F598" s="801">
        <v>2000</v>
      </c>
      <c r="G598" s="802">
        <v>20</v>
      </c>
      <c r="H598" s="803"/>
      <c r="I598" s="803"/>
      <c r="J598" s="807"/>
      <c r="K598" s="805" t="e">
        <f t="shared" si="122"/>
        <v>#REF!</v>
      </c>
      <c r="L598" s="806" t="e">
        <f>K598/$K$1197</f>
        <v>#REF!</v>
      </c>
      <c r="M598" s="392"/>
      <c r="N598" s="378"/>
      <c r="O598" s="378"/>
    </row>
    <row r="599" spans="1:15" ht="30">
      <c r="A599" s="836" t="e">
        <f>VLOOKUP(B599,#REF!,1,0)-B599</f>
        <v>#REF!</v>
      </c>
      <c r="B599" s="795">
        <v>4613</v>
      </c>
      <c r="C599" s="796" t="s">
        <v>1178</v>
      </c>
      <c r="D599" s="795" t="s">
        <v>904</v>
      </c>
      <c r="E599" s="795"/>
      <c r="F599" s="795"/>
      <c r="G599" s="797">
        <v>48739</v>
      </c>
      <c r="H599" s="798">
        <f>SUM(G600:G601)</f>
        <v>48739</v>
      </c>
      <c r="I599" s="798">
        <f>+G599-H599</f>
        <v>0</v>
      </c>
      <c r="J599" s="1753" t="e">
        <f>SUMIF(#REF!,B599,#REF!)</f>
        <v>#REF!</v>
      </c>
      <c r="K599" s="1754"/>
      <c r="L599" s="1755"/>
      <c r="M599" s="1756" t="e">
        <f>+G599*J599</f>
        <v>#REF!</v>
      </c>
      <c r="N599" s="863"/>
      <c r="O599" s="864"/>
    </row>
    <row r="600" spans="1:15">
      <c r="B600" s="799">
        <v>7231</v>
      </c>
      <c r="C600" s="800" t="s">
        <v>911</v>
      </c>
      <c r="D600" s="799" t="s">
        <v>904</v>
      </c>
      <c r="E600" s="799">
        <v>1</v>
      </c>
      <c r="F600" s="801">
        <v>4667</v>
      </c>
      <c r="G600" s="802">
        <v>4667</v>
      </c>
      <c r="H600" s="803"/>
      <c r="I600" s="803"/>
      <c r="J600" s="804"/>
      <c r="K600" s="805" t="e">
        <f>G600*$J$599</f>
        <v>#REF!</v>
      </c>
      <c r="L600" s="806" t="e">
        <f>K600/$K$1197</f>
        <v>#REF!</v>
      </c>
      <c r="M600" s="401"/>
      <c r="N600" s="378"/>
      <c r="O600" s="378"/>
    </row>
    <row r="601" spans="1:15" ht="15">
      <c r="B601" s="799">
        <v>7462</v>
      </c>
      <c r="C601" s="800" t="s">
        <v>912</v>
      </c>
      <c r="D601" s="799" t="s">
        <v>913</v>
      </c>
      <c r="E601" s="799">
        <v>28</v>
      </c>
      <c r="F601" s="801">
        <v>1574</v>
      </c>
      <c r="G601" s="802">
        <v>44072</v>
      </c>
      <c r="H601" s="798"/>
      <c r="I601" s="798"/>
      <c r="J601" s="869"/>
      <c r="K601" s="805" t="e">
        <f>G601*$J$599</f>
        <v>#REF!</v>
      </c>
      <c r="L601" s="806" t="e">
        <f>K601/$K$1197</f>
        <v>#REF!</v>
      </c>
      <c r="M601" s="870"/>
      <c r="N601" s="378"/>
      <c r="O601" s="378"/>
    </row>
    <row r="602" spans="1:15" ht="30">
      <c r="A602" s="836">
        <f>VLOOKUP(B602,'PPTO GRAL-ACERO'!$B:$I,1,0)-B602</f>
        <v>0</v>
      </c>
      <c r="B602" s="795">
        <v>4699</v>
      </c>
      <c r="C602" s="796" t="s">
        <v>1179</v>
      </c>
      <c r="D602" s="795" t="s">
        <v>519</v>
      </c>
      <c r="E602" s="795"/>
      <c r="F602" s="795"/>
      <c r="G602" s="797">
        <v>217447</v>
      </c>
      <c r="H602" s="798">
        <f>SUM(G603:G606)</f>
        <v>217447</v>
      </c>
      <c r="I602" s="798">
        <f>+G602-H602</f>
        <v>0</v>
      </c>
      <c r="J602" s="1753" t="e">
        <f ca="1">SUMIF('PPTO GRAL-ACERO'!$B$1:$F$396,B602,'PPTO GRAL-ACERO'!$F$1:$F$396)</f>
        <v>#REF!</v>
      </c>
      <c r="K602" s="1754"/>
      <c r="L602" s="1755"/>
      <c r="M602" s="1756" t="e">
        <f ca="1">+G602*J602</f>
        <v>#REF!</v>
      </c>
      <c r="N602" s="863"/>
      <c r="O602" s="864"/>
    </row>
    <row r="603" spans="1:15" ht="15">
      <c r="B603" s="799">
        <v>324</v>
      </c>
      <c r="C603" s="800" t="s">
        <v>1070</v>
      </c>
      <c r="D603" s="799" t="s">
        <v>904</v>
      </c>
      <c r="E603" s="799">
        <v>2.9100000858306899E-2</v>
      </c>
      <c r="F603" s="801">
        <v>490280</v>
      </c>
      <c r="G603" s="802">
        <v>14268</v>
      </c>
      <c r="H603" s="798"/>
      <c r="I603" s="798"/>
      <c r="J603" s="866"/>
      <c r="K603" s="875" t="e">
        <f ca="1">G603*$J$602</f>
        <v>#REF!</v>
      </c>
      <c r="L603" s="806" t="e">
        <f ca="1">K603/$K$1197</f>
        <v>#REF!</v>
      </c>
      <c r="M603" s="867"/>
      <c r="N603" s="378"/>
      <c r="O603" s="378"/>
    </row>
    <row r="604" spans="1:15" ht="15">
      <c r="B604" s="799">
        <v>4278</v>
      </c>
      <c r="C604" s="800" t="s">
        <v>896</v>
      </c>
      <c r="D604" s="799" t="s">
        <v>897</v>
      </c>
      <c r="E604" s="799">
        <v>1.5</v>
      </c>
      <c r="F604" s="801">
        <v>19843</v>
      </c>
      <c r="G604" s="802">
        <v>29765</v>
      </c>
      <c r="H604" s="798"/>
      <c r="I604" s="798"/>
      <c r="J604" s="866"/>
      <c r="K604" s="875" t="e">
        <f t="shared" ref="K604:K606" ca="1" si="123">G604*$J$602</f>
        <v>#REF!</v>
      </c>
      <c r="L604" s="806" t="e">
        <f ca="1">K604/$K$1197</f>
        <v>#REF!</v>
      </c>
      <c r="M604" s="867"/>
      <c r="N604" s="378"/>
      <c r="O604" s="378"/>
    </row>
    <row r="605" spans="1:15" ht="15">
      <c r="B605" s="799">
        <v>6092</v>
      </c>
      <c r="C605" s="800" t="s">
        <v>898</v>
      </c>
      <c r="D605" s="799" t="s">
        <v>899</v>
      </c>
      <c r="E605" s="799">
        <v>1</v>
      </c>
      <c r="F605" s="801">
        <v>2000</v>
      </c>
      <c r="G605" s="802">
        <v>2000</v>
      </c>
      <c r="H605" s="798"/>
      <c r="I605" s="798"/>
      <c r="J605" s="866"/>
      <c r="K605" s="875" t="e">
        <f t="shared" ca="1" si="123"/>
        <v>#REF!</v>
      </c>
      <c r="L605" s="806" t="e">
        <f ca="1">K605/$K$1197</f>
        <v>#REF!</v>
      </c>
      <c r="M605" s="867"/>
      <c r="N605" s="378"/>
      <c r="O605" s="378"/>
    </row>
    <row r="606" spans="1:15" ht="15">
      <c r="B606" s="799">
        <v>6335</v>
      </c>
      <c r="C606" s="800" t="s">
        <v>1180</v>
      </c>
      <c r="D606" s="799" t="s">
        <v>519</v>
      </c>
      <c r="E606" s="799">
        <v>1</v>
      </c>
      <c r="F606" s="801">
        <v>171414</v>
      </c>
      <c r="G606" s="802">
        <v>171414</v>
      </c>
      <c r="H606" s="798"/>
      <c r="I606" s="798"/>
      <c r="J606" s="869"/>
      <c r="K606" s="875" t="e">
        <f t="shared" ca="1" si="123"/>
        <v>#REF!</v>
      </c>
      <c r="L606" s="806" t="e">
        <f ca="1">K606/$K$1197</f>
        <v>#REF!</v>
      </c>
      <c r="M606" s="870"/>
      <c r="N606" s="378"/>
      <c r="O606" s="378"/>
    </row>
    <row r="607" spans="1:15" ht="35.450000000000003" customHeight="1">
      <c r="A607" s="836" t="e">
        <f>VLOOKUP(B607,#REF!,1,0)-B607</f>
        <v>#REF!</v>
      </c>
      <c r="B607" s="795">
        <v>4712</v>
      </c>
      <c r="C607" s="796" t="s">
        <v>1181</v>
      </c>
      <c r="D607" s="795" t="s">
        <v>904</v>
      </c>
      <c r="E607" s="795"/>
      <c r="F607" s="795"/>
      <c r="G607" s="797">
        <v>1462283</v>
      </c>
      <c r="H607" s="798">
        <f>SUM(G608:G613)</f>
        <v>1462283</v>
      </c>
      <c r="I607" s="798">
        <f>+G607-H607</f>
        <v>0</v>
      </c>
      <c r="J607" s="1753" t="e">
        <f>SUMIF(#REF!,B607,#REF!)</f>
        <v>#REF!</v>
      </c>
      <c r="K607" s="1754"/>
      <c r="L607" s="1755"/>
      <c r="M607" s="1756" t="e">
        <f>+G607*J607</f>
        <v>#REF!</v>
      </c>
      <c r="N607" s="863"/>
      <c r="O607" s="864"/>
    </row>
    <row r="608" spans="1:15">
      <c r="B608" s="799">
        <v>4392</v>
      </c>
      <c r="C608" s="800" t="s">
        <v>1182</v>
      </c>
      <c r="D608" s="799" t="s">
        <v>897</v>
      </c>
      <c r="E608" s="799">
        <v>6.6685963662272904E-2</v>
      </c>
      <c r="F608" s="801">
        <v>60514</v>
      </c>
      <c r="G608" s="802">
        <v>4036</v>
      </c>
      <c r="H608" s="803"/>
      <c r="I608" s="803"/>
      <c r="J608" s="804"/>
      <c r="K608" s="805" t="e">
        <f>G608*$J$607</f>
        <v>#REF!</v>
      </c>
      <c r="L608" s="806" t="e">
        <f t="shared" ref="L608:L613" si="124">K608/$K$1197</f>
        <v>#REF!</v>
      </c>
      <c r="M608" s="401"/>
      <c r="N608" s="378"/>
      <c r="O608" s="378"/>
    </row>
    <row r="609" spans="1:15" ht="38.25">
      <c r="B609" s="799">
        <v>6062</v>
      </c>
      <c r="C609" s="800" t="s">
        <v>1078</v>
      </c>
      <c r="D609" s="799" t="s">
        <v>897</v>
      </c>
      <c r="E609" s="799">
        <v>0.10000000149011599</v>
      </c>
      <c r="F609" s="801">
        <v>181526</v>
      </c>
      <c r="G609" s="802">
        <v>18153</v>
      </c>
      <c r="H609" s="803"/>
      <c r="I609" s="803"/>
      <c r="J609" s="804"/>
      <c r="K609" s="805" t="e">
        <f t="shared" ref="K609:K613" si="125">G609*$J$607</f>
        <v>#REF!</v>
      </c>
      <c r="L609" s="806" t="e">
        <f t="shared" si="124"/>
        <v>#REF!</v>
      </c>
      <c r="M609" s="401"/>
      <c r="N609" s="378"/>
      <c r="O609" s="378"/>
    </row>
    <row r="610" spans="1:15">
      <c r="B610" s="799">
        <v>6092</v>
      </c>
      <c r="C610" s="800" t="s">
        <v>898</v>
      </c>
      <c r="D610" s="799" t="s">
        <v>899</v>
      </c>
      <c r="E610" s="799">
        <v>6.6550001502037007E-2</v>
      </c>
      <c r="F610" s="801">
        <v>2000</v>
      </c>
      <c r="G610" s="802">
        <v>134</v>
      </c>
      <c r="H610" s="803"/>
      <c r="I610" s="803"/>
      <c r="J610" s="804"/>
      <c r="K610" s="805" t="e">
        <f t="shared" si="125"/>
        <v>#REF!</v>
      </c>
      <c r="L610" s="806" t="e">
        <f t="shared" si="124"/>
        <v>#REF!</v>
      </c>
      <c r="M610" s="401"/>
      <c r="N610" s="378"/>
      <c r="O610" s="378"/>
    </row>
    <row r="611" spans="1:15" ht="38.25">
      <c r="B611" s="799">
        <v>6507</v>
      </c>
      <c r="C611" s="800" t="s">
        <v>1183</v>
      </c>
      <c r="D611" s="799" t="s">
        <v>897</v>
      </c>
      <c r="E611" s="799">
        <v>6.6699996590614305E-2</v>
      </c>
      <c r="F611" s="801">
        <v>191781</v>
      </c>
      <c r="G611" s="802">
        <v>12792</v>
      </c>
      <c r="H611" s="803"/>
      <c r="I611" s="803"/>
      <c r="J611" s="804"/>
      <c r="K611" s="805" t="e">
        <f t="shared" si="125"/>
        <v>#REF!</v>
      </c>
      <c r="L611" s="806" t="e">
        <f t="shared" si="124"/>
        <v>#REF!</v>
      </c>
      <c r="M611" s="401"/>
      <c r="N611" s="378"/>
      <c r="O611" s="378"/>
    </row>
    <row r="612" spans="1:15">
      <c r="B612" s="799">
        <v>6878</v>
      </c>
      <c r="C612" s="800" t="s">
        <v>1184</v>
      </c>
      <c r="D612" s="799" t="s">
        <v>913</v>
      </c>
      <c r="E612" s="799">
        <v>26.25</v>
      </c>
      <c r="F612" s="801">
        <v>1552</v>
      </c>
      <c r="G612" s="802">
        <v>40740</v>
      </c>
      <c r="H612" s="803"/>
      <c r="I612" s="803"/>
      <c r="J612" s="804"/>
      <c r="K612" s="805" t="e">
        <f t="shared" si="125"/>
        <v>#REF!</v>
      </c>
      <c r="L612" s="806" t="e">
        <f t="shared" si="124"/>
        <v>#REF!</v>
      </c>
      <c r="M612" s="401"/>
      <c r="N612" s="378"/>
      <c r="O612" s="378"/>
    </row>
    <row r="613" spans="1:15" ht="25.5">
      <c r="B613" s="799">
        <v>7658</v>
      </c>
      <c r="C613" s="800" t="s">
        <v>1185</v>
      </c>
      <c r="D613" s="799" t="s">
        <v>904</v>
      </c>
      <c r="E613" s="799">
        <v>1.25</v>
      </c>
      <c r="F613" s="801">
        <v>1109142</v>
      </c>
      <c r="G613" s="802">
        <v>1386428</v>
      </c>
      <c r="H613" s="803"/>
      <c r="I613" s="803"/>
      <c r="J613" s="804"/>
      <c r="K613" s="805" t="e">
        <f t="shared" si="125"/>
        <v>#REF!</v>
      </c>
      <c r="L613" s="806" t="e">
        <f t="shared" si="124"/>
        <v>#REF!</v>
      </c>
      <c r="M613" s="401"/>
      <c r="N613" s="378"/>
      <c r="O613" s="378"/>
    </row>
    <row r="614" spans="1:15" ht="45">
      <c r="A614" s="836" t="e">
        <f>VLOOKUP(B614,#REF!,1,0)-B614</f>
        <v>#REF!</v>
      </c>
      <c r="B614" s="795">
        <v>4746</v>
      </c>
      <c r="C614" s="796" t="s">
        <v>1186</v>
      </c>
      <c r="D614" s="795" t="s">
        <v>904</v>
      </c>
      <c r="E614" s="795"/>
      <c r="F614" s="795"/>
      <c r="G614" s="797">
        <v>155305</v>
      </c>
      <c r="H614" s="798">
        <f>SUM(G615:G621)</f>
        <v>155305</v>
      </c>
      <c r="I614" s="798">
        <f>+G614-H614</f>
        <v>0</v>
      </c>
      <c r="J614" s="1753" t="e">
        <f>SUMIF(#REF!,B614,#REF!)</f>
        <v>#REF!</v>
      </c>
      <c r="K614" s="1754"/>
      <c r="L614" s="1755"/>
      <c r="M614" s="1756" t="e">
        <f>+G614*J614</f>
        <v>#REF!</v>
      </c>
      <c r="N614" s="863"/>
      <c r="O614" s="864"/>
    </row>
    <row r="615" spans="1:15">
      <c r="B615" s="799">
        <v>4279</v>
      </c>
      <c r="C615" s="800" t="s">
        <v>918</v>
      </c>
      <c r="D615" s="799" t="s">
        <v>897</v>
      </c>
      <c r="E615" s="799">
        <v>3.9999999105930301E-2</v>
      </c>
      <c r="F615" s="801">
        <v>27978</v>
      </c>
      <c r="G615" s="802">
        <v>1120</v>
      </c>
      <c r="H615" s="803"/>
      <c r="I615" s="803"/>
      <c r="J615" s="804"/>
      <c r="K615" s="805" t="e">
        <f>G615*$J$614</f>
        <v>#REF!</v>
      </c>
      <c r="L615" s="806" t="e">
        <f t="shared" ref="L615:L621" si="126">K615/$K$1197</f>
        <v>#REF!</v>
      </c>
      <c r="M615" s="401"/>
      <c r="N615" s="378"/>
      <c r="O615" s="378"/>
    </row>
    <row r="616" spans="1:15" ht="25.5">
      <c r="B616" s="799">
        <v>6013</v>
      </c>
      <c r="C616" s="800" t="s">
        <v>1077</v>
      </c>
      <c r="D616" s="799" t="s">
        <v>897</v>
      </c>
      <c r="E616" s="799">
        <v>3.9999999105930301E-2</v>
      </c>
      <c r="F616" s="801">
        <v>279650</v>
      </c>
      <c r="G616" s="802">
        <v>11186</v>
      </c>
      <c r="H616" s="803"/>
      <c r="I616" s="803"/>
      <c r="J616" s="804"/>
      <c r="K616" s="805" t="e">
        <f t="shared" ref="K616:K621" si="127">G616*$J$614</f>
        <v>#REF!</v>
      </c>
      <c r="L616" s="806" t="e">
        <f t="shared" si="126"/>
        <v>#REF!</v>
      </c>
      <c r="M616" s="401"/>
      <c r="N616" s="378"/>
      <c r="O616" s="378"/>
    </row>
    <row r="617" spans="1:15" ht="38.25">
      <c r="B617" s="799">
        <v>6062</v>
      </c>
      <c r="C617" s="800" t="s">
        <v>1078</v>
      </c>
      <c r="D617" s="799" t="s">
        <v>897</v>
      </c>
      <c r="E617" s="799">
        <v>3.9999999105930301E-2</v>
      </c>
      <c r="F617" s="801">
        <v>181526</v>
      </c>
      <c r="G617" s="802">
        <v>7262</v>
      </c>
      <c r="H617" s="803"/>
      <c r="I617" s="803"/>
      <c r="J617" s="804"/>
      <c r="K617" s="805" t="e">
        <f t="shared" si="127"/>
        <v>#REF!</v>
      </c>
      <c r="L617" s="806" t="e">
        <f t="shared" si="126"/>
        <v>#REF!</v>
      </c>
      <c r="M617" s="401"/>
      <c r="N617" s="378"/>
      <c r="O617" s="378"/>
    </row>
    <row r="618" spans="1:15">
      <c r="B618" s="799">
        <v>6092</v>
      </c>
      <c r="C618" s="800" t="s">
        <v>898</v>
      </c>
      <c r="D618" s="799" t="s">
        <v>899</v>
      </c>
      <c r="E618" s="799">
        <v>1.8449999392032599E-2</v>
      </c>
      <c r="F618" s="801">
        <v>2000</v>
      </c>
      <c r="G618" s="802">
        <v>37</v>
      </c>
      <c r="H618" s="803"/>
      <c r="I618" s="803"/>
      <c r="J618" s="804"/>
      <c r="K618" s="805" t="e">
        <f t="shared" si="127"/>
        <v>#REF!</v>
      </c>
      <c r="L618" s="806" t="e">
        <f t="shared" si="126"/>
        <v>#REF!</v>
      </c>
      <c r="M618" s="401"/>
      <c r="N618" s="378"/>
      <c r="O618" s="378"/>
    </row>
    <row r="619" spans="1:15">
      <c r="B619" s="799">
        <v>6567</v>
      </c>
      <c r="C619" s="800" t="s">
        <v>1085</v>
      </c>
      <c r="D619" s="799" t="s">
        <v>897</v>
      </c>
      <c r="E619" s="799">
        <v>3.9999999105930301E-2</v>
      </c>
      <c r="F619" s="801">
        <v>39036</v>
      </c>
      <c r="G619" s="802">
        <v>1562</v>
      </c>
      <c r="H619" s="803"/>
      <c r="I619" s="803"/>
      <c r="J619" s="804"/>
      <c r="K619" s="805" t="e">
        <f t="shared" si="127"/>
        <v>#REF!</v>
      </c>
      <c r="L619" s="806" t="e">
        <f t="shared" si="126"/>
        <v>#REF!</v>
      </c>
      <c r="M619" s="401"/>
      <c r="N619" s="378"/>
      <c r="O619" s="378"/>
    </row>
    <row r="620" spans="1:15">
      <c r="B620" s="799">
        <v>7462</v>
      </c>
      <c r="C620" s="800" t="s">
        <v>912</v>
      </c>
      <c r="D620" s="799" t="s">
        <v>913</v>
      </c>
      <c r="E620" s="799">
        <v>26.25</v>
      </c>
      <c r="F620" s="801">
        <v>1574</v>
      </c>
      <c r="G620" s="802">
        <v>41318</v>
      </c>
      <c r="H620" s="803"/>
      <c r="I620" s="803"/>
      <c r="J620" s="804"/>
      <c r="K620" s="805" t="e">
        <f t="shared" si="127"/>
        <v>#REF!</v>
      </c>
      <c r="L620" s="806" t="e">
        <f t="shared" si="126"/>
        <v>#REF!</v>
      </c>
      <c r="M620" s="401"/>
      <c r="N620" s="378"/>
      <c r="O620" s="378"/>
    </row>
    <row r="621" spans="1:15" ht="25.5">
      <c r="B621" s="799">
        <v>7689</v>
      </c>
      <c r="C621" s="800" t="s">
        <v>1187</v>
      </c>
      <c r="D621" s="799" t="s">
        <v>904</v>
      </c>
      <c r="E621" s="799">
        <v>1.29999995231628</v>
      </c>
      <c r="F621" s="801">
        <v>71400</v>
      </c>
      <c r="G621" s="802">
        <v>92820</v>
      </c>
      <c r="H621" s="803"/>
      <c r="I621" s="803"/>
      <c r="J621" s="807"/>
      <c r="K621" s="805" t="e">
        <f t="shared" si="127"/>
        <v>#REF!</v>
      </c>
      <c r="L621" s="806" t="e">
        <f t="shared" si="126"/>
        <v>#REF!</v>
      </c>
      <c r="M621" s="392"/>
      <c r="N621" s="378"/>
      <c r="O621" s="378"/>
    </row>
    <row r="622" spans="1:15" ht="45">
      <c r="A622" s="836" t="e">
        <f>VLOOKUP(B622,#REF!,1,0)-B622</f>
        <v>#REF!</v>
      </c>
      <c r="B622" s="795">
        <v>4747</v>
      </c>
      <c r="C622" s="796" t="s">
        <v>1188</v>
      </c>
      <c r="D622" s="795" t="s">
        <v>904</v>
      </c>
      <c r="E622" s="795"/>
      <c r="F622" s="795"/>
      <c r="G622" s="797">
        <v>155305</v>
      </c>
      <c r="H622" s="798">
        <f>SUM(G623:G629)</f>
        <v>155305</v>
      </c>
      <c r="I622" s="798">
        <f>+G622-H622</f>
        <v>0</v>
      </c>
      <c r="J622" s="1753" t="e">
        <f>SUMIF(#REF!,B622,#REF!)</f>
        <v>#REF!</v>
      </c>
      <c r="K622" s="1754"/>
      <c r="L622" s="1755"/>
      <c r="M622" s="1756" t="e">
        <f>+G622*J622</f>
        <v>#REF!</v>
      </c>
      <c r="N622" s="863"/>
      <c r="O622" s="864"/>
    </row>
    <row r="623" spans="1:15">
      <c r="B623" s="799">
        <v>4279</v>
      </c>
      <c r="C623" s="800" t="s">
        <v>918</v>
      </c>
      <c r="D623" s="799" t="s">
        <v>897</v>
      </c>
      <c r="E623" s="799">
        <v>0.04</v>
      </c>
      <c r="F623" s="801">
        <v>27978</v>
      </c>
      <c r="G623" s="802">
        <v>1120</v>
      </c>
      <c r="H623" s="803"/>
      <c r="I623" s="803"/>
      <c r="J623" s="804"/>
      <c r="K623" s="805" t="e">
        <f t="shared" ref="K623:K629" si="128">G623*$J$622</f>
        <v>#REF!</v>
      </c>
      <c r="L623" s="806" t="e">
        <f t="shared" ref="L623:L629" si="129">K623/$K$1197</f>
        <v>#REF!</v>
      </c>
      <c r="M623" s="401"/>
      <c r="N623" s="378"/>
      <c r="O623" s="378"/>
    </row>
    <row r="624" spans="1:15" ht="25.5">
      <c r="B624" s="799">
        <v>6013</v>
      </c>
      <c r="C624" s="800" t="s">
        <v>1077</v>
      </c>
      <c r="D624" s="799" t="s">
        <v>897</v>
      </c>
      <c r="E624" s="799">
        <v>0.04</v>
      </c>
      <c r="F624" s="801">
        <v>279650</v>
      </c>
      <c r="G624" s="802">
        <v>11186</v>
      </c>
      <c r="H624" s="803"/>
      <c r="I624" s="803"/>
      <c r="J624" s="804"/>
      <c r="K624" s="805" t="e">
        <f t="shared" si="128"/>
        <v>#REF!</v>
      </c>
      <c r="L624" s="806" t="e">
        <f t="shared" si="129"/>
        <v>#REF!</v>
      </c>
      <c r="M624" s="401"/>
      <c r="N624" s="378"/>
      <c r="O624" s="378"/>
    </row>
    <row r="625" spans="1:15" ht="38.25">
      <c r="B625" s="799">
        <v>6062</v>
      </c>
      <c r="C625" s="800" t="s">
        <v>1078</v>
      </c>
      <c r="D625" s="799" t="s">
        <v>897</v>
      </c>
      <c r="E625" s="799">
        <v>0.04</v>
      </c>
      <c r="F625" s="801">
        <v>181526</v>
      </c>
      <c r="G625" s="802">
        <v>7262</v>
      </c>
      <c r="H625" s="803"/>
      <c r="I625" s="803"/>
      <c r="J625" s="804"/>
      <c r="K625" s="805" t="e">
        <f t="shared" si="128"/>
        <v>#REF!</v>
      </c>
      <c r="L625" s="806" t="e">
        <f t="shared" si="129"/>
        <v>#REF!</v>
      </c>
      <c r="M625" s="401"/>
      <c r="N625" s="378"/>
      <c r="O625" s="378"/>
    </row>
    <row r="626" spans="1:15">
      <c r="B626" s="799">
        <v>6092</v>
      </c>
      <c r="C626" s="800" t="s">
        <v>898</v>
      </c>
      <c r="D626" s="799" t="s">
        <v>899</v>
      </c>
      <c r="E626" s="799">
        <v>1.84E-2</v>
      </c>
      <c r="F626" s="801">
        <v>2000</v>
      </c>
      <c r="G626" s="802">
        <v>37</v>
      </c>
      <c r="H626" s="803"/>
      <c r="I626" s="803"/>
      <c r="J626" s="804"/>
      <c r="K626" s="805" t="e">
        <f t="shared" si="128"/>
        <v>#REF!</v>
      </c>
      <c r="L626" s="806" t="e">
        <f t="shared" si="129"/>
        <v>#REF!</v>
      </c>
      <c r="M626" s="401"/>
      <c r="N626" s="378"/>
      <c r="O626" s="378"/>
    </row>
    <row r="627" spans="1:15">
      <c r="B627" s="799">
        <v>6567</v>
      </c>
      <c r="C627" s="800" t="s">
        <v>1085</v>
      </c>
      <c r="D627" s="799" t="s">
        <v>897</v>
      </c>
      <c r="E627" s="799">
        <v>0.04</v>
      </c>
      <c r="F627" s="801">
        <v>39036</v>
      </c>
      <c r="G627" s="802">
        <v>1562</v>
      </c>
      <c r="H627" s="803"/>
      <c r="I627" s="803"/>
      <c r="J627" s="804"/>
      <c r="K627" s="805" t="e">
        <f t="shared" si="128"/>
        <v>#REF!</v>
      </c>
      <c r="L627" s="806" t="e">
        <f t="shared" si="129"/>
        <v>#REF!</v>
      </c>
      <c r="M627" s="401"/>
      <c r="N627" s="378"/>
      <c r="O627" s="378"/>
    </row>
    <row r="628" spans="1:15" ht="15">
      <c r="B628" s="799">
        <v>7462</v>
      </c>
      <c r="C628" s="800" t="s">
        <v>912</v>
      </c>
      <c r="D628" s="799" t="s">
        <v>913</v>
      </c>
      <c r="E628" s="799">
        <v>26.25</v>
      </c>
      <c r="F628" s="801">
        <v>1574</v>
      </c>
      <c r="G628" s="802">
        <v>41318</v>
      </c>
      <c r="H628" s="798"/>
      <c r="I628" s="798"/>
      <c r="J628" s="866"/>
      <c r="K628" s="873" t="e">
        <f t="shared" si="128"/>
        <v>#REF!</v>
      </c>
      <c r="L628" s="806" t="e">
        <f t="shared" si="129"/>
        <v>#REF!</v>
      </c>
      <c r="M628" s="867"/>
      <c r="N628" s="378"/>
      <c r="O628" s="378"/>
    </row>
    <row r="629" spans="1:15" ht="25.5">
      <c r="B629" s="799">
        <v>7690</v>
      </c>
      <c r="C629" s="800" t="s">
        <v>1189</v>
      </c>
      <c r="D629" s="799" t="s">
        <v>904</v>
      </c>
      <c r="E629" s="799">
        <v>1.3</v>
      </c>
      <c r="F629" s="801">
        <v>71400</v>
      </c>
      <c r="G629" s="802">
        <v>92820</v>
      </c>
      <c r="H629" s="803"/>
      <c r="I629" s="803"/>
      <c r="J629" s="807"/>
      <c r="K629" s="865" t="e">
        <f t="shared" si="128"/>
        <v>#REF!</v>
      </c>
      <c r="L629" s="806" t="e">
        <f t="shared" si="129"/>
        <v>#REF!</v>
      </c>
      <c r="M629" s="392"/>
      <c r="N629" s="378"/>
      <c r="O629" s="378"/>
    </row>
    <row r="630" spans="1:15" ht="45">
      <c r="A630" s="836" t="e">
        <f>VLOOKUP(B630,#REF!,1,0)-B630</f>
        <v>#REF!</v>
      </c>
      <c r="B630" s="795">
        <v>4792</v>
      </c>
      <c r="C630" s="796" t="s">
        <v>1190</v>
      </c>
      <c r="D630" s="795" t="s">
        <v>904</v>
      </c>
      <c r="E630" s="795"/>
      <c r="F630" s="795"/>
      <c r="G630" s="797">
        <v>84195</v>
      </c>
      <c r="H630" s="798">
        <f>SUM(G631:G636)</f>
        <v>84195</v>
      </c>
      <c r="I630" s="798">
        <f>+G630-H630</f>
        <v>0</v>
      </c>
      <c r="J630" s="1753" t="e">
        <f>SUMIF(#REF!,B630,#REF!)</f>
        <v>#REF!</v>
      </c>
      <c r="K630" s="1754"/>
      <c r="L630" s="1755"/>
      <c r="M630" s="1756" t="e">
        <f>+G630*J630</f>
        <v>#REF!</v>
      </c>
      <c r="N630" s="863"/>
      <c r="O630" s="864"/>
    </row>
    <row r="631" spans="1:15">
      <c r="B631" s="799">
        <v>2910</v>
      </c>
      <c r="C631" s="800" t="s">
        <v>1191</v>
      </c>
      <c r="D631" s="799" t="s">
        <v>904</v>
      </c>
      <c r="E631" s="799">
        <v>1.29999995231628</v>
      </c>
      <c r="F631" s="801">
        <v>4396</v>
      </c>
      <c r="G631" s="802">
        <v>5715</v>
      </c>
      <c r="H631" s="803"/>
      <c r="I631" s="803"/>
      <c r="J631" s="804"/>
      <c r="K631" s="805" t="e">
        <f>G631*$J$630</f>
        <v>#REF!</v>
      </c>
      <c r="L631" s="806" t="e">
        <f t="shared" ref="L631:L636" si="130">K631/$K$1197</f>
        <v>#REF!</v>
      </c>
      <c r="M631" s="401"/>
      <c r="N631" s="378"/>
      <c r="O631" s="378"/>
    </row>
    <row r="632" spans="1:15" ht="15">
      <c r="B632" s="799">
        <v>4274</v>
      </c>
      <c r="C632" s="800" t="s">
        <v>915</v>
      </c>
      <c r="D632" s="799" t="s">
        <v>907</v>
      </c>
      <c r="E632" s="799">
        <v>8.16719981744886E-2</v>
      </c>
      <c r="F632" s="801">
        <v>219159</v>
      </c>
      <c r="G632" s="802">
        <v>17900</v>
      </c>
      <c r="H632" s="798"/>
      <c r="I632" s="798"/>
      <c r="J632" s="866"/>
      <c r="K632" s="805" t="e">
        <f t="shared" ref="K632:K636" si="131">G632*$J$630</f>
        <v>#REF!</v>
      </c>
      <c r="L632" s="806" t="e">
        <f t="shared" si="130"/>
        <v>#REF!</v>
      </c>
      <c r="M632" s="867"/>
      <c r="N632" s="378"/>
      <c r="O632" s="378"/>
    </row>
    <row r="633" spans="1:15" ht="25.5">
      <c r="B633" s="799">
        <v>5661</v>
      </c>
      <c r="C633" s="800" t="s">
        <v>923</v>
      </c>
      <c r="D633" s="799" t="s">
        <v>924</v>
      </c>
      <c r="E633" s="799">
        <v>7.9999998211860698E-2</v>
      </c>
      <c r="F633" s="801">
        <v>59500</v>
      </c>
      <c r="G633" s="802">
        <v>4760</v>
      </c>
      <c r="H633" s="803"/>
      <c r="I633" s="803"/>
      <c r="J633" s="804"/>
      <c r="K633" s="805" t="e">
        <f t="shared" si="131"/>
        <v>#REF!</v>
      </c>
      <c r="L633" s="806" t="e">
        <f t="shared" si="130"/>
        <v>#REF!</v>
      </c>
      <c r="M633" s="401"/>
      <c r="N633" s="378"/>
      <c r="O633" s="378"/>
    </row>
    <row r="634" spans="1:15" ht="15">
      <c r="B634" s="799">
        <v>6092</v>
      </c>
      <c r="C634" s="800" t="s">
        <v>898</v>
      </c>
      <c r="D634" s="799" t="s">
        <v>899</v>
      </c>
      <c r="E634" s="799">
        <v>0.25</v>
      </c>
      <c r="F634" s="801">
        <v>2000</v>
      </c>
      <c r="G634" s="802">
        <v>500</v>
      </c>
      <c r="H634" s="798"/>
      <c r="I634" s="798"/>
      <c r="J634" s="866"/>
      <c r="K634" s="805" t="e">
        <f t="shared" si="131"/>
        <v>#REF!</v>
      </c>
      <c r="L634" s="806" t="e">
        <f t="shared" si="130"/>
        <v>#REF!</v>
      </c>
      <c r="M634" s="867"/>
      <c r="N634" s="378"/>
      <c r="O634" s="378"/>
    </row>
    <row r="635" spans="1:15">
      <c r="B635" s="799">
        <v>6098</v>
      </c>
      <c r="C635" s="800" t="s">
        <v>925</v>
      </c>
      <c r="D635" s="799" t="s">
        <v>926</v>
      </c>
      <c r="E635" s="799">
        <v>10</v>
      </c>
      <c r="F635" s="801">
        <v>23</v>
      </c>
      <c r="G635" s="802">
        <v>230</v>
      </c>
      <c r="H635" s="803"/>
      <c r="I635" s="803"/>
      <c r="J635" s="804"/>
      <c r="K635" s="805" t="e">
        <f t="shared" si="131"/>
        <v>#REF!</v>
      </c>
      <c r="L635" s="806" t="e">
        <f t="shared" si="130"/>
        <v>#REF!</v>
      </c>
      <c r="M635" s="401"/>
      <c r="N635" s="378"/>
      <c r="O635" s="378"/>
    </row>
    <row r="636" spans="1:15" ht="15">
      <c r="B636" s="799">
        <v>7462</v>
      </c>
      <c r="C636" s="800" t="s">
        <v>912</v>
      </c>
      <c r="D636" s="799" t="s">
        <v>913</v>
      </c>
      <c r="E636" s="799">
        <v>35</v>
      </c>
      <c r="F636" s="801">
        <v>1574</v>
      </c>
      <c r="G636" s="802">
        <v>55090</v>
      </c>
      <c r="H636" s="798"/>
      <c r="I636" s="798"/>
      <c r="J636" s="869"/>
      <c r="K636" s="805" t="e">
        <f t="shared" si="131"/>
        <v>#REF!</v>
      </c>
      <c r="L636" s="806" t="e">
        <f t="shared" si="130"/>
        <v>#REF!</v>
      </c>
      <c r="M636" s="870"/>
      <c r="N636" s="378"/>
      <c r="O636" s="378"/>
    </row>
    <row r="637" spans="1:15" ht="45">
      <c r="A637" s="836" t="e">
        <f>VLOOKUP(B637,#REF!,1,0)-B637</f>
        <v>#REF!</v>
      </c>
      <c r="B637" s="795">
        <v>4798</v>
      </c>
      <c r="C637" s="796" t="s">
        <v>1192</v>
      </c>
      <c r="D637" s="795" t="s">
        <v>519</v>
      </c>
      <c r="E637" s="795"/>
      <c r="F637" s="795"/>
      <c r="G637" s="797">
        <v>160861</v>
      </c>
      <c r="H637" s="798">
        <f>SUM(G638:G639)</f>
        <v>160861</v>
      </c>
      <c r="I637" s="798">
        <f>+G637-H637</f>
        <v>0</v>
      </c>
      <c r="J637" s="1753" t="e">
        <f>SUMIF(#REF!,B637,#REF!)</f>
        <v>#REF!</v>
      </c>
      <c r="K637" s="1754"/>
      <c r="L637" s="1755"/>
      <c r="M637" s="1756" t="e">
        <f>+G637*J637</f>
        <v>#REF!</v>
      </c>
      <c r="N637" s="863"/>
      <c r="O637" s="864"/>
    </row>
    <row r="638" spans="1:15" ht="25.5">
      <c r="B638" s="799">
        <v>4613</v>
      </c>
      <c r="C638" s="800" t="s">
        <v>1178</v>
      </c>
      <c r="D638" s="799" t="s">
        <v>904</v>
      </c>
      <c r="E638" s="799">
        <v>1.3</v>
      </c>
      <c r="F638" s="801">
        <v>48739</v>
      </c>
      <c r="G638" s="802">
        <v>63361</v>
      </c>
      <c r="H638" s="798"/>
      <c r="I638" s="798"/>
      <c r="J638" s="866"/>
      <c r="K638" s="875" t="e">
        <f>G638*$J$637</f>
        <v>#REF!</v>
      </c>
      <c r="L638" s="806" t="e">
        <f>K638/$K$1197</f>
        <v>#REF!</v>
      </c>
      <c r="M638" s="867"/>
      <c r="N638" s="378"/>
      <c r="O638" s="378"/>
    </row>
    <row r="639" spans="1:15">
      <c r="B639" s="799">
        <v>7718</v>
      </c>
      <c r="C639" s="800" t="s">
        <v>1193</v>
      </c>
      <c r="D639" s="799" t="s">
        <v>519</v>
      </c>
      <c r="E639" s="799">
        <v>1</v>
      </c>
      <c r="F639" s="801">
        <v>97500</v>
      </c>
      <c r="G639" s="802">
        <v>97500</v>
      </c>
      <c r="H639" s="803"/>
      <c r="I639" s="803"/>
      <c r="J639" s="807"/>
      <c r="K639" s="875" t="e">
        <f>G639*$J$637</f>
        <v>#REF!</v>
      </c>
      <c r="L639" s="806" t="e">
        <f>K639/$K$1197</f>
        <v>#REF!</v>
      </c>
      <c r="M639" s="392"/>
      <c r="N639" s="378"/>
      <c r="O639" s="378"/>
    </row>
    <row r="640" spans="1:15" ht="30">
      <c r="A640" s="836" t="e">
        <f>VLOOKUP(B640,#REF!,1,0)-B640</f>
        <v>#REF!</v>
      </c>
      <c r="B640" s="795">
        <v>4810</v>
      </c>
      <c r="C640" s="796" t="s">
        <v>1194</v>
      </c>
      <c r="D640" s="795" t="s">
        <v>928</v>
      </c>
      <c r="E640" s="795"/>
      <c r="F640" s="795"/>
      <c r="G640" s="797">
        <v>637712</v>
      </c>
      <c r="H640" s="798">
        <f>SUM(G641:G645)</f>
        <v>637712</v>
      </c>
      <c r="I640" s="798">
        <f>+G640-H640</f>
        <v>0</v>
      </c>
      <c r="J640" s="1753" t="e">
        <f>SUMIF(#REF!,B640,#REF!)</f>
        <v>#REF!</v>
      </c>
      <c r="K640" s="1754"/>
      <c r="L640" s="1755"/>
      <c r="M640" s="1756" t="e">
        <f>+G640*J640</f>
        <v>#REF!</v>
      </c>
      <c r="N640" s="863"/>
      <c r="O640" s="864"/>
    </row>
    <row r="641" spans="1:15">
      <c r="B641" s="799">
        <v>4806</v>
      </c>
      <c r="C641" s="800" t="s">
        <v>1195</v>
      </c>
      <c r="D641" s="799" t="s">
        <v>907</v>
      </c>
      <c r="E641" s="799">
        <v>3.0626999315433199E-2</v>
      </c>
      <c r="F641" s="801">
        <v>360601</v>
      </c>
      <c r="G641" s="802">
        <v>11045</v>
      </c>
      <c r="H641" s="803"/>
      <c r="I641" s="803"/>
      <c r="J641" s="804"/>
      <c r="K641" s="805" t="e">
        <f>G641*$J$640</f>
        <v>#REF!</v>
      </c>
      <c r="L641" s="806" t="e">
        <f>K641/$K$1197</f>
        <v>#REF!</v>
      </c>
      <c r="M641" s="401"/>
      <c r="N641" s="378"/>
      <c r="O641" s="378"/>
    </row>
    <row r="642" spans="1:15" ht="25.5">
      <c r="B642" s="799">
        <v>6017</v>
      </c>
      <c r="C642" s="800" t="s">
        <v>1196</v>
      </c>
      <c r="D642" s="799" t="s">
        <v>897</v>
      </c>
      <c r="E642" s="799">
        <v>0.24240000545978499</v>
      </c>
      <c r="F642" s="801">
        <v>157602</v>
      </c>
      <c r="G642" s="802">
        <v>38203</v>
      </c>
      <c r="H642" s="803"/>
      <c r="I642" s="803"/>
      <c r="J642" s="804"/>
      <c r="K642" s="805" t="e">
        <f t="shared" ref="K642:K645" si="132">G642*$J$640</f>
        <v>#REF!</v>
      </c>
      <c r="L642" s="806" t="e">
        <f>K642/$K$1197</f>
        <v>#REF!</v>
      </c>
      <c r="M642" s="401"/>
      <c r="N642" s="378"/>
      <c r="O642" s="378"/>
    </row>
    <row r="643" spans="1:15">
      <c r="B643" s="799">
        <v>6092</v>
      </c>
      <c r="C643" s="800" t="s">
        <v>898</v>
      </c>
      <c r="D643" s="799" t="s">
        <v>899</v>
      </c>
      <c r="E643" s="799">
        <v>0.5</v>
      </c>
      <c r="F643" s="801">
        <v>2000</v>
      </c>
      <c r="G643" s="802">
        <v>1000</v>
      </c>
      <c r="H643" s="803"/>
      <c r="I643" s="803"/>
      <c r="J643" s="804"/>
      <c r="K643" s="805" t="e">
        <f t="shared" si="132"/>
        <v>#REF!</v>
      </c>
      <c r="L643" s="806" t="e">
        <f>K643/$K$1197</f>
        <v>#REF!</v>
      </c>
      <c r="M643" s="401"/>
      <c r="N643" s="378"/>
      <c r="O643" s="378"/>
    </row>
    <row r="644" spans="1:15">
      <c r="B644" s="799">
        <v>7730</v>
      </c>
      <c r="C644" s="800" t="s">
        <v>1197</v>
      </c>
      <c r="D644" s="799" t="s">
        <v>928</v>
      </c>
      <c r="E644" s="799">
        <v>1.0299999713897701</v>
      </c>
      <c r="F644" s="801">
        <v>568860</v>
      </c>
      <c r="G644" s="802">
        <v>585926</v>
      </c>
      <c r="H644" s="803"/>
      <c r="I644" s="803"/>
      <c r="J644" s="804"/>
      <c r="K644" s="805" t="e">
        <f t="shared" si="132"/>
        <v>#REF!</v>
      </c>
      <c r="L644" s="806" t="e">
        <f>K644/$K$1197</f>
        <v>#REF!</v>
      </c>
      <c r="M644" s="401"/>
      <c r="N644" s="378"/>
      <c r="O644" s="378"/>
    </row>
    <row r="645" spans="1:15">
      <c r="B645" s="799">
        <v>7733</v>
      </c>
      <c r="C645" s="800" t="s">
        <v>1198</v>
      </c>
      <c r="D645" s="799" t="s">
        <v>973</v>
      </c>
      <c r="E645" s="799">
        <v>43.929500579833899</v>
      </c>
      <c r="F645" s="801">
        <v>35</v>
      </c>
      <c r="G645" s="802">
        <v>1538</v>
      </c>
      <c r="H645" s="803"/>
      <c r="I645" s="803"/>
      <c r="J645" s="807"/>
      <c r="K645" s="805" t="e">
        <f t="shared" si="132"/>
        <v>#REF!</v>
      </c>
      <c r="L645" s="806" t="e">
        <f>K645/$K$1197</f>
        <v>#REF!</v>
      </c>
      <c r="M645" s="392"/>
      <c r="N645" s="378"/>
      <c r="O645" s="378"/>
    </row>
    <row r="646" spans="1:15" ht="30">
      <c r="A646" s="836" t="e">
        <f>VLOOKUP(B646,#REF!,1,0)-B646</f>
        <v>#REF!</v>
      </c>
      <c r="B646" s="795">
        <v>4839</v>
      </c>
      <c r="C646" s="796" t="s">
        <v>1199</v>
      </c>
      <c r="D646" s="795" t="s">
        <v>519</v>
      </c>
      <c r="E646" s="795"/>
      <c r="F646" s="795"/>
      <c r="G646" s="797">
        <v>548913</v>
      </c>
      <c r="H646" s="798">
        <f>SUM(G647:G652)</f>
        <v>548913</v>
      </c>
      <c r="I646" s="798">
        <f>+G646-H646</f>
        <v>0</v>
      </c>
      <c r="J646" s="1753" t="e">
        <f>SUMIF(#REF!,B646,#REF!)</f>
        <v>#REF!</v>
      </c>
      <c r="K646" s="1754"/>
      <c r="L646" s="1755"/>
      <c r="M646" s="1756" t="e">
        <f>+G646*J646</f>
        <v>#REF!</v>
      </c>
      <c r="N646" s="863"/>
      <c r="O646" s="864"/>
    </row>
    <row r="647" spans="1:15" ht="15">
      <c r="B647" s="799">
        <v>4273</v>
      </c>
      <c r="C647" s="800" t="s">
        <v>1050</v>
      </c>
      <c r="D647" s="799" t="s">
        <v>907</v>
      </c>
      <c r="E647" s="799">
        <v>1.0208999999999999E-2</v>
      </c>
      <c r="F647" s="801">
        <v>155437</v>
      </c>
      <c r="G647" s="802">
        <v>1587</v>
      </c>
      <c r="H647" s="798"/>
      <c r="I647" s="798"/>
      <c r="J647" s="866"/>
      <c r="K647" s="875" t="e">
        <f>G647*$J$646</f>
        <v>#REF!</v>
      </c>
      <c r="L647" s="806" t="e">
        <f t="shared" ref="L647:L652" si="133">K647/$K$1197</f>
        <v>#REF!</v>
      </c>
      <c r="M647" s="867"/>
      <c r="N647" s="378"/>
      <c r="O647" s="378"/>
    </row>
    <row r="648" spans="1:15">
      <c r="B648" s="799">
        <v>4611</v>
      </c>
      <c r="C648" s="800" t="s">
        <v>1036</v>
      </c>
      <c r="D648" s="799" t="s">
        <v>519</v>
      </c>
      <c r="E648" s="799">
        <v>1</v>
      </c>
      <c r="F648" s="801">
        <v>198097</v>
      </c>
      <c r="G648" s="802">
        <v>198097</v>
      </c>
      <c r="H648" s="803"/>
      <c r="I648" s="803"/>
      <c r="J648" s="804"/>
      <c r="K648" s="875" t="e">
        <f t="shared" ref="K648:K652" si="134">G648*$J$646</f>
        <v>#REF!</v>
      </c>
      <c r="L648" s="806" t="e">
        <f t="shared" si="133"/>
        <v>#REF!</v>
      </c>
      <c r="M648" s="401"/>
      <c r="N648" s="378"/>
      <c r="O648" s="378"/>
    </row>
    <row r="649" spans="1:15">
      <c r="B649" s="799">
        <v>6092</v>
      </c>
      <c r="C649" s="800" t="s">
        <v>898</v>
      </c>
      <c r="D649" s="799" t="s">
        <v>899</v>
      </c>
      <c r="E649" s="799">
        <v>0.01</v>
      </c>
      <c r="F649" s="801">
        <v>2000</v>
      </c>
      <c r="G649" s="802">
        <v>20</v>
      </c>
      <c r="H649" s="803"/>
      <c r="I649" s="803"/>
      <c r="J649" s="804"/>
      <c r="K649" s="875" t="e">
        <f t="shared" si="134"/>
        <v>#REF!</v>
      </c>
      <c r="L649" s="806" t="e">
        <f t="shared" si="133"/>
        <v>#REF!</v>
      </c>
      <c r="M649" s="401"/>
      <c r="N649" s="378"/>
      <c r="O649" s="378"/>
    </row>
    <row r="650" spans="1:15">
      <c r="B650" s="799">
        <v>6261</v>
      </c>
      <c r="C650" s="800" t="s">
        <v>939</v>
      </c>
      <c r="D650" s="799" t="s">
        <v>928</v>
      </c>
      <c r="E650" s="799">
        <v>1</v>
      </c>
      <c r="F650" s="801">
        <v>110333</v>
      </c>
      <c r="G650" s="802">
        <v>110333</v>
      </c>
      <c r="H650" s="803"/>
      <c r="I650" s="803"/>
      <c r="J650" s="804"/>
      <c r="K650" s="875" t="e">
        <f t="shared" si="134"/>
        <v>#REF!</v>
      </c>
      <c r="L650" s="806" t="e">
        <f t="shared" si="133"/>
        <v>#REF!</v>
      </c>
      <c r="M650" s="401"/>
      <c r="N650" s="378"/>
      <c r="O650" s="378"/>
    </row>
    <row r="651" spans="1:15">
      <c r="B651" s="799">
        <v>6527</v>
      </c>
      <c r="C651" s="800" t="s">
        <v>987</v>
      </c>
      <c r="D651" s="799" t="s">
        <v>519</v>
      </c>
      <c r="E651" s="799">
        <v>1</v>
      </c>
      <c r="F651" s="801">
        <v>220990</v>
      </c>
      <c r="G651" s="802">
        <v>220990</v>
      </c>
      <c r="H651" s="803"/>
      <c r="I651" s="803"/>
      <c r="J651" s="804"/>
      <c r="K651" s="875" t="e">
        <f t="shared" si="134"/>
        <v>#REF!</v>
      </c>
      <c r="L651" s="806" t="e">
        <f t="shared" si="133"/>
        <v>#REF!</v>
      </c>
      <c r="M651" s="401"/>
      <c r="N651" s="378"/>
      <c r="O651" s="378"/>
    </row>
    <row r="652" spans="1:15">
      <c r="B652" s="799">
        <v>8328</v>
      </c>
      <c r="C652" s="800" t="s">
        <v>1200</v>
      </c>
      <c r="D652" s="799" t="s">
        <v>899</v>
      </c>
      <c r="E652" s="799">
        <v>17.8855</v>
      </c>
      <c r="F652" s="801">
        <v>1000</v>
      </c>
      <c r="G652" s="802">
        <v>17886</v>
      </c>
      <c r="H652" s="803"/>
      <c r="I652" s="803"/>
      <c r="J652" s="807"/>
      <c r="K652" s="875" t="e">
        <f t="shared" si="134"/>
        <v>#REF!</v>
      </c>
      <c r="L652" s="806" t="e">
        <f t="shared" si="133"/>
        <v>#REF!</v>
      </c>
      <c r="M652" s="392"/>
      <c r="N652" s="378"/>
      <c r="O652" s="378"/>
    </row>
    <row r="653" spans="1:15" ht="30">
      <c r="A653" s="836" t="e">
        <f>VLOOKUP(B653,#REF!,1,0)-B653</f>
        <v>#REF!</v>
      </c>
      <c r="B653" s="795">
        <v>4841</v>
      </c>
      <c r="C653" s="796" t="s">
        <v>1201</v>
      </c>
      <c r="D653" s="795" t="s">
        <v>519</v>
      </c>
      <c r="E653" s="795"/>
      <c r="F653" s="795"/>
      <c r="G653" s="797">
        <v>241994</v>
      </c>
      <c r="H653" s="798">
        <f>SUM(G654:G659)</f>
        <v>241994</v>
      </c>
      <c r="I653" s="798">
        <f>+G653-H653</f>
        <v>0</v>
      </c>
      <c r="J653" s="1753" t="e">
        <f>SUMIF(#REF!,B653,#REF!)</f>
        <v>#REF!</v>
      </c>
      <c r="K653" s="1754"/>
      <c r="L653" s="1755"/>
      <c r="M653" s="1756" t="e">
        <f>+G653*J653</f>
        <v>#REF!</v>
      </c>
      <c r="N653" s="863"/>
      <c r="O653" s="864"/>
    </row>
    <row r="654" spans="1:15">
      <c r="B654" s="799">
        <v>4273</v>
      </c>
      <c r="C654" s="800" t="s">
        <v>1050</v>
      </c>
      <c r="D654" s="799" t="s">
        <v>907</v>
      </c>
      <c r="E654" s="799">
        <v>1.02090004849015E-3</v>
      </c>
      <c r="F654" s="801">
        <v>155437</v>
      </c>
      <c r="G654" s="802">
        <v>159</v>
      </c>
      <c r="H654" s="803"/>
      <c r="I654" s="803"/>
      <c r="J654" s="804"/>
      <c r="K654" s="805" t="e">
        <f>G654*$J$653</f>
        <v>#REF!</v>
      </c>
      <c r="L654" s="806" t="e">
        <f t="shared" ref="L654:L659" si="135">K654/$K$1197</f>
        <v>#REF!</v>
      </c>
      <c r="M654" s="401"/>
      <c r="N654" s="378"/>
      <c r="O654" s="378"/>
    </row>
    <row r="655" spans="1:15">
      <c r="B655" s="799">
        <v>4610</v>
      </c>
      <c r="C655" s="800" t="s">
        <v>1034</v>
      </c>
      <c r="D655" s="799" t="s">
        <v>519</v>
      </c>
      <c r="E655" s="799">
        <v>1</v>
      </c>
      <c r="F655" s="801">
        <v>84840</v>
      </c>
      <c r="G655" s="802">
        <v>84840</v>
      </c>
      <c r="H655" s="803"/>
      <c r="I655" s="803"/>
      <c r="J655" s="804"/>
      <c r="K655" s="805" t="e">
        <f t="shared" ref="K655:K659" si="136">G655*$J$653</f>
        <v>#REF!</v>
      </c>
      <c r="L655" s="806" t="e">
        <f t="shared" si="135"/>
        <v>#REF!</v>
      </c>
      <c r="M655" s="401"/>
      <c r="N655" s="378"/>
      <c r="O655" s="378"/>
    </row>
    <row r="656" spans="1:15" ht="15">
      <c r="B656" s="799">
        <v>6092</v>
      </c>
      <c r="C656" s="800" t="s">
        <v>898</v>
      </c>
      <c r="D656" s="799" t="s">
        <v>899</v>
      </c>
      <c r="E656" s="799">
        <v>2.9999999329447701E-2</v>
      </c>
      <c r="F656" s="801">
        <v>2000</v>
      </c>
      <c r="G656" s="802">
        <v>60</v>
      </c>
      <c r="H656" s="798"/>
      <c r="I656" s="798"/>
      <c r="J656" s="866"/>
      <c r="K656" s="805" t="e">
        <f t="shared" si="136"/>
        <v>#REF!</v>
      </c>
      <c r="L656" s="806" t="e">
        <f t="shared" si="135"/>
        <v>#REF!</v>
      </c>
      <c r="M656" s="867"/>
      <c r="N656" s="378"/>
      <c r="O656" s="378"/>
    </row>
    <row r="657" spans="1:15">
      <c r="B657" s="799">
        <v>6260</v>
      </c>
      <c r="C657" s="800" t="s">
        <v>937</v>
      </c>
      <c r="D657" s="799" t="s">
        <v>928</v>
      </c>
      <c r="E657" s="799">
        <v>1</v>
      </c>
      <c r="F657" s="801">
        <v>53703</v>
      </c>
      <c r="G657" s="802">
        <v>53703</v>
      </c>
      <c r="H657" s="803"/>
      <c r="I657" s="803"/>
      <c r="J657" s="804"/>
      <c r="K657" s="805" t="e">
        <f t="shared" si="136"/>
        <v>#REF!</v>
      </c>
      <c r="L657" s="806" t="e">
        <f t="shared" si="135"/>
        <v>#REF!</v>
      </c>
      <c r="M657" s="401"/>
      <c r="N657" s="378"/>
      <c r="O657" s="378"/>
    </row>
    <row r="658" spans="1:15">
      <c r="B658" s="799">
        <v>7410</v>
      </c>
      <c r="C658" s="800" t="s">
        <v>1160</v>
      </c>
      <c r="D658" s="799" t="s">
        <v>519</v>
      </c>
      <c r="E658" s="799">
        <v>1</v>
      </c>
      <c r="F658" s="801">
        <v>95432</v>
      </c>
      <c r="G658" s="802">
        <v>95432</v>
      </c>
      <c r="H658" s="803"/>
      <c r="I658" s="803"/>
      <c r="J658" s="804"/>
      <c r="K658" s="805" t="e">
        <f t="shared" si="136"/>
        <v>#REF!</v>
      </c>
      <c r="L658" s="806" t="e">
        <f t="shared" si="135"/>
        <v>#REF!</v>
      </c>
      <c r="M658" s="401"/>
      <c r="N658" s="378"/>
      <c r="O658" s="378"/>
    </row>
    <row r="659" spans="1:15">
      <c r="B659" s="799">
        <v>8328</v>
      </c>
      <c r="C659" s="800" t="s">
        <v>1200</v>
      </c>
      <c r="D659" s="799" t="s">
        <v>899</v>
      </c>
      <c r="E659" s="799">
        <v>7.7999000549316397</v>
      </c>
      <c r="F659" s="801">
        <v>1000</v>
      </c>
      <c r="G659" s="802">
        <v>7800</v>
      </c>
      <c r="H659" s="803"/>
      <c r="I659" s="803"/>
      <c r="J659" s="807"/>
      <c r="K659" s="805" t="e">
        <f t="shared" si="136"/>
        <v>#REF!</v>
      </c>
      <c r="L659" s="806" t="e">
        <f t="shared" si="135"/>
        <v>#REF!</v>
      </c>
      <c r="M659" s="392"/>
      <c r="N659" s="378"/>
      <c r="O659" s="378"/>
    </row>
    <row r="660" spans="1:15" ht="33.6" customHeight="1">
      <c r="A660" s="836" t="e">
        <f>VLOOKUP(B660,#REF!,1,0)-B660</f>
        <v>#REF!</v>
      </c>
      <c r="B660" s="795">
        <v>4855</v>
      </c>
      <c r="C660" s="796" t="s">
        <v>1202</v>
      </c>
      <c r="D660" s="795" t="s">
        <v>777</v>
      </c>
      <c r="E660" s="795"/>
      <c r="F660" s="795"/>
      <c r="G660" s="797">
        <v>52128</v>
      </c>
      <c r="H660" s="798">
        <f>SUM(G661:G663)</f>
        <v>52128</v>
      </c>
      <c r="I660" s="798">
        <f>+G660-H660</f>
        <v>0</v>
      </c>
      <c r="J660" s="1753" t="e">
        <f>SUMIF(#REF!,B660,#REF!)</f>
        <v>#REF!</v>
      </c>
      <c r="K660" s="1754"/>
      <c r="L660" s="1755"/>
      <c r="M660" s="1756" t="e">
        <f>+G660*J660</f>
        <v>#REF!</v>
      </c>
      <c r="N660" s="863"/>
      <c r="O660" s="864"/>
    </row>
    <row r="661" spans="1:15">
      <c r="B661" s="799">
        <v>324</v>
      </c>
      <c r="C661" s="800" t="s">
        <v>1070</v>
      </c>
      <c r="D661" s="799" t="s">
        <v>904</v>
      </c>
      <c r="E661" s="799">
        <v>0.103000000119209</v>
      </c>
      <c r="F661" s="801">
        <v>490280</v>
      </c>
      <c r="G661" s="802">
        <v>50499</v>
      </c>
      <c r="H661" s="803"/>
      <c r="I661" s="803"/>
      <c r="J661" s="804"/>
      <c r="K661" s="805" t="e">
        <f>G661*$J$660</f>
        <v>#REF!</v>
      </c>
      <c r="L661" s="806" t="e">
        <f>K661/$K$1197</f>
        <v>#REF!</v>
      </c>
      <c r="M661" s="401"/>
      <c r="N661" s="378"/>
      <c r="O661" s="378"/>
    </row>
    <row r="662" spans="1:15">
      <c r="B662" s="799">
        <v>4273</v>
      </c>
      <c r="C662" s="800" t="s">
        <v>1050</v>
      </c>
      <c r="D662" s="799" t="s">
        <v>907</v>
      </c>
      <c r="E662" s="799">
        <v>1.0208999771811099E-2</v>
      </c>
      <c r="F662" s="801">
        <v>155437</v>
      </c>
      <c r="G662" s="802">
        <v>1587</v>
      </c>
      <c r="H662" s="803"/>
      <c r="I662" s="803"/>
      <c r="J662" s="804"/>
      <c r="K662" s="805" t="e">
        <f t="shared" ref="K662:K663" si="137">G662*$J$660</f>
        <v>#REF!</v>
      </c>
      <c r="L662" s="806" t="e">
        <f>K662/$K$1197</f>
        <v>#REF!</v>
      </c>
      <c r="M662" s="401"/>
      <c r="N662" s="378"/>
      <c r="O662" s="378"/>
    </row>
    <row r="663" spans="1:15">
      <c r="B663" s="799">
        <v>6092</v>
      </c>
      <c r="C663" s="800" t="s">
        <v>898</v>
      </c>
      <c r="D663" s="799" t="s">
        <v>899</v>
      </c>
      <c r="E663" s="799">
        <v>2.0999999716877899E-2</v>
      </c>
      <c r="F663" s="801">
        <v>2000</v>
      </c>
      <c r="G663" s="802">
        <v>42</v>
      </c>
      <c r="H663" s="803"/>
      <c r="I663" s="803"/>
      <c r="J663" s="807"/>
      <c r="K663" s="805" t="e">
        <f t="shared" si="137"/>
        <v>#REF!</v>
      </c>
      <c r="L663" s="806" t="e">
        <f>K663/$K$1197</f>
        <v>#REF!</v>
      </c>
      <c r="M663" s="392"/>
      <c r="N663" s="378"/>
      <c r="O663" s="378"/>
    </row>
    <row r="664" spans="1:15" ht="52.15" customHeight="1">
      <c r="A664" s="836" t="e">
        <f>VLOOKUP(B664,#REF!,1,0)-B664</f>
        <v>#REF!</v>
      </c>
      <c r="B664" s="795">
        <v>4858</v>
      </c>
      <c r="C664" s="796" t="s">
        <v>1203</v>
      </c>
      <c r="D664" s="795" t="s">
        <v>519</v>
      </c>
      <c r="E664" s="795"/>
      <c r="F664" s="795"/>
      <c r="G664" s="797">
        <v>1099670</v>
      </c>
      <c r="H664" s="798">
        <f>SUM(G665:G667)</f>
        <v>1099670</v>
      </c>
      <c r="I664" s="798">
        <f>+G664-H664</f>
        <v>0</v>
      </c>
      <c r="J664" s="1753" t="e">
        <f>SUMIF(#REF!,B664,#REF!)</f>
        <v>#REF!</v>
      </c>
      <c r="K664" s="1754"/>
      <c r="L664" s="1755"/>
      <c r="M664" s="1756" t="e">
        <f>+G664*J664</f>
        <v>#REF!</v>
      </c>
      <c r="N664" s="863"/>
      <c r="O664" s="864"/>
    </row>
    <row r="665" spans="1:15">
      <c r="B665" s="799">
        <v>4275</v>
      </c>
      <c r="C665" s="800" t="s">
        <v>1204</v>
      </c>
      <c r="D665" s="799" t="s">
        <v>907</v>
      </c>
      <c r="E665" s="799">
        <v>0.68063403564691505</v>
      </c>
      <c r="F665" s="801">
        <v>169435</v>
      </c>
      <c r="G665" s="802">
        <v>115324</v>
      </c>
      <c r="H665" s="803"/>
      <c r="I665" s="803"/>
      <c r="J665" s="804"/>
      <c r="K665" s="805" t="e">
        <f>G665*$J$664</f>
        <v>#REF!</v>
      </c>
      <c r="L665" s="806" t="e">
        <f>K665/$K$1197</f>
        <v>#REF!</v>
      </c>
      <c r="M665" s="401"/>
      <c r="N665" s="378"/>
      <c r="O665" s="378"/>
    </row>
    <row r="666" spans="1:15">
      <c r="B666" s="799">
        <v>6092</v>
      </c>
      <c r="C666" s="800" t="s">
        <v>898</v>
      </c>
      <c r="D666" s="799" t="s">
        <v>899</v>
      </c>
      <c r="E666" s="799">
        <v>1.5104999542236299</v>
      </c>
      <c r="F666" s="801">
        <v>2000</v>
      </c>
      <c r="G666" s="802">
        <v>3021</v>
      </c>
      <c r="H666" s="803"/>
      <c r="I666" s="803"/>
      <c r="J666" s="804"/>
      <c r="K666" s="805" t="e">
        <f t="shared" ref="K666:K667" si="138">G666*$J$664</f>
        <v>#REF!</v>
      </c>
      <c r="L666" s="806" t="e">
        <f>K666/$K$1197</f>
        <v>#REF!</v>
      </c>
      <c r="M666" s="401"/>
      <c r="N666" s="378"/>
      <c r="O666" s="378"/>
    </row>
    <row r="667" spans="1:15" ht="38.25">
      <c r="B667" s="799">
        <v>7934</v>
      </c>
      <c r="C667" s="800" t="s">
        <v>1205</v>
      </c>
      <c r="D667" s="799" t="s">
        <v>519</v>
      </c>
      <c r="E667" s="799">
        <v>1</v>
      </c>
      <c r="F667" s="801">
        <v>981325</v>
      </c>
      <c r="G667" s="802">
        <v>981325</v>
      </c>
      <c r="H667" s="798"/>
      <c r="I667" s="798"/>
      <c r="J667" s="869"/>
      <c r="K667" s="805" t="e">
        <f t="shared" si="138"/>
        <v>#REF!</v>
      </c>
      <c r="L667" s="806" t="e">
        <f>K667/$K$1197</f>
        <v>#REF!</v>
      </c>
      <c r="M667" s="870"/>
      <c r="N667" s="378"/>
      <c r="O667" s="378"/>
    </row>
    <row r="668" spans="1:15" ht="37.15" customHeight="1">
      <c r="A668" s="836" t="e">
        <f>VLOOKUP(B668,#REF!,1,0)-B668</f>
        <v>#REF!</v>
      </c>
      <c r="B668" s="795">
        <v>4869</v>
      </c>
      <c r="C668" s="796" t="s">
        <v>1206</v>
      </c>
      <c r="D668" s="795" t="s">
        <v>519</v>
      </c>
      <c r="E668" s="795"/>
      <c r="F668" s="795"/>
      <c r="G668" s="797">
        <v>66755</v>
      </c>
      <c r="H668" s="798">
        <f>SUM(G669:G670)</f>
        <v>66755</v>
      </c>
      <c r="I668" s="798">
        <f>+G668-H668</f>
        <v>0</v>
      </c>
      <c r="J668" s="1753" t="e">
        <f>SUMIF(#REF!,B668,#REF!)</f>
        <v>#REF!</v>
      </c>
      <c r="K668" s="1754"/>
      <c r="L668" s="1755"/>
      <c r="M668" s="1756" t="e">
        <f>+G668*J668</f>
        <v>#REF!</v>
      </c>
      <c r="N668" s="863"/>
      <c r="O668" s="864"/>
    </row>
    <row r="669" spans="1:15">
      <c r="B669" s="799">
        <v>4478</v>
      </c>
      <c r="C669" s="800" t="s">
        <v>1129</v>
      </c>
      <c r="D669" s="799" t="s">
        <v>907</v>
      </c>
      <c r="E669" s="799">
        <v>0.51044999999999996</v>
      </c>
      <c r="F669" s="801">
        <v>127444</v>
      </c>
      <c r="G669" s="802">
        <v>65054</v>
      </c>
      <c r="H669" s="803"/>
      <c r="I669" s="803"/>
      <c r="J669" s="804"/>
      <c r="K669" s="805" t="e">
        <f>G669*$J$668</f>
        <v>#REF!</v>
      </c>
      <c r="L669" s="806" t="e">
        <f>K669/$K$1197</f>
        <v>#REF!</v>
      </c>
      <c r="M669" s="401"/>
      <c r="N669" s="378"/>
      <c r="O669" s="378"/>
    </row>
    <row r="670" spans="1:15">
      <c r="B670" s="799">
        <v>6092</v>
      </c>
      <c r="C670" s="800" t="s">
        <v>898</v>
      </c>
      <c r="D670" s="799" t="s">
        <v>899</v>
      </c>
      <c r="E670" s="799">
        <v>0.850499987602233</v>
      </c>
      <c r="F670" s="801">
        <v>2000</v>
      </c>
      <c r="G670" s="802">
        <v>1701</v>
      </c>
      <c r="H670" s="803"/>
      <c r="I670" s="803"/>
      <c r="J670" s="807"/>
      <c r="K670" s="805" t="e">
        <f>G670*$J$668</f>
        <v>#REF!</v>
      </c>
      <c r="L670" s="806" t="e">
        <f>K670/$K$1197</f>
        <v>#REF!</v>
      </c>
      <c r="M670" s="392"/>
      <c r="N670" s="378"/>
      <c r="O670" s="378"/>
    </row>
    <row r="671" spans="1:15" ht="60">
      <c r="A671" s="836" t="e">
        <f>VLOOKUP(B671,#REF!,1,0)-B671</f>
        <v>#REF!</v>
      </c>
      <c r="B671" s="795">
        <v>4888</v>
      </c>
      <c r="C671" s="796" t="s">
        <v>1207</v>
      </c>
      <c r="D671" s="795" t="s">
        <v>519</v>
      </c>
      <c r="E671" s="795"/>
      <c r="F671" s="795"/>
      <c r="G671" s="797">
        <v>218656</v>
      </c>
      <c r="H671" s="798">
        <f>SUM(G672:G673)</f>
        <v>218656</v>
      </c>
      <c r="I671" s="798">
        <f>+G671-H671</f>
        <v>0</v>
      </c>
      <c r="J671" s="1753" t="e">
        <f>SUMIF(#REF!,B671,#REF!)</f>
        <v>#REF!</v>
      </c>
      <c r="K671" s="1754"/>
      <c r="L671" s="1755"/>
      <c r="M671" s="1756" t="e">
        <f>+G671*J671</f>
        <v>#REF!</v>
      </c>
      <c r="N671" s="863"/>
      <c r="O671" s="864"/>
    </row>
    <row r="672" spans="1:15" ht="25.5">
      <c r="B672" s="799">
        <v>4613</v>
      </c>
      <c r="C672" s="800" t="s">
        <v>1178</v>
      </c>
      <c r="D672" s="799" t="s">
        <v>904</v>
      </c>
      <c r="E672" s="799">
        <v>1.3</v>
      </c>
      <c r="F672" s="801">
        <v>48739</v>
      </c>
      <c r="G672" s="802">
        <v>63361</v>
      </c>
      <c r="H672" s="803"/>
      <c r="I672" s="803"/>
      <c r="J672" s="804"/>
      <c r="K672" s="805" t="e">
        <f>G672*$J$671</f>
        <v>#REF!</v>
      </c>
      <c r="L672" s="806" t="e">
        <f>K672/$K$1197</f>
        <v>#REF!</v>
      </c>
      <c r="M672" s="401"/>
      <c r="N672" s="378"/>
      <c r="O672" s="378"/>
    </row>
    <row r="673" spans="1:15" ht="25.5">
      <c r="B673" s="799">
        <v>7959</v>
      </c>
      <c r="C673" s="800" t="s">
        <v>1208</v>
      </c>
      <c r="D673" s="799" t="s">
        <v>519</v>
      </c>
      <c r="E673" s="799">
        <v>1</v>
      </c>
      <c r="F673" s="801">
        <v>155295</v>
      </c>
      <c r="G673" s="802">
        <v>155295</v>
      </c>
      <c r="H673" s="803"/>
      <c r="I673" s="803"/>
      <c r="J673" s="807"/>
      <c r="K673" s="805" t="e">
        <f>G673*$J$671</f>
        <v>#REF!</v>
      </c>
      <c r="L673" s="806" t="e">
        <f>K673/$K$1197</f>
        <v>#REF!</v>
      </c>
      <c r="M673" s="392"/>
      <c r="N673" s="378"/>
      <c r="O673" s="378"/>
    </row>
    <row r="674" spans="1:15" ht="60">
      <c r="A674" s="836" t="e">
        <f>VLOOKUP(B674,#REF!,1,0)-B674</f>
        <v>#REF!</v>
      </c>
      <c r="B674" s="795">
        <v>4891</v>
      </c>
      <c r="C674" s="796" t="s">
        <v>1209</v>
      </c>
      <c r="D674" s="795" t="s">
        <v>519</v>
      </c>
      <c r="E674" s="795"/>
      <c r="F674" s="795"/>
      <c r="G674" s="797">
        <v>794173</v>
      </c>
      <c r="H674" s="798">
        <f>SUM(G675:G680)</f>
        <v>794173</v>
      </c>
      <c r="I674" s="798">
        <f>+G674-H674</f>
        <v>0</v>
      </c>
      <c r="J674" s="1753" t="e">
        <f>SUMIF(#REF!,B674,#REF!)</f>
        <v>#REF!</v>
      </c>
      <c r="K674" s="1754"/>
      <c r="L674" s="1755"/>
      <c r="M674" s="1756" t="e">
        <f>+G674*J674</f>
        <v>#REF!</v>
      </c>
      <c r="N674" s="863"/>
      <c r="O674" s="864"/>
    </row>
    <row r="675" spans="1:15">
      <c r="B675" s="799">
        <v>2273</v>
      </c>
      <c r="C675" s="800" t="s">
        <v>1071</v>
      </c>
      <c r="D675" s="799" t="s">
        <v>519</v>
      </c>
      <c r="E675" s="799">
        <v>160</v>
      </c>
      <c r="F675" s="801">
        <v>1032</v>
      </c>
      <c r="G675" s="802">
        <v>165120</v>
      </c>
      <c r="H675" s="803"/>
      <c r="I675" s="803"/>
      <c r="J675" s="804"/>
      <c r="K675" s="805" t="e">
        <f>G675*$J$674</f>
        <v>#REF!</v>
      </c>
      <c r="L675" s="806" t="e">
        <f t="shared" ref="L675:L680" si="139">K675/$K$1197</f>
        <v>#REF!</v>
      </c>
      <c r="M675" s="401"/>
      <c r="N675" s="378"/>
      <c r="O675" s="378"/>
    </row>
    <row r="676" spans="1:15" ht="25.5">
      <c r="B676" s="799">
        <v>3649</v>
      </c>
      <c r="C676" s="800" t="s">
        <v>1109</v>
      </c>
      <c r="D676" s="799" t="s">
        <v>904</v>
      </c>
      <c r="E676" s="799">
        <v>0.119999997317791</v>
      </c>
      <c r="F676" s="801">
        <v>413534</v>
      </c>
      <c r="G676" s="802">
        <v>49625</v>
      </c>
      <c r="H676" s="803"/>
      <c r="I676" s="803"/>
      <c r="J676" s="804"/>
      <c r="K676" s="805" t="e">
        <f t="shared" ref="K676:K680" si="140">G676*$J$674</f>
        <v>#REF!</v>
      </c>
      <c r="L676" s="806" t="e">
        <f t="shared" si="139"/>
        <v>#REF!</v>
      </c>
      <c r="M676" s="401"/>
      <c r="N676" s="378"/>
      <c r="O676" s="378"/>
    </row>
    <row r="677" spans="1:15">
      <c r="B677" s="799">
        <v>3874</v>
      </c>
      <c r="C677" s="800" t="s">
        <v>929</v>
      </c>
      <c r="D677" s="799" t="s">
        <v>904</v>
      </c>
      <c r="E677" s="799">
        <v>2.4000000208616298E-2</v>
      </c>
      <c r="F677" s="801">
        <v>310358</v>
      </c>
      <c r="G677" s="802">
        <v>7449</v>
      </c>
      <c r="H677" s="803"/>
      <c r="I677" s="803"/>
      <c r="J677" s="804"/>
      <c r="K677" s="805" t="e">
        <f t="shared" si="140"/>
        <v>#REF!</v>
      </c>
      <c r="L677" s="806" t="e">
        <f t="shared" si="139"/>
        <v>#REF!</v>
      </c>
      <c r="M677" s="401"/>
      <c r="N677" s="378"/>
      <c r="O677" s="378"/>
    </row>
    <row r="678" spans="1:15" ht="15">
      <c r="B678" s="799">
        <v>4273</v>
      </c>
      <c r="C678" s="800" t="s">
        <v>1050</v>
      </c>
      <c r="D678" s="799" t="s">
        <v>907</v>
      </c>
      <c r="E678" s="799">
        <v>0.35731499391496202</v>
      </c>
      <c r="F678" s="801">
        <v>155437</v>
      </c>
      <c r="G678" s="802">
        <v>55540</v>
      </c>
      <c r="H678" s="798"/>
      <c r="I678" s="798"/>
      <c r="J678" s="866"/>
      <c r="K678" s="805" t="e">
        <f t="shared" si="140"/>
        <v>#REF!</v>
      </c>
      <c r="L678" s="806" t="e">
        <f t="shared" si="139"/>
        <v>#REF!</v>
      </c>
      <c r="M678" s="867"/>
      <c r="N678" s="378"/>
      <c r="O678" s="378"/>
    </row>
    <row r="679" spans="1:15">
      <c r="B679" s="799">
        <v>6092</v>
      </c>
      <c r="C679" s="800" t="s">
        <v>898</v>
      </c>
      <c r="D679" s="799" t="s">
        <v>899</v>
      </c>
      <c r="E679" s="799">
        <v>0.727699995040893</v>
      </c>
      <c r="F679" s="801">
        <v>2000</v>
      </c>
      <c r="G679" s="802">
        <v>1456</v>
      </c>
      <c r="H679" s="803"/>
      <c r="I679" s="803"/>
      <c r="J679" s="804"/>
      <c r="K679" s="805" t="e">
        <f t="shared" si="140"/>
        <v>#REF!</v>
      </c>
      <c r="L679" s="806" t="e">
        <f t="shared" si="139"/>
        <v>#REF!</v>
      </c>
      <c r="M679" s="401"/>
      <c r="N679" s="378"/>
      <c r="O679" s="378"/>
    </row>
    <row r="680" spans="1:15">
      <c r="B680" s="799">
        <v>6793</v>
      </c>
      <c r="C680" s="800" t="s">
        <v>1210</v>
      </c>
      <c r="D680" s="799" t="s">
        <v>519</v>
      </c>
      <c r="E680" s="799">
        <v>1</v>
      </c>
      <c r="F680" s="801">
        <v>514983</v>
      </c>
      <c r="G680" s="802">
        <v>514983</v>
      </c>
      <c r="H680" s="803"/>
      <c r="I680" s="803"/>
      <c r="J680" s="807"/>
      <c r="K680" s="805" t="e">
        <f t="shared" si="140"/>
        <v>#REF!</v>
      </c>
      <c r="L680" s="806" t="e">
        <f t="shared" si="139"/>
        <v>#REF!</v>
      </c>
      <c r="M680" s="392"/>
      <c r="N680" s="378"/>
      <c r="O680" s="378"/>
    </row>
    <row r="681" spans="1:15" ht="33.6" customHeight="1">
      <c r="A681" s="836" t="e">
        <f>VLOOKUP(B681,#REF!,1,0)-B681</f>
        <v>#REF!</v>
      </c>
      <c r="B681" s="795">
        <v>4907</v>
      </c>
      <c r="C681" s="796" t="s">
        <v>1211</v>
      </c>
      <c r="D681" s="795" t="s">
        <v>904</v>
      </c>
      <c r="E681" s="795"/>
      <c r="F681" s="795"/>
      <c r="G681" s="797">
        <v>127869</v>
      </c>
      <c r="H681" s="798">
        <f>SUM(G682:G687)</f>
        <v>127869</v>
      </c>
      <c r="I681" s="798">
        <f>+G681-H681</f>
        <v>0</v>
      </c>
      <c r="J681" s="1753" t="e">
        <f>SUMIF(#REF!,B681,#REF!)</f>
        <v>#REF!</v>
      </c>
      <c r="K681" s="1754"/>
      <c r="L681" s="1755"/>
      <c r="M681" s="1756" t="e">
        <f>+G681*J681</f>
        <v>#REF!</v>
      </c>
      <c r="N681" s="863"/>
      <c r="O681" s="864"/>
    </row>
    <row r="682" spans="1:15">
      <c r="B682" s="799">
        <v>4274</v>
      </c>
      <c r="C682" s="800" t="s">
        <v>915</v>
      </c>
      <c r="D682" s="799" t="s">
        <v>907</v>
      </c>
      <c r="E682" s="799">
        <v>8.5040971959382303E-2</v>
      </c>
      <c r="F682" s="801">
        <v>219159</v>
      </c>
      <c r="G682" s="802">
        <v>18638</v>
      </c>
      <c r="H682" s="803"/>
      <c r="I682" s="803"/>
      <c r="J682" s="804"/>
      <c r="K682" s="805" t="e">
        <f>G682*$J$681</f>
        <v>#REF!</v>
      </c>
      <c r="L682" s="806" t="e">
        <f t="shared" ref="L682:L687" si="141">K682/$K$1197</f>
        <v>#REF!</v>
      </c>
      <c r="M682" s="401"/>
      <c r="N682" s="378"/>
      <c r="O682" s="378"/>
    </row>
    <row r="683" spans="1:15" ht="25.5">
      <c r="B683" s="799">
        <v>5661</v>
      </c>
      <c r="C683" s="800" t="s">
        <v>923</v>
      </c>
      <c r="D683" s="799" t="s">
        <v>924</v>
      </c>
      <c r="E683" s="799">
        <v>8.3300001919269603E-2</v>
      </c>
      <c r="F683" s="801">
        <v>59500</v>
      </c>
      <c r="G683" s="802">
        <v>4957</v>
      </c>
      <c r="H683" s="803"/>
      <c r="I683" s="803"/>
      <c r="J683" s="804"/>
      <c r="K683" s="805" t="e">
        <f t="shared" ref="K683:K687" si="142">G683*$J$681</f>
        <v>#REF!</v>
      </c>
      <c r="L683" s="806" t="e">
        <f t="shared" si="141"/>
        <v>#REF!</v>
      </c>
      <c r="M683" s="401"/>
      <c r="N683" s="378"/>
      <c r="O683" s="378"/>
    </row>
    <row r="684" spans="1:15">
      <c r="B684" s="799">
        <v>6092</v>
      </c>
      <c r="C684" s="800" t="s">
        <v>898</v>
      </c>
      <c r="D684" s="799" t="s">
        <v>899</v>
      </c>
      <c r="E684" s="799">
        <v>0.5</v>
      </c>
      <c r="F684" s="801">
        <v>2000</v>
      </c>
      <c r="G684" s="802">
        <v>1000</v>
      </c>
      <c r="H684" s="803"/>
      <c r="I684" s="803"/>
      <c r="J684" s="804"/>
      <c r="K684" s="805" t="e">
        <f t="shared" si="142"/>
        <v>#REF!</v>
      </c>
      <c r="L684" s="806" t="e">
        <f t="shared" si="141"/>
        <v>#REF!</v>
      </c>
      <c r="M684" s="401"/>
      <c r="N684" s="378"/>
      <c r="O684" s="378"/>
    </row>
    <row r="685" spans="1:15" ht="15">
      <c r="B685" s="799">
        <v>6098</v>
      </c>
      <c r="C685" s="800" t="s">
        <v>925</v>
      </c>
      <c r="D685" s="799" t="s">
        <v>926</v>
      </c>
      <c r="E685" s="799">
        <v>10</v>
      </c>
      <c r="F685" s="801">
        <v>23</v>
      </c>
      <c r="G685" s="802">
        <v>230</v>
      </c>
      <c r="H685" s="798"/>
      <c r="I685" s="798"/>
      <c r="J685" s="866"/>
      <c r="K685" s="805" t="e">
        <f t="shared" si="142"/>
        <v>#REF!</v>
      </c>
      <c r="L685" s="806" t="e">
        <f t="shared" si="141"/>
        <v>#REF!</v>
      </c>
      <c r="M685" s="867"/>
      <c r="N685" s="378"/>
      <c r="O685" s="378"/>
    </row>
    <row r="686" spans="1:15">
      <c r="B686" s="799">
        <v>7462</v>
      </c>
      <c r="C686" s="800" t="s">
        <v>912</v>
      </c>
      <c r="D686" s="799" t="s">
        <v>913</v>
      </c>
      <c r="E686" s="799">
        <v>26.25</v>
      </c>
      <c r="F686" s="801">
        <v>1574</v>
      </c>
      <c r="G686" s="802">
        <v>41318</v>
      </c>
      <c r="H686" s="803"/>
      <c r="I686" s="803"/>
      <c r="J686" s="804"/>
      <c r="K686" s="805" t="e">
        <f t="shared" si="142"/>
        <v>#REF!</v>
      </c>
      <c r="L686" s="806" t="e">
        <f t="shared" si="141"/>
        <v>#REF!</v>
      </c>
      <c r="M686" s="401"/>
      <c r="N686" s="378"/>
      <c r="O686" s="378"/>
    </row>
    <row r="687" spans="1:15">
      <c r="B687" s="799">
        <v>7976</v>
      </c>
      <c r="C687" s="800" t="s">
        <v>1212</v>
      </c>
      <c r="D687" s="799" t="s">
        <v>904</v>
      </c>
      <c r="E687" s="799">
        <v>1.29999995231628</v>
      </c>
      <c r="F687" s="801">
        <v>47481</v>
      </c>
      <c r="G687" s="802">
        <v>61726</v>
      </c>
      <c r="H687" s="803"/>
      <c r="I687" s="803"/>
      <c r="J687" s="807"/>
      <c r="K687" s="805" t="e">
        <f t="shared" si="142"/>
        <v>#REF!</v>
      </c>
      <c r="L687" s="806" t="e">
        <f t="shared" si="141"/>
        <v>#REF!</v>
      </c>
      <c r="M687" s="392"/>
      <c r="N687" s="378"/>
      <c r="O687" s="378"/>
    </row>
    <row r="688" spans="1:15" ht="30">
      <c r="A688" s="836" t="e">
        <f>VLOOKUP(B688,#REF!,1,0)-B688</f>
        <v>#REF!</v>
      </c>
      <c r="B688" s="795">
        <v>4908</v>
      </c>
      <c r="C688" s="796" t="s">
        <v>1213</v>
      </c>
      <c r="D688" s="795" t="s">
        <v>904</v>
      </c>
      <c r="E688" s="795"/>
      <c r="F688" s="795"/>
      <c r="G688" s="797">
        <v>97527</v>
      </c>
      <c r="H688" s="798">
        <f>SUM(G689:G694)</f>
        <v>97527</v>
      </c>
      <c r="I688" s="798">
        <f>+G688-H688</f>
        <v>0</v>
      </c>
      <c r="J688" s="1753" t="e">
        <f>SUMIF(#REF!,B688,#REF!)</f>
        <v>#REF!</v>
      </c>
      <c r="K688" s="1754"/>
      <c r="L688" s="1755"/>
      <c r="M688" s="1756" t="e">
        <f>+G688*J688</f>
        <v>#REF!</v>
      </c>
      <c r="N688" s="863"/>
      <c r="O688" s="864"/>
    </row>
    <row r="689" spans="1:15">
      <c r="B689" s="799">
        <v>4274</v>
      </c>
      <c r="C689" s="800" t="s">
        <v>915</v>
      </c>
      <c r="D689" s="799" t="s">
        <v>907</v>
      </c>
      <c r="E689" s="799">
        <v>8.5040971959382303E-2</v>
      </c>
      <c r="F689" s="801">
        <v>219159</v>
      </c>
      <c r="G689" s="802">
        <v>18638</v>
      </c>
      <c r="H689" s="803"/>
      <c r="I689" s="803"/>
      <c r="J689" s="804"/>
      <c r="K689" s="805" t="e">
        <f>G689*$J$688</f>
        <v>#REF!</v>
      </c>
      <c r="L689" s="806" t="e">
        <f t="shared" ref="L689:L694" si="143">K689/$K$1197</f>
        <v>#REF!</v>
      </c>
      <c r="M689" s="401"/>
      <c r="N689" s="378"/>
      <c r="O689" s="378"/>
    </row>
    <row r="690" spans="1:15" ht="25.5">
      <c r="B690" s="799">
        <v>5661</v>
      </c>
      <c r="C690" s="800" t="s">
        <v>923</v>
      </c>
      <c r="D690" s="799" t="s">
        <v>924</v>
      </c>
      <c r="E690" s="799">
        <v>8.3300001919269603E-2</v>
      </c>
      <c r="F690" s="801">
        <v>59500</v>
      </c>
      <c r="G690" s="802">
        <v>4957</v>
      </c>
      <c r="H690" s="798"/>
      <c r="I690" s="798"/>
      <c r="J690" s="866"/>
      <c r="K690" s="805" t="e">
        <f t="shared" ref="K690:K694" si="144">G690*$J$688</f>
        <v>#REF!</v>
      </c>
      <c r="L690" s="806" t="e">
        <f t="shared" si="143"/>
        <v>#REF!</v>
      </c>
      <c r="M690" s="867"/>
      <c r="N690" s="378"/>
      <c r="O690" s="378"/>
    </row>
    <row r="691" spans="1:15">
      <c r="B691" s="799">
        <v>6092</v>
      </c>
      <c r="C691" s="800" t="s">
        <v>898</v>
      </c>
      <c r="D691" s="799" t="s">
        <v>899</v>
      </c>
      <c r="E691" s="799">
        <v>0.5</v>
      </c>
      <c r="F691" s="801">
        <v>2000</v>
      </c>
      <c r="G691" s="802">
        <v>1000</v>
      </c>
      <c r="H691" s="803"/>
      <c r="I691" s="803"/>
      <c r="J691" s="804"/>
      <c r="K691" s="805" t="e">
        <f t="shared" si="144"/>
        <v>#REF!</v>
      </c>
      <c r="L691" s="806" t="e">
        <f t="shared" si="143"/>
        <v>#REF!</v>
      </c>
      <c r="M691" s="401"/>
      <c r="N691" s="378"/>
      <c r="O691" s="378"/>
    </row>
    <row r="692" spans="1:15">
      <c r="B692" s="799">
        <v>6098</v>
      </c>
      <c r="C692" s="800" t="s">
        <v>925</v>
      </c>
      <c r="D692" s="799" t="s">
        <v>926</v>
      </c>
      <c r="E692" s="799">
        <v>10</v>
      </c>
      <c r="F692" s="801">
        <v>23</v>
      </c>
      <c r="G692" s="802">
        <v>230</v>
      </c>
      <c r="H692" s="803"/>
      <c r="I692" s="803"/>
      <c r="J692" s="804"/>
      <c r="K692" s="805" t="e">
        <f t="shared" si="144"/>
        <v>#REF!</v>
      </c>
      <c r="L692" s="806" t="e">
        <f t="shared" si="143"/>
        <v>#REF!</v>
      </c>
      <c r="M692" s="401"/>
      <c r="N692" s="378"/>
      <c r="O692" s="378"/>
    </row>
    <row r="693" spans="1:15">
      <c r="B693" s="799">
        <v>7462</v>
      </c>
      <c r="C693" s="800" t="s">
        <v>912</v>
      </c>
      <c r="D693" s="799" t="s">
        <v>913</v>
      </c>
      <c r="E693" s="799">
        <v>26.25</v>
      </c>
      <c r="F693" s="801">
        <v>1574</v>
      </c>
      <c r="G693" s="802">
        <v>41318</v>
      </c>
      <c r="H693" s="803"/>
      <c r="I693" s="803"/>
      <c r="J693" s="804"/>
      <c r="K693" s="805" t="e">
        <f t="shared" si="144"/>
        <v>#REF!</v>
      </c>
      <c r="L693" s="806" t="e">
        <f t="shared" si="143"/>
        <v>#REF!</v>
      </c>
      <c r="M693" s="401"/>
      <c r="N693" s="378"/>
      <c r="O693" s="378"/>
    </row>
    <row r="694" spans="1:15">
      <c r="B694" s="799">
        <v>7977</v>
      </c>
      <c r="C694" s="800" t="s">
        <v>1214</v>
      </c>
      <c r="D694" s="799" t="s">
        <v>904</v>
      </c>
      <c r="E694" s="799">
        <v>1.20000004768371</v>
      </c>
      <c r="F694" s="801">
        <v>26153</v>
      </c>
      <c r="G694" s="802">
        <v>31384</v>
      </c>
      <c r="H694" s="803"/>
      <c r="I694" s="803"/>
      <c r="J694" s="807"/>
      <c r="K694" s="805" t="e">
        <f t="shared" si="144"/>
        <v>#REF!</v>
      </c>
      <c r="L694" s="806" t="e">
        <f t="shared" si="143"/>
        <v>#REF!</v>
      </c>
      <c r="M694" s="392"/>
      <c r="N694" s="378"/>
      <c r="O694" s="378"/>
    </row>
    <row r="695" spans="1:15" ht="60">
      <c r="A695" s="836" t="e">
        <f>VLOOKUP(B695,#REF!,1,0)-B695</f>
        <v>#REF!</v>
      </c>
      <c r="B695" s="795">
        <v>4910</v>
      </c>
      <c r="C695" s="796" t="s">
        <v>1215</v>
      </c>
      <c r="D695" s="795" t="s">
        <v>777</v>
      </c>
      <c r="E695" s="795"/>
      <c r="F695" s="795"/>
      <c r="G695" s="797">
        <v>145953</v>
      </c>
      <c r="H695" s="798">
        <f>SUM(G696:G701)</f>
        <v>145953</v>
      </c>
      <c r="I695" s="798">
        <f>+G695-H695</f>
        <v>0</v>
      </c>
      <c r="J695" s="1753" t="e">
        <f>SUMIF(#REF!,B695,#REF!)</f>
        <v>#REF!</v>
      </c>
      <c r="K695" s="1754"/>
      <c r="L695" s="1755"/>
      <c r="M695" s="1756" t="e">
        <f>+G695*J695</f>
        <v>#REF!</v>
      </c>
      <c r="N695" s="863"/>
      <c r="O695" s="864"/>
    </row>
    <row r="696" spans="1:15">
      <c r="B696" s="799">
        <v>324</v>
      </c>
      <c r="C696" s="800" t="s">
        <v>1070</v>
      </c>
      <c r="D696" s="799" t="s">
        <v>904</v>
      </c>
      <c r="E696" s="799">
        <v>0.20999999344348899</v>
      </c>
      <c r="F696" s="801">
        <v>490280</v>
      </c>
      <c r="G696" s="802">
        <v>102959</v>
      </c>
      <c r="H696" s="803"/>
      <c r="I696" s="803"/>
      <c r="J696" s="804"/>
      <c r="K696" s="805" t="e">
        <f>G696*$J$695</f>
        <v>#REF!</v>
      </c>
      <c r="L696" s="806" t="e">
        <f t="shared" ref="L696:L701" si="145">K696/$K$1197</f>
        <v>#REF!</v>
      </c>
      <c r="M696" s="401"/>
      <c r="N696" s="378"/>
      <c r="O696" s="378"/>
    </row>
    <row r="697" spans="1:15">
      <c r="B697" s="799">
        <v>3995</v>
      </c>
      <c r="C697" s="800" t="s">
        <v>975</v>
      </c>
      <c r="D697" s="799" t="s">
        <v>777</v>
      </c>
      <c r="E697" s="799">
        <v>1</v>
      </c>
      <c r="F697" s="801">
        <v>29002</v>
      </c>
      <c r="G697" s="802">
        <v>29002</v>
      </c>
      <c r="H697" s="803"/>
      <c r="I697" s="803"/>
      <c r="J697" s="804"/>
      <c r="K697" s="805" t="e">
        <f t="shared" ref="K697:K701" si="146">G697*$J$695</f>
        <v>#REF!</v>
      </c>
      <c r="L697" s="806" t="e">
        <f t="shared" si="145"/>
        <v>#REF!</v>
      </c>
      <c r="M697" s="401"/>
      <c r="N697" s="378"/>
      <c r="O697" s="378"/>
    </row>
    <row r="698" spans="1:15">
      <c r="B698" s="799">
        <v>4273</v>
      </c>
      <c r="C698" s="800" t="s">
        <v>1050</v>
      </c>
      <c r="D698" s="799" t="s">
        <v>907</v>
      </c>
      <c r="E698" s="799">
        <v>6.3806249999999995E-2</v>
      </c>
      <c r="F698" s="801">
        <v>155437</v>
      </c>
      <c r="G698" s="802">
        <v>9918</v>
      </c>
      <c r="H698" s="803"/>
      <c r="I698" s="803"/>
      <c r="J698" s="804"/>
      <c r="K698" s="805" t="e">
        <f t="shared" si="146"/>
        <v>#REF!</v>
      </c>
      <c r="L698" s="806" t="e">
        <f t="shared" si="145"/>
        <v>#REF!</v>
      </c>
      <c r="M698" s="401"/>
      <c r="N698" s="378"/>
      <c r="O698" s="378"/>
    </row>
    <row r="699" spans="1:15">
      <c r="B699" s="799">
        <v>6092</v>
      </c>
      <c r="C699" s="800" t="s">
        <v>898</v>
      </c>
      <c r="D699" s="799" t="s">
        <v>899</v>
      </c>
      <c r="E699" s="799">
        <v>0.18279999494552601</v>
      </c>
      <c r="F699" s="801">
        <v>2000</v>
      </c>
      <c r="G699" s="802">
        <v>366</v>
      </c>
      <c r="H699" s="803"/>
      <c r="I699" s="803"/>
      <c r="J699" s="804"/>
      <c r="K699" s="805" t="e">
        <f t="shared" si="146"/>
        <v>#REF!</v>
      </c>
      <c r="L699" s="806" t="e">
        <f t="shared" si="145"/>
        <v>#REF!</v>
      </c>
      <c r="M699" s="401"/>
      <c r="N699" s="378"/>
      <c r="O699" s="378"/>
    </row>
    <row r="700" spans="1:15" ht="15">
      <c r="B700" s="799">
        <v>6914</v>
      </c>
      <c r="C700" s="800" t="s">
        <v>1043</v>
      </c>
      <c r="D700" s="799" t="s">
        <v>973</v>
      </c>
      <c r="E700" s="799">
        <v>0.20000000298023199</v>
      </c>
      <c r="F700" s="801">
        <v>7697</v>
      </c>
      <c r="G700" s="802">
        <v>1540</v>
      </c>
      <c r="H700" s="798"/>
      <c r="I700" s="798"/>
      <c r="J700" s="866"/>
      <c r="K700" s="805" t="e">
        <f t="shared" si="146"/>
        <v>#REF!</v>
      </c>
      <c r="L700" s="806" t="e">
        <f t="shared" si="145"/>
        <v>#REF!</v>
      </c>
      <c r="M700" s="867"/>
      <c r="N700" s="378"/>
      <c r="O700" s="378"/>
    </row>
    <row r="701" spans="1:15" ht="25.5">
      <c r="B701" s="799">
        <v>7596</v>
      </c>
      <c r="C701" s="800" t="s">
        <v>1044</v>
      </c>
      <c r="D701" s="799" t="s">
        <v>924</v>
      </c>
      <c r="E701" s="799">
        <v>5.0000000745058101E-2</v>
      </c>
      <c r="F701" s="801">
        <v>43344</v>
      </c>
      <c r="G701" s="802">
        <v>2168</v>
      </c>
      <c r="H701" s="803"/>
      <c r="I701" s="803"/>
      <c r="J701" s="807"/>
      <c r="K701" s="805" t="e">
        <f t="shared" si="146"/>
        <v>#REF!</v>
      </c>
      <c r="L701" s="806" t="e">
        <f t="shared" si="145"/>
        <v>#REF!</v>
      </c>
      <c r="M701" s="392"/>
      <c r="N701" s="378"/>
      <c r="O701" s="378"/>
    </row>
    <row r="702" spans="1:15" ht="45">
      <c r="A702" s="836" t="e">
        <f>VLOOKUP(B702,#REF!,1,0)-B702</f>
        <v>#REF!</v>
      </c>
      <c r="B702" s="795">
        <v>4912</v>
      </c>
      <c r="C702" s="796" t="s">
        <v>1216</v>
      </c>
      <c r="D702" s="795" t="s">
        <v>519</v>
      </c>
      <c r="E702" s="795"/>
      <c r="F702" s="795"/>
      <c r="G702" s="797">
        <v>2461278</v>
      </c>
      <c r="H702" s="798">
        <f>SUM(G703:G713)</f>
        <v>2461278</v>
      </c>
      <c r="I702" s="798">
        <f>+G702-H702</f>
        <v>0</v>
      </c>
      <c r="J702" s="1753" t="e">
        <f>SUMIF(#REF!,B702,#REF!)</f>
        <v>#REF!</v>
      </c>
      <c r="K702" s="1754"/>
      <c r="L702" s="1755"/>
      <c r="M702" s="1756" t="e">
        <f>+G702*J702</f>
        <v>#REF!</v>
      </c>
      <c r="N702" s="863"/>
      <c r="O702" s="864"/>
    </row>
    <row r="703" spans="1:15">
      <c r="B703" s="799">
        <v>1794</v>
      </c>
      <c r="C703" s="800" t="s">
        <v>972</v>
      </c>
      <c r="D703" s="799" t="s">
        <v>973</v>
      </c>
      <c r="E703" s="799">
        <v>6</v>
      </c>
      <c r="F703" s="801">
        <v>6307</v>
      </c>
      <c r="G703" s="802">
        <v>37842</v>
      </c>
      <c r="H703" s="803"/>
      <c r="I703" s="803"/>
      <c r="J703" s="804"/>
      <c r="K703" s="805" t="e">
        <f>G703*$J$702</f>
        <v>#REF!</v>
      </c>
      <c r="L703" s="806" t="e">
        <f t="shared" ref="L703:L713" si="147">K703/$K$1197</f>
        <v>#REF!</v>
      </c>
      <c r="M703" s="401"/>
      <c r="N703" s="378"/>
      <c r="O703" s="378"/>
    </row>
    <row r="704" spans="1:15" ht="25.5">
      <c r="B704" s="799">
        <v>3465</v>
      </c>
      <c r="C704" s="800" t="s">
        <v>1217</v>
      </c>
      <c r="D704" s="799" t="s">
        <v>904</v>
      </c>
      <c r="E704" s="799">
        <v>1.04999995231628</v>
      </c>
      <c r="F704" s="801">
        <v>490352</v>
      </c>
      <c r="G704" s="802">
        <v>514870</v>
      </c>
      <c r="H704" s="803"/>
      <c r="I704" s="803"/>
      <c r="J704" s="804"/>
      <c r="K704" s="805" t="e">
        <f t="shared" ref="K704:K713" si="148">G704*$J$702</f>
        <v>#REF!</v>
      </c>
      <c r="L704" s="806" t="e">
        <f t="shared" si="147"/>
        <v>#REF!</v>
      </c>
      <c r="M704" s="401"/>
      <c r="N704" s="378"/>
      <c r="O704" s="378"/>
    </row>
    <row r="705" spans="1:15">
      <c r="B705" s="799">
        <v>3476</v>
      </c>
      <c r="C705" s="800" t="s">
        <v>974</v>
      </c>
      <c r="D705" s="799" t="s">
        <v>904</v>
      </c>
      <c r="E705" s="799">
        <v>2.9999999329447701E-2</v>
      </c>
      <c r="F705" s="801">
        <v>391846</v>
      </c>
      <c r="G705" s="802">
        <v>11756</v>
      </c>
      <c r="H705" s="803"/>
      <c r="I705" s="803"/>
      <c r="J705" s="804"/>
      <c r="K705" s="805" t="e">
        <f t="shared" si="148"/>
        <v>#REF!</v>
      </c>
      <c r="L705" s="806" t="e">
        <f t="shared" si="147"/>
        <v>#REF!</v>
      </c>
      <c r="M705" s="401"/>
      <c r="N705" s="378"/>
      <c r="O705" s="378"/>
    </row>
    <row r="706" spans="1:15">
      <c r="B706" s="799">
        <v>3995</v>
      </c>
      <c r="C706" s="800" t="s">
        <v>975</v>
      </c>
      <c r="D706" s="799" t="s">
        <v>777</v>
      </c>
      <c r="E706" s="799">
        <v>8.1800003051757795</v>
      </c>
      <c r="F706" s="801">
        <v>29002</v>
      </c>
      <c r="G706" s="802">
        <v>237237</v>
      </c>
      <c r="H706" s="803"/>
      <c r="I706" s="803"/>
      <c r="J706" s="804"/>
      <c r="K706" s="805" t="e">
        <f t="shared" si="148"/>
        <v>#REF!</v>
      </c>
      <c r="L706" s="806" t="e">
        <f t="shared" si="147"/>
        <v>#REF!</v>
      </c>
      <c r="M706" s="401"/>
      <c r="N706" s="378"/>
      <c r="O706" s="378"/>
    </row>
    <row r="707" spans="1:15" ht="15">
      <c r="B707" s="799">
        <v>4274</v>
      </c>
      <c r="C707" s="800" t="s">
        <v>915</v>
      </c>
      <c r="D707" s="799" t="s">
        <v>907</v>
      </c>
      <c r="E707" s="799">
        <v>0.42877357375983</v>
      </c>
      <c r="F707" s="801">
        <v>219159</v>
      </c>
      <c r="G707" s="802">
        <v>93970</v>
      </c>
      <c r="H707" s="798"/>
      <c r="I707" s="798"/>
      <c r="J707" s="866"/>
      <c r="K707" s="805" t="e">
        <f t="shared" si="148"/>
        <v>#REF!</v>
      </c>
      <c r="L707" s="806" t="e">
        <f t="shared" si="147"/>
        <v>#REF!</v>
      </c>
      <c r="M707" s="867"/>
      <c r="N707" s="378"/>
      <c r="O707" s="378"/>
    </row>
    <row r="708" spans="1:15">
      <c r="B708" s="799">
        <v>5038</v>
      </c>
      <c r="C708" s="800" t="s">
        <v>976</v>
      </c>
      <c r="D708" s="799" t="s">
        <v>973</v>
      </c>
      <c r="E708" s="799">
        <v>38</v>
      </c>
      <c r="F708" s="801">
        <v>4570</v>
      </c>
      <c r="G708" s="802">
        <v>173660</v>
      </c>
      <c r="H708" s="803"/>
      <c r="I708" s="803"/>
      <c r="J708" s="804"/>
      <c r="K708" s="805" t="e">
        <f t="shared" si="148"/>
        <v>#REF!</v>
      </c>
      <c r="L708" s="806" t="e">
        <f t="shared" si="147"/>
        <v>#REF!</v>
      </c>
      <c r="M708" s="401"/>
      <c r="N708" s="378"/>
      <c r="O708" s="378"/>
    </row>
    <row r="709" spans="1:15">
      <c r="B709" s="799">
        <v>5481</v>
      </c>
      <c r="C709" s="800" t="s">
        <v>977</v>
      </c>
      <c r="D709" s="799" t="s">
        <v>519</v>
      </c>
      <c r="E709" s="799">
        <v>28</v>
      </c>
      <c r="F709" s="801">
        <v>8892</v>
      </c>
      <c r="G709" s="802">
        <v>248976</v>
      </c>
      <c r="H709" s="803"/>
      <c r="I709" s="803"/>
      <c r="J709" s="804"/>
      <c r="K709" s="805" t="e">
        <f t="shared" si="148"/>
        <v>#REF!</v>
      </c>
      <c r="L709" s="806" t="e">
        <f t="shared" si="147"/>
        <v>#REF!</v>
      </c>
      <c r="M709" s="401"/>
      <c r="N709" s="378"/>
      <c r="O709" s="378"/>
    </row>
    <row r="710" spans="1:15">
      <c r="B710" s="799">
        <v>6092</v>
      </c>
      <c r="C710" s="800" t="s">
        <v>898</v>
      </c>
      <c r="D710" s="799" t="s">
        <v>899</v>
      </c>
      <c r="E710" s="799">
        <v>1.2300000190734801</v>
      </c>
      <c r="F710" s="801">
        <v>2000</v>
      </c>
      <c r="G710" s="802">
        <v>2461</v>
      </c>
      <c r="H710" s="803"/>
      <c r="I710" s="803"/>
      <c r="J710" s="804"/>
      <c r="K710" s="805" t="e">
        <f t="shared" si="148"/>
        <v>#REF!</v>
      </c>
      <c r="L710" s="806" t="e">
        <f t="shared" si="147"/>
        <v>#REF!</v>
      </c>
      <c r="M710" s="401"/>
      <c r="N710" s="378"/>
      <c r="O710" s="378"/>
    </row>
    <row r="711" spans="1:15">
      <c r="B711" s="799">
        <v>6792</v>
      </c>
      <c r="C711" s="800" t="s">
        <v>979</v>
      </c>
      <c r="D711" s="799" t="s">
        <v>519</v>
      </c>
      <c r="E711" s="799">
        <v>1</v>
      </c>
      <c r="F711" s="801">
        <v>503115</v>
      </c>
      <c r="G711" s="802">
        <v>503115</v>
      </c>
      <c r="H711" s="803"/>
      <c r="I711" s="803"/>
      <c r="J711" s="804"/>
      <c r="K711" s="805" t="e">
        <f t="shared" si="148"/>
        <v>#REF!</v>
      </c>
      <c r="L711" s="806" t="e">
        <f t="shared" si="147"/>
        <v>#REF!</v>
      </c>
      <c r="M711" s="401"/>
      <c r="N711" s="378"/>
      <c r="O711" s="378"/>
    </row>
    <row r="712" spans="1:15">
      <c r="B712" s="799">
        <v>6832</v>
      </c>
      <c r="C712" s="800" t="s">
        <v>1218</v>
      </c>
      <c r="D712" s="799" t="s">
        <v>904</v>
      </c>
      <c r="E712" s="799">
        <v>0.109999999403954</v>
      </c>
      <c r="F712" s="801">
        <v>561680</v>
      </c>
      <c r="G712" s="802">
        <v>61785</v>
      </c>
      <c r="H712" s="803"/>
      <c r="I712" s="803"/>
      <c r="J712" s="804"/>
      <c r="K712" s="805" t="e">
        <f t="shared" si="148"/>
        <v>#REF!</v>
      </c>
      <c r="L712" s="806" t="e">
        <f t="shared" si="147"/>
        <v>#REF!</v>
      </c>
      <c r="M712" s="401"/>
      <c r="N712" s="378"/>
      <c r="O712" s="378"/>
    </row>
    <row r="713" spans="1:15">
      <c r="B713" s="799">
        <v>7088</v>
      </c>
      <c r="C713" s="800" t="s">
        <v>981</v>
      </c>
      <c r="D713" s="799" t="s">
        <v>973</v>
      </c>
      <c r="E713" s="799">
        <v>127.290000915527</v>
      </c>
      <c r="F713" s="801">
        <v>4522</v>
      </c>
      <c r="G713" s="802">
        <v>575606</v>
      </c>
      <c r="H713" s="803"/>
      <c r="I713" s="803"/>
      <c r="J713" s="807"/>
      <c r="K713" s="805" t="e">
        <f t="shared" si="148"/>
        <v>#REF!</v>
      </c>
      <c r="L713" s="806" t="e">
        <f t="shared" si="147"/>
        <v>#REF!</v>
      </c>
      <c r="M713" s="392"/>
      <c r="N713" s="378"/>
      <c r="O713" s="378"/>
    </row>
    <row r="714" spans="1:15" ht="45">
      <c r="A714" s="836" t="e">
        <f>VLOOKUP(B714,#REF!,1,0)-B714</f>
        <v>#REF!</v>
      </c>
      <c r="B714" s="795">
        <v>4913</v>
      </c>
      <c r="C714" s="796" t="s">
        <v>1219</v>
      </c>
      <c r="D714" s="795" t="s">
        <v>519</v>
      </c>
      <c r="E714" s="795"/>
      <c r="F714" s="795"/>
      <c r="G714" s="797">
        <v>2108090</v>
      </c>
      <c r="H714" s="798">
        <f>SUM(G715:G724)</f>
        <v>2108090</v>
      </c>
      <c r="I714" s="798">
        <f>+G714-H714</f>
        <v>0</v>
      </c>
      <c r="J714" s="1753" t="e">
        <f>SUMIF(#REF!,B714,#REF!)</f>
        <v>#REF!</v>
      </c>
      <c r="K714" s="1754"/>
      <c r="L714" s="1755"/>
      <c r="M714" s="1756" t="e">
        <f>+G714*J714</f>
        <v>#REF!</v>
      </c>
      <c r="N714" s="863"/>
      <c r="O714" s="864"/>
    </row>
    <row r="715" spans="1:15">
      <c r="B715" s="799">
        <v>325</v>
      </c>
      <c r="C715" s="800" t="s">
        <v>1139</v>
      </c>
      <c r="D715" s="799" t="s">
        <v>904</v>
      </c>
      <c r="E715" s="799">
        <v>0.88700002431869496</v>
      </c>
      <c r="F715" s="801">
        <v>508130</v>
      </c>
      <c r="G715" s="802">
        <v>450712</v>
      </c>
      <c r="H715" s="803"/>
      <c r="I715" s="803"/>
      <c r="J715" s="804"/>
      <c r="K715" s="805" t="e">
        <f>G715*$J$714</f>
        <v>#REF!</v>
      </c>
      <c r="L715" s="806" t="e">
        <f t="shared" ref="L715:L724" si="149">K715/$K$1197</f>
        <v>#REF!</v>
      </c>
      <c r="M715" s="401"/>
      <c r="N715" s="378"/>
      <c r="O715" s="378"/>
    </row>
    <row r="716" spans="1:15">
      <c r="B716" s="799">
        <v>1794</v>
      </c>
      <c r="C716" s="800" t="s">
        <v>972</v>
      </c>
      <c r="D716" s="799" t="s">
        <v>973</v>
      </c>
      <c r="E716" s="799">
        <v>8</v>
      </c>
      <c r="F716" s="801">
        <v>6307</v>
      </c>
      <c r="G716" s="802">
        <v>50456</v>
      </c>
      <c r="H716" s="803"/>
      <c r="I716" s="803"/>
      <c r="J716" s="804"/>
      <c r="K716" s="805" t="e">
        <f t="shared" ref="K716:K724" si="150">G716*$J$714</f>
        <v>#REF!</v>
      </c>
      <c r="L716" s="806" t="e">
        <f t="shared" si="149"/>
        <v>#REF!</v>
      </c>
      <c r="M716" s="401"/>
      <c r="N716" s="378"/>
      <c r="O716" s="378"/>
    </row>
    <row r="717" spans="1:15">
      <c r="B717" s="799">
        <v>4261</v>
      </c>
      <c r="C717" s="800" t="s">
        <v>1073</v>
      </c>
      <c r="D717" s="799" t="s">
        <v>904</v>
      </c>
      <c r="E717" s="799">
        <v>5.4999999701976797E-2</v>
      </c>
      <c r="F717" s="801">
        <v>642297</v>
      </c>
      <c r="G717" s="802">
        <v>35327</v>
      </c>
      <c r="H717" s="803"/>
      <c r="I717" s="803"/>
      <c r="J717" s="804"/>
      <c r="K717" s="805" t="e">
        <f t="shared" si="150"/>
        <v>#REF!</v>
      </c>
      <c r="L717" s="806" t="e">
        <f t="shared" si="149"/>
        <v>#REF!</v>
      </c>
      <c r="M717" s="401"/>
      <c r="N717" s="378"/>
      <c r="O717" s="378"/>
    </row>
    <row r="718" spans="1:15" ht="15">
      <c r="B718" s="799">
        <v>4274</v>
      </c>
      <c r="C718" s="800" t="s">
        <v>915</v>
      </c>
      <c r="D718" s="799" t="s">
        <v>907</v>
      </c>
      <c r="E718" s="799">
        <v>0.255221927091</v>
      </c>
      <c r="F718" s="801">
        <v>219159</v>
      </c>
      <c r="G718" s="802">
        <v>55935</v>
      </c>
      <c r="H718" s="798"/>
      <c r="I718" s="798"/>
      <c r="J718" s="866"/>
      <c r="K718" s="805" t="e">
        <f t="shared" si="150"/>
        <v>#REF!</v>
      </c>
      <c r="L718" s="806" t="e">
        <f t="shared" si="149"/>
        <v>#REF!</v>
      </c>
      <c r="M718" s="867"/>
      <c r="N718" s="378"/>
      <c r="O718" s="378"/>
    </row>
    <row r="719" spans="1:15">
      <c r="B719" s="799">
        <v>5038</v>
      </c>
      <c r="C719" s="800" t="s">
        <v>976</v>
      </c>
      <c r="D719" s="799" t="s">
        <v>973</v>
      </c>
      <c r="E719" s="799">
        <v>99.370002746582003</v>
      </c>
      <c r="F719" s="801">
        <v>4570</v>
      </c>
      <c r="G719" s="802">
        <v>454121</v>
      </c>
      <c r="H719" s="803"/>
      <c r="I719" s="803"/>
      <c r="J719" s="804"/>
      <c r="K719" s="805" t="e">
        <f t="shared" si="150"/>
        <v>#REF!</v>
      </c>
      <c r="L719" s="806" t="e">
        <f t="shared" si="149"/>
        <v>#REF!</v>
      </c>
      <c r="M719" s="401"/>
      <c r="N719" s="378"/>
      <c r="O719" s="378"/>
    </row>
    <row r="720" spans="1:15">
      <c r="B720" s="799">
        <v>5481</v>
      </c>
      <c r="C720" s="800" t="s">
        <v>977</v>
      </c>
      <c r="D720" s="799" t="s">
        <v>519</v>
      </c>
      <c r="E720" s="799">
        <v>23</v>
      </c>
      <c r="F720" s="801">
        <v>8892</v>
      </c>
      <c r="G720" s="802">
        <v>204516</v>
      </c>
      <c r="H720" s="803"/>
      <c r="I720" s="803"/>
      <c r="J720" s="804"/>
      <c r="K720" s="805" t="e">
        <f t="shared" si="150"/>
        <v>#REF!</v>
      </c>
      <c r="L720" s="806" t="e">
        <f t="shared" si="149"/>
        <v>#REF!</v>
      </c>
      <c r="M720" s="401"/>
      <c r="N720" s="378"/>
      <c r="O720" s="378"/>
    </row>
    <row r="721" spans="1:15">
      <c r="B721" s="799">
        <v>6092</v>
      </c>
      <c r="C721" s="800" t="s">
        <v>898</v>
      </c>
      <c r="D721" s="799" t="s">
        <v>899</v>
      </c>
      <c r="E721" s="799">
        <v>0.73259997367858798</v>
      </c>
      <c r="F721" s="801">
        <v>2000</v>
      </c>
      <c r="G721" s="802">
        <v>1466</v>
      </c>
      <c r="H721" s="803"/>
      <c r="I721" s="803"/>
      <c r="J721" s="804"/>
      <c r="K721" s="805" t="e">
        <f t="shared" si="150"/>
        <v>#REF!</v>
      </c>
      <c r="L721" s="806" t="e">
        <f t="shared" si="149"/>
        <v>#REF!</v>
      </c>
      <c r="M721" s="401"/>
      <c r="N721" s="378"/>
      <c r="O721" s="378"/>
    </row>
    <row r="722" spans="1:15">
      <c r="B722" s="799">
        <v>6832</v>
      </c>
      <c r="C722" s="800" t="s">
        <v>1218</v>
      </c>
      <c r="D722" s="799" t="s">
        <v>904</v>
      </c>
      <c r="E722" s="799">
        <v>1.09999999403954E-2</v>
      </c>
      <c r="F722" s="801">
        <v>561680</v>
      </c>
      <c r="G722" s="802">
        <v>6179</v>
      </c>
      <c r="H722" s="803"/>
      <c r="I722" s="803"/>
      <c r="J722" s="804"/>
      <c r="K722" s="805" t="e">
        <f t="shared" si="150"/>
        <v>#REF!</v>
      </c>
      <c r="L722" s="806" t="e">
        <f t="shared" si="149"/>
        <v>#REF!</v>
      </c>
      <c r="M722" s="401"/>
      <c r="N722" s="378"/>
      <c r="O722" s="378"/>
    </row>
    <row r="723" spans="1:15">
      <c r="B723" s="799">
        <v>7088</v>
      </c>
      <c r="C723" s="800" t="s">
        <v>981</v>
      </c>
      <c r="D723" s="799" t="s">
        <v>973</v>
      </c>
      <c r="E723" s="799">
        <v>109.699996948242</v>
      </c>
      <c r="F723" s="801">
        <v>4522</v>
      </c>
      <c r="G723" s="802">
        <v>496064</v>
      </c>
      <c r="H723" s="803"/>
      <c r="I723" s="803"/>
      <c r="J723" s="804"/>
      <c r="K723" s="805" t="e">
        <f t="shared" si="150"/>
        <v>#REF!</v>
      </c>
      <c r="L723" s="806" t="e">
        <f t="shared" si="149"/>
        <v>#REF!</v>
      </c>
      <c r="M723" s="401"/>
      <c r="N723" s="378"/>
      <c r="O723" s="378"/>
    </row>
    <row r="724" spans="1:15">
      <c r="B724" s="799">
        <v>7224</v>
      </c>
      <c r="C724" s="800" t="s">
        <v>1168</v>
      </c>
      <c r="D724" s="799" t="s">
        <v>519</v>
      </c>
      <c r="E724" s="799">
        <v>1</v>
      </c>
      <c r="F724" s="801">
        <v>353314</v>
      </c>
      <c r="G724" s="802">
        <v>353314</v>
      </c>
      <c r="H724" s="803"/>
      <c r="I724" s="803"/>
      <c r="J724" s="807"/>
      <c r="K724" s="805" t="e">
        <f t="shared" si="150"/>
        <v>#REF!</v>
      </c>
      <c r="L724" s="806" t="e">
        <f t="shared" si="149"/>
        <v>#REF!</v>
      </c>
      <c r="M724" s="392"/>
      <c r="N724" s="378"/>
      <c r="O724" s="378"/>
    </row>
    <row r="725" spans="1:15" ht="45">
      <c r="A725" s="836">
        <f>VLOOKUP(B725,'PPTO GRAL-ACERO'!$B:$I,1,0)-B725</f>
        <v>0</v>
      </c>
      <c r="B725" s="795">
        <v>4920</v>
      </c>
      <c r="C725" s="796" t="s">
        <v>1220</v>
      </c>
      <c r="D725" s="795" t="s">
        <v>519</v>
      </c>
      <c r="E725" s="795"/>
      <c r="F725" s="795"/>
      <c r="G725" s="797">
        <v>870538</v>
      </c>
      <c r="H725" s="798">
        <f>SUM(G726:G729)</f>
        <v>870538</v>
      </c>
      <c r="I725" s="798">
        <f>+G725-H725</f>
        <v>0</v>
      </c>
      <c r="J725" s="1753" t="e">
        <f ca="1">SUMIF('PPTO GRAL-ACERO'!$B$1:$F$396,B725,'PPTO GRAL-ACERO'!$F$1:$F$396)</f>
        <v>#REF!</v>
      </c>
      <c r="K725" s="1754"/>
      <c r="L725" s="1755"/>
      <c r="M725" s="1756" t="e">
        <f ca="1">+G725*J725</f>
        <v>#REF!</v>
      </c>
      <c r="N725" s="863"/>
      <c r="O725" s="864"/>
    </row>
    <row r="726" spans="1:15">
      <c r="B726" s="799">
        <v>324</v>
      </c>
      <c r="C726" s="800" t="s">
        <v>1070</v>
      </c>
      <c r="D726" s="799" t="s">
        <v>904</v>
      </c>
      <c r="E726" s="799">
        <v>9.9999997764825804E-3</v>
      </c>
      <c r="F726" s="801">
        <v>490280</v>
      </c>
      <c r="G726" s="802">
        <v>4903</v>
      </c>
      <c r="H726" s="803"/>
      <c r="I726" s="803"/>
      <c r="J726" s="804"/>
      <c r="K726" s="805" t="e">
        <f ca="1">G726*$J$725</f>
        <v>#REF!</v>
      </c>
      <c r="L726" s="806" t="e">
        <f ca="1">K726/$K$1197</f>
        <v>#REF!</v>
      </c>
      <c r="M726" s="401"/>
      <c r="N726" s="378"/>
      <c r="O726" s="378"/>
    </row>
    <row r="727" spans="1:15">
      <c r="B727" s="799">
        <v>4273</v>
      </c>
      <c r="C727" s="800" t="s">
        <v>1050</v>
      </c>
      <c r="D727" s="799" t="s">
        <v>907</v>
      </c>
      <c r="E727" s="799">
        <v>0.132716995131969</v>
      </c>
      <c r="F727" s="801">
        <v>155437</v>
      </c>
      <c r="G727" s="802">
        <v>20630</v>
      </c>
      <c r="H727" s="803"/>
      <c r="I727" s="803"/>
      <c r="J727" s="804"/>
      <c r="K727" s="805" t="e">
        <f t="shared" ref="K727:K729" ca="1" si="151">G727*$J$725</f>
        <v>#REF!</v>
      </c>
      <c r="L727" s="806" t="e">
        <f ca="1">K727/$K$1197</f>
        <v>#REF!</v>
      </c>
      <c r="M727" s="401"/>
      <c r="N727" s="378"/>
      <c r="O727" s="378"/>
    </row>
    <row r="728" spans="1:15">
      <c r="B728" s="799">
        <v>6092</v>
      </c>
      <c r="C728" s="800" t="s">
        <v>898</v>
      </c>
      <c r="D728" s="799" t="s">
        <v>899</v>
      </c>
      <c r="E728" s="799">
        <v>5.2000001072883599E-2</v>
      </c>
      <c r="F728" s="801">
        <v>2000</v>
      </c>
      <c r="G728" s="802">
        <v>105</v>
      </c>
      <c r="H728" s="803"/>
      <c r="I728" s="803"/>
      <c r="J728" s="804"/>
      <c r="K728" s="805" t="e">
        <f t="shared" ca="1" si="151"/>
        <v>#REF!</v>
      </c>
      <c r="L728" s="806" t="e">
        <f ca="1">K728/$K$1197</f>
        <v>#REF!</v>
      </c>
      <c r="M728" s="401"/>
      <c r="N728" s="378"/>
      <c r="O728" s="378"/>
    </row>
    <row r="729" spans="1:15">
      <c r="B729" s="799">
        <v>7345</v>
      </c>
      <c r="C729" s="800" t="s">
        <v>1221</v>
      </c>
      <c r="D729" s="799" t="s">
        <v>519</v>
      </c>
      <c r="E729" s="799">
        <v>1</v>
      </c>
      <c r="F729" s="801">
        <v>844900</v>
      </c>
      <c r="G729" s="802">
        <v>844900</v>
      </c>
      <c r="H729" s="803"/>
      <c r="I729" s="803"/>
      <c r="J729" s="804"/>
      <c r="K729" s="805" t="e">
        <f t="shared" ca="1" si="151"/>
        <v>#REF!</v>
      </c>
      <c r="L729" s="806" t="e">
        <f ca="1">K729/$K$1197</f>
        <v>#REF!</v>
      </c>
      <c r="M729" s="401"/>
      <c r="N729" s="378"/>
      <c r="O729" s="378"/>
    </row>
    <row r="730" spans="1:15" ht="30">
      <c r="B730" s="795">
        <v>4953</v>
      </c>
      <c r="C730" s="796" t="s">
        <v>1222</v>
      </c>
      <c r="D730" s="795" t="s">
        <v>519</v>
      </c>
      <c r="E730" s="795"/>
      <c r="F730" s="795"/>
      <c r="G730" s="797">
        <v>5464741</v>
      </c>
      <c r="H730" s="798">
        <f>SUM(G731)</f>
        <v>5464741</v>
      </c>
      <c r="I730" s="798">
        <f>+G730-H730</f>
        <v>0</v>
      </c>
      <c r="J730" s="1753" t="e">
        <f ca="1">SUMIF('PPTO GRAL-ACERO'!$B$1:$F$396,B730,'PPTO GRAL-ACERO'!$F$1:$F$396)</f>
        <v>#REF!</v>
      </c>
      <c r="K730" s="1754"/>
      <c r="L730" s="1755"/>
      <c r="M730" s="1756" t="e">
        <f ca="1">+G730*J730</f>
        <v>#REF!</v>
      </c>
      <c r="N730" s="378"/>
      <c r="O730" s="378"/>
    </row>
    <row r="731" spans="1:15" ht="25.5">
      <c r="B731" s="799">
        <v>8036</v>
      </c>
      <c r="C731" s="800" t="s">
        <v>1223</v>
      </c>
      <c r="D731" s="799" t="s">
        <v>519</v>
      </c>
      <c r="E731" s="799">
        <v>1</v>
      </c>
      <c r="F731" s="801">
        <v>5464741</v>
      </c>
      <c r="G731" s="802">
        <v>5464741</v>
      </c>
      <c r="H731" s="803"/>
      <c r="I731" s="803"/>
      <c r="J731" s="804"/>
      <c r="K731" s="805" t="e">
        <f ca="1">G731*$J$730</f>
        <v>#REF!</v>
      </c>
      <c r="L731" s="806" t="e">
        <f ca="1">K731/$K$1197</f>
        <v>#REF!</v>
      </c>
      <c r="M731" s="401"/>
      <c r="N731" s="378"/>
      <c r="O731" s="378"/>
    </row>
    <row r="732" spans="1:15" ht="30">
      <c r="A732" s="836">
        <f>VLOOKUP(B732,'PPTO GRAL-ACERO'!$B:$I,1,0)-B732</f>
        <v>0</v>
      </c>
      <c r="B732" s="795">
        <v>4959</v>
      </c>
      <c r="C732" s="796" t="s">
        <v>1224</v>
      </c>
      <c r="D732" s="795" t="s">
        <v>973</v>
      </c>
      <c r="E732" s="795"/>
      <c r="F732" s="795"/>
      <c r="G732" s="797">
        <v>6500</v>
      </c>
      <c r="H732" s="798">
        <f>SUM(G733:G735)</f>
        <v>6500</v>
      </c>
      <c r="I732" s="798">
        <f>+G732-H732</f>
        <v>0</v>
      </c>
      <c r="J732" s="1753" t="e">
        <f ca="1">SUMIF('PPTO GRAL-ACERO'!$B$1:$F$396,B732,'PPTO GRAL-ACERO'!$F$1:$F$396)</f>
        <v>#REF!</v>
      </c>
      <c r="K732" s="1754"/>
      <c r="L732" s="1755"/>
      <c r="M732" s="1756" t="e">
        <f ca="1">+G732*J732</f>
        <v>#REF!</v>
      </c>
      <c r="N732" s="863"/>
      <c r="O732" s="864"/>
    </row>
    <row r="733" spans="1:15" ht="25.5">
      <c r="B733" s="799">
        <v>6087</v>
      </c>
      <c r="C733" s="800" t="s">
        <v>1091</v>
      </c>
      <c r="D733" s="799" t="s">
        <v>907</v>
      </c>
      <c r="E733" s="799">
        <v>1.0208999771811099E-2</v>
      </c>
      <c r="F733" s="801">
        <v>63722</v>
      </c>
      <c r="G733" s="802">
        <v>651</v>
      </c>
      <c r="H733" s="803"/>
      <c r="I733" s="803"/>
      <c r="J733" s="804"/>
      <c r="K733" s="805" t="e">
        <f ca="1">G733*$J$732</f>
        <v>#REF!</v>
      </c>
      <c r="L733" s="806" t="e">
        <f ca="1">K733/$K$1197</f>
        <v>#REF!</v>
      </c>
      <c r="M733" s="401"/>
      <c r="N733" s="378"/>
      <c r="O733" s="378"/>
    </row>
    <row r="734" spans="1:15">
      <c r="B734" s="799">
        <v>6092</v>
      </c>
      <c r="C734" s="800" t="s">
        <v>898</v>
      </c>
      <c r="D734" s="799" t="s">
        <v>899</v>
      </c>
      <c r="E734" s="799">
        <v>8.6000002920627594E-3</v>
      </c>
      <c r="F734" s="801">
        <v>2000</v>
      </c>
      <c r="G734" s="802">
        <v>18</v>
      </c>
      <c r="H734" s="803"/>
      <c r="I734" s="803"/>
      <c r="J734" s="804"/>
      <c r="K734" s="805" t="e">
        <f t="shared" ref="K734:K735" ca="1" si="152">G734*$J$732</f>
        <v>#REF!</v>
      </c>
      <c r="L734" s="806" t="e">
        <f ca="1">K734/$K$1197</f>
        <v>#REF!</v>
      </c>
      <c r="M734" s="401"/>
      <c r="N734" s="378"/>
      <c r="O734" s="378"/>
    </row>
    <row r="735" spans="1:15">
      <c r="B735" s="799">
        <v>8041</v>
      </c>
      <c r="C735" s="800" t="s">
        <v>1225</v>
      </c>
      <c r="D735" s="799" t="s">
        <v>973</v>
      </c>
      <c r="E735" s="799">
        <v>1</v>
      </c>
      <c r="F735" s="801">
        <v>5831</v>
      </c>
      <c r="G735" s="802">
        <v>5831</v>
      </c>
      <c r="H735" s="803"/>
      <c r="I735" s="803"/>
      <c r="J735" s="804"/>
      <c r="K735" s="805" t="e">
        <f t="shared" ca="1" si="152"/>
        <v>#REF!</v>
      </c>
      <c r="L735" s="806" t="e">
        <f ca="1">K735/$K$1197</f>
        <v>#REF!</v>
      </c>
      <c r="M735" s="401"/>
      <c r="N735" s="378"/>
      <c r="O735" s="378"/>
    </row>
    <row r="736" spans="1:15" ht="60">
      <c r="A736" s="836" t="e">
        <f>VLOOKUP(B736,#REF!,1,0)-B736</f>
        <v>#REF!</v>
      </c>
      <c r="B736" s="795">
        <v>4973</v>
      </c>
      <c r="C736" s="796" t="s">
        <v>1226</v>
      </c>
      <c r="D736" s="795" t="s">
        <v>519</v>
      </c>
      <c r="E736" s="795"/>
      <c r="F736" s="795"/>
      <c r="G736" s="797">
        <v>1800130</v>
      </c>
      <c r="H736" s="798">
        <f>SUM(G737:G744)</f>
        <v>1800130</v>
      </c>
      <c r="I736" s="798">
        <f>+G736-H736</f>
        <v>0</v>
      </c>
      <c r="J736" s="1753" t="e">
        <f>SUMIF(#REF!,B736,#REF!)</f>
        <v>#REF!</v>
      </c>
      <c r="K736" s="1754"/>
      <c r="L736" s="1755"/>
      <c r="M736" s="1756" t="e">
        <f>+G736*J736</f>
        <v>#REF!</v>
      </c>
      <c r="N736" s="863"/>
      <c r="O736" s="864"/>
    </row>
    <row r="737" spans="1:15">
      <c r="B737" s="799">
        <v>4275</v>
      </c>
      <c r="C737" s="800" t="s">
        <v>1204</v>
      </c>
      <c r="D737" s="799" t="s">
        <v>907</v>
      </c>
      <c r="E737" s="799">
        <v>6.7379399634897696E-2</v>
      </c>
      <c r="F737" s="801">
        <v>169435</v>
      </c>
      <c r="G737" s="802">
        <v>11417</v>
      </c>
      <c r="H737" s="803"/>
      <c r="I737" s="803"/>
      <c r="J737" s="804"/>
      <c r="K737" s="805" t="e">
        <f>G737*$J$736</f>
        <v>#REF!</v>
      </c>
      <c r="L737" s="806" t="e">
        <f t="shared" ref="L737:L744" si="153">K737/$K$1197</f>
        <v>#REF!</v>
      </c>
      <c r="M737" s="401"/>
      <c r="N737" s="378"/>
      <c r="O737" s="378"/>
    </row>
    <row r="738" spans="1:15">
      <c r="B738" s="799">
        <v>4612</v>
      </c>
      <c r="C738" s="800" t="s">
        <v>1227</v>
      </c>
      <c r="D738" s="799" t="s">
        <v>519</v>
      </c>
      <c r="E738" s="799">
        <v>1</v>
      </c>
      <c r="F738" s="801">
        <v>363957</v>
      </c>
      <c r="G738" s="802">
        <v>363957</v>
      </c>
      <c r="H738" s="803"/>
      <c r="I738" s="803"/>
      <c r="J738" s="804"/>
      <c r="K738" s="805" t="e">
        <f t="shared" ref="K738:K744" si="154">G738*$J$736</f>
        <v>#REF!</v>
      </c>
      <c r="L738" s="806" t="e">
        <f t="shared" si="153"/>
        <v>#REF!</v>
      </c>
      <c r="M738" s="401"/>
      <c r="N738" s="378"/>
      <c r="O738" s="378"/>
    </row>
    <row r="739" spans="1:15" ht="15">
      <c r="B739" s="799">
        <v>6092</v>
      </c>
      <c r="C739" s="800" t="s">
        <v>898</v>
      </c>
      <c r="D739" s="799" t="s">
        <v>899</v>
      </c>
      <c r="E739" s="799">
        <v>5</v>
      </c>
      <c r="F739" s="801">
        <v>2000</v>
      </c>
      <c r="G739" s="802">
        <v>10000</v>
      </c>
      <c r="H739" s="798"/>
      <c r="I739" s="798"/>
      <c r="J739" s="866"/>
      <c r="K739" s="805" t="e">
        <f t="shared" si="154"/>
        <v>#REF!</v>
      </c>
      <c r="L739" s="806" t="e">
        <f t="shared" si="153"/>
        <v>#REF!</v>
      </c>
      <c r="M739" s="867"/>
      <c r="N739" s="378"/>
      <c r="O739" s="378"/>
    </row>
    <row r="740" spans="1:15">
      <c r="B740" s="799">
        <v>6262</v>
      </c>
      <c r="C740" s="800" t="s">
        <v>1228</v>
      </c>
      <c r="D740" s="799" t="s">
        <v>928</v>
      </c>
      <c r="E740" s="799">
        <v>1</v>
      </c>
      <c r="F740" s="801">
        <v>186891</v>
      </c>
      <c r="G740" s="802">
        <v>186891</v>
      </c>
      <c r="H740" s="803"/>
      <c r="I740" s="803"/>
      <c r="J740" s="804"/>
      <c r="K740" s="805" t="e">
        <f t="shared" si="154"/>
        <v>#REF!</v>
      </c>
      <c r="L740" s="806" t="e">
        <f t="shared" si="153"/>
        <v>#REF!</v>
      </c>
      <c r="M740" s="401"/>
      <c r="N740" s="378"/>
      <c r="O740" s="378"/>
    </row>
    <row r="741" spans="1:15">
      <c r="B741" s="799">
        <v>6528</v>
      </c>
      <c r="C741" s="800" t="s">
        <v>1229</v>
      </c>
      <c r="D741" s="799" t="s">
        <v>519</v>
      </c>
      <c r="E741" s="799">
        <v>1</v>
      </c>
      <c r="F741" s="801">
        <v>406334</v>
      </c>
      <c r="G741" s="802">
        <v>406334</v>
      </c>
      <c r="H741" s="803"/>
      <c r="I741" s="803"/>
      <c r="J741" s="804"/>
      <c r="K741" s="805" t="e">
        <f t="shared" si="154"/>
        <v>#REF!</v>
      </c>
      <c r="L741" s="806" t="e">
        <f t="shared" si="153"/>
        <v>#REF!</v>
      </c>
      <c r="M741" s="401"/>
      <c r="N741" s="378"/>
      <c r="O741" s="378"/>
    </row>
    <row r="742" spans="1:15">
      <c r="B742" s="799">
        <v>7023</v>
      </c>
      <c r="C742" s="800" t="s">
        <v>1230</v>
      </c>
      <c r="D742" s="799" t="s">
        <v>519</v>
      </c>
      <c r="E742" s="799">
        <v>1</v>
      </c>
      <c r="F742" s="801">
        <v>275306</v>
      </c>
      <c r="G742" s="802">
        <v>275306</v>
      </c>
      <c r="H742" s="803"/>
      <c r="I742" s="803"/>
      <c r="J742" s="804"/>
      <c r="K742" s="805" t="e">
        <f t="shared" si="154"/>
        <v>#REF!</v>
      </c>
      <c r="L742" s="806" t="e">
        <f t="shared" si="153"/>
        <v>#REF!</v>
      </c>
      <c r="M742" s="401"/>
      <c r="N742" s="378"/>
      <c r="O742" s="378"/>
    </row>
    <row r="743" spans="1:15">
      <c r="B743" s="799">
        <v>8047</v>
      </c>
      <c r="C743" s="800" t="s">
        <v>1231</v>
      </c>
      <c r="D743" s="799" t="s">
        <v>519</v>
      </c>
      <c r="E743" s="799">
        <v>1</v>
      </c>
      <c r="F743" s="801">
        <v>523600</v>
      </c>
      <c r="G743" s="802">
        <v>523600</v>
      </c>
      <c r="H743" s="803"/>
      <c r="I743" s="803"/>
      <c r="J743" s="804"/>
      <c r="K743" s="805" t="e">
        <f t="shared" si="154"/>
        <v>#REF!</v>
      </c>
      <c r="L743" s="806" t="e">
        <f t="shared" si="153"/>
        <v>#REF!</v>
      </c>
      <c r="M743" s="401"/>
      <c r="N743" s="378"/>
      <c r="O743" s="378"/>
    </row>
    <row r="744" spans="1:15">
      <c r="B744" s="799">
        <v>8328</v>
      </c>
      <c r="C744" s="800" t="s">
        <v>1200</v>
      </c>
      <c r="D744" s="799" t="s">
        <v>899</v>
      </c>
      <c r="E744" s="799">
        <v>22.624000549316399</v>
      </c>
      <c r="F744" s="801">
        <v>1000</v>
      </c>
      <c r="G744" s="802">
        <v>22625</v>
      </c>
      <c r="H744" s="803"/>
      <c r="I744" s="803"/>
      <c r="J744" s="807"/>
      <c r="K744" s="805" t="e">
        <f t="shared" si="154"/>
        <v>#REF!</v>
      </c>
      <c r="L744" s="806" t="e">
        <f t="shared" si="153"/>
        <v>#REF!</v>
      </c>
      <c r="M744" s="392"/>
      <c r="N744" s="378"/>
      <c r="O744" s="378"/>
    </row>
    <row r="745" spans="1:15" ht="45">
      <c r="A745" s="836" t="e">
        <f>VLOOKUP(B745,#REF!,1,0)-B745</f>
        <v>#REF!</v>
      </c>
      <c r="B745" s="795">
        <v>4978</v>
      </c>
      <c r="C745" s="796" t="s">
        <v>1232</v>
      </c>
      <c r="D745" s="795" t="s">
        <v>519</v>
      </c>
      <c r="E745" s="795"/>
      <c r="F745" s="795"/>
      <c r="G745" s="797">
        <v>639430</v>
      </c>
      <c r="H745" s="798">
        <f>SUM(G746:G752)</f>
        <v>639430</v>
      </c>
      <c r="I745" s="798">
        <f>+G745-H745</f>
        <v>0</v>
      </c>
      <c r="J745" s="1753" t="e">
        <f>SUMIF(#REF!,B745,#REF!)</f>
        <v>#REF!</v>
      </c>
      <c r="K745" s="1754"/>
      <c r="L745" s="1755"/>
      <c r="M745" s="1756" t="e">
        <f>+G745*J745</f>
        <v>#REF!</v>
      </c>
      <c r="N745" s="863"/>
      <c r="O745" s="864"/>
    </row>
    <row r="746" spans="1:15">
      <c r="B746" s="799">
        <v>2551</v>
      </c>
      <c r="C746" s="800" t="s">
        <v>1072</v>
      </c>
      <c r="D746" s="799" t="s">
        <v>519</v>
      </c>
      <c r="E746" s="799">
        <v>1</v>
      </c>
      <c r="F746" s="801">
        <v>168199</v>
      </c>
      <c r="G746" s="802">
        <v>168199</v>
      </c>
      <c r="H746" s="803"/>
      <c r="I746" s="803"/>
      <c r="J746" s="804"/>
      <c r="K746" s="805" t="e">
        <f>G746*$J$745</f>
        <v>#REF!</v>
      </c>
      <c r="L746" s="806" t="e">
        <f t="shared" ref="L746:L752" si="155">K746/$K$1197</f>
        <v>#REF!</v>
      </c>
      <c r="M746" s="401"/>
      <c r="N746" s="378"/>
      <c r="O746" s="378"/>
    </row>
    <row r="747" spans="1:15">
      <c r="B747" s="799">
        <v>2798</v>
      </c>
      <c r="C747" s="800" t="s">
        <v>989</v>
      </c>
      <c r="D747" s="799" t="s">
        <v>519</v>
      </c>
      <c r="E747" s="799">
        <v>198</v>
      </c>
      <c r="F747" s="801">
        <v>590</v>
      </c>
      <c r="G747" s="802">
        <v>116820</v>
      </c>
      <c r="H747" s="803"/>
      <c r="I747" s="803"/>
      <c r="J747" s="804"/>
      <c r="K747" s="805" t="e">
        <f t="shared" ref="K747:K752" si="156">G747*$J$745</f>
        <v>#REF!</v>
      </c>
      <c r="L747" s="806" t="e">
        <f t="shared" si="155"/>
        <v>#REF!</v>
      </c>
      <c r="M747" s="401"/>
      <c r="N747" s="378"/>
      <c r="O747" s="378"/>
    </row>
    <row r="748" spans="1:15">
      <c r="B748" s="799">
        <v>3476</v>
      </c>
      <c r="C748" s="800" t="s">
        <v>974</v>
      </c>
      <c r="D748" s="799" t="s">
        <v>904</v>
      </c>
      <c r="E748" s="799">
        <v>0.62000000476837103</v>
      </c>
      <c r="F748" s="801">
        <v>391846</v>
      </c>
      <c r="G748" s="802">
        <v>242945</v>
      </c>
      <c r="H748" s="803"/>
      <c r="I748" s="803"/>
      <c r="J748" s="804"/>
      <c r="K748" s="805" t="e">
        <f t="shared" si="156"/>
        <v>#REF!</v>
      </c>
      <c r="L748" s="806" t="e">
        <f t="shared" si="155"/>
        <v>#REF!</v>
      </c>
      <c r="M748" s="401"/>
      <c r="N748" s="378"/>
      <c r="O748" s="378"/>
    </row>
    <row r="749" spans="1:15" ht="15">
      <c r="B749" s="799">
        <v>4273</v>
      </c>
      <c r="C749" s="800" t="s">
        <v>1050</v>
      </c>
      <c r="D749" s="799" t="s">
        <v>907</v>
      </c>
      <c r="E749" s="799">
        <v>0.336897013387084</v>
      </c>
      <c r="F749" s="801">
        <v>155437</v>
      </c>
      <c r="G749" s="802">
        <v>52367</v>
      </c>
      <c r="H749" s="798"/>
      <c r="I749" s="798"/>
      <c r="J749" s="866"/>
      <c r="K749" s="805" t="e">
        <f t="shared" si="156"/>
        <v>#REF!</v>
      </c>
      <c r="L749" s="806" t="e">
        <f t="shared" si="155"/>
        <v>#REF!</v>
      </c>
      <c r="M749" s="867"/>
      <c r="N749" s="378"/>
      <c r="O749" s="378"/>
    </row>
    <row r="750" spans="1:15" ht="25.5">
      <c r="B750" s="799">
        <v>4561</v>
      </c>
      <c r="C750" s="800" t="s">
        <v>1233</v>
      </c>
      <c r="D750" s="799" t="s">
        <v>904</v>
      </c>
      <c r="E750" s="799">
        <v>5.9999998658895499E-2</v>
      </c>
      <c r="F750" s="801">
        <v>498246</v>
      </c>
      <c r="G750" s="802">
        <v>29895</v>
      </c>
      <c r="H750" s="803"/>
      <c r="I750" s="803"/>
      <c r="J750" s="804"/>
      <c r="K750" s="805" t="e">
        <f t="shared" si="156"/>
        <v>#REF!</v>
      </c>
      <c r="L750" s="806" t="e">
        <f t="shared" si="155"/>
        <v>#REF!</v>
      </c>
      <c r="M750" s="401"/>
      <c r="N750" s="378"/>
      <c r="O750" s="378"/>
    </row>
    <row r="751" spans="1:15">
      <c r="B751" s="799">
        <v>6092</v>
      </c>
      <c r="C751" s="800" t="s">
        <v>898</v>
      </c>
      <c r="D751" s="799" t="s">
        <v>899</v>
      </c>
      <c r="E751" s="799">
        <v>0.83200001716613703</v>
      </c>
      <c r="F751" s="801">
        <v>2000</v>
      </c>
      <c r="G751" s="802">
        <v>1665</v>
      </c>
      <c r="H751" s="803"/>
      <c r="I751" s="803"/>
      <c r="J751" s="804"/>
      <c r="K751" s="805" t="e">
        <f t="shared" si="156"/>
        <v>#REF!</v>
      </c>
      <c r="L751" s="806" t="e">
        <f t="shared" si="155"/>
        <v>#REF!</v>
      </c>
      <c r="M751" s="401"/>
      <c r="N751" s="378"/>
      <c r="O751" s="378"/>
    </row>
    <row r="752" spans="1:15">
      <c r="B752" s="799">
        <v>7088</v>
      </c>
      <c r="C752" s="800" t="s">
        <v>981</v>
      </c>
      <c r="D752" s="799" t="s">
        <v>973</v>
      </c>
      <c r="E752" s="799">
        <v>6.0900001525878897</v>
      </c>
      <c r="F752" s="801">
        <v>4522</v>
      </c>
      <c r="G752" s="802">
        <v>27539</v>
      </c>
      <c r="H752" s="803"/>
      <c r="I752" s="803"/>
      <c r="J752" s="807"/>
      <c r="K752" s="805" t="e">
        <f t="shared" si="156"/>
        <v>#REF!</v>
      </c>
      <c r="L752" s="806" t="e">
        <f t="shared" si="155"/>
        <v>#REF!</v>
      </c>
      <c r="M752" s="392"/>
      <c r="N752" s="378"/>
      <c r="O752" s="378"/>
    </row>
    <row r="753" spans="1:15" ht="30">
      <c r="A753" s="836" t="e">
        <f>VLOOKUP(B753,#REF!,1,0)-B753</f>
        <v>#REF!</v>
      </c>
      <c r="B753" s="795">
        <v>4979</v>
      </c>
      <c r="C753" s="796" t="s">
        <v>1234</v>
      </c>
      <c r="D753" s="795" t="s">
        <v>519</v>
      </c>
      <c r="E753" s="795"/>
      <c r="F753" s="795"/>
      <c r="G753" s="797">
        <v>642533</v>
      </c>
      <c r="H753" s="798">
        <f>SUM(G754:G760)</f>
        <v>642533</v>
      </c>
      <c r="I753" s="798">
        <f>+G753-H753</f>
        <v>0</v>
      </c>
      <c r="J753" s="1753" t="e">
        <f>SUMIF(#REF!,B753,#REF!)</f>
        <v>#REF!</v>
      </c>
      <c r="K753" s="1754"/>
      <c r="L753" s="1755"/>
      <c r="M753" s="1756" t="e">
        <f>+G753*J753</f>
        <v>#REF!</v>
      </c>
      <c r="N753" s="863"/>
      <c r="O753" s="864"/>
    </row>
    <row r="754" spans="1:15">
      <c r="B754" s="799">
        <v>2798</v>
      </c>
      <c r="C754" s="800" t="s">
        <v>989</v>
      </c>
      <c r="D754" s="799" t="s">
        <v>519</v>
      </c>
      <c r="E754" s="799">
        <v>309</v>
      </c>
      <c r="F754" s="801">
        <v>590</v>
      </c>
      <c r="G754" s="802">
        <v>182310</v>
      </c>
      <c r="H754" s="803"/>
      <c r="I754" s="803"/>
      <c r="J754" s="804"/>
      <c r="K754" s="805" t="e">
        <f>G754*$J$753</f>
        <v>#REF!</v>
      </c>
      <c r="L754" s="806" t="e">
        <f t="shared" ref="L754:L760" si="157">K754/$K$1197</f>
        <v>#REF!</v>
      </c>
      <c r="M754" s="401"/>
      <c r="N754" s="378"/>
      <c r="O754" s="378"/>
    </row>
    <row r="755" spans="1:15">
      <c r="B755" s="799">
        <v>3476</v>
      </c>
      <c r="C755" s="800" t="s">
        <v>974</v>
      </c>
      <c r="D755" s="799" t="s">
        <v>904</v>
      </c>
      <c r="E755" s="799">
        <v>0.113</v>
      </c>
      <c r="F755" s="801">
        <v>391846</v>
      </c>
      <c r="G755" s="802">
        <v>44279</v>
      </c>
      <c r="H755" s="803"/>
      <c r="I755" s="803"/>
      <c r="J755" s="804"/>
      <c r="K755" s="805" t="e">
        <f t="shared" ref="K755:K760" si="158">G755*$J$753</f>
        <v>#REF!</v>
      </c>
      <c r="L755" s="806" t="e">
        <f t="shared" si="157"/>
        <v>#REF!</v>
      </c>
      <c r="M755" s="401"/>
      <c r="N755" s="378"/>
      <c r="O755" s="378"/>
    </row>
    <row r="756" spans="1:15" ht="15">
      <c r="B756" s="799">
        <v>4273</v>
      </c>
      <c r="C756" s="800" t="s">
        <v>1050</v>
      </c>
      <c r="D756" s="799" t="s">
        <v>907</v>
      </c>
      <c r="E756" s="799">
        <v>0.40836000608503797</v>
      </c>
      <c r="F756" s="801">
        <v>155437</v>
      </c>
      <c r="G756" s="802">
        <v>63475</v>
      </c>
      <c r="H756" s="798"/>
      <c r="I756" s="798"/>
      <c r="J756" s="866"/>
      <c r="K756" s="805" t="e">
        <f t="shared" si="158"/>
        <v>#REF!</v>
      </c>
      <c r="L756" s="806" t="e">
        <f t="shared" si="157"/>
        <v>#REF!</v>
      </c>
      <c r="M756" s="867"/>
      <c r="N756" s="378"/>
      <c r="O756" s="378"/>
    </row>
    <row r="757" spans="1:15">
      <c r="B757" s="799">
        <v>4565</v>
      </c>
      <c r="C757" s="800" t="s">
        <v>1235</v>
      </c>
      <c r="D757" s="799" t="s">
        <v>904</v>
      </c>
      <c r="E757" s="799">
        <v>0.161101305</v>
      </c>
      <c r="F757" s="801">
        <v>497715</v>
      </c>
      <c r="G757" s="802">
        <v>80183</v>
      </c>
      <c r="H757" s="803"/>
      <c r="I757" s="803"/>
      <c r="J757" s="804"/>
      <c r="K757" s="805" t="e">
        <f t="shared" si="158"/>
        <v>#REF!</v>
      </c>
      <c r="L757" s="806" t="e">
        <f t="shared" si="157"/>
        <v>#REF!</v>
      </c>
      <c r="M757" s="401"/>
      <c r="N757" s="378"/>
      <c r="O757" s="378"/>
    </row>
    <row r="758" spans="1:15">
      <c r="B758" s="799">
        <v>6092</v>
      </c>
      <c r="C758" s="800" t="s">
        <v>898</v>
      </c>
      <c r="D758" s="799" t="s">
        <v>899</v>
      </c>
      <c r="E758" s="799">
        <v>0.77200001478195102</v>
      </c>
      <c r="F758" s="801">
        <v>2000</v>
      </c>
      <c r="G758" s="802">
        <v>1545</v>
      </c>
      <c r="H758" s="803"/>
      <c r="I758" s="803"/>
      <c r="J758" s="804"/>
      <c r="K758" s="805" t="e">
        <f t="shared" si="158"/>
        <v>#REF!</v>
      </c>
      <c r="L758" s="806" t="e">
        <f t="shared" si="157"/>
        <v>#REF!</v>
      </c>
      <c r="M758" s="401"/>
      <c r="N758" s="378"/>
      <c r="O758" s="378"/>
    </row>
    <row r="759" spans="1:15">
      <c r="B759" s="799">
        <v>7088</v>
      </c>
      <c r="C759" s="800" t="s">
        <v>981</v>
      </c>
      <c r="D759" s="799" t="s">
        <v>973</v>
      </c>
      <c r="E759" s="799">
        <v>8.1499996185302699</v>
      </c>
      <c r="F759" s="801">
        <v>4522</v>
      </c>
      <c r="G759" s="802">
        <v>36855</v>
      </c>
      <c r="H759" s="803"/>
      <c r="I759" s="803"/>
      <c r="J759" s="804"/>
      <c r="K759" s="805" t="e">
        <f t="shared" si="158"/>
        <v>#REF!</v>
      </c>
      <c r="L759" s="806" t="e">
        <f t="shared" si="157"/>
        <v>#REF!</v>
      </c>
      <c r="M759" s="401"/>
      <c r="N759" s="378"/>
      <c r="O759" s="378"/>
    </row>
    <row r="760" spans="1:15">
      <c r="B760" s="799">
        <v>8049</v>
      </c>
      <c r="C760" s="800" t="s">
        <v>1236</v>
      </c>
      <c r="D760" s="799" t="s">
        <v>519</v>
      </c>
      <c r="E760" s="799">
        <v>1</v>
      </c>
      <c r="F760" s="801">
        <v>233886</v>
      </c>
      <c r="G760" s="802">
        <v>233886</v>
      </c>
      <c r="H760" s="803"/>
      <c r="I760" s="803"/>
      <c r="J760" s="807"/>
      <c r="K760" s="805" t="e">
        <f t="shared" si="158"/>
        <v>#REF!</v>
      </c>
      <c r="L760" s="806" t="e">
        <f t="shared" si="157"/>
        <v>#REF!</v>
      </c>
      <c r="M760" s="392"/>
      <c r="N760" s="378"/>
      <c r="O760" s="378"/>
    </row>
    <row r="761" spans="1:15" ht="30">
      <c r="A761" s="836" t="e">
        <f>VLOOKUP(B761,#REF!,1,0)-B761</f>
        <v>#REF!</v>
      </c>
      <c r="B761" s="795">
        <v>5023</v>
      </c>
      <c r="C761" s="796" t="s">
        <v>1237</v>
      </c>
      <c r="D761" s="795" t="s">
        <v>928</v>
      </c>
      <c r="E761" s="795"/>
      <c r="F761" s="795"/>
      <c r="G761" s="797">
        <v>23716</v>
      </c>
      <c r="H761" s="798">
        <f>SUM(G762:G764)</f>
        <v>23716</v>
      </c>
      <c r="I761" s="798">
        <f>+G761-H761</f>
        <v>0</v>
      </c>
      <c r="J761" s="1753" t="e">
        <f>SUMIF(#REF!,B761,#REF!)</f>
        <v>#REF!</v>
      </c>
      <c r="K761" s="1754"/>
      <c r="L761" s="1755"/>
      <c r="M761" s="1756" t="e">
        <f>+G761*J761</f>
        <v>#REF!</v>
      </c>
      <c r="N761" s="863"/>
      <c r="O761" s="864"/>
    </row>
    <row r="762" spans="1:15">
      <c r="B762" s="799">
        <v>4273</v>
      </c>
      <c r="C762" s="800" t="s">
        <v>1050</v>
      </c>
      <c r="D762" s="799" t="s">
        <v>907</v>
      </c>
      <c r="E762" s="799">
        <v>2.5522500380314901E-2</v>
      </c>
      <c r="F762" s="801">
        <v>155437</v>
      </c>
      <c r="G762" s="802">
        <v>3968</v>
      </c>
      <c r="H762" s="803"/>
      <c r="I762" s="803"/>
      <c r="J762" s="804"/>
      <c r="K762" s="805" t="e">
        <f>G762*$J$761</f>
        <v>#REF!</v>
      </c>
      <c r="L762" s="806" t="e">
        <f>K762/$K$1197</f>
        <v>#REF!</v>
      </c>
      <c r="M762" s="401"/>
      <c r="N762" s="378"/>
      <c r="O762" s="378"/>
    </row>
    <row r="763" spans="1:15">
      <c r="B763" s="799">
        <v>6092</v>
      </c>
      <c r="C763" s="800" t="s">
        <v>898</v>
      </c>
      <c r="D763" s="799" t="s">
        <v>899</v>
      </c>
      <c r="E763" s="799">
        <v>0.54600000381469704</v>
      </c>
      <c r="F763" s="801">
        <v>2000</v>
      </c>
      <c r="G763" s="802">
        <v>1093</v>
      </c>
      <c r="H763" s="803"/>
      <c r="I763" s="803"/>
      <c r="J763" s="804"/>
      <c r="K763" s="805" t="e">
        <f t="shared" ref="K763:K764" si="159">G763*$J$761</f>
        <v>#REF!</v>
      </c>
      <c r="L763" s="806" t="e">
        <f>K763/$K$1197</f>
        <v>#REF!</v>
      </c>
      <c r="M763" s="401"/>
      <c r="N763" s="378"/>
      <c r="O763" s="378"/>
    </row>
    <row r="764" spans="1:15">
      <c r="B764" s="799">
        <v>7302</v>
      </c>
      <c r="C764" s="800" t="s">
        <v>1238</v>
      </c>
      <c r="D764" s="799" t="s">
        <v>928</v>
      </c>
      <c r="E764" s="799">
        <v>2.0499999523162802</v>
      </c>
      <c r="F764" s="801">
        <v>9100</v>
      </c>
      <c r="G764" s="802">
        <v>18655</v>
      </c>
      <c r="H764" s="803"/>
      <c r="I764" s="803"/>
      <c r="J764" s="807"/>
      <c r="K764" s="865" t="e">
        <f t="shared" si="159"/>
        <v>#REF!</v>
      </c>
      <c r="L764" s="874" t="e">
        <f>K764/$K$1197</f>
        <v>#REF!</v>
      </c>
      <c r="M764" s="392"/>
      <c r="N764" s="378"/>
      <c r="O764" s="378"/>
    </row>
    <row r="765" spans="1:15" ht="45">
      <c r="A765" s="836" t="e">
        <f>VLOOKUP(B765,#REF!,1,0)-B765</f>
        <v>#REF!</v>
      </c>
      <c r="B765" s="795">
        <v>5033</v>
      </c>
      <c r="C765" s="796" t="s">
        <v>1239</v>
      </c>
      <c r="D765" s="795" t="s">
        <v>519</v>
      </c>
      <c r="E765" s="795"/>
      <c r="F765" s="795"/>
      <c r="G765" s="797">
        <v>211361</v>
      </c>
      <c r="H765" s="798">
        <f>SUM(G766:G767)</f>
        <v>211361</v>
      </c>
      <c r="I765" s="798">
        <f>+G765-H765</f>
        <v>0</v>
      </c>
      <c r="J765" s="1753" t="e">
        <f>SUMIF(#REF!,B765,#REF!)</f>
        <v>#REF!</v>
      </c>
      <c r="K765" s="1754"/>
      <c r="L765" s="1755"/>
      <c r="M765" s="1756" t="e">
        <f>+G765*J765</f>
        <v>#REF!</v>
      </c>
      <c r="N765" s="863"/>
      <c r="O765" s="864"/>
    </row>
    <row r="766" spans="1:15" ht="25.5">
      <c r="B766" s="799">
        <v>4613</v>
      </c>
      <c r="C766" s="800" t="s">
        <v>1178</v>
      </c>
      <c r="D766" s="799" t="s">
        <v>904</v>
      </c>
      <c r="E766" s="799">
        <v>1.3</v>
      </c>
      <c r="F766" s="801">
        <v>48739</v>
      </c>
      <c r="G766" s="802">
        <v>63361</v>
      </c>
      <c r="H766" s="803"/>
      <c r="I766" s="803"/>
      <c r="J766" s="804"/>
      <c r="K766" s="805" t="e">
        <f>G766*$J$765</f>
        <v>#REF!</v>
      </c>
      <c r="L766" s="806" t="e">
        <f>K766/$K$1197</f>
        <v>#REF!</v>
      </c>
      <c r="M766" s="401"/>
      <c r="N766" s="378"/>
      <c r="O766" s="378"/>
    </row>
    <row r="767" spans="1:15" ht="25.5">
      <c r="B767" s="799">
        <v>8086</v>
      </c>
      <c r="C767" s="800" t="s">
        <v>1240</v>
      </c>
      <c r="D767" s="799" t="s">
        <v>519</v>
      </c>
      <c r="E767" s="799">
        <v>1</v>
      </c>
      <c r="F767" s="801">
        <v>148000</v>
      </c>
      <c r="G767" s="802">
        <v>148000</v>
      </c>
      <c r="H767" s="803"/>
      <c r="I767" s="803"/>
      <c r="J767" s="804"/>
      <c r="K767" s="805" t="e">
        <f>G767*$J$765</f>
        <v>#REF!</v>
      </c>
      <c r="L767" s="806" t="e">
        <f>K767/$K$1197</f>
        <v>#REF!</v>
      </c>
      <c r="M767" s="401"/>
      <c r="N767" s="378"/>
      <c r="O767" s="378"/>
    </row>
    <row r="768" spans="1:15" ht="45">
      <c r="A768" s="836" t="e">
        <f>VLOOKUP(B768,#REF!,1,0)-B768</f>
        <v>#REF!</v>
      </c>
      <c r="B768" s="795">
        <v>5135</v>
      </c>
      <c r="C768" s="796" t="s">
        <v>1241</v>
      </c>
      <c r="D768" s="795" t="s">
        <v>928</v>
      </c>
      <c r="E768" s="795"/>
      <c r="F768" s="795"/>
      <c r="G768" s="797">
        <v>7140</v>
      </c>
      <c r="H768" s="798">
        <f>SUM(G769)</f>
        <v>7140</v>
      </c>
      <c r="I768" s="798">
        <f>+G768-H768</f>
        <v>0</v>
      </c>
      <c r="J768" s="1753" t="e">
        <f>SUMIF(#REF!,B768,#REF!)</f>
        <v>#REF!</v>
      </c>
      <c r="K768" s="1754"/>
      <c r="L768" s="1755"/>
      <c r="M768" s="1756" t="e">
        <f>+G768*J768</f>
        <v>#REF!</v>
      </c>
      <c r="N768" s="863"/>
      <c r="O768" s="864"/>
    </row>
    <row r="769" spans="1:15" ht="53.45" customHeight="1">
      <c r="B769" s="799">
        <v>8270</v>
      </c>
      <c r="C769" s="800" t="s">
        <v>1242</v>
      </c>
      <c r="D769" s="799" t="s">
        <v>928</v>
      </c>
      <c r="E769" s="799">
        <v>1</v>
      </c>
      <c r="F769" s="801">
        <v>7140</v>
      </c>
      <c r="G769" s="802">
        <v>7140</v>
      </c>
      <c r="H769" s="798"/>
      <c r="I769" s="798"/>
      <c r="J769" s="869"/>
      <c r="K769" s="876" t="e">
        <f>G769*$J$768</f>
        <v>#REF!</v>
      </c>
      <c r="L769" s="806" t="e">
        <f>K769/$K$1197</f>
        <v>#REF!</v>
      </c>
      <c r="M769" s="870"/>
      <c r="N769" s="378"/>
      <c r="O769" s="378"/>
    </row>
    <row r="770" spans="1:15" ht="45">
      <c r="A770" s="836" t="e">
        <f>VLOOKUP(B770,#REF!,1,0)-B770</f>
        <v>#REF!</v>
      </c>
      <c r="B770" s="795">
        <v>5136</v>
      </c>
      <c r="C770" s="796" t="s">
        <v>1243</v>
      </c>
      <c r="D770" s="795" t="s">
        <v>777</v>
      </c>
      <c r="E770" s="795"/>
      <c r="F770" s="795"/>
      <c r="G770" s="797">
        <v>10511</v>
      </c>
      <c r="H770" s="798">
        <f>SUM(G771)</f>
        <v>10511</v>
      </c>
      <c r="I770" s="798">
        <f>+G770-H770</f>
        <v>0</v>
      </c>
      <c r="J770" s="1753" t="e">
        <f>SUMIF(#REF!,B770,#REF!)</f>
        <v>#REF!</v>
      </c>
      <c r="K770" s="1754"/>
      <c r="L770" s="1755"/>
      <c r="M770" s="1756" t="e">
        <f>+G770*J770</f>
        <v>#REF!</v>
      </c>
      <c r="N770" s="863"/>
      <c r="O770" s="864"/>
    </row>
    <row r="771" spans="1:15" ht="38.25">
      <c r="B771" s="799">
        <v>8271</v>
      </c>
      <c r="C771" s="800" t="s">
        <v>1244</v>
      </c>
      <c r="D771" s="799" t="s">
        <v>777</v>
      </c>
      <c r="E771" s="799">
        <v>1</v>
      </c>
      <c r="F771" s="801">
        <v>10511</v>
      </c>
      <c r="G771" s="802">
        <v>10511</v>
      </c>
      <c r="H771" s="803"/>
      <c r="I771" s="803"/>
      <c r="J771" s="807"/>
      <c r="K771" s="865" t="e">
        <f>G771*$J$770</f>
        <v>#REF!</v>
      </c>
      <c r="L771" s="806" t="e">
        <f>K771/$K$1197</f>
        <v>#REF!</v>
      </c>
      <c r="M771" s="392"/>
      <c r="N771" s="378"/>
      <c r="O771" s="378"/>
    </row>
    <row r="772" spans="1:15" ht="30">
      <c r="A772" s="836" t="e">
        <f>VLOOKUP(B772,#REF!,1,0)-B772</f>
        <v>#REF!</v>
      </c>
      <c r="B772" s="795">
        <v>5182</v>
      </c>
      <c r="C772" s="796" t="s">
        <v>1245</v>
      </c>
      <c r="D772" s="795" t="s">
        <v>928</v>
      </c>
      <c r="E772" s="795"/>
      <c r="F772" s="795"/>
      <c r="G772" s="797">
        <v>385559</v>
      </c>
      <c r="H772" s="798">
        <f>SUM(G773:G777)</f>
        <v>385559</v>
      </c>
      <c r="I772" s="798">
        <f>+G772-H772</f>
        <v>0</v>
      </c>
      <c r="J772" s="1753" t="e">
        <f>SUMIF(#REF!,B772,#REF!)</f>
        <v>#REF!</v>
      </c>
      <c r="K772" s="1754"/>
      <c r="L772" s="1755"/>
      <c r="M772" s="1756" t="e">
        <f>+G772*J772</f>
        <v>#REF!</v>
      </c>
      <c r="N772" s="863"/>
      <c r="O772" s="864"/>
    </row>
    <row r="773" spans="1:15">
      <c r="B773" s="799">
        <v>4278</v>
      </c>
      <c r="C773" s="800" t="s">
        <v>896</v>
      </c>
      <c r="D773" s="799" t="s">
        <v>897</v>
      </c>
      <c r="E773" s="799">
        <v>0.5</v>
      </c>
      <c r="F773" s="801">
        <v>19843</v>
      </c>
      <c r="G773" s="802">
        <v>9922</v>
      </c>
      <c r="H773" s="803"/>
      <c r="I773" s="803"/>
      <c r="J773" s="804"/>
      <c r="K773" s="805" t="e">
        <f>G773*$J$772</f>
        <v>#REF!</v>
      </c>
      <c r="L773" s="806" t="e">
        <f>K773/$K$1197</f>
        <v>#REF!</v>
      </c>
      <c r="M773" s="401"/>
      <c r="N773" s="378"/>
      <c r="O773" s="378"/>
    </row>
    <row r="774" spans="1:15" ht="15">
      <c r="B774" s="799">
        <v>4520</v>
      </c>
      <c r="C774" s="800" t="s">
        <v>983</v>
      </c>
      <c r="D774" s="799" t="s">
        <v>928</v>
      </c>
      <c r="E774" s="799">
        <v>2.0599999427795401</v>
      </c>
      <c r="F774" s="801">
        <v>18689</v>
      </c>
      <c r="G774" s="802">
        <v>38500</v>
      </c>
      <c r="H774" s="798"/>
      <c r="I774" s="798"/>
      <c r="J774" s="866"/>
      <c r="K774" s="805" t="e">
        <f t="shared" ref="K774:K777" si="160">G774*$J$772</f>
        <v>#REF!</v>
      </c>
      <c r="L774" s="806" t="e">
        <f>K774/$K$1197</f>
        <v>#REF!</v>
      </c>
      <c r="M774" s="867"/>
      <c r="N774" s="378"/>
      <c r="O774" s="378"/>
    </row>
    <row r="775" spans="1:15">
      <c r="B775" s="799">
        <v>6092</v>
      </c>
      <c r="C775" s="800" t="s">
        <v>898</v>
      </c>
      <c r="D775" s="799" t="s">
        <v>899</v>
      </c>
      <c r="E775" s="799">
        <v>1</v>
      </c>
      <c r="F775" s="801">
        <v>2000</v>
      </c>
      <c r="G775" s="802">
        <v>2000</v>
      </c>
      <c r="H775" s="803"/>
      <c r="I775" s="803"/>
      <c r="J775" s="804"/>
      <c r="K775" s="805" t="e">
        <f t="shared" si="160"/>
        <v>#REF!</v>
      </c>
      <c r="L775" s="806" t="e">
        <f>K775/$K$1197</f>
        <v>#REF!</v>
      </c>
      <c r="M775" s="401"/>
      <c r="N775" s="378"/>
      <c r="O775" s="378"/>
    </row>
    <row r="776" spans="1:15">
      <c r="B776" s="799">
        <v>7142</v>
      </c>
      <c r="C776" s="800" t="s">
        <v>1246</v>
      </c>
      <c r="D776" s="799" t="s">
        <v>928</v>
      </c>
      <c r="E776" s="799">
        <v>6.1799998283386204</v>
      </c>
      <c r="F776" s="801">
        <v>52199</v>
      </c>
      <c r="G776" s="802">
        <v>322590</v>
      </c>
      <c r="H776" s="803"/>
      <c r="I776" s="803"/>
      <c r="J776" s="804"/>
      <c r="K776" s="805" t="e">
        <f t="shared" si="160"/>
        <v>#REF!</v>
      </c>
      <c r="L776" s="806" t="e">
        <f>K776/$K$1197</f>
        <v>#REF!</v>
      </c>
      <c r="M776" s="401"/>
      <c r="N776" s="378"/>
      <c r="O776" s="378"/>
    </row>
    <row r="777" spans="1:15">
      <c r="B777" s="799">
        <v>8328</v>
      </c>
      <c r="C777" s="800" t="s">
        <v>1200</v>
      </c>
      <c r="D777" s="799" t="s">
        <v>899</v>
      </c>
      <c r="E777" s="799">
        <v>12.546500205993601</v>
      </c>
      <c r="F777" s="801">
        <v>1000</v>
      </c>
      <c r="G777" s="802">
        <v>12547</v>
      </c>
      <c r="H777" s="803"/>
      <c r="I777" s="803"/>
      <c r="J777" s="807"/>
      <c r="K777" s="805" t="e">
        <f t="shared" si="160"/>
        <v>#REF!</v>
      </c>
      <c r="L777" s="806" t="e">
        <f>K777/$K$1197</f>
        <v>#REF!</v>
      </c>
      <c r="M777" s="392"/>
      <c r="N777" s="378"/>
      <c r="O777" s="378"/>
    </row>
    <row r="778" spans="1:15" ht="60">
      <c r="A778" s="836" t="e">
        <f>VLOOKUP(B778,#REF!,1,0)-B778</f>
        <v>#REF!</v>
      </c>
      <c r="B778" s="795">
        <v>5187</v>
      </c>
      <c r="C778" s="796" t="s">
        <v>1247</v>
      </c>
      <c r="D778" s="795" t="s">
        <v>519</v>
      </c>
      <c r="E778" s="795"/>
      <c r="F778" s="795"/>
      <c r="G778" s="797">
        <v>392696</v>
      </c>
      <c r="H778" s="798">
        <f>SUM(G779:G789)</f>
        <v>392696</v>
      </c>
      <c r="I778" s="798">
        <f>+G778-H778</f>
        <v>0</v>
      </c>
      <c r="J778" s="1753" t="e">
        <f>SUMIF(#REF!,B778,#REF!)</f>
        <v>#REF!</v>
      </c>
      <c r="K778" s="1754"/>
      <c r="L778" s="1755"/>
      <c r="M778" s="1756" t="e">
        <f>+G778*J778</f>
        <v>#REF!</v>
      </c>
      <c r="N778" s="863"/>
      <c r="O778" s="864"/>
    </row>
    <row r="779" spans="1:15">
      <c r="B779" s="799">
        <v>4275</v>
      </c>
      <c r="C779" s="800" t="s">
        <v>1204</v>
      </c>
      <c r="D779" s="799" t="s">
        <v>907</v>
      </c>
      <c r="E779" s="799">
        <v>0.142926000608503</v>
      </c>
      <c r="F779" s="801">
        <v>169435</v>
      </c>
      <c r="G779" s="802">
        <v>24217</v>
      </c>
      <c r="H779" s="803"/>
      <c r="I779" s="803"/>
      <c r="J779" s="804"/>
      <c r="K779" s="805" t="e">
        <f>G779*$J$778</f>
        <v>#REF!</v>
      </c>
      <c r="L779" s="806" t="e">
        <f t="shared" ref="L779:L789" si="161">K779/$K$1197</f>
        <v>#REF!</v>
      </c>
      <c r="M779" s="401"/>
      <c r="N779" s="378"/>
      <c r="O779" s="378"/>
    </row>
    <row r="780" spans="1:15">
      <c r="B780" s="799">
        <v>6092</v>
      </c>
      <c r="C780" s="800" t="s">
        <v>898</v>
      </c>
      <c r="D780" s="799" t="s">
        <v>899</v>
      </c>
      <c r="E780" s="799">
        <v>0.64249998331069902</v>
      </c>
      <c r="F780" s="801">
        <v>2000</v>
      </c>
      <c r="G780" s="802">
        <v>1285</v>
      </c>
      <c r="H780" s="803"/>
      <c r="I780" s="803"/>
      <c r="J780" s="804"/>
      <c r="K780" s="805" t="e">
        <f t="shared" ref="K780:K789" si="162">G780*$J$778</f>
        <v>#REF!</v>
      </c>
      <c r="L780" s="806" t="e">
        <f t="shared" si="161"/>
        <v>#REF!</v>
      </c>
      <c r="M780" s="401"/>
      <c r="N780" s="378"/>
      <c r="O780" s="378"/>
    </row>
    <row r="781" spans="1:15" ht="15">
      <c r="B781" s="799">
        <v>6834</v>
      </c>
      <c r="C781" s="800" t="s">
        <v>1248</v>
      </c>
      <c r="D781" s="799" t="s">
        <v>928</v>
      </c>
      <c r="E781" s="799">
        <v>6.5</v>
      </c>
      <c r="F781" s="801">
        <v>4732</v>
      </c>
      <c r="G781" s="802">
        <v>30758</v>
      </c>
      <c r="H781" s="798"/>
      <c r="I781" s="798"/>
      <c r="J781" s="866"/>
      <c r="K781" s="805" t="e">
        <f t="shared" si="162"/>
        <v>#REF!</v>
      </c>
      <c r="L781" s="806" t="e">
        <f t="shared" si="161"/>
        <v>#REF!</v>
      </c>
      <c r="M781" s="867"/>
      <c r="N781" s="378"/>
      <c r="O781" s="378"/>
    </row>
    <row r="782" spans="1:15">
      <c r="B782" s="799">
        <v>7307</v>
      </c>
      <c r="C782" s="800" t="s">
        <v>1124</v>
      </c>
      <c r="D782" s="799" t="s">
        <v>519</v>
      </c>
      <c r="E782" s="799">
        <v>9.9999997764825804E-3</v>
      </c>
      <c r="F782" s="801">
        <v>89900</v>
      </c>
      <c r="G782" s="802">
        <v>899</v>
      </c>
      <c r="H782" s="803"/>
      <c r="I782" s="803"/>
      <c r="J782" s="804"/>
      <c r="K782" s="805" t="e">
        <f t="shared" si="162"/>
        <v>#REF!</v>
      </c>
      <c r="L782" s="806" t="e">
        <f t="shared" si="161"/>
        <v>#REF!</v>
      </c>
      <c r="M782" s="401"/>
      <c r="N782" s="378"/>
      <c r="O782" s="378"/>
    </row>
    <row r="783" spans="1:15">
      <c r="B783" s="799">
        <v>7336</v>
      </c>
      <c r="C783" s="800" t="s">
        <v>1125</v>
      </c>
      <c r="D783" s="799" t="s">
        <v>519</v>
      </c>
      <c r="E783" s="799">
        <v>9.9999997764825804E-3</v>
      </c>
      <c r="F783" s="801">
        <v>47200</v>
      </c>
      <c r="G783" s="802">
        <v>472</v>
      </c>
      <c r="H783" s="803"/>
      <c r="I783" s="803"/>
      <c r="J783" s="804"/>
      <c r="K783" s="805" t="e">
        <f t="shared" si="162"/>
        <v>#REF!</v>
      </c>
      <c r="L783" s="806" t="e">
        <f t="shared" si="161"/>
        <v>#REF!</v>
      </c>
      <c r="M783" s="401"/>
      <c r="N783" s="378"/>
      <c r="O783" s="378"/>
    </row>
    <row r="784" spans="1:15" ht="19.899999999999999" customHeight="1">
      <c r="B784" s="799">
        <v>7945</v>
      </c>
      <c r="C784" s="800" t="s">
        <v>1249</v>
      </c>
      <c r="D784" s="799" t="s">
        <v>928</v>
      </c>
      <c r="E784" s="799">
        <v>2.5</v>
      </c>
      <c r="F784" s="801">
        <v>120</v>
      </c>
      <c r="G784" s="802">
        <v>300</v>
      </c>
      <c r="H784" s="803"/>
      <c r="I784" s="803"/>
      <c r="J784" s="804"/>
      <c r="K784" s="805" t="e">
        <f t="shared" si="162"/>
        <v>#REF!</v>
      </c>
      <c r="L784" s="806" t="e">
        <f t="shared" si="161"/>
        <v>#REF!</v>
      </c>
      <c r="M784" s="401"/>
      <c r="N784" s="378"/>
      <c r="O784" s="378"/>
    </row>
    <row r="785" spans="1:15">
      <c r="B785" s="799">
        <v>7947</v>
      </c>
      <c r="C785" s="800" t="s">
        <v>1250</v>
      </c>
      <c r="D785" s="799" t="s">
        <v>519</v>
      </c>
      <c r="E785" s="799">
        <v>1</v>
      </c>
      <c r="F785" s="801">
        <v>237215</v>
      </c>
      <c r="G785" s="802">
        <v>237215</v>
      </c>
      <c r="H785" s="803"/>
      <c r="I785" s="803"/>
      <c r="J785" s="804"/>
      <c r="K785" s="805" t="e">
        <f t="shared" si="162"/>
        <v>#REF!</v>
      </c>
      <c r="L785" s="806" t="e">
        <f t="shared" si="161"/>
        <v>#REF!</v>
      </c>
      <c r="M785" s="401"/>
      <c r="N785" s="378"/>
      <c r="O785" s="378"/>
    </row>
    <row r="786" spans="1:15">
      <c r="B786" s="799">
        <v>8052</v>
      </c>
      <c r="C786" s="800" t="s">
        <v>1251</v>
      </c>
      <c r="D786" s="799" t="s">
        <v>519</v>
      </c>
      <c r="E786" s="799">
        <v>1</v>
      </c>
      <c r="F786" s="801">
        <v>32495</v>
      </c>
      <c r="G786" s="802">
        <v>32495</v>
      </c>
      <c r="H786" s="803"/>
      <c r="I786" s="803"/>
      <c r="J786" s="804"/>
      <c r="K786" s="805" t="e">
        <f t="shared" si="162"/>
        <v>#REF!</v>
      </c>
      <c r="L786" s="806" t="e">
        <f t="shared" si="161"/>
        <v>#REF!</v>
      </c>
      <c r="M786" s="401"/>
      <c r="N786" s="378"/>
      <c r="O786" s="378"/>
    </row>
    <row r="787" spans="1:15">
      <c r="B787" s="799">
        <v>8053</v>
      </c>
      <c r="C787" s="800" t="s">
        <v>1252</v>
      </c>
      <c r="D787" s="799" t="s">
        <v>519</v>
      </c>
      <c r="E787" s="799">
        <v>1</v>
      </c>
      <c r="F787" s="801">
        <v>28900</v>
      </c>
      <c r="G787" s="802">
        <v>28900</v>
      </c>
      <c r="H787" s="803"/>
      <c r="I787" s="803"/>
      <c r="J787" s="804"/>
      <c r="K787" s="805" t="e">
        <f t="shared" si="162"/>
        <v>#REF!</v>
      </c>
      <c r="L787" s="806" t="e">
        <f t="shared" si="161"/>
        <v>#REF!</v>
      </c>
      <c r="M787" s="401"/>
      <c r="N787" s="378"/>
      <c r="O787" s="378"/>
    </row>
    <row r="788" spans="1:15" ht="15">
      <c r="B788" s="799">
        <v>8054</v>
      </c>
      <c r="C788" s="800" t="s">
        <v>1253</v>
      </c>
      <c r="D788" s="799" t="s">
        <v>519</v>
      </c>
      <c r="E788" s="799">
        <v>3</v>
      </c>
      <c r="F788" s="801">
        <v>540</v>
      </c>
      <c r="G788" s="802">
        <v>1620</v>
      </c>
      <c r="H788" s="798"/>
      <c r="I788" s="798"/>
      <c r="J788" s="866"/>
      <c r="K788" s="805" t="e">
        <f t="shared" si="162"/>
        <v>#REF!</v>
      </c>
      <c r="L788" s="806" t="e">
        <f t="shared" si="161"/>
        <v>#REF!</v>
      </c>
      <c r="M788" s="867"/>
      <c r="N788" s="378"/>
      <c r="O788" s="378"/>
    </row>
    <row r="789" spans="1:15">
      <c r="B789" s="799">
        <v>8295</v>
      </c>
      <c r="C789" s="800" t="s">
        <v>1254</v>
      </c>
      <c r="D789" s="799" t="s">
        <v>519</v>
      </c>
      <c r="E789" s="799">
        <v>1</v>
      </c>
      <c r="F789" s="801">
        <v>34535</v>
      </c>
      <c r="G789" s="802">
        <v>34535</v>
      </c>
      <c r="H789" s="803"/>
      <c r="I789" s="803"/>
      <c r="J789" s="807"/>
      <c r="K789" s="805" t="e">
        <f t="shared" si="162"/>
        <v>#REF!</v>
      </c>
      <c r="L789" s="806" t="e">
        <f t="shared" si="161"/>
        <v>#REF!</v>
      </c>
      <c r="M789" s="392"/>
      <c r="N789" s="378"/>
      <c r="O789" s="378"/>
    </row>
    <row r="790" spans="1:15" ht="45">
      <c r="A790" s="836" t="e">
        <f>VLOOKUP(B790,#REF!,1,0)-B790</f>
        <v>#REF!</v>
      </c>
      <c r="B790" s="795">
        <v>5196</v>
      </c>
      <c r="C790" s="796" t="s">
        <v>1255</v>
      </c>
      <c r="D790" s="795" t="s">
        <v>904</v>
      </c>
      <c r="E790" s="795"/>
      <c r="F790" s="795"/>
      <c r="G790" s="797">
        <v>89836</v>
      </c>
      <c r="H790" s="798">
        <f>SUM(G791:G796)</f>
        <v>89836</v>
      </c>
      <c r="I790" s="798">
        <f>+G790-H790</f>
        <v>0</v>
      </c>
      <c r="J790" s="1753" t="e">
        <f>SUMIF(#REF!,B790,#REF!)</f>
        <v>#REF!</v>
      </c>
      <c r="K790" s="1754"/>
      <c r="L790" s="1755"/>
      <c r="M790" s="1756" t="e">
        <f>+G790*J790</f>
        <v>#REF!</v>
      </c>
      <c r="N790" s="378"/>
      <c r="O790" s="378"/>
    </row>
    <row r="791" spans="1:15" ht="51">
      <c r="B791" s="799">
        <v>3017</v>
      </c>
      <c r="C791" s="800" t="s">
        <v>910</v>
      </c>
      <c r="D791" s="799" t="s">
        <v>904</v>
      </c>
      <c r="E791" s="799">
        <v>0.25</v>
      </c>
      <c r="F791" s="801">
        <v>37721</v>
      </c>
      <c r="G791" s="802">
        <v>9431</v>
      </c>
      <c r="H791" s="803"/>
      <c r="I791" s="803"/>
      <c r="J791" s="804"/>
      <c r="K791" s="805" t="e">
        <f>G791*$J$790</f>
        <v>#REF!</v>
      </c>
      <c r="L791" s="806" t="e">
        <f>K791/$K$1197</f>
        <v>#REF!</v>
      </c>
      <c r="M791" s="401"/>
      <c r="N791" s="378"/>
      <c r="O791" s="378"/>
    </row>
    <row r="792" spans="1:15" ht="25.5">
      <c r="B792" s="799">
        <v>6087</v>
      </c>
      <c r="C792" s="800" t="s">
        <v>1091</v>
      </c>
      <c r="D792" s="799" t="s">
        <v>907</v>
      </c>
      <c r="E792" s="799">
        <v>0.33995970438122702</v>
      </c>
      <c r="F792" s="801">
        <v>63722</v>
      </c>
      <c r="G792" s="802">
        <v>21663</v>
      </c>
      <c r="H792" s="803"/>
      <c r="I792" s="803"/>
      <c r="J792" s="804"/>
      <c r="K792" s="805" t="e">
        <f t="shared" ref="K792:K796" si="163">G792*$J$790</f>
        <v>#REF!</v>
      </c>
      <c r="L792" s="806" t="e">
        <f t="shared" ref="L792:L796" si="164">K792/$K$1197</f>
        <v>#REF!</v>
      </c>
      <c r="M792" s="401"/>
      <c r="N792" s="378"/>
      <c r="O792" s="378"/>
    </row>
    <row r="793" spans="1:15" ht="25.5">
      <c r="B793" s="799">
        <v>6088</v>
      </c>
      <c r="C793" s="800" t="s">
        <v>1256</v>
      </c>
      <c r="D793" s="799" t="s">
        <v>907</v>
      </c>
      <c r="E793" s="799">
        <v>0.33995970438122702</v>
      </c>
      <c r="F793" s="801">
        <v>91715</v>
      </c>
      <c r="G793" s="802">
        <v>31180</v>
      </c>
      <c r="H793" s="803"/>
      <c r="I793" s="803"/>
      <c r="J793" s="804"/>
      <c r="K793" s="805" t="e">
        <f t="shared" si="163"/>
        <v>#REF!</v>
      </c>
      <c r="L793" s="806" t="e">
        <f t="shared" si="164"/>
        <v>#REF!</v>
      </c>
      <c r="M793" s="401"/>
      <c r="N793" s="378"/>
      <c r="O793" s="378"/>
    </row>
    <row r="794" spans="1:15">
      <c r="B794" s="799">
        <v>6092</v>
      </c>
      <c r="C794" s="800" t="s">
        <v>898</v>
      </c>
      <c r="D794" s="799" t="s">
        <v>899</v>
      </c>
      <c r="E794" s="799">
        <v>0.68999999761581399</v>
      </c>
      <c r="F794" s="801">
        <v>2000</v>
      </c>
      <c r="G794" s="802">
        <v>1380</v>
      </c>
      <c r="H794" s="803"/>
      <c r="I794" s="803"/>
      <c r="J794" s="804"/>
      <c r="K794" s="805" t="e">
        <f t="shared" si="163"/>
        <v>#REF!</v>
      </c>
      <c r="L794" s="806" t="e">
        <f t="shared" si="164"/>
        <v>#REF!</v>
      </c>
      <c r="M794" s="401"/>
      <c r="N794" s="378"/>
      <c r="O794" s="378"/>
    </row>
    <row r="795" spans="1:15" ht="25.5">
      <c r="B795" s="799">
        <v>6140</v>
      </c>
      <c r="C795" s="800" t="s">
        <v>919</v>
      </c>
      <c r="D795" s="799" t="s">
        <v>897</v>
      </c>
      <c r="E795" s="799">
        <v>0.40000000596046398</v>
      </c>
      <c r="F795" s="801">
        <v>59500</v>
      </c>
      <c r="G795" s="802">
        <v>23801</v>
      </c>
      <c r="H795" s="803"/>
      <c r="I795" s="803"/>
      <c r="J795" s="804"/>
      <c r="K795" s="805" t="e">
        <f t="shared" si="163"/>
        <v>#REF!</v>
      </c>
      <c r="L795" s="806" t="e">
        <f t="shared" si="164"/>
        <v>#REF!</v>
      </c>
      <c r="M795" s="401"/>
      <c r="N795" s="378"/>
      <c r="O795" s="378"/>
    </row>
    <row r="796" spans="1:15" ht="25.5">
      <c r="B796" s="799">
        <v>7439</v>
      </c>
      <c r="C796" s="800" t="s">
        <v>920</v>
      </c>
      <c r="D796" s="799" t="s">
        <v>897</v>
      </c>
      <c r="E796" s="799">
        <v>0.40000000596046398</v>
      </c>
      <c r="F796" s="801">
        <v>5950</v>
      </c>
      <c r="G796" s="802">
        <v>2381</v>
      </c>
      <c r="H796" s="803"/>
      <c r="I796" s="803"/>
      <c r="J796" s="804"/>
      <c r="K796" s="805" t="e">
        <f t="shared" si="163"/>
        <v>#REF!</v>
      </c>
      <c r="L796" s="806" t="e">
        <f t="shared" si="164"/>
        <v>#REF!</v>
      </c>
      <c r="M796" s="401"/>
      <c r="N796" s="378"/>
      <c r="O796" s="378"/>
    </row>
    <row r="797" spans="1:15" ht="45">
      <c r="A797" s="836" t="e">
        <f>VLOOKUP(B797,#REF!,1,0)-B797</f>
        <v>#REF!</v>
      </c>
      <c r="B797" s="795">
        <v>5197</v>
      </c>
      <c r="C797" s="796" t="s">
        <v>1257</v>
      </c>
      <c r="D797" s="795" t="s">
        <v>904</v>
      </c>
      <c r="E797" s="795"/>
      <c r="F797" s="795"/>
      <c r="G797" s="797">
        <v>96379</v>
      </c>
      <c r="H797" s="798">
        <f>SUM(G798:G803)</f>
        <v>96379</v>
      </c>
      <c r="I797" s="798">
        <f>+G797-H797</f>
        <v>0</v>
      </c>
      <c r="J797" s="1753" t="e">
        <f>SUMIF(#REF!,B797,#REF!)</f>
        <v>#REF!</v>
      </c>
      <c r="K797" s="1754"/>
      <c r="L797" s="1755"/>
      <c r="M797" s="1756" t="e">
        <f>+G797*J797</f>
        <v>#REF!</v>
      </c>
      <c r="N797" s="378"/>
      <c r="O797" s="378"/>
    </row>
    <row r="798" spans="1:15" ht="51">
      <c r="B798" s="799">
        <v>3017</v>
      </c>
      <c r="C798" s="800" t="s">
        <v>910</v>
      </c>
      <c r="D798" s="799" t="s">
        <v>904</v>
      </c>
      <c r="E798" s="799">
        <v>0.25</v>
      </c>
      <c r="F798" s="801">
        <v>37721</v>
      </c>
      <c r="G798" s="802">
        <v>9431</v>
      </c>
      <c r="H798" s="803"/>
      <c r="I798" s="803"/>
      <c r="J798" s="804"/>
      <c r="K798" s="805" t="e">
        <f>G798*$J$797</f>
        <v>#REF!</v>
      </c>
      <c r="L798" s="806" t="e">
        <f>K798/$K$1197</f>
        <v>#REF!</v>
      </c>
      <c r="M798" s="401"/>
      <c r="N798" s="378"/>
      <c r="O798" s="378"/>
    </row>
    <row r="799" spans="1:15" ht="25.5">
      <c r="B799" s="799">
        <v>6087</v>
      </c>
      <c r="C799" s="800" t="s">
        <v>1091</v>
      </c>
      <c r="D799" s="799" t="s">
        <v>907</v>
      </c>
      <c r="E799" s="799">
        <v>0.33995970438122702</v>
      </c>
      <c r="F799" s="801">
        <v>63722</v>
      </c>
      <c r="G799" s="802">
        <v>21663</v>
      </c>
      <c r="H799" s="803"/>
      <c r="I799" s="803"/>
      <c r="J799" s="804"/>
      <c r="K799" s="805" t="e">
        <f t="shared" ref="K799:K803" si="165">G799*$J$797</f>
        <v>#REF!</v>
      </c>
      <c r="L799" s="806" t="e">
        <f t="shared" ref="L799:L803" si="166">K799/$K$1197</f>
        <v>#REF!</v>
      </c>
      <c r="M799" s="401"/>
      <c r="N799" s="378"/>
      <c r="O799" s="378"/>
    </row>
    <row r="800" spans="1:15" ht="25.5">
      <c r="B800" s="799">
        <v>6088</v>
      </c>
      <c r="C800" s="800" t="s">
        <v>1256</v>
      </c>
      <c r="D800" s="799" t="s">
        <v>907</v>
      </c>
      <c r="E800" s="799">
        <v>0.33995970438122702</v>
      </c>
      <c r="F800" s="801">
        <v>91715</v>
      </c>
      <c r="G800" s="802">
        <v>31180</v>
      </c>
      <c r="H800" s="803"/>
      <c r="I800" s="803"/>
      <c r="J800" s="804"/>
      <c r="K800" s="805" t="e">
        <f t="shared" si="165"/>
        <v>#REF!</v>
      </c>
      <c r="L800" s="806" t="e">
        <f t="shared" si="166"/>
        <v>#REF!</v>
      </c>
      <c r="M800" s="401"/>
      <c r="N800" s="378"/>
      <c r="O800" s="378"/>
    </row>
    <row r="801" spans="1:15">
      <c r="B801" s="799">
        <v>6092</v>
      </c>
      <c r="C801" s="800" t="s">
        <v>898</v>
      </c>
      <c r="D801" s="799" t="s">
        <v>899</v>
      </c>
      <c r="E801" s="799">
        <v>0.68999999761581399</v>
      </c>
      <c r="F801" s="801">
        <v>2000</v>
      </c>
      <c r="G801" s="802">
        <v>1380</v>
      </c>
      <c r="H801" s="803"/>
      <c r="I801" s="803"/>
      <c r="J801" s="804"/>
      <c r="K801" s="805" t="e">
        <f t="shared" si="165"/>
        <v>#REF!</v>
      </c>
      <c r="L801" s="806" t="e">
        <f t="shared" si="166"/>
        <v>#REF!</v>
      </c>
      <c r="M801" s="401"/>
      <c r="N801" s="378"/>
      <c r="O801" s="378"/>
    </row>
    <row r="802" spans="1:15" ht="25.5">
      <c r="B802" s="799">
        <v>6140</v>
      </c>
      <c r="C802" s="800" t="s">
        <v>919</v>
      </c>
      <c r="D802" s="799" t="s">
        <v>897</v>
      </c>
      <c r="E802" s="799">
        <v>0.5</v>
      </c>
      <c r="F802" s="801">
        <v>59500</v>
      </c>
      <c r="G802" s="802">
        <v>29750</v>
      </c>
      <c r="H802" s="803"/>
      <c r="I802" s="803"/>
      <c r="J802" s="804"/>
      <c r="K802" s="805" t="e">
        <f t="shared" si="165"/>
        <v>#REF!</v>
      </c>
      <c r="L802" s="806" t="e">
        <f t="shared" si="166"/>
        <v>#REF!</v>
      </c>
      <c r="M802" s="401"/>
      <c r="N802" s="378"/>
      <c r="O802" s="378"/>
    </row>
    <row r="803" spans="1:15" ht="25.5">
      <c r="B803" s="799">
        <v>7439</v>
      </c>
      <c r="C803" s="800" t="s">
        <v>920</v>
      </c>
      <c r="D803" s="799" t="s">
        <v>897</v>
      </c>
      <c r="E803" s="799">
        <v>0.5</v>
      </c>
      <c r="F803" s="801">
        <v>5950</v>
      </c>
      <c r="G803" s="802">
        <v>2975</v>
      </c>
      <c r="H803" s="803"/>
      <c r="I803" s="803"/>
      <c r="J803" s="804"/>
      <c r="K803" s="805" t="e">
        <f t="shared" si="165"/>
        <v>#REF!</v>
      </c>
      <c r="L803" s="806" t="e">
        <f t="shared" si="166"/>
        <v>#REF!</v>
      </c>
      <c r="M803" s="401"/>
      <c r="N803" s="378"/>
      <c r="O803" s="378"/>
    </row>
    <row r="804" spans="1:15" ht="30">
      <c r="A804" s="836" t="e">
        <f>VLOOKUP(B804,#REF!,1,0)-B804</f>
        <v>#REF!</v>
      </c>
      <c r="B804" s="795">
        <v>5244</v>
      </c>
      <c r="C804" s="796" t="s">
        <v>1258</v>
      </c>
      <c r="D804" s="795" t="s">
        <v>777</v>
      </c>
      <c r="E804" s="795"/>
      <c r="F804" s="795"/>
      <c r="G804" s="797">
        <v>63012</v>
      </c>
      <c r="H804" s="798">
        <f>SUM(G805:G808)</f>
        <v>63012</v>
      </c>
      <c r="I804" s="798">
        <f>+G804-H804</f>
        <v>0</v>
      </c>
      <c r="J804" s="1753" t="e">
        <f>SUMIF(#REF!,B804,#REF!)</f>
        <v>#REF!</v>
      </c>
      <c r="K804" s="1754"/>
      <c r="L804" s="1755"/>
      <c r="M804" s="1756" t="e">
        <f>+G804*J804</f>
        <v>#REF!</v>
      </c>
      <c r="N804" s="863"/>
      <c r="O804" s="864"/>
    </row>
    <row r="805" spans="1:15">
      <c r="B805" s="799">
        <v>4274</v>
      </c>
      <c r="C805" s="800" t="s">
        <v>915</v>
      </c>
      <c r="D805" s="799" t="s">
        <v>907</v>
      </c>
      <c r="E805" s="799">
        <v>4.0835999087244203E-2</v>
      </c>
      <c r="F805" s="801">
        <v>219159</v>
      </c>
      <c r="G805" s="802">
        <v>8950</v>
      </c>
      <c r="H805" s="803"/>
      <c r="I805" s="803"/>
      <c r="J805" s="804"/>
      <c r="K805" s="805" t="e">
        <f>G805*$J$804</f>
        <v>#REF!</v>
      </c>
      <c r="L805" s="806" t="e">
        <f>K805/$K$1197</f>
        <v>#REF!</v>
      </c>
      <c r="M805" s="401"/>
      <c r="N805" s="378"/>
      <c r="O805" s="378"/>
    </row>
    <row r="806" spans="1:15" ht="15">
      <c r="B806" s="799">
        <v>6092</v>
      </c>
      <c r="C806" s="800" t="s">
        <v>898</v>
      </c>
      <c r="D806" s="799" t="s">
        <v>899</v>
      </c>
      <c r="E806" s="799">
        <v>0.33399999141693099</v>
      </c>
      <c r="F806" s="801">
        <v>2000</v>
      </c>
      <c r="G806" s="802">
        <v>668</v>
      </c>
      <c r="H806" s="798"/>
      <c r="I806" s="798"/>
      <c r="J806" s="866"/>
      <c r="K806" s="805" t="e">
        <f t="shared" ref="K806:K808" si="167">G806*$J$804</f>
        <v>#REF!</v>
      </c>
      <c r="L806" s="806" t="e">
        <f>K806/$K$1197</f>
        <v>#REF!</v>
      </c>
      <c r="M806" s="867"/>
      <c r="N806" s="378"/>
      <c r="O806" s="378"/>
    </row>
    <row r="807" spans="1:15">
      <c r="B807" s="799">
        <v>7252</v>
      </c>
      <c r="C807" s="800" t="s">
        <v>1259</v>
      </c>
      <c r="D807" s="799" t="s">
        <v>519</v>
      </c>
      <c r="E807" s="799">
        <v>1.44120001792907</v>
      </c>
      <c r="F807" s="801">
        <v>32130</v>
      </c>
      <c r="G807" s="802">
        <v>46306</v>
      </c>
      <c r="H807" s="803"/>
      <c r="I807" s="803"/>
      <c r="J807" s="804"/>
      <c r="K807" s="805" t="e">
        <f t="shared" si="167"/>
        <v>#REF!</v>
      </c>
      <c r="L807" s="806" t="e">
        <f>K807/$K$1197</f>
        <v>#REF!</v>
      </c>
      <c r="M807" s="401"/>
      <c r="N807" s="378"/>
      <c r="O807" s="378"/>
    </row>
    <row r="808" spans="1:15">
      <c r="B808" s="799">
        <v>7277</v>
      </c>
      <c r="C808" s="800" t="s">
        <v>1260</v>
      </c>
      <c r="D808" s="799" t="s">
        <v>519</v>
      </c>
      <c r="E808" s="799">
        <v>0.25</v>
      </c>
      <c r="F808" s="801">
        <v>28350</v>
      </c>
      <c r="G808" s="802">
        <v>7088</v>
      </c>
      <c r="H808" s="803"/>
      <c r="I808" s="803"/>
      <c r="J808" s="807"/>
      <c r="K808" s="805" t="e">
        <f t="shared" si="167"/>
        <v>#REF!</v>
      </c>
      <c r="L808" s="806" t="e">
        <f>K808/$K$1197</f>
        <v>#REF!</v>
      </c>
      <c r="M808" s="392"/>
      <c r="N808" s="378"/>
      <c r="O808" s="378"/>
    </row>
    <row r="809" spans="1:15" ht="30">
      <c r="A809" s="836" t="e">
        <f>VLOOKUP(B809,#REF!,1,0)-B809</f>
        <v>#REF!</v>
      </c>
      <c r="B809" s="795">
        <v>5249</v>
      </c>
      <c r="C809" s="796" t="s">
        <v>1261</v>
      </c>
      <c r="D809" s="795" t="s">
        <v>928</v>
      </c>
      <c r="E809" s="795"/>
      <c r="F809" s="795"/>
      <c r="G809" s="797">
        <v>60981</v>
      </c>
      <c r="H809" s="798">
        <f>SUM(G810:G812)</f>
        <v>60981</v>
      </c>
      <c r="I809" s="798">
        <f>+G809-H809</f>
        <v>0</v>
      </c>
      <c r="J809" s="1753" t="e">
        <f>SUMIF(#REF!,B809,#REF!)</f>
        <v>#REF!</v>
      </c>
      <c r="K809" s="1754"/>
      <c r="L809" s="1755"/>
      <c r="M809" s="1756" t="e">
        <f>+G809*J809</f>
        <v>#REF!</v>
      </c>
      <c r="N809" s="863"/>
      <c r="O809" s="864"/>
    </row>
    <row r="810" spans="1:15" ht="15">
      <c r="B810" s="799">
        <v>4282</v>
      </c>
      <c r="C810" s="800" t="s">
        <v>1262</v>
      </c>
      <c r="D810" s="799" t="s">
        <v>897</v>
      </c>
      <c r="E810" s="799">
        <v>0.20000000298023199</v>
      </c>
      <c r="F810" s="801">
        <v>21629</v>
      </c>
      <c r="G810" s="802">
        <v>4326</v>
      </c>
      <c r="H810" s="798"/>
      <c r="I810" s="798"/>
      <c r="J810" s="866"/>
      <c r="K810" s="875" t="e">
        <f>G810*$J$809</f>
        <v>#REF!</v>
      </c>
      <c r="L810" s="806" t="e">
        <f>K810/$K$1197</f>
        <v>#REF!</v>
      </c>
      <c r="M810" s="867"/>
      <c r="N810" s="378"/>
      <c r="O810" s="378"/>
    </row>
    <row r="811" spans="1:15">
      <c r="B811" s="799">
        <v>6092</v>
      </c>
      <c r="C811" s="800" t="s">
        <v>898</v>
      </c>
      <c r="D811" s="799" t="s">
        <v>899</v>
      </c>
      <c r="E811" s="799">
        <v>0.20000000298023199</v>
      </c>
      <c r="F811" s="801">
        <v>2000</v>
      </c>
      <c r="G811" s="802">
        <v>401</v>
      </c>
      <c r="H811" s="803"/>
      <c r="I811" s="803"/>
      <c r="J811" s="804"/>
      <c r="K811" s="875" t="e">
        <f t="shared" ref="K811:K812" si="168">G811*$J$809</f>
        <v>#REF!</v>
      </c>
      <c r="L811" s="806" t="e">
        <f>K811/$K$1197</f>
        <v>#REF!</v>
      </c>
      <c r="M811" s="401"/>
      <c r="N811" s="378"/>
      <c r="O811" s="378"/>
    </row>
    <row r="812" spans="1:15">
      <c r="B812" s="799">
        <v>8228</v>
      </c>
      <c r="C812" s="800" t="s">
        <v>1263</v>
      </c>
      <c r="D812" s="799" t="s">
        <v>928</v>
      </c>
      <c r="E812" s="799">
        <v>1.04999995231628</v>
      </c>
      <c r="F812" s="801">
        <v>53575</v>
      </c>
      <c r="G812" s="802">
        <v>56254</v>
      </c>
      <c r="H812" s="803"/>
      <c r="I812" s="803"/>
      <c r="J812" s="807"/>
      <c r="K812" s="875" t="e">
        <f t="shared" si="168"/>
        <v>#REF!</v>
      </c>
      <c r="L812" s="806" t="e">
        <f>K812/$K$1197</f>
        <v>#REF!</v>
      </c>
      <c r="M812" s="392"/>
      <c r="N812" s="378"/>
      <c r="O812" s="378"/>
    </row>
    <row r="813" spans="1:15" ht="60">
      <c r="A813" s="836" t="e">
        <f>VLOOKUP(B813,#REF!,1,0)-B813</f>
        <v>#REF!</v>
      </c>
      <c r="B813" s="795">
        <v>5250</v>
      </c>
      <c r="C813" s="796" t="s">
        <v>1264</v>
      </c>
      <c r="D813" s="795" t="s">
        <v>928</v>
      </c>
      <c r="E813" s="795"/>
      <c r="F813" s="795"/>
      <c r="G813" s="797">
        <v>182505</v>
      </c>
      <c r="H813" s="798">
        <f>SUM(G814:G822)</f>
        <v>182505</v>
      </c>
      <c r="I813" s="798">
        <f>+G813-H813</f>
        <v>0</v>
      </c>
      <c r="J813" s="1753" t="e">
        <f>SUMIF(#REF!,B813,#REF!)</f>
        <v>#REF!</v>
      </c>
      <c r="K813" s="1754"/>
      <c r="L813" s="1755"/>
      <c r="M813" s="1756" t="e">
        <f>+G813*J813</f>
        <v>#REF!</v>
      </c>
      <c r="N813" s="863"/>
      <c r="O813" s="864"/>
    </row>
    <row r="814" spans="1:15" ht="15">
      <c r="B814" s="799">
        <v>322</v>
      </c>
      <c r="C814" s="800" t="s">
        <v>994</v>
      </c>
      <c r="D814" s="799" t="s">
        <v>904</v>
      </c>
      <c r="E814" s="799">
        <v>5.7799998670816401E-2</v>
      </c>
      <c r="F814" s="801">
        <v>467670</v>
      </c>
      <c r="G814" s="802">
        <v>27032</v>
      </c>
      <c r="H814" s="798"/>
      <c r="I814" s="798"/>
      <c r="J814" s="866"/>
      <c r="K814" s="875" t="e">
        <f>G814*$J$813</f>
        <v>#REF!</v>
      </c>
      <c r="L814" s="806" t="e">
        <f t="shared" ref="L814:L822" si="169">K814/$K$1197</f>
        <v>#REF!</v>
      </c>
      <c r="M814" s="867"/>
      <c r="N814" s="378"/>
      <c r="O814" s="378"/>
    </row>
    <row r="815" spans="1:15">
      <c r="B815" s="799">
        <v>326</v>
      </c>
      <c r="C815" s="800" t="s">
        <v>995</v>
      </c>
      <c r="D815" s="799" t="s">
        <v>904</v>
      </c>
      <c r="E815" s="799">
        <v>0.140000000596046</v>
      </c>
      <c r="F815" s="801">
        <v>520030</v>
      </c>
      <c r="G815" s="802">
        <v>72805</v>
      </c>
      <c r="H815" s="803"/>
      <c r="I815" s="803"/>
      <c r="J815" s="804"/>
      <c r="K815" s="875" t="e">
        <f t="shared" ref="K815:K822" si="170">G815*$J$813</f>
        <v>#REF!</v>
      </c>
      <c r="L815" s="806" t="e">
        <f t="shared" si="169"/>
        <v>#REF!</v>
      </c>
      <c r="M815" s="401"/>
      <c r="N815" s="378"/>
      <c r="O815" s="378"/>
    </row>
    <row r="816" spans="1:15">
      <c r="B816" s="799">
        <v>1794</v>
      </c>
      <c r="C816" s="800" t="s">
        <v>972</v>
      </c>
      <c r="D816" s="799" t="s">
        <v>973</v>
      </c>
      <c r="E816" s="799">
        <v>0.15590000152587899</v>
      </c>
      <c r="F816" s="801">
        <v>6307</v>
      </c>
      <c r="G816" s="802">
        <v>984</v>
      </c>
      <c r="H816" s="803"/>
      <c r="I816" s="803"/>
      <c r="J816" s="804"/>
      <c r="K816" s="875" t="e">
        <f t="shared" si="170"/>
        <v>#REF!</v>
      </c>
      <c r="L816" s="806" t="e">
        <f t="shared" si="169"/>
        <v>#REF!</v>
      </c>
      <c r="M816" s="401"/>
      <c r="N816" s="378"/>
      <c r="O816" s="378"/>
    </row>
    <row r="817" spans="1:15">
      <c r="B817" s="799">
        <v>2307</v>
      </c>
      <c r="C817" s="800" t="s">
        <v>922</v>
      </c>
      <c r="D817" s="799" t="s">
        <v>904</v>
      </c>
      <c r="E817" s="799">
        <v>0.21920000016689301</v>
      </c>
      <c r="F817" s="801">
        <v>45740</v>
      </c>
      <c r="G817" s="802">
        <v>10027</v>
      </c>
      <c r="H817" s="803"/>
      <c r="I817" s="803"/>
      <c r="J817" s="804"/>
      <c r="K817" s="875" t="e">
        <f t="shared" si="170"/>
        <v>#REF!</v>
      </c>
      <c r="L817" s="806" t="e">
        <f t="shared" si="169"/>
        <v>#REF!</v>
      </c>
      <c r="M817" s="401"/>
      <c r="N817" s="378"/>
      <c r="O817" s="378"/>
    </row>
    <row r="818" spans="1:15">
      <c r="B818" s="799">
        <v>4274</v>
      </c>
      <c r="C818" s="800" t="s">
        <v>915</v>
      </c>
      <c r="D818" s="799" t="s">
        <v>907</v>
      </c>
      <c r="E818" s="799">
        <v>0.10209000152125899</v>
      </c>
      <c r="F818" s="801">
        <v>219159</v>
      </c>
      <c r="G818" s="802">
        <v>22374</v>
      </c>
      <c r="H818" s="803"/>
      <c r="I818" s="803"/>
      <c r="J818" s="804"/>
      <c r="K818" s="875" t="e">
        <f t="shared" si="170"/>
        <v>#REF!</v>
      </c>
      <c r="L818" s="806" t="e">
        <f t="shared" si="169"/>
        <v>#REF!</v>
      </c>
      <c r="M818" s="401"/>
      <c r="N818" s="378"/>
      <c r="O818" s="378"/>
    </row>
    <row r="819" spans="1:15">
      <c r="B819" s="799">
        <v>5038</v>
      </c>
      <c r="C819" s="800" t="s">
        <v>976</v>
      </c>
      <c r="D819" s="799" t="s">
        <v>973</v>
      </c>
      <c r="E819" s="799">
        <v>5.1968002319335902</v>
      </c>
      <c r="F819" s="801">
        <v>4570</v>
      </c>
      <c r="G819" s="802">
        <v>23750</v>
      </c>
      <c r="H819" s="803"/>
      <c r="I819" s="803"/>
      <c r="J819" s="804"/>
      <c r="K819" s="875" t="e">
        <f t="shared" si="170"/>
        <v>#REF!</v>
      </c>
      <c r="L819" s="806" t="e">
        <f t="shared" si="169"/>
        <v>#REF!</v>
      </c>
      <c r="M819" s="401"/>
      <c r="N819" s="378"/>
      <c r="O819" s="378"/>
    </row>
    <row r="820" spans="1:15">
      <c r="B820" s="799">
        <v>6092</v>
      </c>
      <c r="C820" s="800" t="s">
        <v>898</v>
      </c>
      <c r="D820" s="799" t="s">
        <v>899</v>
      </c>
      <c r="E820" s="799">
        <v>0.29399999976158098</v>
      </c>
      <c r="F820" s="801">
        <v>2000</v>
      </c>
      <c r="G820" s="802">
        <v>588</v>
      </c>
      <c r="H820" s="803"/>
      <c r="I820" s="803"/>
      <c r="J820" s="804"/>
      <c r="K820" s="875" t="e">
        <f t="shared" si="170"/>
        <v>#REF!</v>
      </c>
      <c r="L820" s="806" t="e">
        <f t="shared" si="169"/>
        <v>#REF!</v>
      </c>
      <c r="M820" s="401"/>
      <c r="N820" s="378"/>
      <c r="O820" s="378"/>
    </row>
    <row r="821" spans="1:15" ht="15">
      <c r="B821" s="799">
        <v>6807</v>
      </c>
      <c r="C821" s="800" t="s">
        <v>1166</v>
      </c>
      <c r="D821" s="799" t="s">
        <v>777</v>
      </c>
      <c r="E821" s="799">
        <v>0.34000000357627902</v>
      </c>
      <c r="F821" s="801">
        <v>44955</v>
      </c>
      <c r="G821" s="802">
        <v>15285</v>
      </c>
      <c r="H821" s="798"/>
      <c r="I821" s="798"/>
      <c r="J821" s="866"/>
      <c r="K821" s="875" t="e">
        <f t="shared" si="170"/>
        <v>#REF!</v>
      </c>
      <c r="L821" s="806" t="e">
        <f t="shared" si="169"/>
        <v>#REF!</v>
      </c>
      <c r="M821" s="867"/>
      <c r="N821" s="378"/>
      <c r="O821" s="378"/>
    </row>
    <row r="822" spans="1:15">
      <c r="B822" s="799">
        <v>7462</v>
      </c>
      <c r="C822" s="800" t="s">
        <v>912</v>
      </c>
      <c r="D822" s="799" t="s">
        <v>913</v>
      </c>
      <c r="E822" s="799">
        <v>6.1367998123168901</v>
      </c>
      <c r="F822" s="801">
        <v>1574</v>
      </c>
      <c r="G822" s="802">
        <v>9660</v>
      </c>
      <c r="H822" s="803"/>
      <c r="I822" s="803"/>
      <c r="J822" s="807"/>
      <c r="K822" s="875" t="e">
        <f t="shared" si="170"/>
        <v>#REF!</v>
      </c>
      <c r="L822" s="806" t="e">
        <f t="shared" si="169"/>
        <v>#REF!</v>
      </c>
      <c r="M822" s="392"/>
      <c r="N822" s="378"/>
      <c r="O822" s="378"/>
    </row>
    <row r="823" spans="1:15" ht="60">
      <c r="A823" s="836" t="e">
        <f>VLOOKUP(B823,#REF!,1,0)-B823</f>
        <v>#REF!</v>
      </c>
      <c r="B823" s="795">
        <v>5315</v>
      </c>
      <c r="C823" s="796" t="s">
        <v>1265</v>
      </c>
      <c r="D823" s="795" t="s">
        <v>904</v>
      </c>
      <c r="E823" s="795"/>
      <c r="F823" s="795"/>
      <c r="G823" s="797">
        <v>957942</v>
      </c>
      <c r="H823" s="798">
        <f>SUM(G824:G831)</f>
        <v>957942</v>
      </c>
      <c r="I823" s="798">
        <f>+G823-H823</f>
        <v>0</v>
      </c>
      <c r="J823" s="1753" t="e">
        <f>SUMIF(#REF!,B823,#REF!)</f>
        <v>#REF!</v>
      </c>
      <c r="K823" s="1754"/>
      <c r="L823" s="1755"/>
      <c r="M823" s="1756" t="e">
        <f>+G823*J823</f>
        <v>#REF!</v>
      </c>
      <c r="N823" s="863"/>
      <c r="O823" s="864"/>
    </row>
    <row r="824" spans="1:15">
      <c r="B824" s="799">
        <v>326</v>
      </c>
      <c r="C824" s="800" t="s">
        <v>995</v>
      </c>
      <c r="D824" s="799" t="s">
        <v>904</v>
      </c>
      <c r="E824" s="799">
        <v>1.05</v>
      </c>
      <c r="F824" s="801">
        <v>520030</v>
      </c>
      <c r="G824" s="802">
        <v>546032</v>
      </c>
      <c r="H824" s="803"/>
      <c r="I824" s="803"/>
      <c r="J824" s="804"/>
      <c r="K824" s="805" t="e">
        <f>G824*$J$823</f>
        <v>#REF!</v>
      </c>
      <c r="L824" s="806" t="e">
        <f t="shared" ref="L824:L831" si="171">K824/$K$1197</f>
        <v>#REF!</v>
      </c>
      <c r="M824" s="401"/>
      <c r="N824" s="378"/>
      <c r="O824" s="378"/>
    </row>
    <row r="825" spans="1:15">
      <c r="B825" s="799">
        <v>3995</v>
      </c>
      <c r="C825" s="800" t="s">
        <v>975</v>
      </c>
      <c r="D825" s="799" t="s">
        <v>777</v>
      </c>
      <c r="E825" s="799">
        <v>4</v>
      </c>
      <c r="F825" s="801">
        <v>29002</v>
      </c>
      <c r="G825" s="802">
        <v>116008</v>
      </c>
      <c r="H825" s="803"/>
      <c r="I825" s="803"/>
      <c r="J825" s="804"/>
      <c r="K825" s="805" t="e">
        <f t="shared" ref="K825:K831" si="172">G825*$J$823</f>
        <v>#REF!</v>
      </c>
      <c r="L825" s="806" t="e">
        <f t="shared" si="171"/>
        <v>#REF!</v>
      </c>
      <c r="M825" s="401"/>
      <c r="N825" s="378"/>
      <c r="O825" s="378"/>
    </row>
    <row r="826" spans="1:15">
      <c r="B826" s="799">
        <v>4285</v>
      </c>
      <c r="C826" s="800" t="s">
        <v>1041</v>
      </c>
      <c r="D826" s="799" t="s">
        <v>907</v>
      </c>
      <c r="E826" s="799">
        <v>0.66358499999999998</v>
      </c>
      <c r="F826" s="801">
        <v>346603</v>
      </c>
      <c r="G826" s="802">
        <v>230001</v>
      </c>
      <c r="H826" s="803"/>
      <c r="I826" s="803"/>
      <c r="J826" s="804"/>
      <c r="K826" s="805" t="e">
        <f t="shared" si="172"/>
        <v>#REF!</v>
      </c>
      <c r="L826" s="806" t="e">
        <f t="shared" si="171"/>
        <v>#REF!</v>
      </c>
      <c r="M826" s="401"/>
      <c r="N826" s="378"/>
      <c r="O826" s="378"/>
    </row>
    <row r="827" spans="1:15">
      <c r="B827" s="799">
        <v>6092</v>
      </c>
      <c r="C827" s="800" t="s">
        <v>898</v>
      </c>
      <c r="D827" s="799" t="s">
        <v>899</v>
      </c>
      <c r="E827" s="799">
        <v>4.2679999999999998</v>
      </c>
      <c r="F827" s="801">
        <v>2000</v>
      </c>
      <c r="G827" s="802">
        <v>8536</v>
      </c>
      <c r="H827" s="803"/>
      <c r="I827" s="803"/>
      <c r="J827" s="804"/>
      <c r="K827" s="805" t="e">
        <f t="shared" si="172"/>
        <v>#REF!</v>
      </c>
      <c r="L827" s="806" t="e">
        <f t="shared" si="171"/>
        <v>#REF!</v>
      </c>
      <c r="M827" s="401"/>
      <c r="N827" s="378"/>
      <c r="O827" s="378"/>
    </row>
    <row r="828" spans="1:15" ht="25.5">
      <c r="B828" s="799">
        <v>6739</v>
      </c>
      <c r="C828" s="800" t="s">
        <v>1042</v>
      </c>
      <c r="D828" s="799" t="s">
        <v>904</v>
      </c>
      <c r="E828" s="799">
        <v>1</v>
      </c>
      <c r="F828" s="801">
        <v>44030</v>
      </c>
      <c r="G828" s="802">
        <v>44030</v>
      </c>
      <c r="H828" s="798"/>
      <c r="I828" s="798"/>
      <c r="J828" s="866"/>
      <c r="K828" s="805" t="e">
        <f t="shared" si="172"/>
        <v>#REF!</v>
      </c>
      <c r="L828" s="806" t="e">
        <f t="shared" si="171"/>
        <v>#REF!</v>
      </c>
      <c r="M828" s="867"/>
      <c r="N828" s="378"/>
      <c r="O828" s="378"/>
    </row>
    <row r="829" spans="1:15">
      <c r="B829" s="799">
        <v>6914</v>
      </c>
      <c r="C829" s="800" t="s">
        <v>1043</v>
      </c>
      <c r="D829" s="799" t="s">
        <v>973</v>
      </c>
      <c r="E829" s="799">
        <v>0.5</v>
      </c>
      <c r="F829" s="801">
        <v>7697</v>
      </c>
      <c r="G829" s="802">
        <v>3849</v>
      </c>
      <c r="H829" s="803"/>
      <c r="I829" s="803"/>
      <c r="J829" s="804"/>
      <c r="K829" s="805" t="e">
        <f t="shared" si="172"/>
        <v>#REF!</v>
      </c>
      <c r="L829" s="806" t="e">
        <f t="shared" si="171"/>
        <v>#REF!</v>
      </c>
      <c r="M829" s="401"/>
      <c r="N829" s="378"/>
      <c r="O829" s="378"/>
    </row>
    <row r="830" spans="1:15" ht="25.5">
      <c r="B830" s="799">
        <v>7596</v>
      </c>
      <c r="C830" s="800" t="s">
        <v>1044</v>
      </c>
      <c r="D830" s="799" t="s">
        <v>924</v>
      </c>
      <c r="E830" s="799">
        <v>0.15</v>
      </c>
      <c r="F830" s="801">
        <v>43344</v>
      </c>
      <c r="G830" s="802">
        <v>6502</v>
      </c>
      <c r="H830" s="803"/>
      <c r="I830" s="803"/>
      <c r="J830" s="804"/>
      <c r="K830" s="805" t="e">
        <f t="shared" si="172"/>
        <v>#REF!</v>
      </c>
      <c r="L830" s="806" t="e">
        <f t="shared" si="171"/>
        <v>#REF!</v>
      </c>
      <c r="M830" s="401"/>
      <c r="N830" s="378"/>
      <c r="O830" s="378"/>
    </row>
    <row r="831" spans="1:15">
      <c r="B831" s="799">
        <v>8515</v>
      </c>
      <c r="C831" s="800" t="s">
        <v>1048</v>
      </c>
      <c r="D831" s="799" t="s">
        <v>973</v>
      </c>
      <c r="E831" s="799">
        <v>0.2</v>
      </c>
      <c r="F831" s="801">
        <v>14920</v>
      </c>
      <c r="G831" s="802">
        <v>2984</v>
      </c>
      <c r="H831" s="803"/>
      <c r="I831" s="803"/>
      <c r="J831" s="807"/>
      <c r="K831" s="805" t="e">
        <f t="shared" si="172"/>
        <v>#REF!</v>
      </c>
      <c r="L831" s="806" t="e">
        <f t="shared" si="171"/>
        <v>#REF!</v>
      </c>
      <c r="M831" s="392"/>
      <c r="N831" s="378"/>
      <c r="O831" s="378"/>
    </row>
    <row r="832" spans="1:15" ht="60">
      <c r="A832" s="836" t="e">
        <f>VLOOKUP(B832,#REF!,1,0)-B832</f>
        <v>#REF!</v>
      </c>
      <c r="B832" s="795">
        <v>5316</v>
      </c>
      <c r="C832" s="796" t="s">
        <v>1266</v>
      </c>
      <c r="D832" s="795" t="s">
        <v>519</v>
      </c>
      <c r="E832" s="795"/>
      <c r="F832" s="795"/>
      <c r="G832" s="797">
        <v>1452119</v>
      </c>
      <c r="H832" s="798">
        <f>SUM(G833:G838)</f>
        <v>1452119</v>
      </c>
      <c r="I832" s="798">
        <f>+G832-H832</f>
        <v>0</v>
      </c>
      <c r="J832" s="1753" t="e">
        <f>SUMIF(#REF!,B832,#REF!)</f>
        <v>#REF!</v>
      </c>
      <c r="K832" s="1754"/>
      <c r="L832" s="1755"/>
      <c r="M832" s="1756" t="e">
        <f>+G832*J832</f>
        <v>#REF!</v>
      </c>
      <c r="N832" s="863"/>
      <c r="O832" s="864"/>
    </row>
    <row r="833" spans="1:15">
      <c r="B833" s="799">
        <v>2273</v>
      </c>
      <c r="C833" s="800" t="s">
        <v>1071</v>
      </c>
      <c r="D833" s="799" t="s">
        <v>519</v>
      </c>
      <c r="E833" s="799">
        <v>123</v>
      </c>
      <c r="F833" s="801">
        <v>1032</v>
      </c>
      <c r="G833" s="802">
        <v>126936</v>
      </c>
      <c r="H833" s="803"/>
      <c r="I833" s="803"/>
      <c r="J833" s="804"/>
      <c r="K833" s="805" t="e">
        <f>G833*$J$832</f>
        <v>#REF!</v>
      </c>
      <c r="L833" s="806" t="e">
        <f t="shared" ref="L833:L838" si="173">K833/$K$1197</f>
        <v>#REF!</v>
      </c>
      <c r="M833" s="401"/>
      <c r="N833" s="378"/>
      <c r="O833" s="378"/>
    </row>
    <row r="834" spans="1:15" ht="25.5">
      <c r="B834" s="799">
        <v>3649</v>
      </c>
      <c r="C834" s="800" t="s">
        <v>1109</v>
      </c>
      <c r="D834" s="799" t="s">
        <v>904</v>
      </c>
      <c r="E834" s="799">
        <v>0.17000000178813901</v>
      </c>
      <c r="F834" s="801">
        <v>413534</v>
      </c>
      <c r="G834" s="802">
        <v>70301</v>
      </c>
      <c r="H834" s="803"/>
      <c r="I834" s="803"/>
      <c r="J834" s="804"/>
      <c r="K834" s="805" t="e">
        <f t="shared" ref="K834:K838" si="174">G834*$J$832</f>
        <v>#REF!</v>
      </c>
      <c r="L834" s="806" t="e">
        <f t="shared" si="173"/>
        <v>#REF!</v>
      </c>
      <c r="M834" s="401"/>
      <c r="N834" s="378"/>
      <c r="O834" s="378"/>
    </row>
    <row r="835" spans="1:15" ht="15">
      <c r="B835" s="799">
        <v>3874</v>
      </c>
      <c r="C835" s="800" t="s">
        <v>929</v>
      </c>
      <c r="D835" s="799" t="s">
        <v>904</v>
      </c>
      <c r="E835" s="799">
        <v>0.20000000298023199</v>
      </c>
      <c r="F835" s="801">
        <v>310358</v>
      </c>
      <c r="G835" s="802">
        <v>62072</v>
      </c>
      <c r="H835" s="798"/>
      <c r="I835" s="798"/>
      <c r="J835" s="866"/>
      <c r="K835" s="805" t="e">
        <f t="shared" si="174"/>
        <v>#REF!</v>
      </c>
      <c r="L835" s="806" t="e">
        <f t="shared" si="173"/>
        <v>#REF!</v>
      </c>
      <c r="M835" s="867"/>
      <c r="N835" s="378"/>
      <c r="O835" s="378"/>
    </row>
    <row r="836" spans="1:15">
      <c r="B836" s="799">
        <v>4273</v>
      </c>
      <c r="C836" s="800" t="s">
        <v>1050</v>
      </c>
      <c r="D836" s="799" t="s">
        <v>907</v>
      </c>
      <c r="E836" s="799">
        <v>1.0208999999999999</v>
      </c>
      <c r="F836" s="801">
        <v>155437</v>
      </c>
      <c r="G836" s="802">
        <v>158686</v>
      </c>
      <c r="H836" s="803"/>
      <c r="I836" s="803"/>
      <c r="J836" s="804"/>
      <c r="K836" s="805" t="e">
        <f t="shared" si="174"/>
        <v>#REF!</v>
      </c>
      <c r="L836" s="806" t="e">
        <f t="shared" si="173"/>
        <v>#REF!</v>
      </c>
      <c r="M836" s="401"/>
      <c r="N836" s="378"/>
      <c r="O836" s="378"/>
    </row>
    <row r="837" spans="1:15">
      <c r="B837" s="799">
        <v>6092</v>
      </c>
      <c r="C837" s="800" t="s">
        <v>898</v>
      </c>
      <c r="D837" s="799" t="s">
        <v>899</v>
      </c>
      <c r="E837" s="799">
        <v>2.0785000324249201</v>
      </c>
      <c r="F837" s="801">
        <v>2000</v>
      </c>
      <c r="G837" s="802">
        <v>4158</v>
      </c>
      <c r="H837" s="803"/>
      <c r="I837" s="803"/>
      <c r="J837" s="804"/>
      <c r="K837" s="805" t="e">
        <f t="shared" si="174"/>
        <v>#REF!</v>
      </c>
      <c r="L837" s="806" t="e">
        <f t="shared" si="173"/>
        <v>#REF!</v>
      </c>
      <c r="M837" s="401"/>
      <c r="N837" s="378"/>
      <c r="O837" s="378"/>
    </row>
    <row r="838" spans="1:15">
      <c r="B838" s="799">
        <v>6793</v>
      </c>
      <c r="C838" s="800" t="s">
        <v>1210</v>
      </c>
      <c r="D838" s="799" t="s">
        <v>519</v>
      </c>
      <c r="E838" s="799">
        <v>2</v>
      </c>
      <c r="F838" s="801">
        <v>514983</v>
      </c>
      <c r="G838" s="802">
        <v>1029966</v>
      </c>
      <c r="H838" s="803"/>
      <c r="I838" s="803"/>
      <c r="J838" s="807"/>
      <c r="K838" s="805" t="e">
        <f t="shared" si="174"/>
        <v>#REF!</v>
      </c>
      <c r="L838" s="806" t="e">
        <f t="shared" si="173"/>
        <v>#REF!</v>
      </c>
      <c r="M838" s="392"/>
      <c r="N838" s="378"/>
      <c r="O838" s="378"/>
    </row>
    <row r="839" spans="1:15" ht="30">
      <c r="A839" s="836" t="e">
        <f>VLOOKUP(B839,#REF!,1,0)-B839</f>
        <v>#REF!</v>
      </c>
      <c r="B839" s="795">
        <v>5412</v>
      </c>
      <c r="C839" s="796" t="s">
        <v>1267</v>
      </c>
      <c r="D839" s="795" t="s">
        <v>904</v>
      </c>
      <c r="E839" s="795"/>
      <c r="F839" s="795"/>
      <c r="G839" s="797">
        <v>139696</v>
      </c>
      <c r="H839" s="798">
        <f>SUM(G840:G843)</f>
        <v>139696</v>
      </c>
      <c r="I839" s="798">
        <f>+G839-H839</f>
        <v>0</v>
      </c>
      <c r="J839" s="1753" t="e">
        <f>SUMIF(#REF!,B839,#REF!)</f>
        <v>#REF!</v>
      </c>
      <c r="K839" s="1754"/>
      <c r="L839" s="1755"/>
      <c r="M839" s="1756" t="e">
        <f>+G839*J839</f>
        <v>#REF!</v>
      </c>
      <c r="N839" s="863"/>
      <c r="O839" s="864"/>
    </row>
    <row r="840" spans="1:15">
      <c r="B840" s="799">
        <v>4274</v>
      </c>
      <c r="C840" s="800" t="s">
        <v>915</v>
      </c>
      <c r="D840" s="799" t="s">
        <v>907</v>
      </c>
      <c r="E840" s="799">
        <v>3.3995971200000002E-2</v>
      </c>
      <c r="F840" s="801">
        <v>219159</v>
      </c>
      <c r="G840" s="802">
        <v>7451</v>
      </c>
      <c r="H840" s="803"/>
      <c r="I840" s="803"/>
      <c r="J840" s="804"/>
      <c r="K840" s="805" t="e">
        <f>G840*$J$839</f>
        <v>#REF!</v>
      </c>
      <c r="L840" s="806" t="e">
        <f>K840/$K$1197</f>
        <v>#REF!</v>
      </c>
      <c r="M840" s="401"/>
      <c r="N840" s="378"/>
      <c r="O840" s="378"/>
    </row>
    <row r="841" spans="1:15">
      <c r="B841" s="799">
        <v>6092</v>
      </c>
      <c r="C841" s="800" t="s">
        <v>898</v>
      </c>
      <c r="D841" s="799" t="s">
        <v>899</v>
      </c>
      <c r="E841" s="799">
        <v>9.7599998116493197E-2</v>
      </c>
      <c r="F841" s="801">
        <v>2000</v>
      </c>
      <c r="G841" s="802">
        <v>196</v>
      </c>
      <c r="H841" s="803"/>
      <c r="I841" s="803"/>
      <c r="J841" s="804"/>
      <c r="K841" s="805" t="e">
        <f t="shared" ref="K841:K843" si="175">G841*$J$839</f>
        <v>#REF!</v>
      </c>
      <c r="L841" s="806" t="e">
        <f>K841/$K$1197</f>
        <v>#REF!</v>
      </c>
      <c r="M841" s="401"/>
      <c r="N841" s="378"/>
      <c r="O841" s="378"/>
    </row>
    <row r="842" spans="1:15" ht="15">
      <c r="B842" s="799">
        <v>6578</v>
      </c>
      <c r="C842" s="800" t="s">
        <v>1111</v>
      </c>
      <c r="D842" s="799" t="s">
        <v>904</v>
      </c>
      <c r="E842" s="799">
        <v>1.1000000238418499</v>
      </c>
      <c r="F842" s="801">
        <v>74970</v>
      </c>
      <c r="G842" s="802">
        <v>82468</v>
      </c>
      <c r="H842" s="798"/>
      <c r="I842" s="798"/>
      <c r="J842" s="866"/>
      <c r="K842" s="805" t="e">
        <f t="shared" si="175"/>
        <v>#REF!</v>
      </c>
      <c r="L842" s="806" t="e">
        <f>K842/$K$1197</f>
        <v>#REF!</v>
      </c>
      <c r="M842" s="867"/>
      <c r="N842" s="378"/>
      <c r="O842" s="378"/>
    </row>
    <row r="843" spans="1:15">
      <c r="B843" s="799">
        <v>7462</v>
      </c>
      <c r="C843" s="800" t="s">
        <v>912</v>
      </c>
      <c r="D843" s="799" t="s">
        <v>913</v>
      </c>
      <c r="E843" s="799">
        <v>31.5</v>
      </c>
      <c r="F843" s="801">
        <v>1574</v>
      </c>
      <c r="G843" s="802">
        <v>49581</v>
      </c>
      <c r="H843" s="803"/>
      <c r="I843" s="803"/>
      <c r="J843" s="807"/>
      <c r="K843" s="805" t="e">
        <f t="shared" si="175"/>
        <v>#REF!</v>
      </c>
      <c r="L843" s="806" t="e">
        <f>K843/$K$1197</f>
        <v>#REF!</v>
      </c>
      <c r="M843" s="392"/>
      <c r="N843" s="378"/>
      <c r="O843" s="378"/>
    </row>
    <row r="844" spans="1:15" ht="30">
      <c r="A844" s="836" t="e">
        <f>VLOOKUP(B844,#REF!,1,0)-B844</f>
        <v>#REF!</v>
      </c>
      <c r="B844" s="795">
        <v>5467</v>
      </c>
      <c r="C844" s="796" t="s">
        <v>1268</v>
      </c>
      <c r="D844" s="795" t="s">
        <v>928</v>
      </c>
      <c r="E844" s="795"/>
      <c r="F844" s="795"/>
      <c r="G844" s="797">
        <v>132705</v>
      </c>
      <c r="H844" s="798">
        <f>SUM(G845:G849)</f>
        <v>132705</v>
      </c>
      <c r="I844" s="798">
        <f>+G844-H844</f>
        <v>0</v>
      </c>
      <c r="J844" s="1753" t="e">
        <f>SUMIF(#REF!,B844,#REF!)</f>
        <v>#REF!</v>
      </c>
      <c r="K844" s="1754"/>
      <c r="L844" s="1755"/>
      <c r="M844" s="1756" t="e">
        <f>+G844*J844</f>
        <v>#REF!</v>
      </c>
      <c r="N844" s="863"/>
      <c r="O844" s="864"/>
    </row>
    <row r="845" spans="1:15">
      <c r="B845" s="799">
        <v>4273</v>
      </c>
      <c r="C845" s="800" t="s">
        <v>1050</v>
      </c>
      <c r="D845" s="799" t="s">
        <v>907</v>
      </c>
      <c r="E845" s="799">
        <v>1.0208999771811099E-2</v>
      </c>
      <c r="F845" s="801">
        <v>155437</v>
      </c>
      <c r="G845" s="802">
        <v>1587</v>
      </c>
      <c r="H845" s="803"/>
      <c r="I845" s="803"/>
      <c r="J845" s="804"/>
      <c r="K845" s="805" t="e">
        <f>G845*$J$844</f>
        <v>#REF!</v>
      </c>
      <c r="L845" s="806" t="e">
        <f>K845/$K$1197</f>
        <v>#REF!</v>
      </c>
      <c r="M845" s="401"/>
      <c r="N845" s="378"/>
      <c r="O845" s="378"/>
    </row>
    <row r="846" spans="1:15">
      <c r="B846" s="799">
        <v>6092</v>
      </c>
      <c r="C846" s="800" t="s">
        <v>898</v>
      </c>
      <c r="D846" s="799" t="s">
        <v>899</v>
      </c>
      <c r="E846" s="799">
        <v>2.0800000056624399E-2</v>
      </c>
      <c r="F846" s="801">
        <v>2000</v>
      </c>
      <c r="G846" s="802">
        <v>42</v>
      </c>
      <c r="H846" s="803"/>
      <c r="I846" s="803"/>
      <c r="J846" s="804"/>
      <c r="K846" s="805" t="e">
        <f t="shared" ref="K846:K849" si="176">G846*$J$844</f>
        <v>#REF!</v>
      </c>
      <c r="L846" s="806" t="e">
        <f>K846/$K$1197</f>
        <v>#REF!</v>
      </c>
      <c r="M846" s="401"/>
      <c r="N846" s="378"/>
      <c r="O846" s="378"/>
    </row>
    <row r="847" spans="1:15">
      <c r="B847" s="799">
        <v>7307</v>
      </c>
      <c r="C847" s="800" t="s">
        <v>1124</v>
      </c>
      <c r="D847" s="799" t="s">
        <v>519</v>
      </c>
      <c r="E847" s="799">
        <v>5.4999999701976797E-2</v>
      </c>
      <c r="F847" s="801">
        <v>89900</v>
      </c>
      <c r="G847" s="802">
        <v>4945</v>
      </c>
      <c r="H847" s="803"/>
      <c r="I847" s="803"/>
      <c r="J847" s="804"/>
      <c r="K847" s="805" t="e">
        <f t="shared" si="176"/>
        <v>#REF!</v>
      </c>
      <c r="L847" s="806" t="e">
        <f>K847/$K$1197</f>
        <v>#REF!</v>
      </c>
      <c r="M847" s="401"/>
      <c r="N847" s="378"/>
      <c r="O847" s="378"/>
    </row>
    <row r="848" spans="1:15" ht="25.9" customHeight="1">
      <c r="B848" s="799">
        <v>7336</v>
      </c>
      <c r="C848" s="800" t="s">
        <v>1125</v>
      </c>
      <c r="D848" s="799" t="s">
        <v>519</v>
      </c>
      <c r="E848" s="799">
        <v>5.4999999701976797E-2</v>
      </c>
      <c r="F848" s="801">
        <v>47200</v>
      </c>
      <c r="G848" s="802">
        <v>2596</v>
      </c>
      <c r="H848" s="798"/>
      <c r="I848" s="798"/>
      <c r="J848" s="866"/>
      <c r="K848" s="805" t="e">
        <f t="shared" si="176"/>
        <v>#REF!</v>
      </c>
      <c r="L848" s="806" t="e">
        <f>K848/$K$1197</f>
        <v>#REF!</v>
      </c>
      <c r="M848" s="867"/>
      <c r="N848" s="378"/>
      <c r="O848" s="378"/>
    </row>
    <row r="849" spans="1:15">
      <c r="B849" s="799">
        <v>8584</v>
      </c>
      <c r="C849" s="800" t="s">
        <v>1269</v>
      </c>
      <c r="D849" s="799" t="s">
        <v>928</v>
      </c>
      <c r="E849" s="799">
        <v>1.0302000045776301</v>
      </c>
      <c r="F849" s="801">
        <v>119913</v>
      </c>
      <c r="G849" s="802">
        <v>123535</v>
      </c>
      <c r="H849" s="803"/>
      <c r="I849" s="803"/>
      <c r="J849" s="807"/>
      <c r="K849" s="805" t="e">
        <f t="shared" si="176"/>
        <v>#REF!</v>
      </c>
      <c r="L849" s="806" t="e">
        <f>K849/$K$1197</f>
        <v>#REF!</v>
      </c>
      <c r="M849" s="392"/>
      <c r="N849" s="378"/>
      <c r="O849" s="378"/>
    </row>
    <row r="850" spans="1:15" ht="30">
      <c r="A850" s="836" t="e">
        <f>VLOOKUP(B850,#REF!,1,0)-B850</f>
        <v>#REF!</v>
      </c>
      <c r="B850" s="795">
        <v>5708</v>
      </c>
      <c r="C850" s="796" t="s">
        <v>1270</v>
      </c>
      <c r="D850" s="795" t="s">
        <v>904</v>
      </c>
      <c r="E850" s="795"/>
      <c r="F850" s="795"/>
      <c r="G850" s="797">
        <v>184724</v>
      </c>
      <c r="H850" s="798">
        <f>SUM(G851:G854)</f>
        <v>184724</v>
      </c>
      <c r="I850" s="798">
        <f>+G850-H850</f>
        <v>0</v>
      </c>
      <c r="J850" s="1753" t="e">
        <f>SUMIF(#REF!,B850,#REF!)</f>
        <v>#REF!</v>
      </c>
      <c r="K850" s="1754"/>
      <c r="L850" s="1755"/>
      <c r="M850" s="1756" t="e">
        <f>+G850*J850</f>
        <v>#REF!</v>
      </c>
      <c r="N850" s="863"/>
      <c r="O850" s="864"/>
    </row>
    <row r="851" spans="1:15">
      <c r="B851" s="799">
        <v>2308</v>
      </c>
      <c r="C851" s="800" t="s">
        <v>1174</v>
      </c>
      <c r="D851" s="799" t="s">
        <v>904</v>
      </c>
      <c r="E851" s="799">
        <v>1.29999995231628</v>
      </c>
      <c r="F851" s="801">
        <v>130686</v>
      </c>
      <c r="G851" s="802">
        <v>169892</v>
      </c>
      <c r="H851" s="803"/>
      <c r="I851" s="803"/>
      <c r="J851" s="804"/>
      <c r="K851" s="805" t="e">
        <f>G851*$J$850</f>
        <v>#REF!</v>
      </c>
      <c r="L851" s="806" t="e">
        <f>K851/$K$1197</f>
        <v>#REF!</v>
      </c>
      <c r="M851" s="401"/>
      <c r="N851" s="378"/>
      <c r="O851" s="378"/>
    </row>
    <row r="852" spans="1:15">
      <c r="B852" s="799">
        <v>4273</v>
      </c>
      <c r="C852" s="800" t="s">
        <v>1050</v>
      </c>
      <c r="D852" s="799" t="s">
        <v>907</v>
      </c>
      <c r="E852" s="799">
        <v>6.80940265193581E-2</v>
      </c>
      <c r="F852" s="801">
        <v>155437</v>
      </c>
      <c r="G852" s="802">
        <v>10585</v>
      </c>
      <c r="H852" s="803"/>
      <c r="I852" s="803"/>
      <c r="J852" s="804"/>
      <c r="K852" s="805" t="e">
        <f t="shared" ref="K852:K854" si="177">G852*$J$850</f>
        <v>#REF!</v>
      </c>
      <c r="L852" s="806" t="e">
        <f>K852/$K$1197</f>
        <v>#REF!</v>
      </c>
      <c r="M852" s="401"/>
      <c r="N852" s="378"/>
      <c r="O852" s="378"/>
    </row>
    <row r="853" spans="1:15" ht="31.9" customHeight="1">
      <c r="B853" s="799">
        <v>5661</v>
      </c>
      <c r="C853" s="800" t="s">
        <v>923</v>
      </c>
      <c r="D853" s="799" t="s">
        <v>924</v>
      </c>
      <c r="E853" s="799">
        <v>6.6699996590614305E-2</v>
      </c>
      <c r="F853" s="801">
        <v>59500</v>
      </c>
      <c r="G853" s="802">
        <v>3969</v>
      </c>
      <c r="H853" s="798"/>
      <c r="I853" s="798"/>
      <c r="J853" s="866"/>
      <c r="K853" s="805" t="e">
        <f t="shared" si="177"/>
        <v>#REF!</v>
      </c>
      <c r="L853" s="806" t="e">
        <f>K853/$K$1197</f>
        <v>#REF!</v>
      </c>
      <c r="M853" s="867"/>
      <c r="N853" s="378"/>
      <c r="O853" s="378"/>
    </row>
    <row r="854" spans="1:15">
      <c r="B854" s="799">
        <v>6092</v>
      </c>
      <c r="C854" s="800" t="s">
        <v>898</v>
      </c>
      <c r="D854" s="799" t="s">
        <v>899</v>
      </c>
      <c r="E854" s="799">
        <v>0.13869999349117301</v>
      </c>
      <c r="F854" s="801">
        <v>2000</v>
      </c>
      <c r="G854" s="802">
        <v>278</v>
      </c>
      <c r="H854" s="803"/>
      <c r="I854" s="803"/>
      <c r="J854" s="807"/>
      <c r="K854" s="805" t="e">
        <f t="shared" si="177"/>
        <v>#REF!</v>
      </c>
      <c r="L854" s="806" t="e">
        <f>K854/$K$1197</f>
        <v>#REF!</v>
      </c>
      <c r="M854" s="392"/>
      <c r="N854" s="378"/>
      <c r="O854" s="378"/>
    </row>
    <row r="855" spans="1:15" ht="36.6" customHeight="1">
      <c r="A855" s="836" t="e">
        <f>VLOOKUP(B855,#REF!,1,0)-B855</f>
        <v>#REF!</v>
      </c>
      <c r="B855" s="795">
        <v>5845</v>
      </c>
      <c r="C855" s="796" t="s">
        <v>1271</v>
      </c>
      <c r="D855" s="795" t="s">
        <v>928</v>
      </c>
      <c r="E855" s="795"/>
      <c r="F855" s="795"/>
      <c r="G855" s="797">
        <v>135403</v>
      </c>
      <c r="H855" s="798">
        <f>SUM(G856:G858)</f>
        <v>135403</v>
      </c>
      <c r="I855" s="798">
        <f>+G855-H855</f>
        <v>0</v>
      </c>
      <c r="J855" s="1753" t="e">
        <f>SUMIF(#REF!,B855,#REF!)</f>
        <v>#REF!</v>
      </c>
      <c r="K855" s="1754"/>
      <c r="L855" s="1755"/>
      <c r="M855" s="1756" t="e">
        <f>+G855*J855</f>
        <v>#REF!</v>
      </c>
      <c r="N855" s="863"/>
      <c r="O855" s="864"/>
    </row>
    <row r="856" spans="1:15">
      <c r="B856" s="799">
        <v>4278</v>
      </c>
      <c r="C856" s="800" t="s">
        <v>896</v>
      </c>
      <c r="D856" s="799" t="s">
        <v>897</v>
      </c>
      <c r="E856" s="799">
        <v>1.04999995231628</v>
      </c>
      <c r="F856" s="801">
        <v>19843</v>
      </c>
      <c r="G856" s="802">
        <v>20836</v>
      </c>
      <c r="H856" s="803"/>
      <c r="I856" s="803"/>
      <c r="J856" s="804"/>
      <c r="K856" s="805" t="e">
        <f>G856*$J$855</f>
        <v>#REF!</v>
      </c>
      <c r="L856" s="806" t="e">
        <f>K856/$K$1197</f>
        <v>#REF!</v>
      </c>
      <c r="M856" s="401"/>
      <c r="N856" s="378"/>
      <c r="O856" s="378"/>
    </row>
    <row r="857" spans="1:15">
      <c r="B857" s="799">
        <v>6092</v>
      </c>
      <c r="C857" s="800" t="s">
        <v>898</v>
      </c>
      <c r="D857" s="799" t="s">
        <v>899</v>
      </c>
      <c r="E857" s="799">
        <v>0.27279999852180498</v>
      </c>
      <c r="F857" s="801">
        <v>2000</v>
      </c>
      <c r="G857" s="802">
        <v>546</v>
      </c>
      <c r="H857" s="803"/>
      <c r="I857" s="803"/>
      <c r="J857" s="804"/>
      <c r="K857" s="805" t="e">
        <f t="shared" ref="K857:K858" si="178">G857*$J$855</f>
        <v>#REF!</v>
      </c>
      <c r="L857" s="806" t="e">
        <f>K857/$K$1197</f>
        <v>#REF!</v>
      </c>
      <c r="M857" s="401"/>
      <c r="N857" s="378"/>
      <c r="O857" s="378"/>
    </row>
    <row r="858" spans="1:15" ht="25.5">
      <c r="B858" s="799">
        <v>7430</v>
      </c>
      <c r="C858" s="800" t="s">
        <v>1272</v>
      </c>
      <c r="D858" s="799" t="s">
        <v>928</v>
      </c>
      <c r="E858" s="799">
        <v>1</v>
      </c>
      <c r="F858" s="801">
        <v>114021</v>
      </c>
      <c r="G858" s="802">
        <v>114021</v>
      </c>
      <c r="H858" s="798"/>
      <c r="I858" s="798"/>
      <c r="J858" s="869"/>
      <c r="K858" s="805" t="e">
        <f t="shared" si="178"/>
        <v>#REF!</v>
      </c>
      <c r="L858" s="806" t="e">
        <f>K858/$K$1197</f>
        <v>#REF!</v>
      </c>
      <c r="M858" s="870"/>
      <c r="N858" s="378"/>
      <c r="O858" s="378"/>
    </row>
    <row r="859" spans="1:15" ht="45">
      <c r="A859" s="836" t="e">
        <f>VLOOKUP(B859,#REF!,1,0)-B859</f>
        <v>#REF!</v>
      </c>
      <c r="B859" s="795">
        <v>5856</v>
      </c>
      <c r="C859" s="796" t="s">
        <v>1273</v>
      </c>
      <c r="D859" s="795" t="s">
        <v>777</v>
      </c>
      <c r="E859" s="795"/>
      <c r="F859" s="795"/>
      <c r="G859" s="797">
        <v>150370</v>
      </c>
      <c r="H859" s="798">
        <f>SUM(G860:G862)</f>
        <v>150370</v>
      </c>
      <c r="I859" s="798">
        <f>+G859-H859</f>
        <v>0</v>
      </c>
      <c r="J859" s="1753" t="e">
        <f>SUMIF(#REF!,B859,#REF!)</f>
        <v>#REF!</v>
      </c>
      <c r="K859" s="1754"/>
      <c r="L859" s="1755"/>
      <c r="M859" s="1756" t="e">
        <f>+G859*J859</f>
        <v>#REF!</v>
      </c>
      <c r="N859" s="863"/>
      <c r="O859" s="864"/>
    </row>
    <row r="860" spans="1:15">
      <c r="B860" s="799">
        <v>4273</v>
      </c>
      <c r="C860" s="800" t="s">
        <v>1050</v>
      </c>
      <c r="D860" s="799" t="s">
        <v>907</v>
      </c>
      <c r="E860" s="799">
        <v>6.3806249999999995E-2</v>
      </c>
      <c r="F860" s="801">
        <v>155437</v>
      </c>
      <c r="G860" s="802">
        <v>9918</v>
      </c>
      <c r="H860" s="803"/>
      <c r="I860" s="803"/>
      <c r="J860" s="804"/>
      <c r="K860" s="805" t="e">
        <f>G860*$J$859</f>
        <v>#REF!</v>
      </c>
      <c r="L860" s="806" t="e">
        <f>K860/$K$1197</f>
        <v>#REF!</v>
      </c>
      <c r="M860" s="401"/>
      <c r="N860" s="378"/>
      <c r="O860" s="378"/>
    </row>
    <row r="861" spans="1:15" ht="15">
      <c r="B861" s="799">
        <v>6092</v>
      </c>
      <c r="C861" s="800" t="s">
        <v>898</v>
      </c>
      <c r="D861" s="799" t="s">
        <v>899</v>
      </c>
      <c r="E861" s="799">
        <v>0.12950000166893</v>
      </c>
      <c r="F861" s="801">
        <v>2000</v>
      </c>
      <c r="G861" s="802">
        <v>260</v>
      </c>
      <c r="H861" s="798"/>
      <c r="I861" s="798"/>
      <c r="J861" s="866"/>
      <c r="K861" s="805" t="e">
        <f t="shared" ref="K861:K862" si="179">G861*$J$859</f>
        <v>#REF!</v>
      </c>
      <c r="L861" s="806" t="e">
        <f>K861/$K$1197</f>
        <v>#REF!</v>
      </c>
      <c r="M861" s="867"/>
      <c r="N861" s="378"/>
      <c r="O861" s="378"/>
    </row>
    <row r="862" spans="1:15">
      <c r="B862" s="799">
        <v>7216</v>
      </c>
      <c r="C862" s="800" t="s">
        <v>1133</v>
      </c>
      <c r="D862" s="799" t="s">
        <v>777</v>
      </c>
      <c r="E862" s="799">
        <v>1</v>
      </c>
      <c r="F862" s="801">
        <v>140192</v>
      </c>
      <c r="G862" s="802">
        <v>140192</v>
      </c>
      <c r="H862" s="803"/>
      <c r="I862" s="803"/>
      <c r="J862" s="807"/>
      <c r="K862" s="805" t="e">
        <f t="shared" si="179"/>
        <v>#REF!</v>
      </c>
      <c r="L862" s="806" t="e">
        <f>K862/$K$1197</f>
        <v>#REF!</v>
      </c>
      <c r="M862" s="392"/>
      <c r="N862" s="378"/>
      <c r="O862" s="378"/>
    </row>
    <row r="863" spans="1:15" ht="60">
      <c r="A863" s="836" t="e">
        <f>VLOOKUP(B863,#REF!,1,0)-B863</f>
        <v>#REF!</v>
      </c>
      <c r="B863" s="795">
        <v>5871</v>
      </c>
      <c r="C863" s="796" t="s">
        <v>1274</v>
      </c>
      <c r="D863" s="795" t="s">
        <v>519</v>
      </c>
      <c r="E863" s="795"/>
      <c r="F863" s="795"/>
      <c r="G863" s="797">
        <v>473275</v>
      </c>
      <c r="H863" s="798">
        <f>SUM(G864:G870)</f>
        <v>473275</v>
      </c>
      <c r="I863" s="798">
        <f>+G863-H863</f>
        <v>0</v>
      </c>
      <c r="J863" s="1753" t="e">
        <f>SUMIF(#REF!,B863,#REF!)</f>
        <v>#REF!</v>
      </c>
      <c r="K863" s="1754"/>
      <c r="L863" s="1755"/>
      <c r="M863" s="1756" t="e">
        <f>+G863*J863</f>
        <v>#REF!</v>
      </c>
      <c r="N863" s="378"/>
      <c r="O863" s="378"/>
    </row>
    <row r="864" spans="1:15">
      <c r="B864" s="799">
        <v>2910</v>
      </c>
      <c r="C864" s="800" t="s">
        <v>1191</v>
      </c>
      <c r="D864" s="799" t="s">
        <v>904</v>
      </c>
      <c r="E864" s="799">
        <v>6.4000003039836897E-2</v>
      </c>
      <c r="F864" s="801">
        <v>4396</v>
      </c>
      <c r="G864" s="802">
        <v>282</v>
      </c>
      <c r="H864" s="803"/>
      <c r="I864" s="803"/>
      <c r="J864" s="804"/>
      <c r="K864" s="805" t="e">
        <f>G864*$J$863</f>
        <v>#REF!</v>
      </c>
      <c r="L864" s="806" t="e">
        <f t="shared" ref="L864:L870" si="180">K864/$K$1197</f>
        <v>#REF!</v>
      </c>
      <c r="M864" s="401"/>
      <c r="N864" s="378"/>
      <c r="O864" s="378"/>
    </row>
    <row r="865" spans="1:15" ht="25.5">
      <c r="B865" s="799">
        <v>3710</v>
      </c>
      <c r="C865" s="800" t="s">
        <v>1057</v>
      </c>
      <c r="D865" s="799" t="s">
        <v>904</v>
      </c>
      <c r="E865" s="799">
        <v>0.51200002431869496</v>
      </c>
      <c r="F865" s="801">
        <v>5438</v>
      </c>
      <c r="G865" s="802">
        <v>2785</v>
      </c>
      <c r="H865" s="803"/>
      <c r="I865" s="803"/>
      <c r="J865" s="804"/>
      <c r="K865" s="805" t="e">
        <f t="shared" ref="K865:K870" si="181">G865*$J$863</f>
        <v>#REF!</v>
      </c>
      <c r="L865" s="806" t="e">
        <f t="shared" si="180"/>
        <v>#REF!</v>
      </c>
      <c r="M865" s="401"/>
      <c r="N865" s="378"/>
      <c r="O865" s="378"/>
    </row>
    <row r="866" spans="1:15">
      <c r="B866" s="799">
        <v>4274</v>
      </c>
      <c r="C866" s="800" t="s">
        <v>915</v>
      </c>
      <c r="D866" s="799" t="s">
        <v>907</v>
      </c>
      <c r="E866" s="799">
        <v>0.642038431707875</v>
      </c>
      <c r="F866" s="801">
        <v>219159</v>
      </c>
      <c r="G866" s="802">
        <v>140709</v>
      </c>
      <c r="H866" s="803"/>
      <c r="I866" s="803"/>
      <c r="J866" s="804"/>
      <c r="K866" s="805" t="e">
        <f t="shared" si="181"/>
        <v>#REF!</v>
      </c>
      <c r="L866" s="806" t="e">
        <f t="shared" si="180"/>
        <v>#REF!</v>
      </c>
      <c r="M866" s="401"/>
      <c r="N866" s="378"/>
      <c r="O866" s="378"/>
    </row>
    <row r="867" spans="1:15" ht="26.45" customHeight="1">
      <c r="B867" s="799">
        <v>4561</v>
      </c>
      <c r="C867" s="800" t="s">
        <v>1233</v>
      </c>
      <c r="D867" s="799" t="s">
        <v>904</v>
      </c>
      <c r="E867" s="799">
        <v>0.44800001382827798</v>
      </c>
      <c r="F867" s="801">
        <v>498246</v>
      </c>
      <c r="G867" s="802">
        <v>223215</v>
      </c>
      <c r="H867" s="803"/>
      <c r="I867" s="803"/>
      <c r="J867" s="804"/>
      <c r="K867" s="805" t="e">
        <f t="shared" si="181"/>
        <v>#REF!</v>
      </c>
      <c r="L867" s="806" t="e">
        <f t="shared" si="180"/>
        <v>#REF!</v>
      </c>
      <c r="M867" s="401"/>
      <c r="N867" s="378"/>
      <c r="O867" s="378"/>
    </row>
    <row r="868" spans="1:15">
      <c r="B868" s="799">
        <v>5038</v>
      </c>
      <c r="C868" s="800" t="s">
        <v>976</v>
      </c>
      <c r="D868" s="799" t="s">
        <v>973</v>
      </c>
      <c r="E868" s="799">
        <v>17.920000076293899</v>
      </c>
      <c r="F868" s="801">
        <v>4570</v>
      </c>
      <c r="G868" s="802">
        <v>81895</v>
      </c>
      <c r="H868" s="803"/>
      <c r="I868" s="803"/>
      <c r="J868" s="804"/>
      <c r="K868" s="805" t="e">
        <f t="shared" si="181"/>
        <v>#REF!</v>
      </c>
      <c r="L868" s="806" t="e">
        <f t="shared" si="180"/>
        <v>#REF!</v>
      </c>
      <c r="M868" s="401"/>
      <c r="N868" s="378"/>
      <c r="O868" s="378"/>
    </row>
    <row r="869" spans="1:15">
      <c r="B869" s="799">
        <v>6092</v>
      </c>
      <c r="C869" s="800" t="s">
        <v>898</v>
      </c>
      <c r="D869" s="799" t="s">
        <v>899</v>
      </c>
      <c r="E869" s="799">
        <v>1.8411999940872099</v>
      </c>
      <c r="F869" s="801">
        <v>2000</v>
      </c>
      <c r="G869" s="802">
        <v>3683</v>
      </c>
      <c r="H869" s="803"/>
      <c r="I869" s="803"/>
      <c r="J869" s="804"/>
      <c r="K869" s="805" t="e">
        <f t="shared" si="181"/>
        <v>#REF!</v>
      </c>
      <c r="L869" s="806" t="e">
        <f t="shared" si="180"/>
        <v>#REF!</v>
      </c>
      <c r="M869" s="401"/>
      <c r="N869" s="378"/>
      <c r="O869" s="378"/>
    </row>
    <row r="870" spans="1:15">
      <c r="B870" s="799">
        <v>9037</v>
      </c>
      <c r="C870" s="800" t="s">
        <v>1275</v>
      </c>
      <c r="D870" s="799" t="s">
        <v>519</v>
      </c>
      <c r="E870" s="799">
        <v>1</v>
      </c>
      <c r="F870" s="801">
        <v>20706</v>
      </c>
      <c r="G870" s="802">
        <v>20706</v>
      </c>
      <c r="H870" s="803"/>
      <c r="I870" s="803"/>
      <c r="J870" s="804"/>
      <c r="K870" s="805" t="e">
        <f t="shared" si="181"/>
        <v>#REF!</v>
      </c>
      <c r="L870" s="806" t="e">
        <f t="shared" si="180"/>
        <v>#REF!</v>
      </c>
      <c r="M870" s="401"/>
      <c r="N870" s="378"/>
      <c r="O870" s="378"/>
    </row>
    <row r="871" spans="1:15" ht="60">
      <c r="B871" s="795">
        <v>5882</v>
      </c>
      <c r="C871" s="796" t="s">
        <v>1276</v>
      </c>
      <c r="D871" s="795" t="s">
        <v>519</v>
      </c>
      <c r="E871" s="795"/>
      <c r="F871" s="795"/>
      <c r="G871" s="797">
        <v>148555</v>
      </c>
      <c r="H871" s="798">
        <f>SUM(G872:G874)</f>
        <v>148555</v>
      </c>
      <c r="I871" s="798">
        <f>+G871-H871</f>
        <v>0</v>
      </c>
      <c r="J871" s="1753" t="e">
        <f ca="1">SUMIF('PPTO GRAL-ACERO'!$B$1:$F$396,B871,'PPTO GRAL-ACERO'!$F$1:$F$396)</f>
        <v>#REF!</v>
      </c>
      <c r="K871" s="1754"/>
      <c r="L871" s="1755"/>
      <c r="M871" s="1756" t="e">
        <f ca="1">+G871*J871</f>
        <v>#REF!</v>
      </c>
      <c r="N871" s="378"/>
      <c r="O871" s="378"/>
    </row>
    <row r="872" spans="1:15">
      <c r="B872" s="799">
        <v>4273</v>
      </c>
      <c r="C872" s="800" t="s">
        <v>1050</v>
      </c>
      <c r="D872" s="799" t="s">
        <v>907</v>
      </c>
      <c r="E872" s="799">
        <v>0.29167112323343802</v>
      </c>
      <c r="F872" s="801">
        <v>155437</v>
      </c>
      <c r="G872" s="802">
        <v>45337</v>
      </c>
      <c r="H872" s="803"/>
      <c r="I872" s="803"/>
      <c r="J872" s="804"/>
      <c r="K872" s="805" t="e">
        <f ca="1">G872*$J$871</f>
        <v>#REF!</v>
      </c>
      <c r="L872" s="806" t="e">
        <f ca="1">K872/$K$1197</f>
        <v>#REF!</v>
      </c>
      <c r="M872" s="401"/>
      <c r="N872" s="378"/>
      <c r="O872" s="378"/>
    </row>
    <row r="873" spans="1:15">
      <c r="B873" s="799">
        <v>6092</v>
      </c>
      <c r="C873" s="800" t="s">
        <v>898</v>
      </c>
      <c r="D873" s="799" t="s">
        <v>899</v>
      </c>
      <c r="E873" s="799">
        <v>0.59310001134872403</v>
      </c>
      <c r="F873" s="801">
        <v>2000</v>
      </c>
      <c r="G873" s="802">
        <v>1187</v>
      </c>
      <c r="H873" s="803"/>
      <c r="I873" s="803"/>
      <c r="J873" s="804"/>
      <c r="K873" s="805" t="e">
        <f t="shared" ref="K873:K874" ca="1" si="182">G873*$J$871</f>
        <v>#REF!</v>
      </c>
      <c r="L873" s="806" t="e">
        <f ca="1">K873/$K$1197</f>
        <v>#REF!</v>
      </c>
      <c r="M873" s="401"/>
      <c r="N873" s="378"/>
      <c r="O873" s="378"/>
    </row>
    <row r="874" spans="1:15">
      <c r="B874" s="799">
        <v>8475</v>
      </c>
      <c r="C874" s="800" t="s">
        <v>1277</v>
      </c>
      <c r="D874" s="799" t="s">
        <v>973</v>
      </c>
      <c r="E874" s="799">
        <v>17.147945404052699</v>
      </c>
      <c r="F874" s="801">
        <v>5950</v>
      </c>
      <c r="G874" s="802">
        <v>102031</v>
      </c>
      <c r="H874" s="803"/>
      <c r="I874" s="803"/>
      <c r="J874" s="804"/>
      <c r="K874" s="805" t="e">
        <f t="shared" ca="1" si="182"/>
        <v>#REF!</v>
      </c>
      <c r="L874" s="806" t="e">
        <f ca="1">K874/$K$1197</f>
        <v>#REF!</v>
      </c>
      <c r="M874" s="401"/>
      <c r="N874" s="378"/>
      <c r="O874" s="378"/>
    </row>
    <row r="875" spans="1:15" ht="30">
      <c r="A875" s="836" t="e">
        <f>VLOOKUP(B875,#REF!,1,0)-B875</f>
        <v>#REF!</v>
      </c>
      <c r="B875" s="795">
        <v>5999</v>
      </c>
      <c r="C875" s="796" t="s">
        <v>1278</v>
      </c>
      <c r="D875" s="795" t="s">
        <v>519</v>
      </c>
      <c r="E875" s="795"/>
      <c r="F875" s="795"/>
      <c r="G875" s="797">
        <v>1309000</v>
      </c>
      <c r="H875" s="798">
        <f>SUM(G876:G877)</f>
        <v>1309000</v>
      </c>
      <c r="I875" s="798">
        <f>+G875-H875</f>
        <v>0</v>
      </c>
      <c r="J875" s="1753" t="e">
        <f>SUMIF(#REF!,B875,#REF!)</f>
        <v>#REF!</v>
      </c>
      <c r="K875" s="1754"/>
      <c r="L875" s="1755"/>
      <c r="M875" s="1756" t="e">
        <f>+G875*J875</f>
        <v>#REF!</v>
      </c>
      <c r="N875" s="863"/>
      <c r="O875" s="864"/>
    </row>
    <row r="876" spans="1:15" ht="25.5">
      <c r="B876" s="799">
        <v>9144</v>
      </c>
      <c r="C876" s="800" t="s">
        <v>1279</v>
      </c>
      <c r="D876" s="799" t="s">
        <v>519</v>
      </c>
      <c r="E876" s="799">
        <v>1</v>
      </c>
      <c r="F876" s="801">
        <v>654500</v>
      </c>
      <c r="G876" s="802">
        <v>654500</v>
      </c>
      <c r="H876" s="803"/>
      <c r="I876" s="803"/>
      <c r="J876" s="804"/>
      <c r="K876" s="805" t="e">
        <f>G876*$J$875</f>
        <v>#REF!</v>
      </c>
      <c r="L876" s="806" t="e">
        <f>K876/$K$1197</f>
        <v>#REF!</v>
      </c>
      <c r="M876" s="401"/>
      <c r="N876" s="378"/>
      <c r="O876" s="378"/>
    </row>
    <row r="877" spans="1:15">
      <c r="B877" s="799">
        <v>9145</v>
      </c>
      <c r="C877" s="800" t="s">
        <v>1280</v>
      </c>
      <c r="D877" s="799" t="s">
        <v>519</v>
      </c>
      <c r="E877" s="799">
        <v>1</v>
      </c>
      <c r="F877" s="801">
        <v>654500</v>
      </c>
      <c r="G877" s="802">
        <v>654500</v>
      </c>
      <c r="H877" s="803"/>
      <c r="I877" s="803"/>
      <c r="J877" s="804"/>
      <c r="K877" s="805" t="e">
        <f>G877*$J$875</f>
        <v>#REF!</v>
      </c>
      <c r="L877" s="806" t="e">
        <f>K877/$K$1197</f>
        <v>#REF!</v>
      </c>
      <c r="M877" s="401"/>
      <c r="N877" s="378"/>
      <c r="O877" s="378"/>
    </row>
    <row r="878" spans="1:15" ht="363" customHeight="1">
      <c r="A878" s="836" t="e">
        <f>VLOOKUP(B878,#REF!,1,0)-B878</f>
        <v>#REF!</v>
      </c>
      <c r="B878" s="795">
        <v>6001</v>
      </c>
      <c r="C878" s="796" t="s">
        <v>1281</v>
      </c>
      <c r="D878" s="795" t="s">
        <v>519</v>
      </c>
      <c r="E878" s="795"/>
      <c r="F878" s="795"/>
      <c r="G878" s="797">
        <v>147501326</v>
      </c>
      <c r="H878" s="798">
        <f>SUM(G879)</f>
        <v>147501326</v>
      </c>
      <c r="I878" s="798">
        <f>+G878-H878</f>
        <v>0</v>
      </c>
      <c r="J878" s="1753" t="e">
        <f>SUMIF(#REF!,B878,#REF!)</f>
        <v>#REF!</v>
      </c>
      <c r="K878" s="1754"/>
      <c r="L878" s="1755"/>
      <c r="M878" s="1756" t="e">
        <f>+G878*J878</f>
        <v>#REF!</v>
      </c>
      <c r="N878" s="378"/>
      <c r="O878" s="378"/>
    </row>
    <row r="879" spans="1:15" ht="51">
      <c r="B879" s="799">
        <v>9150</v>
      </c>
      <c r="C879" s="800" t="s">
        <v>1282</v>
      </c>
      <c r="D879" s="799" t="s">
        <v>519</v>
      </c>
      <c r="E879" s="799">
        <v>1</v>
      </c>
      <c r="F879" s="801">
        <v>147501326</v>
      </c>
      <c r="G879" s="802">
        <v>147501326</v>
      </c>
      <c r="H879" s="803"/>
      <c r="I879" s="803"/>
      <c r="J879" s="804"/>
      <c r="K879" s="805" t="e">
        <f>G879*$J$878</f>
        <v>#REF!</v>
      </c>
      <c r="L879" s="806" t="e">
        <f>K879/$K$1197</f>
        <v>#REF!</v>
      </c>
      <c r="M879" s="401"/>
      <c r="N879" s="378"/>
      <c r="O879" s="378"/>
    </row>
    <row r="880" spans="1:15" ht="60">
      <c r="A880" s="836" t="e">
        <f>VLOOKUP(B880,#REF!,1,0)-B880</f>
        <v>#REF!</v>
      </c>
      <c r="B880" s="795">
        <v>6016</v>
      </c>
      <c r="C880" s="796" t="s">
        <v>1283</v>
      </c>
      <c r="D880" s="795" t="s">
        <v>904</v>
      </c>
      <c r="E880" s="795"/>
      <c r="F880" s="795"/>
      <c r="G880" s="797">
        <v>138656</v>
      </c>
      <c r="H880" s="798">
        <f>SUM(G881:G885)</f>
        <v>138656</v>
      </c>
      <c r="I880" s="798">
        <f>+G880-H880</f>
        <v>0</v>
      </c>
      <c r="J880" s="1753" t="e">
        <f>SUMIF(#REF!,B880,#REF!)</f>
        <v>#REF!</v>
      </c>
      <c r="K880" s="1754"/>
      <c r="L880" s="1755"/>
      <c r="M880" s="1756" t="e">
        <f>+G880*J880</f>
        <v>#REF!</v>
      </c>
      <c r="N880" s="863"/>
      <c r="O880" s="864"/>
    </row>
    <row r="881" spans="1:15">
      <c r="B881" s="799">
        <v>4287</v>
      </c>
      <c r="C881" s="800" t="s">
        <v>1284</v>
      </c>
      <c r="D881" s="799" t="s">
        <v>897</v>
      </c>
      <c r="E881" s="799">
        <v>4.1639998555183397E-2</v>
      </c>
      <c r="F881" s="801">
        <v>36113</v>
      </c>
      <c r="G881" s="802">
        <v>1504</v>
      </c>
      <c r="H881" s="803"/>
      <c r="I881" s="803"/>
      <c r="J881" s="804"/>
      <c r="K881" s="805" t="e">
        <f>G881*$J$880</f>
        <v>#REF!</v>
      </c>
      <c r="L881" s="806" t="e">
        <f>K881/$K$1197</f>
        <v>#REF!</v>
      </c>
      <c r="M881" s="401"/>
      <c r="N881" s="378"/>
      <c r="O881" s="378"/>
    </row>
    <row r="882" spans="1:15" ht="25.5">
      <c r="B882" s="799">
        <v>6017</v>
      </c>
      <c r="C882" s="800" t="s">
        <v>1196</v>
      </c>
      <c r="D882" s="799" t="s">
        <v>897</v>
      </c>
      <c r="E882" s="799">
        <v>3.1300000846385997E-2</v>
      </c>
      <c r="F882" s="801">
        <v>157602</v>
      </c>
      <c r="G882" s="802">
        <v>4933</v>
      </c>
      <c r="H882" s="803"/>
      <c r="I882" s="803"/>
      <c r="J882" s="804"/>
      <c r="K882" s="805" t="e">
        <f t="shared" ref="K882:K885" si="183">G882*$J$880</f>
        <v>#REF!</v>
      </c>
      <c r="L882" s="806" t="e">
        <f>K882/$K$1197</f>
        <v>#REF!</v>
      </c>
      <c r="M882" s="401"/>
      <c r="N882" s="378"/>
      <c r="O882" s="378"/>
    </row>
    <row r="883" spans="1:15">
      <c r="B883" s="799">
        <v>6092</v>
      </c>
      <c r="C883" s="800" t="s">
        <v>898</v>
      </c>
      <c r="D883" s="799" t="s">
        <v>899</v>
      </c>
      <c r="E883" s="799">
        <v>0.70749998092651301</v>
      </c>
      <c r="F883" s="801">
        <v>2000</v>
      </c>
      <c r="G883" s="802">
        <v>1415</v>
      </c>
      <c r="H883" s="803"/>
      <c r="I883" s="803"/>
      <c r="J883" s="804"/>
      <c r="K883" s="805" t="e">
        <f t="shared" si="183"/>
        <v>#REF!</v>
      </c>
      <c r="L883" s="806" t="e">
        <f>K883/$K$1197</f>
        <v>#REF!</v>
      </c>
      <c r="M883" s="401"/>
      <c r="N883" s="378"/>
      <c r="O883" s="378"/>
    </row>
    <row r="884" spans="1:15" ht="15">
      <c r="B884" s="799">
        <v>6624</v>
      </c>
      <c r="C884" s="800" t="s">
        <v>1285</v>
      </c>
      <c r="D884" s="799" t="s">
        <v>904</v>
      </c>
      <c r="E884" s="799">
        <v>1.25</v>
      </c>
      <c r="F884" s="801">
        <v>60571</v>
      </c>
      <c r="G884" s="802">
        <v>75714</v>
      </c>
      <c r="H884" s="798"/>
      <c r="I884" s="798"/>
      <c r="J884" s="866"/>
      <c r="K884" s="805" t="e">
        <f t="shared" si="183"/>
        <v>#REF!</v>
      </c>
      <c r="L884" s="806" t="e">
        <f>K884/$K$1197</f>
        <v>#REF!</v>
      </c>
      <c r="M884" s="867"/>
      <c r="N884" s="378"/>
      <c r="O884" s="378"/>
    </row>
    <row r="885" spans="1:15">
      <c r="B885" s="799">
        <v>7462</v>
      </c>
      <c r="C885" s="800" t="s">
        <v>912</v>
      </c>
      <c r="D885" s="799" t="s">
        <v>913</v>
      </c>
      <c r="E885" s="799">
        <v>35</v>
      </c>
      <c r="F885" s="801">
        <v>1574</v>
      </c>
      <c r="G885" s="802">
        <v>55090</v>
      </c>
      <c r="H885" s="803"/>
      <c r="I885" s="803"/>
      <c r="J885" s="807"/>
      <c r="K885" s="805" t="e">
        <f t="shared" si="183"/>
        <v>#REF!</v>
      </c>
      <c r="L885" s="806" t="e">
        <f>K885/$K$1197</f>
        <v>#REF!</v>
      </c>
      <c r="M885" s="392"/>
      <c r="N885" s="378"/>
      <c r="O885" s="378"/>
    </row>
    <row r="886" spans="1:15" ht="30">
      <c r="A886" s="836" t="e">
        <f>VLOOKUP(B886,#REF!,1,0)-B886</f>
        <v>#REF!</v>
      </c>
      <c r="B886" s="795">
        <v>6029</v>
      </c>
      <c r="C886" s="796" t="s">
        <v>1286</v>
      </c>
      <c r="D886" s="795" t="s">
        <v>519</v>
      </c>
      <c r="E886" s="795"/>
      <c r="F886" s="795"/>
      <c r="G886" s="797">
        <v>568818</v>
      </c>
      <c r="H886" s="798">
        <f>SUM(G887:G890)</f>
        <v>568818</v>
      </c>
      <c r="I886" s="798">
        <f>+G886-H886</f>
        <v>0</v>
      </c>
      <c r="J886" s="1753" t="e">
        <f>SUMIF(#REF!,B886,#REF!)</f>
        <v>#REF!</v>
      </c>
      <c r="K886" s="1754"/>
      <c r="L886" s="1755"/>
      <c r="M886" s="1756" t="e">
        <f>+G886*J886</f>
        <v>#REF!</v>
      </c>
      <c r="N886" s="863"/>
      <c r="O886" s="864"/>
    </row>
    <row r="887" spans="1:15" ht="25.5">
      <c r="B887" s="799">
        <v>3875</v>
      </c>
      <c r="C887" s="800" t="s">
        <v>1287</v>
      </c>
      <c r="D887" s="799" t="s">
        <v>904</v>
      </c>
      <c r="E887" s="799">
        <v>5.0500001758337E-2</v>
      </c>
      <c r="F887" s="801">
        <v>487147</v>
      </c>
      <c r="G887" s="802">
        <v>24601</v>
      </c>
      <c r="H887" s="803"/>
      <c r="I887" s="803"/>
      <c r="J887" s="804"/>
      <c r="K887" s="805" t="e">
        <f>G887*$J$886</f>
        <v>#REF!</v>
      </c>
      <c r="L887" s="806" t="e">
        <f>K887/$K$1197</f>
        <v>#REF!</v>
      </c>
      <c r="M887" s="401"/>
      <c r="N887" s="378"/>
      <c r="O887" s="378"/>
    </row>
    <row r="888" spans="1:15" ht="29.25" customHeight="1">
      <c r="B888" s="799">
        <v>4278</v>
      </c>
      <c r="C888" s="800" t="s">
        <v>896</v>
      </c>
      <c r="D888" s="799" t="s">
        <v>897</v>
      </c>
      <c r="E888" s="799">
        <v>1.5384999513626001</v>
      </c>
      <c r="F888" s="801">
        <v>19843</v>
      </c>
      <c r="G888" s="802">
        <v>30529</v>
      </c>
      <c r="H888" s="803"/>
      <c r="I888" s="803"/>
      <c r="J888" s="804"/>
      <c r="K888" s="805" t="e">
        <f t="shared" ref="K888:K890" si="184">G888*$J$886</f>
        <v>#REF!</v>
      </c>
      <c r="L888" s="806" t="e">
        <f>K888/$K$1197</f>
        <v>#REF!</v>
      </c>
      <c r="M888" s="401"/>
      <c r="N888" s="378"/>
      <c r="O888" s="378"/>
    </row>
    <row r="889" spans="1:15">
      <c r="B889" s="799">
        <v>6092</v>
      </c>
      <c r="C889" s="800" t="s">
        <v>898</v>
      </c>
      <c r="D889" s="799" t="s">
        <v>899</v>
      </c>
      <c r="E889" s="799">
        <v>0.39899998903274497</v>
      </c>
      <c r="F889" s="801">
        <v>2000</v>
      </c>
      <c r="G889" s="802">
        <v>798</v>
      </c>
      <c r="H889" s="803"/>
      <c r="I889" s="803"/>
      <c r="J889" s="804"/>
      <c r="K889" s="805" t="e">
        <f t="shared" si="184"/>
        <v>#REF!</v>
      </c>
      <c r="L889" s="806" t="e">
        <f>K889/$K$1197</f>
        <v>#REF!</v>
      </c>
      <c r="M889" s="401"/>
      <c r="N889" s="378"/>
      <c r="O889" s="378"/>
    </row>
    <row r="890" spans="1:15" ht="25.5">
      <c r="B890" s="799">
        <v>9200</v>
      </c>
      <c r="C890" s="800" t="s">
        <v>1288</v>
      </c>
      <c r="D890" s="799" t="s">
        <v>519</v>
      </c>
      <c r="E890" s="799">
        <v>1</v>
      </c>
      <c r="F890" s="801">
        <v>512890</v>
      </c>
      <c r="G890" s="802">
        <v>512890</v>
      </c>
      <c r="H890" s="803"/>
      <c r="I890" s="803"/>
      <c r="J890" s="807"/>
      <c r="K890" s="805" t="e">
        <f t="shared" si="184"/>
        <v>#REF!</v>
      </c>
      <c r="L890" s="806" t="e">
        <f>K890/$K$1197</f>
        <v>#REF!</v>
      </c>
      <c r="M890" s="392"/>
      <c r="N890" s="378"/>
      <c r="O890" s="378"/>
    </row>
    <row r="891" spans="1:15" ht="30">
      <c r="A891" s="836" t="e">
        <f>VLOOKUP(B891,#REF!,1,0)-B891</f>
        <v>#REF!</v>
      </c>
      <c r="B891" s="795">
        <v>6030</v>
      </c>
      <c r="C891" s="796" t="s">
        <v>1289</v>
      </c>
      <c r="D891" s="795" t="s">
        <v>519</v>
      </c>
      <c r="E891" s="795"/>
      <c r="F891" s="795"/>
      <c r="G891" s="797">
        <v>559374</v>
      </c>
      <c r="H891" s="798">
        <f>SUM(G892:G895)</f>
        <v>559374</v>
      </c>
      <c r="I891" s="798">
        <f>+G891-H891</f>
        <v>0</v>
      </c>
      <c r="J891" s="1753" t="e">
        <f>SUMIF(#REF!,B891,#REF!)</f>
        <v>#REF!</v>
      </c>
      <c r="K891" s="1754"/>
      <c r="L891" s="1755"/>
      <c r="M891" s="1756" t="e">
        <f>+G891*J891</f>
        <v>#REF!</v>
      </c>
      <c r="N891" s="863"/>
      <c r="O891" s="864"/>
    </row>
    <row r="892" spans="1:15" ht="25.5">
      <c r="B892" s="799">
        <v>3875</v>
      </c>
      <c r="C892" s="800" t="s">
        <v>1287</v>
      </c>
      <c r="D892" s="799" t="s">
        <v>904</v>
      </c>
      <c r="E892" s="799">
        <v>5.0500001758337E-2</v>
      </c>
      <c r="F892" s="801">
        <v>487147</v>
      </c>
      <c r="G892" s="802">
        <v>24601</v>
      </c>
      <c r="H892" s="803"/>
      <c r="I892" s="803"/>
      <c r="J892" s="804"/>
      <c r="K892" s="805" t="e">
        <f>G892*$J$891</f>
        <v>#REF!</v>
      </c>
      <c r="L892" s="806" t="e">
        <f>K892/$K$1197</f>
        <v>#REF!</v>
      </c>
      <c r="M892" s="401"/>
      <c r="N892" s="378"/>
      <c r="O892" s="378"/>
    </row>
    <row r="893" spans="1:15">
      <c r="B893" s="799">
        <v>4278</v>
      </c>
      <c r="C893" s="800" t="s">
        <v>896</v>
      </c>
      <c r="D893" s="799" t="s">
        <v>897</v>
      </c>
      <c r="E893" s="799">
        <v>1.5384999513626001</v>
      </c>
      <c r="F893" s="801">
        <v>19843</v>
      </c>
      <c r="G893" s="802">
        <v>30529</v>
      </c>
      <c r="H893" s="803"/>
      <c r="I893" s="803"/>
      <c r="J893" s="804"/>
      <c r="K893" s="805" t="e">
        <f t="shared" ref="K893:K895" si="185">G893*$J$891</f>
        <v>#REF!</v>
      </c>
      <c r="L893" s="806" t="e">
        <f>K893/$K$1197</f>
        <v>#REF!</v>
      </c>
      <c r="M893" s="401"/>
      <c r="N893" s="378"/>
      <c r="O893" s="378"/>
    </row>
    <row r="894" spans="1:15">
      <c r="B894" s="799">
        <v>6092</v>
      </c>
      <c r="C894" s="800" t="s">
        <v>898</v>
      </c>
      <c r="D894" s="799" t="s">
        <v>899</v>
      </c>
      <c r="E894" s="799">
        <v>0.39899998903274497</v>
      </c>
      <c r="F894" s="801">
        <v>2000</v>
      </c>
      <c r="G894" s="802">
        <v>798</v>
      </c>
      <c r="H894" s="803"/>
      <c r="I894" s="803"/>
      <c r="J894" s="804"/>
      <c r="K894" s="805" t="e">
        <f t="shared" si="185"/>
        <v>#REF!</v>
      </c>
      <c r="L894" s="806" t="e">
        <f>K894/$K$1197</f>
        <v>#REF!</v>
      </c>
      <c r="M894" s="401"/>
      <c r="N894" s="378"/>
      <c r="O894" s="378"/>
    </row>
    <row r="895" spans="1:15" ht="25.5">
      <c r="B895" s="799">
        <v>9202</v>
      </c>
      <c r="C895" s="800" t="s">
        <v>1290</v>
      </c>
      <c r="D895" s="799" t="s">
        <v>519</v>
      </c>
      <c r="E895" s="799">
        <v>1</v>
      </c>
      <c r="F895" s="801">
        <v>503446</v>
      </c>
      <c r="G895" s="802">
        <v>503446</v>
      </c>
      <c r="H895" s="803"/>
      <c r="I895" s="803"/>
      <c r="J895" s="807"/>
      <c r="K895" s="805" t="e">
        <f t="shared" si="185"/>
        <v>#REF!</v>
      </c>
      <c r="L895" s="806" t="e">
        <f>K895/$K$1197</f>
        <v>#REF!</v>
      </c>
      <c r="M895" s="392"/>
      <c r="N895" s="378"/>
      <c r="O895" s="378"/>
    </row>
    <row r="896" spans="1:15" ht="45">
      <c r="A896" s="836" t="e">
        <f>VLOOKUP(B896,#REF!,1,0)-B896</f>
        <v>#REF!</v>
      </c>
      <c r="B896" s="795">
        <v>6032</v>
      </c>
      <c r="C896" s="796" t="s">
        <v>1291</v>
      </c>
      <c r="D896" s="795" t="s">
        <v>519</v>
      </c>
      <c r="E896" s="795"/>
      <c r="F896" s="795"/>
      <c r="G896" s="797">
        <v>559374</v>
      </c>
      <c r="H896" s="798">
        <f>SUM(G897:G900)</f>
        <v>559374</v>
      </c>
      <c r="I896" s="798">
        <f>+G896-H896</f>
        <v>0</v>
      </c>
      <c r="J896" s="1753" t="e">
        <f>SUMIF(#REF!,B896,#REF!)</f>
        <v>#REF!</v>
      </c>
      <c r="K896" s="1754"/>
      <c r="L896" s="1755"/>
      <c r="M896" s="1756" t="e">
        <f>+G896*J896</f>
        <v>#REF!</v>
      </c>
      <c r="N896" s="863"/>
      <c r="O896" s="864"/>
    </row>
    <row r="897" spans="1:15" ht="25.5">
      <c r="B897" s="799">
        <v>3875</v>
      </c>
      <c r="C897" s="800" t="s">
        <v>1287</v>
      </c>
      <c r="D897" s="799" t="s">
        <v>904</v>
      </c>
      <c r="E897" s="799">
        <v>5.0500001758337E-2</v>
      </c>
      <c r="F897" s="801">
        <v>487147</v>
      </c>
      <c r="G897" s="802">
        <v>24601</v>
      </c>
      <c r="H897" s="803"/>
      <c r="I897" s="803"/>
      <c r="J897" s="804"/>
      <c r="K897" s="805" t="e">
        <f>G897*$J$896</f>
        <v>#REF!</v>
      </c>
      <c r="L897" s="806" t="e">
        <f>K897/$K$1197</f>
        <v>#REF!</v>
      </c>
      <c r="M897" s="401"/>
      <c r="N897" s="378"/>
      <c r="O897" s="378"/>
    </row>
    <row r="898" spans="1:15" ht="15">
      <c r="B898" s="799">
        <v>4278</v>
      </c>
      <c r="C898" s="800" t="s">
        <v>896</v>
      </c>
      <c r="D898" s="799" t="s">
        <v>897</v>
      </c>
      <c r="E898" s="799">
        <v>1.5384999513626001</v>
      </c>
      <c r="F898" s="801">
        <v>19843</v>
      </c>
      <c r="G898" s="802">
        <v>30529</v>
      </c>
      <c r="H898" s="798"/>
      <c r="I898" s="798"/>
      <c r="J898" s="866"/>
      <c r="K898" s="805" t="e">
        <f t="shared" ref="K898:K900" si="186">G898*$J$896</f>
        <v>#REF!</v>
      </c>
      <c r="L898" s="806" t="e">
        <f>K898/$K$1197</f>
        <v>#REF!</v>
      </c>
      <c r="M898" s="867"/>
      <c r="N898" s="378"/>
      <c r="O898" s="378"/>
    </row>
    <row r="899" spans="1:15">
      <c r="B899" s="799">
        <v>6092</v>
      </c>
      <c r="C899" s="800" t="s">
        <v>898</v>
      </c>
      <c r="D899" s="799" t="s">
        <v>899</v>
      </c>
      <c r="E899" s="799">
        <v>0.39899998903274497</v>
      </c>
      <c r="F899" s="801">
        <v>2000</v>
      </c>
      <c r="G899" s="802">
        <v>798</v>
      </c>
      <c r="H899" s="803"/>
      <c r="I899" s="803"/>
      <c r="J899" s="804"/>
      <c r="K899" s="805" t="e">
        <f t="shared" si="186"/>
        <v>#REF!</v>
      </c>
      <c r="L899" s="806" t="e">
        <f>K899/$K$1197</f>
        <v>#REF!</v>
      </c>
      <c r="M899" s="401"/>
      <c r="N899" s="378"/>
      <c r="O899" s="378"/>
    </row>
    <row r="900" spans="1:15" ht="25.5">
      <c r="B900" s="799">
        <v>9203</v>
      </c>
      <c r="C900" s="800" t="s">
        <v>1292</v>
      </c>
      <c r="D900" s="799" t="s">
        <v>519</v>
      </c>
      <c r="E900" s="799">
        <v>1</v>
      </c>
      <c r="F900" s="801">
        <v>503446</v>
      </c>
      <c r="G900" s="802">
        <v>503446</v>
      </c>
      <c r="H900" s="803"/>
      <c r="I900" s="803"/>
      <c r="J900" s="807"/>
      <c r="K900" s="805" t="e">
        <f t="shared" si="186"/>
        <v>#REF!</v>
      </c>
      <c r="L900" s="806" t="e">
        <f>K900/$K$1197</f>
        <v>#REF!</v>
      </c>
      <c r="M900" s="392"/>
      <c r="N900" s="378"/>
      <c r="O900" s="378"/>
    </row>
    <row r="901" spans="1:15" ht="30">
      <c r="A901" s="836" t="e">
        <f>VLOOKUP(B901,#REF!,1,0)-B901</f>
        <v>#REF!</v>
      </c>
      <c r="B901" s="795">
        <v>6034</v>
      </c>
      <c r="C901" s="796" t="s">
        <v>1293</v>
      </c>
      <c r="D901" s="795" t="s">
        <v>519</v>
      </c>
      <c r="E901" s="795"/>
      <c r="F901" s="795"/>
      <c r="G901" s="797">
        <v>461166</v>
      </c>
      <c r="H901" s="798">
        <f>SUM(G902:G905)</f>
        <v>461166</v>
      </c>
      <c r="I901" s="798">
        <f>+G901-H901</f>
        <v>0</v>
      </c>
      <c r="J901" s="1753" t="e">
        <f>SUMIF(#REF!,B901,#REF!)</f>
        <v>#REF!</v>
      </c>
      <c r="K901" s="1754"/>
      <c r="L901" s="1755"/>
      <c r="M901" s="1756" t="e">
        <f>+G901*J901</f>
        <v>#REF!</v>
      </c>
      <c r="N901" s="863"/>
      <c r="O901" s="864"/>
    </row>
    <row r="902" spans="1:15" ht="25.5">
      <c r="B902" s="799">
        <v>3875</v>
      </c>
      <c r="C902" s="800" t="s">
        <v>1287</v>
      </c>
      <c r="D902" s="799" t="s">
        <v>904</v>
      </c>
      <c r="E902" s="799">
        <v>5.0500001758337E-2</v>
      </c>
      <c r="F902" s="801">
        <v>487147</v>
      </c>
      <c r="G902" s="802">
        <v>24601</v>
      </c>
      <c r="H902" s="803"/>
      <c r="I902" s="803"/>
      <c r="J902" s="804"/>
      <c r="K902" s="805" t="e">
        <f>G902*$J$901</f>
        <v>#REF!</v>
      </c>
      <c r="L902" s="806" t="e">
        <f>K902/$K$1197</f>
        <v>#REF!</v>
      </c>
      <c r="M902" s="401"/>
      <c r="N902" s="378"/>
      <c r="O902" s="378"/>
    </row>
    <row r="903" spans="1:15" ht="15">
      <c r="B903" s="799">
        <v>4278</v>
      </c>
      <c r="C903" s="800" t="s">
        <v>896</v>
      </c>
      <c r="D903" s="799" t="s">
        <v>897</v>
      </c>
      <c r="E903" s="799">
        <v>1.5384999513626001</v>
      </c>
      <c r="F903" s="801">
        <v>19843</v>
      </c>
      <c r="G903" s="802">
        <v>30529</v>
      </c>
      <c r="H903" s="798"/>
      <c r="I903" s="798"/>
      <c r="J903" s="866"/>
      <c r="K903" s="805" t="e">
        <f t="shared" ref="K903:K905" si="187">G903*$J$901</f>
        <v>#REF!</v>
      </c>
      <c r="L903" s="806" t="e">
        <f>K903/$K$1197</f>
        <v>#REF!</v>
      </c>
      <c r="M903" s="867"/>
      <c r="N903" s="378"/>
      <c r="O903" s="378"/>
    </row>
    <row r="904" spans="1:15">
      <c r="B904" s="799">
        <v>6092</v>
      </c>
      <c r="C904" s="800" t="s">
        <v>898</v>
      </c>
      <c r="D904" s="799" t="s">
        <v>899</v>
      </c>
      <c r="E904" s="799">
        <v>0.39899998903274497</v>
      </c>
      <c r="F904" s="801">
        <v>2000</v>
      </c>
      <c r="G904" s="802">
        <v>798</v>
      </c>
      <c r="H904" s="803"/>
      <c r="I904" s="803"/>
      <c r="J904" s="804"/>
      <c r="K904" s="805" t="e">
        <f t="shared" si="187"/>
        <v>#REF!</v>
      </c>
      <c r="L904" s="806" t="e">
        <f>K904/$K$1197</f>
        <v>#REF!</v>
      </c>
      <c r="M904" s="401"/>
      <c r="N904" s="378"/>
      <c r="O904" s="378"/>
    </row>
    <row r="905" spans="1:15" ht="25.5">
      <c r="B905" s="799">
        <v>9184</v>
      </c>
      <c r="C905" s="800" t="s">
        <v>1294</v>
      </c>
      <c r="D905" s="799" t="s">
        <v>519</v>
      </c>
      <c r="E905" s="799">
        <v>1</v>
      </c>
      <c r="F905" s="801">
        <v>405238</v>
      </c>
      <c r="G905" s="802">
        <v>405238</v>
      </c>
      <c r="H905" s="803"/>
      <c r="I905" s="803"/>
      <c r="J905" s="807"/>
      <c r="K905" s="805" t="e">
        <f t="shared" si="187"/>
        <v>#REF!</v>
      </c>
      <c r="L905" s="806" t="e">
        <f>K905/$K$1197</f>
        <v>#REF!</v>
      </c>
      <c r="M905" s="392"/>
      <c r="N905" s="378"/>
      <c r="O905" s="378"/>
    </row>
    <row r="906" spans="1:15" ht="45">
      <c r="A906" s="836" t="e">
        <f>VLOOKUP(B906,#REF!,1,0)-B906</f>
        <v>#REF!</v>
      </c>
      <c r="B906" s="795">
        <v>6041</v>
      </c>
      <c r="C906" s="796" t="s">
        <v>1295</v>
      </c>
      <c r="D906" s="795" t="s">
        <v>519</v>
      </c>
      <c r="E906" s="795"/>
      <c r="F906" s="795"/>
      <c r="G906" s="797">
        <v>4859405</v>
      </c>
      <c r="H906" s="798">
        <f>SUM(G907:G910)</f>
        <v>4859405</v>
      </c>
      <c r="I906" s="798">
        <f>+G906-H906</f>
        <v>0</v>
      </c>
      <c r="J906" s="1753" t="e">
        <f>SUMIF(#REF!,B906,#REF!)</f>
        <v>#REF!</v>
      </c>
      <c r="K906" s="1754"/>
      <c r="L906" s="1755"/>
      <c r="M906" s="1756" t="e">
        <f>+G906*J906</f>
        <v>#REF!</v>
      </c>
      <c r="N906" s="378"/>
      <c r="O906" s="378"/>
    </row>
    <row r="907" spans="1:15">
      <c r="B907" s="799">
        <v>4273</v>
      </c>
      <c r="C907" s="800" t="s">
        <v>1050</v>
      </c>
      <c r="D907" s="799" t="s">
        <v>907</v>
      </c>
      <c r="E907" s="799">
        <v>0.51044999999999996</v>
      </c>
      <c r="F907" s="801">
        <v>155437</v>
      </c>
      <c r="G907" s="802">
        <v>79343</v>
      </c>
      <c r="H907" s="803"/>
      <c r="I907" s="803"/>
      <c r="J907" s="804"/>
      <c r="K907" s="805" t="e">
        <f>G907*$J$906</f>
        <v>#REF!</v>
      </c>
      <c r="L907" s="806" t="e">
        <f>K907/$K$1197</f>
        <v>#REF!</v>
      </c>
      <c r="M907" s="401"/>
      <c r="N907" s="378"/>
      <c r="O907" s="378"/>
    </row>
    <row r="908" spans="1:15">
      <c r="B908" s="799">
        <v>6092</v>
      </c>
      <c r="C908" s="800" t="s">
        <v>898</v>
      </c>
      <c r="D908" s="799" t="s">
        <v>899</v>
      </c>
      <c r="E908" s="799">
        <v>1.0379999876022299</v>
      </c>
      <c r="F908" s="801">
        <v>2000</v>
      </c>
      <c r="G908" s="802">
        <v>2076</v>
      </c>
      <c r="H908" s="803"/>
      <c r="I908" s="803"/>
      <c r="J908" s="804"/>
      <c r="K908" s="805" t="e">
        <f t="shared" ref="K908:K910" si="188">G908*$J$906</f>
        <v>#REF!</v>
      </c>
      <c r="L908" s="806" t="e">
        <f>K908/$K$1197</f>
        <v>#REF!</v>
      </c>
      <c r="M908" s="401"/>
      <c r="N908" s="378"/>
      <c r="O908" s="378"/>
    </row>
    <row r="909" spans="1:15" ht="38.25">
      <c r="B909" s="799">
        <v>7146</v>
      </c>
      <c r="C909" s="800" t="s">
        <v>1296</v>
      </c>
      <c r="D909" s="799" t="s">
        <v>897</v>
      </c>
      <c r="E909" s="799">
        <v>2</v>
      </c>
      <c r="F909" s="801">
        <v>80859</v>
      </c>
      <c r="G909" s="802">
        <v>161718</v>
      </c>
      <c r="H909" s="803"/>
      <c r="I909" s="803"/>
      <c r="J909" s="804"/>
      <c r="K909" s="805" t="e">
        <f t="shared" si="188"/>
        <v>#REF!</v>
      </c>
      <c r="L909" s="806" t="e">
        <f>K909/$K$1197</f>
        <v>#REF!</v>
      </c>
      <c r="M909" s="401"/>
      <c r="N909" s="378"/>
      <c r="O909" s="378"/>
    </row>
    <row r="910" spans="1:15" ht="38.25">
      <c r="B910" s="799">
        <v>9194</v>
      </c>
      <c r="C910" s="800" t="s">
        <v>1297</v>
      </c>
      <c r="D910" s="799" t="s">
        <v>519</v>
      </c>
      <c r="E910" s="799">
        <v>1</v>
      </c>
      <c r="F910" s="801">
        <v>4616268</v>
      </c>
      <c r="G910" s="802">
        <v>4616268</v>
      </c>
      <c r="H910" s="803"/>
      <c r="I910" s="803"/>
      <c r="J910" s="804"/>
      <c r="K910" s="805" t="e">
        <f t="shared" si="188"/>
        <v>#REF!</v>
      </c>
      <c r="L910" s="806" t="e">
        <f>K910/$K$1197</f>
        <v>#REF!</v>
      </c>
      <c r="M910" s="401"/>
      <c r="N910" s="378"/>
      <c r="O910" s="378"/>
    </row>
    <row r="911" spans="1:15" ht="60">
      <c r="A911" s="836" t="e">
        <f>VLOOKUP(B911,#REF!,1,0)-B911</f>
        <v>#REF!</v>
      </c>
      <c r="B911" s="795">
        <v>6047</v>
      </c>
      <c r="C911" s="796" t="s">
        <v>1298</v>
      </c>
      <c r="D911" s="795" t="s">
        <v>777</v>
      </c>
      <c r="E911" s="795"/>
      <c r="F911" s="795"/>
      <c r="G911" s="797">
        <v>293189</v>
      </c>
      <c r="H911" s="798">
        <f>SUM(G912:G923)</f>
        <v>293189</v>
      </c>
      <c r="I911" s="798">
        <f>+G911-H911</f>
        <v>0</v>
      </c>
      <c r="J911" s="1753" t="e">
        <f>SUMIF(#REF!,B911,#REF!)</f>
        <v>#REF!</v>
      </c>
      <c r="K911" s="1754"/>
      <c r="L911" s="1755"/>
      <c r="M911" s="1756" t="e">
        <f>+G911*J911</f>
        <v>#REF!</v>
      </c>
      <c r="N911" s="863"/>
      <c r="O911" s="864"/>
    </row>
    <row r="912" spans="1:15" ht="15">
      <c r="B912" s="799">
        <v>1515</v>
      </c>
      <c r="C912" s="800" t="s">
        <v>1063</v>
      </c>
      <c r="D912" s="799" t="s">
        <v>1064</v>
      </c>
      <c r="E912" s="799">
        <v>50</v>
      </c>
      <c r="F912" s="801">
        <v>1071</v>
      </c>
      <c r="G912" s="802">
        <v>53550</v>
      </c>
      <c r="H912" s="798"/>
      <c r="I912" s="798"/>
      <c r="J912" s="866"/>
      <c r="K912" s="875" t="e">
        <f>G912*$J$911</f>
        <v>#REF!</v>
      </c>
      <c r="L912" s="806" t="e">
        <f t="shared" ref="L912:L923" si="189">K912/$K$1197</f>
        <v>#REF!</v>
      </c>
      <c r="M912" s="867"/>
      <c r="N912" s="378"/>
      <c r="O912" s="378"/>
    </row>
    <row r="913" spans="1:15" ht="51">
      <c r="B913" s="799">
        <v>3017</v>
      </c>
      <c r="C913" s="800" t="s">
        <v>910</v>
      </c>
      <c r="D913" s="799" t="s">
        <v>904</v>
      </c>
      <c r="E913" s="799">
        <v>0.129999995231628</v>
      </c>
      <c r="F913" s="801">
        <v>37721</v>
      </c>
      <c r="G913" s="802">
        <v>4904</v>
      </c>
      <c r="H913" s="803"/>
      <c r="I913" s="803"/>
      <c r="J913" s="804"/>
      <c r="K913" s="875" t="e">
        <f t="shared" ref="K913:K923" si="190">G913*$J$911</f>
        <v>#REF!</v>
      </c>
      <c r="L913" s="806" t="e">
        <f t="shared" si="189"/>
        <v>#REF!</v>
      </c>
      <c r="M913" s="401"/>
      <c r="N913" s="378"/>
      <c r="O913" s="378"/>
    </row>
    <row r="914" spans="1:15" ht="51">
      <c r="B914" s="799">
        <v>3811</v>
      </c>
      <c r="C914" s="800" t="s">
        <v>1299</v>
      </c>
      <c r="D914" s="799" t="s">
        <v>928</v>
      </c>
      <c r="E914" s="799">
        <v>0.74980002641677801</v>
      </c>
      <c r="F914" s="801">
        <v>2385</v>
      </c>
      <c r="G914" s="802">
        <v>1789</v>
      </c>
      <c r="H914" s="798"/>
      <c r="I914" s="798"/>
      <c r="J914" s="866"/>
      <c r="K914" s="875" t="e">
        <f t="shared" si="190"/>
        <v>#REF!</v>
      </c>
      <c r="L914" s="806" t="e">
        <f t="shared" si="189"/>
        <v>#REF!</v>
      </c>
      <c r="M914" s="867"/>
      <c r="N914" s="378"/>
      <c r="O914" s="378"/>
    </row>
    <row r="915" spans="1:15">
      <c r="B915" s="799">
        <v>4286</v>
      </c>
      <c r="C915" s="800" t="s">
        <v>1065</v>
      </c>
      <c r="D915" s="799" t="s">
        <v>907</v>
      </c>
      <c r="E915" s="799">
        <v>5.6149499999999998E-2</v>
      </c>
      <c r="F915" s="801">
        <v>657475</v>
      </c>
      <c r="G915" s="802">
        <v>36917</v>
      </c>
      <c r="H915" s="803"/>
      <c r="I915" s="803"/>
      <c r="J915" s="804"/>
      <c r="K915" s="875" t="e">
        <f t="shared" si="190"/>
        <v>#REF!</v>
      </c>
      <c r="L915" s="806" t="e">
        <f t="shared" si="189"/>
        <v>#REF!</v>
      </c>
      <c r="M915" s="401"/>
      <c r="N915" s="378"/>
      <c r="O915" s="378"/>
    </row>
    <row r="916" spans="1:15">
      <c r="B916" s="799">
        <v>4288</v>
      </c>
      <c r="C916" s="800" t="s">
        <v>1300</v>
      </c>
      <c r="D916" s="799" t="s">
        <v>907</v>
      </c>
      <c r="E916" s="799">
        <v>2.55225E-2</v>
      </c>
      <c r="F916" s="801">
        <v>282881</v>
      </c>
      <c r="G916" s="802">
        <v>7220</v>
      </c>
      <c r="H916" s="803"/>
      <c r="I916" s="803"/>
      <c r="J916" s="804"/>
      <c r="K916" s="875" t="e">
        <f t="shared" si="190"/>
        <v>#REF!</v>
      </c>
      <c r="L916" s="806" t="e">
        <f t="shared" si="189"/>
        <v>#REF!</v>
      </c>
      <c r="M916" s="401"/>
      <c r="N916" s="378"/>
      <c r="O916" s="378"/>
    </row>
    <row r="917" spans="1:15">
      <c r="B917" s="799">
        <v>6092</v>
      </c>
      <c r="C917" s="800" t="s">
        <v>898</v>
      </c>
      <c r="D917" s="799" t="s">
        <v>899</v>
      </c>
      <c r="E917" s="799">
        <v>4</v>
      </c>
      <c r="F917" s="801">
        <v>2000</v>
      </c>
      <c r="G917" s="802">
        <v>8000</v>
      </c>
      <c r="H917" s="803"/>
      <c r="I917" s="803"/>
      <c r="J917" s="804"/>
      <c r="K917" s="875" t="e">
        <f t="shared" si="190"/>
        <v>#REF!</v>
      </c>
      <c r="L917" s="806" t="e">
        <f t="shared" si="189"/>
        <v>#REF!</v>
      </c>
      <c r="M917" s="401"/>
      <c r="N917" s="378"/>
      <c r="O917" s="378"/>
    </row>
    <row r="918" spans="1:15">
      <c r="B918" s="799">
        <v>6914</v>
      </c>
      <c r="C918" s="800" t="s">
        <v>1043</v>
      </c>
      <c r="D918" s="799" t="s">
        <v>973</v>
      </c>
      <c r="E918" s="799">
        <v>0.31999999284744302</v>
      </c>
      <c r="F918" s="801">
        <v>7697</v>
      </c>
      <c r="G918" s="802">
        <v>2464</v>
      </c>
      <c r="H918" s="803"/>
      <c r="I918" s="803"/>
      <c r="J918" s="804"/>
      <c r="K918" s="875" t="e">
        <f t="shared" si="190"/>
        <v>#REF!</v>
      </c>
      <c r="L918" s="806" t="e">
        <f t="shared" si="189"/>
        <v>#REF!</v>
      </c>
      <c r="M918" s="401"/>
      <c r="N918" s="378"/>
      <c r="O918" s="378"/>
    </row>
    <row r="919" spans="1:15" ht="25.5">
      <c r="B919" s="799">
        <v>7596</v>
      </c>
      <c r="C919" s="800" t="s">
        <v>1044</v>
      </c>
      <c r="D919" s="799" t="s">
        <v>924</v>
      </c>
      <c r="E919" s="799">
        <v>0.104999996721745</v>
      </c>
      <c r="F919" s="801">
        <v>43344</v>
      </c>
      <c r="G919" s="802">
        <v>4552</v>
      </c>
      <c r="H919" s="803"/>
      <c r="I919" s="803"/>
      <c r="J919" s="804"/>
      <c r="K919" s="875" t="e">
        <f t="shared" si="190"/>
        <v>#REF!</v>
      </c>
      <c r="L919" s="806" t="e">
        <f t="shared" si="189"/>
        <v>#REF!</v>
      </c>
      <c r="M919" s="401"/>
      <c r="N919" s="378"/>
      <c r="O919" s="378"/>
    </row>
    <row r="920" spans="1:15">
      <c r="B920" s="799">
        <v>7968</v>
      </c>
      <c r="C920" s="800" t="s">
        <v>1301</v>
      </c>
      <c r="D920" s="799" t="s">
        <v>519</v>
      </c>
      <c r="E920" s="799">
        <v>0.20000000298023199</v>
      </c>
      <c r="F920" s="801">
        <v>380000</v>
      </c>
      <c r="G920" s="802">
        <v>76001</v>
      </c>
      <c r="H920" s="803"/>
      <c r="I920" s="803"/>
      <c r="J920" s="804"/>
      <c r="K920" s="875" t="e">
        <f t="shared" si="190"/>
        <v>#REF!</v>
      </c>
      <c r="L920" s="806" t="e">
        <f t="shared" si="189"/>
        <v>#REF!</v>
      </c>
      <c r="M920" s="401"/>
      <c r="N920" s="378"/>
      <c r="O920" s="378"/>
    </row>
    <row r="921" spans="1:15">
      <c r="B921" s="799">
        <v>7970</v>
      </c>
      <c r="C921" s="800" t="s">
        <v>1302</v>
      </c>
      <c r="D921" s="799" t="s">
        <v>777</v>
      </c>
      <c r="E921" s="799">
        <v>1.0299999713897701</v>
      </c>
      <c r="F921" s="801">
        <v>4312</v>
      </c>
      <c r="G921" s="802">
        <v>4442</v>
      </c>
      <c r="H921" s="803"/>
      <c r="I921" s="803"/>
      <c r="J921" s="804"/>
      <c r="K921" s="875" t="e">
        <f t="shared" si="190"/>
        <v>#REF!</v>
      </c>
      <c r="L921" s="806" t="e">
        <f t="shared" si="189"/>
        <v>#REF!</v>
      </c>
      <c r="M921" s="401"/>
      <c r="N921" s="378"/>
      <c r="O921" s="378"/>
    </row>
    <row r="922" spans="1:15" ht="38.25">
      <c r="B922" s="799">
        <v>8524</v>
      </c>
      <c r="C922" s="800" t="s">
        <v>1303</v>
      </c>
      <c r="D922" s="799" t="s">
        <v>519</v>
      </c>
      <c r="E922" s="799">
        <v>0.15999999642372101</v>
      </c>
      <c r="F922" s="801">
        <v>55900</v>
      </c>
      <c r="G922" s="802">
        <v>8944</v>
      </c>
      <c r="H922" s="803"/>
      <c r="I922" s="803"/>
      <c r="J922" s="804"/>
      <c r="K922" s="875" t="e">
        <f t="shared" si="190"/>
        <v>#REF!</v>
      </c>
      <c r="L922" s="806" t="e">
        <f t="shared" si="189"/>
        <v>#REF!</v>
      </c>
      <c r="M922" s="401"/>
      <c r="N922" s="378"/>
      <c r="O922" s="378"/>
    </row>
    <row r="923" spans="1:15" ht="15">
      <c r="B923" s="799">
        <v>9197</v>
      </c>
      <c r="C923" s="800" t="s">
        <v>1304</v>
      </c>
      <c r="D923" s="799" t="s">
        <v>904</v>
      </c>
      <c r="E923" s="799">
        <v>0.104999996721745</v>
      </c>
      <c r="F923" s="801">
        <v>803866</v>
      </c>
      <c r="G923" s="802">
        <v>84406</v>
      </c>
      <c r="H923" s="798"/>
      <c r="I923" s="798"/>
      <c r="J923" s="869"/>
      <c r="K923" s="876" t="e">
        <f t="shared" si="190"/>
        <v>#REF!</v>
      </c>
      <c r="L923" s="874" t="e">
        <f t="shared" si="189"/>
        <v>#REF!</v>
      </c>
      <c r="M923" s="870"/>
      <c r="N923" s="378"/>
      <c r="O923" s="378"/>
    </row>
    <row r="924" spans="1:15" ht="45">
      <c r="A924" s="836" t="e">
        <f>VLOOKUP(B924,#REF!,1,0)-B924</f>
        <v>#REF!</v>
      </c>
      <c r="B924" s="795">
        <v>6086</v>
      </c>
      <c r="C924" s="796" t="s">
        <v>1305</v>
      </c>
      <c r="D924" s="795" t="s">
        <v>519</v>
      </c>
      <c r="E924" s="795"/>
      <c r="F924" s="795"/>
      <c r="G924" s="797">
        <v>13426</v>
      </c>
      <c r="H924" s="798">
        <f>SUM(G925:G928)</f>
        <v>13426</v>
      </c>
      <c r="I924" s="798">
        <f>+G924-H924</f>
        <v>0</v>
      </c>
      <c r="J924" s="1753" t="e">
        <f>SUMIF(#REF!,B924,#REF!)</f>
        <v>#REF!</v>
      </c>
      <c r="K924" s="1754"/>
      <c r="L924" s="1755"/>
      <c r="M924" s="1756" t="e">
        <f>+G924*J924</f>
        <v>#REF!</v>
      </c>
      <c r="N924" s="863"/>
      <c r="O924" s="864"/>
    </row>
    <row r="925" spans="1:15" ht="15">
      <c r="B925" s="799">
        <v>7979</v>
      </c>
      <c r="C925" s="800" t="s">
        <v>1306</v>
      </c>
      <c r="D925" s="799" t="s">
        <v>519</v>
      </c>
      <c r="E925" s="799">
        <v>1E-4</v>
      </c>
      <c r="F925" s="801">
        <v>69900</v>
      </c>
      <c r="G925" s="802">
        <v>7</v>
      </c>
      <c r="H925" s="798"/>
      <c r="I925" s="798"/>
      <c r="J925" s="866"/>
      <c r="K925" s="875" t="e">
        <f>G925*$J$924</f>
        <v>#REF!</v>
      </c>
      <c r="L925" s="806" t="e">
        <f>K925/$K$1197</f>
        <v>#REF!</v>
      </c>
      <c r="M925" s="867"/>
      <c r="N925" s="378"/>
      <c r="O925" s="378"/>
    </row>
    <row r="926" spans="1:15" ht="63.75">
      <c r="B926" s="799">
        <v>8297</v>
      </c>
      <c r="C926" s="800" t="s">
        <v>1307</v>
      </c>
      <c r="D926" s="799" t="s">
        <v>924</v>
      </c>
      <c r="E926" s="799">
        <v>2.8999999165535001E-2</v>
      </c>
      <c r="F926" s="801">
        <v>242000</v>
      </c>
      <c r="G926" s="802">
        <v>7018</v>
      </c>
      <c r="H926" s="798"/>
      <c r="I926" s="798"/>
      <c r="J926" s="866"/>
      <c r="K926" s="875" t="e">
        <f t="shared" ref="K926:K928" si="191">G926*$J$924</f>
        <v>#REF!</v>
      </c>
      <c r="L926" s="806" t="e">
        <f>K926/$K$1197</f>
        <v>#REF!</v>
      </c>
      <c r="M926" s="867"/>
      <c r="N926" s="378"/>
      <c r="O926" s="378"/>
    </row>
    <row r="927" spans="1:15" ht="15">
      <c r="B927" s="799">
        <v>9253</v>
      </c>
      <c r="C927" s="800" t="s">
        <v>1308</v>
      </c>
      <c r="D927" s="799" t="s">
        <v>519</v>
      </c>
      <c r="E927" s="799">
        <v>1.00000004749745E-3</v>
      </c>
      <c r="F927" s="801">
        <v>230853</v>
      </c>
      <c r="G927" s="802">
        <v>231</v>
      </c>
      <c r="H927" s="798"/>
      <c r="I927" s="798"/>
      <c r="J927" s="866"/>
      <c r="K927" s="875" t="e">
        <f t="shared" si="191"/>
        <v>#REF!</v>
      </c>
      <c r="L927" s="806" t="e">
        <f>K927/$K$1197</f>
        <v>#REF!</v>
      </c>
      <c r="M927" s="867"/>
      <c r="N927" s="378"/>
      <c r="O927" s="378"/>
    </row>
    <row r="928" spans="1:15" ht="25.5">
      <c r="B928" s="799">
        <v>9254</v>
      </c>
      <c r="C928" s="800" t="s">
        <v>1309</v>
      </c>
      <c r="D928" s="799" t="s">
        <v>907</v>
      </c>
      <c r="E928" s="799">
        <v>2.919774E-2</v>
      </c>
      <c r="F928" s="801">
        <v>211300</v>
      </c>
      <c r="G928" s="802">
        <v>6170</v>
      </c>
      <c r="H928" s="798"/>
      <c r="I928" s="798"/>
      <c r="J928" s="869"/>
      <c r="K928" s="876" t="e">
        <f t="shared" si="191"/>
        <v>#REF!</v>
      </c>
      <c r="L928" s="874" t="e">
        <f>K928/$K$1197</f>
        <v>#REF!</v>
      </c>
      <c r="M928" s="870"/>
      <c r="N928" s="378"/>
      <c r="O928" s="378"/>
    </row>
    <row r="929" spans="1:15" ht="30">
      <c r="A929" s="836" t="e">
        <f>VLOOKUP(B929,#REF!,1,0)-B929</f>
        <v>#REF!</v>
      </c>
      <c r="B929" s="795">
        <v>6087</v>
      </c>
      <c r="C929" s="796" t="s">
        <v>1310</v>
      </c>
      <c r="D929" s="795" t="s">
        <v>519</v>
      </c>
      <c r="E929" s="795"/>
      <c r="F929" s="795"/>
      <c r="G929" s="797">
        <v>12435</v>
      </c>
      <c r="H929" s="798">
        <f>SUM(G930:G932)</f>
        <v>12435</v>
      </c>
      <c r="I929" s="798">
        <f>+G929-H929</f>
        <v>0</v>
      </c>
      <c r="J929" s="1753" t="e">
        <f>SUMIF(#REF!,B929,#REF!)</f>
        <v>#REF!</v>
      </c>
      <c r="K929" s="1754"/>
      <c r="L929" s="1755"/>
      <c r="M929" s="1756" t="e">
        <f>+G929*J929</f>
        <v>#REF!</v>
      </c>
      <c r="N929" s="863"/>
      <c r="O929" s="864"/>
    </row>
    <row r="930" spans="1:15" ht="63.75">
      <c r="B930" s="799">
        <v>8297</v>
      </c>
      <c r="C930" s="800" t="s">
        <v>1307</v>
      </c>
      <c r="D930" s="799" t="s">
        <v>924</v>
      </c>
      <c r="E930" s="799">
        <v>2.8999999165535001E-2</v>
      </c>
      <c r="F930" s="801">
        <v>242000</v>
      </c>
      <c r="G930" s="802">
        <v>7018</v>
      </c>
      <c r="H930" s="798"/>
      <c r="I930" s="798"/>
      <c r="J930" s="866"/>
      <c r="K930" s="875" t="e">
        <f>G930*$J$929</f>
        <v>#REF!</v>
      </c>
      <c r="L930" s="806" t="e">
        <f>K930/$K$1197</f>
        <v>#REF!</v>
      </c>
      <c r="M930" s="867"/>
      <c r="N930" s="378"/>
      <c r="O930" s="378"/>
    </row>
    <row r="931" spans="1:15" ht="15">
      <c r="B931" s="799">
        <v>9253</v>
      </c>
      <c r="C931" s="800" t="s">
        <v>1308</v>
      </c>
      <c r="D931" s="799" t="s">
        <v>519</v>
      </c>
      <c r="E931" s="799">
        <v>1E-4</v>
      </c>
      <c r="F931" s="801">
        <v>230853</v>
      </c>
      <c r="G931" s="802">
        <v>24</v>
      </c>
      <c r="H931" s="798"/>
      <c r="I931" s="798"/>
      <c r="J931" s="866"/>
      <c r="K931" s="875" t="e">
        <f t="shared" ref="K931:K932" si="192">G931*$J$929</f>
        <v>#REF!</v>
      </c>
      <c r="L931" s="806" t="e">
        <f>K931/$K$1197</f>
        <v>#REF!</v>
      </c>
      <c r="M931" s="867"/>
      <c r="N931" s="378"/>
      <c r="O931" s="378"/>
    </row>
    <row r="932" spans="1:15" ht="25.5">
      <c r="B932" s="799">
        <v>9254</v>
      </c>
      <c r="C932" s="800" t="s">
        <v>1309</v>
      </c>
      <c r="D932" s="799" t="s">
        <v>907</v>
      </c>
      <c r="E932" s="799">
        <v>2.55225E-2</v>
      </c>
      <c r="F932" s="801">
        <v>211300</v>
      </c>
      <c r="G932" s="802">
        <v>5393</v>
      </c>
      <c r="H932" s="798"/>
      <c r="I932" s="798"/>
      <c r="J932" s="866"/>
      <c r="K932" s="875" t="e">
        <f t="shared" si="192"/>
        <v>#REF!</v>
      </c>
      <c r="L932" s="806" t="e">
        <f>K932/$K$1197</f>
        <v>#REF!</v>
      </c>
      <c r="M932" s="867"/>
      <c r="N932" s="378"/>
      <c r="O932" s="378"/>
    </row>
    <row r="933" spans="1:15" ht="90">
      <c r="A933" s="836" t="e">
        <f>VLOOKUP(B933,#REF!,1,0)-B933</f>
        <v>#REF!</v>
      </c>
      <c r="B933" s="795">
        <v>6091</v>
      </c>
      <c r="C933" s="796" t="s">
        <v>1311</v>
      </c>
      <c r="D933" s="795" t="s">
        <v>519</v>
      </c>
      <c r="E933" s="795"/>
      <c r="F933" s="795"/>
      <c r="G933" s="797">
        <v>1407541</v>
      </c>
      <c r="H933" s="798">
        <f>SUM(G934:G946)</f>
        <v>1407541</v>
      </c>
      <c r="I933" s="798">
        <f>+G933-H933</f>
        <v>0</v>
      </c>
      <c r="J933" s="1753" t="e">
        <f>SUMIF(#REF!,B933,#REF!)</f>
        <v>#REF!</v>
      </c>
      <c r="K933" s="1754"/>
      <c r="L933" s="1755"/>
      <c r="M933" s="1756" t="e">
        <f>+G933*J933</f>
        <v>#REF!</v>
      </c>
      <c r="N933" s="863"/>
      <c r="O933" s="864"/>
    </row>
    <row r="934" spans="1:15">
      <c r="B934" s="799">
        <v>366</v>
      </c>
      <c r="C934" s="800" t="s">
        <v>1103</v>
      </c>
      <c r="D934" s="799" t="s">
        <v>904</v>
      </c>
      <c r="E934" s="799">
        <v>3.5000000000000003E-2</v>
      </c>
      <c r="F934" s="801">
        <v>525980</v>
      </c>
      <c r="G934" s="802">
        <v>18410</v>
      </c>
      <c r="H934" s="803"/>
      <c r="I934" s="803"/>
      <c r="J934" s="804"/>
      <c r="K934" s="805" t="e">
        <f>G934*$J$933</f>
        <v>#REF!</v>
      </c>
      <c r="L934" s="806" t="e">
        <f t="shared" ref="L934:L946" si="193">K934/$K$1197</f>
        <v>#REF!</v>
      </c>
      <c r="M934" s="401"/>
      <c r="N934" s="378"/>
      <c r="O934" s="378"/>
    </row>
    <row r="935" spans="1:15">
      <c r="B935" s="799">
        <v>1794</v>
      </c>
      <c r="C935" s="800" t="s">
        <v>972</v>
      </c>
      <c r="D935" s="799" t="s">
        <v>973</v>
      </c>
      <c r="E935" s="799">
        <v>1</v>
      </c>
      <c r="F935" s="801">
        <v>6307</v>
      </c>
      <c r="G935" s="802">
        <v>6307</v>
      </c>
      <c r="H935" s="803"/>
      <c r="I935" s="803"/>
      <c r="J935" s="804"/>
      <c r="K935" s="805" t="e">
        <f t="shared" ref="K935:K946" si="194">G935*$J$933</f>
        <v>#REF!</v>
      </c>
      <c r="L935" s="806" t="e">
        <f t="shared" si="193"/>
        <v>#REF!</v>
      </c>
      <c r="M935" s="401"/>
      <c r="N935" s="378"/>
      <c r="O935" s="378"/>
    </row>
    <row r="936" spans="1:15">
      <c r="B936" s="799">
        <v>2798</v>
      </c>
      <c r="C936" s="800" t="s">
        <v>989</v>
      </c>
      <c r="D936" s="799" t="s">
        <v>519</v>
      </c>
      <c r="E936" s="799">
        <v>168</v>
      </c>
      <c r="F936" s="801">
        <v>590</v>
      </c>
      <c r="G936" s="802">
        <v>99120</v>
      </c>
      <c r="H936" s="803"/>
      <c r="I936" s="803"/>
      <c r="J936" s="804"/>
      <c r="K936" s="805" t="e">
        <f t="shared" si="194"/>
        <v>#REF!</v>
      </c>
      <c r="L936" s="806" t="e">
        <f t="shared" si="193"/>
        <v>#REF!</v>
      </c>
      <c r="M936" s="401"/>
      <c r="N936" s="378"/>
      <c r="O936" s="378"/>
    </row>
    <row r="937" spans="1:15" ht="25.5">
      <c r="B937" s="799">
        <v>3465</v>
      </c>
      <c r="C937" s="800" t="s">
        <v>1217</v>
      </c>
      <c r="D937" s="799" t="s">
        <v>904</v>
      </c>
      <c r="E937" s="799">
        <v>0.28999999999999998</v>
      </c>
      <c r="F937" s="801">
        <v>490352</v>
      </c>
      <c r="G937" s="802">
        <v>142203</v>
      </c>
      <c r="H937" s="803"/>
      <c r="I937" s="803"/>
      <c r="J937" s="804"/>
      <c r="K937" s="805" t="e">
        <f t="shared" si="194"/>
        <v>#REF!</v>
      </c>
      <c r="L937" s="806" t="e">
        <f t="shared" si="193"/>
        <v>#REF!</v>
      </c>
      <c r="M937" s="401"/>
      <c r="N937" s="378"/>
      <c r="O937" s="378"/>
    </row>
    <row r="938" spans="1:15">
      <c r="B938" s="799">
        <v>3995</v>
      </c>
      <c r="C938" s="800" t="s">
        <v>975</v>
      </c>
      <c r="D938" s="799" t="s">
        <v>777</v>
      </c>
      <c r="E938" s="799">
        <v>2.16</v>
      </c>
      <c r="F938" s="801">
        <v>29002</v>
      </c>
      <c r="G938" s="802">
        <v>62645</v>
      </c>
      <c r="H938" s="803"/>
      <c r="I938" s="803"/>
      <c r="J938" s="804"/>
      <c r="K938" s="805" t="e">
        <f t="shared" si="194"/>
        <v>#REF!</v>
      </c>
      <c r="L938" s="806" t="e">
        <f t="shared" si="193"/>
        <v>#REF!</v>
      </c>
      <c r="M938" s="401"/>
      <c r="N938" s="378"/>
      <c r="O938" s="378"/>
    </row>
    <row r="939" spans="1:15">
      <c r="B939" s="799">
        <v>4274</v>
      </c>
      <c r="C939" s="800" t="s">
        <v>915</v>
      </c>
      <c r="D939" s="799" t="s">
        <v>907</v>
      </c>
      <c r="E939" s="799">
        <v>1.122986311</v>
      </c>
      <c r="F939" s="801">
        <v>219159</v>
      </c>
      <c r="G939" s="802">
        <v>246113</v>
      </c>
      <c r="H939" s="803"/>
      <c r="I939" s="803"/>
      <c r="J939" s="804"/>
      <c r="K939" s="805" t="e">
        <f t="shared" si="194"/>
        <v>#REF!</v>
      </c>
      <c r="L939" s="806" t="e">
        <f t="shared" si="193"/>
        <v>#REF!</v>
      </c>
      <c r="M939" s="401"/>
      <c r="N939" s="378"/>
      <c r="O939" s="378"/>
    </row>
    <row r="940" spans="1:15" ht="25.5">
      <c r="B940" s="799">
        <v>4613</v>
      </c>
      <c r="C940" s="800" t="s">
        <v>1178</v>
      </c>
      <c r="D940" s="799" t="s">
        <v>904</v>
      </c>
      <c r="E940" s="799">
        <v>0.1</v>
      </c>
      <c r="F940" s="801">
        <v>48739</v>
      </c>
      <c r="G940" s="802">
        <v>4874</v>
      </c>
      <c r="H940" s="803"/>
      <c r="I940" s="803"/>
      <c r="J940" s="804"/>
      <c r="K940" s="805" t="e">
        <f t="shared" si="194"/>
        <v>#REF!</v>
      </c>
      <c r="L940" s="806" t="e">
        <f t="shared" si="193"/>
        <v>#REF!</v>
      </c>
      <c r="M940" s="401"/>
      <c r="N940" s="378"/>
      <c r="O940" s="378"/>
    </row>
    <row r="941" spans="1:15" ht="15">
      <c r="B941" s="799">
        <v>5038</v>
      </c>
      <c r="C941" s="800" t="s">
        <v>976</v>
      </c>
      <c r="D941" s="799" t="s">
        <v>973</v>
      </c>
      <c r="E941" s="799">
        <v>6</v>
      </c>
      <c r="F941" s="801">
        <v>4570</v>
      </c>
      <c r="G941" s="802">
        <v>27420</v>
      </c>
      <c r="H941" s="798"/>
      <c r="I941" s="798"/>
      <c r="J941" s="866"/>
      <c r="K941" s="805" t="e">
        <f t="shared" si="194"/>
        <v>#REF!</v>
      </c>
      <c r="L941" s="806" t="e">
        <f t="shared" si="193"/>
        <v>#REF!</v>
      </c>
      <c r="M941" s="867"/>
      <c r="N941" s="378"/>
      <c r="O941" s="378"/>
    </row>
    <row r="942" spans="1:15">
      <c r="B942" s="799">
        <v>6092</v>
      </c>
      <c r="C942" s="800" t="s">
        <v>898</v>
      </c>
      <c r="D942" s="799" t="s">
        <v>899</v>
      </c>
      <c r="E942" s="799">
        <v>0.87</v>
      </c>
      <c r="F942" s="801">
        <v>2000</v>
      </c>
      <c r="G942" s="802">
        <v>1740</v>
      </c>
      <c r="H942" s="803"/>
      <c r="I942" s="803"/>
      <c r="J942" s="804"/>
      <c r="K942" s="805" t="e">
        <f t="shared" si="194"/>
        <v>#REF!</v>
      </c>
      <c r="L942" s="806" t="e">
        <f t="shared" si="193"/>
        <v>#REF!</v>
      </c>
      <c r="M942" s="401"/>
      <c r="N942" s="378"/>
      <c r="O942" s="378"/>
    </row>
    <row r="943" spans="1:15" ht="25.5">
      <c r="B943" s="799">
        <v>6140</v>
      </c>
      <c r="C943" s="800" t="s">
        <v>919</v>
      </c>
      <c r="D943" s="799" t="s">
        <v>897</v>
      </c>
      <c r="E943" s="799">
        <v>0.5</v>
      </c>
      <c r="F943" s="801">
        <v>59500</v>
      </c>
      <c r="G943" s="802">
        <v>29750</v>
      </c>
      <c r="H943" s="803"/>
      <c r="I943" s="803"/>
      <c r="J943" s="804"/>
      <c r="K943" s="805" t="e">
        <f t="shared" si="194"/>
        <v>#REF!</v>
      </c>
      <c r="L943" s="806" t="e">
        <f t="shared" si="193"/>
        <v>#REF!</v>
      </c>
      <c r="M943" s="401"/>
      <c r="N943" s="378"/>
      <c r="O943" s="378"/>
    </row>
    <row r="944" spans="1:15">
      <c r="B944" s="799">
        <v>6792</v>
      </c>
      <c r="C944" s="800" t="s">
        <v>979</v>
      </c>
      <c r="D944" s="799" t="s">
        <v>519</v>
      </c>
      <c r="E944" s="799">
        <v>1</v>
      </c>
      <c r="F944" s="801">
        <v>503115</v>
      </c>
      <c r="G944" s="802">
        <v>503115</v>
      </c>
      <c r="H944" s="803"/>
      <c r="I944" s="803"/>
      <c r="J944" s="804"/>
      <c r="K944" s="805" t="e">
        <f t="shared" si="194"/>
        <v>#REF!</v>
      </c>
      <c r="L944" s="806" t="e">
        <f t="shared" si="193"/>
        <v>#REF!</v>
      </c>
      <c r="M944" s="401"/>
      <c r="N944" s="378"/>
      <c r="O944" s="378"/>
    </row>
    <row r="945" spans="1:15">
      <c r="B945" s="799">
        <v>7088</v>
      </c>
      <c r="C945" s="800" t="s">
        <v>981</v>
      </c>
      <c r="D945" s="799" t="s">
        <v>973</v>
      </c>
      <c r="E945" s="799">
        <v>30</v>
      </c>
      <c r="F945" s="801">
        <v>4522</v>
      </c>
      <c r="G945" s="802">
        <v>135660</v>
      </c>
      <c r="H945" s="803"/>
      <c r="I945" s="803"/>
      <c r="J945" s="804"/>
      <c r="K945" s="805" t="e">
        <f t="shared" si="194"/>
        <v>#REF!</v>
      </c>
      <c r="L945" s="806" t="e">
        <f t="shared" si="193"/>
        <v>#REF!</v>
      </c>
      <c r="M945" s="401"/>
      <c r="N945" s="378"/>
      <c r="O945" s="378"/>
    </row>
    <row r="946" spans="1:15">
      <c r="B946" s="799">
        <v>8328</v>
      </c>
      <c r="C946" s="800" t="s">
        <v>1200</v>
      </c>
      <c r="D946" s="799" t="s">
        <v>899</v>
      </c>
      <c r="E946" s="799">
        <v>130.184</v>
      </c>
      <c r="F946" s="801">
        <v>1000</v>
      </c>
      <c r="G946" s="802">
        <v>130184</v>
      </c>
      <c r="H946" s="803"/>
      <c r="I946" s="803"/>
      <c r="J946" s="804"/>
      <c r="K946" s="805" t="e">
        <f t="shared" si="194"/>
        <v>#REF!</v>
      </c>
      <c r="L946" s="806" t="e">
        <f t="shared" si="193"/>
        <v>#REF!</v>
      </c>
      <c r="M946" s="401"/>
      <c r="N946" s="378"/>
      <c r="O946" s="378"/>
    </row>
    <row r="947" spans="1:15" ht="45">
      <c r="A947" s="836" t="e">
        <f>VLOOKUP(B947,#REF!,1,0)-B947</f>
        <v>#REF!</v>
      </c>
      <c r="B947" s="795">
        <v>6102</v>
      </c>
      <c r="C947" s="796" t="s">
        <v>1312</v>
      </c>
      <c r="D947" s="795" t="s">
        <v>928</v>
      </c>
      <c r="E947" s="795"/>
      <c r="F947" s="795"/>
      <c r="G947" s="797">
        <v>39206</v>
      </c>
      <c r="H947" s="798">
        <f>SUM(G948:G952)</f>
        <v>39206</v>
      </c>
      <c r="I947" s="798">
        <f>+G947-H947</f>
        <v>0</v>
      </c>
      <c r="J947" s="1753" t="e">
        <f>SUMIF(#REF!,B947,#REF!)</f>
        <v>#REF!</v>
      </c>
      <c r="K947" s="1754"/>
      <c r="L947" s="1755"/>
      <c r="M947" s="1756" t="e">
        <f>+G947*J947</f>
        <v>#REF!</v>
      </c>
      <c r="N947" s="863"/>
      <c r="O947" s="864"/>
    </row>
    <row r="948" spans="1:15">
      <c r="B948" s="799">
        <v>2307</v>
      </c>
      <c r="C948" s="800" t="s">
        <v>922</v>
      </c>
      <c r="D948" s="799" t="s">
        <v>904</v>
      </c>
      <c r="E948" s="799">
        <v>1.20000005699694E-3</v>
      </c>
      <c r="F948" s="801">
        <v>45740</v>
      </c>
      <c r="G948" s="802">
        <v>55</v>
      </c>
      <c r="H948" s="803"/>
      <c r="I948" s="803"/>
      <c r="J948" s="804"/>
      <c r="K948" s="805" t="e">
        <f>G948*$J$947</f>
        <v>#REF!</v>
      </c>
      <c r="L948" s="806" t="e">
        <f>K948/$K$1197</f>
        <v>#REF!</v>
      </c>
      <c r="M948" s="401"/>
      <c r="N948" s="378"/>
      <c r="O948" s="378"/>
    </row>
    <row r="949" spans="1:15">
      <c r="B949" s="799">
        <v>2308</v>
      </c>
      <c r="C949" s="800" t="s">
        <v>1174</v>
      </c>
      <c r="D949" s="799" t="s">
        <v>904</v>
      </c>
      <c r="E949" s="799">
        <v>1.6499999910593002E-2</v>
      </c>
      <c r="F949" s="801">
        <v>130686</v>
      </c>
      <c r="G949" s="802">
        <v>2157</v>
      </c>
      <c r="H949" s="803"/>
      <c r="I949" s="803"/>
      <c r="J949" s="804"/>
      <c r="K949" s="805" t="e">
        <f t="shared" ref="K949:K952" si="195">G949*$J$947</f>
        <v>#REF!</v>
      </c>
      <c r="L949" s="806" t="e">
        <f>K949/$K$1197</f>
        <v>#REF!</v>
      </c>
      <c r="M949" s="401"/>
      <c r="N949" s="378"/>
      <c r="O949" s="378"/>
    </row>
    <row r="950" spans="1:15" ht="15">
      <c r="B950" s="799">
        <v>4288</v>
      </c>
      <c r="C950" s="800" t="s">
        <v>1300</v>
      </c>
      <c r="D950" s="799" t="s">
        <v>907</v>
      </c>
      <c r="E950" s="799">
        <v>1.704903E-2</v>
      </c>
      <c r="F950" s="801">
        <v>282881</v>
      </c>
      <c r="G950" s="802">
        <v>4823</v>
      </c>
      <c r="H950" s="798"/>
      <c r="I950" s="798"/>
      <c r="J950" s="866"/>
      <c r="K950" s="805" t="e">
        <f t="shared" si="195"/>
        <v>#REF!</v>
      </c>
      <c r="L950" s="806" t="e">
        <f>K950/$K$1197</f>
        <v>#REF!</v>
      </c>
      <c r="M950" s="867"/>
      <c r="N950" s="378"/>
      <c r="O950" s="378"/>
    </row>
    <row r="951" spans="1:15">
      <c r="B951" s="799">
        <v>6092</v>
      </c>
      <c r="C951" s="800" t="s">
        <v>898</v>
      </c>
      <c r="D951" s="799" t="s">
        <v>899</v>
      </c>
      <c r="E951" s="799">
        <v>6.5999999642372104E-2</v>
      </c>
      <c r="F951" s="801">
        <v>2000</v>
      </c>
      <c r="G951" s="802">
        <v>132</v>
      </c>
      <c r="H951" s="803"/>
      <c r="I951" s="803"/>
      <c r="J951" s="804"/>
      <c r="K951" s="805" t="e">
        <f t="shared" si="195"/>
        <v>#REF!</v>
      </c>
      <c r="L951" s="806" t="e">
        <f>K951/$K$1197</f>
        <v>#REF!</v>
      </c>
      <c r="M951" s="401"/>
      <c r="N951" s="378"/>
      <c r="O951" s="378"/>
    </row>
    <row r="952" spans="1:15">
      <c r="B952" s="799">
        <v>6861</v>
      </c>
      <c r="C952" s="800" t="s">
        <v>1313</v>
      </c>
      <c r="D952" s="799" t="s">
        <v>777</v>
      </c>
      <c r="E952" s="799">
        <v>0.41200000047683699</v>
      </c>
      <c r="F952" s="801">
        <v>77763</v>
      </c>
      <c r="G952" s="802">
        <v>32039</v>
      </c>
      <c r="H952" s="803"/>
      <c r="I952" s="803"/>
      <c r="J952" s="807"/>
      <c r="K952" s="805" t="e">
        <f t="shared" si="195"/>
        <v>#REF!</v>
      </c>
      <c r="L952" s="806" t="e">
        <f>K952/$K$1197</f>
        <v>#REF!</v>
      </c>
      <c r="M952" s="392"/>
      <c r="N952" s="378"/>
      <c r="O952" s="378"/>
    </row>
    <row r="953" spans="1:15" ht="60">
      <c r="A953" s="836" t="e">
        <f>VLOOKUP(B953,#REF!,1,0)-B953</f>
        <v>#REF!</v>
      </c>
      <c r="B953" s="795">
        <v>6137</v>
      </c>
      <c r="C953" s="796" t="s">
        <v>1314</v>
      </c>
      <c r="D953" s="795" t="s">
        <v>777</v>
      </c>
      <c r="E953" s="795"/>
      <c r="F953" s="795"/>
      <c r="G953" s="797">
        <v>265386</v>
      </c>
      <c r="H953" s="798">
        <f>SUM(G954:G965)</f>
        <v>265386</v>
      </c>
      <c r="I953" s="798">
        <f>+G953-H953</f>
        <v>0</v>
      </c>
      <c r="J953" s="1753" t="e">
        <f>SUMIF(#REF!,B953,#REF!)</f>
        <v>#REF!</v>
      </c>
      <c r="K953" s="1754"/>
      <c r="L953" s="1755"/>
      <c r="M953" s="1756" t="e">
        <f>+G953*J953</f>
        <v>#REF!</v>
      </c>
      <c r="N953" s="863"/>
      <c r="O953" s="864"/>
    </row>
    <row r="954" spans="1:15">
      <c r="B954" s="799">
        <v>1515</v>
      </c>
      <c r="C954" s="800" t="s">
        <v>1063</v>
      </c>
      <c r="D954" s="799" t="s">
        <v>1064</v>
      </c>
      <c r="E954" s="799">
        <v>50</v>
      </c>
      <c r="F954" s="801">
        <v>1071</v>
      </c>
      <c r="G954" s="802">
        <v>53550</v>
      </c>
      <c r="H954" s="803"/>
      <c r="I954" s="803"/>
      <c r="J954" s="804"/>
      <c r="K954" s="805" t="e">
        <f>G954*$J$953</f>
        <v>#REF!</v>
      </c>
      <c r="L954" s="806" t="e">
        <f t="shared" ref="L954:L965" si="196">K954/$K$1197</f>
        <v>#REF!</v>
      </c>
      <c r="M954" s="401"/>
      <c r="N954" s="378"/>
      <c r="O954" s="378"/>
    </row>
    <row r="955" spans="1:15" ht="51">
      <c r="B955" s="799">
        <v>3017</v>
      </c>
      <c r="C955" s="800" t="s">
        <v>910</v>
      </c>
      <c r="D955" s="799" t="s">
        <v>904</v>
      </c>
      <c r="E955" s="799">
        <v>0.129999995231628</v>
      </c>
      <c r="F955" s="801">
        <v>37721</v>
      </c>
      <c r="G955" s="802">
        <v>4904</v>
      </c>
      <c r="H955" s="803"/>
      <c r="I955" s="803"/>
      <c r="J955" s="804"/>
      <c r="K955" s="805" t="e">
        <f t="shared" ref="K955:K965" si="197">G955*$J$953</f>
        <v>#REF!</v>
      </c>
      <c r="L955" s="806" t="e">
        <f t="shared" si="196"/>
        <v>#REF!</v>
      </c>
      <c r="M955" s="401"/>
      <c r="N955" s="378"/>
      <c r="O955" s="378"/>
    </row>
    <row r="956" spans="1:15" ht="51">
      <c r="B956" s="799">
        <v>3811</v>
      </c>
      <c r="C956" s="800" t="s">
        <v>1299</v>
      </c>
      <c r="D956" s="799" t="s">
        <v>928</v>
      </c>
      <c r="E956" s="799">
        <v>0.74980002641677801</v>
      </c>
      <c r="F956" s="801">
        <v>2385</v>
      </c>
      <c r="G956" s="802">
        <v>1789</v>
      </c>
      <c r="H956" s="803"/>
      <c r="I956" s="803"/>
      <c r="J956" s="804"/>
      <c r="K956" s="805" t="e">
        <f t="shared" si="197"/>
        <v>#REF!</v>
      </c>
      <c r="L956" s="806" t="e">
        <f t="shared" si="196"/>
        <v>#REF!</v>
      </c>
      <c r="M956" s="401"/>
      <c r="N956" s="378"/>
      <c r="O956" s="378"/>
    </row>
    <row r="957" spans="1:15">
      <c r="B957" s="799">
        <v>4286</v>
      </c>
      <c r="C957" s="800" t="s">
        <v>1065</v>
      </c>
      <c r="D957" s="799" t="s">
        <v>907</v>
      </c>
      <c r="E957" s="799">
        <v>5.6149499999999998E-2</v>
      </c>
      <c r="F957" s="801">
        <v>657475</v>
      </c>
      <c r="G957" s="802">
        <v>36917</v>
      </c>
      <c r="H957" s="803"/>
      <c r="I957" s="803"/>
      <c r="J957" s="804"/>
      <c r="K957" s="805" t="e">
        <f t="shared" si="197"/>
        <v>#REF!</v>
      </c>
      <c r="L957" s="806" t="e">
        <f t="shared" si="196"/>
        <v>#REF!</v>
      </c>
      <c r="M957" s="401"/>
      <c r="N957" s="378"/>
      <c r="O957" s="378"/>
    </row>
    <row r="958" spans="1:15" ht="15">
      <c r="B958" s="799">
        <v>4288</v>
      </c>
      <c r="C958" s="800" t="s">
        <v>1300</v>
      </c>
      <c r="D958" s="799" t="s">
        <v>907</v>
      </c>
      <c r="E958" s="799">
        <v>2.55225E-2</v>
      </c>
      <c r="F958" s="801">
        <v>282881</v>
      </c>
      <c r="G958" s="802">
        <v>7220</v>
      </c>
      <c r="H958" s="798"/>
      <c r="I958" s="798"/>
      <c r="J958" s="866"/>
      <c r="K958" s="805" t="e">
        <f t="shared" si="197"/>
        <v>#REF!</v>
      </c>
      <c r="L958" s="806" t="e">
        <f t="shared" si="196"/>
        <v>#REF!</v>
      </c>
      <c r="M958" s="867"/>
      <c r="N958" s="378"/>
      <c r="O958" s="378"/>
    </row>
    <row r="959" spans="1:15">
      <c r="B959" s="799">
        <v>6092</v>
      </c>
      <c r="C959" s="800" t="s">
        <v>898</v>
      </c>
      <c r="D959" s="799" t="s">
        <v>899</v>
      </c>
      <c r="E959" s="799">
        <v>4</v>
      </c>
      <c r="F959" s="801">
        <v>2000</v>
      </c>
      <c r="G959" s="802">
        <v>8000</v>
      </c>
      <c r="H959" s="803"/>
      <c r="I959" s="803"/>
      <c r="J959" s="804"/>
      <c r="K959" s="805" t="e">
        <f t="shared" si="197"/>
        <v>#REF!</v>
      </c>
      <c r="L959" s="806" t="e">
        <f t="shared" si="196"/>
        <v>#REF!</v>
      </c>
      <c r="M959" s="401"/>
      <c r="N959" s="378"/>
      <c r="O959" s="378"/>
    </row>
    <row r="960" spans="1:15">
      <c r="B960" s="799">
        <v>6914</v>
      </c>
      <c r="C960" s="800" t="s">
        <v>1043</v>
      </c>
      <c r="D960" s="799" t="s">
        <v>973</v>
      </c>
      <c r="E960" s="799">
        <v>0.31999999284744302</v>
      </c>
      <c r="F960" s="801">
        <v>7697</v>
      </c>
      <c r="G960" s="802">
        <v>2464</v>
      </c>
      <c r="H960" s="803"/>
      <c r="I960" s="803"/>
      <c r="J960" s="804"/>
      <c r="K960" s="805" t="e">
        <f t="shared" si="197"/>
        <v>#REF!</v>
      </c>
      <c r="L960" s="806" t="e">
        <f t="shared" si="196"/>
        <v>#REF!</v>
      </c>
      <c r="M960" s="401"/>
      <c r="N960" s="378"/>
      <c r="O960" s="378"/>
    </row>
    <row r="961" spans="1:15" ht="25.5">
      <c r="B961" s="799">
        <v>7596</v>
      </c>
      <c r="C961" s="800" t="s">
        <v>1044</v>
      </c>
      <c r="D961" s="799" t="s">
        <v>924</v>
      </c>
      <c r="E961" s="799">
        <v>0.104999996721745</v>
      </c>
      <c r="F961" s="801">
        <v>43344</v>
      </c>
      <c r="G961" s="802">
        <v>4552</v>
      </c>
      <c r="H961" s="803"/>
      <c r="I961" s="803"/>
      <c r="J961" s="804"/>
      <c r="K961" s="805" t="e">
        <f t="shared" si="197"/>
        <v>#REF!</v>
      </c>
      <c r="L961" s="806" t="e">
        <f t="shared" si="196"/>
        <v>#REF!</v>
      </c>
      <c r="M961" s="401"/>
      <c r="N961" s="378"/>
      <c r="O961" s="378"/>
    </row>
    <row r="962" spans="1:15" ht="15">
      <c r="B962" s="799">
        <v>7968</v>
      </c>
      <c r="C962" s="800" t="s">
        <v>1301</v>
      </c>
      <c r="D962" s="799" t="s">
        <v>519</v>
      </c>
      <c r="E962" s="799">
        <v>0.20000000298023199</v>
      </c>
      <c r="F962" s="801">
        <v>380000</v>
      </c>
      <c r="G962" s="802">
        <v>76001</v>
      </c>
      <c r="H962" s="798"/>
      <c r="I962" s="798"/>
      <c r="J962" s="866"/>
      <c r="K962" s="805" t="e">
        <f t="shared" si="197"/>
        <v>#REF!</v>
      </c>
      <c r="L962" s="806" t="e">
        <f t="shared" si="196"/>
        <v>#REF!</v>
      </c>
      <c r="M962" s="867"/>
      <c r="N962" s="378"/>
      <c r="O962" s="378"/>
    </row>
    <row r="963" spans="1:15">
      <c r="B963" s="799">
        <v>7970</v>
      </c>
      <c r="C963" s="800" t="s">
        <v>1302</v>
      </c>
      <c r="D963" s="799" t="s">
        <v>777</v>
      </c>
      <c r="E963" s="799">
        <v>1.0299999713897701</v>
      </c>
      <c r="F963" s="801">
        <v>4312</v>
      </c>
      <c r="G963" s="802">
        <v>4442</v>
      </c>
      <c r="H963" s="803"/>
      <c r="I963" s="803"/>
      <c r="J963" s="804"/>
      <c r="K963" s="805" t="e">
        <f t="shared" si="197"/>
        <v>#REF!</v>
      </c>
      <c r="L963" s="806" t="e">
        <f t="shared" si="196"/>
        <v>#REF!</v>
      </c>
      <c r="M963" s="401"/>
      <c r="N963" s="378"/>
      <c r="O963" s="378"/>
    </row>
    <row r="964" spans="1:15" ht="38.25">
      <c r="B964" s="799">
        <v>8524</v>
      </c>
      <c r="C964" s="800" t="s">
        <v>1303</v>
      </c>
      <c r="D964" s="799" t="s">
        <v>519</v>
      </c>
      <c r="E964" s="799">
        <v>0.15999999642372101</v>
      </c>
      <c r="F964" s="801">
        <v>55900</v>
      </c>
      <c r="G964" s="802">
        <v>8944</v>
      </c>
      <c r="H964" s="803"/>
      <c r="I964" s="803"/>
      <c r="J964" s="804"/>
      <c r="K964" s="805" t="e">
        <f t="shared" si="197"/>
        <v>#REF!</v>
      </c>
      <c r="L964" s="806" t="e">
        <f t="shared" si="196"/>
        <v>#REF!</v>
      </c>
      <c r="M964" s="401"/>
      <c r="N964" s="378"/>
      <c r="O964" s="378"/>
    </row>
    <row r="965" spans="1:15">
      <c r="B965" s="799">
        <v>9199</v>
      </c>
      <c r="C965" s="800" t="s">
        <v>1315</v>
      </c>
      <c r="D965" s="799" t="s">
        <v>904</v>
      </c>
      <c r="E965" s="799">
        <v>0.104999996721745</v>
      </c>
      <c r="F965" s="801">
        <v>539070</v>
      </c>
      <c r="G965" s="802">
        <v>56603</v>
      </c>
      <c r="H965" s="803"/>
      <c r="I965" s="803"/>
      <c r="J965" s="807"/>
      <c r="K965" s="805" t="e">
        <f t="shared" si="197"/>
        <v>#REF!</v>
      </c>
      <c r="L965" s="806" t="e">
        <f t="shared" si="196"/>
        <v>#REF!</v>
      </c>
      <c r="M965" s="392"/>
      <c r="N965" s="378"/>
      <c r="O965" s="378"/>
    </row>
    <row r="966" spans="1:15" ht="30">
      <c r="A966" s="836" t="e">
        <f>VLOOKUP(B966,#REF!,1,0)-B966</f>
        <v>#REF!</v>
      </c>
      <c r="B966" s="795">
        <v>6204</v>
      </c>
      <c r="C966" s="796" t="s">
        <v>1316</v>
      </c>
      <c r="D966" s="795" t="s">
        <v>928</v>
      </c>
      <c r="E966" s="795"/>
      <c r="F966" s="795"/>
      <c r="G966" s="797">
        <v>29167</v>
      </c>
      <c r="H966" s="798">
        <f>SUM(G967:G972)</f>
        <v>29167</v>
      </c>
      <c r="I966" s="798">
        <f>+G966-H966</f>
        <v>0</v>
      </c>
      <c r="J966" s="1753" t="e">
        <f>SUMIF(#REF!,B966,#REF!)</f>
        <v>#REF!</v>
      </c>
      <c r="K966" s="1754"/>
      <c r="L966" s="1755"/>
      <c r="M966" s="1756" t="e">
        <f>+G966*J966</f>
        <v>#REF!</v>
      </c>
      <c r="N966" s="863"/>
      <c r="O966" s="864"/>
    </row>
    <row r="967" spans="1:15" ht="25.5">
      <c r="B967" s="799">
        <v>6087</v>
      </c>
      <c r="C967" s="800" t="s">
        <v>1091</v>
      </c>
      <c r="D967" s="799" t="s">
        <v>907</v>
      </c>
      <c r="E967" s="799">
        <v>0.102090002</v>
      </c>
      <c r="F967" s="801">
        <v>63722</v>
      </c>
      <c r="G967" s="802">
        <v>6506</v>
      </c>
      <c r="H967" s="803"/>
      <c r="I967" s="803"/>
      <c r="J967" s="804"/>
      <c r="K967" s="805" t="e">
        <f>G967*$J$966</f>
        <v>#REF!</v>
      </c>
      <c r="L967" s="806" t="e">
        <f t="shared" ref="L967:L972" si="198">K967/$K$1197</f>
        <v>#REF!</v>
      </c>
      <c r="M967" s="401"/>
      <c r="N967" s="378"/>
      <c r="O967" s="378"/>
    </row>
    <row r="968" spans="1:15">
      <c r="B968" s="799">
        <v>6092</v>
      </c>
      <c r="C968" s="800" t="s">
        <v>898</v>
      </c>
      <c r="D968" s="799" t="s">
        <v>899</v>
      </c>
      <c r="E968" s="799">
        <v>0.5</v>
      </c>
      <c r="F968" s="801">
        <v>2000</v>
      </c>
      <c r="G968" s="802">
        <v>1000</v>
      </c>
      <c r="H968" s="803"/>
      <c r="I968" s="803"/>
      <c r="J968" s="804"/>
      <c r="K968" s="805" t="e">
        <f t="shared" ref="K968:K972" si="199">G968*$J$966</f>
        <v>#REF!</v>
      </c>
      <c r="L968" s="806" t="e">
        <f t="shared" si="198"/>
        <v>#REF!</v>
      </c>
      <c r="M968" s="401"/>
      <c r="N968" s="378"/>
      <c r="O968" s="378"/>
    </row>
    <row r="969" spans="1:15">
      <c r="B969" s="799">
        <v>7769</v>
      </c>
      <c r="C969" s="800" t="s">
        <v>1045</v>
      </c>
      <c r="D969" s="799" t="s">
        <v>924</v>
      </c>
      <c r="E969" s="799">
        <v>0.10000000149011599</v>
      </c>
      <c r="F969" s="801">
        <v>833</v>
      </c>
      <c r="G969" s="802">
        <v>84</v>
      </c>
      <c r="H969" s="803"/>
      <c r="I969" s="803"/>
      <c r="J969" s="804"/>
      <c r="K969" s="805" t="e">
        <f t="shared" si="199"/>
        <v>#REF!</v>
      </c>
      <c r="L969" s="806" t="e">
        <f t="shared" si="198"/>
        <v>#REF!</v>
      </c>
      <c r="M969" s="401"/>
      <c r="N969" s="378"/>
      <c r="O969" s="378"/>
    </row>
    <row r="970" spans="1:15">
      <c r="B970" s="799">
        <v>8044</v>
      </c>
      <c r="C970" s="800" t="s">
        <v>1046</v>
      </c>
      <c r="D970" s="799" t="s">
        <v>924</v>
      </c>
      <c r="E970" s="799">
        <v>0.10000000149011599</v>
      </c>
      <c r="F970" s="801">
        <v>6069</v>
      </c>
      <c r="G970" s="802">
        <v>607</v>
      </c>
      <c r="H970" s="803"/>
      <c r="I970" s="803"/>
      <c r="J970" s="804"/>
      <c r="K970" s="805" t="e">
        <f t="shared" si="199"/>
        <v>#REF!</v>
      </c>
      <c r="L970" s="806" t="e">
        <f t="shared" si="198"/>
        <v>#REF!</v>
      </c>
      <c r="M970" s="401"/>
      <c r="N970" s="378"/>
      <c r="O970" s="378"/>
    </row>
    <row r="971" spans="1:15">
      <c r="B971" s="799">
        <v>8522</v>
      </c>
      <c r="C971" s="800" t="s">
        <v>1317</v>
      </c>
      <c r="D971" s="799" t="s">
        <v>777</v>
      </c>
      <c r="E971" s="799">
        <v>0.10000000149011599</v>
      </c>
      <c r="F971" s="801">
        <v>8440</v>
      </c>
      <c r="G971" s="802">
        <v>845</v>
      </c>
      <c r="H971" s="803"/>
      <c r="I971" s="803"/>
      <c r="J971" s="804"/>
      <c r="K971" s="805" t="e">
        <f t="shared" si="199"/>
        <v>#REF!</v>
      </c>
      <c r="L971" s="806" t="e">
        <f t="shared" si="198"/>
        <v>#REF!</v>
      </c>
      <c r="M971" s="401"/>
      <c r="N971" s="378"/>
      <c r="O971" s="378"/>
    </row>
    <row r="972" spans="1:15" ht="38.25">
      <c r="B972" s="799">
        <v>8524</v>
      </c>
      <c r="C972" s="800" t="s">
        <v>1303</v>
      </c>
      <c r="D972" s="799" t="s">
        <v>519</v>
      </c>
      <c r="E972" s="799">
        <v>0.36000001430511502</v>
      </c>
      <c r="F972" s="801">
        <v>55900</v>
      </c>
      <c r="G972" s="802">
        <v>20125</v>
      </c>
      <c r="H972" s="803"/>
      <c r="I972" s="803"/>
      <c r="J972" s="807"/>
      <c r="K972" s="805" t="e">
        <f t="shared" si="199"/>
        <v>#REF!</v>
      </c>
      <c r="L972" s="806" t="e">
        <f t="shared" si="198"/>
        <v>#REF!</v>
      </c>
      <c r="M972" s="392"/>
      <c r="N972" s="378"/>
      <c r="O972" s="378"/>
    </row>
    <row r="973" spans="1:15" ht="60">
      <c r="A973" s="836" t="e">
        <f>VLOOKUP(B973,#REF!,1,0)-B973</f>
        <v>#REF!</v>
      </c>
      <c r="B973" s="795">
        <v>6364</v>
      </c>
      <c r="C973" s="796" t="s">
        <v>1318</v>
      </c>
      <c r="D973" s="795" t="s">
        <v>519</v>
      </c>
      <c r="E973" s="795"/>
      <c r="F973" s="795"/>
      <c r="G973" s="797">
        <v>7198336</v>
      </c>
      <c r="H973" s="798">
        <f>SUM(G974)</f>
        <v>7198336</v>
      </c>
      <c r="I973" s="798">
        <f>+G973-H973</f>
        <v>0</v>
      </c>
      <c r="J973" s="1753" t="e">
        <f>SUMIF(#REF!,B973,#REF!)</f>
        <v>#REF!</v>
      </c>
      <c r="K973" s="1754"/>
      <c r="L973" s="1755"/>
      <c r="M973" s="1756" t="e">
        <f>+G973*J973</f>
        <v>#REF!</v>
      </c>
      <c r="N973" s="863"/>
      <c r="O973" s="864"/>
    </row>
    <row r="974" spans="1:15" ht="51">
      <c r="B974" s="799">
        <v>9789</v>
      </c>
      <c r="C974" s="800" t="s">
        <v>1319</v>
      </c>
      <c r="D974" s="799" t="s">
        <v>519</v>
      </c>
      <c r="E974" s="799">
        <v>1</v>
      </c>
      <c r="F974" s="801">
        <v>7198336</v>
      </c>
      <c r="G974" s="802">
        <v>7198336</v>
      </c>
      <c r="H974" s="803"/>
      <c r="I974" s="803"/>
      <c r="J974" s="807"/>
      <c r="K974" s="865" t="e">
        <f>G974*$J$973</f>
        <v>#REF!</v>
      </c>
      <c r="L974" s="806" t="e">
        <f>K974/$K$1197</f>
        <v>#REF!</v>
      </c>
      <c r="M974" s="392"/>
      <c r="N974" s="378"/>
      <c r="O974" s="378"/>
    </row>
    <row r="975" spans="1:15" ht="60">
      <c r="A975" s="836" t="e">
        <f>VLOOKUP(B975,#REF!,1,0)-B975</f>
        <v>#REF!</v>
      </c>
      <c r="B975" s="795">
        <v>6475</v>
      </c>
      <c r="C975" s="796" t="s">
        <v>1320</v>
      </c>
      <c r="D975" s="795" t="s">
        <v>928</v>
      </c>
      <c r="E975" s="795"/>
      <c r="F975" s="795"/>
      <c r="G975" s="797">
        <v>68305</v>
      </c>
      <c r="H975" s="798">
        <f>SUM(G976:G980)</f>
        <v>68305</v>
      </c>
      <c r="I975" s="798">
        <f>+G975-H975</f>
        <v>0</v>
      </c>
      <c r="J975" s="1753" t="e">
        <f>SUMIF(#REF!,B975,#REF!)</f>
        <v>#REF!</v>
      </c>
      <c r="K975" s="1754"/>
      <c r="L975" s="1755"/>
      <c r="M975" s="1756" t="e">
        <f>+G975*J975</f>
        <v>#REF!</v>
      </c>
      <c r="N975" s="863"/>
      <c r="O975" s="864"/>
    </row>
    <row r="976" spans="1:15">
      <c r="B976" s="799">
        <v>366</v>
      </c>
      <c r="C976" s="800" t="s">
        <v>1103</v>
      </c>
      <c r="D976" s="799" t="s">
        <v>904</v>
      </c>
      <c r="E976" s="799">
        <v>6.5999999642372097E-3</v>
      </c>
      <c r="F976" s="801">
        <v>525980</v>
      </c>
      <c r="G976" s="802">
        <v>3472</v>
      </c>
      <c r="H976" s="803"/>
      <c r="I976" s="803"/>
      <c r="J976" s="804"/>
      <c r="K976" s="805" t="e">
        <f>G976*$J$975</f>
        <v>#REF!</v>
      </c>
      <c r="L976" s="806" t="e">
        <f>K976/$K$1197</f>
        <v>#REF!</v>
      </c>
      <c r="N976" s="877"/>
      <c r="O976" s="378"/>
    </row>
    <row r="977" spans="1:15" ht="38.25">
      <c r="B977" s="799">
        <v>3050</v>
      </c>
      <c r="C977" s="800" t="s">
        <v>935</v>
      </c>
      <c r="D977" s="799" t="s">
        <v>904</v>
      </c>
      <c r="E977" s="799">
        <v>3.9999999105930301E-2</v>
      </c>
      <c r="F977" s="801">
        <v>32699</v>
      </c>
      <c r="G977" s="802">
        <v>1308</v>
      </c>
      <c r="H977" s="803"/>
      <c r="I977" s="803"/>
      <c r="J977" s="804"/>
      <c r="K977" s="805" t="e">
        <f t="shared" ref="K977:K980" si="200">G977*$J$975</f>
        <v>#REF!</v>
      </c>
      <c r="L977" s="806" t="e">
        <f>K977/$K$1197</f>
        <v>#REF!</v>
      </c>
      <c r="N977" s="877"/>
      <c r="O977" s="378"/>
    </row>
    <row r="978" spans="1:15">
      <c r="B978" s="799">
        <v>4279</v>
      </c>
      <c r="C978" s="800" t="s">
        <v>918</v>
      </c>
      <c r="D978" s="799" t="s">
        <v>897</v>
      </c>
      <c r="E978" s="799">
        <v>0.44999998807907099</v>
      </c>
      <c r="F978" s="801">
        <v>27978</v>
      </c>
      <c r="G978" s="802">
        <v>12591</v>
      </c>
      <c r="H978" s="803"/>
      <c r="I978" s="803"/>
      <c r="J978" s="804"/>
      <c r="K978" s="805" t="e">
        <f t="shared" si="200"/>
        <v>#REF!</v>
      </c>
      <c r="L978" s="806" t="e">
        <f>K978/$K$1197</f>
        <v>#REF!</v>
      </c>
      <c r="N978" s="877"/>
      <c r="O978" s="378"/>
    </row>
    <row r="979" spans="1:15">
      <c r="B979" s="799">
        <v>6092</v>
      </c>
      <c r="C979" s="800" t="s">
        <v>898</v>
      </c>
      <c r="D979" s="799" t="s">
        <v>899</v>
      </c>
      <c r="E979" s="799">
        <v>2</v>
      </c>
      <c r="F979" s="801">
        <v>2000</v>
      </c>
      <c r="G979" s="802">
        <v>4000</v>
      </c>
      <c r="H979" s="803"/>
      <c r="I979" s="803"/>
      <c r="J979" s="804"/>
      <c r="K979" s="805" t="e">
        <f t="shared" si="200"/>
        <v>#REF!</v>
      </c>
      <c r="L979" s="806" t="e">
        <f>K979/$K$1197</f>
        <v>#REF!</v>
      </c>
      <c r="N979" s="877"/>
      <c r="O979" s="378"/>
    </row>
    <row r="980" spans="1:15">
      <c r="B980" s="799">
        <v>6116</v>
      </c>
      <c r="C980" s="800" t="s">
        <v>1321</v>
      </c>
      <c r="D980" s="799" t="s">
        <v>519</v>
      </c>
      <c r="E980" s="799">
        <v>1.25</v>
      </c>
      <c r="F980" s="801">
        <v>37547</v>
      </c>
      <c r="G980" s="802">
        <v>46934</v>
      </c>
      <c r="H980" s="803"/>
      <c r="I980" s="803"/>
      <c r="J980" s="804"/>
      <c r="K980" s="805" t="e">
        <f t="shared" si="200"/>
        <v>#REF!</v>
      </c>
      <c r="L980" s="806" t="e">
        <f>K980/$K$1197</f>
        <v>#REF!</v>
      </c>
      <c r="N980" s="877"/>
      <c r="O980" s="378"/>
    </row>
    <row r="981" spans="1:15" ht="30">
      <c r="A981" s="836" t="e">
        <f>VLOOKUP(B981,#REF!,1,0)-B981</f>
        <v>#REF!</v>
      </c>
      <c r="B981" s="795">
        <v>6510</v>
      </c>
      <c r="C981" s="796" t="s">
        <v>1322</v>
      </c>
      <c r="D981" s="795" t="s">
        <v>928</v>
      </c>
      <c r="E981" s="795"/>
      <c r="F981" s="795"/>
      <c r="G981" s="797">
        <v>55535</v>
      </c>
      <c r="H981" s="798">
        <f>SUM(G982:G989)</f>
        <v>55535</v>
      </c>
      <c r="I981" s="798">
        <f>+G981-H981</f>
        <v>0</v>
      </c>
      <c r="J981" s="1753" t="e">
        <f>SUMIF(#REF!,B981,#REF!)</f>
        <v>#REF!</v>
      </c>
      <c r="K981" s="1754"/>
      <c r="L981" s="1755"/>
      <c r="M981" s="1756" t="e">
        <f>+G981*J981</f>
        <v>#REF!</v>
      </c>
      <c r="N981" s="863"/>
      <c r="O981" s="864"/>
    </row>
    <row r="982" spans="1:15">
      <c r="B982" s="799">
        <v>1515</v>
      </c>
      <c r="C982" s="800" t="s">
        <v>1063</v>
      </c>
      <c r="D982" s="799" t="s">
        <v>1064</v>
      </c>
      <c r="E982" s="799">
        <v>1</v>
      </c>
      <c r="F982" s="801">
        <v>1071</v>
      </c>
      <c r="G982" s="802">
        <v>1071</v>
      </c>
      <c r="H982" s="803"/>
      <c r="I982" s="803"/>
      <c r="J982" s="804"/>
      <c r="K982" s="805" t="e">
        <f>G982*$J$981</f>
        <v>#REF!</v>
      </c>
      <c r="L982" s="806" t="e">
        <f t="shared" ref="L982:L989" si="201">K982/$K$1197</f>
        <v>#REF!</v>
      </c>
      <c r="M982" s="401"/>
      <c r="N982" s="378"/>
      <c r="O982" s="378"/>
    </row>
    <row r="983" spans="1:15" ht="15">
      <c r="B983" s="799">
        <v>6092</v>
      </c>
      <c r="C983" s="800" t="s">
        <v>898</v>
      </c>
      <c r="D983" s="799" t="s">
        <v>899</v>
      </c>
      <c r="E983" s="799">
        <v>1</v>
      </c>
      <c r="F983" s="801">
        <v>2000</v>
      </c>
      <c r="G983" s="802">
        <v>2000</v>
      </c>
      <c r="H983" s="798"/>
      <c r="I983" s="798"/>
      <c r="J983" s="866"/>
      <c r="K983" s="805" t="e">
        <f t="shared" ref="K983:K989" si="202">G983*$J$981</f>
        <v>#REF!</v>
      </c>
      <c r="L983" s="806" t="e">
        <f t="shared" si="201"/>
        <v>#REF!</v>
      </c>
      <c r="M983" s="867"/>
      <c r="N983" s="378"/>
      <c r="O983" s="378"/>
    </row>
    <row r="984" spans="1:15">
      <c r="B984" s="799">
        <v>6914</v>
      </c>
      <c r="C984" s="800" t="s">
        <v>1043</v>
      </c>
      <c r="D984" s="799" t="s">
        <v>973</v>
      </c>
      <c r="E984" s="799">
        <v>0.5</v>
      </c>
      <c r="F984" s="801">
        <v>7697</v>
      </c>
      <c r="G984" s="802">
        <v>3849</v>
      </c>
      <c r="H984" s="803"/>
      <c r="I984" s="803"/>
      <c r="J984" s="804"/>
      <c r="K984" s="805" t="e">
        <f t="shared" si="202"/>
        <v>#REF!</v>
      </c>
      <c r="L984" s="806" t="e">
        <f t="shared" si="201"/>
        <v>#REF!</v>
      </c>
      <c r="M984" s="401"/>
      <c r="N984" s="378"/>
      <c r="O984" s="378"/>
    </row>
    <row r="985" spans="1:15" ht="25.5">
      <c r="B985" s="799">
        <v>7050</v>
      </c>
      <c r="C985" s="800" t="s">
        <v>1323</v>
      </c>
      <c r="D985" s="799" t="s">
        <v>897</v>
      </c>
      <c r="E985" s="799">
        <v>0.33000001311302202</v>
      </c>
      <c r="F985" s="801">
        <v>11708</v>
      </c>
      <c r="G985" s="802">
        <v>3864</v>
      </c>
      <c r="H985" s="803"/>
      <c r="I985" s="803"/>
      <c r="J985" s="804"/>
      <c r="K985" s="805" t="e">
        <f t="shared" si="202"/>
        <v>#REF!</v>
      </c>
      <c r="L985" s="806" t="e">
        <f t="shared" si="201"/>
        <v>#REF!</v>
      </c>
      <c r="M985" s="401"/>
      <c r="N985" s="378"/>
      <c r="O985" s="378"/>
    </row>
    <row r="986" spans="1:15" ht="25.5">
      <c r="B986" s="799">
        <v>7057</v>
      </c>
      <c r="C986" s="800" t="s">
        <v>1055</v>
      </c>
      <c r="D986" s="799" t="s">
        <v>897</v>
      </c>
      <c r="E986" s="799">
        <v>0.32991056000000002</v>
      </c>
      <c r="F986" s="801">
        <v>8135</v>
      </c>
      <c r="G986" s="802">
        <v>2684</v>
      </c>
      <c r="H986" s="803"/>
      <c r="I986" s="803"/>
      <c r="J986" s="804"/>
      <c r="K986" s="805" t="e">
        <f t="shared" si="202"/>
        <v>#REF!</v>
      </c>
      <c r="L986" s="806" t="e">
        <f t="shared" si="201"/>
        <v>#REF!</v>
      </c>
      <c r="M986" s="401"/>
      <c r="N986" s="378"/>
      <c r="O986" s="378"/>
    </row>
    <row r="987" spans="1:15">
      <c r="B987" s="799">
        <v>7088</v>
      </c>
      <c r="C987" s="800" t="s">
        <v>981</v>
      </c>
      <c r="D987" s="799" t="s">
        <v>973</v>
      </c>
      <c r="E987" s="799">
        <v>4</v>
      </c>
      <c r="F987" s="801">
        <v>4522</v>
      </c>
      <c r="G987" s="802">
        <v>18088</v>
      </c>
      <c r="H987" s="803"/>
      <c r="I987" s="803"/>
      <c r="J987" s="804"/>
      <c r="K987" s="805" t="e">
        <f t="shared" si="202"/>
        <v>#REF!</v>
      </c>
      <c r="L987" s="806" t="e">
        <f t="shared" si="201"/>
        <v>#REF!</v>
      </c>
      <c r="M987" s="401"/>
      <c r="N987" s="378"/>
      <c r="O987" s="378"/>
    </row>
    <row r="988" spans="1:15">
      <c r="B988" s="799">
        <v>7200</v>
      </c>
      <c r="C988" s="800" t="s">
        <v>1324</v>
      </c>
      <c r="D988" s="799" t="s">
        <v>904</v>
      </c>
      <c r="E988" s="799">
        <v>3.9999999105930301E-2</v>
      </c>
      <c r="F988" s="801">
        <v>523600</v>
      </c>
      <c r="G988" s="802">
        <v>20944</v>
      </c>
      <c r="H988" s="803"/>
      <c r="I988" s="803"/>
      <c r="J988" s="804"/>
      <c r="K988" s="805" t="e">
        <f t="shared" si="202"/>
        <v>#REF!</v>
      </c>
      <c r="L988" s="806" t="e">
        <f t="shared" si="201"/>
        <v>#REF!</v>
      </c>
      <c r="M988" s="401"/>
      <c r="N988" s="378"/>
      <c r="O988" s="378"/>
    </row>
    <row r="989" spans="1:15" ht="25.5">
      <c r="B989" s="799">
        <v>7596</v>
      </c>
      <c r="C989" s="800" t="s">
        <v>1044</v>
      </c>
      <c r="D989" s="799" t="s">
        <v>924</v>
      </c>
      <c r="E989" s="799">
        <v>7.0000000298023196E-2</v>
      </c>
      <c r="F989" s="801">
        <v>43344</v>
      </c>
      <c r="G989" s="802">
        <v>3035</v>
      </c>
      <c r="H989" s="798"/>
      <c r="I989" s="798"/>
      <c r="J989" s="869"/>
      <c r="K989" s="805" t="e">
        <f t="shared" si="202"/>
        <v>#REF!</v>
      </c>
      <c r="L989" s="806" t="e">
        <f t="shared" si="201"/>
        <v>#REF!</v>
      </c>
      <c r="M989" s="870"/>
      <c r="N989" s="378"/>
      <c r="O989" s="378"/>
    </row>
    <row r="990" spans="1:15" ht="30">
      <c r="A990" s="836" t="e">
        <f>VLOOKUP(B990,#REF!,1,0)-B990</f>
        <v>#REF!</v>
      </c>
      <c r="B990" s="795">
        <v>6518</v>
      </c>
      <c r="C990" s="796" t="s">
        <v>1325</v>
      </c>
      <c r="D990" s="795" t="s">
        <v>519</v>
      </c>
      <c r="E990" s="795"/>
      <c r="F990" s="795"/>
      <c r="G990" s="797">
        <v>141797</v>
      </c>
      <c r="H990" s="798">
        <f>SUM(G991:G995)</f>
        <v>141797</v>
      </c>
      <c r="I990" s="798">
        <f>+G990-H990</f>
        <v>0</v>
      </c>
      <c r="J990" s="1753" t="e">
        <f>SUMIF(#REF!,B990,#REF!)</f>
        <v>#REF!</v>
      </c>
      <c r="K990" s="1754"/>
      <c r="L990" s="1755"/>
      <c r="M990" s="1756" t="e">
        <f>+G990*J990</f>
        <v>#REF!</v>
      </c>
      <c r="N990" s="863"/>
      <c r="O990" s="864"/>
    </row>
    <row r="991" spans="1:15">
      <c r="B991" s="799">
        <v>4273</v>
      </c>
      <c r="C991" s="800" t="s">
        <v>1050</v>
      </c>
      <c r="D991" s="799" t="s">
        <v>907</v>
      </c>
      <c r="E991" s="799">
        <v>1.0208999999999999E-2</v>
      </c>
      <c r="F991" s="801">
        <v>155437</v>
      </c>
      <c r="G991" s="802">
        <v>1587</v>
      </c>
      <c r="H991" s="803"/>
      <c r="I991" s="803"/>
      <c r="J991" s="804"/>
      <c r="K991" s="805" t="e">
        <f>G991*$J$990</f>
        <v>#REF!</v>
      </c>
      <c r="L991" s="806" t="e">
        <f>K991/$K$1197</f>
        <v>#REF!</v>
      </c>
      <c r="M991" s="401"/>
      <c r="N991" s="378"/>
      <c r="O991" s="378"/>
    </row>
    <row r="992" spans="1:15">
      <c r="B992" s="799">
        <v>6092</v>
      </c>
      <c r="C992" s="800" t="s">
        <v>898</v>
      </c>
      <c r="D992" s="799" t="s">
        <v>899</v>
      </c>
      <c r="E992" s="799">
        <v>2.10999995470047E-2</v>
      </c>
      <c r="F992" s="801">
        <v>2000</v>
      </c>
      <c r="G992" s="802">
        <v>43</v>
      </c>
      <c r="H992" s="803"/>
      <c r="I992" s="803"/>
      <c r="J992" s="804"/>
      <c r="K992" s="805" t="e">
        <f t="shared" ref="K992:K995" si="203">G992*$J$990</f>
        <v>#REF!</v>
      </c>
      <c r="L992" s="806" t="e">
        <f>K992/$K$1197</f>
        <v>#REF!</v>
      </c>
      <c r="M992" s="401"/>
      <c r="N992" s="378"/>
      <c r="O992" s="378"/>
    </row>
    <row r="993" spans="1:15">
      <c r="B993" s="799">
        <v>7307</v>
      </c>
      <c r="C993" s="800" t="s">
        <v>1124</v>
      </c>
      <c r="D993" s="799" t="s">
        <v>519</v>
      </c>
      <c r="E993" s="799">
        <v>1.9999999552965199E-2</v>
      </c>
      <c r="F993" s="801">
        <v>89900</v>
      </c>
      <c r="G993" s="802">
        <v>1798</v>
      </c>
      <c r="H993" s="803"/>
      <c r="I993" s="803"/>
      <c r="J993" s="804"/>
      <c r="K993" s="805" t="e">
        <f t="shared" si="203"/>
        <v>#REF!</v>
      </c>
      <c r="L993" s="806" t="e">
        <f>K993/$K$1197</f>
        <v>#REF!</v>
      </c>
      <c r="M993" s="401"/>
      <c r="N993" s="378"/>
      <c r="O993" s="378"/>
    </row>
    <row r="994" spans="1:15">
      <c r="B994" s="799">
        <v>7336</v>
      </c>
      <c r="C994" s="800" t="s">
        <v>1125</v>
      </c>
      <c r="D994" s="799" t="s">
        <v>519</v>
      </c>
      <c r="E994" s="799">
        <v>1.9999999552965199E-2</v>
      </c>
      <c r="F994" s="801">
        <v>47200</v>
      </c>
      <c r="G994" s="802">
        <v>944</v>
      </c>
      <c r="H994" s="803"/>
      <c r="I994" s="803"/>
      <c r="J994" s="804"/>
      <c r="K994" s="805" t="e">
        <f t="shared" si="203"/>
        <v>#REF!</v>
      </c>
      <c r="L994" s="806" t="e">
        <f>K994/$K$1197</f>
        <v>#REF!</v>
      </c>
      <c r="M994" s="401"/>
      <c r="N994" s="378"/>
      <c r="O994" s="378"/>
    </row>
    <row r="995" spans="1:15" ht="15">
      <c r="B995" s="799">
        <v>9933</v>
      </c>
      <c r="C995" s="800" t="s">
        <v>1326</v>
      </c>
      <c r="D995" s="799" t="s">
        <v>519</v>
      </c>
      <c r="E995" s="799">
        <v>1</v>
      </c>
      <c r="F995" s="801">
        <v>137425</v>
      </c>
      <c r="G995" s="802">
        <v>137425</v>
      </c>
      <c r="H995" s="798"/>
      <c r="I995" s="798"/>
      <c r="J995" s="869"/>
      <c r="K995" s="805" t="e">
        <f t="shared" si="203"/>
        <v>#REF!</v>
      </c>
      <c r="L995" s="806" t="e">
        <f>K995/$K$1197</f>
        <v>#REF!</v>
      </c>
      <c r="M995" s="870"/>
      <c r="N995" s="378"/>
      <c r="O995" s="378"/>
    </row>
    <row r="996" spans="1:15" ht="30">
      <c r="A996" s="836" t="e">
        <f>VLOOKUP(B996,#REF!,1,0)-B996</f>
        <v>#REF!</v>
      </c>
      <c r="B996" s="795">
        <v>6519</v>
      </c>
      <c r="C996" s="796" t="s">
        <v>1327</v>
      </c>
      <c r="D996" s="795" t="s">
        <v>519</v>
      </c>
      <c r="E996" s="795"/>
      <c r="F996" s="795"/>
      <c r="G996" s="797">
        <v>24882</v>
      </c>
      <c r="H996" s="798">
        <f>SUM(G997:G999)</f>
        <v>24882</v>
      </c>
      <c r="I996" s="798">
        <f>+G996-H996</f>
        <v>0</v>
      </c>
      <c r="J996" s="1753" t="e">
        <f>SUMIF(#REF!,B996,#REF!)</f>
        <v>#REF!</v>
      </c>
      <c r="K996" s="1754"/>
      <c r="L996" s="1755"/>
      <c r="M996" s="1756" t="e">
        <f>+G996*J996</f>
        <v>#REF!</v>
      </c>
      <c r="N996" s="863"/>
      <c r="O996" s="864"/>
    </row>
    <row r="997" spans="1:15">
      <c r="B997" s="799">
        <v>6092</v>
      </c>
      <c r="C997" s="800" t="s">
        <v>898</v>
      </c>
      <c r="D997" s="799" t="s">
        <v>899</v>
      </c>
      <c r="E997" s="799">
        <v>0.25</v>
      </c>
      <c r="F997" s="801">
        <v>2000</v>
      </c>
      <c r="G997" s="802">
        <v>500</v>
      </c>
      <c r="H997" s="803"/>
      <c r="I997" s="803"/>
      <c r="J997" s="804"/>
      <c r="K997" s="805" t="e">
        <f>G997*$J$996</f>
        <v>#REF!</v>
      </c>
      <c r="L997" s="806" t="e">
        <f>K997/$K$1197</f>
        <v>#REF!</v>
      </c>
      <c r="M997" s="401"/>
      <c r="N997" s="378"/>
      <c r="O997" s="378"/>
    </row>
    <row r="998" spans="1:15" ht="25.5">
      <c r="B998" s="799">
        <v>7057</v>
      </c>
      <c r="C998" s="800" t="s">
        <v>1055</v>
      </c>
      <c r="D998" s="799" t="s">
        <v>897</v>
      </c>
      <c r="E998" s="799">
        <v>7.0000000298023196E-2</v>
      </c>
      <c r="F998" s="801">
        <v>8135</v>
      </c>
      <c r="G998" s="802">
        <v>570</v>
      </c>
      <c r="H998" s="803"/>
      <c r="I998" s="803"/>
      <c r="J998" s="804"/>
      <c r="K998" s="805" t="e">
        <f t="shared" ref="K998:K999" si="204">G998*$J$996</f>
        <v>#REF!</v>
      </c>
      <c r="L998" s="806" t="e">
        <f>K998/$K$1197</f>
        <v>#REF!</v>
      </c>
      <c r="M998" s="401"/>
      <c r="N998" s="378"/>
      <c r="O998" s="378"/>
    </row>
    <row r="999" spans="1:15">
      <c r="B999" s="799">
        <v>9936</v>
      </c>
      <c r="C999" s="800" t="s">
        <v>1328</v>
      </c>
      <c r="D999" s="799" t="s">
        <v>519</v>
      </c>
      <c r="E999" s="799">
        <v>1</v>
      </c>
      <c r="F999" s="801">
        <v>23812</v>
      </c>
      <c r="G999" s="802">
        <v>23812</v>
      </c>
      <c r="H999" s="803"/>
      <c r="I999" s="803"/>
      <c r="J999" s="807"/>
      <c r="K999" s="805" t="e">
        <f t="shared" si="204"/>
        <v>#REF!</v>
      </c>
      <c r="L999" s="806" t="e">
        <f>K999/$K$1197</f>
        <v>#REF!</v>
      </c>
      <c r="M999" s="392"/>
      <c r="N999" s="378"/>
      <c r="O999" s="378"/>
    </row>
    <row r="1000" spans="1:15" ht="45">
      <c r="A1000" s="836" t="e">
        <f>VLOOKUP(B1000,#REF!,1,0)-B1000</f>
        <v>#REF!</v>
      </c>
      <c r="B1000" s="795">
        <v>6563</v>
      </c>
      <c r="C1000" s="796" t="s">
        <v>1329</v>
      </c>
      <c r="D1000" s="795" t="s">
        <v>928</v>
      </c>
      <c r="E1000" s="795"/>
      <c r="F1000" s="795"/>
      <c r="G1000" s="797">
        <v>17501</v>
      </c>
      <c r="H1000" s="798">
        <f>SUM(G1001:G1003)</f>
        <v>17501</v>
      </c>
      <c r="I1000" s="798">
        <f>+G1000-H1000</f>
        <v>0</v>
      </c>
      <c r="J1000" s="1753" t="e">
        <f>SUMIF(#REF!,B1000,#REF!)</f>
        <v>#REF!</v>
      </c>
      <c r="K1000" s="1754"/>
      <c r="L1000" s="1755"/>
      <c r="M1000" s="1756" t="e">
        <f>+G1000*J1000</f>
        <v>#REF!</v>
      </c>
      <c r="N1000" s="863"/>
      <c r="O1000" s="864"/>
    </row>
    <row r="1001" spans="1:15" ht="15.75" customHeight="1">
      <c r="B1001" s="799">
        <v>4278</v>
      </c>
      <c r="C1001" s="800" t="s">
        <v>896</v>
      </c>
      <c r="D1001" s="799" t="s">
        <v>897</v>
      </c>
      <c r="E1001" s="799">
        <v>9.9999997764825804E-3</v>
      </c>
      <c r="F1001" s="801">
        <v>19843</v>
      </c>
      <c r="G1001" s="802">
        <v>199</v>
      </c>
      <c r="H1001" s="803"/>
      <c r="I1001" s="803"/>
      <c r="J1001" s="804"/>
      <c r="K1001" s="805" t="e">
        <f>G1001*$J$1000</f>
        <v>#REF!</v>
      </c>
      <c r="L1001" s="806" t="e">
        <f>K1001/$K$1197</f>
        <v>#REF!</v>
      </c>
      <c r="M1001" s="401"/>
      <c r="N1001" s="378"/>
      <c r="O1001" s="378"/>
    </row>
    <row r="1002" spans="1:15">
      <c r="B1002" s="799">
        <v>6092</v>
      </c>
      <c r="C1002" s="800" t="s">
        <v>898</v>
      </c>
      <c r="D1002" s="799" t="s">
        <v>899</v>
      </c>
      <c r="E1002" s="799">
        <v>0.5</v>
      </c>
      <c r="F1002" s="801">
        <v>2000</v>
      </c>
      <c r="G1002" s="802">
        <v>1000</v>
      </c>
      <c r="H1002" s="803"/>
      <c r="I1002" s="803"/>
      <c r="J1002" s="804"/>
      <c r="K1002" s="805" t="e">
        <f t="shared" ref="K1002:K1003" si="205">G1002*$J$1000</f>
        <v>#REF!</v>
      </c>
      <c r="L1002" s="806" t="e">
        <f>K1002/$K$1197</f>
        <v>#REF!</v>
      </c>
      <c r="M1002" s="401"/>
      <c r="N1002" s="378"/>
      <c r="O1002" s="378"/>
    </row>
    <row r="1003" spans="1:15" ht="25.5">
      <c r="B1003" s="799">
        <v>9997</v>
      </c>
      <c r="C1003" s="800" t="s">
        <v>1330</v>
      </c>
      <c r="D1003" s="799" t="s">
        <v>928</v>
      </c>
      <c r="E1003" s="799">
        <v>1.0299999713897701</v>
      </c>
      <c r="F1003" s="801">
        <v>15827</v>
      </c>
      <c r="G1003" s="802">
        <v>16302</v>
      </c>
      <c r="H1003" s="803"/>
      <c r="I1003" s="803"/>
      <c r="J1003" s="807"/>
      <c r="K1003" s="805" t="e">
        <f t="shared" si="205"/>
        <v>#REF!</v>
      </c>
      <c r="L1003" s="806" t="e">
        <f>K1003/$K$1197</f>
        <v>#REF!</v>
      </c>
      <c r="M1003" s="392"/>
      <c r="N1003" s="378"/>
      <c r="O1003" s="378"/>
    </row>
    <row r="1004" spans="1:15" ht="45">
      <c r="A1004" s="836" t="e">
        <f>VLOOKUP(B1004,#REF!,1,0)-B1004</f>
        <v>#REF!</v>
      </c>
      <c r="B1004" s="795">
        <v>6565</v>
      </c>
      <c r="C1004" s="796" t="s">
        <v>1331</v>
      </c>
      <c r="D1004" s="795" t="s">
        <v>928</v>
      </c>
      <c r="E1004" s="795"/>
      <c r="F1004" s="795"/>
      <c r="G1004" s="797">
        <v>45924</v>
      </c>
      <c r="H1004" s="798">
        <f>SUM(G1005:G1008)</f>
        <v>45924</v>
      </c>
      <c r="I1004" s="798">
        <f>+G1004-H1004</f>
        <v>0</v>
      </c>
      <c r="J1004" s="1753" t="e">
        <f>SUMIF(#REF!,B1004,#REF!)</f>
        <v>#REF!</v>
      </c>
      <c r="K1004" s="1754"/>
      <c r="L1004" s="1755"/>
      <c r="M1004" s="1756" t="e">
        <f>+G1004*J1004</f>
        <v>#REF!</v>
      </c>
      <c r="N1004" s="378"/>
      <c r="O1004" s="378"/>
    </row>
    <row r="1005" spans="1:15">
      <c r="B1005" s="799">
        <v>6092</v>
      </c>
      <c r="C1005" s="800" t="s">
        <v>898</v>
      </c>
      <c r="D1005" s="799" t="s">
        <v>899</v>
      </c>
      <c r="E1005" s="799">
        <v>1</v>
      </c>
      <c r="F1005" s="801">
        <v>2000</v>
      </c>
      <c r="G1005" s="802">
        <v>2000</v>
      </c>
      <c r="H1005" s="803"/>
      <c r="I1005" s="803"/>
      <c r="J1005" s="804"/>
      <c r="K1005" s="805" t="e">
        <f>G1005*$J$1004</f>
        <v>#REF!</v>
      </c>
      <c r="L1005" s="806" t="e">
        <f>K1005/$K$1197</f>
        <v>#REF!</v>
      </c>
      <c r="M1005" s="401"/>
      <c r="N1005" s="378"/>
      <c r="O1005" s="378"/>
    </row>
    <row r="1006" spans="1:15" ht="25.5">
      <c r="B1006" s="799">
        <v>7057</v>
      </c>
      <c r="C1006" s="800" t="s">
        <v>1055</v>
      </c>
      <c r="D1006" s="799" t="s">
        <v>897</v>
      </c>
      <c r="E1006" s="799">
        <v>1.2499169999999999</v>
      </c>
      <c r="F1006" s="801">
        <v>8135</v>
      </c>
      <c r="G1006" s="802">
        <v>10169</v>
      </c>
      <c r="H1006" s="803"/>
      <c r="I1006" s="803"/>
      <c r="J1006" s="804"/>
      <c r="K1006" s="805" t="e">
        <f t="shared" ref="K1006:K1008" si="206">G1006*$J$1004</f>
        <v>#REF!</v>
      </c>
      <c r="L1006" s="806" t="e">
        <f t="shared" ref="L1006:L1008" si="207">K1006/$K$1197</f>
        <v>#REF!</v>
      </c>
      <c r="M1006" s="401"/>
      <c r="N1006" s="378"/>
      <c r="O1006" s="378"/>
    </row>
    <row r="1007" spans="1:15">
      <c r="B1007" s="799">
        <v>7231</v>
      </c>
      <c r="C1007" s="800" t="s">
        <v>911</v>
      </c>
      <c r="D1007" s="799" t="s">
        <v>904</v>
      </c>
      <c r="E1007" s="799">
        <v>0.15000000596046401</v>
      </c>
      <c r="F1007" s="801">
        <v>4667</v>
      </c>
      <c r="G1007" s="802">
        <v>701</v>
      </c>
      <c r="H1007" s="803"/>
      <c r="I1007" s="803"/>
      <c r="J1007" s="804"/>
      <c r="K1007" s="805" t="e">
        <f t="shared" si="206"/>
        <v>#REF!</v>
      </c>
      <c r="L1007" s="806" t="e">
        <f t="shared" si="207"/>
        <v>#REF!</v>
      </c>
      <c r="M1007" s="401"/>
      <c r="N1007" s="378"/>
      <c r="O1007" s="378"/>
    </row>
    <row r="1008" spans="1:15">
      <c r="B1008" s="799">
        <v>7462</v>
      </c>
      <c r="C1008" s="800" t="s">
        <v>912</v>
      </c>
      <c r="D1008" s="799" t="s">
        <v>913</v>
      </c>
      <c r="E1008" s="799">
        <v>21</v>
      </c>
      <c r="F1008" s="801">
        <v>1574</v>
      </c>
      <c r="G1008" s="802">
        <v>33054</v>
      </c>
      <c r="H1008" s="803"/>
      <c r="I1008" s="803"/>
      <c r="J1008" s="804"/>
      <c r="K1008" s="805" t="e">
        <f t="shared" si="206"/>
        <v>#REF!</v>
      </c>
      <c r="L1008" s="806" t="e">
        <f t="shared" si="207"/>
        <v>#REF!</v>
      </c>
      <c r="M1008" s="401"/>
      <c r="N1008" s="378"/>
      <c r="O1008" s="378"/>
    </row>
    <row r="1009" spans="1:15" ht="60">
      <c r="A1009" s="836" t="e">
        <f>VLOOKUP(B1009,#REF!,1,0)-B1009</f>
        <v>#REF!</v>
      </c>
      <c r="B1009" s="795">
        <v>6569</v>
      </c>
      <c r="C1009" s="796" t="s">
        <v>1332</v>
      </c>
      <c r="D1009" s="795" t="s">
        <v>519</v>
      </c>
      <c r="E1009" s="795"/>
      <c r="F1009" s="795"/>
      <c r="G1009" s="797">
        <v>302508</v>
      </c>
      <c r="H1009" s="798">
        <f>SUM(G1010)</f>
        <v>302508</v>
      </c>
      <c r="I1009" s="798">
        <f>+G1009-H1009</f>
        <v>0</v>
      </c>
      <c r="J1009" s="1753" t="e">
        <f>SUMIF(#REF!,B1009,#REF!)</f>
        <v>#REF!</v>
      </c>
      <c r="K1009" s="1754"/>
      <c r="L1009" s="1755"/>
      <c r="M1009" s="1756" t="e">
        <f>+G1009*J1009</f>
        <v>#REF!</v>
      </c>
      <c r="N1009" s="863"/>
      <c r="O1009" s="864"/>
    </row>
    <row r="1010" spans="1:15" ht="38.25">
      <c r="B1010" s="799">
        <v>10000</v>
      </c>
      <c r="C1010" s="800" t="s">
        <v>1333</v>
      </c>
      <c r="D1010" s="799" t="s">
        <v>928</v>
      </c>
      <c r="E1010" s="799">
        <v>1</v>
      </c>
      <c r="F1010" s="801">
        <v>302508</v>
      </c>
      <c r="G1010" s="802">
        <v>302508</v>
      </c>
      <c r="H1010" s="803"/>
      <c r="I1010" s="803"/>
      <c r="J1010" s="807"/>
      <c r="K1010" s="865" t="e">
        <f>G1010*$J$1009</f>
        <v>#REF!</v>
      </c>
      <c r="L1010" s="806" t="e">
        <f>K1010/$K$1197</f>
        <v>#REF!</v>
      </c>
      <c r="M1010" s="392"/>
      <c r="N1010" s="378"/>
      <c r="O1010" s="378"/>
    </row>
    <row r="1011" spans="1:15" ht="45">
      <c r="A1011" s="836" t="e">
        <f>VLOOKUP(B1011,#REF!,1,0)-B1011</f>
        <v>#REF!</v>
      </c>
      <c r="B1011" s="795">
        <v>6856</v>
      </c>
      <c r="C1011" s="796" t="s">
        <v>1334</v>
      </c>
      <c r="D1011" s="795" t="s">
        <v>519</v>
      </c>
      <c r="E1011" s="795"/>
      <c r="F1011" s="795"/>
      <c r="G1011" s="797">
        <v>674883</v>
      </c>
      <c r="H1011" s="798">
        <f>SUM(G1012:G1013)</f>
        <v>674883</v>
      </c>
      <c r="I1011" s="798">
        <f>+G1011-H1011</f>
        <v>0</v>
      </c>
      <c r="J1011" s="1753" t="e">
        <f>SUMIF(#REF!,B1011,#REF!)</f>
        <v>#REF!</v>
      </c>
      <c r="K1011" s="1754"/>
      <c r="L1011" s="1755"/>
      <c r="M1011" s="1756" t="e">
        <f>+G1011*J1011</f>
        <v>#REF!</v>
      </c>
      <c r="N1011" s="863"/>
      <c r="O1011" s="864"/>
    </row>
    <row r="1012" spans="1:15">
      <c r="B1012" s="799">
        <v>6092</v>
      </c>
      <c r="C1012" s="800" t="s">
        <v>898</v>
      </c>
      <c r="D1012" s="799" t="s">
        <v>899</v>
      </c>
      <c r="E1012" s="799">
        <v>0.980000019073486</v>
      </c>
      <c r="F1012" s="801">
        <v>2000</v>
      </c>
      <c r="G1012" s="802">
        <v>1961</v>
      </c>
      <c r="H1012" s="803"/>
      <c r="I1012" s="803"/>
      <c r="J1012" s="804"/>
      <c r="K1012" s="805" t="e">
        <f>G1012*$J$1011</f>
        <v>#REF!</v>
      </c>
      <c r="L1012" s="806" t="e">
        <f>K1012/$K$1197</f>
        <v>#REF!</v>
      </c>
      <c r="M1012" s="401"/>
      <c r="N1012" s="378"/>
      <c r="O1012" s="378"/>
    </row>
    <row r="1013" spans="1:15">
      <c r="B1013" s="799">
        <v>7216</v>
      </c>
      <c r="C1013" s="800" t="s">
        <v>1133</v>
      </c>
      <c r="D1013" s="799" t="s">
        <v>777</v>
      </c>
      <c r="E1013" s="799">
        <v>4.8000001907348597</v>
      </c>
      <c r="F1013" s="801">
        <v>140192</v>
      </c>
      <c r="G1013" s="802">
        <v>672922</v>
      </c>
      <c r="H1013" s="803"/>
      <c r="I1013" s="803"/>
      <c r="J1013" s="807"/>
      <c r="K1013" s="805" t="e">
        <f>G1013*$J$1011</f>
        <v>#REF!</v>
      </c>
      <c r="L1013" s="806" t="e">
        <f>K1013/$K$1197</f>
        <v>#REF!</v>
      </c>
      <c r="M1013" s="392"/>
      <c r="N1013" s="378"/>
      <c r="O1013" s="378"/>
    </row>
    <row r="1014" spans="1:15" ht="45">
      <c r="A1014" s="836" t="e">
        <f>VLOOKUP(B1014,#REF!,1,0)-B1014</f>
        <v>#REF!</v>
      </c>
      <c r="B1014" s="795">
        <v>7090</v>
      </c>
      <c r="C1014" s="796" t="s">
        <v>1335</v>
      </c>
      <c r="D1014" s="795" t="s">
        <v>777</v>
      </c>
      <c r="E1014" s="795"/>
      <c r="F1014" s="795"/>
      <c r="G1014" s="797">
        <v>97666</v>
      </c>
      <c r="H1014" s="798">
        <f>SUM(G1015:G1020)</f>
        <v>97666</v>
      </c>
      <c r="I1014" s="798">
        <f>+G1014-H1014</f>
        <v>0</v>
      </c>
      <c r="J1014" s="1753" t="e">
        <f>SUMIF(#REF!,B1014,#REF!)</f>
        <v>#REF!</v>
      </c>
      <c r="K1014" s="1754"/>
      <c r="L1014" s="1755"/>
      <c r="M1014" s="1756" t="e">
        <f>+G1014*J1014</f>
        <v>#REF!</v>
      </c>
      <c r="N1014" s="863"/>
      <c r="O1014" s="864"/>
    </row>
    <row r="1015" spans="1:15">
      <c r="B1015" s="799">
        <v>3464</v>
      </c>
      <c r="C1015" s="800" t="s">
        <v>1336</v>
      </c>
      <c r="D1015" s="799" t="s">
        <v>904</v>
      </c>
      <c r="E1015" s="799">
        <v>0.20000000298023199</v>
      </c>
      <c r="F1015" s="801">
        <v>37512</v>
      </c>
      <c r="G1015" s="802">
        <v>7503</v>
      </c>
      <c r="H1015" s="803"/>
      <c r="I1015" s="803"/>
      <c r="J1015" s="804"/>
      <c r="K1015" s="805" t="e">
        <f>G1015*$J$1014</f>
        <v>#REF!</v>
      </c>
      <c r="L1015" s="806" t="e">
        <f t="shared" ref="L1015:L1020" si="208">K1015/$K$1197</f>
        <v>#REF!</v>
      </c>
      <c r="M1015" s="401"/>
      <c r="N1015" s="378"/>
      <c r="O1015" s="378"/>
    </row>
    <row r="1016" spans="1:15" ht="25.5">
      <c r="B1016" s="799">
        <v>4613</v>
      </c>
      <c r="C1016" s="800" t="s">
        <v>1178</v>
      </c>
      <c r="D1016" s="799" t="s">
        <v>904</v>
      </c>
      <c r="E1016" s="799">
        <v>0.259999990463257</v>
      </c>
      <c r="F1016" s="801">
        <v>48739</v>
      </c>
      <c r="G1016" s="802">
        <v>12673</v>
      </c>
      <c r="H1016" s="803"/>
      <c r="I1016" s="803"/>
      <c r="J1016" s="804"/>
      <c r="K1016" s="805" t="e">
        <f t="shared" ref="K1016:K1020" si="209">G1016*$J$1014</f>
        <v>#REF!</v>
      </c>
      <c r="L1016" s="806" t="e">
        <f t="shared" si="208"/>
        <v>#REF!</v>
      </c>
      <c r="M1016" s="401"/>
      <c r="N1016" s="378"/>
      <c r="O1016" s="378"/>
    </row>
    <row r="1017" spans="1:15">
      <c r="B1017" s="799">
        <v>6092</v>
      </c>
      <c r="C1017" s="800" t="s">
        <v>898</v>
      </c>
      <c r="D1017" s="799" t="s">
        <v>899</v>
      </c>
      <c r="E1017" s="799">
        <v>1.10800004005432</v>
      </c>
      <c r="F1017" s="801">
        <v>2000</v>
      </c>
      <c r="G1017" s="802">
        <v>2217</v>
      </c>
      <c r="H1017" s="803"/>
      <c r="I1017" s="803"/>
      <c r="J1017" s="804"/>
      <c r="K1017" s="805" t="e">
        <f t="shared" si="209"/>
        <v>#REF!</v>
      </c>
      <c r="L1017" s="806" t="e">
        <f t="shared" si="208"/>
        <v>#REF!</v>
      </c>
      <c r="M1017" s="401"/>
      <c r="N1017" s="378"/>
      <c r="O1017" s="378"/>
    </row>
    <row r="1018" spans="1:15" ht="25.5">
      <c r="B1018" s="799">
        <v>7057</v>
      </c>
      <c r="C1018" s="800" t="s">
        <v>1055</v>
      </c>
      <c r="D1018" s="799" t="s">
        <v>897</v>
      </c>
      <c r="E1018" s="799">
        <v>1.49983438224578</v>
      </c>
      <c r="F1018" s="801">
        <v>8135</v>
      </c>
      <c r="G1018" s="802">
        <v>12202</v>
      </c>
      <c r="H1018" s="803"/>
      <c r="I1018" s="803"/>
      <c r="J1018" s="804"/>
      <c r="K1018" s="805" t="e">
        <f t="shared" si="209"/>
        <v>#REF!</v>
      </c>
      <c r="L1018" s="806" t="e">
        <f t="shared" si="208"/>
        <v>#REF!</v>
      </c>
      <c r="M1018" s="401"/>
      <c r="N1018" s="378"/>
      <c r="O1018" s="378"/>
    </row>
    <row r="1019" spans="1:15" ht="15">
      <c r="B1019" s="799">
        <v>7229</v>
      </c>
      <c r="C1019" s="800" t="s">
        <v>916</v>
      </c>
      <c r="D1019" s="799" t="s">
        <v>904</v>
      </c>
      <c r="E1019" s="799">
        <v>0.20000000298023199</v>
      </c>
      <c r="F1019" s="801">
        <v>65450</v>
      </c>
      <c r="G1019" s="802">
        <v>13091</v>
      </c>
      <c r="H1019" s="798"/>
      <c r="I1019" s="798"/>
      <c r="J1019" s="866"/>
      <c r="K1019" s="805" t="e">
        <f t="shared" si="209"/>
        <v>#REF!</v>
      </c>
      <c r="L1019" s="806" t="e">
        <f t="shared" si="208"/>
        <v>#REF!</v>
      </c>
      <c r="M1019" s="867"/>
      <c r="N1019" s="378"/>
      <c r="O1019" s="378"/>
    </row>
    <row r="1020" spans="1:15">
      <c r="B1020" s="799">
        <v>10421</v>
      </c>
      <c r="C1020" s="800" t="s">
        <v>1337</v>
      </c>
      <c r="D1020" s="799" t="s">
        <v>777</v>
      </c>
      <c r="E1020" s="799">
        <v>1</v>
      </c>
      <c r="F1020" s="801">
        <v>49980</v>
      </c>
      <c r="G1020" s="802">
        <v>49980</v>
      </c>
      <c r="H1020" s="803"/>
      <c r="I1020" s="803"/>
      <c r="J1020" s="807"/>
      <c r="K1020" s="805" t="e">
        <f t="shared" si="209"/>
        <v>#REF!</v>
      </c>
      <c r="L1020" s="806" t="e">
        <f t="shared" si="208"/>
        <v>#REF!</v>
      </c>
      <c r="M1020" s="392"/>
      <c r="N1020" s="378"/>
      <c r="O1020" s="378"/>
    </row>
    <row r="1021" spans="1:15" ht="30">
      <c r="A1021" s="836" t="e">
        <f>VLOOKUP(B1021,#REF!,1,0)-B1021</f>
        <v>#REF!</v>
      </c>
      <c r="B1021" s="795">
        <v>7406</v>
      </c>
      <c r="C1021" s="796" t="s">
        <v>1338</v>
      </c>
      <c r="D1021" s="795" t="s">
        <v>519</v>
      </c>
      <c r="E1021" s="795"/>
      <c r="F1021" s="795"/>
      <c r="G1021" s="797">
        <v>428400</v>
      </c>
      <c r="H1021" s="798">
        <f>SUM(G1022)</f>
        <v>428400</v>
      </c>
      <c r="I1021" s="798">
        <f>+G1021-H1021</f>
        <v>0</v>
      </c>
      <c r="J1021" s="1753" t="e">
        <f>SUMIF(#REF!,B1021,#REF!)</f>
        <v>#REF!</v>
      </c>
      <c r="K1021" s="1754"/>
      <c r="L1021" s="1755"/>
      <c r="M1021" s="1756" t="e">
        <f>+G1021*J1021</f>
        <v>#REF!</v>
      </c>
      <c r="N1021" s="863"/>
      <c r="O1021" s="864"/>
    </row>
    <row r="1022" spans="1:15" ht="25.5">
      <c r="B1022" s="799">
        <v>10634</v>
      </c>
      <c r="C1022" s="800" t="s">
        <v>1339</v>
      </c>
      <c r="D1022" s="799" t="s">
        <v>519</v>
      </c>
      <c r="E1022" s="799">
        <v>1</v>
      </c>
      <c r="F1022" s="801">
        <v>428400</v>
      </c>
      <c r="G1022" s="802">
        <v>428400</v>
      </c>
      <c r="H1022" s="803"/>
      <c r="I1022" s="803"/>
      <c r="J1022" s="807"/>
      <c r="K1022" s="865" t="e">
        <f>G1022*$J$1021</f>
        <v>#REF!</v>
      </c>
      <c r="L1022" s="806" t="e">
        <f>K1022/$K$1197</f>
        <v>#REF!</v>
      </c>
      <c r="M1022" s="392"/>
      <c r="N1022" s="378"/>
      <c r="O1022" s="378"/>
    </row>
    <row r="1023" spans="1:15" ht="15">
      <c r="A1023" s="836" t="e">
        <f>VLOOKUP(B1023,#REF!,1,0)-B1023</f>
        <v>#REF!</v>
      </c>
      <c r="B1023" s="795">
        <v>7423</v>
      </c>
      <c r="C1023" s="796" t="s">
        <v>1340</v>
      </c>
      <c r="D1023" s="795" t="s">
        <v>519</v>
      </c>
      <c r="E1023" s="795"/>
      <c r="F1023" s="795"/>
      <c r="G1023" s="797">
        <v>617388</v>
      </c>
      <c r="H1023" s="798">
        <f>SUM(G1024:G1027)</f>
        <v>617388</v>
      </c>
      <c r="I1023" s="798">
        <f>+G1023-H1023</f>
        <v>0</v>
      </c>
      <c r="J1023" s="1753" t="e">
        <f>SUMIF(#REF!,B1023,#REF!)</f>
        <v>#REF!</v>
      </c>
      <c r="K1023" s="1754"/>
      <c r="L1023" s="1755"/>
      <c r="M1023" s="1756" t="e">
        <f>+G1023*J1023</f>
        <v>#REF!</v>
      </c>
      <c r="N1023" s="863"/>
      <c r="O1023" s="864"/>
    </row>
    <row r="1024" spans="1:15">
      <c r="B1024" s="799">
        <v>4273</v>
      </c>
      <c r="C1024" s="800" t="s">
        <v>1050</v>
      </c>
      <c r="D1024" s="799" t="s">
        <v>907</v>
      </c>
      <c r="E1024" s="799">
        <v>0.102090002</v>
      </c>
      <c r="F1024" s="801">
        <v>155437</v>
      </c>
      <c r="G1024" s="802">
        <v>15869</v>
      </c>
      <c r="H1024" s="803"/>
      <c r="I1024" s="803"/>
      <c r="J1024" s="804"/>
      <c r="K1024" s="805" t="e">
        <f>G1024*$J$1023</f>
        <v>#REF!</v>
      </c>
      <c r="L1024" s="806" t="e">
        <f>K1024/$K$1197</f>
        <v>#REF!</v>
      </c>
      <c r="M1024" s="401"/>
      <c r="N1024" s="378"/>
      <c r="O1024" s="378"/>
    </row>
    <row r="1025" spans="1:15">
      <c r="B1025" s="799">
        <v>6092</v>
      </c>
      <c r="C1025" s="800" t="s">
        <v>898</v>
      </c>
      <c r="D1025" s="799" t="s">
        <v>899</v>
      </c>
      <c r="E1025" s="799">
        <v>0.26150000095367398</v>
      </c>
      <c r="F1025" s="801">
        <v>2000</v>
      </c>
      <c r="G1025" s="802">
        <v>524</v>
      </c>
      <c r="H1025" s="803"/>
      <c r="I1025" s="803"/>
      <c r="J1025" s="804"/>
      <c r="K1025" s="805" t="e">
        <f t="shared" ref="K1025:K1027" si="210">G1025*$J$1023</f>
        <v>#REF!</v>
      </c>
      <c r="L1025" s="806" t="e">
        <f>K1025/$K$1197</f>
        <v>#REF!</v>
      </c>
      <c r="M1025" s="401"/>
      <c r="N1025" s="378"/>
      <c r="O1025" s="378"/>
    </row>
    <row r="1026" spans="1:15" ht="15">
      <c r="B1026" s="799">
        <v>7236</v>
      </c>
      <c r="C1026" s="800" t="s">
        <v>934</v>
      </c>
      <c r="D1026" s="799" t="s">
        <v>519</v>
      </c>
      <c r="E1026" s="799">
        <v>9.9999997764825804E-3</v>
      </c>
      <c r="F1026" s="801">
        <v>28166</v>
      </c>
      <c r="G1026" s="802">
        <v>282</v>
      </c>
      <c r="H1026" s="798"/>
      <c r="I1026" s="798"/>
      <c r="J1026" s="866"/>
      <c r="K1026" s="805" t="e">
        <f t="shared" si="210"/>
        <v>#REF!</v>
      </c>
      <c r="L1026" s="806" t="e">
        <f>K1026/$K$1197</f>
        <v>#REF!</v>
      </c>
      <c r="M1026" s="867"/>
      <c r="N1026" s="378"/>
      <c r="O1026" s="378"/>
    </row>
    <row r="1027" spans="1:15">
      <c r="B1027" s="799">
        <v>10642</v>
      </c>
      <c r="C1027" s="800" t="s">
        <v>1341</v>
      </c>
      <c r="D1027" s="799" t="s">
        <v>519</v>
      </c>
      <c r="E1027" s="799">
        <v>1</v>
      </c>
      <c r="F1027" s="801">
        <v>600713</v>
      </c>
      <c r="G1027" s="802">
        <v>600713</v>
      </c>
      <c r="H1027" s="803"/>
      <c r="I1027" s="803"/>
      <c r="J1027" s="807"/>
      <c r="K1027" s="805" t="e">
        <f t="shared" si="210"/>
        <v>#REF!</v>
      </c>
      <c r="L1027" s="806" t="e">
        <f>K1027/$K$1197</f>
        <v>#REF!</v>
      </c>
      <c r="M1027" s="392"/>
      <c r="N1027" s="378"/>
      <c r="O1027" s="378"/>
    </row>
    <row r="1028" spans="1:15" ht="45">
      <c r="A1028" s="836" t="e">
        <f>VLOOKUP(B1028,#REF!,1,0)-B1028</f>
        <v>#REF!</v>
      </c>
      <c r="B1028" s="795">
        <v>7644</v>
      </c>
      <c r="C1028" s="796" t="s">
        <v>1342</v>
      </c>
      <c r="D1028" s="795" t="s">
        <v>777</v>
      </c>
      <c r="E1028" s="795"/>
      <c r="F1028" s="795"/>
      <c r="G1028" s="797">
        <v>487389</v>
      </c>
      <c r="H1028" s="798">
        <f>SUM(G1029:G1033)</f>
        <v>487389</v>
      </c>
      <c r="I1028" s="798">
        <f>+G1028-H1028</f>
        <v>0</v>
      </c>
      <c r="J1028" s="1753" t="e">
        <f>SUMIF(#REF!,B1028,#REF!)</f>
        <v>#REF!</v>
      </c>
      <c r="K1028" s="1754"/>
      <c r="L1028" s="1755"/>
      <c r="M1028" s="1756" t="e">
        <f>+G1028*J1028</f>
        <v>#REF!</v>
      </c>
      <c r="N1028" s="863"/>
      <c r="O1028" s="864"/>
    </row>
    <row r="1029" spans="1:15" ht="25.5">
      <c r="B1029" s="799">
        <v>6087</v>
      </c>
      <c r="C1029" s="800" t="s">
        <v>1091</v>
      </c>
      <c r="D1029" s="799" t="s">
        <v>907</v>
      </c>
      <c r="E1029" s="799">
        <v>4.6961400091275599E-2</v>
      </c>
      <c r="F1029" s="801">
        <v>63722</v>
      </c>
      <c r="G1029" s="802">
        <v>2993</v>
      </c>
      <c r="H1029" s="803"/>
      <c r="I1029" s="803"/>
      <c r="J1029" s="804"/>
      <c r="K1029" s="805" t="e">
        <f>G1029*$J$1028</f>
        <v>#REF!</v>
      </c>
      <c r="L1029" s="806" t="e">
        <f>K1029/$K$1197</f>
        <v>#REF!</v>
      </c>
      <c r="M1029" s="401"/>
      <c r="N1029" s="378"/>
      <c r="O1029" s="378"/>
    </row>
    <row r="1030" spans="1:15">
      <c r="B1030" s="799">
        <v>6092</v>
      </c>
      <c r="C1030" s="800" t="s">
        <v>898</v>
      </c>
      <c r="D1030" s="799" t="s">
        <v>899</v>
      </c>
      <c r="E1030" s="799">
        <v>0.21459999680519101</v>
      </c>
      <c r="F1030" s="801">
        <v>2000</v>
      </c>
      <c r="G1030" s="802">
        <v>430</v>
      </c>
      <c r="H1030" s="803"/>
      <c r="I1030" s="803"/>
      <c r="J1030" s="804"/>
      <c r="K1030" s="805" t="e">
        <f t="shared" ref="K1030:K1033" si="211">G1030*$J$1028</f>
        <v>#REF!</v>
      </c>
      <c r="L1030" s="806" t="e">
        <f>K1030/$K$1197</f>
        <v>#REF!</v>
      </c>
      <c r="M1030" s="401"/>
      <c r="N1030" s="378"/>
      <c r="O1030" s="378"/>
    </row>
    <row r="1031" spans="1:15">
      <c r="B1031" s="799">
        <v>6098</v>
      </c>
      <c r="C1031" s="800" t="s">
        <v>925</v>
      </c>
      <c r="D1031" s="799" t="s">
        <v>926</v>
      </c>
      <c r="E1031" s="799">
        <v>10</v>
      </c>
      <c r="F1031" s="801">
        <v>23</v>
      </c>
      <c r="G1031" s="802">
        <v>230</v>
      </c>
      <c r="H1031" s="803"/>
      <c r="I1031" s="803"/>
      <c r="J1031" s="804"/>
      <c r="K1031" s="805" t="e">
        <f t="shared" si="211"/>
        <v>#REF!</v>
      </c>
      <c r="L1031" s="806" t="e">
        <f>K1031/$K$1197</f>
        <v>#REF!</v>
      </c>
      <c r="M1031" s="401"/>
      <c r="N1031" s="378"/>
      <c r="O1031" s="378"/>
    </row>
    <row r="1032" spans="1:15">
      <c r="B1032" s="799">
        <v>7229</v>
      </c>
      <c r="C1032" s="800" t="s">
        <v>916</v>
      </c>
      <c r="D1032" s="799" t="s">
        <v>904</v>
      </c>
      <c r="E1032" s="799">
        <v>0.30000001192092901</v>
      </c>
      <c r="F1032" s="801">
        <v>65450</v>
      </c>
      <c r="G1032" s="802">
        <v>19636</v>
      </c>
      <c r="H1032" s="803"/>
      <c r="I1032" s="803"/>
      <c r="J1032" s="804"/>
      <c r="K1032" s="805" t="e">
        <f t="shared" si="211"/>
        <v>#REF!</v>
      </c>
      <c r="L1032" s="806" t="e">
        <f>K1032/$K$1197</f>
        <v>#REF!</v>
      </c>
      <c r="M1032" s="401"/>
      <c r="N1032" s="378"/>
      <c r="O1032" s="378"/>
    </row>
    <row r="1033" spans="1:15">
      <c r="B1033" s="799">
        <v>10830</v>
      </c>
      <c r="C1033" s="800" t="s">
        <v>1343</v>
      </c>
      <c r="D1033" s="799" t="s">
        <v>777</v>
      </c>
      <c r="E1033" s="799">
        <v>6</v>
      </c>
      <c r="F1033" s="801">
        <v>77350</v>
      </c>
      <c r="G1033" s="802">
        <v>464100</v>
      </c>
      <c r="H1033" s="803"/>
      <c r="I1033" s="803"/>
      <c r="J1033" s="807"/>
      <c r="K1033" s="805" t="e">
        <f t="shared" si="211"/>
        <v>#REF!</v>
      </c>
      <c r="L1033" s="806" t="e">
        <f>K1033/$K$1197</f>
        <v>#REF!</v>
      </c>
      <c r="M1033" s="392"/>
      <c r="N1033" s="378"/>
      <c r="O1033" s="378"/>
    </row>
    <row r="1034" spans="1:15" ht="30">
      <c r="B1034" s="795">
        <v>7653</v>
      </c>
      <c r="C1034" s="796" t="s">
        <v>1344</v>
      </c>
      <c r="D1034" s="795" t="s">
        <v>519</v>
      </c>
      <c r="E1034" s="795"/>
      <c r="F1034" s="795"/>
      <c r="G1034" s="797">
        <v>393381</v>
      </c>
      <c r="H1034" s="798">
        <f>SUM(G1035:G1039)</f>
        <v>393381</v>
      </c>
      <c r="I1034" s="798">
        <f>+G1034-H1034</f>
        <v>0</v>
      </c>
      <c r="J1034" s="1753" t="e">
        <f ca="1">SUMIF('PPTO GRAL-ACERO'!$B$1:$F$396,B1034,'PPTO GRAL-ACERO'!$F$1:$F$396)</f>
        <v>#REF!</v>
      </c>
      <c r="K1034" s="1754"/>
      <c r="L1034" s="1755"/>
      <c r="M1034" s="1756" t="e">
        <f ca="1">+G1034*J1034</f>
        <v>#REF!</v>
      </c>
      <c r="N1034" s="378"/>
      <c r="O1034" s="378"/>
    </row>
    <row r="1035" spans="1:15" ht="25.5">
      <c r="B1035" s="799">
        <v>6088</v>
      </c>
      <c r="C1035" s="800" t="s">
        <v>1256</v>
      </c>
      <c r="D1035" s="799" t="s">
        <v>907</v>
      </c>
      <c r="E1035" s="799">
        <v>0.17015339747965399</v>
      </c>
      <c r="F1035" s="801">
        <v>91715</v>
      </c>
      <c r="G1035" s="802">
        <v>15606</v>
      </c>
      <c r="H1035" s="803"/>
      <c r="I1035" s="803"/>
      <c r="J1035" s="804"/>
      <c r="K1035" s="805" t="e">
        <f ca="1">G1035*$J$1034</f>
        <v>#REF!</v>
      </c>
      <c r="L1035" s="806" t="e">
        <f ca="1">K1035/$K$1197</f>
        <v>#REF!</v>
      </c>
      <c r="M1035" s="401"/>
      <c r="N1035" s="378"/>
      <c r="O1035" s="378"/>
    </row>
    <row r="1036" spans="1:15">
      <c r="B1036" s="799">
        <v>6092</v>
      </c>
      <c r="C1036" s="800" t="s">
        <v>898</v>
      </c>
      <c r="D1036" s="799" t="s">
        <v>899</v>
      </c>
      <c r="E1036" s="799">
        <v>0.730000019073486</v>
      </c>
      <c r="F1036" s="801">
        <v>2000</v>
      </c>
      <c r="G1036" s="802">
        <v>1461</v>
      </c>
      <c r="H1036" s="803"/>
      <c r="I1036" s="803"/>
      <c r="J1036" s="804"/>
      <c r="K1036" s="805" t="e">
        <f t="shared" ref="K1036:K1039" ca="1" si="212">G1036*$J$1034</f>
        <v>#REF!</v>
      </c>
      <c r="L1036" s="806" t="e">
        <f t="shared" ref="L1036:L1039" ca="1" si="213">K1036/$K$1197</f>
        <v>#REF!</v>
      </c>
      <c r="M1036" s="401"/>
      <c r="N1036" s="378"/>
      <c r="O1036" s="378"/>
    </row>
    <row r="1037" spans="1:15" ht="25.5">
      <c r="B1037" s="799">
        <v>7246</v>
      </c>
      <c r="C1037" s="800" t="s">
        <v>1345</v>
      </c>
      <c r="D1037" s="799" t="s">
        <v>907</v>
      </c>
      <c r="E1037" s="799">
        <v>0.17018403564691501</v>
      </c>
      <c r="F1037" s="801">
        <v>105713</v>
      </c>
      <c r="G1037" s="802">
        <v>17991</v>
      </c>
      <c r="H1037" s="803"/>
      <c r="I1037" s="803"/>
      <c r="J1037" s="804"/>
      <c r="K1037" s="805" t="e">
        <f t="shared" ca="1" si="212"/>
        <v>#REF!</v>
      </c>
      <c r="L1037" s="806" t="e">
        <f t="shared" ca="1" si="213"/>
        <v>#REF!</v>
      </c>
      <c r="M1037" s="401"/>
      <c r="N1037" s="378"/>
      <c r="O1037" s="378"/>
    </row>
    <row r="1038" spans="1:15">
      <c r="B1038" s="799">
        <v>9686</v>
      </c>
      <c r="C1038" s="800" t="s">
        <v>1346</v>
      </c>
      <c r="D1038" s="799" t="s">
        <v>928</v>
      </c>
      <c r="E1038" s="799">
        <v>6.1799998283386204</v>
      </c>
      <c r="F1038" s="801">
        <v>56923</v>
      </c>
      <c r="G1038" s="802">
        <v>351785</v>
      </c>
      <c r="H1038" s="803"/>
      <c r="I1038" s="803"/>
      <c r="J1038" s="804"/>
      <c r="K1038" s="805" t="e">
        <f t="shared" ca="1" si="212"/>
        <v>#REF!</v>
      </c>
      <c r="L1038" s="806" t="e">
        <f t="shared" ca="1" si="213"/>
        <v>#REF!</v>
      </c>
      <c r="M1038" s="401"/>
      <c r="N1038" s="378"/>
      <c r="O1038" s="378"/>
    </row>
    <row r="1039" spans="1:15">
      <c r="B1039" s="799">
        <v>9687</v>
      </c>
      <c r="C1039" s="800" t="s">
        <v>1347</v>
      </c>
      <c r="D1039" s="799" t="s">
        <v>519</v>
      </c>
      <c r="E1039" s="799">
        <v>1</v>
      </c>
      <c r="F1039" s="801">
        <v>6538</v>
      </c>
      <c r="G1039" s="802">
        <v>6538</v>
      </c>
      <c r="H1039" s="803"/>
      <c r="I1039" s="803"/>
      <c r="J1039" s="804"/>
      <c r="K1039" s="805" t="e">
        <f t="shared" ca="1" si="212"/>
        <v>#REF!</v>
      </c>
      <c r="L1039" s="806" t="e">
        <f t="shared" ca="1" si="213"/>
        <v>#REF!</v>
      </c>
      <c r="M1039" s="401"/>
      <c r="N1039" s="378"/>
      <c r="O1039" s="378"/>
    </row>
    <row r="1040" spans="1:15" ht="15">
      <c r="A1040" s="836" t="e">
        <f>VLOOKUP(B1040,#REF!,1,0)-B1040</f>
        <v>#REF!</v>
      </c>
      <c r="B1040" s="795">
        <v>7775</v>
      </c>
      <c r="C1040" s="796" t="s">
        <v>1348</v>
      </c>
      <c r="D1040" s="795" t="s">
        <v>777</v>
      </c>
      <c r="E1040" s="795"/>
      <c r="F1040" s="795"/>
      <c r="G1040" s="797">
        <v>17895</v>
      </c>
      <c r="H1040" s="798">
        <f>SUM(G1041)</f>
        <v>17895</v>
      </c>
      <c r="I1040" s="798">
        <f>+G1040-H1040</f>
        <v>0</v>
      </c>
      <c r="J1040" s="1753" t="e">
        <f>SUMIF(#REF!,B1040,#REF!)</f>
        <v>#REF!</v>
      </c>
      <c r="K1040" s="1754"/>
      <c r="L1040" s="1755"/>
      <c r="M1040" s="1756" t="e">
        <f>+G1040*J1040</f>
        <v>#REF!</v>
      </c>
      <c r="N1040" s="863"/>
      <c r="O1040" s="864"/>
    </row>
    <row r="1041" spans="1:15" ht="38.25">
      <c r="B1041" s="799">
        <v>8525</v>
      </c>
      <c r="C1041" s="800" t="s">
        <v>1349</v>
      </c>
      <c r="D1041" s="799" t="s">
        <v>777</v>
      </c>
      <c r="E1041" s="799">
        <v>1</v>
      </c>
      <c r="F1041" s="801">
        <v>17895</v>
      </c>
      <c r="G1041" s="802">
        <v>17895</v>
      </c>
      <c r="H1041" s="803"/>
      <c r="I1041" s="803"/>
      <c r="J1041" s="807"/>
      <c r="K1041" s="865" t="e">
        <f>G1041*$J$1040</f>
        <v>#REF!</v>
      </c>
      <c r="L1041" s="806" t="e">
        <f>K1041/$K$1197</f>
        <v>#REF!</v>
      </c>
      <c r="M1041" s="392"/>
      <c r="N1041" s="378"/>
      <c r="O1041" s="378"/>
    </row>
    <row r="1042" spans="1:15" ht="30">
      <c r="A1042" s="836" t="e">
        <f>VLOOKUP(B1042,#REF!,1,0)-B1042</f>
        <v>#REF!</v>
      </c>
      <c r="B1042" s="795">
        <v>7865</v>
      </c>
      <c r="C1042" s="796" t="s">
        <v>1350</v>
      </c>
      <c r="D1042" s="795" t="s">
        <v>519</v>
      </c>
      <c r="E1042" s="795"/>
      <c r="F1042" s="795"/>
      <c r="G1042" s="797">
        <v>179889</v>
      </c>
      <c r="H1042" s="798">
        <f>SUM(G1043:G1045)</f>
        <v>179889</v>
      </c>
      <c r="I1042" s="798">
        <f>+G1042-H1042</f>
        <v>0</v>
      </c>
      <c r="J1042" s="1753" t="e">
        <f>SUMIF(#REF!,B1042,#REF!)</f>
        <v>#REF!</v>
      </c>
      <c r="K1042" s="1754"/>
      <c r="L1042" s="1755"/>
      <c r="M1042" s="1756" t="e">
        <f>+G1042*J1042</f>
        <v>#REF!</v>
      </c>
      <c r="N1042" s="863"/>
      <c r="O1042" s="864"/>
    </row>
    <row r="1043" spans="1:15">
      <c r="B1043" s="799">
        <v>4278</v>
      </c>
      <c r="C1043" s="800" t="s">
        <v>896</v>
      </c>
      <c r="D1043" s="799" t="s">
        <v>897</v>
      </c>
      <c r="E1043" s="799">
        <v>0.33329999446868902</v>
      </c>
      <c r="F1043" s="801">
        <v>19843</v>
      </c>
      <c r="G1043" s="802">
        <v>6614</v>
      </c>
      <c r="H1043" s="803"/>
      <c r="I1043" s="803"/>
      <c r="J1043" s="804"/>
      <c r="K1043" s="805" t="e">
        <f>G1043*$J$1042</f>
        <v>#REF!</v>
      </c>
      <c r="L1043" s="806" t="e">
        <f>K1043/$K$1197</f>
        <v>#REF!</v>
      </c>
      <c r="M1043" s="401"/>
      <c r="N1043" s="378"/>
      <c r="O1043" s="378"/>
    </row>
    <row r="1044" spans="1:15">
      <c r="B1044" s="799">
        <v>6092</v>
      </c>
      <c r="C1044" s="800" t="s">
        <v>898</v>
      </c>
      <c r="D1044" s="799" t="s">
        <v>899</v>
      </c>
      <c r="E1044" s="799">
        <v>0.10000000149011599</v>
      </c>
      <c r="F1044" s="801">
        <v>2000</v>
      </c>
      <c r="G1044" s="802">
        <v>201</v>
      </c>
      <c r="H1044" s="803"/>
      <c r="I1044" s="803"/>
      <c r="J1044" s="804"/>
      <c r="K1044" s="805" t="e">
        <f t="shared" ref="K1044:K1045" si="214">G1044*$J$1042</f>
        <v>#REF!</v>
      </c>
      <c r="L1044" s="806" t="e">
        <f>K1044/$K$1197</f>
        <v>#REF!</v>
      </c>
      <c r="M1044" s="401"/>
      <c r="N1044" s="378"/>
      <c r="O1044" s="378"/>
    </row>
    <row r="1045" spans="1:15">
      <c r="B1045" s="799">
        <v>7228</v>
      </c>
      <c r="C1045" s="800" t="s">
        <v>1351</v>
      </c>
      <c r="D1045" s="799" t="s">
        <v>519</v>
      </c>
      <c r="E1045" s="799">
        <v>1</v>
      </c>
      <c r="F1045" s="801">
        <v>173074</v>
      </c>
      <c r="G1045" s="802">
        <v>173074</v>
      </c>
      <c r="H1045" s="803"/>
      <c r="I1045" s="803"/>
      <c r="J1045" s="807"/>
      <c r="K1045" s="805" t="e">
        <f t="shared" si="214"/>
        <v>#REF!</v>
      </c>
      <c r="L1045" s="806" t="e">
        <f>K1045/$K$1197</f>
        <v>#REF!</v>
      </c>
      <c r="M1045" s="392"/>
      <c r="N1045" s="378"/>
      <c r="O1045" s="378"/>
    </row>
    <row r="1046" spans="1:15" ht="75">
      <c r="A1046" s="836" t="e">
        <f>VLOOKUP(B1046,#REF!,1,0)-B1046</f>
        <v>#REF!</v>
      </c>
      <c r="B1046" s="795">
        <v>8121</v>
      </c>
      <c r="C1046" s="796" t="s">
        <v>1352</v>
      </c>
      <c r="D1046" s="795" t="s">
        <v>519</v>
      </c>
      <c r="E1046" s="795"/>
      <c r="F1046" s="795"/>
      <c r="G1046" s="797">
        <v>2312188</v>
      </c>
      <c r="H1046" s="798">
        <f>SUM(G1047:G1058)</f>
        <v>2312188</v>
      </c>
      <c r="I1046" s="798">
        <f>+G1046-H1046</f>
        <v>0</v>
      </c>
      <c r="J1046" s="1753" t="e">
        <f>SUMIF(#REF!,B1046,#REF!)</f>
        <v>#REF!</v>
      </c>
      <c r="K1046" s="1754"/>
      <c r="L1046" s="1755"/>
      <c r="M1046" s="1756" t="e">
        <f>+G1046*J1046</f>
        <v>#REF!</v>
      </c>
      <c r="N1046" s="863"/>
      <c r="O1046" s="864"/>
    </row>
    <row r="1047" spans="1:15">
      <c r="B1047" s="799">
        <v>324</v>
      </c>
      <c r="C1047" s="800" t="s">
        <v>1070</v>
      </c>
      <c r="D1047" s="799" t="s">
        <v>904</v>
      </c>
      <c r="E1047" s="799">
        <v>0.55000001192092796</v>
      </c>
      <c r="F1047" s="801">
        <v>490280</v>
      </c>
      <c r="G1047" s="802">
        <v>269655</v>
      </c>
      <c r="H1047" s="803"/>
      <c r="I1047" s="803"/>
      <c r="J1047" s="804"/>
      <c r="K1047" s="805" t="e">
        <f>G1047*$J$1046</f>
        <v>#REF!</v>
      </c>
      <c r="L1047" s="806" t="e">
        <f t="shared" ref="L1047:L1058" si="215">K1047/$K$1197</f>
        <v>#REF!</v>
      </c>
      <c r="M1047" s="401"/>
      <c r="N1047" s="378"/>
      <c r="O1047" s="378"/>
    </row>
    <row r="1048" spans="1:15">
      <c r="B1048" s="799">
        <v>3995</v>
      </c>
      <c r="C1048" s="800" t="s">
        <v>975</v>
      </c>
      <c r="D1048" s="799" t="s">
        <v>777</v>
      </c>
      <c r="E1048" s="799">
        <v>5.2899999618530202</v>
      </c>
      <c r="F1048" s="801">
        <v>29002</v>
      </c>
      <c r="G1048" s="802">
        <v>153421</v>
      </c>
      <c r="H1048" s="803"/>
      <c r="I1048" s="803"/>
      <c r="J1048" s="804"/>
      <c r="K1048" s="805" t="e">
        <f t="shared" ref="K1048:K1058" si="216">G1048*$J$1046</f>
        <v>#REF!</v>
      </c>
      <c r="L1048" s="806" t="e">
        <f t="shared" si="215"/>
        <v>#REF!</v>
      </c>
      <c r="M1048" s="401"/>
      <c r="N1048" s="378"/>
      <c r="O1048" s="378"/>
    </row>
    <row r="1049" spans="1:15" ht="25.5">
      <c r="B1049" s="799">
        <v>4613</v>
      </c>
      <c r="C1049" s="800" t="s">
        <v>1178</v>
      </c>
      <c r="D1049" s="799" t="s">
        <v>904</v>
      </c>
      <c r="E1049" s="799">
        <v>1.50999999046325</v>
      </c>
      <c r="F1049" s="801">
        <v>48739</v>
      </c>
      <c r="G1049" s="802">
        <v>73596</v>
      </c>
      <c r="H1049" s="803"/>
      <c r="I1049" s="803"/>
      <c r="J1049" s="804"/>
      <c r="K1049" s="805" t="e">
        <f t="shared" si="216"/>
        <v>#REF!</v>
      </c>
      <c r="L1049" s="806" t="e">
        <f t="shared" si="215"/>
        <v>#REF!</v>
      </c>
      <c r="M1049" s="401"/>
      <c r="N1049" s="378"/>
      <c r="O1049" s="378"/>
    </row>
    <row r="1050" spans="1:15">
      <c r="B1050" s="799">
        <v>5481</v>
      </c>
      <c r="C1050" s="800" t="s">
        <v>977</v>
      </c>
      <c r="D1050" s="799" t="s">
        <v>519</v>
      </c>
      <c r="E1050" s="799">
        <v>48</v>
      </c>
      <c r="F1050" s="801">
        <v>8892</v>
      </c>
      <c r="G1050" s="802">
        <v>426816</v>
      </c>
      <c r="H1050" s="803"/>
      <c r="I1050" s="803"/>
      <c r="J1050" s="804"/>
      <c r="K1050" s="805" t="e">
        <f t="shared" si="216"/>
        <v>#REF!</v>
      </c>
      <c r="L1050" s="806" t="e">
        <f t="shared" si="215"/>
        <v>#REF!</v>
      </c>
      <c r="M1050" s="401"/>
      <c r="N1050" s="378"/>
      <c r="O1050" s="378"/>
    </row>
    <row r="1051" spans="1:15" ht="25.5">
      <c r="B1051" s="799">
        <v>6087</v>
      </c>
      <c r="C1051" s="800" t="s">
        <v>1091</v>
      </c>
      <c r="D1051" s="799" t="s">
        <v>907</v>
      </c>
      <c r="E1051" s="799">
        <v>2.0417788607280398</v>
      </c>
      <c r="F1051" s="801">
        <v>63722</v>
      </c>
      <c r="G1051" s="802">
        <v>130107</v>
      </c>
      <c r="H1051" s="798"/>
      <c r="I1051" s="798"/>
      <c r="J1051" s="866"/>
      <c r="K1051" s="805" t="e">
        <f t="shared" si="216"/>
        <v>#REF!</v>
      </c>
      <c r="L1051" s="806" t="e">
        <f t="shared" si="215"/>
        <v>#REF!</v>
      </c>
      <c r="M1051" s="867"/>
      <c r="N1051" s="378"/>
      <c r="O1051" s="378"/>
    </row>
    <row r="1052" spans="1:15" ht="25.5">
      <c r="B1052" s="799">
        <v>6088</v>
      </c>
      <c r="C1052" s="800" t="s">
        <v>1256</v>
      </c>
      <c r="D1052" s="799" t="s">
        <v>907</v>
      </c>
      <c r="E1052" s="799">
        <v>2.0417999999999998</v>
      </c>
      <c r="F1052" s="801">
        <v>91715</v>
      </c>
      <c r="G1052" s="802">
        <v>187264</v>
      </c>
      <c r="H1052" s="803"/>
      <c r="I1052" s="803"/>
      <c r="J1052" s="804"/>
      <c r="K1052" s="805" t="e">
        <f t="shared" si="216"/>
        <v>#REF!</v>
      </c>
      <c r="L1052" s="806" t="e">
        <f t="shared" si="215"/>
        <v>#REF!</v>
      </c>
      <c r="M1052" s="401"/>
      <c r="N1052" s="378"/>
      <c r="O1052" s="378"/>
    </row>
    <row r="1053" spans="1:15">
      <c r="B1053" s="799">
        <v>6092</v>
      </c>
      <c r="C1053" s="800" t="s">
        <v>898</v>
      </c>
      <c r="D1053" s="799" t="s">
        <v>899</v>
      </c>
      <c r="E1053" s="799">
        <v>5.5454998016357404</v>
      </c>
      <c r="F1053" s="801">
        <v>2000</v>
      </c>
      <c r="G1053" s="802">
        <v>11091</v>
      </c>
      <c r="H1053" s="803"/>
      <c r="I1053" s="803"/>
      <c r="J1053" s="804"/>
      <c r="K1053" s="805" t="e">
        <f t="shared" si="216"/>
        <v>#REF!</v>
      </c>
      <c r="L1053" s="806" t="e">
        <f t="shared" si="215"/>
        <v>#REF!</v>
      </c>
      <c r="M1053" s="401"/>
      <c r="N1053" s="378"/>
      <c r="O1053" s="378"/>
    </row>
    <row r="1054" spans="1:15">
      <c r="B1054" s="799">
        <v>6107</v>
      </c>
      <c r="C1054" s="800" t="s">
        <v>1353</v>
      </c>
      <c r="D1054" s="799" t="s">
        <v>904</v>
      </c>
      <c r="E1054" s="799">
        <v>7.0000000298023196E-2</v>
      </c>
      <c r="F1054" s="801">
        <v>597380</v>
      </c>
      <c r="G1054" s="802">
        <v>41817</v>
      </c>
      <c r="H1054" s="803"/>
      <c r="I1054" s="803"/>
      <c r="J1054" s="804"/>
      <c r="K1054" s="805" t="e">
        <f t="shared" si="216"/>
        <v>#REF!</v>
      </c>
      <c r="L1054" s="806" t="e">
        <f t="shared" si="215"/>
        <v>#REF!</v>
      </c>
      <c r="M1054" s="401"/>
      <c r="N1054" s="378"/>
      <c r="O1054" s="378"/>
    </row>
    <row r="1055" spans="1:15" ht="25.5">
      <c r="B1055" s="799">
        <v>6140</v>
      </c>
      <c r="C1055" s="800" t="s">
        <v>919</v>
      </c>
      <c r="D1055" s="799" t="s">
        <v>897</v>
      </c>
      <c r="E1055" s="799">
        <v>1</v>
      </c>
      <c r="F1055" s="801">
        <v>59500</v>
      </c>
      <c r="G1055" s="802">
        <v>59500</v>
      </c>
      <c r="H1055" s="803"/>
      <c r="I1055" s="803"/>
      <c r="J1055" s="804"/>
      <c r="K1055" s="805" t="e">
        <f t="shared" si="216"/>
        <v>#REF!</v>
      </c>
      <c r="L1055" s="806" t="e">
        <f t="shared" si="215"/>
        <v>#REF!</v>
      </c>
      <c r="M1055" s="401"/>
      <c r="N1055" s="378"/>
      <c r="O1055" s="378"/>
    </row>
    <row r="1056" spans="1:15" ht="15">
      <c r="B1056" s="799">
        <v>6792</v>
      </c>
      <c r="C1056" s="800" t="s">
        <v>979</v>
      </c>
      <c r="D1056" s="799" t="s">
        <v>519</v>
      </c>
      <c r="E1056" s="799">
        <v>1</v>
      </c>
      <c r="F1056" s="801">
        <v>503115</v>
      </c>
      <c r="G1056" s="802">
        <v>503115</v>
      </c>
      <c r="H1056" s="798"/>
      <c r="I1056" s="798"/>
      <c r="J1056" s="866"/>
      <c r="K1056" s="805" t="e">
        <f t="shared" si="216"/>
        <v>#REF!</v>
      </c>
      <c r="L1056" s="806" t="e">
        <f t="shared" si="215"/>
        <v>#REF!</v>
      </c>
      <c r="M1056" s="867"/>
      <c r="N1056" s="378"/>
      <c r="O1056" s="378"/>
    </row>
    <row r="1057" spans="1:15">
      <c r="B1057" s="799">
        <v>6824</v>
      </c>
      <c r="C1057" s="800" t="s">
        <v>1354</v>
      </c>
      <c r="D1057" s="799" t="s">
        <v>973</v>
      </c>
      <c r="E1057" s="799">
        <v>254</v>
      </c>
      <c r="F1057" s="801">
        <v>32</v>
      </c>
      <c r="G1057" s="802">
        <v>8128</v>
      </c>
      <c r="H1057" s="803"/>
      <c r="I1057" s="803"/>
      <c r="J1057" s="804"/>
      <c r="K1057" s="805" t="e">
        <f t="shared" si="216"/>
        <v>#REF!</v>
      </c>
      <c r="L1057" s="806" t="e">
        <f t="shared" si="215"/>
        <v>#REF!</v>
      </c>
      <c r="M1057" s="401"/>
      <c r="N1057" s="378"/>
      <c r="O1057" s="378"/>
    </row>
    <row r="1058" spans="1:15" ht="15">
      <c r="B1058" s="799">
        <v>7088</v>
      </c>
      <c r="C1058" s="800" t="s">
        <v>981</v>
      </c>
      <c r="D1058" s="799" t="s">
        <v>973</v>
      </c>
      <c r="E1058" s="799">
        <v>99</v>
      </c>
      <c r="F1058" s="801">
        <v>4522</v>
      </c>
      <c r="G1058" s="802">
        <v>447678</v>
      </c>
      <c r="H1058" s="798"/>
      <c r="I1058" s="798"/>
      <c r="J1058" s="869"/>
      <c r="K1058" s="805" t="e">
        <f t="shared" si="216"/>
        <v>#REF!</v>
      </c>
      <c r="L1058" s="806" t="e">
        <f t="shared" si="215"/>
        <v>#REF!</v>
      </c>
      <c r="M1058" s="870"/>
      <c r="N1058" s="378"/>
      <c r="O1058" s="378"/>
    </row>
    <row r="1059" spans="1:15" ht="60">
      <c r="A1059" s="836" t="e">
        <f>VLOOKUP(B1059,#REF!,1,0)-B1059</f>
        <v>#REF!</v>
      </c>
      <c r="B1059" s="795">
        <v>8158</v>
      </c>
      <c r="C1059" s="796" t="s">
        <v>1355</v>
      </c>
      <c r="D1059" s="795" t="s">
        <v>904</v>
      </c>
      <c r="E1059" s="795"/>
      <c r="F1059" s="795"/>
      <c r="G1059" s="797">
        <v>614704</v>
      </c>
      <c r="H1059" s="798">
        <f>SUM(G1060:G1066)</f>
        <v>614704</v>
      </c>
      <c r="I1059" s="798">
        <f>+G1059-H1059</f>
        <v>0</v>
      </c>
      <c r="J1059" s="1753" t="e">
        <f>SUMIF(#REF!,B1059,#REF!)</f>
        <v>#REF!</v>
      </c>
      <c r="K1059" s="1754"/>
      <c r="L1059" s="1755"/>
      <c r="M1059" s="1756" t="e">
        <f>+G1059*J1059</f>
        <v>#REF!</v>
      </c>
      <c r="N1059" s="863"/>
      <c r="O1059" s="864"/>
    </row>
    <row r="1060" spans="1:15">
      <c r="B1060" s="799">
        <v>324</v>
      </c>
      <c r="C1060" s="800" t="s">
        <v>1070</v>
      </c>
      <c r="D1060" s="799" t="s">
        <v>904</v>
      </c>
      <c r="E1060" s="799">
        <v>1.04999995231628</v>
      </c>
      <c r="F1060" s="801">
        <v>490280</v>
      </c>
      <c r="G1060" s="802">
        <v>514794</v>
      </c>
      <c r="H1060" s="803"/>
      <c r="I1060" s="803"/>
      <c r="J1060" s="804"/>
      <c r="K1060" s="805" t="e">
        <f>G1060*$J$1059</f>
        <v>#REF!</v>
      </c>
      <c r="L1060" s="806" t="e">
        <f t="shared" ref="L1060:L1066" si="217">K1060/$K$1197</f>
        <v>#REF!</v>
      </c>
      <c r="M1060" s="401"/>
      <c r="N1060" s="378"/>
      <c r="O1060" s="378"/>
    </row>
    <row r="1061" spans="1:15">
      <c r="B1061" s="799">
        <v>1515</v>
      </c>
      <c r="C1061" s="800" t="s">
        <v>1063</v>
      </c>
      <c r="D1061" s="799" t="s">
        <v>1064</v>
      </c>
      <c r="E1061" s="799">
        <v>1</v>
      </c>
      <c r="F1061" s="801">
        <v>1071</v>
      </c>
      <c r="G1061" s="802">
        <v>1071</v>
      </c>
      <c r="H1061" s="803"/>
      <c r="I1061" s="803"/>
      <c r="J1061" s="804"/>
      <c r="K1061" s="805" t="e">
        <f t="shared" ref="K1061:K1066" si="218">G1061*$J$1059</f>
        <v>#REF!</v>
      </c>
      <c r="L1061" s="806" t="e">
        <f t="shared" si="217"/>
        <v>#REF!</v>
      </c>
      <c r="M1061" s="401"/>
      <c r="N1061" s="378"/>
      <c r="O1061" s="378"/>
    </row>
    <row r="1062" spans="1:15" ht="25.5">
      <c r="B1062" s="799">
        <v>6087</v>
      </c>
      <c r="C1062" s="800" t="s">
        <v>1091</v>
      </c>
      <c r="D1062" s="799" t="s">
        <v>907</v>
      </c>
      <c r="E1062" s="799">
        <v>0.34026596435308498</v>
      </c>
      <c r="F1062" s="801">
        <v>63722</v>
      </c>
      <c r="G1062" s="802">
        <v>21683</v>
      </c>
      <c r="H1062" s="803"/>
      <c r="I1062" s="803"/>
      <c r="J1062" s="804"/>
      <c r="K1062" s="805" t="e">
        <f t="shared" si="218"/>
        <v>#REF!</v>
      </c>
      <c r="L1062" s="806" t="e">
        <f t="shared" si="217"/>
        <v>#REF!</v>
      </c>
      <c r="M1062" s="401"/>
      <c r="N1062" s="378"/>
      <c r="O1062" s="378"/>
    </row>
    <row r="1063" spans="1:15" ht="25.5">
      <c r="B1063" s="799">
        <v>6088</v>
      </c>
      <c r="C1063" s="800" t="s">
        <v>1256</v>
      </c>
      <c r="D1063" s="799" t="s">
        <v>907</v>
      </c>
      <c r="E1063" s="799">
        <v>0.34026596435308498</v>
      </c>
      <c r="F1063" s="801">
        <v>91715</v>
      </c>
      <c r="G1063" s="802">
        <v>31208</v>
      </c>
      <c r="H1063" s="803"/>
      <c r="I1063" s="803"/>
      <c r="J1063" s="804"/>
      <c r="K1063" s="805" t="e">
        <f t="shared" si="218"/>
        <v>#REF!</v>
      </c>
      <c r="L1063" s="806" t="e">
        <f t="shared" si="217"/>
        <v>#REF!</v>
      </c>
      <c r="M1063" s="401"/>
      <c r="N1063" s="378"/>
      <c r="O1063" s="378"/>
    </row>
    <row r="1064" spans="1:15">
      <c r="B1064" s="799">
        <v>6092</v>
      </c>
      <c r="C1064" s="800" t="s">
        <v>898</v>
      </c>
      <c r="D1064" s="799" t="s">
        <v>899</v>
      </c>
      <c r="E1064" s="799">
        <v>0.92430001497268599</v>
      </c>
      <c r="F1064" s="801">
        <v>2000</v>
      </c>
      <c r="G1064" s="802">
        <v>1849</v>
      </c>
      <c r="H1064" s="803"/>
      <c r="I1064" s="803"/>
      <c r="J1064" s="804"/>
      <c r="K1064" s="805" t="e">
        <f t="shared" si="218"/>
        <v>#REF!</v>
      </c>
      <c r="L1064" s="806" t="e">
        <f t="shared" si="217"/>
        <v>#REF!</v>
      </c>
      <c r="M1064" s="401"/>
      <c r="N1064" s="378"/>
      <c r="O1064" s="378"/>
    </row>
    <row r="1065" spans="1:15" ht="15">
      <c r="B1065" s="799">
        <v>6098</v>
      </c>
      <c r="C1065" s="800" t="s">
        <v>925</v>
      </c>
      <c r="D1065" s="799" t="s">
        <v>926</v>
      </c>
      <c r="E1065" s="799">
        <v>3</v>
      </c>
      <c r="F1065" s="801">
        <v>23</v>
      </c>
      <c r="G1065" s="802">
        <v>69</v>
      </c>
      <c r="H1065" s="798"/>
      <c r="I1065" s="798"/>
      <c r="J1065" s="866"/>
      <c r="K1065" s="805" t="e">
        <f t="shared" si="218"/>
        <v>#REF!</v>
      </c>
      <c r="L1065" s="806" t="e">
        <f t="shared" si="217"/>
        <v>#REF!</v>
      </c>
      <c r="M1065" s="867"/>
      <c r="N1065" s="378"/>
      <c r="O1065" s="378"/>
    </row>
    <row r="1066" spans="1:15" ht="25.5">
      <c r="B1066" s="799">
        <v>6739</v>
      </c>
      <c r="C1066" s="800" t="s">
        <v>1042</v>
      </c>
      <c r="D1066" s="799" t="s">
        <v>904</v>
      </c>
      <c r="E1066" s="799">
        <v>1</v>
      </c>
      <c r="F1066" s="801">
        <v>44030</v>
      </c>
      <c r="G1066" s="802">
        <v>44030</v>
      </c>
      <c r="H1066" s="803"/>
      <c r="I1066" s="803"/>
      <c r="J1066" s="807"/>
      <c r="K1066" s="805" t="e">
        <f t="shared" si="218"/>
        <v>#REF!</v>
      </c>
      <c r="L1066" s="806" t="e">
        <f t="shared" si="217"/>
        <v>#REF!</v>
      </c>
      <c r="M1066" s="392"/>
      <c r="N1066" s="378"/>
      <c r="O1066" s="378"/>
    </row>
    <row r="1067" spans="1:15" ht="30">
      <c r="A1067" s="836" t="e">
        <f>VLOOKUP(B1067,#REF!,1,0)-B1067</f>
        <v>#REF!</v>
      </c>
      <c r="B1067" s="795">
        <v>8165</v>
      </c>
      <c r="C1067" s="796" t="s">
        <v>1356</v>
      </c>
      <c r="D1067" s="795" t="s">
        <v>519</v>
      </c>
      <c r="E1067" s="795"/>
      <c r="F1067" s="795"/>
      <c r="G1067" s="797">
        <v>437248</v>
      </c>
      <c r="H1067" s="798">
        <f>SUM(G1068:G1076)</f>
        <v>437248</v>
      </c>
      <c r="I1067" s="798">
        <f>+G1067-H1067</f>
        <v>0</v>
      </c>
      <c r="J1067" s="1753" t="e">
        <f>SUMIF(#REF!,B1067,#REF!)</f>
        <v>#REF!</v>
      </c>
      <c r="K1067" s="1754"/>
      <c r="L1067" s="1755"/>
      <c r="M1067" s="1756" t="e">
        <f>+G1067*J1067</f>
        <v>#REF!</v>
      </c>
      <c r="N1067" s="863"/>
      <c r="O1067" s="864"/>
    </row>
    <row r="1068" spans="1:15">
      <c r="B1068" s="799">
        <v>324</v>
      </c>
      <c r="C1068" s="800" t="s">
        <v>1070</v>
      </c>
      <c r="D1068" s="799" t="s">
        <v>904</v>
      </c>
      <c r="E1068" s="799">
        <v>5.0000000745058101E-2</v>
      </c>
      <c r="F1068" s="801">
        <v>490280</v>
      </c>
      <c r="G1068" s="802">
        <v>24515</v>
      </c>
      <c r="H1068" s="803"/>
      <c r="I1068" s="803"/>
      <c r="J1068" s="804"/>
      <c r="K1068" s="805" t="e">
        <f>G1068*$J$1067</f>
        <v>#REF!</v>
      </c>
      <c r="L1068" s="806" t="e">
        <f t="shared" ref="L1068:L1076" si="219">K1068/$K$1197</f>
        <v>#REF!</v>
      </c>
      <c r="M1068" s="401"/>
      <c r="N1068" s="378"/>
      <c r="O1068" s="378"/>
    </row>
    <row r="1069" spans="1:15" ht="15">
      <c r="B1069" s="799">
        <v>2551</v>
      </c>
      <c r="C1069" s="800" t="s">
        <v>1072</v>
      </c>
      <c r="D1069" s="799" t="s">
        <v>519</v>
      </c>
      <c r="E1069" s="799">
        <v>1</v>
      </c>
      <c r="F1069" s="801">
        <v>168199</v>
      </c>
      <c r="G1069" s="802">
        <v>168199</v>
      </c>
      <c r="H1069" s="798"/>
      <c r="I1069" s="798"/>
      <c r="J1069" s="866"/>
      <c r="K1069" s="805" t="e">
        <f t="shared" ref="K1069:K1076" si="220">G1069*$J$1067</f>
        <v>#REF!</v>
      </c>
      <c r="L1069" s="806" t="e">
        <f t="shared" si="219"/>
        <v>#REF!</v>
      </c>
      <c r="M1069" s="867"/>
      <c r="N1069" s="378"/>
      <c r="O1069" s="378"/>
    </row>
    <row r="1070" spans="1:15" ht="25.5">
      <c r="B1070" s="799">
        <v>6087</v>
      </c>
      <c r="C1070" s="800" t="s">
        <v>1091</v>
      </c>
      <c r="D1070" s="799" t="s">
        <v>907</v>
      </c>
      <c r="E1070" s="799">
        <v>1.0208999999999999</v>
      </c>
      <c r="F1070" s="801">
        <v>63722</v>
      </c>
      <c r="G1070" s="802">
        <v>65054</v>
      </c>
      <c r="H1070" s="803"/>
      <c r="I1070" s="803"/>
      <c r="J1070" s="804"/>
      <c r="K1070" s="805" t="e">
        <f t="shared" si="220"/>
        <v>#REF!</v>
      </c>
      <c r="L1070" s="806" t="e">
        <f t="shared" si="219"/>
        <v>#REF!</v>
      </c>
      <c r="M1070" s="401"/>
      <c r="N1070" s="378"/>
      <c r="O1070" s="378"/>
    </row>
    <row r="1071" spans="1:15" ht="25.5">
      <c r="B1071" s="799">
        <v>6088</v>
      </c>
      <c r="C1071" s="800" t="s">
        <v>1256</v>
      </c>
      <c r="D1071" s="799" t="s">
        <v>907</v>
      </c>
      <c r="E1071" s="799">
        <v>1.0208999999999999</v>
      </c>
      <c r="F1071" s="801">
        <v>91715</v>
      </c>
      <c r="G1071" s="802">
        <v>93632</v>
      </c>
      <c r="H1071" s="803"/>
      <c r="I1071" s="803"/>
      <c r="J1071" s="804"/>
      <c r="K1071" s="805" t="e">
        <f t="shared" si="220"/>
        <v>#REF!</v>
      </c>
      <c r="L1071" s="806" t="e">
        <f t="shared" si="219"/>
        <v>#REF!</v>
      </c>
      <c r="M1071" s="401"/>
      <c r="N1071" s="378"/>
      <c r="O1071" s="378"/>
    </row>
    <row r="1072" spans="1:15">
      <c r="B1072" s="799">
        <v>6092</v>
      </c>
      <c r="C1072" s="800" t="s">
        <v>898</v>
      </c>
      <c r="D1072" s="799" t="s">
        <v>899</v>
      </c>
      <c r="E1072" s="799">
        <v>2.7727999687194802</v>
      </c>
      <c r="F1072" s="801">
        <v>2000</v>
      </c>
      <c r="G1072" s="802">
        <v>5546</v>
      </c>
      <c r="H1072" s="803"/>
      <c r="I1072" s="803"/>
      <c r="J1072" s="804"/>
      <c r="K1072" s="805" t="e">
        <f t="shared" si="220"/>
        <v>#REF!</v>
      </c>
      <c r="L1072" s="806" t="e">
        <f t="shared" si="219"/>
        <v>#REF!</v>
      </c>
      <c r="M1072" s="401"/>
      <c r="N1072" s="378"/>
      <c r="O1072" s="378"/>
    </row>
    <row r="1073" spans="1:15" ht="15">
      <c r="B1073" s="799">
        <v>6824</v>
      </c>
      <c r="C1073" s="800" t="s">
        <v>1354</v>
      </c>
      <c r="D1073" s="799" t="s">
        <v>973</v>
      </c>
      <c r="E1073" s="799">
        <v>48</v>
      </c>
      <c r="F1073" s="801">
        <v>32</v>
      </c>
      <c r="G1073" s="802">
        <v>1536</v>
      </c>
      <c r="H1073" s="798"/>
      <c r="I1073" s="798"/>
      <c r="J1073" s="866"/>
      <c r="K1073" s="805" t="e">
        <f t="shared" si="220"/>
        <v>#REF!</v>
      </c>
      <c r="L1073" s="806" t="e">
        <f t="shared" si="219"/>
        <v>#REF!</v>
      </c>
      <c r="M1073" s="867"/>
      <c r="N1073" s="378"/>
      <c r="O1073" s="378"/>
    </row>
    <row r="1074" spans="1:15">
      <c r="B1074" s="799">
        <v>7088</v>
      </c>
      <c r="C1074" s="800" t="s">
        <v>981</v>
      </c>
      <c r="D1074" s="799" t="s">
        <v>973</v>
      </c>
      <c r="E1074" s="799">
        <v>9</v>
      </c>
      <c r="F1074" s="801">
        <v>4522</v>
      </c>
      <c r="G1074" s="802">
        <v>40698</v>
      </c>
      <c r="H1074" s="803"/>
      <c r="I1074" s="803"/>
      <c r="J1074" s="804"/>
      <c r="K1074" s="805" t="e">
        <f t="shared" si="220"/>
        <v>#REF!</v>
      </c>
      <c r="L1074" s="806" t="e">
        <f t="shared" si="219"/>
        <v>#REF!</v>
      </c>
      <c r="M1074" s="401"/>
      <c r="N1074" s="378"/>
      <c r="O1074" s="378"/>
    </row>
    <row r="1075" spans="1:15">
      <c r="B1075" s="799">
        <v>7362</v>
      </c>
      <c r="C1075" s="800" t="s">
        <v>1357</v>
      </c>
      <c r="D1075" s="799" t="s">
        <v>519</v>
      </c>
      <c r="E1075" s="799">
        <v>12</v>
      </c>
      <c r="F1075" s="801">
        <v>1300</v>
      </c>
      <c r="G1075" s="802">
        <v>15600</v>
      </c>
      <c r="H1075" s="803"/>
      <c r="I1075" s="803"/>
      <c r="J1075" s="804"/>
      <c r="K1075" s="805" t="e">
        <f t="shared" si="220"/>
        <v>#REF!</v>
      </c>
      <c r="L1075" s="806" t="e">
        <f t="shared" si="219"/>
        <v>#REF!</v>
      </c>
      <c r="M1075" s="401"/>
      <c r="N1075" s="378"/>
      <c r="O1075" s="378"/>
    </row>
    <row r="1076" spans="1:15">
      <c r="B1076" s="799">
        <v>7421</v>
      </c>
      <c r="C1076" s="800" t="s">
        <v>1358</v>
      </c>
      <c r="D1076" s="799" t="s">
        <v>904</v>
      </c>
      <c r="E1076" s="799">
        <v>3.9999999105930301E-2</v>
      </c>
      <c r="F1076" s="801">
        <v>561680</v>
      </c>
      <c r="G1076" s="802">
        <v>22468</v>
      </c>
      <c r="H1076" s="803"/>
      <c r="I1076" s="803"/>
      <c r="J1076" s="807"/>
      <c r="K1076" s="805" t="e">
        <f t="shared" si="220"/>
        <v>#REF!</v>
      </c>
      <c r="L1076" s="806" t="e">
        <f t="shared" si="219"/>
        <v>#REF!</v>
      </c>
      <c r="M1076" s="392"/>
      <c r="N1076" s="378"/>
      <c r="O1076" s="378"/>
    </row>
    <row r="1077" spans="1:15" ht="60">
      <c r="A1077" s="836" t="e">
        <f>VLOOKUP(B1077,#REF!,1,0)-B1077</f>
        <v>#REF!</v>
      </c>
      <c r="B1077" s="795">
        <v>8230</v>
      </c>
      <c r="C1077" s="796" t="s">
        <v>1359</v>
      </c>
      <c r="D1077" s="795" t="s">
        <v>777</v>
      </c>
      <c r="E1077" s="795"/>
      <c r="F1077" s="795"/>
      <c r="G1077" s="797">
        <v>136628</v>
      </c>
      <c r="H1077" s="798">
        <f>SUM(G1078:G1085)</f>
        <v>136628</v>
      </c>
      <c r="I1077" s="798">
        <f>+G1077-H1077</f>
        <v>0</v>
      </c>
      <c r="J1077" s="1753" t="e">
        <f>SUMIF(#REF!,B1077,#REF!)</f>
        <v>#REF!</v>
      </c>
      <c r="K1077" s="1754"/>
      <c r="L1077" s="1755"/>
      <c r="M1077" s="1756" t="e">
        <f>+G1077*J1077</f>
        <v>#REF!</v>
      </c>
      <c r="N1077" s="863"/>
      <c r="O1077" s="864"/>
    </row>
    <row r="1078" spans="1:15">
      <c r="B1078" s="799">
        <v>2307</v>
      </c>
      <c r="C1078" s="800" t="s">
        <v>922</v>
      </c>
      <c r="D1078" s="799" t="s">
        <v>904</v>
      </c>
      <c r="E1078" s="799">
        <v>0.06</v>
      </c>
      <c r="F1078" s="801">
        <v>45740</v>
      </c>
      <c r="G1078" s="802">
        <v>2745</v>
      </c>
      <c r="H1078" s="803"/>
      <c r="I1078" s="803"/>
      <c r="J1078" s="804"/>
      <c r="K1078" s="805" t="e">
        <f>G1078*$J$1077</f>
        <v>#REF!</v>
      </c>
      <c r="L1078" s="806" t="e">
        <f t="shared" ref="L1078:L1085" si="221">K1078/$K$1197</f>
        <v>#REF!</v>
      </c>
      <c r="M1078" s="401"/>
      <c r="N1078" s="378"/>
      <c r="O1078" s="378"/>
    </row>
    <row r="1079" spans="1:15" ht="38.25">
      <c r="B1079" s="799">
        <v>4391</v>
      </c>
      <c r="C1079" s="800" t="s">
        <v>1360</v>
      </c>
      <c r="D1079" s="799" t="s">
        <v>904</v>
      </c>
      <c r="E1079" s="799">
        <v>0.02</v>
      </c>
      <c r="F1079" s="801">
        <v>148455</v>
      </c>
      <c r="G1079" s="802">
        <v>2970</v>
      </c>
      <c r="H1079" s="798"/>
      <c r="I1079" s="798"/>
      <c r="J1079" s="866"/>
      <c r="K1079" s="805" t="e">
        <f t="shared" ref="K1079:K1085" si="222">G1079*$J$1077</f>
        <v>#REF!</v>
      </c>
      <c r="L1079" s="806" t="e">
        <f t="shared" si="221"/>
        <v>#REF!</v>
      </c>
      <c r="M1079" s="867"/>
      <c r="N1079" s="378"/>
      <c r="O1079" s="378"/>
    </row>
    <row r="1080" spans="1:15" ht="25.5">
      <c r="B1080" s="799">
        <v>6087</v>
      </c>
      <c r="C1080" s="800" t="s">
        <v>1091</v>
      </c>
      <c r="D1080" s="799" t="s">
        <v>907</v>
      </c>
      <c r="E1080" s="799">
        <v>0.25521443036401997</v>
      </c>
      <c r="F1080" s="801">
        <v>63722</v>
      </c>
      <c r="G1080" s="802">
        <v>16263</v>
      </c>
      <c r="H1080" s="803"/>
      <c r="I1080" s="803"/>
      <c r="J1080" s="804"/>
      <c r="K1080" s="805" t="e">
        <f t="shared" si="222"/>
        <v>#REF!</v>
      </c>
      <c r="L1080" s="806" t="e">
        <f t="shared" si="221"/>
        <v>#REF!</v>
      </c>
      <c r="M1080" s="401"/>
      <c r="N1080" s="378"/>
      <c r="O1080" s="378"/>
    </row>
    <row r="1081" spans="1:15" ht="25.5">
      <c r="B1081" s="799">
        <v>6088</v>
      </c>
      <c r="C1081" s="800" t="s">
        <v>1256</v>
      </c>
      <c r="D1081" s="799" t="s">
        <v>907</v>
      </c>
      <c r="E1081" s="799">
        <v>0.25521765307003702</v>
      </c>
      <c r="F1081" s="801">
        <v>91715</v>
      </c>
      <c r="G1081" s="802">
        <v>23408</v>
      </c>
      <c r="H1081" s="803"/>
      <c r="I1081" s="803"/>
      <c r="J1081" s="804"/>
      <c r="K1081" s="805" t="e">
        <f t="shared" si="222"/>
        <v>#REF!</v>
      </c>
      <c r="L1081" s="806" t="e">
        <f t="shared" si="221"/>
        <v>#REF!</v>
      </c>
      <c r="M1081" s="401"/>
      <c r="N1081" s="378"/>
      <c r="O1081" s="378"/>
    </row>
    <row r="1082" spans="1:15">
      <c r="B1082" s="799">
        <v>6092</v>
      </c>
      <c r="C1082" s="800" t="s">
        <v>898</v>
      </c>
      <c r="D1082" s="799" t="s">
        <v>899</v>
      </c>
      <c r="E1082" s="799">
        <v>1.5545</v>
      </c>
      <c r="F1082" s="801">
        <v>2000</v>
      </c>
      <c r="G1082" s="802">
        <v>3109</v>
      </c>
      <c r="H1082" s="803"/>
      <c r="I1082" s="803"/>
      <c r="J1082" s="804"/>
      <c r="K1082" s="805" t="e">
        <f t="shared" si="222"/>
        <v>#REF!</v>
      </c>
      <c r="L1082" s="806" t="e">
        <f t="shared" si="221"/>
        <v>#REF!</v>
      </c>
      <c r="M1082" s="401"/>
      <c r="N1082" s="378"/>
      <c r="O1082" s="378"/>
    </row>
    <row r="1083" spans="1:15" ht="25.5">
      <c r="B1083" s="799">
        <v>7434</v>
      </c>
      <c r="C1083" s="800" t="s">
        <v>1131</v>
      </c>
      <c r="D1083" s="799" t="s">
        <v>519</v>
      </c>
      <c r="E1083" s="799">
        <v>1E-4</v>
      </c>
      <c r="F1083" s="801">
        <v>535000</v>
      </c>
      <c r="G1083" s="802">
        <v>54</v>
      </c>
      <c r="H1083" s="803"/>
      <c r="I1083" s="803"/>
      <c r="J1083" s="804"/>
      <c r="K1083" s="805" t="e">
        <f t="shared" si="222"/>
        <v>#REF!</v>
      </c>
      <c r="L1083" s="806" t="e">
        <f t="shared" si="221"/>
        <v>#REF!</v>
      </c>
      <c r="M1083" s="401"/>
      <c r="N1083" s="378"/>
      <c r="O1083" s="378"/>
    </row>
    <row r="1084" spans="1:15" ht="25.5">
      <c r="B1084" s="799">
        <v>7437</v>
      </c>
      <c r="C1084" s="800" t="s">
        <v>1361</v>
      </c>
      <c r="D1084" s="799" t="s">
        <v>924</v>
      </c>
      <c r="E1084" s="799">
        <v>2.1000000000000001E-2</v>
      </c>
      <c r="F1084" s="801">
        <v>43697</v>
      </c>
      <c r="G1084" s="802">
        <v>918</v>
      </c>
      <c r="H1084" s="803"/>
      <c r="I1084" s="803"/>
      <c r="J1084" s="804"/>
      <c r="K1084" s="805" t="e">
        <f t="shared" si="222"/>
        <v>#REF!</v>
      </c>
      <c r="L1084" s="806" t="e">
        <f t="shared" si="221"/>
        <v>#REF!</v>
      </c>
      <c r="M1084" s="401"/>
      <c r="N1084" s="378"/>
      <c r="O1084" s="378"/>
    </row>
    <row r="1085" spans="1:15">
      <c r="B1085" s="799">
        <v>11569</v>
      </c>
      <c r="C1085" s="800" t="s">
        <v>1362</v>
      </c>
      <c r="D1085" s="799" t="s">
        <v>777</v>
      </c>
      <c r="E1085" s="799">
        <v>1.1000000000000001</v>
      </c>
      <c r="F1085" s="801">
        <v>79237</v>
      </c>
      <c r="G1085" s="802">
        <v>87161</v>
      </c>
      <c r="H1085" s="803"/>
      <c r="I1085" s="803"/>
      <c r="J1085" s="807"/>
      <c r="K1085" s="805" t="e">
        <f t="shared" si="222"/>
        <v>#REF!</v>
      </c>
      <c r="L1085" s="806" t="e">
        <f t="shared" si="221"/>
        <v>#REF!</v>
      </c>
      <c r="M1085" s="392"/>
      <c r="N1085" s="378"/>
      <c r="O1085" s="378"/>
    </row>
    <row r="1086" spans="1:15" ht="75">
      <c r="A1086" s="836" t="e">
        <f>VLOOKUP(B1086,#REF!,1,0)-B1086</f>
        <v>#REF!</v>
      </c>
      <c r="B1086" s="795">
        <v>8475</v>
      </c>
      <c r="C1086" s="796" t="s">
        <v>1363</v>
      </c>
      <c r="D1086" s="795" t="s">
        <v>928</v>
      </c>
      <c r="E1086" s="795"/>
      <c r="F1086" s="795"/>
      <c r="G1086" s="797">
        <v>52549</v>
      </c>
      <c r="H1086" s="798">
        <f>SUM(G1087:G1092)</f>
        <v>52549</v>
      </c>
      <c r="I1086" s="798">
        <f>+G1086-H1086</f>
        <v>0</v>
      </c>
      <c r="J1086" s="1753" t="e">
        <f>SUMIF(#REF!,B1086,#REF!)</f>
        <v>#REF!</v>
      </c>
      <c r="K1086" s="1754"/>
      <c r="L1086" s="1755"/>
      <c r="M1086" s="1756" t="e">
        <f>+G1086*J1086</f>
        <v>#REF!</v>
      </c>
      <c r="N1086" s="863"/>
      <c r="O1086" s="864"/>
    </row>
    <row r="1087" spans="1:15" ht="89.25">
      <c r="B1087" s="799">
        <v>3708</v>
      </c>
      <c r="C1087" s="800" t="s">
        <v>1054</v>
      </c>
      <c r="D1087" s="799" t="s">
        <v>973</v>
      </c>
      <c r="E1087" s="799">
        <v>2.0499999523162802</v>
      </c>
      <c r="F1087" s="801">
        <v>5414</v>
      </c>
      <c r="G1087" s="802">
        <v>11099</v>
      </c>
      <c r="H1087" s="803"/>
      <c r="I1087" s="803"/>
      <c r="J1087" s="804"/>
      <c r="K1087" s="805" t="e">
        <f>G1087*$J$1086</f>
        <v>#REF!</v>
      </c>
      <c r="L1087" s="806" t="e">
        <f t="shared" ref="L1087:L1092" si="223">K1087/$K$1197</f>
        <v>#REF!</v>
      </c>
      <c r="M1087" s="401"/>
      <c r="N1087" s="378"/>
      <c r="O1087" s="378"/>
    </row>
    <row r="1088" spans="1:15" ht="38.25">
      <c r="B1088" s="799">
        <v>5271</v>
      </c>
      <c r="C1088" s="800" t="s">
        <v>1364</v>
      </c>
      <c r="D1088" s="799" t="s">
        <v>904</v>
      </c>
      <c r="E1088" s="799">
        <v>3.9999999105930301E-2</v>
      </c>
      <c r="F1088" s="801">
        <v>607643</v>
      </c>
      <c r="G1088" s="802">
        <v>24306</v>
      </c>
      <c r="H1088" s="803"/>
      <c r="I1088" s="803"/>
      <c r="J1088" s="804"/>
      <c r="K1088" s="805" t="e">
        <f t="shared" ref="K1088:K1092" si="224">G1088*$J$1086</f>
        <v>#REF!</v>
      </c>
      <c r="L1088" s="806" t="e">
        <f t="shared" si="223"/>
        <v>#REF!</v>
      </c>
      <c r="M1088" s="401"/>
      <c r="N1088" s="378"/>
      <c r="O1088" s="378"/>
    </row>
    <row r="1089" spans="1:15" ht="25.5">
      <c r="B1089" s="799">
        <v>6087</v>
      </c>
      <c r="C1089" s="800" t="s">
        <v>1091</v>
      </c>
      <c r="D1089" s="799" t="s">
        <v>907</v>
      </c>
      <c r="E1089" s="799">
        <v>0.10209000152125899</v>
      </c>
      <c r="F1089" s="801">
        <v>63722</v>
      </c>
      <c r="G1089" s="802">
        <v>6506</v>
      </c>
      <c r="H1089" s="803"/>
      <c r="I1089" s="803"/>
      <c r="J1089" s="804"/>
      <c r="K1089" s="805" t="e">
        <f t="shared" si="224"/>
        <v>#REF!</v>
      </c>
      <c r="L1089" s="806" t="e">
        <f t="shared" si="223"/>
        <v>#REF!</v>
      </c>
      <c r="M1089" s="401"/>
      <c r="N1089" s="378"/>
      <c r="O1089" s="378"/>
    </row>
    <row r="1090" spans="1:15" ht="25.5">
      <c r="B1090" s="799">
        <v>6088</v>
      </c>
      <c r="C1090" s="800" t="s">
        <v>1256</v>
      </c>
      <c r="D1090" s="799" t="s">
        <v>907</v>
      </c>
      <c r="E1090" s="799">
        <v>0.10209000152125899</v>
      </c>
      <c r="F1090" s="801">
        <v>91715</v>
      </c>
      <c r="G1090" s="802">
        <v>9364</v>
      </c>
      <c r="H1090" s="803"/>
      <c r="I1090" s="803"/>
      <c r="J1090" s="804"/>
      <c r="K1090" s="805" t="e">
        <f t="shared" si="224"/>
        <v>#REF!</v>
      </c>
      <c r="L1090" s="806" t="e">
        <f t="shared" si="223"/>
        <v>#REF!</v>
      </c>
      <c r="M1090" s="401"/>
      <c r="N1090" s="378"/>
      <c r="O1090" s="378"/>
    </row>
    <row r="1091" spans="1:15">
      <c r="B1091" s="799">
        <v>6092</v>
      </c>
      <c r="C1091" s="800" t="s">
        <v>898</v>
      </c>
      <c r="D1091" s="799" t="s">
        <v>899</v>
      </c>
      <c r="E1091" s="799">
        <v>0.28000000119209301</v>
      </c>
      <c r="F1091" s="801">
        <v>2000</v>
      </c>
      <c r="G1091" s="802">
        <v>561</v>
      </c>
      <c r="H1091" s="803"/>
      <c r="I1091" s="803"/>
      <c r="J1091" s="804"/>
      <c r="K1091" s="805" t="e">
        <f t="shared" si="224"/>
        <v>#REF!</v>
      </c>
      <c r="L1091" s="806" t="e">
        <f t="shared" si="223"/>
        <v>#REF!</v>
      </c>
      <c r="M1091" s="401"/>
      <c r="N1091" s="378"/>
      <c r="O1091" s="378"/>
    </row>
    <row r="1092" spans="1:15">
      <c r="B1092" s="799">
        <v>7461</v>
      </c>
      <c r="C1092" s="800" t="s">
        <v>1365</v>
      </c>
      <c r="D1092" s="799" t="s">
        <v>904</v>
      </c>
      <c r="E1092" s="799">
        <v>8.0000003799796104E-3</v>
      </c>
      <c r="F1092" s="801">
        <v>89049</v>
      </c>
      <c r="G1092" s="802">
        <v>713</v>
      </c>
      <c r="H1092" s="803"/>
      <c r="I1092" s="803"/>
      <c r="J1092" s="807"/>
      <c r="K1092" s="805" t="e">
        <f t="shared" si="224"/>
        <v>#REF!</v>
      </c>
      <c r="L1092" s="806" t="e">
        <f t="shared" si="223"/>
        <v>#REF!</v>
      </c>
      <c r="M1092" s="392"/>
      <c r="N1092" s="378"/>
      <c r="O1092" s="378"/>
    </row>
    <row r="1093" spans="1:15" ht="30">
      <c r="A1093" s="836" t="e">
        <f>VLOOKUP(B1093,#REF!,1,0)-B1093</f>
        <v>#REF!</v>
      </c>
      <c r="B1093" s="795">
        <v>8495</v>
      </c>
      <c r="C1093" s="796" t="s">
        <v>1366</v>
      </c>
      <c r="D1093" s="795" t="s">
        <v>928</v>
      </c>
      <c r="E1093" s="795"/>
      <c r="F1093" s="795"/>
      <c r="G1093" s="797">
        <v>27087</v>
      </c>
      <c r="H1093" s="798">
        <f>SUM(G1094:G1096)</f>
        <v>27087</v>
      </c>
      <c r="I1093" s="798">
        <f>+G1093-H1093</f>
        <v>0</v>
      </c>
      <c r="J1093" s="1753" t="e">
        <f>SUMIF(#REF!,B1093,#REF!)</f>
        <v>#REF!</v>
      </c>
      <c r="K1093" s="1754"/>
      <c r="L1093" s="1755"/>
      <c r="M1093" s="1756" t="e">
        <f>+G1093*J1093</f>
        <v>#REF!</v>
      </c>
      <c r="N1093" s="378"/>
      <c r="O1093" s="378"/>
    </row>
    <row r="1094" spans="1:15">
      <c r="B1094" s="799">
        <v>4282</v>
      </c>
      <c r="C1094" s="800" t="s">
        <v>1262</v>
      </c>
      <c r="D1094" s="799" t="s">
        <v>897</v>
      </c>
      <c r="E1094" s="799">
        <v>0.20000000298023199</v>
      </c>
      <c r="F1094" s="801">
        <v>21629</v>
      </c>
      <c r="G1094" s="802">
        <v>4326</v>
      </c>
      <c r="H1094" s="803"/>
      <c r="I1094" s="803"/>
      <c r="J1094" s="804"/>
      <c r="K1094" s="805" t="e">
        <f>G1094*$J$1093</f>
        <v>#REF!</v>
      </c>
      <c r="L1094" s="806" t="e">
        <f>K1094/$K$1197</f>
        <v>#REF!</v>
      </c>
      <c r="M1094" s="401"/>
      <c r="N1094" s="378"/>
      <c r="O1094" s="378"/>
    </row>
    <row r="1095" spans="1:15">
      <c r="B1095" s="799">
        <v>6092</v>
      </c>
      <c r="C1095" s="800" t="s">
        <v>898</v>
      </c>
      <c r="D1095" s="799" t="s">
        <v>899</v>
      </c>
      <c r="E1095" s="799">
        <v>0.140000000596046</v>
      </c>
      <c r="F1095" s="801">
        <v>2000</v>
      </c>
      <c r="G1095" s="802">
        <v>281</v>
      </c>
      <c r="H1095" s="803"/>
      <c r="I1095" s="803"/>
      <c r="J1095" s="804"/>
      <c r="K1095" s="805" t="e">
        <f t="shared" ref="K1095:K1096" si="225">G1095*$J$1093</f>
        <v>#REF!</v>
      </c>
      <c r="L1095" s="806" t="e">
        <f t="shared" ref="L1095:L1100" si="226">K1095/$K$1197</f>
        <v>#REF!</v>
      </c>
      <c r="M1095" s="401"/>
      <c r="N1095" s="378"/>
      <c r="O1095" s="378"/>
    </row>
    <row r="1096" spans="1:15" ht="25.5">
      <c r="B1096" s="799">
        <v>8037</v>
      </c>
      <c r="C1096" s="800" t="s">
        <v>1367</v>
      </c>
      <c r="D1096" s="799" t="s">
        <v>928</v>
      </c>
      <c r="E1096" s="799">
        <v>1</v>
      </c>
      <c r="F1096" s="801">
        <v>22480</v>
      </c>
      <c r="G1096" s="802">
        <v>22480</v>
      </c>
      <c r="H1096" s="803"/>
      <c r="I1096" s="803"/>
      <c r="J1096" s="804"/>
      <c r="K1096" s="805" t="e">
        <f t="shared" si="225"/>
        <v>#REF!</v>
      </c>
      <c r="L1096" s="806" t="e">
        <f t="shared" si="226"/>
        <v>#REF!</v>
      </c>
      <c r="M1096" s="401"/>
      <c r="N1096" s="378"/>
      <c r="O1096" s="378"/>
    </row>
    <row r="1097" spans="1:15" ht="30">
      <c r="A1097" s="836" t="e">
        <f>VLOOKUP(B1097,#REF!,1,0)-B1097</f>
        <v>#REF!</v>
      </c>
      <c r="B1097" s="795">
        <v>8497</v>
      </c>
      <c r="C1097" s="796" t="s">
        <v>1368</v>
      </c>
      <c r="D1097" s="795" t="s">
        <v>928</v>
      </c>
      <c r="E1097" s="795"/>
      <c r="F1097" s="795"/>
      <c r="G1097" s="797">
        <v>29299</v>
      </c>
      <c r="H1097" s="798">
        <f>SUM(G1098:G1100)</f>
        <v>29299</v>
      </c>
      <c r="I1097" s="798">
        <f>+G1097-H1097</f>
        <v>0</v>
      </c>
      <c r="J1097" s="1753" t="e">
        <f>SUMIF(#REF!,B1097,#REF!)</f>
        <v>#REF!</v>
      </c>
      <c r="K1097" s="1754"/>
      <c r="L1097" s="1757"/>
      <c r="M1097" s="1756" t="e">
        <f>+G1097*J1097</f>
        <v>#REF!</v>
      </c>
      <c r="N1097" s="378"/>
      <c r="O1097" s="378"/>
    </row>
    <row r="1098" spans="1:15">
      <c r="B1098" s="799">
        <v>4282</v>
      </c>
      <c r="C1098" s="800" t="s">
        <v>1262</v>
      </c>
      <c r="D1098" s="799" t="s">
        <v>897</v>
      </c>
      <c r="E1098" s="799">
        <v>0.20000000298023199</v>
      </c>
      <c r="F1098" s="801">
        <v>21629</v>
      </c>
      <c r="G1098" s="802">
        <v>4326</v>
      </c>
      <c r="H1098" s="803"/>
      <c r="I1098" s="803"/>
      <c r="J1098" s="804"/>
      <c r="K1098" s="805" t="e">
        <f>G1098*$J$1097</f>
        <v>#REF!</v>
      </c>
      <c r="L1098" s="806" t="e">
        <f t="shared" si="226"/>
        <v>#REF!</v>
      </c>
      <c r="M1098" s="401"/>
      <c r="N1098" s="378"/>
      <c r="O1098" s="378"/>
    </row>
    <row r="1099" spans="1:15">
      <c r="B1099" s="799">
        <v>6092</v>
      </c>
      <c r="C1099" s="800" t="s">
        <v>898</v>
      </c>
      <c r="D1099" s="799" t="s">
        <v>899</v>
      </c>
      <c r="E1099" s="799">
        <v>0.140000000596046</v>
      </c>
      <c r="F1099" s="801">
        <v>2000</v>
      </c>
      <c r="G1099" s="802">
        <v>281</v>
      </c>
      <c r="H1099" s="803"/>
      <c r="I1099" s="803"/>
      <c r="J1099" s="804"/>
      <c r="K1099" s="805" t="e">
        <f t="shared" ref="K1099:K1100" si="227">G1099*$J$1097</f>
        <v>#REF!</v>
      </c>
      <c r="L1099" s="806" t="e">
        <f t="shared" si="226"/>
        <v>#REF!</v>
      </c>
      <c r="M1099" s="401"/>
      <c r="N1099" s="378"/>
      <c r="O1099" s="378"/>
    </row>
    <row r="1100" spans="1:15" ht="25.5">
      <c r="B1100" s="799">
        <v>8039</v>
      </c>
      <c r="C1100" s="800" t="s">
        <v>1369</v>
      </c>
      <c r="D1100" s="799" t="s">
        <v>928</v>
      </c>
      <c r="E1100" s="799">
        <v>1</v>
      </c>
      <c r="F1100" s="801">
        <v>24692</v>
      </c>
      <c r="G1100" s="802">
        <v>24692</v>
      </c>
      <c r="H1100" s="803"/>
      <c r="I1100" s="803"/>
      <c r="J1100" s="804"/>
      <c r="K1100" s="805" t="e">
        <f t="shared" si="227"/>
        <v>#REF!</v>
      </c>
      <c r="L1100" s="806" t="e">
        <f t="shared" si="226"/>
        <v>#REF!</v>
      </c>
      <c r="M1100" s="401"/>
      <c r="N1100" s="378"/>
      <c r="O1100" s="378"/>
    </row>
    <row r="1101" spans="1:15" ht="45">
      <c r="A1101" s="836" t="e">
        <f>VLOOKUP(B1101,#REF!,1,0)-B1101</f>
        <v>#REF!</v>
      </c>
      <c r="B1101" s="795">
        <v>8617</v>
      </c>
      <c r="C1101" s="796" t="s">
        <v>1370</v>
      </c>
      <c r="D1101" s="795" t="s">
        <v>904</v>
      </c>
      <c r="E1101" s="795"/>
      <c r="F1101" s="795"/>
      <c r="G1101" s="797">
        <v>155303</v>
      </c>
      <c r="H1101" s="798">
        <f>SUM(G1102:G1108)</f>
        <v>155303</v>
      </c>
      <c r="I1101" s="798">
        <f>+G1101-H1101</f>
        <v>0</v>
      </c>
      <c r="J1101" s="1753" t="e">
        <f>SUMIF(#REF!,B1101,#REF!)</f>
        <v>#REF!</v>
      </c>
      <c r="K1101" s="1754"/>
      <c r="L1101" s="1755"/>
      <c r="M1101" s="1756" t="e">
        <f>+G1101*J1101</f>
        <v>#REF!</v>
      </c>
      <c r="N1101" s="863"/>
      <c r="O1101" s="864"/>
    </row>
    <row r="1102" spans="1:15">
      <c r="B1102" s="799">
        <v>4279</v>
      </c>
      <c r="C1102" s="800" t="s">
        <v>918</v>
      </c>
      <c r="D1102" s="799" t="s">
        <v>897</v>
      </c>
      <c r="E1102" s="799">
        <v>3.9982657999999997E-2</v>
      </c>
      <c r="F1102" s="801">
        <v>27978</v>
      </c>
      <c r="G1102" s="802">
        <v>1119</v>
      </c>
      <c r="H1102" s="803"/>
      <c r="I1102" s="803"/>
      <c r="J1102" s="804"/>
      <c r="K1102" s="805" t="e">
        <f>G1102*$J$1101</f>
        <v>#REF!</v>
      </c>
      <c r="L1102" s="806" t="e">
        <f t="shared" ref="L1102:L1108" si="228">K1102/$K$1197</f>
        <v>#REF!</v>
      </c>
      <c r="M1102" s="401"/>
      <c r="N1102" s="378"/>
      <c r="O1102" s="378"/>
    </row>
    <row r="1103" spans="1:15" ht="25.5">
      <c r="B1103" s="799">
        <v>6013</v>
      </c>
      <c r="C1103" s="800" t="s">
        <v>1077</v>
      </c>
      <c r="D1103" s="799" t="s">
        <v>897</v>
      </c>
      <c r="E1103" s="799">
        <v>3.9997931E-2</v>
      </c>
      <c r="F1103" s="801">
        <v>279650</v>
      </c>
      <c r="G1103" s="802">
        <v>11186</v>
      </c>
      <c r="H1103" s="803"/>
      <c r="I1103" s="803"/>
      <c r="J1103" s="804"/>
      <c r="K1103" s="805" t="e">
        <f t="shared" ref="K1103:K1108" si="229">G1103*$J$1101</f>
        <v>#REF!</v>
      </c>
      <c r="L1103" s="806" t="e">
        <f t="shared" si="228"/>
        <v>#REF!</v>
      </c>
      <c r="M1103" s="401"/>
      <c r="N1103" s="378"/>
      <c r="O1103" s="378"/>
    </row>
    <row r="1104" spans="1:15" ht="38.25">
      <c r="B1104" s="799">
        <v>6062</v>
      </c>
      <c r="C1104" s="800" t="s">
        <v>1078</v>
      </c>
      <c r="D1104" s="799" t="s">
        <v>897</v>
      </c>
      <c r="E1104" s="799">
        <v>3.9997451000000003E-2</v>
      </c>
      <c r="F1104" s="801">
        <v>181526</v>
      </c>
      <c r="G1104" s="802">
        <v>7261</v>
      </c>
      <c r="H1104" s="803"/>
      <c r="I1104" s="803"/>
      <c r="J1104" s="804"/>
      <c r="K1104" s="805" t="e">
        <f t="shared" si="229"/>
        <v>#REF!</v>
      </c>
      <c r="L1104" s="806" t="e">
        <f t="shared" si="228"/>
        <v>#REF!</v>
      </c>
      <c r="M1104" s="401"/>
      <c r="N1104" s="378"/>
      <c r="O1104" s="378"/>
    </row>
    <row r="1105" spans="1:15">
      <c r="B1105" s="799">
        <v>6092</v>
      </c>
      <c r="C1105" s="800" t="s">
        <v>898</v>
      </c>
      <c r="D1105" s="799" t="s">
        <v>899</v>
      </c>
      <c r="E1105" s="799">
        <v>1.8499999999999999E-2</v>
      </c>
      <c r="F1105" s="801">
        <v>2000</v>
      </c>
      <c r="G1105" s="802">
        <v>37</v>
      </c>
      <c r="H1105" s="803"/>
      <c r="I1105" s="803"/>
      <c r="J1105" s="804"/>
      <c r="K1105" s="805" t="e">
        <f t="shared" si="229"/>
        <v>#REF!</v>
      </c>
      <c r="L1105" s="806" t="e">
        <f t="shared" si="228"/>
        <v>#REF!</v>
      </c>
      <c r="M1105" s="401"/>
      <c r="N1105" s="378"/>
      <c r="O1105" s="378"/>
    </row>
    <row r="1106" spans="1:15">
      <c r="B1106" s="799">
        <v>6567</v>
      </c>
      <c r="C1106" s="800" t="s">
        <v>1085</v>
      </c>
      <c r="D1106" s="799" t="s">
        <v>897</v>
      </c>
      <c r="E1106" s="799">
        <v>0.04</v>
      </c>
      <c r="F1106" s="801">
        <v>39036</v>
      </c>
      <c r="G1106" s="802">
        <v>1562</v>
      </c>
      <c r="H1106" s="803"/>
      <c r="I1106" s="803"/>
      <c r="J1106" s="804"/>
      <c r="K1106" s="805" t="e">
        <f t="shared" si="229"/>
        <v>#REF!</v>
      </c>
      <c r="L1106" s="806" t="e">
        <f t="shared" si="228"/>
        <v>#REF!</v>
      </c>
      <c r="M1106" s="401"/>
      <c r="N1106" s="378"/>
      <c r="O1106" s="378"/>
    </row>
    <row r="1107" spans="1:15">
      <c r="B1107" s="799">
        <v>7462</v>
      </c>
      <c r="C1107" s="800" t="s">
        <v>912</v>
      </c>
      <c r="D1107" s="799" t="s">
        <v>913</v>
      </c>
      <c r="E1107" s="799">
        <v>26.25</v>
      </c>
      <c r="F1107" s="801">
        <v>1574</v>
      </c>
      <c r="G1107" s="802">
        <v>41318</v>
      </c>
      <c r="H1107" s="803"/>
      <c r="I1107" s="803"/>
      <c r="J1107" s="804"/>
      <c r="K1107" s="805" t="e">
        <f t="shared" si="229"/>
        <v>#REF!</v>
      </c>
      <c r="L1107" s="806" t="e">
        <f t="shared" si="228"/>
        <v>#REF!</v>
      </c>
      <c r="M1107" s="401"/>
      <c r="N1107" s="378"/>
      <c r="O1107" s="378"/>
    </row>
    <row r="1108" spans="1:15" ht="25.5">
      <c r="B1108" s="799">
        <v>11969</v>
      </c>
      <c r="C1108" s="800" t="s">
        <v>1371</v>
      </c>
      <c r="D1108" s="799" t="s">
        <v>904</v>
      </c>
      <c r="E1108" s="799">
        <v>1.2999949980000001</v>
      </c>
      <c r="F1108" s="801">
        <v>71400</v>
      </c>
      <c r="G1108" s="802">
        <v>92820</v>
      </c>
      <c r="H1108" s="803"/>
      <c r="I1108" s="803"/>
      <c r="J1108" s="807"/>
      <c r="K1108" s="805" t="e">
        <f t="shared" si="229"/>
        <v>#REF!</v>
      </c>
      <c r="L1108" s="806" t="e">
        <f t="shared" si="228"/>
        <v>#REF!</v>
      </c>
      <c r="M1108" s="392"/>
      <c r="N1108" s="378"/>
      <c r="O1108" s="378"/>
    </row>
    <row r="1109" spans="1:15" ht="45">
      <c r="A1109" s="836" t="e">
        <f>VLOOKUP(B1109,#REF!,1,0)-B1109</f>
        <v>#REF!</v>
      </c>
      <c r="B1109" s="795">
        <v>8621</v>
      </c>
      <c r="C1109" s="796" t="s">
        <v>1372</v>
      </c>
      <c r="D1109" s="795" t="s">
        <v>904</v>
      </c>
      <c r="E1109" s="795"/>
      <c r="F1109" s="795"/>
      <c r="G1109" s="797">
        <v>1096612</v>
      </c>
      <c r="H1109" s="798">
        <f>SUM(G1110:G1116)</f>
        <v>1096612</v>
      </c>
      <c r="I1109" s="798">
        <f>+G1109-H1109</f>
        <v>0</v>
      </c>
      <c r="J1109" s="1753" t="e">
        <f>SUMIF(#REF!,B1109,#REF!)</f>
        <v>#REF!</v>
      </c>
      <c r="K1109" s="1754"/>
      <c r="L1109" s="1755"/>
      <c r="M1109" s="1756" t="e">
        <f>+G1109*J1109</f>
        <v>#REF!</v>
      </c>
      <c r="N1109" s="863"/>
      <c r="O1109" s="864"/>
    </row>
    <row r="1110" spans="1:15" ht="25.5">
      <c r="B1110" s="799">
        <v>1505</v>
      </c>
      <c r="C1110" s="800" t="s">
        <v>1373</v>
      </c>
      <c r="D1110" s="799" t="s">
        <v>897</v>
      </c>
      <c r="E1110" s="799">
        <v>6.6699999999999995E-2</v>
      </c>
      <c r="F1110" s="801">
        <v>179292</v>
      </c>
      <c r="G1110" s="802">
        <v>11959</v>
      </c>
      <c r="H1110" s="803"/>
      <c r="I1110" s="803"/>
      <c r="J1110" s="804"/>
      <c r="K1110" s="805" t="e">
        <f>G1110*$J$1109</f>
        <v>#REF!</v>
      </c>
      <c r="L1110" s="806" t="e">
        <f t="shared" ref="L1110:L1116" si="230">K1110/$K$1197</f>
        <v>#REF!</v>
      </c>
      <c r="M1110" s="401"/>
      <c r="N1110" s="378"/>
      <c r="O1110" s="378"/>
    </row>
    <row r="1111" spans="1:15" ht="25.5">
      <c r="B1111" s="799">
        <v>3770</v>
      </c>
      <c r="C1111" s="800" t="s">
        <v>1374</v>
      </c>
      <c r="D1111" s="799" t="s">
        <v>907</v>
      </c>
      <c r="E1111" s="799">
        <v>0.14850849660990001</v>
      </c>
      <c r="F1111" s="801">
        <v>474045</v>
      </c>
      <c r="G1111" s="802">
        <v>70400</v>
      </c>
      <c r="H1111" s="803"/>
      <c r="I1111" s="803"/>
      <c r="J1111" s="804"/>
      <c r="K1111" s="805" t="e">
        <f t="shared" ref="K1111:K1116" si="231">G1111*$J$1109</f>
        <v>#REF!</v>
      </c>
      <c r="L1111" s="806" t="e">
        <f t="shared" si="230"/>
        <v>#REF!</v>
      </c>
      <c r="M1111" s="401"/>
      <c r="N1111" s="378"/>
      <c r="O1111" s="378"/>
    </row>
    <row r="1112" spans="1:15" ht="38.25">
      <c r="B1112" s="799">
        <v>6062</v>
      </c>
      <c r="C1112" s="800" t="s">
        <v>1078</v>
      </c>
      <c r="D1112" s="799" t="s">
        <v>897</v>
      </c>
      <c r="E1112" s="799">
        <v>6.6699999999999995E-2</v>
      </c>
      <c r="F1112" s="801">
        <v>181526</v>
      </c>
      <c r="G1112" s="802">
        <v>12108</v>
      </c>
      <c r="H1112" s="803"/>
      <c r="I1112" s="803"/>
      <c r="J1112" s="804"/>
      <c r="K1112" s="805" t="e">
        <f t="shared" si="231"/>
        <v>#REF!</v>
      </c>
      <c r="L1112" s="806" t="e">
        <f t="shared" si="230"/>
        <v>#REF!</v>
      </c>
      <c r="M1112" s="401"/>
      <c r="N1112" s="378"/>
      <c r="O1112" s="378"/>
    </row>
    <row r="1113" spans="1:15">
      <c r="B1113" s="799">
        <v>6092</v>
      </c>
      <c r="C1113" s="800" t="s">
        <v>898</v>
      </c>
      <c r="D1113" s="799" t="s">
        <v>899</v>
      </c>
      <c r="E1113" s="799">
        <v>0.13200000000000001</v>
      </c>
      <c r="F1113" s="801">
        <v>2000</v>
      </c>
      <c r="G1113" s="802">
        <v>264</v>
      </c>
      <c r="H1113" s="803"/>
      <c r="I1113" s="803"/>
      <c r="J1113" s="804"/>
      <c r="K1113" s="805" t="e">
        <f t="shared" si="231"/>
        <v>#REF!</v>
      </c>
      <c r="L1113" s="806" t="e">
        <f t="shared" si="230"/>
        <v>#REF!</v>
      </c>
      <c r="M1113" s="401"/>
      <c r="N1113" s="378"/>
      <c r="O1113" s="378"/>
    </row>
    <row r="1114" spans="1:15" ht="38.25">
      <c r="B1114" s="799">
        <v>6507</v>
      </c>
      <c r="C1114" s="800" t="s">
        <v>1183</v>
      </c>
      <c r="D1114" s="799" t="s">
        <v>897</v>
      </c>
      <c r="E1114" s="799">
        <v>6.6699999999999995E-2</v>
      </c>
      <c r="F1114" s="801">
        <v>191781</v>
      </c>
      <c r="G1114" s="802">
        <v>12792</v>
      </c>
      <c r="H1114" s="803"/>
      <c r="I1114" s="803"/>
      <c r="J1114" s="804"/>
      <c r="K1114" s="805" t="e">
        <f t="shared" si="231"/>
        <v>#REF!</v>
      </c>
      <c r="L1114" s="806" t="e">
        <f t="shared" si="230"/>
        <v>#REF!</v>
      </c>
      <c r="M1114" s="401"/>
      <c r="N1114" s="378"/>
      <c r="O1114" s="378"/>
    </row>
    <row r="1115" spans="1:15" ht="15">
      <c r="B1115" s="799">
        <v>6878</v>
      </c>
      <c r="C1115" s="800" t="s">
        <v>1184</v>
      </c>
      <c r="D1115" s="799" t="s">
        <v>913</v>
      </c>
      <c r="E1115" s="799">
        <v>26.25</v>
      </c>
      <c r="F1115" s="801">
        <v>1552</v>
      </c>
      <c r="G1115" s="802">
        <v>40740</v>
      </c>
      <c r="H1115" s="798"/>
      <c r="I1115" s="798"/>
      <c r="J1115" s="866"/>
      <c r="K1115" s="805" t="e">
        <f t="shared" si="231"/>
        <v>#REF!</v>
      </c>
      <c r="L1115" s="806" t="e">
        <f t="shared" si="230"/>
        <v>#REF!</v>
      </c>
      <c r="M1115" s="867"/>
      <c r="N1115" s="378"/>
      <c r="O1115" s="378"/>
    </row>
    <row r="1116" spans="1:15" ht="25.5">
      <c r="B1116" s="799">
        <v>13250</v>
      </c>
      <c r="C1116" s="800" t="s">
        <v>1375</v>
      </c>
      <c r="D1116" s="799" t="s">
        <v>904</v>
      </c>
      <c r="E1116" s="799">
        <v>1.25</v>
      </c>
      <c r="F1116" s="801">
        <v>758679</v>
      </c>
      <c r="G1116" s="802">
        <v>948349</v>
      </c>
      <c r="H1116" s="803"/>
      <c r="I1116" s="803"/>
      <c r="J1116" s="807"/>
      <c r="K1116" s="865" t="e">
        <f t="shared" si="231"/>
        <v>#REF!</v>
      </c>
      <c r="L1116" s="874" t="e">
        <f t="shared" si="230"/>
        <v>#REF!</v>
      </c>
      <c r="M1116" s="392"/>
      <c r="N1116" s="378"/>
      <c r="O1116" s="378"/>
    </row>
    <row r="1117" spans="1:15" ht="60">
      <c r="A1117" s="836" t="e">
        <f>VLOOKUP(B1117,#REF!,1,0)-B1117</f>
        <v>#REF!</v>
      </c>
      <c r="B1117" s="795">
        <v>8651</v>
      </c>
      <c r="C1117" s="796" t="s">
        <v>1376</v>
      </c>
      <c r="D1117" s="795" t="s">
        <v>519</v>
      </c>
      <c r="E1117" s="795"/>
      <c r="F1117" s="795"/>
      <c r="G1117" s="797">
        <v>176120</v>
      </c>
      <c r="H1117" s="798">
        <f>SUM(G1118)</f>
        <v>176120</v>
      </c>
      <c r="I1117" s="798">
        <f>+G1117-H1117</f>
        <v>0</v>
      </c>
      <c r="J1117" s="1753" t="e">
        <f>SUMIF(#REF!,B1117,#REF!)</f>
        <v>#REF!</v>
      </c>
      <c r="K1117" s="1754"/>
      <c r="L1117" s="1755"/>
      <c r="M1117" s="1756" t="e">
        <f>+G1117*J1117</f>
        <v>#REF!</v>
      </c>
      <c r="N1117" s="863"/>
      <c r="O1117" s="864"/>
    </row>
    <row r="1118" spans="1:15" ht="57" customHeight="1">
      <c r="B1118" s="799">
        <v>11981</v>
      </c>
      <c r="C1118" s="800" t="s">
        <v>1377</v>
      </c>
      <c r="D1118" s="799" t="s">
        <v>519</v>
      </c>
      <c r="E1118" s="799">
        <v>1</v>
      </c>
      <c r="F1118" s="801">
        <v>176120</v>
      </c>
      <c r="G1118" s="802">
        <v>176120</v>
      </c>
      <c r="H1118" s="803"/>
      <c r="I1118" s="803"/>
      <c r="J1118" s="807"/>
      <c r="K1118" s="865" t="e">
        <f>G1118*$J$1117</f>
        <v>#REF!</v>
      </c>
      <c r="L1118" s="874" t="e">
        <f>K1118/$K$1197</f>
        <v>#REF!</v>
      </c>
      <c r="M1118" s="392"/>
      <c r="N1118" s="378"/>
      <c r="O1118" s="378"/>
    </row>
    <row r="1119" spans="1:15" ht="45">
      <c r="A1119" s="836" t="e">
        <f>VLOOKUP(B1119,#REF!,1,0)-B1119</f>
        <v>#REF!</v>
      </c>
      <c r="B1119" s="795">
        <v>8654</v>
      </c>
      <c r="C1119" s="796" t="s">
        <v>1378</v>
      </c>
      <c r="D1119" s="795" t="s">
        <v>519</v>
      </c>
      <c r="E1119" s="795"/>
      <c r="F1119" s="795"/>
      <c r="G1119" s="797">
        <v>279650</v>
      </c>
      <c r="H1119" s="798">
        <f>SUM(G1120)</f>
        <v>279650</v>
      </c>
      <c r="I1119" s="798">
        <f>+G1119-H1119</f>
        <v>0</v>
      </c>
      <c r="J1119" s="1753" t="e">
        <f>SUMIF(#REF!,B1119,#REF!)</f>
        <v>#REF!</v>
      </c>
      <c r="K1119" s="1754"/>
      <c r="L1119" s="1755"/>
      <c r="M1119" s="1756" t="e">
        <f>+G1119*J1119</f>
        <v>#REF!</v>
      </c>
      <c r="N1119" s="863"/>
      <c r="O1119" s="864"/>
    </row>
    <row r="1120" spans="1:15" ht="38.25">
      <c r="B1120" s="799">
        <v>11982</v>
      </c>
      <c r="C1120" s="800" t="s">
        <v>1378</v>
      </c>
      <c r="D1120" s="799" t="s">
        <v>519</v>
      </c>
      <c r="E1120" s="799">
        <v>1</v>
      </c>
      <c r="F1120" s="801">
        <v>279650</v>
      </c>
      <c r="G1120" s="802">
        <v>279650</v>
      </c>
      <c r="H1120" s="803"/>
      <c r="I1120" s="803"/>
      <c r="J1120" s="807"/>
      <c r="K1120" s="865" t="e">
        <f>G1120*$J$1119</f>
        <v>#REF!</v>
      </c>
      <c r="L1120" s="874" t="e">
        <f>K1120/$K$1197</f>
        <v>#REF!</v>
      </c>
      <c r="M1120" s="392"/>
      <c r="N1120" s="378"/>
      <c r="O1120" s="378"/>
    </row>
    <row r="1121" spans="1:15" ht="45">
      <c r="A1121" s="836" t="e">
        <f>VLOOKUP(B1121,#REF!,1,0)-B1121</f>
        <v>#REF!</v>
      </c>
      <c r="B1121" s="795">
        <v>8727</v>
      </c>
      <c r="C1121" s="796" t="s">
        <v>1379</v>
      </c>
      <c r="D1121" s="795" t="s">
        <v>777</v>
      </c>
      <c r="E1121" s="795"/>
      <c r="F1121" s="795"/>
      <c r="G1121" s="797">
        <v>686339</v>
      </c>
      <c r="H1121" s="798">
        <f>SUM(G1122:G1124)</f>
        <v>686339</v>
      </c>
      <c r="I1121" s="798">
        <f>+G1121-H1121</f>
        <v>0</v>
      </c>
      <c r="J1121" s="1753" t="e">
        <f>SUMIF(#REF!,B1121,#REF!)</f>
        <v>#REF!</v>
      </c>
      <c r="K1121" s="1754"/>
      <c r="L1121" s="1755"/>
      <c r="M1121" s="1756" t="e">
        <f>+G1121*J1121</f>
        <v>#REF!</v>
      </c>
      <c r="N1121" s="863"/>
      <c r="O1121" s="864"/>
    </row>
    <row r="1122" spans="1:15" ht="25.5">
      <c r="B1122" s="799">
        <v>6087</v>
      </c>
      <c r="C1122" s="800" t="s">
        <v>1091</v>
      </c>
      <c r="D1122" s="799" t="s">
        <v>907</v>
      </c>
      <c r="E1122" s="799">
        <v>1.357797E-2</v>
      </c>
      <c r="F1122" s="801">
        <v>63722</v>
      </c>
      <c r="G1122" s="802">
        <v>866</v>
      </c>
      <c r="H1122" s="803"/>
      <c r="I1122" s="803"/>
      <c r="J1122" s="804"/>
      <c r="K1122" s="805" t="e">
        <f>G1122*$J$1121</f>
        <v>#REF!</v>
      </c>
      <c r="L1122" s="806" t="e">
        <f>K1122/$K$1197</f>
        <v>#REF!</v>
      </c>
      <c r="M1122" s="401"/>
      <c r="N1122" s="378"/>
      <c r="O1122" s="378"/>
    </row>
    <row r="1123" spans="1:15">
      <c r="B1123" s="799">
        <v>6092</v>
      </c>
      <c r="C1123" s="800" t="s">
        <v>898</v>
      </c>
      <c r="D1123" s="799" t="s">
        <v>899</v>
      </c>
      <c r="E1123" s="799">
        <v>1.61E-2</v>
      </c>
      <c r="F1123" s="801">
        <v>2000</v>
      </c>
      <c r="G1123" s="802">
        <v>33</v>
      </c>
      <c r="H1123" s="803"/>
      <c r="I1123" s="803"/>
      <c r="J1123" s="804"/>
      <c r="K1123" s="805" t="e">
        <f t="shared" ref="K1123:K1124" si="232">G1123*$J$1121</f>
        <v>#REF!</v>
      </c>
      <c r="L1123" s="806" t="e">
        <f>K1123/$K$1197</f>
        <v>#REF!</v>
      </c>
      <c r="M1123" s="401"/>
      <c r="N1123" s="378"/>
      <c r="O1123" s="378"/>
    </row>
    <row r="1124" spans="1:15">
      <c r="B1124" s="799">
        <v>11990</v>
      </c>
      <c r="C1124" s="800" t="s">
        <v>1380</v>
      </c>
      <c r="D1124" s="799" t="s">
        <v>519</v>
      </c>
      <c r="E1124" s="799">
        <v>6</v>
      </c>
      <c r="F1124" s="801">
        <v>114240</v>
      </c>
      <c r="G1124" s="802">
        <v>685440</v>
      </c>
      <c r="H1124" s="803"/>
      <c r="I1124" s="803"/>
      <c r="J1124" s="807"/>
      <c r="K1124" s="805" t="e">
        <f t="shared" si="232"/>
        <v>#REF!</v>
      </c>
      <c r="L1124" s="806" t="e">
        <f>K1124/$K$1197</f>
        <v>#REF!</v>
      </c>
      <c r="M1124" s="392"/>
      <c r="N1124" s="378"/>
      <c r="O1124" s="378"/>
    </row>
    <row r="1125" spans="1:15" ht="75">
      <c r="A1125" s="836" t="e">
        <f>VLOOKUP(B1125,#REF!,1,0)-B1125</f>
        <v>#REF!</v>
      </c>
      <c r="B1125" s="795">
        <v>8743</v>
      </c>
      <c r="C1125" s="796" t="s">
        <v>1381</v>
      </c>
      <c r="D1125" s="795" t="s">
        <v>519</v>
      </c>
      <c r="E1125" s="795"/>
      <c r="F1125" s="795"/>
      <c r="G1125" s="797">
        <v>4782747</v>
      </c>
      <c r="H1125" s="798">
        <f>SUM(G1126:G1136)</f>
        <v>4782747</v>
      </c>
      <c r="I1125" s="798">
        <f>+G1125-H1125</f>
        <v>0</v>
      </c>
      <c r="J1125" s="1753" t="e">
        <f>SUMIF(#REF!,B1125,#REF!)</f>
        <v>#REF!</v>
      </c>
      <c r="K1125" s="1754"/>
      <c r="L1125" s="1755"/>
      <c r="M1125" s="1756" t="e">
        <f>+G1125*J1125</f>
        <v>#REF!</v>
      </c>
      <c r="N1125" s="863"/>
      <c r="O1125" s="864"/>
    </row>
    <row r="1126" spans="1:15">
      <c r="B1126" s="799">
        <v>323</v>
      </c>
      <c r="C1126" s="800" t="s">
        <v>971</v>
      </c>
      <c r="D1126" s="799" t="s">
        <v>904</v>
      </c>
      <c r="E1126" s="799">
        <v>9.8000000000000004E-2</v>
      </c>
      <c r="F1126" s="801">
        <v>481950</v>
      </c>
      <c r="G1126" s="802">
        <v>47232</v>
      </c>
      <c r="H1126" s="803"/>
      <c r="I1126" s="803"/>
      <c r="J1126" s="804"/>
      <c r="K1126" s="805" t="e">
        <f>G1126*$J$1125</f>
        <v>#REF!</v>
      </c>
      <c r="L1126" s="806" t="e">
        <f t="shared" ref="L1126:L1136" si="233">K1126/$K$1197</f>
        <v>#REF!</v>
      </c>
      <c r="M1126" s="401"/>
      <c r="N1126" s="378"/>
      <c r="O1126" s="378"/>
    </row>
    <row r="1127" spans="1:15">
      <c r="B1127" s="799">
        <v>326</v>
      </c>
      <c r="C1127" s="800" t="s">
        <v>995</v>
      </c>
      <c r="D1127" s="799" t="s">
        <v>904</v>
      </c>
      <c r="E1127" s="799">
        <v>2.5623</v>
      </c>
      <c r="F1127" s="801">
        <v>520030</v>
      </c>
      <c r="G1127" s="802">
        <v>1332473</v>
      </c>
      <c r="H1127" s="803"/>
      <c r="I1127" s="803"/>
      <c r="J1127" s="804"/>
      <c r="K1127" s="805" t="e">
        <f t="shared" ref="K1127:K1136" si="234">G1127*$J$1125</f>
        <v>#REF!</v>
      </c>
      <c r="L1127" s="806" t="e">
        <f t="shared" si="233"/>
        <v>#REF!</v>
      </c>
      <c r="M1127" s="401"/>
      <c r="N1127" s="378"/>
      <c r="O1127" s="378"/>
    </row>
    <row r="1128" spans="1:15">
      <c r="B1128" s="799">
        <v>1794</v>
      </c>
      <c r="C1128" s="800" t="s">
        <v>972</v>
      </c>
      <c r="D1128" s="799" t="s">
        <v>973</v>
      </c>
      <c r="E1128" s="799">
        <v>16.288900000000002</v>
      </c>
      <c r="F1128" s="801">
        <v>6307</v>
      </c>
      <c r="G1128" s="802">
        <v>102735</v>
      </c>
      <c r="H1128" s="803"/>
      <c r="I1128" s="803"/>
      <c r="J1128" s="804"/>
      <c r="K1128" s="805" t="e">
        <f t="shared" si="234"/>
        <v>#REF!</v>
      </c>
      <c r="L1128" s="806" t="e">
        <f t="shared" si="233"/>
        <v>#REF!</v>
      </c>
      <c r="M1128" s="401"/>
      <c r="N1128" s="378"/>
      <c r="O1128" s="378"/>
    </row>
    <row r="1129" spans="1:15">
      <c r="B1129" s="799">
        <v>3995</v>
      </c>
      <c r="C1129" s="800" t="s">
        <v>975</v>
      </c>
      <c r="D1129" s="799" t="s">
        <v>777</v>
      </c>
      <c r="E1129" s="799">
        <v>7.0439999999999996</v>
      </c>
      <c r="F1129" s="801">
        <v>29002</v>
      </c>
      <c r="G1129" s="802">
        <v>204291</v>
      </c>
      <c r="H1129" s="803"/>
      <c r="I1129" s="803"/>
      <c r="J1129" s="804"/>
      <c r="K1129" s="805" t="e">
        <f t="shared" si="234"/>
        <v>#REF!</v>
      </c>
      <c r="L1129" s="806" t="e">
        <f t="shared" si="233"/>
        <v>#REF!</v>
      </c>
      <c r="M1129" s="401"/>
      <c r="N1129" s="378"/>
      <c r="O1129" s="378"/>
    </row>
    <row r="1130" spans="1:15" ht="25.5">
      <c r="B1130" s="799">
        <v>6087</v>
      </c>
      <c r="C1130" s="800" t="s">
        <v>1091</v>
      </c>
      <c r="D1130" s="799" t="s">
        <v>907</v>
      </c>
      <c r="E1130" s="799">
        <v>2.0417785611000001</v>
      </c>
      <c r="F1130" s="801">
        <v>63722</v>
      </c>
      <c r="G1130" s="802">
        <v>130107</v>
      </c>
      <c r="H1130" s="803"/>
      <c r="I1130" s="803"/>
      <c r="J1130" s="804"/>
      <c r="K1130" s="805" t="e">
        <f t="shared" si="234"/>
        <v>#REF!</v>
      </c>
      <c r="L1130" s="806" t="e">
        <f t="shared" si="233"/>
        <v>#REF!</v>
      </c>
      <c r="M1130" s="401"/>
      <c r="N1130" s="378"/>
      <c r="O1130" s="378"/>
    </row>
    <row r="1131" spans="1:15" ht="25.5">
      <c r="B1131" s="799">
        <v>6088</v>
      </c>
      <c r="C1131" s="800" t="s">
        <v>1256</v>
      </c>
      <c r="D1131" s="799" t="s">
        <v>907</v>
      </c>
      <c r="E1131" s="799">
        <v>2.0417999999999998</v>
      </c>
      <c r="F1131" s="801">
        <v>91715</v>
      </c>
      <c r="G1131" s="802">
        <v>187264</v>
      </c>
      <c r="H1131" s="803"/>
      <c r="I1131" s="803"/>
      <c r="J1131" s="804"/>
      <c r="K1131" s="805" t="e">
        <f t="shared" si="234"/>
        <v>#REF!</v>
      </c>
      <c r="L1131" s="806" t="e">
        <f t="shared" si="233"/>
        <v>#REF!</v>
      </c>
      <c r="M1131" s="401"/>
      <c r="N1131" s="378"/>
      <c r="O1131" s="378"/>
    </row>
    <row r="1132" spans="1:15">
      <c r="B1132" s="799">
        <v>6092</v>
      </c>
      <c r="C1132" s="800" t="s">
        <v>898</v>
      </c>
      <c r="D1132" s="799" t="s">
        <v>899</v>
      </c>
      <c r="E1132" s="799">
        <v>5.8886000000000003</v>
      </c>
      <c r="F1132" s="801">
        <v>2000</v>
      </c>
      <c r="G1132" s="802">
        <v>11778</v>
      </c>
      <c r="H1132" s="803"/>
      <c r="I1132" s="803"/>
      <c r="J1132" s="804"/>
      <c r="K1132" s="805" t="e">
        <f t="shared" si="234"/>
        <v>#REF!</v>
      </c>
      <c r="L1132" s="806" t="e">
        <f t="shared" si="233"/>
        <v>#REF!</v>
      </c>
      <c r="M1132" s="401"/>
      <c r="N1132" s="378"/>
      <c r="O1132" s="378"/>
    </row>
    <row r="1133" spans="1:15" ht="15">
      <c r="B1133" s="799">
        <v>7088</v>
      </c>
      <c r="C1133" s="800" t="s">
        <v>981</v>
      </c>
      <c r="D1133" s="799" t="s">
        <v>973</v>
      </c>
      <c r="E1133" s="799">
        <v>325.77749999999997</v>
      </c>
      <c r="F1133" s="801">
        <v>4522</v>
      </c>
      <c r="G1133" s="802">
        <v>1473166</v>
      </c>
      <c r="H1133" s="798"/>
      <c r="I1133" s="798"/>
      <c r="J1133" s="866"/>
      <c r="K1133" s="805" t="e">
        <f t="shared" si="234"/>
        <v>#REF!</v>
      </c>
      <c r="L1133" s="806" t="e">
        <f t="shared" si="233"/>
        <v>#REF!</v>
      </c>
      <c r="M1133" s="867"/>
      <c r="N1133" s="378"/>
      <c r="O1133" s="378"/>
    </row>
    <row r="1134" spans="1:15">
      <c r="B1134" s="799">
        <v>7115</v>
      </c>
      <c r="C1134" s="800" t="s">
        <v>1382</v>
      </c>
      <c r="D1134" s="799" t="s">
        <v>973</v>
      </c>
      <c r="E1134" s="799">
        <v>46.121299999999998</v>
      </c>
      <c r="F1134" s="801">
        <v>10703</v>
      </c>
      <c r="G1134" s="802">
        <v>493637</v>
      </c>
      <c r="H1134" s="803"/>
      <c r="I1134" s="803"/>
      <c r="J1134" s="804"/>
      <c r="K1134" s="805" t="e">
        <f t="shared" si="234"/>
        <v>#REF!</v>
      </c>
      <c r="L1134" s="806" t="e">
        <f t="shared" si="233"/>
        <v>#REF!</v>
      </c>
      <c r="M1134" s="401"/>
      <c r="N1134" s="378"/>
      <c r="O1134" s="378"/>
    </row>
    <row r="1135" spans="1:15">
      <c r="B1135" s="799">
        <v>7224</v>
      </c>
      <c r="C1135" s="800" t="s">
        <v>1168</v>
      </c>
      <c r="D1135" s="799" t="s">
        <v>519</v>
      </c>
      <c r="E1135" s="799">
        <v>1</v>
      </c>
      <c r="F1135" s="801">
        <v>353314</v>
      </c>
      <c r="G1135" s="802">
        <v>353314</v>
      </c>
      <c r="H1135" s="803"/>
      <c r="I1135" s="803"/>
      <c r="J1135" s="804"/>
      <c r="K1135" s="805" t="e">
        <f t="shared" si="234"/>
        <v>#REF!</v>
      </c>
      <c r="L1135" s="806" t="e">
        <f t="shared" si="233"/>
        <v>#REF!</v>
      </c>
      <c r="M1135" s="401"/>
      <c r="N1135" s="378"/>
      <c r="O1135" s="378"/>
    </row>
    <row r="1136" spans="1:15" ht="51">
      <c r="B1136" s="799">
        <v>9768</v>
      </c>
      <c r="C1136" s="800" t="s">
        <v>1383</v>
      </c>
      <c r="D1136" s="799" t="s">
        <v>519</v>
      </c>
      <c r="E1136" s="799">
        <v>5</v>
      </c>
      <c r="F1136" s="801">
        <v>89350</v>
      </c>
      <c r="G1136" s="802">
        <v>446750</v>
      </c>
      <c r="H1136" s="803"/>
      <c r="I1136" s="803"/>
      <c r="J1136" s="807"/>
      <c r="K1136" s="865" t="e">
        <f t="shared" si="234"/>
        <v>#REF!</v>
      </c>
      <c r="L1136" s="874" t="e">
        <f t="shared" si="233"/>
        <v>#REF!</v>
      </c>
      <c r="M1136" s="392"/>
      <c r="N1136" s="378"/>
      <c r="O1136" s="378"/>
    </row>
    <row r="1137" spans="1:15" ht="30">
      <c r="A1137" s="836" t="e">
        <f>VLOOKUP(B1137,#REF!,1,0)-B1137</f>
        <v>#REF!</v>
      </c>
      <c r="B1137" s="795">
        <v>8780</v>
      </c>
      <c r="C1137" s="796" t="s">
        <v>1384</v>
      </c>
      <c r="D1137" s="795" t="s">
        <v>904</v>
      </c>
      <c r="E1137" s="795"/>
      <c r="F1137" s="795"/>
      <c r="G1137" s="797">
        <v>83404</v>
      </c>
      <c r="H1137" s="798">
        <f>SUM(G1138:G1140)</f>
        <v>83404</v>
      </c>
      <c r="I1137" s="798">
        <f>+G1137-H1137</f>
        <v>0</v>
      </c>
      <c r="J1137" s="1753" t="e">
        <f>SUMIF(#REF!,B1137,#REF!)</f>
        <v>#REF!</v>
      </c>
      <c r="K1137" s="1754"/>
      <c r="L1137" s="1755"/>
      <c r="M1137" s="1756" t="e">
        <f>+G1137*J1137</f>
        <v>#REF!</v>
      </c>
      <c r="N1137" s="863"/>
      <c r="O1137" s="864"/>
    </row>
    <row r="1138" spans="1:15" ht="25.5">
      <c r="B1138" s="799">
        <v>6087</v>
      </c>
      <c r="C1138" s="800" t="s">
        <v>1091</v>
      </c>
      <c r="D1138" s="799" t="s">
        <v>907</v>
      </c>
      <c r="E1138" s="799">
        <v>0.12761249999999999</v>
      </c>
      <c r="F1138" s="801">
        <v>63722</v>
      </c>
      <c r="G1138" s="802">
        <v>8132</v>
      </c>
      <c r="H1138" s="803"/>
      <c r="I1138" s="803"/>
      <c r="J1138" s="804"/>
      <c r="K1138" s="805" t="e">
        <f>G1138*$J$1137</f>
        <v>#REF!</v>
      </c>
      <c r="L1138" s="806" t="e">
        <f>K1138/$K$1197</f>
        <v>#REF!</v>
      </c>
      <c r="M1138" s="401"/>
      <c r="N1138" s="378"/>
      <c r="O1138" s="378"/>
    </row>
    <row r="1139" spans="1:15">
      <c r="B1139" s="799">
        <v>6092</v>
      </c>
      <c r="C1139" s="800" t="s">
        <v>898</v>
      </c>
      <c r="D1139" s="799" t="s">
        <v>899</v>
      </c>
      <c r="E1139" s="799">
        <v>0.15090000000000001</v>
      </c>
      <c r="F1139" s="801">
        <v>2000</v>
      </c>
      <c r="G1139" s="802">
        <v>302</v>
      </c>
      <c r="H1139" s="803"/>
      <c r="I1139" s="803"/>
      <c r="J1139" s="804"/>
      <c r="K1139" s="805" t="e">
        <f t="shared" ref="K1139:K1140" si="235">G1139*$J$1137</f>
        <v>#REF!</v>
      </c>
      <c r="L1139" s="806" t="e">
        <f t="shared" ref="L1139:L1140" si="236">K1139/$K$1197</f>
        <v>#REF!</v>
      </c>
      <c r="M1139" s="401"/>
      <c r="N1139" s="378"/>
      <c r="O1139" s="378"/>
    </row>
    <row r="1140" spans="1:15">
      <c r="B1140" s="799">
        <v>7598</v>
      </c>
      <c r="C1140" s="800" t="s">
        <v>1385</v>
      </c>
      <c r="D1140" s="799" t="s">
        <v>904</v>
      </c>
      <c r="E1140" s="799">
        <v>1</v>
      </c>
      <c r="F1140" s="801">
        <v>74970</v>
      </c>
      <c r="G1140" s="802">
        <v>74970</v>
      </c>
      <c r="H1140" s="803"/>
      <c r="I1140" s="803"/>
      <c r="J1140" s="804"/>
      <c r="K1140" s="805" t="e">
        <f t="shared" si="235"/>
        <v>#REF!</v>
      </c>
      <c r="L1140" s="806" t="e">
        <f t="shared" si="236"/>
        <v>#REF!</v>
      </c>
      <c r="M1140" s="401"/>
      <c r="N1140" s="378"/>
      <c r="O1140" s="378"/>
    </row>
    <row r="1141" spans="1:15" ht="15">
      <c r="A1141" s="836" t="e">
        <f>VLOOKUP(B1141,#REF!,1,0)-B1141</f>
        <v>#REF!</v>
      </c>
      <c r="B1141" s="795">
        <v>8779</v>
      </c>
      <c r="C1141" s="796" t="s">
        <v>1386</v>
      </c>
      <c r="D1141" s="795" t="s">
        <v>777</v>
      </c>
      <c r="E1141" s="795"/>
      <c r="F1141" s="795"/>
      <c r="G1141" s="797">
        <v>2934</v>
      </c>
      <c r="H1141" s="798">
        <f>SUM(G1142:G1144)</f>
        <v>2934</v>
      </c>
      <c r="I1141" s="798">
        <f>+G1141-H1141</f>
        <v>0</v>
      </c>
      <c r="J1141" s="1753" t="e">
        <f>SUMIF(#REF!,B1141,#REF!)</f>
        <v>#REF!</v>
      </c>
      <c r="K1141" s="1754"/>
      <c r="L1141" s="1755"/>
      <c r="M1141" s="1756" t="e">
        <f>+G1141*J1141</f>
        <v>#REF!</v>
      </c>
      <c r="N1141" s="863"/>
      <c r="O1141" s="864"/>
    </row>
    <row r="1142" spans="1:15">
      <c r="B1142" s="799">
        <v>4478</v>
      </c>
      <c r="C1142" s="800" t="s">
        <v>1129</v>
      </c>
      <c r="D1142" s="799" t="s">
        <v>907</v>
      </c>
      <c r="E1142" s="799">
        <v>1.0208999999999999E-2</v>
      </c>
      <c r="F1142" s="801">
        <v>127444</v>
      </c>
      <c r="G1142" s="802">
        <v>1302</v>
      </c>
      <c r="H1142" s="803"/>
      <c r="I1142" s="803"/>
      <c r="J1142" s="804"/>
      <c r="K1142" s="805" t="e">
        <f>G1142*$J$1141</f>
        <v>#REF!</v>
      </c>
      <c r="L1142" s="806" t="e">
        <f t="shared" ref="L1142:L1144" si="237">K1142/$K$1197</f>
        <v>#REF!</v>
      </c>
      <c r="M1142" s="401"/>
      <c r="N1142" s="378"/>
      <c r="O1142" s="378"/>
    </row>
    <row r="1143" spans="1:15">
      <c r="B1143" s="799">
        <v>6092</v>
      </c>
      <c r="C1143" s="800" t="s">
        <v>898</v>
      </c>
      <c r="D1143" s="799" t="s">
        <v>899</v>
      </c>
      <c r="E1143" s="799">
        <v>2.4199999999999999E-2</v>
      </c>
      <c r="F1143" s="801">
        <v>2000</v>
      </c>
      <c r="G1143" s="802">
        <v>49</v>
      </c>
      <c r="H1143" s="803"/>
      <c r="I1143" s="803"/>
      <c r="J1143" s="804"/>
      <c r="K1143" s="805" t="e">
        <f t="shared" ref="K1143:K1144" si="238">G1143*$J$1141</f>
        <v>#REF!</v>
      </c>
      <c r="L1143" s="806" t="e">
        <f t="shared" si="237"/>
        <v>#REF!</v>
      </c>
      <c r="M1143" s="401"/>
      <c r="N1143" s="378"/>
      <c r="O1143" s="378"/>
    </row>
    <row r="1144" spans="1:15" ht="15">
      <c r="B1144" s="799">
        <v>12045</v>
      </c>
      <c r="C1144" s="800" t="s">
        <v>1387</v>
      </c>
      <c r="D1144" s="799" t="s">
        <v>777</v>
      </c>
      <c r="E1144" s="799">
        <v>1.05</v>
      </c>
      <c r="F1144" s="801">
        <v>1507</v>
      </c>
      <c r="G1144" s="802">
        <v>1583</v>
      </c>
      <c r="H1144" s="798"/>
      <c r="I1144" s="798"/>
      <c r="J1144" s="869"/>
      <c r="K1144" s="805" t="e">
        <f t="shared" si="238"/>
        <v>#REF!</v>
      </c>
      <c r="L1144" s="806" t="e">
        <f t="shared" si="237"/>
        <v>#REF!</v>
      </c>
      <c r="M1144" s="870"/>
      <c r="N1144" s="378"/>
      <c r="O1144" s="378"/>
    </row>
    <row r="1145" spans="1:15" ht="30">
      <c r="A1145" s="836" t="e">
        <f>VLOOKUP(B1145,#REF!,1,0)-B1145</f>
        <v>#REF!</v>
      </c>
      <c r="B1145" s="795">
        <v>8789</v>
      </c>
      <c r="C1145" s="796" t="s">
        <v>1388</v>
      </c>
      <c r="D1145" s="795" t="s">
        <v>904</v>
      </c>
      <c r="E1145" s="795"/>
      <c r="F1145" s="795"/>
      <c r="G1145" s="797">
        <v>11296320</v>
      </c>
      <c r="H1145" s="798">
        <f>SUM(G1146:G1149)</f>
        <v>11296320</v>
      </c>
      <c r="I1145" s="798">
        <f>+G1145-H1145</f>
        <v>0</v>
      </c>
      <c r="J1145" s="1753" t="e">
        <f>SUMIF(#REF!,B1145,#REF!)</f>
        <v>#REF!</v>
      </c>
      <c r="K1145" s="1754"/>
      <c r="L1145" s="1755"/>
      <c r="M1145" s="1756" t="e">
        <f>+G1145*J1145</f>
        <v>#REF!</v>
      </c>
      <c r="N1145" s="863"/>
      <c r="O1145" s="864"/>
    </row>
    <row r="1146" spans="1:15" ht="25.5">
      <c r="B1146" s="799">
        <v>6087</v>
      </c>
      <c r="C1146" s="800" t="s">
        <v>1091</v>
      </c>
      <c r="D1146" s="799" t="s">
        <v>907</v>
      </c>
      <c r="E1146" s="799">
        <v>0.10209</v>
      </c>
      <c r="F1146" s="801">
        <v>63722</v>
      </c>
      <c r="G1146" s="802">
        <v>6506</v>
      </c>
      <c r="H1146" s="803"/>
      <c r="I1146" s="803"/>
      <c r="J1146" s="804"/>
      <c r="K1146" s="805" t="e">
        <f>G1146*$J$1145</f>
        <v>#REF!</v>
      </c>
      <c r="L1146" s="806" t="e">
        <f t="shared" ref="L1146:L1149" si="239">K1146/$K$1197</f>
        <v>#REF!</v>
      </c>
      <c r="M1146" s="401"/>
      <c r="N1146" s="378"/>
      <c r="O1146" s="378"/>
    </row>
    <row r="1147" spans="1:15">
      <c r="B1147" s="799">
        <v>6092</v>
      </c>
      <c r="C1147" s="800" t="s">
        <v>898</v>
      </c>
      <c r="D1147" s="799" t="s">
        <v>899</v>
      </c>
      <c r="E1147" s="799">
        <v>0.1207</v>
      </c>
      <c r="F1147" s="801">
        <v>2000</v>
      </c>
      <c r="G1147" s="802">
        <v>242</v>
      </c>
      <c r="H1147" s="803"/>
      <c r="I1147" s="803"/>
      <c r="J1147" s="804"/>
      <c r="K1147" s="805" t="e">
        <f t="shared" ref="K1147:K1149" si="240">G1147*$J$1145</f>
        <v>#REF!</v>
      </c>
      <c r="L1147" s="806" t="e">
        <f t="shared" si="239"/>
        <v>#REF!</v>
      </c>
      <c r="M1147" s="401"/>
      <c r="N1147" s="378"/>
      <c r="O1147" s="378"/>
    </row>
    <row r="1148" spans="1:15" ht="15">
      <c r="B1148" s="799">
        <v>7462</v>
      </c>
      <c r="C1148" s="800" t="s">
        <v>912</v>
      </c>
      <c r="D1148" s="799" t="s">
        <v>913</v>
      </c>
      <c r="E1148" s="799">
        <v>28</v>
      </c>
      <c r="F1148" s="801">
        <v>1574</v>
      </c>
      <c r="G1148" s="802">
        <v>44072</v>
      </c>
      <c r="H1148" s="798"/>
      <c r="I1148" s="798"/>
      <c r="J1148" s="866"/>
      <c r="K1148" s="805" t="e">
        <f t="shared" si="240"/>
        <v>#REF!</v>
      </c>
      <c r="L1148" s="806" t="e">
        <f t="shared" si="239"/>
        <v>#REF!</v>
      </c>
      <c r="M1148" s="867"/>
      <c r="N1148" s="378"/>
      <c r="O1148" s="378"/>
    </row>
    <row r="1149" spans="1:15">
      <c r="B1149" s="799">
        <v>12048</v>
      </c>
      <c r="C1149" s="800" t="s">
        <v>1389</v>
      </c>
      <c r="D1149" s="799" t="s">
        <v>973</v>
      </c>
      <c r="E1149" s="799">
        <v>700</v>
      </c>
      <c r="F1149" s="801">
        <v>16065</v>
      </c>
      <c r="G1149" s="802">
        <v>11245500</v>
      </c>
      <c r="H1149" s="803"/>
      <c r="I1149" s="803"/>
      <c r="J1149" s="807"/>
      <c r="K1149" s="805" t="e">
        <f t="shared" si="240"/>
        <v>#REF!</v>
      </c>
      <c r="L1149" s="806" t="e">
        <f t="shared" si="239"/>
        <v>#REF!</v>
      </c>
      <c r="M1149" s="392"/>
      <c r="N1149" s="378"/>
      <c r="O1149" s="378"/>
    </row>
    <row r="1150" spans="1:15" ht="15">
      <c r="A1150" s="836" t="e">
        <f>VLOOKUP(B1150,#REF!,1,0)-B1150</f>
        <v>#REF!</v>
      </c>
      <c r="B1150" s="795">
        <v>8790</v>
      </c>
      <c r="C1150" s="796" t="s">
        <v>1390</v>
      </c>
      <c r="D1150" s="795" t="s">
        <v>904</v>
      </c>
      <c r="E1150" s="795"/>
      <c r="F1150" s="795"/>
      <c r="G1150" s="797">
        <v>1850820</v>
      </c>
      <c r="H1150" s="798">
        <f>SUM(G1151:G1154)</f>
        <v>1850820</v>
      </c>
      <c r="I1150" s="798">
        <f>+G1150-H1150</f>
        <v>0</v>
      </c>
      <c r="J1150" s="1753" t="e">
        <f>SUMIF(#REF!,B1150,#REF!)</f>
        <v>#REF!</v>
      </c>
      <c r="K1150" s="1754"/>
      <c r="L1150" s="1755"/>
      <c r="M1150" s="1756" t="e">
        <f>+G1150*J1150</f>
        <v>#REF!</v>
      </c>
      <c r="N1150" s="863"/>
      <c r="O1150" s="864"/>
    </row>
    <row r="1151" spans="1:15" ht="25.5">
      <c r="B1151" s="799">
        <v>6087</v>
      </c>
      <c r="C1151" s="800" t="s">
        <v>1091</v>
      </c>
      <c r="D1151" s="799" t="s">
        <v>907</v>
      </c>
      <c r="E1151" s="799">
        <v>0.10209</v>
      </c>
      <c r="F1151" s="801">
        <v>63722</v>
      </c>
      <c r="G1151" s="802">
        <v>6506</v>
      </c>
      <c r="H1151" s="803"/>
      <c r="I1151" s="803"/>
      <c r="J1151" s="804"/>
      <c r="K1151" s="805" t="e">
        <f>G1151*$J$1150</f>
        <v>#REF!</v>
      </c>
      <c r="L1151" s="806" t="e">
        <f t="shared" ref="L1151:L1154" si="241">K1151/$K$1197</f>
        <v>#REF!</v>
      </c>
      <c r="M1151" s="401"/>
      <c r="N1151" s="378"/>
      <c r="O1151" s="378"/>
    </row>
    <row r="1152" spans="1:15">
      <c r="B1152" s="799">
        <v>6092</v>
      </c>
      <c r="C1152" s="800" t="s">
        <v>898</v>
      </c>
      <c r="D1152" s="799" t="s">
        <v>899</v>
      </c>
      <c r="E1152" s="799">
        <v>0.1207</v>
      </c>
      <c r="F1152" s="801">
        <v>2000</v>
      </c>
      <c r="G1152" s="802">
        <v>242</v>
      </c>
      <c r="H1152" s="803"/>
      <c r="I1152" s="803"/>
      <c r="J1152" s="804"/>
      <c r="K1152" s="805" t="e">
        <f t="shared" ref="K1152:K1154" si="242">G1152*$J$1150</f>
        <v>#REF!</v>
      </c>
      <c r="L1152" s="806" t="e">
        <f t="shared" si="241"/>
        <v>#REF!</v>
      </c>
      <c r="M1152" s="401"/>
      <c r="N1152" s="378"/>
      <c r="O1152" s="378"/>
    </row>
    <row r="1153" spans="1:15">
      <c r="B1153" s="799">
        <v>7462</v>
      </c>
      <c r="C1153" s="800" t="s">
        <v>912</v>
      </c>
      <c r="D1153" s="799" t="s">
        <v>913</v>
      </c>
      <c r="E1153" s="799">
        <v>28</v>
      </c>
      <c r="F1153" s="801">
        <v>1574</v>
      </c>
      <c r="G1153" s="802">
        <v>44072</v>
      </c>
      <c r="H1153" s="803"/>
      <c r="I1153" s="803"/>
      <c r="J1153" s="804"/>
      <c r="K1153" s="805" t="e">
        <f t="shared" si="242"/>
        <v>#REF!</v>
      </c>
      <c r="L1153" s="806" t="e">
        <f t="shared" si="241"/>
        <v>#REF!</v>
      </c>
      <c r="M1153" s="401"/>
      <c r="N1153" s="378"/>
      <c r="O1153" s="378"/>
    </row>
    <row r="1154" spans="1:15" ht="15">
      <c r="B1154" s="799">
        <v>12049</v>
      </c>
      <c r="C1154" s="800" t="s">
        <v>1391</v>
      </c>
      <c r="D1154" s="799" t="s">
        <v>973</v>
      </c>
      <c r="E1154" s="799">
        <v>240</v>
      </c>
      <c r="F1154" s="801">
        <v>7500</v>
      </c>
      <c r="G1154" s="802">
        <v>1800000</v>
      </c>
      <c r="H1154" s="798"/>
      <c r="I1154" s="798"/>
      <c r="J1154" s="869"/>
      <c r="K1154" s="805" t="e">
        <f t="shared" si="242"/>
        <v>#REF!</v>
      </c>
      <c r="L1154" s="806" t="e">
        <f t="shared" si="241"/>
        <v>#REF!</v>
      </c>
      <c r="M1154" s="870"/>
      <c r="N1154" s="378"/>
      <c r="O1154" s="378"/>
    </row>
    <row r="1155" spans="1:15" ht="60">
      <c r="A1155" s="836">
        <f>VLOOKUP(B1155,'PPTO GRAL-ACERO'!$B:$I,1,0)-B1155</f>
        <v>0</v>
      </c>
      <c r="B1155" s="795">
        <v>8953</v>
      </c>
      <c r="C1155" s="796" t="s">
        <v>1392</v>
      </c>
      <c r="D1155" s="795" t="s">
        <v>928</v>
      </c>
      <c r="E1155" s="795"/>
      <c r="F1155" s="795"/>
      <c r="G1155" s="797">
        <v>576266</v>
      </c>
      <c r="H1155" s="798">
        <f>SUM(G1156:G1175)</f>
        <v>576266</v>
      </c>
      <c r="I1155" s="798">
        <f>+G1155-H1155</f>
        <v>0</v>
      </c>
      <c r="J1155" s="1753" t="e">
        <f ca="1">SUMIF('PPTO GRAL-ACERO'!$B$1:$F$396,B1155,'PPTO GRAL-ACERO'!$F$1:$F$396)</f>
        <v>#REF!</v>
      </c>
      <c r="K1155" s="1754"/>
      <c r="L1155" s="1755"/>
      <c r="M1155" s="1756" t="e">
        <f ca="1">+G1155*J1155</f>
        <v>#REF!</v>
      </c>
      <c r="N1155" s="863"/>
      <c r="O1155" s="864"/>
    </row>
    <row r="1156" spans="1:15" ht="15">
      <c r="B1156" s="799">
        <v>324</v>
      </c>
      <c r="C1156" s="800" t="s">
        <v>1070</v>
      </c>
      <c r="D1156" s="799" t="s">
        <v>904</v>
      </c>
      <c r="E1156" s="799">
        <v>3.3600476999999997E-2</v>
      </c>
      <c r="F1156" s="801">
        <v>490280</v>
      </c>
      <c r="G1156" s="802">
        <v>16474</v>
      </c>
      <c r="H1156" s="798"/>
      <c r="I1156" s="798"/>
      <c r="J1156" s="866"/>
      <c r="K1156" s="878" t="e">
        <f ca="1">G1156*$J$1155</f>
        <v>#REF!</v>
      </c>
      <c r="L1156" s="806" t="e">
        <f t="shared" ref="L1156:L1175" ca="1" si="243">K1156/$K$1197</f>
        <v>#REF!</v>
      </c>
      <c r="M1156" s="867"/>
      <c r="N1156" s="378"/>
      <c r="O1156" s="378"/>
    </row>
    <row r="1157" spans="1:15" ht="15">
      <c r="B1157" s="799">
        <v>4285</v>
      </c>
      <c r="C1157" s="800" t="s">
        <v>1041</v>
      </c>
      <c r="D1157" s="799" t="s">
        <v>907</v>
      </c>
      <c r="E1157" s="799">
        <v>0.2552240281032</v>
      </c>
      <c r="F1157" s="801">
        <v>346603</v>
      </c>
      <c r="G1157" s="802">
        <v>88462</v>
      </c>
      <c r="H1157" s="798"/>
      <c r="I1157" s="798"/>
      <c r="J1157" s="866"/>
      <c r="K1157" s="878" t="e">
        <f t="shared" ref="K1157:K1175" ca="1" si="244">G1157*$J$1155</f>
        <v>#REF!</v>
      </c>
      <c r="L1157" s="806" t="e">
        <f t="shared" ca="1" si="243"/>
        <v>#REF!</v>
      </c>
      <c r="M1157" s="867"/>
      <c r="N1157" s="378"/>
      <c r="O1157" s="378"/>
    </row>
    <row r="1158" spans="1:15" ht="15">
      <c r="B1158" s="799">
        <v>6092</v>
      </c>
      <c r="C1158" s="800" t="s">
        <v>898</v>
      </c>
      <c r="D1158" s="799" t="s">
        <v>899</v>
      </c>
      <c r="E1158" s="799">
        <v>1.4</v>
      </c>
      <c r="F1158" s="801">
        <v>2000</v>
      </c>
      <c r="G1158" s="802">
        <v>2800</v>
      </c>
      <c r="H1158" s="798"/>
      <c r="I1158" s="798"/>
      <c r="J1158" s="866"/>
      <c r="K1158" s="878" t="e">
        <f t="shared" ca="1" si="244"/>
        <v>#REF!</v>
      </c>
      <c r="L1158" s="806" t="e">
        <f t="shared" ca="1" si="243"/>
        <v>#REF!</v>
      </c>
      <c r="M1158" s="867"/>
      <c r="N1158" s="378"/>
      <c r="O1158" s="378"/>
    </row>
    <row r="1159" spans="1:15" ht="15">
      <c r="B1159" s="799">
        <v>7650</v>
      </c>
      <c r="C1159" s="800" t="s">
        <v>1393</v>
      </c>
      <c r="D1159" s="799" t="s">
        <v>902</v>
      </c>
      <c r="E1159" s="799">
        <v>2.4198758000000001E-2</v>
      </c>
      <c r="F1159" s="801">
        <v>198893</v>
      </c>
      <c r="G1159" s="802">
        <v>4813</v>
      </c>
      <c r="H1159" s="798"/>
      <c r="I1159" s="798"/>
      <c r="J1159" s="866"/>
      <c r="K1159" s="878" t="e">
        <f t="shared" ca="1" si="244"/>
        <v>#REF!</v>
      </c>
      <c r="L1159" s="806" t="e">
        <f t="shared" ca="1" si="243"/>
        <v>#REF!</v>
      </c>
      <c r="M1159" s="867"/>
      <c r="N1159" s="378"/>
      <c r="O1159" s="378"/>
    </row>
    <row r="1160" spans="1:15" ht="15">
      <c r="B1160" s="799">
        <v>7651</v>
      </c>
      <c r="C1160" s="800" t="s">
        <v>1394</v>
      </c>
      <c r="D1160" s="799" t="s">
        <v>902</v>
      </c>
      <c r="E1160" s="799">
        <v>2.4202080000000001E-2</v>
      </c>
      <c r="F1160" s="801">
        <v>216139</v>
      </c>
      <c r="G1160" s="802">
        <v>5232</v>
      </c>
      <c r="H1160" s="798"/>
      <c r="I1160" s="798"/>
      <c r="J1160" s="866"/>
      <c r="K1160" s="878" t="e">
        <f t="shared" ca="1" si="244"/>
        <v>#REF!</v>
      </c>
      <c r="L1160" s="806" t="e">
        <f t="shared" ca="1" si="243"/>
        <v>#REF!</v>
      </c>
      <c r="M1160" s="867"/>
      <c r="N1160" s="378"/>
      <c r="O1160" s="378"/>
    </row>
    <row r="1161" spans="1:15" ht="15">
      <c r="B1161" s="799">
        <v>7652</v>
      </c>
      <c r="C1161" s="800" t="s">
        <v>1395</v>
      </c>
      <c r="D1161" s="799" t="s">
        <v>902</v>
      </c>
      <c r="E1161" s="799">
        <v>3.5002309000000002E-2</v>
      </c>
      <c r="F1161" s="801">
        <v>229509</v>
      </c>
      <c r="G1161" s="802">
        <v>8034</v>
      </c>
      <c r="H1161" s="798"/>
      <c r="I1161" s="798"/>
      <c r="J1161" s="866"/>
      <c r="K1161" s="878" t="e">
        <f t="shared" ca="1" si="244"/>
        <v>#REF!</v>
      </c>
      <c r="L1161" s="806" t="e">
        <f t="shared" ca="1" si="243"/>
        <v>#REF!</v>
      </c>
      <c r="M1161" s="867"/>
      <c r="N1161" s="378"/>
      <c r="O1161" s="378"/>
    </row>
    <row r="1162" spans="1:15" ht="15">
      <c r="B1162" s="799">
        <v>7653</v>
      </c>
      <c r="C1162" s="800" t="s">
        <v>1396</v>
      </c>
      <c r="D1162" s="799" t="s">
        <v>902</v>
      </c>
      <c r="E1162" s="799">
        <v>8.7983520000000006E-3</v>
      </c>
      <c r="F1162" s="801">
        <v>360000</v>
      </c>
      <c r="G1162" s="802">
        <v>3168</v>
      </c>
      <c r="H1162" s="798"/>
      <c r="I1162" s="798"/>
      <c r="J1162" s="866"/>
      <c r="K1162" s="878" t="e">
        <f t="shared" ca="1" si="244"/>
        <v>#REF!</v>
      </c>
      <c r="L1162" s="806" t="e">
        <f t="shared" ca="1" si="243"/>
        <v>#REF!</v>
      </c>
      <c r="M1162" s="867"/>
      <c r="N1162" s="378"/>
      <c r="O1162" s="378"/>
    </row>
    <row r="1163" spans="1:15" ht="15">
      <c r="B1163" s="799">
        <v>7654</v>
      </c>
      <c r="C1163" s="800" t="s">
        <v>1397</v>
      </c>
      <c r="D1163" s="799" t="s">
        <v>902</v>
      </c>
      <c r="E1163" s="799">
        <v>1.4309743999999999E-2</v>
      </c>
      <c r="F1163" s="801">
        <v>64881</v>
      </c>
      <c r="G1163" s="802">
        <v>929</v>
      </c>
      <c r="H1163" s="798"/>
      <c r="I1163" s="798"/>
      <c r="J1163" s="866"/>
      <c r="K1163" s="878" t="e">
        <f t="shared" ca="1" si="244"/>
        <v>#REF!</v>
      </c>
      <c r="L1163" s="806" t="e">
        <f t="shared" ca="1" si="243"/>
        <v>#REF!</v>
      </c>
      <c r="M1163" s="867"/>
      <c r="N1163" s="378"/>
      <c r="O1163" s="378"/>
    </row>
    <row r="1164" spans="1:15" ht="15">
      <c r="B1164" s="799">
        <v>7655</v>
      </c>
      <c r="C1164" s="800" t="s">
        <v>1398</v>
      </c>
      <c r="D1164" s="799" t="s">
        <v>902</v>
      </c>
      <c r="E1164" s="799">
        <v>6.5956369999999997E-3</v>
      </c>
      <c r="F1164" s="801">
        <v>90335</v>
      </c>
      <c r="G1164" s="802">
        <v>596</v>
      </c>
      <c r="H1164" s="798"/>
      <c r="I1164" s="798"/>
      <c r="J1164" s="866"/>
      <c r="K1164" s="878" t="e">
        <f t="shared" ca="1" si="244"/>
        <v>#REF!</v>
      </c>
      <c r="L1164" s="806" t="e">
        <f t="shared" ca="1" si="243"/>
        <v>#REF!</v>
      </c>
      <c r="M1164" s="867"/>
      <c r="N1164" s="378"/>
      <c r="O1164" s="378"/>
    </row>
    <row r="1165" spans="1:15" ht="15">
      <c r="B1165" s="799">
        <v>7656</v>
      </c>
      <c r="C1165" s="800" t="s">
        <v>1399</v>
      </c>
      <c r="D1165" s="799" t="s">
        <v>902</v>
      </c>
      <c r="E1165" s="799">
        <v>3.8496394000000003E-2</v>
      </c>
      <c r="F1165" s="801">
        <v>169684</v>
      </c>
      <c r="G1165" s="802">
        <v>6533</v>
      </c>
      <c r="H1165" s="798"/>
      <c r="I1165" s="798"/>
      <c r="J1165" s="866"/>
      <c r="K1165" s="878" t="e">
        <f t="shared" ca="1" si="244"/>
        <v>#REF!</v>
      </c>
      <c r="L1165" s="806" t="e">
        <f t="shared" ca="1" si="243"/>
        <v>#REF!</v>
      </c>
      <c r="M1165" s="867"/>
      <c r="N1165" s="378"/>
      <c r="O1165" s="378"/>
    </row>
    <row r="1166" spans="1:15" ht="15">
      <c r="B1166" s="799">
        <v>7657</v>
      </c>
      <c r="C1166" s="800" t="s">
        <v>1400</v>
      </c>
      <c r="D1166" s="799" t="s">
        <v>902</v>
      </c>
      <c r="E1166" s="799">
        <v>9.8976300000000006E-4</v>
      </c>
      <c r="F1166" s="801">
        <v>276203</v>
      </c>
      <c r="G1166" s="802">
        <v>274</v>
      </c>
      <c r="H1166" s="798"/>
      <c r="I1166" s="798"/>
      <c r="J1166" s="866"/>
      <c r="K1166" s="878" t="e">
        <f t="shared" ca="1" si="244"/>
        <v>#REF!</v>
      </c>
      <c r="L1166" s="806" t="e">
        <f t="shared" ca="1" si="243"/>
        <v>#REF!</v>
      </c>
      <c r="M1166" s="867"/>
      <c r="N1166" s="378"/>
      <c r="O1166" s="378"/>
    </row>
    <row r="1167" spans="1:15" ht="25.5">
      <c r="B1167" s="799">
        <v>7697</v>
      </c>
      <c r="C1167" s="800" t="s">
        <v>1401</v>
      </c>
      <c r="D1167" s="799" t="s">
        <v>897</v>
      </c>
      <c r="E1167" s="799">
        <v>1.872029935</v>
      </c>
      <c r="F1167" s="801">
        <v>11792</v>
      </c>
      <c r="G1167" s="802">
        <v>22075</v>
      </c>
      <c r="H1167" s="798"/>
      <c r="I1167" s="798"/>
      <c r="J1167" s="866"/>
      <c r="K1167" s="878" t="e">
        <f t="shared" ca="1" si="244"/>
        <v>#REF!</v>
      </c>
      <c r="L1167" s="806" t="e">
        <f t="shared" ca="1" si="243"/>
        <v>#REF!</v>
      </c>
      <c r="M1167" s="867"/>
      <c r="N1167" s="378"/>
      <c r="O1167" s="378"/>
    </row>
    <row r="1168" spans="1:15" ht="25.5">
      <c r="B1168" s="799">
        <v>7919</v>
      </c>
      <c r="C1168" s="800" t="s">
        <v>1402</v>
      </c>
      <c r="D1168" s="799" t="s">
        <v>924</v>
      </c>
      <c r="E1168" s="799">
        <v>0.14299999999999999</v>
      </c>
      <c r="F1168" s="801">
        <v>38000</v>
      </c>
      <c r="G1168" s="802">
        <v>5434</v>
      </c>
      <c r="H1168" s="798"/>
      <c r="I1168" s="798"/>
      <c r="J1168" s="866"/>
      <c r="K1168" s="878" t="e">
        <f t="shared" ca="1" si="244"/>
        <v>#REF!</v>
      </c>
      <c r="L1168" s="806" t="e">
        <f t="shared" ca="1" si="243"/>
        <v>#REF!</v>
      </c>
      <c r="M1168" s="867"/>
      <c r="N1168" s="378"/>
      <c r="O1168" s="378"/>
    </row>
    <row r="1169" spans="1:15" ht="15">
      <c r="B1169" s="799">
        <v>8254</v>
      </c>
      <c r="C1169" s="800" t="s">
        <v>1403</v>
      </c>
      <c r="D1169" s="799" t="s">
        <v>973</v>
      </c>
      <c r="E1169" s="799">
        <v>1.921018857</v>
      </c>
      <c r="F1169" s="801">
        <v>17900</v>
      </c>
      <c r="G1169" s="802">
        <v>34387</v>
      </c>
      <c r="H1169" s="798"/>
      <c r="I1169" s="798"/>
      <c r="J1169" s="866"/>
      <c r="K1169" s="878" t="e">
        <f t="shared" ca="1" si="244"/>
        <v>#REF!</v>
      </c>
      <c r="L1169" s="806" t="e">
        <f t="shared" ca="1" si="243"/>
        <v>#REF!</v>
      </c>
      <c r="M1169" s="867"/>
      <c r="N1169" s="378"/>
      <c r="O1169" s="378"/>
    </row>
    <row r="1170" spans="1:15" ht="15">
      <c r="B1170" s="799">
        <v>8258</v>
      </c>
      <c r="C1170" s="800" t="s">
        <v>1404</v>
      </c>
      <c r="D1170" s="799" t="s">
        <v>924</v>
      </c>
      <c r="E1170" s="799">
        <v>0.23401028300000001</v>
      </c>
      <c r="F1170" s="801">
        <v>38900</v>
      </c>
      <c r="G1170" s="802">
        <v>9104</v>
      </c>
      <c r="H1170" s="798"/>
      <c r="I1170" s="798"/>
      <c r="J1170" s="866"/>
      <c r="K1170" s="878" t="e">
        <f t="shared" ca="1" si="244"/>
        <v>#REF!</v>
      </c>
      <c r="L1170" s="806" t="e">
        <f t="shared" ca="1" si="243"/>
        <v>#REF!</v>
      </c>
      <c r="M1170" s="867"/>
      <c r="N1170" s="378"/>
      <c r="O1170" s="378"/>
    </row>
    <row r="1171" spans="1:15" ht="15">
      <c r="B1171" s="799">
        <v>8259</v>
      </c>
      <c r="C1171" s="800" t="s">
        <v>1405</v>
      </c>
      <c r="D1171" s="799" t="s">
        <v>928</v>
      </c>
      <c r="E1171" s="799">
        <v>5.2500244829999998</v>
      </c>
      <c r="F1171" s="801">
        <v>20349</v>
      </c>
      <c r="G1171" s="802">
        <v>106833</v>
      </c>
      <c r="H1171" s="798"/>
      <c r="I1171" s="798"/>
      <c r="J1171" s="866"/>
      <c r="K1171" s="878" t="e">
        <f t="shared" ca="1" si="244"/>
        <v>#REF!</v>
      </c>
      <c r="L1171" s="806" t="e">
        <f t="shared" ca="1" si="243"/>
        <v>#REF!</v>
      </c>
      <c r="M1171" s="867"/>
      <c r="N1171" s="378"/>
      <c r="O1171" s="378"/>
    </row>
    <row r="1172" spans="1:15" ht="15">
      <c r="B1172" s="799">
        <v>8262</v>
      </c>
      <c r="C1172" s="800" t="s">
        <v>1406</v>
      </c>
      <c r="D1172" s="799" t="s">
        <v>902</v>
      </c>
      <c r="E1172" s="799">
        <v>2.5303933000000001E-2</v>
      </c>
      <c r="F1172" s="801">
        <v>98413</v>
      </c>
      <c r="G1172" s="802">
        <v>2491</v>
      </c>
      <c r="H1172" s="798"/>
      <c r="I1172" s="798"/>
      <c r="J1172" s="866"/>
      <c r="K1172" s="878" t="e">
        <f t="shared" ca="1" si="244"/>
        <v>#REF!</v>
      </c>
      <c r="L1172" s="806" t="e">
        <f t="shared" ca="1" si="243"/>
        <v>#REF!</v>
      </c>
      <c r="M1172" s="867"/>
      <c r="N1172" s="378"/>
      <c r="O1172" s="378"/>
    </row>
    <row r="1173" spans="1:15" ht="15">
      <c r="B1173" s="799">
        <v>8475</v>
      </c>
      <c r="C1173" s="800" t="s">
        <v>1277</v>
      </c>
      <c r="D1173" s="799" t="s">
        <v>973</v>
      </c>
      <c r="E1173" s="799">
        <v>0.125324675</v>
      </c>
      <c r="F1173" s="801">
        <v>5950</v>
      </c>
      <c r="G1173" s="802">
        <v>746</v>
      </c>
      <c r="H1173" s="798"/>
      <c r="I1173" s="798"/>
      <c r="J1173" s="866"/>
      <c r="K1173" s="878" t="e">
        <f t="shared" ca="1" si="244"/>
        <v>#REF!</v>
      </c>
      <c r="L1173" s="806" t="e">
        <f t="shared" ca="1" si="243"/>
        <v>#REF!</v>
      </c>
      <c r="M1173" s="867"/>
      <c r="N1173" s="378"/>
      <c r="O1173" s="378"/>
    </row>
    <row r="1174" spans="1:15" ht="25.5">
      <c r="B1174" s="799">
        <v>8689</v>
      </c>
      <c r="C1174" s="800" t="s">
        <v>1407</v>
      </c>
      <c r="D1174" s="799" t="s">
        <v>907</v>
      </c>
      <c r="E1174" s="799">
        <v>0.238892774517</v>
      </c>
      <c r="F1174" s="801">
        <v>106000</v>
      </c>
      <c r="G1174" s="802">
        <v>25323</v>
      </c>
      <c r="H1174" s="798"/>
      <c r="I1174" s="798"/>
      <c r="J1174" s="866"/>
      <c r="K1174" s="878" t="e">
        <f t="shared" ca="1" si="244"/>
        <v>#REF!</v>
      </c>
      <c r="L1174" s="806" t="e">
        <f t="shared" ca="1" si="243"/>
        <v>#REF!</v>
      </c>
      <c r="M1174" s="867"/>
      <c r="N1174" s="378"/>
      <c r="O1174" s="378"/>
    </row>
    <row r="1175" spans="1:15" ht="38.25">
      <c r="B1175" s="799">
        <v>10890</v>
      </c>
      <c r="C1175" s="800" t="s">
        <v>1408</v>
      </c>
      <c r="D1175" s="799" t="s">
        <v>928</v>
      </c>
      <c r="E1175" s="799">
        <v>4.620006987</v>
      </c>
      <c r="F1175" s="801">
        <v>50337</v>
      </c>
      <c r="G1175" s="802">
        <v>232558</v>
      </c>
      <c r="H1175" s="798"/>
      <c r="I1175" s="798"/>
      <c r="J1175" s="869"/>
      <c r="K1175" s="878" t="e">
        <f t="shared" ca="1" si="244"/>
        <v>#REF!</v>
      </c>
      <c r="L1175" s="806" t="e">
        <f t="shared" ca="1" si="243"/>
        <v>#REF!</v>
      </c>
      <c r="M1175" s="870"/>
      <c r="N1175" s="378"/>
      <c r="O1175" s="378"/>
    </row>
    <row r="1176" spans="1:15" ht="45">
      <c r="A1176" s="836">
        <f>VLOOKUP(B1176,'PPTO GRAL-ACERO'!$B:$I,1,0)-B1176</f>
        <v>0</v>
      </c>
      <c r="B1176" s="795">
        <v>8955</v>
      </c>
      <c r="C1176" s="796" t="s">
        <v>1409</v>
      </c>
      <c r="D1176" s="795" t="s">
        <v>928</v>
      </c>
      <c r="E1176" s="795"/>
      <c r="F1176" s="795"/>
      <c r="G1176" s="797">
        <v>551820</v>
      </c>
      <c r="H1176" s="798">
        <f>SUM(G1177:G1196)</f>
        <v>551820</v>
      </c>
      <c r="I1176" s="798">
        <f>+G1176-H1176</f>
        <v>0</v>
      </c>
      <c r="J1176" s="1753" t="e">
        <f ca="1">SUMIF('PPTO GRAL-ACERO'!$B$1:$F$396,B1176,'PPTO GRAL-ACERO'!$F$1:$F$396)</f>
        <v>#REF!</v>
      </c>
      <c r="K1176" s="1754"/>
      <c r="L1176" s="1755"/>
      <c r="M1176" s="1756" t="e">
        <f ca="1">+G1176*J1176</f>
        <v>#REF!</v>
      </c>
      <c r="N1176" s="863"/>
      <c r="O1176" s="864"/>
    </row>
    <row r="1177" spans="1:15" ht="15">
      <c r="B1177" s="799">
        <v>4285</v>
      </c>
      <c r="C1177" s="800" t="s">
        <v>1041</v>
      </c>
      <c r="D1177" s="799" t="s">
        <v>907</v>
      </c>
      <c r="E1177" s="799">
        <v>0.2552240281032</v>
      </c>
      <c r="F1177" s="801">
        <v>346603</v>
      </c>
      <c r="G1177" s="802">
        <v>88462</v>
      </c>
      <c r="H1177" s="798"/>
      <c r="I1177" s="798"/>
      <c r="J1177" s="866"/>
      <c r="K1177" s="878" t="e">
        <f ca="1">G1177*$J$1176</f>
        <v>#REF!</v>
      </c>
      <c r="L1177" s="806" t="e">
        <f t="shared" ref="L1177:L1196" ca="1" si="245">K1177/$K$1197</f>
        <v>#REF!</v>
      </c>
      <c r="M1177" s="867"/>
      <c r="N1177" s="378"/>
      <c r="O1177" s="378"/>
    </row>
    <row r="1178" spans="1:15" ht="15">
      <c r="B1178" s="799">
        <v>6092</v>
      </c>
      <c r="C1178" s="800" t="s">
        <v>898</v>
      </c>
      <c r="D1178" s="799" t="s">
        <v>899</v>
      </c>
      <c r="E1178" s="799">
        <v>1.4</v>
      </c>
      <c r="F1178" s="801">
        <v>2000</v>
      </c>
      <c r="G1178" s="802">
        <v>2800</v>
      </c>
      <c r="H1178" s="798"/>
      <c r="I1178" s="798"/>
      <c r="J1178" s="866"/>
      <c r="K1178" s="878" t="e">
        <f t="shared" ref="K1178:K1196" ca="1" si="246">G1178*$J$1176</f>
        <v>#REF!</v>
      </c>
      <c r="L1178" s="806" t="e">
        <f t="shared" ca="1" si="245"/>
        <v>#REF!</v>
      </c>
      <c r="M1178" s="867"/>
      <c r="N1178" s="378"/>
      <c r="O1178" s="378"/>
    </row>
    <row r="1179" spans="1:15" ht="15">
      <c r="B1179" s="799">
        <v>7650</v>
      </c>
      <c r="C1179" s="800" t="s">
        <v>1393</v>
      </c>
      <c r="D1179" s="799" t="s">
        <v>902</v>
      </c>
      <c r="E1179" s="799">
        <v>2.4198758000000001E-2</v>
      </c>
      <c r="F1179" s="801">
        <v>198893</v>
      </c>
      <c r="G1179" s="802">
        <v>4813</v>
      </c>
      <c r="H1179" s="798"/>
      <c r="I1179" s="798"/>
      <c r="J1179" s="866"/>
      <c r="K1179" s="878" t="e">
        <f t="shared" ca="1" si="246"/>
        <v>#REF!</v>
      </c>
      <c r="L1179" s="806" t="e">
        <f t="shared" ca="1" si="245"/>
        <v>#REF!</v>
      </c>
      <c r="M1179" s="867"/>
      <c r="N1179" s="378"/>
      <c r="O1179" s="378"/>
    </row>
    <row r="1180" spans="1:15" ht="15">
      <c r="B1180" s="799">
        <v>7651</v>
      </c>
      <c r="C1180" s="800" t="s">
        <v>1394</v>
      </c>
      <c r="D1180" s="799" t="s">
        <v>902</v>
      </c>
      <c r="E1180" s="799">
        <v>2.4202080000000001E-2</v>
      </c>
      <c r="F1180" s="801">
        <v>216139</v>
      </c>
      <c r="G1180" s="802">
        <v>5232</v>
      </c>
      <c r="H1180" s="798"/>
      <c r="I1180" s="798"/>
      <c r="J1180" s="866"/>
      <c r="K1180" s="878" t="e">
        <f t="shared" ca="1" si="246"/>
        <v>#REF!</v>
      </c>
      <c r="L1180" s="806" t="e">
        <f t="shared" ca="1" si="245"/>
        <v>#REF!</v>
      </c>
      <c r="M1180" s="867"/>
      <c r="N1180" s="378"/>
      <c r="O1180" s="378"/>
    </row>
    <row r="1181" spans="1:15" ht="15">
      <c r="B1181" s="799">
        <v>7652</v>
      </c>
      <c r="C1181" s="800" t="s">
        <v>1395</v>
      </c>
      <c r="D1181" s="799" t="s">
        <v>902</v>
      </c>
      <c r="E1181" s="799">
        <v>3.5002309000000002E-2</v>
      </c>
      <c r="F1181" s="801">
        <v>229509</v>
      </c>
      <c r="G1181" s="802">
        <v>8034</v>
      </c>
      <c r="H1181" s="798"/>
      <c r="I1181" s="798"/>
      <c r="J1181" s="866"/>
      <c r="K1181" s="878" t="e">
        <f t="shared" ca="1" si="246"/>
        <v>#REF!</v>
      </c>
      <c r="L1181" s="806" t="e">
        <f t="shared" ca="1" si="245"/>
        <v>#REF!</v>
      </c>
      <c r="M1181" s="867"/>
      <c r="N1181" s="378"/>
      <c r="O1181" s="378"/>
    </row>
    <row r="1182" spans="1:15" ht="15">
      <c r="B1182" s="799">
        <v>7653</v>
      </c>
      <c r="C1182" s="800" t="s">
        <v>1396</v>
      </c>
      <c r="D1182" s="799" t="s">
        <v>902</v>
      </c>
      <c r="E1182" s="799">
        <v>8.7983520000000006E-3</v>
      </c>
      <c r="F1182" s="801">
        <v>360000</v>
      </c>
      <c r="G1182" s="802">
        <v>3168</v>
      </c>
      <c r="H1182" s="798"/>
      <c r="I1182" s="798"/>
      <c r="J1182" s="866"/>
      <c r="K1182" s="878" t="e">
        <f t="shared" ca="1" si="246"/>
        <v>#REF!</v>
      </c>
      <c r="L1182" s="806" t="e">
        <f t="shared" ca="1" si="245"/>
        <v>#REF!</v>
      </c>
      <c r="M1182" s="867"/>
      <c r="N1182" s="378"/>
      <c r="O1182" s="378"/>
    </row>
    <row r="1183" spans="1:15" ht="15">
      <c r="B1183" s="799">
        <v>7654</v>
      </c>
      <c r="C1183" s="800" t="s">
        <v>1397</v>
      </c>
      <c r="D1183" s="799" t="s">
        <v>902</v>
      </c>
      <c r="E1183" s="799">
        <v>1.4309743999999999E-2</v>
      </c>
      <c r="F1183" s="801">
        <v>64881</v>
      </c>
      <c r="G1183" s="802">
        <v>929</v>
      </c>
      <c r="H1183" s="798"/>
      <c r="I1183" s="798"/>
      <c r="J1183" s="866"/>
      <c r="K1183" s="878" t="e">
        <f t="shared" ca="1" si="246"/>
        <v>#REF!</v>
      </c>
      <c r="L1183" s="806" t="e">
        <f t="shared" ca="1" si="245"/>
        <v>#REF!</v>
      </c>
      <c r="M1183" s="867"/>
      <c r="N1183" s="378"/>
      <c r="O1183" s="378"/>
    </row>
    <row r="1184" spans="1:15" ht="15">
      <c r="B1184" s="799">
        <v>7655</v>
      </c>
      <c r="C1184" s="800" t="s">
        <v>1398</v>
      </c>
      <c r="D1184" s="799" t="s">
        <v>902</v>
      </c>
      <c r="E1184" s="799">
        <v>6.5956369999999997E-3</v>
      </c>
      <c r="F1184" s="801">
        <v>90335</v>
      </c>
      <c r="G1184" s="802">
        <v>596</v>
      </c>
      <c r="H1184" s="798"/>
      <c r="I1184" s="798"/>
      <c r="J1184" s="866"/>
      <c r="K1184" s="878" t="e">
        <f t="shared" ca="1" si="246"/>
        <v>#REF!</v>
      </c>
      <c r="L1184" s="806" t="e">
        <f t="shared" ca="1" si="245"/>
        <v>#REF!</v>
      </c>
      <c r="M1184" s="867"/>
      <c r="N1184" s="378"/>
      <c r="O1184" s="378"/>
    </row>
    <row r="1185" spans="2:18" ht="15">
      <c r="B1185" s="799">
        <v>7656</v>
      </c>
      <c r="C1185" s="800" t="s">
        <v>1399</v>
      </c>
      <c r="D1185" s="799" t="s">
        <v>902</v>
      </c>
      <c r="E1185" s="799">
        <v>3.8496394000000003E-2</v>
      </c>
      <c r="F1185" s="801">
        <v>169684</v>
      </c>
      <c r="G1185" s="802">
        <v>6533</v>
      </c>
      <c r="H1185" s="798"/>
      <c r="I1185" s="798"/>
      <c r="J1185" s="866"/>
      <c r="K1185" s="878" t="e">
        <f t="shared" ca="1" si="246"/>
        <v>#REF!</v>
      </c>
      <c r="L1185" s="806" t="e">
        <f t="shared" ca="1" si="245"/>
        <v>#REF!</v>
      </c>
      <c r="M1185" s="867"/>
      <c r="N1185" s="378"/>
      <c r="O1185" s="378"/>
    </row>
    <row r="1186" spans="2:18" ht="15">
      <c r="B1186" s="799">
        <v>7657</v>
      </c>
      <c r="C1186" s="800" t="s">
        <v>1400</v>
      </c>
      <c r="D1186" s="799" t="s">
        <v>902</v>
      </c>
      <c r="E1186" s="799">
        <v>9.8976300000000006E-4</v>
      </c>
      <c r="F1186" s="801">
        <v>276203</v>
      </c>
      <c r="G1186" s="802">
        <v>274</v>
      </c>
      <c r="H1186" s="798"/>
      <c r="I1186" s="798"/>
      <c r="J1186" s="866"/>
      <c r="K1186" s="878" t="e">
        <f t="shared" ca="1" si="246"/>
        <v>#REF!</v>
      </c>
      <c r="L1186" s="806" t="e">
        <f t="shared" ca="1" si="245"/>
        <v>#REF!</v>
      </c>
      <c r="M1186" s="867"/>
      <c r="N1186" s="378"/>
      <c r="O1186" s="378"/>
    </row>
    <row r="1187" spans="2:18" ht="25.5">
      <c r="B1187" s="799">
        <v>7697</v>
      </c>
      <c r="C1187" s="800" t="s">
        <v>1401</v>
      </c>
      <c r="D1187" s="799" t="s">
        <v>897</v>
      </c>
      <c r="E1187" s="799">
        <v>1.872029935</v>
      </c>
      <c r="F1187" s="801">
        <v>11792</v>
      </c>
      <c r="G1187" s="802">
        <v>22075</v>
      </c>
      <c r="H1187" s="798"/>
      <c r="I1187" s="798"/>
      <c r="J1187" s="866"/>
      <c r="K1187" s="878" t="e">
        <f t="shared" ca="1" si="246"/>
        <v>#REF!</v>
      </c>
      <c r="L1187" s="806" t="e">
        <f t="shared" ca="1" si="245"/>
        <v>#REF!</v>
      </c>
      <c r="M1187" s="867"/>
      <c r="N1187" s="378"/>
      <c r="O1187" s="378"/>
    </row>
    <row r="1188" spans="2:18" ht="25.5">
      <c r="B1188" s="799">
        <v>7919</v>
      </c>
      <c r="C1188" s="800" t="s">
        <v>1402</v>
      </c>
      <c r="D1188" s="799" t="s">
        <v>924</v>
      </c>
      <c r="E1188" s="799">
        <v>0.14299999999999999</v>
      </c>
      <c r="F1188" s="801">
        <v>38000</v>
      </c>
      <c r="G1188" s="802">
        <v>5434</v>
      </c>
      <c r="H1188" s="798"/>
      <c r="I1188" s="798"/>
      <c r="J1188" s="866"/>
      <c r="K1188" s="878" t="e">
        <f t="shared" ca="1" si="246"/>
        <v>#REF!</v>
      </c>
      <c r="L1188" s="806" t="e">
        <f t="shared" ca="1" si="245"/>
        <v>#REF!</v>
      </c>
      <c r="M1188" s="867"/>
      <c r="N1188" s="378"/>
      <c r="O1188" s="378"/>
    </row>
    <row r="1189" spans="2:18" ht="15">
      <c r="B1189" s="799">
        <v>8254</v>
      </c>
      <c r="C1189" s="800" t="s">
        <v>1403</v>
      </c>
      <c r="D1189" s="799" t="s">
        <v>973</v>
      </c>
      <c r="E1189" s="799">
        <v>1.921018857</v>
      </c>
      <c r="F1189" s="801">
        <v>17900</v>
      </c>
      <c r="G1189" s="802">
        <v>34387</v>
      </c>
      <c r="H1189" s="798"/>
      <c r="I1189" s="798"/>
      <c r="J1189" s="866"/>
      <c r="K1189" s="878" t="e">
        <f t="shared" ca="1" si="246"/>
        <v>#REF!</v>
      </c>
      <c r="L1189" s="806" t="e">
        <f t="shared" ca="1" si="245"/>
        <v>#REF!</v>
      </c>
      <c r="M1189" s="867"/>
      <c r="N1189" s="378"/>
      <c r="O1189" s="378"/>
    </row>
    <row r="1190" spans="2:18" ht="15">
      <c r="B1190" s="799">
        <v>8258</v>
      </c>
      <c r="C1190" s="800" t="s">
        <v>1404</v>
      </c>
      <c r="D1190" s="799" t="s">
        <v>924</v>
      </c>
      <c r="E1190" s="799">
        <v>0.23400213</v>
      </c>
      <c r="F1190" s="801">
        <v>38900</v>
      </c>
      <c r="G1190" s="802">
        <v>9103</v>
      </c>
      <c r="H1190" s="798"/>
      <c r="I1190" s="798"/>
      <c r="J1190" s="866"/>
      <c r="K1190" s="878" t="e">
        <f t="shared" ca="1" si="246"/>
        <v>#REF!</v>
      </c>
      <c r="L1190" s="806" t="e">
        <f t="shared" ca="1" si="245"/>
        <v>#REF!</v>
      </c>
      <c r="M1190" s="867"/>
      <c r="N1190" s="378"/>
      <c r="O1190" s="378"/>
    </row>
    <row r="1191" spans="2:18" ht="15">
      <c r="B1191" s="799">
        <v>8259</v>
      </c>
      <c r="C1191" s="800" t="s">
        <v>1405</v>
      </c>
      <c r="D1191" s="799" t="s">
        <v>928</v>
      </c>
      <c r="E1191" s="799">
        <v>3.150034277</v>
      </c>
      <c r="F1191" s="801">
        <v>20349</v>
      </c>
      <c r="G1191" s="802">
        <v>64101</v>
      </c>
      <c r="H1191" s="798"/>
      <c r="I1191" s="798"/>
      <c r="J1191" s="866"/>
      <c r="K1191" s="878" t="e">
        <f t="shared" ca="1" si="246"/>
        <v>#REF!</v>
      </c>
      <c r="L1191" s="806" t="e">
        <f t="shared" ca="1" si="245"/>
        <v>#REF!</v>
      </c>
      <c r="M1191" s="867"/>
      <c r="N1191" s="378"/>
      <c r="O1191" s="378"/>
    </row>
    <row r="1192" spans="2:18" ht="15">
      <c r="B1192" s="799">
        <v>8262</v>
      </c>
      <c r="C1192" s="800" t="s">
        <v>1406</v>
      </c>
      <c r="D1192" s="799" t="s">
        <v>902</v>
      </c>
      <c r="E1192" s="799">
        <v>2.5303933000000001E-2</v>
      </c>
      <c r="F1192" s="801">
        <v>98413</v>
      </c>
      <c r="G1192" s="802">
        <v>2491</v>
      </c>
      <c r="H1192" s="798"/>
      <c r="I1192" s="798"/>
      <c r="J1192" s="866"/>
      <c r="K1192" s="878" t="e">
        <f t="shared" ca="1" si="246"/>
        <v>#REF!</v>
      </c>
      <c r="L1192" s="806" t="e">
        <f t="shared" ca="1" si="245"/>
        <v>#REF!</v>
      </c>
      <c r="M1192" s="867"/>
      <c r="N1192" s="378"/>
      <c r="O1192" s="378"/>
    </row>
    <row r="1193" spans="2:18" ht="15">
      <c r="B1193" s="799">
        <v>8340</v>
      </c>
      <c r="C1193" s="800" t="s">
        <v>1410</v>
      </c>
      <c r="D1193" s="799" t="s">
        <v>973</v>
      </c>
      <c r="E1193" s="799">
        <v>0.29403247500000002</v>
      </c>
      <c r="F1193" s="801">
        <v>10367</v>
      </c>
      <c r="G1193" s="802">
        <v>3049</v>
      </c>
      <c r="H1193" s="798"/>
      <c r="I1193" s="798"/>
      <c r="J1193" s="866"/>
      <c r="K1193" s="878" t="e">
        <f t="shared" ca="1" si="246"/>
        <v>#REF!</v>
      </c>
      <c r="L1193" s="806" t="e">
        <f t="shared" ca="1" si="245"/>
        <v>#REF!</v>
      </c>
      <c r="M1193" s="867"/>
      <c r="N1193" s="378"/>
      <c r="O1193" s="378"/>
    </row>
    <row r="1194" spans="2:18" ht="15">
      <c r="B1194" s="799">
        <v>8475</v>
      </c>
      <c r="C1194" s="800" t="s">
        <v>1277</v>
      </c>
      <c r="D1194" s="799" t="s">
        <v>973</v>
      </c>
      <c r="E1194" s="799">
        <v>0.125324675</v>
      </c>
      <c r="F1194" s="801">
        <v>5950</v>
      </c>
      <c r="G1194" s="802">
        <v>746</v>
      </c>
      <c r="H1194" s="798"/>
      <c r="I1194" s="798"/>
      <c r="J1194" s="866"/>
      <c r="K1194" s="878" t="e">
        <f t="shared" ca="1" si="246"/>
        <v>#REF!</v>
      </c>
      <c r="L1194" s="806" t="e">
        <f t="shared" ca="1" si="245"/>
        <v>#REF!</v>
      </c>
      <c r="M1194" s="867"/>
      <c r="N1194" s="378"/>
      <c r="O1194" s="378"/>
    </row>
    <row r="1195" spans="2:18" ht="25.5">
      <c r="B1195" s="799">
        <v>8689</v>
      </c>
      <c r="C1195" s="800" t="s">
        <v>1407</v>
      </c>
      <c r="D1195" s="799" t="s">
        <v>907</v>
      </c>
      <c r="E1195" s="799">
        <v>0.238892774517</v>
      </c>
      <c r="F1195" s="801">
        <v>106000</v>
      </c>
      <c r="G1195" s="802">
        <v>25323</v>
      </c>
      <c r="H1195" s="798"/>
      <c r="I1195" s="798"/>
      <c r="J1195" s="866"/>
      <c r="K1195" s="878" t="e">
        <f t="shared" ca="1" si="246"/>
        <v>#REF!</v>
      </c>
      <c r="L1195" s="806" t="e">
        <f t="shared" ca="1" si="245"/>
        <v>#REF!</v>
      </c>
      <c r="M1195" s="867"/>
      <c r="N1195" s="378"/>
      <c r="O1195" s="378"/>
    </row>
    <row r="1196" spans="2:18" ht="38.25">
      <c r="B1196" s="799">
        <v>10890</v>
      </c>
      <c r="C1196" s="800" t="s">
        <v>1408</v>
      </c>
      <c r="D1196" s="799" t="s">
        <v>928</v>
      </c>
      <c r="E1196" s="799">
        <v>5.25</v>
      </c>
      <c r="F1196" s="801">
        <v>50337</v>
      </c>
      <c r="G1196" s="802">
        <v>264270</v>
      </c>
      <c r="H1196" s="798"/>
      <c r="I1196" s="798"/>
      <c r="J1196" s="869"/>
      <c r="K1196" s="879" t="e">
        <f t="shared" ca="1" si="246"/>
        <v>#REF!</v>
      </c>
      <c r="L1196" s="874" t="e">
        <f t="shared" ca="1" si="245"/>
        <v>#REF!</v>
      </c>
      <c r="M1196" s="870"/>
      <c r="N1196" s="378"/>
      <c r="O1196" s="378"/>
    </row>
    <row r="1197" spans="2:18">
      <c r="J1197" s="943" t="s">
        <v>293</v>
      </c>
      <c r="K1197" s="767" t="e">
        <f>SUM(K4:K1196)</f>
        <v>#REF!</v>
      </c>
      <c r="L1197" s="839" t="e">
        <f>SUM(L4:L1196)</f>
        <v>#REF!</v>
      </c>
      <c r="M1197" s="767" t="e">
        <f>SUM(M4:M1196)</f>
        <v>#REF!</v>
      </c>
      <c r="O1197" s="705"/>
      <c r="R1197" s="770"/>
    </row>
    <row r="1198" spans="2:18" ht="14.25">
      <c r="B1198" s="861"/>
      <c r="K1198" s="768" t="e">
        <f>+#REF!+'PPTO GRAL-ACERO'!K37</f>
        <v>#REF!</v>
      </c>
      <c r="M1198" s="765">
        <f>+K3</f>
        <v>0</v>
      </c>
      <c r="O1198" s="840"/>
    </row>
    <row r="1199" spans="2:18">
      <c r="B1199" s="861"/>
      <c r="K1199" s="769" t="e">
        <f>+K1198-K1197</f>
        <v>#REF!</v>
      </c>
      <c r="O1199" s="842"/>
      <c r="P1199" s="771"/>
    </row>
    <row r="1200" spans="2:18">
      <c r="B1200" s="861"/>
    </row>
    <row r="1201" spans="2:15">
      <c r="B1201" s="861"/>
      <c r="K1201" s="944" t="s">
        <v>1411</v>
      </c>
      <c r="L1201" s="942" t="e">
        <f>+SUMIFS(K:K,C:C,"=CUADRILLA*")</f>
        <v>#REF!</v>
      </c>
    </row>
    <row r="1202" spans="2:15">
      <c r="B1202" s="861"/>
      <c r="J1202" s="837"/>
      <c r="K1202" s="944" t="s">
        <v>1412</v>
      </c>
      <c r="L1202" s="942" t="e">
        <f ca="1">+SUMIFS(K:K,C:C,"=TARIFA*")-L386-L573-L824-L855-L931</f>
        <v>#REF!</v>
      </c>
      <c r="M1202" s="837"/>
      <c r="N1202" s="843"/>
    </row>
    <row r="1203" spans="2:15">
      <c r="B1203" s="862"/>
      <c r="J1203" s="837"/>
      <c r="K1203" s="945"/>
      <c r="L1203" s="838"/>
      <c r="M1203" s="837"/>
      <c r="N1203" s="843"/>
      <c r="O1203" s="843"/>
    </row>
    <row r="1204" spans="2:15">
      <c r="J1204" s="1758"/>
      <c r="K1204" s="1759" t="s">
        <v>1413</v>
      </c>
      <c r="L1204" s="1760" t="e">
        <f ca="1">+(L1201+L1202)/K1197</f>
        <v>#REF!</v>
      </c>
      <c r="O1204" s="843"/>
    </row>
    <row r="1205" spans="2:15">
      <c r="M1205" s="837"/>
      <c r="N1205" s="843"/>
    </row>
    <row r="1206" spans="2:15">
      <c r="M1206" s="837"/>
      <c r="N1206" s="843"/>
    </row>
    <row r="1214" spans="2:15">
      <c r="J1214" s="2984"/>
      <c r="K1214" s="2984"/>
      <c r="L1214" s="946"/>
    </row>
  </sheetData>
  <autoFilter ref="A3:O1202" xr:uid="{00000000-0009-0000-0000-000016000000}"/>
  <sortState xmlns:xlrd2="http://schemas.microsoft.com/office/spreadsheetml/2017/richdata2" ref="B1198:B1202">
    <sortCondition ref="B1198:B1202"/>
  </sortState>
  <mergeCells count="2">
    <mergeCell ref="B1:G1"/>
    <mergeCell ref="J1214:K1214"/>
  </mergeCells>
  <printOptions horizontalCentered="1"/>
  <pageMargins left="0.78740157480314965" right="0.59055118110236227" top="0.59055118110236227" bottom="0.47244094488188981" header="0.31496062992125984" footer="0.31496062992125984"/>
  <pageSetup scale="70" fitToHeight="0" orientation="portrait" horizontalDpi="300" verticalDpi="300" r:id="rId1"/>
  <rowBreaks count="25" manualBreakCount="25">
    <brk id="55" min="1" max="6" man="1"/>
    <brk id="125" min="1" max="6" man="1"/>
    <brk id="181" min="1" max="6" man="1"/>
    <brk id="240" min="1" max="6" man="1"/>
    <brk id="293" min="1" max="6" man="1"/>
    <brk id="342" min="1" max="6" man="1"/>
    <brk id="398" min="1" max="6" man="1"/>
    <brk id="443" min="1" max="6" man="1"/>
    <brk id="502" min="1" max="6" man="1"/>
    <brk id="550" min="1" max="6" man="1"/>
    <brk id="606" min="1" max="6" man="1"/>
    <brk id="652" min="1" max="6" man="1"/>
    <brk id="694" min="1" max="6" man="1"/>
    <brk id="744" min="1" max="6" man="1"/>
    <brk id="789" min="1" max="6" man="1"/>
    <brk id="831" min="1" max="6" man="1"/>
    <brk id="877" min="1" max="6" man="1"/>
    <brk id="905" min="1" max="6" man="1"/>
    <brk id="932" min="1" max="6" man="1"/>
    <brk id="974" min="1" max="6" man="1"/>
    <brk id="1020" min="1" max="6" man="1"/>
    <brk id="1066" min="1" max="6" man="1"/>
    <brk id="1100" min="1" max="6" man="1"/>
    <brk id="1136" min="1" max="6" man="1"/>
    <brk id="1175" min="1" max="6" man="1"/>
  </rowBreak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20"/>
  <dimension ref="A1:AB1029"/>
  <sheetViews>
    <sheetView tabSelected="1" view="pageBreakPreview" topLeftCell="A49" zoomScale="66" zoomScaleNormal="90" zoomScaleSheetLayoutView="66" workbookViewId="0">
      <selection activeCell="P54" sqref="P54"/>
    </sheetView>
  </sheetViews>
  <sheetFormatPr baseColWidth="10" defaultColWidth="145.7109375" defaultRowHeight="0" customHeight="1" zeroHeight="1" outlineLevelRow="1"/>
  <cols>
    <col min="1" max="1" width="8.42578125" style="1059" customWidth="1"/>
    <col min="2" max="3" width="7.140625" style="1059" customWidth="1"/>
    <col min="4" max="4" width="70" style="1059" customWidth="1"/>
    <col min="5" max="5" width="0.85546875" style="1059" customWidth="1"/>
    <col min="6" max="6" width="9.28515625" style="1059" customWidth="1"/>
    <col min="7" max="7" width="11.5703125" style="1059" customWidth="1"/>
    <col min="8" max="8" width="16.28515625" style="1059" customWidth="1"/>
    <col min="9" max="9" width="12.85546875" style="1059" customWidth="1"/>
    <col min="10" max="10" width="13.85546875" style="1059" customWidth="1"/>
    <col min="11" max="11" width="18.85546875" style="1059" bestFit="1" customWidth="1"/>
    <col min="12" max="12" width="15.7109375" style="1059" customWidth="1"/>
    <col min="13" max="14" width="9.7109375" style="1059" customWidth="1"/>
    <col min="15" max="15" width="22.85546875" style="1059" bestFit="1" customWidth="1"/>
    <col min="16" max="16" width="22.42578125" style="1105" bestFit="1" customWidth="1"/>
    <col min="17" max="17" width="31.140625" style="1059" customWidth="1"/>
    <col min="18" max="18" width="27.28515625" style="1059" customWidth="1"/>
    <col min="19" max="19" width="16.28515625" style="1059" bestFit="1" customWidth="1"/>
    <col min="20" max="20" width="15.42578125" style="1059" customWidth="1"/>
    <col min="21" max="21" width="14.7109375" style="1059" customWidth="1"/>
    <col min="22" max="16384" width="145.7109375" style="1059"/>
  </cols>
  <sheetData>
    <row r="1" spans="1:27" ht="7.5" customHeight="1" thickBot="1">
      <c r="A1" s="1057"/>
      <c r="B1" s="1057"/>
      <c r="C1" s="1898"/>
      <c r="D1" s="1834"/>
      <c r="E1" s="1834"/>
      <c r="F1" s="1834"/>
      <c r="G1" s="1834"/>
      <c r="H1" s="1834"/>
      <c r="I1" s="1834"/>
      <c r="J1" s="1834"/>
      <c r="K1" s="1834"/>
      <c r="L1" s="1834"/>
      <c r="M1" s="1834"/>
      <c r="N1" s="1834"/>
      <c r="O1" s="1834"/>
      <c r="P1" s="1899"/>
      <c r="Q1" s="1058"/>
      <c r="R1" s="1058"/>
      <c r="S1" s="1058"/>
      <c r="T1" s="1058"/>
      <c r="U1" s="1058"/>
      <c r="V1" s="1058"/>
      <c r="W1" s="1058"/>
      <c r="X1" s="1058"/>
      <c r="Y1" s="1058"/>
      <c r="Z1" s="1058"/>
      <c r="AA1" s="1058"/>
    </row>
    <row r="2" spans="1:27" ht="12.75" customHeight="1" outlineLevel="1">
      <c r="A2" s="1057"/>
      <c r="B2" s="1057"/>
      <c r="C2" s="1981" t="s">
        <v>274</v>
      </c>
      <c r="D2" s="1982"/>
      <c r="E2" s="1982"/>
      <c r="F2" s="1983" t="s">
        <v>276</v>
      </c>
      <c r="G2" s="1984"/>
      <c r="H2" s="1900"/>
      <c r="I2" s="1985" t="s">
        <v>277</v>
      </c>
      <c r="J2" s="1984"/>
      <c r="K2" s="1901" t="s">
        <v>278</v>
      </c>
      <c r="L2" s="1986"/>
      <c r="M2" s="1976"/>
      <c r="N2" s="1976"/>
      <c r="O2" s="1977"/>
      <c r="P2" s="1899"/>
      <c r="Q2" s="1058"/>
      <c r="R2" s="1058"/>
      <c r="S2" s="1058"/>
      <c r="T2" s="1058"/>
      <c r="U2" s="1058"/>
      <c r="V2" s="1058"/>
      <c r="W2" s="1058"/>
      <c r="X2" s="1058"/>
      <c r="Y2" s="1058"/>
      <c r="Z2" s="1058"/>
      <c r="AA2" s="1058"/>
    </row>
    <row r="3" spans="1:27" ht="12.75" customHeight="1" outlineLevel="1">
      <c r="A3" s="1057"/>
      <c r="B3" s="1057"/>
      <c r="C3" s="1991" t="s">
        <v>531</v>
      </c>
      <c r="D3" s="1992"/>
      <c r="E3" s="1993"/>
      <c r="F3" s="1994" t="s">
        <v>279</v>
      </c>
      <c r="G3" s="1995"/>
      <c r="H3" s="1903"/>
      <c r="I3" s="1994" t="s">
        <v>280</v>
      </c>
      <c r="J3" s="1995"/>
      <c r="K3" s="1902" t="s">
        <v>532</v>
      </c>
      <c r="L3" s="1987"/>
      <c r="M3" s="1988"/>
      <c r="N3" s="1988"/>
      <c r="O3" s="1989"/>
      <c r="P3" s="1899"/>
      <c r="Q3" s="1058"/>
      <c r="R3" s="1058"/>
      <c r="S3" s="1058"/>
      <c r="T3" s="1058"/>
      <c r="U3" s="1058"/>
      <c r="V3" s="1058"/>
      <c r="W3" s="1058"/>
      <c r="X3" s="1058"/>
      <c r="Y3" s="1058"/>
      <c r="Z3" s="1058"/>
      <c r="AA3" s="1058"/>
    </row>
    <row r="4" spans="1:27" ht="12.75" customHeight="1" outlineLevel="1">
      <c r="A4" s="1057"/>
      <c r="B4" s="1057"/>
      <c r="C4" s="1996"/>
      <c r="D4" s="1997"/>
      <c r="E4" s="1997"/>
      <c r="F4" s="1997"/>
      <c r="G4" s="1997"/>
      <c r="H4" s="1997"/>
      <c r="I4" s="1997"/>
      <c r="J4" s="1997"/>
      <c r="K4" s="1997"/>
      <c r="L4" s="1987"/>
      <c r="M4" s="1988"/>
      <c r="N4" s="1988"/>
      <c r="O4" s="1989"/>
      <c r="P4" s="1899"/>
      <c r="Q4" s="1058"/>
      <c r="R4" s="1058"/>
      <c r="S4" s="1058"/>
      <c r="T4" s="1058"/>
      <c r="U4" s="1058"/>
      <c r="V4" s="1058"/>
      <c r="W4" s="1058"/>
      <c r="X4" s="1058"/>
      <c r="Y4" s="1058"/>
      <c r="Z4" s="1058"/>
      <c r="AA4" s="1058"/>
    </row>
    <row r="5" spans="1:27" ht="12.75" customHeight="1" outlineLevel="1">
      <c r="A5" s="1057"/>
      <c r="B5" s="1057"/>
      <c r="C5" s="1996" t="str">
        <f>[3]DE!$C$3</f>
        <v>SUBDIRECCIÓN GENERAL DE DESARROLLO URBANO</v>
      </c>
      <c r="D5" s="1997"/>
      <c r="E5" s="1997"/>
      <c r="F5" s="1997"/>
      <c r="G5" s="1997"/>
      <c r="H5" s="1997"/>
      <c r="I5" s="1997"/>
      <c r="J5" s="1997"/>
      <c r="K5" s="1997"/>
      <c r="L5" s="1987"/>
      <c r="M5" s="1988"/>
      <c r="N5" s="1988"/>
      <c r="O5" s="1989"/>
      <c r="P5" s="1899"/>
      <c r="Q5" s="1058"/>
      <c r="R5" s="1058"/>
      <c r="S5" s="1058"/>
      <c r="T5" s="1058"/>
      <c r="U5" s="1058"/>
      <c r="V5" s="1058"/>
      <c r="W5" s="1058"/>
      <c r="X5" s="1058"/>
      <c r="Y5" s="1058"/>
      <c r="Z5" s="1058"/>
      <c r="AA5" s="1058"/>
    </row>
    <row r="6" spans="1:27" ht="12.75" customHeight="1" outlineLevel="1">
      <c r="A6" s="1057"/>
      <c r="B6" s="1057"/>
      <c r="C6" s="1996" t="str">
        <f>[3]DE!$C$4</f>
        <v>DIRECCIÓN TÉCNICA DE PROYECTOS</v>
      </c>
      <c r="D6" s="1997"/>
      <c r="E6" s="1997"/>
      <c r="F6" s="1997"/>
      <c r="G6" s="1997"/>
      <c r="H6" s="1997"/>
      <c r="I6" s="1997"/>
      <c r="J6" s="1997"/>
      <c r="K6" s="1997"/>
      <c r="L6" s="1987"/>
      <c r="M6" s="1988"/>
      <c r="N6" s="1988"/>
      <c r="O6" s="1989"/>
      <c r="P6" s="1899"/>
      <c r="Q6" s="1058"/>
      <c r="R6" s="1058"/>
      <c r="S6" s="1058"/>
      <c r="T6" s="1058"/>
      <c r="U6" s="1058"/>
      <c r="V6" s="1058"/>
      <c r="W6" s="1058"/>
      <c r="X6" s="1058"/>
      <c r="Y6" s="1058"/>
      <c r="Z6" s="1058"/>
      <c r="AA6" s="1058"/>
    </row>
    <row r="7" spans="1:27" ht="12.75" customHeight="1" outlineLevel="1" thickBot="1">
      <c r="A7" s="1057"/>
      <c r="B7" s="1057"/>
      <c r="C7" s="1966" t="str">
        <f>IF([3]DE!C5=0,"",[3]DE!C5)</f>
        <v/>
      </c>
      <c r="D7" s="1967"/>
      <c r="E7" s="1967"/>
      <c r="F7" s="1967"/>
      <c r="G7" s="1967"/>
      <c r="H7" s="1967"/>
      <c r="I7" s="1967"/>
      <c r="J7" s="1967"/>
      <c r="K7" s="1967"/>
      <c r="L7" s="1987"/>
      <c r="M7" s="1990"/>
      <c r="N7" s="1990"/>
      <c r="O7" s="1989"/>
      <c r="P7" s="1899"/>
      <c r="Q7" s="1058"/>
      <c r="R7" s="1058"/>
      <c r="S7" s="1058"/>
      <c r="T7" s="1058"/>
      <c r="U7" s="1058"/>
      <c r="V7" s="1058"/>
      <c r="W7" s="1058"/>
      <c r="X7" s="1058"/>
      <c r="Y7" s="1058"/>
      <c r="Z7" s="1058"/>
      <c r="AA7" s="1058"/>
    </row>
    <row r="8" spans="1:27" ht="41.25" customHeight="1" outlineLevel="1" thickBot="1">
      <c r="A8" s="1057"/>
      <c r="B8" s="1057"/>
      <c r="C8" s="1968" t="str">
        <f>[3]DE!B7</f>
        <v>OBJETO DE LA CONTRATACIÓN:</v>
      </c>
      <c r="D8" s="1969"/>
      <c r="E8" s="1904"/>
      <c r="F8" s="1970">
        <f>+'DATOS ENTRADA'!C6</f>
        <v>0</v>
      </c>
      <c r="G8" s="1971"/>
      <c r="H8" s="1971"/>
      <c r="I8" s="1971"/>
      <c r="J8" s="1971"/>
      <c r="K8" s="1971"/>
      <c r="L8" s="1971"/>
      <c r="M8" s="1971"/>
      <c r="N8" s="1971"/>
      <c r="O8" s="1972"/>
      <c r="P8" s="1899"/>
      <c r="Q8" s="1058"/>
      <c r="R8" s="1058"/>
      <c r="S8" s="1058"/>
      <c r="T8" s="1058"/>
      <c r="U8" s="1058"/>
      <c r="V8" s="1058"/>
      <c r="W8" s="1058"/>
      <c r="X8" s="1058"/>
      <c r="Y8" s="1058"/>
      <c r="Z8" s="1058"/>
      <c r="AA8" s="1058"/>
    </row>
    <row r="9" spans="1:27" ht="12.75" customHeight="1" outlineLevel="1" thickBot="1">
      <c r="A9" s="1057"/>
      <c r="B9" s="1058"/>
      <c r="C9" s="1905"/>
      <c r="D9" s="1906"/>
      <c r="E9" s="1906"/>
      <c r="F9" s="1906"/>
      <c r="G9" s="1906"/>
      <c r="H9" s="1906"/>
      <c r="I9" s="1906"/>
      <c r="J9" s="1906"/>
      <c r="K9" s="1906"/>
      <c r="L9" s="1906"/>
      <c r="M9" s="1906"/>
      <c r="N9" s="1906"/>
      <c r="O9" s="1907"/>
      <c r="P9" s="1899"/>
      <c r="Q9" s="1058"/>
      <c r="R9" s="1058"/>
      <c r="S9" s="1058"/>
      <c r="T9" s="1058"/>
      <c r="U9" s="1058"/>
      <c r="V9" s="1058"/>
      <c r="W9" s="1058"/>
      <c r="X9" s="1058"/>
      <c r="Y9" s="1058"/>
      <c r="Z9" s="1058"/>
      <c r="AA9" s="1058"/>
    </row>
    <row r="10" spans="1:27" ht="12.75" customHeight="1" outlineLevel="1">
      <c r="A10" s="1057"/>
      <c r="B10" s="1057"/>
      <c r="C10" s="1973" t="s">
        <v>533</v>
      </c>
      <c r="D10" s="1974"/>
      <c r="E10" s="1974"/>
      <c r="F10" s="1975">
        <f>+'DATOS ENTRADA'!D15</f>
        <v>6215240396</v>
      </c>
      <c r="G10" s="1976"/>
      <c r="H10" s="1976"/>
      <c r="I10" s="1977"/>
      <c r="J10" s="1908"/>
      <c r="K10" s="1909" t="s">
        <v>6</v>
      </c>
      <c r="L10" s="1978">
        <v>46235</v>
      </c>
      <c r="M10" s="1979"/>
      <c r="N10" s="1979"/>
      <c r="O10" s="1980"/>
      <c r="P10" s="1899"/>
      <c r="Q10" s="1058"/>
      <c r="R10" s="1058"/>
      <c r="S10" s="1058"/>
      <c r="T10" s="1058"/>
      <c r="U10" s="1058"/>
      <c r="V10" s="1058"/>
      <c r="W10" s="1058"/>
      <c r="X10" s="1058"/>
      <c r="Y10" s="1058"/>
      <c r="Z10" s="1058"/>
      <c r="AA10" s="1058"/>
    </row>
    <row r="11" spans="1:27" ht="12.75" customHeight="1" outlineLevel="1" thickBot="1">
      <c r="A11" s="1057"/>
      <c r="B11" s="1057"/>
      <c r="C11" s="1996"/>
      <c r="D11" s="1997"/>
      <c r="E11" s="1997"/>
      <c r="F11" s="2000"/>
      <c r="G11" s="1997"/>
      <c r="H11" s="1997"/>
      <c r="I11" s="1999"/>
      <c r="J11" s="1834"/>
      <c r="K11" s="2001" t="s">
        <v>535</v>
      </c>
      <c r="L11" s="1990"/>
      <c r="M11" s="1990"/>
      <c r="N11" s="1990"/>
      <c r="O11" s="2002"/>
      <c r="P11" s="1899"/>
      <c r="Q11" s="1058"/>
      <c r="R11" s="1058"/>
      <c r="S11" s="1058"/>
      <c r="T11" s="1058"/>
      <c r="U11" s="1058"/>
      <c r="V11" s="1058"/>
      <c r="W11" s="1058"/>
      <c r="X11" s="1058"/>
      <c r="Y11" s="1058"/>
      <c r="Z11" s="1058"/>
      <c r="AA11" s="1058"/>
    </row>
    <row r="12" spans="1:27" ht="12.75" customHeight="1" outlineLevel="1">
      <c r="A12" s="1057"/>
      <c r="B12" s="1057"/>
      <c r="C12" s="1996"/>
      <c r="D12" s="1997"/>
      <c r="E12" s="1997"/>
      <c r="F12" s="1910"/>
      <c r="G12" s="2003"/>
      <c r="H12" s="2004"/>
      <c r="I12" s="1999"/>
      <c r="J12" s="1834"/>
      <c r="K12" s="2005"/>
      <c r="L12" s="2006"/>
      <c r="M12" s="2006"/>
      <c r="N12" s="2006"/>
      <c r="O12" s="2007"/>
      <c r="P12" s="1899"/>
      <c r="Q12" s="1058"/>
      <c r="R12" s="1058"/>
      <c r="S12" s="1058"/>
      <c r="T12" s="1058"/>
      <c r="U12" s="1058"/>
      <c r="V12" s="1058"/>
      <c r="W12" s="1058"/>
      <c r="X12" s="1058"/>
      <c r="Y12" s="1058"/>
      <c r="Z12" s="1058"/>
      <c r="AA12" s="1058"/>
    </row>
    <row r="13" spans="1:27" ht="12.6" customHeight="1" outlineLevel="1">
      <c r="A13" s="1057"/>
      <c r="B13" s="1057"/>
      <c r="C13" s="1996" t="s">
        <v>537</v>
      </c>
      <c r="D13" s="1997"/>
      <c r="E13" s="1997"/>
      <c r="F13" s="1910">
        <v>10</v>
      </c>
      <c r="G13" s="2003" t="s">
        <v>9</v>
      </c>
      <c r="H13" s="2004"/>
      <c r="I13" s="1999"/>
      <c r="J13" s="1834"/>
      <c r="K13" s="2008"/>
      <c r="L13" s="2009"/>
      <c r="M13" s="2009"/>
      <c r="N13" s="2009"/>
      <c r="O13" s="2010"/>
      <c r="P13" s="1899"/>
      <c r="Q13" s="1057" t="s">
        <v>1414</v>
      </c>
      <c r="R13" s="1058"/>
      <c r="S13" s="1058"/>
      <c r="T13" s="1058"/>
      <c r="U13" s="1058"/>
      <c r="V13" s="1058"/>
      <c r="W13" s="1058"/>
      <c r="X13" s="1058"/>
      <c r="Y13" s="1058"/>
      <c r="Z13" s="1058"/>
      <c r="AA13" s="1058"/>
    </row>
    <row r="14" spans="1:27" ht="12.6" customHeight="1" outlineLevel="1">
      <c r="A14" s="1057"/>
      <c r="B14" s="1057"/>
      <c r="C14" s="1996" t="s">
        <v>1415</v>
      </c>
      <c r="D14" s="1997"/>
      <c r="E14" s="1997"/>
      <c r="F14" s="1910">
        <v>1</v>
      </c>
      <c r="G14" s="2003" t="s">
        <v>9</v>
      </c>
      <c r="H14" s="2004"/>
      <c r="I14" s="1999"/>
      <c r="J14" s="1834"/>
      <c r="K14" s="2008"/>
      <c r="L14" s="2009"/>
      <c r="M14" s="2009"/>
      <c r="N14" s="2009"/>
      <c r="O14" s="2010"/>
      <c r="P14" s="1899"/>
      <c r="Q14" s="1057">
        <v>2</v>
      </c>
      <c r="R14" s="1058"/>
      <c r="S14" s="1058"/>
      <c r="T14" s="1058"/>
      <c r="U14" s="1058"/>
      <c r="V14" s="1058"/>
      <c r="W14" s="1058"/>
      <c r="X14" s="1058"/>
      <c r="Y14" s="1058"/>
      <c r="Z14" s="1058"/>
      <c r="AA14" s="1058"/>
    </row>
    <row r="15" spans="1:27" ht="12.75" outlineLevel="1">
      <c r="A15" s="1057"/>
      <c r="B15" s="1057"/>
      <c r="C15" s="1996"/>
      <c r="D15" s="1997"/>
      <c r="E15" s="1997"/>
      <c r="F15" s="1998"/>
      <c r="G15" s="1997"/>
      <c r="H15" s="1997"/>
      <c r="I15" s="1999"/>
      <c r="J15" s="1834"/>
      <c r="K15" s="2008"/>
      <c r="L15" s="2009"/>
      <c r="M15" s="2009"/>
      <c r="N15" s="2009"/>
      <c r="O15" s="2010"/>
      <c r="P15" s="1899"/>
      <c r="Q15" s="1057" t="s">
        <v>1416</v>
      </c>
      <c r="R15" s="1058"/>
      <c r="S15" s="1058"/>
      <c r="T15" s="1058"/>
      <c r="U15" s="1058"/>
      <c r="V15" s="1058"/>
      <c r="W15" s="1058"/>
      <c r="X15" s="1058"/>
      <c r="Y15" s="1058"/>
      <c r="Z15" s="1058"/>
      <c r="AA15" s="1058"/>
    </row>
    <row r="16" spans="1:27" ht="12.75" outlineLevel="1">
      <c r="A16" s="1057"/>
      <c r="B16" s="1057"/>
      <c r="C16" s="1996"/>
      <c r="D16" s="1997"/>
      <c r="E16" s="1997"/>
      <c r="F16" s="2000"/>
      <c r="G16" s="1997"/>
      <c r="H16" s="1997"/>
      <c r="I16" s="1999"/>
      <c r="J16" s="1834"/>
      <c r="K16" s="2008"/>
      <c r="L16" s="2009"/>
      <c r="M16" s="2009"/>
      <c r="N16" s="2009"/>
      <c r="O16" s="2010"/>
      <c r="P16" s="1899"/>
      <c r="Q16" s="1057">
        <v>2</v>
      </c>
      <c r="R16" s="1058"/>
      <c r="S16" s="1058"/>
      <c r="T16" s="1058"/>
      <c r="U16" s="1058"/>
      <c r="V16" s="1058"/>
      <c r="W16" s="1058"/>
      <c r="X16" s="1058"/>
      <c r="Y16" s="1058"/>
      <c r="Z16" s="1058"/>
      <c r="AA16" s="1058"/>
    </row>
    <row r="17" spans="1:28" ht="12.75" customHeight="1">
      <c r="A17" s="1057"/>
      <c r="B17" s="1057"/>
      <c r="C17" s="1898"/>
      <c r="D17" s="1834"/>
      <c r="E17" s="1834"/>
      <c r="F17" s="1834"/>
      <c r="G17" s="1834"/>
      <c r="H17" s="1834"/>
      <c r="I17" s="1834"/>
      <c r="J17" s="1834"/>
      <c r="K17" s="1834"/>
      <c r="L17" s="1834"/>
      <c r="M17" s="1834"/>
      <c r="N17" s="1834"/>
      <c r="O17" s="1834"/>
      <c r="P17" s="1899"/>
      <c r="Q17" s="1058"/>
      <c r="R17" s="1058"/>
      <c r="S17" s="1058"/>
      <c r="T17" s="1058"/>
      <c r="U17" s="1058"/>
      <c r="V17" s="1058"/>
      <c r="W17" s="1058"/>
      <c r="X17" s="1058"/>
      <c r="Y17" s="1058"/>
      <c r="Z17" s="1058"/>
      <c r="AA17" s="1058"/>
    </row>
    <row r="18" spans="1:28" ht="13.5" customHeight="1">
      <c r="A18" s="1061"/>
      <c r="B18" s="2018" t="s">
        <v>502</v>
      </c>
      <c r="C18" s="2021" t="s">
        <v>286</v>
      </c>
      <c r="D18" s="2022" t="s">
        <v>544</v>
      </c>
      <c r="E18" s="2023"/>
      <c r="F18" s="2023"/>
      <c r="G18" s="2023"/>
      <c r="H18" s="2023"/>
      <c r="I18" s="2023"/>
      <c r="J18" s="2023"/>
      <c r="K18" s="2023"/>
      <c r="L18" s="2023"/>
      <c r="M18" s="2023"/>
      <c r="N18" s="2023"/>
      <c r="O18" s="2024"/>
      <c r="P18" s="1912"/>
      <c r="Q18" s="1062"/>
      <c r="R18" s="1062"/>
      <c r="S18" s="1062"/>
      <c r="T18" s="1062"/>
      <c r="U18" s="1062"/>
      <c r="V18" s="1062"/>
      <c r="W18" s="1062"/>
      <c r="X18" s="1062"/>
      <c r="Y18" s="1062"/>
      <c r="Z18" s="1062"/>
      <c r="AA18" s="1062"/>
    </row>
    <row r="19" spans="1:28" ht="13.5" customHeight="1">
      <c r="A19" s="1057"/>
      <c r="B19" s="2019"/>
      <c r="C19" s="2019"/>
      <c r="D19" s="2025" t="s">
        <v>487</v>
      </c>
      <c r="E19" s="2023"/>
      <c r="F19" s="2023"/>
      <c r="G19" s="2023"/>
      <c r="H19" s="2023"/>
      <c r="I19" s="2023"/>
      <c r="J19" s="2023"/>
      <c r="K19" s="2023"/>
      <c r="L19" s="2023"/>
      <c r="M19" s="2023"/>
      <c r="N19" s="2023"/>
      <c r="O19" s="2024"/>
      <c r="P19" s="1899"/>
      <c r="Q19" s="1058"/>
      <c r="R19" s="1058"/>
      <c r="S19" s="1058"/>
      <c r="T19" s="1058"/>
      <c r="U19" s="1058"/>
      <c r="V19" s="1058"/>
      <c r="W19" s="1058"/>
      <c r="X19" s="1058"/>
      <c r="Y19" s="1058"/>
      <c r="Z19" s="1058"/>
      <c r="AA19" s="1058"/>
    </row>
    <row r="20" spans="1:28" ht="73.5" customHeight="1">
      <c r="A20" s="1063" t="s">
        <v>1417</v>
      </c>
      <c r="B20" s="2019"/>
      <c r="C20" s="2019"/>
      <c r="D20" s="2026" t="s">
        <v>17</v>
      </c>
      <c r="E20" s="1914" t="s">
        <v>488</v>
      </c>
      <c r="F20" s="1915" t="s">
        <v>512</v>
      </c>
      <c r="G20" s="2026" t="s">
        <v>1418</v>
      </c>
      <c r="H20" s="1913" t="s">
        <v>7177</v>
      </c>
      <c r="I20" s="1915" t="s">
        <v>7179</v>
      </c>
      <c r="J20" s="1915" t="s">
        <v>7178</v>
      </c>
      <c r="K20" s="1915" t="s">
        <v>491</v>
      </c>
      <c r="L20" s="1915" t="s">
        <v>7176</v>
      </c>
      <c r="M20" s="1915" t="s">
        <v>492</v>
      </c>
      <c r="N20" s="1915" t="s">
        <v>547</v>
      </c>
      <c r="O20" s="1915" t="s">
        <v>548</v>
      </c>
      <c r="P20" s="1915" t="s">
        <v>494</v>
      </c>
      <c r="Q20" s="1102"/>
      <c r="R20" s="1064" t="s">
        <v>504</v>
      </c>
      <c r="S20" s="1060"/>
      <c r="T20" s="1060"/>
      <c r="U20" s="1060"/>
      <c r="V20" s="1060"/>
      <c r="W20" s="1060"/>
      <c r="X20" s="1060"/>
      <c r="Y20" s="1060"/>
      <c r="Z20" s="1060"/>
      <c r="AA20" s="1060"/>
      <c r="AB20" s="1060"/>
    </row>
    <row r="21" spans="1:28" ht="19.5" hidden="1" customHeight="1">
      <c r="A21" s="1063"/>
      <c r="B21" s="2020"/>
      <c r="C21" s="2019"/>
      <c r="D21" s="2027"/>
      <c r="E21" s="1916"/>
      <c r="F21" s="1917" t="s">
        <v>496</v>
      </c>
      <c r="G21" s="2027"/>
      <c r="H21" s="1838"/>
      <c r="I21" s="1917" t="s">
        <v>497</v>
      </c>
      <c r="J21" s="1917" t="s">
        <v>498</v>
      </c>
      <c r="K21" s="1917" t="s">
        <v>499</v>
      </c>
      <c r="L21" s="1917" t="s">
        <v>500</v>
      </c>
      <c r="M21" s="1917" t="s">
        <v>549</v>
      </c>
      <c r="N21" s="1917" t="s">
        <v>550</v>
      </c>
      <c r="O21" s="1917" t="s">
        <v>551</v>
      </c>
      <c r="P21" s="1918"/>
      <c r="Q21" s="1060"/>
      <c r="R21" s="1060"/>
      <c r="S21" s="1102">
        <v>8330000</v>
      </c>
      <c r="T21" s="1060">
        <v>100</v>
      </c>
      <c r="U21" s="1060"/>
      <c r="V21" s="1060"/>
      <c r="W21" s="1060"/>
      <c r="X21" s="1060"/>
      <c r="Y21" s="1060"/>
      <c r="Z21" s="1060"/>
      <c r="AA21" s="1060"/>
    </row>
    <row r="22" spans="1:28" ht="26.25" customHeight="1">
      <c r="A22" s="1065"/>
      <c r="B22" s="1081"/>
      <c r="C22" s="1919">
        <v>1.1000000000000001</v>
      </c>
      <c r="D22" s="2067" t="s">
        <v>503</v>
      </c>
      <c r="E22" s="2068"/>
      <c r="F22" s="2068"/>
      <c r="G22" s="2068"/>
      <c r="H22" s="2068"/>
      <c r="I22" s="2068"/>
      <c r="J22" s="2068"/>
      <c r="K22" s="2068"/>
      <c r="L22" s="2068"/>
      <c r="M22" s="2068"/>
      <c r="N22" s="2068"/>
      <c r="O22" s="2068"/>
      <c r="P22" s="2069"/>
      <c r="Q22" s="1067"/>
      <c r="R22" s="1067"/>
      <c r="S22" s="1103">
        <f>+S21*T22/T21</f>
        <v>2499000</v>
      </c>
      <c r="T22" s="1067">
        <v>30</v>
      </c>
      <c r="U22" s="1067"/>
      <c r="V22" s="1067"/>
      <c r="W22" s="1067"/>
      <c r="X22" s="1067"/>
      <c r="Y22" s="1067"/>
      <c r="Z22" s="1067"/>
      <c r="AA22" s="1067"/>
    </row>
    <row r="23" spans="1:28" ht="21" customHeight="1" outlineLevel="1">
      <c r="A23" s="1068">
        <v>23</v>
      </c>
      <c r="B23" s="1069"/>
      <c r="C23" s="1920">
        <f t="shared" ref="C23:C31" si="0">C22+0.001</f>
        <v>1.101</v>
      </c>
      <c r="D23" s="1761" t="s">
        <v>1419</v>
      </c>
      <c r="E23" s="1761" t="e">
        <f>VLOOKUP(A23,'[3]PER-P-OBRA'!$B:$E,4,FALSE)</f>
        <v>#VALUE!</v>
      </c>
      <c r="F23" s="1921">
        <v>1</v>
      </c>
      <c r="G23" s="1921">
        <v>10</v>
      </c>
      <c r="H23" s="1921">
        <v>0.5</v>
      </c>
      <c r="I23" s="1897">
        <v>0.5</v>
      </c>
      <c r="J23" s="1922">
        <v>0.25</v>
      </c>
      <c r="K23" s="1923">
        <v>7323946</v>
      </c>
      <c r="L23" s="1924" t="s">
        <v>7165</v>
      </c>
      <c r="M23" s="1925">
        <f>ROUND(IF(OR(K23="",L23=""),"",_xlfn.LET(_xlpm.s,K23,_xlpm.sm,'Propuesta FP'!$I$6,_xlpm.aux,'Propuesta FP'!$I$7,_xlpm.base,IF(_xlpm.s&lt;=2*_xlpm.sm,(_xlpm.s+_xlpm.aux)/_xlpm.s/12,1/12),_xlpm.arl,_xlfn.XLOOKUP(L23,'Propuesta FP'!$K$12:$K$16,'Propuesta FP'!$M$12:$M$16),_xlpm.dot,IF(_xlpm.s&lt;2*_xlpm.sm,47295/_xlpm.s,0),1+2*_xlpm.base+_xlpm.base*12%+'Propuesta FP'!$E$13+'Propuesta FP'!$E$14+'Propuesta FP'!$E$15+_xlpm.arl+'Propuesta FP'!$E$17+IF(_xlpm.s/_xlpm.sm&gt;=10,2%,0)+IF(_xlpm.s/_xlpm.sm&gt;=10,3%,0)+IF('Propuesta FP'!$I$20,(_xlpm.sm/40)/_xlpm.s,0)+IF(_xlpm.s&lt;=2*_xlpm.sm,_xlpm.aux/_xlpm.s,0)+_xlpm.dot)),3)</f>
        <v>1.454</v>
      </c>
      <c r="N23" s="1926">
        <f>+'DATOS ENTRADA'!C13</f>
        <v>10</v>
      </c>
      <c r="O23" s="1926">
        <f t="shared" ref="O23:O24" si="1">$F$14</f>
        <v>1</v>
      </c>
      <c r="P23" s="1927">
        <f t="shared" ref="P23:P29" si="2">ROUND(F23*K23*M23*(I23*N23+J23*O23),0)</f>
        <v>55907342</v>
      </c>
      <c r="Q23" s="1101"/>
      <c r="R23" s="1058">
        <f>F23*I23</f>
        <v>0.5</v>
      </c>
      <c r="S23" s="1060"/>
      <c r="T23" s="1058">
        <f>+S22*3</f>
        <v>7497000</v>
      </c>
      <c r="U23" s="1058"/>
      <c r="V23" s="1058"/>
      <c r="W23" s="1058"/>
      <c r="X23" s="1058"/>
      <c r="Y23" s="1058"/>
      <c r="Z23" s="1058"/>
      <c r="AA23" s="1058"/>
      <c r="AB23" s="1058"/>
    </row>
    <row r="24" spans="1:28" ht="15.75" outlineLevel="1">
      <c r="A24" s="1063"/>
      <c r="B24" s="1070"/>
      <c r="C24" s="1928">
        <f t="shared" si="0"/>
        <v>1.1019999999999999</v>
      </c>
      <c r="D24" s="1761" t="s">
        <v>1420</v>
      </c>
      <c r="E24" s="1761"/>
      <c r="F24" s="1921">
        <v>2</v>
      </c>
      <c r="G24" s="1929">
        <v>7</v>
      </c>
      <c r="H24" s="1929">
        <v>0</v>
      </c>
      <c r="I24" s="1897">
        <v>1</v>
      </c>
      <c r="J24" s="1922">
        <v>0.13</v>
      </c>
      <c r="K24" s="1923">
        <v>5757974</v>
      </c>
      <c r="L24" s="1924" t="s">
        <v>7165</v>
      </c>
      <c r="M24" s="1925">
        <f>ROUND(IF(OR(K24="",L24=""),"",_xlfn.LET(_xlpm.s,K24,_xlpm.sm,'Propuesta FP'!$I$6,_xlpm.aux,'Propuesta FP'!$I$7,_xlpm.base,IF(_xlpm.s&lt;=2*_xlpm.sm,(_xlpm.s+_xlpm.aux)/_xlpm.s/12,1/12),_xlpm.arl,_xlfn.XLOOKUP(L24,'Propuesta FP'!$K$12:$K$16,'Propuesta FP'!$M$12:$M$16),_xlpm.dot,IF(_xlpm.s&lt;2*_xlpm.sm,47295/_xlpm.s,0),1+2*_xlpm.base+_xlpm.base*12%+'Propuesta FP'!$E$13+'Propuesta FP'!$E$14+'Propuesta FP'!$E$15+_xlpm.arl+'Propuesta FP'!$E$17+IF(_xlpm.s/_xlpm.sm&gt;=10,2%,0)+IF(_xlpm.s/_xlpm.sm&gt;=10,3%,0)+IF('Propuesta FP'!$I$20,(_xlpm.sm/40)/_xlpm.s,0)+IF(_xlpm.s&lt;=2*_xlpm.sm,_xlpm.aux/_xlpm.s,0)+_xlpm.dot)),3)</f>
        <v>1.456</v>
      </c>
      <c r="N24" s="1926">
        <v>10</v>
      </c>
      <c r="O24" s="1926">
        <f t="shared" si="1"/>
        <v>1</v>
      </c>
      <c r="P24" s="1927">
        <f t="shared" si="2"/>
        <v>169851942</v>
      </c>
      <c r="Q24" s="1102"/>
      <c r="R24" s="1058">
        <f>F24*I24</f>
        <v>2</v>
      </c>
      <c r="S24" s="1060"/>
      <c r="T24" s="1060"/>
      <c r="U24" s="1058"/>
      <c r="V24" s="1060"/>
      <c r="W24" s="1060"/>
      <c r="X24" s="1060"/>
      <c r="Y24" s="1060"/>
      <c r="Z24" s="1060"/>
      <c r="AA24" s="1060"/>
      <c r="AB24" s="1060"/>
    </row>
    <row r="25" spans="1:28" ht="15.75" outlineLevel="1">
      <c r="A25" s="1063"/>
      <c r="B25" s="1071"/>
      <c r="C25" s="1928">
        <f t="shared" si="0"/>
        <v>1.1029999999999998</v>
      </c>
      <c r="D25" s="1761" t="s">
        <v>1421</v>
      </c>
      <c r="E25" s="1761"/>
      <c r="F25" s="1921">
        <v>2</v>
      </c>
      <c r="G25" s="1929">
        <v>7</v>
      </c>
      <c r="H25" s="1929">
        <v>0.5</v>
      </c>
      <c r="I25" s="1897">
        <v>1</v>
      </c>
      <c r="J25" s="1897">
        <v>0</v>
      </c>
      <c r="K25" s="1923">
        <v>5757974</v>
      </c>
      <c r="L25" s="1924" t="s">
        <v>7165</v>
      </c>
      <c r="M25" s="1925">
        <f>ROUND(IF(OR(K25="",L25=""),"",_xlfn.LET(_xlpm.s,K25,_xlpm.sm,'Propuesta FP'!$I$6,_xlpm.aux,'Propuesta FP'!$I$7,_xlpm.base,IF(_xlpm.s&lt;=2*_xlpm.sm,(_xlpm.s+_xlpm.aux)/_xlpm.s/12,1/12),_xlpm.arl,_xlfn.XLOOKUP(L25,'Propuesta FP'!$K$12:$K$16,'Propuesta FP'!$M$12:$M$16),_xlpm.dot,IF(_xlpm.s&lt;2*_xlpm.sm,47295/_xlpm.s,0),1+2*_xlpm.base+_xlpm.base*12%+'Propuesta FP'!$E$13+'Propuesta FP'!$E$14+'Propuesta FP'!$E$15+_xlpm.arl+'Propuesta FP'!$E$17+IF(_xlpm.s/_xlpm.sm&gt;=10,2%,0)+IF(_xlpm.s/_xlpm.sm&gt;=10,3%,0)+IF('Propuesta FP'!$I$20,(_xlpm.sm/40)/_xlpm.s,0)+IF(_xlpm.s&lt;=2*_xlpm.sm,_xlpm.aux/_xlpm.s,0)+_xlpm.dot)),3)</f>
        <v>1.456</v>
      </c>
      <c r="N25" s="1926">
        <v>10</v>
      </c>
      <c r="O25" s="1926">
        <v>1</v>
      </c>
      <c r="P25" s="1927">
        <f t="shared" si="2"/>
        <v>167672203</v>
      </c>
      <c r="Q25" s="1102"/>
      <c r="R25" s="1058">
        <f>F25*I25</f>
        <v>2</v>
      </c>
      <c r="S25" s="1060"/>
      <c r="T25" s="1060"/>
      <c r="U25" s="1058"/>
      <c r="V25" s="1060"/>
      <c r="W25" s="1060"/>
      <c r="X25" s="1060"/>
      <c r="Y25" s="1060"/>
      <c r="Z25" s="1060"/>
      <c r="AA25" s="1060"/>
      <c r="AB25" s="1060"/>
    </row>
    <row r="26" spans="1:28" ht="15.75" outlineLevel="1">
      <c r="A26" s="1063"/>
      <c r="B26" s="1070"/>
      <c r="C26" s="1928">
        <f t="shared" si="0"/>
        <v>1.1039999999999996</v>
      </c>
      <c r="D26" s="1761" t="s">
        <v>1422</v>
      </c>
      <c r="E26" s="1761"/>
      <c r="F26" s="1921">
        <v>2</v>
      </c>
      <c r="G26" s="1929">
        <v>1</v>
      </c>
      <c r="H26" s="1929">
        <v>0</v>
      </c>
      <c r="I26" s="1897">
        <v>1</v>
      </c>
      <c r="J26" s="1922">
        <v>0.1</v>
      </c>
      <c r="K26" s="1923">
        <v>2749436</v>
      </c>
      <c r="L26" s="1924" t="s">
        <v>7165</v>
      </c>
      <c r="M26" s="1925">
        <f>ROUND(IF(OR(K26="",L26=""),"",_xlfn.LET(_xlpm.s,K26,_xlpm.sm,'Propuesta FP'!$I$6,_xlpm.aux,'Propuesta FP'!$I$7,_xlpm.base,IF(_xlpm.s&lt;=2*_xlpm.sm,(_xlpm.s+_xlpm.aux)/_xlpm.s/12,1/12),_xlpm.arl,_xlfn.XLOOKUP(L26,'Propuesta FP'!$K$12:$K$16,'Propuesta FP'!$M$12:$M$16),_xlpm.dot,IF(_xlpm.s&lt;2*_xlpm.sm,47295/_xlpm.s,0),1+2*_xlpm.base+_xlpm.base*12%+'Propuesta FP'!$E$13+'Propuesta FP'!$E$14+'Propuesta FP'!$E$15+_xlpm.arl+'Propuesta FP'!$E$17+IF(_xlpm.s/_xlpm.sm&gt;=10,2%,0)+IF(_xlpm.s/_xlpm.sm&gt;=10,3%,0)+IF('Propuesta FP'!$I$20,(_xlpm.sm/40)/_xlpm.s,0)+IF(_xlpm.s&lt;=2*_xlpm.sm,_xlpm.aux/_xlpm.s,0)+_xlpm.dot)),3)</f>
        <v>1.5880000000000001</v>
      </c>
      <c r="N26" s="1926">
        <v>10</v>
      </c>
      <c r="O26" s="1926">
        <v>1</v>
      </c>
      <c r="P26" s="1927">
        <f t="shared" si="2"/>
        <v>88195308</v>
      </c>
      <c r="Q26" s="1102"/>
      <c r="R26" s="1058"/>
      <c r="S26" s="1060"/>
      <c r="T26" s="1060"/>
      <c r="U26" s="1058"/>
      <c r="V26" s="1060"/>
      <c r="W26" s="1060"/>
      <c r="X26" s="1060"/>
      <c r="Y26" s="1060"/>
      <c r="Z26" s="1060"/>
      <c r="AA26" s="1060"/>
      <c r="AB26" s="1060"/>
    </row>
    <row r="27" spans="1:28" ht="31.5" outlineLevel="1">
      <c r="A27" s="1063"/>
      <c r="B27" s="1070"/>
      <c r="C27" s="1928">
        <f t="shared" si="0"/>
        <v>1.1049999999999995</v>
      </c>
      <c r="D27" s="1762" t="s">
        <v>1423</v>
      </c>
      <c r="E27" s="1761"/>
      <c r="F27" s="1921">
        <v>1</v>
      </c>
      <c r="G27" s="1929">
        <v>7</v>
      </c>
      <c r="H27" s="1929">
        <v>0.25</v>
      </c>
      <c r="I27" s="1897">
        <v>0.5</v>
      </c>
      <c r="J27" s="1897">
        <v>0</v>
      </c>
      <c r="K27" s="1923">
        <f>+K25</f>
        <v>5757974</v>
      </c>
      <c r="L27" s="1924" t="s">
        <v>7163</v>
      </c>
      <c r="M27" s="1925">
        <f>ROUND(IF(OR(K27="",L27=""),"",_xlfn.LET(_xlpm.s,K27,_xlpm.sm,'Propuesta FP'!$I$6,_xlpm.aux,'Propuesta FP'!$I$7,_xlpm.base,IF(_xlpm.s&lt;=2*_xlpm.sm,(_xlpm.s+_xlpm.aux)/_xlpm.s/12,1/12),_xlpm.arl,_xlfn.XLOOKUP(L27,'Propuesta FP'!$K$12:$K$16,'Propuesta FP'!$M$12:$M$16),_xlpm.dot,IF(_xlpm.s&lt;2*_xlpm.sm,47295/_xlpm.s,0),1+2*_xlpm.base+_xlpm.base*12%+'Propuesta FP'!$E$13+'Propuesta FP'!$E$14+'Propuesta FP'!$E$15+_xlpm.arl+'Propuesta FP'!$E$17+IF(_xlpm.s/_xlpm.sm&gt;=10,2%,0)+IF(_xlpm.s/_xlpm.sm&gt;=10,3%,0)+IF('Propuesta FP'!$I$20,(_xlpm.sm/40)/_xlpm.s,0)+IF(_xlpm.s&lt;=2*_xlpm.sm,_xlpm.aux/_xlpm.s,0)+_xlpm.dot)),3)</f>
        <v>1.429</v>
      </c>
      <c r="N27" s="1926">
        <v>10</v>
      </c>
      <c r="O27" s="1926">
        <v>1</v>
      </c>
      <c r="P27" s="1927">
        <f t="shared" si="2"/>
        <v>41140724</v>
      </c>
      <c r="Q27" s="1102"/>
      <c r="R27" s="1058"/>
      <c r="S27" s="1060"/>
      <c r="T27" s="1060"/>
      <c r="U27" s="1058"/>
      <c r="V27" s="1060"/>
      <c r="W27" s="1060"/>
      <c r="X27" s="1060"/>
      <c r="Y27" s="1060"/>
      <c r="Z27" s="1060"/>
      <c r="AA27" s="1060"/>
      <c r="AB27" s="1060"/>
    </row>
    <row r="28" spans="1:28" ht="34.15" customHeight="1" outlineLevel="1">
      <c r="A28" s="1063"/>
      <c r="B28" s="1070"/>
      <c r="C28" s="1928">
        <f t="shared" si="0"/>
        <v>1.1059999999999994</v>
      </c>
      <c r="D28" s="1762" t="s">
        <v>1424</v>
      </c>
      <c r="E28" s="1763"/>
      <c r="F28" s="1921">
        <v>1</v>
      </c>
      <c r="G28" s="1929">
        <v>7</v>
      </c>
      <c r="H28" s="1929">
        <v>0.25</v>
      </c>
      <c r="I28" s="1897">
        <v>0.5</v>
      </c>
      <c r="J28" s="1897">
        <v>0</v>
      </c>
      <c r="K28" s="1923">
        <f>+K25</f>
        <v>5757974</v>
      </c>
      <c r="L28" s="1924" t="s">
        <v>7163</v>
      </c>
      <c r="M28" s="1925">
        <f>ROUND(IF(OR(K28="",L28=""),"",_xlfn.LET(_xlpm.s,K28,_xlpm.sm,'Propuesta FP'!$I$6,_xlpm.aux,'Propuesta FP'!$I$7,_xlpm.base,IF(_xlpm.s&lt;=2*_xlpm.sm,(_xlpm.s+_xlpm.aux)/_xlpm.s/12,1/12),_xlpm.arl,_xlfn.XLOOKUP(L28,'Propuesta FP'!$K$12:$K$16,'Propuesta FP'!$M$12:$M$16),_xlpm.dot,IF(_xlpm.s&lt;2*_xlpm.sm,47295/_xlpm.s,0),1+2*_xlpm.base+_xlpm.base*12%+'Propuesta FP'!$E$13+'Propuesta FP'!$E$14+'Propuesta FP'!$E$15+_xlpm.arl+'Propuesta FP'!$E$17+IF(_xlpm.s/_xlpm.sm&gt;=10,2%,0)+IF(_xlpm.s/_xlpm.sm&gt;=10,3%,0)+IF('Propuesta FP'!$I$20,(_xlpm.sm/40)/_xlpm.s,0)+IF(_xlpm.s&lt;=2*_xlpm.sm,_xlpm.aux/_xlpm.s,0)+_xlpm.dot)),3)</f>
        <v>1.429</v>
      </c>
      <c r="N28" s="1926">
        <v>10</v>
      </c>
      <c r="O28" s="1926">
        <v>1</v>
      </c>
      <c r="P28" s="1927">
        <f t="shared" si="2"/>
        <v>41140724</v>
      </c>
      <c r="Q28" s="1102"/>
      <c r="R28" s="1058"/>
      <c r="S28" s="1060"/>
      <c r="T28" s="1060"/>
      <c r="U28" s="1058"/>
      <c r="V28" s="1060"/>
      <c r="W28" s="1060"/>
      <c r="X28" s="1060"/>
      <c r="Y28" s="1060"/>
      <c r="Z28" s="1060"/>
      <c r="AA28" s="1060"/>
      <c r="AB28" s="1060"/>
    </row>
    <row r="29" spans="1:28" ht="15.75" outlineLevel="1">
      <c r="A29" s="1063"/>
      <c r="B29" s="1070"/>
      <c r="C29" s="1928">
        <f t="shared" si="0"/>
        <v>1.1069999999999993</v>
      </c>
      <c r="D29" s="1761" t="s">
        <v>1425</v>
      </c>
      <c r="E29" s="1763"/>
      <c r="F29" s="1921">
        <v>1</v>
      </c>
      <c r="G29" s="1929">
        <v>7</v>
      </c>
      <c r="H29" s="1929"/>
      <c r="I29" s="1897">
        <v>0.5</v>
      </c>
      <c r="J29" s="1897">
        <v>0</v>
      </c>
      <c r="K29" s="1923">
        <f>+K25</f>
        <v>5757974</v>
      </c>
      <c r="L29" s="1924" t="s">
        <v>7163</v>
      </c>
      <c r="M29" s="1925">
        <f>ROUND(IF(OR(K29="",L29=""),"",_xlfn.LET(_xlpm.s,K29,_xlpm.sm,'Propuesta FP'!$I$6,_xlpm.aux,'Propuesta FP'!$I$7,_xlpm.base,IF(_xlpm.s&lt;=2*_xlpm.sm,(_xlpm.s+_xlpm.aux)/_xlpm.s/12,1/12),_xlpm.arl,_xlfn.XLOOKUP(L29,'Propuesta FP'!$K$12:$K$16,'Propuesta FP'!$M$12:$M$16),_xlpm.dot,IF(_xlpm.s&lt;2*_xlpm.sm,47295/_xlpm.s,0),1+2*_xlpm.base+_xlpm.base*12%+'Propuesta FP'!$E$13+'Propuesta FP'!$E$14+'Propuesta FP'!$E$15+_xlpm.arl+'Propuesta FP'!$E$17+IF(_xlpm.s/_xlpm.sm&gt;=10,2%,0)+IF(_xlpm.s/_xlpm.sm&gt;=10,3%,0)+IF('Propuesta FP'!$I$20,(_xlpm.sm/40)/_xlpm.s,0)+IF(_xlpm.s&lt;=2*_xlpm.sm,_xlpm.aux/_xlpm.s,0)+_xlpm.dot)),3)</f>
        <v>1.429</v>
      </c>
      <c r="N29" s="1926">
        <v>10</v>
      </c>
      <c r="O29" s="1926">
        <v>11</v>
      </c>
      <c r="P29" s="1927">
        <f t="shared" si="2"/>
        <v>41140724</v>
      </c>
      <c r="Q29" s="1102"/>
      <c r="R29" s="1058"/>
      <c r="S29" s="1060"/>
      <c r="T29" s="1060"/>
      <c r="U29" s="1058"/>
      <c r="V29" s="1060"/>
      <c r="W29" s="1060"/>
      <c r="X29" s="1060"/>
      <c r="Y29" s="1060"/>
      <c r="Z29" s="1060"/>
      <c r="AA29" s="1060"/>
      <c r="AB29" s="1060"/>
    </row>
    <row r="30" spans="1:28" ht="15.75" outlineLevel="1">
      <c r="A30" s="1063"/>
      <c r="B30" s="1070"/>
      <c r="C30" s="1928">
        <f t="shared" si="0"/>
        <v>1.1079999999999992</v>
      </c>
      <c r="D30" s="1761" t="s">
        <v>1426</v>
      </c>
      <c r="E30" s="1763"/>
      <c r="F30" s="1921">
        <v>1</v>
      </c>
      <c r="G30" s="1929">
        <v>7</v>
      </c>
      <c r="H30" s="1929"/>
      <c r="I30" s="1897">
        <v>0.5</v>
      </c>
      <c r="J30" s="1897">
        <v>0</v>
      </c>
      <c r="K30" s="1923">
        <f>+K29</f>
        <v>5757974</v>
      </c>
      <c r="L30" s="1924" t="s">
        <v>7159</v>
      </c>
      <c r="M30" s="1925">
        <f>ROUND(IF(OR(K30="",L30=""),"",_xlfn.LET(_xlpm.s,K30,_xlpm.sm,'Propuesta FP'!$I$6,_xlpm.aux,'Propuesta FP'!$I$7,_xlpm.base,IF(_xlpm.s&lt;=2*_xlpm.sm,(_xlpm.s+_xlpm.aux)/_xlpm.s/12,1/12),_xlpm.arl,_xlfn.XLOOKUP(L30,'Propuesta FP'!$K$12:$K$16,'Propuesta FP'!$M$12:$M$16),_xlpm.dot,IF(_xlpm.s&lt;2*_xlpm.sm,47295/_xlpm.s,0),1+2*_xlpm.base+_xlpm.base*12%+'Propuesta FP'!$E$13+'Propuesta FP'!$E$14+'Propuesta FP'!$E$15+_xlpm.arl+'Propuesta FP'!$E$17+IF(_xlpm.s/_xlpm.sm&gt;=10,2%,0)+IF(_xlpm.s/_xlpm.sm&gt;=10,3%,0)+IF('Propuesta FP'!$I$20,(_xlpm.sm/40)/_xlpm.s,0)+IF(_xlpm.s&lt;=2*_xlpm.sm,_xlpm.aux/_xlpm.s,0)+_xlpm.dot)),3)</f>
        <v>1.391</v>
      </c>
      <c r="N30" s="1926">
        <v>10</v>
      </c>
      <c r="O30" s="1926">
        <v>1</v>
      </c>
      <c r="P30" s="1927">
        <f>ROUND(F30*K30*M30*(I30*(N30-8)+J30*O30),0)</f>
        <v>8009342</v>
      </c>
      <c r="Q30" s="1102"/>
      <c r="R30" s="1058"/>
      <c r="S30" s="1060"/>
      <c r="T30" s="1060"/>
      <c r="U30" s="1058"/>
      <c r="V30" s="1060"/>
      <c r="W30" s="1060"/>
      <c r="X30" s="1060"/>
      <c r="Y30" s="1060"/>
      <c r="Z30" s="1060"/>
      <c r="AA30" s="1060"/>
      <c r="AB30" s="1060"/>
    </row>
    <row r="31" spans="1:28" ht="15.75" outlineLevel="1">
      <c r="A31" s="1063"/>
      <c r="B31" s="1070"/>
      <c r="C31" s="1930">
        <f t="shared" si="0"/>
        <v>1.1089999999999991</v>
      </c>
      <c r="D31" s="1761" t="s">
        <v>1427</v>
      </c>
      <c r="E31" s="1763"/>
      <c r="F31" s="1921">
        <v>1</v>
      </c>
      <c r="G31" s="1929">
        <v>5</v>
      </c>
      <c r="H31" s="1929"/>
      <c r="I31" s="1897">
        <v>0.2</v>
      </c>
      <c r="J31" s="1897">
        <v>0.22</v>
      </c>
      <c r="K31" s="1923">
        <f>+K26</f>
        <v>2749436</v>
      </c>
      <c r="L31" s="1924" t="s">
        <v>7159</v>
      </c>
      <c r="M31" s="1925">
        <f>ROUND(IF(OR(K31="",L31=""),"",_xlfn.LET(_xlpm.s,K31,_xlpm.sm,'Propuesta FP'!$I$6,_xlpm.aux,'Propuesta FP'!$I$7,_xlpm.base,IF(_xlpm.s&lt;=2*_xlpm.sm,(_xlpm.s+_xlpm.aux)/_xlpm.s/12,1/12),_xlpm.arl,_xlfn.XLOOKUP(L31,'Propuesta FP'!$K$12:$K$16,'Propuesta FP'!$M$12:$M$16),_xlpm.dot,IF(_xlpm.s&lt;2*_xlpm.sm,47295/_xlpm.s,0),1+2*_xlpm.base+_xlpm.base*12%+'Propuesta FP'!$E$13+'Propuesta FP'!$E$14+'Propuesta FP'!$E$15+_xlpm.arl+'Propuesta FP'!$E$17+IF(_xlpm.s/_xlpm.sm&gt;=10,2%,0)+IF(_xlpm.s/_xlpm.sm&gt;=10,3%,0)+IF('Propuesta FP'!$I$20,(_xlpm.sm/40)/_xlpm.s,0)+IF(_xlpm.s&lt;=2*_xlpm.sm,_xlpm.aux/_xlpm.s,0)+_xlpm.dot)),3)</f>
        <v>1.5229999999999999</v>
      </c>
      <c r="N31" s="1926">
        <v>10</v>
      </c>
      <c r="O31" s="1926">
        <v>1</v>
      </c>
      <c r="P31" s="1927">
        <f>ROUND(F31*K31*M31*(I31*N31+J31*O31),0)</f>
        <v>9296008</v>
      </c>
      <c r="Q31" s="1102"/>
      <c r="R31" s="1058"/>
      <c r="S31" s="1060"/>
      <c r="T31" s="1060"/>
      <c r="U31" s="1058"/>
      <c r="V31" s="1060"/>
      <c r="W31" s="1060"/>
      <c r="X31" s="1060"/>
      <c r="Y31" s="1060"/>
      <c r="Z31" s="1060"/>
      <c r="AA31" s="1060"/>
      <c r="AB31" s="1060"/>
    </row>
    <row r="32" spans="1:28" ht="26.25" customHeight="1" outlineLevel="1">
      <c r="A32" s="1063"/>
      <c r="B32" s="1839"/>
      <c r="C32" s="1919">
        <v>1.2</v>
      </c>
      <c r="D32" s="2067" t="s">
        <v>7136</v>
      </c>
      <c r="E32" s="2067"/>
      <c r="F32" s="2067"/>
      <c r="G32" s="2067"/>
      <c r="H32" s="2067"/>
      <c r="I32" s="2067"/>
      <c r="J32" s="2067"/>
      <c r="K32" s="2067"/>
      <c r="L32" s="2067"/>
      <c r="M32" s="2067"/>
      <c r="N32" s="2067"/>
      <c r="O32" s="2067"/>
      <c r="P32" s="2067"/>
      <c r="Q32" s="1058"/>
      <c r="R32" s="1060"/>
      <c r="S32" s="1060"/>
      <c r="T32" s="1058"/>
      <c r="U32" s="1060"/>
      <c r="V32" s="1060"/>
      <c r="W32" s="1060"/>
      <c r="X32" s="1060"/>
      <c r="Y32" s="1060"/>
      <c r="Z32" s="1060"/>
      <c r="AA32" s="1060"/>
    </row>
    <row r="33" spans="1:28" s="1845" customFormat="1" ht="15.75" outlineLevel="1">
      <c r="A33" s="1840"/>
      <c r="B33" s="1841"/>
      <c r="C33" s="1835">
        <f t="shared" ref="C33:C34" si="3">C32+0.001</f>
        <v>1.2009999999999998</v>
      </c>
      <c r="D33" s="1761" t="s">
        <v>7138</v>
      </c>
      <c r="E33" s="1763"/>
      <c r="F33" s="1921">
        <v>1</v>
      </c>
      <c r="G33" s="1929"/>
      <c r="H33" s="1929"/>
      <c r="I33" s="1897">
        <v>0.4</v>
      </c>
      <c r="J33" s="1897">
        <v>0</v>
      </c>
      <c r="K33" s="1923">
        <v>3461737.5684884205</v>
      </c>
      <c r="L33" s="1924" t="s">
        <v>7165</v>
      </c>
      <c r="M33" s="1925">
        <f>ROUND(IF(OR(K33="",L33=""),"",_xlfn.LET(_xlpm.s,K33,_xlpm.sm,'Propuesta FP'!$I$6,_xlpm.aux,'Propuesta FP'!$I$7,_xlpm.base,IF(_xlpm.s&lt;=2*_xlpm.sm,(_xlpm.s+_xlpm.aux)/_xlpm.s/12,1/12),_xlpm.arl,_xlfn.XLOOKUP(L33,'Propuesta FP'!$K$12:$K$16,'Propuesta FP'!$M$12:$M$16),_xlpm.dot,IF(_xlpm.s&lt;2*_xlpm.sm,47295/_xlpm.s,0),1+2*_xlpm.base+_xlpm.base*12%+'Propuesta FP'!$E$13+'Propuesta FP'!$E$14+'Propuesta FP'!$E$15+_xlpm.arl+'Propuesta FP'!$E$17+IF(_xlpm.s/_xlpm.sm&gt;=10,2%,0)+IF(_xlpm.s/_xlpm.sm&gt;=10,3%,0)+IF('Propuesta FP'!$I$20,(_xlpm.sm/40)/_xlpm.s,0)+IF(_xlpm.s&lt;=2*_xlpm.sm,_xlpm.aux/_xlpm.s,0)+_xlpm.dot)),3)</f>
        <v>1.5589999999999999</v>
      </c>
      <c r="N33" s="1926">
        <v>10</v>
      </c>
      <c r="O33" s="1926">
        <v>1</v>
      </c>
      <c r="P33" s="1927">
        <f>ROUND(F33*K33*M33*(I33*N33+J33*O33),0)</f>
        <v>21587395</v>
      </c>
      <c r="Q33" s="1842"/>
      <c r="R33" s="1843"/>
      <c r="S33" s="1844"/>
      <c r="T33" s="1844"/>
      <c r="U33" s="1843"/>
      <c r="V33" s="1844"/>
      <c r="W33" s="1844"/>
      <c r="X33" s="1844"/>
      <c r="Y33" s="1844"/>
      <c r="Z33" s="1844"/>
      <c r="AA33" s="1844"/>
      <c r="AB33" s="1844"/>
    </row>
    <row r="34" spans="1:28" s="1845" customFormat="1" ht="15.75" outlineLevel="1">
      <c r="A34" s="1840"/>
      <c r="B34" s="1841"/>
      <c r="C34" s="1835">
        <f t="shared" si="3"/>
        <v>1.2019999999999997</v>
      </c>
      <c r="D34" s="1761" t="s">
        <v>7139</v>
      </c>
      <c r="E34" s="1763"/>
      <c r="F34" s="1921">
        <v>1</v>
      </c>
      <c r="G34" s="1929"/>
      <c r="H34" s="1929"/>
      <c r="I34" s="1897">
        <v>0.4</v>
      </c>
      <c r="J34" s="1897">
        <v>0</v>
      </c>
      <c r="K34" s="1923">
        <v>2000000</v>
      </c>
      <c r="L34" s="1924" t="s">
        <v>7165</v>
      </c>
      <c r="M34" s="1925">
        <f>ROUND(IF(OR(K34="",L34=""),"",_xlfn.LET(_xlpm.s,K34,_xlpm.sm,'Propuesta FP'!$I$6,_xlpm.aux,'Propuesta FP'!$I$7,_xlpm.base,IF(_xlpm.s&lt;=2*_xlpm.sm,(_xlpm.s+_xlpm.aux)/_xlpm.s/12,1/12),_xlpm.arl,_xlfn.XLOOKUP(L34,'Propuesta FP'!$K$12:$K$16,'Propuesta FP'!$M$12:$M$16),_xlpm.dot,IF(_xlpm.s&lt;2*_xlpm.sm,47295/_xlpm.s,0),1+2*_xlpm.base+_xlpm.base*12%+'Propuesta FP'!$E$13+'Propuesta FP'!$E$14+'Propuesta FP'!$E$15+_xlpm.arl+'Propuesta FP'!$E$17+IF(_xlpm.s/_xlpm.sm&gt;=10,2%,0)+IF(_xlpm.s/_xlpm.sm&gt;=10,3%,0)+IF('Propuesta FP'!$I$20,(_xlpm.sm/40)/_xlpm.s,0)+IF(_xlpm.s&lt;=2*_xlpm.sm,_xlpm.aux/_xlpm.s,0)+_xlpm.dot)),3)</f>
        <v>1.64</v>
      </c>
      <c r="N34" s="1926">
        <v>10</v>
      </c>
      <c r="O34" s="1926">
        <v>1</v>
      </c>
      <c r="P34" s="1927">
        <f>ROUND(F34*K34*M34*(I34*N34+J34*O34),0)</f>
        <v>13120000</v>
      </c>
      <c r="Q34" s="1842"/>
      <c r="R34" s="1843"/>
      <c r="S34" s="1844"/>
      <c r="T34" s="1844"/>
      <c r="U34" s="1843"/>
      <c r="V34" s="1844"/>
      <c r="W34" s="1844"/>
      <c r="X34" s="1844"/>
      <c r="Y34" s="1844"/>
      <c r="Z34" s="1844"/>
      <c r="AA34" s="1844"/>
      <c r="AB34" s="1844"/>
    </row>
    <row r="35" spans="1:28" ht="26.25" customHeight="1" outlineLevel="1">
      <c r="A35" s="1063"/>
      <c r="B35" s="1839"/>
      <c r="C35" s="1919">
        <v>1.3</v>
      </c>
      <c r="D35" s="2067" t="s">
        <v>7137</v>
      </c>
      <c r="E35" s="2067"/>
      <c r="F35" s="2067"/>
      <c r="G35" s="2067"/>
      <c r="H35" s="2067"/>
      <c r="I35" s="2067"/>
      <c r="J35" s="2067"/>
      <c r="K35" s="2067"/>
      <c r="L35" s="2067"/>
      <c r="M35" s="2067"/>
      <c r="N35" s="2067"/>
      <c r="O35" s="2067"/>
      <c r="P35" s="2067"/>
      <c r="Q35" s="1058"/>
      <c r="R35" s="1060"/>
      <c r="S35" s="1060"/>
      <c r="T35" s="1058"/>
      <c r="U35" s="1060"/>
      <c r="V35" s="1060"/>
      <c r="W35" s="1060"/>
      <c r="X35" s="1060"/>
      <c r="Y35" s="1060"/>
      <c r="Z35" s="1060"/>
      <c r="AA35" s="1060"/>
    </row>
    <row r="36" spans="1:28" ht="15.75" outlineLevel="1">
      <c r="A36" s="1063"/>
      <c r="B36" s="1839"/>
      <c r="C36" s="1835">
        <f>C35+0.001</f>
        <v>1.3009999999999999</v>
      </c>
      <c r="D36" s="1761" t="s">
        <v>1428</v>
      </c>
      <c r="E36" s="1763"/>
      <c r="F36" s="1921">
        <v>1</v>
      </c>
      <c r="G36" s="1929"/>
      <c r="H36" s="1929"/>
      <c r="I36" s="1897">
        <v>0.4</v>
      </c>
      <c r="J36" s="1897">
        <v>0</v>
      </c>
      <c r="K36" s="1923">
        <v>2000000</v>
      </c>
      <c r="L36" s="1924" t="s">
        <v>7159</v>
      </c>
      <c r="M36" s="1925">
        <f>ROUND(IF(OR(K36="",L36=""),"",_xlfn.LET(_xlpm.s,K36,_xlpm.sm,'Propuesta FP'!$I$6,_xlpm.aux,'Propuesta FP'!$I$7,_xlpm.base,IF(_xlpm.s&lt;=2*_xlpm.sm,(_xlpm.s+_xlpm.aux)/_xlpm.s/12,1/12),_xlpm.arl,_xlfn.XLOOKUP(L36,'Propuesta FP'!$K$12:$K$16,'Propuesta FP'!$M$12:$M$16),_xlpm.dot,IF(_xlpm.s&lt;2*_xlpm.sm,47295/_xlpm.s,0),1+2*_xlpm.base+_xlpm.base*12%+'Propuesta FP'!$E$13+'Propuesta FP'!$E$14+'Propuesta FP'!$E$15+_xlpm.arl+'Propuesta FP'!$E$17+IF(_xlpm.s/_xlpm.sm&gt;=10,2%,0)+IF(_xlpm.s/_xlpm.sm&gt;=10,3%,0)+IF('Propuesta FP'!$I$20,(_xlpm.sm/40)/_xlpm.s,0)+IF(_xlpm.s&lt;=2*_xlpm.sm,_xlpm.aux/_xlpm.s,0)+_xlpm.dot)),3)</f>
        <v>1.5760000000000001</v>
      </c>
      <c r="N36" s="1926">
        <v>10</v>
      </c>
      <c r="O36" s="1926">
        <v>1</v>
      </c>
      <c r="P36" s="1927">
        <f>ROUND(F36*K36*M36*(I36*N36+J36*O36),0)</f>
        <v>12608000</v>
      </c>
      <c r="Q36" s="1102"/>
      <c r="R36" s="1058"/>
      <c r="S36" s="1060"/>
      <c r="T36" s="1060"/>
      <c r="U36" s="1058"/>
      <c r="V36" s="1060"/>
      <c r="W36" s="1060"/>
      <c r="X36" s="1060"/>
      <c r="Y36" s="1060"/>
      <c r="Z36" s="1060"/>
      <c r="AA36" s="1060"/>
      <c r="AB36" s="1060"/>
    </row>
    <row r="37" spans="1:28" ht="15.75" outlineLevel="1">
      <c r="A37" s="1063"/>
      <c r="B37" s="1839"/>
      <c r="C37" s="1835">
        <f>C36+0.001</f>
        <v>1.3019999999999998</v>
      </c>
      <c r="D37" s="1761" t="s">
        <v>1429</v>
      </c>
      <c r="E37" s="1763"/>
      <c r="F37" s="1921">
        <v>1</v>
      </c>
      <c r="G37" s="1929"/>
      <c r="H37" s="1929"/>
      <c r="I37" s="1897">
        <v>0.3</v>
      </c>
      <c r="J37" s="1897">
        <v>0.3</v>
      </c>
      <c r="K37" s="1923">
        <v>1750905</v>
      </c>
      <c r="L37" s="1924" t="s">
        <v>7159</v>
      </c>
      <c r="M37" s="1925">
        <f>ROUND(IF(OR(K37="",L37=""),"",_xlfn.LET(_xlpm.s,K37,_xlpm.sm,'Propuesta FP'!$I$6,_xlpm.aux,'Propuesta FP'!$I$7,_xlpm.base,IF(_xlpm.s&lt;=2*_xlpm.sm,(_xlpm.s+_xlpm.aux)/_xlpm.s/12,1/12),_xlpm.arl,_xlfn.XLOOKUP(L37,'Propuesta FP'!$K$12:$K$16,'Propuesta FP'!$M$12:$M$16),_xlpm.dot,IF(_xlpm.s&lt;2*_xlpm.sm,47295/_xlpm.s,0),1+2*_xlpm.base+_xlpm.base*12%+'Propuesta FP'!$E$13+'Propuesta FP'!$E$14+'Propuesta FP'!$E$15+_xlpm.arl+'Propuesta FP'!$E$17+IF(_xlpm.s/_xlpm.sm&gt;=10,2%,0)+IF(_xlpm.s/_xlpm.sm&gt;=10,3%,0)+IF('Propuesta FP'!$I$20,(_xlpm.sm/40)/_xlpm.s,0)+IF(_xlpm.s&lt;=2*_xlpm.sm,_xlpm.aux/_xlpm.s,0)+_xlpm.dot)),3)</f>
        <v>1.603</v>
      </c>
      <c r="N37" s="1926">
        <v>10</v>
      </c>
      <c r="O37" s="1926">
        <v>1</v>
      </c>
      <c r="P37" s="1927">
        <f>ROUND(F37*K37*M37*(I37*N37+J37*O37),0)</f>
        <v>9262112</v>
      </c>
      <c r="Q37" s="1102"/>
      <c r="R37" s="1058"/>
      <c r="S37" s="1060"/>
      <c r="T37" s="1060"/>
      <c r="U37" s="1058"/>
      <c r="V37" s="1060"/>
      <c r="W37" s="1060"/>
      <c r="X37" s="1060"/>
      <c r="Y37" s="1060"/>
      <c r="Z37" s="1060"/>
      <c r="AA37" s="1060"/>
      <c r="AB37" s="1060"/>
    </row>
    <row r="38" spans="1:28" ht="23.25" customHeight="1">
      <c r="A38" s="1057"/>
      <c r="B38" s="1072"/>
      <c r="C38" s="1931"/>
      <c r="D38" s="2013" t="s">
        <v>510</v>
      </c>
      <c r="E38" s="2014"/>
      <c r="F38" s="2014"/>
      <c r="G38" s="2014"/>
      <c r="H38" s="2014"/>
      <c r="I38" s="2014"/>
      <c r="J38" s="2014"/>
      <c r="K38" s="2014"/>
      <c r="L38" s="2014"/>
      <c r="M38" s="2014"/>
      <c r="N38" s="2014"/>
      <c r="O38" s="1764"/>
      <c r="P38" s="1932">
        <f>SUM(P23:P37)</f>
        <v>678931824</v>
      </c>
      <c r="Q38" s="1108">
        <f>P38/($F$10+$F$11)</f>
        <v>0.10923661527829985</v>
      </c>
      <c r="R38" s="1058">
        <f>SUM(R25:R25)</f>
        <v>2</v>
      </c>
      <c r="S38" s="1058"/>
      <c r="T38" s="1073"/>
      <c r="U38" s="1073"/>
      <c r="V38" s="1073"/>
      <c r="W38" s="1058"/>
      <c r="X38" s="1058"/>
      <c r="Y38" s="1058"/>
      <c r="Z38" s="1058"/>
      <c r="AA38" s="1058"/>
      <c r="AB38" s="1058"/>
    </row>
    <row r="39" spans="1:28" ht="9.75" customHeight="1">
      <c r="A39" s="1057"/>
      <c r="B39" s="1057"/>
      <c r="C39" s="1834"/>
      <c r="D39" s="2015"/>
      <c r="E39" s="2016"/>
      <c r="F39" s="2016"/>
      <c r="G39" s="2016"/>
      <c r="H39" s="2016"/>
      <c r="I39" s="2016"/>
      <c r="J39" s="2016"/>
      <c r="K39" s="2016"/>
      <c r="L39" s="2016"/>
      <c r="M39" s="2016"/>
      <c r="N39" s="2016"/>
      <c r="O39" s="2016"/>
      <c r="P39" s="1899"/>
      <c r="Q39" s="1062"/>
      <c r="R39" s="1058"/>
      <c r="S39" s="1073"/>
      <c r="T39" s="1073"/>
      <c r="U39" s="1073"/>
      <c r="V39" s="1058"/>
      <c r="W39" s="1058"/>
      <c r="X39" s="1058"/>
      <c r="Y39" s="1058"/>
      <c r="Z39" s="1058"/>
      <c r="AA39" s="1058"/>
    </row>
    <row r="40" spans="1:28" ht="51.75" customHeight="1">
      <c r="A40" s="1065"/>
      <c r="B40" s="1066" t="s">
        <v>502</v>
      </c>
      <c r="C40" s="1933">
        <v>2</v>
      </c>
      <c r="D40" s="2017" t="s">
        <v>511</v>
      </c>
      <c r="E40" s="1997"/>
      <c r="F40" s="1934" t="s">
        <v>512</v>
      </c>
      <c r="G40" s="1933" t="s">
        <v>513</v>
      </c>
      <c r="H40" s="1933"/>
      <c r="I40" s="1935" t="s">
        <v>1430</v>
      </c>
      <c r="J40" s="1935" t="s">
        <v>1431</v>
      </c>
      <c r="K40" s="1933" t="s">
        <v>554</v>
      </c>
      <c r="L40" s="1933" t="s">
        <v>515</v>
      </c>
      <c r="M40" s="1933" t="s">
        <v>547</v>
      </c>
      <c r="N40" s="1933" t="s">
        <v>555</v>
      </c>
      <c r="O40" s="1933" t="s">
        <v>516</v>
      </c>
      <c r="P40" s="1936"/>
      <c r="Q40" s="1058">
        <f>SUM(R23:R24)</f>
        <v>2.5</v>
      </c>
      <c r="R40" s="1065"/>
      <c r="S40" s="1075"/>
      <c r="T40" s="1075"/>
      <c r="U40" s="1075"/>
      <c r="V40" s="1065"/>
      <c r="W40" s="1065"/>
      <c r="X40" s="1065"/>
      <c r="Y40" s="1065"/>
      <c r="Z40" s="1065"/>
      <c r="AA40" s="1065"/>
    </row>
    <row r="41" spans="1:28" ht="30.75" customHeight="1" outlineLevel="1">
      <c r="A41" s="1057"/>
      <c r="B41" s="1076">
        <v>9578</v>
      </c>
      <c r="C41" s="1937">
        <f>C40+0.001</f>
        <v>2.0009999999999999</v>
      </c>
      <c r="D41" s="2011" t="str">
        <f>VLOOKUP(B41,TABLAS!$A$57:$D$72,2,0)</f>
        <v>TARIFA MES - GASTOS OFICINA (PAPELERIA, FOTOCOPIAS Y OTROS)</v>
      </c>
      <c r="E41" s="2012"/>
      <c r="F41" s="1938">
        <v>1</v>
      </c>
      <c r="G41" s="1939">
        <v>0</v>
      </c>
      <c r="H41" s="1940"/>
      <c r="I41" s="1941">
        <v>1</v>
      </c>
      <c r="J41" s="1941">
        <v>1</v>
      </c>
      <c r="K41" s="1938" t="s">
        <v>43</v>
      </c>
      <c r="L41" s="1942">
        <v>450000</v>
      </c>
      <c r="M41" s="1943">
        <f>+'DATOS ENTRADA'!C13</f>
        <v>10</v>
      </c>
      <c r="N41" s="1943">
        <f>+'DATOS ENTRADA'!C14</f>
        <v>1</v>
      </c>
      <c r="O41" s="1944">
        <f>ROUND(F41*L41*(I41*M41+N41*J41),0)</f>
        <v>4950000</v>
      </c>
      <c r="P41" s="1899"/>
      <c r="Q41" s="1077"/>
      <c r="R41" s="1058"/>
      <c r="S41" s="1073"/>
      <c r="T41" s="1073"/>
      <c r="U41" s="1073"/>
      <c r="V41" s="1058"/>
      <c r="W41" s="1058"/>
      <c r="X41" s="1058"/>
      <c r="Y41" s="1058"/>
      <c r="Z41" s="1058"/>
      <c r="AA41" s="1058"/>
    </row>
    <row r="42" spans="1:28" ht="30.75" customHeight="1" outlineLevel="1">
      <c r="A42" s="1057"/>
      <c r="B42" s="1965"/>
      <c r="C42" s="1937"/>
      <c r="D42" s="1963" t="s">
        <v>7180</v>
      </c>
      <c r="E42" s="1964"/>
      <c r="F42" s="1938">
        <v>2</v>
      </c>
      <c r="G42" s="1939"/>
      <c r="H42" s="1940"/>
      <c r="I42" s="1941">
        <v>2</v>
      </c>
      <c r="J42" s="1941">
        <v>1</v>
      </c>
      <c r="K42" s="1938"/>
      <c r="L42" s="1942">
        <v>1200000</v>
      </c>
      <c r="M42" s="1943">
        <v>10</v>
      </c>
      <c r="N42" s="1943">
        <v>1</v>
      </c>
      <c r="O42" s="1944">
        <f>ROUND(F42*L42*(I42*M42+N42*J42),0)</f>
        <v>50400000</v>
      </c>
      <c r="P42" s="1899"/>
      <c r="Q42" s="1077"/>
      <c r="R42" s="1058"/>
      <c r="S42" s="1073"/>
      <c r="T42" s="1073"/>
      <c r="U42" s="1073"/>
      <c r="V42" s="1058"/>
      <c r="W42" s="1058"/>
      <c r="X42" s="1058"/>
      <c r="Y42" s="1058"/>
      <c r="Z42" s="1058"/>
      <c r="AA42" s="1058"/>
    </row>
    <row r="43" spans="1:28" ht="52.5" customHeight="1" outlineLevel="1">
      <c r="A43" s="1057"/>
      <c r="B43" s="1837">
        <v>13418</v>
      </c>
      <c r="C43" s="1937">
        <f>C41+0.001</f>
        <v>2.0019999999999998</v>
      </c>
      <c r="D43" s="2011" t="s">
        <v>7135</v>
      </c>
      <c r="E43" s="2012"/>
      <c r="F43" s="1938">
        <v>1</v>
      </c>
      <c r="G43" s="1939" t="s">
        <v>43</v>
      </c>
      <c r="H43" s="1940"/>
      <c r="I43" s="1941">
        <v>0.4</v>
      </c>
      <c r="J43" s="1941">
        <v>0</v>
      </c>
      <c r="K43" s="1938" t="s">
        <v>43</v>
      </c>
      <c r="L43" s="1942">
        <v>2215256</v>
      </c>
      <c r="M43" s="1943">
        <v>10</v>
      </c>
      <c r="N43" s="1943">
        <v>1</v>
      </c>
      <c r="O43" s="1944">
        <f>ROUND(F43*L43*(I43*M43+N43*J43),0)</f>
        <v>8861024</v>
      </c>
      <c r="P43" s="1899"/>
      <c r="Q43" s="1077"/>
      <c r="R43" s="1058"/>
      <c r="S43" s="1073"/>
      <c r="T43" s="1073"/>
      <c r="U43" s="1073"/>
      <c r="V43" s="1058"/>
      <c r="W43" s="1058"/>
      <c r="X43" s="1058"/>
      <c r="Y43" s="1058"/>
      <c r="Z43" s="1058"/>
      <c r="AA43" s="1058"/>
    </row>
    <row r="44" spans="1:28" ht="21.75" customHeight="1">
      <c r="A44" s="1057"/>
      <c r="B44" s="1057"/>
      <c r="C44" s="1057"/>
      <c r="D44" s="2037" t="s">
        <v>517</v>
      </c>
      <c r="E44" s="2016"/>
      <c r="F44" s="2016"/>
      <c r="G44" s="2016"/>
      <c r="H44" s="2016"/>
      <c r="I44" s="2016"/>
      <c r="J44" s="2016"/>
      <c r="K44" s="2016"/>
      <c r="L44" s="2016"/>
      <c r="M44" s="2016"/>
      <c r="N44" s="2038"/>
      <c r="O44" s="1238">
        <f>SUM(O41:O43)</f>
        <v>64211024</v>
      </c>
      <c r="P44" s="1109">
        <f>O44/($F$10+$F$11)</f>
        <v>1.0331221305828312E-2</v>
      </c>
      <c r="Q44" s="1058"/>
      <c r="R44" s="1058"/>
      <c r="S44" s="1073"/>
      <c r="T44" s="1073"/>
      <c r="U44" s="1073"/>
      <c r="V44" s="1058"/>
      <c r="W44" s="1058"/>
      <c r="X44" s="1058"/>
      <c r="Y44" s="1058"/>
      <c r="Z44" s="1058"/>
      <c r="AA44" s="1058"/>
    </row>
    <row r="45" spans="1:28" ht="9.75" customHeight="1">
      <c r="A45" s="1057"/>
      <c r="B45" s="1057"/>
      <c r="C45" s="1057"/>
      <c r="D45" s="2039"/>
      <c r="E45" s="2040"/>
      <c r="F45" s="2040"/>
      <c r="G45" s="2040"/>
      <c r="H45" s="2040"/>
      <c r="I45" s="2040"/>
      <c r="J45" s="2040"/>
      <c r="K45" s="2040"/>
      <c r="L45" s="2040"/>
      <c r="M45" s="2040"/>
      <c r="N45" s="2040"/>
      <c r="O45" s="2040"/>
      <c r="P45" s="1101"/>
      <c r="Q45" s="1058"/>
      <c r="R45" s="1058"/>
      <c r="S45" s="1058"/>
      <c r="T45" s="1058"/>
      <c r="U45" s="1058"/>
      <c r="V45" s="1058"/>
      <c r="W45" s="1058"/>
      <c r="X45" s="1058"/>
      <c r="Y45" s="1058"/>
      <c r="Z45" s="1058"/>
      <c r="AA45" s="1058"/>
    </row>
    <row r="46" spans="1:28" ht="12.75" customHeight="1">
      <c r="A46" s="1057"/>
      <c r="B46" s="1057"/>
      <c r="C46" s="1057"/>
      <c r="D46" s="2041" t="s">
        <v>556</v>
      </c>
      <c r="E46" s="1997"/>
      <c r="F46" s="1997"/>
      <c r="G46" s="1997"/>
      <c r="H46" s="1997"/>
      <c r="I46" s="1997"/>
      <c r="J46" s="1997"/>
      <c r="K46" s="1997"/>
      <c r="L46" s="1997"/>
      <c r="M46" s="1997"/>
      <c r="N46" s="2029"/>
      <c r="O46" s="1236">
        <f>(P38+O44)</f>
        <v>743142848</v>
      </c>
      <c r="P46" s="1101"/>
      <c r="Q46" s="1058"/>
      <c r="R46" s="1058"/>
      <c r="S46" s="1073"/>
      <c r="T46" s="1058"/>
      <c r="U46" s="1058"/>
      <c r="V46" s="1058"/>
      <c r="W46" s="1058"/>
      <c r="X46" s="1058"/>
      <c r="Y46" s="1058"/>
      <c r="Z46" s="1058"/>
      <c r="AA46" s="1058"/>
    </row>
    <row r="47" spans="1:28" ht="12.75" customHeight="1">
      <c r="A47" s="1057"/>
      <c r="B47" s="1057"/>
      <c r="C47" s="1057"/>
      <c r="D47" s="2041" t="s">
        <v>557</v>
      </c>
      <c r="E47" s="1997"/>
      <c r="F47" s="1997"/>
      <c r="G47" s="1997"/>
      <c r="H47" s="1997"/>
      <c r="I47" s="1997"/>
      <c r="J47" s="1997"/>
      <c r="K47" s="1997"/>
      <c r="L47" s="1997"/>
      <c r="M47" s="1997"/>
      <c r="N47" s="2029"/>
      <c r="O47" s="1237">
        <f>ROUND($O$46/($F$10),5)</f>
        <v>0.11957</v>
      </c>
      <c r="P47" s="1101"/>
      <c r="Q47" s="1058"/>
      <c r="R47" s="1058"/>
      <c r="S47" s="1058"/>
      <c r="T47" s="1058"/>
      <c r="U47" s="1058"/>
      <c r="V47" s="1058"/>
      <c r="W47" s="1058"/>
      <c r="X47" s="1058"/>
      <c r="Y47" s="1058"/>
      <c r="Z47" s="1058"/>
      <c r="AA47" s="1058"/>
    </row>
    <row r="48" spans="1:28" ht="7.5" customHeight="1">
      <c r="A48" s="1057"/>
      <c r="B48" s="1057"/>
      <c r="C48" s="1057"/>
      <c r="D48" s="1079"/>
      <c r="E48" s="1079"/>
      <c r="F48" s="1079"/>
      <c r="G48" s="1079"/>
      <c r="H48" s="1079"/>
      <c r="I48" s="2042"/>
      <c r="J48" s="2040"/>
      <c r="K48" s="1079"/>
      <c r="L48" s="1079"/>
      <c r="M48" s="1079"/>
      <c r="N48" s="1079"/>
      <c r="O48" s="1080"/>
      <c r="P48" s="1101"/>
      <c r="Q48" s="1058"/>
      <c r="R48" s="1058"/>
      <c r="S48" s="1058"/>
      <c r="T48" s="1058"/>
      <c r="U48" s="1058"/>
      <c r="V48" s="1058"/>
      <c r="W48" s="1058"/>
      <c r="X48" s="1058"/>
      <c r="Y48" s="1058"/>
      <c r="Z48" s="1058"/>
      <c r="AA48" s="1058"/>
    </row>
    <row r="49" spans="1:27" ht="12.75" customHeight="1">
      <c r="A49" s="1057"/>
      <c r="B49" s="1065"/>
      <c r="C49" s="2043" t="s">
        <v>558</v>
      </c>
      <c r="D49" s="1997"/>
      <c r="E49" s="1997"/>
      <c r="F49" s="1997"/>
      <c r="G49" s="1997"/>
      <c r="H49" s="1997"/>
      <c r="I49" s="1997"/>
      <c r="J49" s="1997"/>
      <c r="K49" s="1997"/>
      <c r="L49" s="1997"/>
      <c r="M49" s="1997"/>
      <c r="N49" s="1997"/>
      <c r="O49" s="2029"/>
      <c r="P49" s="1101"/>
      <c r="Q49" s="1058"/>
      <c r="R49" s="1058"/>
      <c r="S49" s="1058"/>
      <c r="T49" s="1058"/>
      <c r="U49" s="1058"/>
      <c r="V49" s="1058"/>
      <c r="W49" s="1058"/>
      <c r="X49" s="1058"/>
      <c r="Y49" s="1058"/>
      <c r="Z49" s="1058"/>
      <c r="AA49" s="1058"/>
    </row>
    <row r="50" spans="1:27" ht="12.75" customHeight="1">
      <c r="A50" s="1061"/>
      <c r="B50" s="1057"/>
      <c r="C50" s="1074">
        <v>3.1</v>
      </c>
      <c r="D50" s="2028" t="s">
        <v>559</v>
      </c>
      <c r="E50" s="1997"/>
      <c r="F50" s="1997"/>
      <c r="G50" s="1997"/>
      <c r="H50" s="1997"/>
      <c r="I50" s="1997"/>
      <c r="J50" s="1997"/>
      <c r="K50" s="1997"/>
      <c r="L50" s="1997"/>
      <c r="M50" s="1997"/>
      <c r="N50" s="1997"/>
      <c r="O50" s="2029"/>
      <c r="P50" s="1104"/>
      <c r="Q50" s="1061"/>
      <c r="R50" s="1061"/>
      <c r="S50" s="1061"/>
      <c r="T50" s="1061"/>
      <c r="U50" s="1061"/>
      <c r="V50" s="1061"/>
      <c r="W50" s="1061"/>
      <c r="X50" s="1061"/>
      <c r="Y50" s="1061"/>
      <c r="Z50" s="1061"/>
      <c r="AA50" s="1061"/>
    </row>
    <row r="51" spans="1:27" ht="12.75" customHeight="1">
      <c r="A51" s="1061"/>
      <c r="B51" s="1057"/>
      <c r="C51" s="1911" t="s">
        <v>286</v>
      </c>
      <c r="D51" s="2030" t="s">
        <v>287</v>
      </c>
      <c r="E51" s="1967"/>
      <c r="F51" s="1967"/>
      <c r="G51" s="1967"/>
      <c r="H51" s="1967"/>
      <c r="I51" s="1967"/>
      <c r="J51" s="1967"/>
      <c r="K51" s="2031"/>
      <c r="L51" s="2030" t="s">
        <v>560</v>
      </c>
      <c r="M51" s="1967"/>
      <c r="N51" s="2031"/>
      <c r="O51" s="1945" t="s">
        <v>516</v>
      </c>
      <c r="P51" s="1946"/>
      <c r="Q51" s="1061"/>
      <c r="R51" s="1061"/>
      <c r="S51" s="1061"/>
      <c r="T51" s="1061"/>
      <c r="U51" s="1061"/>
      <c r="V51" s="1061"/>
      <c r="W51" s="1061"/>
      <c r="X51" s="1061"/>
      <c r="Y51" s="1061"/>
      <c r="Z51" s="1061"/>
      <c r="AA51" s="1061"/>
    </row>
    <row r="52" spans="1:27" ht="12.75" customHeight="1" outlineLevel="1">
      <c r="A52" s="1057"/>
      <c r="B52" s="1057"/>
      <c r="C52" s="1835">
        <f>C50+0.001</f>
        <v>3.101</v>
      </c>
      <c r="D52" s="2032" t="s">
        <v>561</v>
      </c>
      <c r="E52" s="2033"/>
      <c r="F52" s="2033"/>
      <c r="G52" s="2033"/>
      <c r="H52" s="2033"/>
      <c r="I52" s="2033"/>
      <c r="J52" s="2033"/>
      <c r="K52" s="2033"/>
      <c r="L52" s="2034">
        <v>0.05</v>
      </c>
      <c r="M52" s="2033"/>
      <c r="N52" s="2033"/>
      <c r="O52" s="1836">
        <f>ROUND($I$61*L52,0)</f>
        <v>310762020</v>
      </c>
      <c r="P52" s="1899"/>
      <c r="Q52" s="1058"/>
      <c r="R52" s="1058"/>
      <c r="S52" s="1058"/>
      <c r="T52" s="1058"/>
      <c r="U52" s="1058"/>
      <c r="V52" s="1058"/>
      <c r="W52" s="1058"/>
      <c r="X52" s="1058"/>
      <c r="Y52" s="1058"/>
      <c r="Z52" s="1058"/>
      <c r="AA52" s="1058"/>
    </row>
    <row r="53" spans="1:27" ht="12.75" customHeight="1" outlineLevel="1">
      <c r="A53" s="1057"/>
      <c r="B53" s="1057"/>
      <c r="C53" s="1835">
        <f t="shared" ref="C53:C56" si="4">C52+0.001</f>
        <v>3.1019999999999999</v>
      </c>
      <c r="D53" s="2032" t="s">
        <v>680</v>
      </c>
      <c r="E53" s="2033"/>
      <c r="F53" s="2033"/>
      <c r="G53" s="2033"/>
      <c r="H53" s="2033"/>
      <c r="I53" s="2033"/>
      <c r="J53" s="2033"/>
      <c r="K53" s="2033"/>
      <c r="L53" s="2035">
        <v>7.6E-3</v>
      </c>
      <c r="M53" s="2036"/>
      <c r="N53" s="2036"/>
      <c r="O53" s="1836">
        <f>ROUND($I$61*L53,0)</f>
        <v>47235827</v>
      </c>
      <c r="P53" s="1899"/>
      <c r="Q53" s="1058"/>
      <c r="R53" s="1058"/>
      <c r="S53" s="1058"/>
      <c r="T53" s="1058"/>
      <c r="U53" s="1058"/>
      <c r="V53" s="1058"/>
      <c r="W53" s="1058"/>
      <c r="X53" s="1058"/>
      <c r="Y53" s="1058"/>
      <c r="Z53" s="1058"/>
      <c r="AA53" s="1058"/>
    </row>
    <row r="54" spans="1:27" ht="12.75" customHeight="1" outlineLevel="1">
      <c r="A54" s="1057"/>
      <c r="B54" s="1057"/>
      <c r="C54" s="1835">
        <f t="shared" si="4"/>
        <v>3.1029999999999998</v>
      </c>
      <c r="D54" s="2032" t="s">
        <v>1432</v>
      </c>
      <c r="E54" s="2033"/>
      <c r="F54" s="2033"/>
      <c r="G54" s="2033"/>
      <c r="H54" s="2033"/>
      <c r="I54" s="2033"/>
      <c r="J54" s="2033"/>
      <c r="K54" s="2033"/>
      <c r="L54" s="2034">
        <f>(4/1000)</f>
        <v>4.0000000000000001E-3</v>
      </c>
      <c r="M54" s="2033"/>
      <c r="N54" s="2033"/>
      <c r="O54" s="1836">
        <f>ROUND($I$61*L54,0)</f>
        <v>24860962</v>
      </c>
      <c r="P54" s="1899"/>
      <c r="Q54" s="1058"/>
      <c r="R54" s="1058"/>
      <c r="S54" s="1058"/>
      <c r="T54" s="1058"/>
      <c r="U54" s="1058"/>
      <c r="V54" s="1058"/>
      <c r="W54" s="1058"/>
      <c r="X54" s="1058"/>
      <c r="Y54" s="1058"/>
      <c r="Z54" s="1058"/>
      <c r="AA54" s="1058"/>
    </row>
    <row r="55" spans="1:27" ht="11.25" customHeight="1" outlineLevel="1">
      <c r="A55" s="1057"/>
      <c r="B55" s="1057"/>
      <c r="C55" s="1835">
        <f t="shared" si="4"/>
        <v>3.1039999999999996</v>
      </c>
      <c r="D55" s="2032" t="s">
        <v>1433</v>
      </c>
      <c r="E55" s="2033"/>
      <c r="F55" s="2033"/>
      <c r="G55" s="2033"/>
      <c r="H55" s="2033"/>
      <c r="I55" s="2033"/>
      <c r="J55" s="2033"/>
      <c r="K55" s="2033"/>
      <c r="L55" s="2034">
        <v>0.02</v>
      </c>
      <c r="M55" s="2034"/>
      <c r="N55" s="2034"/>
      <c r="O55" s="1836">
        <f>ROUND($I$61*L55,0)</f>
        <v>124304808</v>
      </c>
      <c r="P55" s="1899">
        <f>SUM(O55:O55)/I61</f>
        <v>2.0000000012871586E-2</v>
      </c>
      <c r="Q55" s="1058"/>
      <c r="R55" s="1058"/>
      <c r="S55" s="1058"/>
      <c r="T55" s="1058"/>
      <c r="U55" s="1058"/>
      <c r="V55" s="1058"/>
      <c r="W55" s="1058"/>
      <c r="X55" s="1058"/>
      <c r="Y55" s="1058"/>
      <c r="Z55" s="1058"/>
      <c r="AA55" s="1058"/>
    </row>
    <row r="56" spans="1:27" ht="12.75" customHeight="1" outlineLevel="1">
      <c r="A56" s="1057"/>
      <c r="B56" s="1057"/>
      <c r="C56" s="1835">
        <f t="shared" si="4"/>
        <v>3.1049999999999995</v>
      </c>
      <c r="D56" s="2032" t="s">
        <v>567</v>
      </c>
      <c r="E56" s="2033"/>
      <c r="F56" s="2033"/>
      <c r="G56" s="2033"/>
      <c r="H56" s="2033"/>
      <c r="I56" s="2033"/>
      <c r="J56" s="2033"/>
      <c r="K56" s="2033"/>
      <c r="L56" s="2034">
        <v>5.0000000000000001E-3</v>
      </c>
      <c r="M56" s="2033"/>
      <c r="N56" s="2033"/>
      <c r="O56" s="1836">
        <f>ROUND($I$61*L56,0)</f>
        <v>31076202</v>
      </c>
      <c r="P56" s="1899"/>
      <c r="Q56" s="1058"/>
      <c r="R56" s="1058"/>
      <c r="S56" s="1058"/>
      <c r="T56" s="1058"/>
      <c r="U56" s="1058"/>
      <c r="V56" s="1058"/>
      <c r="W56" s="1058"/>
      <c r="X56" s="1058"/>
      <c r="Y56" s="1058"/>
      <c r="Z56" s="1058"/>
      <c r="AA56" s="1058"/>
    </row>
    <row r="57" spans="1:27" ht="12.75" customHeight="1">
      <c r="A57" s="1057"/>
      <c r="B57" s="1057"/>
      <c r="C57" s="1947"/>
      <c r="D57" s="2044" t="s">
        <v>568</v>
      </c>
      <c r="E57" s="2016"/>
      <c r="F57" s="2016"/>
      <c r="G57" s="2016"/>
      <c r="H57" s="2016"/>
      <c r="I57" s="2016"/>
      <c r="J57" s="2016"/>
      <c r="K57" s="2016"/>
      <c r="L57" s="2016"/>
      <c r="M57" s="2016"/>
      <c r="N57" s="2038"/>
      <c r="O57" s="1948">
        <f>SUM(O52:O56)</f>
        <v>538239819</v>
      </c>
      <c r="P57" s="1949">
        <f>ROUND(O57/($F$10+$F$11),5)</f>
        <v>8.6599999999999996E-2</v>
      </c>
      <c r="Q57" s="1058"/>
      <c r="R57" s="1058"/>
      <c r="S57" s="1058"/>
      <c r="T57" s="1058"/>
      <c r="U57" s="1058"/>
      <c r="V57" s="1058"/>
      <c r="W57" s="1058"/>
      <c r="X57" s="1058"/>
      <c r="Y57" s="1058"/>
      <c r="Z57" s="1058"/>
      <c r="AA57" s="1058"/>
    </row>
    <row r="58" spans="1:27" ht="12.75" customHeight="1">
      <c r="A58" s="1057"/>
      <c r="B58" s="1057"/>
      <c r="C58" s="1898"/>
      <c r="D58" s="1950"/>
      <c r="E58" s="1950"/>
      <c r="F58" s="1950"/>
      <c r="G58" s="1950"/>
      <c r="H58" s="1950"/>
      <c r="I58" s="1950"/>
      <c r="J58" s="1950"/>
      <c r="K58" s="1950"/>
      <c r="L58" s="1950"/>
      <c r="M58" s="1950"/>
      <c r="N58" s="1950"/>
      <c r="O58" s="1950"/>
      <c r="P58" s="1899"/>
      <c r="Q58" s="1058"/>
      <c r="R58" s="1058"/>
      <c r="S58" s="1058"/>
      <c r="T58" s="1058"/>
      <c r="U58" s="1058"/>
      <c r="V58" s="1058"/>
      <c r="W58" s="1058"/>
      <c r="X58" s="1058"/>
      <c r="Y58" s="1058"/>
      <c r="Z58" s="1058"/>
      <c r="AA58" s="1058"/>
    </row>
    <row r="59" spans="1:27" ht="12.75" customHeight="1">
      <c r="A59" s="1057"/>
      <c r="B59" s="1057"/>
      <c r="C59" s="1934">
        <f>C50+0.1</f>
        <v>3.2</v>
      </c>
      <c r="D59" s="2045" t="s">
        <v>569</v>
      </c>
      <c r="E59" s="1997"/>
      <c r="F59" s="1997"/>
      <c r="G59" s="1997"/>
      <c r="H59" s="1997"/>
      <c r="I59" s="1997"/>
      <c r="J59" s="1997"/>
      <c r="K59" s="1997"/>
      <c r="L59" s="1997"/>
      <c r="M59" s="1997"/>
      <c r="N59" s="1997"/>
      <c r="O59" s="2029"/>
      <c r="P59" s="1899"/>
      <c r="Q59" s="1058"/>
      <c r="R59" s="1058"/>
      <c r="S59" s="1058"/>
      <c r="T59" s="1058"/>
      <c r="U59" s="1058"/>
      <c r="V59" s="1058"/>
      <c r="W59" s="1058"/>
      <c r="X59" s="1058"/>
      <c r="Y59" s="1058"/>
      <c r="Z59" s="1058"/>
      <c r="AA59" s="1058"/>
    </row>
    <row r="60" spans="1:27" ht="12.75" customHeight="1">
      <c r="A60" s="1061"/>
      <c r="B60" s="1057"/>
      <c r="C60" s="1933" t="s">
        <v>286</v>
      </c>
      <c r="D60" s="2046" t="s">
        <v>287</v>
      </c>
      <c r="E60" s="2047"/>
      <c r="F60" s="2047"/>
      <c r="G60" s="2048"/>
      <c r="H60" s="1951"/>
      <c r="I60" s="2049" t="s">
        <v>570</v>
      </c>
      <c r="J60" s="2029"/>
      <c r="K60" s="1952" t="s">
        <v>571</v>
      </c>
      <c r="L60" s="1933" t="s">
        <v>572</v>
      </c>
      <c r="M60" s="2050" t="s">
        <v>573</v>
      </c>
      <c r="N60" s="2051"/>
      <c r="O60" s="1934" t="s">
        <v>516</v>
      </c>
      <c r="P60" s="1912"/>
      <c r="Q60" s="1082"/>
      <c r="S60" s="1062"/>
      <c r="T60" s="1062"/>
      <c r="U60" s="1062"/>
      <c r="V60" s="1062"/>
      <c r="W60" s="1062"/>
      <c r="X60" s="1062"/>
      <c r="Y60" s="1062"/>
      <c r="Z60" s="1062"/>
      <c r="AA60" s="1062"/>
    </row>
    <row r="61" spans="1:27" ht="12.75" customHeight="1" outlineLevel="1">
      <c r="A61" s="1057"/>
      <c r="B61" s="1057"/>
      <c r="C61" s="1928">
        <f>C59+0.001</f>
        <v>3.2010000000000001</v>
      </c>
      <c r="D61" s="2052" t="s">
        <v>574</v>
      </c>
      <c r="E61" s="2052"/>
      <c r="F61" s="2061" t="s">
        <v>575</v>
      </c>
      <c r="G61" s="2062"/>
      <c r="H61" s="1953"/>
      <c r="I61" s="2053">
        <f>+F10</f>
        <v>6215240396</v>
      </c>
      <c r="J61" s="2029"/>
      <c r="K61" s="1954">
        <v>0.2</v>
      </c>
      <c r="L61" s="1955">
        <v>23</v>
      </c>
      <c r="M61" s="2054">
        <v>2E-3</v>
      </c>
      <c r="N61" s="2055"/>
      <c r="O61" s="1956">
        <f>ROUND((((((I61*K61)*M61)/12)*L61)+2500)*1.19,0)</f>
        <v>5673346</v>
      </c>
      <c r="P61" s="1899"/>
      <c r="Q61" s="1083"/>
      <c r="S61" s="1058"/>
      <c r="T61" s="1058"/>
      <c r="U61" s="1058"/>
      <c r="V61" s="1058"/>
      <c r="W61" s="1058"/>
      <c r="X61" s="1058"/>
      <c r="Y61" s="1058"/>
      <c r="Z61" s="1058"/>
      <c r="AA61" s="1058"/>
    </row>
    <row r="62" spans="1:27" ht="12.75" customHeight="1" outlineLevel="1">
      <c r="A62" s="1057"/>
      <c r="B62" s="1057"/>
      <c r="C62" s="1928">
        <f>C61+0.001</f>
        <v>3.202</v>
      </c>
      <c r="D62" s="2057" t="s">
        <v>7132</v>
      </c>
      <c r="E62" s="2058"/>
      <c r="F62" s="2063"/>
      <c r="G62" s="2064"/>
      <c r="H62" s="1953"/>
      <c r="I62" s="2059">
        <f>I61*0.2</f>
        <v>1243048079.2</v>
      </c>
      <c r="J62" s="2060"/>
      <c r="K62" s="1954">
        <v>1</v>
      </c>
      <c r="L62" s="1955">
        <f>SUM(F13:F14)+6</f>
        <v>17</v>
      </c>
      <c r="M62" s="2054">
        <v>2E-3</v>
      </c>
      <c r="N62" s="2055"/>
      <c r="O62" s="1956">
        <f>ROUND((((((I62*K62)*M62)/12)*L62)+2500)*1.19,0)</f>
        <v>4194119</v>
      </c>
      <c r="P62" s="1899"/>
      <c r="Q62" s="1083"/>
      <c r="S62" s="1058"/>
      <c r="T62" s="1058"/>
      <c r="U62" s="1058"/>
      <c r="V62" s="1058"/>
      <c r="W62" s="1058"/>
      <c r="X62" s="1058"/>
      <c r="Y62" s="1058"/>
      <c r="Z62" s="1058"/>
      <c r="AA62" s="1058"/>
    </row>
    <row r="63" spans="1:27" ht="12.75" customHeight="1" outlineLevel="1">
      <c r="A63" s="1057"/>
      <c r="B63" s="1057"/>
      <c r="C63" s="1928">
        <f>C62+0.001</f>
        <v>3.2029999999999998</v>
      </c>
      <c r="D63" s="2052" t="s">
        <v>577</v>
      </c>
      <c r="E63" s="2052"/>
      <c r="F63" s="2063"/>
      <c r="G63" s="2064"/>
      <c r="H63" s="1953"/>
      <c r="I63" s="2053">
        <f>$I$61</f>
        <v>6215240396</v>
      </c>
      <c r="J63" s="2029"/>
      <c r="K63" s="1954">
        <v>0.15</v>
      </c>
      <c r="L63" s="1955">
        <v>47</v>
      </c>
      <c r="M63" s="2054">
        <v>2E-3</v>
      </c>
      <c r="N63" s="2055"/>
      <c r="O63" s="1956">
        <f>ROUND((((((I63*K63)*M63)/12)*L63)+2500)*1.19,0)</f>
        <v>8693435</v>
      </c>
      <c r="P63" s="1899"/>
      <c r="Q63" s="1083"/>
      <c r="S63" s="1058"/>
      <c r="T63" s="1058"/>
      <c r="U63" s="1058"/>
      <c r="V63" s="1058"/>
      <c r="W63" s="1058"/>
      <c r="X63" s="1058"/>
      <c r="Y63" s="1058"/>
      <c r="Z63" s="1058"/>
      <c r="AA63" s="1058"/>
    </row>
    <row r="64" spans="1:27" ht="12.75" outlineLevel="1">
      <c r="A64" s="1057"/>
      <c r="B64" s="1057"/>
      <c r="C64" s="1928">
        <f t="shared" ref="C64:C66" si="5">C63+0.001</f>
        <v>3.2039999999999997</v>
      </c>
      <c r="D64" s="2052" t="s">
        <v>578</v>
      </c>
      <c r="E64" s="2052"/>
      <c r="F64" s="2063"/>
      <c r="G64" s="2064"/>
      <c r="H64" s="1953"/>
      <c r="I64" s="2053">
        <f>+I61</f>
        <v>6215240396</v>
      </c>
      <c r="J64" s="2029"/>
      <c r="K64" s="1954">
        <v>0.2</v>
      </c>
      <c r="L64" s="1955">
        <v>60</v>
      </c>
      <c r="M64" s="2054">
        <v>2E-3</v>
      </c>
      <c r="N64" s="2055"/>
      <c r="O64" s="1956">
        <f>ROUND((((((I64*K64)*M64)/12)*L64)+2500)*1.19,0)</f>
        <v>14795247</v>
      </c>
      <c r="P64" s="1899"/>
      <c r="Q64" s="1084"/>
      <c r="S64" s="1058"/>
      <c r="T64" s="1058"/>
      <c r="U64" s="1058"/>
      <c r="V64" s="1058"/>
      <c r="W64" s="1058"/>
      <c r="X64" s="1058"/>
      <c r="Y64" s="1058"/>
      <c r="Z64" s="1058"/>
      <c r="AA64" s="1058"/>
    </row>
    <row r="65" spans="1:27" ht="12.75" outlineLevel="1">
      <c r="A65" s="1057"/>
      <c r="B65" s="1057"/>
      <c r="C65" s="1928">
        <f t="shared" si="5"/>
        <v>3.2049999999999996</v>
      </c>
      <c r="D65" s="2057" t="s">
        <v>7133</v>
      </c>
      <c r="E65" s="2058"/>
      <c r="F65" s="2065"/>
      <c r="G65" s="2066"/>
      <c r="H65" s="1953"/>
      <c r="I65" s="2053">
        <f>+I63</f>
        <v>6215240396</v>
      </c>
      <c r="J65" s="2029"/>
      <c r="K65" s="1954">
        <v>0.2</v>
      </c>
      <c r="L65" s="1955">
        <v>60</v>
      </c>
      <c r="M65" s="2054">
        <v>2E-3</v>
      </c>
      <c r="N65" s="2055"/>
      <c r="O65" s="1956">
        <f>ROUND((((((I65*K65)*M65)/12)*L65)+2500)*1.19,0)</f>
        <v>14795247</v>
      </c>
      <c r="P65" s="1899"/>
      <c r="Q65" s="1084"/>
      <c r="S65" s="1058"/>
      <c r="T65" s="1058"/>
      <c r="U65" s="1058"/>
      <c r="V65" s="1058"/>
      <c r="W65" s="1058"/>
      <c r="X65" s="1058"/>
      <c r="Y65" s="1058"/>
      <c r="Z65" s="1058"/>
      <c r="AA65" s="1058"/>
    </row>
    <row r="66" spans="1:27" ht="24.75" customHeight="1" outlineLevel="1">
      <c r="A66" s="1057"/>
      <c r="B66" s="1057"/>
      <c r="C66" s="1928">
        <f t="shared" si="5"/>
        <v>3.2059999999999995</v>
      </c>
      <c r="D66" s="2052" t="s">
        <v>1434</v>
      </c>
      <c r="E66" s="2052"/>
      <c r="F66" s="2056" t="s">
        <v>580</v>
      </c>
      <c r="G66" s="2056"/>
      <c r="H66" s="1953"/>
      <c r="I66" s="2053">
        <f>I61</f>
        <v>6215240396</v>
      </c>
      <c r="J66" s="2029"/>
      <c r="K66" s="1954" t="s">
        <v>7134</v>
      </c>
      <c r="L66" s="1955">
        <v>10</v>
      </c>
      <c r="M66" s="2054">
        <v>3.0000000000000001E-3</v>
      </c>
      <c r="N66" s="2055"/>
      <c r="O66" s="1956">
        <f>ROUND((((((I66)*M66)/12)*L66)+2500)*1.19,0)</f>
        <v>18493315</v>
      </c>
      <c r="P66" s="1899"/>
      <c r="Q66" s="1083">
        <f>200*TABLAS!J72</f>
        <v>4400000000</v>
      </c>
      <c r="R66" s="1058"/>
      <c r="S66" s="1058"/>
      <c r="T66" s="1058"/>
      <c r="U66" s="1058"/>
      <c r="V66" s="1058"/>
      <c r="W66" s="1058"/>
      <c r="X66" s="1058"/>
      <c r="Y66" s="1058"/>
      <c r="Z66" s="1058"/>
      <c r="AA66" s="1058"/>
    </row>
    <row r="67" spans="1:27" ht="12.75" customHeight="1">
      <c r="A67" s="1057"/>
      <c r="B67" s="1057"/>
      <c r="C67" s="1898"/>
      <c r="D67" s="2044" t="s">
        <v>584</v>
      </c>
      <c r="E67" s="2016"/>
      <c r="F67" s="2016"/>
      <c r="G67" s="2016"/>
      <c r="H67" s="2016"/>
      <c r="I67" s="1997"/>
      <c r="J67" s="1997"/>
      <c r="K67" s="1997"/>
      <c r="L67" s="1997"/>
      <c r="M67" s="1997"/>
      <c r="N67" s="2029"/>
      <c r="O67" s="1957">
        <f>SUM(O61:O66)</f>
        <v>66644709</v>
      </c>
      <c r="P67" s="1899">
        <f>ROUND(O67/($F$10+$F$11),5)</f>
        <v>1.072E-2</v>
      </c>
      <c r="Q67" s="1083"/>
      <c r="R67" s="1058"/>
      <c r="S67" s="1058"/>
      <c r="T67" s="1058"/>
      <c r="U67" s="1058"/>
      <c r="V67" s="1058"/>
      <c r="W67" s="1058"/>
      <c r="X67" s="1058"/>
      <c r="Y67" s="1058"/>
      <c r="Z67" s="1058"/>
      <c r="AA67" s="1058"/>
    </row>
    <row r="68" spans="1:27" ht="12.75" customHeight="1">
      <c r="A68" s="1057"/>
      <c r="B68" s="1057"/>
      <c r="C68" s="1898"/>
      <c r="D68" s="2078"/>
      <c r="E68" s="1988"/>
      <c r="F68" s="1988"/>
      <c r="G68" s="1988"/>
      <c r="H68" s="1988"/>
      <c r="I68" s="1988"/>
      <c r="J68" s="1988"/>
      <c r="K68" s="1988"/>
      <c r="L68" s="1988"/>
      <c r="M68" s="1988"/>
      <c r="N68" s="1988"/>
      <c r="O68" s="1988"/>
      <c r="P68" s="1899"/>
      <c r="Q68" s="1058"/>
      <c r="R68" s="1058"/>
      <c r="S68" s="1058"/>
      <c r="T68" s="1058"/>
      <c r="U68" s="1058"/>
      <c r="V68" s="1058"/>
      <c r="W68" s="1058"/>
      <c r="X68" s="1058"/>
      <c r="Y68" s="1058"/>
      <c r="Z68" s="1058"/>
      <c r="AA68" s="1058"/>
    </row>
    <row r="69" spans="1:27" ht="13.5" customHeight="1">
      <c r="A69" s="1057"/>
      <c r="B69" s="1057"/>
      <c r="C69" s="1898"/>
      <c r="D69" s="2079" t="s">
        <v>585</v>
      </c>
      <c r="E69" s="1997"/>
      <c r="F69" s="1997"/>
      <c r="G69" s="1997"/>
      <c r="H69" s="1997"/>
      <c r="I69" s="1997"/>
      <c r="J69" s="1997"/>
      <c r="K69" s="1997"/>
      <c r="L69" s="1997"/>
      <c r="M69" s="1997"/>
      <c r="N69" s="2029"/>
      <c r="O69" s="1957">
        <f>ROUND(O57+O67,0)</f>
        <v>604884528</v>
      </c>
      <c r="P69" s="1958"/>
      <c r="Q69" s="1058"/>
      <c r="R69" s="1058"/>
      <c r="S69" s="1058"/>
      <c r="T69" s="1058"/>
      <c r="U69" s="1058"/>
      <c r="V69" s="1058"/>
      <c r="W69" s="1058"/>
      <c r="X69" s="1058"/>
      <c r="Y69" s="1058"/>
      <c r="Z69" s="1058"/>
      <c r="AA69" s="1058"/>
    </row>
    <row r="70" spans="1:27" ht="13.5" customHeight="1">
      <c r="A70" s="1057"/>
      <c r="B70" s="1057"/>
      <c r="C70" s="1898"/>
      <c r="D70" s="2072" t="s">
        <v>586</v>
      </c>
      <c r="E70" s="1997"/>
      <c r="F70" s="1997"/>
      <c r="G70" s="1997"/>
      <c r="H70" s="1997"/>
      <c r="I70" s="1997"/>
      <c r="J70" s="1997"/>
      <c r="K70" s="1997"/>
      <c r="L70" s="1997"/>
      <c r="M70" s="1997"/>
      <c r="N70" s="2029"/>
      <c r="O70" s="1959">
        <f>ROUND(O69/($F$10+$F$11),5)</f>
        <v>9.7320000000000004E-2</v>
      </c>
      <c r="P70" s="1899">
        <f>P67+'[3]AIU AMB'!M33+'[3]AIU DCyCE'!M31+'[3]AIU PMT'!M31</f>
        <v>2.0449999999999999E-2</v>
      </c>
      <c r="Q70" s="1058"/>
      <c r="R70" s="1058"/>
      <c r="S70" s="1058"/>
      <c r="T70" s="1058"/>
      <c r="U70" s="1058"/>
      <c r="V70" s="1058"/>
      <c r="W70" s="1058"/>
      <c r="X70" s="1058"/>
      <c r="Y70" s="1058"/>
      <c r="Z70" s="1058"/>
      <c r="AA70" s="1058"/>
    </row>
    <row r="71" spans="1:27" ht="12.75" customHeight="1">
      <c r="A71" s="1057"/>
      <c r="B71" s="1057"/>
      <c r="C71" s="1898"/>
      <c r="D71" s="1960"/>
      <c r="E71" s="1960"/>
      <c r="F71" s="1960"/>
      <c r="G71" s="1960"/>
      <c r="H71" s="1960"/>
      <c r="I71" s="1960"/>
      <c r="J71" s="1960"/>
      <c r="K71" s="1960"/>
      <c r="L71" s="1960"/>
      <c r="M71" s="1960"/>
      <c r="N71" s="1960"/>
      <c r="O71" s="1960"/>
      <c r="P71" s="1899"/>
      <c r="Q71" s="1058"/>
      <c r="R71" s="1058"/>
      <c r="S71" s="1058"/>
      <c r="T71" s="1058"/>
      <c r="U71" s="1058"/>
      <c r="V71" s="1058"/>
      <c r="W71" s="1058"/>
      <c r="X71" s="1058"/>
      <c r="Y71" s="1058"/>
      <c r="Z71" s="1058"/>
      <c r="AA71" s="1058"/>
    </row>
    <row r="72" spans="1:27" ht="12.75" customHeight="1">
      <c r="A72" s="1057"/>
      <c r="B72" s="1057"/>
      <c r="C72" s="1898"/>
      <c r="D72" s="2072" t="s">
        <v>587</v>
      </c>
      <c r="E72" s="2073"/>
      <c r="F72" s="2073"/>
      <c r="G72" s="2073"/>
      <c r="H72" s="2073"/>
      <c r="I72" s="2073"/>
      <c r="J72" s="2073"/>
      <c r="K72" s="2073"/>
      <c r="L72" s="2073"/>
      <c r="M72" s="2073"/>
      <c r="N72" s="2074"/>
      <c r="O72" s="1961">
        <f>+O47+O70</f>
        <v>0.21689</v>
      </c>
      <c r="P72" s="1899"/>
      <c r="Q72" s="1058"/>
      <c r="R72" s="1058"/>
      <c r="S72" s="1058"/>
      <c r="T72" s="1058"/>
      <c r="U72" s="1058"/>
      <c r="V72" s="1058"/>
      <c r="W72" s="1058"/>
      <c r="X72" s="1058"/>
      <c r="Y72" s="1058"/>
      <c r="Z72" s="1058"/>
      <c r="AA72" s="1058"/>
    </row>
    <row r="73" spans="1:27" ht="12.75" customHeight="1">
      <c r="A73" s="1061"/>
      <c r="B73" s="1061"/>
      <c r="C73" s="1962"/>
      <c r="D73" s="2072" t="s">
        <v>588</v>
      </c>
      <c r="E73" s="2073"/>
      <c r="F73" s="2073"/>
      <c r="G73" s="2073"/>
      <c r="H73" s="2073"/>
      <c r="I73" s="2073"/>
      <c r="J73" s="2073"/>
      <c r="K73" s="2073"/>
      <c r="L73" s="2073"/>
      <c r="M73" s="2073"/>
      <c r="N73" s="2074"/>
      <c r="O73" s="1961">
        <v>0.01</v>
      </c>
      <c r="P73" s="1912"/>
      <c r="Q73" s="1062"/>
      <c r="R73" s="1062"/>
      <c r="S73" s="1062"/>
      <c r="T73" s="1062"/>
      <c r="U73" s="1062"/>
      <c r="V73" s="1062"/>
      <c r="W73" s="1062"/>
      <c r="X73" s="1062"/>
      <c r="Y73" s="1062"/>
      <c r="Z73" s="1062"/>
      <c r="AA73" s="1062"/>
    </row>
    <row r="74" spans="1:27" ht="12.75" customHeight="1">
      <c r="A74" s="1061"/>
      <c r="B74" s="1061"/>
      <c r="C74" s="1962"/>
      <c r="D74" s="2072" t="s">
        <v>589</v>
      </c>
      <c r="E74" s="2073"/>
      <c r="F74" s="2073"/>
      <c r="G74" s="2073"/>
      <c r="H74" s="2073"/>
      <c r="I74" s="2073"/>
      <c r="J74" s="2073"/>
      <c r="K74" s="2073"/>
      <c r="L74" s="2073"/>
      <c r="M74" s="2073"/>
      <c r="N74" s="2074"/>
      <c r="O74" s="1961">
        <v>0.06</v>
      </c>
      <c r="P74" s="1912"/>
      <c r="Q74" s="1088" t="s">
        <v>581</v>
      </c>
      <c r="R74" s="1062"/>
      <c r="S74" s="1062"/>
      <c r="T74" s="1062"/>
      <c r="U74" s="1062"/>
      <c r="V74" s="1062"/>
      <c r="W74" s="1062"/>
      <c r="X74" s="1062"/>
      <c r="Y74" s="1062"/>
      <c r="Z74" s="1062"/>
      <c r="AA74" s="1062"/>
    </row>
    <row r="75" spans="1:27" ht="12.75" customHeight="1">
      <c r="A75" s="1057"/>
      <c r="B75" s="1057"/>
      <c r="C75" s="1057"/>
      <c r="D75" s="1086"/>
      <c r="E75" s="1086"/>
      <c r="F75" s="1086"/>
      <c r="G75" s="1086"/>
      <c r="H75" s="1086"/>
      <c r="I75" s="1086"/>
      <c r="J75" s="1086"/>
      <c r="K75" s="1086"/>
      <c r="L75" s="1086"/>
      <c r="M75" s="1086"/>
      <c r="N75" s="1086"/>
      <c r="O75" s="1086"/>
      <c r="P75" s="1101"/>
      <c r="Q75" s="1058"/>
      <c r="R75" s="1058"/>
      <c r="S75" s="1058"/>
      <c r="T75" s="1058"/>
      <c r="U75" s="1058"/>
      <c r="V75" s="1058"/>
      <c r="W75" s="1058"/>
      <c r="X75" s="1058"/>
      <c r="Y75" s="1058"/>
      <c r="Z75" s="1058"/>
      <c r="AA75" s="1058"/>
    </row>
    <row r="76" spans="1:27" ht="17.25" customHeight="1">
      <c r="A76" s="1057"/>
      <c r="B76" s="1057"/>
      <c r="C76" s="1057"/>
      <c r="D76" s="2075" t="s">
        <v>590</v>
      </c>
      <c r="E76" s="2076"/>
      <c r="F76" s="2076"/>
      <c r="G76" s="2076"/>
      <c r="H76" s="2076"/>
      <c r="I76" s="2076"/>
      <c r="J76" s="2076"/>
      <c r="K76" s="2076"/>
      <c r="L76" s="2076"/>
      <c r="M76" s="2076"/>
      <c r="N76" s="2077"/>
      <c r="O76" s="1087">
        <f>SUM(O72:O74)</f>
        <v>0.28688999999999998</v>
      </c>
      <c r="P76" s="1106">
        <v>0.43505000000000005</v>
      </c>
      <c r="Q76" s="1089"/>
      <c r="R76" s="1058"/>
      <c r="S76" s="1058"/>
      <c r="T76" s="1058"/>
      <c r="U76" s="1058"/>
      <c r="V76" s="1058"/>
      <c r="W76" s="1058"/>
      <c r="X76" s="1058"/>
      <c r="Y76" s="1058"/>
      <c r="Z76" s="1058"/>
      <c r="AA76" s="1058"/>
    </row>
    <row r="77" spans="1:27" ht="12.75" customHeight="1">
      <c r="A77" s="1057"/>
      <c r="B77" s="1057"/>
      <c r="C77" s="1057"/>
      <c r="D77" s="1058"/>
      <c r="E77" s="1058"/>
      <c r="F77" s="1058"/>
      <c r="G77" s="1058"/>
      <c r="H77" s="1058"/>
      <c r="I77" s="1058"/>
      <c r="J77" s="1058"/>
      <c r="K77" s="1058"/>
      <c r="L77" s="1058"/>
      <c r="M77" s="1058"/>
      <c r="N77" s="1058"/>
      <c r="O77" s="1090">
        <f>+O46+O57+O67</f>
        <v>1348027376</v>
      </c>
      <c r="P77" s="1107"/>
      <c r="Q77" s="1058"/>
      <c r="R77" s="1058"/>
      <c r="S77" s="1058"/>
      <c r="T77" s="1058"/>
      <c r="U77" s="1058"/>
      <c r="V77" s="1058"/>
      <c r="W77" s="1058"/>
      <c r="X77" s="1058"/>
      <c r="Y77" s="1058"/>
      <c r="Z77" s="1058"/>
      <c r="AA77" s="1058"/>
    </row>
    <row r="78" spans="1:27" ht="12.75" customHeight="1">
      <c r="A78" s="1057"/>
      <c r="B78" s="1057"/>
      <c r="C78" s="1057"/>
      <c r="D78" s="1058"/>
      <c r="E78" s="1058"/>
      <c r="F78" s="1058"/>
      <c r="G78" s="1058"/>
      <c r="H78" s="1058"/>
      <c r="I78" s="1058"/>
      <c r="J78" s="1058"/>
      <c r="K78" s="1058"/>
      <c r="L78" s="1058"/>
      <c r="M78" s="1058"/>
      <c r="N78" s="1058"/>
      <c r="O78" s="1058"/>
      <c r="P78" s="1107"/>
      <c r="Q78" s="1058"/>
      <c r="R78" s="1058"/>
      <c r="S78" s="1058"/>
      <c r="T78" s="1058"/>
      <c r="U78" s="1058"/>
      <c r="V78" s="1058"/>
      <c r="W78" s="1058"/>
      <c r="X78" s="1058"/>
      <c r="Y78" s="1058"/>
      <c r="Z78" s="1058"/>
      <c r="AA78" s="1058"/>
    </row>
    <row r="79" spans="1:27" ht="12.75" customHeight="1">
      <c r="A79" s="1057"/>
      <c r="B79" s="1057"/>
      <c r="C79" s="1057"/>
      <c r="D79" s="1058"/>
      <c r="E79" s="1058"/>
      <c r="F79" s="1058"/>
      <c r="G79" s="1058"/>
      <c r="H79" s="1058"/>
      <c r="I79" s="1058"/>
      <c r="J79" s="1058"/>
      <c r="K79" s="1058"/>
      <c r="L79" s="1058"/>
      <c r="M79" s="1058"/>
      <c r="N79" s="1058"/>
      <c r="O79" s="1090"/>
      <c r="P79" s="1101"/>
      <c r="Q79" s="1058"/>
      <c r="R79" s="1058"/>
      <c r="S79" s="1058"/>
      <c r="T79" s="1058"/>
      <c r="U79" s="1058"/>
      <c r="V79" s="1058"/>
      <c r="W79" s="1058"/>
      <c r="X79" s="1058"/>
      <c r="Y79" s="1058"/>
      <c r="Z79" s="1058"/>
      <c r="AA79" s="1058"/>
    </row>
    <row r="80" spans="1:27" ht="12.75" customHeight="1">
      <c r="A80" s="1057"/>
      <c r="B80" s="1057"/>
      <c r="C80" s="1057"/>
      <c r="D80" s="1058"/>
      <c r="E80" s="2070"/>
      <c r="F80" s="2040"/>
      <c r="G80" s="1058"/>
      <c r="H80" s="1058"/>
      <c r="I80" s="1058"/>
      <c r="J80" s="1058"/>
      <c r="K80" s="2070"/>
      <c r="L80" s="2040"/>
      <c r="M80" s="2070"/>
      <c r="N80" s="2040"/>
      <c r="O80" s="1058"/>
      <c r="P80" s="1107"/>
      <c r="Q80" s="1058"/>
      <c r="R80" s="1058"/>
      <c r="S80" s="1058"/>
      <c r="T80" s="1058"/>
      <c r="U80" s="1058"/>
      <c r="V80" s="1058"/>
      <c r="W80" s="1058"/>
      <c r="X80" s="1058"/>
      <c r="Y80" s="1058"/>
      <c r="Z80" s="1058"/>
      <c r="AA80" s="1058"/>
    </row>
    <row r="81" spans="1:27" ht="12.75" customHeight="1">
      <c r="A81" s="1057"/>
      <c r="B81" s="1057"/>
      <c r="C81" s="1057"/>
      <c r="D81" s="1058"/>
      <c r="E81" s="1058"/>
      <c r="F81" s="1058"/>
      <c r="G81" s="1058"/>
      <c r="H81" s="1058"/>
      <c r="I81" s="1058"/>
      <c r="J81" s="1058"/>
      <c r="K81" s="1091"/>
      <c r="L81" s="1091"/>
      <c r="M81" s="1092"/>
      <c r="N81" s="1058"/>
      <c r="O81" s="1058"/>
      <c r="P81" s="1101"/>
      <c r="Q81" s="1058"/>
      <c r="R81" s="1058"/>
      <c r="S81" s="1058"/>
      <c r="T81" s="1058"/>
      <c r="U81" s="1058"/>
      <c r="V81" s="1058"/>
      <c r="W81" s="1058"/>
      <c r="X81" s="1058"/>
      <c r="Y81" s="1058"/>
      <c r="Z81" s="1058"/>
      <c r="AA81" s="1058"/>
    </row>
    <row r="82" spans="1:27" ht="12.75" customHeight="1">
      <c r="A82" s="1057"/>
      <c r="B82" s="1057"/>
      <c r="C82" s="1057"/>
      <c r="D82" s="1058"/>
      <c r="E82" s="2071"/>
      <c r="F82" s="2040"/>
      <c r="G82" s="1093"/>
      <c r="H82" s="1093"/>
      <c r="I82" s="1058"/>
      <c r="J82" s="1058"/>
      <c r="K82" s="1091"/>
      <c r="L82" s="1091"/>
      <c r="M82" s="1094"/>
      <c r="N82" s="1058"/>
      <c r="O82" s="1058"/>
      <c r="P82" s="1101"/>
      <c r="Q82" s="1058"/>
      <c r="R82" s="1058"/>
      <c r="S82" s="1058"/>
      <c r="T82" s="1058"/>
      <c r="U82" s="1058"/>
      <c r="V82" s="1058"/>
      <c r="W82" s="1058"/>
      <c r="X82" s="1058"/>
      <c r="Y82" s="1058"/>
      <c r="Z82" s="1058"/>
      <c r="AA82" s="1058"/>
    </row>
    <row r="83" spans="1:27" ht="12.75" customHeight="1">
      <c r="A83" s="1057"/>
      <c r="B83" s="1057"/>
      <c r="C83" s="1057"/>
      <c r="D83" s="1058"/>
      <c r="E83" s="2071"/>
      <c r="F83" s="2040"/>
      <c r="G83" s="1058"/>
      <c r="H83" s="1058"/>
      <c r="I83" s="1058"/>
      <c r="J83" s="1058"/>
      <c r="K83" s="1058"/>
      <c r="L83" s="1058"/>
      <c r="M83" s="1058"/>
      <c r="N83" s="1095"/>
      <c r="O83" s="1095"/>
      <c r="P83" s="1101"/>
      <c r="Q83" s="1058"/>
      <c r="R83" s="1058"/>
      <c r="S83" s="1058"/>
      <c r="T83" s="1058"/>
      <c r="U83" s="1058"/>
      <c r="V83" s="1058"/>
      <c r="W83" s="1058"/>
      <c r="X83" s="1058"/>
      <c r="Y83" s="1058"/>
      <c r="Z83" s="1058"/>
      <c r="AA83" s="1058"/>
    </row>
    <row r="84" spans="1:27" ht="12.75" customHeight="1">
      <c r="A84" s="1057"/>
      <c r="B84" s="1057"/>
      <c r="C84" s="1057"/>
      <c r="D84" s="1058"/>
      <c r="E84" s="1058"/>
      <c r="F84" s="1058"/>
      <c r="G84" s="1058"/>
      <c r="H84" s="1058"/>
      <c r="I84" s="1058"/>
      <c r="J84" s="1058"/>
      <c r="K84" s="1058"/>
      <c r="L84" s="1058"/>
      <c r="M84" s="1078"/>
      <c r="N84" s="1096"/>
      <c r="O84" s="1095"/>
      <c r="P84" s="1101"/>
      <c r="Q84" s="1058"/>
      <c r="R84" s="1058"/>
      <c r="S84" s="1058"/>
      <c r="T84" s="1058"/>
      <c r="U84" s="1058"/>
      <c r="V84" s="1058"/>
      <c r="W84" s="1058"/>
      <c r="X84" s="1058"/>
      <c r="Y84" s="1058"/>
      <c r="Z84" s="1058"/>
      <c r="AA84" s="1058"/>
    </row>
    <row r="85" spans="1:27" ht="12.75" customHeight="1">
      <c r="A85" s="1057"/>
      <c r="B85" s="1057"/>
      <c r="C85" s="1057"/>
      <c r="D85" s="1058"/>
      <c r="E85" s="2070"/>
      <c r="F85" s="2040"/>
      <c r="G85" s="1058"/>
      <c r="H85" s="1058"/>
      <c r="I85" s="1058"/>
      <c r="J85" s="1058"/>
      <c r="K85" s="1058"/>
      <c r="L85" s="1058"/>
      <c r="M85" s="1078"/>
      <c r="N85" s="1096"/>
      <c r="O85" s="1095"/>
      <c r="P85" s="1101"/>
      <c r="Q85" s="1058"/>
      <c r="R85" s="1058"/>
      <c r="S85" s="1058"/>
      <c r="T85" s="1058"/>
      <c r="U85" s="1058"/>
      <c r="V85" s="1058"/>
      <c r="W85" s="1058"/>
      <c r="X85" s="1058"/>
      <c r="Y85" s="1058"/>
      <c r="Z85" s="1058"/>
      <c r="AA85" s="1058"/>
    </row>
    <row r="86" spans="1:27" ht="12.75" customHeight="1">
      <c r="A86" s="1057"/>
      <c r="B86" s="1057"/>
      <c r="C86" s="1057"/>
      <c r="D86" s="1058"/>
      <c r="E86" s="1058"/>
      <c r="F86" s="1058"/>
      <c r="G86" s="1058"/>
      <c r="H86" s="1058"/>
      <c r="I86" s="1058"/>
      <c r="J86" s="1058"/>
      <c r="K86" s="1088"/>
      <c r="L86" s="1062"/>
      <c r="M86" s="1097"/>
      <c r="N86" s="1098"/>
      <c r="O86" s="1095"/>
      <c r="P86" s="1101"/>
      <c r="Q86" s="1058"/>
      <c r="R86" s="1058"/>
      <c r="S86" s="1058"/>
      <c r="T86" s="1058"/>
      <c r="U86" s="1058"/>
      <c r="V86" s="1058"/>
      <c r="W86" s="1058"/>
      <c r="X86" s="1058"/>
      <c r="Y86" s="1058"/>
      <c r="Z86" s="1058"/>
      <c r="AA86" s="1058"/>
    </row>
    <row r="87" spans="1:27" ht="12.75" customHeight="1">
      <c r="A87" s="1057"/>
      <c r="B87" s="1057"/>
      <c r="C87" s="1057"/>
      <c r="D87" s="1058"/>
      <c r="E87" s="2070"/>
      <c r="F87" s="2040"/>
      <c r="G87" s="1058"/>
      <c r="H87" s="1058"/>
      <c r="I87" s="1058"/>
      <c r="J87" s="1058"/>
      <c r="K87" s="1058"/>
      <c r="L87" s="1078"/>
      <c r="M87" s="1097"/>
      <c r="N87" s="1098"/>
      <c r="O87" s="1058"/>
      <c r="P87" s="1101"/>
      <c r="Q87" s="1058"/>
      <c r="R87" s="1058"/>
      <c r="S87" s="1058"/>
      <c r="T87" s="1058"/>
      <c r="U87" s="1058"/>
      <c r="V87" s="1058"/>
      <c r="W87" s="1058"/>
      <c r="X87" s="1058"/>
      <c r="Y87" s="1058"/>
      <c r="Z87" s="1058"/>
      <c r="AA87" s="1058"/>
    </row>
    <row r="88" spans="1:27" ht="12.75" customHeight="1">
      <c r="A88" s="1057"/>
      <c r="B88" s="1057"/>
      <c r="C88" s="1057"/>
      <c r="D88" s="1058"/>
      <c r="E88" s="2070"/>
      <c r="F88" s="2040"/>
      <c r="G88" s="1058"/>
      <c r="H88" s="1058"/>
      <c r="I88" s="1058"/>
      <c r="J88" s="1058"/>
      <c r="K88" s="1058"/>
      <c r="L88" s="1058"/>
      <c r="M88" s="1097"/>
      <c r="N88" s="1058"/>
      <c r="O88" s="1058"/>
      <c r="P88" s="1101"/>
      <c r="Q88" s="1058"/>
      <c r="R88" s="1058"/>
      <c r="S88" s="1058"/>
      <c r="T88" s="1058"/>
      <c r="U88" s="1058"/>
      <c r="V88" s="1058"/>
      <c r="W88" s="1058"/>
      <c r="X88" s="1058"/>
      <c r="Y88" s="1058"/>
      <c r="Z88" s="1058"/>
      <c r="AA88" s="1058"/>
    </row>
    <row r="89" spans="1:27" ht="12.75" customHeight="1">
      <c r="A89" s="1057"/>
      <c r="B89" s="1057"/>
      <c r="C89" s="1057"/>
      <c r="D89" s="1058"/>
      <c r="E89" s="2070"/>
      <c r="F89" s="2040"/>
      <c r="G89" s="1058"/>
      <c r="H89" s="1058"/>
      <c r="I89" s="1058"/>
      <c r="J89" s="1058"/>
      <c r="K89" s="1058"/>
      <c r="L89" s="1058"/>
      <c r="M89" s="1092"/>
      <c r="N89" s="1058"/>
      <c r="O89" s="1058"/>
      <c r="P89" s="1101"/>
      <c r="Q89" s="1058"/>
      <c r="R89" s="1058"/>
      <c r="S89" s="1058"/>
      <c r="T89" s="1058"/>
      <c r="U89" s="1058"/>
      <c r="V89" s="1058"/>
      <c r="W89" s="1058"/>
      <c r="X89" s="1058"/>
      <c r="Y89" s="1058"/>
      <c r="Z89" s="1058"/>
      <c r="AA89" s="1058"/>
    </row>
    <row r="90" spans="1:27" ht="12.75" customHeight="1">
      <c r="A90" s="1057"/>
      <c r="B90" s="1057"/>
      <c r="C90" s="1057"/>
      <c r="D90" s="1058"/>
      <c r="E90" s="1058"/>
      <c r="F90" s="1058"/>
      <c r="G90" s="1058"/>
      <c r="H90" s="1058"/>
      <c r="I90" s="1058"/>
      <c r="J90" s="1058"/>
      <c r="K90" s="1058"/>
      <c r="L90" s="1058"/>
      <c r="M90" s="1097"/>
      <c r="N90" s="1058"/>
      <c r="O90" s="1058"/>
      <c r="P90" s="1101"/>
      <c r="Q90" s="1058"/>
      <c r="R90" s="1058"/>
      <c r="S90" s="1058"/>
      <c r="T90" s="1058"/>
      <c r="U90" s="1058"/>
      <c r="V90" s="1058"/>
      <c r="W90" s="1058"/>
      <c r="X90" s="1058"/>
      <c r="Y90" s="1058"/>
      <c r="Z90" s="1058"/>
      <c r="AA90" s="1058"/>
    </row>
    <row r="91" spans="1:27" ht="12.75" customHeight="1">
      <c r="A91" s="1057"/>
      <c r="B91" s="1057"/>
      <c r="C91" s="1057"/>
      <c r="D91" s="1058"/>
      <c r="E91" s="2070"/>
      <c r="F91" s="2040"/>
      <c r="G91" s="1058"/>
      <c r="H91" s="1058"/>
      <c r="I91" s="1058"/>
      <c r="J91" s="1058"/>
      <c r="K91" s="1058"/>
      <c r="L91" s="1058"/>
      <c r="M91" s="1097"/>
      <c r="N91" s="1058"/>
      <c r="O91" s="1058"/>
      <c r="P91" s="1101"/>
      <c r="Q91" s="1058"/>
      <c r="R91" s="1058"/>
      <c r="S91" s="1058"/>
      <c r="T91" s="1058"/>
      <c r="U91" s="1058"/>
      <c r="V91" s="1058"/>
      <c r="W91" s="1058"/>
      <c r="X91" s="1058"/>
      <c r="Y91" s="1058"/>
      <c r="Z91" s="1058"/>
      <c r="AA91" s="1058"/>
    </row>
    <row r="92" spans="1:27" ht="12.75" customHeight="1">
      <c r="A92" s="1057"/>
      <c r="B92" s="1057"/>
      <c r="C92" s="1057"/>
      <c r="D92" s="1058"/>
      <c r="E92" s="2070"/>
      <c r="F92" s="2040"/>
      <c r="G92" s="2071"/>
      <c r="H92" s="2071"/>
      <c r="I92" s="2040"/>
      <c r="J92" s="1058"/>
      <c r="K92" s="1058"/>
      <c r="L92" s="1058"/>
      <c r="M92" s="1058"/>
      <c r="N92" s="1058"/>
      <c r="O92" s="1058"/>
      <c r="P92" s="1101"/>
      <c r="Q92" s="1058"/>
      <c r="R92" s="1058"/>
      <c r="S92" s="1058"/>
      <c r="T92" s="1058"/>
      <c r="U92" s="1058"/>
      <c r="V92" s="1058"/>
      <c r="W92" s="1058"/>
      <c r="X92" s="1058"/>
      <c r="Y92" s="1058"/>
      <c r="Z92" s="1058"/>
      <c r="AA92" s="1058"/>
    </row>
    <row r="93" spans="1:27" ht="12.75" customHeight="1">
      <c r="A93" s="1057"/>
      <c r="B93" s="1057"/>
      <c r="C93" s="1057"/>
      <c r="D93" s="1058"/>
      <c r="E93" s="1058"/>
      <c r="F93" s="1058"/>
      <c r="G93" s="1058"/>
      <c r="H93" s="1058"/>
      <c r="I93" s="1058"/>
      <c r="J93" s="1058"/>
      <c r="K93" s="1058"/>
      <c r="L93" s="1058"/>
      <c r="M93" s="1058"/>
      <c r="N93" s="1058"/>
      <c r="O93" s="1058"/>
      <c r="P93" s="1101"/>
      <c r="Q93" s="1058"/>
      <c r="R93" s="1058"/>
      <c r="S93" s="1058"/>
      <c r="T93" s="1058"/>
      <c r="U93" s="1058"/>
      <c r="V93" s="1058"/>
      <c r="W93" s="1058"/>
      <c r="X93" s="1058"/>
      <c r="Y93" s="1058"/>
      <c r="Z93" s="1058"/>
      <c r="AA93" s="1058"/>
    </row>
    <row r="94" spans="1:27" ht="12.75" customHeight="1">
      <c r="A94" s="1057"/>
      <c r="B94" s="1057"/>
      <c r="C94" s="1057"/>
      <c r="D94" s="1058"/>
      <c r="E94" s="1058"/>
      <c r="F94" s="1058"/>
      <c r="G94" s="1058"/>
      <c r="H94" s="1058"/>
      <c r="I94" s="1058"/>
      <c r="J94" s="1058"/>
      <c r="K94" s="1062"/>
      <c r="L94" s="1062"/>
      <c r="M94" s="1062"/>
      <c r="N94" s="1099"/>
      <c r="O94" s="1100"/>
      <c r="P94" s="1101"/>
      <c r="Q94" s="1058"/>
      <c r="R94" s="1058"/>
      <c r="S94" s="1058"/>
      <c r="T94" s="1058"/>
      <c r="U94" s="1058"/>
      <c r="V94" s="1058"/>
      <c r="W94" s="1058"/>
      <c r="X94" s="1058"/>
      <c r="Y94" s="1058"/>
      <c r="Z94" s="1058"/>
      <c r="AA94" s="1058"/>
    </row>
    <row r="95" spans="1:27" ht="12.75" customHeight="1">
      <c r="A95" s="1057"/>
      <c r="B95" s="1057"/>
      <c r="C95" s="1057"/>
      <c r="D95" s="1058"/>
      <c r="E95" s="1058"/>
      <c r="F95" s="1058"/>
      <c r="G95" s="1058"/>
      <c r="H95" s="1058"/>
      <c r="I95" s="1058"/>
      <c r="J95" s="1058"/>
      <c r="L95" s="1062"/>
      <c r="M95" s="1062"/>
      <c r="N95" s="1062"/>
      <c r="O95" s="1062"/>
      <c r="P95" s="1101"/>
      <c r="Q95" s="1058"/>
      <c r="R95" s="1058"/>
      <c r="S95" s="1058"/>
      <c r="T95" s="1058"/>
      <c r="U95" s="1058"/>
      <c r="V95" s="1058"/>
      <c r="W95" s="1058"/>
      <c r="X95" s="1058"/>
      <c r="Y95" s="1058"/>
      <c r="Z95" s="1058"/>
      <c r="AA95" s="1058"/>
    </row>
    <row r="96" spans="1:27" ht="12.75" customHeight="1">
      <c r="A96" s="1057"/>
      <c r="B96" s="1057"/>
      <c r="C96" s="1057"/>
      <c r="D96" s="1058"/>
      <c r="E96" s="1058"/>
      <c r="F96" s="1058"/>
      <c r="G96" s="1058"/>
      <c r="H96" s="1058"/>
      <c r="I96" s="1058"/>
      <c r="J96" s="1058"/>
      <c r="K96" s="1085"/>
      <c r="L96" s="1085"/>
      <c r="M96" s="1058"/>
      <c r="N96" s="1058"/>
      <c r="O96" s="1058"/>
      <c r="P96" s="1101"/>
      <c r="Q96" s="1058"/>
      <c r="R96" s="1058"/>
      <c r="S96" s="1058"/>
      <c r="T96" s="1058"/>
      <c r="U96" s="1058"/>
      <c r="V96" s="1058"/>
      <c r="W96" s="1058"/>
      <c r="X96" s="1058"/>
      <c r="Y96" s="1058"/>
      <c r="Z96" s="1058"/>
      <c r="AA96" s="1058"/>
    </row>
    <row r="97" spans="1:27" ht="12.75" customHeight="1">
      <c r="A97" s="1057"/>
      <c r="B97" s="1057"/>
      <c r="C97" s="1057"/>
      <c r="D97" s="1058"/>
      <c r="E97" s="1058"/>
      <c r="F97" s="1058"/>
      <c r="G97" s="1058"/>
      <c r="H97" s="1058"/>
      <c r="I97" s="1058"/>
      <c r="J97" s="1058"/>
      <c r="K97" s="1058"/>
      <c r="L97" s="1058"/>
      <c r="M97" s="1058"/>
      <c r="N97" s="1058"/>
      <c r="O97" s="1058"/>
      <c r="P97" s="1101"/>
      <c r="Q97" s="1058"/>
      <c r="R97" s="1058"/>
      <c r="S97" s="1058"/>
      <c r="T97" s="1058"/>
      <c r="U97" s="1058"/>
      <c r="V97" s="1058"/>
      <c r="W97" s="1058"/>
      <c r="X97" s="1058"/>
      <c r="Y97" s="1058"/>
      <c r="Z97" s="1058"/>
      <c r="AA97" s="1058"/>
    </row>
    <row r="98" spans="1:27" ht="12.75" customHeight="1">
      <c r="A98" s="1057"/>
      <c r="B98" s="1057"/>
      <c r="C98" s="1057"/>
      <c r="D98" s="1058"/>
      <c r="E98" s="1058"/>
      <c r="F98" s="1058"/>
      <c r="G98" s="1058"/>
      <c r="H98" s="1058"/>
      <c r="I98" s="1058"/>
      <c r="J98" s="1058"/>
      <c r="K98" s="1058"/>
      <c r="L98" s="1058"/>
      <c r="M98" s="1058"/>
      <c r="N98" s="1058"/>
      <c r="O98" s="1058"/>
      <c r="P98" s="1101"/>
      <c r="Q98" s="1058"/>
      <c r="R98" s="1058"/>
      <c r="S98" s="1058"/>
      <c r="T98" s="1058"/>
      <c r="U98" s="1058"/>
      <c r="V98" s="1058"/>
      <c r="W98" s="1058"/>
      <c r="X98" s="1058"/>
      <c r="Y98" s="1058"/>
      <c r="Z98" s="1058"/>
      <c r="AA98" s="1058"/>
    </row>
    <row r="99" spans="1:27" ht="12.75" customHeight="1">
      <c r="A99" s="1057"/>
      <c r="B99" s="1057"/>
      <c r="C99" s="1057"/>
      <c r="D99" s="1058"/>
      <c r="E99" s="1058"/>
      <c r="F99" s="1058"/>
      <c r="G99" s="1058"/>
      <c r="H99" s="1058"/>
      <c r="I99" s="1058"/>
      <c r="J99" s="1058"/>
      <c r="K99" s="1058"/>
      <c r="L99" s="1058"/>
      <c r="M99" s="1058"/>
      <c r="N99" s="1058"/>
      <c r="O99" s="1058"/>
      <c r="P99" s="1101"/>
      <c r="Q99" s="1058"/>
      <c r="R99" s="1058"/>
      <c r="S99" s="1058"/>
      <c r="T99" s="1058"/>
      <c r="U99" s="1058"/>
      <c r="V99" s="1058"/>
      <c r="W99" s="1058"/>
      <c r="X99" s="1058"/>
      <c r="Y99" s="1058"/>
      <c r="Z99" s="1058"/>
      <c r="AA99" s="1058"/>
    </row>
    <row r="100" spans="1:27" ht="12.75" customHeight="1">
      <c r="A100" s="1057"/>
      <c r="B100" s="1057"/>
      <c r="C100" s="1057"/>
      <c r="D100" s="1058"/>
      <c r="E100" s="1058"/>
      <c r="F100" s="1058"/>
      <c r="G100" s="1058"/>
      <c r="H100" s="1058"/>
      <c r="I100" s="1058"/>
      <c r="J100" s="1058"/>
      <c r="K100" s="1058"/>
      <c r="L100" s="1058"/>
      <c r="M100" s="1058"/>
      <c r="N100" s="1058"/>
      <c r="O100" s="1058"/>
      <c r="P100" s="1101"/>
      <c r="Q100" s="1058"/>
      <c r="R100" s="1058"/>
      <c r="S100" s="1058"/>
      <c r="T100" s="1058"/>
      <c r="U100" s="1058"/>
      <c r="V100" s="1058"/>
      <c r="W100" s="1058"/>
      <c r="X100" s="1058"/>
      <c r="Y100" s="1058"/>
      <c r="Z100" s="1058"/>
      <c r="AA100" s="1058"/>
    </row>
    <row r="101" spans="1:27" ht="12.75" customHeight="1">
      <c r="A101" s="1057"/>
      <c r="B101" s="1057"/>
      <c r="C101" s="1057"/>
      <c r="D101" s="1058"/>
      <c r="E101" s="1058"/>
      <c r="F101" s="1058"/>
      <c r="G101" s="1058"/>
      <c r="H101" s="1058"/>
      <c r="I101" s="1058"/>
      <c r="J101" s="1058"/>
      <c r="K101" s="1058"/>
      <c r="L101" s="1058"/>
      <c r="M101" s="1058"/>
      <c r="N101" s="1058"/>
      <c r="O101" s="1058"/>
      <c r="P101" s="1101"/>
      <c r="Q101" s="1058"/>
      <c r="R101" s="1058"/>
      <c r="S101" s="1058"/>
      <c r="T101" s="1058"/>
      <c r="U101" s="1058"/>
      <c r="V101" s="1058"/>
      <c r="W101" s="1058"/>
      <c r="X101" s="1058"/>
      <c r="Y101" s="1058"/>
      <c r="Z101" s="1058"/>
      <c r="AA101" s="1058"/>
    </row>
    <row r="102" spans="1:27" ht="12.75" customHeight="1">
      <c r="A102" s="1057"/>
      <c r="B102" s="1057"/>
      <c r="C102" s="1057"/>
      <c r="D102" s="1058"/>
      <c r="E102" s="1058"/>
      <c r="F102" s="1058"/>
      <c r="G102" s="1058"/>
      <c r="H102" s="1058"/>
      <c r="I102" s="1058"/>
      <c r="J102" s="1058"/>
      <c r="K102" s="1058"/>
      <c r="L102" s="1058"/>
      <c r="M102" s="1058"/>
      <c r="N102" s="1058"/>
      <c r="O102" s="1058"/>
      <c r="P102" s="1101"/>
      <c r="Q102" s="1058"/>
      <c r="R102" s="1058"/>
      <c r="S102" s="1058"/>
      <c r="T102" s="1058"/>
      <c r="U102" s="1058"/>
      <c r="V102" s="1058"/>
      <c r="W102" s="1058"/>
      <c r="X102" s="1058"/>
      <c r="Y102" s="1058"/>
      <c r="Z102" s="1058"/>
      <c r="AA102" s="1058"/>
    </row>
    <row r="103" spans="1:27" ht="12.75" customHeight="1">
      <c r="A103" s="1057"/>
      <c r="B103" s="1057"/>
      <c r="C103" s="1057"/>
      <c r="D103" s="1058"/>
      <c r="E103" s="1058"/>
      <c r="F103" s="1058"/>
      <c r="G103" s="1058"/>
      <c r="H103" s="1058"/>
      <c r="I103" s="1058"/>
      <c r="J103" s="1058"/>
      <c r="K103" s="1058"/>
      <c r="L103" s="1058"/>
      <c r="M103" s="1058"/>
      <c r="N103" s="1058"/>
      <c r="O103" s="1058"/>
      <c r="P103" s="1101"/>
      <c r="Q103" s="1058"/>
      <c r="R103" s="1058"/>
      <c r="S103" s="1058"/>
      <c r="T103" s="1058"/>
      <c r="U103" s="1058"/>
      <c r="V103" s="1058"/>
      <c r="W103" s="1058"/>
      <c r="X103" s="1058"/>
      <c r="Y103" s="1058"/>
      <c r="Z103" s="1058"/>
      <c r="AA103" s="1058"/>
    </row>
    <row r="104" spans="1:27" ht="12.75" customHeight="1">
      <c r="A104" s="1057"/>
      <c r="B104" s="1057"/>
      <c r="C104" s="1057"/>
      <c r="D104" s="1058"/>
      <c r="E104" s="1058"/>
      <c r="F104" s="1058"/>
      <c r="G104" s="1058"/>
      <c r="H104" s="1058"/>
      <c r="I104" s="1058"/>
      <c r="J104" s="1058"/>
      <c r="K104" s="1058"/>
      <c r="L104" s="1058"/>
      <c r="M104" s="1058"/>
      <c r="N104" s="1058"/>
      <c r="O104" s="1058"/>
      <c r="P104" s="1101"/>
      <c r="Q104" s="1058"/>
      <c r="R104" s="1058"/>
      <c r="S104" s="1058"/>
      <c r="T104" s="1058"/>
      <c r="U104" s="1058"/>
      <c r="V104" s="1058"/>
      <c r="W104" s="1058"/>
      <c r="X104" s="1058"/>
      <c r="Y104" s="1058"/>
      <c r="Z104" s="1058"/>
      <c r="AA104" s="1058"/>
    </row>
    <row r="105" spans="1:27" ht="12.75" customHeight="1">
      <c r="A105" s="1057"/>
      <c r="B105" s="1057"/>
      <c r="C105" s="1057"/>
      <c r="D105" s="1058"/>
      <c r="E105" s="1058"/>
      <c r="F105" s="1058"/>
      <c r="G105" s="1058"/>
      <c r="H105" s="1058"/>
      <c r="I105" s="1058"/>
      <c r="J105" s="1058"/>
      <c r="K105" s="1058"/>
      <c r="L105" s="1058"/>
      <c r="M105" s="1058"/>
      <c r="N105" s="1058"/>
      <c r="O105" s="1058"/>
      <c r="P105" s="1101"/>
      <c r="Q105" s="1058"/>
      <c r="R105" s="1058"/>
      <c r="S105" s="1058"/>
      <c r="T105" s="1058"/>
      <c r="U105" s="1058"/>
      <c r="V105" s="1058"/>
      <c r="W105" s="1058"/>
      <c r="X105" s="1058"/>
      <c r="Y105" s="1058"/>
      <c r="Z105" s="1058"/>
      <c r="AA105" s="1058"/>
    </row>
    <row r="106" spans="1:27" ht="12.75" customHeight="1">
      <c r="A106" s="1057"/>
      <c r="B106" s="1057"/>
      <c r="C106" s="1057"/>
      <c r="D106" s="1058"/>
      <c r="E106" s="1058"/>
      <c r="F106" s="1058"/>
      <c r="G106" s="1058"/>
      <c r="H106" s="1058"/>
      <c r="I106" s="1058"/>
      <c r="J106" s="1058"/>
      <c r="K106" s="1058"/>
      <c r="L106" s="1058"/>
      <c r="M106" s="1058"/>
      <c r="N106" s="1058"/>
      <c r="O106" s="1058"/>
      <c r="P106" s="1101"/>
      <c r="Q106" s="1058"/>
      <c r="R106" s="1058"/>
      <c r="S106" s="1058"/>
      <c r="T106" s="1058"/>
      <c r="U106" s="1058"/>
      <c r="V106" s="1058"/>
      <c r="W106" s="1058"/>
      <c r="X106" s="1058"/>
      <c r="Y106" s="1058"/>
      <c r="Z106" s="1058"/>
      <c r="AA106" s="1058"/>
    </row>
    <row r="107" spans="1:27" ht="12.75" customHeight="1">
      <c r="A107" s="1057"/>
      <c r="B107" s="1057"/>
      <c r="C107" s="1057"/>
      <c r="D107" s="1058"/>
      <c r="E107" s="1058"/>
      <c r="F107" s="1058"/>
      <c r="G107" s="1058"/>
      <c r="H107" s="1058"/>
      <c r="I107" s="1058"/>
      <c r="J107" s="1058"/>
      <c r="K107" s="1058"/>
      <c r="L107" s="1058"/>
      <c r="M107" s="1058"/>
      <c r="N107" s="1058"/>
      <c r="O107" s="1058"/>
      <c r="P107" s="1101"/>
      <c r="Q107" s="1058"/>
      <c r="R107" s="1058"/>
      <c r="S107" s="1058"/>
      <c r="T107" s="1058"/>
      <c r="U107" s="1058"/>
      <c r="V107" s="1058"/>
      <c r="W107" s="1058"/>
      <c r="X107" s="1058"/>
      <c r="Y107" s="1058"/>
      <c r="Z107" s="1058"/>
      <c r="AA107" s="1058"/>
    </row>
    <row r="108" spans="1:27" ht="12.75" customHeight="1">
      <c r="A108" s="1057"/>
      <c r="B108" s="1057"/>
      <c r="C108" s="1057"/>
      <c r="D108" s="1058"/>
      <c r="E108" s="1058"/>
      <c r="F108" s="1058"/>
      <c r="G108" s="1058"/>
      <c r="H108" s="1058"/>
      <c r="I108" s="1058"/>
      <c r="J108" s="1058"/>
      <c r="K108" s="1058"/>
      <c r="L108" s="1058"/>
      <c r="M108" s="1058"/>
      <c r="N108" s="1058"/>
      <c r="O108" s="1058"/>
      <c r="P108" s="1101"/>
      <c r="Q108" s="1058"/>
      <c r="R108" s="1058"/>
      <c r="S108" s="1058"/>
      <c r="T108" s="1058"/>
      <c r="U108" s="1058"/>
      <c r="V108" s="1058"/>
      <c r="W108" s="1058"/>
      <c r="X108" s="1058"/>
      <c r="Y108" s="1058"/>
      <c r="Z108" s="1058"/>
      <c r="AA108" s="1058"/>
    </row>
    <row r="109" spans="1:27" ht="12.75" customHeight="1">
      <c r="A109" s="1057"/>
      <c r="B109" s="1057"/>
      <c r="C109" s="1057"/>
      <c r="D109" s="1058"/>
      <c r="E109" s="1058"/>
      <c r="F109" s="1058"/>
      <c r="G109" s="1058"/>
      <c r="H109" s="1058"/>
      <c r="I109" s="1058"/>
      <c r="J109" s="1058"/>
      <c r="K109" s="1058"/>
      <c r="L109" s="1058"/>
      <c r="M109" s="1058"/>
      <c r="N109" s="1058"/>
      <c r="O109" s="1058"/>
      <c r="P109" s="1101"/>
      <c r="Q109" s="1058"/>
      <c r="R109" s="1058"/>
      <c r="S109" s="1058"/>
      <c r="T109" s="1058"/>
      <c r="U109" s="1058"/>
      <c r="V109" s="1058"/>
      <c r="W109" s="1058"/>
      <c r="X109" s="1058"/>
      <c r="Y109" s="1058"/>
      <c r="Z109" s="1058"/>
      <c r="AA109" s="1058"/>
    </row>
    <row r="110" spans="1:27" ht="12.75" customHeight="1">
      <c r="A110" s="1057"/>
      <c r="B110" s="1057"/>
      <c r="C110" s="1057"/>
      <c r="D110" s="1058"/>
      <c r="E110" s="1058"/>
      <c r="F110" s="1058"/>
      <c r="G110" s="1058"/>
      <c r="H110" s="1058"/>
      <c r="I110" s="1058"/>
      <c r="J110" s="1058"/>
      <c r="K110" s="1058"/>
      <c r="L110" s="1058"/>
      <c r="M110" s="1058"/>
      <c r="N110" s="1058"/>
      <c r="O110" s="1058"/>
      <c r="P110" s="1101"/>
      <c r="Q110" s="1058"/>
      <c r="R110" s="1058"/>
      <c r="S110" s="1058"/>
      <c r="T110" s="1058"/>
      <c r="U110" s="1058"/>
      <c r="V110" s="1058"/>
      <c r="W110" s="1058"/>
      <c r="X110" s="1058"/>
      <c r="Y110" s="1058"/>
      <c r="Z110" s="1058"/>
      <c r="AA110" s="1058"/>
    </row>
    <row r="111" spans="1:27" ht="12.75" customHeight="1">
      <c r="A111" s="1057"/>
      <c r="B111" s="1057"/>
      <c r="C111" s="1057"/>
      <c r="D111" s="1058"/>
      <c r="E111" s="1058"/>
      <c r="F111" s="1058"/>
      <c r="G111" s="1058"/>
      <c r="H111" s="1058"/>
      <c r="I111" s="1058"/>
      <c r="J111" s="1058"/>
      <c r="K111" s="1058"/>
      <c r="L111" s="1058"/>
      <c r="M111" s="1058"/>
      <c r="N111" s="1058"/>
      <c r="O111" s="1058"/>
      <c r="P111" s="1101"/>
      <c r="Q111" s="1058"/>
      <c r="R111" s="1058"/>
      <c r="S111" s="1058"/>
      <c r="T111" s="1058"/>
      <c r="U111" s="1058"/>
      <c r="V111" s="1058"/>
      <c r="W111" s="1058"/>
      <c r="X111" s="1058"/>
      <c r="Y111" s="1058"/>
      <c r="Z111" s="1058"/>
      <c r="AA111" s="1058"/>
    </row>
    <row r="112" spans="1:27" ht="12.75" customHeight="1">
      <c r="A112" s="1057"/>
      <c r="B112" s="1057"/>
      <c r="C112" s="1057"/>
      <c r="D112" s="1058"/>
      <c r="E112" s="1058"/>
      <c r="F112" s="1058"/>
      <c r="G112" s="1058"/>
      <c r="H112" s="1058"/>
      <c r="I112" s="1058"/>
      <c r="J112" s="1058"/>
      <c r="K112" s="1058"/>
      <c r="L112" s="1058"/>
      <c r="M112" s="1058"/>
      <c r="N112" s="1058"/>
      <c r="O112" s="1058"/>
      <c r="P112" s="1101"/>
      <c r="Q112" s="1058"/>
      <c r="R112" s="1058"/>
      <c r="S112" s="1058"/>
      <c r="T112" s="1058"/>
      <c r="U112" s="1058"/>
      <c r="V112" s="1058"/>
      <c r="W112" s="1058"/>
      <c r="X112" s="1058"/>
      <c r="Y112" s="1058"/>
      <c r="Z112" s="1058"/>
      <c r="AA112" s="1058"/>
    </row>
    <row r="113" spans="1:27" ht="12.75" customHeight="1">
      <c r="A113" s="1057"/>
      <c r="B113" s="1057"/>
      <c r="C113" s="1057"/>
      <c r="D113" s="1058"/>
      <c r="E113" s="1058"/>
      <c r="F113" s="1058"/>
      <c r="G113" s="1058"/>
      <c r="H113" s="1058"/>
      <c r="I113" s="1058"/>
      <c r="J113" s="1058"/>
      <c r="K113" s="1058"/>
      <c r="L113" s="1058"/>
      <c r="M113" s="1058"/>
      <c r="N113" s="1058"/>
      <c r="O113" s="1058"/>
      <c r="P113" s="1101"/>
      <c r="Q113" s="1058"/>
      <c r="R113" s="1058"/>
      <c r="S113" s="1058"/>
      <c r="T113" s="1058"/>
      <c r="U113" s="1058"/>
      <c r="V113" s="1058"/>
      <c r="W113" s="1058"/>
      <c r="X113" s="1058"/>
      <c r="Y113" s="1058"/>
      <c r="Z113" s="1058"/>
      <c r="AA113" s="1058"/>
    </row>
    <row r="114" spans="1:27" ht="12.75" customHeight="1">
      <c r="A114" s="1057"/>
      <c r="B114" s="1057"/>
      <c r="C114" s="1057"/>
      <c r="D114" s="1058"/>
      <c r="E114" s="1058"/>
      <c r="F114" s="1058"/>
      <c r="G114" s="1058"/>
      <c r="H114" s="1058"/>
      <c r="I114" s="1058"/>
      <c r="J114" s="1058"/>
      <c r="K114" s="1058"/>
      <c r="L114" s="1058"/>
      <c r="M114" s="1058"/>
      <c r="N114" s="1058"/>
      <c r="O114" s="1058"/>
      <c r="P114" s="1101"/>
      <c r="Q114" s="1058"/>
      <c r="R114" s="1058"/>
      <c r="S114" s="1058"/>
      <c r="T114" s="1058"/>
      <c r="U114" s="1058"/>
      <c r="V114" s="1058"/>
      <c r="W114" s="1058"/>
      <c r="X114" s="1058"/>
      <c r="Y114" s="1058"/>
      <c r="Z114" s="1058"/>
      <c r="AA114" s="1058"/>
    </row>
    <row r="115" spans="1:27" ht="12.75" customHeight="1">
      <c r="A115" s="1057"/>
      <c r="B115" s="1057"/>
      <c r="C115" s="1057"/>
      <c r="D115" s="1058"/>
      <c r="E115" s="1058"/>
      <c r="F115" s="1058"/>
      <c r="G115" s="1058"/>
      <c r="H115" s="1058"/>
      <c r="I115" s="1058"/>
      <c r="J115" s="1058"/>
      <c r="K115" s="1058"/>
      <c r="L115" s="1058"/>
      <c r="M115" s="1058"/>
      <c r="N115" s="1058"/>
      <c r="O115" s="1058"/>
      <c r="P115" s="1101"/>
      <c r="Q115" s="1058"/>
      <c r="R115" s="1058"/>
      <c r="S115" s="1058"/>
      <c r="T115" s="1058"/>
      <c r="U115" s="1058"/>
      <c r="V115" s="1058"/>
      <c r="W115" s="1058"/>
      <c r="X115" s="1058"/>
      <c r="Y115" s="1058"/>
      <c r="Z115" s="1058"/>
      <c r="AA115" s="1058"/>
    </row>
    <row r="116" spans="1:27" ht="12.75" customHeight="1">
      <c r="A116" s="1057"/>
      <c r="B116" s="1057"/>
      <c r="C116" s="1057"/>
      <c r="D116" s="1058"/>
      <c r="E116" s="1058"/>
      <c r="F116" s="1058"/>
      <c r="G116" s="1058"/>
      <c r="H116" s="1058"/>
      <c r="I116" s="1058"/>
      <c r="J116" s="1058"/>
      <c r="K116" s="1058"/>
      <c r="L116" s="1058"/>
      <c r="M116" s="1058"/>
      <c r="N116" s="1058"/>
      <c r="O116" s="1058"/>
      <c r="P116" s="1101"/>
      <c r="Q116" s="1058"/>
      <c r="R116" s="1058"/>
      <c r="S116" s="1058"/>
      <c r="T116" s="1058"/>
      <c r="U116" s="1058"/>
      <c r="V116" s="1058"/>
      <c r="W116" s="1058"/>
      <c r="X116" s="1058"/>
      <c r="Y116" s="1058"/>
      <c r="Z116" s="1058"/>
      <c r="AA116" s="1058"/>
    </row>
    <row r="117" spans="1:27" ht="12.75" customHeight="1">
      <c r="A117" s="1057"/>
      <c r="B117" s="1057"/>
      <c r="C117" s="1057"/>
      <c r="D117" s="1058"/>
      <c r="E117" s="1058"/>
      <c r="F117" s="1058"/>
      <c r="G117" s="1058"/>
      <c r="H117" s="1058"/>
      <c r="I117" s="1058"/>
      <c r="J117" s="1058"/>
      <c r="K117" s="1058"/>
      <c r="L117" s="1058"/>
      <c r="M117" s="1058"/>
      <c r="N117" s="1058"/>
      <c r="O117" s="1058"/>
      <c r="P117" s="1101"/>
      <c r="Q117" s="1058"/>
      <c r="R117" s="1058"/>
      <c r="S117" s="1058"/>
      <c r="T117" s="1058"/>
      <c r="U117" s="1058"/>
      <c r="V117" s="1058"/>
      <c r="W117" s="1058"/>
      <c r="X117" s="1058"/>
      <c r="Y117" s="1058"/>
      <c r="Z117" s="1058"/>
      <c r="AA117" s="1058"/>
    </row>
    <row r="118" spans="1:27" ht="12.75" customHeight="1">
      <c r="A118" s="1057"/>
      <c r="B118" s="1057"/>
      <c r="C118" s="1057"/>
      <c r="D118" s="1058"/>
      <c r="E118" s="1058"/>
      <c r="F118" s="1058"/>
      <c r="G118" s="1058"/>
      <c r="H118" s="1058"/>
      <c r="I118" s="1058"/>
      <c r="J118" s="1058"/>
      <c r="K118" s="1058"/>
      <c r="L118" s="1058"/>
      <c r="M118" s="1058"/>
      <c r="N118" s="1058"/>
      <c r="O118" s="1058"/>
      <c r="P118" s="1101"/>
      <c r="Q118" s="1058"/>
      <c r="R118" s="1058"/>
      <c r="S118" s="1058"/>
      <c r="T118" s="1058"/>
      <c r="U118" s="1058"/>
      <c r="V118" s="1058"/>
      <c r="W118" s="1058"/>
      <c r="X118" s="1058"/>
      <c r="Y118" s="1058"/>
      <c r="Z118" s="1058"/>
      <c r="AA118" s="1058"/>
    </row>
    <row r="119" spans="1:27" ht="12.75" customHeight="1">
      <c r="A119" s="1057"/>
      <c r="B119" s="1057"/>
      <c r="C119" s="1057"/>
      <c r="D119" s="1058"/>
      <c r="E119" s="1058"/>
      <c r="F119" s="1058"/>
      <c r="G119" s="1058"/>
      <c r="H119" s="1058"/>
      <c r="I119" s="1058"/>
      <c r="J119" s="1058"/>
      <c r="K119" s="1058"/>
      <c r="L119" s="1058"/>
      <c r="M119" s="1058"/>
      <c r="N119" s="1058"/>
      <c r="O119" s="1058"/>
      <c r="P119" s="1101"/>
      <c r="Q119" s="1058"/>
      <c r="R119" s="1058"/>
      <c r="S119" s="1058"/>
      <c r="T119" s="1058"/>
      <c r="U119" s="1058"/>
      <c r="V119" s="1058"/>
      <c r="W119" s="1058"/>
      <c r="X119" s="1058"/>
      <c r="Y119" s="1058"/>
      <c r="Z119" s="1058"/>
      <c r="AA119" s="1058"/>
    </row>
    <row r="120" spans="1:27" ht="12.75" customHeight="1">
      <c r="A120" s="1057"/>
      <c r="B120" s="1057"/>
      <c r="C120" s="1057"/>
      <c r="D120" s="1058"/>
      <c r="E120" s="1058"/>
      <c r="F120" s="1058"/>
      <c r="G120" s="1058"/>
      <c r="H120" s="1058"/>
      <c r="I120" s="1058"/>
      <c r="J120" s="1058"/>
      <c r="K120" s="1058"/>
      <c r="L120" s="1058"/>
      <c r="M120" s="1058"/>
      <c r="N120" s="1058"/>
      <c r="O120" s="1058"/>
      <c r="P120" s="1101"/>
      <c r="Q120" s="1058"/>
      <c r="R120" s="1058"/>
      <c r="S120" s="1058"/>
      <c r="T120" s="1058"/>
      <c r="U120" s="1058"/>
      <c r="V120" s="1058"/>
      <c r="W120" s="1058"/>
      <c r="X120" s="1058"/>
      <c r="Y120" s="1058"/>
      <c r="Z120" s="1058"/>
      <c r="AA120" s="1058"/>
    </row>
    <row r="121" spans="1:27" ht="12.75" customHeight="1">
      <c r="A121" s="1057"/>
      <c r="B121" s="1057"/>
      <c r="C121" s="1057"/>
      <c r="D121" s="1058"/>
      <c r="E121" s="1058"/>
      <c r="F121" s="1058"/>
      <c r="G121" s="1058"/>
      <c r="H121" s="1058"/>
      <c r="I121" s="1058"/>
      <c r="J121" s="1058"/>
      <c r="K121" s="1058"/>
      <c r="L121" s="1058"/>
      <c r="M121" s="1058"/>
      <c r="N121" s="1058"/>
      <c r="O121" s="1058"/>
      <c r="P121" s="1101"/>
      <c r="Q121" s="1058"/>
      <c r="R121" s="1058"/>
      <c r="S121" s="1058"/>
      <c r="T121" s="1058"/>
      <c r="U121" s="1058"/>
      <c r="V121" s="1058"/>
      <c r="W121" s="1058"/>
      <c r="X121" s="1058"/>
      <c r="Y121" s="1058"/>
      <c r="Z121" s="1058"/>
      <c r="AA121" s="1058"/>
    </row>
    <row r="122" spans="1:27" ht="12.75" customHeight="1">
      <c r="A122" s="1057"/>
      <c r="B122" s="1057"/>
      <c r="C122" s="1057"/>
      <c r="D122" s="1058"/>
      <c r="E122" s="1058"/>
      <c r="F122" s="1058"/>
      <c r="G122" s="1058"/>
      <c r="H122" s="1058"/>
      <c r="I122" s="1058"/>
      <c r="J122" s="1058"/>
      <c r="K122" s="1058"/>
      <c r="L122" s="1058"/>
      <c r="M122" s="1058"/>
      <c r="N122" s="1058"/>
      <c r="O122" s="1058"/>
      <c r="P122" s="1101"/>
      <c r="Q122" s="1058"/>
      <c r="R122" s="1058"/>
      <c r="S122" s="1058"/>
      <c r="T122" s="1058"/>
      <c r="U122" s="1058"/>
      <c r="V122" s="1058"/>
      <c r="W122" s="1058"/>
      <c r="X122" s="1058"/>
      <c r="Y122" s="1058"/>
      <c r="Z122" s="1058"/>
      <c r="AA122" s="1058"/>
    </row>
    <row r="123" spans="1:27" ht="12.75" customHeight="1">
      <c r="A123" s="1057"/>
      <c r="B123" s="1057"/>
      <c r="C123" s="1057"/>
      <c r="D123" s="1058"/>
      <c r="E123" s="1058"/>
      <c r="F123" s="1058"/>
      <c r="G123" s="1058"/>
      <c r="H123" s="1058"/>
      <c r="I123" s="1058"/>
      <c r="J123" s="1058"/>
      <c r="K123" s="1058"/>
      <c r="L123" s="1058"/>
      <c r="M123" s="1058"/>
      <c r="N123" s="1058"/>
      <c r="O123" s="1058"/>
      <c r="P123" s="1101"/>
      <c r="Q123" s="1058"/>
      <c r="R123" s="1058"/>
      <c r="S123" s="1058"/>
      <c r="T123" s="1058"/>
      <c r="U123" s="1058"/>
      <c r="V123" s="1058"/>
      <c r="W123" s="1058"/>
      <c r="X123" s="1058"/>
      <c r="Y123" s="1058"/>
      <c r="Z123" s="1058"/>
      <c r="AA123" s="1058"/>
    </row>
    <row r="124" spans="1:27" ht="12.75" customHeight="1">
      <c r="A124" s="1057"/>
      <c r="B124" s="1057"/>
      <c r="C124" s="1057"/>
      <c r="D124" s="1058"/>
      <c r="E124" s="1058"/>
      <c r="F124" s="1058"/>
      <c r="G124" s="1058"/>
      <c r="H124" s="1058"/>
      <c r="I124" s="1058"/>
      <c r="J124" s="1058"/>
      <c r="K124" s="1058"/>
      <c r="L124" s="1058"/>
      <c r="M124" s="1058"/>
      <c r="N124" s="1058"/>
      <c r="O124" s="1058"/>
      <c r="P124" s="1101"/>
      <c r="Q124" s="1058"/>
      <c r="R124" s="1058"/>
      <c r="S124" s="1058"/>
      <c r="T124" s="1058"/>
      <c r="U124" s="1058"/>
      <c r="V124" s="1058"/>
      <c r="W124" s="1058"/>
      <c r="X124" s="1058"/>
      <c r="Y124" s="1058"/>
      <c r="Z124" s="1058"/>
      <c r="AA124" s="1058"/>
    </row>
    <row r="125" spans="1:27" ht="12.75" customHeight="1">
      <c r="A125" s="1057"/>
      <c r="B125" s="1057"/>
      <c r="C125" s="1057"/>
      <c r="D125" s="1058"/>
      <c r="E125" s="1058"/>
      <c r="F125" s="1058"/>
      <c r="G125" s="1058"/>
      <c r="H125" s="1058"/>
      <c r="I125" s="1058"/>
      <c r="J125" s="1058"/>
      <c r="K125" s="1058"/>
      <c r="L125" s="1058"/>
      <c r="M125" s="1058"/>
      <c r="N125" s="1058"/>
      <c r="O125" s="1058"/>
      <c r="P125" s="1101"/>
      <c r="Q125" s="1058"/>
      <c r="R125" s="1058"/>
      <c r="S125" s="1058"/>
      <c r="T125" s="1058"/>
      <c r="U125" s="1058"/>
      <c r="V125" s="1058"/>
      <c r="W125" s="1058"/>
      <c r="X125" s="1058"/>
      <c r="Y125" s="1058"/>
      <c r="Z125" s="1058"/>
      <c r="AA125" s="1058"/>
    </row>
    <row r="126" spans="1:27" ht="12.75" customHeight="1">
      <c r="A126" s="1057"/>
      <c r="B126" s="1057"/>
      <c r="C126" s="1057"/>
      <c r="D126" s="1058"/>
      <c r="E126" s="1058"/>
      <c r="F126" s="1058"/>
      <c r="G126" s="1058"/>
      <c r="H126" s="1058"/>
      <c r="I126" s="1058"/>
      <c r="J126" s="1058"/>
      <c r="K126" s="1058"/>
      <c r="L126" s="1058"/>
      <c r="M126" s="1058"/>
      <c r="N126" s="1058"/>
      <c r="O126" s="1058"/>
      <c r="P126" s="1101"/>
      <c r="Q126" s="1058"/>
      <c r="R126" s="1058"/>
      <c r="S126" s="1058"/>
      <c r="T126" s="1058"/>
      <c r="U126" s="1058"/>
      <c r="V126" s="1058"/>
      <c r="W126" s="1058"/>
      <c r="X126" s="1058"/>
      <c r="Y126" s="1058"/>
      <c r="Z126" s="1058"/>
      <c r="AA126" s="1058"/>
    </row>
    <row r="127" spans="1:27" ht="12.75" customHeight="1">
      <c r="A127" s="1057"/>
      <c r="B127" s="1057"/>
      <c r="C127" s="1057"/>
      <c r="D127" s="1058"/>
      <c r="E127" s="1058"/>
      <c r="F127" s="1058"/>
      <c r="G127" s="1058"/>
      <c r="H127" s="1058"/>
      <c r="I127" s="1058"/>
      <c r="J127" s="1058"/>
      <c r="K127" s="1058"/>
      <c r="L127" s="1058"/>
      <c r="M127" s="1058"/>
      <c r="N127" s="1058"/>
      <c r="O127" s="1058"/>
      <c r="P127" s="1101"/>
      <c r="Q127" s="1058"/>
      <c r="R127" s="1058"/>
      <c r="S127" s="1058"/>
      <c r="T127" s="1058"/>
      <c r="U127" s="1058"/>
      <c r="V127" s="1058"/>
      <c r="W127" s="1058"/>
      <c r="X127" s="1058"/>
      <c r="Y127" s="1058"/>
      <c r="Z127" s="1058"/>
      <c r="AA127" s="1058"/>
    </row>
    <row r="128" spans="1:27" ht="12.75" customHeight="1">
      <c r="A128" s="1057"/>
      <c r="B128" s="1057"/>
      <c r="C128" s="1057"/>
      <c r="D128" s="1058"/>
      <c r="E128" s="1058"/>
      <c r="F128" s="1058"/>
      <c r="G128" s="1058"/>
      <c r="H128" s="1058"/>
      <c r="I128" s="1058"/>
      <c r="J128" s="1058"/>
      <c r="K128" s="1058"/>
      <c r="L128" s="1058"/>
      <c r="M128" s="1058"/>
      <c r="N128" s="1058"/>
      <c r="O128" s="1058"/>
      <c r="P128" s="1101"/>
      <c r="Q128" s="1058"/>
      <c r="R128" s="1058"/>
      <c r="S128" s="1058"/>
      <c r="T128" s="1058"/>
      <c r="U128" s="1058"/>
      <c r="V128" s="1058"/>
      <c r="W128" s="1058"/>
      <c r="X128" s="1058"/>
      <c r="Y128" s="1058"/>
      <c r="Z128" s="1058"/>
      <c r="AA128" s="1058"/>
    </row>
    <row r="129" spans="1:27" ht="12.75" customHeight="1">
      <c r="A129" s="1057"/>
      <c r="B129" s="1057"/>
      <c r="C129" s="1057"/>
      <c r="D129" s="1058"/>
      <c r="E129" s="1058"/>
      <c r="F129" s="1058"/>
      <c r="G129" s="1058"/>
      <c r="H129" s="1058"/>
      <c r="I129" s="1058"/>
      <c r="J129" s="1058"/>
      <c r="K129" s="1058"/>
      <c r="L129" s="1058"/>
      <c r="M129" s="1058"/>
      <c r="N129" s="1058"/>
      <c r="O129" s="1058"/>
      <c r="P129" s="1101"/>
      <c r="Q129" s="1058"/>
      <c r="R129" s="1058"/>
      <c r="S129" s="1058"/>
      <c r="T129" s="1058"/>
      <c r="U129" s="1058"/>
      <c r="V129" s="1058"/>
      <c r="W129" s="1058"/>
      <c r="X129" s="1058"/>
      <c r="Y129" s="1058"/>
      <c r="Z129" s="1058"/>
      <c r="AA129" s="1058"/>
    </row>
    <row r="130" spans="1:27" ht="12.75" customHeight="1">
      <c r="A130" s="1057"/>
      <c r="B130" s="1057"/>
      <c r="C130" s="1057"/>
      <c r="D130" s="1058"/>
      <c r="E130" s="1058"/>
      <c r="F130" s="1058"/>
      <c r="G130" s="1058"/>
      <c r="H130" s="1058"/>
      <c r="I130" s="1058"/>
      <c r="J130" s="1058"/>
      <c r="K130" s="1058"/>
      <c r="L130" s="1058"/>
      <c r="M130" s="1058"/>
      <c r="N130" s="1058"/>
      <c r="O130" s="1058"/>
      <c r="P130" s="1101"/>
      <c r="Q130" s="1058"/>
      <c r="R130" s="1058"/>
      <c r="S130" s="1058"/>
      <c r="T130" s="1058"/>
      <c r="U130" s="1058"/>
      <c r="V130" s="1058"/>
      <c r="W130" s="1058"/>
      <c r="X130" s="1058"/>
      <c r="Y130" s="1058"/>
      <c r="Z130" s="1058"/>
      <c r="AA130" s="1058"/>
    </row>
    <row r="131" spans="1:27" ht="12.75" customHeight="1">
      <c r="A131" s="1057"/>
      <c r="B131" s="1057"/>
      <c r="C131" s="1057"/>
      <c r="D131" s="1058"/>
      <c r="E131" s="1058"/>
      <c r="F131" s="1058"/>
      <c r="G131" s="1058"/>
      <c r="H131" s="1058"/>
      <c r="I131" s="1058"/>
      <c r="J131" s="1058"/>
      <c r="K131" s="1058"/>
      <c r="L131" s="1058"/>
      <c r="M131" s="1058"/>
      <c r="N131" s="1058"/>
      <c r="O131" s="1058"/>
      <c r="P131" s="1101"/>
      <c r="Q131" s="1058"/>
      <c r="R131" s="1058"/>
      <c r="S131" s="1058"/>
      <c r="T131" s="1058"/>
      <c r="U131" s="1058"/>
      <c r="V131" s="1058"/>
      <c r="W131" s="1058"/>
      <c r="X131" s="1058"/>
      <c r="Y131" s="1058"/>
      <c r="Z131" s="1058"/>
      <c r="AA131" s="1058"/>
    </row>
    <row r="132" spans="1:27" ht="12.75" customHeight="1">
      <c r="A132" s="1057"/>
      <c r="B132" s="1057"/>
      <c r="C132" s="1057"/>
      <c r="D132" s="1058"/>
      <c r="E132" s="1058"/>
      <c r="F132" s="1058"/>
      <c r="G132" s="1058"/>
      <c r="H132" s="1058"/>
      <c r="I132" s="1058"/>
      <c r="J132" s="1058"/>
      <c r="K132" s="1058"/>
      <c r="L132" s="1058"/>
      <c r="M132" s="1058"/>
      <c r="N132" s="1058"/>
      <c r="O132" s="1058"/>
      <c r="P132" s="1101"/>
      <c r="Q132" s="1058"/>
      <c r="R132" s="1058"/>
      <c r="S132" s="1058"/>
      <c r="T132" s="1058"/>
      <c r="U132" s="1058"/>
      <c r="V132" s="1058"/>
      <c r="W132" s="1058"/>
      <c r="X132" s="1058"/>
      <c r="Y132" s="1058"/>
      <c r="Z132" s="1058"/>
      <c r="AA132" s="1058"/>
    </row>
    <row r="133" spans="1:27" ht="12.75" customHeight="1">
      <c r="A133" s="1057"/>
      <c r="B133" s="1057"/>
      <c r="C133" s="1057"/>
      <c r="D133" s="1058"/>
      <c r="E133" s="1058"/>
      <c r="F133" s="1058"/>
      <c r="G133" s="1058"/>
      <c r="H133" s="1058"/>
      <c r="I133" s="1058"/>
      <c r="J133" s="1058"/>
      <c r="K133" s="1058"/>
      <c r="L133" s="1058"/>
      <c r="M133" s="1058"/>
      <c r="N133" s="1058"/>
      <c r="O133" s="1058"/>
      <c r="P133" s="1101"/>
      <c r="Q133" s="1058"/>
      <c r="R133" s="1058"/>
      <c r="S133" s="1058"/>
      <c r="T133" s="1058"/>
      <c r="U133" s="1058"/>
      <c r="V133" s="1058"/>
      <c r="W133" s="1058"/>
      <c r="X133" s="1058"/>
      <c r="Y133" s="1058"/>
      <c r="Z133" s="1058"/>
      <c r="AA133" s="1058"/>
    </row>
    <row r="134" spans="1:27" ht="12.75" customHeight="1">
      <c r="A134" s="1057"/>
      <c r="B134" s="1057"/>
      <c r="C134" s="1057"/>
      <c r="D134" s="1058"/>
      <c r="E134" s="1058"/>
      <c r="F134" s="1058"/>
      <c r="G134" s="1058"/>
      <c r="H134" s="1058"/>
      <c r="I134" s="1058"/>
      <c r="J134" s="1058"/>
      <c r="K134" s="1058"/>
      <c r="L134" s="1058"/>
      <c r="M134" s="1058"/>
      <c r="N134" s="1058"/>
      <c r="O134" s="1058"/>
      <c r="P134" s="1101"/>
      <c r="Q134" s="1058"/>
      <c r="R134" s="1058"/>
      <c r="S134" s="1058"/>
      <c r="T134" s="1058"/>
      <c r="U134" s="1058"/>
      <c r="V134" s="1058"/>
      <c r="W134" s="1058"/>
      <c r="X134" s="1058"/>
      <c r="Y134" s="1058"/>
      <c r="Z134" s="1058"/>
      <c r="AA134" s="1058"/>
    </row>
    <row r="135" spans="1:27" ht="12.75" customHeight="1">
      <c r="A135" s="1057"/>
      <c r="B135" s="1057"/>
      <c r="C135" s="1057"/>
      <c r="D135" s="1058"/>
      <c r="E135" s="1058"/>
      <c r="F135" s="1058"/>
      <c r="G135" s="1058"/>
      <c r="H135" s="1058"/>
      <c r="I135" s="1058"/>
      <c r="J135" s="1058"/>
      <c r="K135" s="1058"/>
      <c r="L135" s="1058"/>
      <c r="M135" s="1058"/>
      <c r="N135" s="1058"/>
      <c r="O135" s="1058"/>
      <c r="P135" s="1101"/>
      <c r="Q135" s="1058"/>
      <c r="R135" s="1058"/>
      <c r="S135" s="1058"/>
      <c r="T135" s="1058"/>
      <c r="U135" s="1058"/>
      <c r="V135" s="1058"/>
      <c r="W135" s="1058"/>
      <c r="X135" s="1058"/>
      <c r="Y135" s="1058"/>
      <c r="Z135" s="1058"/>
      <c r="AA135" s="1058"/>
    </row>
    <row r="136" spans="1:27" ht="12.75" customHeight="1">
      <c r="A136" s="1057"/>
      <c r="B136" s="1057"/>
      <c r="C136" s="1057"/>
      <c r="D136" s="1058"/>
      <c r="E136" s="1058"/>
      <c r="F136" s="1058"/>
      <c r="G136" s="1058"/>
      <c r="H136" s="1058"/>
      <c r="I136" s="1058"/>
      <c r="J136" s="1058"/>
      <c r="K136" s="1058"/>
      <c r="L136" s="1058"/>
      <c r="M136" s="1058"/>
      <c r="N136" s="1058"/>
      <c r="O136" s="1058"/>
      <c r="P136" s="1101"/>
      <c r="Q136" s="1058"/>
      <c r="R136" s="1058"/>
      <c r="S136" s="1058"/>
      <c r="T136" s="1058"/>
      <c r="U136" s="1058"/>
      <c r="V136" s="1058"/>
      <c r="W136" s="1058"/>
      <c r="X136" s="1058"/>
      <c r="Y136" s="1058"/>
      <c r="Z136" s="1058"/>
      <c r="AA136" s="1058"/>
    </row>
    <row r="137" spans="1:27" ht="12.75" customHeight="1">
      <c r="A137" s="1057"/>
      <c r="B137" s="1057"/>
      <c r="C137" s="1057"/>
      <c r="D137" s="1058"/>
      <c r="E137" s="1058"/>
      <c r="F137" s="1058"/>
      <c r="G137" s="1058"/>
      <c r="H137" s="1058"/>
      <c r="I137" s="1058"/>
      <c r="J137" s="1058"/>
      <c r="K137" s="1058"/>
      <c r="L137" s="1058"/>
      <c r="M137" s="1058"/>
      <c r="N137" s="1058"/>
      <c r="O137" s="1058"/>
      <c r="P137" s="1101"/>
      <c r="Q137" s="1058"/>
      <c r="R137" s="1058"/>
      <c r="S137" s="1058"/>
      <c r="T137" s="1058"/>
      <c r="U137" s="1058"/>
      <c r="V137" s="1058"/>
      <c r="W137" s="1058"/>
      <c r="X137" s="1058"/>
      <c r="Y137" s="1058"/>
      <c r="Z137" s="1058"/>
      <c r="AA137" s="1058"/>
    </row>
    <row r="138" spans="1:27" ht="12.75" customHeight="1">
      <c r="A138" s="1057"/>
      <c r="B138" s="1057"/>
      <c r="C138" s="1057"/>
      <c r="D138" s="1058"/>
      <c r="E138" s="1058"/>
      <c r="F138" s="1058"/>
      <c r="G138" s="1058"/>
      <c r="H138" s="1058"/>
      <c r="I138" s="1058"/>
      <c r="J138" s="1058"/>
      <c r="K138" s="1058"/>
      <c r="L138" s="1058"/>
      <c r="M138" s="1058"/>
      <c r="N138" s="1058"/>
      <c r="O138" s="1058"/>
      <c r="P138" s="1101"/>
      <c r="Q138" s="1058"/>
      <c r="R138" s="1058"/>
      <c r="S138" s="1058"/>
      <c r="T138" s="1058"/>
      <c r="U138" s="1058"/>
      <c r="V138" s="1058"/>
      <c r="W138" s="1058"/>
      <c r="X138" s="1058"/>
      <c r="Y138" s="1058"/>
      <c r="Z138" s="1058"/>
      <c r="AA138" s="1058"/>
    </row>
    <row r="139" spans="1:27" ht="12.75" customHeight="1">
      <c r="A139" s="1057"/>
      <c r="B139" s="1057"/>
      <c r="C139" s="1057"/>
      <c r="D139" s="1058"/>
      <c r="E139" s="1058"/>
      <c r="F139" s="1058"/>
      <c r="G139" s="1058"/>
      <c r="H139" s="1058"/>
      <c r="I139" s="1058"/>
      <c r="J139" s="1058"/>
      <c r="K139" s="1058"/>
      <c r="L139" s="1058"/>
      <c r="M139" s="1058"/>
      <c r="N139" s="1058"/>
      <c r="O139" s="1058"/>
      <c r="P139" s="1101"/>
      <c r="Q139" s="1058"/>
      <c r="R139" s="1058"/>
      <c r="S139" s="1058"/>
      <c r="T139" s="1058"/>
      <c r="U139" s="1058"/>
      <c r="V139" s="1058"/>
      <c r="W139" s="1058"/>
      <c r="X139" s="1058"/>
      <c r="Y139" s="1058"/>
      <c r="Z139" s="1058"/>
      <c r="AA139" s="1058"/>
    </row>
    <row r="140" spans="1:27" ht="12.75" customHeight="1">
      <c r="A140" s="1057"/>
      <c r="B140" s="1057"/>
      <c r="C140" s="1057"/>
      <c r="D140" s="1058"/>
      <c r="E140" s="1058"/>
      <c r="F140" s="1058"/>
      <c r="G140" s="1058"/>
      <c r="H140" s="1058"/>
      <c r="I140" s="1058"/>
      <c r="J140" s="1058"/>
      <c r="K140" s="1058"/>
      <c r="L140" s="1058"/>
      <c r="M140" s="1058"/>
      <c r="N140" s="1058"/>
      <c r="O140" s="1058"/>
      <c r="P140" s="1101"/>
      <c r="Q140" s="1058"/>
      <c r="R140" s="1058"/>
      <c r="S140" s="1058"/>
      <c r="T140" s="1058"/>
      <c r="U140" s="1058"/>
      <c r="V140" s="1058"/>
      <c r="W140" s="1058"/>
      <c r="X140" s="1058"/>
      <c r="Y140" s="1058"/>
      <c r="Z140" s="1058"/>
      <c r="AA140" s="1058"/>
    </row>
    <row r="141" spans="1:27" ht="12.75" customHeight="1">
      <c r="A141" s="1057"/>
      <c r="B141" s="1057"/>
      <c r="C141" s="1057"/>
      <c r="D141" s="1058"/>
      <c r="E141" s="1058"/>
      <c r="F141" s="1058"/>
      <c r="G141" s="1058"/>
      <c r="H141" s="1058"/>
      <c r="I141" s="1058"/>
      <c r="J141" s="1058"/>
      <c r="K141" s="1058"/>
      <c r="L141" s="1058"/>
      <c r="M141" s="1058"/>
      <c r="N141" s="1058"/>
      <c r="O141" s="1058"/>
      <c r="P141" s="1101"/>
      <c r="Q141" s="1058"/>
      <c r="R141" s="1058"/>
      <c r="S141" s="1058"/>
      <c r="T141" s="1058"/>
      <c r="U141" s="1058"/>
      <c r="V141" s="1058"/>
      <c r="W141" s="1058"/>
      <c r="X141" s="1058"/>
      <c r="Y141" s="1058"/>
      <c r="Z141" s="1058"/>
      <c r="AA141" s="1058"/>
    </row>
    <row r="142" spans="1:27" ht="12.75" customHeight="1">
      <c r="A142" s="1057"/>
      <c r="B142" s="1057"/>
      <c r="C142" s="1057"/>
      <c r="D142" s="1058"/>
      <c r="E142" s="1058"/>
      <c r="F142" s="1058"/>
      <c r="G142" s="1058"/>
      <c r="H142" s="1058"/>
      <c r="I142" s="1058"/>
      <c r="J142" s="1058"/>
      <c r="K142" s="1058"/>
      <c r="L142" s="1058"/>
      <c r="M142" s="1058"/>
      <c r="N142" s="1058"/>
      <c r="O142" s="1058"/>
      <c r="P142" s="1101"/>
      <c r="Q142" s="1058"/>
      <c r="R142" s="1058"/>
      <c r="S142" s="1058"/>
      <c r="T142" s="1058"/>
      <c r="U142" s="1058"/>
      <c r="V142" s="1058"/>
      <c r="W142" s="1058"/>
      <c r="X142" s="1058"/>
      <c r="Y142" s="1058"/>
      <c r="Z142" s="1058"/>
      <c r="AA142" s="1058"/>
    </row>
    <row r="143" spans="1:27" ht="12.75" customHeight="1">
      <c r="A143" s="1057"/>
      <c r="B143" s="1057"/>
      <c r="C143" s="1057"/>
      <c r="D143" s="1058"/>
      <c r="E143" s="1058"/>
      <c r="F143" s="1058"/>
      <c r="G143" s="1058"/>
      <c r="H143" s="1058"/>
      <c r="I143" s="1058"/>
      <c r="J143" s="1058"/>
      <c r="K143" s="1058"/>
      <c r="L143" s="1058"/>
      <c r="M143" s="1058"/>
      <c r="N143" s="1058"/>
      <c r="O143" s="1058"/>
      <c r="P143" s="1101"/>
      <c r="Q143" s="1058"/>
      <c r="R143" s="1058"/>
      <c r="S143" s="1058"/>
      <c r="T143" s="1058"/>
      <c r="U143" s="1058"/>
      <c r="V143" s="1058"/>
      <c r="W143" s="1058"/>
      <c r="X143" s="1058"/>
      <c r="Y143" s="1058"/>
      <c r="Z143" s="1058"/>
      <c r="AA143" s="1058"/>
    </row>
    <row r="144" spans="1:27" ht="12.75" customHeight="1">
      <c r="A144" s="1057"/>
      <c r="B144" s="1057"/>
      <c r="C144" s="1057"/>
      <c r="D144" s="1058"/>
      <c r="E144" s="1058"/>
      <c r="F144" s="1058"/>
      <c r="G144" s="1058"/>
      <c r="H144" s="1058"/>
      <c r="I144" s="1058"/>
      <c r="J144" s="1058"/>
      <c r="K144" s="1058"/>
      <c r="L144" s="1058"/>
      <c r="M144" s="1058"/>
      <c r="N144" s="1058"/>
      <c r="O144" s="1058"/>
      <c r="P144" s="1101"/>
      <c r="Q144" s="1058"/>
      <c r="R144" s="1058"/>
      <c r="S144" s="1058"/>
      <c r="T144" s="1058"/>
      <c r="U144" s="1058"/>
      <c r="V144" s="1058"/>
      <c r="W144" s="1058"/>
      <c r="X144" s="1058"/>
      <c r="Y144" s="1058"/>
      <c r="Z144" s="1058"/>
      <c r="AA144" s="1058"/>
    </row>
    <row r="145" spans="1:27" ht="12.75" customHeight="1">
      <c r="A145" s="1057"/>
      <c r="B145" s="1057"/>
      <c r="C145" s="1057"/>
      <c r="D145" s="1058"/>
      <c r="E145" s="1058"/>
      <c r="F145" s="1058"/>
      <c r="G145" s="1058"/>
      <c r="H145" s="1058"/>
      <c r="I145" s="1058"/>
      <c r="J145" s="1058"/>
      <c r="K145" s="1058"/>
      <c r="L145" s="1058"/>
      <c r="M145" s="1058"/>
      <c r="N145" s="1058"/>
      <c r="O145" s="1058"/>
      <c r="P145" s="1101"/>
      <c r="Q145" s="1058"/>
      <c r="R145" s="1058"/>
      <c r="S145" s="1058"/>
      <c r="T145" s="1058"/>
      <c r="U145" s="1058"/>
      <c r="V145" s="1058"/>
      <c r="W145" s="1058"/>
      <c r="X145" s="1058"/>
      <c r="Y145" s="1058"/>
      <c r="Z145" s="1058"/>
      <c r="AA145" s="1058"/>
    </row>
    <row r="146" spans="1:27" ht="12.75" customHeight="1">
      <c r="A146" s="1057"/>
      <c r="B146" s="1057"/>
      <c r="C146" s="1057"/>
      <c r="D146" s="1058"/>
      <c r="E146" s="1058"/>
      <c r="F146" s="1058"/>
      <c r="G146" s="1058"/>
      <c r="H146" s="1058"/>
      <c r="I146" s="1058"/>
      <c r="J146" s="1058"/>
      <c r="K146" s="1058"/>
      <c r="L146" s="1058"/>
      <c r="M146" s="1058"/>
      <c r="N146" s="1058"/>
      <c r="O146" s="1058"/>
      <c r="P146" s="1101"/>
      <c r="Q146" s="1058"/>
      <c r="R146" s="1058"/>
      <c r="S146" s="1058"/>
      <c r="T146" s="1058"/>
      <c r="U146" s="1058"/>
      <c r="V146" s="1058"/>
      <c r="W146" s="1058"/>
      <c r="X146" s="1058"/>
      <c r="Y146" s="1058"/>
      <c r="Z146" s="1058"/>
      <c r="AA146" s="1058"/>
    </row>
    <row r="147" spans="1:27" ht="12.75" customHeight="1">
      <c r="A147" s="1057"/>
      <c r="B147" s="1057"/>
      <c r="C147" s="1057"/>
      <c r="D147" s="1058"/>
      <c r="E147" s="1058"/>
      <c r="F147" s="1058"/>
      <c r="G147" s="1058"/>
      <c r="H147" s="1058"/>
      <c r="I147" s="1058"/>
      <c r="J147" s="1058"/>
      <c r="K147" s="1058"/>
      <c r="L147" s="1058"/>
      <c r="M147" s="1058"/>
      <c r="N147" s="1058"/>
      <c r="O147" s="1058"/>
      <c r="P147" s="1101"/>
      <c r="Q147" s="1058"/>
      <c r="R147" s="1058"/>
      <c r="S147" s="1058"/>
      <c r="T147" s="1058"/>
      <c r="U147" s="1058"/>
      <c r="V147" s="1058"/>
      <c r="W147" s="1058"/>
      <c r="X147" s="1058"/>
      <c r="Y147" s="1058"/>
      <c r="Z147" s="1058"/>
      <c r="AA147" s="1058"/>
    </row>
    <row r="148" spans="1:27" ht="12.75" customHeight="1">
      <c r="A148" s="1057"/>
      <c r="B148" s="1057"/>
      <c r="C148" s="1057"/>
      <c r="D148" s="1058"/>
      <c r="E148" s="1058"/>
      <c r="F148" s="1058"/>
      <c r="G148" s="1058"/>
      <c r="H148" s="1058"/>
      <c r="I148" s="1058"/>
      <c r="J148" s="1058"/>
      <c r="K148" s="1058"/>
      <c r="L148" s="1058"/>
      <c r="M148" s="1058"/>
      <c r="N148" s="1058"/>
      <c r="O148" s="1058"/>
      <c r="P148" s="1101"/>
      <c r="Q148" s="1058"/>
      <c r="R148" s="1058"/>
      <c r="S148" s="1058"/>
      <c r="T148" s="1058"/>
      <c r="U148" s="1058"/>
      <c r="V148" s="1058"/>
      <c r="W148" s="1058"/>
      <c r="X148" s="1058"/>
      <c r="Y148" s="1058"/>
      <c r="Z148" s="1058"/>
      <c r="AA148" s="1058"/>
    </row>
    <row r="149" spans="1:27" ht="12.75" customHeight="1">
      <c r="A149" s="1057"/>
      <c r="B149" s="1057"/>
      <c r="C149" s="1057"/>
      <c r="D149" s="1058"/>
      <c r="E149" s="1058"/>
      <c r="F149" s="1058"/>
      <c r="G149" s="1058"/>
      <c r="H149" s="1058"/>
      <c r="I149" s="1058"/>
      <c r="J149" s="1058"/>
      <c r="K149" s="1058"/>
      <c r="L149" s="1058"/>
      <c r="M149" s="1058"/>
      <c r="N149" s="1058"/>
      <c r="O149" s="1058"/>
      <c r="P149" s="1101"/>
      <c r="Q149" s="1058"/>
      <c r="R149" s="1058"/>
      <c r="S149" s="1058"/>
      <c r="T149" s="1058"/>
      <c r="U149" s="1058"/>
      <c r="V149" s="1058"/>
      <c r="W149" s="1058"/>
      <c r="X149" s="1058"/>
      <c r="Y149" s="1058"/>
      <c r="Z149" s="1058"/>
      <c r="AA149" s="1058"/>
    </row>
    <row r="150" spans="1:27" ht="12.75" customHeight="1">
      <c r="A150" s="1057"/>
      <c r="B150" s="1057"/>
      <c r="C150" s="1057"/>
      <c r="D150" s="1058"/>
      <c r="E150" s="1058"/>
      <c r="F150" s="1058"/>
      <c r="G150" s="1058"/>
      <c r="H150" s="1058"/>
      <c r="I150" s="1058"/>
      <c r="J150" s="1058"/>
      <c r="K150" s="1058"/>
      <c r="L150" s="1058"/>
      <c r="M150" s="1058"/>
      <c r="N150" s="1058"/>
      <c r="O150" s="1058"/>
      <c r="P150" s="1101"/>
      <c r="Q150" s="1058"/>
      <c r="R150" s="1058"/>
      <c r="S150" s="1058"/>
      <c r="T150" s="1058"/>
      <c r="U150" s="1058"/>
      <c r="V150" s="1058"/>
      <c r="W150" s="1058"/>
      <c r="X150" s="1058"/>
      <c r="Y150" s="1058"/>
      <c r="Z150" s="1058"/>
      <c r="AA150" s="1058"/>
    </row>
    <row r="151" spans="1:27" ht="12.75" customHeight="1">
      <c r="A151" s="1057"/>
      <c r="B151" s="1057"/>
      <c r="C151" s="1057"/>
      <c r="D151" s="1058"/>
      <c r="E151" s="1058"/>
      <c r="F151" s="1058"/>
      <c r="G151" s="1058"/>
      <c r="H151" s="1058"/>
      <c r="I151" s="1058"/>
      <c r="J151" s="1058"/>
      <c r="K151" s="1058"/>
      <c r="L151" s="1058"/>
      <c r="M151" s="1058"/>
      <c r="N151" s="1058"/>
      <c r="O151" s="1058"/>
      <c r="P151" s="1101"/>
      <c r="Q151" s="1058"/>
      <c r="R151" s="1058"/>
      <c r="S151" s="1058"/>
      <c r="T151" s="1058"/>
      <c r="U151" s="1058"/>
      <c r="V151" s="1058"/>
      <c r="W151" s="1058"/>
      <c r="X151" s="1058"/>
      <c r="Y151" s="1058"/>
      <c r="Z151" s="1058"/>
      <c r="AA151" s="1058"/>
    </row>
    <row r="152" spans="1:27" ht="12.75" customHeight="1">
      <c r="A152" s="1057"/>
      <c r="B152" s="1057"/>
      <c r="C152" s="1057"/>
      <c r="D152" s="1058"/>
      <c r="E152" s="1058"/>
      <c r="F152" s="1058"/>
      <c r="G152" s="1058"/>
      <c r="H152" s="1058"/>
      <c r="I152" s="1058"/>
      <c r="J152" s="1058"/>
      <c r="K152" s="1058"/>
      <c r="L152" s="1058"/>
      <c r="M152" s="1058"/>
      <c r="N152" s="1058"/>
      <c r="O152" s="1058"/>
      <c r="P152" s="1101"/>
      <c r="Q152" s="1058"/>
      <c r="R152" s="1058"/>
      <c r="S152" s="1058"/>
      <c r="T152" s="1058"/>
      <c r="U152" s="1058"/>
      <c r="V152" s="1058"/>
      <c r="W152" s="1058"/>
      <c r="X152" s="1058"/>
      <c r="Y152" s="1058"/>
      <c r="Z152" s="1058"/>
      <c r="AA152" s="1058"/>
    </row>
    <row r="153" spans="1:27" ht="12.75" customHeight="1">
      <c r="A153" s="1057"/>
      <c r="B153" s="1057"/>
      <c r="C153" s="1057"/>
      <c r="D153" s="1058"/>
      <c r="E153" s="1058"/>
      <c r="F153" s="1058"/>
      <c r="G153" s="1058"/>
      <c r="H153" s="1058"/>
      <c r="I153" s="1058"/>
      <c r="J153" s="1058"/>
      <c r="K153" s="1058"/>
      <c r="L153" s="1058"/>
      <c r="M153" s="1058"/>
      <c r="N153" s="1058"/>
      <c r="O153" s="1058"/>
      <c r="P153" s="1101"/>
      <c r="Q153" s="1058"/>
      <c r="R153" s="1058"/>
      <c r="S153" s="1058"/>
      <c r="T153" s="1058"/>
      <c r="U153" s="1058"/>
      <c r="V153" s="1058"/>
      <c r="W153" s="1058"/>
      <c r="X153" s="1058"/>
      <c r="Y153" s="1058"/>
      <c r="Z153" s="1058"/>
      <c r="AA153" s="1058"/>
    </row>
    <row r="154" spans="1:27" ht="12.75" customHeight="1">
      <c r="A154" s="1057"/>
      <c r="B154" s="1057"/>
      <c r="C154" s="1057"/>
      <c r="D154" s="1058"/>
      <c r="E154" s="1058"/>
      <c r="F154" s="1058"/>
      <c r="G154" s="1058"/>
      <c r="H154" s="1058"/>
      <c r="I154" s="1058"/>
      <c r="J154" s="1058"/>
      <c r="K154" s="1058"/>
      <c r="L154" s="1058"/>
      <c r="M154" s="1058"/>
      <c r="N154" s="1058"/>
      <c r="O154" s="1058"/>
      <c r="P154" s="1101"/>
      <c r="Q154" s="1058"/>
      <c r="R154" s="1058"/>
      <c r="S154" s="1058"/>
      <c r="T154" s="1058"/>
      <c r="U154" s="1058"/>
      <c r="V154" s="1058"/>
      <c r="W154" s="1058"/>
      <c r="X154" s="1058"/>
      <c r="Y154" s="1058"/>
      <c r="Z154" s="1058"/>
      <c r="AA154" s="1058"/>
    </row>
    <row r="155" spans="1:27" ht="12.75" customHeight="1">
      <c r="A155" s="1057"/>
      <c r="B155" s="1057"/>
      <c r="C155" s="1057"/>
      <c r="D155" s="1058"/>
      <c r="E155" s="1058"/>
      <c r="F155" s="1058"/>
      <c r="G155" s="1058"/>
      <c r="H155" s="1058"/>
      <c r="I155" s="1058"/>
      <c r="J155" s="1058"/>
      <c r="K155" s="1058"/>
      <c r="L155" s="1058"/>
      <c r="M155" s="1058"/>
      <c r="N155" s="1058"/>
      <c r="O155" s="1058"/>
      <c r="P155" s="1101"/>
      <c r="Q155" s="1058"/>
      <c r="R155" s="1058"/>
      <c r="S155" s="1058"/>
      <c r="T155" s="1058"/>
      <c r="U155" s="1058"/>
      <c r="V155" s="1058"/>
      <c r="W155" s="1058"/>
      <c r="X155" s="1058"/>
      <c r="Y155" s="1058"/>
      <c r="Z155" s="1058"/>
      <c r="AA155" s="1058"/>
    </row>
    <row r="156" spans="1:27" ht="12.75" customHeight="1">
      <c r="A156" s="1057"/>
      <c r="B156" s="1057"/>
      <c r="C156" s="1057"/>
      <c r="D156" s="1058"/>
      <c r="E156" s="1058"/>
      <c r="F156" s="1058"/>
      <c r="G156" s="1058"/>
      <c r="H156" s="1058"/>
      <c r="I156" s="1058"/>
      <c r="J156" s="1058"/>
      <c r="K156" s="1058"/>
      <c r="L156" s="1058"/>
      <c r="M156" s="1058"/>
      <c r="N156" s="1058"/>
      <c r="O156" s="1058"/>
      <c r="P156" s="1101"/>
      <c r="Q156" s="1058"/>
      <c r="R156" s="1058"/>
      <c r="S156" s="1058"/>
      <c r="T156" s="1058"/>
      <c r="U156" s="1058"/>
      <c r="V156" s="1058"/>
      <c r="W156" s="1058"/>
      <c r="X156" s="1058"/>
      <c r="Y156" s="1058"/>
      <c r="Z156" s="1058"/>
      <c r="AA156" s="1058"/>
    </row>
    <row r="157" spans="1:27" ht="12.75" customHeight="1">
      <c r="A157" s="1057"/>
      <c r="B157" s="1057"/>
      <c r="C157" s="1057"/>
      <c r="D157" s="1058"/>
      <c r="E157" s="1058"/>
      <c r="F157" s="1058"/>
      <c r="G157" s="1058"/>
      <c r="H157" s="1058"/>
      <c r="I157" s="1058"/>
      <c r="J157" s="1058"/>
      <c r="K157" s="1058"/>
      <c r="L157" s="1058"/>
      <c r="M157" s="1058"/>
      <c r="N157" s="1058"/>
      <c r="O157" s="1058"/>
      <c r="P157" s="1101"/>
      <c r="Q157" s="1058"/>
      <c r="R157" s="1058"/>
      <c r="S157" s="1058"/>
      <c r="T157" s="1058"/>
      <c r="U157" s="1058"/>
      <c r="V157" s="1058"/>
      <c r="W157" s="1058"/>
      <c r="X157" s="1058"/>
      <c r="Y157" s="1058"/>
      <c r="Z157" s="1058"/>
      <c r="AA157" s="1058"/>
    </row>
    <row r="158" spans="1:27" ht="12.75" customHeight="1">
      <c r="A158" s="1057"/>
      <c r="B158" s="1057"/>
      <c r="C158" s="1057"/>
      <c r="D158" s="1058"/>
      <c r="E158" s="1058"/>
      <c r="F158" s="1058"/>
      <c r="G158" s="1058"/>
      <c r="H158" s="1058"/>
      <c r="I158" s="1058"/>
      <c r="J158" s="1058"/>
      <c r="K158" s="1058"/>
      <c r="L158" s="1058"/>
      <c r="M158" s="1058"/>
      <c r="N158" s="1058"/>
      <c r="O158" s="1058"/>
      <c r="P158" s="1101"/>
      <c r="Q158" s="1058"/>
      <c r="R158" s="1058"/>
      <c r="S158" s="1058"/>
      <c r="T158" s="1058"/>
      <c r="U158" s="1058"/>
      <c r="V158" s="1058"/>
      <c r="W158" s="1058"/>
      <c r="X158" s="1058"/>
      <c r="Y158" s="1058"/>
      <c r="Z158" s="1058"/>
      <c r="AA158" s="1058"/>
    </row>
    <row r="159" spans="1:27" ht="12.75" customHeight="1">
      <c r="A159" s="1057"/>
      <c r="B159" s="1057"/>
      <c r="C159" s="1057"/>
      <c r="D159" s="1058"/>
      <c r="E159" s="1058"/>
      <c r="F159" s="1058"/>
      <c r="G159" s="1058"/>
      <c r="H159" s="1058"/>
      <c r="I159" s="1058"/>
      <c r="J159" s="1058"/>
      <c r="K159" s="1058"/>
      <c r="L159" s="1058"/>
      <c r="M159" s="1058"/>
      <c r="N159" s="1058"/>
      <c r="O159" s="1058"/>
      <c r="P159" s="1101"/>
      <c r="Q159" s="1058"/>
      <c r="R159" s="1058"/>
      <c r="S159" s="1058"/>
      <c r="T159" s="1058"/>
      <c r="U159" s="1058"/>
      <c r="V159" s="1058"/>
      <c r="W159" s="1058"/>
      <c r="X159" s="1058"/>
      <c r="Y159" s="1058"/>
      <c r="Z159" s="1058"/>
      <c r="AA159" s="1058"/>
    </row>
    <row r="160" spans="1:27" ht="12.75" customHeight="1">
      <c r="A160" s="1057"/>
      <c r="B160" s="1057"/>
      <c r="C160" s="1057"/>
      <c r="D160" s="1058"/>
      <c r="E160" s="1058"/>
      <c r="F160" s="1058"/>
      <c r="G160" s="1058"/>
      <c r="H160" s="1058"/>
      <c r="I160" s="1058"/>
      <c r="J160" s="1058"/>
      <c r="K160" s="1058"/>
      <c r="L160" s="1058"/>
      <c r="M160" s="1058"/>
      <c r="N160" s="1058"/>
      <c r="O160" s="1058"/>
      <c r="P160" s="1101"/>
      <c r="Q160" s="1058"/>
      <c r="R160" s="1058"/>
      <c r="S160" s="1058"/>
      <c r="T160" s="1058"/>
      <c r="U160" s="1058"/>
      <c r="V160" s="1058"/>
      <c r="W160" s="1058"/>
      <c r="X160" s="1058"/>
      <c r="Y160" s="1058"/>
      <c r="Z160" s="1058"/>
      <c r="AA160" s="1058"/>
    </row>
    <row r="161" spans="1:27" ht="12.75" customHeight="1">
      <c r="A161" s="1057"/>
      <c r="B161" s="1057"/>
      <c r="C161" s="1057"/>
      <c r="D161" s="1058"/>
      <c r="E161" s="1058"/>
      <c r="F161" s="1058"/>
      <c r="G161" s="1058"/>
      <c r="H161" s="1058"/>
      <c r="I161" s="1058"/>
      <c r="J161" s="1058"/>
      <c r="K161" s="1058"/>
      <c r="L161" s="1058"/>
      <c r="M161" s="1058"/>
      <c r="N161" s="1058"/>
      <c r="O161" s="1058"/>
      <c r="P161" s="1101"/>
      <c r="Q161" s="1058"/>
      <c r="R161" s="1058"/>
      <c r="S161" s="1058"/>
      <c r="T161" s="1058"/>
      <c r="U161" s="1058"/>
      <c r="V161" s="1058"/>
      <c r="W161" s="1058"/>
      <c r="X161" s="1058"/>
      <c r="Y161" s="1058"/>
      <c r="Z161" s="1058"/>
      <c r="AA161" s="1058"/>
    </row>
    <row r="162" spans="1:27" ht="12.75" customHeight="1">
      <c r="A162" s="1057"/>
      <c r="B162" s="1057"/>
      <c r="C162" s="1057"/>
      <c r="D162" s="1058"/>
      <c r="E162" s="1058"/>
      <c r="F162" s="1058"/>
      <c r="G162" s="1058"/>
      <c r="H162" s="1058"/>
      <c r="I162" s="1058"/>
      <c r="J162" s="1058"/>
      <c r="K162" s="1058"/>
      <c r="L162" s="1058"/>
      <c r="M162" s="1058"/>
      <c r="N162" s="1058"/>
      <c r="O162" s="1058"/>
      <c r="P162" s="1101"/>
      <c r="Q162" s="1058"/>
      <c r="R162" s="1058"/>
      <c r="S162" s="1058"/>
      <c r="T162" s="1058"/>
      <c r="U162" s="1058"/>
      <c r="V162" s="1058"/>
      <c r="W162" s="1058"/>
      <c r="X162" s="1058"/>
      <c r="Y162" s="1058"/>
      <c r="Z162" s="1058"/>
      <c r="AA162" s="1058"/>
    </row>
    <row r="163" spans="1:27" ht="12.75" customHeight="1">
      <c r="A163" s="1057"/>
      <c r="B163" s="1057"/>
      <c r="C163" s="1057"/>
      <c r="D163" s="1058"/>
      <c r="E163" s="1058"/>
      <c r="F163" s="1058"/>
      <c r="G163" s="1058"/>
      <c r="H163" s="1058"/>
      <c r="I163" s="1058"/>
      <c r="J163" s="1058"/>
      <c r="K163" s="1058"/>
      <c r="L163" s="1058"/>
      <c r="M163" s="1058"/>
      <c r="N163" s="1058"/>
      <c r="O163" s="1058"/>
      <c r="P163" s="1101"/>
      <c r="Q163" s="1058"/>
      <c r="R163" s="1058"/>
      <c r="S163" s="1058"/>
      <c r="T163" s="1058"/>
      <c r="U163" s="1058"/>
      <c r="V163" s="1058"/>
      <c r="W163" s="1058"/>
      <c r="X163" s="1058"/>
      <c r="Y163" s="1058"/>
      <c r="Z163" s="1058"/>
      <c r="AA163" s="1058"/>
    </row>
    <row r="164" spans="1:27" ht="12.75" customHeight="1">
      <c r="A164" s="1057"/>
      <c r="B164" s="1057"/>
      <c r="C164" s="1057"/>
      <c r="D164" s="1058"/>
      <c r="E164" s="1058"/>
      <c r="F164" s="1058"/>
      <c r="G164" s="1058"/>
      <c r="H164" s="1058"/>
      <c r="I164" s="1058"/>
      <c r="J164" s="1058"/>
      <c r="K164" s="1058"/>
      <c r="L164" s="1058"/>
      <c r="M164" s="1058"/>
      <c r="N164" s="1058"/>
      <c r="O164" s="1058"/>
      <c r="P164" s="1101"/>
      <c r="Q164" s="1058"/>
      <c r="R164" s="1058"/>
      <c r="S164" s="1058"/>
      <c r="T164" s="1058"/>
      <c r="U164" s="1058"/>
      <c r="V164" s="1058"/>
      <c r="W164" s="1058"/>
      <c r="X164" s="1058"/>
      <c r="Y164" s="1058"/>
      <c r="Z164" s="1058"/>
      <c r="AA164" s="1058"/>
    </row>
    <row r="165" spans="1:27" ht="12.75" customHeight="1">
      <c r="A165" s="1057"/>
      <c r="B165" s="1057"/>
      <c r="C165" s="1057"/>
      <c r="D165" s="1058"/>
      <c r="E165" s="1058"/>
      <c r="F165" s="1058"/>
      <c r="G165" s="1058"/>
      <c r="H165" s="1058"/>
      <c r="I165" s="1058"/>
      <c r="J165" s="1058"/>
      <c r="K165" s="1058"/>
      <c r="L165" s="1058"/>
      <c r="M165" s="1058"/>
      <c r="N165" s="1058"/>
      <c r="O165" s="1058"/>
      <c r="P165" s="1101"/>
      <c r="Q165" s="1058"/>
      <c r="R165" s="1058"/>
      <c r="S165" s="1058"/>
      <c r="T165" s="1058"/>
      <c r="U165" s="1058"/>
      <c r="V165" s="1058"/>
      <c r="W165" s="1058"/>
      <c r="X165" s="1058"/>
      <c r="Y165" s="1058"/>
      <c r="Z165" s="1058"/>
      <c r="AA165" s="1058"/>
    </row>
    <row r="166" spans="1:27" ht="12.75" customHeight="1">
      <c r="A166" s="1057"/>
      <c r="B166" s="1057"/>
      <c r="C166" s="1057"/>
      <c r="D166" s="1058"/>
      <c r="E166" s="1058"/>
      <c r="F166" s="1058"/>
      <c r="G166" s="1058"/>
      <c r="H166" s="1058"/>
      <c r="I166" s="1058"/>
      <c r="J166" s="1058"/>
      <c r="K166" s="1058"/>
      <c r="L166" s="1058"/>
      <c r="M166" s="1058"/>
      <c r="N166" s="1058"/>
      <c r="O166" s="1058"/>
      <c r="P166" s="1101"/>
      <c r="Q166" s="1058"/>
      <c r="R166" s="1058"/>
      <c r="S166" s="1058"/>
      <c r="T166" s="1058"/>
      <c r="U166" s="1058"/>
      <c r="V166" s="1058"/>
      <c r="W166" s="1058"/>
      <c r="X166" s="1058"/>
      <c r="Y166" s="1058"/>
      <c r="Z166" s="1058"/>
      <c r="AA166" s="1058"/>
    </row>
    <row r="167" spans="1:27" ht="12.75" customHeight="1">
      <c r="A167" s="1057"/>
      <c r="B167" s="1057"/>
      <c r="C167" s="1057"/>
      <c r="D167" s="1058"/>
      <c r="E167" s="1058"/>
      <c r="F167" s="1058"/>
      <c r="G167" s="1058"/>
      <c r="H167" s="1058"/>
      <c r="I167" s="1058"/>
      <c r="J167" s="1058"/>
      <c r="K167" s="1058"/>
      <c r="L167" s="1058"/>
      <c r="M167" s="1058"/>
      <c r="N167" s="1058"/>
      <c r="O167" s="1058"/>
      <c r="P167" s="1101"/>
      <c r="Q167" s="1058"/>
      <c r="R167" s="1058"/>
      <c r="S167" s="1058"/>
      <c r="T167" s="1058"/>
      <c r="U167" s="1058"/>
      <c r="V167" s="1058"/>
      <c r="W167" s="1058"/>
      <c r="X167" s="1058"/>
      <c r="Y167" s="1058"/>
      <c r="Z167" s="1058"/>
      <c r="AA167" s="1058"/>
    </row>
    <row r="168" spans="1:27" ht="12.75" customHeight="1">
      <c r="A168" s="1057"/>
      <c r="B168" s="1057"/>
      <c r="C168" s="1057"/>
      <c r="D168" s="1058"/>
      <c r="E168" s="1058"/>
      <c r="F168" s="1058"/>
      <c r="G168" s="1058"/>
      <c r="H168" s="1058"/>
      <c r="I168" s="1058"/>
      <c r="J168" s="1058"/>
      <c r="K168" s="1058"/>
      <c r="L168" s="1058"/>
      <c r="M168" s="1058"/>
      <c r="N168" s="1058"/>
      <c r="O168" s="1058"/>
      <c r="P168" s="1101"/>
      <c r="Q168" s="1058"/>
      <c r="R168" s="1058"/>
      <c r="S168" s="1058"/>
      <c r="T168" s="1058"/>
      <c r="U168" s="1058"/>
      <c r="V168" s="1058"/>
      <c r="W168" s="1058"/>
      <c r="X168" s="1058"/>
      <c r="Y168" s="1058"/>
      <c r="Z168" s="1058"/>
      <c r="AA168" s="1058"/>
    </row>
    <row r="169" spans="1:27" ht="12.75" customHeight="1">
      <c r="A169" s="1057"/>
      <c r="B169" s="1057"/>
      <c r="C169" s="1057"/>
      <c r="D169" s="1058"/>
      <c r="E169" s="1058"/>
      <c r="F169" s="1058"/>
      <c r="G169" s="1058"/>
      <c r="H169" s="1058"/>
      <c r="I169" s="1058"/>
      <c r="J169" s="1058"/>
      <c r="K169" s="1058"/>
      <c r="L169" s="1058"/>
      <c r="M169" s="1058"/>
      <c r="N169" s="1058"/>
      <c r="O169" s="1058"/>
      <c r="P169" s="1101"/>
      <c r="Q169" s="1058"/>
      <c r="R169" s="1058"/>
      <c r="S169" s="1058"/>
      <c r="T169" s="1058"/>
      <c r="U169" s="1058"/>
      <c r="V169" s="1058"/>
      <c r="W169" s="1058"/>
      <c r="X169" s="1058"/>
      <c r="Y169" s="1058"/>
      <c r="Z169" s="1058"/>
      <c r="AA169" s="1058"/>
    </row>
    <row r="170" spans="1:27" ht="12.75" customHeight="1">
      <c r="A170" s="1057"/>
      <c r="B170" s="1057"/>
      <c r="C170" s="1057"/>
      <c r="D170" s="1058"/>
      <c r="E170" s="1058"/>
      <c r="F170" s="1058"/>
      <c r="G170" s="1058"/>
      <c r="H170" s="1058"/>
      <c r="I170" s="1058"/>
      <c r="J170" s="1058"/>
      <c r="K170" s="1058"/>
      <c r="L170" s="1058"/>
      <c r="M170" s="1058"/>
      <c r="N170" s="1058"/>
      <c r="O170" s="1058"/>
      <c r="P170" s="1101"/>
      <c r="Q170" s="1058"/>
      <c r="R170" s="1058"/>
      <c r="S170" s="1058"/>
      <c r="T170" s="1058"/>
      <c r="U170" s="1058"/>
      <c r="V170" s="1058"/>
      <c r="W170" s="1058"/>
      <c r="X170" s="1058"/>
      <c r="Y170" s="1058"/>
      <c r="Z170" s="1058"/>
      <c r="AA170" s="1058"/>
    </row>
    <row r="171" spans="1:27" ht="12.75" customHeight="1">
      <c r="A171" s="1057"/>
      <c r="B171" s="1057"/>
      <c r="C171" s="1057"/>
      <c r="D171" s="1058"/>
      <c r="E171" s="1058"/>
      <c r="F171" s="1058"/>
      <c r="G171" s="1058"/>
      <c r="H171" s="1058"/>
      <c r="I171" s="1058"/>
      <c r="J171" s="1058"/>
      <c r="K171" s="1058"/>
      <c r="L171" s="1058"/>
      <c r="M171" s="1058"/>
      <c r="N171" s="1058"/>
      <c r="O171" s="1058"/>
      <c r="P171" s="1101"/>
      <c r="Q171" s="1058"/>
      <c r="R171" s="1058"/>
      <c r="S171" s="1058"/>
      <c r="T171" s="1058"/>
      <c r="U171" s="1058"/>
      <c r="V171" s="1058"/>
      <c r="W171" s="1058"/>
      <c r="X171" s="1058"/>
      <c r="Y171" s="1058"/>
      <c r="Z171" s="1058"/>
      <c r="AA171" s="1058"/>
    </row>
    <row r="172" spans="1:27" ht="12.75" customHeight="1">
      <c r="A172" s="1057"/>
      <c r="B172" s="1057"/>
      <c r="C172" s="1057"/>
      <c r="D172" s="1058"/>
      <c r="E172" s="1058"/>
      <c r="F172" s="1058"/>
      <c r="G172" s="1058"/>
      <c r="H172" s="1058"/>
      <c r="I172" s="1058"/>
      <c r="J172" s="1058"/>
      <c r="K172" s="1058"/>
      <c r="L172" s="1058"/>
      <c r="M172" s="1058"/>
      <c r="N172" s="1058"/>
      <c r="O172" s="1058"/>
      <c r="P172" s="1101"/>
      <c r="Q172" s="1058"/>
      <c r="R172" s="1058"/>
      <c r="S172" s="1058"/>
      <c r="T172" s="1058"/>
      <c r="U172" s="1058"/>
      <c r="V172" s="1058"/>
      <c r="W172" s="1058"/>
      <c r="X172" s="1058"/>
      <c r="Y172" s="1058"/>
      <c r="Z172" s="1058"/>
      <c r="AA172" s="1058"/>
    </row>
    <row r="173" spans="1:27" ht="12.75" customHeight="1">
      <c r="A173" s="1057"/>
      <c r="B173" s="1057"/>
      <c r="C173" s="1057"/>
      <c r="D173" s="1058"/>
      <c r="E173" s="1058"/>
      <c r="F173" s="1058"/>
      <c r="G173" s="1058"/>
      <c r="H173" s="1058"/>
      <c r="I173" s="1058"/>
      <c r="J173" s="1058"/>
      <c r="K173" s="1058"/>
      <c r="L173" s="1058"/>
      <c r="M173" s="1058"/>
      <c r="N173" s="1058"/>
      <c r="O173" s="1058"/>
      <c r="P173" s="1101"/>
      <c r="Q173" s="1058"/>
      <c r="R173" s="1058"/>
      <c r="S173" s="1058"/>
      <c r="T173" s="1058"/>
      <c r="U173" s="1058"/>
      <c r="V173" s="1058"/>
      <c r="W173" s="1058"/>
      <c r="X173" s="1058"/>
      <c r="Y173" s="1058"/>
      <c r="Z173" s="1058"/>
      <c r="AA173" s="1058"/>
    </row>
    <row r="174" spans="1:27" ht="12.75" customHeight="1">
      <c r="A174" s="1057"/>
      <c r="B174" s="1057"/>
      <c r="C174" s="1057"/>
      <c r="D174" s="1058"/>
      <c r="E174" s="1058"/>
      <c r="F174" s="1058"/>
      <c r="G174" s="1058"/>
      <c r="H174" s="1058"/>
      <c r="I174" s="1058"/>
      <c r="J174" s="1058"/>
      <c r="K174" s="1058"/>
      <c r="L174" s="1058"/>
      <c r="M174" s="1058"/>
      <c r="N174" s="1058"/>
      <c r="O174" s="1058"/>
      <c r="P174" s="1101"/>
      <c r="Q174" s="1058"/>
      <c r="R174" s="1058"/>
      <c r="S174" s="1058"/>
      <c r="T174" s="1058"/>
      <c r="U174" s="1058"/>
      <c r="V174" s="1058"/>
      <c r="W174" s="1058"/>
      <c r="X174" s="1058"/>
      <c r="Y174" s="1058"/>
      <c r="Z174" s="1058"/>
      <c r="AA174" s="1058"/>
    </row>
    <row r="175" spans="1:27" ht="12.75" customHeight="1">
      <c r="A175" s="1057"/>
      <c r="B175" s="1057"/>
      <c r="C175" s="1057"/>
      <c r="D175" s="1058"/>
      <c r="E175" s="1058"/>
      <c r="F175" s="1058"/>
      <c r="G175" s="1058"/>
      <c r="H175" s="1058"/>
      <c r="I175" s="1058"/>
      <c r="J175" s="1058"/>
      <c r="K175" s="1058"/>
      <c r="L175" s="1058"/>
      <c r="M175" s="1058"/>
      <c r="N175" s="1058"/>
      <c r="O175" s="1058"/>
      <c r="P175" s="1101"/>
      <c r="Q175" s="1058"/>
      <c r="R175" s="1058"/>
      <c r="S175" s="1058"/>
      <c r="T175" s="1058"/>
      <c r="U175" s="1058"/>
      <c r="V175" s="1058"/>
      <c r="W175" s="1058"/>
      <c r="X175" s="1058"/>
      <c r="Y175" s="1058"/>
      <c r="Z175" s="1058"/>
      <c r="AA175" s="1058"/>
    </row>
    <row r="176" spans="1:27" ht="12.75" customHeight="1">
      <c r="A176" s="1057"/>
      <c r="B176" s="1057"/>
      <c r="C176" s="1057"/>
      <c r="D176" s="1058"/>
      <c r="E176" s="1058"/>
      <c r="F176" s="1058"/>
      <c r="G176" s="1058"/>
      <c r="H176" s="1058"/>
      <c r="I176" s="1058"/>
      <c r="J176" s="1058"/>
      <c r="K176" s="1058"/>
      <c r="L176" s="1058"/>
      <c r="M176" s="1058"/>
      <c r="N176" s="1058"/>
      <c r="O176" s="1058"/>
      <c r="P176" s="1101"/>
      <c r="Q176" s="1058"/>
      <c r="R176" s="1058"/>
      <c r="S176" s="1058"/>
      <c r="T176" s="1058"/>
      <c r="U176" s="1058"/>
      <c r="V176" s="1058"/>
      <c r="W176" s="1058"/>
      <c r="X176" s="1058"/>
      <c r="Y176" s="1058"/>
      <c r="Z176" s="1058"/>
      <c r="AA176" s="1058"/>
    </row>
    <row r="177" spans="1:27" ht="12.75" customHeight="1">
      <c r="A177" s="1057"/>
      <c r="B177" s="1057"/>
      <c r="C177" s="1057"/>
      <c r="D177" s="1058"/>
      <c r="E177" s="1058"/>
      <c r="F177" s="1058"/>
      <c r="G177" s="1058"/>
      <c r="H177" s="1058"/>
      <c r="I177" s="1058"/>
      <c r="J177" s="1058"/>
      <c r="K177" s="1058"/>
      <c r="L177" s="1058"/>
      <c r="M177" s="1058"/>
      <c r="N177" s="1058"/>
      <c r="O177" s="1058"/>
      <c r="P177" s="1101"/>
      <c r="Q177" s="1058"/>
      <c r="R177" s="1058"/>
      <c r="S177" s="1058"/>
      <c r="T177" s="1058"/>
      <c r="U177" s="1058"/>
      <c r="V177" s="1058"/>
      <c r="W177" s="1058"/>
      <c r="X177" s="1058"/>
      <c r="Y177" s="1058"/>
      <c r="Z177" s="1058"/>
      <c r="AA177" s="1058"/>
    </row>
    <row r="178" spans="1:27" ht="12.75" customHeight="1">
      <c r="A178" s="1057"/>
      <c r="B178" s="1057"/>
      <c r="C178" s="1057"/>
      <c r="D178" s="1058"/>
      <c r="E178" s="1058"/>
      <c r="F178" s="1058"/>
      <c r="G178" s="1058"/>
      <c r="H178" s="1058"/>
      <c r="I178" s="1058"/>
      <c r="J178" s="1058"/>
      <c r="K178" s="1058"/>
      <c r="L178" s="1058"/>
      <c r="M178" s="1058"/>
      <c r="N178" s="1058"/>
      <c r="O178" s="1058"/>
      <c r="P178" s="1101"/>
      <c r="Q178" s="1058"/>
      <c r="R178" s="1058"/>
      <c r="S178" s="1058"/>
      <c r="T178" s="1058"/>
      <c r="U178" s="1058"/>
      <c r="V178" s="1058"/>
      <c r="W178" s="1058"/>
      <c r="X178" s="1058"/>
      <c r="Y178" s="1058"/>
      <c r="Z178" s="1058"/>
      <c r="AA178" s="1058"/>
    </row>
    <row r="179" spans="1:27" ht="12.75" customHeight="1">
      <c r="A179" s="1057"/>
      <c r="B179" s="1057"/>
      <c r="C179" s="1057"/>
      <c r="D179" s="1058"/>
      <c r="E179" s="1058"/>
      <c r="F179" s="1058"/>
      <c r="G179" s="1058"/>
      <c r="H179" s="1058"/>
      <c r="I179" s="1058"/>
      <c r="J179" s="1058"/>
      <c r="K179" s="1058"/>
      <c r="L179" s="1058"/>
      <c r="M179" s="1058"/>
      <c r="N179" s="1058"/>
      <c r="O179" s="1058"/>
      <c r="P179" s="1101"/>
      <c r="Q179" s="1058"/>
      <c r="R179" s="1058"/>
      <c r="S179" s="1058"/>
      <c r="T179" s="1058"/>
      <c r="U179" s="1058"/>
      <c r="V179" s="1058"/>
      <c r="W179" s="1058"/>
      <c r="X179" s="1058"/>
      <c r="Y179" s="1058"/>
      <c r="Z179" s="1058"/>
      <c r="AA179" s="1058"/>
    </row>
    <row r="180" spans="1:27" ht="12.75" customHeight="1">
      <c r="A180" s="1057"/>
      <c r="B180" s="1057"/>
      <c r="C180" s="1057"/>
      <c r="D180" s="1058"/>
      <c r="E180" s="1058"/>
      <c r="F180" s="1058"/>
      <c r="G180" s="1058"/>
      <c r="H180" s="1058"/>
      <c r="I180" s="1058"/>
      <c r="J180" s="1058"/>
      <c r="K180" s="1058"/>
      <c r="L180" s="1058"/>
      <c r="M180" s="1058"/>
      <c r="N180" s="1058"/>
      <c r="O180" s="1058"/>
      <c r="P180" s="1101"/>
      <c r="Q180" s="1058"/>
      <c r="R180" s="1058"/>
      <c r="S180" s="1058"/>
      <c r="T180" s="1058"/>
      <c r="U180" s="1058"/>
      <c r="V180" s="1058"/>
      <c r="W180" s="1058"/>
      <c r="X180" s="1058"/>
      <c r="Y180" s="1058"/>
      <c r="Z180" s="1058"/>
      <c r="AA180" s="1058"/>
    </row>
    <row r="181" spans="1:27" ht="12.75" customHeight="1">
      <c r="A181" s="1057"/>
      <c r="B181" s="1057"/>
      <c r="C181" s="1057"/>
      <c r="D181" s="1058"/>
      <c r="E181" s="1058"/>
      <c r="F181" s="1058"/>
      <c r="G181" s="1058"/>
      <c r="H181" s="1058"/>
      <c r="I181" s="1058"/>
      <c r="J181" s="1058"/>
      <c r="K181" s="1058"/>
      <c r="L181" s="1058"/>
      <c r="M181" s="1058"/>
      <c r="N181" s="1058"/>
      <c r="O181" s="1058"/>
      <c r="P181" s="1101"/>
      <c r="Q181" s="1058"/>
      <c r="R181" s="1058"/>
      <c r="S181" s="1058"/>
      <c r="T181" s="1058"/>
      <c r="U181" s="1058"/>
      <c r="V181" s="1058"/>
      <c r="W181" s="1058"/>
      <c r="X181" s="1058"/>
      <c r="Y181" s="1058"/>
      <c r="Z181" s="1058"/>
      <c r="AA181" s="1058"/>
    </row>
    <row r="182" spans="1:27" ht="12.75" customHeight="1">
      <c r="A182" s="1057"/>
      <c r="B182" s="1057"/>
      <c r="C182" s="1057"/>
      <c r="D182" s="1058"/>
      <c r="E182" s="1058"/>
      <c r="F182" s="1058"/>
      <c r="G182" s="1058"/>
      <c r="H182" s="1058"/>
      <c r="I182" s="1058"/>
      <c r="J182" s="1058"/>
      <c r="K182" s="1058"/>
      <c r="L182" s="1058"/>
      <c r="M182" s="1058"/>
      <c r="N182" s="1058"/>
      <c r="O182" s="1058"/>
      <c r="P182" s="1101"/>
      <c r="Q182" s="1058"/>
      <c r="R182" s="1058"/>
      <c r="S182" s="1058"/>
      <c r="T182" s="1058"/>
      <c r="U182" s="1058"/>
      <c r="V182" s="1058"/>
      <c r="W182" s="1058"/>
      <c r="X182" s="1058"/>
      <c r="Y182" s="1058"/>
      <c r="Z182" s="1058"/>
      <c r="AA182" s="1058"/>
    </row>
    <row r="183" spans="1:27" ht="12.75" customHeight="1">
      <c r="A183" s="1057"/>
      <c r="B183" s="1057"/>
      <c r="C183" s="1057"/>
      <c r="D183" s="1058"/>
      <c r="E183" s="1058"/>
      <c r="F183" s="1058"/>
      <c r="G183" s="1058"/>
      <c r="H183" s="1058"/>
      <c r="I183" s="1058"/>
      <c r="J183" s="1058"/>
      <c r="K183" s="1058"/>
      <c r="L183" s="1058"/>
      <c r="M183" s="1058"/>
      <c r="N183" s="1058"/>
      <c r="O183" s="1058"/>
      <c r="P183" s="1101"/>
      <c r="Q183" s="1058"/>
      <c r="R183" s="1058"/>
      <c r="S183" s="1058"/>
      <c r="T183" s="1058"/>
      <c r="U183" s="1058"/>
      <c r="V183" s="1058"/>
      <c r="W183" s="1058"/>
      <c r="X183" s="1058"/>
      <c r="Y183" s="1058"/>
      <c r="Z183" s="1058"/>
      <c r="AA183" s="1058"/>
    </row>
    <row r="184" spans="1:27" ht="12.75" customHeight="1">
      <c r="A184" s="1057"/>
      <c r="B184" s="1057"/>
      <c r="C184" s="1057"/>
      <c r="D184" s="1058"/>
      <c r="E184" s="1058"/>
      <c r="F184" s="1058"/>
      <c r="G184" s="1058"/>
      <c r="H184" s="1058"/>
      <c r="I184" s="1058"/>
      <c r="J184" s="1058"/>
      <c r="K184" s="1058"/>
      <c r="L184" s="1058"/>
      <c r="M184" s="1058"/>
      <c r="N184" s="1058"/>
      <c r="O184" s="1058"/>
      <c r="P184" s="1101"/>
      <c r="Q184" s="1058"/>
      <c r="R184" s="1058"/>
      <c r="S184" s="1058"/>
      <c r="T184" s="1058"/>
      <c r="U184" s="1058"/>
      <c r="V184" s="1058"/>
      <c r="W184" s="1058"/>
      <c r="X184" s="1058"/>
      <c r="Y184" s="1058"/>
      <c r="Z184" s="1058"/>
      <c r="AA184" s="1058"/>
    </row>
    <row r="185" spans="1:27" ht="12.75" customHeight="1">
      <c r="A185" s="1057"/>
      <c r="B185" s="1057"/>
      <c r="C185" s="1057"/>
      <c r="D185" s="1058"/>
      <c r="E185" s="1058"/>
      <c r="F185" s="1058"/>
      <c r="G185" s="1058"/>
      <c r="H185" s="1058"/>
      <c r="I185" s="1058"/>
      <c r="J185" s="1058"/>
      <c r="K185" s="1058"/>
      <c r="L185" s="1058"/>
      <c r="M185" s="1058"/>
      <c r="N185" s="1058"/>
      <c r="O185" s="1058"/>
      <c r="P185" s="1101"/>
      <c r="Q185" s="1058"/>
      <c r="R185" s="1058"/>
      <c r="S185" s="1058"/>
      <c r="T185" s="1058"/>
      <c r="U185" s="1058"/>
      <c r="V185" s="1058"/>
      <c r="W185" s="1058"/>
      <c r="X185" s="1058"/>
      <c r="Y185" s="1058"/>
      <c r="Z185" s="1058"/>
      <c r="AA185" s="1058"/>
    </row>
    <row r="186" spans="1:27" ht="12.75" customHeight="1">
      <c r="A186" s="1057"/>
      <c r="B186" s="1057"/>
      <c r="C186" s="1057"/>
      <c r="D186" s="1058"/>
      <c r="E186" s="1058"/>
      <c r="F186" s="1058"/>
      <c r="G186" s="1058"/>
      <c r="H186" s="1058"/>
      <c r="I186" s="1058"/>
      <c r="J186" s="1058"/>
      <c r="K186" s="1058"/>
      <c r="L186" s="1058"/>
      <c r="M186" s="1058"/>
      <c r="N186" s="1058"/>
      <c r="O186" s="1058"/>
      <c r="P186" s="1101"/>
      <c r="Q186" s="1058"/>
      <c r="R186" s="1058"/>
      <c r="S186" s="1058"/>
      <c r="T186" s="1058"/>
      <c r="U186" s="1058"/>
      <c r="V186" s="1058"/>
      <c r="W186" s="1058"/>
      <c r="X186" s="1058"/>
      <c r="Y186" s="1058"/>
      <c r="Z186" s="1058"/>
      <c r="AA186" s="1058"/>
    </row>
    <row r="187" spans="1:27" ht="12.75" customHeight="1">
      <c r="A187" s="1057"/>
      <c r="B187" s="1057"/>
      <c r="C187" s="1057"/>
      <c r="D187" s="1058"/>
      <c r="E187" s="1058"/>
      <c r="F187" s="1058"/>
      <c r="G187" s="1058"/>
      <c r="H187" s="1058"/>
      <c r="I187" s="1058"/>
      <c r="J187" s="1058"/>
      <c r="K187" s="1058"/>
      <c r="L187" s="1058"/>
      <c r="M187" s="1058"/>
      <c r="N187" s="1058"/>
      <c r="O187" s="1058"/>
      <c r="P187" s="1101"/>
      <c r="Q187" s="1058"/>
      <c r="R187" s="1058"/>
      <c r="S187" s="1058"/>
      <c r="T187" s="1058"/>
      <c r="U187" s="1058"/>
      <c r="V187" s="1058"/>
      <c r="W187" s="1058"/>
      <c r="X187" s="1058"/>
      <c r="Y187" s="1058"/>
      <c r="Z187" s="1058"/>
      <c r="AA187" s="1058"/>
    </row>
    <row r="188" spans="1:27" ht="12.75" customHeight="1">
      <c r="A188" s="1057"/>
      <c r="B188" s="1057"/>
      <c r="C188" s="1057"/>
      <c r="D188" s="1058"/>
      <c r="E188" s="1058"/>
      <c r="F188" s="1058"/>
      <c r="G188" s="1058"/>
      <c r="H188" s="1058"/>
      <c r="I188" s="1058"/>
      <c r="J188" s="1058"/>
      <c r="K188" s="1058"/>
      <c r="L188" s="1058"/>
      <c r="M188" s="1058"/>
      <c r="N188" s="1058"/>
      <c r="O188" s="1058"/>
      <c r="P188" s="1101"/>
      <c r="Q188" s="1058"/>
      <c r="R188" s="1058"/>
      <c r="S188" s="1058"/>
      <c r="T188" s="1058"/>
      <c r="U188" s="1058"/>
      <c r="V188" s="1058"/>
      <c r="W188" s="1058"/>
      <c r="X188" s="1058"/>
      <c r="Y188" s="1058"/>
      <c r="Z188" s="1058"/>
      <c r="AA188" s="1058"/>
    </row>
    <row r="189" spans="1:27" ht="12.75" customHeight="1">
      <c r="A189" s="1057"/>
      <c r="B189" s="1057"/>
      <c r="C189" s="1057"/>
      <c r="D189" s="1058"/>
      <c r="E189" s="1058"/>
      <c r="F189" s="1058"/>
      <c r="G189" s="1058"/>
      <c r="H189" s="1058"/>
      <c r="I189" s="1058"/>
      <c r="J189" s="1058"/>
      <c r="K189" s="1058"/>
      <c r="L189" s="1058"/>
      <c r="M189" s="1058"/>
      <c r="N189" s="1058"/>
      <c r="O189" s="1058"/>
      <c r="P189" s="1101"/>
      <c r="Q189" s="1058"/>
      <c r="R189" s="1058"/>
      <c r="S189" s="1058"/>
      <c r="T189" s="1058"/>
      <c r="U189" s="1058"/>
      <c r="V189" s="1058"/>
      <c r="W189" s="1058"/>
      <c r="X189" s="1058"/>
      <c r="Y189" s="1058"/>
      <c r="Z189" s="1058"/>
      <c r="AA189" s="1058"/>
    </row>
    <row r="190" spans="1:27" ht="12.75" customHeight="1">
      <c r="A190" s="1057"/>
      <c r="B190" s="1057"/>
      <c r="C190" s="1057"/>
      <c r="D190" s="1058"/>
      <c r="E190" s="1058"/>
      <c r="F190" s="1058"/>
      <c r="G190" s="1058"/>
      <c r="H190" s="1058"/>
      <c r="I190" s="1058"/>
      <c r="J190" s="1058"/>
      <c r="K190" s="1058"/>
      <c r="L190" s="1058"/>
      <c r="M190" s="1058"/>
      <c r="N190" s="1058"/>
      <c r="O190" s="1058"/>
      <c r="P190" s="1101"/>
      <c r="Q190" s="1058"/>
      <c r="R190" s="1058"/>
      <c r="S190" s="1058"/>
      <c r="T190" s="1058"/>
      <c r="U190" s="1058"/>
      <c r="V190" s="1058"/>
      <c r="W190" s="1058"/>
      <c r="X190" s="1058"/>
      <c r="Y190" s="1058"/>
      <c r="Z190" s="1058"/>
      <c r="AA190" s="1058"/>
    </row>
    <row r="191" spans="1:27" ht="12.75" customHeight="1">
      <c r="A191" s="1057"/>
      <c r="B191" s="1057"/>
      <c r="C191" s="1057"/>
      <c r="D191" s="1058"/>
      <c r="E191" s="1058"/>
      <c r="F191" s="1058"/>
      <c r="G191" s="1058"/>
      <c r="H191" s="1058"/>
      <c r="I191" s="1058"/>
      <c r="J191" s="1058"/>
      <c r="K191" s="1058"/>
      <c r="L191" s="1058"/>
      <c r="M191" s="1058"/>
      <c r="N191" s="1058"/>
      <c r="O191" s="1058"/>
      <c r="P191" s="1101"/>
      <c r="Q191" s="1058"/>
      <c r="R191" s="1058"/>
      <c r="S191" s="1058"/>
      <c r="T191" s="1058"/>
      <c r="U191" s="1058"/>
      <c r="V191" s="1058"/>
      <c r="W191" s="1058"/>
      <c r="X191" s="1058"/>
      <c r="Y191" s="1058"/>
      <c r="Z191" s="1058"/>
      <c r="AA191" s="1058"/>
    </row>
    <row r="192" spans="1:27" ht="12.75" customHeight="1">
      <c r="A192" s="1057"/>
      <c r="B192" s="1057"/>
      <c r="C192" s="1057"/>
      <c r="D192" s="1058"/>
      <c r="E192" s="1058"/>
      <c r="F192" s="1058"/>
      <c r="G192" s="1058"/>
      <c r="H192" s="1058"/>
      <c r="I192" s="1058"/>
      <c r="J192" s="1058"/>
      <c r="K192" s="1058"/>
      <c r="L192" s="1058"/>
      <c r="M192" s="1058"/>
      <c r="N192" s="1058"/>
      <c r="O192" s="1058"/>
      <c r="P192" s="1101"/>
      <c r="Q192" s="1058"/>
      <c r="R192" s="1058"/>
      <c r="S192" s="1058"/>
      <c r="T192" s="1058"/>
      <c r="U192" s="1058"/>
      <c r="V192" s="1058"/>
      <c r="W192" s="1058"/>
      <c r="X192" s="1058"/>
      <c r="Y192" s="1058"/>
      <c r="Z192" s="1058"/>
      <c r="AA192" s="1058"/>
    </row>
    <row r="193" spans="1:27" ht="12.75" customHeight="1">
      <c r="A193" s="1057"/>
      <c r="B193" s="1057"/>
      <c r="C193" s="1057"/>
      <c r="D193" s="1058"/>
      <c r="E193" s="1058"/>
      <c r="F193" s="1058"/>
      <c r="G193" s="1058"/>
      <c r="H193" s="1058"/>
      <c r="I193" s="1058"/>
      <c r="J193" s="1058"/>
      <c r="K193" s="1058"/>
      <c r="L193" s="1058"/>
      <c r="M193" s="1058"/>
      <c r="N193" s="1058"/>
      <c r="O193" s="1058"/>
      <c r="P193" s="1101"/>
      <c r="Q193" s="1058"/>
      <c r="R193" s="1058"/>
      <c r="S193" s="1058"/>
      <c r="T193" s="1058"/>
      <c r="U193" s="1058"/>
      <c r="V193" s="1058"/>
      <c r="W193" s="1058"/>
      <c r="X193" s="1058"/>
      <c r="Y193" s="1058"/>
      <c r="Z193" s="1058"/>
      <c r="AA193" s="1058"/>
    </row>
    <row r="194" spans="1:27" ht="12.75" customHeight="1">
      <c r="A194" s="1057"/>
      <c r="B194" s="1057"/>
      <c r="C194" s="1057"/>
      <c r="D194" s="1058"/>
      <c r="E194" s="1058"/>
      <c r="F194" s="1058"/>
      <c r="G194" s="1058"/>
      <c r="H194" s="1058"/>
      <c r="I194" s="1058"/>
      <c r="J194" s="1058"/>
      <c r="K194" s="1058"/>
      <c r="L194" s="1058"/>
      <c r="M194" s="1058"/>
      <c r="N194" s="1058"/>
      <c r="O194" s="1058"/>
      <c r="P194" s="1101"/>
      <c r="Q194" s="1058"/>
      <c r="R194" s="1058"/>
      <c r="S194" s="1058"/>
      <c r="T194" s="1058"/>
      <c r="U194" s="1058"/>
      <c r="V194" s="1058"/>
      <c r="W194" s="1058"/>
      <c r="X194" s="1058"/>
      <c r="Y194" s="1058"/>
      <c r="Z194" s="1058"/>
      <c r="AA194" s="1058"/>
    </row>
    <row r="195" spans="1:27" ht="12.75" customHeight="1">
      <c r="A195" s="1057"/>
      <c r="B195" s="1057"/>
      <c r="C195" s="1057"/>
      <c r="D195" s="1058"/>
      <c r="E195" s="1058"/>
      <c r="F195" s="1058"/>
      <c r="G195" s="1058"/>
      <c r="H195" s="1058"/>
      <c r="I195" s="1058"/>
      <c r="J195" s="1058"/>
      <c r="K195" s="1058"/>
      <c r="L195" s="1058"/>
      <c r="M195" s="1058"/>
      <c r="N195" s="1058"/>
      <c r="O195" s="1058"/>
      <c r="P195" s="1101"/>
      <c r="Q195" s="1058"/>
      <c r="R195" s="1058"/>
      <c r="S195" s="1058"/>
      <c r="T195" s="1058"/>
      <c r="U195" s="1058"/>
      <c r="V195" s="1058"/>
      <c r="W195" s="1058"/>
      <c r="X195" s="1058"/>
      <c r="Y195" s="1058"/>
      <c r="Z195" s="1058"/>
      <c r="AA195" s="1058"/>
    </row>
    <row r="196" spans="1:27" ht="12.75" customHeight="1">
      <c r="A196" s="1057"/>
      <c r="B196" s="1057"/>
      <c r="C196" s="1057"/>
      <c r="D196" s="1058"/>
      <c r="E196" s="1058"/>
      <c r="F196" s="1058"/>
      <c r="G196" s="1058"/>
      <c r="H196" s="1058"/>
      <c r="I196" s="1058"/>
      <c r="J196" s="1058"/>
      <c r="K196" s="1058"/>
      <c r="L196" s="1058"/>
      <c r="M196" s="1058"/>
      <c r="N196" s="1058"/>
      <c r="O196" s="1058"/>
      <c r="P196" s="1101"/>
      <c r="Q196" s="1058"/>
      <c r="R196" s="1058"/>
      <c r="S196" s="1058"/>
      <c r="T196" s="1058"/>
      <c r="U196" s="1058"/>
      <c r="V196" s="1058"/>
      <c r="W196" s="1058"/>
      <c r="X196" s="1058"/>
      <c r="Y196" s="1058"/>
      <c r="Z196" s="1058"/>
      <c r="AA196" s="1058"/>
    </row>
    <row r="197" spans="1:27" ht="12.75" customHeight="1">
      <c r="A197" s="1057"/>
      <c r="B197" s="1057"/>
      <c r="C197" s="1057"/>
      <c r="D197" s="1058"/>
      <c r="E197" s="1058"/>
      <c r="F197" s="1058"/>
      <c r="G197" s="1058"/>
      <c r="H197" s="1058"/>
      <c r="I197" s="1058"/>
      <c r="J197" s="1058"/>
      <c r="K197" s="1058"/>
      <c r="L197" s="1058"/>
      <c r="M197" s="1058"/>
      <c r="N197" s="1058"/>
      <c r="O197" s="1058"/>
      <c r="P197" s="1101"/>
      <c r="Q197" s="1058"/>
      <c r="R197" s="1058"/>
      <c r="S197" s="1058"/>
      <c r="T197" s="1058"/>
      <c r="U197" s="1058"/>
      <c r="V197" s="1058"/>
      <c r="W197" s="1058"/>
      <c r="X197" s="1058"/>
      <c r="Y197" s="1058"/>
      <c r="Z197" s="1058"/>
      <c r="AA197" s="1058"/>
    </row>
    <row r="198" spans="1:27" ht="12.75" customHeight="1">
      <c r="A198" s="1057"/>
      <c r="B198" s="1057"/>
      <c r="C198" s="1057"/>
      <c r="D198" s="1058"/>
      <c r="E198" s="1058"/>
      <c r="F198" s="1058"/>
      <c r="G198" s="1058"/>
      <c r="H198" s="1058"/>
      <c r="I198" s="1058"/>
      <c r="J198" s="1058"/>
      <c r="K198" s="1058"/>
      <c r="L198" s="1058"/>
      <c r="M198" s="1058"/>
      <c r="N198" s="1058"/>
      <c r="O198" s="1058"/>
      <c r="P198" s="1101"/>
      <c r="Q198" s="1058"/>
      <c r="R198" s="1058"/>
      <c r="S198" s="1058"/>
      <c r="T198" s="1058"/>
      <c r="U198" s="1058"/>
      <c r="V198" s="1058"/>
      <c r="W198" s="1058"/>
      <c r="X198" s="1058"/>
      <c r="Y198" s="1058"/>
      <c r="Z198" s="1058"/>
      <c r="AA198" s="1058"/>
    </row>
    <row r="199" spans="1:27" ht="12.75" customHeight="1">
      <c r="A199" s="1057"/>
      <c r="B199" s="1057"/>
      <c r="C199" s="1057"/>
      <c r="D199" s="1058"/>
      <c r="E199" s="1058"/>
      <c r="F199" s="1058"/>
      <c r="G199" s="1058"/>
      <c r="H199" s="1058"/>
      <c r="I199" s="1058"/>
      <c r="J199" s="1058"/>
      <c r="K199" s="1058"/>
      <c r="L199" s="1058"/>
      <c r="M199" s="1058"/>
      <c r="N199" s="1058"/>
      <c r="O199" s="1058"/>
      <c r="P199" s="1101"/>
      <c r="Q199" s="1058"/>
      <c r="R199" s="1058"/>
      <c r="S199" s="1058"/>
      <c r="T199" s="1058"/>
      <c r="U199" s="1058"/>
      <c r="V199" s="1058"/>
      <c r="W199" s="1058"/>
      <c r="X199" s="1058"/>
      <c r="Y199" s="1058"/>
      <c r="Z199" s="1058"/>
      <c r="AA199" s="1058"/>
    </row>
    <row r="200" spans="1:27" ht="12.75" customHeight="1">
      <c r="A200" s="1057"/>
      <c r="B200" s="1057"/>
      <c r="C200" s="1057"/>
      <c r="D200" s="1058"/>
      <c r="E200" s="1058"/>
      <c r="F200" s="1058"/>
      <c r="G200" s="1058"/>
      <c r="H200" s="1058"/>
      <c r="I200" s="1058"/>
      <c r="J200" s="1058"/>
      <c r="K200" s="1058"/>
      <c r="L200" s="1058"/>
      <c r="M200" s="1058"/>
      <c r="N200" s="1058"/>
      <c r="O200" s="1058"/>
      <c r="P200" s="1101"/>
      <c r="Q200" s="1058"/>
      <c r="R200" s="1058"/>
      <c r="S200" s="1058"/>
      <c r="T200" s="1058"/>
      <c r="U200" s="1058"/>
      <c r="V200" s="1058"/>
      <c r="W200" s="1058"/>
      <c r="X200" s="1058"/>
      <c r="Y200" s="1058"/>
      <c r="Z200" s="1058"/>
      <c r="AA200" s="1058"/>
    </row>
    <row r="201" spans="1:27" ht="12.75" customHeight="1">
      <c r="A201" s="1057"/>
      <c r="B201" s="1057"/>
      <c r="C201" s="1057"/>
      <c r="D201" s="1058"/>
      <c r="E201" s="1058"/>
      <c r="F201" s="1058"/>
      <c r="G201" s="1058"/>
      <c r="H201" s="1058"/>
      <c r="I201" s="1058"/>
      <c r="J201" s="1058"/>
      <c r="K201" s="1058"/>
      <c r="L201" s="1058"/>
      <c r="M201" s="1058"/>
      <c r="N201" s="1058"/>
      <c r="O201" s="1058"/>
      <c r="P201" s="1101"/>
      <c r="Q201" s="1058"/>
      <c r="R201" s="1058"/>
      <c r="S201" s="1058"/>
      <c r="T201" s="1058"/>
      <c r="U201" s="1058"/>
      <c r="V201" s="1058"/>
      <c r="W201" s="1058"/>
      <c r="X201" s="1058"/>
      <c r="Y201" s="1058"/>
      <c r="Z201" s="1058"/>
      <c r="AA201" s="1058"/>
    </row>
    <row r="202" spans="1:27" ht="12.75" customHeight="1">
      <c r="A202" s="1057"/>
      <c r="B202" s="1057"/>
      <c r="C202" s="1057"/>
      <c r="D202" s="1058"/>
      <c r="E202" s="1058"/>
      <c r="F202" s="1058"/>
      <c r="G202" s="1058"/>
      <c r="H202" s="1058"/>
      <c r="I202" s="1058"/>
      <c r="J202" s="1058"/>
      <c r="K202" s="1058"/>
      <c r="L202" s="1058"/>
      <c r="M202" s="1058"/>
      <c r="N202" s="1058"/>
      <c r="O202" s="1058"/>
      <c r="P202" s="1101"/>
      <c r="Q202" s="1058"/>
      <c r="R202" s="1058"/>
      <c r="S202" s="1058"/>
      <c r="T202" s="1058"/>
      <c r="U202" s="1058"/>
      <c r="V202" s="1058"/>
      <c r="W202" s="1058"/>
      <c r="X202" s="1058"/>
      <c r="Y202" s="1058"/>
      <c r="Z202" s="1058"/>
      <c r="AA202" s="1058"/>
    </row>
    <row r="203" spans="1:27" ht="12.75" customHeight="1">
      <c r="A203" s="1057"/>
      <c r="B203" s="1057"/>
      <c r="C203" s="1057"/>
      <c r="D203" s="1058"/>
      <c r="E203" s="1058"/>
      <c r="F203" s="1058"/>
      <c r="G203" s="1058"/>
      <c r="H203" s="1058"/>
      <c r="I203" s="1058"/>
      <c r="J203" s="1058"/>
      <c r="K203" s="1058"/>
      <c r="L203" s="1058"/>
      <c r="M203" s="1058"/>
      <c r="N203" s="1058"/>
      <c r="O203" s="1058"/>
      <c r="P203" s="1101"/>
      <c r="Q203" s="1058"/>
      <c r="R203" s="1058"/>
      <c r="S203" s="1058"/>
      <c r="T203" s="1058"/>
      <c r="U203" s="1058"/>
      <c r="V203" s="1058"/>
      <c r="W203" s="1058"/>
      <c r="X203" s="1058"/>
      <c r="Y203" s="1058"/>
      <c r="Z203" s="1058"/>
      <c r="AA203" s="1058"/>
    </row>
    <row r="204" spans="1:27" ht="12.75" customHeight="1">
      <c r="A204" s="1057"/>
      <c r="B204" s="1057"/>
      <c r="C204" s="1057"/>
      <c r="D204" s="1058"/>
      <c r="E204" s="1058"/>
      <c r="F204" s="1058"/>
      <c r="G204" s="1058"/>
      <c r="H204" s="1058"/>
      <c r="I204" s="1058"/>
      <c r="J204" s="1058"/>
      <c r="K204" s="1058"/>
      <c r="L204" s="1058"/>
      <c r="M204" s="1058"/>
      <c r="N204" s="1058"/>
      <c r="O204" s="1058"/>
      <c r="P204" s="1101"/>
      <c r="Q204" s="1058"/>
      <c r="R204" s="1058"/>
      <c r="S204" s="1058"/>
      <c r="T204" s="1058"/>
      <c r="U204" s="1058"/>
      <c r="V204" s="1058"/>
      <c r="W204" s="1058"/>
      <c r="X204" s="1058"/>
      <c r="Y204" s="1058"/>
      <c r="Z204" s="1058"/>
      <c r="AA204" s="1058"/>
    </row>
    <row r="205" spans="1:27" ht="12.75" customHeight="1">
      <c r="A205" s="1057"/>
      <c r="B205" s="1057"/>
      <c r="C205" s="1057"/>
      <c r="D205" s="1058"/>
      <c r="E205" s="1058"/>
      <c r="F205" s="1058"/>
      <c r="G205" s="1058"/>
      <c r="H205" s="1058"/>
      <c r="I205" s="1058"/>
      <c r="J205" s="1058"/>
      <c r="K205" s="1058"/>
      <c r="L205" s="1058"/>
      <c r="M205" s="1058"/>
      <c r="N205" s="1058"/>
      <c r="O205" s="1058"/>
      <c r="P205" s="1101"/>
      <c r="Q205" s="1058"/>
      <c r="R205" s="1058"/>
      <c r="S205" s="1058"/>
      <c r="T205" s="1058"/>
      <c r="U205" s="1058"/>
      <c r="V205" s="1058"/>
      <c r="W205" s="1058"/>
      <c r="X205" s="1058"/>
      <c r="Y205" s="1058"/>
      <c r="Z205" s="1058"/>
      <c r="AA205" s="1058"/>
    </row>
    <row r="206" spans="1:27" ht="12.75" customHeight="1">
      <c r="A206" s="1057"/>
      <c r="B206" s="1057"/>
      <c r="C206" s="1057"/>
      <c r="D206" s="1058"/>
      <c r="E206" s="1058"/>
      <c r="F206" s="1058"/>
      <c r="G206" s="1058"/>
      <c r="H206" s="1058"/>
      <c r="I206" s="1058"/>
      <c r="J206" s="1058"/>
      <c r="K206" s="1058"/>
      <c r="L206" s="1058"/>
      <c r="M206" s="1058"/>
      <c r="N206" s="1058"/>
      <c r="O206" s="1058"/>
      <c r="P206" s="1101"/>
      <c r="Q206" s="1058"/>
      <c r="R206" s="1058"/>
      <c r="S206" s="1058"/>
      <c r="T206" s="1058"/>
      <c r="U206" s="1058"/>
      <c r="V206" s="1058"/>
      <c r="W206" s="1058"/>
      <c r="X206" s="1058"/>
      <c r="Y206" s="1058"/>
      <c r="Z206" s="1058"/>
      <c r="AA206" s="1058"/>
    </row>
    <row r="207" spans="1:27" ht="12.75" customHeight="1">
      <c r="A207" s="1057"/>
      <c r="B207" s="1057"/>
      <c r="C207" s="1057"/>
      <c r="D207" s="1058"/>
      <c r="E207" s="1058"/>
      <c r="F207" s="1058"/>
      <c r="G207" s="1058"/>
      <c r="H207" s="1058"/>
      <c r="I207" s="1058"/>
      <c r="J207" s="1058"/>
      <c r="K207" s="1058"/>
      <c r="L207" s="1058"/>
      <c r="M207" s="1058"/>
      <c r="N207" s="1058"/>
      <c r="O207" s="1058"/>
      <c r="P207" s="1101"/>
      <c r="Q207" s="1058"/>
      <c r="R207" s="1058"/>
      <c r="S207" s="1058"/>
      <c r="T207" s="1058"/>
      <c r="U207" s="1058"/>
      <c r="V207" s="1058"/>
      <c r="W207" s="1058"/>
      <c r="X207" s="1058"/>
      <c r="Y207" s="1058"/>
      <c r="Z207" s="1058"/>
      <c r="AA207" s="1058"/>
    </row>
    <row r="208" spans="1:27" ht="12.75" customHeight="1">
      <c r="A208" s="1057"/>
      <c r="B208" s="1057"/>
      <c r="C208" s="1057"/>
      <c r="D208" s="1058"/>
      <c r="E208" s="1058"/>
      <c r="F208" s="1058"/>
      <c r="G208" s="1058"/>
      <c r="H208" s="1058"/>
      <c r="I208" s="1058"/>
      <c r="J208" s="1058"/>
      <c r="K208" s="1058"/>
      <c r="L208" s="1058"/>
      <c r="M208" s="1058"/>
      <c r="N208" s="1058"/>
      <c r="O208" s="1058"/>
      <c r="P208" s="1101"/>
      <c r="Q208" s="1058"/>
      <c r="R208" s="1058"/>
      <c r="S208" s="1058"/>
      <c r="T208" s="1058"/>
      <c r="U208" s="1058"/>
      <c r="V208" s="1058"/>
      <c r="W208" s="1058"/>
      <c r="X208" s="1058"/>
      <c r="Y208" s="1058"/>
      <c r="Z208" s="1058"/>
      <c r="AA208" s="1058"/>
    </row>
    <row r="209" spans="1:27" ht="12.75" customHeight="1">
      <c r="A209" s="1057"/>
      <c r="B209" s="1057"/>
      <c r="C209" s="1057"/>
      <c r="D209" s="1058"/>
      <c r="E209" s="1058"/>
      <c r="F209" s="1058"/>
      <c r="G209" s="1058"/>
      <c r="H209" s="1058"/>
      <c r="I209" s="1058"/>
      <c r="J209" s="1058"/>
      <c r="K209" s="1058"/>
      <c r="L209" s="1058"/>
      <c r="M209" s="1058"/>
      <c r="N209" s="1058"/>
      <c r="O209" s="1058"/>
      <c r="P209" s="1101"/>
      <c r="Q209" s="1058"/>
      <c r="R209" s="1058"/>
      <c r="S209" s="1058"/>
      <c r="T209" s="1058"/>
      <c r="U209" s="1058"/>
      <c r="V209" s="1058"/>
      <c r="W209" s="1058"/>
      <c r="X209" s="1058"/>
      <c r="Y209" s="1058"/>
      <c r="Z209" s="1058"/>
      <c r="AA209" s="1058"/>
    </row>
    <row r="210" spans="1:27" ht="12.75" customHeight="1">
      <c r="A210" s="1057"/>
      <c r="B210" s="1057"/>
      <c r="C210" s="1057"/>
      <c r="D210" s="1058"/>
      <c r="E210" s="1058"/>
      <c r="F210" s="1058"/>
      <c r="G210" s="1058"/>
      <c r="H210" s="1058"/>
      <c r="I210" s="1058"/>
      <c r="J210" s="1058"/>
      <c r="K210" s="1058"/>
      <c r="L210" s="1058"/>
      <c r="M210" s="1058"/>
      <c r="N210" s="1058"/>
      <c r="O210" s="1058"/>
      <c r="P210" s="1101"/>
      <c r="Q210" s="1058"/>
      <c r="R210" s="1058"/>
      <c r="S210" s="1058"/>
      <c r="T210" s="1058"/>
      <c r="U210" s="1058"/>
      <c r="V210" s="1058"/>
      <c r="W210" s="1058"/>
      <c r="X210" s="1058"/>
      <c r="Y210" s="1058"/>
      <c r="Z210" s="1058"/>
      <c r="AA210" s="1058"/>
    </row>
    <row r="211" spans="1:27" ht="12.75" customHeight="1">
      <c r="A211" s="1057"/>
      <c r="B211" s="1057"/>
      <c r="C211" s="1057"/>
      <c r="D211" s="1058"/>
      <c r="E211" s="1058"/>
      <c r="F211" s="1058"/>
      <c r="G211" s="1058"/>
      <c r="H211" s="1058"/>
      <c r="I211" s="1058"/>
      <c r="J211" s="1058"/>
      <c r="K211" s="1058"/>
      <c r="L211" s="1058"/>
      <c r="M211" s="1058"/>
      <c r="N211" s="1058"/>
      <c r="O211" s="1058"/>
      <c r="P211" s="1101"/>
      <c r="Q211" s="1058"/>
      <c r="R211" s="1058"/>
      <c r="S211" s="1058"/>
      <c r="T211" s="1058"/>
      <c r="U211" s="1058"/>
      <c r="V211" s="1058"/>
      <c r="W211" s="1058"/>
      <c r="X211" s="1058"/>
      <c r="Y211" s="1058"/>
      <c r="Z211" s="1058"/>
      <c r="AA211" s="1058"/>
    </row>
    <row r="212" spans="1:27" ht="12.75" customHeight="1">
      <c r="A212" s="1057"/>
      <c r="B212" s="1057"/>
      <c r="C212" s="1057"/>
      <c r="D212" s="1058"/>
      <c r="E212" s="1058"/>
      <c r="F212" s="1058"/>
      <c r="G212" s="1058"/>
      <c r="H212" s="1058"/>
      <c r="I212" s="1058"/>
      <c r="J212" s="1058"/>
      <c r="K212" s="1058"/>
      <c r="L212" s="1058"/>
      <c r="M212" s="1058"/>
      <c r="N212" s="1058"/>
      <c r="O212" s="1058"/>
      <c r="P212" s="1101"/>
      <c r="Q212" s="1058"/>
      <c r="R212" s="1058"/>
      <c r="S212" s="1058"/>
      <c r="T212" s="1058"/>
      <c r="U212" s="1058"/>
      <c r="V212" s="1058"/>
      <c r="W212" s="1058"/>
      <c r="X212" s="1058"/>
      <c r="Y212" s="1058"/>
      <c r="Z212" s="1058"/>
      <c r="AA212" s="1058"/>
    </row>
    <row r="213" spans="1:27" ht="12.75" customHeight="1">
      <c r="A213" s="1057"/>
      <c r="B213" s="1057"/>
      <c r="C213" s="1057"/>
      <c r="D213" s="1058"/>
      <c r="E213" s="1058"/>
      <c r="F213" s="1058"/>
      <c r="G213" s="1058"/>
      <c r="H213" s="1058"/>
      <c r="I213" s="1058"/>
      <c r="J213" s="1058"/>
      <c r="K213" s="1058"/>
      <c r="L213" s="1058"/>
      <c r="M213" s="1058"/>
      <c r="N213" s="1058"/>
      <c r="O213" s="1058"/>
      <c r="P213" s="1101"/>
      <c r="Q213" s="1058"/>
      <c r="R213" s="1058"/>
      <c r="S213" s="1058"/>
      <c r="T213" s="1058"/>
      <c r="U213" s="1058"/>
      <c r="V213" s="1058"/>
      <c r="W213" s="1058"/>
      <c r="X213" s="1058"/>
      <c r="Y213" s="1058"/>
      <c r="Z213" s="1058"/>
      <c r="AA213" s="1058"/>
    </row>
    <row r="214" spans="1:27" ht="12.75" customHeight="1">
      <c r="A214" s="1057"/>
      <c r="B214" s="1057"/>
      <c r="C214" s="1057"/>
      <c r="D214" s="1058"/>
      <c r="E214" s="1058"/>
      <c r="F214" s="1058"/>
      <c r="G214" s="1058"/>
      <c r="H214" s="1058"/>
      <c r="I214" s="1058"/>
      <c r="J214" s="1058"/>
      <c r="K214" s="1058"/>
      <c r="L214" s="1058"/>
      <c r="M214" s="1058"/>
      <c r="N214" s="1058"/>
      <c r="O214" s="1058"/>
      <c r="P214" s="1101"/>
      <c r="Q214" s="1058"/>
      <c r="R214" s="1058"/>
      <c r="S214" s="1058"/>
      <c r="T214" s="1058"/>
      <c r="U214" s="1058"/>
      <c r="V214" s="1058"/>
      <c r="W214" s="1058"/>
      <c r="X214" s="1058"/>
      <c r="Y214" s="1058"/>
      <c r="Z214" s="1058"/>
      <c r="AA214" s="1058"/>
    </row>
    <row r="215" spans="1:27" ht="12.75" customHeight="1">
      <c r="A215" s="1057"/>
      <c r="B215" s="1057"/>
      <c r="C215" s="1057"/>
      <c r="D215" s="1058"/>
      <c r="E215" s="1058"/>
      <c r="F215" s="1058"/>
      <c r="G215" s="1058"/>
      <c r="H215" s="1058"/>
      <c r="I215" s="1058"/>
      <c r="J215" s="1058"/>
      <c r="K215" s="1058"/>
      <c r="L215" s="1058"/>
      <c r="M215" s="1058"/>
      <c r="N215" s="1058"/>
      <c r="O215" s="1058"/>
      <c r="P215" s="1101"/>
      <c r="Q215" s="1058"/>
      <c r="R215" s="1058"/>
      <c r="S215" s="1058"/>
      <c r="T215" s="1058"/>
      <c r="U215" s="1058"/>
      <c r="V215" s="1058"/>
      <c r="W215" s="1058"/>
      <c r="X215" s="1058"/>
      <c r="Y215" s="1058"/>
      <c r="Z215" s="1058"/>
      <c r="AA215" s="1058"/>
    </row>
    <row r="216" spans="1:27" ht="12.75" customHeight="1">
      <c r="A216" s="1057"/>
      <c r="B216" s="1057"/>
      <c r="C216" s="1057"/>
      <c r="D216" s="1058"/>
      <c r="E216" s="1058"/>
      <c r="F216" s="1058"/>
      <c r="G216" s="1058"/>
      <c r="H216" s="1058"/>
      <c r="I216" s="1058"/>
      <c r="J216" s="1058"/>
      <c r="K216" s="1058"/>
      <c r="L216" s="1058"/>
      <c r="M216" s="1058"/>
      <c r="N216" s="1058"/>
      <c r="O216" s="1058"/>
      <c r="P216" s="1101"/>
      <c r="Q216" s="1058"/>
      <c r="R216" s="1058"/>
      <c r="S216" s="1058"/>
      <c r="T216" s="1058"/>
      <c r="U216" s="1058"/>
      <c r="V216" s="1058"/>
      <c r="W216" s="1058"/>
      <c r="X216" s="1058"/>
      <c r="Y216" s="1058"/>
      <c r="Z216" s="1058"/>
      <c r="AA216" s="1058"/>
    </row>
    <row r="217" spans="1:27" ht="12.75" customHeight="1">
      <c r="A217" s="1057"/>
      <c r="B217" s="1057"/>
      <c r="C217" s="1057"/>
      <c r="D217" s="1058"/>
      <c r="E217" s="1058"/>
      <c r="F217" s="1058"/>
      <c r="G217" s="1058"/>
      <c r="H217" s="1058"/>
      <c r="I217" s="1058"/>
      <c r="J217" s="1058"/>
      <c r="K217" s="1058"/>
      <c r="L217" s="1058"/>
      <c r="M217" s="1058"/>
      <c r="N217" s="1058"/>
      <c r="O217" s="1058"/>
      <c r="P217" s="1101"/>
      <c r="Q217" s="1058"/>
      <c r="R217" s="1058"/>
      <c r="S217" s="1058"/>
      <c r="T217" s="1058"/>
      <c r="U217" s="1058"/>
      <c r="V217" s="1058"/>
      <c r="W217" s="1058"/>
      <c r="X217" s="1058"/>
      <c r="Y217" s="1058"/>
      <c r="Z217" s="1058"/>
      <c r="AA217" s="1058"/>
    </row>
    <row r="218" spans="1:27" ht="12.75" customHeight="1">
      <c r="A218" s="1057"/>
      <c r="B218" s="1057"/>
      <c r="C218" s="1057"/>
      <c r="D218" s="1058"/>
      <c r="E218" s="1058"/>
      <c r="F218" s="1058"/>
      <c r="G218" s="1058"/>
      <c r="H218" s="1058"/>
      <c r="I218" s="1058"/>
      <c r="J218" s="1058"/>
      <c r="K218" s="1058"/>
      <c r="L218" s="1058"/>
      <c r="M218" s="1058"/>
      <c r="N218" s="1058"/>
      <c r="O218" s="1058"/>
      <c r="P218" s="1101"/>
      <c r="Q218" s="1058"/>
      <c r="R218" s="1058"/>
      <c r="S218" s="1058"/>
      <c r="T218" s="1058"/>
      <c r="U218" s="1058"/>
      <c r="V218" s="1058"/>
      <c r="W218" s="1058"/>
      <c r="X218" s="1058"/>
      <c r="Y218" s="1058"/>
      <c r="Z218" s="1058"/>
      <c r="AA218" s="1058"/>
    </row>
    <row r="219" spans="1:27" ht="12.75" customHeight="1">
      <c r="A219" s="1057"/>
      <c r="B219" s="1057"/>
      <c r="C219" s="1057"/>
      <c r="D219" s="1058"/>
      <c r="E219" s="1058"/>
      <c r="F219" s="1058"/>
      <c r="G219" s="1058"/>
      <c r="H219" s="1058"/>
      <c r="I219" s="1058"/>
      <c r="J219" s="1058"/>
      <c r="K219" s="1058"/>
      <c r="L219" s="1058"/>
      <c r="M219" s="1058"/>
      <c r="N219" s="1058"/>
      <c r="O219" s="1058"/>
      <c r="P219" s="1101"/>
      <c r="Q219" s="1058"/>
      <c r="R219" s="1058"/>
      <c r="S219" s="1058"/>
      <c r="T219" s="1058"/>
      <c r="U219" s="1058"/>
      <c r="V219" s="1058"/>
      <c r="W219" s="1058"/>
      <c r="X219" s="1058"/>
      <c r="Y219" s="1058"/>
      <c r="Z219" s="1058"/>
      <c r="AA219" s="1058"/>
    </row>
    <row r="220" spans="1:27" ht="12.75" customHeight="1">
      <c r="A220" s="1057"/>
      <c r="B220" s="1057"/>
      <c r="C220" s="1057"/>
      <c r="D220" s="1058"/>
      <c r="E220" s="1058"/>
      <c r="F220" s="1058"/>
      <c r="G220" s="1058"/>
      <c r="H220" s="1058"/>
      <c r="I220" s="1058"/>
      <c r="J220" s="1058"/>
      <c r="K220" s="1058"/>
      <c r="L220" s="1058"/>
      <c r="M220" s="1058"/>
      <c r="N220" s="1058"/>
      <c r="O220" s="1058"/>
      <c r="P220" s="1101"/>
      <c r="Q220" s="1058"/>
      <c r="R220" s="1058"/>
      <c r="S220" s="1058"/>
      <c r="T220" s="1058"/>
      <c r="U220" s="1058"/>
      <c r="V220" s="1058"/>
      <c r="W220" s="1058"/>
      <c r="X220" s="1058"/>
      <c r="Y220" s="1058"/>
      <c r="Z220" s="1058"/>
      <c r="AA220" s="1058"/>
    </row>
    <row r="221" spans="1:27" ht="12.75" customHeight="1">
      <c r="A221" s="1057"/>
      <c r="B221" s="1057"/>
      <c r="C221" s="1057"/>
      <c r="D221" s="1058"/>
      <c r="E221" s="1058"/>
      <c r="F221" s="1058"/>
      <c r="G221" s="1058"/>
      <c r="H221" s="1058"/>
      <c r="I221" s="1058"/>
      <c r="J221" s="1058"/>
      <c r="K221" s="1058"/>
      <c r="L221" s="1058"/>
      <c r="M221" s="1058"/>
      <c r="N221" s="1058"/>
      <c r="O221" s="1058"/>
      <c r="P221" s="1101"/>
      <c r="Q221" s="1058"/>
      <c r="R221" s="1058"/>
      <c r="S221" s="1058"/>
      <c r="T221" s="1058"/>
      <c r="U221" s="1058"/>
      <c r="V221" s="1058"/>
      <c r="W221" s="1058"/>
      <c r="X221" s="1058"/>
      <c r="Y221" s="1058"/>
      <c r="Z221" s="1058"/>
      <c r="AA221" s="1058"/>
    </row>
    <row r="222" spans="1:27" ht="12.75" customHeight="1">
      <c r="A222" s="1057"/>
      <c r="B222" s="1057"/>
      <c r="C222" s="1057"/>
      <c r="D222" s="1058"/>
      <c r="E222" s="1058"/>
      <c r="F222" s="1058"/>
      <c r="G222" s="1058"/>
      <c r="H222" s="1058"/>
      <c r="I222" s="1058"/>
      <c r="J222" s="1058"/>
      <c r="K222" s="1058"/>
      <c r="L222" s="1058"/>
      <c r="M222" s="1058"/>
      <c r="N222" s="1058"/>
      <c r="O222" s="1058"/>
      <c r="P222" s="1101"/>
      <c r="Q222" s="1058"/>
      <c r="R222" s="1058"/>
      <c r="S222" s="1058"/>
      <c r="T222" s="1058"/>
      <c r="U222" s="1058"/>
      <c r="V222" s="1058"/>
      <c r="W222" s="1058"/>
      <c r="X222" s="1058"/>
      <c r="Y222" s="1058"/>
      <c r="Z222" s="1058"/>
      <c r="AA222" s="1058"/>
    </row>
    <row r="223" spans="1:27" ht="12.75" customHeight="1">
      <c r="A223" s="1057"/>
      <c r="B223" s="1057"/>
      <c r="C223" s="1057"/>
      <c r="D223" s="1058"/>
      <c r="E223" s="1058"/>
      <c r="F223" s="1058"/>
      <c r="G223" s="1058"/>
      <c r="H223" s="1058"/>
      <c r="I223" s="1058"/>
      <c r="J223" s="1058"/>
      <c r="K223" s="1058"/>
      <c r="L223" s="1058"/>
      <c r="M223" s="1058"/>
      <c r="N223" s="1058"/>
      <c r="O223" s="1058"/>
      <c r="P223" s="1101"/>
      <c r="Q223" s="1058"/>
      <c r="R223" s="1058"/>
      <c r="S223" s="1058"/>
      <c r="T223" s="1058"/>
      <c r="U223" s="1058"/>
      <c r="V223" s="1058"/>
      <c r="W223" s="1058"/>
      <c r="X223" s="1058"/>
      <c r="Y223" s="1058"/>
      <c r="Z223" s="1058"/>
      <c r="AA223" s="1058"/>
    </row>
    <row r="224" spans="1:27" ht="12.75" customHeight="1">
      <c r="A224" s="1057"/>
      <c r="B224" s="1057"/>
      <c r="C224" s="1057"/>
      <c r="D224" s="1058"/>
      <c r="E224" s="1058"/>
      <c r="F224" s="1058"/>
      <c r="G224" s="1058"/>
      <c r="H224" s="1058"/>
      <c r="I224" s="1058"/>
      <c r="J224" s="1058"/>
      <c r="K224" s="1058"/>
      <c r="L224" s="1058"/>
      <c r="M224" s="1058"/>
      <c r="N224" s="1058"/>
      <c r="O224" s="1058"/>
      <c r="P224" s="1101"/>
      <c r="Q224" s="1058"/>
      <c r="R224" s="1058"/>
      <c r="S224" s="1058"/>
      <c r="T224" s="1058"/>
      <c r="U224" s="1058"/>
      <c r="V224" s="1058"/>
      <c r="W224" s="1058"/>
      <c r="X224" s="1058"/>
      <c r="Y224" s="1058"/>
      <c r="Z224" s="1058"/>
      <c r="AA224" s="1058"/>
    </row>
    <row r="225" spans="1:27" ht="12.75" customHeight="1">
      <c r="A225" s="1057"/>
      <c r="B225" s="1057"/>
      <c r="C225" s="1057"/>
      <c r="D225" s="1058"/>
      <c r="E225" s="1058"/>
      <c r="F225" s="1058"/>
      <c r="G225" s="1058"/>
      <c r="H225" s="1058"/>
      <c r="I225" s="1058"/>
      <c r="J225" s="1058"/>
      <c r="K225" s="1058"/>
      <c r="L225" s="1058"/>
      <c r="M225" s="1058"/>
      <c r="N225" s="1058"/>
      <c r="O225" s="1058"/>
      <c r="P225" s="1101"/>
      <c r="Q225" s="1058"/>
      <c r="R225" s="1058"/>
      <c r="S225" s="1058"/>
      <c r="T225" s="1058"/>
      <c r="U225" s="1058"/>
      <c r="V225" s="1058"/>
      <c r="W225" s="1058"/>
      <c r="X225" s="1058"/>
      <c r="Y225" s="1058"/>
      <c r="Z225" s="1058"/>
      <c r="AA225" s="1058"/>
    </row>
    <row r="226" spans="1:27" ht="12.75" customHeight="1">
      <c r="A226" s="1057"/>
      <c r="B226" s="1057"/>
      <c r="C226" s="1057"/>
      <c r="D226" s="1058"/>
      <c r="E226" s="1058"/>
      <c r="F226" s="1058"/>
      <c r="G226" s="1058"/>
      <c r="H226" s="1058"/>
      <c r="I226" s="1058"/>
      <c r="J226" s="1058"/>
      <c r="K226" s="1058"/>
      <c r="L226" s="1058"/>
      <c r="M226" s="1058"/>
      <c r="N226" s="1058"/>
      <c r="O226" s="1058"/>
      <c r="P226" s="1101"/>
      <c r="Q226" s="1058"/>
      <c r="R226" s="1058"/>
      <c r="S226" s="1058"/>
      <c r="T226" s="1058"/>
      <c r="U226" s="1058"/>
      <c r="V226" s="1058"/>
      <c r="W226" s="1058"/>
      <c r="X226" s="1058"/>
      <c r="Y226" s="1058"/>
      <c r="Z226" s="1058"/>
      <c r="AA226" s="1058"/>
    </row>
    <row r="227" spans="1:27" ht="12.75" customHeight="1">
      <c r="A227" s="1057"/>
      <c r="B227" s="1057"/>
      <c r="C227" s="1057"/>
      <c r="D227" s="1058"/>
      <c r="E227" s="1058"/>
      <c r="F227" s="1058"/>
      <c r="G227" s="1058"/>
      <c r="H227" s="1058"/>
      <c r="I227" s="1058"/>
      <c r="J227" s="1058"/>
      <c r="K227" s="1058"/>
      <c r="L227" s="1058"/>
      <c r="M227" s="1058"/>
      <c r="N227" s="1058"/>
      <c r="O227" s="1058"/>
      <c r="P227" s="1101"/>
      <c r="Q227" s="1058"/>
      <c r="R227" s="1058"/>
      <c r="S227" s="1058"/>
      <c r="T227" s="1058"/>
      <c r="U227" s="1058"/>
      <c r="V227" s="1058"/>
      <c r="W227" s="1058"/>
      <c r="X227" s="1058"/>
      <c r="Y227" s="1058"/>
      <c r="Z227" s="1058"/>
      <c r="AA227" s="1058"/>
    </row>
    <row r="228" spans="1:27" ht="12.75" customHeight="1">
      <c r="A228" s="1057"/>
      <c r="B228" s="1057"/>
      <c r="C228" s="1057"/>
      <c r="D228" s="1058"/>
      <c r="E228" s="1058"/>
      <c r="F228" s="1058"/>
      <c r="G228" s="1058"/>
      <c r="H228" s="1058"/>
      <c r="I228" s="1058"/>
      <c r="J228" s="1058"/>
      <c r="K228" s="1058"/>
      <c r="L228" s="1058"/>
      <c r="M228" s="1058"/>
      <c r="N228" s="1058"/>
      <c r="O228" s="1058"/>
      <c r="P228" s="1101"/>
      <c r="Q228" s="1058"/>
      <c r="R228" s="1058"/>
      <c r="S228" s="1058"/>
      <c r="T228" s="1058"/>
      <c r="U228" s="1058"/>
      <c r="V228" s="1058"/>
      <c r="W228" s="1058"/>
      <c r="X228" s="1058"/>
      <c r="Y228" s="1058"/>
      <c r="Z228" s="1058"/>
      <c r="AA228" s="1058"/>
    </row>
    <row r="229" spans="1:27" ht="12.75" customHeight="1">
      <c r="A229" s="1057"/>
      <c r="B229" s="1057"/>
      <c r="C229" s="1057"/>
      <c r="D229" s="1058"/>
      <c r="E229" s="1058"/>
      <c r="F229" s="1058"/>
      <c r="G229" s="1058"/>
      <c r="H229" s="1058"/>
      <c r="I229" s="1058"/>
      <c r="J229" s="1058"/>
      <c r="K229" s="1058"/>
      <c r="L229" s="1058"/>
      <c r="M229" s="1058"/>
      <c r="N229" s="1058"/>
      <c r="O229" s="1058"/>
      <c r="P229" s="1101"/>
      <c r="Q229" s="1058"/>
      <c r="R229" s="1058"/>
      <c r="S229" s="1058"/>
      <c r="T229" s="1058"/>
      <c r="U229" s="1058"/>
      <c r="V229" s="1058"/>
      <c r="W229" s="1058"/>
      <c r="X229" s="1058"/>
      <c r="Y229" s="1058"/>
      <c r="Z229" s="1058"/>
      <c r="AA229" s="1058"/>
    </row>
    <row r="230" spans="1:27" ht="12.75" customHeight="1">
      <c r="A230" s="1057"/>
      <c r="B230" s="1057"/>
      <c r="C230" s="1057"/>
      <c r="D230" s="1058"/>
      <c r="E230" s="1058"/>
      <c r="F230" s="1058"/>
      <c r="G230" s="1058"/>
      <c r="H230" s="1058"/>
      <c r="I230" s="1058"/>
      <c r="J230" s="1058"/>
      <c r="K230" s="1058"/>
      <c r="L230" s="1058"/>
      <c r="M230" s="1058"/>
      <c r="N230" s="1058"/>
      <c r="O230" s="1058"/>
      <c r="P230" s="1101"/>
      <c r="Q230" s="1058"/>
      <c r="R230" s="1058"/>
      <c r="S230" s="1058"/>
      <c r="T230" s="1058"/>
      <c r="U230" s="1058"/>
      <c r="V230" s="1058"/>
      <c r="W230" s="1058"/>
      <c r="X230" s="1058"/>
      <c r="Y230" s="1058"/>
      <c r="Z230" s="1058"/>
      <c r="AA230" s="1058"/>
    </row>
    <row r="231" spans="1:27" ht="12.75" customHeight="1">
      <c r="A231" s="1057"/>
      <c r="B231" s="1057"/>
      <c r="C231" s="1057"/>
      <c r="D231" s="1058"/>
      <c r="E231" s="1058"/>
      <c r="F231" s="1058"/>
      <c r="G231" s="1058"/>
      <c r="H231" s="1058"/>
      <c r="I231" s="1058"/>
      <c r="J231" s="1058"/>
      <c r="K231" s="1058"/>
      <c r="L231" s="1058"/>
      <c r="M231" s="1058"/>
      <c r="N231" s="1058"/>
      <c r="O231" s="1058"/>
      <c r="P231" s="1101"/>
      <c r="Q231" s="1058"/>
      <c r="R231" s="1058"/>
      <c r="S231" s="1058"/>
      <c r="T231" s="1058"/>
      <c r="U231" s="1058"/>
      <c r="V231" s="1058"/>
      <c r="W231" s="1058"/>
      <c r="X231" s="1058"/>
      <c r="Y231" s="1058"/>
      <c r="Z231" s="1058"/>
      <c r="AA231" s="1058"/>
    </row>
    <row r="232" spans="1:27" ht="12.75" customHeight="1">
      <c r="A232" s="1057"/>
      <c r="B232" s="1057"/>
      <c r="C232" s="1057"/>
      <c r="D232" s="1058"/>
      <c r="E232" s="1058"/>
      <c r="F232" s="1058"/>
      <c r="G232" s="1058"/>
      <c r="H232" s="1058"/>
      <c r="I232" s="1058"/>
      <c r="J232" s="1058"/>
      <c r="K232" s="1058"/>
      <c r="L232" s="1058"/>
      <c r="M232" s="1058"/>
      <c r="N232" s="1058"/>
      <c r="O232" s="1058"/>
      <c r="P232" s="1101"/>
      <c r="Q232" s="1058"/>
      <c r="R232" s="1058"/>
      <c r="S232" s="1058"/>
      <c r="T232" s="1058"/>
      <c r="U232" s="1058"/>
      <c r="V232" s="1058"/>
      <c r="W232" s="1058"/>
      <c r="X232" s="1058"/>
      <c r="Y232" s="1058"/>
      <c r="Z232" s="1058"/>
      <c r="AA232" s="1058"/>
    </row>
    <row r="233" spans="1:27" ht="12.75" customHeight="1">
      <c r="A233" s="1057"/>
      <c r="B233" s="1057"/>
      <c r="C233" s="1057"/>
      <c r="D233" s="1058"/>
      <c r="E233" s="1058"/>
      <c r="F233" s="1058"/>
      <c r="G233" s="1058"/>
      <c r="H233" s="1058"/>
      <c r="I233" s="1058"/>
      <c r="J233" s="1058"/>
      <c r="K233" s="1058"/>
      <c r="L233" s="1058"/>
      <c r="M233" s="1058"/>
      <c r="N233" s="1058"/>
      <c r="O233" s="1058"/>
      <c r="P233" s="1101"/>
      <c r="Q233" s="1058"/>
      <c r="R233" s="1058"/>
      <c r="S233" s="1058"/>
      <c r="T233" s="1058"/>
      <c r="U233" s="1058"/>
      <c r="V233" s="1058"/>
      <c r="W233" s="1058"/>
      <c r="X233" s="1058"/>
      <c r="Y233" s="1058"/>
      <c r="Z233" s="1058"/>
      <c r="AA233" s="1058"/>
    </row>
    <row r="234" spans="1:27" ht="12.75" customHeight="1">
      <c r="A234" s="1057"/>
      <c r="B234" s="1057"/>
      <c r="C234" s="1057"/>
      <c r="D234" s="1058"/>
      <c r="E234" s="1058"/>
      <c r="F234" s="1058"/>
      <c r="G234" s="1058"/>
      <c r="H234" s="1058"/>
      <c r="I234" s="1058"/>
      <c r="J234" s="1058"/>
      <c r="K234" s="1058"/>
      <c r="L234" s="1058"/>
      <c r="M234" s="1058"/>
      <c r="N234" s="1058"/>
      <c r="O234" s="1058"/>
      <c r="P234" s="1101"/>
      <c r="Q234" s="1058"/>
      <c r="R234" s="1058"/>
      <c r="S234" s="1058"/>
      <c r="T234" s="1058"/>
      <c r="U234" s="1058"/>
      <c r="V234" s="1058"/>
      <c r="W234" s="1058"/>
      <c r="X234" s="1058"/>
      <c r="Y234" s="1058"/>
      <c r="Z234" s="1058"/>
      <c r="AA234" s="1058"/>
    </row>
    <row r="235" spans="1:27" ht="12.75" customHeight="1">
      <c r="A235" s="1057"/>
      <c r="B235" s="1057"/>
      <c r="C235" s="1057"/>
      <c r="D235" s="1058"/>
      <c r="E235" s="1058"/>
      <c r="F235" s="1058"/>
      <c r="G235" s="1058"/>
      <c r="H235" s="1058"/>
      <c r="I235" s="1058"/>
      <c r="J235" s="1058"/>
      <c r="K235" s="1058"/>
      <c r="L235" s="1058"/>
      <c r="M235" s="1058"/>
      <c r="N235" s="1058"/>
      <c r="O235" s="1058"/>
      <c r="P235" s="1101"/>
      <c r="Q235" s="1058"/>
      <c r="R235" s="1058"/>
      <c r="S235" s="1058"/>
      <c r="T235" s="1058"/>
      <c r="U235" s="1058"/>
      <c r="V235" s="1058"/>
      <c r="W235" s="1058"/>
      <c r="X235" s="1058"/>
      <c r="Y235" s="1058"/>
      <c r="Z235" s="1058"/>
      <c r="AA235" s="1058"/>
    </row>
    <row r="236" spans="1:27" ht="12.75" customHeight="1">
      <c r="A236" s="1057"/>
      <c r="B236" s="1057"/>
      <c r="C236" s="1057"/>
      <c r="D236" s="1058"/>
      <c r="E236" s="1058"/>
      <c r="F236" s="1058"/>
      <c r="G236" s="1058"/>
      <c r="H236" s="1058"/>
      <c r="I236" s="1058"/>
      <c r="J236" s="1058"/>
      <c r="K236" s="1058"/>
      <c r="L236" s="1058"/>
      <c r="M236" s="1058"/>
      <c r="N236" s="1058"/>
      <c r="O236" s="1058"/>
      <c r="P236" s="1101"/>
      <c r="Q236" s="1058"/>
      <c r="R236" s="1058"/>
      <c r="S236" s="1058"/>
      <c r="T236" s="1058"/>
      <c r="U236" s="1058"/>
      <c r="V236" s="1058"/>
      <c r="W236" s="1058"/>
      <c r="X236" s="1058"/>
      <c r="Y236" s="1058"/>
      <c r="Z236" s="1058"/>
      <c r="AA236" s="1058"/>
    </row>
    <row r="237" spans="1:27" ht="12.75" customHeight="1">
      <c r="A237" s="1057"/>
      <c r="B237" s="1057"/>
      <c r="C237" s="1057"/>
      <c r="D237" s="1058"/>
      <c r="E237" s="1058"/>
      <c r="F237" s="1058"/>
      <c r="G237" s="1058"/>
      <c r="H237" s="1058"/>
      <c r="I237" s="1058"/>
      <c r="J237" s="1058"/>
      <c r="K237" s="1058"/>
      <c r="L237" s="1058"/>
      <c r="M237" s="1058"/>
      <c r="N237" s="1058"/>
      <c r="O237" s="1058"/>
      <c r="P237" s="1101"/>
      <c r="Q237" s="1058"/>
      <c r="R237" s="1058"/>
      <c r="S237" s="1058"/>
      <c r="T237" s="1058"/>
      <c r="U237" s="1058"/>
      <c r="V237" s="1058"/>
      <c r="W237" s="1058"/>
      <c r="X237" s="1058"/>
      <c r="Y237" s="1058"/>
      <c r="Z237" s="1058"/>
      <c r="AA237" s="1058"/>
    </row>
    <row r="238" spans="1:27" ht="12.75" customHeight="1">
      <c r="A238" s="1057"/>
      <c r="B238" s="1057"/>
      <c r="C238" s="1057"/>
      <c r="D238" s="1058"/>
      <c r="E238" s="1058"/>
      <c r="F238" s="1058"/>
      <c r="G238" s="1058"/>
      <c r="H238" s="1058"/>
      <c r="I238" s="1058"/>
      <c r="J238" s="1058"/>
      <c r="K238" s="1058"/>
      <c r="L238" s="1058"/>
      <c r="M238" s="1058"/>
      <c r="N238" s="1058"/>
      <c r="O238" s="1058"/>
      <c r="P238" s="1101"/>
      <c r="Q238" s="1058"/>
      <c r="R238" s="1058"/>
      <c r="S238" s="1058"/>
      <c r="T238" s="1058"/>
      <c r="U238" s="1058"/>
      <c r="V238" s="1058"/>
      <c r="W238" s="1058"/>
      <c r="X238" s="1058"/>
      <c r="Y238" s="1058"/>
      <c r="Z238" s="1058"/>
      <c r="AA238" s="1058"/>
    </row>
    <row r="239" spans="1:27" ht="12.75" customHeight="1">
      <c r="A239" s="1057"/>
      <c r="B239" s="1057"/>
      <c r="C239" s="1057"/>
      <c r="D239" s="1058"/>
      <c r="E239" s="1058"/>
      <c r="F239" s="1058"/>
      <c r="G239" s="1058"/>
      <c r="H239" s="1058"/>
      <c r="I239" s="1058"/>
      <c r="J239" s="1058"/>
      <c r="K239" s="1058"/>
      <c r="L239" s="1058"/>
      <c r="M239" s="1058"/>
      <c r="N239" s="1058"/>
      <c r="O239" s="1058"/>
      <c r="P239" s="1101"/>
      <c r="Q239" s="1058"/>
      <c r="R239" s="1058"/>
      <c r="S239" s="1058"/>
      <c r="T239" s="1058"/>
      <c r="U239" s="1058"/>
      <c r="V239" s="1058"/>
      <c r="W239" s="1058"/>
      <c r="X239" s="1058"/>
      <c r="Y239" s="1058"/>
      <c r="Z239" s="1058"/>
      <c r="AA239" s="1058"/>
    </row>
    <row r="240" spans="1:27" ht="12.75" customHeight="1">
      <c r="A240" s="1057"/>
      <c r="B240" s="1057"/>
      <c r="C240" s="1057"/>
      <c r="D240" s="1058"/>
      <c r="E240" s="1058"/>
      <c r="F240" s="1058"/>
      <c r="G240" s="1058"/>
      <c r="H240" s="1058"/>
      <c r="I240" s="1058"/>
      <c r="J240" s="1058"/>
      <c r="K240" s="1058"/>
      <c r="L240" s="1058"/>
      <c r="M240" s="1058"/>
      <c r="N240" s="1058"/>
      <c r="O240" s="1058"/>
      <c r="P240" s="1101"/>
      <c r="Q240" s="1058"/>
      <c r="R240" s="1058"/>
      <c r="S240" s="1058"/>
      <c r="T240" s="1058"/>
      <c r="U240" s="1058"/>
      <c r="V240" s="1058"/>
      <c r="W240" s="1058"/>
      <c r="X240" s="1058"/>
      <c r="Y240" s="1058"/>
      <c r="Z240" s="1058"/>
      <c r="AA240" s="1058"/>
    </row>
    <row r="241" spans="1:27" ht="12.75" customHeight="1">
      <c r="A241" s="1057"/>
      <c r="B241" s="1057"/>
      <c r="C241" s="1057"/>
      <c r="D241" s="1058"/>
      <c r="E241" s="1058"/>
      <c r="F241" s="1058"/>
      <c r="G241" s="1058"/>
      <c r="H241" s="1058"/>
      <c r="I241" s="1058"/>
      <c r="J241" s="1058"/>
      <c r="K241" s="1058"/>
      <c r="L241" s="1058"/>
      <c r="M241" s="1058"/>
      <c r="N241" s="1058"/>
      <c r="O241" s="1058"/>
      <c r="P241" s="1101"/>
      <c r="Q241" s="1058"/>
      <c r="R241" s="1058"/>
      <c r="S241" s="1058"/>
      <c r="T241" s="1058"/>
      <c r="U241" s="1058"/>
      <c r="V241" s="1058"/>
      <c r="W241" s="1058"/>
      <c r="X241" s="1058"/>
      <c r="Y241" s="1058"/>
      <c r="Z241" s="1058"/>
      <c r="AA241" s="1058"/>
    </row>
    <row r="242" spans="1:27" ht="12.75" customHeight="1">
      <c r="A242" s="1057"/>
      <c r="B242" s="1057"/>
      <c r="C242" s="1057"/>
      <c r="D242" s="1058"/>
      <c r="E242" s="1058"/>
      <c r="F242" s="1058"/>
      <c r="G242" s="1058"/>
      <c r="H242" s="1058"/>
      <c r="I242" s="1058"/>
      <c r="J242" s="1058"/>
      <c r="K242" s="1058"/>
      <c r="L242" s="1058"/>
      <c r="M242" s="1058"/>
      <c r="N242" s="1058"/>
      <c r="O242" s="1058"/>
      <c r="P242" s="1101"/>
      <c r="Q242" s="1058"/>
      <c r="R242" s="1058"/>
      <c r="S242" s="1058"/>
      <c r="T242" s="1058"/>
      <c r="U242" s="1058"/>
      <c r="V242" s="1058"/>
      <c r="W242" s="1058"/>
      <c r="X242" s="1058"/>
      <c r="Y242" s="1058"/>
      <c r="Z242" s="1058"/>
      <c r="AA242" s="1058"/>
    </row>
    <row r="243" spans="1:27" ht="12.75" customHeight="1">
      <c r="A243" s="1057"/>
      <c r="B243" s="1057"/>
      <c r="C243" s="1057"/>
      <c r="D243" s="1058"/>
      <c r="E243" s="1058"/>
      <c r="F243" s="1058"/>
      <c r="G243" s="1058"/>
      <c r="H243" s="1058"/>
      <c r="I243" s="1058"/>
      <c r="J243" s="1058"/>
      <c r="K243" s="1058"/>
      <c r="L243" s="1058"/>
      <c r="M243" s="1058"/>
      <c r="N243" s="1058"/>
      <c r="O243" s="1058"/>
      <c r="P243" s="1101"/>
      <c r="Q243" s="1058"/>
      <c r="R243" s="1058"/>
      <c r="S243" s="1058"/>
      <c r="T243" s="1058"/>
      <c r="U243" s="1058"/>
      <c r="V243" s="1058"/>
      <c r="W243" s="1058"/>
      <c r="X243" s="1058"/>
      <c r="Y243" s="1058"/>
      <c r="Z243" s="1058"/>
      <c r="AA243" s="1058"/>
    </row>
    <row r="244" spans="1:27" ht="12.75" customHeight="1">
      <c r="A244" s="1057"/>
      <c r="B244" s="1057"/>
      <c r="C244" s="1057"/>
      <c r="D244" s="1058"/>
      <c r="E244" s="1058"/>
      <c r="F244" s="1058"/>
      <c r="G244" s="1058"/>
      <c r="H244" s="1058"/>
      <c r="I244" s="1058"/>
      <c r="J244" s="1058"/>
      <c r="K244" s="1058"/>
      <c r="L244" s="1058"/>
      <c r="M244" s="1058"/>
      <c r="N244" s="1058"/>
      <c r="O244" s="1058"/>
      <c r="P244" s="1101"/>
      <c r="Q244" s="1058"/>
      <c r="R244" s="1058"/>
      <c r="S244" s="1058"/>
      <c r="T244" s="1058"/>
      <c r="U244" s="1058"/>
      <c r="V244" s="1058"/>
      <c r="W244" s="1058"/>
      <c r="X244" s="1058"/>
      <c r="Y244" s="1058"/>
      <c r="Z244" s="1058"/>
      <c r="AA244" s="1058"/>
    </row>
    <row r="245" spans="1:27" ht="12.75" customHeight="1">
      <c r="A245" s="1057"/>
      <c r="B245" s="1057"/>
      <c r="C245" s="1057"/>
      <c r="D245" s="1058"/>
      <c r="E245" s="1058"/>
      <c r="F245" s="1058"/>
      <c r="G245" s="1058"/>
      <c r="H245" s="1058"/>
      <c r="I245" s="1058"/>
      <c r="J245" s="1058"/>
      <c r="K245" s="1058"/>
      <c r="L245" s="1058"/>
      <c r="M245" s="1058"/>
      <c r="N245" s="1058"/>
      <c r="O245" s="1058"/>
      <c r="P245" s="1101"/>
      <c r="Q245" s="1058"/>
      <c r="R245" s="1058"/>
      <c r="S245" s="1058"/>
      <c r="T245" s="1058"/>
      <c r="U245" s="1058"/>
      <c r="V245" s="1058"/>
      <c r="W245" s="1058"/>
      <c r="X245" s="1058"/>
      <c r="Y245" s="1058"/>
      <c r="Z245" s="1058"/>
      <c r="AA245" s="1058"/>
    </row>
    <row r="246" spans="1:27" ht="12.75" customHeight="1">
      <c r="A246" s="1057"/>
      <c r="B246" s="1057"/>
      <c r="C246" s="1057"/>
      <c r="D246" s="1058"/>
      <c r="E246" s="1058"/>
      <c r="F246" s="1058"/>
      <c r="G246" s="1058"/>
      <c r="H246" s="1058"/>
      <c r="I246" s="1058"/>
      <c r="J246" s="1058"/>
      <c r="K246" s="1058"/>
      <c r="L246" s="1058"/>
      <c r="M246" s="1058"/>
      <c r="N246" s="1058"/>
      <c r="O246" s="1058"/>
      <c r="P246" s="1101"/>
      <c r="Q246" s="1058"/>
      <c r="R246" s="1058"/>
      <c r="S246" s="1058"/>
      <c r="T246" s="1058"/>
      <c r="U246" s="1058"/>
      <c r="V246" s="1058"/>
      <c r="W246" s="1058"/>
      <c r="X246" s="1058"/>
      <c r="Y246" s="1058"/>
      <c r="Z246" s="1058"/>
      <c r="AA246" s="1058"/>
    </row>
    <row r="247" spans="1:27" ht="12.75" customHeight="1">
      <c r="A247" s="1057"/>
      <c r="B247" s="1057"/>
      <c r="C247" s="1057"/>
      <c r="D247" s="1058"/>
      <c r="E247" s="1058"/>
      <c r="F247" s="1058"/>
      <c r="G247" s="1058"/>
      <c r="H247" s="1058"/>
      <c r="I247" s="1058"/>
      <c r="J247" s="1058"/>
      <c r="K247" s="1058"/>
      <c r="L247" s="1058"/>
      <c r="M247" s="1058"/>
      <c r="N247" s="1058"/>
      <c r="O247" s="1058"/>
      <c r="P247" s="1101"/>
      <c r="Q247" s="1058"/>
      <c r="R247" s="1058"/>
      <c r="S247" s="1058"/>
      <c r="T247" s="1058"/>
      <c r="U247" s="1058"/>
      <c r="V247" s="1058"/>
      <c r="W247" s="1058"/>
      <c r="X247" s="1058"/>
      <c r="Y247" s="1058"/>
      <c r="Z247" s="1058"/>
      <c r="AA247" s="1058"/>
    </row>
    <row r="248" spans="1:27" ht="12.75" customHeight="1">
      <c r="A248" s="1057"/>
      <c r="B248" s="1057"/>
      <c r="C248" s="1057"/>
      <c r="D248" s="1058"/>
      <c r="E248" s="1058"/>
      <c r="F248" s="1058"/>
      <c r="G248" s="1058"/>
      <c r="H248" s="1058"/>
      <c r="I248" s="1058"/>
      <c r="J248" s="1058"/>
      <c r="K248" s="1058"/>
      <c r="L248" s="1058"/>
      <c r="M248" s="1058"/>
      <c r="N248" s="1058"/>
      <c r="O248" s="1058"/>
      <c r="P248" s="1101"/>
      <c r="Q248" s="1058"/>
      <c r="R248" s="1058"/>
      <c r="S248" s="1058"/>
      <c r="T248" s="1058"/>
      <c r="U248" s="1058"/>
      <c r="V248" s="1058"/>
      <c r="W248" s="1058"/>
      <c r="X248" s="1058"/>
      <c r="Y248" s="1058"/>
      <c r="Z248" s="1058"/>
      <c r="AA248" s="1058"/>
    </row>
    <row r="249" spans="1:27" ht="12.75" customHeight="1">
      <c r="A249" s="1057"/>
      <c r="B249" s="1057"/>
      <c r="C249" s="1057"/>
      <c r="D249" s="1058"/>
      <c r="E249" s="1058"/>
      <c r="F249" s="1058"/>
      <c r="G249" s="1058"/>
      <c r="H249" s="1058"/>
      <c r="I249" s="1058"/>
      <c r="J249" s="1058"/>
      <c r="K249" s="1058"/>
      <c r="L249" s="1058"/>
      <c r="M249" s="1058"/>
      <c r="N249" s="1058"/>
      <c r="O249" s="1058"/>
      <c r="P249" s="1101"/>
      <c r="Q249" s="1058"/>
      <c r="R249" s="1058"/>
      <c r="S249" s="1058"/>
      <c r="T249" s="1058"/>
      <c r="U249" s="1058"/>
      <c r="V249" s="1058"/>
      <c r="W249" s="1058"/>
      <c r="X249" s="1058"/>
      <c r="Y249" s="1058"/>
      <c r="Z249" s="1058"/>
      <c r="AA249" s="1058"/>
    </row>
    <row r="250" spans="1:27" ht="12.75" customHeight="1">
      <c r="A250" s="1057"/>
      <c r="B250" s="1057"/>
      <c r="C250" s="1057"/>
      <c r="D250" s="1058"/>
      <c r="E250" s="1058"/>
      <c r="F250" s="1058"/>
      <c r="G250" s="1058"/>
      <c r="H250" s="1058"/>
      <c r="I250" s="1058"/>
      <c r="J250" s="1058"/>
      <c r="K250" s="1058"/>
      <c r="L250" s="1058"/>
      <c r="M250" s="1058"/>
      <c r="N250" s="1058"/>
      <c r="O250" s="1058"/>
      <c r="P250" s="1101"/>
      <c r="Q250" s="1058"/>
      <c r="R250" s="1058"/>
      <c r="S250" s="1058"/>
      <c r="T250" s="1058"/>
      <c r="U250" s="1058"/>
      <c r="V250" s="1058"/>
      <c r="W250" s="1058"/>
      <c r="X250" s="1058"/>
      <c r="Y250" s="1058"/>
      <c r="Z250" s="1058"/>
      <c r="AA250" s="1058"/>
    </row>
    <row r="251" spans="1:27" ht="12.75" customHeight="1">
      <c r="A251" s="1057"/>
      <c r="B251" s="1057"/>
      <c r="C251" s="1057"/>
      <c r="D251" s="1058"/>
      <c r="E251" s="1058"/>
      <c r="F251" s="1058"/>
      <c r="G251" s="1058"/>
      <c r="H251" s="1058"/>
      <c r="I251" s="1058"/>
      <c r="J251" s="1058"/>
      <c r="K251" s="1058"/>
      <c r="L251" s="1058"/>
      <c r="M251" s="1058"/>
      <c r="N251" s="1058"/>
      <c r="O251" s="1058"/>
      <c r="P251" s="1101"/>
      <c r="Q251" s="1058"/>
      <c r="R251" s="1058"/>
      <c r="S251" s="1058"/>
      <c r="T251" s="1058"/>
      <c r="U251" s="1058"/>
      <c r="V251" s="1058"/>
      <c r="W251" s="1058"/>
      <c r="X251" s="1058"/>
      <c r="Y251" s="1058"/>
      <c r="Z251" s="1058"/>
      <c r="AA251" s="1058"/>
    </row>
    <row r="252" spans="1:27" ht="12.75" customHeight="1">
      <c r="A252" s="1057"/>
      <c r="B252" s="1057"/>
      <c r="C252" s="1057"/>
      <c r="D252" s="1058"/>
      <c r="E252" s="1058"/>
      <c r="F252" s="1058"/>
      <c r="G252" s="1058"/>
      <c r="H252" s="1058"/>
      <c r="I252" s="1058"/>
      <c r="J252" s="1058"/>
      <c r="K252" s="1058"/>
      <c r="L252" s="1058"/>
      <c r="M252" s="1058"/>
      <c r="N252" s="1058"/>
      <c r="O252" s="1058"/>
      <c r="P252" s="1101"/>
      <c r="Q252" s="1058"/>
      <c r="R252" s="1058"/>
      <c r="S252" s="1058"/>
      <c r="T252" s="1058"/>
      <c r="U252" s="1058"/>
      <c r="V252" s="1058"/>
      <c r="W252" s="1058"/>
      <c r="X252" s="1058"/>
      <c r="Y252" s="1058"/>
      <c r="Z252" s="1058"/>
      <c r="AA252" s="1058"/>
    </row>
    <row r="253" spans="1:27" ht="12.75" customHeight="1">
      <c r="A253" s="1057"/>
      <c r="B253" s="1057"/>
      <c r="C253" s="1057"/>
      <c r="D253" s="1058"/>
      <c r="E253" s="1058"/>
      <c r="F253" s="1058"/>
      <c r="G253" s="1058"/>
      <c r="H253" s="1058"/>
      <c r="I253" s="1058"/>
      <c r="J253" s="1058"/>
      <c r="K253" s="1058"/>
      <c r="L253" s="1058"/>
      <c r="M253" s="1058"/>
      <c r="N253" s="1058"/>
      <c r="O253" s="1058"/>
      <c r="P253" s="1101"/>
      <c r="Q253" s="1058"/>
      <c r="R253" s="1058"/>
      <c r="S253" s="1058"/>
      <c r="T253" s="1058"/>
      <c r="U253" s="1058"/>
      <c r="V253" s="1058"/>
      <c r="W253" s="1058"/>
      <c r="X253" s="1058"/>
      <c r="Y253" s="1058"/>
      <c r="Z253" s="1058"/>
      <c r="AA253" s="1058"/>
    </row>
    <row r="254" spans="1:27" ht="12.75" customHeight="1">
      <c r="A254" s="1057"/>
      <c r="B254" s="1057"/>
      <c r="C254" s="1057"/>
      <c r="D254" s="1058"/>
      <c r="E254" s="1058"/>
      <c r="F254" s="1058"/>
      <c r="G254" s="1058"/>
      <c r="H254" s="1058"/>
      <c r="I254" s="1058"/>
      <c r="J254" s="1058"/>
      <c r="K254" s="1058"/>
      <c r="L254" s="1058"/>
      <c r="M254" s="1058"/>
      <c r="N254" s="1058"/>
      <c r="O254" s="1058"/>
      <c r="P254" s="1101"/>
      <c r="Q254" s="1058"/>
      <c r="R254" s="1058"/>
      <c r="S254" s="1058"/>
      <c r="T254" s="1058"/>
      <c r="U254" s="1058"/>
      <c r="V254" s="1058"/>
      <c r="W254" s="1058"/>
      <c r="X254" s="1058"/>
      <c r="Y254" s="1058"/>
      <c r="Z254" s="1058"/>
      <c r="AA254" s="1058"/>
    </row>
    <row r="255" spans="1:27" ht="12.75" customHeight="1">
      <c r="A255" s="1057"/>
      <c r="B255" s="1057"/>
      <c r="C255" s="1057"/>
      <c r="D255" s="1058"/>
      <c r="E255" s="1058"/>
      <c r="F255" s="1058"/>
      <c r="G255" s="1058"/>
      <c r="H255" s="1058"/>
      <c r="I255" s="1058"/>
      <c r="J255" s="1058"/>
      <c r="K255" s="1058"/>
      <c r="L255" s="1058"/>
      <c r="M255" s="1058"/>
      <c r="N255" s="1058"/>
      <c r="O255" s="1058"/>
      <c r="P255" s="1101"/>
      <c r="Q255" s="1058"/>
      <c r="R255" s="1058"/>
      <c r="S255" s="1058"/>
      <c r="T255" s="1058"/>
      <c r="U255" s="1058"/>
      <c r="V255" s="1058"/>
      <c r="W255" s="1058"/>
      <c r="X255" s="1058"/>
      <c r="Y255" s="1058"/>
      <c r="Z255" s="1058"/>
      <c r="AA255" s="1058"/>
    </row>
    <row r="256" spans="1:27" ht="12.75" customHeight="1">
      <c r="A256" s="1057"/>
      <c r="B256" s="1057"/>
      <c r="C256" s="1057"/>
      <c r="D256" s="1058"/>
      <c r="E256" s="1058"/>
      <c r="F256" s="1058"/>
      <c r="G256" s="1058"/>
      <c r="H256" s="1058"/>
      <c r="I256" s="1058"/>
      <c r="J256" s="1058"/>
      <c r="K256" s="1058"/>
      <c r="L256" s="1058"/>
      <c r="M256" s="1058"/>
      <c r="N256" s="1058"/>
      <c r="O256" s="1058"/>
      <c r="P256" s="1101"/>
      <c r="Q256" s="1058"/>
      <c r="R256" s="1058"/>
      <c r="S256" s="1058"/>
      <c r="T256" s="1058"/>
      <c r="U256" s="1058"/>
      <c r="V256" s="1058"/>
      <c r="W256" s="1058"/>
      <c r="X256" s="1058"/>
      <c r="Y256" s="1058"/>
      <c r="Z256" s="1058"/>
      <c r="AA256" s="1058"/>
    </row>
    <row r="257" spans="1:27" ht="12.75" customHeight="1">
      <c r="A257" s="1057"/>
      <c r="B257" s="1057"/>
      <c r="C257" s="1057"/>
      <c r="D257" s="1058"/>
      <c r="E257" s="1058"/>
      <c r="F257" s="1058"/>
      <c r="G257" s="1058"/>
      <c r="H257" s="1058"/>
      <c r="I257" s="1058"/>
      <c r="J257" s="1058"/>
      <c r="K257" s="1058"/>
      <c r="L257" s="1058"/>
      <c r="M257" s="1058"/>
      <c r="N257" s="1058"/>
      <c r="O257" s="1058"/>
      <c r="P257" s="1101"/>
      <c r="Q257" s="1058"/>
      <c r="R257" s="1058"/>
      <c r="S257" s="1058"/>
      <c r="T257" s="1058"/>
      <c r="U257" s="1058"/>
      <c r="V257" s="1058"/>
      <c r="W257" s="1058"/>
      <c r="X257" s="1058"/>
      <c r="Y257" s="1058"/>
      <c r="Z257" s="1058"/>
      <c r="AA257" s="1058"/>
    </row>
    <row r="258" spans="1:27" ht="12.75" customHeight="1">
      <c r="A258" s="1057"/>
      <c r="B258" s="1057"/>
      <c r="C258" s="1057"/>
      <c r="D258" s="1058"/>
      <c r="E258" s="1058"/>
      <c r="F258" s="1058"/>
      <c r="G258" s="1058"/>
      <c r="H258" s="1058"/>
      <c r="I258" s="1058"/>
      <c r="J258" s="1058"/>
      <c r="K258" s="1058"/>
      <c r="L258" s="1058"/>
      <c r="M258" s="1058"/>
      <c r="N258" s="1058"/>
      <c r="O258" s="1058"/>
      <c r="P258" s="1101"/>
      <c r="Q258" s="1058"/>
      <c r="R258" s="1058"/>
      <c r="S258" s="1058"/>
      <c r="T258" s="1058"/>
      <c r="U258" s="1058"/>
      <c r="V258" s="1058"/>
      <c r="W258" s="1058"/>
      <c r="X258" s="1058"/>
      <c r="Y258" s="1058"/>
      <c r="Z258" s="1058"/>
      <c r="AA258" s="1058"/>
    </row>
    <row r="259" spans="1:27" ht="12.75" customHeight="1">
      <c r="A259" s="1057"/>
      <c r="B259" s="1057"/>
      <c r="C259" s="1057"/>
      <c r="D259" s="1058"/>
      <c r="E259" s="1058"/>
      <c r="F259" s="1058"/>
      <c r="G259" s="1058"/>
      <c r="H259" s="1058"/>
      <c r="I259" s="1058"/>
      <c r="J259" s="1058"/>
      <c r="K259" s="1058"/>
      <c r="L259" s="1058"/>
      <c r="M259" s="1058"/>
      <c r="N259" s="1058"/>
      <c r="O259" s="1058"/>
      <c r="P259" s="1101"/>
      <c r="Q259" s="1058"/>
      <c r="R259" s="1058"/>
      <c r="S259" s="1058"/>
      <c r="T259" s="1058"/>
      <c r="U259" s="1058"/>
      <c r="V259" s="1058"/>
      <c r="W259" s="1058"/>
      <c r="X259" s="1058"/>
      <c r="Y259" s="1058"/>
      <c r="Z259" s="1058"/>
      <c r="AA259" s="1058"/>
    </row>
    <row r="260" spans="1:27" ht="12.75" customHeight="1">
      <c r="A260" s="1057"/>
      <c r="B260" s="1057"/>
      <c r="C260" s="1057"/>
      <c r="D260" s="1058"/>
      <c r="E260" s="1058"/>
      <c r="F260" s="1058"/>
      <c r="G260" s="1058"/>
      <c r="H260" s="1058"/>
      <c r="I260" s="1058"/>
      <c r="J260" s="1058"/>
      <c r="K260" s="1058"/>
      <c r="L260" s="1058"/>
      <c r="M260" s="1058"/>
      <c r="N260" s="1058"/>
      <c r="O260" s="1058"/>
      <c r="P260" s="1101"/>
      <c r="Q260" s="1058"/>
      <c r="R260" s="1058"/>
      <c r="S260" s="1058"/>
      <c r="T260" s="1058"/>
      <c r="U260" s="1058"/>
      <c r="V260" s="1058"/>
      <c r="W260" s="1058"/>
      <c r="X260" s="1058"/>
      <c r="Y260" s="1058"/>
      <c r="Z260" s="1058"/>
      <c r="AA260" s="1058"/>
    </row>
    <row r="261" spans="1:27" ht="12.75" customHeight="1">
      <c r="A261" s="1057"/>
      <c r="B261" s="1057"/>
      <c r="C261" s="1057"/>
      <c r="D261" s="1058"/>
      <c r="E261" s="1058"/>
      <c r="F261" s="1058"/>
      <c r="G261" s="1058"/>
      <c r="H261" s="1058"/>
      <c r="I261" s="1058"/>
      <c r="J261" s="1058"/>
      <c r="K261" s="1058"/>
      <c r="L261" s="1058"/>
      <c r="M261" s="1058"/>
      <c r="N261" s="1058"/>
      <c r="O261" s="1058"/>
      <c r="P261" s="1101"/>
      <c r="Q261" s="1058"/>
      <c r="R261" s="1058"/>
      <c r="S261" s="1058"/>
      <c r="T261" s="1058"/>
      <c r="U261" s="1058"/>
      <c r="V261" s="1058"/>
      <c r="W261" s="1058"/>
      <c r="X261" s="1058"/>
      <c r="Y261" s="1058"/>
      <c r="Z261" s="1058"/>
      <c r="AA261" s="1058"/>
    </row>
    <row r="262" spans="1:27" ht="12.75" customHeight="1">
      <c r="A262" s="1057"/>
      <c r="B262" s="1057"/>
      <c r="C262" s="1057"/>
      <c r="D262" s="1058"/>
      <c r="E262" s="1058"/>
      <c r="F262" s="1058"/>
      <c r="G262" s="1058"/>
      <c r="H262" s="1058"/>
      <c r="I262" s="1058"/>
      <c r="J262" s="1058"/>
      <c r="K262" s="1058"/>
      <c r="L262" s="1058"/>
      <c r="M262" s="1058"/>
      <c r="N262" s="1058"/>
      <c r="O262" s="1058"/>
      <c r="P262" s="1101"/>
      <c r="Q262" s="1058"/>
      <c r="R262" s="1058"/>
      <c r="S262" s="1058"/>
      <c r="T262" s="1058"/>
      <c r="U262" s="1058"/>
      <c r="V262" s="1058"/>
      <c r="W262" s="1058"/>
      <c r="X262" s="1058"/>
      <c r="Y262" s="1058"/>
      <c r="Z262" s="1058"/>
      <c r="AA262" s="1058"/>
    </row>
    <row r="263" spans="1:27" ht="12.75" customHeight="1">
      <c r="A263" s="1057"/>
      <c r="B263" s="1057"/>
      <c r="C263" s="1057"/>
      <c r="D263" s="1058"/>
      <c r="E263" s="1058"/>
      <c r="F263" s="1058"/>
      <c r="G263" s="1058"/>
      <c r="H263" s="1058"/>
      <c r="I263" s="1058"/>
      <c r="J263" s="1058"/>
      <c r="K263" s="1058"/>
      <c r="L263" s="1058"/>
      <c r="M263" s="1058"/>
      <c r="N263" s="1058"/>
      <c r="O263" s="1058"/>
      <c r="P263" s="1101"/>
      <c r="Q263" s="1058"/>
      <c r="R263" s="1058"/>
      <c r="S263" s="1058"/>
      <c r="T263" s="1058"/>
      <c r="U263" s="1058"/>
      <c r="V263" s="1058"/>
      <c r="W263" s="1058"/>
      <c r="X263" s="1058"/>
      <c r="Y263" s="1058"/>
      <c r="Z263" s="1058"/>
      <c r="AA263" s="1058"/>
    </row>
    <row r="264" spans="1:27" ht="12.75" customHeight="1">
      <c r="A264" s="1057"/>
      <c r="B264" s="1057"/>
      <c r="C264" s="1057"/>
      <c r="D264" s="1058"/>
      <c r="E264" s="1058"/>
      <c r="F264" s="1058"/>
      <c r="G264" s="1058"/>
      <c r="H264" s="1058"/>
      <c r="I264" s="1058"/>
      <c r="J264" s="1058"/>
      <c r="K264" s="1058"/>
      <c r="L264" s="1058"/>
      <c r="M264" s="1058"/>
      <c r="N264" s="1058"/>
      <c r="O264" s="1058"/>
      <c r="P264" s="1101"/>
      <c r="Q264" s="1058"/>
      <c r="R264" s="1058"/>
      <c r="S264" s="1058"/>
      <c r="T264" s="1058"/>
      <c r="U264" s="1058"/>
      <c r="V264" s="1058"/>
      <c r="W264" s="1058"/>
      <c r="X264" s="1058"/>
      <c r="Y264" s="1058"/>
      <c r="Z264" s="1058"/>
      <c r="AA264" s="1058"/>
    </row>
    <row r="265" spans="1:27" ht="12.75" customHeight="1">
      <c r="A265" s="1057"/>
      <c r="B265" s="1057"/>
      <c r="C265" s="1057"/>
      <c r="D265" s="1058"/>
      <c r="E265" s="1058"/>
      <c r="F265" s="1058"/>
      <c r="G265" s="1058"/>
      <c r="H265" s="1058"/>
      <c r="I265" s="1058"/>
      <c r="J265" s="1058"/>
      <c r="K265" s="1058"/>
      <c r="L265" s="1058"/>
      <c r="M265" s="1058"/>
      <c r="N265" s="1058"/>
      <c r="O265" s="1058"/>
      <c r="P265" s="1101"/>
      <c r="Q265" s="1058"/>
      <c r="R265" s="1058"/>
      <c r="S265" s="1058"/>
      <c r="T265" s="1058"/>
      <c r="U265" s="1058"/>
      <c r="V265" s="1058"/>
      <c r="W265" s="1058"/>
      <c r="X265" s="1058"/>
      <c r="Y265" s="1058"/>
      <c r="Z265" s="1058"/>
      <c r="AA265" s="1058"/>
    </row>
    <row r="266" spans="1:27" ht="12.75" customHeight="1">
      <c r="A266" s="1057"/>
      <c r="B266" s="1057"/>
      <c r="C266" s="1057"/>
      <c r="D266" s="1058"/>
      <c r="E266" s="1058"/>
      <c r="F266" s="1058"/>
      <c r="G266" s="1058"/>
      <c r="H266" s="1058"/>
      <c r="I266" s="1058"/>
      <c r="J266" s="1058"/>
      <c r="K266" s="1058"/>
      <c r="L266" s="1058"/>
      <c r="M266" s="1058"/>
      <c r="N266" s="1058"/>
      <c r="O266" s="1058"/>
      <c r="P266" s="1101"/>
      <c r="Q266" s="1058"/>
      <c r="R266" s="1058"/>
      <c r="S266" s="1058"/>
      <c r="T266" s="1058"/>
      <c r="U266" s="1058"/>
      <c r="V266" s="1058"/>
      <c r="W266" s="1058"/>
      <c r="X266" s="1058"/>
      <c r="Y266" s="1058"/>
      <c r="Z266" s="1058"/>
      <c r="AA266" s="1058"/>
    </row>
    <row r="267" spans="1:27" ht="12.75" customHeight="1">
      <c r="A267" s="1057"/>
      <c r="B267" s="1057"/>
      <c r="C267" s="1057"/>
      <c r="D267" s="1058"/>
      <c r="E267" s="1058"/>
      <c r="F267" s="1058"/>
      <c r="G267" s="1058"/>
      <c r="H267" s="1058"/>
      <c r="I267" s="1058"/>
      <c r="J267" s="1058"/>
      <c r="K267" s="1058"/>
      <c r="L267" s="1058"/>
      <c r="M267" s="1058"/>
      <c r="N267" s="1058"/>
      <c r="O267" s="1058"/>
      <c r="P267" s="1101"/>
      <c r="Q267" s="1058"/>
      <c r="R267" s="1058"/>
      <c r="S267" s="1058"/>
      <c r="T267" s="1058"/>
      <c r="U267" s="1058"/>
      <c r="V267" s="1058"/>
      <c r="W267" s="1058"/>
      <c r="X267" s="1058"/>
      <c r="Y267" s="1058"/>
      <c r="Z267" s="1058"/>
      <c r="AA267" s="1058"/>
    </row>
    <row r="268" spans="1:27" ht="12.75" customHeight="1">
      <c r="A268" s="1057"/>
      <c r="B268" s="1057"/>
      <c r="C268" s="1057"/>
      <c r="D268" s="1058"/>
      <c r="E268" s="1058"/>
      <c r="F268" s="1058"/>
      <c r="G268" s="1058"/>
      <c r="H268" s="1058"/>
      <c r="I268" s="1058"/>
      <c r="J268" s="1058"/>
      <c r="K268" s="1058"/>
      <c r="L268" s="1058"/>
      <c r="M268" s="1058"/>
      <c r="N268" s="1058"/>
      <c r="O268" s="1058"/>
      <c r="P268" s="1101"/>
      <c r="Q268" s="1058"/>
      <c r="R268" s="1058"/>
      <c r="S268" s="1058"/>
      <c r="T268" s="1058"/>
      <c r="U268" s="1058"/>
      <c r="V268" s="1058"/>
      <c r="W268" s="1058"/>
      <c r="X268" s="1058"/>
      <c r="Y268" s="1058"/>
      <c r="Z268" s="1058"/>
      <c r="AA268" s="1058"/>
    </row>
    <row r="269" spans="1:27" ht="12.75" customHeight="1">
      <c r="A269" s="1057"/>
      <c r="B269" s="1057"/>
      <c r="C269" s="1057"/>
      <c r="D269" s="1058"/>
      <c r="E269" s="1058"/>
      <c r="F269" s="1058"/>
      <c r="G269" s="1058"/>
      <c r="H269" s="1058"/>
      <c r="I269" s="1058"/>
      <c r="J269" s="1058"/>
      <c r="K269" s="1058"/>
      <c r="L269" s="1058"/>
      <c r="M269" s="1058"/>
      <c r="N269" s="1058"/>
      <c r="O269" s="1058"/>
      <c r="P269" s="1101"/>
      <c r="Q269" s="1058"/>
      <c r="R269" s="1058"/>
      <c r="S269" s="1058"/>
      <c r="T269" s="1058"/>
      <c r="U269" s="1058"/>
      <c r="V269" s="1058"/>
      <c r="W269" s="1058"/>
      <c r="X269" s="1058"/>
      <c r="Y269" s="1058"/>
      <c r="Z269" s="1058"/>
      <c r="AA269" s="1058"/>
    </row>
    <row r="270" spans="1:27" ht="12.75" customHeight="1">
      <c r="A270" s="1057"/>
      <c r="B270" s="1057"/>
      <c r="C270" s="1057"/>
      <c r="D270" s="1058"/>
      <c r="E270" s="1058"/>
      <c r="F270" s="1058"/>
      <c r="G270" s="1058"/>
      <c r="H270" s="1058"/>
      <c r="I270" s="1058"/>
      <c r="J270" s="1058"/>
      <c r="K270" s="1058"/>
      <c r="L270" s="1058"/>
      <c r="M270" s="1058"/>
      <c r="N270" s="1058"/>
      <c r="O270" s="1058"/>
      <c r="P270" s="1101"/>
      <c r="Q270" s="1058"/>
      <c r="R270" s="1058"/>
      <c r="S270" s="1058"/>
      <c r="T270" s="1058"/>
      <c r="U270" s="1058"/>
      <c r="V270" s="1058"/>
      <c r="W270" s="1058"/>
      <c r="X270" s="1058"/>
      <c r="Y270" s="1058"/>
      <c r="Z270" s="1058"/>
      <c r="AA270" s="1058"/>
    </row>
    <row r="271" spans="1:27" ht="12.75" customHeight="1">
      <c r="A271" s="1057"/>
      <c r="B271" s="1057"/>
      <c r="C271" s="1057"/>
      <c r="D271" s="1058"/>
      <c r="E271" s="1058"/>
      <c r="F271" s="1058"/>
      <c r="G271" s="1058"/>
      <c r="H271" s="1058"/>
      <c r="I271" s="1058"/>
      <c r="J271" s="1058"/>
      <c r="K271" s="1058"/>
      <c r="L271" s="1058"/>
      <c r="M271" s="1058"/>
      <c r="N271" s="1058"/>
      <c r="O271" s="1058"/>
      <c r="P271" s="1101"/>
      <c r="Q271" s="1058"/>
      <c r="R271" s="1058"/>
      <c r="S271" s="1058"/>
      <c r="T271" s="1058"/>
      <c r="U271" s="1058"/>
      <c r="V271" s="1058"/>
      <c r="W271" s="1058"/>
      <c r="X271" s="1058"/>
      <c r="Y271" s="1058"/>
      <c r="Z271" s="1058"/>
      <c r="AA271" s="1058"/>
    </row>
    <row r="272" spans="1:27" ht="12.75" customHeight="1">
      <c r="A272" s="1057"/>
      <c r="B272" s="1057"/>
      <c r="C272" s="1057"/>
      <c r="D272" s="1058"/>
      <c r="E272" s="1058"/>
      <c r="F272" s="1058"/>
      <c r="G272" s="1058"/>
      <c r="H272" s="1058"/>
      <c r="I272" s="1058"/>
      <c r="J272" s="1058"/>
      <c r="K272" s="1058"/>
      <c r="L272" s="1058"/>
      <c r="M272" s="1058"/>
      <c r="N272" s="1058"/>
      <c r="O272" s="1058"/>
      <c r="P272" s="1101"/>
      <c r="Q272" s="1058"/>
      <c r="R272" s="1058"/>
      <c r="S272" s="1058"/>
      <c r="T272" s="1058"/>
      <c r="U272" s="1058"/>
      <c r="V272" s="1058"/>
      <c r="W272" s="1058"/>
      <c r="X272" s="1058"/>
      <c r="Y272" s="1058"/>
      <c r="Z272" s="1058"/>
      <c r="AA272" s="1058"/>
    </row>
    <row r="273" spans="1:27" ht="12.75" customHeight="1">
      <c r="A273" s="1057"/>
      <c r="B273" s="1057"/>
      <c r="C273" s="1057"/>
      <c r="D273" s="1058"/>
      <c r="E273" s="1058"/>
      <c r="F273" s="1058"/>
      <c r="G273" s="1058"/>
      <c r="H273" s="1058"/>
      <c r="I273" s="1058"/>
      <c r="J273" s="1058"/>
      <c r="K273" s="1058"/>
      <c r="L273" s="1058"/>
      <c r="M273" s="1058"/>
      <c r="N273" s="1058"/>
      <c r="O273" s="1058"/>
      <c r="P273" s="1101"/>
      <c r="Q273" s="1058"/>
      <c r="R273" s="1058"/>
      <c r="S273" s="1058"/>
      <c r="T273" s="1058"/>
      <c r="U273" s="1058"/>
      <c r="V273" s="1058"/>
      <c r="W273" s="1058"/>
      <c r="X273" s="1058"/>
      <c r="Y273" s="1058"/>
      <c r="Z273" s="1058"/>
      <c r="AA273" s="1058"/>
    </row>
    <row r="274" spans="1:27" ht="12.75" customHeight="1">
      <c r="A274" s="1057"/>
      <c r="B274" s="1057"/>
      <c r="C274" s="1057"/>
      <c r="D274" s="1058"/>
      <c r="E274" s="1058"/>
      <c r="F274" s="1058"/>
      <c r="G274" s="1058"/>
      <c r="H274" s="1058"/>
      <c r="I274" s="1058"/>
      <c r="J274" s="1058"/>
      <c r="K274" s="1058"/>
      <c r="L274" s="1058"/>
      <c r="M274" s="1058"/>
      <c r="N274" s="1058"/>
      <c r="O274" s="1058"/>
      <c r="P274" s="1101"/>
      <c r="Q274" s="1058"/>
      <c r="R274" s="1058"/>
      <c r="S274" s="1058"/>
      <c r="T274" s="1058"/>
      <c r="U274" s="1058"/>
      <c r="V274" s="1058"/>
      <c r="W274" s="1058"/>
      <c r="X274" s="1058"/>
      <c r="Y274" s="1058"/>
      <c r="Z274" s="1058"/>
      <c r="AA274" s="1058"/>
    </row>
    <row r="275" spans="1:27" ht="12.75" customHeight="1">
      <c r="A275" s="1057"/>
      <c r="B275" s="1057"/>
      <c r="C275" s="1057"/>
      <c r="D275" s="1058"/>
      <c r="E275" s="1058"/>
      <c r="F275" s="1058"/>
      <c r="G275" s="1058"/>
      <c r="H275" s="1058"/>
      <c r="I275" s="1058"/>
      <c r="J275" s="1058"/>
      <c r="K275" s="1058"/>
      <c r="L275" s="1058"/>
      <c r="M275" s="1058"/>
      <c r="N275" s="1058"/>
      <c r="O275" s="1058"/>
      <c r="P275" s="1101"/>
      <c r="Q275" s="1058"/>
      <c r="R275" s="1058"/>
      <c r="S275" s="1058"/>
      <c r="T275" s="1058"/>
      <c r="U275" s="1058"/>
      <c r="V275" s="1058"/>
      <c r="W275" s="1058"/>
      <c r="X275" s="1058"/>
      <c r="Y275" s="1058"/>
      <c r="Z275" s="1058"/>
      <c r="AA275" s="1058"/>
    </row>
    <row r="276" spans="1:27" ht="12.75" customHeight="1">
      <c r="A276" s="1057"/>
      <c r="B276" s="1057"/>
      <c r="C276" s="1057"/>
      <c r="D276" s="1058"/>
      <c r="E276" s="1058"/>
      <c r="F276" s="1058"/>
      <c r="G276" s="1058"/>
      <c r="H276" s="1058"/>
      <c r="I276" s="1058"/>
      <c r="J276" s="1058"/>
      <c r="K276" s="1058"/>
      <c r="L276" s="1058"/>
      <c r="M276" s="1058"/>
      <c r="N276" s="1058"/>
      <c r="O276" s="1058"/>
      <c r="P276" s="1101"/>
      <c r="Q276" s="1058"/>
      <c r="R276" s="1058"/>
      <c r="S276" s="1058"/>
      <c r="T276" s="1058"/>
      <c r="U276" s="1058"/>
      <c r="V276" s="1058"/>
      <c r="W276" s="1058"/>
      <c r="X276" s="1058"/>
      <c r="Y276" s="1058"/>
      <c r="Z276" s="1058"/>
      <c r="AA276" s="1058"/>
    </row>
    <row r="277" spans="1:27" ht="12.75" customHeight="1">
      <c r="A277" s="1057"/>
      <c r="B277" s="1057"/>
      <c r="C277" s="1057"/>
      <c r="D277" s="1058"/>
      <c r="E277" s="1058"/>
      <c r="F277" s="1058"/>
      <c r="G277" s="1058"/>
      <c r="H277" s="1058"/>
      <c r="I277" s="1058"/>
      <c r="J277" s="1058"/>
      <c r="K277" s="1058"/>
      <c r="L277" s="1058"/>
      <c r="M277" s="1058"/>
      <c r="N277" s="1058"/>
      <c r="O277" s="1058"/>
      <c r="P277" s="1101"/>
      <c r="Q277" s="1058"/>
      <c r="R277" s="1058"/>
      <c r="S277" s="1058"/>
      <c r="T277" s="1058"/>
      <c r="U277" s="1058"/>
      <c r="V277" s="1058"/>
      <c r="W277" s="1058"/>
      <c r="X277" s="1058"/>
      <c r="Y277" s="1058"/>
      <c r="Z277" s="1058"/>
      <c r="AA277" s="1058"/>
    </row>
    <row r="278" spans="1:27" ht="12.75" customHeight="1">
      <c r="A278" s="1057"/>
      <c r="B278" s="1057"/>
      <c r="C278" s="1057"/>
      <c r="D278" s="1058"/>
      <c r="E278" s="1058"/>
      <c r="F278" s="1058"/>
      <c r="G278" s="1058"/>
      <c r="H278" s="1058"/>
      <c r="I278" s="1058"/>
      <c r="J278" s="1058"/>
      <c r="K278" s="1058"/>
      <c r="L278" s="1058"/>
      <c r="M278" s="1058"/>
      <c r="N278" s="1058"/>
      <c r="O278" s="1058"/>
      <c r="P278" s="1101"/>
      <c r="Q278" s="1058"/>
      <c r="R278" s="1058"/>
      <c r="S278" s="1058"/>
      <c r="T278" s="1058"/>
      <c r="U278" s="1058"/>
      <c r="V278" s="1058"/>
      <c r="W278" s="1058"/>
      <c r="X278" s="1058"/>
      <c r="Y278" s="1058"/>
      <c r="Z278" s="1058"/>
      <c r="AA278" s="1058"/>
    </row>
    <row r="279" spans="1:27" ht="12.75" customHeight="1">
      <c r="A279" s="1057"/>
      <c r="B279" s="1057"/>
      <c r="C279" s="1057"/>
      <c r="D279" s="1058"/>
      <c r="E279" s="1058"/>
      <c r="F279" s="1058"/>
      <c r="G279" s="1058"/>
      <c r="H279" s="1058"/>
      <c r="I279" s="1058"/>
      <c r="J279" s="1058"/>
      <c r="K279" s="1058"/>
      <c r="L279" s="1058"/>
      <c r="M279" s="1058"/>
      <c r="N279" s="1058"/>
      <c r="O279" s="1058"/>
      <c r="P279" s="1101"/>
      <c r="Q279" s="1058"/>
      <c r="R279" s="1058"/>
      <c r="S279" s="1058"/>
      <c r="T279" s="1058"/>
      <c r="U279" s="1058"/>
      <c r="V279" s="1058"/>
      <c r="W279" s="1058"/>
      <c r="X279" s="1058"/>
      <c r="Y279" s="1058"/>
      <c r="Z279" s="1058"/>
      <c r="AA279" s="1058"/>
    </row>
    <row r="280" spans="1:27" ht="12.75" customHeight="1">
      <c r="A280" s="1057"/>
      <c r="B280" s="1057"/>
      <c r="C280" s="1057"/>
      <c r="D280" s="1058"/>
      <c r="E280" s="1058"/>
      <c r="F280" s="1058"/>
      <c r="G280" s="1058"/>
      <c r="H280" s="1058"/>
      <c r="I280" s="1058"/>
      <c r="J280" s="1058"/>
      <c r="K280" s="1058"/>
      <c r="L280" s="1058"/>
      <c r="M280" s="1058"/>
      <c r="N280" s="1058"/>
      <c r="O280" s="1058"/>
      <c r="P280" s="1101"/>
      <c r="Q280" s="1058"/>
      <c r="R280" s="1058"/>
      <c r="S280" s="1058"/>
      <c r="T280" s="1058"/>
      <c r="U280" s="1058"/>
      <c r="V280" s="1058"/>
      <c r="W280" s="1058"/>
      <c r="X280" s="1058"/>
      <c r="Y280" s="1058"/>
      <c r="Z280" s="1058"/>
      <c r="AA280" s="1058"/>
    </row>
    <row r="281" spans="1:27" ht="12.75" customHeight="1">
      <c r="A281" s="1057"/>
      <c r="B281" s="1057"/>
      <c r="C281" s="1057"/>
      <c r="D281" s="1058"/>
      <c r="E281" s="1058"/>
      <c r="F281" s="1058"/>
      <c r="G281" s="1058"/>
      <c r="H281" s="1058"/>
      <c r="I281" s="1058"/>
      <c r="J281" s="1058"/>
      <c r="K281" s="1058"/>
      <c r="L281" s="1058"/>
      <c r="M281" s="1058"/>
      <c r="N281" s="1058"/>
      <c r="O281" s="1058"/>
      <c r="P281" s="1101"/>
      <c r="Q281" s="1058"/>
      <c r="R281" s="1058"/>
      <c r="S281" s="1058"/>
      <c r="T281" s="1058"/>
      <c r="U281" s="1058"/>
      <c r="V281" s="1058"/>
      <c r="W281" s="1058"/>
      <c r="X281" s="1058"/>
      <c r="Y281" s="1058"/>
      <c r="Z281" s="1058"/>
      <c r="AA281" s="1058"/>
    </row>
    <row r="282" spans="1:27" ht="12.75" customHeight="1">
      <c r="A282" s="1057"/>
      <c r="B282" s="1057"/>
      <c r="C282" s="1057"/>
      <c r="D282" s="1058"/>
      <c r="E282" s="1058"/>
      <c r="F282" s="1058"/>
      <c r="G282" s="1058"/>
      <c r="H282" s="1058"/>
      <c r="I282" s="1058"/>
      <c r="J282" s="1058"/>
      <c r="K282" s="1058"/>
      <c r="L282" s="1058"/>
      <c r="M282" s="1058"/>
      <c r="N282" s="1058"/>
      <c r="O282" s="1058"/>
      <c r="P282" s="1101"/>
      <c r="Q282" s="1058"/>
      <c r="R282" s="1058"/>
      <c r="S282" s="1058"/>
      <c r="T282" s="1058"/>
      <c r="U282" s="1058"/>
      <c r="V282" s="1058"/>
      <c r="W282" s="1058"/>
      <c r="X282" s="1058"/>
      <c r="Y282" s="1058"/>
      <c r="Z282" s="1058"/>
      <c r="AA282" s="1058"/>
    </row>
    <row r="283" spans="1:27" ht="12.75" customHeight="1">
      <c r="A283" s="1057"/>
      <c r="B283" s="1057"/>
      <c r="C283" s="1057"/>
      <c r="D283" s="1058"/>
      <c r="E283" s="1058"/>
      <c r="F283" s="1058"/>
      <c r="G283" s="1058"/>
      <c r="H283" s="1058"/>
      <c r="I283" s="1058"/>
      <c r="J283" s="1058"/>
      <c r="K283" s="1058"/>
      <c r="L283" s="1058"/>
      <c r="M283" s="1058"/>
      <c r="N283" s="1058"/>
      <c r="O283" s="1058"/>
      <c r="P283" s="1101"/>
      <c r="Q283" s="1058"/>
      <c r="R283" s="1058"/>
      <c r="S283" s="1058"/>
      <c r="T283" s="1058"/>
      <c r="U283" s="1058"/>
      <c r="V283" s="1058"/>
      <c r="W283" s="1058"/>
      <c r="X283" s="1058"/>
      <c r="Y283" s="1058"/>
      <c r="Z283" s="1058"/>
      <c r="AA283" s="1058"/>
    </row>
    <row r="284" spans="1:27" ht="12.75" customHeight="1">
      <c r="A284" s="1057"/>
      <c r="B284" s="1057"/>
      <c r="C284" s="1057"/>
      <c r="D284" s="1058"/>
      <c r="E284" s="1058"/>
      <c r="F284" s="1058"/>
      <c r="G284" s="1058"/>
      <c r="H284" s="1058"/>
      <c r="I284" s="1058"/>
      <c r="J284" s="1058"/>
      <c r="K284" s="1058"/>
      <c r="L284" s="1058"/>
      <c r="M284" s="1058"/>
      <c r="N284" s="1058"/>
      <c r="O284" s="1058"/>
      <c r="P284" s="1101"/>
      <c r="Q284" s="1058"/>
      <c r="R284" s="1058"/>
      <c r="S284" s="1058"/>
      <c r="T284" s="1058"/>
      <c r="U284" s="1058"/>
      <c r="V284" s="1058"/>
      <c r="W284" s="1058"/>
      <c r="X284" s="1058"/>
      <c r="Y284" s="1058"/>
      <c r="Z284" s="1058"/>
      <c r="AA284" s="1058"/>
    </row>
    <row r="285" spans="1:27" ht="12.75" customHeight="1">
      <c r="A285" s="1057"/>
      <c r="B285" s="1057"/>
      <c r="C285" s="1057"/>
      <c r="D285" s="1058"/>
      <c r="E285" s="1058"/>
      <c r="F285" s="1058"/>
      <c r="G285" s="1058"/>
      <c r="H285" s="1058"/>
      <c r="I285" s="1058"/>
      <c r="J285" s="1058"/>
      <c r="K285" s="1058"/>
      <c r="L285" s="1058"/>
      <c r="M285" s="1058"/>
      <c r="N285" s="1058"/>
      <c r="O285" s="1058"/>
      <c r="P285" s="1101"/>
      <c r="Q285" s="1058"/>
      <c r="R285" s="1058"/>
      <c r="S285" s="1058"/>
      <c r="T285" s="1058"/>
      <c r="U285" s="1058"/>
      <c r="V285" s="1058"/>
      <c r="W285" s="1058"/>
      <c r="X285" s="1058"/>
      <c r="Y285" s="1058"/>
      <c r="Z285" s="1058"/>
      <c r="AA285" s="1058"/>
    </row>
    <row r="286" spans="1:27" ht="12.75" customHeight="1">
      <c r="A286" s="1057"/>
      <c r="B286" s="1057"/>
      <c r="C286" s="1057"/>
      <c r="D286" s="1058"/>
      <c r="E286" s="1058"/>
      <c r="F286" s="1058"/>
      <c r="G286" s="1058"/>
      <c r="H286" s="1058"/>
      <c r="I286" s="1058"/>
      <c r="J286" s="1058"/>
      <c r="K286" s="1058"/>
      <c r="L286" s="1058"/>
      <c r="M286" s="1058"/>
      <c r="N286" s="1058"/>
      <c r="O286" s="1058"/>
      <c r="P286" s="1101"/>
      <c r="Q286" s="1058"/>
      <c r="R286" s="1058"/>
      <c r="S286" s="1058"/>
      <c r="T286" s="1058"/>
      <c r="U286" s="1058"/>
      <c r="V286" s="1058"/>
      <c r="W286" s="1058"/>
      <c r="X286" s="1058"/>
      <c r="Y286" s="1058"/>
      <c r="Z286" s="1058"/>
      <c r="AA286" s="1058"/>
    </row>
    <row r="287" spans="1:27" ht="12.75" customHeight="1">
      <c r="A287" s="1057"/>
      <c r="B287" s="1057"/>
      <c r="C287" s="1057"/>
      <c r="D287" s="1058"/>
      <c r="E287" s="1058"/>
      <c r="F287" s="1058"/>
      <c r="G287" s="1058"/>
      <c r="H287" s="1058"/>
      <c r="I287" s="1058"/>
      <c r="J287" s="1058"/>
      <c r="K287" s="1058"/>
      <c r="L287" s="1058"/>
      <c r="M287" s="1058"/>
      <c r="N287" s="1058"/>
      <c r="O287" s="1058"/>
      <c r="P287" s="1101"/>
      <c r="Q287" s="1058"/>
      <c r="R287" s="1058"/>
      <c r="S287" s="1058"/>
      <c r="T287" s="1058"/>
      <c r="U287" s="1058"/>
      <c r="V287" s="1058"/>
      <c r="W287" s="1058"/>
      <c r="X287" s="1058"/>
      <c r="Y287" s="1058"/>
      <c r="Z287" s="1058"/>
      <c r="AA287" s="1058"/>
    </row>
    <row r="288" spans="1:27" ht="12.75" customHeight="1">
      <c r="A288" s="1057"/>
      <c r="B288" s="1057"/>
      <c r="C288" s="1057"/>
      <c r="D288" s="1058"/>
      <c r="E288" s="1058"/>
      <c r="F288" s="1058"/>
      <c r="G288" s="1058"/>
      <c r="H288" s="1058"/>
      <c r="I288" s="1058"/>
      <c r="J288" s="1058"/>
      <c r="K288" s="1058"/>
      <c r="L288" s="1058"/>
      <c r="M288" s="1058"/>
      <c r="N288" s="1058"/>
      <c r="O288" s="1058"/>
      <c r="P288" s="1101"/>
      <c r="Q288" s="1058"/>
      <c r="R288" s="1058"/>
      <c r="S288" s="1058"/>
      <c r="T288" s="1058"/>
      <c r="U288" s="1058"/>
      <c r="V288" s="1058"/>
      <c r="W288" s="1058"/>
      <c r="X288" s="1058"/>
      <c r="Y288" s="1058"/>
      <c r="Z288" s="1058"/>
      <c r="AA288" s="1058"/>
    </row>
    <row r="289" spans="1:27" ht="12.75" customHeight="1">
      <c r="A289" s="1057"/>
      <c r="B289" s="1057"/>
      <c r="C289" s="1057"/>
      <c r="D289" s="1058"/>
      <c r="E289" s="1058"/>
      <c r="F289" s="1058"/>
      <c r="G289" s="1058"/>
      <c r="H289" s="1058"/>
      <c r="I289" s="1058"/>
      <c r="J289" s="1058"/>
      <c r="K289" s="1058"/>
      <c r="L289" s="1058"/>
      <c r="M289" s="1058"/>
      <c r="N289" s="1058"/>
      <c r="O289" s="1058"/>
      <c r="P289" s="1101"/>
      <c r="Q289" s="1058"/>
      <c r="R289" s="1058"/>
      <c r="S289" s="1058"/>
      <c r="T289" s="1058"/>
      <c r="U289" s="1058"/>
      <c r="V289" s="1058"/>
      <c r="W289" s="1058"/>
      <c r="X289" s="1058"/>
      <c r="Y289" s="1058"/>
      <c r="Z289" s="1058"/>
      <c r="AA289" s="1058"/>
    </row>
    <row r="290" spans="1:27" ht="12.75" customHeight="1">
      <c r="A290" s="1057"/>
      <c r="B290" s="1057"/>
      <c r="C290" s="1057"/>
      <c r="D290" s="1058"/>
      <c r="E290" s="1058"/>
      <c r="F290" s="1058"/>
      <c r="G290" s="1058"/>
      <c r="H290" s="1058"/>
      <c r="I290" s="1058"/>
      <c r="J290" s="1058"/>
      <c r="K290" s="1058"/>
      <c r="L290" s="1058"/>
      <c r="M290" s="1058"/>
      <c r="N290" s="1058"/>
      <c r="O290" s="1058"/>
      <c r="P290" s="1101"/>
      <c r="Q290" s="1058"/>
      <c r="R290" s="1058"/>
      <c r="S290" s="1058"/>
      <c r="T290" s="1058"/>
      <c r="U290" s="1058"/>
      <c r="V290" s="1058"/>
      <c r="W290" s="1058"/>
      <c r="X290" s="1058"/>
      <c r="Y290" s="1058"/>
      <c r="Z290" s="1058"/>
      <c r="AA290" s="1058"/>
    </row>
    <row r="291" spans="1:27" ht="12.75" customHeight="1">
      <c r="A291" s="1057"/>
      <c r="B291" s="1057"/>
      <c r="C291" s="1057"/>
      <c r="D291" s="1058"/>
      <c r="E291" s="1058"/>
      <c r="F291" s="1058"/>
      <c r="G291" s="1058"/>
      <c r="H291" s="1058"/>
      <c r="I291" s="1058"/>
      <c r="J291" s="1058"/>
      <c r="K291" s="1058"/>
      <c r="L291" s="1058"/>
      <c r="M291" s="1058"/>
      <c r="N291" s="1058"/>
      <c r="O291" s="1058"/>
      <c r="P291" s="1101"/>
      <c r="Q291" s="1058"/>
      <c r="R291" s="1058"/>
      <c r="S291" s="1058"/>
      <c r="T291" s="1058"/>
      <c r="U291" s="1058"/>
      <c r="V291" s="1058"/>
      <c r="W291" s="1058"/>
      <c r="X291" s="1058"/>
      <c r="Y291" s="1058"/>
      <c r="Z291" s="1058"/>
      <c r="AA291" s="1058"/>
    </row>
    <row r="292" spans="1:27" ht="12.75" customHeight="1">
      <c r="A292" s="1057"/>
      <c r="B292" s="1057"/>
      <c r="C292" s="1057"/>
      <c r="D292" s="1058"/>
      <c r="E292" s="1058"/>
      <c r="F292" s="1058"/>
      <c r="G292" s="1058"/>
      <c r="H292" s="1058"/>
      <c r="I292" s="1058"/>
      <c r="J292" s="1058"/>
      <c r="K292" s="1058"/>
      <c r="L292" s="1058"/>
      <c r="M292" s="1058"/>
      <c r="N292" s="1058"/>
      <c r="O292" s="1058"/>
      <c r="P292" s="1101"/>
      <c r="Q292" s="1058"/>
      <c r="R292" s="1058"/>
      <c r="S292" s="1058"/>
      <c r="T292" s="1058"/>
      <c r="U292" s="1058"/>
      <c r="V292" s="1058"/>
      <c r="W292" s="1058"/>
      <c r="X292" s="1058"/>
      <c r="Y292" s="1058"/>
      <c r="Z292" s="1058"/>
      <c r="AA292" s="1058"/>
    </row>
    <row r="293" spans="1:27" ht="12.75" customHeight="1">
      <c r="A293" s="1057"/>
      <c r="B293" s="1057"/>
      <c r="C293" s="1057"/>
      <c r="D293" s="1058"/>
      <c r="E293" s="1058"/>
      <c r="F293" s="1058"/>
      <c r="G293" s="1058"/>
      <c r="H293" s="1058"/>
      <c r="I293" s="1058"/>
      <c r="J293" s="1058"/>
      <c r="K293" s="1058"/>
      <c r="L293" s="1058"/>
      <c r="M293" s="1058"/>
      <c r="N293" s="1058"/>
      <c r="O293" s="1058"/>
      <c r="P293" s="1101"/>
      <c r="Q293" s="1058"/>
      <c r="R293" s="1058"/>
      <c r="S293" s="1058"/>
      <c r="T293" s="1058"/>
      <c r="U293" s="1058"/>
      <c r="V293" s="1058"/>
      <c r="W293" s="1058"/>
      <c r="X293" s="1058"/>
      <c r="Y293" s="1058"/>
      <c r="Z293" s="1058"/>
      <c r="AA293" s="1058"/>
    </row>
    <row r="294" spans="1:27" ht="12.75" customHeight="1">
      <c r="A294" s="1057"/>
      <c r="B294" s="1057"/>
      <c r="C294" s="1057"/>
      <c r="D294" s="1058"/>
      <c r="E294" s="1058"/>
      <c r="F294" s="1058"/>
      <c r="G294" s="1058"/>
      <c r="H294" s="1058"/>
      <c r="I294" s="1058"/>
      <c r="J294" s="1058"/>
      <c r="K294" s="1058"/>
      <c r="L294" s="1058"/>
      <c r="M294" s="1058"/>
      <c r="N294" s="1058"/>
      <c r="O294" s="1058"/>
      <c r="P294" s="1101"/>
      <c r="Q294" s="1058"/>
      <c r="R294" s="1058"/>
      <c r="S294" s="1058"/>
      <c r="T294" s="1058"/>
      <c r="U294" s="1058"/>
      <c r="V294" s="1058"/>
      <c r="W294" s="1058"/>
      <c r="X294" s="1058"/>
      <c r="Y294" s="1058"/>
      <c r="Z294" s="1058"/>
      <c r="AA294" s="1058"/>
    </row>
    <row r="295" spans="1:27" ht="12.75" customHeight="1">
      <c r="A295" s="1057"/>
      <c r="B295" s="1057"/>
      <c r="C295" s="1057"/>
      <c r="D295" s="1058"/>
      <c r="E295" s="1058"/>
      <c r="F295" s="1058"/>
      <c r="G295" s="1058"/>
      <c r="H295" s="1058"/>
      <c r="I295" s="1058"/>
      <c r="J295" s="1058"/>
      <c r="K295" s="1058"/>
      <c r="L295" s="1058"/>
      <c r="M295" s="1058"/>
      <c r="N295" s="1058"/>
      <c r="O295" s="1058"/>
      <c r="P295" s="1101"/>
      <c r="Q295" s="1058"/>
      <c r="R295" s="1058"/>
      <c r="S295" s="1058"/>
      <c r="T295" s="1058"/>
      <c r="U295" s="1058"/>
      <c r="V295" s="1058"/>
      <c r="W295" s="1058"/>
      <c r="X295" s="1058"/>
      <c r="Y295" s="1058"/>
      <c r="Z295" s="1058"/>
      <c r="AA295" s="1058"/>
    </row>
    <row r="296" spans="1:27" ht="12.75" customHeight="1">
      <c r="A296" s="1057"/>
      <c r="B296" s="1057"/>
      <c r="C296" s="1057"/>
      <c r="D296" s="1058"/>
      <c r="E296" s="1058"/>
      <c r="F296" s="1058"/>
      <c r="G296" s="1058"/>
      <c r="H296" s="1058"/>
      <c r="I296" s="1058"/>
      <c r="J296" s="1058"/>
      <c r="K296" s="1058"/>
      <c r="L296" s="1058"/>
      <c r="M296" s="1058"/>
      <c r="N296" s="1058"/>
      <c r="O296" s="1058"/>
      <c r="P296" s="1101"/>
      <c r="Q296" s="1058"/>
      <c r="R296" s="1058"/>
      <c r="S296" s="1058"/>
      <c r="T296" s="1058"/>
      <c r="U296" s="1058"/>
      <c r="V296" s="1058"/>
      <c r="W296" s="1058"/>
      <c r="X296" s="1058"/>
      <c r="Y296" s="1058"/>
      <c r="Z296" s="1058"/>
      <c r="AA296" s="1058"/>
    </row>
    <row r="297" spans="1:27" ht="12.75" customHeight="1">
      <c r="A297" s="1057"/>
      <c r="B297" s="1057"/>
      <c r="C297" s="1057"/>
      <c r="D297" s="1058"/>
      <c r="E297" s="1058"/>
      <c r="F297" s="1058"/>
      <c r="G297" s="1058"/>
      <c r="H297" s="1058"/>
      <c r="I297" s="1058"/>
      <c r="J297" s="1058"/>
      <c r="K297" s="1058"/>
      <c r="L297" s="1058"/>
      <c r="M297" s="1058"/>
      <c r="N297" s="1058"/>
      <c r="O297" s="1058"/>
      <c r="P297" s="1101"/>
      <c r="Q297" s="1058"/>
      <c r="R297" s="1058"/>
      <c r="S297" s="1058"/>
      <c r="T297" s="1058"/>
      <c r="U297" s="1058"/>
      <c r="V297" s="1058"/>
      <c r="W297" s="1058"/>
      <c r="X297" s="1058"/>
      <c r="Y297" s="1058"/>
      <c r="Z297" s="1058"/>
      <c r="AA297" s="1058"/>
    </row>
    <row r="298" spans="1:27" ht="12.75" customHeight="1">
      <c r="A298" s="1057"/>
      <c r="B298" s="1057"/>
      <c r="C298" s="1057"/>
      <c r="D298" s="1058"/>
      <c r="E298" s="1058"/>
      <c r="F298" s="1058"/>
      <c r="G298" s="1058"/>
      <c r="H298" s="1058"/>
      <c r="I298" s="1058"/>
      <c r="J298" s="1058"/>
      <c r="K298" s="1058"/>
      <c r="L298" s="1058"/>
      <c r="M298" s="1058"/>
      <c r="N298" s="1058"/>
      <c r="O298" s="1058"/>
      <c r="P298" s="1101"/>
      <c r="Q298" s="1058"/>
      <c r="R298" s="1058"/>
      <c r="S298" s="1058"/>
      <c r="T298" s="1058"/>
      <c r="U298" s="1058"/>
      <c r="V298" s="1058"/>
      <c r="W298" s="1058"/>
      <c r="X298" s="1058"/>
      <c r="Y298" s="1058"/>
      <c r="Z298" s="1058"/>
      <c r="AA298" s="1058"/>
    </row>
    <row r="299" spans="1:27" ht="12.75" customHeight="1">
      <c r="A299" s="1057"/>
      <c r="B299" s="1057"/>
      <c r="C299" s="1057"/>
      <c r="D299" s="1058"/>
      <c r="E299" s="1058"/>
      <c r="F299" s="1058"/>
      <c r="G299" s="1058"/>
      <c r="H299" s="1058"/>
      <c r="I299" s="1058"/>
      <c r="J299" s="1058"/>
      <c r="K299" s="1058"/>
      <c r="L299" s="1058"/>
      <c r="M299" s="1058"/>
      <c r="N299" s="1058"/>
      <c r="O299" s="1058"/>
      <c r="P299" s="1101"/>
      <c r="Q299" s="1058"/>
      <c r="R299" s="1058"/>
      <c r="S299" s="1058"/>
      <c r="T299" s="1058"/>
      <c r="U299" s="1058"/>
      <c r="V299" s="1058"/>
      <c r="W299" s="1058"/>
      <c r="X299" s="1058"/>
      <c r="Y299" s="1058"/>
      <c r="Z299" s="1058"/>
      <c r="AA299" s="1058"/>
    </row>
    <row r="300" spans="1:27" ht="12.75" customHeight="1">
      <c r="A300" s="1057"/>
      <c r="B300" s="1057"/>
      <c r="C300" s="1057"/>
      <c r="D300" s="1058"/>
      <c r="E300" s="1058"/>
      <c r="F300" s="1058"/>
      <c r="G300" s="1058"/>
      <c r="H300" s="1058"/>
      <c r="I300" s="1058"/>
      <c r="J300" s="1058"/>
      <c r="K300" s="1058"/>
      <c r="L300" s="1058"/>
      <c r="M300" s="1058"/>
      <c r="N300" s="1058"/>
      <c r="O300" s="1058"/>
      <c r="P300" s="1101"/>
      <c r="Q300" s="1058"/>
      <c r="R300" s="1058"/>
      <c r="S300" s="1058"/>
      <c r="T300" s="1058"/>
      <c r="U300" s="1058"/>
      <c r="V300" s="1058"/>
      <c r="W300" s="1058"/>
      <c r="X300" s="1058"/>
      <c r="Y300" s="1058"/>
      <c r="Z300" s="1058"/>
      <c r="AA300" s="1058"/>
    </row>
    <row r="301" spans="1:27" ht="12.75" customHeight="1">
      <c r="A301" s="1057"/>
      <c r="B301" s="1057"/>
      <c r="C301" s="1057"/>
      <c r="D301" s="1058"/>
      <c r="E301" s="1058"/>
      <c r="F301" s="1058"/>
      <c r="G301" s="1058"/>
      <c r="H301" s="1058"/>
      <c r="I301" s="1058"/>
      <c r="J301" s="1058"/>
      <c r="K301" s="1058"/>
      <c r="L301" s="1058"/>
      <c r="M301" s="1058"/>
      <c r="N301" s="1058"/>
      <c r="O301" s="1058"/>
      <c r="P301" s="1101"/>
      <c r="Q301" s="1058"/>
      <c r="R301" s="1058"/>
      <c r="S301" s="1058"/>
      <c r="T301" s="1058"/>
      <c r="U301" s="1058"/>
      <c r="V301" s="1058"/>
      <c r="W301" s="1058"/>
      <c r="X301" s="1058"/>
      <c r="Y301" s="1058"/>
      <c r="Z301" s="1058"/>
      <c r="AA301" s="1058"/>
    </row>
    <row r="302" spans="1:27" ht="12.75" customHeight="1">
      <c r="A302" s="1057"/>
      <c r="B302" s="1057"/>
      <c r="C302" s="1057"/>
      <c r="D302" s="1058"/>
      <c r="E302" s="1058"/>
      <c r="F302" s="1058"/>
      <c r="G302" s="1058"/>
      <c r="H302" s="1058"/>
      <c r="I302" s="1058"/>
      <c r="J302" s="1058"/>
      <c r="K302" s="1058"/>
      <c r="L302" s="1058"/>
      <c r="M302" s="1058"/>
      <c r="N302" s="1058"/>
      <c r="O302" s="1058"/>
      <c r="P302" s="1101"/>
      <c r="Q302" s="1058"/>
      <c r="R302" s="1058"/>
      <c r="S302" s="1058"/>
      <c r="T302" s="1058"/>
      <c r="U302" s="1058"/>
      <c r="V302" s="1058"/>
      <c r="W302" s="1058"/>
      <c r="X302" s="1058"/>
      <c r="Y302" s="1058"/>
      <c r="Z302" s="1058"/>
      <c r="AA302" s="1058"/>
    </row>
    <row r="303" spans="1:27" ht="12.75" customHeight="1">
      <c r="A303" s="1057"/>
      <c r="B303" s="1057"/>
      <c r="C303" s="1057"/>
      <c r="D303" s="1058"/>
      <c r="E303" s="1058"/>
      <c r="F303" s="1058"/>
      <c r="G303" s="1058"/>
      <c r="H303" s="1058"/>
      <c r="I303" s="1058"/>
      <c r="J303" s="1058"/>
      <c r="K303" s="1058"/>
      <c r="L303" s="1058"/>
      <c r="M303" s="1058"/>
      <c r="N303" s="1058"/>
      <c r="O303" s="1058"/>
      <c r="P303" s="1101"/>
      <c r="Q303" s="1058"/>
      <c r="R303" s="1058"/>
      <c r="S303" s="1058"/>
      <c r="T303" s="1058"/>
      <c r="U303" s="1058"/>
      <c r="V303" s="1058"/>
      <c r="W303" s="1058"/>
      <c r="X303" s="1058"/>
      <c r="Y303" s="1058"/>
      <c r="Z303" s="1058"/>
      <c r="AA303" s="1058"/>
    </row>
    <row r="304" spans="1:27" ht="12.75" customHeight="1">
      <c r="A304" s="1057"/>
      <c r="B304" s="1057"/>
      <c r="C304" s="1057"/>
      <c r="D304" s="1058"/>
      <c r="E304" s="1058"/>
      <c r="F304" s="1058"/>
      <c r="G304" s="1058"/>
      <c r="H304" s="1058"/>
      <c r="I304" s="1058"/>
      <c r="J304" s="1058"/>
      <c r="K304" s="1058"/>
      <c r="L304" s="1058"/>
      <c r="M304" s="1058"/>
      <c r="N304" s="1058"/>
      <c r="O304" s="1058"/>
      <c r="P304" s="1101"/>
      <c r="Q304" s="1058"/>
      <c r="R304" s="1058"/>
      <c r="S304" s="1058"/>
      <c r="T304" s="1058"/>
      <c r="U304" s="1058"/>
      <c r="V304" s="1058"/>
      <c r="W304" s="1058"/>
      <c r="X304" s="1058"/>
      <c r="Y304" s="1058"/>
      <c r="Z304" s="1058"/>
      <c r="AA304" s="1058"/>
    </row>
    <row r="305" spans="1:27" ht="12.75" customHeight="1">
      <c r="A305" s="1057"/>
      <c r="B305" s="1057"/>
      <c r="C305" s="1057"/>
      <c r="D305" s="1058"/>
      <c r="E305" s="1058"/>
      <c r="F305" s="1058"/>
      <c r="G305" s="1058"/>
      <c r="H305" s="1058"/>
      <c r="I305" s="1058"/>
      <c r="J305" s="1058"/>
      <c r="K305" s="1058"/>
      <c r="L305" s="1058"/>
      <c r="M305" s="1058"/>
      <c r="N305" s="1058"/>
      <c r="O305" s="1058"/>
      <c r="P305" s="1101"/>
      <c r="Q305" s="1058"/>
      <c r="R305" s="1058"/>
      <c r="S305" s="1058"/>
      <c r="T305" s="1058"/>
      <c r="U305" s="1058"/>
      <c r="V305" s="1058"/>
      <c r="W305" s="1058"/>
      <c r="X305" s="1058"/>
      <c r="Y305" s="1058"/>
      <c r="Z305" s="1058"/>
      <c r="AA305" s="1058"/>
    </row>
    <row r="306" spans="1:27" ht="12.75" customHeight="1">
      <c r="A306" s="1057"/>
      <c r="B306" s="1057"/>
      <c r="C306" s="1057"/>
      <c r="D306" s="1058"/>
      <c r="E306" s="1058"/>
      <c r="F306" s="1058"/>
      <c r="G306" s="1058"/>
      <c r="H306" s="1058"/>
      <c r="I306" s="1058"/>
      <c r="J306" s="1058"/>
      <c r="K306" s="1058"/>
      <c r="L306" s="1058"/>
      <c r="M306" s="1058"/>
      <c r="N306" s="1058"/>
      <c r="O306" s="1058"/>
      <c r="P306" s="1101"/>
      <c r="Q306" s="1058"/>
      <c r="R306" s="1058"/>
      <c r="S306" s="1058"/>
      <c r="T306" s="1058"/>
      <c r="U306" s="1058"/>
      <c r="V306" s="1058"/>
      <c r="W306" s="1058"/>
      <c r="X306" s="1058"/>
      <c r="Y306" s="1058"/>
      <c r="Z306" s="1058"/>
      <c r="AA306" s="1058"/>
    </row>
    <row r="307" spans="1:27" ht="12.75" customHeight="1">
      <c r="A307" s="1057"/>
      <c r="B307" s="1057"/>
      <c r="C307" s="1057"/>
      <c r="D307" s="1058"/>
      <c r="E307" s="1058"/>
      <c r="F307" s="1058"/>
      <c r="G307" s="1058"/>
      <c r="H307" s="1058"/>
      <c r="I307" s="1058"/>
      <c r="J307" s="1058"/>
      <c r="K307" s="1058"/>
      <c r="L307" s="1058"/>
      <c r="M307" s="1058"/>
      <c r="N307" s="1058"/>
      <c r="O307" s="1058"/>
      <c r="P307" s="1101"/>
      <c r="Q307" s="1058"/>
      <c r="R307" s="1058"/>
      <c r="S307" s="1058"/>
      <c r="T307" s="1058"/>
      <c r="U307" s="1058"/>
      <c r="V307" s="1058"/>
      <c r="W307" s="1058"/>
      <c r="X307" s="1058"/>
      <c r="Y307" s="1058"/>
      <c r="Z307" s="1058"/>
      <c r="AA307" s="1058"/>
    </row>
    <row r="308" spans="1:27" ht="12.75" customHeight="1">
      <c r="A308" s="1057"/>
      <c r="B308" s="1057"/>
      <c r="C308" s="1057"/>
      <c r="D308" s="1058"/>
      <c r="E308" s="1058"/>
      <c r="F308" s="1058"/>
      <c r="G308" s="1058"/>
      <c r="H308" s="1058"/>
      <c r="I308" s="1058"/>
      <c r="J308" s="1058"/>
      <c r="K308" s="1058"/>
      <c r="L308" s="1058"/>
      <c r="M308" s="1058"/>
      <c r="N308" s="1058"/>
      <c r="O308" s="1058"/>
      <c r="P308" s="1101"/>
      <c r="Q308" s="1058"/>
      <c r="R308" s="1058"/>
      <c r="S308" s="1058"/>
      <c r="T308" s="1058"/>
      <c r="U308" s="1058"/>
      <c r="V308" s="1058"/>
      <c r="W308" s="1058"/>
      <c r="X308" s="1058"/>
      <c r="Y308" s="1058"/>
      <c r="Z308" s="1058"/>
      <c r="AA308" s="1058"/>
    </row>
    <row r="309" spans="1:27" ht="12.75" customHeight="1">
      <c r="A309" s="1057"/>
      <c r="B309" s="1057"/>
      <c r="C309" s="1057"/>
      <c r="D309" s="1058"/>
      <c r="E309" s="1058"/>
      <c r="F309" s="1058"/>
      <c r="G309" s="1058"/>
      <c r="H309" s="1058"/>
      <c r="I309" s="1058"/>
      <c r="J309" s="1058"/>
      <c r="K309" s="1058"/>
      <c r="L309" s="1058"/>
      <c r="M309" s="1058"/>
      <c r="N309" s="1058"/>
      <c r="O309" s="1058"/>
      <c r="P309" s="1101"/>
      <c r="Q309" s="1058"/>
      <c r="R309" s="1058"/>
      <c r="S309" s="1058"/>
      <c r="T309" s="1058"/>
      <c r="U309" s="1058"/>
      <c r="V309" s="1058"/>
      <c r="W309" s="1058"/>
      <c r="X309" s="1058"/>
      <c r="Y309" s="1058"/>
      <c r="Z309" s="1058"/>
      <c r="AA309" s="1058"/>
    </row>
    <row r="310" spans="1:27" ht="12.75" customHeight="1">
      <c r="A310" s="1057"/>
      <c r="B310" s="1057"/>
      <c r="C310" s="1057"/>
      <c r="D310" s="1058"/>
      <c r="E310" s="1058"/>
      <c r="F310" s="1058"/>
      <c r="G310" s="1058"/>
      <c r="H310" s="1058"/>
      <c r="I310" s="1058"/>
      <c r="J310" s="1058"/>
      <c r="K310" s="1058"/>
      <c r="L310" s="1058"/>
      <c r="M310" s="1058"/>
      <c r="N310" s="1058"/>
      <c r="O310" s="1058"/>
      <c r="P310" s="1101"/>
      <c r="Q310" s="1058"/>
      <c r="R310" s="1058"/>
      <c r="S310" s="1058"/>
      <c r="T310" s="1058"/>
      <c r="U310" s="1058"/>
      <c r="V310" s="1058"/>
      <c r="W310" s="1058"/>
      <c r="X310" s="1058"/>
      <c r="Y310" s="1058"/>
      <c r="Z310" s="1058"/>
      <c r="AA310" s="1058"/>
    </row>
    <row r="311" spans="1:27" ht="12.75" customHeight="1">
      <c r="A311" s="1057"/>
      <c r="B311" s="1057"/>
      <c r="C311" s="1057"/>
      <c r="D311" s="1058"/>
      <c r="E311" s="1058"/>
      <c r="F311" s="1058"/>
      <c r="G311" s="1058"/>
      <c r="H311" s="1058"/>
      <c r="I311" s="1058"/>
      <c r="J311" s="1058"/>
      <c r="K311" s="1058"/>
      <c r="L311" s="1058"/>
      <c r="M311" s="1058"/>
      <c r="N311" s="1058"/>
      <c r="O311" s="1058"/>
      <c r="P311" s="1101"/>
      <c r="Q311" s="1058"/>
      <c r="R311" s="1058"/>
      <c r="S311" s="1058"/>
      <c r="T311" s="1058"/>
      <c r="U311" s="1058"/>
      <c r="V311" s="1058"/>
      <c r="W311" s="1058"/>
      <c r="X311" s="1058"/>
      <c r="Y311" s="1058"/>
      <c r="Z311" s="1058"/>
      <c r="AA311" s="1058"/>
    </row>
    <row r="312" spans="1:27" ht="12.75" customHeight="1">
      <c r="A312" s="1057"/>
      <c r="B312" s="1057"/>
      <c r="C312" s="1057"/>
      <c r="D312" s="1058"/>
      <c r="E312" s="1058"/>
      <c r="F312" s="1058"/>
      <c r="G312" s="1058"/>
      <c r="H312" s="1058"/>
      <c r="I312" s="1058"/>
      <c r="J312" s="1058"/>
      <c r="K312" s="1058"/>
      <c r="L312" s="1058"/>
      <c r="M312" s="1058"/>
      <c r="N312" s="1058"/>
      <c r="O312" s="1058"/>
      <c r="P312" s="1101"/>
      <c r="Q312" s="1058"/>
      <c r="R312" s="1058"/>
      <c r="S312" s="1058"/>
      <c r="T312" s="1058"/>
      <c r="U312" s="1058"/>
      <c r="V312" s="1058"/>
      <c r="W312" s="1058"/>
      <c r="X312" s="1058"/>
      <c r="Y312" s="1058"/>
      <c r="Z312" s="1058"/>
      <c r="AA312" s="1058"/>
    </row>
    <row r="313" spans="1:27" ht="12.75" customHeight="1">
      <c r="A313" s="1057"/>
      <c r="B313" s="1057"/>
      <c r="C313" s="1057"/>
      <c r="D313" s="1058"/>
      <c r="E313" s="1058"/>
      <c r="F313" s="1058"/>
      <c r="G313" s="1058"/>
      <c r="H313" s="1058"/>
      <c r="I313" s="1058"/>
      <c r="J313" s="1058"/>
      <c r="K313" s="1058"/>
      <c r="L313" s="1058"/>
      <c r="M313" s="1058"/>
      <c r="N313" s="1058"/>
      <c r="O313" s="1058"/>
      <c r="P313" s="1101"/>
      <c r="Q313" s="1058"/>
      <c r="R313" s="1058"/>
      <c r="S313" s="1058"/>
      <c r="T313" s="1058"/>
      <c r="U313" s="1058"/>
      <c r="V313" s="1058"/>
      <c r="W313" s="1058"/>
      <c r="X313" s="1058"/>
      <c r="Y313" s="1058"/>
      <c r="Z313" s="1058"/>
      <c r="AA313" s="1058"/>
    </row>
    <row r="314" spans="1:27" ht="12.75" customHeight="1">
      <c r="A314" s="1057"/>
      <c r="B314" s="1057"/>
      <c r="C314" s="1057"/>
      <c r="D314" s="1058"/>
      <c r="E314" s="1058"/>
      <c r="F314" s="1058"/>
      <c r="G314" s="1058"/>
      <c r="H314" s="1058"/>
      <c r="I314" s="1058"/>
      <c r="J314" s="1058"/>
      <c r="K314" s="1058"/>
      <c r="L314" s="1058"/>
      <c r="M314" s="1058"/>
      <c r="N314" s="1058"/>
      <c r="O314" s="1058"/>
      <c r="P314" s="1101"/>
      <c r="Q314" s="1058"/>
      <c r="R314" s="1058"/>
      <c r="S314" s="1058"/>
      <c r="T314" s="1058"/>
      <c r="U314" s="1058"/>
      <c r="V314" s="1058"/>
      <c r="W314" s="1058"/>
      <c r="X314" s="1058"/>
      <c r="Y314" s="1058"/>
      <c r="Z314" s="1058"/>
      <c r="AA314" s="1058"/>
    </row>
    <row r="315" spans="1:27" ht="12.75" customHeight="1">
      <c r="A315" s="1057"/>
      <c r="B315" s="1057"/>
      <c r="C315" s="1057"/>
      <c r="D315" s="1058"/>
      <c r="E315" s="1058"/>
      <c r="F315" s="1058"/>
      <c r="G315" s="1058"/>
      <c r="H315" s="1058"/>
      <c r="I315" s="1058"/>
      <c r="J315" s="1058"/>
      <c r="K315" s="1058"/>
      <c r="L315" s="1058"/>
      <c r="M315" s="1058"/>
      <c r="N315" s="1058"/>
      <c r="O315" s="1058"/>
      <c r="P315" s="1101"/>
      <c r="Q315" s="1058"/>
      <c r="R315" s="1058"/>
      <c r="S315" s="1058"/>
      <c r="T315" s="1058"/>
      <c r="U315" s="1058"/>
      <c r="V315" s="1058"/>
      <c r="W315" s="1058"/>
      <c r="X315" s="1058"/>
      <c r="Y315" s="1058"/>
      <c r="Z315" s="1058"/>
      <c r="AA315" s="1058"/>
    </row>
    <row r="316" spans="1:27" ht="12.75" customHeight="1">
      <c r="A316" s="1057"/>
      <c r="B316" s="1057"/>
      <c r="C316" s="1057"/>
      <c r="D316" s="1058"/>
      <c r="E316" s="1058"/>
      <c r="F316" s="1058"/>
      <c r="G316" s="1058"/>
      <c r="H316" s="1058"/>
      <c r="I316" s="1058"/>
      <c r="J316" s="1058"/>
      <c r="K316" s="1058"/>
      <c r="L316" s="1058"/>
      <c r="M316" s="1058"/>
      <c r="N316" s="1058"/>
      <c r="O316" s="1058"/>
      <c r="P316" s="1101"/>
      <c r="Q316" s="1058"/>
      <c r="R316" s="1058"/>
      <c r="S316" s="1058"/>
      <c r="T316" s="1058"/>
      <c r="U316" s="1058"/>
      <c r="V316" s="1058"/>
      <c r="W316" s="1058"/>
      <c r="X316" s="1058"/>
      <c r="Y316" s="1058"/>
      <c r="Z316" s="1058"/>
      <c r="AA316" s="1058"/>
    </row>
    <row r="317" spans="1:27" ht="12.75" customHeight="1">
      <c r="A317" s="1057"/>
      <c r="B317" s="1057"/>
      <c r="C317" s="1057"/>
      <c r="D317" s="1058"/>
      <c r="E317" s="1058"/>
      <c r="F317" s="1058"/>
      <c r="G317" s="1058"/>
      <c r="H317" s="1058"/>
      <c r="I317" s="1058"/>
      <c r="J317" s="1058"/>
      <c r="K317" s="1058"/>
      <c r="L317" s="1058"/>
      <c r="M317" s="1058"/>
      <c r="N317" s="1058"/>
      <c r="O317" s="1058"/>
      <c r="P317" s="1101"/>
      <c r="Q317" s="1058"/>
      <c r="R317" s="1058"/>
      <c r="S317" s="1058"/>
      <c r="T317" s="1058"/>
      <c r="U317" s="1058"/>
      <c r="V317" s="1058"/>
      <c r="W317" s="1058"/>
      <c r="X317" s="1058"/>
      <c r="Y317" s="1058"/>
      <c r="Z317" s="1058"/>
      <c r="AA317" s="1058"/>
    </row>
    <row r="318" spans="1:27" ht="12.75" customHeight="1">
      <c r="A318" s="1057"/>
      <c r="B318" s="1057"/>
      <c r="C318" s="1057"/>
      <c r="D318" s="1058"/>
      <c r="E318" s="1058"/>
      <c r="F318" s="1058"/>
      <c r="G318" s="1058"/>
      <c r="H318" s="1058"/>
      <c r="I318" s="1058"/>
      <c r="J318" s="1058"/>
      <c r="K318" s="1058"/>
      <c r="L318" s="1058"/>
      <c r="M318" s="1058"/>
      <c r="N318" s="1058"/>
      <c r="O318" s="1058"/>
      <c r="P318" s="1101"/>
      <c r="Q318" s="1058"/>
      <c r="R318" s="1058"/>
      <c r="S318" s="1058"/>
      <c r="T318" s="1058"/>
      <c r="U318" s="1058"/>
      <c r="V318" s="1058"/>
      <c r="W318" s="1058"/>
      <c r="X318" s="1058"/>
      <c r="Y318" s="1058"/>
      <c r="Z318" s="1058"/>
      <c r="AA318" s="1058"/>
    </row>
    <row r="319" spans="1:27" ht="12.75" customHeight="1">
      <c r="A319" s="1057"/>
      <c r="B319" s="1057"/>
      <c r="C319" s="1057"/>
      <c r="D319" s="1058"/>
      <c r="E319" s="1058"/>
      <c r="F319" s="1058"/>
      <c r="G319" s="1058"/>
      <c r="H319" s="1058"/>
      <c r="I319" s="1058"/>
      <c r="J319" s="1058"/>
      <c r="K319" s="1058"/>
      <c r="L319" s="1058"/>
      <c r="M319" s="1058"/>
      <c r="N319" s="1058"/>
      <c r="O319" s="1058"/>
      <c r="P319" s="1101"/>
      <c r="Q319" s="1058"/>
      <c r="R319" s="1058"/>
      <c r="S319" s="1058"/>
      <c r="T319" s="1058"/>
      <c r="U319" s="1058"/>
      <c r="V319" s="1058"/>
      <c r="W319" s="1058"/>
      <c r="X319" s="1058"/>
      <c r="Y319" s="1058"/>
      <c r="Z319" s="1058"/>
      <c r="AA319" s="1058"/>
    </row>
    <row r="320" spans="1:27" ht="12.75" customHeight="1">
      <c r="A320" s="1057"/>
      <c r="B320" s="1057"/>
      <c r="C320" s="1057"/>
      <c r="D320" s="1058"/>
      <c r="E320" s="1058"/>
      <c r="F320" s="1058"/>
      <c r="G320" s="1058"/>
      <c r="H320" s="1058"/>
      <c r="I320" s="1058"/>
      <c r="J320" s="1058"/>
      <c r="K320" s="1058"/>
      <c r="L320" s="1058"/>
      <c r="M320" s="1058"/>
      <c r="N320" s="1058"/>
      <c r="O320" s="1058"/>
      <c r="P320" s="1101"/>
      <c r="Q320" s="1058"/>
      <c r="R320" s="1058"/>
      <c r="S320" s="1058"/>
      <c r="T320" s="1058"/>
      <c r="U320" s="1058"/>
      <c r="V320" s="1058"/>
      <c r="W320" s="1058"/>
      <c r="X320" s="1058"/>
      <c r="Y320" s="1058"/>
      <c r="Z320" s="1058"/>
      <c r="AA320" s="1058"/>
    </row>
    <row r="321" spans="1:27" ht="12.75" customHeight="1">
      <c r="A321" s="1057"/>
      <c r="B321" s="1057"/>
      <c r="C321" s="1057"/>
      <c r="D321" s="1058"/>
      <c r="E321" s="1058"/>
      <c r="F321" s="1058"/>
      <c r="G321" s="1058"/>
      <c r="H321" s="1058"/>
      <c r="I321" s="1058"/>
      <c r="J321" s="1058"/>
      <c r="K321" s="1058"/>
      <c r="L321" s="1058"/>
      <c r="M321" s="1058"/>
      <c r="N321" s="1058"/>
      <c r="O321" s="1058"/>
      <c r="P321" s="1101"/>
      <c r="Q321" s="1058"/>
      <c r="R321" s="1058"/>
      <c r="S321" s="1058"/>
      <c r="T321" s="1058"/>
      <c r="U321" s="1058"/>
      <c r="V321" s="1058"/>
      <c r="W321" s="1058"/>
      <c r="X321" s="1058"/>
      <c r="Y321" s="1058"/>
      <c r="Z321" s="1058"/>
      <c r="AA321" s="1058"/>
    </row>
    <row r="322" spans="1:27" ht="12.75" customHeight="1">
      <c r="A322" s="1057"/>
      <c r="B322" s="1057"/>
      <c r="C322" s="1057"/>
      <c r="D322" s="1058"/>
      <c r="E322" s="1058"/>
      <c r="F322" s="1058"/>
      <c r="G322" s="1058"/>
      <c r="H322" s="1058"/>
      <c r="I322" s="1058"/>
      <c r="J322" s="1058"/>
      <c r="K322" s="1058"/>
      <c r="L322" s="1058"/>
      <c r="M322" s="1058"/>
      <c r="N322" s="1058"/>
      <c r="O322" s="1058"/>
      <c r="P322" s="1101"/>
      <c r="Q322" s="1058"/>
      <c r="R322" s="1058"/>
      <c r="S322" s="1058"/>
      <c r="T322" s="1058"/>
      <c r="U322" s="1058"/>
      <c r="V322" s="1058"/>
      <c r="W322" s="1058"/>
      <c r="X322" s="1058"/>
      <c r="Y322" s="1058"/>
      <c r="Z322" s="1058"/>
      <c r="AA322" s="1058"/>
    </row>
    <row r="323" spans="1:27" ht="12.75" customHeight="1">
      <c r="A323" s="1057"/>
      <c r="B323" s="1057"/>
      <c r="C323" s="1057"/>
      <c r="D323" s="1058"/>
      <c r="E323" s="1058"/>
      <c r="F323" s="1058"/>
      <c r="G323" s="1058"/>
      <c r="H323" s="1058"/>
      <c r="I323" s="1058"/>
      <c r="J323" s="1058"/>
      <c r="K323" s="1058"/>
      <c r="L323" s="1058"/>
      <c r="M323" s="1058"/>
      <c r="N323" s="1058"/>
      <c r="O323" s="1058"/>
      <c r="P323" s="1101"/>
      <c r="Q323" s="1058"/>
      <c r="R323" s="1058"/>
      <c r="S323" s="1058"/>
      <c r="T323" s="1058"/>
      <c r="U323" s="1058"/>
      <c r="V323" s="1058"/>
      <c r="W323" s="1058"/>
      <c r="X323" s="1058"/>
      <c r="Y323" s="1058"/>
      <c r="Z323" s="1058"/>
      <c r="AA323" s="1058"/>
    </row>
    <row r="324" spans="1:27" ht="12.75" customHeight="1">
      <c r="A324" s="1057"/>
      <c r="B324" s="1057"/>
      <c r="C324" s="1057"/>
      <c r="D324" s="1058"/>
      <c r="E324" s="1058"/>
      <c r="F324" s="1058"/>
      <c r="G324" s="1058"/>
      <c r="H324" s="1058"/>
      <c r="I324" s="1058"/>
      <c r="J324" s="1058"/>
      <c r="K324" s="1058"/>
      <c r="L324" s="1058"/>
      <c r="M324" s="1058"/>
      <c r="N324" s="1058"/>
      <c r="O324" s="1058"/>
      <c r="P324" s="1101"/>
      <c r="Q324" s="1058"/>
      <c r="R324" s="1058"/>
      <c r="S324" s="1058"/>
      <c r="T324" s="1058"/>
      <c r="U324" s="1058"/>
      <c r="V324" s="1058"/>
      <c r="W324" s="1058"/>
      <c r="X324" s="1058"/>
      <c r="Y324" s="1058"/>
      <c r="Z324" s="1058"/>
      <c r="AA324" s="1058"/>
    </row>
    <row r="325" spans="1:27" ht="12.75" customHeight="1">
      <c r="A325" s="1057"/>
      <c r="B325" s="1057"/>
      <c r="C325" s="1057"/>
      <c r="D325" s="1058"/>
      <c r="E325" s="1058"/>
      <c r="F325" s="1058"/>
      <c r="G325" s="1058"/>
      <c r="H325" s="1058"/>
      <c r="I325" s="1058"/>
      <c r="J325" s="1058"/>
      <c r="K325" s="1058"/>
      <c r="L325" s="1058"/>
      <c r="M325" s="1058"/>
      <c r="N325" s="1058"/>
      <c r="O325" s="1058"/>
      <c r="P325" s="1101"/>
      <c r="Q325" s="1058"/>
      <c r="R325" s="1058"/>
      <c r="S325" s="1058"/>
      <c r="T325" s="1058"/>
      <c r="U325" s="1058"/>
      <c r="V325" s="1058"/>
      <c r="W325" s="1058"/>
      <c r="X325" s="1058"/>
      <c r="Y325" s="1058"/>
      <c r="Z325" s="1058"/>
      <c r="AA325" s="1058"/>
    </row>
    <row r="326" spans="1:27" ht="12.75" customHeight="1">
      <c r="A326" s="1057"/>
      <c r="B326" s="1057"/>
      <c r="C326" s="1057"/>
      <c r="D326" s="1058"/>
      <c r="E326" s="1058"/>
      <c r="F326" s="1058"/>
      <c r="G326" s="1058"/>
      <c r="H326" s="1058"/>
      <c r="I326" s="1058"/>
      <c r="J326" s="1058"/>
      <c r="K326" s="1058"/>
      <c r="L326" s="1058"/>
      <c r="M326" s="1058"/>
      <c r="N326" s="1058"/>
      <c r="O326" s="1058"/>
      <c r="P326" s="1101"/>
      <c r="Q326" s="1058"/>
      <c r="R326" s="1058"/>
      <c r="S326" s="1058"/>
      <c r="T326" s="1058"/>
      <c r="U326" s="1058"/>
      <c r="V326" s="1058"/>
      <c r="W326" s="1058"/>
      <c r="X326" s="1058"/>
      <c r="Y326" s="1058"/>
      <c r="Z326" s="1058"/>
      <c r="AA326" s="1058"/>
    </row>
    <row r="327" spans="1:27" ht="12.75" customHeight="1">
      <c r="A327" s="1057"/>
      <c r="B327" s="1057"/>
      <c r="C327" s="1057"/>
      <c r="D327" s="1058"/>
      <c r="E327" s="1058"/>
      <c r="F327" s="1058"/>
      <c r="G327" s="1058"/>
      <c r="H327" s="1058"/>
      <c r="I327" s="1058"/>
      <c r="J327" s="1058"/>
      <c r="K327" s="1058"/>
      <c r="L327" s="1058"/>
      <c r="M327" s="1058"/>
      <c r="N327" s="1058"/>
      <c r="O327" s="1058"/>
      <c r="P327" s="1101"/>
      <c r="Q327" s="1058"/>
      <c r="R327" s="1058"/>
      <c r="S327" s="1058"/>
      <c r="T327" s="1058"/>
      <c r="U327" s="1058"/>
      <c r="V327" s="1058"/>
      <c r="W327" s="1058"/>
      <c r="X327" s="1058"/>
      <c r="Y327" s="1058"/>
      <c r="Z327" s="1058"/>
      <c r="AA327" s="1058"/>
    </row>
    <row r="328" spans="1:27" ht="12.75" customHeight="1">
      <c r="A328" s="1057"/>
      <c r="B328" s="1057"/>
      <c r="C328" s="1057"/>
      <c r="D328" s="1058"/>
      <c r="E328" s="1058"/>
      <c r="F328" s="1058"/>
      <c r="G328" s="1058"/>
      <c r="H328" s="1058"/>
      <c r="I328" s="1058"/>
      <c r="J328" s="1058"/>
      <c r="K328" s="1058"/>
      <c r="L328" s="1058"/>
      <c r="M328" s="1058"/>
      <c r="N328" s="1058"/>
      <c r="O328" s="1058"/>
      <c r="P328" s="1101"/>
      <c r="Q328" s="1058"/>
      <c r="R328" s="1058"/>
      <c r="S328" s="1058"/>
      <c r="T328" s="1058"/>
      <c r="U328" s="1058"/>
      <c r="V328" s="1058"/>
      <c r="W328" s="1058"/>
      <c r="X328" s="1058"/>
      <c r="Y328" s="1058"/>
      <c r="Z328" s="1058"/>
      <c r="AA328" s="1058"/>
    </row>
    <row r="329" spans="1:27" ht="12.75" customHeight="1">
      <c r="A329" s="1057"/>
      <c r="B329" s="1057"/>
      <c r="C329" s="1057"/>
      <c r="D329" s="1058"/>
      <c r="E329" s="1058"/>
      <c r="F329" s="1058"/>
      <c r="G329" s="1058"/>
      <c r="H329" s="1058"/>
      <c r="I329" s="1058"/>
      <c r="J329" s="1058"/>
      <c r="K329" s="1058"/>
      <c r="L329" s="1058"/>
      <c r="M329" s="1058"/>
      <c r="N329" s="1058"/>
      <c r="O329" s="1058"/>
      <c r="P329" s="1101"/>
      <c r="Q329" s="1058"/>
      <c r="R329" s="1058"/>
      <c r="S329" s="1058"/>
      <c r="T329" s="1058"/>
      <c r="U329" s="1058"/>
      <c r="V329" s="1058"/>
      <c r="W329" s="1058"/>
      <c r="X329" s="1058"/>
      <c r="Y329" s="1058"/>
      <c r="Z329" s="1058"/>
      <c r="AA329" s="1058"/>
    </row>
    <row r="330" spans="1:27" ht="12.75" customHeight="1">
      <c r="A330" s="1057"/>
      <c r="B330" s="1057"/>
      <c r="C330" s="1057"/>
      <c r="D330" s="1058"/>
      <c r="E330" s="1058"/>
      <c r="F330" s="1058"/>
      <c r="G330" s="1058"/>
      <c r="H330" s="1058"/>
      <c r="I330" s="1058"/>
      <c r="J330" s="1058"/>
      <c r="K330" s="1058"/>
      <c r="L330" s="1058"/>
      <c r="M330" s="1058"/>
      <c r="N330" s="1058"/>
      <c r="O330" s="1058"/>
      <c r="P330" s="1101"/>
      <c r="Q330" s="1058"/>
      <c r="R330" s="1058"/>
      <c r="S330" s="1058"/>
      <c r="T330" s="1058"/>
      <c r="U330" s="1058"/>
      <c r="V330" s="1058"/>
      <c r="W330" s="1058"/>
      <c r="X330" s="1058"/>
      <c r="Y330" s="1058"/>
      <c r="Z330" s="1058"/>
      <c r="AA330" s="1058"/>
    </row>
    <row r="331" spans="1:27" ht="12.75" customHeight="1">
      <c r="A331" s="1057"/>
      <c r="B331" s="1057"/>
      <c r="C331" s="1057"/>
      <c r="D331" s="1058"/>
      <c r="E331" s="1058"/>
      <c r="F331" s="1058"/>
      <c r="G331" s="1058"/>
      <c r="H331" s="1058"/>
      <c r="I331" s="1058"/>
      <c r="J331" s="1058"/>
      <c r="K331" s="1058"/>
      <c r="L331" s="1058"/>
      <c r="M331" s="1058"/>
      <c r="N331" s="1058"/>
      <c r="O331" s="1058"/>
      <c r="P331" s="1101"/>
      <c r="Q331" s="1058"/>
      <c r="R331" s="1058"/>
      <c r="S331" s="1058"/>
      <c r="T331" s="1058"/>
      <c r="U331" s="1058"/>
      <c r="V331" s="1058"/>
      <c r="W331" s="1058"/>
      <c r="X331" s="1058"/>
      <c r="Y331" s="1058"/>
      <c r="Z331" s="1058"/>
      <c r="AA331" s="1058"/>
    </row>
    <row r="332" spans="1:27" ht="12.75" customHeight="1">
      <c r="A332" s="1057"/>
      <c r="B332" s="1057"/>
      <c r="C332" s="1057"/>
      <c r="D332" s="1058"/>
      <c r="E332" s="1058"/>
      <c r="F332" s="1058"/>
      <c r="G332" s="1058"/>
      <c r="H332" s="1058"/>
      <c r="I332" s="1058"/>
      <c r="J332" s="1058"/>
      <c r="K332" s="1058"/>
      <c r="L332" s="1058"/>
      <c r="M332" s="1058"/>
      <c r="N332" s="1058"/>
      <c r="O332" s="1058"/>
      <c r="P332" s="1101"/>
      <c r="Q332" s="1058"/>
      <c r="R332" s="1058"/>
      <c r="S332" s="1058"/>
      <c r="T332" s="1058"/>
      <c r="U332" s="1058"/>
      <c r="V332" s="1058"/>
      <c r="W332" s="1058"/>
      <c r="X332" s="1058"/>
      <c r="Y332" s="1058"/>
      <c r="Z332" s="1058"/>
      <c r="AA332" s="1058"/>
    </row>
    <row r="333" spans="1:27" ht="12.75" customHeight="1">
      <c r="A333" s="1057"/>
      <c r="B333" s="1057"/>
      <c r="C333" s="1057"/>
      <c r="D333" s="1058"/>
      <c r="E333" s="1058"/>
      <c r="F333" s="1058"/>
      <c r="G333" s="1058"/>
      <c r="H333" s="1058"/>
      <c r="I333" s="1058"/>
      <c r="J333" s="1058"/>
      <c r="K333" s="1058"/>
      <c r="L333" s="1058"/>
      <c r="M333" s="1058"/>
      <c r="N333" s="1058"/>
      <c r="O333" s="1058"/>
      <c r="P333" s="1101"/>
      <c r="Q333" s="1058"/>
      <c r="R333" s="1058"/>
      <c r="S333" s="1058"/>
      <c r="T333" s="1058"/>
      <c r="U333" s="1058"/>
      <c r="V333" s="1058"/>
      <c r="W333" s="1058"/>
      <c r="X333" s="1058"/>
      <c r="Y333" s="1058"/>
      <c r="Z333" s="1058"/>
      <c r="AA333" s="1058"/>
    </row>
    <row r="334" spans="1:27" ht="12.75" customHeight="1">
      <c r="A334" s="1057"/>
      <c r="B334" s="1057"/>
      <c r="C334" s="1057"/>
      <c r="D334" s="1058"/>
      <c r="E334" s="1058"/>
      <c r="F334" s="1058"/>
      <c r="G334" s="1058"/>
      <c r="H334" s="1058"/>
      <c r="I334" s="1058"/>
      <c r="J334" s="1058"/>
      <c r="K334" s="1058"/>
      <c r="L334" s="1058"/>
      <c r="M334" s="1058"/>
      <c r="N334" s="1058"/>
      <c r="O334" s="1058"/>
      <c r="P334" s="1101"/>
      <c r="Q334" s="1058"/>
      <c r="R334" s="1058"/>
      <c r="S334" s="1058"/>
      <c r="T334" s="1058"/>
      <c r="U334" s="1058"/>
      <c r="V334" s="1058"/>
      <c r="W334" s="1058"/>
      <c r="X334" s="1058"/>
      <c r="Y334" s="1058"/>
      <c r="Z334" s="1058"/>
      <c r="AA334" s="1058"/>
    </row>
    <row r="335" spans="1:27" ht="12.75" customHeight="1">
      <c r="A335" s="1057"/>
      <c r="B335" s="1057"/>
      <c r="C335" s="1057"/>
      <c r="D335" s="1058"/>
      <c r="E335" s="1058"/>
      <c r="F335" s="1058"/>
      <c r="G335" s="1058"/>
      <c r="H335" s="1058"/>
      <c r="I335" s="1058"/>
      <c r="J335" s="1058"/>
      <c r="K335" s="1058"/>
      <c r="L335" s="1058"/>
      <c r="M335" s="1058"/>
      <c r="N335" s="1058"/>
      <c r="O335" s="1058"/>
      <c r="P335" s="1101"/>
      <c r="Q335" s="1058"/>
      <c r="R335" s="1058"/>
      <c r="S335" s="1058"/>
      <c r="T335" s="1058"/>
      <c r="U335" s="1058"/>
      <c r="V335" s="1058"/>
      <c r="W335" s="1058"/>
      <c r="X335" s="1058"/>
      <c r="Y335" s="1058"/>
      <c r="Z335" s="1058"/>
      <c r="AA335" s="1058"/>
    </row>
    <row r="336" spans="1:27" ht="12.75" customHeight="1">
      <c r="A336" s="1057"/>
      <c r="B336" s="1057"/>
      <c r="C336" s="1057"/>
      <c r="D336" s="1058"/>
      <c r="E336" s="1058"/>
      <c r="F336" s="1058"/>
      <c r="G336" s="1058"/>
      <c r="H336" s="1058"/>
      <c r="I336" s="1058"/>
      <c r="J336" s="1058"/>
      <c r="K336" s="1058"/>
      <c r="L336" s="1058"/>
      <c r="M336" s="1058"/>
      <c r="N336" s="1058"/>
      <c r="O336" s="1058"/>
      <c r="P336" s="1101"/>
      <c r="Q336" s="1058"/>
      <c r="R336" s="1058"/>
      <c r="S336" s="1058"/>
      <c r="T336" s="1058"/>
      <c r="U336" s="1058"/>
      <c r="V336" s="1058"/>
      <c r="W336" s="1058"/>
      <c r="X336" s="1058"/>
      <c r="Y336" s="1058"/>
      <c r="Z336" s="1058"/>
      <c r="AA336" s="1058"/>
    </row>
    <row r="337" spans="1:27" ht="12.75" customHeight="1">
      <c r="A337" s="1057"/>
      <c r="B337" s="1057"/>
      <c r="C337" s="1057"/>
      <c r="D337" s="1058"/>
      <c r="E337" s="1058"/>
      <c r="F337" s="1058"/>
      <c r="G337" s="1058"/>
      <c r="H337" s="1058"/>
      <c r="I337" s="1058"/>
      <c r="J337" s="1058"/>
      <c r="K337" s="1058"/>
      <c r="L337" s="1058"/>
      <c r="M337" s="1058"/>
      <c r="N337" s="1058"/>
      <c r="O337" s="1058"/>
      <c r="P337" s="1101"/>
      <c r="Q337" s="1058"/>
      <c r="R337" s="1058"/>
      <c r="S337" s="1058"/>
      <c r="T337" s="1058"/>
      <c r="U337" s="1058"/>
      <c r="V337" s="1058"/>
      <c r="W337" s="1058"/>
      <c r="X337" s="1058"/>
      <c r="Y337" s="1058"/>
      <c r="Z337" s="1058"/>
      <c r="AA337" s="1058"/>
    </row>
    <row r="338" spans="1:27" ht="12.75" customHeight="1">
      <c r="A338" s="1057"/>
      <c r="B338" s="1057"/>
      <c r="C338" s="1057"/>
      <c r="D338" s="1058"/>
      <c r="E338" s="1058"/>
      <c r="F338" s="1058"/>
      <c r="G338" s="1058"/>
      <c r="H338" s="1058"/>
      <c r="I338" s="1058"/>
      <c r="J338" s="1058"/>
      <c r="K338" s="1058"/>
      <c r="L338" s="1058"/>
      <c r="M338" s="1058"/>
      <c r="N338" s="1058"/>
      <c r="O338" s="1058"/>
      <c r="P338" s="1101"/>
      <c r="Q338" s="1058"/>
      <c r="R338" s="1058"/>
      <c r="S338" s="1058"/>
      <c r="T338" s="1058"/>
      <c r="U338" s="1058"/>
      <c r="V338" s="1058"/>
      <c r="W338" s="1058"/>
      <c r="X338" s="1058"/>
      <c r="Y338" s="1058"/>
      <c r="Z338" s="1058"/>
      <c r="AA338" s="1058"/>
    </row>
    <row r="339" spans="1:27" ht="12.75" customHeight="1">
      <c r="A339" s="1057"/>
      <c r="B339" s="1057"/>
      <c r="C339" s="1057"/>
      <c r="D339" s="1058"/>
      <c r="E339" s="1058"/>
      <c r="F339" s="1058"/>
      <c r="G339" s="1058"/>
      <c r="H339" s="1058"/>
      <c r="I339" s="1058"/>
      <c r="J339" s="1058"/>
      <c r="K339" s="1058"/>
      <c r="L339" s="1058"/>
      <c r="M339" s="1058"/>
      <c r="N339" s="1058"/>
      <c r="O339" s="1058"/>
      <c r="P339" s="1101"/>
      <c r="Q339" s="1058"/>
      <c r="R339" s="1058"/>
      <c r="S339" s="1058"/>
      <c r="T339" s="1058"/>
      <c r="U339" s="1058"/>
      <c r="V339" s="1058"/>
      <c r="W339" s="1058"/>
      <c r="X339" s="1058"/>
      <c r="Y339" s="1058"/>
      <c r="Z339" s="1058"/>
      <c r="AA339" s="1058"/>
    </row>
    <row r="340" spans="1:27" ht="12.75" customHeight="1">
      <c r="A340" s="1057"/>
      <c r="B340" s="1057"/>
      <c r="C340" s="1057"/>
      <c r="D340" s="1058"/>
      <c r="E340" s="1058"/>
      <c r="F340" s="1058"/>
      <c r="G340" s="1058"/>
      <c r="H340" s="1058"/>
      <c r="I340" s="1058"/>
      <c r="J340" s="1058"/>
      <c r="K340" s="1058"/>
      <c r="L340" s="1058"/>
      <c r="M340" s="1058"/>
      <c r="N340" s="1058"/>
      <c r="O340" s="1058"/>
      <c r="P340" s="1101"/>
      <c r="Q340" s="1058"/>
      <c r="R340" s="1058"/>
      <c r="S340" s="1058"/>
      <c r="T340" s="1058"/>
      <c r="U340" s="1058"/>
      <c r="V340" s="1058"/>
      <c r="W340" s="1058"/>
      <c r="X340" s="1058"/>
      <c r="Y340" s="1058"/>
      <c r="Z340" s="1058"/>
      <c r="AA340" s="1058"/>
    </row>
    <row r="341" spans="1:27" ht="12.75" customHeight="1">
      <c r="A341" s="1057"/>
      <c r="B341" s="1057"/>
      <c r="C341" s="1057"/>
      <c r="D341" s="1058"/>
      <c r="E341" s="1058"/>
      <c r="F341" s="1058"/>
      <c r="G341" s="1058"/>
      <c r="H341" s="1058"/>
      <c r="I341" s="1058"/>
      <c r="J341" s="1058"/>
      <c r="K341" s="1058"/>
      <c r="L341" s="1058"/>
      <c r="M341" s="1058"/>
      <c r="N341" s="1058"/>
      <c r="O341" s="1058"/>
      <c r="P341" s="1101"/>
      <c r="Q341" s="1058"/>
      <c r="R341" s="1058"/>
      <c r="S341" s="1058"/>
      <c r="T341" s="1058"/>
      <c r="U341" s="1058"/>
      <c r="V341" s="1058"/>
      <c r="W341" s="1058"/>
      <c r="X341" s="1058"/>
      <c r="Y341" s="1058"/>
      <c r="Z341" s="1058"/>
      <c r="AA341" s="1058"/>
    </row>
    <row r="342" spans="1:27" ht="12.75" customHeight="1">
      <c r="A342" s="1057"/>
      <c r="B342" s="1057"/>
      <c r="C342" s="1057"/>
      <c r="D342" s="1058"/>
      <c r="E342" s="1058"/>
      <c r="F342" s="1058"/>
      <c r="G342" s="1058"/>
      <c r="H342" s="1058"/>
      <c r="I342" s="1058"/>
      <c r="J342" s="1058"/>
      <c r="K342" s="1058"/>
      <c r="L342" s="1058"/>
      <c r="M342" s="1058"/>
      <c r="N342" s="1058"/>
      <c r="O342" s="1058"/>
      <c r="P342" s="1101"/>
      <c r="Q342" s="1058"/>
      <c r="R342" s="1058"/>
      <c r="S342" s="1058"/>
      <c r="T342" s="1058"/>
      <c r="U342" s="1058"/>
      <c r="V342" s="1058"/>
      <c r="W342" s="1058"/>
      <c r="X342" s="1058"/>
      <c r="Y342" s="1058"/>
      <c r="Z342" s="1058"/>
      <c r="AA342" s="1058"/>
    </row>
    <row r="343" spans="1:27" ht="12.75" customHeight="1">
      <c r="A343" s="1057"/>
      <c r="B343" s="1057"/>
      <c r="C343" s="1057"/>
      <c r="D343" s="1058"/>
      <c r="E343" s="1058"/>
      <c r="F343" s="1058"/>
      <c r="G343" s="1058"/>
      <c r="H343" s="1058"/>
      <c r="I343" s="1058"/>
      <c r="J343" s="1058"/>
      <c r="K343" s="1058"/>
      <c r="L343" s="1058"/>
      <c r="M343" s="1058"/>
      <c r="N343" s="1058"/>
      <c r="O343" s="1058"/>
      <c r="P343" s="1101"/>
      <c r="Q343" s="1058"/>
      <c r="R343" s="1058"/>
      <c r="S343" s="1058"/>
      <c r="T343" s="1058"/>
      <c r="U343" s="1058"/>
      <c r="V343" s="1058"/>
      <c r="W343" s="1058"/>
      <c r="X343" s="1058"/>
      <c r="Y343" s="1058"/>
      <c r="Z343" s="1058"/>
      <c r="AA343" s="1058"/>
    </row>
    <row r="344" spans="1:27" ht="12.75" customHeight="1">
      <c r="A344" s="1057"/>
      <c r="B344" s="1057"/>
      <c r="C344" s="1057"/>
      <c r="D344" s="1058"/>
      <c r="E344" s="1058"/>
      <c r="F344" s="1058"/>
      <c r="G344" s="1058"/>
      <c r="H344" s="1058"/>
      <c r="I344" s="1058"/>
      <c r="J344" s="1058"/>
      <c r="K344" s="1058"/>
      <c r="L344" s="1058"/>
      <c r="M344" s="1058"/>
      <c r="N344" s="1058"/>
      <c r="O344" s="1058"/>
      <c r="P344" s="1101"/>
      <c r="Q344" s="1058"/>
      <c r="R344" s="1058"/>
      <c r="S344" s="1058"/>
      <c r="T344" s="1058"/>
      <c r="U344" s="1058"/>
      <c r="V344" s="1058"/>
      <c r="W344" s="1058"/>
      <c r="X344" s="1058"/>
      <c r="Y344" s="1058"/>
      <c r="Z344" s="1058"/>
      <c r="AA344" s="1058"/>
    </row>
    <row r="345" spans="1:27" ht="12.75" customHeight="1">
      <c r="A345" s="1057"/>
      <c r="B345" s="1057"/>
      <c r="C345" s="1057"/>
      <c r="D345" s="1058"/>
      <c r="E345" s="1058"/>
      <c r="F345" s="1058"/>
      <c r="G345" s="1058"/>
      <c r="H345" s="1058"/>
      <c r="I345" s="1058"/>
      <c r="J345" s="1058"/>
      <c r="K345" s="1058"/>
      <c r="L345" s="1058"/>
      <c r="M345" s="1058"/>
      <c r="N345" s="1058"/>
      <c r="O345" s="1058"/>
      <c r="P345" s="1101"/>
      <c r="Q345" s="1058"/>
      <c r="R345" s="1058"/>
      <c r="S345" s="1058"/>
      <c r="T345" s="1058"/>
      <c r="U345" s="1058"/>
      <c r="V345" s="1058"/>
      <c r="W345" s="1058"/>
      <c r="X345" s="1058"/>
      <c r="Y345" s="1058"/>
      <c r="Z345" s="1058"/>
      <c r="AA345" s="1058"/>
    </row>
    <row r="346" spans="1:27" ht="12.75" customHeight="1">
      <c r="A346" s="1057"/>
      <c r="B346" s="1057"/>
      <c r="C346" s="1057"/>
      <c r="D346" s="1058"/>
      <c r="E346" s="1058"/>
      <c r="F346" s="1058"/>
      <c r="G346" s="1058"/>
      <c r="H346" s="1058"/>
      <c r="I346" s="1058"/>
      <c r="J346" s="1058"/>
      <c r="K346" s="1058"/>
      <c r="L346" s="1058"/>
      <c r="M346" s="1058"/>
      <c r="N346" s="1058"/>
      <c r="O346" s="1058"/>
      <c r="P346" s="1101"/>
      <c r="Q346" s="1058"/>
      <c r="R346" s="1058"/>
      <c r="S346" s="1058"/>
      <c r="T346" s="1058"/>
      <c r="U346" s="1058"/>
      <c r="V346" s="1058"/>
      <c r="W346" s="1058"/>
      <c r="X346" s="1058"/>
      <c r="Y346" s="1058"/>
      <c r="Z346" s="1058"/>
      <c r="AA346" s="1058"/>
    </row>
    <row r="347" spans="1:27" ht="12.75" customHeight="1">
      <c r="A347" s="1057"/>
      <c r="B347" s="1057"/>
      <c r="C347" s="1057"/>
      <c r="D347" s="1058"/>
      <c r="E347" s="1058"/>
      <c r="F347" s="1058"/>
      <c r="G347" s="1058"/>
      <c r="H347" s="1058"/>
      <c r="I347" s="1058"/>
      <c r="J347" s="1058"/>
      <c r="K347" s="1058"/>
      <c r="L347" s="1058"/>
      <c r="M347" s="1058"/>
      <c r="N347" s="1058"/>
      <c r="O347" s="1058"/>
      <c r="P347" s="1101"/>
      <c r="Q347" s="1058"/>
      <c r="R347" s="1058"/>
      <c r="S347" s="1058"/>
      <c r="T347" s="1058"/>
      <c r="U347" s="1058"/>
      <c r="V347" s="1058"/>
      <c r="W347" s="1058"/>
      <c r="X347" s="1058"/>
      <c r="Y347" s="1058"/>
      <c r="Z347" s="1058"/>
      <c r="AA347" s="1058"/>
    </row>
    <row r="348" spans="1:27" ht="12.75" customHeight="1">
      <c r="A348" s="1057"/>
      <c r="B348" s="1057"/>
      <c r="C348" s="1057"/>
      <c r="D348" s="1058"/>
      <c r="E348" s="1058"/>
      <c r="F348" s="1058"/>
      <c r="G348" s="1058"/>
      <c r="H348" s="1058"/>
      <c r="I348" s="1058"/>
      <c r="J348" s="1058"/>
      <c r="K348" s="1058"/>
      <c r="L348" s="1058"/>
      <c r="M348" s="1058"/>
      <c r="N348" s="1058"/>
      <c r="O348" s="1058"/>
      <c r="P348" s="1101"/>
      <c r="Q348" s="1058"/>
      <c r="R348" s="1058"/>
      <c r="S348" s="1058"/>
      <c r="T348" s="1058"/>
      <c r="U348" s="1058"/>
      <c r="V348" s="1058"/>
      <c r="W348" s="1058"/>
      <c r="X348" s="1058"/>
      <c r="Y348" s="1058"/>
      <c r="Z348" s="1058"/>
      <c r="AA348" s="1058"/>
    </row>
    <row r="349" spans="1:27" ht="12.75" customHeight="1">
      <c r="A349" s="1057"/>
      <c r="B349" s="1057"/>
      <c r="C349" s="1057"/>
      <c r="D349" s="1058"/>
      <c r="E349" s="1058"/>
      <c r="F349" s="1058"/>
      <c r="G349" s="1058"/>
      <c r="H349" s="1058"/>
      <c r="I349" s="1058"/>
      <c r="J349" s="1058"/>
      <c r="K349" s="1058"/>
      <c r="L349" s="1058"/>
      <c r="M349" s="1058"/>
      <c r="N349" s="1058"/>
      <c r="O349" s="1058"/>
      <c r="P349" s="1101"/>
      <c r="Q349" s="1058"/>
      <c r="R349" s="1058"/>
      <c r="S349" s="1058"/>
      <c r="T349" s="1058"/>
      <c r="U349" s="1058"/>
      <c r="V349" s="1058"/>
      <c r="W349" s="1058"/>
      <c r="X349" s="1058"/>
      <c r="Y349" s="1058"/>
      <c r="Z349" s="1058"/>
      <c r="AA349" s="1058"/>
    </row>
    <row r="350" spans="1:27" ht="12.75" customHeight="1">
      <c r="A350" s="1057"/>
      <c r="B350" s="1057"/>
      <c r="C350" s="1057"/>
      <c r="D350" s="1058"/>
      <c r="E350" s="1058"/>
      <c r="F350" s="1058"/>
      <c r="G350" s="1058"/>
      <c r="H350" s="1058"/>
      <c r="I350" s="1058"/>
      <c r="J350" s="1058"/>
      <c r="K350" s="1058"/>
      <c r="L350" s="1058"/>
      <c r="M350" s="1058"/>
      <c r="N350" s="1058"/>
      <c r="O350" s="1058"/>
      <c r="P350" s="1101"/>
      <c r="Q350" s="1058"/>
      <c r="R350" s="1058"/>
      <c r="S350" s="1058"/>
      <c r="T350" s="1058"/>
      <c r="U350" s="1058"/>
      <c r="V350" s="1058"/>
      <c r="W350" s="1058"/>
      <c r="X350" s="1058"/>
      <c r="Y350" s="1058"/>
      <c r="Z350" s="1058"/>
      <c r="AA350" s="1058"/>
    </row>
    <row r="351" spans="1:27" ht="12.75" customHeight="1">
      <c r="A351" s="1057"/>
      <c r="B351" s="1057"/>
      <c r="C351" s="1057"/>
      <c r="D351" s="1058"/>
      <c r="E351" s="1058"/>
      <c r="F351" s="1058"/>
      <c r="G351" s="1058"/>
      <c r="H351" s="1058"/>
      <c r="I351" s="1058"/>
      <c r="J351" s="1058"/>
      <c r="K351" s="1058"/>
      <c r="L351" s="1058"/>
      <c r="M351" s="1058"/>
      <c r="N351" s="1058"/>
      <c r="O351" s="1058"/>
      <c r="P351" s="1101"/>
      <c r="Q351" s="1058"/>
      <c r="R351" s="1058"/>
      <c r="S351" s="1058"/>
      <c r="T351" s="1058"/>
      <c r="U351" s="1058"/>
      <c r="V351" s="1058"/>
      <c r="W351" s="1058"/>
      <c r="X351" s="1058"/>
      <c r="Y351" s="1058"/>
      <c r="Z351" s="1058"/>
      <c r="AA351" s="1058"/>
    </row>
    <row r="352" spans="1:27" ht="12.75" customHeight="1">
      <c r="A352" s="1057"/>
      <c r="B352" s="1057"/>
      <c r="C352" s="1057"/>
      <c r="D352" s="1058"/>
      <c r="E352" s="1058"/>
      <c r="F352" s="1058"/>
      <c r="G352" s="1058"/>
      <c r="H352" s="1058"/>
      <c r="I352" s="1058"/>
      <c r="J352" s="1058"/>
      <c r="K352" s="1058"/>
      <c r="L352" s="1058"/>
      <c r="M352" s="1058"/>
      <c r="N352" s="1058"/>
      <c r="O352" s="1058"/>
      <c r="P352" s="1101"/>
      <c r="Q352" s="1058"/>
      <c r="R352" s="1058"/>
      <c r="S352" s="1058"/>
      <c r="T352" s="1058"/>
      <c r="U352" s="1058"/>
      <c r="V352" s="1058"/>
      <c r="W352" s="1058"/>
      <c r="X352" s="1058"/>
      <c r="Y352" s="1058"/>
      <c r="Z352" s="1058"/>
      <c r="AA352" s="1058"/>
    </row>
    <row r="353" spans="1:27" ht="12.75" customHeight="1">
      <c r="A353" s="1057"/>
      <c r="B353" s="1057"/>
      <c r="C353" s="1057"/>
      <c r="D353" s="1058"/>
      <c r="E353" s="1058"/>
      <c r="F353" s="1058"/>
      <c r="G353" s="1058"/>
      <c r="H353" s="1058"/>
      <c r="I353" s="1058"/>
      <c r="J353" s="1058"/>
      <c r="K353" s="1058"/>
      <c r="L353" s="1058"/>
      <c r="M353" s="1058"/>
      <c r="N353" s="1058"/>
      <c r="O353" s="1058"/>
      <c r="P353" s="1101"/>
      <c r="Q353" s="1058"/>
      <c r="R353" s="1058"/>
      <c r="S353" s="1058"/>
      <c r="T353" s="1058"/>
      <c r="U353" s="1058"/>
      <c r="V353" s="1058"/>
      <c r="W353" s="1058"/>
      <c r="X353" s="1058"/>
      <c r="Y353" s="1058"/>
      <c r="Z353" s="1058"/>
      <c r="AA353" s="1058"/>
    </row>
    <row r="354" spans="1:27" ht="12.75" customHeight="1">
      <c r="A354" s="1057"/>
      <c r="B354" s="1057"/>
      <c r="C354" s="1057"/>
      <c r="D354" s="1058"/>
      <c r="E354" s="1058"/>
      <c r="F354" s="1058"/>
      <c r="G354" s="1058"/>
      <c r="H354" s="1058"/>
      <c r="I354" s="1058"/>
      <c r="J354" s="1058"/>
      <c r="K354" s="1058"/>
      <c r="L354" s="1058"/>
      <c r="M354" s="1058"/>
      <c r="N354" s="1058"/>
      <c r="O354" s="1058"/>
      <c r="P354" s="1101"/>
      <c r="Q354" s="1058"/>
      <c r="R354" s="1058"/>
      <c r="S354" s="1058"/>
      <c r="T354" s="1058"/>
      <c r="U354" s="1058"/>
      <c r="V354" s="1058"/>
      <c r="W354" s="1058"/>
      <c r="X354" s="1058"/>
      <c r="Y354" s="1058"/>
      <c r="Z354" s="1058"/>
      <c r="AA354" s="1058"/>
    </row>
    <row r="355" spans="1:27" ht="12.75" customHeight="1">
      <c r="A355" s="1057"/>
      <c r="B355" s="1057"/>
      <c r="C355" s="1057"/>
      <c r="D355" s="1058"/>
      <c r="E355" s="1058"/>
      <c r="F355" s="1058"/>
      <c r="G355" s="1058"/>
      <c r="H355" s="1058"/>
      <c r="I355" s="1058"/>
      <c r="J355" s="1058"/>
      <c r="K355" s="1058"/>
      <c r="L355" s="1058"/>
      <c r="M355" s="1058"/>
      <c r="N355" s="1058"/>
      <c r="O355" s="1058"/>
      <c r="P355" s="1101"/>
      <c r="Q355" s="1058"/>
      <c r="R355" s="1058"/>
      <c r="S355" s="1058"/>
      <c r="T355" s="1058"/>
      <c r="U355" s="1058"/>
      <c r="V355" s="1058"/>
      <c r="W355" s="1058"/>
      <c r="X355" s="1058"/>
      <c r="Y355" s="1058"/>
      <c r="Z355" s="1058"/>
      <c r="AA355" s="1058"/>
    </row>
    <row r="356" spans="1:27" ht="12.75" customHeight="1">
      <c r="A356" s="1057"/>
      <c r="B356" s="1057"/>
      <c r="C356" s="1057"/>
      <c r="D356" s="1058"/>
      <c r="E356" s="1058"/>
      <c r="F356" s="1058"/>
      <c r="G356" s="1058"/>
      <c r="H356" s="1058"/>
      <c r="I356" s="1058"/>
      <c r="J356" s="1058"/>
      <c r="K356" s="1058"/>
      <c r="L356" s="1058"/>
      <c r="M356" s="1058"/>
      <c r="N356" s="1058"/>
      <c r="O356" s="1058"/>
      <c r="P356" s="1101"/>
      <c r="Q356" s="1058"/>
      <c r="R356" s="1058"/>
      <c r="S356" s="1058"/>
      <c r="T356" s="1058"/>
      <c r="U356" s="1058"/>
      <c r="V356" s="1058"/>
      <c r="W356" s="1058"/>
      <c r="X356" s="1058"/>
      <c r="Y356" s="1058"/>
      <c r="Z356" s="1058"/>
      <c r="AA356" s="1058"/>
    </row>
    <row r="357" spans="1:27" ht="12.75" customHeight="1">
      <c r="A357" s="1057"/>
      <c r="B357" s="1057"/>
      <c r="C357" s="1057"/>
      <c r="D357" s="1058"/>
      <c r="E357" s="1058"/>
      <c r="F357" s="1058"/>
      <c r="G357" s="1058"/>
      <c r="H357" s="1058"/>
      <c r="I357" s="1058"/>
      <c r="J357" s="1058"/>
      <c r="K357" s="1058"/>
      <c r="L357" s="1058"/>
      <c r="M357" s="1058"/>
      <c r="N357" s="1058"/>
      <c r="O357" s="1058"/>
      <c r="P357" s="1101"/>
      <c r="Q357" s="1058"/>
      <c r="R357" s="1058"/>
      <c r="S357" s="1058"/>
      <c r="T357" s="1058"/>
      <c r="U357" s="1058"/>
      <c r="V357" s="1058"/>
      <c r="W357" s="1058"/>
      <c r="X357" s="1058"/>
      <c r="Y357" s="1058"/>
      <c r="Z357" s="1058"/>
      <c r="AA357" s="1058"/>
    </row>
    <row r="358" spans="1:27" ht="12.75" customHeight="1">
      <c r="A358" s="1057"/>
      <c r="B358" s="1057"/>
      <c r="C358" s="1057"/>
      <c r="D358" s="1058"/>
      <c r="E358" s="1058"/>
      <c r="F358" s="1058"/>
      <c r="G358" s="1058"/>
      <c r="H358" s="1058"/>
      <c r="I358" s="1058"/>
      <c r="J358" s="1058"/>
      <c r="K358" s="1058"/>
      <c r="L358" s="1058"/>
      <c r="M358" s="1058"/>
      <c r="N358" s="1058"/>
      <c r="O358" s="1058"/>
      <c r="P358" s="1101"/>
      <c r="Q358" s="1058"/>
      <c r="R358" s="1058"/>
      <c r="S358" s="1058"/>
      <c r="T358" s="1058"/>
      <c r="U358" s="1058"/>
      <c r="V358" s="1058"/>
      <c r="W358" s="1058"/>
      <c r="X358" s="1058"/>
      <c r="Y358" s="1058"/>
      <c r="Z358" s="1058"/>
      <c r="AA358" s="1058"/>
    </row>
    <row r="359" spans="1:27" ht="12.75" customHeight="1">
      <c r="A359" s="1057"/>
      <c r="B359" s="1057"/>
      <c r="C359" s="1057"/>
      <c r="D359" s="1058"/>
      <c r="E359" s="1058"/>
      <c r="F359" s="1058"/>
      <c r="G359" s="1058"/>
      <c r="H359" s="1058"/>
      <c r="I359" s="1058"/>
      <c r="J359" s="1058"/>
      <c r="K359" s="1058"/>
      <c r="L359" s="1058"/>
      <c r="M359" s="1058"/>
      <c r="N359" s="1058"/>
      <c r="O359" s="1058"/>
      <c r="P359" s="1101"/>
      <c r="Q359" s="1058"/>
      <c r="R359" s="1058"/>
      <c r="S359" s="1058"/>
      <c r="T359" s="1058"/>
      <c r="U359" s="1058"/>
      <c r="V359" s="1058"/>
      <c r="W359" s="1058"/>
      <c r="X359" s="1058"/>
      <c r="Y359" s="1058"/>
      <c r="Z359" s="1058"/>
      <c r="AA359" s="1058"/>
    </row>
    <row r="360" spans="1:27" ht="12.75" customHeight="1">
      <c r="A360" s="1057"/>
      <c r="B360" s="1057"/>
      <c r="C360" s="1057"/>
      <c r="D360" s="1058"/>
      <c r="E360" s="1058"/>
      <c r="F360" s="1058"/>
      <c r="G360" s="1058"/>
      <c r="H360" s="1058"/>
      <c r="I360" s="1058"/>
      <c r="J360" s="1058"/>
      <c r="K360" s="1058"/>
      <c r="L360" s="1058"/>
      <c r="M360" s="1058"/>
      <c r="N360" s="1058"/>
      <c r="O360" s="1058"/>
      <c r="P360" s="1101"/>
      <c r="Q360" s="1058"/>
      <c r="R360" s="1058"/>
      <c r="S360" s="1058"/>
      <c r="T360" s="1058"/>
      <c r="U360" s="1058"/>
      <c r="V360" s="1058"/>
      <c r="W360" s="1058"/>
      <c r="X360" s="1058"/>
      <c r="Y360" s="1058"/>
      <c r="Z360" s="1058"/>
      <c r="AA360" s="1058"/>
    </row>
    <row r="361" spans="1:27" ht="12.75" customHeight="1">
      <c r="A361" s="1057"/>
      <c r="B361" s="1057"/>
      <c r="C361" s="1057"/>
      <c r="D361" s="1058"/>
      <c r="E361" s="1058"/>
      <c r="F361" s="1058"/>
      <c r="G361" s="1058"/>
      <c r="H361" s="1058"/>
      <c r="I361" s="1058"/>
      <c r="J361" s="1058"/>
      <c r="K361" s="1058"/>
      <c r="L361" s="1058"/>
      <c r="M361" s="1058"/>
      <c r="N361" s="1058"/>
      <c r="O361" s="1058"/>
      <c r="P361" s="1101"/>
      <c r="Q361" s="1058"/>
      <c r="R361" s="1058"/>
      <c r="S361" s="1058"/>
      <c r="T361" s="1058"/>
      <c r="U361" s="1058"/>
      <c r="V361" s="1058"/>
      <c r="W361" s="1058"/>
      <c r="X361" s="1058"/>
      <c r="Y361" s="1058"/>
      <c r="Z361" s="1058"/>
      <c r="AA361" s="1058"/>
    </row>
    <row r="362" spans="1:27" ht="12.75" customHeight="1">
      <c r="A362" s="1057"/>
      <c r="B362" s="1057"/>
      <c r="C362" s="1057"/>
      <c r="D362" s="1058"/>
      <c r="E362" s="1058"/>
      <c r="F362" s="1058"/>
      <c r="G362" s="1058"/>
      <c r="H362" s="1058"/>
      <c r="I362" s="1058"/>
      <c r="J362" s="1058"/>
      <c r="K362" s="1058"/>
      <c r="L362" s="1058"/>
      <c r="M362" s="1058"/>
      <c r="N362" s="1058"/>
      <c r="O362" s="1058"/>
      <c r="P362" s="1101"/>
      <c r="Q362" s="1058"/>
      <c r="R362" s="1058"/>
      <c r="S362" s="1058"/>
      <c r="T362" s="1058"/>
      <c r="U362" s="1058"/>
      <c r="V362" s="1058"/>
      <c r="W362" s="1058"/>
      <c r="X362" s="1058"/>
      <c r="Y362" s="1058"/>
      <c r="Z362" s="1058"/>
      <c r="AA362" s="1058"/>
    </row>
    <row r="363" spans="1:27" ht="12.75" customHeight="1">
      <c r="A363" s="1057"/>
      <c r="B363" s="1057"/>
      <c r="C363" s="1057"/>
      <c r="D363" s="1058"/>
      <c r="E363" s="1058"/>
      <c r="F363" s="1058"/>
      <c r="G363" s="1058"/>
      <c r="H363" s="1058"/>
      <c r="I363" s="1058"/>
      <c r="J363" s="1058"/>
      <c r="K363" s="1058"/>
      <c r="L363" s="1058"/>
      <c r="M363" s="1058"/>
      <c r="N363" s="1058"/>
      <c r="O363" s="1058"/>
      <c r="P363" s="1101"/>
      <c r="Q363" s="1058"/>
      <c r="R363" s="1058"/>
      <c r="S363" s="1058"/>
      <c r="T363" s="1058"/>
      <c r="U363" s="1058"/>
      <c r="V363" s="1058"/>
      <c r="W363" s="1058"/>
      <c r="X363" s="1058"/>
      <c r="Y363" s="1058"/>
      <c r="Z363" s="1058"/>
      <c r="AA363" s="1058"/>
    </row>
    <row r="364" spans="1:27" ht="12.75" customHeight="1">
      <c r="A364" s="1057"/>
      <c r="B364" s="1057"/>
      <c r="C364" s="1057"/>
      <c r="D364" s="1058"/>
      <c r="E364" s="1058"/>
      <c r="F364" s="1058"/>
      <c r="G364" s="1058"/>
      <c r="H364" s="1058"/>
      <c r="I364" s="1058"/>
      <c r="J364" s="1058"/>
      <c r="K364" s="1058"/>
      <c r="L364" s="1058"/>
      <c r="M364" s="1058"/>
      <c r="N364" s="1058"/>
      <c r="O364" s="1058"/>
      <c r="P364" s="1101"/>
      <c r="Q364" s="1058"/>
      <c r="R364" s="1058"/>
      <c r="S364" s="1058"/>
      <c r="T364" s="1058"/>
      <c r="U364" s="1058"/>
      <c r="V364" s="1058"/>
      <c r="W364" s="1058"/>
      <c r="X364" s="1058"/>
      <c r="Y364" s="1058"/>
      <c r="Z364" s="1058"/>
      <c r="AA364" s="1058"/>
    </row>
    <row r="365" spans="1:27" ht="12.75" customHeight="1">
      <c r="A365" s="1057"/>
      <c r="B365" s="1057"/>
      <c r="C365" s="1057"/>
      <c r="D365" s="1058"/>
      <c r="E365" s="1058"/>
      <c r="F365" s="1058"/>
      <c r="G365" s="1058"/>
      <c r="H365" s="1058"/>
      <c r="I365" s="1058"/>
      <c r="J365" s="1058"/>
      <c r="K365" s="1058"/>
      <c r="L365" s="1058"/>
      <c r="M365" s="1058"/>
      <c r="N365" s="1058"/>
      <c r="O365" s="1058"/>
      <c r="P365" s="1101"/>
      <c r="Q365" s="1058"/>
      <c r="R365" s="1058"/>
      <c r="S365" s="1058"/>
      <c r="T365" s="1058"/>
      <c r="U365" s="1058"/>
      <c r="V365" s="1058"/>
      <c r="W365" s="1058"/>
      <c r="X365" s="1058"/>
      <c r="Y365" s="1058"/>
      <c r="Z365" s="1058"/>
      <c r="AA365" s="1058"/>
    </row>
    <row r="366" spans="1:27" ht="12.75" customHeight="1">
      <c r="A366" s="1057"/>
      <c r="B366" s="1057"/>
      <c r="C366" s="1057"/>
      <c r="D366" s="1058"/>
      <c r="E366" s="1058"/>
      <c r="F366" s="1058"/>
      <c r="G366" s="1058"/>
      <c r="H366" s="1058"/>
      <c r="I366" s="1058"/>
      <c r="J366" s="1058"/>
      <c r="K366" s="1058"/>
      <c r="L366" s="1058"/>
      <c r="M366" s="1058"/>
      <c r="N366" s="1058"/>
      <c r="O366" s="1058"/>
      <c r="P366" s="1101"/>
      <c r="Q366" s="1058"/>
      <c r="R366" s="1058"/>
      <c r="S366" s="1058"/>
      <c r="T366" s="1058"/>
      <c r="U366" s="1058"/>
      <c r="V366" s="1058"/>
      <c r="W366" s="1058"/>
      <c r="X366" s="1058"/>
      <c r="Y366" s="1058"/>
      <c r="Z366" s="1058"/>
      <c r="AA366" s="1058"/>
    </row>
    <row r="367" spans="1:27" ht="12.75" customHeight="1">
      <c r="A367" s="1057"/>
      <c r="B367" s="1057"/>
      <c r="C367" s="1057"/>
      <c r="D367" s="1058"/>
      <c r="E367" s="1058"/>
      <c r="F367" s="1058"/>
      <c r="G367" s="1058"/>
      <c r="H367" s="1058"/>
      <c r="I367" s="1058"/>
      <c r="J367" s="1058"/>
      <c r="K367" s="1058"/>
      <c r="L367" s="1058"/>
      <c r="M367" s="1058"/>
      <c r="N367" s="1058"/>
      <c r="O367" s="1058"/>
      <c r="P367" s="1101"/>
      <c r="Q367" s="1058"/>
      <c r="R367" s="1058"/>
      <c r="S367" s="1058"/>
      <c r="T367" s="1058"/>
      <c r="U367" s="1058"/>
      <c r="V367" s="1058"/>
      <c r="W367" s="1058"/>
      <c r="X367" s="1058"/>
      <c r="Y367" s="1058"/>
      <c r="Z367" s="1058"/>
      <c r="AA367" s="1058"/>
    </row>
    <row r="368" spans="1:27" ht="12.75" customHeight="1">
      <c r="A368" s="1057"/>
      <c r="B368" s="1057"/>
      <c r="C368" s="1057"/>
      <c r="D368" s="1058"/>
      <c r="E368" s="1058"/>
      <c r="F368" s="1058"/>
      <c r="G368" s="1058"/>
      <c r="H368" s="1058"/>
      <c r="I368" s="1058"/>
      <c r="J368" s="1058"/>
      <c r="K368" s="1058"/>
      <c r="L368" s="1058"/>
      <c r="M368" s="1058"/>
      <c r="N368" s="1058"/>
      <c r="O368" s="1058"/>
      <c r="P368" s="1101"/>
      <c r="Q368" s="1058"/>
      <c r="R368" s="1058"/>
      <c r="S368" s="1058"/>
      <c r="T368" s="1058"/>
      <c r="U368" s="1058"/>
      <c r="V368" s="1058"/>
      <c r="W368" s="1058"/>
      <c r="X368" s="1058"/>
      <c r="Y368" s="1058"/>
      <c r="Z368" s="1058"/>
      <c r="AA368" s="1058"/>
    </row>
    <row r="369" spans="1:27" ht="12.75" customHeight="1">
      <c r="A369" s="1057"/>
      <c r="B369" s="1057"/>
      <c r="C369" s="1057"/>
      <c r="D369" s="1058"/>
      <c r="E369" s="1058"/>
      <c r="F369" s="1058"/>
      <c r="G369" s="1058"/>
      <c r="H369" s="1058"/>
      <c r="I369" s="1058"/>
      <c r="J369" s="1058"/>
      <c r="K369" s="1058"/>
      <c r="L369" s="1058"/>
      <c r="M369" s="1058"/>
      <c r="N369" s="1058"/>
      <c r="O369" s="1058"/>
      <c r="P369" s="1101"/>
      <c r="Q369" s="1058"/>
      <c r="R369" s="1058"/>
      <c r="S369" s="1058"/>
      <c r="T369" s="1058"/>
      <c r="U369" s="1058"/>
      <c r="V369" s="1058"/>
      <c r="W369" s="1058"/>
      <c r="X369" s="1058"/>
      <c r="Y369" s="1058"/>
      <c r="Z369" s="1058"/>
      <c r="AA369" s="1058"/>
    </row>
    <row r="370" spans="1:27" ht="12.75" customHeight="1">
      <c r="A370" s="1057"/>
      <c r="B370" s="1057"/>
      <c r="C370" s="1057"/>
      <c r="D370" s="1058"/>
      <c r="E370" s="1058"/>
      <c r="F370" s="1058"/>
      <c r="G370" s="1058"/>
      <c r="H370" s="1058"/>
      <c r="I370" s="1058"/>
      <c r="J370" s="1058"/>
      <c r="K370" s="1058"/>
      <c r="L370" s="1058"/>
      <c r="M370" s="1058"/>
      <c r="N370" s="1058"/>
      <c r="O370" s="1058"/>
      <c r="P370" s="1101"/>
      <c r="Q370" s="1058"/>
      <c r="R370" s="1058"/>
      <c r="S370" s="1058"/>
      <c r="T370" s="1058"/>
      <c r="U370" s="1058"/>
      <c r="V370" s="1058"/>
      <c r="W370" s="1058"/>
      <c r="X370" s="1058"/>
      <c r="Y370" s="1058"/>
      <c r="Z370" s="1058"/>
      <c r="AA370" s="1058"/>
    </row>
    <row r="371" spans="1:27" ht="12.75" customHeight="1">
      <c r="A371" s="1057"/>
      <c r="B371" s="1057"/>
      <c r="C371" s="1057"/>
      <c r="D371" s="1058"/>
      <c r="E371" s="1058"/>
      <c r="F371" s="1058"/>
      <c r="G371" s="1058"/>
      <c r="H371" s="1058"/>
      <c r="I371" s="1058"/>
      <c r="J371" s="1058"/>
      <c r="K371" s="1058"/>
      <c r="L371" s="1058"/>
      <c r="M371" s="1058"/>
      <c r="N371" s="1058"/>
      <c r="O371" s="1058"/>
      <c r="P371" s="1101"/>
      <c r="Q371" s="1058"/>
      <c r="R371" s="1058"/>
      <c r="S371" s="1058"/>
      <c r="T371" s="1058"/>
      <c r="U371" s="1058"/>
      <c r="V371" s="1058"/>
      <c r="W371" s="1058"/>
      <c r="X371" s="1058"/>
      <c r="Y371" s="1058"/>
      <c r="Z371" s="1058"/>
      <c r="AA371" s="1058"/>
    </row>
    <row r="372" spans="1:27" ht="12.75" customHeight="1">
      <c r="A372" s="1057"/>
      <c r="B372" s="1057"/>
      <c r="C372" s="1057"/>
      <c r="D372" s="1058"/>
      <c r="E372" s="1058"/>
      <c r="F372" s="1058"/>
      <c r="G372" s="1058"/>
      <c r="H372" s="1058"/>
      <c r="I372" s="1058"/>
      <c r="J372" s="1058"/>
      <c r="K372" s="1058"/>
      <c r="L372" s="1058"/>
      <c r="M372" s="1058"/>
      <c r="N372" s="1058"/>
      <c r="O372" s="1058"/>
      <c r="P372" s="1101"/>
      <c r="Q372" s="1058"/>
      <c r="R372" s="1058"/>
      <c r="S372" s="1058"/>
      <c r="T372" s="1058"/>
      <c r="U372" s="1058"/>
      <c r="V372" s="1058"/>
      <c r="W372" s="1058"/>
      <c r="X372" s="1058"/>
      <c r="Y372" s="1058"/>
      <c r="Z372" s="1058"/>
      <c r="AA372" s="1058"/>
    </row>
    <row r="373" spans="1:27" ht="12.75" customHeight="1">
      <c r="A373" s="1057"/>
      <c r="B373" s="1057"/>
      <c r="C373" s="1057"/>
      <c r="D373" s="1058"/>
      <c r="E373" s="1058"/>
      <c r="F373" s="1058"/>
      <c r="G373" s="1058"/>
      <c r="H373" s="1058"/>
      <c r="I373" s="1058"/>
      <c r="J373" s="1058"/>
      <c r="K373" s="1058"/>
      <c r="L373" s="1058"/>
      <c r="M373" s="1058"/>
      <c r="N373" s="1058"/>
      <c r="O373" s="1058"/>
      <c r="P373" s="1101"/>
      <c r="Q373" s="1058"/>
      <c r="R373" s="1058"/>
      <c r="S373" s="1058"/>
      <c r="T373" s="1058"/>
      <c r="U373" s="1058"/>
      <c r="V373" s="1058"/>
      <c r="W373" s="1058"/>
      <c r="X373" s="1058"/>
      <c r="Y373" s="1058"/>
      <c r="Z373" s="1058"/>
      <c r="AA373" s="1058"/>
    </row>
    <row r="374" spans="1:27" ht="12.75" customHeight="1">
      <c r="A374" s="1057"/>
      <c r="B374" s="1057"/>
      <c r="C374" s="1057"/>
      <c r="D374" s="1058"/>
      <c r="E374" s="1058"/>
      <c r="F374" s="1058"/>
      <c r="G374" s="1058"/>
      <c r="H374" s="1058"/>
      <c r="I374" s="1058"/>
      <c r="J374" s="1058"/>
      <c r="K374" s="1058"/>
      <c r="L374" s="1058"/>
      <c r="M374" s="1058"/>
      <c r="N374" s="1058"/>
      <c r="O374" s="1058"/>
      <c r="P374" s="1101"/>
      <c r="Q374" s="1058"/>
      <c r="R374" s="1058"/>
      <c r="S374" s="1058"/>
      <c r="T374" s="1058"/>
      <c r="U374" s="1058"/>
      <c r="V374" s="1058"/>
      <c r="W374" s="1058"/>
      <c r="X374" s="1058"/>
      <c r="Y374" s="1058"/>
      <c r="Z374" s="1058"/>
      <c r="AA374" s="1058"/>
    </row>
    <row r="375" spans="1:27" ht="12.75" customHeight="1">
      <c r="A375" s="1057"/>
      <c r="B375" s="1057"/>
      <c r="C375" s="1057"/>
      <c r="D375" s="1058"/>
      <c r="E375" s="1058"/>
      <c r="F375" s="1058"/>
      <c r="G375" s="1058"/>
      <c r="H375" s="1058"/>
      <c r="I375" s="1058"/>
      <c r="J375" s="1058"/>
      <c r="K375" s="1058"/>
      <c r="L375" s="1058"/>
      <c r="M375" s="1058"/>
      <c r="N375" s="1058"/>
      <c r="O375" s="1058"/>
      <c r="P375" s="1101"/>
      <c r="Q375" s="1058"/>
      <c r="R375" s="1058"/>
      <c r="S375" s="1058"/>
      <c r="T375" s="1058"/>
      <c r="U375" s="1058"/>
      <c r="V375" s="1058"/>
      <c r="W375" s="1058"/>
      <c r="X375" s="1058"/>
      <c r="Y375" s="1058"/>
      <c r="Z375" s="1058"/>
      <c r="AA375" s="1058"/>
    </row>
    <row r="376" spans="1:27" ht="12.75" customHeight="1">
      <c r="A376" s="1057"/>
      <c r="B376" s="1057"/>
      <c r="C376" s="1057"/>
      <c r="D376" s="1058"/>
      <c r="E376" s="1058"/>
      <c r="F376" s="1058"/>
      <c r="G376" s="1058"/>
      <c r="H376" s="1058"/>
      <c r="I376" s="1058"/>
      <c r="J376" s="1058"/>
      <c r="K376" s="1058"/>
      <c r="L376" s="1058"/>
      <c r="M376" s="1058"/>
      <c r="N376" s="1058"/>
      <c r="O376" s="1058"/>
      <c r="P376" s="1101"/>
      <c r="Q376" s="1058"/>
      <c r="R376" s="1058"/>
      <c r="S376" s="1058"/>
      <c r="T376" s="1058"/>
      <c r="U376" s="1058"/>
      <c r="V376" s="1058"/>
      <c r="W376" s="1058"/>
      <c r="X376" s="1058"/>
      <c r="Y376" s="1058"/>
      <c r="Z376" s="1058"/>
      <c r="AA376" s="1058"/>
    </row>
    <row r="377" spans="1:27" ht="12.75" customHeight="1">
      <c r="A377" s="1057"/>
      <c r="B377" s="1057"/>
      <c r="C377" s="1057"/>
      <c r="D377" s="1058"/>
      <c r="E377" s="1058"/>
      <c r="F377" s="1058"/>
      <c r="G377" s="1058"/>
      <c r="H377" s="1058"/>
      <c r="I377" s="1058"/>
      <c r="J377" s="1058"/>
      <c r="K377" s="1058"/>
      <c r="L377" s="1058"/>
      <c r="M377" s="1058"/>
      <c r="N377" s="1058"/>
      <c r="O377" s="1058"/>
      <c r="P377" s="1101"/>
      <c r="Q377" s="1058"/>
      <c r="R377" s="1058"/>
      <c r="S377" s="1058"/>
      <c r="T377" s="1058"/>
      <c r="U377" s="1058"/>
      <c r="V377" s="1058"/>
      <c r="W377" s="1058"/>
      <c r="X377" s="1058"/>
      <c r="Y377" s="1058"/>
      <c r="Z377" s="1058"/>
      <c r="AA377" s="1058"/>
    </row>
    <row r="378" spans="1:27" ht="12.75" customHeight="1">
      <c r="A378" s="1057"/>
      <c r="B378" s="1057"/>
      <c r="C378" s="1057"/>
      <c r="D378" s="1058"/>
      <c r="E378" s="1058"/>
      <c r="F378" s="1058"/>
      <c r="G378" s="1058"/>
      <c r="H378" s="1058"/>
      <c r="I378" s="1058"/>
      <c r="J378" s="1058"/>
      <c r="K378" s="1058"/>
      <c r="L378" s="1058"/>
      <c r="M378" s="1058"/>
      <c r="N378" s="1058"/>
      <c r="O378" s="1058"/>
      <c r="P378" s="1101"/>
      <c r="Q378" s="1058"/>
      <c r="R378" s="1058"/>
      <c r="S378" s="1058"/>
      <c r="T378" s="1058"/>
      <c r="U378" s="1058"/>
      <c r="V378" s="1058"/>
      <c r="W378" s="1058"/>
      <c r="X378" s="1058"/>
      <c r="Y378" s="1058"/>
      <c r="Z378" s="1058"/>
      <c r="AA378" s="1058"/>
    </row>
    <row r="379" spans="1:27" ht="12.75" customHeight="1">
      <c r="A379" s="1057"/>
      <c r="B379" s="1057"/>
      <c r="C379" s="1057"/>
      <c r="D379" s="1058"/>
      <c r="E379" s="1058"/>
      <c r="F379" s="1058"/>
      <c r="G379" s="1058"/>
      <c r="H379" s="1058"/>
      <c r="I379" s="1058"/>
      <c r="J379" s="1058"/>
      <c r="K379" s="1058"/>
      <c r="L379" s="1058"/>
      <c r="M379" s="1058"/>
      <c r="N379" s="1058"/>
      <c r="O379" s="1058"/>
      <c r="P379" s="1101"/>
      <c r="Q379" s="1058"/>
      <c r="R379" s="1058"/>
      <c r="S379" s="1058"/>
      <c r="T379" s="1058"/>
      <c r="U379" s="1058"/>
      <c r="V379" s="1058"/>
      <c r="W379" s="1058"/>
      <c r="X379" s="1058"/>
      <c r="Y379" s="1058"/>
      <c r="Z379" s="1058"/>
      <c r="AA379" s="1058"/>
    </row>
    <row r="380" spans="1:27" ht="12.75" customHeight="1">
      <c r="A380" s="1057"/>
      <c r="B380" s="1057"/>
      <c r="C380" s="1057"/>
      <c r="D380" s="1058"/>
      <c r="E380" s="1058"/>
      <c r="F380" s="1058"/>
      <c r="G380" s="1058"/>
      <c r="H380" s="1058"/>
      <c r="I380" s="1058"/>
      <c r="J380" s="1058"/>
      <c r="K380" s="1058"/>
      <c r="L380" s="1058"/>
      <c r="M380" s="1058"/>
      <c r="N380" s="1058"/>
      <c r="O380" s="1058"/>
      <c r="P380" s="1101"/>
      <c r="Q380" s="1058"/>
      <c r="R380" s="1058"/>
      <c r="S380" s="1058"/>
      <c r="T380" s="1058"/>
      <c r="U380" s="1058"/>
      <c r="V380" s="1058"/>
      <c r="W380" s="1058"/>
      <c r="X380" s="1058"/>
      <c r="Y380" s="1058"/>
      <c r="Z380" s="1058"/>
      <c r="AA380" s="1058"/>
    </row>
    <row r="381" spans="1:27" ht="12.75" customHeight="1">
      <c r="A381" s="1057"/>
      <c r="B381" s="1057"/>
      <c r="C381" s="1057"/>
      <c r="D381" s="1058"/>
      <c r="E381" s="1058"/>
      <c r="F381" s="1058"/>
      <c r="G381" s="1058"/>
      <c r="H381" s="1058"/>
      <c r="I381" s="1058"/>
      <c r="J381" s="1058"/>
      <c r="K381" s="1058"/>
      <c r="L381" s="1058"/>
      <c r="M381" s="1058"/>
      <c r="N381" s="1058"/>
      <c r="O381" s="1058"/>
      <c r="P381" s="1101"/>
      <c r="Q381" s="1058"/>
      <c r="R381" s="1058"/>
      <c r="S381" s="1058"/>
      <c r="T381" s="1058"/>
      <c r="U381" s="1058"/>
      <c r="V381" s="1058"/>
      <c r="W381" s="1058"/>
      <c r="X381" s="1058"/>
      <c r="Y381" s="1058"/>
      <c r="Z381" s="1058"/>
      <c r="AA381" s="1058"/>
    </row>
    <row r="382" spans="1:27" ht="12.75" customHeight="1">
      <c r="A382" s="1057"/>
      <c r="B382" s="1057"/>
      <c r="C382" s="1057"/>
      <c r="D382" s="1058"/>
      <c r="E382" s="1058"/>
      <c r="F382" s="1058"/>
      <c r="G382" s="1058"/>
      <c r="H382" s="1058"/>
      <c r="I382" s="1058"/>
      <c r="J382" s="1058"/>
      <c r="K382" s="1058"/>
      <c r="L382" s="1058"/>
      <c r="M382" s="1058"/>
      <c r="N382" s="1058"/>
      <c r="O382" s="1058"/>
      <c r="P382" s="1101"/>
      <c r="Q382" s="1058"/>
      <c r="R382" s="1058"/>
      <c r="S382" s="1058"/>
      <c r="T382" s="1058"/>
      <c r="U382" s="1058"/>
      <c r="V382" s="1058"/>
      <c r="W382" s="1058"/>
      <c r="X382" s="1058"/>
      <c r="Y382" s="1058"/>
      <c r="Z382" s="1058"/>
      <c r="AA382" s="1058"/>
    </row>
    <row r="383" spans="1:27" ht="12.75" customHeight="1">
      <c r="A383" s="1057"/>
      <c r="B383" s="1057"/>
      <c r="C383" s="1057"/>
      <c r="D383" s="1058"/>
      <c r="E383" s="1058"/>
      <c r="F383" s="1058"/>
      <c r="G383" s="1058"/>
      <c r="H383" s="1058"/>
      <c r="I383" s="1058"/>
      <c r="J383" s="1058"/>
      <c r="K383" s="1058"/>
      <c r="L383" s="1058"/>
      <c r="M383" s="1058"/>
      <c r="N383" s="1058"/>
      <c r="O383" s="1058"/>
      <c r="P383" s="1101"/>
      <c r="Q383" s="1058"/>
      <c r="R383" s="1058"/>
      <c r="S383" s="1058"/>
      <c r="T383" s="1058"/>
      <c r="U383" s="1058"/>
      <c r="V383" s="1058"/>
      <c r="W383" s="1058"/>
      <c r="X383" s="1058"/>
      <c r="Y383" s="1058"/>
      <c r="Z383" s="1058"/>
      <c r="AA383" s="1058"/>
    </row>
    <row r="384" spans="1:27" ht="12.75" customHeight="1">
      <c r="A384" s="1057"/>
      <c r="B384" s="1057"/>
      <c r="C384" s="1057"/>
      <c r="D384" s="1058"/>
      <c r="E384" s="1058"/>
      <c r="F384" s="1058"/>
      <c r="G384" s="1058"/>
      <c r="H384" s="1058"/>
      <c r="I384" s="1058"/>
      <c r="J384" s="1058"/>
      <c r="K384" s="1058"/>
      <c r="L384" s="1058"/>
      <c r="M384" s="1058"/>
      <c r="N384" s="1058"/>
      <c r="O384" s="1058"/>
      <c r="P384" s="1101"/>
      <c r="Q384" s="1058"/>
      <c r="R384" s="1058"/>
      <c r="S384" s="1058"/>
      <c r="T384" s="1058"/>
      <c r="U384" s="1058"/>
      <c r="V384" s="1058"/>
      <c r="W384" s="1058"/>
      <c r="X384" s="1058"/>
      <c r="Y384" s="1058"/>
      <c r="Z384" s="1058"/>
      <c r="AA384" s="1058"/>
    </row>
    <row r="385" spans="1:27" ht="12.75" customHeight="1">
      <c r="A385" s="1057"/>
      <c r="B385" s="1057"/>
      <c r="C385" s="1057"/>
      <c r="D385" s="1058"/>
      <c r="E385" s="1058"/>
      <c r="F385" s="1058"/>
      <c r="G385" s="1058"/>
      <c r="H385" s="1058"/>
      <c r="I385" s="1058"/>
      <c r="J385" s="1058"/>
      <c r="K385" s="1058"/>
      <c r="L385" s="1058"/>
      <c r="M385" s="1058"/>
      <c r="N385" s="1058"/>
      <c r="O385" s="1058"/>
      <c r="P385" s="1101"/>
      <c r="Q385" s="1058"/>
      <c r="R385" s="1058"/>
      <c r="S385" s="1058"/>
      <c r="T385" s="1058"/>
      <c r="U385" s="1058"/>
      <c r="V385" s="1058"/>
      <c r="W385" s="1058"/>
      <c r="X385" s="1058"/>
      <c r="Y385" s="1058"/>
      <c r="Z385" s="1058"/>
      <c r="AA385" s="1058"/>
    </row>
    <row r="386" spans="1:27" ht="12.75" customHeight="1">
      <c r="A386" s="1057"/>
      <c r="B386" s="1057"/>
      <c r="C386" s="1057"/>
      <c r="D386" s="1058"/>
      <c r="E386" s="1058"/>
      <c r="F386" s="1058"/>
      <c r="G386" s="1058"/>
      <c r="H386" s="1058"/>
      <c r="I386" s="1058"/>
      <c r="J386" s="1058"/>
      <c r="K386" s="1058"/>
      <c r="L386" s="1058"/>
      <c r="M386" s="1058"/>
      <c r="N386" s="1058"/>
      <c r="O386" s="1058"/>
      <c r="P386" s="1101"/>
      <c r="Q386" s="1058"/>
      <c r="R386" s="1058"/>
      <c r="S386" s="1058"/>
      <c r="T386" s="1058"/>
      <c r="U386" s="1058"/>
      <c r="V386" s="1058"/>
      <c r="W386" s="1058"/>
      <c r="X386" s="1058"/>
      <c r="Y386" s="1058"/>
      <c r="Z386" s="1058"/>
      <c r="AA386" s="1058"/>
    </row>
    <row r="387" spans="1:27" ht="12.75" customHeight="1">
      <c r="A387" s="1057"/>
      <c r="B387" s="1057"/>
      <c r="C387" s="1057"/>
      <c r="D387" s="1058"/>
      <c r="E387" s="1058"/>
      <c r="F387" s="1058"/>
      <c r="G387" s="1058"/>
      <c r="H387" s="1058"/>
      <c r="I387" s="1058"/>
      <c r="J387" s="1058"/>
      <c r="K387" s="1058"/>
      <c r="L387" s="1058"/>
      <c r="M387" s="1058"/>
      <c r="N387" s="1058"/>
      <c r="O387" s="1058"/>
      <c r="P387" s="1101"/>
      <c r="Q387" s="1058"/>
      <c r="R387" s="1058"/>
      <c r="S387" s="1058"/>
      <c r="T387" s="1058"/>
      <c r="U387" s="1058"/>
      <c r="V387" s="1058"/>
      <c r="W387" s="1058"/>
      <c r="X387" s="1058"/>
      <c r="Y387" s="1058"/>
      <c r="Z387" s="1058"/>
      <c r="AA387" s="1058"/>
    </row>
    <row r="388" spans="1:27" ht="12.75" customHeight="1">
      <c r="A388" s="1057"/>
      <c r="B388" s="1057"/>
      <c r="C388" s="1057"/>
      <c r="D388" s="1058"/>
      <c r="E388" s="1058"/>
      <c r="F388" s="1058"/>
      <c r="G388" s="1058"/>
      <c r="H388" s="1058"/>
      <c r="I388" s="1058"/>
      <c r="J388" s="1058"/>
      <c r="K388" s="1058"/>
      <c r="L388" s="1058"/>
      <c r="M388" s="1058"/>
      <c r="N388" s="1058"/>
      <c r="O388" s="1058"/>
      <c r="P388" s="1101"/>
      <c r="Q388" s="1058"/>
      <c r="R388" s="1058"/>
      <c r="S388" s="1058"/>
      <c r="T388" s="1058"/>
      <c r="U388" s="1058"/>
      <c r="V388" s="1058"/>
      <c r="W388" s="1058"/>
      <c r="X388" s="1058"/>
      <c r="Y388" s="1058"/>
      <c r="Z388" s="1058"/>
      <c r="AA388" s="1058"/>
    </row>
    <row r="389" spans="1:27" ht="12.75" customHeight="1">
      <c r="A389" s="1057"/>
      <c r="B389" s="1057"/>
      <c r="C389" s="1057"/>
      <c r="D389" s="1058"/>
      <c r="E389" s="1058"/>
      <c r="F389" s="1058"/>
      <c r="G389" s="1058"/>
      <c r="H389" s="1058"/>
      <c r="I389" s="1058"/>
      <c r="J389" s="1058"/>
      <c r="K389" s="1058"/>
      <c r="L389" s="1058"/>
      <c r="M389" s="1058"/>
      <c r="N389" s="1058"/>
      <c r="O389" s="1058"/>
      <c r="P389" s="1101"/>
      <c r="Q389" s="1058"/>
      <c r="R389" s="1058"/>
      <c r="S389" s="1058"/>
      <c r="T389" s="1058"/>
      <c r="U389" s="1058"/>
      <c r="V389" s="1058"/>
      <c r="W389" s="1058"/>
      <c r="X389" s="1058"/>
      <c r="Y389" s="1058"/>
      <c r="Z389" s="1058"/>
      <c r="AA389" s="1058"/>
    </row>
    <row r="390" spans="1:27" ht="12.75" customHeight="1">
      <c r="A390" s="1057"/>
      <c r="B390" s="1057"/>
      <c r="C390" s="1057"/>
      <c r="D390" s="1058"/>
      <c r="E390" s="1058"/>
      <c r="F390" s="1058"/>
      <c r="G390" s="1058"/>
      <c r="H390" s="1058"/>
      <c r="I390" s="1058"/>
      <c r="J390" s="1058"/>
      <c r="K390" s="1058"/>
      <c r="L390" s="1058"/>
      <c r="M390" s="1058"/>
      <c r="N390" s="1058"/>
      <c r="O390" s="1058"/>
      <c r="P390" s="1101"/>
      <c r="Q390" s="1058"/>
      <c r="R390" s="1058"/>
      <c r="S390" s="1058"/>
      <c r="T390" s="1058"/>
      <c r="U390" s="1058"/>
      <c r="V390" s="1058"/>
      <c r="W390" s="1058"/>
      <c r="X390" s="1058"/>
      <c r="Y390" s="1058"/>
      <c r="Z390" s="1058"/>
      <c r="AA390" s="1058"/>
    </row>
    <row r="391" spans="1:27" ht="12.75" customHeight="1">
      <c r="A391" s="1057"/>
      <c r="B391" s="1057"/>
      <c r="C391" s="1057"/>
      <c r="D391" s="1058"/>
      <c r="E391" s="1058"/>
      <c r="F391" s="1058"/>
      <c r="G391" s="1058"/>
      <c r="H391" s="1058"/>
      <c r="I391" s="1058"/>
      <c r="J391" s="1058"/>
      <c r="K391" s="1058"/>
      <c r="L391" s="1058"/>
      <c r="M391" s="1058"/>
      <c r="N391" s="1058"/>
      <c r="O391" s="1058"/>
      <c r="P391" s="1101"/>
      <c r="Q391" s="1058"/>
      <c r="R391" s="1058"/>
      <c r="S391" s="1058"/>
      <c r="T391" s="1058"/>
      <c r="U391" s="1058"/>
      <c r="V391" s="1058"/>
      <c r="W391" s="1058"/>
      <c r="X391" s="1058"/>
      <c r="Y391" s="1058"/>
      <c r="Z391" s="1058"/>
      <c r="AA391" s="1058"/>
    </row>
    <row r="392" spans="1:27" ht="12.75" customHeight="1">
      <c r="A392" s="1057"/>
      <c r="B392" s="1057"/>
      <c r="C392" s="1057"/>
      <c r="D392" s="1058"/>
      <c r="E392" s="1058"/>
      <c r="F392" s="1058"/>
      <c r="G392" s="1058"/>
      <c r="H392" s="1058"/>
      <c r="I392" s="1058"/>
      <c r="J392" s="1058"/>
      <c r="K392" s="1058"/>
      <c r="L392" s="1058"/>
      <c r="M392" s="1058"/>
      <c r="N392" s="1058"/>
      <c r="O392" s="1058"/>
      <c r="P392" s="1101"/>
      <c r="Q392" s="1058"/>
      <c r="R392" s="1058"/>
      <c r="S392" s="1058"/>
      <c r="T392" s="1058"/>
      <c r="U392" s="1058"/>
      <c r="V392" s="1058"/>
      <c r="W392" s="1058"/>
      <c r="X392" s="1058"/>
      <c r="Y392" s="1058"/>
      <c r="Z392" s="1058"/>
      <c r="AA392" s="1058"/>
    </row>
    <row r="393" spans="1:27" ht="12.75" customHeight="1">
      <c r="A393" s="1057"/>
      <c r="B393" s="1057"/>
      <c r="C393" s="1057"/>
      <c r="D393" s="1058"/>
      <c r="E393" s="1058"/>
      <c r="F393" s="1058"/>
      <c r="G393" s="1058"/>
      <c r="H393" s="1058"/>
      <c r="I393" s="1058"/>
      <c r="J393" s="1058"/>
      <c r="K393" s="1058"/>
      <c r="L393" s="1058"/>
      <c r="M393" s="1058"/>
      <c r="N393" s="1058"/>
      <c r="O393" s="1058"/>
      <c r="P393" s="1101"/>
      <c r="Q393" s="1058"/>
      <c r="R393" s="1058"/>
      <c r="S393" s="1058"/>
      <c r="T393" s="1058"/>
      <c r="U393" s="1058"/>
      <c r="V393" s="1058"/>
      <c r="W393" s="1058"/>
      <c r="X393" s="1058"/>
      <c r="Y393" s="1058"/>
      <c r="Z393" s="1058"/>
      <c r="AA393" s="1058"/>
    </row>
    <row r="394" spans="1:27" ht="12.75" customHeight="1">
      <c r="A394" s="1057"/>
      <c r="B394" s="1057"/>
      <c r="C394" s="1057"/>
      <c r="D394" s="1058"/>
      <c r="E394" s="1058"/>
      <c r="F394" s="1058"/>
      <c r="G394" s="1058"/>
      <c r="H394" s="1058"/>
      <c r="I394" s="1058"/>
      <c r="J394" s="1058"/>
      <c r="K394" s="1058"/>
      <c r="L394" s="1058"/>
      <c r="M394" s="1058"/>
      <c r="N394" s="1058"/>
      <c r="O394" s="1058"/>
      <c r="P394" s="1101"/>
      <c r="Q394" s="1058"/>
      <c r="R394" s="1058"/>
      <c r="S394" s="1058"/>
      <c r="T394" s="1058"/>
      <c r="U394" s="1058"/>
      <c r="V394" s="1058"/>
      <c r="W394" s="1058"/>
      <c r="X394" s="1058"/>
      <c r="Y394" s="1058"/>
      <c r="Z394" s="1058"/>
      <c r="AA394" s="1058"/>
    </row>
    <row r="395" spans="1:27" ht="12.75" customHeight="1">
      <c r="A395" s="1057"/>
      <c r="B395" s="1057"/>
      <c r="C395" s="1057"/>
      <c r="D395" s="1058"/>
      <c r="E395" s="1058"/>
      <c r="F395" s="1058"/>
      <c r="G395" s="1058"/>
      <c r="H395" s="1058"/>
      <c r="I395" s="1058"/>
      <c r="J395" s="1058"/>
      <c r="K395" s="1058"/>
      <c r="L395" s="1058"/>
      <c r="M395" s="1058"/>
      <c r="N395" s="1058"/>
      <c r="O395" s="1058"/>
      <c r="P395" s="1101"/>
      <c r="Q395" s="1058"/>
      <c r="R395" s="1058"/>
      <c r="S395" s="1058"/>
      <c r="T395" s="1058"/>
      <c r="U395" s="1058"/>
      <c r="V395" s="1058"/>
      <c r="W395" s="1058"/>
      <c r="X395" s="1058"/>
      <c r="Y395" s="1058"/>
      <c r="Z395" s="1058"/>
      <c r="AA395" s="1058"/>
    </row>
    <row r="396" spans="1:27" ht="12.75" customHeight="1">
      <c r="A396" s="1057"/>
      <c r="B396" s="1057"/>
      <c r="C396" s="1057"/>
      <c r="D396" s="1058"/>
      <c r="E396" s="1058"/>
      <c r="F396" s="1058"/>
      <c r="G396" s="1058"/>
      <c r="H396" s="1058"/>
      <c r="I396" s="1058"/>
      <c r="J396" s="1058"/>
      <c r="K396" s="1058"/>
      <c r="L396" s="1058"/>
      <c r="M396" s="1058"/>
      <c r="N396" s="1058"/>
      <c r="O396" s="1058"/>
      <c r="P396" s="1101"/>
      <c r="Q396" s="1058"/>
      <c r="R396" s="1058"/>
      <c r="S396" s="1058"/>
      <c r="T396" s="1058"/>
      <c r="U396" s="1058"/>
      <c r="V396" s="1058"/>
      <c r="W396" s="1058"/>
      <c r="X396" s="1058"/>
      <c r="Y396" s="1058"/>
      <c r="Z396" s="1058"/>
      <c r="AA396" s="1058"/>
    </row>
    <row r="397" spans="1:27" ht="12.75" customHeight="1">
      <c r="A397" s="1057"/>
      <c r="B397" s="1057"/>
      <c r="C397" s="1057"/>
      <c r="D397" s="1058"/>
      <c r="E397" s="1058"/>
      <c r="F397" s="1058"/>
      <c r="G397" s="1058"/>
      <c r="H397" s="1058"/>
      <c r="I397" s="1058"/>
      <c r="J397" s="1058"/>
      <c r="K397" s="1058"/>
      <c r="L397" s="1058"/>
      <c r="M397" s="1058"/>
      <c r="N397" s="1058"/>
      <c r="O397" s="1058"/>
      <c r="P397" s="1101"/>
      <c r="Q397" s="1058"/>
      <c r="R397" s="1058"/>
      <c r="S397" s="1058"/>
      <c r="T397" s="1058"/>
      <c r="U397" s="1058"/>
      <c r="V397" s="1058"/>
      <c r="W397" s="1058"/>
      <c r="X397" s="1058"/>
      <c r="Y397" s="1058"/>
      <c r="Z397" s="1058"/>
      <c r="AA397" s="1058"/>
    </row>
    <row r="398" spans="1:27" ht="12.75" customHeight="1">
      <c r="A398" s="1057"/>
      <c r="B398" s="1057"/>
      <c r="C398" s="1057"/>
      <c r="D398" s="1058"/>
      <c r="E398" s="1058"/>
      <c r="F398" s="1058"/>
      <c r="G398" s="1058"/>
      <c r="H398" s="1058"/>
      <c r="I398" s="1058"/>
      <c r="J398" s="1058"/>
      <c r="K398" s="1058"/>
      <c r="L398" s="1058"/>
      <c r="M398" s="1058"/>
      <c r="N398" s="1058"/>
      <c r="O398" s="1058"/>
      <c r="P398" s="1101"/>
      <c r="Q398" s="1058"/>
      <c r="R398" s="1058"/>
      <c r="S398" s="1058"/>
      <c r="T398" s="1058"/>
      <c r="U398" s="1058"/>
      <c r="V398" s="1058"/>
      <c r="W398" s="1058"/>
      <c r="X398" s="1058"/>
      <c r="Y398" s="1058"/>
      <c r="Z398" s="1058"/>
      <c r="AA398" s="1058"/>
    </row>
    <row r="399" spans="1:27" ht="12.75" customHeight="1">
      <c r="A399" s="1057"/>
      <c r="B399" s="1057"/>
      <c r="C399" s="1057"/>
      <c r="D399" s="1058"/>
      <c r="E399" s="1058"/>
      <c r="F399" s="1058"/>
      <c r="G399" s="1058"/>
      <c r="H399" s="1058"/>
      <c r="I399" s="1058"/>
      <c r="J399" s="1058"/>
      <c r="K399" s="1058"/>
      <c r="L399" s="1058"/>
      <c r="M399" s="1058"/>
      <c r="N399" s="1058"/>
      <c r="O399" s="1058"/>
      <c r="P399" s="1101"/>
      <c r="Q399" s="1058"/>
      <c r="R399" s="1058"/>
      <c r="S399" s="1058"/>
      <c r="T399" s="1058"/>
      <c r="U399" s="1058"/>
      <c r="V399" s="1058"/>
      <c r="W399" s="1058"/>
      <c r="X399" s="1058"/>
      <c r="Y399" s="1058"/>
      <c r="Z399" s="1058"/>
      <c r="AA399" s="1058"/>
    </row>
    <row r="400" spans="1:27" ht="12.75" customHeight="1">
      <c r="A400" s="1057"/>
      <c r="B400" s="1057"/>
      <c r="C400" s="1057"/>
      <c r="D400" s="1058"/>
      <c r="E400" s="1058"/>
      <c r="F400" s="1058"/>
      <c r="G400" s="1058"/>
      <c r="H400" s="1058"/>
      <c r="I400" s="1058"/>
      <c r="J400" s="1058"/>
      <c r="K400" s="1058"/>
      <c r="L400" s="1058"/>
      <c r="M400" s="1058"/>
      <c r="N400" s="1058"/>
      <c r="O400" s="1058"/>
      <c r="P400" s="1101"/>
      <c r="Q400" s="1058"/>
      <c r="R400" s="1058"/>
      <c r="S400" s="1058"/>
      <c r="T400" s="1058"/>
      <c r="U400" s="1058"/>
      <c r="V400" s="1058"/>
      <c r="W400" s="1058"/>
      <c r="X400" s="1058"/>
      <c r="Y400" s="1058"/>
      <c r="Z400" s="1058"/>
      <c r="AA400" s="1058"/>
    </row>
    <row r="401" spans="1:27" ht="12.75" customHeight="1">
      <c r="A401" s="1057"/>
      <c r="B401" s="1057"/>
      <c r="C401" s="1057"/>
      <c r="D401" s="1058"/>
      <c r="E401" s="1058"/>
      <c r="F401" s="1058"/>
      <c r="G401" s="1058"/>
      <c r="H401" s="1058"/>
      <c r="I401" s="1058"/>
      <c r="J401" s="1058"/>
      <c r="K401" s="1058"/>
      <c r="L401" s="1058"/>
      <c r="M401" s="1058"/>
      <c r="N401" s="1058"/>
      <c r="O401" s="1058"/>
      <c r="P401" s="1101"/>
      <c r="Q401" s="1058"/>
      <c r="R401" s="1058"/>
      <c r="S401" s="1058"/>
      <c r="T401" s="1058"/>
      <c r="U401" s="1058"/>
      <c r="V401" s="1058"/>
      <c r="W401" s="1058"/>
      <c r="X401" s="1058"/>
      <c r="Y401" s="1058"/>
      <c r="Z401" s="1058"/>
      <c r="AA401" s="1058"/>
    </row>
    <row r="402" spans="1:27" ht="12.75" customHeight="1">
      <c r="A402" s="1057"/>
      <c r="B402" s="1057"/>
      <c r="C402" s="1057"/>
      <c r="D402" s="1058"/>
      <c r="E402" s="1058"/>
      <c r="F402" s="1058"/>
      <c r="G402" s="1058"/>
      <c r="H402" s="1058"/>
      <c r="I402" s="1058"/>
      <c r="J402" s="1058"/>
      <c r="K402" s="1058"/>
      <c r="L402" s="1058"/>
      <c r="M402" s="1058"/>
      <c r="N402" s="1058"/>
      <c r="O402" s="1058"/>
      <c r="P402" s="1101"/>
      <c r="Q402" s="1058"/>
      <c r="R402" s="1058"/>
      <c r="S402" s="1058"/>
      <c r="T402" s="1058"/>
      <c r="U402" s="1058"/>
      <c r="V402" s="1058"/>
      <c r="W402" s="1058"/>
      <c r="X402" s="1058"/>
      <c r="Y402" s="1058"/>
      <c r="Z402" s="1058"/>
      <c r="AA402" s="1058"/>
    </row>
    <row r="403" spans="1:27" ht="12.75" customHeight="1">
      <c r="A403" s="1057"/>
      <c r="B403" s="1057"/>
      <c r="C403" s="1057"/>
      <c r="D403" s="1058"/>
      <c r="E403" s="1058"/>
      <c r="F403" s="1058"/>
      <c r="G403" s="1058"/>
      <c r="H403" s="1058"/>
      <c r="I403" s="1058"/>
      <c r="J403" s="1058"/>
      <c r="K403" s="1058"/>
      <c r="L403" s="1058"/>
      <c r="M403" s="1058"/>
      <c r="N403" s="1058"/>
      <c r="O403" s="1058"/>
      <c r="P403" s="1101"/>
      <c r="Q403" s="1058"/>
      <c r="R403" s="1058"/>
      <c r="S403" s="1058"/>
      <c r="T403" s="1058"/>
      <c r="U403" s="1058"/>
      <c r="V403" s="1058"/>
      <c r="W403" s="1058"/>
      <c r="X403" s="1058"/>
      <c r="Y403" s="1058"/>
      <c r="Z403" s="1058"/>
      <c r="AA403" s="1058"/>
    </row>
    <row r="404" spans="1:27" ht="12.75" customHeight="1">
      <c r="A404" s="1057"/>
      <c r="B404" s="1057"/>
      <c r="C404" s="1057"/>
      <c r="D404" s="1058"/>
      <c r="E404" s="1058"/>
      <c r="F404" s="1058"/>
      <c r="G404" s="1058"/>
      <c r="H404" s="1058"/>
      <c r="I404" s="1058"/>
      <c r="J404" s="1058"/>
      <c r="K404" s="1058"/>
      <c r="L404" s="1058"/>
      <c r="M404" s="1058"/>
      <c r="N404" s="1058"/>
      <c r="O404" s="1058"/>
      <c r="P404" s="1101"/>
      <c r="Q404" s="1058"/>
      <c r="R404" s="1058"/>
      <c r="S404" s="1058"/>
      <c r="T404" s="1058"/>
      <c r="U404" s="1058"/>
      <c r="V404" s="1058"/>
      <c r="W404" s="1058"/>
      <c r="X404" s="1058"/>
      <c r="Y404" s="1058"/>
      <c r="Z404" s="1058"/>
      <c r="AA404" s="1058"/>
    </row>
    <row r="405" spans="1:27" ht="12.75" customHeight="1">
      <c r="A405" s="1057"/>
      <c r="B405" s="1057"/>
      <c r="C405" s="1057"/>
      <c r="D405" s="1058"/>
      <c r="E405" s="1058"/>
      <c r="F405" s="1058"/>
      <c r="G405" s="1058"/>
      <c r="H405" s="1058"/>
      <c r="I405" s="1058"/>
      <c r="J405" s="1058"/>
      <c r="K405" s="1058"/>
      <c r="L405" s="1058"/>
      <c r="M405" s="1058"/>
      <c r="N405" s="1058"/>
      <c r="O405" s="1058"/>
      <c r="P405" s="1101"/>
      <c r="Q405" s="1058"/>
      <c r="R405" s="1058"/>
      <c r="S405" s="1058"/>
      <c r="T405" s="1058"/>
      <c r="U405" s="1058"/>
      <c r="V405" s="1058"/>
      <c r="W405" s="1058"/>
      <c r="X405" s="1058"/>
      <c r="Y405" s="1058"/>
      <c r="Z405" s="1058"/>
      <c r="AA405" s="1058"/>
    </row>
    <row r="406" spans="1:27" ht="12.75" customHeight="1">
      <c r="A406" s="1057"/>
      <c r="B406" s="1057"/>
      <c r="C406" s="1057"/>
      <c r="D406" s="1058"/>
      <c r="E406" s="1058"/>
      <c r="F406" s="1058"/>
      <c r="G406" s="1058"/>
      <c r="H406" s="1058"/>
      <c r="I406" s="1058"/>
      <c r="J406" s="1058"/>
      <c r="K406" s="1058"/>
      <c r="L406" s="1058"/>
      <c r="M406" s="1058"/>
      <c r="N406" s="1058"/>
      <c r="O406" s="1058"/>
      <c r="P406" s="1101"/>
      <c r="Q406" s="1058"/>
      <c r="R406" s="1058"/>
      <c r="S406" s="1058"/>
      <c r="T406" s="1058"/>
      <c r="U406" s="1058"/>
      <c r="V406" s="1058"/>
      <c r="W406" s="1058"/>
      <c r="X406" s="1058"/>
      <c r="Y406" s="1058"/>
      <c r="Z406" s="1058"/>
      <c r="AA406" s="1058"/>
    </row>
    <row r="407" spans="1:27" ht="12.75" customHeight="1">
      <c r="A407" s="1057"/>
      <c r="B407" s="1057"/>
      <c r="C407" s="1057"/>
      <c r="D407" s="1058"/>
      <c r="E407" s="1058"/>
      <c r="F407" s="1058"/>
      <c r="G407" s="1058"/>
      <c r="H407" s="1058"/>
      <c r="I407" s="1058"/>
      <c r="J407" s="1058"/>
      <c r="K407" s="1058"/>
      <c r="L407" s="1058"/>
      <c r="M407" s="1058"/>
      <c r="N407" s="1058"/>
      <c r="O407" s="1058"/>
      <c r="P407" s="1101"/>
      <c r="Q407" s="1058"/>
      <c r="R407" s="1058"/>
      <c r="S407" s="1058"/>
      <c r="T407" s="1058"/>
      <c r="U407" s="1058"/>
      <c r="V407" s="1058"/>
      <c r="W407" s="1058"/>
      <c r="X407" s="1058"/>
      <c r="Y407" s="1058"/>
      <c r="Z407" s="1058"/>
      <c r="AA407" s="1058"/>
    </row>
    <row r="408" spans="1:27" ht="12.75" customHeight="1">
      <c r="A408" s="1057"/>
      <c r="B408" s="1057"/>
      <c r="C408" s="1057"/>
      <c r="D408" s="1058"/>
      <c r="E408" s="1058"/>
      <c r="F408" s="1058"/>
      <c r="G408" s="1058"/>
      <c r="H408" s="1058"/>
      <c r="I408" s="1058"/>
      <c r="J408" s="1058"/>
      <c r="K408" s="1058"/>
      <c r="L408" s="1058"/>
      <c r="M408" s="1058"/>
      <c r="N408" s="1058"/>
      <c r="O408" s="1058"/>
      <c r="P408" s="1101"/>
      <c r="Q408" s="1058"/>
      <c r="R408" s="1058"/>
      <c r="S408" s="1058"/>
      <c r="T408" s="1058"/>
      <c r="U408" s="1058"/>
      <c r="V408" s="1058"/>
      <c r="W408" s="1058"/>
      <c r="X408" s="1058"/>
      <c r="Y408" s="1058"/>
      <c r="Z408" s="1058"/>
      <c r="AA408" s="1058"/>
    </row>
    <row r="409" spans="1:27" ht="12.75" customHeight="1">
      <c r="A409" s="1057"/>
      <c r="B409" s="1057"/>
      <c r="C409" s="1057"/>
      <c r="D409" s="1058"/>
      <c r="E409" s="1058"/>
      <c r="F409" s="1058"/>
      <c r="G409" s="1058"/>
      <c r="H409" s="1058"/>
      <c r="I409" s="1058"/>
      <c r="J409" s="1058"/>
      <c r="K409" s="1058"/>
      <c r="L409" s="1058"/>
      <c r="M409" s="1058"/>
      <c r="N409" s="1058"/>
      <c r="O409" s="1058"/>
      <c r="P409" s="1101"/>
      <c r="Q409" s="1058"/>
      <c r="R409" s="1058"/>
      <c r="S409" s="1058"/>
      <c r="T409" s="1058"/>
      <c r="U409" s="1058"/>
      <c r="V409" s="1058"/>
      <c r="W409" s="1058"/>
      <c r="X409" s="1058"/>
      <c r="Y409" s="1058"/>
      <c r="Z409" s="1058"/>
      <c r="AA409" s="1058"/>
    </row>
    <row r="410" spans="1:27" ht="12.75" customHeight="1">
      <c r="A410" s="1057"/>
      <c r="B410" s="1057"/>
      <c r="C410" s="1057"/>
      <c r="D410" s="1058"/>
      <c r="E410" s="1058"/>
      <c r="F410" s="1058"/>
      <c r="G410" s="1058"/>
      <c r="H410" s="1058"/>
      <c r="I410" s="1058"/>
      <c r="J410" s="1058"/>
      <c r="K410" s="1058"/>
      <c r="L410" s="1058"/>
      <c r="M410" s="1058"/>
      <c r="N410" s="1058"/>
      <c r="O410" s="1058"/>
      <c r="P410" s="1101"/>
      <c r="Q410" s="1058"/>
      <c r="R410" s="1058"/>
      <c r="S410" s="1058"/>
      <c r="T410" s="1058"/>
      <c r="U410" s="1058"/>
      <c r="V410" s="1058"/>
      <c r="W410" s="1058"/>
      <c r="X410" s="1058"/>
      <c r="Y410" s="1058"/>
      <c r="Z410" s="1058"/>
      <c r="AA410" s="1058"/>
    </row>
    <row r="411" spans="1:27" ht="12.75" customHeight="1">
      <c r="A411" s="1057"/>
      <c r="B411" s="1057"/>
      <c r="C411" s="1057"/>
      <c r="D411" s="1058"/>
      <c r="E411" s="1058"/>
      <c r="F411" s="1058"/>
      <c r="G411" s="1058"/>
      <c r="H411" s="1058"/>
      <c r="I411" s="1058"/>
      <c r="J411" s="1058"/>
      <c r="K411" s="1058"/>
      <c r="L411" s="1058"/>
      <c r="M411" s="1058"/>
      <c r="N411" s="1058"/>
      <c r="O411" s="1058"/>
      <c r="P411" s="1101"/>
      <c r="Q411" s="1058"/>
      <c r="R411" s="1058"/>
      <c r="S411" s="1058"/>
      <c r="T411" s="1058"/>
      <c r="U411" s="1058"/>
      <c r="V411" s="1058"/>
      <c r="W411" s="1058"/>
      <c r="X411" s="1058"/>
      <c r="Y411" s="1058"/>
      <c r="Z411" s="1058"/>
      <c r="AA411" s="1058"/>
    </row>
    <row r="412" spans="1:27" ht="12.75" customHeight="1">
      <c r="A412" s="1057"/>
      <c r="B412" s="1057"/>
      <c r="C412" s="1057"/>
      <c r="D412" s="1058"/>
      <c r="E412" s="1058"/>
      <c r="F412" s="1058"/>
      <c r="G412" s="1058"/>
      <c r="H412" s="1058"/>
      <c r="I412" s="1058"/>
      <c r="J412" s="1058"/>
      <c r="K412" s="1058"/>
      <c r="L412" s="1058"/>
      <c r="M412" s="1058"/>
      <c r="N412" s="1058"/>
      <c r="O412" s="1058"/>
      <c r="P412" s="1101"/>
      <c r="Q412" s="1058"/>
      <c r="R412" s="1058"/>
      <c r="S412" s="1058"/>
      <c r="T412" s="1058"/>
      <c r="U412" s="1058"/>
      <c r="V412" s="1058"/>
      <c r="W412" s="1058"/>
      <c r="X412" s="1058"/>
      <c r="Y412" s="1058"/>
      <c r="Z412" s="1058"/>
      <c r="AA412" s="1058"/>
    </row>
    <row r="413" spans="1:27" ht="12.75" customHeight="1">
      <c r="A413" s="1057"/>
      <c r="B413" s="1057"/>
      <c r="C413" s="1057"/>
      <c r="D413" s="1058"/>
      <c r="E413" s="1058"/>
      <c r="F413" s="1058"/>
      <c r="G413" s="1058"/>
      <c r="H413" s="1058"/>
      <c r="I413" s="1058"/>
      <c r="J413" s="1058"/>
      <c r="K413" s="1058"/>
      <c r="L413" s="1058"/>
      <c r="M413" s="1058"/>
      <c r="N413" s="1058"/>
      <c r="O413" s="1058"/>
      <c r="P413" s="1101"/>
      <c r="Q413" s="1058"/>
      <c r="R413" s="1058"/>
      <c r="S413" s="1058"/>
      <c r="T413" s="1058"/>
      <c r="U413" s="1058"/>
      <c r="V413" s="1058"/>
      <c r="W413" s="1058"/>
      <c r="X413" s="1058"/>
      <c r="Y413" s="1058"/>
      <c r="Z413" s="1058"/>
      <c r="AA413" s="1058"/>
    </row>
    <row r="414" spans="1:27" ht="12.75" customHeight="1">
      <c r="A414" s="1057"/>
      <c r="B414" s="1057"/>
      <c r="C414" s="1057"/>
      <c r="D414" s="1058"/>
      <c r="E414" s="1058"/>
      <c r="F414" s="1058"/>
      <c r="G414" s="1058"/>
      <c r="H414" s="1058"/>
      <c r="I414" s="1058"/>
      <c r="J414" s="1058"/>
      <c r="K414" s="1058"/>
      <c r="L414" s="1058"/>
      <c r="M414" s="1058"/>
      <c r="N414" s="1058"/>
      <c r="O414" s="1058"/>
      <c r="P414" s="1101"/>
      <c r="Q414" s="1058"/>
      <c r="R414" s="1058"/>
      <c r="S414" s="1058"/>
      <c r="T414" s="1058"/>
      <c r="U414" s="1058"/>
      <c r="V414" s="1058"/>
      <c r="W414" s="1058"/>
      <c r="X414" s="1058"/>
      <c r="Y414" s="1058"/>
      <c r="Z414" s="1058"/>
      <c r="AA414" s="1058"/>
    </row>
    <row r="415" spans="1:27" ht="12.75" customHeight="1">
      <c r="A415" s="1057"/>
      <c r="B415" s="1057"/>
      <c r="C415" s="1057"/>
      <c r="D415" s="1058"/>
      <c r="E415" s="1058"/>
      <c r="F415" s="1058"/>
      <c r="G415" s="1058"/>
      <c r="H415" s="1058"/>
      <c r="I415" s="1058"/>
      <c r="J415" s="1058"/>
      <c r="K415" s="1058"/>
      <c r="L415" s="1058"/>
      <c r="M415" s="1058"/>
      <c r="N415" s="1058"/>
      <c r="O415" s="1058"/>
      <c r="P415" s="1101"/>
      <c r="Q415" s="1058"/>
      <c r="R415" s="1058"/>
      <c r="S415" s="1058"/>
      <c r="T415" s="1058"/>
      <c r="U415" s="1058"/>
      <c r="V415" s="1058"/>
      <c r="W415" s="1058"/>
      <c r="X415" s="1058"/>
      <c r="Y415" s="1058"/>
      <c r="Z415" s="1058"/>
      <c r="AA415" s="1058"/>
    </row>
    <row r="416" spans="1:27" ht="12.75" customHeight="1">
      <c r="A416" s="1057"/>
      <c r="B416" s="1057"/>
      <c r="C416" s="1057"/>
      <c r="D416" s="1058"/>
      <c r="E416" s="1058"/>
      <c r="F416" s="1058"/>
      <c r="G416" s="1058"/>
      <c r="H416" s="1058"/>
      <c r="I416" s="1058"/>
      <c r="J416" s="1058"/>
      <c r="K416" s="1058"/>
      <c r="L416" s="1058"/>
      <c r="M416" s="1058"/>
      <c r="N416" s="1058"/>
      <c r="O416" s="1058"/>
      <c r="P416" s="1101"/>
      <c r="Q416" s="1058"/>
      <c r="R416" s="1058"/>
      <c r="S416" s="1058"/>
      <c r="T416" s="1058"/>
      <c r="U416" s="1058"/>
      <c r="V416" s="1058"/>
      <c r="W416" s="1058"/>
      <c r="X416" s="1058"/>
      <c r="Y416" s="1058"/>
      <c r="Z416" s="1058"/>
      <c r="AA416" s="1058"/>
    </row>
    <row r="417" spans="1:27" ht="12.75" customHeight="1">
      <c r="A417" s="1057"/>
      <c r="B417" s="1057"/>
      <c r="C417" s="1057"/>
      <c r="D417" s="1058"/>
      <c r="E417" s="1058"/>
      <c r="F417" s="1058"/>
      <c r="G417" s="1058"/>
      <c r="H417" s="1058"/>
      <c r="I417" s="1058"/>
      <c r="J417" s="1058"/>
      <c r="K417" s="1058"/>
      <c r="L417" s="1058"/>
      <c r="M417" s="1058"/>
      <c r="N417" s="1058"/>
      <c r="O417" s="1058"/>
      <c r="P417" s="1101"/>
      <c r="Q417" s="1058"/>
      <c r="R417" s="1058"/>
      <c r="S417" s="1058"/>
      <c r="T417" s="1058"/>
      <c r="U417" s="1058"/>
      <c r="V417" s="1058"/>
      <c r="W417" s="1058"/>
      <c r="X417" s="1058"/>
      <c r="Y417" s="1058"/>
      <c r="Z417" s="1058"/>
      <c r="AA417" s="1058"/>
    </row>
    <row r="418" spans="1:27" ht="12.75" customHeight="1">
      <c r="A418" s="1057"/>
      <c r="B418" s="1057"/>
      <c r="C418" s="1057"/>
      <c r="D418" s="1058"/>
      <c r="E418" s="1058"/>
      <c r="F418" s="1058"/>
      <c r="G418" s="1058"/>
      <c r="H418" s="1058"/>
      <c r="I418" s="1058"/>
      <c r="J418" s="1058"/>
      <c r="K418" s="1058"/>
      <c r="L418" s="1058"/>
      <c r="M418" s="1058"/>
      <c r="N418" s="1058"/>
      <c r="O418" s="1058"/>
      <c r="P418" s="1101"/>
      <c r="Q418" s="1058"/>
      <c r="R418" s="1058"/>
      <c r="S418" s="1058"/>
      <c r="T418" s="1058"/>
      <c r="U418" s="1058"/>
      <c r="V418" s="1058"/>
      <c r="W418" s="1058"/>
      <c r="X418" s="1058"/>
      <c r="Y418" s="1058"/>
      <c r="Z418" s="1058"/>
      <c r="AA418" s="1058"/>
    </row>
    <row r="419" spans="1:27" ht="12.75" customHeight="1">
      <c r="A419" s="1057"/>
      <c r="B419" s="1057"/>
      <c r="C419" s="1057"/>
      <c r="D419" s="1058"/>
      <c r="E419" s="1058"/>
      <c r="F419" s="1058"/>
      <c r="G419" s="1058"/>
      <c r="H419" s="1058"/>
      <c r="I419" s="1058"/>
      <c r="J419" s="1058"/>
      <c r="K419" s="1058"/>
      <c r="L419" s="1058"/>
      <c r="M419" s="1058"/>
      <c r="N419" s="1058"/>
      <c r="O419" s="1058"/>
      <c r="P419" s="1101"/>
      <c r="Q419" s="1058"/>
      <c r="R419" s="1058"/>
      <c r="S419" s="1058"/>
      <c r="T419" s="1058"/>
      <c r="U419" s="1058"/>
      <c r="V419" s="1058"/>
      <c r="W419" s="1058"/>
      <c r="X419" s="1058"/>
      <c r="Y419" s="1058"/>
      <c r="Z419" s="1058"/>
      <c r="AA419" s="1058"/>
    </row>
    <row r="420" spans="1:27" ht="12.75" customHeight="1">
      <c r="A420" s="1057"/>
      <c r="B420" s="1057"/>
      <c r="C420" s="1057"/>
      <c r="D420" s="1058"/>
      <c r="E420" s="1058"/>
      <c r="F420" s="1058"/>
      <c r="G420" s="1058"/>
      <c r="H420" s="1058"/>
      <c r="I420" s="1058"/>
      <c r="J420" s="1058"/>
      <c r="K420" s="1058"/>
      <c r="L420" s="1058"/>
      <c r="M420" s="1058"/>
      <c r="N420" s="1058"/>
      <c r="O420" s="1058"/>
      <c r="P420" s="1101"/>
      <c r="Q420" s="1058"/>
      <c r="R420" s="1058"/>
      <c r="S420" s="1058"/>
      <c r="T420" s="1058"/>
      <c r="U420" s="1058"/>
      <c r="V420" s="1058"/>
      <c r="W420" s="1058"/>
      <c r="X420" s="1058"/>
      <c r="Y420" s="1058"/>
      <c r="Z420" s="1058"/>
      <c r="AA420" s="1058"/>
    </row>
    <row r="421" spans="1:27" ht="12.75" customHeight="1">
      <c r="A421" s="1057"/>
      <c r="B421" s="1057"/>
      <c r="C421" s="1057"/>
      <c r="D421" s="1058"/>
      <c r="E421" s="1058"/>
      <c r="F421" s="1058"/>
      <c r="G421" s="1058"/>
      <c r="H421" s="1058"/>
      <c r="I421" s="1058"/>
      <c r="J421" s="1058"/>
      <c r="K421" s="1058"/>
      <c r="L421" s="1058"/>
      <c r="M421" s="1058"/>
      <c r="N421" s="1058"/>
      <c r="O421" s="1058"/>
      <c r="P421" s="1101"/>
      <c r="Q421" s="1058"/>
      <c r="R421" s="1058"/>
      <c r="S421" s="1058"/>
      <c r="T421" s="1058"/>
      <c r="U421" s="1058"/>
      <c r="V421" s="1058"/>
      <c r="W421" s="1058"/>
      <c r="X421" s="1058"/>
      <c r="Y421" s="1058"/>
      <c r="Z421" s="1058"/>
      <c r="AA421" s="1058"/>
    </row>
    <row r="422" spans="1:27" ht="12.75" customHeight="1">
      <c r="A422" s="1057"/>
      <c r="B422" s="1057"/>
      <c r="C422" s="1057"/>
      <c r="D422" s="1058"/>
      <c r="E422" s="1058"/>
      <c r="F422" s="1058"/>
      <c r="G422" s="1058"/>
      <c r="H422" s="1058"/>
      <c r="I422" s="1058"/>
      <c r="J422" s="1058"/>
      <c r="K422" s="1058"/>
      <c r="L422" s="1058"/>
      <c r="M422" s="1058"/>
      <c r="N422" s="1058"/>
      <c r="O422" s="1058"/>
      <c r="P422" s="1101"/>
      <c r="Q422" s="1058"/>
      <c r="R422" s="1058"/>
      <c r="S422" s="1058"/>
      <c r="T422" s="1058"/>
      <c r="U422" s="1058"/>
      <c r="V422" s="1058"/>
      <c r="W422" s="1058"/>
      <c r="X422" s="1058"/>
      <c r="Y422" s="1058"/>
      <c r="Z422" s="1058"/>
      <c r="AA422" s="1058"/>
    </row>
    <row r="423" spans="1:27" ht="12.75" customHeight="1">
      <c r="A423" s="1057"/>
      <c r="B423" s="1057"/>
      <c r="C423" s="1057"/>
      <c r="D423" s="1058"/>
      <c r="E423" s="1058"/>
      <c r="F423" s="1058"/>
      <c r="G423" s="1058"/>
      <c r="H423" s="1058"/>
      <c r="I423" s="1058"/>
      <c r="J423" s="1058"/>
      <c r="K423" s="1058"/>
      <c r="L423" s="1058"/>
      <c r="M423" s="1058"/>
      <c r="N423" s="1058"/>
      <c r="O423" s="1058"/>
      <c r="P423" s="1101"/>
      <c r="Q423" s="1058"/>
      <c r="R423" s="1058"/>
      <c r="S423" s="1058"/>
      <c r="T423" s="1058"/>
      <c r="U423" s="1058"/>
      <c r="V423" s="1058"/>
      <c r="W423" s="1058"/>
      <c r="X423" s="1058"/>
      <c r="Y423" s="1058"/>
      <c r="Z423" s="1058"/>
      <c r="AA423" s="1058"/>
    </row>
    <row r="424" spans="1:27" ht="12.75" customHeight="1">
      <c r="A424" s="1057"/>
      <c r="B424" s="1057"/>
      <c r="C424" s="1057"/>
      <c r="D424" s="1058"/>
      <c r="E424" s="1058"/>
      <c r="F424" s="1058"/>
      <c r="G424" s="1058"/>
      <c r="H424" s="1058"/>
      <c r="I424" s="1058"/>
      <c r="J424" s="1058"/>
      <c r="K424" s="1058"/>
      <c r="L424" s="1058"/>
      <c r="M424" s="1058"/>
      <c r="N424" s="1058"/>
      <c r="O424" s="1058"/>
      <c r="P424" s="1101"/>
      <c r="Q424" s="1058"/>
      <c r="R424" s="1058"/>
      <c r="S424" s="1058"/>
      <c r="T424" s="1058"/>
      <c r="U424" s="1058"/>
      <c r="V424" s="1058"/>
      <c r="W424" s="1058"/>
      <c r="X424" s="1058"/>
      <c r="Y424" s="1058"/>
      <c r="Z424" s="1058"/>
      <c r="AA424" s="1058"/>
    </row>
    <row r="425" spans="1:27" ht="12.75" customHeight="1">
      <c r="A425" s="1057"/>
      <c r="B425" s="1057"/>
      <c r="C425" s="1057"/>
      <c r="D425" s="1058"/>
      <c r="E425" s="1058"/>
      <c r="F425" s="1058"/>
      <c r="G425" s="1058"/>
      <c r="H425" s="1058"/>
      <c r="I425" s="1058"/>
      <c r="J425" s="1058"/>
      <c r="K425" s="1058"/>
      <c r="L425" s="1058"/>
      <c r="M425" s="1058"/>
      <c r="N425" s="1058"/>
      <c r="O425" s="1058"/>
      <c r="P425" s="1101"/>
      <c r="Q425" s="1058"/>
      <c r="R425" s="1058"/>
      <c r="S425" s="1058"/>
      <c r="T425" s="1058"/>
      <c r="U425" s="1058"/>
      <c r="V425" s="1058"/>
      <c r="W425" s="1058"/>
      <c r="X425" s="1058"/>
      <c r="Y425" s="1058"/>
      <c r="Z425" s="1058"/>
      <c r="AA425" s="1058"/>
    </row>
    <row r="426" spans="1:27" ht="12.75" customHeight="1">
      <c r="A426" s="1057"/>
      <c r="B426" s="1057"/>
      <c r="C426" s="1057"/>
      <c r="D426" s="1058"/>
      <c r="E426" s="1058"/>
      <c r="F426" s="1058"/>
      <c r="G426" s="1058"/>
      <c r="H426" s="1058"/>
      <c r="I426" s="1058"/>
      <c r="J426" s="1058"/>
      <c r="K426" s="1058"/>
      <c r="L426" s="1058"/>
      <c r="M426" s="1058"/>
      <c r="N426" s="1058"/>
      <c r="O426" s="1058"/>
      <c r="P426" s="1101"/>
      <c r="Q426" s="1058"/>
      <c r="R426" s="1058"/>
      <c r="S426" s="1058"/>
      <c r="T426" s="1058"/>
      <c r="U426" s="1058"/>
      <c r="V426" s="1058"/>
      <c r="W426" s="1058"/>
      <c r="X426" s="1058"/>
      <c r="Y426" s="1058"/>
      <c r="Z426" s="1058"/>
      <c r="AA426" s="1058"/>
    </row>
    <row r="427" spans="1:27" ht="12.75" customHeight="1">
      <c r="A427" s="1057"/>
      <c r="B427" s="1057"/>
      <c r="C427" s="1057"/>
      <c r="D427" s="1058"/>
      <c r="E427" s="1058"/>
      <c r="F427" s="1058"/>
      <c r="G427" s="1058"/>
      <c r="H427" s="1058"/>
      <c r="I427" s="1058"/>
      <c r="J427" s="1058"/>
      <c r="K427" s="1058"/>
      <c r="L427" s="1058"/>
      <c r="M427" s="1058"/>
      <c r="N427" s="1058"/>
      <c r="O427" s="1058"/>
      <c r="P427" s="1101"/>
      <c r="Q427" s="1058"/>
      <c r="R427" s="1058"/>
      <c r="S427" s="1058"/>
      <c r="T427" s="1058"/>
      <c r="U427" s="1058"/>
      <c r="V427" s="1058"/>
      <c r="W427" s="1058"/>
      <c r="X427" s="1058"/>
      <c r="Y427" s="1058"/>
      <c r="Z427" s="1058"/>
      <c r="AA427" s="1058"/>
    </row>
    <row r="428" spans="1:27" ht="12.75" customHeight="1">
      <c r="A428" s="1057"/>
      <c r="B428" s="1057"/>
      <c r="C428" s="1057"/>
      <c r="D428" s="1058"/>
      <c r="E428" s="1058"/>
      <c r="F428" s="1058"/>
      <c r="G428" s="1058"/>
      <c r="H428" s="1058"/>
      <c r="I428" s="1058"/>
      <c r="J428" s="1058"/>
      <c r="K428" s="1058"/>
      <c r="L428" s="1058"/>
      <c r="M428" s="1058"/>
      <c r="N428" s="1058"/>
      <c r="O428" s="1058"/>
      <c r="P428" s="1101"/>
      <c r="Q428" s="1058"/>
      <c r="R428" s="1058"/>
      <c r="S428" s="1058"/>
      <c r="T428" s="1058"/>
      <c r="U428" s="1058"/>
      <c r="V428" s="1058"/>
      <c r="W428" s="1058"/>
      <c r="X428" s="1058"/>
      <c r="Y428" s="1058"/>
      <c r="Z428" s="1058"/>
      <c r="AA428" s="1058"/>
    </row>
    <row r="429" spans="1:27" ht="12.75" customHeight="1">
      <c r="A429" s="1057"/>
      <c r="B429" s="1057"/>
      <c r="C429" s="1057"/>
      <c r="D429" s="1058"/>
      <c r="E429" s="1058"/>
      <c r="F429" s="1058"/>
      <c r="G429" s="1058"/>
      <c r="H429" s="1058"/>
      <c r="I429" s="1058"/>
      <c r="J429" s="1058"/>
      <c r="K429" s="1058"/>
      <c r="L429" s="1058"/>
      <c r="M429" s="1058"/>
      <c r="N429" s="1058"/>
      <c r="O429" s="1058"/>
      <c r="P429" s="1101"/>
      <c r="Q429" s="1058"/>
      <c r="R429" s="1058"/>
      <c r="S429" s="1058"/>
      <c r="T429" s="1058"/>
      <c r="U429" s="1058"/>
      <c r="V429" s="1058"/>
      <c r="W429" s="1058"/>
      <c r="X429" s="1058"/>
      <c r="Y429" s="1058"/>
      <c r="Z429" s="1058"/>
      <c r="AA429" s="1058"/>
    </row>
    <row r="430" spans="1:27" ht="12.75" customHeight="1">
      <c r="A430" s="1057"/>
      <c r="B430" s="1057"/>
      <c r="C430" s="1057"/>
      <c r="D430" s="1058"/>
      <c r="E430" s="1058"/>
      <c r="F430" s="1058"/>
      <c r="G430" s="1058"/>
      <c r="H430" s="1058"/>
      <c r="I430" s="1058"/>
      <c r="J430" s="1058"/>
      <c r="K430" s="1058"/>
      <c r="L430" s="1058"/>
      <c r="M430" s="1058"/>
      <c r="N430" s="1058"/>
      <c r="O430" s="1058"/>
      <c r="P430" s="1101"/>
      <c r="Q430" s="1058"/>
      <c r="R430" s="1058"/>
      <c r="S430" s="1058"/>
      <c r="T430" s="1058"/>
      <c r="U430" s="1058"/>
      <c r="V430" s="1058"/>
      <c r="W430" s="1058"/>
      <c r="X430" s="1058"/>
      <c r="Y430" s="1058"/>
      <c r="Z430" s="1058"/>
      <c r="AA430" s="1058"/>
    </row>
    <row r="431" spans="1:27" ht="12.75" customHeight="1">
      <c r="A431" s="1057"/>
      <c r="B431" s="1057"/>
      <c r="C431" s="1057"/>
      <c r="D431" s="1058"/>
      <c r="E431" s="1058"/>
      <c r="F431" s="1058"/>
      <c r="G431" s="1058"/>
      <c r="H431" s="1058"/>
      <c r="I431" s="1058"/>
      <c r="J431" s="1058"/>
      <c r="K431" s="1058"/>
      <c r="L431" s="1058"/>
      <c r="M431" s="1058"/>
      <c r="N431" s="1058"/>
      <c r="O431" s="1058"/>
      <c r="P431" s="1101"/>
      <c r="Q431" s="1058"/>
      <c r="R431" s="1058"/>
      <c r="S431" s="1058"/>
      <c r="T431" s="1058"/>
      <c r="U431" s="1058"/>
      <c r="V431" s="1058"/>
      <c r="W431" s="1058"/>
      <c r="X431" s="1058"/>
      <c r="Y431" s="1058"/>
      <c r="Z431" s="1058"/>
      <c r="AA431" s="1058"/>
    </row>
    <row r="432" spans="1:27" ht="12.75" customHeight="1">
      <c r="A432" s="1057"/>
      <c r="B432" s="1057"/>
      <c r="C432" s="1057"/>
      <c r="D432" s="1058"/>
      <c r="E432" s="1058"/>
      <c r="F432" s="1058"/>
      <c r="G432" s="1058"/>
      <c r="H432" s="1058"/>
      <c r="I432" s="1058"/>
      <c r="J432" s="1058"/>
      <c r="K432" s="1058"/>
      <c r="L432" s="1058"/>
      <c r="M432" s="1058"/>
      <c r="N432" s="1058"/>
      <c r="O432" s="1058"/>
      <c r="P432" s="1101"/>
      <c r="Q432" s="1058"/>
      <c r="R432" s="1058"/>
      <c r="S432" s="1058"/>
      <c r="T432" s="1058"/>
      <c r="U432" s="1058"/>
      <c r="V432" s="1058"/>
      <c r="W432" s="1058"/>
      <c r="X432" s="1058"/>
      <c r="Y432" s="1058"/>
      <c r="Z432" s="1058"/>
      <c r="AA432" s="1058"/>
    </row>
    <row r="433" spans="1:27" ht="12.75" customHeight="1">
      <c r="A433" s="1057"/>
      <c r="B433" s="1057"/>
      <c r="C433" s="1057"/>
      <c r="D433" s="1058"/>
      <c r="E433" s="1058"/>
      <c r="F433" s="1058"/>
      <c r="G433" s="1058"/>
      <c r="H433" s="1058"/>
      <c r="I433" s="1058"/>
      <c r="J433" s="1058"/>
      <c r="K433" s="1058"/>
      <c r="L433" s="1058"/>
      <c r="M433" s="1058"/>
      <c r="N433" s="1058"/>
      <c r="O433" s="1058"/>
      <c r="P433" s="1101"/>
      <c r="Q433" s="1058"/>
      <c r="R433" s="1058"/>
      <c r="S433" s="1058"/>
      <c r="T433" s="1058"/>
      <c r="U433" s="1058"/>
      <c r="V433" s="1058"/>
      <c r="W433" s="1058"/>
      <c r="X433" s="1058"/>
      <c r="Y433" s="1058"/>
      <c r="Z433" s="1058"/>
      <c r="AA433" s="1058"/>
    </row>
    <row r="434" spans="1:27" ht="12.75" customHeight="1">
      <c r="A434" s="1057"/>
      <c r="B434" s="1057"/>
      <c r="C434" s="1057"/>
      <c r="D434" s="1058"/>
      <c r="E434" s="1058"/>
      <c r="F434" s="1058"/>
      <c r="G434" s="1058"/>
      <c r="H434" s="1058"/>
      <c r="I434" s="1058"/>
      <c r="J434" s="1058"/>
      <c r="K434" s="1058"/>
      <c r="L434" s="1058"/>
      <c r="M434" s="1058"/>
      <c r="N434" s="1058"/>
      <c r="O434" s="1058"/>
      <c r="P434" s="1101"/>
      <c r="Q434" s="1058"/>
      <c r="R434" s="1058"/>
      <c r="S434" s="1058"/>
      <c r="T434" s="1058"/>
      <c r="U434" s="1058"/>
      <c r="V434" s="1058"/>
      <c r="W434" s="1058"/>
      <c r="X434" s="1058"/>
      <c r="Y434" s="1058"/>
      <c r="Z434" s="1058"/>
      <c r="AA434" s="1058"/>
    </row>
    <row r="435" spans="1:27" ht="12.75" customHeight="1">
      <c r="A435" s="1057"/>
      <c r="B435" s="1057"/>
      <c r="C435" s="1057"/>
      <c r="D435" s="1058"/>
      <c r="E435" s="1058"/>
      <c r="F435" s="1058"/>
      <c r="G435" s="1058"/>
      <c r="H435" s="1058"/>
      <c r="I435" s="1058"/>
      <c r="J435" s="1058"/>
      <c r="K435" s="1058"/>
      <c r="L435" s="1058"/>
      <c r="M435" s="1058"/>
      <c r="N435" s="1058"/>
      <c r="O435" s="1058"/>
      <c r="P435" s="1101"/>
      <c r="Q435" s="1058"/>
      <c r="R435" s="1058"/>
      <c r="S435" s="1058"/>
      <c r="T435" s="1058"/>
      <c r="U435" s="1058"/>
      <c r="V435" s="1058"/>
      <c r="W435" s="1058"/>
      <c r="X435" s="1058"/>
      <c r="Y435" s="1058"/>
      <c r="Z435" s="1058"/>
      <c r="AA435" s="1058"/>
    </row>
    <row r="436" spans="1:27" ht="12.75" customHeight="1">
      <c r="A436" s="1057"/>
      <c r="B436" s="1057"/>
      <c r="C436" s="1057"/>
      <c r="D436" s="1058"/>
      <c r="E436" s="1058"/>
      <c r="F436" s="1058"/>
      <c r="G436" s="1058"/>
      <c r="H436" s="1058"/>
      <c r="I436" s="1058"/>
      <c r="J436" s="1058"/>
      <c r="K436" s="1058"/>
      <c r="L436" s="1058"/>
      <c r="M436" s="1058"/>
      <c r="N436" s="1058"/>
      <c r="O436" s="1058"/>
      <c r="P436" s="1101"/>
      <c r="Q436" s="1058"/>
      <c r="R436" s="1058"/>
      <c r="S436" s="1058"/>
      <c r="T436" s="1058"/>
      <c r="U436" s="1058"/>
      <c r="V436" s="1058"/>
      <c r="W436" s="1058"/>
      <c r="X436" s="1058"/>
      <c r="Y436" s="1058"/>
      <c r="Z436" s="1058"/>
      <c r="AA436" s="1058"/>
    </row>
    <row r="437" spans="1:27" ht="12.75" customHeight="1">
      <c r="A437" s="1057"/>
      <c r="B437" s="1057"/>
      <c r="C437" s="1057"/>
      <c r="D437" s="1058"/>
      <c r="E437" s="1058"/>
      <c r="F437" s="1058"/>
      <c r="G437" s="1058"/>
      <c r="H437" s="1058"/>
      <c r="I437" s="1058"/>
      <c r="J437" s="1058"/>
      <c r="K437" s="1058"/>
      <c r="L437" s="1058"/>
      <c r="M437" s="1058"/>
      <c r="N437" s="1058"/>
      <c r="O437" s="1058"/>
      <c r="P437" s="1101"/>
      <c r="Q437" s="1058"/>
      <c r="R437" s="1058"/>
      <c r="S437" s="1058"/>
      <c r="T437" s="1058"/>
      <c r="U437" s="1058"/>
      <c r="V437" s="1058"/>
      <c r="W437" s="1058"/>
      <c r="X437" s="1058"/>
      <c r="Y437" s="1058"/>
      <c r="Z437" s="1058"/>
      <c r="AA437" s="1058"/>
    </row>
    <row r="438" spans="1:27" ht="12.75" customHeight="1">
      <c r="A438" s="1057"/>
      <c r="B438" s="1057"/>
      <c r="C438" s="1057"/>
      <c r="D438" s="1058"/>
      <c r="E438" s="1058"/>
      <c r="F438" s="1058"/>
      <c r="G438" s="1058"/>
      <c r="H438" s="1058"/>
      <c r="I438" s="1058"/>
      <c r="J438" s="1058"/>
      <c r="K438" s="1058"/>
      <c r="L438" s="1058"/>
      <c r="M438" s="1058"/>
      <c r="N438" s="1058"/>
      <c r="O438" s="1058"/>
      <c r="P438" s="1101"/>
      <c r="Q438" s="1058"/>
      <c r="R438" s="1058"/>
      <c r="S438" s="1058"/>
      <c r="T438" s="1058"/>
      <c r="U438" s="1058"/>
      <c r="V438" s="1058"/>
      <c r="W438" s="1058"/>
      <c r="X438" s="1058"/>
      <c r="Y438" s="1058"/>
      <c r="Z438" s="1058"/>
      <c r="AA438" s="1058"/>
    </row>
    <row r="439" spans="1:27" ht="12.75" customHeight="1">
      <c r="A439" s="1057"/>
      <c r="B439" s="1057"/>
      <c r="C439" s="1057"/>
      <c r="D439" s="1058"/>
      <c r="E439" s="1058"/>
      <c r="F439" s="1058"/>
      <c r="G439" s="1058"/>
      <c r="H439" s="1058"/>
      <c r="I439" s="1058"/>
      <c r="J439" s="1058"/>
      <c r="K439" s="1058"/>
      <c r="L439" s="1058"/>
      <c r="M439" s="1058"/>
      <c r="N439" s="1058"/>
      <c r="O439" s="1058"/>
      <c r="P439" s="1101"/>
      <c r="Q439" s="1058"/>
      <c r="R439" s="1058"/>
      <c r="S439" s="1058"/>
      <c r="T439" s="1058"/>
      <c r="U439" s="1058"/>
      <c r="V439" s="1058"/>
      <c r="W439" s="1058"/>
      <c r="X439" s="1058"/>
      <c r="Y439" s="1058"/>
      <c r="Z439" s="1058"/>
      <c r="AA439" s="1058"/>
    </row>
    <row r="440" spans="1:27" ht="12.75" customHeight="1">
      <c r="A440" s="1057"/>
      <c r="B440" s="1057"/>
      <c r="C440" s="1057"/>
      <c r="D440" s="1058"/>
      <c r="E440" s="1058"/>
      <c r="F440" s="1058"/>
      <c r="G440" s="1058"/>
      <c r="H440" s="1058"/>
      <c r="I440" s="1058"/>
      <c r="J440" s="1058"/>
      <c r="K440" s="1058"/>
      <c r="L440" s="1058"/>
      <c r="M440" s="1058"/>
      <c r="N440" s="1058"/>
      <c r="O440" s="1058"/>
      <c r="P440" s="1101"/>
      <c r="Q440" s="1058"/>
      <c r="R440" s="1058"/>
      <c r="S440" s="1058"/>
      <c r="T440" s="1058"/>
      <c r="U440" s="1058"/>
      <c r="V440" s="1058"/>
      <c r="W440" s="1058"/>
      <c r="X440" s="1058"/>
      <c r="Y440" s="1058"/>
      <c r="Z440" s="1058"/>
      <c r="AA440" s="1058"/>
    </row>
    <row r="441" spans="1:27" ht="12.75" customHeight="1">
      <c r="A441" s="1057"/>
      <c r="B441" s="1057"/>
      <c r="C441" s="1057"/>
      <c r="D441" s="1058"/>
      <c r="E441" s="1058"/>
      <c r="F441" s="1058"/>
      <c r="G441" s="1058"/>
      <c r="H441" s="1058"/>
      <c r="I441" s="1058"/>
      <c r="J441" s="1058"/>
      <c r="K441" s="1058"/>
      <c r="L441" s="1058"/>
      <c r="M441" s="1058"/>
      <c r="N441" s="1058"/>
      <c r="O441" s="1058"/>
      <c r="P441" s="1101"/>
      <c r="Q441" s="1058"/>
      <c r="R441" s="1058"/>
      <c r="S441" s="1058"/>
      <c r="T441" s="1058"/>
      <c r="U441" s="1058"/>
      <c r="V441" s="1058"/>
      <c r="W441" s="1058"/>
      <c r="X441" s="1058"/>
      <c r="Y441" s="1058"/>
      <c r="Z441" s="1058"/>
      <c r="AA441" s="1058"/>
    </row>
    <row r="442" spans="1:27" ht="12.75" customHeight="1">
      <c r="A442" s="1057"/>
      <c r="B442" s="1057"/>
      <c r="C442" s="1057"/>
      <c r="D442" s="1058"/>
      <c r="E442" s="1058"/>
      <c r="F442" s="1058"/>
      <c r="G442" s="1058"/>
      <c r="H442" s="1058"/>
      <c r="I442" s="1058"/>
      <c r="J442" s="1058"/>
      <c r="K442" s="1058"/>
      <c r="L442" s="1058"/>
      <c r="M442" s="1058"/>
      <c r="N442" s="1058"/>
      <c r="O442" s="1058"/>
      <c r="P442" s="1101"/>
      <c r="Q442" s="1058"/>
      <c r="R442" s="1058"/>
      <c r="S442" s="1058"/>
      <c r="T442" s="1058"/>
      <c r="U442" s="1058"/>
      <c r="V442" s="1058"/>
      <c r="W442" s="1058"/>
      <c r="X442" s="1058"/>
      <c r="Y442" s="1058"/>
      <c r="Z442" s="1058"/>
      <c r="AA442" s="1058"/>
    </row>
    <row r="443" spans="1:27" ht="12.75" customHeight="1">
      <c r="A443" s="1057"/>
      <c r="B443" s="1057"/>
      <c r="C443" s="1057"/>
      <c r="D443" s="1058"/>
      <c r="E443" s="1058"/>
      <c r="F443" s="1058"/>
      <c r="G443" s="1058"/>
      <c r="H443" s="1058"/>
      <c r="I443" s="1058"/>
      <c r="J443" s="1058"/>
      <c r="K443" s="1058"/>
      <c r="L443" s="1058"/>
      <c r="M443" s="1058"/>
      <c r="N443" s="1058"/>
      <c r="O443" s="1058"/>
      <c r="P443" s="1101"/>
      <c r="Q443" s="1058"/>
      <c r="R443" s="1058"/>
      <c r="S443" s="1058"/>
      <c r="T443" s="1058"/>
      <c r="U443" s="1058"/>
      <c r="V443" s="1058"/>
      <c r="W443" s="1058"/>
      <c r="X443" s="1058"/>
      <c r="Y443" s="1058"/>
      <c r="Z443" s="1058"/>
      <c r="AA443" s="1058"/>
    </row>
    <row r="444" spans="1:27" ht="12.75" customHeight="1">
      <c r="A444" s="1057"/>
      <c r="B444" s="1057"/>
      <c r="C444" s="1057"/>
      <c r="D444" s="1058"/>
      <c r="E444" s="1058"/>
      <c r="F444" s="1058"/>
      <c r="G444" s="1058"/>
      <c r="H444" s="1058"/>
      <c r="I444" s="1058"/>
      <c r="J444" s="1058"/>
      <c r="K444" s="1058"/>
      <c r="L444" s="1058"/>
      <c r="M444" s="1058"/>
      <c r="N444" s="1058"/>
      <c r="O444" s="1058"/>
      <c r="P444" s="1101"/>
      <c r="Q444" s="1058"/>
      <c r="R444" s="1058"/>
      <c r="S444" s="1058"/>
      <c r="T444" s="1058"/>
      <c r="U444" s="1058"/>
      <c r="V444" s="1058"/>
      <c r="W444" s="1058"/>
      <c r="X444" s="1058"/>
      <c r="Y444" s="1058"/>
      <c r="Z444" s="1058"/>
      <c r="AA444" s="1058"/>
    </row>
    <row r="445" spans="1:27" ht="12.75" customHeight="1">
      <c r="A445" s="1057"/>
      <c r="B445" s="1057"/>
      <c r="C445" s="1057"/>
      <c r="D445" s="1058"/>
      <c r="E445" s="1058"/>
      <c r="F445" s="1058"/>
      <c r="G445" s="1058"/>
      <c r="H445" s="1058"/>
      <c r="I445" s="1058"/>
      <c r="J445" s="1058"/>
      <c r="K445" s="1058"/>
      <c r="L445" s="1058"/>
      <c r="M445" s="1058"/>
      <c r="N445" s="1058"/>
      <c r="O445" s="1058"/>
      <c r="P445" s="1101"/>
      <c r="Q445" s="1058"/>
      <c r="R445" s="1058"/>
      <c r="S445" s="1058"/>
      <c r="T445" s="1058"/>
      <c r="U445" s="1058"/>
      <c r="V445" s="1058"/>
      <c r="W445" s="1058"/>
      <c r="X445" s="1058"/>
      <c r="Y445" s="1058"/>
      <c r="Z445" s="1058"/>
      <c r="AA445" s="1058"/>
    </row>
    <row r="446" spans="1:27" ht="12.75" customHeight="1">
      <c r="A446" s="1057"/>
      <c r="B446" s="1057"/>
      <c r="C446" s="1057"/>
      <c r="D446" s="1058"/>
      <c r="E446" s="1058"/>
      <c r="F446" s="1058"/>
      <c r="G446" s="1058"/>
      <c r="H446" s="1058"/>
      <c r="I446" s="1058"/>
      <c r="J446" s="1058"/>
      <c r="K446" s="1058"/>
      <c r="L446" s="1058"/>
      <c r="M446" s="1058"/>
      <c r="N446" s="1058"/>
      <c r="O446" s="1058"/>
      <c r="P446" s="1101"/>
      <c r="Q446" s="1058"/>
      <c r="R446" s="1058"/>
      <c r="S446" s="1058"/>
      <c r="T446" s="1058"/>
      <c r="U446" s="1058"/>
      <c r="V446" s="1058"/>
      <c r="W446" s="1058"/>
      <c r="X446" s="1058"/>
      <c r="Y446" s="1058"/>
      <c r="Z446" s="1058"/>
      <c r="AA446" s="1058"/>
    </row>
    <row r="447" spans="1:27" ht="12.75" customHeight="1">
      <c r="A447" s="1057"/>
      <c r="B447" s="1057"/>
      <c r="C447" s="1057"/>
      <c r="D447" s="1058"/>
      <c r="E447" s="1058"/>
      <c r="F447" s="1058"/>
      <c r="G447" s="1058"/>
      <c r="H447" s="1058"/>
      <c r="I447" s="1058"/>
      <c r="J447" s="1058"/>
      <c r="K447" s="1058"/>
      <c r="L447" s="1058"/>
      <c r="M447" s="1058"/>
      <c r="N447" s="1058"/>
      <c r="O447" s="1058"/>
      <c r="P447" s="1101"/>
      <c r="Q447" s="1058"/>
      <c r="R447" s="1058"/>
      <c r="S447" s="1058"/>
      <c r="T447" s="1058"/>
      <c r="U447" s="1058"/>
      <c r="V447" s="1058"/>
      <c r="W447" s="1058"/>
      <c r="X447" s="1058"/>
      <c r="Y447" s="1058"/>
      <c r="Z447" s="1058"/>
      <c r="AA447" s="1058"/>
    </row>
    <row r="448" spans="1:27" ht="12.75" customHeight="1">
      <c r="A448" s="1057"/>
      <c r="B448" s="1057"/>
      <c r="C448" s="1057"/>
      <c r="D448" s="1058"/>
      <c r="E448" s="1058"/>
      <c r="F448" s="1058"/>
      <c r="G448" s="1058"/>
      <c r="H448" s="1058"/>
      <c r="I448" s="1058"/>
      <c r="J448" s="1058"/>
      <c r="K448" s="1058"/>
      <c r="L448" s="1058"/>
      <c r="M448" s="1058"/>
      <c r="N448" s="1058"/>
      <c r="O448" s="1058"/>
      <c r="P448" s="1101"/>
      <c r="Q448" s="1058"/>
      <c r="R448" s="1058"/>
      <c r="S448" s="1058"/>
      <c r="T448" s="1058"/>
      <c r="U448" s="1058"/>
      <c r="V448" s="1058"/>
      <c r="W448" s="1058"/>
      <c r="X448" s="1058"/>
      <c r="Y448" s="1058"/>
      <c r="Z448" s="1058"/>
      <c r="AA448" s="1058"/>
    </row>
    <row r="449" spans="1:27" ht="12.75" customHeight="1">
      <c r="A449" s="1057"/>
      <c r="B449" s="1057"/>
      <c r="C449" s="1057"/>
      <c r="D449" s="1058"/>
      <c r="E449" s="1058"/>
      <c r="F449" s="1058"/>
      <c r="G449" s="1058"/>
      <c r="H449" s="1058"/>
      <c r="I449" s="1058"/>
      <c r="J449" s="1058"/>
      <c r="K449" s="1058"/>
      <c r="L449" s="1058"/>
      <c r="M449" s="1058"/>
      <c r="N449" s="1058"/>
      <c r="O449" s="1058"/>
      <c r="P449" s="1101"/>
      <c r="Q449" s="1058"/>
      <c r="R449" s="1058"/>
      <c r="S449" s="1058"/>
      <c r="T449" s="1058"/>
      <c r="U449" s="1058"/>
      <c r="V449" s="1058"/>
      <c r="W449" s="1058"/>
      <c r="X449" s="1058"/>
      <c r="Y449" s="1058"/>
      <c r="Z449" s="1058"/>
      <c r="AA449" s="1058"/>
    </row>
    <row r="450" spans="1:27" ht="12.75" customHeight="1">
      <c r="A450" s="1057"/>
      <c r="B450" s="1057"/>
      <c r="C450" s="1057"/>
      <c r="D450" s="1058"/>
      <c r="E450" s="1058"/>
      <c r="F450" s="1058"/>
      <c r="G450" s="1058"/>
      <c r="H450" s="1058"/>
      <c r="I450" s="1058"/>
      <c r="J450" s="1058"/>
      <c r="K450" s="1058"/>
      <c r="L450" s="1058"/>
      <c r="M450" s="1058"/>
      <c r="N450" s="1058"/>
      <c r="O450" s="1058"/>
      <c r="P450" s="1101"/>
      <c r="Q450" s="1058"/>
      <c r="R450" s="1058"/>
      <c r="S450" s="1058"/>
      <c r="T450" s="1058"/>
      <c r="U450" s="1058"/>
      <c r="V450" s="1058"/>
      <c r="W450" s="1058"/>
      <c r="X450" s="1058"/>
      <c r="Y450" s="1058"/>
      <c r="Z450" s="1058"/>
      <c r="AA450" s="1058"/>
    </row>
    <row r="451" spans="1:27" ht="12.75" customHeight="1">
      <c r="A451" s="1057"/>
      <c r="B451" s="1057"/>
      <c r="C451" s="1057"/>
      <c r="D451" s="1058"/>
      <c r="E451" s="1058"/>
      <c r="F451" s="1058"/>
      <c r="G451" s="1058"/>
      <c r="H451" s="1058"/>
      <c r="I451" s="1058"/>
      <c r="J451" s="1058"/>
      <c r="K451" s="1058"/>
      <c r="L451" s="1058"/>
      <c r="M451" s="1058"/>
      <c r="N451" s="1058"/>
      <c r="O451" s="1058"/>
      <c r="P451" s="1101"/>
      <c r="Q451" s="1058"/>
      <c r="R451" s="1058"/>
      <c r="S451" s="1058"/>
      <c r="T451" s="1058"/>
      <c r="U451" s="1058"/>
      <c r="V451" s="1058"/>
      <c r="W451" s="1058"/>
      <c r="X451" s="1058"/>
      <c r="Y451" s="1058"/>
      <c r="Z451" s="1058"/>
      <c r="AA451" s="1058"/>
    </row>
    <row r="452" spans="1:27" ht="12.75" customHeight="1">
      <c r="A452" s="1057"/>
      <c r="B452" s="1057"/>
      <c r="C452" s="1057"/>
      <c r="D452" s="1058"/>
      <c r="E452" s="1058"/>
      <c r="F452" s="1058"/>
      <c r="G452" s="1058"/>
      <c r="H452" s="1058"/>
      <c r="I452" s="1058"/>
      <c r="J452" s="1058"/>
      <c r="K452" s="1058"/>
      <c r="L452" s="1058"/>
      <c r="M452" s="1058"/>
      <c r="N452" s="1058"/>
      <c r="O452" s="1058"/>
      <c r="P452" s="1101"/>
      <c r="Q452" s="1058"/>
      <c r="R452" s="1058"/>
      <c r="S452" s="1058"/>
      <c r="T452" s="1058"/>
      <c r="U452" s="1058"/>
      <c r="V452" s="1058"/>
      <c r="W452" s="1058"/>
      <c r="X452" s="1058"/>
      <c r="Y452" s="1058"/>
      <c r="Z452" s="1058"/>
      <c r="AA452" s="1058"/>
    </row>
    <row r="453" spans="1:27" ht="12.75" customHeight="1">
      <c r="A453" s="1057"/>
      <c r="B453" s="1057"/>
      <c r="C453" s="1057"/>
      <c r="D453" s="1058"/>
      <c r="E453" s="1058"/>
      <c r="F453" s="1058"/>
      <c r="G453" s="1058"/>
      <c r="H453" s="1058"/>
      <c r="I453" s="1058"/>
      <c r="J453" s="1058"/>
      <c r="K453" s="1058"/>
      <c r="L453" s="1058"/>
      <c r="M453" s="1058"/>
      <c r="N453" s="1058"/>
      <c r="O453" s="1058"/>
      <c r="P453" s="1101"/>
      <c r="Q453" s="1058"/>
      <c r="R453" s="1058"/>
      <c r="S453" s="1058"/>
      <c r="T453" s="1058"/>
      <c r="U453" s="1058"/>
      <c r="V453" s="1058"/>
      <c r="W453" s="1058"/>
      <c r="X453" s="1058"/>
      <c r="Y453" s="1058"/>
      <c r="Z453" s="1058"/>
      <c r="AA453" s="1058"/>
    </row>
    <row r="454" spans="1:27" ht="12.75" customHeight="1">
      <c r="A454" s="1057"/>
      <c r="B454" s="1057"/>
      <c r="C454" s="1057"/>
      <c r="D454" s="1058"/>
      <c r="E454" s="1058"/>
      <c r="F454" s="1058"/>
      <c r="G454" s="1058"/>
      <c r="H454" s="1058"/>
      <c r="I454" s="1058"/>
      <c r="J454" s="1058"/>
      <c r="K454" s="1058"/>
      <c r="L454" s="1058"/>
      <c r="M454" s="1058"/>
      <c r="N454" s="1058"/>
      <c r="O454" s="1058"/>
      <c r="P454" s="1101"/>
      <c r="Q454" s="1058"/>
      <c r="R454" s="1058"/>
      <c r="S454" s="1058"/>
      <c r="T454" s="1058"/>
      <c r="U454" s="1058"/>
      <c r="V454" s="1058"/>
      <c r="W454" s="1058"/>
      <c r="X454" s="1058"/>
      <c r="Y454" s="1058"/>
      <c r="Z454" s="1058"/>
      <c r="AA454" s="1058"/>
    </row>
    <row r="455" spans="1:27" ht="12.75" customHeight="1">
      <c r="A455" s="1057"/>
      <c r="B455" s="1057"/>
      <c r="C455" s="1057"/>
      <c r="D455" s="1058"/>
      <c r="E455" s="1058"/>
      <c r="F455" s="1058"/>
      <c r="G455" s="1058"/>
      <c r="H455" s="1058"/>
      <c r="I455" s="1058"/>
      <c r="J455" s="1058"/>
      <c r="K455" s="1058"/>
      <c r="L455" s="1058"/>
      <c r="M455" s="1058"/>
      <c r="N455" s="1058"/>
      <c r="O455" s="1058"/>
      <c r="P455" s="1101"/>
      <c r="Q455" s="1058"/>
      <c r="R455" s="1058"/>
      <c r="S455" s="1058"/>
      <c r="T455" s="1058"/>
      <c r="U455" s="1058"/>
      <c r="V455" s="1058"/>
      <c r="W455" s="1058"/>
      <c r="X455" s="1058"/>
      <c r="Y455" s="1058"/>
      <c r="Z455" s="1058"/>
      <c r="AA455" s="1058"/>
    </row>
    <row r="456" spans="1:27" ht="12.75" customHeight="1">
      <c r="A456" s="1057"/>
      <c r="B456" s="1057"/>
      <c r="C456" s="1057"/>
      <c r="D456" s="1058"/>
      <c r="E456" s="1058"/>
      <c r="F456" s="1058"/>
      <c r="G456" s="1058"/>
      <c r="H456" s="1058"/>
      <c r="I456" s="1058"/>
      <c r="J456" s="1058"/>
      <c r="K456" s="1058"/>
      <c r="L456" s="1058"/>
      <c r="M456" s="1058"/>
      <c r="N456" s="1058"/>
      <c r="O456" s="1058"/>
      <c r="P456" s="1101"/>
      <c r="Q456" s="1058"/>
      <c r="R456" s="1058"/>
      <c r="S456" s="1058"/>
      <c r="T456" s="1058"/>
      <c r="U456" s="1058"/>
      <c r="V456" s="1058"/>
      <c r="W456" s="1058"/>
      <c r="X456" s="1058"/>
      <c r="Y456" s="1058"/>
      <c r="Z456" s="1058"/>
      <c r="AA456" s="1058"/>
    </row>
    <row r="457" spans="1:27" ht="12.75" customHeight="1">
      <c r="A457" s="1057"/>
      <c r="B457" s="1057"/>
      <c r="C457" s="1057"/>
      <c r="D457" s="1058"/>
      <c r="E457" s="1058"/>
      <c r="F457" s="1058"/>
      <c r="G457" s="1058"/>
      <c r="H457" s="1058"/>
      <c r="I457" s="1058"/>
      <c r="J457" s="1058"/>
      <c r="K457" s="1058"/>
      <c r="L457" s="1058"/>
      <c r="M457" s="1058"/>
      <c r="N457" s="1058"/>
      <c r="O457" s="1058"/>
      <c r="P457" s="1101"/>
      <c r="Q457" s="1058"/>
      <c r="R457" s="1058"/>
      <c r="S457" s="1058"/>
      <c r="T457" s="1058"/>
      <c r="U457" s="1058"/>
      <c r="V457" s="1058"/>
      <c r="W457" s="1058"/>
      <c r="X457" s="1058"/>
      <c r="Y457" s="1058"/>
      <c r="Z457" s="1058"/>
      <c r="AA457" s="1058"/>
    </row>
    <row r="458" spans="1:27" ht="12.75" customHeight="1">
      <c r="A458" s="1057"/>
      <c r="B458" s="1057"/>
      <c r="C458" s="1057"/>
      <c r="D458" s="1058"/>
      <c r="E458" s="1058"/>
      <c r="F458" s="1058"/>
      <c r="G458" s="1058"/>
      <c r="H458" s="1058"/>
      <c r="I458" s="1058"/>
      <c r="J458" s="1058"/>
      <c r="K458" s="1058"/>
      <c r="L458" s="1058"/>
      <c r="M458" s="1058"/>
      <c r="N458" s="1058"/>
      <c r="O458" s="1058"/>
      <c r="P458" s="1101"/>
      <c r="Q458" s="1058"/>
      <c r="R458" s="1058"/>
      <c r="S458" s="1058"/>
      <c r="T458" s="1058"/>
      <c r="U458" s="1058"/>
      <c r="V458" s="1058"/>
      <c r="W458" s="1058"/>
      <c r="X458" s="1058"/>
      <c r="Y458" s="1058"/>
      <c r="Z458" s="1058"/>
      <c r="AA458" s="1058"/>
    </row>
    <row r="459" spans="1:27" ht="12.75" customHeight="1">
      <c r="A459" s="1057"/>
      <c r="B459" s="1057"/>
      <c r="C459" s="1057"/>
      <c r="D459" s="1058"/>
      <c r="E459" s="1058"/>
      <c r="F459" s="1058"/>
      <c r="G459" s="1058"/>
      <c r="H459" s="1058"/>
      <c r="I459" s="1058"/>
      <c r="J459" s="1058"/>
      <c r="K459" s="1058"/>
      <c r="L459" s="1058"/>
      <c r="M459" s="1058"/>
      <c r="N459" s="1058"/>
      <c r="O459" s="1058"/>
      <c r="P459" s="1101"/>
      <c r="Q459" s="1058"/>
      <c r="R459" s="1058"/>
      <c r="S459" s="1058"/>
      <c r="T459" s="1058"/>
      <c r="U459" s="1058"/>
      <c r="V459" s="1058"/>
      <c r="W459" s="1058"/>
      <c r="X459" s="1058"/>
      <c r="Y459" s="1058"/>
      <c r="Z459" s="1058"/>
      <c r="AA459" s="1058"/>
    </row>
    <row r="460" spans="1:27" ht="12.75" customHeight="1">
      <c r="A460" s="1057"/>
      <c r="B460" s="1057"/>
      <c r="C460" s="1057"/>
      <c r="D460" s="1058"/>
      <c r="E460" s="1058"/>
      <c r="F460" s="1058"/>
      <c r="G460" s="1058"/>
      <c r="H460" s="1058"/>
      <c r="I460" s="1058"/>
      <c r="J460" s="1058"/>
      <c r="K460" s="1058"/>
      <c r="L460" s="1058"/>
      <c r="M460" s="1058"/>
      <c r="N460" s="1058"/>
      <c r="O460" s="1058"/>
      <c r="P460" s="1101"/>
      <c r="Q460" s="1058"/>
      <c r="R460" s="1058"/>
      <c r="S460" s="1058"/>
      <c r="T460" s="1058"/>
      <c r="U460" s="1058"/>
      <c r="V460" s="1058"/>
      <c r="W460" s="1058"/>
      <c r="X460" s="1058"/>
      <c r="Y460" s="1058"/>
      <c r="Z460" s="1058"/>
      <c r="AA460" s="1058"/>
    </row>
    <row r="461" spans="1:27" ht="12.75" customHeight="1">
      <c r="A461" s="1057"/>
      <c r="B461" s="1057"/>
      <c r="C461" s="1057"/>
      <c r="D461" s="1058"/>
      <c r="E461" s="1058"/>
      <c r="F461" s="1058"/>
      <c r="G461" s="1058"/>
      <c r="H461" s="1058"/>
      <c r="I461" s="1058"/>
      <c r="J461" s="1058"/>
      <c r="K461" s="1058"/>
      <c r="L461" s="1058"/>
      <c r="M461" s="1058"/>
      <c r="N461" s="1058"/>
      <c r="O461" s="1058"/>
      <c r="P461" s="1101"/>
      <c r="Q461" s="1058"/>
      <c r="R461" s="1058"/>
      <c r="S461" s="1058"/>
      <c r="T461" s="1058"/>
      <c r="U461" s="1058"/>
      <c r="V461" s="1058"/>
      <c r="W461" s="1058"/>
      <c r="X461" s="1058"/>
      <c r="Y461" s="1058"/>
      <c r="Z461" s="1058"/>
      <c r="AA461" s="1058"/>
    </row>
    <row r="462" spans="1:27" ht="12.75" customHeight="1">
      <c r="A462" s="1057"/>
      <c r="B462" s="1057"/>
      <c r="C462" s="1057"/>
      <c r="D462" s="1058"/>
      <c r="E462" s="1058"/>
      <c r="F462" s="1058"/>
      <c r="G462" s="1058"/>
      <c r="H462" s="1058"/>
      <c r="I462" s="1058"/>
      <c r="J462" s="1058"/>
      <c r="K462" s="1058"/>
      <c r="L462" s="1058"/>
      <c r="M462" s="1058"/>
      <c r="N462" s="1058"/>
      <c r="O462" s="1058"/>
      <c r="P462" s="1101"/>
      <c r="Q462" s="1058"/>
      <c r="R462" s="1058"/>
      <c r="S462" s="1058"/>
      <c r="T462" s="1058"/>
      <c r="U462" s="1058"/>
      <c r="V462" s="1058"/>
      <c r="W462" s="1058"/>
      <c r="X462" s="1058"/>
      <c r="Y462" s="1058"/>
      <c r="Z462" s="1058"/>
      <c r="AA462" s="1058"/>
    </row>
    <row r="463" spans="1:27" ht="12.75" customHeight="1">
      <c r="A463" s="1057"/>
      <c r="B463" s="1057"/>
      <c r="C463" s="1057"/>
      <c r="D463" s="1058"/>
      <c r="E463" s="1058"/>
      <c r="F463" s="1058"/>
      <c r="G463" s="1058"/>
      <c r="H463" s="1058"/>
      <c r="I463" s="1058"/>
      <c r="J463" s="1058"/>
      <c r="K463" s="1058"/>
      <c r="L463" s="1058"/>
      <c r="M463" s="1058"/>
      <c r="N463" s="1058"/>
      <c r="O463" s="1058"/>
      <c r="P463" s="1101"/>
      <c r="Q463" s="1058"/>
      <c r="R463" s="1058"/>
      <c r="S463" s="1058"/>
      <c r="T463" s="1058"/>
      <c r="U463" s="1058"/>
      <c r="V463" s="1058"/>
      <c r="W463" s="1058"/>
      <c r="X463" s="1058"/>
      <c r="Y463" s="1058"/>
      <c r="Z463" s="1058"/>
      <c r="AA463" s="1058"/>
    </row>
    <row r="464" spans="1:27" ht="12.75" customHeight="1">
      <c r="A464" s="1057"/>
      <c r="B464" s="1057"/>
      <c r="C464" s="1057"/>
      <c r="D464" s="1058"/>
      <c r="E464" s="1058"/>
      <c r="F464" s="1058"/>
      <c r="G464" s="1058"/>
      <c r="H464" s="1058"/>
      <c r="I464" s="1058"/>
      <c r="J464" s="1058"/>
      <c r="K464" s="1058"/>
      <c r="L464" s="1058"/>
      <c r="M464" s="1058"/>
      <c r="N464" s="1058"/>
      <c r="O464" s="1058"/>
      <c r="P464" s="1101"/>
      <c r="Q464" s="1058"/>
      <c r="R464" s="1058"/>
      <c r="S464" s="1058"/>
      <c r="T464" s="1058"/>
      <c r="U464" s="1058"/>
      <c r="V464" s="1058"/>
      <c r="W464" s="1058"/>
      <c r="X464" s="1058"/>
      <c r="Y464" s="1058"/>
      <c r="Z464" s="1058"/>
      <c r="AA464" s="1058"/>
    </row>
    <row r="465" spans="1:27" ht="12.75" customHeight="1">
      <c r="A465" s="1057"/>
      <c r="B465" s="1057"/>
      <c r="C465" s="1057"/>
      <c r="D465" s="1058"/>
      <c r="E465" s="1058"/>
      <c r="F465" s="1058"/>
      <c r="G465" s="1058"/>
      <c r="H465" s="1058"/>
      <c r="I465" s="1058"/>
      <c r="J465" s="1058"/>
      <c r="K465" s="1058"/>
      <c r="L465" s="1058"/>
      <c r="M465" s="1058"/>
      <c r="N465" s="1058"/>
      <c r="O465" s="1058"/>
      <c r="P465" s="1101"/>
      <c r="Q465" s="1058"/>
      <c r="R465" s="1058"/>
      <c r="S465" s="1058"/>
      <c r="T465" s="1058"/>
      <c r="U465" s="1058"/>
      <c r="V465" s="1058"/>
      <c r="W465" s="1058"/>
      <c r="X465" s="1058"/>
      <c r="Y465" s="1058"/>
      <c r="Z465" s="1058"/>
      <c r="AA465" s="1058"/>
    </row>
    <row r="466" spans="1:27" ht="12.75" customHeight="1">
      <c r="A466" s="1057"/>
      <c r="B466" s="1057"/>
      <c r="C466" s="1057"/>
      <c r="D466" s="1058"/>
      <c r="E466" s="1058"/>
      <c r="F466" s="1058"/>
      <c r="G466" s="1058"/>
      <c r="H466" s="1058"/>
      <c r="I466" s="1058"/>
      <c r="J466" s="1058"/>
      <c r="K466" s="1058"/>
      <c r="L466" s="1058"/>
      <c r="M466" s="1058"/>
      <c r="N466" s="1058"/>
      <c r="O466" s="1058"/>
      <c r="P466" s="1101"/>
      <c r="Q466" s="1058"/>
      <c r="R466" s="1058"/>
      <c r="S466" s="1058"/>
      <c r="T466" s="1058"/>
      <c r="U466" s="1058"/>
      <c r="V466" s="1058"/>
      <c r="W466" s="1058"/>
      <c r="X466" s="1058"/>
      <c r="Y466" s="1058"/>
      <c r="Z466" s="1058"/>
      <c r="AA466" s="1058"/>
    </row>
    <row r="467" spans="1:27" ht="12.75" customHeight="1">
      <c r="A467" s="1057"/>
      <c r="B467" s="1057"/>
      <c r="C467" s="1057"/>
      <c r="D467" s="1058"/>
      <c r="E467" s="1058"/>
      <c r="F467" s="1058"/>
      <c r="G467" s="1058"/>
      <c r="H467" s="1058"/>
      <c r="I467" s="1058"/>
      <c r="J467" s="1058"/>
      <c r="K467" s="1058"/>
      <c r="L467" s="1058"/>
      <c r="M467" s="1058"/>
      <c r="N467" s="1058"/>
      <c r="O467" s="1058"/>
      <c r="P467" s="1101"/>
      <c r="Q467" s="1058"/>
      <c r="R467" s="1058"/>
      <c r="S467" s="1058"/>
      <c r="T467" s="1058"/>
      <c r="U467" s="1058"/>
      <c r="V467" s="1058"/>
      <c r="W467" s="1058"/>
      <c r="X467" s="1058"/>
      <c r="Y467" s="1058"/>
      <c r="Z467" s="1058"/>
      <c r="AA467" s="1058"/>
    </row>
    <row r="468" spans="1:27" ht="12.75" customHeight="1">
      <c r="A468" s="1057"/>
      <c r="B468" s="1057"/>
      <c r="C468" s="1057"/>
      <c r="D468" s="1058"/>
      <c r="E468" s="1058"/>
      <c r="F468" s="1058"/>
      <c r="G468" s="1058"/>
      <c r="H468" s="1058"/>
      <c r="I468" s="1058"/>
      <c r="J468" s="1058"/>
      <c r="K468" s="1058"/>
      <c r="L468" s="1058"/>
      <c r="M468" s="1058"/>
      <c r="N468" s="1058"/>
      <c r="O468" s="1058"/>
      <c r="P468" s="1101"/>
      <c r="Q468" s="1058"/>
      <c r="R468" s="1058"/>
      <c r="S468" s="1058"/>
      <c r="T468" s="1058"/>
      <c r="U468" s="1058"/>
      <c r="V468" s="1058"/>
      <c r="W468" s="1058"/>
      <c r="X468" s="1058"/>
      <c r="Y468" s="1058"/>
      <c r="Z468" s="1058"/>
      <c r="AA468" s="1058"/>
    </row>
    <row r="469" spans="1:27" ht="12.75" customHeight="1">
      <c r="A469" s="1057"/>
      <c r="B469" s="1057"/>
      <c r="C469" s="1057"/>
      <c r="D469" s="1058"/>
      <c r="E469" s="1058"/>
      <c r="F469" s="1058"/>
      <c r="G469" s="1058"/>
      <c r="H469" s="1058"/>
      <c r="I469" s="1058"/>
      <c r="J469" s="1058"/>
      <c r="K469" s="1058"/>
      <c r="L469" s="1058"/>
      <c r="M469" s="1058"/>
      <c r="N469" s="1058"/>
      <c r="O469" s="1058"/>
      <c r="P469" s="1101"/>
      <c r="Q469" s="1058"/>
      <c r="R469" s="1058"/>
      <c r="S469" s="1058"/>
      <c r="T469" s="1058"/>
      <c r="U469" s="1058"/>
      <c r="V469" s="1058"/>
      <c r="W469" s="1058"/>
      <c r="X469" s="1058"/>
      <c r="Y469" s="1058"/>
      <c r="Z469" s="1058"/>
      <c r="AA469" s="1058"/>
    </row>
    <row r="470" spans="1:27" ht="12.75" customHeight="1">
      <c r="A470" s="1057"/>
      <c r="B470" s="1057"/>
      <c r="C470" s="1057"/>
      <c r="D470" s="1058"/>
      <c r="E470" s="1058"/>
      <c r="F470" s="1058"/>
      <c r="G470" s="1058"/>
      <c r="H470" s="1058"/>
      <c r="I470" s="1058"/>
      <c r="J470" s="1058"/>
      <c r="K470" s="1058"/>
      <c r="L470" s="1058"/>
      <c r="M470" s="1058"/>
      <c r="N470" s="1058"/>
      <c r="O470" s="1058"/>
      <c r="P470" s="1101"/>
      <c r="Q470" s="1058"/>
      <c r="R470" s="1058"/>
      <c r="S470" s="1058"/>
      <c r="T470" s="1058"/>
      <c r="U470" s="1058"/>
      <c r="V470" s="1058"/>
      <c r="W470" s="1058"/>
      <c r="X470" s="1058"/>
      <c r="Y470" s="1058"/>
      <c r="Z470" s="1058"/>
      <c r="AA470" s="1058"/>
    </row>
    <row r="471" spans="1:27" ht="12.75" customHeight="1">
      <c r="A471" s="1057"/>
      <c r="B471" s="1057"/>
      <c r="C471" s="1057"/>
      <c r="D471" s="1058"/>
      <c r="E471" s="1058"/>
      <c r="F471" s="1058"/>
      <c r="G471" s="1058"/>
      <c r="H471" s="1058"/>
      <c r="I471" s="1058"/>
      <c r="J471" s="1058"/>
      <c r="K471" s="1058"/>
      <c r="L471" s="1058"/>
      <c r="M471" s="1058"/>
      <c r="N471" s="1058"/>
      <c r="O471" s="1058"/>
      <c r="P471" s="1101"/>
      <c r="Q471" s="1058"/>
      <c r="R471" s="1058"/>
      <c r="S471" s="1058"/>
      <c r="T471" s="1058"/>
      <c r="U471" s="1058"/>
      <c r="V471" s="1058"/>
      <c r="W471" s="1058"/>
      <c r="X471" s="1058"/>
      <c r="Y471" s="1058"/>
      <c r="Z471" s="1058"/>
      <c r="AA471" s="1058"/>
    </row>
    <row r="472" spans="1:27" ht="12.75" customHeight="1">
      <c r="A472" s="1057"/>
      <c r="B472" s="1057"/>
      <c r="C472" s="1057"/>
      <c r="D472" s="1058"/>
      <c r="E472" s="1058"/>
      <c r="F472" s="1058"/>
      <c r="G472" s="1058"/>
      <c r="H472" s="1058"/>
      <c r="I472" s="1058"/>
      <c r="J472" s="1058"/>
      <c r="K472" s="1058"/>
      <c r="L472" s="1058"/>
      <c r="M472" s="1058"/>
      <c r="N472" s="1058"/>
      <c r="O472" s="1058"/>
      <c r="P472" s="1101"/>
      <c r="Q472" s="1058"/>
      <c r="R472" s="1058"/>
      <c r="S472" s="1058"/>
      <c r="T472" s="1058"/>
      <c r="U472" s="1058"/>
      <c r="V472" s="1058"/>
      <c r="W472" s="1058"/>
      <c r="X472" s="1058"/>
      <c r="Y472" s="1058"/>
      <c r="Z472" s="1058"/>
      <c r="AA472" s="1058"/>
    </row>
    <row r="473" spans="1:27" ht="12.75" customHeight="1">
      <c r="A473" s="1057"/>
      <c r="B473" s="1057"/>
      <c r="C473" s="1057"/>
      <c r="D473" s="1058"/>
      <c r="E473" s="1058"/>
      <c r="F473" s="1058"/>
      <c r="G473" s="1058"/>
      <c r="H473" s="1058"/>
      <c r="I473" s="1058"/>
      <c r="J473" s="1058"/>
      <c r="K473" s="1058"/>
      <c r="L473" s="1058"/>
      <c r="M473" s="1058"/>
      <c r="N473" s="1058"/>
      <c r="O473" s="1058"/>
      <c r="P473" s="1101"/>
      <c r="Q473" s="1058"/>
      <c r="R473" s="1058"/>
      <c r="S473" s="1058"/>
      <c r="T473" s="1058"/>
      <c r="U473" s="1058"/>
      <c r="V473" s="1058"/>
      <c r="W473" s="1058"/>
      <c r="X473" s="1058"/>
      <c r="Y473" s="1058"/>
      <c r="Z473" s="1058"/>
      <c r="AA473" s="1058"/>
    </row>
    <row r="474" spans="1:27" ht="12.75" customHeight="1">
      <c r="A474" s="1057"/>
      <c r="B474" s="1057"/>
      <c r="C474" s="1057"/>
      <c r="D474" s="1058"/>
      <c r="E474" s="1058"/>
      <c r="F474" s="1058"/>
      <c r="G474" s="1058"/>
      <c r="H474" s="1058"/>
      <c r="I474" s="1058"/>
      <c r="J474" s="1058"/>
      <c r="K474" s="1058"/>
      <c r="L474" s="1058"/>
      <c r="M474" s="1058"/>
      <c r="N474" s="1058"/>
      <c r="O474" s="1058"/>
      <c r="P474" s="1101"/>
      <c r="Q474" s="1058"/>
      <c r="R474" s="1058"/>
      <c r="S474" s="1058"/>
      <c r="T474" s="1058"/>
      <c r="U474" s="1058"/>
      <c r="V474" s="1058"/>
      <c r="W474" s="1058"/>
      <c r="X474" s="1058"/>
      <c r="Y474" s="1058"/>
      <c r="Z474" s="1058"/>
      <c r="AA474" s="1058"/>
    </row>
    <row r="475" spans="1:27" ht="12.75" customHeight="1">
      <c r="A475" s="1057"/>
      <c r="B475" s="1057"/>
      <c r="C475" s="1057"/>
      <c r="D475" s="1058"/>
      <c r="E475" s="1058"/>
      <c r="F475" s="1058"/>
      <c r="G475" s="1058"/>
      <c r="H475" s="1058"/>
      <c r="I475" s="1058"/>
      <c r="J475" s="1058"/>
      <c r="K475" s="1058"/>
      <c r="L475" s="1058"/>
      <c r="M475" s="1058"/>
      <c r="N475" s="1058"/>
      <c r="O475" s="1058"/>
      <c r="P475" s="1101"/>
      <c r="Q475" s="1058"/>
      <c r="R475" s="1058"/>
      <c r="S475" s="1058"/>
      <c r="T475" s="1058"/>
      <c r="U475" s="1058"/>
      <c r="V475" s="1058"/>
      <c r="W475" s="1058"/>
      <c r="X475" s="1058"/>
      <c r="Y475" s="1058"/>
      <c r="Z475" s="1058"/>
      <c r="AA475" s="1058"/>
    </row>
    <row r="476" spans="1:27" ht="12.75" customHeight="1">
      <c r="A476" s="1057"/>
      <c r="B476" s="1057"/>
      <c r="C476" s="1057"/>
      <c r="D476" s="1058"/>
      <c r="E476" s="1058"/>
      <c r="F476" s="1058"/>
      <c r="G476" s="1058"/>
      <c r="H476" s="1058"/>
      <c r="I476" s="1058"/>
      <c r="J476" s="1058"/>
      <c r="K476" s="1058"/>
      <c r="L476" s="1058"/>
      <c r="M476" s="1058"/>
      <c r="N476" s="1058"/>
      <c r="O476" s="1058"/>
      <c r="P476" s="1101"/>
      <c r="Q476" s="1058"/>
      <c r="R476" s="1058"/>
      <c r="S476" s="1058"/>
      <c r="T476" s="1058"/>
      <c r="U476" s="1058"/>
      <c r="V476" s="1058"/>
      <c r="W476" s="1058"/>
      <c r="X476" s="1058"/>
      <c r="Y476" s="1058"/>
      <c r="Z476" s="1058"/>
      <c r="AA476" s="1058"/>
    </row>
    <row r="477" spans="1:27" ht="12.75" customHeight="1">
      <c r="A477" s="1057"/>
      <c r="B477" s="1057"/>
      <c r="C477" s="1057"/>
      <c r="D477" s="1058"/>
      <c r="E477" s="1058"/>
      <c r="F477" s="1058"/>
      <c r="G477" s="1058"/>
      <c r="H477" s="1058"/>
      <c r="I477" s="1058"/>
      <c r="J477" s="1058"/>
      <c r="K477" s="1058"/>
      <c r="L477" s="1058"/>
      <c r="M477" s="1058"/>
      <c r="N477" s="1058"/>
      <c r="O477" s="1058"/>
      <c r="P477" s="1101"/>
      <c r="Q477" s="1058"/>
      <c r="R477" s="1058"/>
      <c r="S477" s="1058"/>
      <c r="T477" s="1058"/>
      <c r="U477" s="1058"/>
      <c r="V477" s="1058"/>
      <c r="W477" s="1058"/>
      <c r="X477" s="1058"/>
      <c r="Y477" s="1058"/>
      <c r="Z477" s="1058"/>
      <c r="AA477" s="1058"/>
    </row>
    <row r="478" spans="1:27" ht="12.75" customHeight="1">
      <c r="A478" s="1057"/>
      <c r="B478" s="1057"/>
      <c r="C478" s="1057"/>
      <c r="D478" s="1058"/>
      <c r="E478" s="1058"/>
      <c r="F478" s="1058"/>
      <c r="G478" s="1058"/>
      <c r="H478" s="1058"/>
      <c r="I478" s="1058"/>
      <c r="J478" s="1058"/>
      <c r="K478" s="1058"/>
      <c r="L478" s="1058"/>
      <c r="M478" s="1058"/>
      <c r="N478" s="1058"/>
      <c r="O478" s="1058"/>
      <c r="P478" s="1101"/>
      <c r="Q478" s="1058"/>
      <c r="R478" s="1058"/>
      <c r="S478" s="1058"/>
      <c r="T478" s="1058"/>
      <c r="U478" s="1058"/>
      <c r="V478" s="1058"/>
      <c r="W478" s="1058"/>
      <c r="X478" s="1058"/>
      <c r="Y478" s="1058"/>
      <c r="Z478" s="1058"/>
      <c r="AA478" s="1058"/>
    </row>
    <row r="479" spans="1:27" ht="12.75" customHeight="1">
      <c r="A479" s="1057"/>
      <c r="B479" s="1057"/>
      <c r="C479" s="1057"/>
      <c r="D479" s="1058"/>
      <c r="E479" s="1058"/>
      <c r="F479" s="1058"/>
      <c r="G479" s="1058"/>
      <c r="H479" s="1058"/>
      <c r="I479" s="1058"/>
      <c r="J479" s="1058"/>
      <c r="K479" s="1058"/>
      <c r="L479" s="1058"/>
      <c r="M479" s="1058"/>
      <c r="N479" s="1058"/>
      <c r="O479" s="1058"/>
      <c r="P479" s="1101"/>
      <c r="Q479" s="1058"/>
      <c r="R479" s="1058"/>
      <c r="S479" s="1058"/>
      <c r="T479" s="1058"/>
      <c r="U479" s="1058"/>
      <c r="V479" s="1058"/>
      <c r="W479" s="1058"/>
      <c r="X479" s="1058"/>
      <c r="Y479" s="1058"/>
      <c r="Z479" s="1058"/>
      <c r="AA479" s="1058"/>
    </row>
    <row r="480" spans="1:27" ht="12.75" customHeight="1">
      <c r="A480" s="1057"/>
      <c r="B480" s="1057"/>
      <c r="C480" s="1057"/>
      <c r="D480" s="1058"/>
      <c r="E480" s="1058"/>
      <c r="F480" s="1058"/>
      <c r="G480" s="1058"/>
      <c r="H480" s="1058"/>
      <c r="I480" s="1058"/>
      <c r="J480" s="1058"/>
      <c r="K480" s="1058"/>
      <c r="L480" s="1058"/>
      <c r="M480" s="1058"/>
      <c r="N480" s="1058"/>
      <c r="O480" s="1058"/>
      <c r="P480" s="1101"/>
      <c r="Q480" s="1058"/>
      <c r="R480" s="1058"/>
      <c r="S480" s="1058"/>
      <c r="T480" s="1058"/>
      <c r="U480" s="1058"/>
      <c r="V480" s="1058"/>
      <c r="W480" s="1058"/>
      <c r="X480" s="1058"/>
      <c r="Y480" s="1058"/>
      <c r="Z480" s="1058"/>
      <c r="AA480" s="1058"/>
    </row>
    <row r="481" spans="1:27" ht="12.75" customHeight="1">
      <c r="A481" s="1057"/>
      <c r="B481" s="1057"/>
      <c r="C481" s="1057"/>
      <c r="D481" s="1058"/>
      <c r="E481" s="1058"/>
      <c r="F481" s="1058"/>
      <c r="G481" s="1058"/>
      <c r="H481" s="1058"/>
      <c r="I481" s="1058"/>
      <c r="J481" s="1058"/>
      <c r="K481" s="1058"/>
      <c r="L481" s="1058"/>
      <c r="M481" s="1058"/>
      <c r="N481" s="1058"/>
      <c r="O481" s="1058"/>
      <c r="P481" s="1101"/>
      <c r="Q481" s="1058"/>
      <c r="R481" s="1058"/>
      <c r="S481" s="1058"/>
      <c r="T481" s="1058"/>
      <c r="U481" s="1058"/>
      <c r="V481" s="1058"/>
      <c r="W481" s="1058"/>
      <c r="X481" s="1058"/>
      <c r="Y481" s="1058"/>
      <c r="Z481" s="1058"/>
      <c r="AA481" s="1058"/>
    </row>
    <row r="482" spans="1:27" ht="12.75" customHeight="1">
      <c r="A482" s="1057"/>
      <c r="B482" s="1057"/>
      <c r="C482" s="1057"/>
      <c r="D482" s="1058"/>
      <c r="E482" s="1058"/>
      <c r="F482" s="1058"/>
      <c r="G482" s="1058"/>
      <c r="H482" s="1058"/>
      <c r="I482" s="1058"/>
      <c r="J482" s="1058"/>
      <c r="K482" s="1058"/>
      <c r="L482" s="1058"/>
      <c r="M482" s="1058"/>
      <c r="N482" s="1058"/>
      <c r="O482" s="1058"/>
      <c r="P482" s="1101"/>
      <c r="Q482" s="1058"/>
      <c r="R482" s="1058"/>
      <c r="S482" s="1058"/>
      <c r="T482" s="1058"/>
      <c r="U482" s="1058"/>
      <c r="V482" s="1058"/>
      <c r="W482" s="1058"/>
      <c r="X482" s="1058"/>
      <c r="Y482" s="1058"/>
      <c r="Z482" s="1058"/>
      <c r="AA482" s="1058"/>
    </row>
    <row r="483" spans="1:27" ht="12.75" customHeight="1">
      <c r="A483" s="1057"/>
      <c r="B483" s="1057"/>
      <c r="C483" s="1057"/>
      <c r="D483" s="1058"/>
      <c r="E483" s="1058"/>
      <c r="F483" s="1058"/>
      <c r="G483" s="1058"/>
      <c r="H483" s="1058"/>
      <c r="I483" s="1058"/>
      <c r="J483" s="1058"/>
      <c r="K483" s="1058"/>
      <c r="L483" s="1058"/>
      <c r="M483" s="1058"/>
      <c r="N483" s="1058"/>
      <c r="O483" s="1058"/>
      <c r="P483" s="1101"/>
      <c r="Q483" s="1058"/>
      <c r="R483" s="1058"/>
      <c r="S483" s="1058"/>
      <c r="T483" s="1058"/>
      <c r="U483" s="1058"/>
      <c r="V483" s="1058"/>
      <c r="W483" s="1058"/>
      <c r="X483" s="1058"/>
      <c r="Y483" s="1058"/>
      <c r="Z483" s="1058"/>
      <c r="AA483" s="1058"/>
    </row>
    <row r="484" spans="1:27" ht="12.75" customHeight="1">
      <c r="A484" s="1057"/>
      <c r="B484" s="1057"/>
      <c r="C484" s="1057"/>
      <c r="D484" s="1058"/>
      <c r="E484" s="1058"/>
      <c r="F484" s="1058"/>
      <c r="G484" s="1058"/>
      <c r="H484" s="1058"/>
      <c r="I484" s="1058"/>
      <c r="J484" s="1058"/>
      <c r="K484" s="1058"/>
      <c r="L484" s="1058"/>
      <c r="M484" s="1058"/>
      <c r="N484" s="1058"/>
      <c r="O484" s="1058"/>
      <c r="P484" s="1101"/>
      <c r="Q484" s="1058"/>
      <c r="R484" s="1058"/>
      <c r="S484" s="1058"/>
      <c r="T484" s="1058"/>
      <c r="U484" s="1058"/>
      <c r="V484" s="1058"/>
      <c r="W484" s="1058"/>
      <c r="X484" s="1058"/>
      <c r="Y484" s="1058"/>
      <c r="Z484" s="1058"/>
      <c r="AA484" s="1058"/>
    </row>
    <row r="485" spans="1:27" ht="12.75" customHeight="1">
      <c r="A485" s="1057"/>
      <c r="B485" s="1057"/>
      <c r="C485" s="1057"/>
      <c r="D485" s="1058"/>
      <c r="E485" s="1058"/>
      <c r="F485" s="1058"/>
      <c r="G485" s="1058"/>
      <c r="H485" s="1058"/>
      <c r="I485" s="1058"/>
      <c r="J485" s="1058"/>
      <c r="K485" s="1058"/>
      <c r="L485" s="1058"/>
      <c r="M485" s="1058"/>
      <c r="N485" s="1058"/>
      <c r="O485" s="1058"/>
      <c r="P485" s="1101"/>
      <c r="Q485" s="1058"/>
      <c r="R485" s="1058"/>
      <c r="S485" s="1058"/>
      <c r="T485" s="1058"/>
      <c r="U485" s="1058"/>
      <c r="V485" s="1058"/>
      <c r="W485" s="1058"/>
      <c r="X485" s="1058"/>
      <c r="Y485" s="1058"/>
      <c r="Z485" s="1058"/>
      <c r="AA485" s="1058"/>
    </row>
    <row r="486" spans="1:27" ht="12.75" customHeight="1">
      <c r="A486" s="1057"/>
      <c r="B486" s="1057"/>
      <c r="C486" s="1057"/>
      <c r="D486" s="1058"/>
      <c r="E486" s="1058"/>
      <c r="F486" s="1058"/>
      <c r="G486" s="1058"/>
      <c r="H486" s="1058"/>
      <c r="I486" s="1058"/>
      <c r="J486" s="1058"/>
      <c r="K486" s="1058"/>
      <c r="L486" s="1058"/>
      <c r="M486" s="1058"/>
      <c r="N486" s="1058"/>
      <c r="O486" s="1058"/>
      <c r="P486" s="1101"/>
      <c r="Q486" s="1058"/>
      <c r="R486" s="1058"/>
      <c r="S486" s="1058"/>
      <c r="T486" s="1058"/>
      <c r="U486" s="1058"/>
      <c r="V486" s="1058"/>
      <c r="W486" s="1058"/>
      <c r="X486" s="1058"/>
      <c r="Y486" s="1058"/>
      <c r="Z486" s="1058"/>
      <c r="AA486" s="1058"/>
    </row>
    <row r="487" spans="1:27" ht="12.75" customHeight="1">
      <c r="A487" s="1057"/>
      <c r="B487" s="1057"/>
      <c r="C487" s="1057"/>
      <c r="D487" s="1058"/>
      <c r="E487" s="1058"/>
      <c r="F487" s="1058"/>
      <c r="G487" s="1058"/>
      <c r="H487" s="1058"/>
      <c r="I487" s="1058"/>
      <c r="J487" s="1058"/>
      <c r="K487" s="1058"/>
      <c r="L487" s="1058"/>
      <c r="M487" s="1058"/>
      <c r="N487" s="1058"/>
      <c r="O487" s="1058"/>
      <c r="P487" s="1101"/>
      <c r="Q487" s="1058"/>
      <c r="R487" s="1058"/>
      <c r="S487" s="1058"/>
      <c r="T487" s="1058"/>
      <c r="U487" s="1058"/>
      <c r="V487" s="1058"/>
      <c r="W487" s="1058"/>
      <c r="X487" s="1058"/>
      <c r="Y487" s="1058"/>
      <c r="Z487" s="1058"/>
      <c r="AA487" s="1058"/>
    </row>
    <row r="488" spans="1:27" ht="12.75" customHeight="1">
      <c r="A488" s="1057"/>
      <c r="B488" s="1057"/>
      <c r="C488" s="1057"/>
      <c r="D488" s="1058"/>
      <c r="E488" s="1058"/>
      <c r="F488" s="1058"/>
      <c r="G488" s="1058"/>
      <c r="H488" s="1058"/>
      <c r="I488" s="1058"/>
      <c r="J488" s="1058"/>
      <c r="K488" s="1058"/>
      <c r="L488" s="1058"/>
      <c r="M488" s="1058"/>
      <c r="N488" s="1058"/>
      <c r="O488" s="1058"/>
      <c r="P488" s="1101"/>
      <c r="Q488" s="1058"/>
      <c r="R488" s="1058"/>
      <c r="S488" s="1058"/>
      <c r="T488" s="1058"/>
      <c r="U488" s="1058"/>
      <c r="V488" s="1058"/>
      <c r="W488" s="1058"/>
      <c r="X488" s="1058"/>
      <c r="Y488" s="1058"/>
      <c r="Z488" s="1058"/>
      <c r="AA488" s="1058"/>
    </row>
    <row r="489" spans="1:27" ht="12.75" customHeight="1">
      <c r="A489" s="1057"/>
      <c r="B489" s="1057"/>
      <c r="C489" s="1057"/>
      <c r="D489" s="1058"/>
      <c r="E489" s="1058"/>
      <c r="F489" s="1058"/>
      <c r="G489" s="1058"/>
      <c r="H489" s="1058"/>
      <c r="I489" s="1058"/>
      <c r="J489" s="1058"/>
      <c r="K489" s="1058"/>
      <c r="L489" s="1058"/>
      <c r="M489" s="1058"/>
      <c r="N489" s="1058"/>
      <c r="O489" s="1058"/>
      <c r="P489" s="1101"/>
      <c r="Q489" s="1058"/>
      <c r="R489" s="1058"/>
      <c r="S489" s="1058"/>
      <c r="T489" s="1058"/>
      <c r="U489" s="1058"/>
      <c r="V489" s="1058"/>
      <c r="W489" s="1058"/>
      <c r="X489" s="1058"/>
      <c r="Y489" s="1058"/>
      <c r="Z489" s="1058"/>
      <c r="AA489" s="1058"/>
    </row>
    <row r="490" spans="1:27" ht="12.75" customHeight="1">
      <c r="A490" s="1057"/>
      <c r="B490" s="1057"/>
      <c r="C490" s="1057"/>
      <c r="D490" s="1058"/>
      <c r="E490" s="1058"/>
      <c r="F490" s="1058"/>
      <c r="G490" s="1058"/>
      <c r="H490" s="1058"/>
      <c r="I490" s="1058"/>
      <c r="J490" s="1058"/>
      <c r="K490" s="1058"/>
      <c r="L490" s="1058"/>
      <c r="M490" s="1058"/>
      <c r="N490" s="1058"/>
      <c r="O490" s="1058"/>
      <c r="P490" s="1101"/>
      <c r="Q490" s="1058"/>
      <c r="R490" s="1058"/>
      <c r="S490" s="1058"/>
      <c r="T490" s="1058"/>
      <c r="U490" s="1058"/>
      <c r="V490" s="1058"/>
      <c r="W490" s="1058"/>
      <c r="X490" s="1058"/>
      <c r="Y490" s="1058"/>
      <c r="Z490" s="1058"/>
      <c r="AA490" s="1058"/>
    </row>
    <row r="491" spans="1:27" ht="12.75" customHeight="1">
      <c r="A491" s="1057"/>
      <c r="B491" s="1057"/>
      <c r="C491" s="1057"/>
      <c r="D491" s="1058"/>
      <c r="E491" s="1058"/>
      <c r="F491" s="1058"/>
      <c r="G491" s="1058"/>
      <c r="H491" s="1058"/>
      <c r="I491" s="1058"/>
      <c r="J491" s="1058"/>
      <c r="K491" s="1058"/>
      <c r="L491" s="1058"/>
      <c r="M491" s="1058"/>
      <c r="N491" s="1058"/>
      <c r="O491" s="1058"/>
      <c r="P491" s="1101"/>
      <c r="Q491" s="1058"/>
      <c r="R491" s="1058"/>
      <c r="S491" s="1058"/>
      <c r="T491" s="1058"/>
      <c r="U491" s="1058"/>
      <c r="V491" s="1058"/>
      <c r="W491" s="1058"/>
      <c r="X491" s="1058"/>
      <c r="Y491" s="1058"/>
      <c r="Z491" s="1058"/>
      <c r="AA491" s="1058"/>
    </row>
    <row r="492" spans="1:27" ht="12.75" customHeight="1">
      <c r="A492" s="1057"/>
      <c r="B492" s="1057"/>
      <c r="C492" s="1057"/>
      <c r="D492" s="1058"/>
      <c r="E492" s="1058"/>
      <c r="F492" s="1058"/>
      <c r="G492" s="1058"/>
      <c r="H492" s="1058"/>
      <c r="I492" s="1058"/>
      <c r="J492" s="1058"/>
      <c r="K492" s="1058"/>
      <c r="L492" s="1058"/>
      <c r="M492" s="1058"/>
      <c r="N492" s="1058"/>
      <c r="O492" s="1058"/>
      <c r="P492" s="1101"/>
      <c r="Q492" s="1058"/>
      <c r="R492" s="1058"/>
      <c r="S492" s="1058"/>
      <c r="T492" s="1058"/>
      <c r="U492" s="1058"/>
      <c r="V492" s="1058"/>
      <c r="W492" s="1058"/>
      <c r="X492" s="1058"/>
      <c r="Y492" s="1058"/>
      <c r="Z492" s="1058"/>
      <c r="AA492" s="1058"/>
    </row>
    <row r="493" spans="1:27" ht="12.75" customHeight="1">
      <c r="A493" s="1057"/>
      <c r="B493" s="1057"/>
      <c r="C493" s="1057"/>
      <c r="D493" s="1058"/>
      <c r="E493" s="1058"/>
      <c r="F493" s="1058"/>
      <c r="G493" s="1058"/>
      <c r="H493" s="1058"/>
      <c r="I493" s="1058"/>
      <c r="J493" s="1058"/>
      <c r="K493" s="1058"/>
      <c r="L493" s="1058"/>
      <c r="M493" s="1058"/>
      <c r="N493" s="1058"/>
      <c r="O493" s="1058"/>
      <c r="P493" s="1101"/>
      <c r="Q493" s="1058"/>
      <c r="R493" s="1058"/>
      <c r="S493" s="1058"/>
      <c r="T493" s="1058"/>
      <c r="U493" s="1058"/>
      <c r="V493" s="1058"/>
      <c r="W493" s="1058"/>
      <c r="X493" s="1058"/>
      <c r="Y493" s="1058"/>
      <c r="Z493" s="1058"/>
      <c r="AA493" s="1058"/>
    </row>
    <row r="494" spans="1:27" ht="12.75" customHeight="1">
      <c r="A494" s="1057"/>
      <c r="B494" s="1057"/>
      <c r="C494" s="1057"/>
      <c r="D494" s="1058"/>
      <c r="E494" s="1058"/>
      <c r="F494" s="1058"/>
      <c r="G494" s="1058"/>
      <c r="H494" s="1058"/>
      <c r="I494" s="1058"/>
      <c r="J494" s="1058"/>
      <c r="K494" s="1058"/>
      <c r="L494" s="1058"/>
      <c r="M494" s="1058"/>
      <c r="N494" s="1058"/>
      <c r="O494" s="1058"/>
      <c r="P494" s="1101"/>
      <c r="Q494" s="1058"/>
      <c r="R494" s="1058"/>
      <c r="S494" s="1058"/>
      <c r="T494" s="1058"/>
      <c r="U494" s="1058"/>
      <c r="V494" s="1058"/>
      <c r="W494" s="1058"/>
      <c r="X494" s="1058"/>
      <c r="Y494" s="1058"/>
      <c r="Z494" s="1058"/>
      <c r="AA494" s="1058"/>
    </row>
    <row r="495" spans="1:27" ht="12.75" customHeight="1">
      <c r="A495" s="1057"/>
      <c r="B495" s="1057"/>
      <c r="C495" s="1057"/>
      <c r="D495" s="1058"/>
      <c r="E495" s="1058"/>
      <c r="F495" s="1058"/>
      <c r="G495" s="1058"/>
      <c r="H495" s="1058"/>
      <c r="I495" s="1058"/>
      <c r="J495" s="1058"/>
      <c r="K495" s="1058"/>
      <c r="L495" s="1058"/>
      <c r="M495" s="1058"/>
      <c r="N495" s="1058"/>
      <c r="O495" s="1058"/>
      <c r="P495" s="1101"/>
      <c r="Q495" s="1058"/>
      <c r="R495" s="1058"/>
      <c r="S495" s="1058"/>
      <c r="T495" s="1058"/>
      <c r="U495" s="1058"/>
      <c r="V495" s="1058"/>
      <c r="W495" s="1058"/>
      <c r="X495" s="1058"/>
      <c r="Y495" s="1058"/>
      <c r="Z495" s="1058"/>
      <c r="AA495" s="1058"/>
    </row>
    <row r="496" spans="1:27" ht="12.75" customHeight="1">
      <c r="A496" s="1057"/>
      <c r="B496" s="1057"/>
      <c r="C496" s="1057"/>
      <c r="D496" s="1058"/>
      <c r="E496" s="1058"/>
      <c r="F496" s="1058"/>
      <c r="G496" s="1058"/>
      <c r="H496" s="1058"/>
      <c r="I496" s="1058"/>
      <c r="J496" s="1058"/>
      <c r="K496" s="1058"/>
      <c r="L496" s="1058"/>
      <c r="M496" s="1058"/>
      <c r="N496" s="1058"/>
      <c r="O496" s="1058"/>
      <c r="P496" s="1101"/>
      <c r="Q496" s="1058"/>
      <c r="R496" s="1058"/>
      <c r="S496" s="1058"/>
      <c r="T496" s="1058"/>
      <c r="U496" s="1058"/>
      <c r="V496" s="1058"/>
      <c r="W496" s="1058"/>
      <c r="X496" s="1058"/>
      <c r="Y496" s="1058"/>
      <c r="Z496" s="1058"/>
      <c r="AA496" s="1058"/>
    </row>
    <row r="497" spans="1:27" ht="12.75" customHeight="1">
      <c r="A497" s="1057"/>
      <c r="B497" s="1057"/>
      <c r="C497" s="1057"/>
      <c r="D497" s="1058"/>
      <c r="E497" s="1058"/>
      <c r="F497" s="1058"/>
      <c r="G497" s="1058"/>
      <c r="H497" s="1058"/>
      <c r="I497" s="1058"/>
      <c r="J497" s="1058"/>
      <c r="K497" s="1058"/>
      <c r="L497" s="1058"/>
      <c r="M497" s="1058"/>
      <c r="N497" s="1058"/>
      <c r="O497" s="1058"/>
      <c r="P497" s="1101"/>
      <c r="Q497" s="1058"/>
      <c r="R497" s="1058"/>
      <c r="S497" s="1058"/>
      <c r="T497" s="1058"/>
      <c r="U497" s="1058"/>
      <c r="V497" s="1058"/>
      <c r="W497" s="1058"/>
      <c r="X497" s="1058"/>
      <c r="Y497" s="1058"/>
      <c r="Z497" s="1058"/>
      <c r="AA497" s="1058"/>
    </row>
    <row r="498" spans="1:27" ht="12.75" customHeight="1">
      <c r="A498" s="1057"/>
      <c r="B498" s="1057"/>
      <c r="C498" s="1057"/>
      <c r="D498" s="1058"/>
      <c r="E498" s="1058"/>
      <c r="F498" s="1058"/>
      <c r="G498" s="1058"/>
      <c r="H498" s="1058"/>
      <c r="I498" s="1058"/>
      <c r="J498" s="1058"/>
      <c r="K498" s="1058"/>
      <c r="L498" s="1058"/>
      <c r="M498" s="1058"/>
      <c r="N498" s="1058"/>
      <c r="O498" s="1058"/>
      <c r="P498" s="1101"/>
      <c r="Q498" s="1058"/>
      <c r="R498" s="1058"/>
      <c r="S498" s="1058"/>
      <c r="T498" s="1058"/>
      <c r="U498" s="1058"/>
      <c r="V498" s="1058"/>
      <c r="W498" s="1058"/>
      <c r="X498" s="1058"/>
      <c r="Y498" s="1058"/>
      <c r="Z498" s="1058"/>
      <c r="AA498" s="1058"/>
    </row>
    <row r="499" spans="1:27" ht="12.75" customHeight="1">
      <c r="A499" s="1057"/>
      <c r="B499" s="1057"/>
      <c r="C499" s="1057"/>
      <c r="D499" s="1058"/>
      <c r="E499" s="1058"/>
      <c r="F499" s="1058"/>
      <c r="G499" s="1058"/>
      <c r="H499" s="1058"/>
      <c r="I499" s="1058"/>
      <c r="J499" s="1058"/>
      <c r="K499" s="1058"/>
      <c r="L499" s="1058"/>
      <c r="M499" s="1058"/>
      <c r="N499" s="1058"/>
      <c r="O499" s="1058"/>
      <c r="P499" s="1101"/>
      <c r="Q499" s="1058"/>
      <c r="R499" s="1058"/>
      <c r="S499" s="1058"/>
      <c r="T499" s="1058"/>
      <c r="U499" s="1058"/>
      <c r="V499" s="1058"/>
      <c r="W499" s="1058"/>
      <c r="X499" s="1058"/>
      <c r="Y499" s="1058"/>
      <c r="Z499" s="1058"/>
      <c r="AA499" s="1058"/>
    </row>
    <row r="500" spans="1:27" ht="12.75" customHeight="1">
      <c r="A500" s="1057"/>
      <c r="B500" s="1057"/>
      <c r="C500" s="1057"/>
      <c r="D500" s="1058"/>
      <c r="E500" s="1058"/>
      <c r="F500" s="1058"/>
      <c r="G500" s="1058"/>
      <c r="H500" s="1058"/>
      <c r="I500" s="1058"/>
      <c r="J500" s="1058"/>
      <c r="K500" s="1058"/>
      <c r="L500" s="1058"/>
      <c r="M500" s="1058"/>
      <c r="N500" s="1058"/>
      <c r="O500" s="1058"/>
      <c r="P500" s="1101"/>
      <c r="Q500" s="1058"/>
      <c r="R500" s="1058"/>
      <c r="S500" s="1058"/>
      <c r="T500" s="1058"/>
      <c r="U500" s="1058"/>
      <c r="V500" s="1058"/>
      <c r="W500" s="1058"/>
      <c r="X500" s="1058"/>
      <c r="Y500" s="1058"/>
      <c r="Z500" s="1058"/>
      <c r="AA500" s="1058"/>
    </row>
    <row r="501" spans="1:27" ht="12.75" customHeight="1">
      <c r="A501" s="1057"/>
      <c r="B501" s="1057"/>
      <c r="C501" s="1057"/>
      <c r="D501" s="1058"/>
      <c r="E501" s="1058"/>
      <c r="F501" s="1058"/>
      <c r="G501" s="1058"/>
      <c r="H501" s="1058"/>
      <c r="I501" s="1058"/>
      <c r="J501" s="1058"/>
      <c r="K501" s="1058"/>
      <c r="L501" s="1058"/>
      <c r="M501" s="1058"/>
      <c r="N501" s="1058"/>
      <c r="O501" s="1058"/>
      <c r="P501" s="1101"/>
      <c r="Q501" s="1058"/>
      <c r="R501" s="1058"/>
      <c r="S501" s="1058"/>
      <c r="T501" s="1058"/>
      <c r="U501" s="1058"/>
      <c r="V501" s="1058"/>
      <c r="W501" s="1058"/>
      <c r="X501" s="1058"/>
      <c r="Y501" s="1058"/>
      <c r="Z501" s="1058"/>
      <c r="AA501" s="1058"/>
    </row>
    <row r="502" spans="1:27" ht="12.75" customHeight="1">
      <c r="A502" s="1057"/>
      <c r="B502" s="1057"/>
      <c r="C502" s="1057"/>
      <c r="D502" s="1058"/>
      <c r="E502" s="1058"/>
      <c r="F502" s="1058"/>
      <c r="G502" s="1058"/>
      <c r="H502" s="1058"/>
      <c r="I502" s="1058"/>
      <c r="J502" s="1058"/>
      <c r="K502" s="1058"/>
      <c r="L502" s="1058"/>
      <c r="M502" s="1058"/>
      <c r="N502" s="1058"/>
      <c r="O502" s="1058"/>
      <c r="P502" s="1101"/>
      <c r="Q502" s="1058"/>
      <c r="R502" s="1058"/>
      <c r="S502" s="1058"/>
      <c r="T502" s="1058"/>
      <c r="U502" s="1058"/>
      <c r="V502" s="1058"/>
      <c r="W502" s="1058"/>
      <c r="X502" s="1058"/>
      <c r="Y502" s="1058"/>
      <c r="Z502" s="1058"/>
      <c r="AA502" s="1058"/>
    </row>
    <row r="503" spans="1:27" ht="12.75" customHeight="1">
      <c r="A503" s="1057"/>
      <c r="B503" s="1057"/>
      <c r="C503" s="1057"/>
      <c r="D503" s="1058"/>
      <c r="E503" s="1058"/>
      <c r="F503" s="1058"/>
      <c r="G503" s="1058"/>
      <c r="H503" s="1058"/>
      <c r="I503" s="1058"/>
      <c r="J503" s="1058"/>
      <c r="K503" s="1058"/>
      <c r="L503" s="1058"/>
      <c r="M503" s="1058"/>
      <c r="N503" s="1058"/>
      <c r="O503" s="1058"/>
      <c r="P503" s="1101"/>
      <c r="Q503" s="1058"/>
      <c r="R503" s="1058"/>
      <c r="S503" s="1058"/>
      <c r="T503" s="1058"/>
      <c r="U503" s="1058"/>
      <c r="V503" s="1058"/>
      <c r="W503" s="1058"/>
      <c r="X503" s="1058"/>
      <c r="Y503" s="1058"/>
      <c r="Z503" s="1058"/>
      <c r="AA503" s="1058"/>
    </row>
    <row r="504" spans="1:27" ht="12.75" customHeight="1">
      <c r="A504" s="1057"/>
      <c r="B504" s="1057"/>
      <c r="C504" s="1057"/>
      <c r="D504" s="1058"/>
      <c r="E504" s="1058"/>
      <c r="F504" s="1058"/>
      <c r="G504" s="1058"/>
      <c r="H504" s="1058"/>
      <c r="I504" s="1058"/>
      <c r="J504" s="1058"/>
      <c r="K504" s="1058"/>
      <c r="L504" s="1058"/>
      <c r="M504" s="1058"/>
      <c r="N504" s="1058"/>
      <c r="O504" s="1058"/>
      <c r="P504" s="1101"/>
      <c r="Q504" s="1058"/>
      <c r="R504" s="1058"/>
      <c r="S504" s="1058"/>
      <c r="T504" s="1058"/>
      <c r="U504" s="1058"/>
      <c r="V504" s="1058"/>
      <c r="W504" s="1058"/>
      <c r="X504" s="1058"/>
      <c r="Y504" s="1058"/>
      <c r="Z504" s="1058"/>
      <c r="AA504" s="1058"/>
    </row>
    <row r="505" spans="1:27" ht="12.75" customHeight="1">
      <c r="A505" s="1057"/>
      <c r="B505" s="1057"/>
      <c r="C505" s="1057"/>
      <c r="D505" s="1058"/>
      <c r="E505" s="1058"/>
      <c r="F505" s="1058"/>
      <c r="G505" s="1058"/>
      <c r="H505" s="1058"/>
      <c r="I505" s="1058"/>
      <c r="J505" s="1058"/>
      <c r="K505" s="1058"/>
      <c r="L505" s="1058"/>
      <c r="M505" s="1058"/>
      <c r="N505" s="1058"/>
      <c r="O505" s="1058"/>
      <c r="P505" s="1101"/>
      <c r="Q505" s="1058"/>
      <c r="R505" s="1058"/>
      <c r="S505" s="1058"/>
      <c r="T505" s="1058"/>
      <c r="U505" s="1058"/>
      <c r="V505" s="1058"/>
      <c r="W505" s="1058"/>
      <c r="X505" s="1058"/>
      <c r="Y505" s="1058"/>
      <c r="Z505" s="1058"/>
      <c r="AA505" s="1058"/>
    </row>
    <row r="506" spans="1:27" ht="12.75" customHeight="1">
      <c r="A506" s="1057"/>
      <c r="B506" s="1057"/>
      <c r="C506" s="1057"/>
      <c r="D506" s="1058"/>
      <c r="E506" s="1058"/>
      <c r="F506" s="1058"/>
      <c r="G506" s="1058"/>
      <c r="H506" s="1058"/>
      <c r="I506" s="1058"/>
      <c r="J506" s="1058"/>
      <c r="K506" s="1058"/>
      <c r="L506" s="1058"/>
      <c r="M506" s="1058"/>
      <c r="N506" s="1058"/>
      <c r="O506" s="1058"/>
      <c r="P506" s="1101"/>
      <c r="Q506" s="1058"/>
      <c r="R506" s="1058"/>
      <c r="S506" s="1058"/>
      <c r="T506" s="1058"/>
      <c r="U506" s="1058"/>
      <c r="V506" s="1058"/>
      <c r="W506" s="1058"/>
      <c r="X506" s="1058"/>
      <c r="Y506" s="1058"/>
      <c r="Z506" s="1058"/>
      <c r="AA506" s="1058"/>
    </row>
    <row r="507" spans="1:27" ht="12.75" customHeight="1">
      <c r="A507" s="1057"/>
      <c r="B507" s="1057"/>
      <c r="C507" s="1057"/>
      <c r="D507" s="1058"/>
      <c r="E507" s="1058"/>
      <c r="F507" s="1058"/>
      <c r="G507" s="1058"/>
      <c r="H507" s="1058"/>
      <c r="I507" s="1058"/>
      <c r="J507" s="1058"/>
      <c r="K507" s="1058"/>
      <c r="L507" s="1058"/>
      <c r="M507" s="1058"/>
      <c r="N507" s="1058"/>
      <c r="O507" s="1058"/>
      <c r="P507" s="1101"/>
      <c r="Q507" s="1058"/>
      <c r="R507" s="1058"/>
      <c r="S507" s="1058"/>
      <c r="T507" s="1058"/>
      <c r="U507" s="1058"/>
      <c r="V507" s="1058"/>
      <c r="W507" s="1058"/>
      <c r="X507" s="1058"/>
      <c r="Y507" s="1058"/>
      <c r="Z507" s="1058"/>
      <c r="AA507" s="1058"/>
    </row>
    <row r="508" spans="1:27" ht="12.75" customHeight="1">
      <c r="A508" s="1057"/>
      <c r="B508" s="1057"/>
      <c r="C508" s="1057"/>
      <c r="D508" s="1058"/>
      <c r="E508" s="1058"/>
      <c r="F508" s="1058"/>
      <c r="G508" s="1058"/>
      <c r="H508" s="1058"/>
      <c r="I508" s="1058"/>
      <c r="J508" s="1058"/>
      <c r="K508" s="1058"/>
      <c r="L508" s="1058"/>
      <c r="M508" s="1058"/>
      <c r="N508" s="1058"/>
      <c r="O508" s="1058"/>
      <c r="P508" s="1101"/>
      <c r="Q508" s="1058"/>
      <c r="R508" s="1058"/>
      <c r="S508" s="1058"/>
      <c r="T508" s="1058"/>
      <c r="U508" s="1058"/>
      <c r="V508" s="1058"/>
      <c r="W508" s="1058"/>
      <c r="X508" s="1058"/>
      <c r="Y508" s="1058"/>
      <c r="Z508" s="1058"/>
      <c r="AA508" s="1058"/>
    </row>
    <row r="509" spans="1:27" ht="12.75" customHeight="1">
      <c r="A509" s="1057"/>
      <c r="B509" s="1057"/>
      <c r="C509" s="1057"/>
      <c r="D509" s="1058"/>
      <c r="E509" s="1058"/>
      <c r="F509" s="1058"/>
      <c r="G509" s="1058"/>
      <c r="H509" s="1058"/>
      <c r="I509" s="1058"/>
      <c r="J509" s="1058"/>
      <c r="K509" s="1058"/>
      <c r="L509" s="1058"/>
      <c r="M509" s="1058"/>
      <c r="N509" s="1058"/>
      <c r="O509" s="1058"/>
      <c r="P509" s="1101"/>
      <c r="Q509" s="1058"/>
      <c r="R509" s="1058"/>
      <c r="S509" s="1058"/>
      <c r="T509" s="1058"/>
      <c r="U509" s="1058"/>
      <c r="V509" s="1058"/>
      <c r="W509" s="1058"/>
      <c r="X509" s="1058"/>
      <c r="Y509" s="1058"/>
      <c r="Z509" s="1058"/>
      <c r="AA509" s="1058"/>
    </row>
    <row r="510" spans="1:27" ht="12.75" customHeight="1">
      <c r="A510" s="1057"/>
      <c r="B510" s="1057"/>
      <c r="C510" s="1057"/>
      <c r="D510" s="1058"/>
      <c r="E510" s="1058"/>
      <c r="F510" s="1058"/>
      <c r="G510" s="1058"/>
      <c r="H510" s="1058"/>
      <c r="I510" s="1058"/>
      <c r="J510" s="1058"/>
      <c r="K510" s="1058"/>
      <c r="L510" s="1058"/>
      <c r="M510" s="1058"/>
      <c r="N510" s="1058"/>
      <c r="O510" s="1058"/>
      <c r="P510" s="1101"/>
      <c r="Q510" s="1058"/>
      <c r="R510" s="1058"/>
      <c r="S510" s="1058"/>
      <c r="T510" s="1058"/>
      <c r="U510" s="1058"/>
      <c r="V510" s="1058"/>
      <c r="W510" s="1058"/>
      <c r="X510" s="1058"/>
      <c r="Y510" s="1058"/>
      <c r="Z510" s="1058"/>
      <c r="AA510" s="1058"/>
    </row>
    <row r="511" spans="1:27" ht="12.75" customHeight="1">
      <c r="A511" s="1057"/>
      <c r="B511" s="1057"/>
      <c r="C511" s="1057"/>
      <c r="D511" s="1058"/>
      <c r="E511" s="1058"/>
      <c r="F511" s="1058"/>
      <c r="G511" s="1058"/>
      <c r="H511" s="1058"/>
      <c r="I511" s="1058"/>
      <c r="J511" s="1058"/>
      <c r="K511" s="1058"/>
      <c r="L511" s="1058"/>
      <c r="M511" s="1058"/>
      <c r="N511" s="1058"/>
      <c r="O511" s="1058"/>
      <c r="P511" s="1101"/>
      <c r="Q511" s="1058"/>
      <c r="R511" s="1058"/>
      <c r="S511" s="1058"/>
      <c r="T511" s="1058"/>
      <c r="U511" s="1058"/>
      <c r="V511" s="1058"/>
      <c r="W511" s="1058"/>
      <c r="X511" s="1058"/>
      <c r="Y511" s="1058"/>
      <c r="Z511" s="1058"/>
      <c r="AA511" s="1058"/>
    </row>
    <row r="512" spans="1:27" ht="12.75" customHeight="1">
      <c r="A512" s="1057"/>
      <c r="B512" s="1057"/>
      <c r="C512" s="1057"/>
      <c r="D512" s="1058"/>
      <c r="E512" s="1058"/>
      <c r="F512" s="1058"/>
      <c r="G512" s="1058"/>
      <c r="H512" s="1058"/>
      <c r="I512" s="1058"/>
      <c r="J512" s="1058"/>
      <c r="K512" s="1058"/>
      <c r="L512" s="1058"/>
      <c r="M512" s="1058"/>
      <c r="N512" s="1058"/>
      <c r="O512" s="1058"/>
      <c r="P512" s="1101"/>
      <c r="Q512" s="1058"/>
      <c r="R512" s="1058"/>
      <c r="S512" s="1058"/>
      <c r="T512" s="1058"/>
      <c r="U512" s="1058"/>
      <c r="V512" s="1058"/>
      <c r="W512" s="1058"/>
      <c r="X512" s="1058"/>
      <c r="Y512" s="1058"/>
      <c r="Z512" s="1058"/>
      <c r="AA512" s="1058"/>
    </row>
    <row r="513" spans="1:27" ht="12.75" customHeight="1">
      <c r="A513" s="1057"/>
      <c r="B513" s="1057"/>
      <c r="C513" s="1057"/>
      <c r="D513" s="1058"/>
      <c r="E513" s="1058"/>
      <c r="F513" s="1058"/>
      <c r="G513" s="1058"/>
      <c r="H513" s="1058"/>
      <c r="I513" s="1058"/>
      <c r="J513" s="1058"/>
      <c r="K513" s="1058"/>
      <c r="L513" s="1058"/>
      <c r="M513" s="1058"/>
      <c r="N513" s="1058"/>
      <c r="O513" s="1058"/>
      <c r="P513" s="1101"/>
      <c r="Q513" s="1058"/>
      <c r="R513" s="1058"/>
      <c r="S513" s="1058"/>
      <c r="T513" s="1058"/>
      <c r="U513" s="1058"/>
      <c r="V513" s="1058"/>
      <c r="W513" s="1058"/>
      <c r="X513" s="1058"/>
      <c r="Y513" s="1058"/>
      <c r="Z513" s="1058"/>
      <c r="AA513" s="1058"/>
    </row>
    <row r="514" spans="1:27" ht="12.75" customHeight="1">
      <c r="A514" s="1057"/>
      <c r="B514" s="1057"/>
      <c r="C514" s="1057"/>
      <c r="D514" s="1058"/>
      <c r="E514" s="1058"/>
      <c r="F514" s="1058"/>
      <c r="G514" s="1058"/>
      <c r="H514" s="1058"/>
      <c r="I514" s="1058"/>
      <c r="J514" s="1058"/>
      <c r="K514" s="1058"/>
      <c r="L514" s="1058"/>
      <c r="M514" s="1058"/>
      <c r="N514" s="1058"/>
      <c r="O514" s="1058"/>
      <c r="P514" s="1101"/>
      <c r="Q514" s="1058"/>
      <c r="R514" s="1058"/>
      <c r="S514" s="1058"/>
      <c r="T514" s="1058"/>
      <c r="U514" s="1058"/>
      <c r="V514" s="1058"/>
      <c r="W514" s="1058"/>
      <c r="X514" s="1058"/>
      <c r="Y514" s="1058"/>
      <c r="Z514" s="1058"/>
      <c r="AA514" s="1058"/>
    </row>
    <row r="515" spans="1:27" ht="12.75" customHeight="1">
      <c r="A515" s="1057"/>
      <c r="B515" s="1057"/>
      <c r="C515" s="1057"/>
      <c r="D515" s="1058"/>
      <c r="E515" s="1058"/>
      <c r="F515" s="1058"/>
      <c r="G515" s="1058"/>
      <c r="H515" s="1058"/>
      <c r="I515" s="1058"/>
      <c r="J515" s="1058"/>
      <c r="K515" s="1058"/>
      <c r="L515" s="1058"/>
      <c r="M515" s="1058"/>
      <c r="N515" s="1058"/>
      <c r="O515" s="1058"/>
      <c r="P515" s="1101"/>
      <c r="Q515" s="1058"/>
      <c r="R515" s="1058"/>
      <c r="S515" s="1058"/>
      <c r="T515" s="1058"/>
      <c r="U515" s="1058"/>
      <c r="V515" s="1058"/>
      <c r="W515" s="1058"/>
      <c r="X515" s="1058"/>
      <c r="Y515" s="1058"/>
      <c r="Z515" s="1058"/>
      <c r="AA515" s="1058"/>
    </row>
    <row r="516" spans="1:27" ht="12.75" customHeight="1">
      <c r="A516" s="1057"/>
      <c r="B516" s="1057"/>
      <c r="C516" s="1057"/>
      <c r="D516" s="1058"/>
      <c r="E516" s="1058"/>
      <c r="F516" s="1058"/>
      <c r="G516" s="1058"/>
      <c r="H516" s="1058"/>
      <c r="I516" s="1058"/>
      <c r="J516" s="1058"/>
      <c r="K516" s="1058"/>
      <c r="L516" s="1058"/>
      <c r="M516" s="1058"/>
      <c r="N516" s="1058"/>
      <c r="O516" s="1058"/>
      <c r="P516" s="1101"/>
      <c r="Q516" s="1058"/>
      <c r="R516" s="1058"/>
      <c r="S516" s="1058"/>
      <c r="T516" s="1058"/>
      <c r="U516" s="1058"/>
      <c r="V516" s="1058"/>
      <c r="W516" s="1058"/>
      <c r="X516" s="1058"/>
      <c r="Y516" s="1058"/>
      <c r="Z516" s="1058"/>
      <c r="AA516" s="1058"/>
    </row>
    <row r="517" spans="1:27" ht="12.75" customHeight="1">
      <c r="A517" s="1057"/>
      <c r="B517" s="1057"/>
      <c r="C517" s="1057"/>
      <c r="D517" s="1058"/>
      <c r="E517" s="1058"/>
      <c r="F517" s="1058"/>
      <c r="G517" s="1058"/>
      <c r="H517" s="1058"/>
      <c r="I517" s="1058"/>
      <c r="J517" s="1058"/>
      <c r="K517" s="1058"/>
      <c r="L517" s="1058"/>
      <c r="M517" s="1058"/>
      <c r="N517" s="1058"/>
      <c r="O517" s="1058"/>
      <c r="P517" s="1101"/>
      <c r="Q517" s="1058"/>
      <c r="R517" s="1058"/>
      <c r="S517" s="1058"/>
      <c r="T517" s="1058"/>
      <c r="U517" s="1058"/>
      <c r="V517" s="1058"/>
      <c r="W517" s="1058"/>
      <c r="X517" s="1058"/>
      <c r="Y517" s="1058"/>
      <c r="Z517" s="1058"/>
      <c r="AA517" s="1058"/>
    </row>
    <row r="518" spans="1:27" ht="12.75" customHeight="1">
      <c r="A518" s="1057"/>
      <c r="B518" s="1057"/>
      <c r="C518" s="1057"/>
      <c r="D518" s="1058"/>
      <c r="E518" s="1058"/>
      <c r="F518" s="1058"/>
      <c r="G518" s="1058"/>
      <c r="H518" s="1058"/>
      <c r="I518" s="1058"/>
      <c r="J518" s="1058"/>
      <c r="K518" s="1058"/>
      <c r="L518" s="1058"/>
      <c r="M518" s="1058"/>
      <c r="N518" s="1058"/>
      <c r="O518" s="1058"/>
      <c r="P518" s="1101"/>
      <c r="Q518" s="1058"/>
      <c r="R518" s="1058"/>
      <c r="S518" s="1058"/>
      <c r="T518" s="1058"/>
      <c r="U518" s="1058"/>
      <c r="V518" s="1058"/>
      <c r="W518" s="1058"/>
      <c r="X518" s="1058"/>
      <c r="Y518" s="1058"/>
      <c r="Z518" s="1058"/>
      <c r="AA518" s="1058"/>
    </row>
    <row r="519" spans="1:27" ht="12.75" customHeight="1">
      <c r="A519" s="1057"/>
      <c r="B519" s="1057"/>
      <c r="C519" s="1057"/>
      <c r="D519" s="1058"/>
      <c r="E519" s="1058"/>
      <c r="F519" s="1058"/>
      <c r="G519" s="1058"/>
      <c r="H519" s="1058"/>
      <c r="I519" s="1058"/>
      <c r="J519" s="1058"/>
      <c r="K519" s="1058"/>
      <c r="L519" s="1058"/>
      <c r="M519" s="1058"/>
      <c r="N519" s="1058"/>
      <c r="O519" s="1058"/>
      <c r="P519" s="1101"/>
      <c r="Q519" s="1058"/>
      <c r="R519" s="1058"/>
      <c r="S519" s="1058"/>
      <c r="T519" s="1058"/>
      <c r="U519" s="1058"/>
      <c r="V519" s="1058"/>
      <c r="W519" s="1058"/>
      <c r="X519" s="1058"/>
      <c r="Y519" s="1058"/>
      <c r="Z519" s="1058"/>
      <c r="AA519" s="1058"/>
    </row>
    <row r="520" spans="1:27" ht="12.75" customHeight="1">
      <c r="A520" s="1057"/>
      <c r="B520" s="1057"/>
      <c r="C520" s="1057"/>
      <c r="D520" s="1058"/>
      <c r="E520" s="1058"/>
      <c r="F520" s="1058"/>
      <c r="G520" s="1058"/>
      <c r="H520" s="1058"/>
      <c r="I520" s="1058"/>
      <c r="J520" s="1058"/>
      <c r="K520" s="1058"/>
      <c r="L520" s="1058"/>
      <c r="M520" s="1058"/>
      <c r="N520" s="1058"/>
      <c r="O520" s="1058"/>
      <c r="P520" s="1101"/>
      <c r="Q520" s="1058"/>
      <c r="R520" s="1058"/>
      <c r="S520" s="1058"/>
      <c r="T520" s="1058"/>
      <c r="U520" s="1058"/>
      <c r="V520" s="1058"/>
      <c r="W520" s="1058"/>
      <c r="X520" s="1058"/>
      <c r="Y520" s="1058"/>
      <c r="Z520" s="1058"/>
      <c r="AA520" s="1058"/>
    </row>
    <row r="521" spans="1:27" ht="12.75" customHeight="1">
      <c r="A521" s="1057"/>
      <c r="B521" s="1057"/>
      <c r="C521" s="1057"/>
      <c r="D521" s="1058"/>
      <c r="E521" s="1058"/>
      <c r="F521" s="1058"/>
      <c r="G521" s="1058"/>
      <c r="H521" s="1058"/>
      <c r="I521" s="1058"/>
      <c r="J521" s="1058"/>
      <c r="K521" s="1058"/>
      <c r="L521" s="1058"/>
      <c r="M521" s="1058"/>
      <c r="N521" s="1058"/>
      <c r="O521" s="1058"/>
      <c r="P521" s="1101"/>
      <c r="Q521" s="1058"/>
      <c r="R521" s="1058"/>
      <c r="S521" s="1058"/>
      <c r="T521" s="1058"/>
      <c r="U521" s="1058"/>
      <c r="V521" s="1058"/>
      <c r="W521" s="1058"/>
      <c r="X521" s="1058"/>
      <c r="Y521" s="1058"/>
      <c r="Z521" s="1058"/>
      <c r="AA521" s="1058"/>
    </row>
    <row r="522" spans="1:27" ht="12.75" customHeight="1">
      <c r="A522" s="1057"/>
      <c r="B522" s="1057"/>
      <c r="C522" s="1057"/>
      <c r="D522" s="1058"/>
      <c r="E522" s="1058"/>
      <c r="F522" s="1058"/>
      <c r="G522" s="1058"/>
      <c r="H522" s="1058"/>
      <c r="I522" s="1058"/>
      <c r="J522" s="1058"/>
      <c r="K522" s="1058"/>
      <c r="L522" s="1058"/>
      <c r="M522" s="1058"/>
      <c r="N522" s="1058"/>
      <c r="O522" s="1058"/>
      <c r="P522" s="1101"/>
      <c r="Q522" s="1058"/>
      <c r="R522" s="1058"/>
      <c r="S522" s="1058"/>
      <c r="T522" s="1058"/>
      <c r="U522" s="1058"/>
      <c r="V522" s="1058"/>
      <c r="W522" s="1058"/>
      <c r="X522" s="1058"/>
      <c r="Y522" s="1058"/>
      <c r="Z522" s="1058"/>
      <c r="AA522" s="1058"/>
    </row>
    <row r="523" spans="1:27" ht="12.75" customHeight="1">
      <c r="A523" s="1057"/>
      <c r="B523" s="1057"/>
      <c r="C523" s="1057"/>
      <c r="D523" s="1058"/>
      <c r="E523" s="1058"/>
      <c r="F523" s="1058"/>
      <c r="G523" s="1058"/>
      <c r="H523" s="1058"/>
      <c r="I523" s="1058"/>
      <c r="J523" s="1058"/>
      <c r="K523" s="1058"/>
      <c r="L523" s="1058"/>
      <c r="M523" s="1058"/>
      <c r="N523" s="1058"/>
      <c r="O523" s="1058"/>
      <c r="P523" s="1101"/>
      <c r="Q523" s="1058"/>
      <c r="R523" s="1058"/>
      <c r="S523" s="1058"/>
      <c r="T523" s="1058"/>
      <c r="U523" s="1058"/>
      <c r="V523" s="1058"/>
      <c r="W523" s="1058"/>
      <c r="X523" s="1058"/>
      <c r="Y523" s="1058"/>
      <c r="Z523" s="1058"/>
      <c r="AA523" s="1058"/>
    </row>
    <row r="524" spans="1:27" ht="12.75" customHeight="1">
      <c r="A524" s="1057"/>
      <c r="B524" s="1057"/>
      <c r="C524" s="1057"/>
      <c r="D524" s="1058"/>
      <c r="E524" s="1058"/>
      <c r="F524" s="1058"/>
      <c r="G524" s="1058"/>
      <c r="H524" s="1058"/>
      <c r="I524" s="1058"/>
      <c r="J524" s="1058"/>
      <c r="K524" s="1058"/>
      <c r="L524" s="1058"/>
      <c r="M524" s="1058"/>
      <c r="N524" s="1058"/>
      <c r="O524" s="1058"/>
      <c r="P524" s="1101"/>
      <c r="Q524" s="1058"/>
      <c r="R524" s="1058"/>
      <c r="S524" s="1058"/>
      <c r="T524" s="1058"/>
      <c r="U524" s="1058"/>
      <c r="V524" s="1058"/>
      <c r="W524" s="1058"/>
      <c r="X524" s="1058"/>
      <c r="Y524" s="1058"/>
      <c r="Z524" s="1058"/>
      <c r="AA524" s="1058"/>
    </row>
    <row r="525" spans="1:27" ht="12.75" customHeight="1">
      <c r="A525" s="1057"/>
      <c r="B525" s="1057"/>
      <c r="C525" s="1057"/>
      <c r="D525" s="1058"/>
      <c r="E525" s="1058"/>
      <c r="F525" s="1058"/>
      <c r="G525" s="1058"/>
      <c r="H525" s="1058"/>
      <c r="I525" s="1058"/>
      <c r="J525" s="1058"/>
      <c r="K525" s="1058"/>
      <c r="L525" s="1058"/>
      <c r="M525" s="1058"/>
      <c r="N525" s="1058"/>
      <c r="O525" s="1058"/>
      <c r="P525" s="1101"/>
      <c r="Q525" s="1058"/>
      <c r="R525" s="1058"/>
      <c r="S525" s="1058"/>
      <c r="T525" s="1058"/>
      <c r="U525" s="1058"/>
      <c r="V525" s="1058"/>
      <c r="W525" s="1058"/>
      <c r="X525" s="1058"/>
      <c r="Y525" s="1058"/>
      <c r="Z525" s="1058"/>
      <c r="AA525" s="1058"/>
    </row>
    <row r="526" spans="1:27" ht="12.75" customHeight="1">
      <c r="A526" s="1057"/>
      <c r="B526" s="1057"/>
      <c r="C526" s="1057"/>
      <c r="D526" s="1058"/>
      <c r="E526" s="1058"/>
      <c r="F526" s="1058"/>
      <c r="G526" s="1058"/>
      <c r="H526" s="1058"/>
      <c r="I526" s="1058"/>
      <c r="J526" s="1058"/>
      <c r="K526" s="1058"/>
      <c r="L526" s="1058"/>
      <c r="M526" s="1058"/>
      <c r="N526" s="1058"/>
      <c r="O526" s="1058"/>
      <c r="P526" s="1101"/>
      <c r="Q526" s="1058"/>
      <c r="R526" s="1058"/>
      <c r="S526" s="1058"/>
      <c r="T526" s="1058"/>
      <c r="U526" s="1058"/>
      <c r="V526" s="1058"/>
      <c r="W526" s="1058"/>
      <c r="X526" s="1058"/>
      <c r="Y526" s="1058"/>
      <c r="Z526" s="1058"/>
      <c r="AA526" s="1058"/>
    </row>
    <row r="527" spans="1:27" ht="12.75" customHeight="1">
      <c r="A527" s="1057"/>
      <c r="B527" s="1057"/>
      <c r="C527" s="1057"/>
      <c r="D527" s="1058"/>
      <c r="E527" s="1058"/>
      <c r="F527" s="1058"/>
      <c r="G527" s="1058"/>
      <c r="H527" s="1058"/>
      <c r="I527" s="1058"/>
      <c r="J527" s="1058"/>
      <c r="K527" s="1058"/>
      <c r="L527" s="1058"/>
      <c r="M527" s="1058"/>
      <c r="N527" s="1058"/>
      <c r="O527" s="1058"/>
      <c r="P527" s="1101"/>
      <c r="Q527" s="1058"/>
      <c r="R527" s="1058"/>
      <c r="S527" s="1058"/>
      <c r="T527" s="1058"/>
      <c r="U527" s="1058"/>
      <c r="V527" s="1058"/>
      <c r="W527" s="1058"/>
      <c r="X527" s="1058"/>
      <c r="Y527" s="1058"/>
      <c r="Z527" s="1058"/>
      <c r="AA527" s="1058"/>
    </row>
    <row r="528" spans="1:27" ht="12.75" customHeight="1">
      <c r="A528" s="1057"/>
      <c r="B528" s="1057"/>
      <c r="C528" s="1057"/>
      <c r="D528" s="1058"/>
      <c r="E528" s="1058"/>
      <c r="F528" s="1058"/>
      <c r="G528" s="1058"/>
      <c r="H528" s="1058"/>
      <c r="I528" s="1058"/>
      <c r="J528" s="1058"/>
      <c r="K528" s="1058"/>
      <c r="L528" s="1058"/>
      <c r="M528" s="1058"/>
      <c r="N528" s="1058"/>
      <c r="O528" s="1058"/>
      <c r="P528" s="1101"/>
      <c r="Q528" s="1058"/>
      <c r="R528" s="1058"/>
      <c r="S528" s="1058"/>
      <c r="T528" s="1058"/>
      <c r="U528" s="1058"/>
      <c r="V528" s="1058"/>
      <c r="W528" s="1058"/>
      <c r="X528" s="1058"/>
      <c r="Y528" s="1058"/>
      <c r="Z528" s="1058"/>
      <c r="AA528" s="1058"/>
    </row>
    <row r="529" spans="1:27" ht="12.75" customHeight="1">
      <c r="A529" s="1057"/>
      <c r="B529" s="1057"/>
      <c r="C529" s="1057"/>
      <c r="D529" s="1058"/>
      <c r="E529" s="1058"/>
      <c r="F529" s="1058"/>
      <c r="G529" s="1058"/>
      <c r="H529" s="1058"/>
      <c r="I529" s="1058"/>
      <c r="J529" s="1058"/>
      <c r="K529" s="1058"/>
      <c r="L529" s="1058"/>
      <c r="M529" s="1058"/>
      <c r="N529" s="1058"/>
      <c r="O529" s="1058"/>
      <c r="P529" s="1101"/>
      <c r="Q529" s="1058"/>
      <c r="R529" s="1058"/>
      <c r="S529" s="1058"/>
      <c r="T529" s="1058"/>
      <c r="U529" s="1058"/>
      <c r="V529" s="1058"/>
      <c r="W529" s="1058"/>
      <c r="X529" s="1058"/>
      <c r="Y529" s="1058"/>
      <c r="Z529" s="1058"/>
      <c r="AA529" s="1058"/>
    </row>
    <row r="530" spans="1:27" ht="12.75" customHeight="1">
      <c r="A530" s="1057"/>
      <c r="B530" s="1057"/>
      <c r="C530" s="1057"/>
      <c r="D530" s="1058"/>
      <c r="E530" s="1058"/>
      <c r="F530" s="1058"/>
      <c r="G530" s="1058"/>
      <c r="H530" s="1058"/>
      <c r="I530" s="1058"/>
      <c r="J530" s="1058"/>
      <c r="K530" s="1058"/>
      <c r="L530" s="1058"/>
      <c r="M530" s="1058"/>
      <c r="N530" s="1058"/>
      <c r="O530" s="1058"/>
      <c r="P530" s="1101"/>
      <c r="Q530" s="1058"/>
      <c r="R530" s="1058"/>
      <c r="S530" s="1058"/>
      <c r="T530" s="1058"/>
      <c r="U530" s="1058"/>
      <c r="V530" s="1058"/>
      <c r="W530" s="1058"/>
      <c r="X530" s="1058"/>
      <c r="Y530" s="1058"/>
      <c r="Z530" s="1058"/>
      <c r="AA530" s="1058"/>
    </row>
    <row r="531" spans="1:27" ht="12.75" customHeight="1">
      <c r="A531" s="1057"/>
      <c r="B531" s="1057"/>
      <c r="C531" s="1057"/>
      <c r="D531" s="1058"/>
      <c r="E531" s="1058"/>
      <c r="F531" s="1058"/>
      <c r="G531" s="1058"/>
      <c r="H531" s="1058"/>
      <c r="I531" s="1058"/>
      <c r="J531" s="1058"/>
      <c r="K531" s="1058"/>
      <c r="L531" s="1058"/>
      <c r="M531" s="1058"/>
      <c r="N531" s="1058"/>
      <c r="O531" s="1058"/>
      <c r="P531" s="1101"/>
      <c r="Q531" s="1058"/>
      <c r="R531" s="1058"/>
      <c r="S531" s="1058"/>
      <c r="T531" s="1058"/>
      <c r="U531" s="1058"/>
      <c r="V531" s="1058"/>
      <c r="W531" s="1058"/>
      <c r="X531" s="1058"/>
      <c r="Y531" s="1058"/>
      <c r="Z531" s="1058"/>
      <c r="AA531" s="1058"/>
    </row>
    <row r="532" spans="1:27" ht="12.75" customHeight="1">
      <c r="A532" s="1057"/>
      <c r="B532" s="1057"/>
      <c r="C532" s="1057"/>
      <c r="D532" s="1058"/>
      <c r="E532" s="1058"/>
      <c r="F532" s="1058"/>
      <c r="G532" s="1058"/>
      <c r="H532" s="1058"/>
      <c r="I532" s="1058"/>
      <c r="J532" s="1058"/>
      <c r="K532" s="1058"/>
      <c r="L532" s="1058"/>
      <c r="M532" s="1058"/>
      <c r="N532" s="1058"/>
      <c r="O532" s="1058"/>
      <c r="P532" s="1101"/>
      <c r="Q532" s="1058"/>
      <c r="R532" s="1058"/>
      <c r="S532" s="1058"/>
      <c r="T532" s="1058"/>
      <c r="U532" s="1058"/>
      <c r="V532" s="1058"/>
      <c r="W532" s="1058"/>
      <c r="X532" s="1058"/>
      <c r="Y532" s="1058"/>
      <c r="Z532" s="1058"/>
      <c r="AA532" s="1058"/>
    </row>
    <row r="533" spans="1:27" ht="12.75" customHeight="1">
      <c r="A533" s="1057"/>
      <c r="B533" s="1057"/>
      <c r="C533" s="1057"/>
      <c r="D533" s="1058"/>
      <c r="E533" s="1058"/>
      <c r="F533" s="1058"/>
      <c r="G533" s="1058"/>
      <c r="H533" s="1058"/>
      <c r="I533" s="1058"/>
      <c r="J533" s="1058"/>
      <c r="K533" s="1058"/>
      <c r="L533" s="1058"/>
      <c r="M533" s="1058"/>
      <c r="N533" s="1058"/>
      <c r="O533" s="1058"/>
      <c r="P533" s="1101"/>
      <c r="Q533" s="1058"/>
      <c r="R533" s="1058"/>
      <c r="S533" s="1058"/>
      <c r="T533" s="1058"/>
      <c r="U533" s="1058"/>
      <c r="V533" s="1058"/>
      <c r="W533" s="1058"/>
      <c r="X533" s="1058"/>
      <c r="Y533" s="1058"/>
      <c r="Z533" s="1058"/>
      <c r="AA533" s="1058"/>
    </row>
    <row r="534" spans="1:27" ht="12.75" customHeight="1">
      <c r="A534" s="1057"/>
      <c r="B534" s="1057"/>
      <c r="C534" s="1057"/>
      <c r="D534" s="1058"/>
      <c r="E534" s="1058"/>
      <c r="F534" s="1058"/>
      <c r="G534" s="1058"/>
      <c r="H534" s="1058"/>
      <c r="I534" s="1058"/>
      <c r="J534" s="1058"/>
      <c r="K534" s="1058"/>
      <c r="L534" s="1058"/>
      <c r="M534" s="1058"/>
      <c r="N534" s="1058"/>
      <c r="O534" s="1058"/>
      <c r="P534" s="1101"/>
      <c r="Q534" s="1058"/>
      <c r="R534" s="1058"/>
      <c r="S534" s="1058"/>
      <c r="T534" s="1058"/>
      <c r="U534" s="1058"/>
      <c r="V534" s="1058"/>
      <c r="W534" s="1058"/>
      <c r="X534" s="1058"/>
      <c r="Y534" s="1058"/>
      <c r="Z534" s="1058"/>
      <c r="AA534" s="1058"/>
    </row>
    <row r="535" spans="1:27" ht="12.75" customHeight="1">
      <c r="A535" s="1057"/>
      <c r="B535" s="1057"/>
      <c r="C535" s="1057"/>
      <c r="D535" s="1058"/>
      <c r="E535" s="1058"/>
      <c r="F535" s="1058"/>
      <c r="G535" s="1058"/>
      <c r="H535" s="1058"/>
      <c r="I535" s="1058"/>
      <c r="J535" s="1058"/>
      <c r="K535" s="1058"/>
      <c r="L535" s="1058"/>
      <c r="M535" s="1058"/>
      <c r="N535" s="1058"/>
      <c r="O535" s="1058"/>
      <c r="P535" s="1101"/>
      <c r="Q535" s="1058"/>
      <c r="R535" s="1058"/>
      <c r="S535" s="1058"/>
      <c r="T535" s="1058"/>
      <c r="U535" s="1058"/>
      <c r="V535" s="1058"/>
      <c r="W535" s="1058"/>
      <c r="X535" s="1058"/>
      <c r="Y535" s="1058"/>
      <c r="Z535" s="1058"/>
      <c r="AA535" s="1058"/>
    </row>
    <row r="536" spans="1:27" ht="12.75" customHeight="1">
      <c r="A536" s="1057"/>
      <c r="B536" s="1057"/>
      <c r="C536" s="1057"/>
      <c r="D536" s="1058"/>
      <c r="E536" s="1058"/>
      <c r="F536" s="1058"/>
      <c r="G536" s="1058"/>
      <c r="H536" s="1058"/>
      <c r="I536" s="1058"/>
      <c r="J536" s="1058"/>
      <c r="K536" s="1058"/>
      <c r="L536" s="1058"/>
      <c r="M536" s="1058"/>
      <c r="N536" s="1058"/>
      <c r="O536" s="1058"/>
      <c r="P536" s="1101"/>
      <c r="Q536" s="1058"/>
      <c r="R536" s="1058"/>
      <c r="S536" s="1058"/>
      <c r="T536" s="1058"/>
      <c r="U536" s="1058"/>
      <c r="V536" s="1058"/>
      <c r="W536" s="1058"/>
      <c r="X536" s="1058"/>
      <c r="Y536" s="1058"/>
      <c r="Z536" s="1058"/>
      <c r="AA536" s="1058"/>
    </row>
    <row r="537" spans="1:27" ht="12.75" customHeight="1">
      <c r="A537" s="1057"/>
      <c r="B537" s="1057"/>
      <c r="C537" s="1057"/>
      <c r="D537" s="1058"/>
      <c r="E537" s="1058"/>
      <c r="F537" s="1058"/>
      <c r="G537" s="1058"/>
      <c r="H537" s="1058"/>
      <c r="I537" s="1058"/>
      <c r="J537" s="1058"/>
      <c r="K537" s="1058"/>
      <c r="L537" s="1058"/>
      <c r="M537" s="1058"/>
      <c r="N537" s="1058"/>
      <c r="O537" s="1058"/>
      <c r="P537" s="1101"/>
      <c r="Q537" s="1058"/>
      <c r="R537" s="1058"/>
      <c r="S537" s="1058"/>
      <c r="T537" s="1058"/>
      <c r="U537" s="1058"/>
      <c r="V537" s="1058"/>
      <c r="W537" s="1058"/>
      <c r="X537" s="1058"/>
      <c r="Y537" s="1058"/>
      <c r="Z537" s="1058"/>
      <c r="AA537" s="1058"/>
    </row>
    <row r="538" spans="1:27" ht="12.75" customHeight="1">
      <c r="A538" s="1057"/>
      <c r="B538" s="1057"/>
      <c r="C538" s="1057"/>
      <c r="D538" s="1058"/>
      <c r="E538" s="1058"/>
      <c r="F538" s="1058"/>
      <c r="G538" s="1058"/>
      <c r="H538" s="1058"/>
      <c r="I538" s="1058"/>
      <c r="J538" s="1058"/>
      <c r="K538" s="1058"/>
      <c r="L538" s="1058"/>
      <c r="M538" s="1058"/>
      <c r="N538" s="1058"/>
      <c r="O538" s="1058"/>
      <c r="P538" s="1101"/>
      <c r="Q538" s="1058"/>
      <c r="R538" s="1058"/>
      <c r="S538" s="1058"/>
      <c r="T538" s="1058"/>
      <c r="U538" s="1058"/>
      <c r="V538" s="1058"/>
      <c r="W538" s="1058"/>
      <c r="X538" s="1058"/>
      <c r="Y538" s="1058"/>
      <c r="Z538" s="1058"/>
      <c r="AA538" s="1058"/>
    </row>
    <row r="539" spans="1:27" ht="12.75" customHeight="1">
      <c r="A539" s="1057"/>
      <c r="B539" s="1057"/>
      <c r="C539" s="1057"/>
      <c r="D539" s="1058"/>
      <c r="E539" s="1058"/>
      <c r="F539" s="1058"/>
      <c r="G539" s="1058"/>
      <c r="H539" s="1058"/>
      <c r="I539" s="1058"/>
      <c r="J539" s="1058"/>
      <c r="K539" s="1058"/>
      <c r="L539" s="1058"/>
      <c r="M539" s="1058"/>
      <c r="N539" s="1058"/>
      <c r="O539" s="1058"/>
      <c r="P539" s="1101"/>
      <c r="Q539" s="1058"/>
      <c r="R539" s="1058"/>
      <c r="S539" s="1058"/>
      <c r="T539" s="1058"/>
      <c r="U539" s="1058"/>
      <c r="V539" s="1058"/>
      <c r="W539" s="1058"/>
      <c r="X539" s="1058"/>
      <c r="Y539" s="1058"/>
      <c r="Z539" s="1058"/>
      <c r="AA539" s="1058"/>
    </row>
    <row r="540" spans="1:27" ht="12.75" customHeight="1">
      <c r="A540" s="1057"/>
      <c r="B540" s="1057"/>
      <c r="C540" s="1057"/>
      <c r="D540" s="1058"/>
      <c r="E540" s="1058"/>
      <c r="F540" s="1058"/>
      <c r="G540" s="1058"/>
      <c r="H540" s="1058"/>
      <c r="I540" s="1058"/>
      <c r="J540" s="1058"/>
      <c r="K540" s="1058"/>
      <c r="L540" s="1058"/>
      <c r="M540" s="1058"/>
      <c r="N540" s="1058"/>
      <c r="O540" s="1058"/>
      <c r="P540" s="1101"/>
      <c r="Q540" s="1058"/>
      <c r="R540" s="1058"/>
      <c r="S540" s="1058"/>
      <c r="T540" s="1058"/>
      <c r="U540" s="1058"/>
      <c r="V540" s="1058"/>
      <c r="W540" s="1058"/>
      <c r="X540" s="1058"/>
      <c r="Y540" s="1058"/>
      <c r="Z540" s="1058"/>
      <c r="AA540" s="1058"/>
    </row>
    <row r="541" spans="1:27" ht="12.75" customHeight="1">
      <c r="A541" s="1057"/>
      <c r="B541" s="1057"/>
      <c r="C541" s="1057"/>
      <c r="D541" s="1058"/>
      <c r="E541" s="1058"/>
      <c r="F541" s="1058"/>
      <c r="G541" s="1058"/>
      <c r="H541" s="1058"/>
      <c r="I541" s="1058"/>
      <c r="J541" s="1058"/>
      <c r="K541" s="1058"/>
      <c r="L541" s="1058"/>
      <c r="M541" s="1058"/>
      <c r="N541" s="1058"/>
      <c r="O541" s="1058"/>
      <c r="P541" s="1101"/>
      <c r="Q541" s="1058"/>
      <c r="R541" s="1058"/>
      <c r="S541" s="1058"/>
      <c r="T541" s="1058"/>
      <c r="U541" s="1058"/>
      <c r="V541" s="1058"/>
      <c r="W541" s="1058"/>
      <c r="X541" s="1058"/>
      <c r="Y541" s="1058"/>
      <c r="Z541" s="1058"/>
      <c r="AA541" s="1058"/>
    </row>
    <row r="542" spans="1:27" ht="12.75" customHeight="1">
      <c r="A542" s="1057"/>
      <c r="B542" s="1057"/>
      <c r="C542" s="1057"/>
      <c r="D542" s="1058"/>
      <c r="E542" s="1058"/>
      <c r="F542" s="1058"/>
      <c r="G542" s="1058"/>
      <c r="H542" s="1058"/>
      <c r="I542" s="1058"/>
      <c r="J542" s="1058"/>
      <c r="K542" s="1058"/>
      <c r="L542" s="1058"/>
      <c r="M542" s="1058"/>
      <c r="N542" s="1058"/>
      <c r="O542" s="1058"/>
      <c r="P542" s="1101"/>
      <c r="Q542" s="1058"/>
      <c r="R542" s="1058"/>
      <c r="S542" s="1058"/>
      <c r="T542" s="1058"/>
      <c r="U542" s="1058"/>
      <c r="V542" s="1058"/>
      <c r="W542" s="1058"/>
      <c r="X542" s="1058"/>
      <c r="Y542" s="1058"/>
      <c r="Z542" s="1058"/>
      <c r="AA542" s="1058"/>
    </row>
    <row r="543" spans="1:27" ht="12.75" customHeight="1">
      <c r="A543" s="1057"/>
      <c r="B543" s="1057"/>
      <c r="C543" s="1057"/>
      <c r="D543" s="1058"/>
      <c r="E543" s="1058"/>
      <c r="F543" s="1058"/>
      <c r="G543" s="1058"/>
      <c r="H543" s="1058"/>
      <c r="I543" s="1058"/>
      <c r="J543" s="1058"/>
      <c r="K543" s="1058"/>
      <c r="L543" s="1058"/>
      <c r="M543" s="1058"/>
      <c r="N543" s="1058"/>
      <c r="O543" s="1058"/>
      <c r="P543" s="1101"/>
      <c r="Q543" s="1058"/>
      <c r="R543" s="1058"/>
      <c r="S543" s="1058"/>
      <c r="T543" s="1058"/>
      <c r="U543" s="1058"/>
      <c r="V543" s="1058"/>
      <c r="W543" s="1058"/>
      <c r="X543" s="1058"/>
      <c r="Y543" s="1058"/>
      <c r="Z543" s="1058"/>
      <c r="AA543" s="1058"/>
    </row>
    <row r="544" spans="1:27" ht="12.75" customHeight="1">
      <c r="A544" s="1057"/>
      <c r="B544" s="1057"/>
      <c r="C544" s="1057"/>
      <c r="D544" s="1058"/>
      <c r="E544" s="1058"/>
      <c r="F544" s="1058"/>
      <c r="G544" s="1058"/>
      <c r="H544" s="1058"/>
      <c r="I544" s="1058"/>
      <c r="J544" s="1058"/>
      <c r="K544" s="1058"/>
      <c r="L544" s="1058"/>
      <c r="M544" s="1058"/>
      <c r="N544" s="1058"/>
      <c r="O544" s="1058"/>
      <c r="P544" s="1101"/>
      <c r="Q544" s="1058"/>
      <c r="R544" s="1058"/>
      <c r="S544" s="1058"/>
      <c r="T544" s="1058"/>
      <c r="U544" s="1058"/>
      <c r="V544" s="1058"/>
      <c r="W544" s="1058"/>
      <c r="X544" s="1058"/>
      <c r="Y544" s="1058"/>
      <c r="Z544" s="1058"/>
      <c r="AA544" s="1058"/>
    </row>
    <row r="545" spans="1:27" ht="12.75" customHeight="1">
      <c r="A545" s="1057"/>
      <c r="B545" s="1057"/>
      <c r="C545" s="1057"/>
      <c r="D545" s="1058"/>
      <c r="E545" s="1058"/>
      <c r="F545" s="1058"/>
      <c r="G545" s="1058"/>
      <c r="H545" s="1058"/>
      <c r="I545" s="1058"/>
      <c r="J545" s="1058"/>
      <c r="K545" s="1058"/>
      <c r="L545" s="1058"/>
      <c r="M545" s="1058"/>
      <c r="N545" s="1058"/>
      <c r="O545" s="1058"/>
      <c r="P545" s="1101"/>
      <c r="Q545" s="1058"/>
      <c r="R545" s="1058"/>
      <c r="S545" s="1058"/>
      <c r="T545" s="1058"/>
      <c r="U545" s="1058"/>
      <c r="V545" s="1058"/>
      <c r="W545" s="1058"/>
      <c r="X545" s="1058"/>
      <c r="Y545" s="1058"/>
      <c r="Z545" s="1058"/>
      <c r="AA545" s="1058"/>
    </row>
    <row r="546" spans="1:27" ht="12.75" customHeight="1">
      <c r="A546" s="1057"/>
      <c r="B546" s="1057"/>
      <c r="C546" s="1057"/>
      <c r="D546" s="1058"/>
      <c r="E546" s="1058"/>
      <c r="F546" s="1058"/>
      <c r="G546" s="1058"/>
      <c r="H546" s="1058"/>
      <c r="I546" s="1058"/>
      <c r="J546" s="1058"/>
      <c r="K546" s="1058"/>
      <c r="L546" s="1058"/>
      <c r="M546" s="1058"/>
      <c r="N546" s="1058"/>
      <c r="O546" s="1058"/>
      <c r="P546" s="1101"/>
      <c r="Q546" s="1058"/>
      <c r="R546" s="1058"/>
      <c r="S546" s="1058"/>
      <c r="T546" s="1058"/>
      <c r="U546" s="1058"/>
      <c r="V546" s="1058"/>
      <c r="W546" s="1058"/>
      <c r="X546" s="1058"/>
      <c r="Y546" s="1058"/>
      <c r="Z546" s="1058"/>
      <c r="AA546" s="1058"/>
    </row>
    <row r="547" spans="1:27" ht="12.75" customHeight="1">
      <c r="A547" s="1057"/>
      <c r="B547" s="1057"/>
      <c r="C547" s="1057"/>
      <c r="D547" s="1058"/>
      <c r="E547" s="1058"/>
      <c r="F547" s="1058"/>
      <c r="G547" s="1058"/>
      <c r="H547" s="1058"/>
      <c r="I547" s="1058"/>
      <c r="J547" s="1058"/>
      <c r="K547" s="1058"/>
      <c r="L547" s="1058"/>
      <c r="M547" s="1058"/>
      <c r="N547" s="1058"/>
      <c r="O547" s="1058"/>
      <c r="P547" s="1101"/>
      <c r="Q547" s="1058"/>
      <c r="R547" s="1058"/>
      <c r="S547" s="1058"/>
      <c r="T547" s="1058"/>
      <c r="U547" s="1058"/>
      <c r="V547" s="1058"/>
      <c r="W547" s="1058"/>
      <c r="X547" s="1058"/>
      <c r="Y547" s="1058"/>
      <c r="Z547" s="1058"/>
      <c r="AA547" s="1058"/>
    </row>
    <row r="548" spans="1:27" ht="12.75" customHeight="1">
      <c r="A548" s="1057"/>
      <c r="B548" s="1057"/>
      <c r="C548" s="1057"/>
      <c r="D548" s="1058"/>
      <c r="E548" s="1058"/>
      <c r="F548" s="1058"/>
      <c r="G548" s="1058"/>
      <c r="H548" s="1058"/>
      <c r="I548" s="1058"/>
      <c r="J548" s="1058"/>
      <c r="K548" s="1058"/>
      <c r="L548" s="1058"/>
      <c r="M548" s="1058"/>
      <c r="N548" s="1058"/>
      <c r="O548" s="1058"/>
      <c r="P548" s="1101"/>
      <c r="Q548" s="1058"/>
      <c r="R548" s="1058"/>
      <c r="S548" s="1058"/>
      <c r="T548" s="1058"/>
      <c r="U548" s="1058"/>
      <c r="V548" s="1058"/>
      <c r="W548" s="1058"/>
      <c r="X548" s="1058"/>
      <c r="Y548" s="1058"/>
      <c r="Z548" s="1058"/>
      <c r="AA548" s="1058"/>
    </row>
    <row r="549" spans="1:27" ht="12.75" customHeight="1">
      <c r="A549" s="1057"/>
      <c r="B549" s="1057"/>
      <c r="C549" s="1057"/>
      <c r="D549" s="1058"/>
      <c r="E549" s="1058"/>
      <c r="F549" s="1058"/>
      <c r="G549" s="1058"/>
      <c r="H549" s="1058"/>
      <c r="I549" s="1058"/>
      <c r="J549" s="1058"/>
      <c r="K549" s="1058"/>
      <c r="L549" s="1058"/>
      <c r="M549" s="1058"/>
      <c r="N549" s="1058"/>
      <c r="O549" s="1058"/>
      <c r="P549" s="1101"/>
      <c r="Q549" s="1058"/>
      <c r="R549" s="1058"/>
      <c r="S549" s="1058"/>
      <c r="T549" s="1058"/>
      <c r="U549" s="1058"/>
      <c r="V549" s="1058"/>
      <c r="W549" s="1058"/>
      <c r="X549" s="1058"/>
      <c r="Y549" s="1058"/>
      <c r="Z549" s="1058"/>
      <c r="AA549" s="1058"/>
    </row>
    <row r="550" spans="1:27" ht="12.75" customHeight="1">
      <c r="A550" s="1057"/>
      <c r="B550" s="1057"/>
      <c r="C550" s="1057"/>
      <c r="D550" s="1058"/>
      <c r="E550" s="1058"/>
      <c r="F550" s="1058"/>
      <c r="G550" s="1058"/>
      <c r="H550" s="1058"/>
      <c r="I550" s="1058"/>
      <c r="J550" s="1058"/>
      <c r="K550" s="1058"/>
      <c r="L550" s="1058"/>
      <c r="M550" s="1058"/>
      <c r="N550" s="1058"/>
      <c r="O550" s="1058"/>
      <c r="P550" s="1101"/>
      <c r="Q550" s="1058"/>
      <c r="R550" s="1058"/>
      <c r="S550" s="1058"/>
      <c r="T550" s="1058"/>
      <c r="U550" s="1058"/>
      <c r="V550" s="1058"/>
      <c r="W550" s="1058"/>
      <c r="X550" s="1058"/>
      <c r="Y550" s="1058"/>
      <c r="Z550" s="1058"/>
      <c r="AA550" s="1058"/>
    </row>
    <row r="551" spans="1:27" ht="12.75" customHeight="1">
      <c r="A551" s="1057"/>
      <c r="B551" s="1057"/>
      <c r="C551" s="1057"/>
      <c r="D551" s="1058"/>
      <c r="E551" s="1058"/>
      <c r="F551" s="1058"/>
      <c r="G551" s="1058"/>
      <c r="H551" s="1058"/>
      <c r="I551" s="1058"/>
      <c r="J551" s="1058"/>
      <c r="K551" s="1058"/>
      <c r="L551" s="1058"/>
      <c r="M551" s="1058"/>
      <c r="N551" s="1058"/>
      <c r="O551" s="1058"/>
      <c r="P551" s="1101"/>
      <c r="Q551" s="1058"/>
      <c r="R551" s="1058"/>
      <c r="S551" s="1058"/>
      <c r="T551" s="1058"/>
      <c r="U551" s="1058"/>
      <c r="V551" s="1058"/>
      <c r="W551" s="1058"/>
      <c r="X551" s="1058"/>
      <c r="Y551" s="1058"/>
      <c r="Z551" s="1058"/>
      <c r="AA551" s="1058"/>
    </row>
    <row r="552" spans="1:27" ht="12.75" customHeight="1">
      <c r="A552" s="1057"/>
      <c r="B552" s="1057"/>
      <c r="C552" s="1057"/>
      <c r="D552" s="1058"/>
      <c r="E552" s="1058"/>
      <c r="F552" s="1058"/>
      <c r="G552" s="1058"/>
      <c r="H552" s="1058"/>
      <c r="I552" s="1058"/>
      <c r="J552" s="1058"/>
      <c r="K552" s="1058"/>
      <c r="L552" s="1058"/>
      <c r="M552" s="1058"/>
      <c r="N552" s="1058"/>
      <c r="O552" s="1058"/>
      <c r="P552" s="1101"/>
      <c r="Q552" s="1058"/>
      <c r="R552" s="1058"/>
      <c r="S552" s="1058"/>
      <c r="T552" s="1058"/>
      <c r="U552" s="1058"/>
      <c r="V552" s="1058"/>
      <c r="W552" s="1058"/>
      <c r="X552" s="1058"/>
      <c r="Y552" s="1058"/>
      <c r="Z552" s="1058"/>
      <c r="AA552" s="1058"/>
    </row>
    <row r="553" spans="1:27" ht="12.75" customHeight="1">
      <c r="A553" s="1057"/>
      <c r="B553" s="1057"/>
      <c r="C553" s="1057"/>
      <c r="D553" s="1058"/>
      <c r="E553" s="1058"/>
      <c r="F553" s="1058"/>
      <c r="G553" s="1058"/>
      <c r="H553" s="1058"/>
      <c r="I553" s="1058"/>
      <c r="J553" s="1058"/>
      <c r="K553" s="1058"/>
      <c r="L553" s="1058"/>
      <c r="M553" s="1058"/>
      <c r="N553" s="1058"/>
      <c r="O553" s="1058"/>
      <c r="P553" s="1101"/>
      <c r="Q553" s="1058"/>
      <c r="R553" s="1058"/>
      <c r="S553" s="1058"/>
      <c r="T553" s="1058"/>
      <c r="U553" s="1058"/>
      <c r="V553" s="1058"/>
      <c r="W553" s="1058"/>
      <c r="X553" s="1058"/>
      <c r="Y553" s="1058"/>
      <c r="Z553" s="1058"/>
      <c r="AA553" s="1058"/>
    </row>
    <row r="554" spans="1:27" ht="12.75" customHeight="1">
      <c r="A554" s="1057"/>
      <c r="B554" s="1057"/>
      <c r="C554" s="1057"/>
      <c r="D554" s="1058"/>
      <c r="E554" s="1058"/>
      <c r="F554" s="1058"/>
      <c r="G554" s="1058"/>
      <c r="H554" s="1058"/>
      <c r="I554" s="1058"/>
      <c r="J554" s="1058"/>
      <c r="K554" s="1058"/>
      <c r="L554" s="1058"/>
      <c r="M554" s="1058"/>
      <c r="N554" s="1058"/>
      <c r="O554" s="1058"/>
      <c r="P554" s="1101"/>
      <c r="Q554" s="1058"/>
      <c r="R554" s="1058"/>
      <c r="S554" s="1058"/>
      <c r="T554" s="1058"/>
      <c r="U554" s="1058"/>
      <c r="V554" s="1058"/>
      <c r="W554" s="1058"/>
      <c r="X554" s="1058"/>
      <c r="Y554" s="1058"/>
      <c r="Z554" s="1058"/>
      <c r="AA554" s="1058"/>
    </row>
    <row r="555" spans="1:27" ht="12.75" customHeight="1">
      <c r="A555" s="1057"/>
      <c r="B555" s="1057"/>
      <c r="C555" s="1057"/>
      <c r="D555" s="1058"/>
      <c r="E555" s="1058"/>
      <c r="F555" s="1058"/>
      <c r="G555" s="1058"/>
      <c r="H555" s="1058"/>
      <c r="I555" s="1058"/>
      <c r="J555" s="1058"/>
      <c r="K555" s="1058"/>
      <c r="L555" s="1058"/>
      <c r="M555" s="1058"/>
      <c r="N555" s="1058"/>
      <c r="O555" s="1058"/>
      <c r="P555" s="1101"/>
      <c r="Q555" s="1058"/>
      <c r="R555" s="1058"/>
      <c r="S555" s="1058"/>
      <c r="T555" s="1058"/>
      <c r="U555" s="1058"/>
      <c r="V555" s="1058"/>
      <c r="W555" s="1058"/>
      <c r="X555" s="1058"/>
      <c r="Y555" s="1058"/>
      <c r="Z555" s="1058"/>
      <c r="AA555" s="1058"/>
    </row>
    <row r="556" spans="1:27" ht="12.75" customHeight="1">
      <c r="A556" s="1057"/>
      <c r="B556" s="1057"/>
      <c r="C556" s="1057"/>
      <c r="D556" s="1058"/>
      <c r="E556" s="1058"/>
      <c r="F556" s="1058"/>
      <c r="G556" s="1058"/>
      <c r="H556" s="1058"/>
      <c r="I556" s="1058"/>
      <c r="J556" s="1058"/>
      <c r="K556" s="1058"/>
      <c r="L556" s="1058"/>
      <c r="M556" s="1058"/>
      <c r="N556" s="1058"/>
      <c r="O556" s="1058"/>
      <c r="P556" s="1101"/>
      <c r="Q556" s="1058"/>
      <c r="R556" s="1058"/>
      <c r="S556" s="1058"/>
      <c r="T556" s="1058"/>
      <c r="U556" s="1058"/>
      <c r="V556" s="1058"/>
      <c r="W556" s="1058"/>
      <c r="X556" s="1058"/>
      <c r="Y556" s="1058"/>
      <c r="Z556" s="1058"/>
      <c r="AA556" s="1058"/>
    </row>
    <row r="557" spans="1:27" ht="12.75" customHeight="1">
      <c r="A557" s="1057"/>
      <c r="B557" s="1057"/>
      <c r="C557" s="1057"/>
      <c r="D557" s="1058"/>
      <c r="E557" s="1058"/>
      <c r="F557" s="1058"/>
      <c r="G557" s="1058"/>
      <c r="H557" s="1058"/>
      <c r="I557" s="1058"/>
      <c r="J557" s="1058"/>
      <c r="K557" s="1058"/>
      <c r="L557" s="1058"/>
      <c r="M557" s="1058"/>
      <c r="N557" s="1058"/>
      <c r="O557" s="1058"/>
      <c r="P557" s="1101"/>
      <c r="Q557" s="1058"/>
      <c r="R557" s="1058"/>
      <c r="S557" s="1058"/>
      <c r="T557" s="1058"/>
      <c r="U557" s="1058"/>
      <c r="V557" s="1058"/>
      <c r="W557" s="1058"/>
      <c r="X557" s="1058"/>
      <c r="Y557" s="1058"/>
      <c r="Z557" s="1058"/>
      <c r="AA557" s="1058"/>
    </row>
    <row r="558" spans="1:27" ht="12.75" customHeight="1">
      <c r="A558" s="1057"/>
      <c r="B558" s="1057"/>
      <c r="C558" s="1057"/>
      <c r="D558" s="1058"/>
      <c r="E558" s="1058"/>
      <c r="F558" s="1058"/>
      <c r="G558" s="1058"/>
      <c r="H558" s="1058"/>
      <c r="I558" s="1058"/>
      <c r="J558" s="1058"/>
      <c r="K558" s="1058"/>
      <c r="L558" s="1058"/>
      <c r="M558" s="1058"/>
      <c r="N558" s="1058"/>
      <c r="O558" s="1058"/>
      <c r="P558" s="1101"/>
      <c r="Q558" s="1058"/>
      <c r="R558" s="1058"/>
      <c r="S558" s="1058"/>
      <c r="T558" s="1058"/>
      <c r="U558" s="1058"/>
      <c r="V558" s="1058"/>
      <c r="W558" s="1058"/>
      <c r="X558" s="1058"/>
      <c r="Y558" s="1058"/>
      <c r="Z558" s="1058"/>
      <c r="AA558" s="1058"/>
    </row>
    <row r="559" spans="1:27" ht="12.75" customHeight="1">
      <c r="A559" s="1057"/>
      <c r="B559" s="1057"/>
      <c r="C559" s="1057"/>
      <c r="D559" s="1058"/>
      <c r="E559" s="1058"/>
      <c r="F559" s="1058"/>
      <c r="G559" s="1058"/>
      <c r="H559" s="1058"/>
      <c r="I559" s="1058"/>
      <c r="J559" s="1058"/>
      <c r="K559" s="1058"/>
      <c r="L559" s="1058"/>
      <c r="M559" s="1058"/>
      <c r="N559" s="1058"/>
      <c r="O559" s="1058"/>
      <c r="P559" s="1101"/>
      <c r="Q559" s="1058"/>
      <c r="R559" s="1058"/>
      <c r="S559" s="1058"/>
      <c r="T559" s="1058"/>
      <c r="U559" s="1058"/>
      <c r="V559" s="1058"/>
      <c r="W559" s="1058"/>
      <c r="X559" s="1058"/>
      <c r="Y559" s="1058"/>
      <c r="Z559" s="1058"/>
      <c r="AA559" s="1058"/>
    </row>
    <row r="560" spans="1:27" ht="12.75" customHeight="1">
      <c r="A560" s="1057"/>
      <c r="B560" s="1057"/>
      <c r="C560" s="1057"/>
      <c r="D560" s="1058"/>
      <c r="E560" s="1058"/>
      <c r="F560" s="1058"/>
      <c r="G560" s="1058"/>
      <c r="H560" s="1058"/>
      <c r="I560" s="1058"/>
      <c r="J560" s="1058"/>
      <c r="K560" s="1058"/>
      <c r="L560" s="1058"/>
      <c r="M560" s="1058"/>
      <c r="N560" s="1058"/>
      <c r="O560" s="1058"/>
      <c r="P560" s="1101"/>
      <c r="Q560" s="1058"/>
      <c r="R560" s="1058"/>
      <c r="S560" s="1058"/>
      <c r="T560" s="1058"/>
      <c r="U560" s="1058"/>
      <c r="V560" s="1058"/>
      <c r="W560" s="1058"/>
      <c r="X560" s="1058"/>
      <c r="Y560" s="1058"/>
      <c r="Z560" s="1058"/>
      <c r="AA560" s="1058"/>
    </row>
    <row r="561" spans="1:27" ht="12.75" customHeight="1">
      <c r="A561" s="1057"/>
      <c r="B561" s="1057"/>
      <c r="C561" s="1057"/>
      <c r="D561" s="1058"/>
      <c r="E561" s="1058"/>
      <c r="F561" s="1058"/>
      <c r="G561" s="1058"/>
      <c r="H561" s="1058"/>
      <c r="I561" s="1058"/>
      <c r="J561" s="1058"/>
      <c r="K561" s="1058"/>
      <c r="L561" s="1058"/>
      <c r="M561" s="1058"/>
      <c r="N561" s="1058"/>
      <c r="O561" s="1058"/>
      <c r="P561" s="1101"/>
      <c r="Q561" s="1058"/>
      <c r="R561" s="1058"/>
      <c r="S561" s="1058"/>
      <c r="T561" s="1058"/>
      <c r="U561" s="1058"/>
      <c r="V561" s="1058"/>
      <c r="W561" s="1058"/>
      <c r="X561" s="1058"/>
      <c r="Y561" s="1058"/>
      <c r="Z561" s="1058"/>
      <c r="AA561" s="1058"/>
    </row>
    <row r="562" spans="1:27" ht="12.75" customHeight="1">
      <c r="A562" s="1057"/>
      <c r="B562" s="1057"/>
      <c r="C562" s="1057"/>
      <c r="D562" s="1058"/>
      <c r="E562" s="1058"/>
      <c r="F562" s="1058"/>
      <c r="G562" s="1058"/>
      <c r="H562" s="1058"/>
      <c r="I562" s="1058"/>
      <c r="J562" s="1058"/>
      <c r="K562" s="1058"/>
      <c r="L562" s="1058"/>
      <c r="M562" s="1058"/>
      <c r="N562" s="1058"/>
      <c r="O562" s="1058"/>
      <c r="P562" s="1101"/>
      <c r="Q562" s="1058"/>
      <c r="R562" s="1058"/>
      <c r="S562" s="1058"/>
      <c r="T562" s="1058"/>
      <c r="U562" s="1058"/>
      <c r="V562" s="1058"/>
      <c r="W562" s="1058"/>
      <c r="X562" s="1058"/>
      <c r="Y562" s="1058"/>
      <c r="Z562" s="1058"/>
      <c r="AA562" s="1058"/>
    </row>
    <row r="563" spans="1:27" ht="12.75" customHeight="1">
      <c r="A563" s="1057"/>
      <c r="B563" s="1057"/>
      <c r="C563" s="1057"/>
      <c r="D563" s="1058"/>
      <c r="E563" s="1058"/>
      <c r="F563" s="1058"/>
      <c r="G563" s="1058"/>
      <c r="H563" s="1058"/>
      <c r="I563" s="1058"/>
      <c r="J563" s="1058"/>
      <c r="K563" s="1058"/>
      <c r="L563" s="1058"/>
      <c r="M563" s="1058"/>
      <c r="N563" s="1058"/>
      <c r="O563" s="1058"/>
      <c r="P563" s="1101"/>
      <c r="Q563" s="1058"/>
      <c r="R563" s="1058"/>
      <c r="S563" s="1058"/>
      <c r="T563" s="1058"/>
      <c r="U563" s="1058"/>
      <c r="V563" s="1058"/>
      <c r="W563" s="1058"/>
      <c r="X563" s="1058"/>
      <c r="Y563" s="1058"/>
      <c r="Z563" s="1058"/>
      <c r="AA563" s="1058"/>
    </row>
    <row r="564" spans="1:27" ht="12.75" customHeight="1">
      <c r="A564" s="1057"/>
      <c r="B564" s="1057"/>
      <c r="C564" s="1057"/>
      <c r="D564" s="1058"/>
      <c r="E564" s="1058"/>
      <c r="F564" s="1058"/>
      <c r="G564" s="1058"/>
      <c r="H564" s="1058"/>
      <c r="I564" s="1058"/>
      <c r="J564" s="1058"/>
      <c r="K564" s="1058"/>
      <c r="L564" s="1058"/>
      <c r="M564" s="1058"/>
      <c r="N564" s="1058"/>
      <c r="O564" s="1058"/>
      <c r="P564" s="1101"/>
      <c r="Q564" s="1058"/>
      <c r="R564" s="1058"/>
      <c r="S564" s="1058"/>
      <c r="T564" s="1058"/>
      <c r="U564" s="1058"/>
      <c r="V564" s="1058"/>
      <c r="W564" s="1058"/>
      <c r="X564" s="1058"/>
      <c r="Y564" s="1058"/>
      <c r="Z564" s="1058"/>
      <c r="AA564" s="1058"/>
    </row>
    <row r="565" spans="1:27" ht="12.75" customHeight="1">
      <c r="A565" s="1057"/>
      <c r="B565" s="1057"/>
      <c r="C565" s="1057"/>
      <c r="D565" s="1058"/>
      <c r="E565" s="1058"/>
      <c r="F565" s="1058"/>
      <c r="G565" s="1058"/>
      <c r="H565" s="1058"/>
      <c r="I565" s="1058"/>
      <c r="J565" s="1058"/>
      <c r="K565" s="1058"/>
      <c r="L565" s="1058"/>
      <c r="M565" s="1058"/>
      <c r="N565" s="1058"/>
      <c r="O565" s="1058"/>
      <c r="P565" s="1101"/>
      <c r="Q565" s="1058"/>
      <c r="R565" s="1058"/>
      <c r="S565" s="1058"/>
      <c r="T565" s="1058"/>
      <c r="U565" s="1058"/>
      <c r="V565" s="1058"/>
      <c r="W565" s="1058"/>
      <c r="X565" s="1058"/>
      <c r="Y565" s="1058"/>
      <c r="Z565" s="1058"/>
      <c r="AA565" s="1058"/>
    </row>
    <row r="566" spans="1:27" ht="12.75" customHeight="1">
      <c r="A566" s="1057"/>
      <c r="B566" s="1057"/>
      <c r="C566" s="1057"/>
      <c r="D566" s="1058"/>
      <c r="E566" s="1058"/>
      <c r="F566" s="1058"/>
      <c r="G566" s="1058"/>
      <c r="H566" s="1058"/>
      <c r="I566" s="1058"/>
      <c r="J566" s="1058"/>
      <c r="K566" s="1058"/>
      <c r="L566" s="1058"/>
      <c r="M566" s="1058"/>
      <c r="N566" s="1058"/>
      <c r="O566" s="1058"/>
      <c r="P566" s="1101"/>
      <c r="Q566" s="1058"/>
      <c r="R566" s="1058"/>
      <c r="S566" s="1058"/>
      <c r="T566" s="1058"/>
      <c r="U566" s="1058"/>
      <c r="V566" s="1058"/>
      <c r="W566" s="1058"/>
      <c r="X566" s="1058"/>
      <c r="Y566" s="1058"/>
      <c r="Z566" s="1058"/>
      <c r="AA566" s="1058"/>
    </row>
    <row r="567" spans="1:27" ht="12.75" customHeight="1">
      <c r="A567" s="1057"/>
      <c r="B567" s="1057"/>
      <c r="C567" s="1057"/>
      <c r="D567" s="1058"/>
      <c r="E567" s="1058"/>
      <c r="F567" s="1058"/>
      <c r="G567" s="1058"/>
      <c r="H567" s="1058"/>
      <c r="I567" s="1058"/>
      <c r="J567" s="1058"/>
      <c r="K567" s="1058"/>
      <c r="L567" s="1058"/>
      <c r="M567" s="1058"/>
      <c r="N567" s="1058"/>
      <c r="O567" s="1058"/>
      <c r="P567" s="1101"/>
      <c r="Q567" s="1058"/>
      <c r="R567" s="1058"/>
      <c r="S567" s="1058"/>
      <c r="T567" s="1058"/>
      <c r="U567" s="1058"/>
      <c r="V567" s="1058"/>
      <c r="W567" s="1058"/>
      <c r="X567" s="1058"/>
      <c r="Y567" s="1058"/>
      <c r="Z567" s="1058"/>
      <c r="AA567" s="1058"/>
    </row>
    <row r="568" spans="1:27" ht="12.75" customHeight="1">
      <c r="A568" s="1057"/>
      <c r="B568" s="1057"/>
      <c r="C568" s="1057"/>
      <c r="D568" s="1058"/>
      <c r="E568" s="1058"/>
      <c r="F568" s="1058"/>
      <c r="G568" s="1058"/>
      <c r="H568" s="1058"/>
      <c r="I568" s="1058"/>
      <c r="J568" s="1058"/>
      <c r="K568" s="1058"/>
      <c r="L568" s="1058"/>
      <c r="M568" s="1058"/>
      <c r="N568" s="1058"/>
      <c r="O568" s="1058"/>
      <c r="P568" s="1101"/>
      <c r="Q568" s="1058"/>
      <c r="R568" s="1058"/>
      <c r="S568" s="1058"/>
      <c r="T568" s="1058"/>
      <c r="U568" s="1058"/>
      <c r="V568" s="1058"/>
      <c r="W568" s="1058"/>
      <c r="X568" s="1058"/>
      <c r="Y568" s="1058"/>
      <c r="Z568" s="1058"/>
      <c r="AA568" s="1058"/>
    </row>
    <row r="569" spans="1:27" ht="12.75" customHeight="1">
      <c r="A569" s="1057"/>
      <c r="B569" s="1057"/>
      <c r="C569" s="1057"/>
      <c r="D569" s="1058"/>
      <c r="E569" s="1058"/>
      <c r="F569" s="1058"/>
      <c r="G569" s="1058"/>
      <c r="H569" s="1058"/>
      <c r="I569" s="1058"/>
      <c r="J569" s="1058"/>
      <c r="K569" s="1058"/>
      <c r="L569" s="1058"/>
      <c r="M569" s="1058"/>
      <c r="N569" s="1058"/>
      <c r="O569" s="1058"/>
      <c r="P569" s="1101"/>
      <c r="Q569" s="1058"/>
      <c r="R569" s="1058"/>
      <c r="S569" s="1058"/>
      <c r="T569" s="1058"/>
      <c r="U569" s="1058"/>
      <c r="V569" s="1058"/>
      <c r="W569" s="1058"/>
      <c r="X569" s="1058"/>
      <c r="Y569" s="1058"/>
      <c r="Z569" s="1058"/>
      <c r="AA569" s="1058"/>
    </row>
    <row r="570" spans="1:27" ht="12.75" customHeight="1">
      <c r="A570" s="1057"/>
      <c r="B570" s="1057"/>
      <c r="C570" s="1057"/>
      <c r="D570" s="1058"/>
      <c r="E570" s="1058"/>
      <c r="F570" s="1058"/>
      <c r="G570" s="1058"/>
      <c r="H570" s="1058"/>
      <c r="I570" s="1058"/>
      <c r="J570" s="1058"/>
      <c r="K570" s="1058"/>
      <c r="L570" s="1058"/>
      <c r="M570" s="1058"/>
      <c r="N570" s="1058"/>
      <c r="O570" s="1058"/>
      <c r="P570" s="1101"/>
      <c r="Q570" s="1058"/>
      <c r="R570" s="1058"/>
      <c r="S570" s="1058"/>
      <c r="T570" s="1058"/>
      <c r="U570" s="1058"/>
      <c r="V570" s="1058"/>
      <c r="W570" s="1058"/>
      <c r="X570" s="1058"/>
      <c r="Y570" s="1058"/>
      <c r="Z570" s="1058"/>
      <c r="AA570" s="1058"/>
    </row>
    <row r="571" spans="1:27" ht="12.75" customHeight="1">
      <c r="A571" s="1057"/>
      <c r="B571" s="1057"/>
      <c r="C571" s="1057"/>
      <c r="D571" s="1058"/>
      <c r="E571" s="1058"/>
      <c r="F571" s="1058"/>
      <c r="G571" s="1058"/>
      <c r="H571" s="1058"/>
      <c r="I571" s="1058"/>
      <c r="J571" s="1058"/>
      <c r="K571" s="1058"/>
      <c r="L571" s="1058"/>
      <c r="M571" s="1058"/>
      <c r="N571" s="1058"/>
      <c r="O571" s="1058"/>
      <c r="P571" s="1101"/>
      <c r="Q571" s="1058"/>
      <c r="R571" s="1058"/>
      <c r="S571" s="1058"/>
      <c r="T571" s="1058"/>
      <c r="U571" s="1058"/>
      <c r="V571" s="1058"/>
      <c r="W571" s="1058"/>
      <c r="X571" s="1058"/>
      <c r="Y571" s="1058"/>
      <c r="Z571" s="1058"/>
      <c r="AA571" s="1058"/>
    </row>
    <row r="572" spans="1:27" ht="12.75" customHeight="1">
      <c r="A572" s="1057"/>
      <c r="B572" s="1057"/>
      <c r="C572" s="1057"/>
      <c r="D572" s="1058"/>
      <c r="E572" s="1058"/>
      <c r="F572" s="1058"/>
      <c r="G572" s="1058"/>
      <c r="H572" s="1058"/>
      <c r="I572" s="1058"/>
      <c r="J572" s="1058"/>
      <c r="K572" s="1058"/>
      <c r="L572" s="1058"/>
      <c r="M572" s="1058"/>
      <c r="N572" s="1058"/>
      <c r="O572" s="1058"/>
      <c r="P572" s="1101"/>
      <c r="Q572" s="1058"/>
      <c r="R572" s="1058"/>
      <c r="S572" s="1058"/>
      <c r="T572" s="1058"/>
      <c r="U572" s="1058"/>
      <c r="V572" s="1058"/>
      <c r="W572" s="1058"/>
      <c r="X572" s="1058"/>
      <c r="Y572" s="1058"/>
      <c r="Z572" s="1058"/>
      <c r="AA572" s="1058"/>
    </row>
    <row r="573" spans="1:27" ht="12.75" customHeight="1">
      <c r="A573" s="1057"/>
      <c r="B573" s="1057"/>
      <c r="C573" s="1057"/>
      <c r="D573" s="1058"/>
      <c r="E573" s="1058"/>
      <c r="F573" s="1058"/>
      <c r="G573" s="1058"/>
      <c r="H573" s="1058"/>
      <c r="I573" s="1058"/>
      <c r="J573" s="1058"/>
      <c r="K573" s="1058"/>
      <c r="L573" s="1058"/>
      <c r="M573" s="1058"/>
      <c r="N573" s="1058"/>
      <c r="O573" s="1058"/>
      <c r="P573" s="1101"/>
      <c r="Q573" s="1058"/>
      <c r="R573" s="1058"/>
      <c r="S573" s="1058"/>
      <c r="T573" s="1058"/>
      <c r="U573" s="1058"/>
      <c r="V573" s="1058"/>
      <c r="W573" s="1058"/>
      <c r="X573" s="1058"/>
      <c r="Y573" s="1058"/>
      <c r="Z573" s="1058"/>
      <c r="AA573" s="1058"/>
    </row>
    <row r="574" spans="1:27" ht="12.75" customHeight="1">
      <c r="A574" s="1057"/>
      <c r="B574" s="1057"/>
      <c r="C574" s="1057"/>
      <c r="D574" s="1058"/>
      <c r="E574" s="1058"/>
      <c r="F574" s="1058"/>
      <c r="G574" s="1058"/>
      <c r="H574" s="1058"/>
      <c r="I574" s="1058"/>
      <c r="J574" s="1058"/>
      <c r="K574" s="1058"/>
      <c r="L574" s="1058"/>
      <c r="M574" s="1058"/>
      <c r="N574" s="1058"/>
      <c r="O574" s="1058"/>
      <c r="P574" s="1101"/>
      <c r="Q574" s="1058"/>
      <c r="R574" s="1058"/>
      <c r="S574" s="1058"/>
      <c r="T574" s="1058"/>
      <c r="U574" s="1058"/>
      <c r="V574" s="1058"/>
      <c r="W574" s="1058"/>
      <c r="X574" s="1058"/>
      <c r="Y574" s="1058"/>
      <c r="Z574" s="1058"/>
      <c r="AA574" s="1058"/>
    </row>
    <row r="575" spans="1:27" ht="12.75" customHeight="1">
      <c r="A575" s="1057"/>
      <c r="B575" s="1057"/>
      <c r="C575" s="1057"/>
      <c r="D575" s="1058"/>
      <c r="E575" s="1058"/>
      <c r="F575" s="1058"/>
      <c r="G575" s="1058"/>
      <c r="H575" s="1058"/>
      <c r="I575" s="1058"/>
      <c r="J575" s="1058"/>
      <c r="K575" s="1058"/>
      <c r="L575" s="1058"/>
      <c r="M575" s="1058"/>
      <c r="N575" s="1058"/>
      <c r="O575" s="1058"/>
      <c r="P575" s="1101"/>
      <c r="Q575" s="1058"/>
      <c r="R575" s="1058"/>
      <c r="S575" s="1058"/>
      <c r="T575" s="1058"/>
      <c r="U575" s="1058"/>
      <c r="V575" s="1058"/>
      <c r="W575" s="1058"/>
      <c r="X575" s="1058"/>
      <c r="Y575" s="1058"/>
      <c r="Z575" s="1058"/>
      <c r="AA575" s="1058"/>
    </row>
    <row r="576" spans="1:27" ht="12.75" customHeight="1">
      <c r="A576" s="1057"/>
      <c r="B576" s="1057"/>
      <c r="C576" s="1057"/>
      <c r="D576" s="1058"/>
      <c r="E576" s="1058"/>
      <c r="F576" s="1058"/>
      <c r="G576" s="1058"/>
      <c r="H576" s="1058"/>
      <c r="I576" s="1058"/>
      <c r="J576" s="1058"/>
      <c r="K576" s="1058"/>
      <c r="L576" s="1058"/>
      <c r="M576" s="1058"/>
      <c r="N576" s="1058"/>
      <c r="O576" s="1058"/>
      <c r="P576" s="1101"/>
      <c r="Q576" s="1058"/>
      <c r="R576" s="1058"/>
      <c r="S576" s="1058"/>
      <c r="T576" s="1058"/>
      <c r="U576" s="1058"/>
      <c r="V576" s="1058"/>
      <c r="W576" s="1058"/>
      <c r="X576" s="1058"/>
      <c r="Y576" s="1058"/>
      <c r="Z576" s="1058"/>
      <c r="AA576" s="1058"/>
    </row>
    <row r="577" spans="1:27" ht="12.75" customHeight="1">
      <c r="A577" s="1057"/>
      <c r="B577" s="1057"/>
      <c r="C577" s="1057"/>
      <c r="D577" s="1058"/>
      <c r="E577" s="1058"/>
      <c r="F577" s="1058"/>
      <c r="G577" s="1058"/>
      <c r="H577" s="1058"/>
      <c r="I577" s="1058"/>
      <c r="J577" s="1058"/>
      <c r="K577" s="1058"/>
      <c r="L577" s="1058"/>
      <c r="M577" s="1058"/>
      <c r="N577" s="1058"/>
      <c r="O577" s="1058"/>
      <c r="P577" s="1101"/>
      <c r="Q577" s="1058"/>
      <c r="R577" s="1058"/>
      <c r="S577" s="1058"/>
      <c r="T577" s="1058"/>
      <c r="U577" s="1058"/>
      <c r="V577" s="1058"/>
      <c r="W577" s="1058"/>
      <c r="X577" s="1058"/>
      <c r="Y577" s="1058"/>
      <c r="Z577" s="1058"/>
      <c r="AA577" s="1058"/>
    </row>
    <row r="578" spans="1:27" ht="12.75" customHeight="1">
      <c r="A578" s="1057"/>
      <c r="B578" s="1057"/>
      <c r="C578" s="1057"/>
      <c r="D578" s="1058"/>
      <c r="E578" s="1058"/>
      <c r="F578" s="1058"/>
      <c r="G578" s="1058"/>
      <c r="H578" s="1058"/>
      <c r="I578" s="1058"/>
      <c r="J578" s="1058"/>
      <c r="K578" s="1058"/>
      <c r="L578" s="1058"/>
      <c r="M578" s="1058"/>
      <c r="N578" s="1058"/>
      <c r="O578" s="1058"/>
      <c r="P578" s="1101"/>
      <c r="Q578" s="1058"/>
      <c r="R578" s="1058"/>
      <c r="S578" s="1058"/>
      <c r="T578" s="1058"/>
      <c r="U578" s="1058"/>
      <c r="V578" s="1058"/>
      <c r="W578" s="1058"/>
      <c r="X578" s="1058"/>
      <c r="Y578" s="1058"/>
      <c r="Z578" s="1058"/>
      <c r="AA578" s="1058"/>
    </row>
    <row r="579" spans="1:27" ht="12.75" customHeight="1">
      <c r="A579" s="1057"/>
      <c r="B579" s="1057"/>
      <c r="C579" s="1057"/>
      <c r="D579" s="1058"/>
      <c r="E579" s="1058"/>
      <c r="F579" s="1058"/>
      <c r="G579" s="1058"/>
      <c r="H579" s="1058"/>
      <c r="I579" s="1058"/>
      <c r="J579" s="1058"/>
      <c r="K579" s="1058"/>
      <c r="L579" s="1058"/>
      <c r="M579" s="1058"/>
      <c r="N579" s="1058"/>
      <c r="O579" s="1058"/>
      <c r="P579" s="1101"/>
      <c r="Q579" s="1058"/>
      <c r="R579" s="1058"/>
      <c r="S579" s="1058"/>
      <c r="T579" s="1058"/>
      <c r="U579" s="1058"/>
      <c r="V579" s="1058"/>
      <c r="W579" s="1058"/>
      <c r="X579" s="1058"/>
      <c r="Y579" s="1058"/>
      <c r="Z579" s="1058"/>
      <c r="AA579" s="1058"/>
    </row>
    <row r="580" spans="1:27" ht="12.75" customHeight="1">
      <c r="A580" s="1057"/>
      <c r="B580" s="1057"/>
      <c r="C580" s="1057"/>
      <c r="D580" s="1058"/>
      <c r="E580" s="1058"/>
      <c r="F580" s="1058"/>
      <c r="G580" s="1058"/>
      <c r="H580" s="1058"/>
      <c r="I580" s="1058"/>
      <c r="J580" s="1058"/>
      <c r="K580" s="1058"/>
      <c r="L580" s="1058"/>
      <c r="M580" s="1058"/>
      <c r="N580" s="1058"/>
      <c r="O580" s="1058"/>
      <c r="P580" s="1101"/>
      <c r="Q580" s="1058"/>
      <c r="R580" s="1058"/>
      <c r="S580" s="1058"/>
      <c r="T580" s="1058"/>
      <c r="U580" s="1058"/>
      <c r="V580" s="1058"/>
      <c r="W580" s="1058"/>
      <c r="X580" s="1058"/>
      <c r="Y580" s="1058"/>
      <c r="Z580" s="1058"/>
      <c r="AA580" s="1058"/>
    </row>
    <row r="581" spans="1:27" ht="12.75" customHeight="1">
      <c r="A581" s="1057"/>
      <c r="B581" s="1057"/>
      <c r="C581" s="1057"/>
      <c r="D581" s="1058"/>
      <c r="E581" s="1058"/>
      <c r="F581" s="1058"/>
      <c r="G581" s="1058"/>
      <c r="H581" s="1058"/>
      <c r="I581" s="1058"/>
      <c r="J581" s="1058"/>
      <c r="K581" s="1058"/>
      <c r="L581" s="1058"/>
      <c r="M581" s="1058"/>
      <c r="N581" s="1058"/>
      <c r="O581" s="1058"/>
      <c r="P581" s="1101"/>
      <c r="Q581" s="1058"/>
      <c r="R581" s="1058"/>
      <c r="S581" s="1058"/>
      <c r="T581" s="1058"/>
      <c r="U581" s="1058"/>
      <c r="V581" s="1058"/>
      <c r="W581" s="1058"/>
      <c r="X581" s="1058"/>
      <c r="Y581" s="1058"/>
      <c r="Z581" s="1058"/>
      <c r="AA581" s="1058"/>
    </row>
    <row r="582" spans="1:27" ht="12.75" customHeight="1">
      <c r="A582" s="1057"/>
      <c r="B582" s="1057"/>
      <c r="C582" s="1057"/>
      <c r="D582" s="1058"/>
      <c r="E582" s="1058"/>
      <c r="F582" s="1058"/>
      <c r="G582" s="1058"/>
      <c r="H582" s="1058"/>
      <c r="I582" s="1058"/>
      <c r="J582" s="1058"/>
      <c r="K582" s="1058"/>
      <c r="L582" s="1058"/>
      <c r="M582" s="1058"/>
      <c r="N582" s="1058"/>
      <c r="O582" s="1058"/>
      <c r="P582" s="1101"/>
      <c r="Q582" s="1058"/>
      <c r="R582" s="1058"/>
      <c r="S582" s="1058"/>
      <c r="T582" s="1058"/>
      <c r="U582" s="1058"/>
      <c r="V582" s="1058"/>
      <c r="W582" s="1058"/>
      <c r="X582" s="1058"/>
      <c r="Y582" s="1058"/>
      <c r="Z582" s="1058"/>
      <c r="AA582" s="1058"/>
    </row>
    <row r="583" spans="1:27" ht="12.75" customHeight="1">
      <c r="A583" s="1057"/>
      <c r="B583" s="1057"/>
      <c r="C583" s="1057"/>
      <c r="D583" s="1058"/>
      <c r="E583" s="1058"/>
      <c r="F583" s="1058"/>
      <c r="G583" s="1058"/>
      <c r="H583" s="1058"/>
      <c r="I583" s="1058"/>
      <c r="J583" s="1058"/>
      <c r="K583" s="1058"/>
      <c r="L583" s="1058"/>
      <c r="M583" s="1058"/>
      <c r="N583" s="1058"/>
      <c r="O583" s="1058"/>
      <c r="P583" s="1101"/>
      <c r="Q583" s="1058"/>
      <c r="R583" s="1058"/>
      <c r="S583" s="1058"/>
      <c r="T583" s="1058"/>
      <c r="U583" s="1058"/>
      <c r="V583" s="1058"/>
      <c r="W583" s="1058"/>
      <c r="X583" s="1058"/>
      <c r="Y583" s="1058"/>
      <c r="Z583" s="1058"/>
      <c r="AA583" s="1058"/>
    </row>
    <row r="584" spans="1:27" ht="12.75" customHeight="1">
      <c r="A584" s="1057"/>
      <c r="B584" s="1057"/>
      <c r="C584" s="1057"/>
      <c r="D584" s="1058"/>
      <c r="E584" s="1058"/>
      <c r="F584" s="1058"/>
      <c r="G584" s="1058"/>
      <c r="H584" s="1058"/>
      <c r="I584" s="1058"/>
      <c r="J584" s="1058"/>
      <c r="K584" s="1058"/>
      <c r="L584" s="1058"/>
      <c r="M584" s="1058"/>
      <c r="N584" s="1058"/>
      <c r="O584" s="1058"/>
      <c r="P584" s="1101"/>
      <c r="Q584" s="1058"/>
      <c r="R584" s="1058"/>
      <c r="S584" s="1058"/>
      <c r="T584" s="1058"/>
      <c r="U584" s="1058"/>
      <c r="V584" s="1058"/>
      <c r="W584" s="1058"/>
      <c r="X584" s="1058"/>
      <c r="Y584" s="1058"/>
      <c r="Z584" s="1058"/>
      <c r="AA584" s="1058"/>
    </row>
    <row r="585" spans="1:27" ht="12.75" customHeight="1">
      <c r="A585" s="1057"/>
      <c r="B585" s="1057"/>
      <c r="C585" s="1057"/>
      <c r="D585" s="1058"/>
      <c r="E585" s="1058"/>
      <c r="F585" s="1058"/>
      <c r="G585" s="1058"/>
      <c r="H585" s="1058"/>
      <c r="I585" s="1058"/>
      <c r="J585" s="1058"/>
      <c r="K585" s="1058"/>
      <c r="L585" s="1058"/>
      <c r="M585" s="1058"/>
      <c r="N585" s="1058"/>
      <c r="O585" s="1058"/>
      <c r="P585" s="1101"/>
      <c r="Q585" s="1058"/>
      <c r="R585" s="1058"/>
      <c r="S585" s="1058"/>
      <c r="T585" s="1058"/>
      <c r="U585" s="1058"/>
      <c r="V585" s="1058"/>
      <c r="W585" s="1058"/>
      <c r="X585" s="1058"/>
      <c r="Y585" s="1058"/>
      <c r="Z585" s="1058"/>
      <c r="AA585" s="1058"/>
    </row>
    <row r="586" spans="1:27" ht="12.75" customHeight="1">
      <c r="A586" s="1057"/>
      <c r="B586" s="1057"/>
      <c r="C586" s="1057"/>
      <c r="D586" s="1058"/>
      <c r="E586" s="1058"/>
      <c r="F586" s="1058"/>
      <c r="G586" s="1058"/>
      <c r="H586" s="1058"/>
      <c r="I586" s="1058"/>
      <c r="J586" s="1058"/>
      <c r="K586" s="1058"/>
      <c r="L586" s="1058"/>
      <c r="M586" s="1058"/>
      <c r="N586" s="1058"/>
      <c r="O586" s="1058"/>
      <c r="P586" s="1101"/>
      <c r="Q586" s="1058"/>
      <c r="R586" s="1058"/>
      <c r="S586" s="1058"/>
      <c r="T586" s="1058"/>
      <c r="U586" s="1058"/>
      <c r="V586" s="1058"/>
      <c r="W586" s="1058"/>
      <c r="X586" s="1058"/>
      <c r="Y586" s="1058"/>
      <c r="Z586" s="1058"/>
      <c r="AA586" s="1058"/>
    </row>
    <row r="587" spans="1:27" ht="12.75" customHeight="1">
      <c r="A587" s="1057"/>
      <c r="B587" s="1057"/>
      <c r="C587" s="1057"/>
      <c r="D587" s="1058"/>
      <c r="E587" s="1058"/>
      <c r="F587" s="1058"/>
      <c r="G587" s="1058"/>
      <c r="H587" s="1058"/>
      <c r="I587" s="1058"/>
      <c r="J587" s="1058"/>
      <c r="K587" s="1058"/>
      <c r="L587" s="1058"/>
      <c r="M587" s="1058"/>
      <c r="N587" s="1058"/>
      <c r="O587" s="1058"/>
      <c r="P587" s="1101"/>
      <c r="Q587" s="1058"/>
      <c r="R587" s="1058"/>
      <c r="S587" s="1058"/>
      <c r="T587" s="1058"/>
      <c r="U587" s="1058"/>
      <c r="V587" s="1058"/>
      <c r="W587" s="1058"/>
      <c r="X587" s="1058"/>
      <c r="Y587" s="1058"/>
      <c r="Z587" s="1058"/>
      <c r="AA587" s="1058"/>
    </row>
    <row r="588" spans="1:27" ht="12.75" customHeight="1">
      <c r="A588" s="1057"/>
      <c r="B588" s="1057"/>
      <c r="C588" s="1057"/>
      <c r="D588" s="1058"/>
      <c r="E588" s="1058"/>
      <c r="F588" s="1058"/>
      <c r="G588" s="1058"/>
      <c r="H588" s="1058"/>
      <c r="I588" s="1058"/>
      <c r="J588" s="1058"/>
      <c r="K588" s="1058"/>
      <c r="L588" s="1058"/>
      <c r="M588" s="1058"/>
      <c r="N588" s="1058"/>
      <c r="O588" s="1058"/>
      <c r="P588" s="1101"/>
      <c r="Q588" s="1058"/>
      <c r="R588" s="1058"/>
      <c r="S588" s="1058"/>
      <c r="T588" s="1058"/>
      <c r="U588" s="1058"/>
      <c r="V588" s="1058"/>
      <c r="W588" s="1058"/>
      <c r="X588" s="1058"/>
      <c r="Y588" s="1058"/>
      <c r="Z588" s="1058"/>
      <c r="AA588" s="1058"/>
    </row>
    <row r="589" spans="1:27" ht="12.75" customHeight="1">
      <c r="A589" s="1057"/>
      <c r="B589" s="1057"/>
      <c r="C589" s="1057"/>
      <c r="D589" s="1058"/>
      <c r="E589" s="1058"/>
      <c r="F589" s="1058"/>
      <c r="G589" s="1058"/>
      <c r="H589" s="1058"/>
      <c r="I589" s="1058"/>
      <c r="J589" s="1058"/>
      <c r="K589" s="1058"/>
      <c r="L589" s="1058"/>
      <c r="M589" s="1058"/>
      <c r="N589" s="1058"/>
      <c r="O589" s="1058"/>
      <c r="P589" s="1101"/>
      <c r="Q589" s="1058"/>
      <c r="R589" s="1058"/>
      <c r="S589" s="1058"/>
      <c r="T589" s="1058"/>
      <c r="U589" s="1058"/>
      <c r="V589" s="1058"/>
      <c r="W589" s="1058"/>
      <c r="X589" s="1058"/>
      <c r="Y589" s="1058"/>
      <c r="Z589" s="1058"/>
      <c r="AA589" s="1058"/>
    </row>
    <row r="590" spans="1:27" ht="12.75" customHeight="1">
      <c r="A590" s="1057"/>
      <c r="B590" s="1057"/>
      <c r="C590" s="1057"/>
      <c r="D590" s="1058"/>
      <c r="E590" s="1058"/>
      <c r="F590" s="1058"/>
      <c r="G590" s="1058"/>
      <c r="H590" s="1058"/>
      <c r="I590" s="1058"/>
      <c r="J590" s="1058"/>
      <c r="K590" s="1058"/>
      <c r="L590" s="1058"/>
      <c r="M590" s="1058"/>
      <c r="N590" s="1058"/>
      <c r="O590" s="1058"/>
      <c r="P590" s="1101"/>
      <c r="Q590" s="1058"/>
      <c r="R590" s="1058"/>
      <c r="S590" s="1058"/>
      <c r="T590" s="1058"/>
      <c r="U590" s="1058"/>
      <c r="V590" s="1058"/>
      <c r="W590" s="1058"/>
      <c r="X590" s="1058"/>
      <c r="Y590" s="1058"/>
      <c r="Z590" s="1058"/>
      <c r="AA590" s="1058"/>
    </row>
    <row r="591" spans="1:27" ht="12.75" customHeight="1">
      <c r="A591" s="1057"/>
      <c r="B591" s="1057"/>
      <c r="C591" s="1057"/>
      <c r="D591" s="1058"/>
      <c r="E591" s="1058"/>
      <c r="F591" s="1058"/>
      <c r="G591" s="1058"/>
      <c r="H591" s="1058"/>
      <c r="I591" s="1058"/>
      <c r="J591" s="1058"/>
      <c r="K591" s="1058"/>
      <c r="L591" s="1058"/>
      <c r="M591" s="1058"/>
      <c r="N591" s="1058"/>
      <c r="O591" s="1058"/>
      <c r="P591" s="1101"/>
      <c r="Q591" s="1058"/>
      <c r="R591" s="1058"/>
      <c r="S591" s="1058"/>
      <c r="T591" s="1058"/>
      <c r="U591" s="1058"/>
      <c r="V591" s="1058"/>
      <c r="W591" s="1058"/>
      <c r="X591" s="1058"/>
      <c r="Y591" s="1058"/>
      <c r="Z591" s="1058"/>
      <c r="AA591" s="1058"/>
    </row>
    <row r="592" spans="1:27" ht="12.75" customHeight="1">
      <c r="A592" s="1057"/>
      <c r="B592" s="1057"/>
      <c r="C592" s="1057"/>
      <c r="D592" s="1058"/>
      <c r="E592" s="1058"/>
      <c r="F592" s="1058"/>
      <c r="G592" s="1058"/>
      <c r="H592" s="1058"/>
      <c r="I592" s="1058"/>
      <c r="J592" s="1058"/>
      <c r="K592" s="1058"/>
      <c r="L592" s="1058"/>
      <c r="M592" s="1058"/>
      <c r="N592" s="1058"/>
      <c r="O592" s="1058"/>
      <c r="P592" s="1101"/>
      <c r="Q592" s="1058"/>
      <c r="R592" s="1058"/>
      <c r="S592" s="1058"/>
      <c r="T592" s="1058"/>
      <c r="U592" s="1058"/>
      <c r="V592" s="1058"/>
      <c r="W592" s="1058"/>
      <c r="X592" s="1058"/>
      <c r="Y592" s="1058"/>
      <c r="Z592" s="1058"/>
      <c r="AA592" s="1058"/>
    </row>
    <row r="593" spans="1:27" ht="12.75" customHeight="1">
      <c r="A593" s="1057"/>
      <c r="B593" s="1057"/>
      <c r="C593" s="1057"/>
      <c r="D593" s="1058"/>
      <c r="E593" s="1058"/>
      <c r="F593" s="1058"/>
      <c r="G593" s="1058"/>
      <c r="H593" s="1058"/>
      <c r="I593" s="1058"/>
      <c r="J593" s="1058"/>
      <c r="K593" s="1058"/>
      <c r="L593" s="1058"/>
      <c r="M593" s="1058"/>
      <c r="N593" s="1058"/>
      <c r="O593" s="1058"/>
      <c r="P593" s="1101"/>
      <c r="Q593" s="1058"/>
      <c r="R593" s="1058"/>
      <c r="S593" s="1058"/>
      <c r="T593" s="1058"/>
      <c r="U593" s="1058"/>
      <c r="V593" s="1058"/>
      <c r="W593" s="1058"/>
      <c r="X593" s="1058"/>
      <c r="Y593" s="1058"/>
      <c r="Z593" s="1058"/>
      <c r="AA593" s="1058"/>
    </row>
    <row r="594" spans="1:27" ht="12.75" customHeight="1">
      <c r="A594" s="1057"/>
      <c r="B594" s="1057"/>
      <c r="C594" s="1057"/>
      <c r="D594" s="1058"/>
      <c r="E594" s="1058"/>
      <c r="F594" s="1058"/>
      <c r="G594" s="1058"/>
      <c r="H594" s="1058"/>
      <c r="I594" s="1058"/>
      <c r="J594" s="1058"/>
      <c r="K594" s="1058"/>
      <c r="L594" s="1058"/>
      <c r="M594" s="1058"/>
      <c r="N594" s="1058"/>
      <c r="O594" s="1058"/>
      <c r="P594" s="1101"/>
      <c r="Q594" s="1058"/>
      <c r="R594" s="1058"/>
      <c r="S594" s="1058"/>
      <c r="T594" s="1058"/>
      <c r="U594" s="1058"/>
      <c r="V594" s="1058"/>
      <c r="W594" s="1058"/>
      <c r="X594" s="1058"/>
      <c r="Y594" s="1058"/>
      <c r="Z594" s="1058"/>
      <c r="AA594" s="1058"/>
    </row>
    <row r="595" spans="1:27" ht="12.75" customHeight="1">
      <c r="A595" s="1057"/>
      <c r="B595" s="1057"/>
      <c r="C595" s="1057"/>
      <c r="D595" s="1058"/>
      <c r="E595" s="1058"/>
      <c r="F595" s="1058"/>
      <c r="G595" s="1058"/>
      <c r="H595" s="1058"/>
      <c r="I595" s="1058"/>
      <c r="J595" s="1058"/>
      <c r="K595" s="1058"/>
      <c r="L595" s="1058"/>
      <c r="M595" s="1058"/>
      <c r="N595" s="1058"/>
      <c r="O595" s="1058"/>
      <c r="P595" s="1101"/>
      <c r="Q595" s="1058"/>
      <c r="R595" s="1058"/>
      <c r="S595" s="1058"/>
      <c r="T595" s="1058"/>
      <c r="U595" s="1058"/>
      <c r="V595" s="1058"/>
      <c r="W595" s="1058"/>
      <c r="X595" s="1058"/>
      <c r="Y595" s="1058"/>
      <c r="Z595" s="1058"/>
      <c r="AA595" s="1058"/>
    </row>
    <row r="596" spans="1:27" ht="12.75" customHeight="1">
      <c r="A596" s="1057"/>
      <c r="B596" s="1057"/>
      <c r="C596" s="1057"/>
      <c r="D596" s="1058"/>
      <c r="E596" s="1058"/>
      <c r="F596" s="1058"/>
      <c r="G596" s="1058"/>
      <c r="H596" s="1058"/>
      <c r="I596" s="1058"/>
      <c r="J596" s="1058"/>
      <c r="K596" s="1058"/>
      <c r="L596" s="1058"/>
      <c r="M596" s="1058"/>
      <c r="N596" s="1058"/>
      <c r="O596" s="1058"/>
      <c r="P596" s="1101"/>
      <c r="Q596" s="1058"/>
      <c r="R596" s="1058"/>
      <c r="S596" s="1058"/>
      <c r="T596" s="1058"/>
      <c r="U596" s="1058"/>
      <c r="V596" s="1058"/>
      <c r="W596" s="1058"/>
      <c r="X596" s="1058"/>
      <c r="Y596" s="1058"/>
      <c r="Z596" s="1058"/>
      <c r="AA596" s="1058"/>
    </row>
    <row r="597" spans="1:27" ht="12.75" customHeight="1">
      <c r="A597" s="1057"/>
      <c r="B597" s="1057"/>
      <c r="C597" s="1057"/>
      <c r="D597" s="1058"/>
      <c r="E597" s="1058"/>
      <c r="F597" s="1058"/>
      <c r="G597" s="1058"/>
      <c r="H597" s="1058"/>
      <c r="I597" s="1058"/>
      <c r="J597" s="1058"/>
      <c r="K597" s="1058"/>
      <c r="L597" s="1058"/>
      <c r="M597" s="1058"/>
      <c r="N597" s="1058"/>
      <c r="O597" s="1058"/>
      <c r="P597" s="1101"/>
      <c r="Q597" s="1058"/>
      <c r="R597" s="1058"/>
      <c r="S597" s="1058"/>
      <c r="T597" s="1058"/>
      <c r="U597" s="1058"/>
      <c r="V597" s="1058"/>
      <c r="W597" s="1058"/>
      <c r="X597" s="1058"/>
      <c r="Y597" s="1058"/>
      <c r="Z597" s="1058"/>
      <c r="AA597" s="1058"/>
    </row>
    <row r="598" spans="1:27" ht="12.75" customHeight="1">
      <c r="A598" s="1057"/>
      <c r="B598" s="1057"/>
      <c r="C598" s="1057"/>
      <c r="D598" s="1058"/>
      <c r="E598" s="1058"/>
      <c r="F598" s="1058"/>
      <c r="G598" s="1058"/>
      <c r="H598" s="1058"/>
      <c r="I598" s="1058"/>
      <c r="J598" s="1058"/>
      <c r="K598" s="1058"/>
      <c r="L598" s="1058"/>
      <c r="M598" s="1058"/>
      <c r="N598" s="1058"/>
      <c r="O598" s="1058"/>
      <c r="P598" s="1101"/>
      <c r="Q598" s="1058"/>
      <c r="R598" s="1058"/>
      <c r="S598" s="1058"/>
      <c r="T598" s="1058"/>
      <c r="U598" s="1058"/>
      <c r="V598" s="1058"/>
      <c r="W598" s="1058"/>
      <c r="X598" s="1058"/>
      <c r="Y598" s="1058"/>
      <c r="Z598" s="1058"/>
      <c r="AA598" s="1058"/>
    </row>
    <row r="599" spans="1:27" ht="12.75" customHeight="1">
      <c r="A599" s="1057"/>
      <c r="B599" s="1057"/>
      <c r="C599" s="1057"/>
      <c r="D599" s="1058"/>
      <c r="E599" s="1058"/>
      <c r="F599" s="1058"/>
      <c r="G599" s="1058"/>
      <c r="H599" s="1058"/>
      <c r="I599" s="1058"/>
      <c r="J599" s="1058"/>
      <c r="K599" s="1058"/>
      <c r="L599" s="1058"/>
      <c r="M599" s="1058"/>
      <c r="N599" s="1058"/>
      <c r="O599" s="1058"/>
      <c r="P599" s="1101"/>
      <c r="Q599" s="1058"/>
      <c r="R599" s="1058"/>
      <c r="S599" s="1058"/>
      <c r="T599" s="1058"/>
      <c r="U599" s="1058"/>
      <c r="V599" s="1058"/>
      <c r="W599" s="1058"/>
      <c r="X599" s="1058"/>
      <c r="Y599" s="1058"/>
      <c r="Z599" s="1058"/>
      <c r="AA599" s="1058"/>
    </row>
    <row r="600" spans="1:27" ht="12.75" customHeight="1">
      <c r="A600" s="1057"/>
      <c r="B600" s="1057"/>
      <c r="C600" s="1057"/>
      <c r="D600" s="1058"/>
      <c r="E600" s="1058"/>
      <c r="F600" s="1058"/>
      <c r="G600" s="1058"/>
      <c r="H600" s="1058"/>
      <c r="I600" s="1058"/>
      <c r="J600" s="1058"/>
      <c r="K600" s="1058"/>
      <c r="L600" s="1058"/>
      <c r="M600" s="1058"/>
      <c r="N600" s="1058"/>
      <c r="O600" s="1058"/>
      <c r="P600" s="1101"/>
      <c r="Q600" s="1058"/>
      <c r="R600" s="1058"/>
      <c r="S600" s="1058"/>
      <c r="T600" s="1058"/>
      <c r="U600" s="1058"/>
      <c r="V600" s="1058"/>
      <c r="W600" s="1058"/>
      <c r="X600" s="1058"/>
      <c r="Y600" s="1058"/>
      <c r="Z600" s="1058"/>
      <c r="AA600" s="1058"/>
    </row>
    <row r="601" spans="1:27" ht="12.75" customHeight="1">
      <c r="A601" s="1057"/>
      <c r="B601" s="1057"/>
      <c r="C601" s="1057"/>
      <c r="D601" s="1058"/>
      <c r="E601" s="1058"/>
      <c r="F601" s="1058"/>
      <c r="G601" s="1058"/>
      <c r="H601" s="1058"/>
      <c r="I601" s="1058"/>
      <c r="J601" s="1058"/>
      <c r="K601" s="1058"/>
      <c r="L601" s="1058"/>
      <c r="M601" s="1058"/>
      <c r="N601" s="1058"/>
      <c r="O601" s="1058"/>
      <c r="P601" s="1101"/>
      <c r="Q601" s="1058"/>
      <c r="R601" s="1058"/>
      <c r="S601" s="1058"/>
      <c r="T601" s="1058"/>
      <c r="U601" s="1058"/>
      <c r="V601" s="1058"/>
      <c r="W601" s="1058"/>
      <c r="X601" s="1058"/>
      <c r="Y601" s="1058"/>
      <c r="Z601" s="1058"/>
      <c r="AA601" s="1058"/>
    </row>
    <row r="602" spans="1:27" ht="12.75" customHeight="1">
      <c r="A602" s="1057"/>
      <c r="B602" s="1057"/>
      <c r="C602" s="1057"/>
      <c r="D602" s="1058"/>
      <c r="E602" s="1058"/>
      <c r="F602" s="1058"/>
      <c r="G602" s="1058"/>
      <c r="H602" s="1058"/>
      <c r="I602" s="1058"/>
      <c r="J602" s="1058"/>
      <c r="K602" s="1058"/>
      <c r="L602" s="1058"/>
      <c r="M602" s="1058"/>
      <c r="N602" s="1058"/>
      <c r="O602" s="1058"/>
      <c r="P602" s="1101"/>
      <c r="Q602" s="1058"/>
      <c r="R602" s="1058"/>
      <c r="S602" s="1058"/>
      <c r="T602" s="1058"/>
      <c r="U602" s="1058"/>
      <c r="V602" s="1058"/>
      <c r="W602" s="1058"/>
      <c r="X602" s="1058"/>
      <c r="Y602" s="1058"/>
      <c r="Z602" s="1058"/>
      <c r="AA602" s="1058"/>
    </row>
    <row r="603" spans="1:27" ht="12.75" customHeight="1">
      <c r="A603" s="1057"/>
      <c r="B603" s="1057"/>
      <c r="C603" s="1057"/>
      <c r="D603" s="1058"/>
      <c r="E603" s="1058"/>
      <c r="F603" s="1058"/>
      <c r="G603" s="1058"/>
      <c r="H603" s="1058"/>
      <c r="I603" s="1058"/>
      <c r="J603" s="1058"/>
      <c r="K603" s="1058"/>
      <c r="L603" s="1058"/>
      <c r="M603" s="1058"/>
      <c r="N603" s="1058"/>
      <c r="O603" s="1058"/>
      <c r="P603" s="1101"/>
      <c r="Q603" s="1058"/>
      <c r="R603" s="1058"/>
      <c r="S603" s="1058"/>
      <c r="T603" s="1058"/>
      <c r="U603" s="1058"/>
      <c r="V603" s="1058"/>
      <c r="W603" s="1058"/>
      <c r="X603" s="1058"/>
      <c r="Y603" s="1058"/>
      <c r="Z603" s="1058"/>
      <c r="AA603" s="1058"/>
    </row>
    <row r="604" spans="1:27" ht="12.75" customHeight="1">
      <c r="A604" s="1057"/>
      <c r="B604" s="1057"/>
      <c r="C604" s="1057"/>
      <c r="D604" s="1058"/>
      <c r="E604" s="1058"/>
      <c r="F604" s="1058"/>
      <c r="G604" s="1058"/>
      <c r="H604" s="1058"/>
      <c r="I604" s="1058"/>
      <c r="J604" s="1058"/>
      <c r="K604" s="1058"/>
      <c r="L604" s="1058"/>
      <c r="M604" s="1058"/>
      <c r="N604" s="1058"/>
      <c r="O604" s="1058"/>
      <c r="P604" s="1101"/>
      <c r="Q604" s="1058"/>
      <c r="R604" s="1058"/>
      <c r="S604" s="1058"/>
      <c r="T604" s="1058"/>
      <c r="U604" s="1058"/>
      <c r="V604" s="1058"/>
      <c r="W604" s="1058"/>
      <c r="X604" s="1058"/>
      <c r="Y604" s="1058"/>
      <c r="Z604" s="1058"/>
      <c r="AA604" s="1058"/>
    </row>
    <row r="605" spans="1:27" ht="12.75" customHeight="1">
      <c r="A605" s="1057"/>
      <c r="B605" s="1057"/>
      <c r="C605" s="1057"/>
      <c r="D605" s="1058"/>
      <c r="E605" s="1058"/>
      <c r="F605" s="1058"/>
      <c r="G605" s="1058"/>
      <c r="H605" s="1058"/>
      <c r="I605" s="1058"/>
      <c r="J605" s="1058"/>
      <c r="K605" s="1058"/>
      <c r="L605" s="1058"/>
      <c r="M605" s="1058"/>
      <c r="N605" s="1058"/>
      <c r="O605" s="1058"/>
      <c r="P605" s="1101"/>
      <c r="Q605" s="1058"/>
      <c r="R605" s="1058"/>
      <c r="S605" s="1058"/>
      <c r="T605" s="1058"/>
      <c r="U605" s="1058"/>
      <c r="V605" s="1058"/>
      <c r="W605" s="1058"/>
      <c r="X605" s="1058"/>
      <c r="Y605" s="1058"/>
      <c r="Z605" s="1058"/>
      <c r="AA605" s="1058"/>
    </row>
    <row r="606" spans="1:27" ht="12.75" customHeight="1">
      <c r="A606" s="1057"/>
      <c r="B606" s="1057"/>
      <c r="C606" s="1057"/>
      <c r="D606" s="1058"/>
      <c r="E606" s="1058"/>
      <c r="F606" s="1058"/>
      <c r="G606" s="1058"/>
      <c r="H606" s="1058"/>
      <c r="I606" s="1058"/>
      <c r="J606" s="1058"/>
      <c r="K606" s="1058"/>
      <c r="L606" s="1058"/>
      <c r="M606" s="1058"/>
      <c r="N606" s="1058"/>
      <c r="O606" s="1058"/>
      <c r="P606" s="1101"/>
      <c r="Q606" s="1058"/>
      <c r="R606" s="1058"/>
      <c r="S606" s="1058"/>
      <c r="T606" s="1058"/>
      <c r="U606" s="1058"/>
      <c r="V606" s="1058"/>
      <c r="W606" s="1058"/>
      <c r="X606" s="1058"/>
      <c r="Y606" s="1058"/>
      <c r="Z606" s="1058"/>
      <c r="AA606" s="1058"/>
    </row>
    <row r="607" spans="1:27" ht="12.75" customHeight="1">
      <c r="A607" s="1057"/>
      <c r="B607" s="1057"/>
      <c r="C607" s="1057"/>
      <c r="D607" s="1058"/>
      <c r="E607" s="1058"/>
      <c r="F607" s="1058"/>
      <c r="G607" s="1058"/>
      <c r="H607" s="1058"/>
      <c r="I607" s="1058"/>
      <c r="J607" s="1058"/>
      <c r="K607" s="1058"/>
      <c r="L607" s="1058"/>
      <c r="M607" s="1058"/>
      <c r="N607" s="1058"/>
      <c r="O607" s="1058"/>
      <c r="P607" s="1101"/>
      <c r="Q607" s="1058"/>
      <c r="R607" s="1058"/>
      <c r="S607" s="1058"/>
      <c r="T607" s="1058"/>
      <c r="U607" s="1058"/>
      <c r="V607" s="1058"/>
      <c r="W607" s="1058"/>
      <c r="X607" s="1058"/>
      <c r="Y607" s="1058"/>
      <c r="Z607" s="1058"/>
      <c r="AA607" s="1058"/>
    </row>
    <row r="608" spans="1:27" ht="12.75" customHeight="1">
      <c r="A608" s="1057"/>
      <c r="B608" s="1057"/>
      <c r="C608" s="1057"/>
      <c r="D608" s="1058"/>
      <c r="E608" s="1058"/>
      <c r="F608" s="1058"/>
      <c r="G608" s="1058"/>
      <c r="H608" s="1058"/>
      <c r="I608" s="1058"/>
      <c r="J608" s="1058"/>
      <c r="K608" s="1058"/>
      <c r="L608" s="1058"/>
      <c r="M608" s="1058"/>
      <c r="N608" s="1058"/>
      <c r="O608" s="1058"/>
      <c r="P608" s="1101"/>
      <c r="Q608" s="1058"/>
      <c r="R608" s="1058"/>
      <c r="S608" s="1058"/>
      <c r="T608" s="1058"/>
      <c r="U608" s="1058"/>
      <c r="V608" s="1058"/>
      <c r="W608" s="1058"/>
      <c r="X608" s="1058"/>
      <c r="Y608" s="1058"/>
      <c r="Z608" s="1058"/>
      <c r="AA608" s="1058"/>
    </row>
    <row r="609" spans="1:27" ht="12.75" customHeight="1">
      <c r="A609" s="1057"/>
      <c r="B609" s="1057"/>
      <c r="C609" s="1057"/>
      <c r="D609" s="1058"/>
      <c r="E609" s="1058"/>
      <c r="F609" s="1058"/>
      <c r="G609" s="1058"/>
      <c r="H609" s="1058"/>
      <c r="I609" s="1058"/>
      <c r="J609" s="1058"/>
      <c r="K609" s="1058"/>
      <c r="L609" s="1058"/>
      <c r="M609" s="1058"/>
      <c r="N609" s="1058"/>
      <c r="O609" s="1058"/>
      <c r="P609" s="1101"/>
      <c r="Q609" s="1058"/>
      <c r="R609" s="1058"/>
      <c r="S609" s="1058"/>
      <c r="T609" s="1058"/>
      <c r="U609" s="1058"/>
      <c r="V609" s="1058"/>
      <c r="W609" s="1058"/>
      <c r="X609" s="1058"/>
      <c r="Y609" s="1058"/>
      <c r="Z609" s="1058"/>
      <c r="AA609" s="1058"/>
    </row>
    <row r="610" spans="1:27" ht="12.75" customHeight="1">
      <c r="A610" s="1057"/>
      <c r="B610" s="1057"/>
      <c r="C610" s="1057"/>
      <c r="D610" s="1058"/>
      <c r="E610" s="1058"/>
      <c r="F610" s="1058"/>
      <c r="G610" s="1058"/>
      <c r="H610" s="1058"/>
      <c r="I610" s="1058"/>
      <c r="J610" s="1058"/>
      <c r="K610" s="1058"/>
      <c r="L610" s="1058"/>
      <c r="M610" s="1058"/>
      <c r="N610" s="1058"/>
      <c r="O610" s="1058"/>
      <c r="P610" s="1101"/>
      <c r="Q610" s="1058"/>
      <c r="R610" s="1058"/>
      <c r="S610" s="1058"/>
      <c r="T610" s="1058"/>
      <c r="U610" s="1058"/>
      <c r="V610" s="1058"/>
      <c r="W610" s="1058"/>
      <c r="X610" s="1058"/>
      <c r="Y610" s="1058"/>
      <c r="Z610" s="1058"/>
      <c r="AA610" s="1058"/>
    </row>
    <row r="611" spans="1:27" ht="12.75" customHeight="1">
      <c r="A611" s="1057"/>
      <c r="B611" s="1057"/>
      <c r="C611" s="1057"/>
      <c r="D611" s="1058"/>
      <c r="E611" s="1058"/>
      <c r="F611" s="1058"/>
      <c r="G611" s="1058"/>
      <c r="H611" s="1058"/>
      <c r="I611" s="1058"/>
      <c r="J611" s="1058"/>
      <c r="K611" s="1058"/>
      <c r="L611" s="1058"/>
      <c r="M611" s="1058"/>
      <c r="N611" s="1058"/>
      <c r="O611" s="1058"/>
      <c r="P611" s="1101"/>
      <c r="Q611" s="1058"/>
      <c r="R611" s="1058"/>
      <c r="S611" s="1058"/>
      <c r="T611" s="1058"/>
      <c r="U611" s="1058"/>
      <c r="V611" s="1058"/>
      <c r="W611" s="1058"/>
      <c r="X611" s="1058"/>
      <c r="Y611" s="1058"/>
      <c r="Z611" s="1058"/>
      <c r="AA611" s="1058"/>
    </row>
    <row r="612" spans="1:27" ht="12.75" customHeight="1">
      <c r="A612" s="1057"/>
      <c r="B612" s="1057"/>
      <c r="C612" s="1057"/>
      <c r="D612" s="1058"/>
      <c r="E612" s="1058"/>
      <c r="F612" s="1058"/>
      <c r="G612" s="1058"/>
      <c r="H612" s="1058"/>
      <c r="I612" s="1058"/>
      <c r="J612" s="1058"/>
      <c r="K612" s="1058"/>
      <c r="L612" s="1058"/>
      <c r="M612" s="1058"/>
      <c r="N612" s="1058"/>
      <c r="O612" s="1058"/>
      <c r="P612" s="1101"/>
      <c r="Q612" s="1058"/>
      <c r="R612" s="1058"/>
      <c r="S612" s="1058"/>
      <c r="T612" s="1058"/>
      <c r="U612" s="1058"/>
      <c r="V612" s="1058"/>
      <c r="W612" s="1058"/>
      <c r="X612" s="1058"/>
      <c r="Y612" s="1058"/>
      <c r="Z612" s="1058"/>
      <c r="AA612" s="1058"/>
    </row>
    <row r="613" spans="1:27" ht="12.75" customHeight="1">
      <c r="A613" s="1057"/>
      <c r="B613" s="1057"/>
      <c r="C613" s="1057"/>
      <c r="D613" s="1058"/>
      <c r="E613" s="1058"/>
      <c r="F613" s="1058"/>
      <c r="G613" s="1058"/>
      <c r="H613" s="1058"/>
      <c r="I613" s="1058"/>
      <c r="J613" s="1058"/>
      <c r="K613" s="1058"/>
      <c r="L613" s="1058"/>
      <c r="M613" s="1058"/>
      <c r="N613" s="1058"/>
      <c r="O613" s="1058"/>
      <c r="P613" s="1101"/>
      <c r="Q613" s="1058"/>
      <c r="R613" s="1058"/>
      <c r="S613" s="1058"/>
      <c r="T613" s="1058"/>
      <c r="U613" s="1058"/>
      <c r="V613" s="1058"/>
      <c r="W613" s="1058"/>
      <c r="X613" s="1058"/>
      <c r="Y613" s="1058"/>
      <c r="Z613" s="1058"/>
      <c r="AA613" s="1058"/>
    </row>
    <row r="614" spans="1:27" ht="12.75" customHeight="1">
      <c r="A614" s="1057"/>
      <c r="B614" s="1057"/>
      <c r="C614" s="1057"/>
      <c r="D614" s="1058"/>
      <c r="E614" s="1058"/>
      <c r="F614" s="1058"/>
      <c r="G614" s="1058"/>
      <c r="H614" s="1058"/>
      <c r="I614" s="1058"/>
      <c r="J614" s="1058"/>
      <c r="K614" s="1058"/>
      <c r="L614" s="1058"/>
      <c r="M614" s="1058"/>
      <c r="N614" s="1058"/>
      <c r="O614" s="1058"/>
      <c r="P614" s="1101"/>
      <c r="Q614" s="1058"/>
      <c r="R614" s="1058"/>
      <c r="S614" s="1058"/>
      <c r="T614" s="1058"/>
      <c r="U614" s="1058"/>
      <c r="V614" s="1058"/>
      <c r="W614" s="1058"/>
      <c r="X614" s="1058"/>
      <c r="Y614" s="1058"/>
      <c r="Z614" s="1058"/>
      <c r="AA614" s="1058"/>
    </row>
    <row r="615" spans="1:27" ht="12.75" customHeight="1">
      <c r="A615" s="1057"/>
      <c r="B615" s="1057"/>
      <c r="C615" s="1057"/>
      <c r="D615" s="1058"/>
      <c r="E615" s="1058"/>
      <c r="F615" s="1058"/>
      <c r="G615" s="1058"/>
      <c r="H615" s="1058"/>
      <c r="I615" s="1058"/>
      <c r="J615" s="1058"/>
      <c r="K615" s="1058"/>
      <c r="L615" s="1058"/>
      <c r="M615" s="1058"/>
      <c r="N615" s="1058"/>
      <c r="O615" s="1058"/>
      <c r="P615" s="1101"/>
      <c r="Q615" s="1058"/>
      <c r="R615" s="1058"/>
      <c r="S615" s="1058"/>
      <c r="T615" s="1058"/>
      <c r="U615" s="1058"/>
      <c r="V615" s="1058"/>
      <c r="W615" s="1058"/>
      <c r="X615" s="1058"/>
      <c r="Y615" s="1058"/>
      <c r="Z615" s="1058"/>
      <c r="AA615" s="1058"/>
    </row>
    <row r="616" spans="1:27" ht="12.75" customHeight="1">
      <c r="A616" s="1057"/>
      <c r="B616" s="1057"/>
      <c r="C616" s="1057"/>
      <c r="D616" s="1058"/>
      <c r="E616" s="1058"/>
      <c r="F616" s="1058"/>
      <c r="G616" s="1058"/>
      <c r="H616" s="1058"/>
      <c r="I616" s="1058"/>
      <c r="J616" s="1058"/>
      <c r="K616" s="1058"/>
      <c r="L616" s="1058"/>
      <c r="M616" s="1058"/>
      <c r="N616" s="1058"/>
      <c r="O616" s="1058"/>
      <c r="P616" s="1101"/>
      <c r="Q616" s="1058"/>
      <c r="R616" s="1058"/>
      <c r="S616" s="1058"/>
      <c r="T616" s="1058"/>
      <c r="U616" s="1058"/>
      <c r="V616" s="1058"/>
      <c r="W616" s="1058"/>
      <c r="X616" s="1058"/>
      <c r="Y616" s="1058"/>
      <c r="Z616" s="1058"/>
      <c r="AA616" s="1058"/>
    </row>
    <row r="617" spans="1:27" ht="12.75" customHeight="1">
      <c r="A617" s="1057"/>
      <c r="B617" s="1057"/>
      <c r="C617" s="1057"/>
      <c r="D617" s="1058"/>
      <c r="E617" s="1058"/>
      <c r="F617" s="1058"/>
      <c r="G617" s="1058"/>
      <c r="H617" s="1058"/>
      <c r="I617" s="1058"/>
      <c r="J617" s="1058"/>
      <c r="K617" s="1058"/>
      <c r="L617" s="1058"/>
      <c r="M617" s="1058"/>
      <c r="N617" s="1058"/>
      <c r="O617" s="1058"/>
      <c r="P617" s="1101"/>
      <c r="Q617" s="1058"/>
      <c r="R617" s="1058"/>
      <c r="S617" s="1058"/>
      <c r="T617" s="1058"/>
      <c r="U617" s="1058"/>
      <c r="V617" s="1058"/>
      <c r="W617" s="1058"/>
      <c r="X617" s="1058"/>
      <c r="Y617" s="1058"/>
      <c r="Z617" s="1058"/>
      <c r="AA617" s="1058"/>
    </row>
    <row r="618" spans="1:27" ht="12.75" customHeight="1">
      <c r="A618" s="1057"/>
      <c r="B618" s="1057"/>
      <c r="C618" s="1057"/>
      <c r="D618" s="1058"/>
      <c r="E618" s="1058"/>
      <c r="F618" s="1058"/>
      <c r="G618" s="1058"/>
      <c r="H618" s="1058"/>
      <c r="I618" s="1058"/>
      <c r="J618" s="1058"/>
      <c r="K618" s="1058"/>
      <c r="L618" s="1058"/>
      <c r="M618" s="1058"/>
      <c r="N618" s="1058"/>
      <c r="O618" s="1058"/>
      <c r="P618" s="1101"/>
      <c r="Q618" s="1058"/>
      <c r="R618" s="1058"/>
      <c r="S618" s="1058"/>
      <c r="T618" s="1058"/>
      <c r="U618" s="1058"/>
      <c r="V618" s="1058"/>
      <c r="W618" s="1058"/>
      <c r="X618" s="1058"/>
      <c r="Y618" s="1058"/>
      <c r="Z618" s="1058"/>
      <c r="AA618" s="1058"/>
    </row>
    <row r="619" spans="1:27" ht="12.75" customHeight="1">
      <c r="A619" s="1057"/>
      <c r="B619" s="1057"/>
      <c r="C619" s="1057"/>
      <c r="D619" s="1058"/>
      <c r="E619" s="1058"/>
      <c r="F619" s="1058"/>
      <c r="G619" s="1058"/>
      <c r="H619" s="1058"/>
      <c r="I619" s="1058"/>
      <c r="J619" s="1058"/>
      <c r="K619" s="1058"/>
      <c r="L619" s="1058"/>
      <c r="M619" s="1058"/>
      <c r="N619" s="1058"/>
      <c r="O619" s="1058"/>
      <c r="P619" s="1101"/>
      <c r="Q619" s="1058"/>
      <c r="R619" s="1058"/>
      <c r="S619" s="1058"/>
      <c r="T619" s="1058"/>
      <c r="U619" s="1058"/>
      <c r="V619" s="1058"/>
      <c r="W619" s="1058"/>
      <c r="X619" s="1058"/>
      <c r="Y619" s="1058"/>
      <c r="Z619" s="1058"/>
      <c r="AA619" s="1058"/>
    </row>
    <row r="620" spans="1:27" ht="12.75" customHeight="1">
      <c r="A620" s="1057"/>
      <c r="B620" s="1057"/>
      <c r="C620" s="1057"/>
      <c r="D620" s="1058"/>
      <c r="E620" s="1058"/>
      <c r="F620" s="1058"/>
      <c r="G620" s="1058"/>
      <c r="H620" s="1058"/>
      <c r="I620" s="1058"/>
      <c r="J620" s="1058"/>
      <c r="K620" s="1058"/>
      <c r="L620" s="1058"/>
      <c r="M620" s="1058"/>
      <c r="N620" s="1058"/>
      <c r="O620" s="1058"/>
      <c r="P620" s="1101"/>
      <c r="Q620" s="1058"/>
      <c r="R620" s="1058"/>
      <c r="S620" s="1058"/>
      <c r="T620" s="1058"/>
      <c r="U620" s="1058"/>
      <c r="V620" s="1058"/>
      <c r="W620" s="1058"/>
      <c r="X620" s="1058"/>
      <c r="Y620" s="1058"/>
      <c r="Z620" s="1058"/>
      <c r="AA620" s="1058"/>
    </row>
    <row r="621" spans="1:27" ht="12.75" customHeight="1">
      <c r="A621" s="1057"/>
      <c r="B621" s="1057"/>
      <c r="C621" s="1057"/>
      <c r="D621" s="1058"/>
      <c r="E621" s="1058"/>
      <c r="F621" s="1058"/>
      <c r="G621" s="1058"/>
      <c r="H621" s="1058"/>
      <c r="I621" s="1058"/>
      <c r="J621" s="1058"/>
      <c r="K621" s="1058"/>
      <c r="L621" s="1058"/>
      <c r="M621" s="1058"/>
      <c r="N621" s="1058"/>
      <c r="O621" s="1058"/>
      <c r="P621" s="1101"/>
      <c r="Q621" s="1058"/>
      <c r="R621" s="1058"/>
      <c r="S621" s="1058"/>
      <c r="T621" s="1058"/>
      <c r="U621" s="1058"/>
      <c r="V621" s="1058"/>
      <c r="W621" s="1058"/>
      <c r="X621" s="1058"/>
      <c r="Y621" s="1058"/>
      <c r="Z621" s="1058"/>
      <c r="AA621" s="1058"/>
    </row>
    <row r="622" spans="1:27" ht="12.75" customHeight="1">
      <c r="A622" s="1057"/>
      <c r="B622" s="1057"/>
      <c r="C622" s="1057"/>
      <c r="D622" s="1058"/>
      <c r="E622" s="1058"/>
      <c r="F622" s="1058"/>
      <c r="G622" s="1058"/>
      <c r="H622" s="1058"/>
      <c r="I622" s="1058"/>
      <c r="J622" s="1058"/>
      <c r="K622" s="1058"/>
      <c r="L622" s="1058"/>
      <c r="M622" s="1058"/>
      <c r="N622" s="1058"/>
      <c r="O622" s="1058"/>
      <c r="P622" s="1101"/>
      <c r="Q622" s="1058"/>
      <c r="R622" s="1058"/>
      <c r="S622" s="1058"/>
      <c r="T622" s="1058"/>
      <c r="U622" s="1058"/>
      <c r="V622" s="1058"/>
      <c r="W622" s="1058"/>
      <c r="X622" s="1058"/>
      <c r="Y622" s="1058"/>
      <c r="Z622" s="1058"/>
      <c r="AA622" s="1058"/>
    </row>
    <row r="623" spans="1:27" ht="12.75" customHeight="1">
      <c r="A623" s="1057"/>
      <c r="B623" s="1057"/>
      <c r="C623" s="1057"/>
      <c r="D623" s="1058"/>
      <c r="E623" s="1058"/>
      <c r="F623" s="1058"/>
      <c r="G623" s="1058"/>
      <c r="H623" s="1058"/>
      <c r="I623" s="1058"/>
      <c r="J623" s="1058"/>
      <c r="K623" s="1058"/>
      <c r="L623" s="1058"/>
      <c r="M623" s="1058"/>
      <c r="N623" s="1058"/>
      <c r="O623" s="1058"/>
      <c r="P623" s="1101"/>
      <c r="Q623" s="1058"/>
      <c r="R623" s="1058"/>
      <c r="S623" s="1058"/>
      <c r="T623" s="1058"/>
      <c r="U623" s="1058"/>
      <c r="V623" s="1058"/>
      <c r="W623" s="1058"/>
      <c r="X623" s="1058"/>
      <c r="Y623" s="1058"/>
      <c r="Z623" s="1058"/>
      <c r="AA623" s="1058"/>
    </row>
    <row r="624" spans="1:27" ht="12.75" customHeight="1">
      <c r="A624" s="1057"/>
      <c r="B624" s="1057"/>
      <c r="C624" s="1057"/>
      <c r="D624" s="1058"/>
      <c r="E624" s="1058"/>
      <c r="F624" s="1058"/>
      <c r="G624" s="1058"/>
      <c r="H624" s="1058"/>
      <c r="I624" s="1058"/>
      <c r="J624" s="1058"/>
      <c r="K624" s="1058"/>
      <c r="L624" s="1058"/>
      <c r="M624" s="1058"/>
      <c r="N624" s="1058"/>
      <c r="O624" s="1058"/>
      <c r="P624" s="1101"/>
      <c r="Q624" s="1058"/>
      <c r="R624" s="1058"/>
      <c r="S624" s="1058"/>
      <c r="T624" s="1058"/>
      <c r="U624" s="1058"/>
      <c r="V624" s="1058"/>
      <c r="W624" s="1058"/>
      <c r="X624" s="1058"/>
      <c r="Y624" s="1058"/>
      <c r="Z624" s="1058"/>
      <c r="AA624" s="1058"/>
    </row>
    <row r="625" spans="1:27" ht="12.75" customHeight="1">
      <c r="A625" s="1057"/>
      <c r="B625" s="1057"/>
      <c r="C625" s="1057"/>
      <c r="D625" s="1058"/>
      <c r="E625" s="1058"/>
      <c r="F625" s="1058"/>
      <c r="G625" s="1058"/>
      <c r="H625" s="1058"/>
      <c r="I625" s="1058"/>
      <c r="J625" s="1058"/>
      <c r="K625" s="1058"/>
      <c r="L625" s="1058"/>
      <c r="M625" s="1058"/>
      <c r="N625" s="1058"/>
      <c r="O625" s="1058"/>
      <c r="P625" s="1101"/>
      <c r="Q625" s="1058"/>
      <c r="R625" s="1058"/>
      <c r="S625" s="1058"/>
      <c r="T625" s="1058"/>
      <c r="U625" s="1058"/>
      <c r="V625" s="1058"/>
      <c r="W625" s="1058"/>
      <c r="X625" s="1058"/>
      <c r="Y625" s="1058"/>
      <c r="Z625" s="1058"/>
      <c r="AA625" s="1058"/>
    </row>
    <row r="626" spans="1:27" ht="12.75" customHeight="1">
      <c r="A626" s="1057"/>
      <c r="B626" s="1057"/>
      <c r="C626" s="1057"/>
      <c r="D626" s="1058"/>
      <c r="E626" s="1058"/>
      <c r="F626" s="1058"/>
      <c r="G626" s="1058"/>
      <c r="H626" s="1058"/>
      <c r="I626" s="1058"/>
      <c r="J626" s="1058"/>
      <c r="K626" s="1058"/>
      <c r="L626" s="1058"/>
      <c r="M626" s="1058"/>
      <c r="N626" s="1058"/>
      <c r="O626" s="1058"/>
      <c r="P626" s="1101"/>
      <c r="Q626" s="1058"/>
      <c r="R626" s="1058"/>
      <c r="S626" s="1058"/>
      <c r="T626" s="1058"/>
      <c r="U626" s="1058"/>
      <c r="V626" s="1058"/>
      <c r="W626" s="1058"/>
      <c r="X626" s="1058"/>
      <c r="Y626" s="1058"/>
      <c r="Z626" s="1058"/>
      <c r="AA626" s="1058"/>
    </row>
    <row r="627" spans="1:27" ht="12.75" customHeight="1">
      <c r="A627" s="1057"/>
      <c r="B627" s="1057"/>
      <c r="C627" s="1057"/>
      <c r="D627" s="1058"/>
      <c r="E627" s="1058"/>
      <c r="F627" s="1058"/>
      <c r="G627" s="1058"/>
      <c r="H627" s="1058"/>
      <c r="I627" s="1058"/>
      <c r="J627" s="1058"/>
      <c r="K627" s="1058"/>
      <c r="L627" s="1058"/>
      <c r="M627" s="1058"/>
      <c r="N627" s="1058"/>
      <c r="O627" s="1058"/>
      <c r="P627" s="1101"/>
      <c r="Q627" s="1058"/>
      <c r="R627" s="1058"/>
      <c r="S627" s="1058"/>
      <c r="T627" s="1058"/>
      <c r="U627" s="1058"/>
      <c r="V627" s="1058"/>
      <c r="W627" s="1058"/>
      <c r="X627" s="1058"/>
      <c r="Y627" s="1058"/>
      <c r="Z627" s="1058"/>
      <c r="AA627" s="1058"/>
    </row>
    <row r="628" spans="1:27" ht="12.75" customHeight="1">
      <c r="A628" s="1057"/>
      <c r="B628" s="1057"/>
      <c r="C628" s="1057"/>
      <c r="D628" s="1058"/>
      <c r="E628" s="1058"/>
      <c r="F628" s="1058"/>
      <c r="G628" s="1058"/>
      <c r="H628" s="1058"/>
      <c r="I628" s="1058"/>
      <c r="J628" s="1058"/>
      <c r="K628" s="1058"/>
      <c r="L628" s="1058"/>
      <c r="M628" s="1058"/>
      <c r="N628" s="1058"/>
      <c r="O628" s="1058"/>
      <c r="P628" s="1101"/>
      <c r="Q628" s="1058"/>
      <c r="R628" s="1058"/>
      <c r="S628" s="1058"/>
      <c r="T628" s="1058"/>
      <c r="U628" s="1058"/>
      <c r="V628" s="1058"/>
      <c r="W628" s="1058"/>
      <c r="X628" s="1058"/>
      <c r="Y628" s="1058"/>
      <c r="Z628" s="1058"/>
      <c r="AA628" s="1058"/>
    </row>
    <row r="629" spans="1:27" ht="12.75" customHeight="1">
      <c r="A629" s="1057"/>
      <c r="B629" s="1057"/>
      <c r="C629" s="1057"/>
      <c r="D629" s="1058"/>
      <c r="E629" s="1058"/>
      <c r="F629" s="1058"/>
      <c r="G629" s="1058"/>
      <c r="H629" s="1058"/>
      <c r="I629" s="1058"/>
      <c r="J629" s="1058"/>
      <c r="K629" s="1058"/>
      <c r="L629" s="1058"/>
      <c r="M629" s="1058"/>
      <c r="N629" s="1058"/>
      <c r="O629" s="1058"/>
      <c r="P629" s="1101"/>
      <c r="Q629" s="1058"/>
      <c r="R629" s="1058"/>
      <c r="S629" s="1058"/>
      <c r="T629" s="1058"/>
      <c r="U629" s="1058"/>
      <c r="V629" s="1058"/>
      <c r="W629" s="1058"/>
      <c r="X629" s="1058"/>
      <c r="Y629" s="1058"/>
      <c r="Z629" s="1058"/>
      <c r="AA629" s="1058"/>
    </row>
    <row r="630" spans="1:27" ht="12.75" customHeight="1">
      <c r="A630" s="1057"/>
      <c r="B630" s="1057"/>
      <c r="C630" s="1057"/>
      <c r="D630" s="1058"/>
      <c r="E630" s="1058"/>
      <c r="F630" s="1058"/>
      <c r="G630" s="1058"/>
      <c r="H630" s="1058"/>
      <c r="I630" s="1058"/>
      <c r="J630" s="1058"/>
      <c r="K630" s="1058"/>
      <c r="L630" s="1058"/>
      <c r="M630" s="1058"/>
      <c r="N630" s="1058"/>
      <c r="O630" s="1058"/>
      <c r="P630" s="1101"/>
      <c r="Q630" s="1058"/>
      <c r="R630" s="1058"/>
      <c r="S630" s="1058"/>
      <c r="T630" s="1058"/>
      <c r="U630" s="1058"/>
      <c r="V630" s="1058"/>
      <c r="W630" s="1058"/>
      <c r="X630" s="1058"/>
      <c r="Y630" s="1058"/>
      <c r="Z630" s="1058"/>
      <c r="AA630" s="1058"/>
    </row>
    <row r="631" spans="1:27" ht="12.75" customHeight="1">
      <c r="A631" s="1057"/>
      <c r="B631" s="1057"/>
      <c r="C631" s="1057"/>
      <c r="D631" s="1058"/>
      <c r="E631" s="1058"/>
      <c r="F631" s="1058"/>
      <c r="G631" s="1058"/>
      <c r="H631" s="1058"/>
      <c r="I631" s="1058"/>
      <c r="J631" s="1058"/>
      <c r="K631" s="1058"/>
      <c r="L631" s="1058"/>
      <c r="M631" s="1058"/>
      <c r="N631" s="1058"/>
      <c r="O631" s="1058"/>
      <c r="P631" s="1101"/>
      <c r="Q631" s="1058"/>
      <c r="R631" s="1058"/>
      <c r="S631" s="1058"/>
      <c r="T631" s="1058"/>
      <c r="U631" s="1058"/>
      <c r="V631" s="1058"/>
      <c r="W631" s="1058"/>
      <c r="X631" s="1058"/>
      <c r="Y631" s="1058"/>
      <c r="Z631" s="1058"/>
      <c r="AA631" s="1058"/>
    </row>
    <row r="632" spans="1:27" ht="12.75" customHeight="1">
      <c r="A632" s="1057"/>
      <c r="B632" s="1057"/>
      <c r="C632" s="1057"/>
      <c r="D632" s="1058"/>
      <c r="E632" s="1058"/>
      <c r="F632" s="1058"/>
      <c r="G632" s="1058"/>
      <c r="H632" s="1058"/>
      <c r="I632" s="1058"/>
      <c r="J632" s="1058"/>
      <c r="K632" s="1058"/>
      <c r="L632" s="1058"/>
      <c r="M632" s="1058"/>
      <c r="N632" s="1058"/>
      <c r="O632" s="1058"/>
      <c r="P632" s="1101"/>
      <c r="Q632" s="1058"/>
      <c r="R632" s="1058"/>
      <c r="S632" s="1058"/>
      <c r="T632" s="1058"/>
      <c r="U632" s="1058"/>
      <c r="V632" s="1058"/>
      <c r="W632" s="1058"/>
      <c r="X632" s="1058"/>
      <c r="Y632" s="1058"/>
      <c r="Z632" s="1058"/>
      <c r="AA632" s="1058"/>
    </row>
    <row r="633" spans="1:27" ht="12.75" customHeight="1">
      <c r="A633" s="1057"/>
      <c r="B633" s="1057"/>
      <c r="C633" s="1057"/>
      <c r="D633" s="1058"/>
      <c r="E633" s="1058"/>
      <c r="F633" s="1058"/>
      <c r="G633" s="1058"/>
      <c r="H633" s="1058"/>
      <c r="I633" s="1058"/>
      <c r="J633" s="1058"/>
      <c r="K633" s="1058"/>
      <c r="L633" s="1058"/>
      <c r="M633" s="1058"/>
      <c r="N633" s="1058"/>
      <c r="O633" s="1058"/>
      <c r="P633" s="1101"/>
      <c r="Q633" s="1058"/>
      <c r="R633" s="1058"/>
      <c r="S633" s="1058"/>
      <c r="T633" s="1058"/>
      <c r="U633" s="1058"/>
      <c r="V633" s="1058"/>
      <c r="W633" s="1058"/>
      <c r="X633" s="1058"/>
      <c r="Y633" s="1058"/>
      <c r="Z633" s="1058"/>
      <c r="AA633" s="1058"/>
    </row>
    <row r="634" spans="1:27" ht="12.75" customHeight="1">
      <c r="A634" s="1057"/>
      <c r="B634" s="1057"/>
      <c r="C634" s="1057"/>
      <c r="D634" s="1058"/>
      <c r="E634" s="1058"/>
      <c r="F634" s="1058"/>
      <c r="G634" s="1058"/>
      <c r="H634" s="1058"/>
      <c r="I634" s="1058"/>
      <c r="J634" s="1058"/>
      <c r="K634" s="1058"/>
      <c r="L634" s="1058"/>
      <c r="M634" s="1058"/>
      <c r="N634" s="1058"/>
      <c r="O634" s="1058"/>
      <c r="P634" s="1101"/>
      <c r="Q634" s="1058"/>
      <c r="R634" s="1058"/>
      <c r="S634" s="1058"/>
      <c r="T634" s="1058"/>
      <c r="U634" s="1058"/>
      <c r="V634" s="1058"/>
      <c r="W634" s="1058"/>
      <c r="X634" s="1058"/>
      <c r="Y634" s="1058"/>
      <c r="Z634" s="1058"/>
      <c r="AA634" s="1058"/>
    </row>
    <row r="635" spans="1:27" ht="12.75" customHeight="1">
      <c r="A635" s="1057"/>
      <c r="B635" s="1057"/>
      <c r="C635" s="1057"/>
      <c r="D635" s="1058"/>
      <c r="E635" s="1058"/>
      <c r="F635" s="1058"/>
      <c r="G635" s="1058"/>
      <c r="H635" s="1058"/>
      <c r="I635" s="1058"/>
      <c r="J635" s="1058"/>
      <c r="K635" s="1058"/>
      <c r="L635" s="1058"/>
      <c r="M635" s="1058"/>
      <c r="N635" s="1058"/>
      <c r="O635" s="1058"/>
      <c r="P635" s="1101"/>
      <c r="Q635" s="1058"/>
      <c r="R635" s="1058"/>
      <c r="S635" s="1058"/>
      <c r="T635" s="1058"/>
      <c r="U635" s="1058"/>
      <c r="V635" s="1058"/>
      <c r="W635" s="1058"/>
      <c r="X635" s="1058"/>
      <c r="Y635" s="1058"/>
      <c r="Z635" s="1058"/>
      <c r="AA635" s="1058"/>
    </row>
    <row r="636" spans="1:27" ht="12.75" customHeight="1">
      <c r="A636" s="1057"/>
      <c r="B636" s="1057"/>
      <c r="C636" s="1057"/>
      <c r="D636" s="1058"/>
      <c r="E636" s="1058"/>
      <c r="F636" s="1058"/>
      <c r="G636" s="1058"/>
      <c r="H636" s="1058"/>
      <c r="I636" s="1058"/>
      <c r="J636" s="1058"/>
      <c r="K636" s="1058"/>
      <c r="L636" s="1058"/>
      <c r="M636" s="1058"/>
      <c r="N636" s="1058"/>
      <c r="O636" s="1058"/>
      <c r="P636" s="1101"/>
      <c r="Q636" s="1058"/>
      <c r="R636" s="1058"/>
      <c r="S636" s="1058"/>
      <c r="T636" s="1058"/>
      <c r="U636" s="1058"/>
      <c r="V636" s="1058"/>
      <c r="W636" s="1058"/>
      <c r="X636" s="1058"/>
      <c r="Y636" s="1058"/>
      <c r="Z636" s="1058"/>
      <c r="AA636" s="1058"/>
    </row>
    <row r="637" spans="1:27" ht="12.75" customHeight="1">
      <c r="A637" s="1057"/>
      <c r="B637" s="1057"/>
      <c r="C637" s="1057"/>
      <c r="D637" s="1058"/>
      <c r="E637" s="1058"/>
      <c r="F637" s="1058"/>
      <c r="G637" s="1058"/>
      <c r="H637" s="1058"/>
      <c r="I637" s="1058"/>
      <c r="J637" s="1058"/>
      <c r="K637" s="1058"/>
      <c r="L637" s="1058"/>
      <c r="M637" s="1058"/>
      <c r="N637" s="1058"/>
      <c r="O637" s="1058"/>
      <c r="P637" s="1101"/>
      <c r="Q637" s="1058"/>
      <c r="R637" s="1058"/>
      <c r="S637" s="1058"/>
      <c r="T637" s="1058"/>
      <c r="U637" s="1058"/>
      <c r="V637" s="1058"/>
      <c r="W637" s="1058"/>
      <c r="X637" s="1058"/>
      <c r="Y637" s="1058"/>
      <c r="Z637" s="1058"/>
      <c r="AA637" s="1058"/>
    </row>
    <row r="638" spans="1:27" ht="12.75" customHeight="1">
      <c r="A638" s="1057"/>
      <c r="B638" s="1057"/>
      <c r="C638" s="1057"/>
      <c r="D638" s="1058"/>
      <c r="E638" s="1058"/>
      <c r="F638" s="1058"/>
      <c r="G638" s="1058"/>
      <c r="H638" s="1058"/>
      <c r="I638" s="1058"/>
      <c r="J638" s="1058"/>
      <c r="K638" s="1058"/>
      <c r="L638" s="1058"/>
      <c r="M638" s="1058"/>
      <c r="N638" s="1058"/>
      <c r="O638" s="1058"/>
      <c r="P638" s="1101"/>
      <c r="Q638" s="1058"/>
      <c r="R638" s="1058"/>
      <c r="S638" s="1058"/>
      <c r="T638" s="1058"/>
      <c r="U638" s="1058"/>
      <c r="V638" s="1058"/>
      <c r="W638" s="1058"/>
      <c r="X638" s="1058"/>
      <c r="Y638" s="1058"/>
      <c r="Z638" s="1058"/>
      <c r="AA638" s="1058"/>
    </row>
    <row r="639" spans="1:27" ht="12.75" customHeight="1">
      <c r="A639" s="1057"/>
      <c r="B639" s="1057"/>
      <c r="C639" s="1057"/>
      <c r="D639" s="1058"/>
      <c r="E639" s="1058"/>
      <c r="F639" s="1058"/>
      <c r="G639" s="1058"/>
      <c r="H639" s="1058"/>
      <c r="I639" s="1058"/>
      <c r="J639" s="1058"/>
      <c r="K639" s="1058"/>
      <c r="L639" s="1058"/>
      <c r="M639" s="1058"/>
      <c r="N639" s="1058"/>
      <c r="O639" s="1058"/>
      <c r="P639" s="1101"/>
      <c r="Q639" s="1058"/>
      <c r="R639" s="1058"/>
      <c r="S639" s="1058"/>
      <c r="T639" s="1058"/>
      <c r="U639" s="1058"/>
      <c r="V639" s="1058"/>
      <c r="W639" s="1058"/>
      <c r="X639" s="1058"/>
      <c r="Y639" s="1058"/>
      <c r="Z639" s="1058"/>
      <c r="AA639" s="1058"/>
    </row>
    <row r="640" spans="1:27" ht="12.75" customHeight="1">
      <c r="A640" s="1057"/>
      <c r="B640" s="1057"/>
      <c r="C640" s="1057"/>
      <c r="D640" s="1058"/>
      <c r="E640" s="1058"/>
      <c r="F640" s="1058"/>
      <c r="G640" s="1058"/>
      <c r="H640" s="1058"/>
      <c r="I640" s="1058"/>
      <c r="J640" s="1058"/>
      <c r="K640" s="1058"/>
      <c r="L640" s="1058"/>
      <c r="M640" s="1058"/>
      <c r="N640" s="1058"/>
      <c r="O640" s="1058"/>
      <c r="P640" s="1101"/>
      <c r="Q640" s="1058"/>
      <c r="R640" s="1058"/>
      <c r="S640" s="1058"/>
      <c r="T640" s="1058"/>
      <c r="U640" s="1058"/>
      <c r="V640" s="1058"/>
      <c r="W640" s="1058"/>
      <c r="X640" s="1058"/>
      <c r="Y640" s="1058"/>
      <c r="Z640" s="1058"/>
      <c r="AA640" s="1058"/>
    </row>
    <row r="641" spans="1:27" ht="12.75" customHeight="1">
      <c r="A641" s="1057"/>
      <c r="B641" s="1057"/>
      <c r="C641" s="1057"/>
      <c r="D641" s="1058"/>
      <c r="E641" s="1058"/>
      <c r="F641" s="1058"/>
      <c r="G641" s="1058"/>
      <c r="H641" s="1058"/>
      <c r="I641" s="1058"/>
      <c r="J641" s="1058"/>
      <c r="K641" s="1058"/>
      <c r="L641" s="1058"/>
      <c r="M641" s="1058"/>
      <c r="N641" s="1058"/>
      <c r="O641" s="1058"/>
      <c r="P641" s="1101"/>
      <c r="Q641" s="1058"/>
      <c r="R641" s="1058"/>
      <c r="S641" s="1058"/>
      <c r="T641" s="1058"/>
      <c r="U641" s="1058"/>
      <c r="V641" s="1058"/>
      <c r="W641" s="1058"/>
      <c r="X641" s="1058"/>
      <c r="Y641" s="1058"/>
      <c r="Z641" s="1058"/>
      <c r="AA641" s="1058"/>
    </row>
    <row r="642" spans="1:27" ht="12.75" customHeight="1">
      <c r="A642" s="1057"/>
      <c r="B642" s="1057"/>
      <c r="C642" s="1057"/>
      <c r="D642" s="1058"/>
      <c r="E642" s="1058"/>
      <c r="F642" s="1058"/>
      <c r="G642" s="1058"/>
      <c r="H642" s="1058"/>
      <c r="I642" s="1058"/>
      <c r="J642" s="1058"/>
      <c r="K642" s="1058"/>
      <c r="L642" s="1058"/>
      <c r="M642" s="1058"/>
      <c r="N642" s="1058"/>
      <c r="O642" s="1058"/>
      <c r="P642" s="1101"/>
      <c r="Q642" s="1058"/>
      <c r="R642" s="1058"/>
      <c r="S642" s="1058"/>
      <c r="T642" s="1058"/>
      <c r="U642" s="1058"/>
      <c r="V642" s="1058"/>
      <c r="W642" s="1058"/>
      <c r="X642" s="1058"/>
      <c r="Y642" s="1058"/>
      <c r="Z642" s="1058"/>
      <c r="AA642" s="1058"/>
    </row>
    <row r="643" spans="1:27" ht="12.75" customHeight="1">
      <c r="A643" s="1057"/>
      <c r="B643" s="1057"/>
      <c r="C643" s="1057"/>
      <c r="D643" s="1058"/>
      <c r="E643" s="1058"/>
      <c r="F643" s="1058"/>
      <c r="G643" s="1058"/>
      <c r="H643" s="1058"/>
      <c r="I643" s="1058"/>
      <c r="J643" s="1058"/>
      <c r="K643" s="1058"/>
      <c r="L643" s="1058"/>
      <c r="M643" s="1058"/>
      <c r="N643" s="1058"/>
      <c r="O643" s="1058"/>
      <c r="P643" s="1101"/>
      <c r="Q643" s="1058"/>
      <c r="R643" s="1058"/>
      <c r="S643" s="1058"/>
      <c r="T643" s="1058"/>
      <c r="U643" s="1058"/>
      <c r="V643" s="1058"/>
      <c r="W643" s="1058"/>
      <c r="X643" s="1058"/>
      <c r="Y643" s="1058"/>
      <c r="Z643" s="1058"/>
      <c r="AA643" s="1058"/>
    </row>
    <row r="644" spans="1:27" ht="12.75" customHeight="1">
      <c r="A644" s="1057"/>
      <c r="B644" s="1057"/>
      <c r="C644" s="1057"/>
      <c r="D644" s="1058"/>
      <c r="E644" s="1058"/>
      <c r="F644" s="1058"/>
      <c r="G644" s="1058"/>
      <c r="H644" s="1058"/>
      <c r="I644" s="1058"/>
      <c r="J644" s="1058"/>
      <c r="K644" s="1058"/>
      <c r="L644" s="1058"/>
      <c r="M644" s="1058"/>
      <c r="N644" s="1058"/>
      <c r="O644" s="1058"/>
      <c r="P644" s="1101"/>
      <c r="Q644" s="1058"/>
      <c r="R644" s="1058"/>
      <c r="S644" s="1058"/>
      <c r="T644" s="1058"/>
      <c r="U644" s="1058"/>
      <c r="V644" s="1058"/>
      <c r="W644" s="1058"/>
      <c r="X644" s="1058"/>
      <c r="Y644" s="1058"/>
      <c r="Z644" s="1058"/>
      <c r="AA644" s="1058"/>
    </row>
    <row r="645" spans="1:27" ht="12.75" customHeight="1">
      <c r="A645" s="1057"/>
      <c r="B645" s="1057"/>
      <c r="C645" s="1057"/>
      <c r="D645" s="1058"/>
      <c r="E645" s="1058"/>
      <c r="F645" s="1058"/>
      <c r="G645" s="1058"/>
      <c r="H645" s="1058"/>
      <c r="I645" s="1058"/>
      <c r="J645" s="1058"/>
      <c r="K645" s="1058"/>
      <c r="L645" s="1058"/>
      <c r="M645" s="1058"/>
      <c r="N645" s="1058"/>
      <c r="O645" s="1058"/>
      <c r="P645" s="1101"/>
      <c r="Q645" s="1058"/>
      <c r="R645" s="1058"/>
      <c r="S645" s="1058"/>
      <c r="T645" s="1058"/>
      <c r="U645" s="1058"/>
      <c r="V645" s="1058"/>
      <c r="W645" s="1058"/>
      <c r="X645" s="1058"/>
      <c r="Y645" s="1058"/>
      <c r="Z645" s="1058"/>
      <c r="AA645" s="1058"/>
    </row>
    <row r="646" spans="1:27" ht="12.75" customHeight="1">
      <c r="A646" s="1057"/>
      <c r="B646" s="1057"/>
      <c r="C646" s="1057"/>
      <c r="D646" s="1058"/>
      <c r="E646" s="1058"/>
      <c r="F646" s="1058"/>
      <c r="G646" s="1058"/>
      <c r="H646" s="1058"/>
      <c r="I646" s="1058"/>
      <c r="J646" s="1058"/>
      <c r="K646" s="1058"/>
      <c r="L646" s="1058"/>
      <c r="M646" s="1058"/>
      <c r="N646" s="1058"/>
      <c r="O646" s="1058"/>
      <c r="P646" s="1101"/>
      <c r="Q646" s="1058"/>
      <c r="R646" s="1058"/>
      <c r="S646" s="1058"/>
      <c r="T646" s="1058"/>
      <c r="U646" s="1058"/>
      <c r="V646" s="1058"/>
      <c r="W646" s="1058"/>
      <c r="X646" s="1058"/>
      <c r="Y646" s="1058"/>
      <c r="Z646" s="1058"/>
      <c r="AA646" s="1058"/>
    </row>
    <row r="647" spans="1:27" ht="12.75" customHeight="1">
      <c r="A647" s="1057"/>
      <c r="B647" s="1057"/>
      <c r="C647" s="1057"/>
      <c r="D647" s="1058"/>
      <c r="E647" s="1058"/>
      <c r="F647" s="1058"/>
      <c r="G647" s="1058"/>
      <c r="H647" s="1058"/>
      <c r="I647" s="1058"/>
      <c r="J647" s="1058"/>
      <c r="K647" s="1058"/>
      <c r="L647" s="1058"/>
      <c r="M647" s="1058"/>
      <c r="N647" s="1058"/>
      <c r="O647" s="1058"/>
      <c r="P647" s="1101"/>
      <c r="Q647" s="1058"/>
      <c r="R647" s="1058"/>
      <c r="S647" s="1058"/>
      <c r="T647" s="1058"/>
      <c r="U647" s="1058"/>
      <c r="V647" s="1058"/>
      <c r="W647" s="1058"/>
      <c r="X647" s="1058"/>
      <c r="Y647" s="1058"/>
      <c r="Z647" s="1058"/>
      <c r="AA647" s="1058"/>
    </row>
    <row r="648" spans="1:27" ht="12.75" customHeight="1">
      <c r="A648" s="1057"/>
      <c r="B648" s="1057"/>
      <c r="C648" s="1057"/>
      <c r="D648" s="1058"/>
      <c r="E648" s="1058"/>
      <c r="F648" s="1058"/>
      <c r="G648" s="1058"/>
      <c r="H648" s="1058"/>
      <c r="I648" s="1058"/>
      <c r="J648" s="1058"/>
      <c r="K648" s="1058"/>
      <c r="L648" s="1058"/>
      <c r="M648" s="1058"/>
      <c r="N648" s="1058"/>
      <c r="O648" s="1058"/>
      <c r="P648" s="1101"/>
      <c r="Q648" s="1058"/>
      <c r="R648" s="1058"/>
      <c r="S648" s="1058"/>
      <c r="T648" s="1058"/>
      <c r="U648" s="1058"/>
      <c r="V648" s="1058"/>
      <c r="W648" s="1058"/>
      <c r="X648" s="1058"/>
      <c r="Y648" s="1058"/>
      <c r="Z648" s="1058"/>
      <c r="AA648" s="1058"/>
    </row>
    <row r="649" spans="1:27" ht="12.75" customHeight="1">
      <c r="A649" s="1057"/>
      <c r="B649" s="1057"/>
      <c r="C649" s="1057"/>
      <c r="D649" s="1058"/>
      <c r="E649" s="1058"/>
      <c r="F649" s="1058"/>
      <c r="G649" s="1058"/>
      <c r="H649" s="1058"/>
      <c r="I649" s="1058"/>
      <c r="J649" s="1058"/>
      <c r="K649" s="1058"/>
      <c r="L649" s="1058"/>
      <c r="M649" s="1058"/>
      <c r="N649" s="1058"/>
      <c r="O649" s="1058"/>
      <c r="P649" s="1101"/>
      <c r="Q649" s="1058"/>
      <c r="R649" s="1058"/>
      <c r="S649" s="1058"/>
      <c r="T649" s="1058"/>
      <c r="U649" s="1058"/>
      <c r="V649" s="1058"/>
      <c r="W649" s="1058"/>
      <c r="X649" s="1058"/>
      <c r="Y649" s="1058"/>
      <c r="Z649" s="1058"/>
      <c r="AA649" s="1058"/>
    </row>
    <row r="650" spans="1:27" ht="12.75" customHeight="1">
      <c r="A650" s="1057"/>
      <c r="B650" s="1057"/>
      <c r="C650" s="1057"/>
      <c r="D650" s="1058"/>
      <c r="E650" s="1058"/>
      <c r="F650" s="1058"/>
      <c r="G650" s="1058"/>
      <c r="H650" s="1058"/>
      <c r="I650" s="1058"/>
      <c r="J650" s="1058"/>
      <c r="K650" s="1058"/>
      <c r="L650" s="1058"/>
      <c r="M650" s="1058"/>
      <c r="N650" s="1058"/>
      <c r="O650" s="1058"/>
      <c r="P650" s="1101"/>
      <c r="Q650" s="1058"/>
      <c r="R650" s="1058"/>
      <c r="S650" s="1058"/>
      <c r="T650" s="1058"/>
      <c r="U650" s="1058"/>
      <c r="V650" s="1058"/>
      <c r="W650" s="1058"/>
      <c r="X650" s="1058"/>
      <c r="Y650" s="1058"/>
      <c r="Z650" s="1058"/>
      <c r="AA650" s="1058"/>
    </row>
    <row r="651" spans="1:27" ht="12.75" customHeight="1">
      <c r="A651" s="1057"/>
      <c r="B651" s="1057"/>
      <c r="C651" s="1057"/>
      <c r="D651" s="1058"/>
      <c r="E651" s="1058"/>
      <c r="F651" s="1058"/>
      <c r="G651" s="1058"/>
      <c r="H651" s="1058"/>
      <c r="I651" s="1058"/>
      <c r="J651" s="1058"/>
      <c r="K651" s="1058"/>
      <c r="L651" s="1058"/>
      <c r="M651" s="1058"/>
      <c r="N651" s="1058"/>
      <c r="O651" s="1058"/>
      <c r="P651" s="1101"/>
      <c r="Q651" s="1058"/>
      <c r="R651" s="1058"/>
      <c r="S651" s="1058"/>
      <c r="T651" s="1058"/>
      <c r="U651" s="1058"/>
      <c r="V651" s="1058"/>
      <c r="W651" s="1058"/>
      <c r="X651" s="1058"/>
      <c r="Y651" s="1058"/>
      <c r="Z651" s="1058"/>
      <c r="AA651" s="1058"/>
    </row>
    <row r="652" spans="1:27" ht="12.75" customHeight="1">
      <c r="A652" s="1057"/>
      <c r="B652" s="1057"/>
      <c r="C652" s="1057"/>
      <c r="D652" s="1058"/>
      <c r="E652" s="1058"/>
      <c r="F652" s="1058"/>
      <c r="G652" s="1058"/>
      <c r="H652" s="1058"/>
      <c r="I652" s="1058"/>
      <c r="J652" s="1058"/>
      <c r="K652" s="1058"/>
      <c r="L652" s="1058"/>
      <c r="M652" s="1058"/>
      <c r="N652" s="1058"/>
      <c r="O652" s="1058"/>
      <c r="P652" s="1101"/>
      <c r="Q652" s="1058"/>
      <c r="R652" s="1058"/>
      <c r="S652" s="1058"/>
      <c r="T652" s="1058"/>
      <c r="U652" s="1058"/>
      <c r="V652" s="1058"/>
      <c r="W652" s="1058"/>
      <c r="X652" s="1058"/>
      <c r="Y652" s="1058"/>
      <c r="Z652" s="1058"/>
      <c r="AA652" s="1058"/>
    </row>
    <row r="653" spans="1:27" ht="12.75" customHeight="1">
      <c r="A653" s="1057"/>
      <c r="B653" s="1057"/>
      <c r="C653" s="1057"/>
      <c r="D653" s="1058"/>
      <c r="E653" s="1058"/>
      <c r="F653" s="1058"/>
      <c r="G653" s="1058"/>
      <c r="H653" s="1058"/>
      <c r="I653" s="1058"/>
      <c r="J653" s="1058"/>
      <c r="K653" s="1058"/>
      <c r="L653" s="1058"/>
      <c r="M653" s="1058"/>
      <c r="N653" s="1058"/>
      <c r="O653" s="1058"/>
      <c r="P653" s="1101"/>
      <c r="Q653" s="1058"/>
      <c r="R653" s="1058"/>
      <c r="S653" s="1058"/>
      <c r="T653" s="1058"/>
      <c r="U653" s="1058"/>
      <c r="V653" s="1058"/>
      <c r="W653" s="1058"/>
      <c r="X653" s="1058"/>
      <c r="Y653" s="1058"/>
      <c r="Z653" s="1058"/>
      <c r="AA653" s="1058"/>
    </row>
    <row r="654" spans="1:27" ht="12.75" customHeight="1">
      <c r="A654" s="1057"/>
      <c r="B654" s="1057"/>
      <c r="C654" s="1057"/>
      <c r="D654" s="1058"/>
      <c r="E654" s="1058"/>
      <c r="F654" s="1058"/>
      <c r="G654" s="1058"/>
      <c r="H654" s="1058"/>
      <c r="I654" s="1058"/>
      <c r="J654" s="1058"/>
      <c r="K654" s="1058"/>
      <c r="L654" s="1058"/>
      <c r="M654" s="1058"/>
      <c r="N654" s="1058"/>
      <c r="O654" s="1058"/>
      <c r="P654" s="1101"/>
      <c r="Q654" s="1058"/>
      <c r="R654" s="1058"/>
      <c r="S654" s="1058"/>
      <c r="T654" s="1058"/>
      <c r="U654" s="1058"/>
      <c r="V654" s="1058"/>
      <c r="W654" s="1058"/>
      <c r="X654" s="1058"/>
      <c r="Y654" s="1058"/>
      <c r="Z654" s="1058"/>
      <c r="AA654" s="1058"/>
    </row>
    <row r="655" spans="1:27" ht="12.75" customHeight="1">
      <c r="A655" s="1057"/>
      <c r="B655" s="1057"/>
      <c r="C655" s="1057"/>
      <c r="D655" s="1058"/>
      <c r="E655" s="1058"/>
      <c r="F655" s="1058"/>
      <c r="G655" s="1058"/>
      <c r="H655" s="1058"/>
      <c r="I655" s="1058"/>
      <c r="J655" s="1058"/>
      <c r="K655" s="1058"/>
      <c r="L655" s="1058"/>
      <c r="M655" s="1058"/>
      <c r="N655" s="1058"/>
      <c r="O655" s="1058"/>
      <c r="P655" s="1101"/>
      <c r="Q655" s="1058"/>
      <c r="R655" s="1058"/>
      <c r="S655" s="1058"/>
      <c r="T655" s="1058"/>
      <c r="U655" s="1058"/>
      <c r="V655" s="1058"/>
      <c r="W655" s="1058"/>
      <c r="X655" s="1058"/>
      <c r="Y655" s="1058"/>
      <c r="Z655" s="1058"/>
      <c r="AA655" s="1058"/>
    </row>
    <row r="656" spans="1:27" ht="12.75" customHeight="1">
      <c r="A656" s="1057"/>
      <c r="B656" s="1057"/>
      <c r="C656" s="1057"/>
      <c r="D656" s="1058"/>
      <c r="E656" s="1058"/>
      <c r="F656" s="1058"/>
      <c r="G656" s="1058"/>
      <c r="H656" s="1058"/>
      <c r="I656" s="1058"/>
      <c r="J656" s="1058"/>
      <c r="K656" s="1058"/>
      <c r="L656" s="1058"/>
      <c r="M656" s="1058"/>
      <c r="N656" s="1058"/>
      <c r="O656" s="1058"/>
      <c r="P656" s="1101"/>
      <c r="Q656" s="1058"/>
      <c r="R656" s="1058"/>
      <c r="S656" s="1058"/>
      <c r="T656" s="1058"/>
      <c r="U656" s="1058"/>
      <c r="V656" s="1058"/>
      <c r="W656" s="1058"/>
      <c r="X656" s="1058"/>
      <c r="Y656" s="1058"/>
      <c r="Z656" s="1058"/>
      <c r="AA656" s="1058"/>
    </row>
    <row r="657" spans="1:27" ht="12.75" customHeight="1">
      <c r="A657" s="1057"/>
      <c r="B657" s="1057"/>
      <c r="C657" s="1057"/>
      <c r="D657" s="1058"/>
      <c r="E657" s="1058"/>
      <c r="F657" s="1058"/>
      <c r="G657" s="1058"/>
      <c r="H657" s="1058"/>
      <c r="I657" s="1058"/>
      <c r="J657" s="1058"/>
      <c r="K657" s="1058"/>
      <c r="L657" s="1058"/>
      <c r="M657" s="1058"/>
      <c r="N657" s="1058"/>
      <c r="O657" s="1058"/>
      <c r="P657" s="1101"/>
      <c r="Q657" s="1058"/>
      <c r="R657" s="1058"/>
      <c r="S657" s="1058"/>
      <c r="T657" s="1058"/>
      <c r="U657" s="1058"/>
      <c r="V657" s="1058"/>
      <c r="W657" s="1058"/>
      <c r="X657" s="1058"/>
      <c r="Y657" s="1058"/>
      <c r="Z657" s="1058"/>
      <c r="AA657" s="1058"/>
    </row>
    <row r="658" spans="1:27" ht="12.75" customHeight="1">
      <c r="A658" s="1057"/>
      <c r="B658" s="1057"/>
      <c r="C658" s="1057"/>
      <c r="D658" s="1058"/>
      <c r="E658" s="1058"/>
      <c r="F658" s="1058"/>
      <c r="G658" s="1058"/>
      <c r="H658" s="1058"/>
      <c r="I658" s="1058"/>
      <c r="J658" s="1058"/>
      <c r="K658" s="1058"/>
      <c r="L658" s="1058"/>
      <c r="M658" s="1058"/>
      <c r="N658" s="1058"/>
      <c r="O658" s="1058"/>
      <c r="P658" s="1101"/>
      <c r="Q658" s="1058"/>
      <c r="R658" s="1058"/>
      <c r="S658" s="1058"/>
      <c r="T658" s="1058"/>
      <c r="U658" s="1058"/>
      <c r="V658" s="1058"/>
      <c r="W658" s="1058"/>
      <c r="X658" s="1058"/>
      <c r="Y658" s="1058"/>
      <c r="Z658" s="1058"/>
      <c r="AA658" s="1058"/>
    </row>
    <row r="659" spans="1:27" ht="12.75" customHeight="1">
      <c r="A659" s="1057"/>
      <c r="B659" s="1057"/>
      <c r="C659" s="1057"/>
      <c r="D659" s="1058"/>
      <c r="E659" s="1058"/>
      <c r="F659" s="1058"/>
      <c r="G659" s="1058"/>
      <c r="H659" s="1058"/>
      <c r="I659" s="1058"/>
      <c r="J659" s="1058"/>
      <c r="K659" s="1058"/>
      <c r="L659" s="1058"/>
      <c r="M659" s="1058"/>
      <c r="N659" s="1058"/>
      <c r="O659" s="1058"/>
      <c r="P659" s="1101"/>
      <c r="Q659" s="1058"/>
      <c r="R659" s="1058"/>
      <c r="S659" s="1058"/>
      <c r="T659" s="1058"/>
      <c r="U659" s="1058"/>
      <c r="V659" s="1058"/>
      <c r="W659" s="1058"/>
      <c r="X659" s="1058"/>
      <c r="Y659" s="1058"/>
      <c r="Z659" s="1058"/>
      <c r="AA659" s="1058"/>
    </row>
    <row r="660" spans="1:27" ht="12.75" customHeight="1">
      <c r="A660" s="1057"/>
      <c r="B660" s="1057"/>
      <c r="C660" s="1057"/>
      <c r="D660" s="1058"/>
      <c r="E660" s="1058"/>
      <c r="F660" s="1058"/>
      <c r="G660" s="1058"/>
      <c r="H660" s="1058"/>
      <c r="I660" s="1058"/>
      <c r="J660" s="1058"/>
      <c r="K660" s="1058"/>
      <c r="L660" s="1058"/>
      <c r="M660" s="1058"/>
      <c r="N660" s="1058"/>
      <c r="O660" s="1058"/>
      <c r="P660" s="1101"/>
      <c r="Q660" s="1058"/>
      <c r="R660" s="1058"/>
      <c r="S660" s="1058"/>
      <c r="T660" s="1058"/>
      <c r="U660" s="1058"/>
      <c r="V660" s="1058"/>
      <c r="W660" s="1058"/>
      <c r="X660" s="1058"/>
      <c r="Y660" s="1058"/>
      <c r="Z660" s="1058"/>
      <c r="AA660" s="1058"/>
    </row>
    <row r="661" spans="1:27" ht="12.75" customHeight="1">
      <c r="A661" s="1057"/>
      <c r="B661" s="1057"/>
      <c r="C661" s="1057"/>
      <c r="D661" s="1058"/>
      <c r="E661" s="1058"/>
      <c r="F661" s="1058"/>
      <c r="G661" s="1058"/>
      <c r="H661" s="1058"/>
      <c r="I661" s="1058"/>
      <c r="J661" s="1058"/>
      <c r="K661" s="1058"/>
      <c r="L661" s="1058"/>
      <c r="M661" s="1058"/>
      <c r="N661" s="1058"/>
      <c r="O661" s="1058"/>
      <c r="P661" s="1101"/>
      <c r="Q661" s="1058"/>
      <c r="R661" s="1058"/>
      <c r="S661" s="1058"/>
      <c r="T661" s="1058"/>
      <c r="U661" s="1058"/>
      <c r="V661" s="1058"/>
      <c r="W661" s="1058"/>
      <c r="X661" s="1058"/>
      <c r="Y661" s="1058"/>
      <c r="Z661" s="1058"/>
      <c r="AA661" s="1058"/>
    </row>
    <row r="662" spans="1:27" ht="12.75" customHeight="1">
      <c r="A662" s="1057"/>
      <c r="B662" s="1057"/>
      <c r="C662" s="1057"/>
      <c r="D662" s="1058"/>
      <c r="E662" s="1058"/>
      <c r="F662" s="1058"/>
      <c r="G662" s="1058"/>
      <c r="H662" s="1058"/>
      <c r="I662" s="1058"/>
      <c r="J662" s="1058"/>
      <c r="K662" s="1058"/>
      <c r="L662" s="1058"/>
      <c r="M662" s="1058"/>
      <c r="N662" s="1058"/>
      <c r="O662" s="1058"/>
      <c r="P662" s="1101"/>
      <c r="Q662" s="1058"/>
      <c r="R662" s="1058"/>
      <c r="S662" s="1058"/>
      <c r="T662" s="1058"/>
      <c r="U662" s="1058"/>
      <c r="V662" s="1058"/>
      <c r="W662" s="1058"/>
      <c r="X662" s="1058"/>
      <c r="Y662" s="1058"/>
      <c r="Z662" s="1058"/>
      <c r="AA662" s="1058"/>
    </row>
    <row r="663" spans="1:27" ht="12.75" customHeight="1">
      <c r="A663" s="1057"/>
      <c r="B663" s="1057"/>
      <c r="C663" s="1057"/>
      <c r="D663" s="1058"/>
      <c r="E663" s="1058"/>
      <c r="F663" s="1058"/>
      <c r="G663" s="1058"/>
      <c r="H663" s="1058"/>
      <c r="I663" s="1058"/>
      <c r="J663" s="1058"/>
      <c r="K663" s="1058"/>
      <c r="L663" s="1058"/>
      <c r="M663" s="1058"/>
      <c r="N663" s="1058"/>
      <c r="O663" s="1058"/>
      <c r="P663" s="1101"/>
      <c r="Q663" s="1058"/>
      <c r="R663" s="1058"/>
      <c r="S663" s="1058"/>
      <c r="T663" s="1058"/>
      <c r="U663" s="1058"/>
      <c r="V663" s="1058"/>
      <c r="W663" s="1058"/>
      <c r="X663" s="1058"/>
      <c r="Y663" s="1058"/>
      <c r="Z663" s="1058"/>
      <c r="AA663" s="1058"/>
    </row>
    <row r="664" spans="1:27" ht="12.75" customHeight="1">
      <c r="A664" s="1057"/>
      <c r="B664" s="1057"/>
      <c r="C664" s="1057"/>
      <c r="D664" s="1058"/>
      <c r="E664" s="1058"/>
      <c r="F664" s="1058"/>
      <c r="G664" s="1058"/>
      <c r="H664" s="1058"/>
      <c r="I664" s="1058"/>
      <c r="J664" s="1058"/>
      <c r="K664" s="1058"/>
      <c r="L664" s="1058"/>
      <c r="M664" s="1058"/>
      <c r="N664" s="1058"/>
      <c r="O664" s="1058"/>
      <c r="P664" s="1101"/>
      <c r="Q664" s="1058"/>
      <c r="R664" s="1058"/>
      <c r="S664" s="1058"/>
      <c r="T664" s="1058"/>
      <c r="U664" s="1058"/>
      <c r="V664" s="1058"/>
      <c r="W664" s="1058"/>
      <c r="X664" s="1058"/>
      <c r="Y664" s="1058"/>
      <c r="Z664" s="1058"/>
      <c r="AA664" s="1058"/>
    </row>
    <row r="665" spans="1:27" ht="12.75" customHeight="1">
      <c r="A665" s="1057"/>
      <c r="B665" s="1057"/>
      <c r="C665" s="1057"/>
      <c r="D665" s="1058"/>
      <c r="E665" s="1058"/>
      <c r="F665" s="1058"/>
      <c r="G665" s="1058"/>
      <c r="H665" s="1058"/>
      <c r="I665" s="1058"/>
      <c r="J665" s="1058"/>
      <c r="K665" s="1058"/>
      <c r="L665" s="1058"/>
      <c r="M665" s="1058"/>
      <c r="N665" s="1058"/>
      <c r="O665" s="1058"/>
      <c r="P665" s="1101"/>
      <c r="Q665" s="1058"/>
      <c r="R665" s="1058"/>
      <c r="S665" s="1058"/>
      <c r="T665" s="1058"/>
      <c r="U665" s="1058"/>
      <c r="V665" s="1058"/>
      <c r="W665" s="1058"/>
      <c r="X665" s="1058"/>
      <c r="Y665" s="1058"/>
      <c r="Z665" s="1058"/>
      <c r="AA665" s="1058"/>
    </row>
    <row r="666" spans="1:27" ht="12.75" customHeight="1">
      <c r="A666" s="1057"/>
      <c r="B666" s="1057"/>
      <c r="C666" s="1057"/>
      <c r="D666" s="1058"/>
      <c r="E666" s="1058"/>
      <c r="F666" s="1058"/>
      <c r="G666" s="1058"/>
      <c r="H666" s="1058"/>
      <c r="I666" s="1058"/>
      <c r="J666" s="1058"/>
      <c r="K666" s="1058"/>
      <c r="L666" s="1058"/>
      <c r="M666" s="1058"/>
      <c r="N666" s="1058"/>
      <c r="O666" s="1058"/>
      <c r="P666" s="1101"/>
      <c r="Q666" s="1058"/>
      <c r="R666" s="1058"/>
      <c r="S666" s="1058"/>
      <c r="T666" s="1058"/>
      <c r="U666" s="1058"/>
      <c r="V666" s="1058"/>
      <c r="W666" s="1058"/>
      <c r="X666" s="1058"/>
      <c r="Y666" s="1058"/>
      <c r="Z666" s="1058"/>
      <c r="AA666" s="1058"/>
    </row>
    <row r="667" spans="1:27" ht="12.75" customHeight="1">
      <c r="A667" s="1057"/>
      <c r="B667" s="1057"/>
      <c r="C667" s="1057"/>
      <c r="D667" s="1058"/>
      <c r="E667" s="1058"/>
      <c r="F667" s="1058"/>
      <c r="G667" s="1058"/>
      <c r="H667" s="1058"/>
      <c r="I667" s="1058"/>
      <c r="J667" s="1058"/>
      <c r="K667" s="1058"/>
      <c r="L667" s="1058"/>
      <c r="M667" s="1058"/>
      <c r="N667" s="1058"/>
      <c r="O667" s="1058"/>
      <c r="P667" s="1101"/>
      <c r="Q667" s="1058"/>
      <c r="R667" s="1058"/>
      <c r="S667" s="1058"/>
      <c r="T667" s="1058"/>
      <c r="U667" s="1058"/>
      <c r="V667" s="1058"/>
      <c r="W667" s="1058"/>
      <c r="X667" s="1058"/>
      <c r="Y667" s="1058"/>
      <c r="Z667" s="1058"/>
      <c r="AA667" s="1058"/>
    </row>
    <row r="668" spans="1:27" ht="12.75" customHeight="1">
      <c r="A668" s="1057"/>
      <c r="B668" s="1057"/>
      <c r="C668" s="1057"/>
      <c r="D668" s="1058"/>
      <c r="E668" s="1058"/>
      <c r="F668" s="1058"/>
      <c r="G668" s="1058"/>
      <c r="H668" s="1058"/>
      <c r="I668" s="1058"/>
      <c r="J668" s="1058"/>
      <c r="K668" s="1058"/>
      <c r="L668" s="1058"/>
      <c r="M668" s="1058"/>
      <c r="N668" s="1058"/>
      <c r="O668" s="1058"/>
      <c r="P668" s="1101"/>
      <c r="Q668" s="1058"/>
      <c r="R668" s="1058"/>
      <c r="S668" s="1058"/>
      <c r="T668" s="1058"/>
      <c r="U668" s="1058"/>
      <c r="V668" s="1058"/>
      <c r="W668" s="1058"/>
      <c r="X668" s="1058"/>
      <c r="Y668" s="1058"/>
      <c r="Z668" s="1058"/>
      <c r="AA668" s="1058"/>
    </row>
    <row r="669" spans="1:27" ht="12.75" customHeight="1">
      <c r="A669" s="1057"/>
      <c r="B669" s="1057"/>
      <c r="C669" s="1057"/>
      <c r="D669" s="1058"/>
      <c r="E669" s="1058"/>
      <c r="F669" s="1058"/>
      <c r="G669" s="1058"/>
      <c r="H669" s="1058"/>
      <c r="I669" s="1058"/>
      <c r="J669" s="1058"/>
      <c r="K669" s="1058"/>
      <c r="L669" s="1058"/>
      <c r="M669" s="1058"/>
      <c r="N669" s="1058"/>
      <c r="O669" s="1058"/>
      <c r="P669" s="1101"/>
      <c r="Q669" s="1058"/>
      <c r="R669" s="1058"/>
      <c r="S669" s="1058"/>
      <c r="T669" s="1058"/>
      <c r="U669" s="1058"/>
      <c r="V669" s="1058"/>
      <c r="W669" s="1058"/>
      <c r="X669" s="1058"/>
      <c r="Y669" s="1058"/>
      <c r="Z669" s="1058"/>
      <c r="AA669" s="1058"/>
    </row>
    <row r="670" spans="1:27" ht="12.75" customHeight="1">
      <c r="A670" s="1057"/>
      <c r="B670" s="1057"/>
      <c r="C670" s="1057"/>
      <c r="D670" s="1058"/>
      <c r="E670" s="1058"/>
      <c r="F670" s="1058"/>
      <c r="G670" s="1058"/>
      <c r="H670" s="1058"/>
      <c r="I670" s="1058"/>
      <c r="J670" s="1058"/>
      <c r="K670" s="1058"/>
      <c r="L670" s="1058"/>
      <c r="M670" s="1058"/>
      <c r="N670" s="1058"/>
      <c r="O670" s="1058"/>
      <c r="P670" s="1101"/>
      <c r="Q670" s="1058"/>
      <c r="R670" s="1058"/>
      <c r="S670" s="1058"/>
      <c r="T670" s="1058"/>
      <c r="U670" s="1058"/>
      <c r="V670" s="1058"/>
      <c r="W670" s="1058"/>
      <c r="X670" s="1058"/>
      <c r="Y670" s="1058"/>
      <c r="Z670" s="1058"/>
      <c r="AA670" s="1058"/>
    </row>
    <row r="671" spans="1:27" ht="12.75" customHeight="1">
      <c r="A671" s="1057"/>
      <c r="B671" s="1057"/>
      <c r="C671" s="1057"/>
      <c r="D671" s="1058"/>
      <c r="E671" s="1058"/>
      <c r="F671" s="1058"/>
      <c r="G671" s="1058"/>
      <c r="H671" s="1058"/>
      <c r="I671" s="1058"/>
      <c r="J671" s="1058"/>
      <c r="K671" s="1058"/>
      <c r="L671" s="1058"/>
      <c r="M671" s="1058"/>
      <c r="N671" s="1058"/>
      <c r="O671" s="1058"/>
      <c r="P671" s="1101"/>
      <c r="Q671" s="1058"/>
      <c r="R671" s="1058"/>
      <c r="S671" s="1058"/>
      <c r="T671" s="1058"/>
      <c r="U671" s="1058"/>
      <c r="V671" s="1058"/>
      <c r="W671" s="1058"/>
      <c r="X671" s="1058"/>
      <c r="Y671" s="1058"/>
      <c r="Z671" s="1058"/>
      <c r="AA671" s="1058"/>
    </row>
    <row r="672" spans="1:27" ht="12.75" customHeight="1">
      <c r="A672" s="1057"/>
      <c r="B672" s="1057"/>
      <c r="C672" s="1057"/>
      <c r="D672" s="1058"/>
      <c r="E672" s="1058"/>
      <c r="F672" s="1058"/>
      <c r="G672" s="1058"/>
      <c r="H672" s="1058"/>
      <c r="I672" s="1058"/>
      <c r="J672" s="1058"/>
      <c r="K672" s="1058"/>
      <c r="L672" s="1058"/>
      <c r="M672" s="1058"/>
      <c r="N672" s="1058"/>
      <c r="O672" s="1058"/>
      <c r="P672" s="1101"/>
      <c r="Q672" s="1058"/>
      <c r="R672" s="1058"/>
      <c r="S672" s="1058"/>
      <c r="T672" s="1058"/>
      <c r="U672" s="1058"/>
      <c r="V672" s="1058"/>
      <c r="W672" s="1058"/>
      <c r="X672" s="1058"/>
      <c r="Y672" s="1058"/>
      <c r="Z672" s="1058"/>
      <c r="AA672" s="1058"/>
    </row>
    <row r="673" spans="1:27" ht="12.75" customHeight="1">
      <c r="A673" s="1057"/>
      <c r="B673" s="1057"/>
      <c r="C673" s="1057"/>
      <c r="D673" s="1058"/>
      <c r="E673" s="1058"/>
      <c r="F673" s="1058"/>
      <c r="G673" s="1058"/>
      <c r="H673" s="1058"/>
      <c r="I673" s="1058"/>
      <c r="J673" s="1058"/>
      <c r="K673" s="1058"/>
      <c r="L673" s="1058"/>
      <c r="M673" s="1058"/>
      <c r="N673" s="1058"/>
      <c r="O673" s="1058"/>
      <c r="P673" s="1101"/>
      <c r="Q673" s="1058"/>
      <c r="R673" s="1058"/>
      <c r="S673" s="1058"/>
      <c r="T673" s="1058"/>
      <c r="U673" s="1058"/>
      <c r="V673" s="1058"/>
      <c r="W673" s="1058"/>
      <c r="X673" s="1058"/>
      <c r="Y673" s="1058"/>
      <c r="Z673" s="1058"/>
      <c r="AA673" s="1058"/>
    </row>
    <row r="674" spans="1:27" ht="12.75" customHeight="1">
      <c r="A674" s="1057"/>
      <c r="B674" s="1057"/>
      <c r="C674" s="1057"/>
      <c r="D674" s="1058"/>
      <c r="E674" s="1058"/>
      <c r="F674" s="1058"/>
      <c r="G674" s="1058"/>
      <c r="H674" s="1058"/>
      <c r="I674" s="1058"/>
      <c r="J674" s="1058"/>
      <c r="K674" s="1058"/>
      <c r="L674" s="1058"/>
      <c r="M674" s="1058"/>
      <c r="N674" s="1058"/>
      <c r="O674" s="1058"/>
      <c r="P674" s="1101"/>
      <c r="Q674" s="1058"/>
      <c r="R674" s="1058"/>
      <c r="S674" s="1058"/>
      <c r="T674" s="1058"/>
      <c r="U674" s="1058"/>
      <c r="V674" s="1058"/>
      <c r="W674" s="1058"/>
      <c r="X674" s="1058"/>
      <c r="Y674" s="1058"/>
      <c r="Z674" s="1058"/>
      <c r="AA674" s="1058"/>
    </row>
    <row r="675" spans="1:27" ht="12.75" customHeight="1">
      <c r="A675" s="1057"/>
      <c r="B675" s="1057"/>
      <c r="C675" s="1057"/>
      <c r="D675" s="1058"/>
      <c r="E675" s="1058"/>
      <c r="F675" s="1058"/>
      <c r="G675" s="1058"/>
      <c r="H675" s="1058"/>
      <c r="I675" s="1058"/>
      <c r="J675" s="1058"/>
      <c r="K675" s="1058"/>
      <c r="L675" s="1058"/>
      <c r="M675" s="1058"/>
      <c r="N675" s="1058"/>
      <c r="O675" s="1058"/>
      <c r="P675" s="1101"/>
      <c r="Q675" s="1058"/>
      <c r="R675" s="1058"/>
      <c r="S675" s="1058"/>
      <c r="T675" s="1058"/>
      <c r="U675" s="1058"/>
      <c r="V675" s="1058"/>
      <c r="W675" s="1058"/>
      <c r="X675" s="1058"/>
      <c r="Y675" s="1058"/>
      <c r="Z675" s="1058"/>
      <c r="AA675" s="1058"/>
    </row>
    <row r="676" spans="1:27" ht="12.75" customHeight="1">
      <c r="A676" s="1057"/>
      <c r="B676" s="1057"/>
      <c r="C676" s="1057"/>
      <c r="D676" s="1058"/>
      <c r="E676" s="1058"/>
      <c r="F676" s="1058"/>
      <c r="G676" s="1058"/>
      <c r="H676" s="1058"/>
      <c r="I676" s="1058"/>
      <c r="J676" s="1058"/>
      <c r="K676" s="1058"/>
      <c r="L676" s="1058"/>
      <c r="M676" s="1058"/>
      <c r="N676" s="1058"/>
      <c r="O676" s="1058"/>
      <c r="P676" s="1101"/>
      <c r="Q676" s="1058"/>
      <c r="R676" s="1058"/>
      <c r="S676" s="1058"/>
      <c r="T676" s="1058"/>
      <c r="U676" s="1058"/>
      <c r="V676" s="1058"/>
      <c r="W676" s="1058"/>
      <c r="X676" s="1058"/>
      <c r="Y676" s="1058"/>
      <c r="Z676" s="1058"/>
      <c r="AA676" s="1058"/>
    </row>
    <row r="677" spans="1:27" ht="12.75" customHeight="1">
      <c r="A677" s="1057"/>
      <c r="B677" s="1057"/>
      <c r="C677" s="1057"/>
      <c r="D677" s="1058"/>
      <c r="E677" s="1058"/>
      <c r="F677" s="1058"/>
      <c r="G677" s="1058"/>
      <c r="H677" s="1058"/>
      <c r="I677" s="1058"/>
      <c r="J677" s="1058"/>
      <c r="K677" s="1058"/>
      <c r="L677" s="1058"/>
      <c r="M677" s="1058"/>
      <c r="N677" s="1058"/>
      <c r="O677" s="1058"/>
      <c r="P677" s="1101"/>
      <c r="Q677" s="1058"/>
      <c r="R677" s="1058"/>
      <c r="S677" s="1058"/>
      <c r="T677" s="1058"/>
      <c r="U677" s="1058"/>
      <c r="V677" s="1058"/>
      <c r="W677" s="1058"/>
      <c r="X677" s="1058"/>
      <c r="Y677" s="1058"/>
      <c r="Z677" s="1058"/>
      <c r="AA677" s="1058"/>
    </row>
    <row r="678" spans="1:27" ht="12.75" customHeight="1">
      <c r="A678" s="1057"/>
      <c r="B678" s="1057"/>
      <c r="C678" s="1057"/>
      <c r="D678" s="1058"/>
      <c r="E678" s="1058"/>
      <c r="F678" s="1058"/>
      <c r="G678" s="1058"/>
      <c r="H678" s="1058"/>
      <c r="I678" s="1058"/>
      <c r="J678" s="1058"/>
      <c r="K678" s="1058"/>
      <c r="L678" s="1058"/>
      <c r="M678" s="1058"/>
      <c r="N678" s="1058"/>
      <c r="O678" s="1058"/>
      <c r="P678" s="1101"/>
      <c r="Q678" s="1058"/>
      <c r="R678" s="1058"/>
      <c r="S678" s="1058"/>
      <c r="T678" s="1058"/>
      <c r="U678" s="1058"/>
      <c r="V678" s="1058"/>
      <c r="W678" s="1058"/>
      <c r="X678" s="1058"/>
      <c r="Y678" s="1058"/>
      <c r="Z678" s="1058"/>
      <c r="AA678" s="1058"/>
    </row>
    <row r="679" spans="1:27" ht="12.75" customHeight="1">
      <c r="A679" s="1057"/>
      <c r="B679" s="1057"/>
      <c r="C679" s="1057"/>
      <c r="D679" s="1058"/>
      <c r="E679" s="1058"/>
      <c r="F679" s="1058"/>
      <c r="G679" s="1058"/>
      <c r="H679" s="1058"/>
      <c r="I679" s="1058"/>
      <c r="J679" s="1058"/>
      <c r="K679" s="1058"/>
      <c r="L679" s="1058"/>
      <c r="M679" s="1058"/>
      <c r="N679" s="1058"/>
      <c r="O679" s="1058"/>
      <c r="P679" s="1101"/>
      <c r="Q679" s="1058"/>
      <c r="R679" s="1058"/>
      <c r="S679" s="1058"/>
      <c r="T679" s="1058"/>
      <c r="U679" s="1058"/>
      <c r="V679" s="1058"/>
      <c r="W679" s="1058"/>
      <c r="X679" s="1058"/>
      <c r="Y679" s="1058"/>
      <c r="Z679" s="1058"/>
      <c r="AA679" s="1058"/>
    </row>
    <row r="680" spans="1:27" ht="12.75" customHeight="1">
      <c r="A680" s="1057"/>
      <c r="B680" s="1057"/>
      <c r="C680" s="1057"/>
      <c r="D680" s="1058"/>
      <c r="E680" s="1058"/>
      <c r="F680" s="1058"/>
      <c r="G680" s="1058"/>
      <c r="H680" s="1058"/>
      <c r="I680" s="1058"/>
      <c r="J680" s="1058"/>
      <c r="K680" s="1058"/>
      <c r="L680" s="1058"/>
      <c r="M680" s="1058"/>
      <c r="N680" s="1058"/>
      <c r="O680" s="1058"/>
      <c r="P680" s="1101"/>
      <c r="Q680" s="1058"/>
      <c r="R680" s="1058"/>
      <c r="S680" s="1058"/>
      <c r="T680" s="1058"/>
      <c r="U680" s="1058"/>
      <c r="V680" s="1058"/>
      <c r="W680" s="1058"/>
      <c r="X680" s="1058"/>
      <c r="Y680" s="1058"/>
      <c r="Z680" s="1058"/>
      <c r="AA680" s="1058"/>
    </row>
    <row r="681" spans="1:27" ht="12.75" customHeight="1">
      <c r="A681" s="1057"/>
      <c r="B681" s="1057"/>
      <c r="C681" s="1057"/>
      <c r="D681" s="1058"/>
      <c r="E681" s="1058"/>
      <c r="F681" s="1058"/>
      <c r="G681" s="1058"/>
      <c r="H681" s="1058"/>
      <c r="I681" s="1058"/>
      <c r="J681" s="1058"/>
      <c r="K681" s="1058"/>
      <c r="L681" s="1058"/>
      <c r="M681" s="1058"/>
      <c r="N681" s="1058"/>
      <c r="O681" s="1058"/>
      <c r="P681" s="1101"/>
      <c r="Q681" s="1058"/>
      <c r="R681" s="1058"/>
      <c r="S681" s="1058"/>
      <c r="T681" s="1058"/>
      <c r="U681" s="1058"/>
      <c r="V681" s="1058"/>
      <c r="W681" s="1058"/>
      <c r="X681" s="1058"/>
      <c r="Y681" s="1058"/>
      <c r="Z681" s="1058"/>
      <c r="AA681" s="1058"/>
    </row>
    <row r="682" spans="1:27" ht="12.75" customHeight="1">
      <c r="A682" s="1057"/>
      <c r="B682" s="1057"/>
      <c r="C682" s="1057"/>
      <c r="D682" s="1058"/>
      <c r="E682" s="1058"/>
      <c r="F682" s="1058"/>
      <c r="G682" s="1058"/>
      <c r="H682" s="1058"/>
      <c r="I682" s="1058"/>
      <c r="J682" s="1058"/>
      <c r="K682" s="1058"/>
      <c r="L682" s="1058"/>
      <c r="M682" s="1058"/>
      <c r="N682" s="1058"/>
      <c r="O682" s="1058"/>
      <c r="P682" s="1101"/>
      <c r="Q682" s="1058"/>
      <c r="R682" s="1058"/>
      <c r="S682" s="1058"/>
      <c r="T682" s="1058"/>
      <c r="U682" s="1058"/>
      <c r="V682" s="1058"/>
      <c r="W682" s="1058"/>
      <c r="X682" s="1058"/>
      <c r="Y682" s="1058"/>
      <c r="Z682" s="1058"/>
      <c r="AA682" s="1058"/>
    </row>
    <row r="683" spans="1:27" ht="12.75" customHeight="1">
      <c r="A683" s="1057"/>
      <c r="B683" s="1057"/>
      <c r="C683" s="1057"/>
      <c r="D683" s="1058"/>
      <c r="E683" s="1058"/>
      <c r="F683" s="1058"/>
      <c r="G683" s="1058"/>
      <c r="H683" s="1058"/>
      <c r="I683" s="1058"/>
      <c r="J683" s="1058"/>
      <c r="K683" s="1058"/>
      <c r="L683" s="1058"/>
      <c r="M683" s="1058"/>
      <c r="N683" s="1058"/>
      <c r="O683" s="1058"/>
      <c r="P683" s="1101"/>
      <c r="Q683" s="1058"/>
      <c r="R683" s="1058"/>
      <c r="S683" s="1058"/>
      <c r="T683" s="1058"/>
      <c r="U683" s="1058"/>
      <c r="V683" s="1058"/>
      <c r="W683" s="1058"/>
      <c r="X683" s="1058"/>
      <c r="Y683" s="1058"/>
      <c r="Z683" s="1058"/>
      <c r="AA683" s="1058"/>
    </row>
    <row r="684" spans="1:27" ht="12.75" customHeight="1">
      <c r="A684" s="1057"/>
      <c r="B684" s="1057"/>
      <c r="C684" s="1057"/>
      <c r="D684" s="1058"/>
      <c r="E684" s="1058"/>
      <c r="F684" s="1058"/>
      <c r="G684" s="1058"/>
      <c r="H684" s="1058"/>
      <c r="I684" s="1058"/>
      <c r="J684" s="1058"/>
      <c r="K684" s="1058"/>
      <c r="L684" s="1058"/>
      <c r="M684" s="1058"/>
      <c r="N684" s="1058"/>
      <c r="O684" s="1058"/>
      <c r="P684" s="1101"/>
      <c r="Q684" s="1058"/>
      <c r="R684" s="1058"/>
      <c r="S684" s="1058"/>
      <c r="T684" s="1058"/>
      <c r="U684" s="1058"/>
      <c r="V684" s="1058"/>
      <c r="W684" s="1058"/>
      <c r="X684" s="1058"/>
      <c r="Y684" s="1058"/>
      <c r="Z684" s="1058"/>
      <c r="AA684" s="1058"/>
    </row>
    <row r="685" spans="1:27" ht="12.75" customHeight="1">
      <c r="A685" s="1057"/>
      <c r="B685" s="1057"/>
      <c r="C685" s="1057"/>
      <c r="D685" s="1058"/>
      <c r="E685" s="1058"/>
      <c r="F685" s="1058"/>
      <c r="G685" s="1058"/>
      <c r="H685" s="1058"/>
      <c r="I685" s="1058"/>
      <c r="J685" s="1058"/>
      <c r="K685" s="1058"/>
      <c r="L685" s="1058"/>
      <c r="M685" s="1058"/>
      <c r="N685" s="1058"/>
      <c r="O685" s="1058"/>
      <c r="P685" s="1101"/>
      <c r="Q685" s="1058"/>
      <c r="R685" s="1058"/>
      <c r="S685" s="1058"/>
      <c r="T685" s="1058"/>
      <c r="U685" s="1058"/>
      <c r="V685" s="1058"/>
      <c r="W685" s="1058"/>
      <c r="X685" s="1058"/>
      <c r="Y685" s="1058"/>
      <c r="Z685" s="1058"/>
      <c r="AA685" s="1058"/>
    </row>
    <row r="686" spans="1:27" ht="12.75" customHeight="1">
      <c r="A686" s="1057"/>
      <c r="B686" s="1057"/>
      <c r="C686" s="1057"/>
      <c r="D686" s="1058"/>
      <c r="E686" s="1058"/>
      <c r="F686" s="1058"/>
      <c r="G686" s="1058"/>
      <c r="H686" s="1058"/>
      <c r="I686" s="1058"/>
      <c r="J686" s="1058"/>
      <c r="K686" s="1058"/>
      <c r="L686" s="1058"/>
      <c r="M686" s="1058"/>
      <c r="N686" s="1058"/>
      <c r="O686" s="1058"/>
      <c r="P686" s="1101"/>
      <c r="Q686" s="1058"/>
      <c r="R686" s="1058"/>
      <c r="S686" s="1058"/>
      <c r="T686" s="1058"/>
      <c r="U686" s="1058"/>
      <c r="V686" s="1058"/>
      <c r="W686" s="1058"/>
      <c r="X686" s="1058"/>
      <c r="Y686" s="1058"/>
      <c r="Z686" s="1058"/>
      <c r="AA686" s="1058"/>
    </row>
    <row r="687" spans="1:27" ht="12.75" customHeight="1">
      <c r="A687" s="1057"/>
      <c r="B687" s="1057"/>
      <c r="C687" s="1057"/>
      <c r="D687" s="1058"/>
      <c r="E687" s="1058"/>
      <c r="F687" s="1058"/>
      <c r="G687" s="1058"/>
      <c r="H687" s="1058"/>
      <c r="I687" s="1058"/>
      <c r="J687" s="1058"/>
      <c r="K687" s="1058"/>
      <c r="L687" s="1058"/>
      <c r="M687" s="1058"/>
      <c r="N687" s="1058"/>
      <c r="O687" s="1058"/>
      <c r="P687" s="1101"/>
      <c r="Q687" s="1058"/>
      <c r="R687" s="1058"/>
      <c r="S687" s="1058"/>
      <c r="T687" s="1058"/>
      <c r="U687" s="1058"/>
      <c r="V687" s="1058"/>
      <c r="W687" s="1058"/>
      <c r="X687" s="1058"/>
      <c r="Y687" s="1058"/>
      <c r="Z687" s="1058"/>
      <c r="AA687" s="1058"/>
    </row>
    <row r="688" spans="1:27" ht="12.75" customHeight="1">
      <c r="A688" s="1057"/>
      <c r="B688" s="1057"/>
      <c r="C688" s="1057"/>
      <c r="D688" s="1058"/>
      <c r="E688" s="1058"/>
      <c r="F688" s="1058"/>
      <c r="G688" s="1058"/>
      <c r="H688" s="1058"/>
      <c r="I688" s="1058"/>
      <c r="J688" s="1058"/>
      <c r="K688" s="1058"/>
      <c r="L688" s="1058"/>
      <c r="M688" s="1058"/>
      <c r="N688" s="1058"/>
      <c r="O688" s="1058"/>
      <c r="P688" s="1101"/>
      <c r="Q688" s="1058"/>
      <c r="R688" s="1058"/>
      <c r="S688" s="1058"/>
      <c r="T688" s="1058"/>
      <c r="U688" s="1058"/>
      <c r="V688" s="1058"/>
      <c r="W688" s="1058"/>
      <c r="X688" s="1058"/>
      <c r="Y688" s="1058"/>
      <c r="Z688" s="1058"/>
      <c r="AA688" s="1058"/>
    </row>
    <row r="689" spans="1:27" ht="12.75" customHeight="1">
      <c r="A689" s="1057"/>
      <c r="B689" s="1057"/>
      <c r="C689" s="1057"/>
      <c r="D689" s="1058"/>
      <c r="E689" s="1058"/>
      <c r="F689" s="1058"/>
      <c r="G689" s="1058"/>
      <c r="H689" s="1058"/>
      <c r="I689" s="1058"/>
      <c r="J689" s="1058"/>
      <c r="K689" s="1058"/>
      <c r="L689" s="1058"/>
      <c r="M689" s="1058"/>
      <c r="N689" s="1058"/>
      <c r="O689" s="1058"/>
      <c r="P689" s="1101"/>
      <c r="Q689" s="1058"/>
      <c r="R689" s="1058"/>
      <c r="S689" s="1058"/>
      <c r="T689" s="1058"/>
      <c r="U689" s="1058"/>
      <c r="V689" s="1058"/>
      <c r="W689" s="1058"/>
      <c r="X689" s="1058"/>
      <c r="Y689" s="1058"/>
      <c r="Z689" s="1058"/>
      <c r="AA689" s="1058"/>
    </row>
    <row r="690" spans="1:27" ht="12.75" customHeight="1">
      <c r="A690" s="1057"/>
      <c r="B690" s="1057"/>
      <c r="C690" s="1057"/>
      <c r="D690" s="1058"/>
      <c r="E690" s="1058"/>
      <c r="F690" s="1058"/>
      <c r="G690" s="1058"/>
      <c r="H690" s="1058"/>
      <c r="I690" s="1058"/>
      <c r="J690" s="1058"/>
      <c r="K690" s="1058"/>
      <c r="L690" s="1058"/>
      <c r="M690" s="1058"/>
      <c r="N690" s="1058"/>
      <c r="O690" s="1058"/>
      <c r="P690" s="1101"/>
      <c r="Q690" s="1058"/>
      <c r="R690" s="1058"/>
      <c r="S690" s="1058"/>
      <c r="T690" s="1058"/>
      <c r="U690" s="1058"/>
      <c r="V690" s="1058"/>
      <c r="W690" s="1058"/>
      <c r="X690" s="1058"/>
      <c r="Y690" s="1058"/>
      <c r="Z690" s="1058"/>
      <c r="AA690" s="1058"/>
    </row>
    <row r="691" spans="1:27" ht="12.75" customHeight="1">
      <c r="A691" s="1057"/>
      <c r="B691" s="1057"/>
      <c r="C691" s="1057"/>
      <c r="D691" s="1058"/>
      <c r="E691" s="1058"/>
      <c r="F691" s="1058"/>
      <c r="G691" s="1058"/>
      <c r="H691" s="1058"/>
      <c r="I691" s="1058"/>
      <c r="J691" s="1058"/>
      <c r="K691" s="1058"/>
      <c r="L691" s="1058"/>
      <c r="M691" s="1058"/>
      <c r="N691" s="1058"/>
      <c r="O691" s="1058"/>
      <c r="P691" s="1101"/>
      <c r="Q691" s="1058"/>
      <c r="R691" s="1058"/>
      <c r="S691" s="1058"/>
      <c r="T691" s="1058"/>
      <c r="U691" s="1058"/>
      <c r="V691" s="1058"/>
      <c r="W691" s="1058"/>
      <c r="X691" s="1058"/>
      <c r="Y691" s="1058"/>
      <c r="Z691" s="1058"/>
      <c r="AA691" s="1058"/>
    </row>
    <row r="692" spans="1:27" ht="12.75" customHeight="1">
      <c r="A692" s="1057"/>
      <c r="B692" s="1057"/>
      <c r="C692" s="1057"/>
      <c r="D692" s="1058"/>
      <c r="E692" s="1058"/>
      <c r="F692" s="1058"/>
      <c r="G692" s="1058"/>
      <c r="H692" s="1058"/>
      <c r="I692" s="1058"/>
      <c r="J692" s="1058"/>
      <c r="K692" s="1058"/>
      <c r="L692" s="1058"/>
      <c r="M692" s="1058"/>
      <c r="N692" s="1058"/>
      <c r="O692" s="1058"/>
      <c r="P692" s="1101"/>
      <c r="Q692" s="1058"/>
      <c r="R692" s="1058"/>
      <c r="S692" s="1058"/>
      <c r="T692" s="1058"/>
      <c r="U692" s="1058"/>
      <c r="V692" s="1058"/>
      <c r="W692" s="1058"/>
      <c r="X692" s="1058"/>
      <c r="Y692" s="1058"/>
      <c r="Z692" s="1058"/>
      <c r="AA692" s="1058"/>
    </row>
    <row r="693" spans="1:27" ht="12.75" customHeight="1">
      <c r="A693" s="1057"/>
      <c r="B693" s="1057"/>
      <c r="C693" s="1057"/>
      <c r="D693" s="1058"/>
      <c r="E693" s="1058"/>
      <c r="F693" s="1058"/>
      <c r="G693" s="1058"/>
      <c r="H693" s="1058"/>
      <c r="I693" s="1058"/>
      <c r="J693" s="1058"/>
      <c r="K693" s="1058"/>
      <c r="L693" s="1058"/>
      <c r="M693" s="1058"/>
      <c r="N693" s="1058"/>
      <c r="O693" s="1058"/>
      <c r="P693" s="1101"/>
      <c r="Q693" s="1058"/>
      <c r="R693" s="1058"/>
      <c r="S693" s="1058"/>
      <c r="T693" s="1058"/>
      <c r="U693" s="1058"/>
      <c r="V693" s="1058"/>
      <c r="W693" s="1058"/>
      <c r="X693" s="1058"/>
      <c r="Y693" s="1058"/>
      <c r="Z693" s="1058"/>
      <c r="AA693" s="1058"/>
    </row>
    <row r="694" spans="1:27" ht="12.75" customHeight="1">
      <c r="A694" s="1057"/>
      <c r="B694" s="1057"/>
      <c r="C694" s="1057"/>
      <c r="D694" s="1058"/>
      <c r="E694" s="1058"/>
      <c r="F694" s="1058"/>
      <c r="G694" s="1058"/>
      <c r="H694" s="1058"/>
      <c r="I694" s="1058"/>
      <c r="J694" s="1058"/>
      <c r="K694" s="1058"/>
      <c r="L694" s="1058"/>
      <c r="M694" s="1058"/>
      <c r="N694" s="1058"/>
      <c r="O694" s="1058"/>
      <c r="P694" s="1101"/>
      <c r="Q694" s="1058"/>
      <c r="R694" s="1058"/>
      <c r="S694" s="1058"/>
      <c r="T694" s="1058"/>
      <c r="U694" s="1058"/>
      <c r="V694" s="1058"/>
      <c r="W694" s="1058"/>
      <c r="X694" s="1058"/>
      <c r="Y694" s="1058"/>
      <c r="Z694" s="1058"/>
      <c r="AA694" s="1058"/>
    </row>
    <row r="695" spans="1:27" ht="12.75" customHeight="1">
      <c r="A695" s="1057"/>
      <c r="B695" s="1057"/>
      <c r="C695" s="1057"/>
      <c r="D695" s="1058"/>
      <c r="E695" s="1058"/>
      <c r="F695" s="1058"/>
      <c r="G695" s="1058"/>
      <c r="H695" s="1058"/>
      <c r="I695" s="1058"/>
      <c r="J695" s="1058"/>
      <c r="K695" s="1058"/>
      <c r="L695" s="1058"/>
      <c r="M695" s="1058"/>
      <c r="N695" s="1058"/>
      <c r="O695" s="1058"/>
      <c r="P695" s="1101"/>
      <c r="Q695" s="1058"/>
      <c r="R695" s="1058"/>
      <c r="S695" s="1058"/>
      <c r="T695" s="1058"/>
      <c r="U695" s="1058"/>
      <c r="V695" s="1058"/>
      <c r="W695" s="1058"/>
      <c r="X695" s="1058"/>
      <c r="Y695" s="1058"/>
      <c r="Z695" s="1058"/>
      <c r="AA695" s="1058"/>
    </row>
    <row r="696" spans="1:27" ht="12.75" customHeight="1">
      <c r="A696" s="1057"/>
      <c r="B696" s="1057"/>
      <c r="C696" s="1057"/>
      <c r="D696" s="1058"/>
      <c r="E696" s="1058"/>
      <c r="F696" s="1058"/>
      <c r="G696" s="1058"/>
      <c r="H696" s="1058"/>
      <c r="I696" s="1058"/>
      <c r="J696" s="1058"/>
      <c r="K696" s="1058"/>
      <c r="L696" s="1058"/>
      <c r="M696" s="1058"/>
      <c r="N696" s="1058"/>
      <c r="O696" s="1058"/>
      <c r="P696" s="1101"/>
      <c r="Q696" s="1058"/>
      <c r="R696" s="1058"/>
      <c r="S696" s="1058"/>
      <c r="T696" s="1058"/>
      <c r="U696" s="1058"/>
      <c r="V696" s="1058"/>
      <c r="W696" s="1058"/>
      <c r="X696" s="1058"/>
      <c r="Y696" s="1058"/>
      <c r="Z696" s="1058"/>
      <c r="AA696" s="1058"/>
    </row>
    <row r="697" spans="1:27" ht="12.75" customHeight="1">
      <c r="A697" s="1057"/>
      <c r="B697" s="1057"/>
      <c r="C697" s="1057"/>
      <c r="D697" s="1058"/>
      <c r="E697" s="1058"/>
      <c r="F697" s="1058"/>
      <c r="G697" s="1058"/>
      <c r="H697" s="1058"/>
      <c r="I697" s="1058"/>
      <c r="J697" s="1058"/>
      <c r="K697" s="1058"/>
      <c r="L697" s="1058"/>
      <c r="M697" s="1058"/>
      <c r="N697" s="1058"/>
      <c r="O697" s="1058"/>
      <c r="P697" s="1101"/>
      <c r="Q697" s="1058"/>
      <c r="R697" s="1058"/>
      <c r="S697" s="1058"/>
      <c r="T697" s="1058"/>
      <c r="U697" s="1058"/>
      <c r="V697" s="1058"/>
      <c r="W697" s="1058"/>
      <c r="X697" s="1058"/>
      <c r="Y697" s="1058"/>
      <c r="Z697" s="1058"/>
      <c r="AA697" s="1058"/>
    </row>
    <row r="698" spans="1:27" ht="12.75" customHeight="1">
      <c r="A698" s="1057"/>
      <c r="B698" s="1057"/>
      <c r="C698" s="1057"/>
      <c r="D698" s="1058"/>
      <c r="E698" s="1058"/>
      <c r="F698" s="1058"/>
      <c r="G698" s="1058"/>
      <c r="H698" s="1058"/>
      <c r="I698" s="1058"/>
      <c r="J698" s="1058"/>
      <c r="K698" s="1058"/>
      <c r="L698" s="1058"/>
      <c r="M698" s="1058"/>
      <c r="N698" s="1058"/>
      <c r="O698" s="1058"/>
      <c r="P698" s="1101"/>
      <c r="Q698" s="1058"/>
      <c r="R698" s="1058"/>
      <c r="S698" s="1058"/>
      <c r="T698" s="1058"/>
      <c r="U698" s="1058"/>
      <c r="V698" s="1058"/>
      <c r="W698" s="1058"/>
      <c r="X698" s="1058"/>
      <c r="Y698" s="1058"/>
      <c r="Z698" s="1058"/>
      <c r="AA698" s="1058"/>
    </row>
    <row r="699" spans="1:27" ht="12.75" customHeight="1">
      <c r="A699" s="1057"/>
      <c r="B699" s="1057"/>
      <c r="C699" s="1057"/>
      <c r="D699" s="1058"/>
      <c r="E699" s="1058"/>
      <c r="F699" s="1058"/>
      <c r="G699" s="1058"/>
      <c r="H699" s="1058"/>
      <c r="I699" s="1058"/>
      <c r="J699" s="1058"/>
      <c r="K699" s="1058"/>
      <c r="L699" s="1058"/>
      <c r="M699" s="1058"/>
      <c r="N699" s="1058"/>
      <c r="O699" s="1058"/>
      <c r="P699" s="1101"/>
      <c r="Q699" s="1058"/>
      <c r="R699" s="1058"/>
      <c r="S699" s="1058"/>
      <c r="T699" s="1058"/>
      <c r="U699" s="1058"/>
      <c r="V699" s="1058"/>
      <c r="W699" s="1058"/>
      <c r="X699" s="1058"/>
      <c r="Y699" s="1058"/>
      <c r="Z699" s="1058"/>
      <c r="AA699" s="1058"/>
    </row>
    <row r="700" spans="1:27" ht="12.75" customHeight="1">
      <c r="A700" s="1057"/>
      <c r="B700" s="1057"/>
      <c r="C700" s="1057"/>
      <c r="D700" s="1058"/>
      <c r="E700" s="1058"/>
      <c r="F700" s="1058"/>
      <c r="G700" s="1058"/>
      <c r="H700" s="1058"/>
      <c r="I700" s="1058"/>
      <c r="J700" s="1058"/>
      <c r="K700" s="1058"/>
      <c r="L700" s="1058"/>
      <c r="M700" s="1058"/>
      <c r="N700" s="1058"/>
      <c r="O700" s="1058"/>
      <c r="P700" s="1101"/>
      <c r="Q700" s="1058"/>
      <c r="R700" s="1058"/>
      <c r="S700" s="1058"/>
      <c r="T700" s="1058"/>
      <c r="U700" s="1058"/>
      <c r="V700" s="1058"/>
      <c r="W700" s="1058"/>
      <c r="X700" s="1058"/>
      <c r="Y700" s="1058"/>
      <c r="Z700" s="1058"/>
      <c r="AA700" s="1058"/>
    </row>
    <row r="701" spans="1:27" ht="12.75" customHeight="1">
      <c r="A701" s="1057"/>
      <c r="B701" s="1057"/>
      <c r="C701" s="1057"/>
      <c r="D701" s="1058"/>
      <c r="E701" s="1058"/>
      <c r="F701" s="1058"/>
      <c r="G701" s="1058"/>
      <c r="H701" s="1058"/>
      <c r="I701" s="1058"/>
      <c r="J701" s="1058"/>
      <c r="K701" s="1058"/>
      <c r="L701" s="1058"/>
      <c r="M701" s="1058"/>
      <c r="N701" s="1058"/>
      <c r="O701" s="1058"/>
      <c r="P701" s="1101"/>
      <c r="Q701" s="1058"/>
      <c r="R701" s="1058"/>
      <c r="S701" s="1058"/>
      <c r="T701" s="1058"/>
      <c r="U701" s="1058"/>
      <c r="V701" s="1058"/>
      <c r="W701" s="1058"/>
      <c r="X701" s="1058"/>
      <c r="Y701" s="1058"/>
      <c r="Z701" s="1058"/>
      <c r="AA701" s="1058"/>
    </row>
    <row r="702" spans="1:27" ht="12.75" customHeight="1">
      <c r="A702" s="1057"/>
      <c r="B702" s="1057"/>
      <c r="C702" s="1057"/>
      <c r="D702" s="1058"/>
      <c r="E702" s="1058"/>
      <c r="F702" s="1058"/>
      <c r="G702" s="1058"/>
      <c r="H702" s="1058"/>
      <c r="I702" s="1058"/>
      <c r="J702" s="1058"/>
      <c r="K702" s="1058"/>
      <c r="L702" s="1058"/>
      <c r="M702" s="1058"/>
      <c r="N702" s="1058"/>
      <c r="O702" s="1058"/>
      <c r="P702" s="1101"/>
      <c r="Q702" s="1058"/>
      <c r="R702" s="1058"/>
      <c r="S702" s="1058"/>
      <c r="T702" s="1058"/>
      <c r="U702" s="1058"/>
      <c r="V702" s="1058"/>
      <c r="W702" s="1058"/>
      <c r="X702" s="1058"/>
      <c r="Y702" s="1058"/>
      <c r="Z702" s="1058"/>
      <c r="AA702" s="1058"/>
    </row>
    <row r="703" spans="1:27" ht="12.75" customHeight="1">
      <c r="A703" s="1057"/>
      <c r="B703" s="1057"/>
      <c r="C703" s="1057"/>
      <c r="D703" s="1058"/>
      <c r="E703" s="1058"/>
      <c r="F703" s="1058"/>
      <c r="G703" s="1058"/>
      <c r="H703" s="1058"/>
      <c r="I703" s="1058"/>
      <c r="J703" s="1058"/>
      <c r="K703" s="1058"/>
      <c r="L703" s="1058"/>
      <c r="M703" s="1058"/>
      <c r="N703" s="1058"/>
      <c r="O703" s="1058"/>
      <c r="P703" s="1101"/>
      <c r="Q703" s="1058"/>
      <c r="R703" s="1058"/>
      <c r="S703" s="1058"/>
      <c r="T703" s="1058"/>
      <c r="U703" s="1058"/>
      <c r="V703" s="1058"/>
      <c r="W703" s="1058"/>
      <c r="X703" s="1058"/>
      <c r="Y703" s="1058"/>
      <c r="Z703" s="1058"/>
      <c r="AA703" s="1058"/>
    </row>
    <row r="704" spans="1:27" ht="12.75" customHeight="1">
      <c r="A704" s="1057"/>
      <c r="B704" s="1057"/>
      <c r="C704" s="1057"/>
      <c r="D704" s="1058"/>
      <c r="E704" s="1058"/>
      <c r="F704" s="1058"/>
      <c r="G704" s="1058"/>
      <c r="H704" s="1058"/>
      <c r="I704" s="1058"/>
      <c r="J704" s="1058"/>
      <c r="K704" s="1058"/>
      <c r="L704" s="1058"/>
      <c r="M704" s="1058"/>
      <c r="N704" s="1058"/>
      <c r="O704" s="1058"/>
      <c r="P704" s="1101"/>
      <c r="Q704" s="1058"/>
      <c r="R704" s="1058"/>
      <c r="S704" s="1058"/>
      <c r="T704" s="1058"/>
      <c r="U704" s="1058"/>
      <c r="V704" s="1058"/>
      <c r="W704" s="1058"/>
      <c r="X704" s="1058"/>
      <c r="Y704" s="1058"/>
      <c r="Z704" s="1058"/>
      <c r="AA704" s="1058"/>
    </row>
    <row r="705" spans="1:27" ht="12.75" customHeight="1">
      <c r="A705" s="1057"/>
      <c r="B705" s="1057"/>
      <c r="C705" s="1057"/>
      <c r="D705" s="1058"/>
      <c r="E705" s="1058"/>
      <c r="F705" s="1058"/>
      <c r="G705" s="1058"/>
      <c r="H705" s="1058"/>
      <c r="I705" s="1058"/>
      <c r="J705" s="1058"/>
      <c r="K705" s="1058"/>
      <c r="L705" s="1058"/>
      <c r="M705" s="1058"/>
      <c r="N705" s="1058"/>
      <c r="O705" s="1058"/>
      <c r="P705" s="1101"/>
      <c r="Q705" s="1058"/>
      <c r="R705" s="1058"/>
      <c r="S705" s="1058"/>
      <c r="T705" s="1058"/>
      <c r="U705" s="1058"/>
      <c r="V705" s="1058"/>
      <c r="W705" s="1058"/>
      <c r="X705" s="1058"/>
      <c r="Y705" s="1058"/>
      <c r="Z705" s="1058"/>
      <c r="AA705" s="1058"/>
    </row>
    <row r="706" spans="1:27" ht="12.75" customHeight="1">
      <c r="A706" s="1057"/>
      <c r="B706" s="1057"/>
      <c r="C706" s="1057"/>
      <c r="D706" s="1058"/>
      <c r="E706" s="1058"/>
      <c r="F706" s="1058"/>
      <c r="G706" s="1058"/>
      <c r="H706" s="1058"/>
      <c r="I706" s="1058"/>
      <c r="J706" s="1058"/>
      <c r="K706" s="1058"/>
      <c r="L706" s="1058"/>
      <c r="M706" s="1058"/>
      <c r="N706" s="1058"/>
      <c r="O706" s="1058"/>
      <c r="P706" s="1101"/>
      <c r="Q706" s="1058"/>
      <c r="R706" s="1058"/>
      <c r="S706" s="1058"/>
      <c r="T706" s="1058"/>
      <c r="U706" s="1058"/>
      <c r="V706" s="1058"/>
      <c r="W706" s="1058"/>
      <c r="X706" s="1058"/>
      <c r="Y706" s="1058"/>
      <c r="Z706" s="1058"/>
      <c r="AA706" s="1058"/>
    </row>
    <row r="707" spans="1:27" ht="12.75" customHeight="1">
      <c r="A707" s="1057"/>
      <c r="B707" s="1057"/>
      <c r="C707" s="1057"/>
      <c r="D707" s="1058"/>
      <c r="E707" s="1058"/>
      <c r="F707" s="1058"/>
      <c r="G707" s="1058"/>
      <c r="H707" s="1058"/>
      <c r="I707" s="1058"/>
      <c r="J707" s="1058"/>
      <c r="K707" s="1058"/>
      <c r="L707" s="1058"/>
      <c r="M707" s="1058"/>
      <c r="N707" s="1058"/>
      <c r="O707" s="1058"/>
      <c r="P707" s="1101"/>
      <c r="Q707" s="1058"/>
      <c r="R707" s="1058"/>
      <c r="S707" s="1058"/>
      <c r="T707" s="1058"/>
      <c r="U707" s="1058"/>
      <c r="V707" s="1058"/>
      <c r="W707" s="1058"/>
      <c r="X707" s="1058"/>
      <c r="Y707" s="1058"/>
      <c r="Z707" s="1058"/>
      <c r="AA707" s="1058"/>
    </row>
    <row r="708" spans="1:27" ht="12.75" customHeight="1">
      <c r="A708" s="1057"/>
      <c r="B708" s="1057"/>
      <c r="C708" s="1057"/>
      <c r="D708" s="1058"/>
      <c r="E708" s="1058"/>
      <c r="F708" s="1058"/>
      <c r="G708" s="1058"/>
      <c r="H708" s="1058"/>
      <c r="I708" s="1058"/>
      <c r="J708" s="1058"/>
      <c r="K708" s="1058"/>
      <c r="L708" s="1058"/>
      <c r="M708" s="1058"/>
      <c r="N708" s="1058"/>
      <c r="O708" s="1058"/>
      <c r="P708" s="1101"/>
      <c r="Q708" s="1058"/>
      <c r="R708" s="1058"/>
      <c r="S708" s="1058"/>
      <c r="T708" s="1058"/>
      <c r="U708" s="1058"/>
      <c r="V708" s="1058"/>
      <c r="W708" s="1058"/>
      <c r="X708" s="1058"/>
      <c r="Y708" s="1058"/>
      <c r="Z708" s="1058"/>
      <c r="AA708" s="1058"/>
    </row>
    <row r="709" spans="1:27" ht="12.75" customHeight="1">
      <c r="A709" s="1057"/>
      <c r="B709" s="1057"/>
      <c r="C709" s="1057"/>
      <c r="D709" s="1058"/>
      <c r="E709" s="1058"/>
      <c r="F709" s="1058"/>
      <c r="G709" s="1058"/>
      <c r="H709" s="1058"/>
      <c r="I709" s="1058"/>
      <c r="J709" s="1058"/>
      <c r="K709" s="1058"/>
      <c r="L709" s="1058"/>
      <c r="M709" s="1058"/>
      <c r="N709" s="1058"/>
      <c r="O709" s="1058"/>
      <c r="P709" s="1101"/>
      <c r="Q709" s="1058"/>
      <c r="R709" s="1058"/>
      <c r="S709" s="1058"/>
      <c r="T709" s="1058"/>
      <c r="U709" s="1058"/>
      <c r="V709" s="1058"/>
      <c r="W709" s="1058"/>
      <c r="X709" s="1058"/>
      <c r="Y709" s="1058"/>
      <c r="Z709" s="1058"/>
      <c r="AA709" s="1058"/>
    </row>
    <row r="710" spans="1:27" ht="12.75" customHeight="1">
      <c r="A710" s="1057"/>
      <c r="B710" s="1057"/>
      <c r="C710" s="1057"/>
      <c r="D710" s="1058"/>
      <c r="E710" s="1058"/>
      <c r="F710" s="1058"/>
      <c r="G710" s="1058"/>
      <c r="H710" s="1058"/>
      <c r="I710" s="1058"/>
      <c r="J710" s="1058"/>
      <c r="K710" s="1058"/>
      <c r="L710" s="1058"/>
      <c r="M710" s="1058"/>
      <c r="N710" s="1058"/>
      <c r="O710" s="1058"/>
      <c r="P710" s="1101"/>
      <c r="Q710" s="1058"/>
      <c r="R710" s="1058"/>
      <c r="S710" s="1058"/>
      <c r="T710" s="1058"/>
      <c r="U710" s="1058"/>
      <c r="V710" s="1058"/>
      <c r="W710" s="1058"/>
      <c r="X710" s="1058"/>
      <c r="Y710" s="1058"/>
      <c r="Z710" s="1058"/>
      <c r="AA710" s="1058"/>
    </row>
    <row r="711" spans="1:27" ht="12.75" customHeight="1">
      <c r="A711" s="1057"/>
      <c r="B711" s="1057"/>
      <c r="C711" s="1057"/>
      <c r="D711" s="1058"/>
      <c r="E711" s="1058"/>
      <c r="F711" s="1058"/>
      <c r="G711" s="1058"/>
      <c r="H711" s="1058"/>
      <c r="I711" s="1058"/>
      <c r="J711" s="1058"/>
      <c r="K711" s="1058"/>
      <c r="L711" s="1058"/>
      <c r="M711" s="1058"/>
      <c r="N711" s="1058"/>
      <c r="O711" s="1058"/>
      <c r="P711" s="1101"/>
      <c r="Q711" s="1058"/>
      <c r="R711" s="1058"/>
      <c r="S711" s="1058"/>
      <c r="T711" s="1058"/>
      <c r="U711" s="1058"/>
      <c r="V711" s="1058"/>
      <c r="W711" s="1058"/>
      <c r="X711" s="1058"/>
      <c r="Y711" s="1058"/>
      <c r="Z711" s="1058"/>
      <c r="AA711" s="1058"/>
    </row>
    <row r="712" spans="1:27" ht="12.75" customHeight="1">
      <c r="A712" s="1057"/>
      <c r="B712" s="1057"/>
      <c r="C712" s="1057"/>
      <c r="D712" s="1058"/>
      <c r="E712" s="1058"/>
      <c r="F712" s="1058"/>
      <c r="G712" s="1058"/>
      <c r="H712" s="1058"/>
      <c r="I712" s="1058"/>
      <c r="J712" s="1058"/>
      <c r="K712" s="1058"/>
      <c r="L712" s="1058"/>
      <c r="M712" s="1058"/>
      <c r="N712" s="1058"/>
      <c r="O712" s="1058"/>
      <c r="P712" s="1101"/>
      <c r="Q712" s="1058"/>
      <c r="R712" s="1058"/>
      <c r="S712" s="1058"/>
      <c r="T712" s="1058"/>
      <c r="U712" s="1058"/>
      <c r="V712" s="1058"/>
      <c r="W712" s="1058"/>
      <c r="X712" s="1058"/>
      <c r="Y712" s="1058"/>
      <c r="Z712" s="1058"/>
      <c r="AA712" s="1058"/>
    </row>
    <row r="713" spans="1:27" ht="12.75" customHeight="1">
      <c r="A713" s="1057"/>
      <c r="B713" s="1057"/>
      <c r="C713" s="1057"/>
      <c r="D713" s="1058"/>
      <c r="E713" s="1058"/>
      <c r="F713" s="1058"/>
      <c r="G713" s="1058"/>
      <c r="H713" s="1058"/>
      <c r="I713" s="1058"/>
      <c r="J713" s="1058"/>
      <c r="K713" s="1058"/>
      <c r="L713" s="1058"/>
      <c r="M713" s="1058"/>
      <c r="N713" s="1058"/>
      <c r="O713" s="1058"/>
      <c r="P713" s="1101"/>
      <c r="Q713" s="1058"/>
      <c r="R713" s="1058"/>
      <c r="S713" s="1058"/>
      <c r="T713" s="1058"/>
      <c r="U713" s="1058"/>
      <c r="V713" s="1058"/>
      <c r="W713" s="1058"/>
      <c r="X713" s="1058"/>
      <c r="Y713" s="1058"/>
      <c r="Z713" s="1058"/>
      <c r="AA713" s="1058"/>
    </row>
    <row r="714" spans="1:27" ht="12.75" customHeight="1">
      <c r="A714" s="1057"/>
      <c r="B714" s="1057"/>
      <c r="C714" s="1057"/>
      <c r="D714" s="1058"/>
      <c r="E714" s="1058"/>
      <c r="F714" s="1058"/>
      <c r="G714" s="1058"/>
      <c r="H714" s="1058"/>
      <c r="I714" s="1058"/>
      <c r="J714" s="1058"/>
      <c r="K714" s="1058"/>
      <c r="L714" s="1058"/>
      <c r="M714" s="1058"/>
      <c r="N714" s="1058"/>
      <c r="O714" s="1058"/>
      <c r="P714" s="1101"/>
      <c r="Q714" s="1058"/>
      <c r="R714" s="1058"/>
      <c r="S714" s="1058"/>
      <c r="T714" s="1058"/>
      <c r="U714" s="1058"/>
      <c r="V714" s="1058"/>
      <c r="W714" s="1058"/>
      <c r="X714" s="1058"/>
      <c r="Y714" s="1058"/>
      <c r="Z714" s="1058"/>
      <c r="AA714" s="1058"/>
    </row>
    <row r="715" spans="1:27" ht="12.75" customHeight="1">
      <c r="A715" s="1057"/>
      <c r="B715" s="1057"/>
      <c r="C715" s="1057"/>
      <c r="D715" s="1058"/>
      <c r="E715" s="1058"/>
      <c r="F715" s="1058"/>
      <c r="G715" s="1058"/>
      <c r="H715" s="1058"/>
      <c r="I715" s="1058"/>
      <c r="J715" s="1058"/>
      <c r="K715" s="1058"/>
      <c r="L715" s="1058"/>
      <c r="M715" s="1058"/>
      <c r="N715" s="1058"/>
      <c r="O715" s="1058"/>
      <c r="P715" s="1101"/>
      <c r="Q715" s="1058"/>
      <c r="R715" s="1058"/>
      <c r="S715" s="1058"/>
      <c r="T715" s="1058"/>
      <c r="U715" s="1058"/>
      <c r="V715" s="1058"/>
      <c r="W715" s="1058"/>
      <c r="X715" s="1058"/>
      <c r="Y715" s="1058"/>
      <c r="Z715" s="1058"/>
      <c r="AA715" s="1058"/>
    </row>
    <row r="716" spans="1:27" ht="12.75" customHeight="1">
      <c r="A716" s="1057"/>
      <c r="B716" s="1057"/>
      <c r="C716" s="1057"/>
      <c r="D716" s="1058"/>
      <c r="E716" s="1058"/>
      <c r="F716" s="1058"/>
      <c r="G716" s="1058"/>
      <c r="H716" s="1058"/>
      <c r="I716" s="1058"/>
      <c r="J716" s="1058"/>
      <c r="K716" s="1058"/>
      <c r="L716" s="1058"/>
      <c r="M716" s="1058"/>
      <c r="N716" s="1058"/>
      <c r="O716" s="1058"/>
      <c r="P716" s="1101"/>
      <c r="Q716" s="1058"/>
      <c r="R716" s="1058"/>
      <c r="S716" s="1058"/>
      <c r="T716" s="1058"/>
      <c r="U716" s="1058"/>
      <c r="V716" s="1058"/>
      <c r="W716" s="1058"/>
      <c r="X716" s="1058"/>
      <c r="Y716" s="1058"/>
      <c r="Z716" s="1058"/>
      <c r="AA716" s="1058"/>
    </row>
    <row r="717" spans="1:27" ht="12.75" customHeight="1">
      <c r="A717" s="1057"/>
      <c r="B717" s="1057"/>
      <c r="C717" s="1057"/>
      <c r="D717" s="1058"/>
      <c r="E717" s="1058"/>
      <c r="F717" s="1058"/>
      <c r="G717" s="1058"/>
      <c r="H717" s="1058"/>
      <c r="I717" s="1058"/>
      <c r="J717" s="1058"/>
      <c r="K717" s="1058"/>
      <c r="L717" s="1058"/>
      <c r="M717" s="1058"/>
      <c r="N717" s="1058"/>
      <c r="O717" s="1058"/>
      <c r="P717" s="1101"/>
      <c r="Q717" s="1058"/>
      <c r="R717" s="1058"/>
      <c r="S717" s="1058"/>
      <c r="T717" s="1058"/>
      <c r="U717" s="1058"/>
      <c r="V717" s="1058"/>
      <c r="W717" s="1058"/>
      <c r="X717" s="1058"/>
      <c r="Y717" s="1058"/>
      <c r="Z717" s="1058"/>
      <c r="AA717" s="1058"/>
    </row>
    <row r="718" spans="1:27" ht="12.75" customHeight="1">
      <c r="A718" s="1057"/>
      <c r="B718" s="1057"/>
      <c r="C718" s="1057"/>
      <c r="D718" s="1058"/>
      <c r="E718" s="1058"/>
      <c r="F718" s="1058"/>
      <c r="G718" s="1058"/>
      <c r="H718" s="1058"/>
      <c r="I718" s="1058"/>
      <c r="J718" s="1058"/>
      <c r="K718" s="1058"/>
      <c r="L718" s="1058"/>
      <c r="M718" s="1058"/>
      <c r="N718" s="1058"/>
      <c r="O718" s="1058"/>
      <c r="P718" s="1101"/>
      <c r="Q718" s="1058"/>
      <c r="R718" s="1058"/>
      <c r="S718" s="1058"/>
      <c r="T718" s="1058"/>
      <c r="U718" s="1058"/>
      <c r="V718" s="1058"/>
      <c r="W718" s="1058"/>
      <c r="X718" s="1058"/>
      <c r="Y718" s="1058"/>
      <c r="Z718" s="1058"/>
      <c r="AA718" s="1058"/>
    </row>
    <row r="719" spans="1:27" ht="12.75" customHeight="1">
      <c r="A719" s="1057"/>
      <c r="B719" s="1057"/>
      <c r="C719" s="1057"/>
      <c r="D719" s="1058"/>
      <c r="E719" s="1058"/>
      <c r="F719" s="1058"/>
      <c r="G719" s="1058"/>
      <c r="H719" s="1058"/>
      <c r="I719" s="1058"/>
      <c r="J719" s="1058"/>
      <c r="K719" s="1058"/>
      <c r="L719" s="1058"/>
      <c r="M719" s="1058"/>
      <c r="N719" s="1058"/>
      <c r="O719" s="1058"/>
      <c r="P719" s="1101"/>
      <c r="Q719" s="1058"/>
      <c r="R719" s="1058"/>
      <c r="S719" s="1058"/>
      <c r="T719" s="1058"/>
      <c r="U719" s="1058"/>
      <c r="V719" s="1058"/>
      <c r="W719" s="1058"/>
      <c r="X719" s="1058"/>
      <c r="Y719" s="1058"/>
      <c r="Z719" s="1058"/>
      <c r="AA719" s="1058"/>
    </row>
    <row r="720" spans="1:27" ht="12.75" customHeight="1">
      <c r="A720" s="1057"/>
      <c r="B720" s="1057"/>
      <c r="C720" s="1057"/>
      <c r="D720" s="1058"/>
      <c r="E720" s="1058"/>
      <c r="F720" s="1058"/>
      <c r="G720" s="1058"/>
      <c r="H720" s="1058"/>
      <c r="I720" s="1058"/>
      <c r="J720" s="1058"/>
      <c r="K720" s="1058"/>
      <c r="L720" s="1058"/>
      <c r="M720" s="1058"/>
      <c r="N720" s="1058"/>
      <c r="O720" s="1058"/>
      <c r="P720" s="1101"/>
      <c r="Q720" s="1058"/>
      <c r="R720" s="1058"/>
      <c r="S720" s="1058"/>
      <c r="T720" s="1058"/>
      <c r="U720" s="1058"/>
      <c r="V720" s="1058"/>
      <c r="W720" s="1058"/>
      <c r="X720" s="1058"/>
      <c r="Y720" s="1058"/>
      <c r="Z720" s="1058"/>
      <c r="AA720" s="1058"/>
    </row>
    <row r="721" spans="1:27" ht="12.75" customHeight="1">
      <c r="A721" s="1057"/>
      <c r="B721" s="1057"/>
      <c r="C721" s="1057"/>
      <c r="D721" s="1058"/>
      <c r="E721" s="1058"/>
      <c r="F721" s="1058"/>
      <c r="G721" s="1058"/>
      <c r="H721" s="1058"/>
      <c r="I721" s="1058"/>
      <c r="J721" s="1058"/>
      <c r="K721" s="1058"/>
      <c r="L721" s="1058"/>
      <c r="M721" s="1058"/>
      <c r="N721" s="1058"/>
      <c r="O721" s="1058"/>
      <c r="P721" s="1101"/>
      <c r="Q721" s="1058"/>
      <c r="R721" s="1058"/>
      <c r="S721" s="1058"/>
      <c r="T721" s="1058"/>
      <c r="U721" s="1058"/>
      <c r="V721" s="1058"/>
      <c r="W721" s="1058"/>
      <c r="X721" s="1058"/>
      <c r="Y721" s="1058"/>
      <c r="Z721" s="1058"/>
      <c r="AA721" s="1058"/>
    </row>
    <row r="722" spans="1:27" ht="12.75" customHeight="1">
      <c r="A722" s="1057"/>
      <c r="B722" s="1057"/>
      <c r="C722" s="1057"/>
      <c r="D722" s="1058"/>
      <c r="E722" s="1058"/>
      <c r="F722" s="1058"/>
      <c r="G722" s="1058"/>
      <c r="H722" s="1058"/>
      <c r="I722" s="1058"/>
      <c r="J722" s="1058"/>
      <c r="K722" s="1058"/>
      <c r="L722" s="1058"/>
      <c r="M722" s="1058"/>
      <c r="N722" s="1058"/>
      <c r="O722" s="1058"/>
      <c r="P722" s="1101"/>
      <c r="Q722" s="1058"/>
      <c r="R722" s="1058"/>
      <c r="S722" s="1058"/>
      <c r="T722" s="1058"/>
      <c r="U722" s="1058"/>
      <c r="V722" s="1058"/>
      <c r="W722" s="1058"/>
      <c r="X722" s="1058"/>
      <c r="Y722" s="1058"/>
      <c r="Z722" s="1058"/>
      <c r="AA722" s="1058"/>
    </row>
    <row r="723" spans="1:27" ht="12.75" customHeight="1">
      <c r="A723" s="1057"/>
      <c r="B723" s="1057"/>
      <c r="C723" s="1057"/>
      <c r="D723" s="1058"/>
      <c r="E723" s="1058"/>
      <c r="F723" s="1058"/>
      <c r="G723" s="1058"/>
      <c r="H723" s="1058"/>
      <c r="I723" s="1058"/>
      <c r="J723" s="1058"/>
      <c r="K723" s="1058"/>
      <c r="L723" s="1058"/>
      <c r="M723" s="1058"/>
      <c r="N723" s="1058"/>
      <c r="O723" s="1058"/>
      <c r="P723" s="1101"/>
      <c r="Q723" s="1058"/>
      <c r="R723" s="1058"/>
      <c r="S723" s="1058"/>
      <c r="T723" s="1058"/>
      <c r="U723" s="1058"/>
      <c r="V723" s="1058"/>
      <c r="W723" s="1058"/>
      <c r="X723" s="1058"/>
      <c r="Y723" s="1058"/>
      <c r="Z723" s="1058"/>
      <c r="AA723" s="1058"/>
    </row>
    <row r="724" spans="1:27" ht="12.75" customHeight="1">
      <c r="A724" s="1057"/>
      <c r="B724" s="1057"/>
      <c r="C724" s="1057"/>
      <c r="D724" s="1058"/>
      <c r="E724" s="1058"/>
      <c r="F724" s="1058"/>
      <c r="G724" s="1058"/>
      <c r="H724" s="1058"/>
      <c r="I724" s="1058"/>
      <c r="J724" s="1058"/>
      <c r="K724" s="1058"/>
      <c r="L724" s="1058"/>
      <c r="M724" s="1058"/>
      <c r="N724" s="1058"/>
      <c r="O724" s="1058"/>
      <c r="P724" s="1101"/>
      <c r="Q724" s="1058"/>
      <c r="R724" s="1058"/>
      <c r="S724" s="1058"/>
      <c r="T724" s="1058"/>
      <c r="U724" s="1058"/>
      <c r="V724" s="1058"/>
      <c r="W724" s="1058"/>
      <c r="X724" s="1058"/>
      <c r="Y724" s="1058"/>
      <c r="Z724" s="1058"/>
      <c r="AA724" s="1058"/>
    </row>
    <row r="725" spans="1:27" ht="12.75" customHeight="1">
      <c r="A725" s="1057"/>
      <c r="B725" s="1057"/>
      <c r="C725" s="1057"/>
      <c r="D725" s="1058"/>
      <c r="E725" s="1058"/>
      <c r="F725" s="1058"/>
      <c r="G725" s="1058"/>
      <c r="H725" s="1058"/>
      <c r="I725" s="1058"/>
      <c r="J725" s="1058"/>
      <c r="K725" s="1058"/>
      <c r="L725" s="1058"/>
      <c r="M725" s="1058"/>
      <c r="N725" s="1058"/>
      <c r="O725" s="1058"/>
      <c r="P725" s="1101"/>
      <c r="Q725" s="1058"/>
      <c r="R725" s="1058"/>
      <c r="S725" s="1058"/>
      <c r="T725" s="1058"/>
      <c r="U725" s="1058"/>
      <c r="V725" s="1058"/>
      <c r="W725" s="1058"/>
      <c r="X725" s="1058"/>
      <c r="Y725" s="1058"/>
      <c r="Z725" s="1058"/>
      <c r="AA725" s="1058"/>
    </row>
    <row r="726" spans="1:27" ht="12.75" customHeight="1">
      <c r="A726" s="1057"/>
      <c r="B726" s="1057"/>
      <c r="C726" s="1057"/>
      <c r="D726" s="1058"/>
      <c r="E726" s="1058"/>
      <c r="F726" s="1058"/>
      <c r="G726" s="1058"/>
      <c r="H726" s="1058"/>
      <c r="I726" s="1058"/>
      <c r="J726" s="1058"/>
      <c r="K726" s="1058"/>
      <c r="L726" s="1058"/>
      <c r="M726" s="1058"/>
      <c r="N726" s="1058"/>
      <c r="O726" s="1058"/>
      <c r="P726" s="1101"/>
      <c r="Q726" s="1058"/>
      <c r="R726" s="1058"/>
      <c r="S726" s="1058"/>
      <c r="T726" s="1058"/>
      <c r="U726" s="1058"/>
      <c r="V726" s="1058"/>
      <c r="W726" s="1058"/>
      <c r="X726" s="1058"/>
      <c r="Y726" s="1058"/>
      <c r="Z726" s="1058"/>
      <c r="AA726" s="1058"/>
    </row>
    <row r="727" spans="1:27" ht="12.75" customHeight="1">
      <c r="A727" s="1057"/>
      <c r="B727" s="1057"/>
      <c r="C727" s="1057"/>
      <c r="D727" s="1058"/>
      <c r="E727" s="1058"/>
      <c r="F727" s="1058"/>
      <c r="G727" s="1058"/>
      <c r="H727" s="1058"/>
      <c r="I727" s="1058"/>
      <c r="J727" s="1058"/>
      <c r="K727" s="1058"/>
      <c r="L727" s="1058"/>
      <c r="M727" s="1058"/>
      <c r="N727" s="1058"/>
      <c r="O727" s="1058"/>
      <c r="P727" s="1101"/>
      <c r="Q727" s="1058"/>
      <c r="R727" s="1058"/>
      <c r="S727" s="1058"/>
      <c r="T727" s="1058"/>
      <c r="U727" s="1058"/>
      <c r="V727" s="1058"/>
      <c r="W727" s="1058"/>
      <c r="X727" s="1058"/>
      <c r="Y727" s="1058"/>
      <c r="Z727" s="1058"/>
      <c r="AA727" s="1058"/>
    </row>
    <row r="728" spans="1:27" ht="12.75" customHeight="1">
      <c r="A728" s="1057"/>
      <c r="B728" s="1057"/>
      <c r="C728" s="1057"/>
      <c r="D728" s="1058"/>
      <c r="E728" s="1058"/>
      <c r="F728" s="1058"/>
      <c r="G728" s="1058"/>
      <c r="H728" s="1058"/>
      <c r="I728" s="1058"/>
      <c r="J728" s="1058"/>
      <c r="K728" s="1058"/>
      <c r="L728" s="1058"/>
      <c r="M728" s="1058"/>
      <c r="N728" s="1058"/>
      <c r="O728" s="1058"/>
      <c r="P728" s="1101"/>
      <c r="Q728" s="1058"/>
      <c r="R728" s="1058"/>
      <c r="S728" s="1058"/>
      <c r="T728" s="1058"/>
      <c r="U728" s="1058"/>
      <c r="V728" s="1058"/>
      <c r="W728" s="1058"/>
      <c r="X728" s="1058"/>
      <c r="Y728" s="1058"/>
      <c r="Z728" s="1058"/>
      <c r="AA728" s="1058"/>
    </row>
    <row r="729" spans="1:27" ht="12.75" customHeight="1">
      <c r="A729" s="1057"/>
      <c r="B729" s="1057"/>
      <c r="C729" s="1057"/>
      <c r="D729" s="1058"/>
      <c r="E729" s="1058"/>
      <c r="F729" s="1058"/>
      <c r="G729" s="1058"/>
      <c r="H729" s="1058"/>
      <c r="I729" s="1058"/>
      <c r="J729" s="1058"/>
      <c r="K729" s="1058"/>
      <c r="L729" s="1058"/>
      <c r="M729" s="1058"/>
      <c r="N729" s="1058"/>
      <c r="O729" s="1058"/>
      <c r="P729" s="1101"/>
      <c r="Q729" s="1058"/>
      <c r="R729" s="1058"/>
      <c r="S729" s="1058"/>
      <c r="T729" s="1058"/>
      <c r="U729" s="1058"/>
      <c r="V729" s="1058"/>
      <c r="W729" s="1058"/>
      <c r="X729" s="1058"/>
      <c r="Y729" s="1058"/>
      <c r="Z729" s="1058"/>
      <c r="AA729" s="1058"/>
    </row>
    <row r="730" spans="1:27" ht="12.75" customHeight="1">
      <c r="A730" s="1057"/>
      <c r="B730" s="1057"/>
      <c r="C730" s="1057"/>
      <c r="D730" s="1058"/>
      <c r="E730" s="1058"/>
      <c r="F730" s="1058"/>
      <c r="G730" s="1058"/>
      <c r="H730" s="1058"/>
      <c r="I730" s="1058"/>
      <c r="J730" s="1058"/>
      <c r="K730" s="1058"/>
      <c r="L730" s="1058"/>
      <c r="M730" s="1058"/>
      <c r="N730" s="1058"/>
      <c r="O730" s="1058"/>
      <c r="P730" s="1101"/>
      <c r="Q730" s="1058"/>
      <c r="R730" s="1058"/>
      <c r="S730" s="1058"/>
      <c r="T730" s="1058"/>
      <c r="U730" s="1058"/>
      <c r="V730" s="1058"/>
      <c r="W730" s="1058"/>
      <c r="X730" s="1058"/>
      <c r="Y730" s="1058"/>
      <c r="Z730" s="1058"/>
      <c r="AA730" s="1058"/>
    </row>
    <row r="731" spans="1:27" ht="12.75" customHeight="1">
      <c r="A731" s="1057"/>
      <c r="B731" s="1057"/>
      <c r="C731" s="1057"/>
      <c r="D731" s="1058"/>
      <c r="E731" s="1058"/>
      <c r="F731" s="1058"/>
      <c r="G731" s="1058"/>
      <c r="H731" s="1058"/>
      <c r="I731" s="1058"/>
      <c r="J731" s="1058"/>
      <c r="K731" s="1058"/>
      <c r="L731" s="1058"/>
      <c r="M731" s="1058"/>
      <c r="N731" s="1058"/>
      <c r="O731" s="1058"/>
      <c r="P731" s="1101"/>
      <c r="Q731" s="1058"/>
      <c r="R731" s="1058"/>
      <c r="S731" s="1058"/>
      <c r="T731" s="1058"/>
      <c r="U731" s="1058"/>
      <c r="V731" s="1058"/>
      <c r="W731" s="1058"/>
      <c r="X731" s="1058"/>
      <c r="Y731" s="1058"/>
      <c r="Z731" s="1058"/>
      <c r="AA731" s="1058"/>
    </row>
    <row r="732" spans="1:27" ht="12.75" customHeight="1">
      <c r="A732" s="1057"/>
      <c r="B732" s="1057"/>
      <c r="C732" s="1057"/>
      <c r="D732" s="1058"/>
      <c r="E732" s="1058"/>
      <c r="F732" s="1058"/>
      <c r="G732" s="1058"/>
      <c r="H732" s="1058"/>
      <c r="I732" s="1058"/>
      <c r="J732" s="1058"/>
      <c r="K732" s="1058"/>
      <c r="L732" s="1058"/>
      <c r="M732" s="1058"/>
      <c r="N732" s="1058"/>
      <c r="O732" s="1058"/>
      <c r="P732" s="1101"/>
      <c r="Q732" s="1058"/>
      <c r="R732" s="1058"/>
      <c r="S732" s="1058"/>
      <c r="T732" s="1058"/>
      <c r="U732" s="1058"/>
      <c r="V732" s="1058"/>
      <c r="W732" s="1058"/>
      <c r="X732" s="1058"/>
      <c r="Y732" s="1058"/>
      <c r="Z732" s="1058"/>
      <c r="AA732" s="1058"/>
    </row>
    <row r="733" spans="1:27" ht="12.75" customHeight="1">
      <c r="A733" s="1057"/>
      <c r="B733" s="1057"/>
      <c r="C733" s="1057"/>
      <c r="D733" s="1058"/>
      <c r="E733" s="1058"/>
      <c r="F733" s="1058"/>
      <c r="G733" s="1058"/>
      <c r="H733" s="1058"/>
      <c r="I733" s="1058"/>
      <c r="J733" s="1058"/>
      <c r="K733" s="1058"/>
      <c r="L733" s="1058"/>
      <c r="M733" s="1058"/>
      <c r="N733" s="1058"/>
      <c r="O733" s="1058"/>
      <c r="P733" s="1101"/>
      <c r="Q733" s="1058"/>
      <c r="R733" s="1058"/>
      <c r="S733" s="1058"/>
      <c r="T733" s="1058"/>
      <c r="U733" s="1058"/>
      <c r="V733" s="1058"/>
      <c r="W733" s="1058"/>
      <c r="X733" s="1058"/>
      <c r="Y733" s="1058"/>
      <c r="Z733" s="1058"/>
      <c r="AA733" s="1058"/>
    </row>
    <row r="734" spans="1:27" ht="12.75" customHeight="1">
      <c r="A734" s="1057"/>
      <c r="B734" s="1057"/>
      <c r="C734" s="1057"/>
      <c r="D734" s="1058"/>
      <c r="E734" s="1058"/>
      <c r="F734" s="1058"/>
      <c r="G734" s="1058"/>
      <c r="H734" s="1058"/>
      <c r="I734" s="1058"/>
      <c r="J734" s="1058"/>
      <c r="K734" s="1058"/>
      <c r="L734" s="1058"/>
      <c r="M734" s="1058"/>
      <c r="N734" s="1058"/>
      <c r="O734" s="1058"/>
      <c r="P734" s="1101"/>
      <c r="Q734" s="1058"/>
      <c r="R734" s="1058"/>
      <c r="S734" s="1058"/>
      <c r="T734" s="1058"/>
      <c r="U734" s="1058"/>
      <c r="V734" s="1058"/>
      <c r="W734" s="1058"/>
      <c r="X734" s="1058"/>
      <c r="Y734" s="1058"/>
      <c r="Z734" s="1058"/>
      <c r="AA734" s="1058"/>
    </row>
    <row r="735" spans="1:27" ht="12.75" customHeight="1">
      <c r="A735" s="1057"/>
      <c r="B735" s="1057"/>
      <c r="C735" s="1057"/>
      <c r="D735" s="1058"/>
      <c r="E735" s="1058"/>
      <c r="F735" s="1058"/>
      <c r="G735" s="1058"/>
      <c r="H735" s="1058"/>
      <c r="I735" s="1058"/>
      <c r="J735" s="1058"/>
      <c r="K735" s="1058"/>
      <c r="L735" s="1058"/>
      <c r="M735" s="1058"/>
      <c r="N735" s="1058"/>
      <c r="O735" s="1058"/>
      <c r="P735" s="1101"/>
      <c r="Q735" s="1058"/>
      <c r="R735" s="1058"/>
      <c r="S735" s="1058"/>
      <c r="T735" s="1058"/>
      <c r="U735" s="1058"/>
      <c r="V735" s="1058"/>
      <c r="W735" s="1058"/>
      <c r="X735" s="1058"/>
      <c r="Y735" s="1058"/>
      <c r="Z735" s="1058"/>
      <c r="AA735" s="1058"/>
    </row>
    <row r="736" spans="1:27" ht="12.75" customHeight="1">
      <c r="A736" s="1057"/>
      <c r="B736" s="1057"/>
      <c r="C736" s="1057"/>
      <c r="D736" s="1058"/>
      <c r="E736" s="1058"/>
      <c r="F736" s="1058"/>
      <c r="G736" s="1058"/>
      <c r="H736" s="1058"/>
      <c r="I736" s="1058"/>
      <c r="J736" s="1058"/>
      <c r="K736" s="1058"/>
      <c r="L736" s="1058"/>
      <c r="M736" s="1058"/>
      <c r="N736" s="1058"/>
      <c r="O736" s="1058"/>
      <c r="P736" s="1101"/>
      <c r="Q736" s="1058"/>
      <c r="R736" s="1058"/>
      <c r="S736" s="1058"/>
      <c r="T736" s="1058"/>
      <c r="U736" s="1058"/>
      <c r="V736" s="1058"/>
      <c r="W736" s="1058"/>
      <c r="X736" s="1058"/>
      <c r="Y736" s="1058"/>
      <c r="Z736" s="1058"/>
      <c r="AA736" s="1058"/>
    </row>
    <row r="737" spans="1:27" ht="12.75" customHeight="1">
      <c r="A737" s="1057"/>
      <c r="B737" s="1057"/>
      <c r="C737" s="1057"/>
      <c r="D737" s="1058"/>
      <c r="E737" s="1058"/>
      <c r="F737" s="1058"/>
      <c r="G737" s="1058"/>
      <c r="H737" s="1058"/>
      <c r="I737" s="1058"/>
      <c r="J737" s="1058"/>
      <c r="K737" s="1058"/>
      <c r="L737" s="1058"/>
      <c r="M737" s="1058"/>
      <c r="N737" s="1058"/>
      <c r="O737" s="1058"/>
      <c r="P737" s="1101"/>
      <c r="Q737" s="1058"/>
      <c r="R737" s="1058"/>
      <c r="S737" s="1058"/>
      <c r="T737" s="1058"/>
      <c r="U737" s="1058"/>
      <c r="V737" s="1058"/>
      <c r="W737" s="1058"/>
      <c r="X737" s="1058"/>
      <c r="Y737" s="1058"/>
      <c r="Z737" s="1058"/>
      <c r="AA737" s="1058"/>
    </row>
    <row r="738" spans="1:27" ht="12.75" customHeight="1">
      <c r="A738" s="1057"/>
      <c r="B738" s="1057"/>
      <c r="C738" s="1057"/>
      <c r="D738" s="1058"/>
      <c r="E738" s="1058"/>
      <c r="F738" s="1058"/>
      <c r="G738" s="1058"/>
      <c r="H738" s="1058"/>
      <c r="I738" s="1058"/>
      <c r="J738" s="1058"/>
      <c r="K738" s="1058"/>
      <c r="L738" s="1058"/>
      <c r="M738" s="1058"/>
      <c r="N738" s="1058"/>
      <c r="O738" s="1058"/>
      <c r="P738" s="1101"/>
      <c r="Q738" s="1058"/>
      <c r="R738" s="1058"/>
      <c r="S738" s="1058"/>
      <c r="T738" s="1058"/>
      <c r="U738" s="1058"/>
      <c r="V738" s="1058"/>
      <c r="W738" s="1058"/>
      <c r="X738" s="1058"/>
      <c r="Y738" s="1058"/>
      <c r="Z738" s="1058"/>
      <c r="AA738" s="1058"/>
    </row>
    <row r="739" spans="1:27" ht="12.75" customHeight="1">
      <c r="A739" s="1057"/>
      <c r="B739" s="1057"/>
      <c r="C739" s="1057"/>
      <c r="D739" s="1058"/>
      <c r="E739" s="1058"/>
      <c r="F739" s="1058"/>
      <c r="G739" s="1058"/>
      <c r="H739" s="1058"/>
      <c r="I739" s="1058"/>
      <c r="J739" s="1058"/>
      <c r="K739" s="1058"/>
      <c r="L739" s="1058"/>
      <c r="M739" s="1058"/>
      <c r="N739" s="1058"/>
      <c r="O739" s="1058"/>
      <c r="P739" s="1101"/>
      <c r="Q739" s="1058"/>
      <c r="R739" s="1058"/>
      <c r="S739" s="1058"/>
      <c r="T739" s="1058"/>
      <c r="U739" s="1058"/>
      <c r="V739" s="1058"/>
      <c r="W739" s="1058"/>
      <c r="X739" s="1058"/>
      <c r="Y739" s="1058"/>
      <c r="Z739" s="1058"/>
      <c r="AA739" s="1058"/>
    </row>
    <row r="740" spans="1:27" ht="12.75" customHeight="1">
      <c r="A740" s="1057"/>
      <c r="B740" s="1057"/>
      <c r="C740" s="1057"/>
      <c r="D740" s="1058"/>
      <c r="E740" s="1058"/>
      <c r="F740" s="1058"/>
      <c r="G740" s="1058"/>
      <c r="H740" s="1058"/>
      <c r="I740" s="1058"/>
      <c r="J740" s="1058"/>
      <c r="K740" s="1058"/>
      <c r="L740" s="1058"/>
      <c r="M740" s="1058"/>
      <c r="N740" s="1058"/>
      <c r="O740" s="1058"/>
      <c r="P740" s="1101"/>
      <c r="Q740" s="1058"/>
      <c r="R740" s="1058"/>
      <c r="S740" s="1058"/>
      <c r="T740" s="1058"/>
      <c r="U740" s="1058"/>
      <c r="V740" s="1058"/>
      <c r="W740" s="1058"/>
      <c r="X740" s="1058"/>
      <c r="Y740" s="1058"/>
      <c r="Z740" s="1058"/>
      <c r="AA740" s="1058"/>
    </row>
    <row r="741" spans="1:27" ht="12.75" customHeight="1">
      <c r="A741" s="1057"/>
      <c r="B741" s="1057"/>
      <c r="C741" s="1057"/>
      <c r="D741" s="1058"/>
      <c r="E741" s="1058"/>
      <c r="F741" s="1058"/>
      <c r="G741" s="1058"/>
      <c r="H741" s="1058"/>
      <c r="I741" s="1058"/>
      <c r="J741" s="1058"/>
      <c r="K741" s="1058"/>
      <c r="L741" s="1058"/>
      <c r="M741" s="1058"/>
      <c r="N741" s="1058"/>
      <c r="O741" s="1058"/>
      <c r="P741" s="1101"/>
      <c r="Q741" s="1058"/>
      <c r="R741" s="1058"/>
      <c r="S741" s="1058"/>
      <c r="T741" s="1058"/>
      <c r="U741" s="1058"/>
      <c r="V741" s="1058"/>
      <c r="W741" s="1058"/>
      <c r="X741" s="1058"/>
      <c r="Y741" s="1058"/>
      <c r="Z741" s="1058"/>
      <c r="AA741" s="1058"/>
    </row>
    <row r="742" spans="1:27" ht="12.75" customHeight="1">
      <c r="A742" s="1057"/>
      <c r="B742" s="1057"/>
      <c r="C742" s="1057"/>
      <c r="D742" s="1058"/>
      <c r="E742" s="1058"/>
      <c r="F742" s="1058"/>
      <c r="G742" s="1058"/>
      <c r="H742" s="1058"/>
      <c r="I742" s="1058"/>
      <c r="J742" s="1058"/>
      <c r="K742" s="1058"/>
      <c r="L742" s="1058"/>
      <c r="M742" s="1058"/>
      <c r="N742" s="1058"/>
      <c r="O742" s="1058"/>
      <c r="P742" s="1101"/>
      <c r="Q742" s="1058"/>
      <c r="R742" s="1058"/>
      <c r="S742" s="1058"/>
      <c r="T742" s="1058"/>
      <c r="U742" s="1058"/>
      <c r="V742" s="1058"/>
      <c r="W742" s="1058"/>
      <c r="X742" s="1058"/>
      <c r="Y742" s="1058"/>
      <c r="Z742" s="1058"/>
      <c r="AA742" s="1058"/>
    </row>
    <row r="743" spans="1:27" ht="12.75" customHeight="1">
      <c r="A743" s="1057"/>
      <c r="B743" s="1057"/>
      <c r="C743" s="1057"/>
      <c r="D743" s="1058"/>
      <c r="E743" s="1058"/>
      <c r="F743" s="1058"/>
      <c r="G743" s="1058"/>
      <c r="H743" s="1058"/>
      <c r="I743" s="1058"/>
      <c r="J743" s="1058"/>
      <c r="K743" s="1058"/>
      <c r="L743" s="1058"/>
      <c r="M743" s="1058"/>
      <c r="N743" s="1058"/>
      <c r="O743" s="1058"/>
      <c r="P743" s="1101"/>
      <c r="Q743" s="1058"/>
      <c r="R743" s="1058"/>
      <c r="S743" s="1058"/>
      <c r="T743" s="1058"/>
      <c r="U743" s="1058"/>
      <c r="V743" s="1058"/>
      <c r="W743" s="1058"/>
      <c r="X743" s="1058"/>
      <c r="Y743" s="1058"/>
      <c r="Z743" s="1058"/>
      <c r="AA743" s="1058"/>
    </row>
    <row r="744" spans="1:27" ht="12.75" customHeight="1">
      <c r="A744" s="1057"/>
      <c r="B744" s="1057"/>
      <c r="C744" s="1057"/>
      <c r="D744" s="1058"/>
      <c r="E744" s="1058"/>
      <c r="F744" s="1058"/>
      <c r="G744" s="1058"/>
      <c r="H744" s="1058"/>
      <c r="I744" s="1058"/>
      <c r="J744" s="1058"/>
      <c r="K744" s="1058"/>
      <c r="L744" s="1058"/>
      <c r="M744" s="1058"/>
      <c r="N744" s="1058"/>
      <c r="O744" s="1058"/>
      <c r="P744" s="1101"/>
      <c r="Q744" s="1058"/>
      <c r="R744" s="1058"/>
      <c r="S744" s="1058"/>
      <c r="T744" s="1058"/>
      <c r="U744" s="1058"/>
      <c r="V744" s="1058"/>
      <c r="W744" s="1058"/>
      <c r="X744" s="1058"/>
      <c r="Y744" s="1058"/>
      <c r="Z744" s="1058"/>
      <c r="AA744" s="1058"/>
    </row>
    <row r="745" spans="1:27" ht="12.75" customHeight="1">
      <c r="A745" s="1057"/>
      <c r="B745" s="1057"/>
      <c r="C745" s="1057"/>
      <c r="D745" s="1058"/>
      <c r="E745" s="1058"/>
      <c r="F745" s="1058"/>
      <c r="G745" s="1058"/>
      <c r="H745" s="1058"/>
      <c r="I745" s="1058"/>
      <c r="J745" s="1058"/>
      <c r="K745" s="1058"/>
      <c r="L745" s="1058"/>
      <c r="M745" s="1058"/>
      <c r="N745" s="1058"/>
      <c r="O745" s="1058"/>
      <c r="P745" s="1101"/>
      <c r="Q745" s="1058"/>
      <c r="R745" s="1058"/>
      <c r="S745" s="1058"/>
      <c r="T745" s="1058"/>
      <c r="U745" s="1058"/>
      <c r="V745" s="1058"/>
      <c r="W745" s="1058"/>
      <c r="X745" s="1058"/>
      <c r="Y745" s="1058"/>
      <c r="Z745" s="1058"/>
      <c r="AA745" s="1058"/>
    </row>
    <row r="746" spans="1:27" ht="12.75" customHeight="1">
      <c r="A746" s="1057"/>
      <c r="B746" s="1057"/>
      <c r="C746" s="1057"/>
      <c r="D746" s="1058"/>
      <c r="E746" s="1058"/>
      <c r="F746" s="1058"/>
      <c r="G746" s="1058"/>
      <c r="H746" s="1058"/>
      <c r="I746" s="1058"/>
      <c r="J746" s="1058"/>
      <c r="K746" s="1058"/>
      <c r="L746" s="1058"/>
      <c r="M746" s="1058"/>
      <c r="N746" s="1058"/>
      <c r="O746" s="1058"/>
      <c r="P746" s="1101"/>
      <c r="Q746" s="1058"/>
      <c r="R746" s="1058"/>
      <c r="S746" s="1058"/>
      <c r="T746" s="1058"/>
      <c r="U746" s="1058"/>
      <c r="V746" s="1058"/>
      <c r="W746" s="1058"/>
      <c r="X746" s="1058"/>
      <c r="Y746" s="1058"/>
      <c r="Z746" s="1058"/>
      <c r="AA746" s="1058"/>
    </row>
    <row r="747" spans="1:27" ht="12.75" customHeight="1">
      <c r="A747" s="1057"/>
      <c r="B747" s="1057"/>
      <c r="C747" s="1057"/>
      <c r="D747" s="1058"/>
      <c r="E747" s="1058"/>
      <c r="F747" s="1058"/>
      <c r="G747" s="1058"/>
      <c r="H747" s="1058"/>
      <c r="I747" s="1058"/>
      <c r="J747" s="1058"/>
      <c r="K747" s="1058"/>
      <c r="L747" s="1058"/>
      <c r="M747" s="1058"/>
      <c r="N747" s="1058"/>
      <c r="O747" s="1058"/>
      <c r="P747" s="1101"/>
      <c r="Q747" s="1058"/>
      <c r="R747" s="1058"/>
      <c r="S747" s="1058"/>
      <c r="T747" s="1058"/>
      <c r="U747" s="1058"/>
      <c r="V747" s="1058"/>
      <c r="W747" s="1058"/>
      <c r="X747" s="1058"/>
      <c r="Y747" s="1058"/>
      <c r="Z747" s="1058"/>
      <c r="AA747" s="1058"/>
    </row>
    <row r="748" spans="1:27" ht="12.75" customHeight="1">
      <c r="A748" s="1057"/>
      <c r="B748" s="1057"/>
      <c r="C748" s="1057"/>
      <c r="D748" s="1058"/>
      <c r="E748" s="1058"/>
      <c r="F748" s="1058"/>
      <c r="G748" s="1058"/>
      <c r="H748" s="1058"/>
      <c r="I748" s="1058"/>
      <c r="J748" s="1058"/>
      <c r="K748" s="1058"/>
      <c r="L748" s="1058"/>
      <c r="M748" s="1058"/>
      <c r="N748" s="1058"/>
      <c r="O748" s="1058"/>
      <c r="P748" s="1101"/>
      <c r="Q748" s="1058"/>
      <c r="R748" s="1058"/>
      <c r="S748" s="1058"/>
      <c r="T748" s="1058"/>
      <c r="U748" s="1058"/>
      <c r="V748" s="1058"/>
      <c r="W748" s="1058"/>
      <c r="X748" s="1058"/>
      <c r="Y748" s="1058"/>
      <c r="Z748" s="1058"/>
      <c r="AA748" s="1058"/>
    </row>
    <row r="749" spans="1:27" ht="12.75" customHeight="1">
      <c r="A749" s="1057"/>
      <c r="B749" s="1057"/>
      <c r="C749" s="1057"/>
      <c r="D749" s="1058"/>
      <c r="E749" s="1058"/>
      <c r="F749" s="1058"/>
      <c r="G749" s="1058"/>
      <c r="H749" s="1058"/>
      <c r="I749" s="1058"/>
      <c r="J749" s="1058"/>
      <c r="K749" s="1058"/>
      <c r="L749" s="1058"/>
      <c r="M749" s="1058"/>
      <c r="N749" s="1058"/>
      <c r="O749" s="1058"/>
      <c r="P749" s="1101"/>
      <c r="Q749" s="1058"/>
      <c r="R749" s="1058"/>
      <c r="S749" s="1058"/>
      <c r="T749" s="1058"/>
      <c r="U749" s="1058"/>
      <c r="V749" s="1058"/>
      <c r="W749" s="1058"/>
      <c r="X749" s="1058"/>
      <c r="Y749" s="1058"/>
      <c r="Z749" s="1058"/>
      <c r="AA749" s="1058"/>
    </row>
    <row r="750" spans="1:27" ht="12.75" customHeight="1">
      <c r="A750" s="1057"/>
      <c r="B750" s="1057"/>
      <c r="C750" s="1057"/>
      <c r="D750" s="1058"/>
      <c r="E750" s="1058"/>
      <c r="F750" s="1058"/>
      <c r="G750" s="1058"/>
      <c r="H750" s="1058"/>
      <c r="I750" s="1058"/>
      <c r="J750" s="1058"/>
      <c r="K750" s="1058"/>
      <c r="L750" s="1058"/>
      <c r="M750" s="1058"/>
      <c r="N750" s="1058"/>
      <c r="O750" s="1058"/>
      <c r="P750" s="1101"/>
      <c r="Q750" s="1058"/>
      <c r="R750" s="1058"/>
      <c r="S750" s="1058"/>
      <c r="T750" s="1058"/>
      <c r="U750" s="1058"/>
      <c r="V750" s="1058"/>
      <c r="W750" s="1058"/>
      <c r="X750" s="1058"/>
      <c r="Y750" s="1058"/>
      <c r="Z750" s="1058"/>
      <c r="AA750" s="1058"/>
    </row>
    <row r="751" spans="1:27" ht="12.75" customHeight="1">
      <c r="A751" s="1057"/>
      <c r="B751" s="1057"/>
      <c r="C751" s="1057"/>
      <c r="D751" s="1058"/>
      <c r="E751" s="1058"/>
      <c r="F751" s="1058"/>
      <c r="G751" s="1058"/>
      <c r="H751" s="1058"/>
      <c r="I751" s="1058"/>
      <c r="J751" s="1058"/>
      <c r="K751" s="1058"/>
      <c r="L751" s="1058"/>
      <c r="M751" s="1058"/>
      <c r="N751" s="1058"/>
      <c r="O751" s="1058"/>
      <c r="P751" s="1101"/>
      <c r="Q751" s="1058"/>
      <c r="R751" s="1058"/>
      <c r="S751" s="1058"/>
      <c r="T751" s="1058"/>
      <c r="U751" s="1058"/>
      <c r="V751" s="1058"/>
      <c r="W751" s="1058"/>
      <c r="X751" s="1058"/>
      <c r="Y751" s="1058"/>
      <c r="Z751" s="1058"/>
      <c r="AA751" s="1058"/>
    </row>
    <row r="752" spans="1:27" ht="12.75" customHeight="1">
      <c r="A752" s="1057"/>
      <c r="B752" s="1057"/>
      <c r="C752" s="1057"/>
      <c r="D752" s="1058"/>
      <c r="E752" s="1058"/>
      <c r="F752" s="1058"/>
      <c r="G752" s="1058"/>
      <c r="H752" s="1058"/>
      <c r="I752" s="1058"/>
      <c r="J752" s="1058"/>
      <c r="K752" s="1058"/>
      <c r="L752" s="1058"/>
      <c r="M752" s="1058"/>
      <c r="N752" s="1058"/>
      <c r="O752" s="1058"/>
      <c r="P752" s="1101"/>
      <c r="Q752" s="1058"/>
      <c r="R752" s="1058"/>
      <c r="S752" s="1058"/>
      <c r="T752" s="1058"/>
      <c r="U752" s="1058"/>
      <c r="V752" s="1058"/>
      <c r="W752" s="1058"/>
      <c r="X752" s="1058"/>
      <c r="Y752" s="1058"/>
      <c r="Z752" s="1058"/>
      <c r="AA752" s="1058"/>
    </row>
    <row r="753" spans="1:27" ht="12.75" customHeight="1">
      <c r="A753" s="1057"/>
      <c r="B753" s="1057"/>
      <c r="C753" s="1057"/>
      <c r="D753" s="1058"/>
      <c r="E753" s="1058"/>
      <c r="F753" s="1058"/>
      <c r="G753" s="1058"/>
      <c r="H753" s="1058"/>
      <c r="I753" s="1058"/>
      <c r="J753" s="1058"/>
      <c r="K753" s="1058"/>
      <c r="L753" s="1058"/>
      <c r="M753" s="1058"/>
      <c r="N753" s="1058"/>
      <c r="O753" s="1058"/>
      <c r="P753" s="1101"/>
      <c r="Q753" s="1058"/>
      <c r="R753" s="1058"/>
      <c r="S753" s="1058"/>
      <c r="T753" s="1058"/>
      <c r="U753" s="1058"/>
      <c r="V753" s="1058"/>
      <c r="W753" s="1058"/>
      <c r="X753" s="1058"/>
      <c r="Y753" s="1058"/>
      <c r="Z753" s="1058"/>
      <c r="AA753" s="1058"/>
    </row>
    <row r="754" spans="1:27" ht="12.75" customHeight="1">
      <c r="A754" s="1057"/>
      <c r="B754" s="1057"/>
      <c r="C754" s="1057"/>
      <c r="D754" s="1058"/>
      <c r="E754" s="1058"/>
      <c r="F754" s="1058"/>
      <c r="G754" s="1058"/>
      <c r="H754" s="1058"/>
      <c r="I754" s="1058"/>
      <c r="J754" s="1058"/>
      <c r="K754" s="1058"/>
      <c r="L754" s="1058"/>
      <c r="M754" s="1058"/>
      <c r="N754" s="1058"/>
      <c r="O754" s="1058"/>
      <c r="P754" s="1101"/>
      <c r="Q754" s="1058"/>
      <c r="R754" s="1058"/>
      <c r="S754" s="1058"/>
      <c r="T754" s="1058"/>
      <c r="U754" s="1058"/>
      <c r="V754" s="1058"/>
      <c r="W754" s="1058"/>
      <c r="X754" s="1058"/>
      <c r="Y754" s="1058"/>
      <c r="Z754" s="1058"/>
      <c r="AA754" s="1058"/>
    </row>
    <row r="755" spans="1:27" ht="12.75" customHeight="1">
      <c r="A755" s="1057"/>
      <c r="B755" s="1057"/>
      <c r="C755" s="1057"/>
      <c r="D755" s="1058"/>
      <c r="E755" s="1058"/>
      <c r="F755" s="1058"/>
      <c r="G755" s="1058"/>
      <c r="H755" s="1058"/>
      <c r="I755" s="1058"/>
      <c r="J755" s="1058"/>
      <c r="K755" s="1058"/>
      <c r="L755" s="1058"/>
      <c r="M755" s="1058"/>
      <c r="N755" s="1058"/>
      <c r="O755" s="1058"/>
      <c r="P755" s="1101"/>
      <c r="Q755" s="1058"/>
      <c r="R755" s="1058"/>
      <c r="S755" s="1058"/>
      <c r="T755" s="1058"/>
      <c r="U755" s="1058"/>
      <c r="V755" s="1058"/>
      <c r="W755" s="1058"/>
      <c r="X755" s="1058"/>
      <c r="Y755" s="1058"/>
      <c r="Z755" s="1058"/>
      <c r="AA755" s="1058"/>
    </row>
    <row r="756" spans="1:27" ht="12.75" customHeight="1">
      <c r="A756" s="1057"/>
      <c r="B756" s="1057"/>
      <c r="C756" s="1057"/>
      <c r="D756" s="1058"/>
      <c r="E756" s="1058"/>
      <c r="F756" s="1058"/>
      <c r="G756" s="1058"/>
      <c r="H756" s="1058"/>
      <c r="I756" s="1058"/>
      <c r="J756" s="1058"/>
      <c r="K756" s="1058"/>
      <c r="L756" s="1058"/>
      <c r="M756" s="1058"/>
      <c r="N756" s="1058"/>
      <c r="O756" s="1058"/>
      <c r="P756" s="1101"/>
      <c r="Q756" s="1058"/>
      <c r="R756" s="1058"/>
      <c r="S756" s="1058"/>
      <c r="T756" s="1058"/>
      <c r="U756" s="1058"/>
      <c r="V756" s="1058"/>
      <c r="W756" s="1058"/>
      <c r="X756" s="1058"/>
      <c r="Y756" s="1058"/>
      <c r="Z756" s="1058"/>
      <c r="AA756" s="1058"/>
    </row>
    <row r="757" spans="1:27" ht="12.75" customHeight="1">
      <c r="A757" s="1057"/>
      <c r="B757" s="1057"/>
      <c r="C757" s="1057"/>
      <c r="D757" s="1058"/>
      <c r="E757" s="1058"/>
      <c r="F757" s="1058"/>
      <c r="G757" s="1058"/>
      <c r="H757" s="1058"/>
      <c r="I757" s="1058"/>
      <c r="J757" s="1058"/>
      <c r="K757" s="1058"/>
      <c r="L757" s="1058"/>
      <c r="M757" s="1058"/>
      <c r="N757" s="1058"/>
      <c r="O757" s="1058"/>
      <c r="P757" s="1101"/>
      <c r="Q757" s="1058"/>
      <c r="R757" s="1058"/>
      <c r="S757" s="1058"/>
      <c r="T757" s="1058"/>
      <c r="U757" s="1058"/>
      <c r="V757" s="1058"/>
      <c r="W757" s="1058"/>
      <c r="X757" s="1058"/>
      <c r="Y757" s="1058"/>
      <c r="Z757" s="1058"/>
      <c r="AA757" s="1058"/>
    </row>
    <row r="758" spans="1:27" ht="12.75" customHeight="1">
      <c r="A758" s="1057"/>
      <c r="B758" s="1057"/>
      <c r="C758" s="1057"/>
      <c r="D758" s="1058"/>
      <c r="E758" s="1058"/>
      <c r="F758" s="1058"/>
      <c r="G758" s="1058"/>
      <c r="H758" s="1058"/>
      <c r="I758" s="1058"/>
      <c r="J758" s="1058"/>
      <c r="K758" s="1058"/>
      <c r="L758" s="1058"/>
      <c r="M758" s="1058"/>
      <c r="N758" s="1058"/>
      <c r="O758" s="1058"/>
      <c r="P758" s="1101"/>
      <c r="Q758" s="1058"/>
      <c r="R758" s="1058"/>
      <c r="S758" s="1058"/>
      <c r="T758" s="1058"/>
      <c r="U758" s="1058"/>
      <c r="V758" s="1058"/>
      <c r="W758" s="1058"/>
      <c r="X758" s="1058"/>
      <c r="Y758" s="1058"/>
      <c r="Z758" s="1058"/>
      <c r="AA758" s="1058"/>
    </row>
    <row r="759" spans="1:27" ht="12.75" customHeight="1">
      <c r="A759" s="1057"/>
      <c r="B759" s="1057"/>
      <c r="C759" s="1057"/>
      <c r="D759" s="1058"/>
      <c r="E759" s="1058"/>
      <c r="F759" s="1058"/>
      <c r="G759" s="1058"/>
      <c r="H759" s="1058"/>
      <c r="I759" s="1058"/>
      <c r="J759" s="1058"/>
      <c r="K759" s="1058"/>
      <c r="L759" s="1058"/>
      <c r="M759" s="1058"/>
      <c r="N759" s="1058"/>
      <c r="O759" s="1058"/>
      <c r="P759" s="1101"/>
      <c r="Q759" s="1058"/>
      <c r="R759" s="1058"/>
      <c r="S759" s="1058"/>
      <c r="T759" s="1058"/>
      <c r="U759" s="1058"/>
      <c r="V759" s="1058"/>
      <c r="W759" s="1058"/>
      <c r="X759" s="1058"/>
      <c r="Y759" s="1058"/>
      <c r="Z759" s="1058"/>
      <c r="AA759" s="1058"/>
    </row>
    <row r="760" spans="1:27" ht="12.75" customHeight="1">
      <c r="A760" s="1057"/>
      <c r="B760" s="1057"/>
      <c r="C760" s="1057"/>
      <c r="D760" s="1058"/>
      <c r="E760" s="1058"/>
      <c r="F760" s="1058"/>
      <c r="G760" s="1058"/>
      <c r="H760" s="1058"/>
      <c r="I760" s="1058"/>
      <c r="J760" s="1058"/>
      <c r="K760" s="1058"/>
      <c r="L760" s="1058"/>
      <c r="M760" s="1058"/>
      <c r="N760" s="1058"/>
      <c r="O760" s="1058"/>
      <c r="P760" s="1101"/>
      <c r="Q760" s="1058"/>
      <c r="R760" s="1058"/>
      <c r="S760" s="1058"/>
      <c r="T760" s="1058"/>
      <c r="U760" s="1058"/>
      <c r="V760" s="1058"/>
      <c r="W760" s="1058"/>
      <c r="X760" s="1058"/>
      <c r="Y760" s="1058"/>
      <c r="Z760" s="1058"/>
      <c r="AA760" s="1058"/>
    </row>
    <row r="761" spans="1:27" ht="12.75" customHeight="1">
      <c r="A761" s="1057"/>
      <c r="B761" s="1057"/>
      <c r="C761" s="1057"/>
      <c r="D761" s="1058"/>
      <c r="E761" s="1058"/>
      <c r="F761" s="1058"/>
      <c r="G761" s="1058"/>
      <c r="H761" s="1058"/>
      <c r="I761" s="1058"/>
      <c r="J761" s="1058"/>
      <c r="K761" s="1058"/>
      <c r="L761" s="1058"/>
      <c r="M761" s="1058"/>
      <c r="N761" s="1058"/>
      <c r="O761" s="1058"/>
      <c r="P761" s="1101"/>
      <c r="Q761" s="1058"/>
      <c r="R761" s="1058"/>
      <c r="S761" s="1058"/>
      <c r="T761" s="1058"/>
      <c r="U761" s="1058"/>
      <c r="V761" s="1058"/>
      <c r="W761" s="1058"/>
      <c r="X761" s="1058"/>
      <c r="Y761" s="1058"/>
      <c r="Z761" s="1058"/>
      <c r="AA761" s="1058"/>
    </row>
    <row r="762" spans="1:27" ht="12.75" customHeight="1">
      <c r="A762" s="1057"/>
      <c r="B762" s="1057"/>
      <c r="C762" s="1057"/>
      <c r="D762" s="1058"/>
      <c r="E762" s="1058"/>
      <c r="F762" s="1058"/>
      <c r="G762" s="1058"/>
      <c r="H762" s="1058"/>
      <c r="I762" s="1058"/>
      <c r="J762" s="1058"/>
      <c r="K762" s="1058"/>
      <c r="L762" s="1058"/>
      <c r="M762" s="1058"/>
      <c r="N762" s="1058"/>
      <c r="O762" s="1058"/>
      <c r="P762" s="1101"/>
      <c r="Q762" s="1058"/>
      <c r="R762" s="1058"/>
      <c r="S762" s="1058"/>
      <c r="T762" s="1058"/>
      <c r="U762" s="1058"/>
      <c r="V762" s="1058"/>
      <c r="W762" s="1058"/>
      <c r="X762" s="1058"/>
      <c r="Y762" s="1058"/>
      <c r="Z762" s="1058"/>
      <c r="AA762" s="1058"/>
    </row>
    <row r="763" spans="1:27" ht="12.75" customHeight="1">
      <c r="A763" s="1057"/>
      <c r="B763" s="1057"/>
      <c r="C763" s="1057"/>
      <c r="D763" s="1058"/>
      <c r="E763" s="1058"/>
      <c r="F763" s="1058"/>
      <c r="G763" s="1058"/>
      <c r="H763" s="1058"/>
      <c r="I763" s="1058"/>
      <c r="J763" s="1058"/>
      <c r="K763" s="1058"/>
      <c r="L763" s="1058"/>
      <c r="M763" s="1058"/>
      <c r="N763" s="1058"/>
      <c r="O763" s="1058"/>
      <c r="P763" s="1101"/>
      <c r="Q763" s="1058"/>
      <c r="R763" s="1058"/>
      <c r="S763" s="1058"/>
      <c r="T763" s="1058"/>
      <c r="U763" s="1058"/>
      <c r="V763" s="1058"/>
      <c r="W763" s="1058"/>
      <c r="X763" s="1058"/>
      <c r="Y763" s="1058"/>
      <c r="Z763" s="1058"/>
      <c r="AA763" s="1058"/>
    </row>
    <row r="764" spans="1:27" ht="12.75" customHeight="1">
      <c r="A764" s="1057"/>
      <c r="B764" s="1057"/>
      <c r="C764" s="1057"/>
      <c r="D764" s="1058"/>
      <c r="E764" s="1058"/>
      <c r="F764" s="1058"/>
      <c r="G764" s="1058"/>
      <c r="H764" s="1058"/>
      <c r="I764" s="1058"/>
      <c r="J764" s="1058"/>
      <c r="K764" s="1058"/>
      <c r="L764" s="1058"/>
      <c r="M764" s="1058"/>
      <c r="N764" s="1058"/>
      <c r="O764" s="1058"/>
      <c r="P764" s="1101"/>
      <c r="Q764" s="1058"/>
      <c r="R764" s="1058"/>
      <c r="S764" s="1058"/>
      <c r="T764" s="1058"/>
      <c r="U764" s="1058"/>
      <c r="V764" s="1058"/>
      <c r="W764" s="1058"/>
      <c r="X764" s="1058"/>
      <c r="Y764" s="1058"/>
      <c r="Z764" s="1058"/>
      <c r="AA764" s="1058"/>
    </row>
    <row r="765" spans="1:27" ht="12.75" customHeight="1">
      <c r="A765" s="1057"/>
      <c r="B765" s="1057"/>
      <c r="C765" s="1057"/>
      <c r="D765" s="1058"/>
      <c r="E765" s="1058"/>
      <c r="F765" s="1058"/>
      <c r="G765" s="1058"/>
      <c r="H765" s="1058"/>
      <c r="I765" s="1058"/>
      <c r="J765" s="1058"/>
      <c r="K765" s="1058"/>
      <c r="L765" s="1058"/>
      <c r="M765" s="1058"/>
      <c r="N765" s="1058"/>
      <c r="O765" s="1058"/>
      <c r="P765" s="1101"/>
      <c r="Q765" s="1058"/>
      <c r="R765" s="1058"/>
      <c r="S765" s="1058"/>
      <c r="T765" s="1058"/>
      <c r="U765" s="1058"/>
      <c r="V765" s="1058"/>
      <c r="W765" s="1058"/>
      <c r="X765" s="1058"/>
      <c r="Y765" s="1058"/>
      <c r="Z765" s="1058"/>
      <c r="AA765" s="1058"/>
    </row>
    <row r="766" spans="1:27" ht="12.75" customHeight="1">
      <c r="A766" s="1057"/>
      <c r="B766" s="1057"/>
      <c r="C766" s="1057"/>
      <c r="D766" s="1058"/>
      <c r="E766" s="1058"/>
      <c r="F766" s="1058"/>
      <c r="G766" s="1058"/>
      <c r="H766" s="1058"/>
      <c r="I766" s="1058"/>
      <c r="J766" s="1058"/>
      <c r="K766" s="1058"/>
      <c r="L766" s="1058"/>
      <c r="M766" s="1058"/>
      <c r="N766" s="1058"/>
      <c r="O766" s="1058"/>
      <c r="P766" s="1101"/>
      <c r="Q766" s="1058"/>
      <c r="R766" s="1058"/>
      <c r="S766" s="1058"/>
      <c r="T766" s="1058"/>
      <c r="U766" s="1058"/>
      <c r="V766" s="1058"/>
      <c r="W766" s="1058"/>
      <c r="X766" s="1058"/>
      <c r="Y766" s="1058"/>
      <c r="Z766" s="1058"/>
      <c r="AA766" s="1058"/>
    </row>
    <row r="767" spans="1:27" ht="12.75" customHeight="1">
      <c r="A767" s="1057"/>
      <c r="B767" s="1057"/>
      <c r="C767" s="1057"/>
      <c r="D767" s="1058"/>
      <c r="E767" s="1058"/>
      <c r="F767" s="1058"/>
      <c r="G767" s="1058"/>
      <c r="H767" s="1058"/>
      <c r="I767" s="1058"/>
      <c r="J767" s="1058"/>
      <c r="K767" s="1058"/>
      <c r="L767" s="1058"/>
      <c r="M767" s="1058"/>
      <c r="N767" s="1058"/>
      <c r="O767" s="1058"/>
      <c r="P767" s="1101"/>
      <c r="Q767" s="1058"/>
      <c r="R767" s="1058"/>
      <c r="S767" s="1058"/>
      <c r="T767" s="1058"/>
      <c r="U767" s="1058"/>
      <c r="V767" s="1058"/>
      <c r="W767" s="1058"/>
      <c r="X767" s="1058"/>
      <c r="Y767" s="1058"/>
      <c r="Z767" s="1058"/>
      <c r="AA767" s="1058"/>
    </row>
    <row r="768" spans="1:27" ht="12.75" customHeight="1">
      <c r="A768" s="1057"/>
      <c r="B768" s="1057"/>
      <c r="C768" s="1057"/>
      <c r="D768" s="1058"/>
      <c r="E768" s="1058"/>
      <c r="F768" s="1058"/>
      <c r="G768" s="1058"/>
      <c r="H768" s="1058"/>
      <c r="I768" s="1058"/>
      <c r="J768" s="1058"/>
      <c r="K768" s="1058"/>
      <c r="L768" s="1058"/>
      <c r="M768" s="1058"/>
      <c r="N768" s="1058"/>
      <c r="O768" s="1058"/>
      <c r="P768" s="1101"/>
      <c r="Q768" s="1058"/>
      <c r="R768" s="1058"/>
      <c r="S768" s="1058"/>
      <c r="T768" s="1058"/>
      <c r="U768" s="1058"/>
      <c r="V768" s="1058"/>
      <c r="W768" s="1058"/>
      <c r="X768" s="1058"/>
      <c r="Y768" s="1058"/>
      <c r="Z768" s="1058"/>
      <c r="AA768" s="1058"/>
    </row>
    <row r="769" spans="1:27" ht="12.75" customHeight="1">
      <c r="A769" s="1057"/>
      <c r="B769" s="1057"/>
      <c r="C769" s="1057"/>
      <c r="D769" s="1058"/>
      <c r="E769" s="1058"/>
      <c r="F769" s="1058"/>
      <c r="G769" s="1058"/>
      <c r="H769" s="1058"/>
      <c r="I769" s="1058"/>
      <c r="J769" s="1058"/>
      <c r="K769" s="1058"/>
      <c r="L769" s="1058"/>
      <c r="M769" s="1058"/>
      <c r="N769" s="1058"/>
      <c r="O769" s="1058"/>
      <c r="P769" s="1101"/>
      <c r="Q769" s="1058"/>
      <c r="R769" s="1058"/>
      <c r="S769" s="1058"/>
      <c r="T769" s="1058"/>
      <c r="U769" s="1058"/>
      <c r="V769" s="1058"/>
      <c r="W769" s="1058"/>
      <c r="X769" s="1058"/>
      <c r="Y769" s="1058"/>
      <c r="Z769" s="1058"/>
      <c r="AA769" s="1058"/>
    </row>
    <row r="770" spans="1:27" ht="12.75" customHeight="1">
      <c r="A770" s="1057"/>
      <c r="B770" s="1057"/>
      <c r="C770" s="1057"/>
      <c r="D770" s="1058"/>
      <c r="E770" s="1058"/>
      <c r="F770" s="1058"/>
      <c r="G770" s="1058"/>
      <c r="H770" s="1058"/>
      <c r="I770" s="1058"/>
      <c r="J770" s="1058"/>
      <c r="K770" s="1058"/>
      <c r="L770" s="1058"/>
      <c r="M770" s="1058"/>
      <c r="N770" s="1058"/>
      <c r="O770" s="1058"/>
      <c r="P770" s="1101"/>
      <c r="Q770" s="1058"/>
      <c r="R770" s="1058"/>
      <c r="S770" s="1058"/>
      <c r="T770" s="1058"/>
      <c r="U770" s="1058"/>
      <c r="V770" s="1058"/>
      <c r="W770" s="1058"/>
      <c r="X770" s="1058"/>
      <c r="Y770" s="1058"/>
      <c r="Z770" s="1058"/>
      <c r="AA770" s="1058"/>
    </row>
    <row r="771" spans="1:27" ht="12.75" customHeight="1">
      <c r="A771" s="1057"/>
      <c r="B771" s="1057"/>
      <c r="C771" s="1057"/>
      <c r="D771" s="1058"/>
      <c r="E771" s="1058"/>
      <c r="F771" s="1058"/>
      <c r="G771" s="1058"/>
      <c r="H771" s="1058"/>
      <c r="I771" s="1058"/>
      <c r="J771" s="1058"/>
      <c r="K771" s="1058"/>
      <c r="L771" s="1058"/>
      <c r="M771" s="1058"/>
      <c r="N771" s="1058"/>
      <c r="O771" s="1058"/>
      <c r="P771" s="1101"/>
      <c r="Q771" s="1058"/>
      <c r="R771" s="1058"/>
      <c r="S771" s="1058"/>
      <c r="T771" s="1058"/>
      <c r="U771" s="1058"/>
      <c r="V771" s="1058"/>
      <c r="W771" s="1058"/>
      <c r="X771" s="1058"/>
      <c r="Y771" s="1058"/>
      <c r="Z771" s="1058"/>
      <c r="AA771" s="1058"/>
    </row>
    <row r="772" spans="1:27" ht="12.75" customHeight="1">
      <c r="A772" s="1057"/>
      <c r="B772" s="1057"/>
      <c r="C772" s="1057"/>
      <c r="D772" s="1058"/>
      <c r="E772" s="1058"/>
      <c r="F772" s="1058"/>
      <c r="G772" s="1058"/>
      <c r="H772" s="1058"/>
      <c r="I772" s="1058"/>
      <c r="J772" s="1058"/>
      <c r="K772" s="1058"/>
      <c r="L772" s="1058"/>
      <c r="M772" s="1058"/>
      <c r="N772" s="1058"/>
      <c r="O772" s="1058"/>
      <c r="P772" s="1101"/>
      <c r="Q772" s="1058"/>
      <c r="R772" s="1058"/>
      <c r="S772" s="1058"/>
      <c r="T772" s="1058"/>
      <c r="U772" s="1058"/>
      <c r="V772" s="1058"/>
      <c r="W772" s="1058"/>
      <c r="X772" s="1058"/>
      <c r="Y772" s="1058"/>
      <c r="Z772" s="1058"/>
      <c r="AA772" s="1058"/>
    </row>
    <row r="773" spans="1:27" ht="12.75" customHeight="1">
      <c r="A773" s="1057"/>
      <c r="B773" s="1057"/>
      <c r="C773" s="1057"/>
      <c r="D773" s="1058"/>
      <c r="E773" s="1058"/>
      <c r="F773" s="1058"/>
      <c r="G773" s="1058"/>
      <c r="H773" s="1058"/>
      <c r="I773" s="1058"/>
      <c r="J773" s="1058"/>
      <c r="K773" s="1058"/>
      <c r="L773" s="1058"/>
      <c r="M773" s="1058"/>
      <c r="N773" s="1058"/>
      <c r="O773" s="1058"/>
      <c r="P773" s="1101"/>
      <c r="Q773" s="1058"/>
      <c r="R773" s="1058"/>
      <c r="S773" s="1058"/>
      <c r="T773" s="1058"/>
      <c r="U773" s="1058"/>
      <c r="V773" s="1058"/>
      <c r="W773" s="1058"/>
      <c r="X773" s="1058"/>
      <c r="Y773" s="1058"/>
      <c r="Z773" s="1058"/>
      <c r="AA773" s="1058"/>
    </row>
    <row r="774" spans="1:27" ht="12.75" customHeight="1">
      <c r="A774" s="1057"/>
      <c r="B774" s="1057"/>
      <c r="C774" s="1057"/>
      <c r="D774" s="1058"/>
      <c r="E774" s="1058"/>
      <c r="F774" s="1058"/>
      <c r="G774" s="1058"/>
      <c r="H774" s="1058"/>
      <c r="I774" s="1058"/>
      <c r="J774" s="1058"/>
      <c r="K774" s="1058"/>
      <c r="L774" s="1058"/>
      <c r="M774" s="1058"/>
      <c r="N774" s="1058"/>
      <c r="O774" s="1058"/>
      <c r="P774" s="1101"/>
      <c r="Q774" s="1058"/>
      <c r="R774" s="1058"/>
      <c r="S774" s="1058"/>
      <c r="T774" s="1058"/>
      <c r="U774" s="1058"/>
      <c r="V774" s="1058"/>
      <c r="W774" s="1058"/>
      <c r="X774" s="1058"/>
      <c r="Y774" s="1058"/>
      <c r="Z774" s="1058"/>
      <c r="AA774" s="1058"/>
    </row>
    <row r="775" spans="1:27" ht="12.75" customHeight="1">
      <c r="A775" s="1057"/>
      <c r="B775" s="1057"/>
      <c r="C775" s="1057"/>
      <c r="D775" s="1058"/>
      <c r="E775" s="1058"/>
      <c r="F775" s="1058"/>
      <c r="G775" s="1058"/>
      <c r="H775" s="1058"/>
      <c r="I775" s="1058"/>
      <c r="J775" s="1058"/>
      <c r="K775" s="1058"/>
      <c r="L775" s="1058"/>
      <c r="M775" s="1058"/>
      <c r="N775" s="1058"/>
      <c r="O775" s="1058"/>
      <c r="P775" s="1101"/>
      <c r="Q775" s="1058"/>
      <c r="R775" s="1058"/>
      <c r="S775" s="1058"/>
      <c r="T775" s="1058"/>
      <c r="U775" s="1058"/>
      <c r="V775" s="1058"/>
      <c r="W775" s="1058"/>
      <c r="X775" s="1058"/>
      <c r="Y775" s="1058"/>
      <c r="Z775" s="1058"/>
      <c r="AA775" s="1058"/>
    </row>
    <row r="776" spans="1:27" ht="12.75" customHeight="1">
      <c r="A776" s="1057"/>
      <c r="B776" s="1057"/>
      <c r="C776" s="1057"/>
      <c r="D776" s="1058"/>
      <c r="E776" s="1058"/>
      <c r="F776" s="1058"/>
      <c r="G776" s="1058"/>
      <c r="H776" s="1058"/>
      <c r="I776" s="1058"/>
      <c r="J776" s="1058"/>
      <c r="K776" s="1058"/>
      <c r="L776" s="1058"/>
      <c r="M776" s="1058"/>
      <c r="N776" s="1058"/>
      <c r="O776" s="1058"/>
      <c r="P776" s="1101"/>
      <c r="Q776" s="1058"/>
      <c r="R776" s="1058"/>
      <c r="S776" s="1058"/>
      <c r="T776" s="1058"/>
      <c r="U776" s="1058"/>
      <c r="V776" s="1058"/>
      <c r="W776" s="1058"/>
      <c r="X776" s="1058"/>
      <c r="Y776" s="1058"/>
      <c r="Z776" s="1058"/>
      <c r="AA776" s="1058"/>
    </row>
    <row r="777" spans="1:27" ht="12.75" customHeight="1">
      <c r="A777" s="1057"/>
      <c r="B777" s="1057"/>
      <c r="C777" s="1057"/>
      <c r="D777" s="1058"/>
      <c r="E777" s="1058"/>
      <c r="F777" s="1058"/>
      <c r="G777" s="1058"/>
      <c r="H777" s="1058"/>
      <c r="I777" s="1058"/>
      <c r="J777" s="1058"/>
      <c r="K777" s="1058"/>
      <c r="L777" s="1058"/>
      <c r="M777" s="1058"/>
      <c r="N777" s="1058"/>
      <c r="O777" s="1058"/>
      <c r="P777" s="1101"/>
      <c r="Q777" s="1058"/>
      <c r="R777" s="1058"/>
      <c r="S777" s="1058"/>
      <c r="T777" s="1058"/>
      <c r="U777" s="1058"/>
      <c r="V777" s="1058"/>
      <c r="W777" s="1058"/>
      <c r="X777" s="1058"/>
      <c r="Y777" s="1058"/>
      <c r="Z777" s="1058"/>
      <c r="AA777" s="1058"/>
    </row>
    <row r="778" spans="1:27" ht="12.75" customHeight="1">
      <c r="A778" s="1057"/>
      <c r="B778" s="1057"/>
      <c r="C778" s="1057"/>
      <c r="D778" s="1058"/>
      <c r="E778" s="1058"/>
      <c r="F778" s="1058"/>
      <c r="G778" s="1058"/>
      <c r="H778" s="1058"/>
      <c r="I778" s="1058"/>
      <c r="J778" s="1058"/>
      <c r="K778" s="1058"/>
      <c r="L778" s="1058"/>
      <c r="M778" s="1058"/>
      <c r="N778" s="1058"/>
      <c r="O778" s="1058"/>
      <c r="P778" s="1101"/>
      <c r="Q778" s="1058"/>
      <c r="R778" s="1058"/>
      <c r="S778" s="1058"/>
      <c r="T778" s="1058"/>
      <c r="U778" s="1058"/>
      <c r="V778" s="1058"/>
      <c r="W778" s="1058"/>
      <c r="X778" s="1058"/>
      <c r="Y778" s="1058"/>
      <c r="Z778" s="1058"/>
      <c r="AA778" s="1058"/>
    </row>
    <row r="779" spans="1:27" ht="12.75" customHeight="1">
      <c r="A779" s="1057"/>
      <c r="B779" s="1057"/>
      <c r="C779" s="1057"/>
      <c r="D779" s="1058"/>
      <c r="E779" s="1058"/>
      <c r="F779" s="1058"/>
      <c r="G779" s="1058"/>
      <c r="H779" s="1058"/>
      <c r="I779" s="1058"/>
      <c r="J779" s="1058"/>
      <c r="K779" s="1058"/>
      <c r="L779" s="1058"/>
      <c r="M779" s="1058"/>
      <c r="N779" s="1058"/>
      <c r="O779" s="1058"/>
      <c r="P779" s="1101"/>
      <c r="Q779" s="1058"/>
      <c r="R779" s="1058"/>
      <c r="S779" s="1058"/>
      <c r="T779" s="1058"/>
      <c r="U779" s="1058"/>
      <c r="V779" s="1058"/>
      <c r="W779" s="1058"/>
      <c r="X779" s="1058"/>
      <c r="Y779" s="1058"/>
      <c r="Z779" s="1058"/>
      <c r="AA779" s="1058"/>
    </row>
    <row r="780" spans="1:27" ht="12.75" customHeight="1">
      <c r="A780" s="1057"/>
      <c r="B780" s="1057"/>
      <c r="C780" s="1057"/>
      <c r="D780" s="1058"/>
      <c r="E780" s="1058"/>
      <c r="F780" s="1058"/>
      <c r="G780" s="1058"/>
      <c r="H780" s="1058"/>
      <c r="I780" s="1058"/>
      <c r="J780" s="1058"/>
      <c r="K780" s="1058"/>
      <c r="L780" s="1058"/>
      <c r="M780" s="1058"/>
      <c r="N780" s="1058"/>
      <c r="O780" s="1058"/>
      <c r="P780" s="1101"/>
      <c r="Q780" s="1058"/>
      <c r="R780" s="1058"/>
      <c r="S780" s="1058"/>
      <c r="T780" s="1058"/>
      <c r="U780" s="1058"/>
      <c r="V780" s="1058"/>
      <c r="W780" s="1058"/>
      <c r="X780" s="1058"/>
      <c r="Y780" s="1058"/>
      <c r="Z780" s="1058"/>
      <c r="AA780" s="1058"/>
    </row>
    <row r="781" spans="1:27" ht="12.75" customHeight="1">
      <c r="A781" s="1057"/>
      <c r="B781" s="1057"/>
      <c r="C781" s="1057"/>
      <c r="D781" s="1058"/>
      <c r="E781" s="1058"/>
      <c r="F781" s="1058"/>
      <c r="G781" s="1058"/>
      <c r="H781" s="1058"/>
      <c r="I781" s="1058"/>
      <c r="J781" s="1058"/>
      <c r="K781" s="1058"/>
      <c r="L781" s="1058"/>
      <c r="M781" s="1058"/>
      <c r="N781" s="1058"/>
      <c r="O781" s="1058"/>
      <c r="P781" s="1101"/>
      <c r="Q781" s="1058"/>
      <c r="R781" s="1058"/>
      <c r="S781" s="1058"/>
      <c r="T781" s="1058"/>
      <c r="U781" s="1058"/>
      <c r="V781" s="1058"/>
      <c r="W781" s="1058"/>
      <c r="X781" s="1058"/>
      <c r="Y781" s="1058"/>
      <c r="Z781" s="1058"/>
      <c r="AA781" s="1058"/>
    </row>
    <row r="782" spans="1:27" ht="12.75" customHeight="1">
      <c r="A782" s="1057"/>
      <c r="B782" s="1057"/>
      <c r="C782" s="1057"/>
      <c r="D782" s="1058"/>
      <c r="E782" s="1058"/>
      <c r="F782" s="1058"/>
      <c r="G782" s="1058"/>
      <c r="H782" s="1058"/>
      <c r="I782" s="1058"/>
      <c r="J782" s="1058"/>
      <c r="K782" s="1058"/>
      <c r="L782" s="1058"/>
      <c r="M782" s="1058"/>
      <c r="N782" s="1058"/>
      <c r="O782" s="1058"/>
      <c r="P782" s="1101"/>
      <c r="Q782" s="1058"/>
      <c r="R782" s="1058"/>
      <c r="S782" s="1058"/>
      <c r="T782" s="1058"/>
      <c r="U782" s="1058"/>
      <c r="V782" s="1058"/>
      <c r="W782" s="1058"/>
      <c r="X782" s="1058"/>
      <c r="Y782" s="1058"/>
      <c r="Z782" s="1058"/>
      <c r="AA782" s="1058"/>
    </row>
    <row r="783" spans="1:27" ht="12.75" customHeight="1">
      <c r="A783" s="1057"/>
      <c r="B783" s="1057"/>
      <c r="C783" s="1057"/>
      <c r="D783" s="1058"/>
      <c r="E783" s="1058"/>
      <c r="F783" s="1058"/>
      <c r="G783" s="1058"/>
      <c r="H783" s="1058"/>
      <c r="I783" s="1058"/>
      <c r="J783" s="1058"/>
      <c r="K783" s="1058"/>
      <c r="L783" s="1058"/>
      <c r="M783" s="1058"/>
      <c r="N783" s="1058"/>
      <c r="O783" s="1058"/>
      <c r="P783" s="1101"/>
      <c r="Q783" s="1058"/>
      <c r="R783" s="1058"/>
      <c r="S783" s="1058"/>
      <c r="T783" s="1058"/>
      <c r="U783" s="1058"/>
      <c r="V783" s="1058"/>
      <c r="W783" s="1058"/>
      <c r="X783" s="1058"/>
      <c r="Y783" s="1058"/>
      <c r="Z783" s="1058"/>
      <c r="AA783" s="1058"/>
    </row>
    <row r="784" spans="1:27" ht="12.75" customHeight="1">
      <c r="A784" s="1057"/>
      <c r="B784" s="1057"/>
      <c r="C784" s="1057"/>
      <c r="D784" s="1058"/>
      <c r="E784" s="1058"/>
      <c r="F784" s="1058"/>
      <c r="G784" s="1058"/>
      <c r="H784" s="1058"/>
      <c r="I784" s="1058"/>
      <c r="J784" s="1058"/>
      <c r="K784" s="1058"/>
      <c r="L784" s="1058"/>
      <c r="M784" s="1058"/>
      <c r="N784" s="1058"/>
      <c r="O784" s="1058"/>
      <c r="P784" s="1101"/>
      <c r="Q784" s="1058"/>
      <c r="R784" s="1058"/>
      <c r="S784" s="1058"/>
      <c r="T784" s="1058"/>
      <c r="U784" s="1058"/>
      <c r="V784" s="1058"/>
      <c r="W784" s="1058"/>
      <c r="X784" s="1058"/>
      <c r="Y784" s="1058"/>
      <c r="Z784" s="1058"/>
      <c r="AA784" s="1058"/>
    </row>
    <row r="785" spans="1:27" ht="12.75" customHeight="1">
      <c r="A785" s="1057"/>
      <c r="B785" s="1057"/>
      <c r="C785" s="1057"/>
      <c r="D785" s="1058"/>
      <c r="E785" s="1058"/>
      <c r="F785" s="1058"/>
      <c r="G785" s="1058"/>
      <c r="H785" s="1058"/>
      <c r="I785" s="1058"/>
      <c r="J785" s="1058"/>
      <c r="K785" s="1058"/>
      <c r="L785" s="1058"/>
      <c r="M785" s="1058"/>
      <c r="N785" s="1058"/>
      <c r="O785" s="1058"/>
      <c r="P785" s="1101"/>
      <c r="Q785" s="1058"/>
      <c r="R785" s="1058"/>
      <c r="S785" s="1058"/>
      <c r="T785" s="1058"/>
      <c r="U785" s="1058"/>
      <c r="V785" s="1058"/>
      <c r="W785" s="1058"/>
      <c r="X785" s="1058"/>
      <c r="Y785" s="1058"/>
      <c r="Z785" s="1058"/>
      <c r="AA785" s="1058"/>
    </row>
    <row r="786" spans="1:27" ht="12.75" customHeight="1">
      <c r="A786" s="1057"/>
      <c r="B786" s="1057"/>
      <c r="C786" s="1057"/>
      <c r="D786" s="1058"/>
      <c r="E786" s="1058"/>
      <c r="F786" s="1058"/>
      <c r="G786" s="1058"/>
      <c r="H786" s="1058"/>
      <c r="I786" s="1058"/>
      <c r="J786" s="1058"/>
      <c r="K786" s="1058"/>
      <c r="L786" s="1058"/>
      <c r="M786" s="1058"/>
      <c r="N786" s="1058"/>
      <c r="O786" s="1058"/>
      <c r="P786" s="1101"/>
      <c r="Q786" s="1058"/>
      <c r="R786" s="1058"/>
      <c r="S786" s="1058"/>
      <c r="T786" s="1058"/>
      <c r="U786" s="1058"/>
      <c r="V786" s="1058"/>
      <c r="W786" s="1058"/>
      <c r="X786" s="1058"/>
      <c r="Y786" s="1058"/>
      <c r="Z786" s="1058"/>
      <c r="AA786" s="1058"/>
    </row>
    <row r="787" spans="1:27" ht="12.75" customHeight="1">
      <c r="A787" s="1057"/>
      <c r="B787" s="1057"/>
      <c r="C787" s="1057"/>
      <c r="D787" s="1058"/>
      <c r="E787" s="1058"/>
      <c r="F787" s="1058"/>
      <c r="G787" s="1058"/>
      <c r="H787" s="1058"/>
      <c r="I787" s="1058"/>
      <c r="J787" s="1058"/>
      <c r="K787" s="1058"/>
      <c r="L787" s="1058"/>
      <c r="M787" s="1058"/>
      <c r="N787" s="1058"/>
      <c r="O787" s="1058"/>
      <c r="P787" s="1101"/>
      <c r="Q787" s="1058"/>
      <c r="R787" s="1058"/>
      <c r="S787" s="1058"/>
      <c r="T787" s="1058"/>
      <c r="U787" s="1058"/>
      <c r="V787" s="1058"/>
      <c r="W787" s="1058"/>
      <c r="X787" s="1058"/>
      <c r="Y787" s="1058"/>
      <c r="Z787" s="1058"/>
      <c r="AA787" s="1058"/>
    </row>
    <row r="788" spans="1:27" ht="12.75" customHeight="1">
      <c r="A788" s="1057"/>
      <c r="B788" s="1057"/>
      <c r="C788" s="1057"/>
      <c r="D788" s="1058"/>
      <c r="E788" s="1058"/>
      <c r="F788" s="1058"/>
      <c r="G788" s="1058"/>
      <c r="H788" s="1058"/>
      <c r="I788" s="1058"/>
      <c r="J788" s="1058"/>
      <c r="K788" s="1058"/>
      <c r="L788" s="1058"/>
      <c r="M788" s="1058"/>
      <c r="N788" s="1058"/>
      <c r="O788" s="1058"/>
      <c r="P788" s="1101"/>
      <c r="Q788" s="1058"/>
      <c r="R788" s="1058"/>
      <c r="S788" s="1058"/>
      <c r="T788" s="1058"/>
      <c r="U788" s="1058"/>
      <c r="V788" s="1058"/>
      <c r="W788" s="1058"/>
      <c r="X788" s="1058"/>
      <c r="Y788" s="1058"/>
      <c r="Z788" s="1058"/>
      <c r="AA788" s="1058"/>
    </row>
    <row r="789" spans="1:27" ht="12.75" customHeight="1">
      <c r="A789" s="1057"/>
      <c r="B789" s="1057"/>
      <c r="C789" s="1057"/>
      <c r="D789" s="1058"/>
      <c r="E789" s="1058"/>
      <c r="F789" s="1058"/>
      <c r="G789" s="1058"/>
      <c r="H789" s="1058"/>
      <c r="I789" s="1058"/>
      <c r="J789" s="1058"/>
      <c r="K789" s="1058"/>
      <c r="L789" s="1058"/>
      <c r="M789" s="1058"/>
      <c r="N789" s="1058"/>
      <c r="O789" s="1058"/>
      <c r="P789" s="1101"/>
      <c r="Q789" s="1058"/>
      <c r="R789" s="1058"/>
      <c r="S789" s="1058"/>
      <c r="T789" s="1058"/>
      <c r="U789" s="1058"/>
      <c r="V789" s="1058"/>
      <c r="W789" s="1058"/>
      <c r="X789" s="1058"/>
      <c r="Y789" s="1058"/>
      <c r="Z789" s="1058"/>
      <c r="AA789" s="1058"/>
    </row>
    <row r="790" spans="1:27" ht="12.75" customHeight="1">
      <c r="A790" s="1057"/>
      <c r="B790" s="1057"/>
      <c r="C790" s="1057"/>
      <c r="D790" s="1058"/>
      <c r="E790" s="1058"/>
      <c r="F790" s="1058"/>
      <c r="G790" s="1058"/>
      <c r="H790" s="1058"/>
      <c r="I790" s="1058"/>
      <c r="J790" s="1058"/>
      <c r="K790" s="1058"/>
      <c r="L790" s="1058"/>
      <c r="M790" s="1058"/>
      <c r="N790" s="1058"/>
      <c r="O790" s="1058"/>
      <c r="P790" s="1101"/>
      <c r="Q790" s="1058"/>
      <c r="R790" s="1058"/>
      <c r="S790" s="1058"/>
      <c r="T790" s="1058"/>
      <c r="U790" s="1058"/>
      <c r="V790" s="1058"/>
      <c r="W790" s="1058"/>
      <c r="X790" s="1058"/>
      <c r="Y790" s="1058"/>
      <c r="Z790" s="1058"/>
      <c r="AA790" s="1058"/>
    </row>
    <row r="791" spans="1:27" ht="12.75" customHeight="1">
      <c r="A791" s="1057"/>
      <c r="B791" s="1057"/>
      <c r="C791" s="1057"/>
      <c r="D791" s="1058"/>
      <c r="E791" s="1058"/>
      <c r="F791" s="1058"/>
      <c r="G791" s="1058"/>
      <c r="H791" s="1058"/>
      <c r="I791" s="1058"/>
      <c r="J791" s="1058"/>
      <c r="K791" s="1058"/>
      <c r="L791" s="1058"/>
      <c r="M791" s="1058"/>
      <c r="N791" s="1058"/>
      <c r="O791" s="1058"/>
      <c r="P791" s="1101"/>
      <c r="Q791" s="1058"/>
      <c r="R791" s="1058"/>
      <c r="S791" s="1058"/>
      <c r="T791" s="1058"/>
      <c r="U791" s="1058"/>
      <c r="V791" s="1058"/>
      <c r="W791" s="1058"/>
      <c r="X791" s="1058"/>
      <c r="Y791" s="1058"/>
      <c r="Z791" s="1058"/>
      <c r="AA791" s="1058"/>
    </row>
    <row r="792" spans="1:27" ht="12.75" customHeight="1">
      <c r="A792" s="1057"/>
      <c r="B792" s="1057"/>
      <c r="C792" s="1057"/>
      <c r="D792" s="1058"/>
      <c r="E792" s="1058"/>
      <c r="F792" s="1058"/>
      <c r="G792" s="1058"/>
      <c r="H792" s="1058"/>
      <c r="I792" s="1058"/>
      <c r="J792" s="1058"/>
      <c r="K792" s="1058"/>
      <c r="L792" s="1058"/>
      <c r="M792" s="1058"/>
      <c r="N792" s="1058"/>
      <c r="O792" s="1058"/>
      <c r="P792" s="1101"/>
      <c r="Q792" s="1058"/>
      <c r="R792" s="1058"/>
      <c r="S792" s="1058"/>
      <c r="T792" s="1058"/>
      <c r="U792" s="1058"/>
      <c r="V792" s="1058"/>
      <c r="W792" s="1058"/>
      <c r="X792" s="1058"/>
      <c r="Y792" s="1058"/>
      <c r="Z792" s="1058"/>
      <c r="AA792" s="1058"/>
    </row>
    <row r="793" spans="1:27" ht="12.75" customHeight="1">
      <c r="A793" s="1057"/>
      <c r="B793" s="1057"/>
      <c r="C793" s="1057"/>
      <c r="D793" s="1058"/>
      <c r="E793" s="1058"/>
      <c r="F793" s="1058"/>
      <c r="G793" s="1058"/>
      <c r="H793" s="1058"/>
      <c r="I793" s="1058"/>
      <c r="J793" s="1058"/>
      <c r="K793" s="1058"/>
      <c r="L793" s="1058"/>
      <c r="M793" s="1058"/>
      <c r="N793" s="1058"/>
      <c r="O793" s="1058"/>
      <c r="P793" s="1101"/>
      <c r="Q793" s="1058"/>
      <c r="R793" s="1058"/>
      <c r="S793" s="1058"/>
      <c r="T793" s="1058"/>
      <c r="U793" s="1058"/>
      <c r="V793" s="1058"/>
      <c r="W793" s="1058"/>
      <c r="X793" s="1058"/>
      <c r="Y793" s="1058"/>
      <c r="Z793" s="1058"/>
      <c r="AA793" s="1058"/>
    </row>
    <row r="794" spans="1:27" ht="12.75" customHeight="1">
      <c r="A794" s="1057"/>
      <c r="B794" s="1057"/>
      <c r="C794" s="1057"/>
      <c r="D794" s="1058"/>
      <c r="E794" s="1058"/>
      <c r="F794" s="1058"/>
      <c r="G794" s="1058"/>
      <c r="H794" s="1058"/>
      <c r="I794" s="1058"/>
      <c r="J794" s="1058"/>
      <c r="K794" s="1058"/>
      <c r="L794" s="1058"/>
      <c r="M794" s="1058"/>
      <c r="N794" s="1058"/>
      <c r="O794" s="1058"/>
      <c r="P794" s="1101"/>
      <c r="Q794" s="1058"/>
      <c r="R794" s="1058"/>
      <c r="S794" s="1058"/>
      <c r="T794" s="1058"/>
      <c r="U794" s="1058"/>
      <c r="V794" s="1058"/>
      <c r="W794" s="1058"/>
      <c r="X794" s="1058"/>
      <c r="Y794" s="1058"/>
      <c r="Z794" s="1058"/>
      <c r="AA794" s="1058"/>
    </row>
    <row r="795" spans="1:27" ht="12.75" customHeight="1">
      <c r="A795" s="1057"/>
      <c r="B795" s="1057"/>
      <c r="C795" s="1057"/>
      <c r="D795" s="1058"/>
      <c r="E795" s="1058"/>
      <c r="F795" s="1058"/>
      <c r="G795" s="1058"/>
      <c r="H795" s="1058"/>
      <c r="I795" s="1058"/>
      <c r="J795" s="1058"/>
      <c r="K795" s="1058"/>
      <c r="L795" s="1058"/>
      <c r="M795" s="1058"/>
      <c r="N795" s="1058"/>
      <c r="O795" s="1058"/>
      <c r="P795" s="1101"/>
      <c r="Q795" s="1058"/>
      <c r="R795" s="1058"/>
      <c r="S795" s="1058"/>
      <c r="T795" s="1058"/>
      <c r="U795" s="1058"/>
      <c r="V795" s="1058"/>
      <c r="W795" s="1058"/>
      <c r="X795" s="1058"/>
      <c r="Y795" s="1058"/>
      <c r="Z795" s="1058"/>
      <c r="AA795" s="1058"/>
    </row>
    <row r="796" spans="1:27" ht="12.75" customHeight="1">
      <c r="A796" s="1057"/>
      <c r="B796" s="1057"/>
      <c r="C796" s="1057"/>
      <c r="D796" s="1058"/>
      <c r="E796" s="1058"/>
      <c r="F796" s="1058"/>
      <c r="G796" s="1058"/>
      <c r="H796" s="1058"/>
      <c r="I796" s="1058"/>
      <c r="J796" s="1058"/>
      <c r="K796" s="1058"/>
      <c r="L796" s="1058"/>
      <c r="M796" s="1058"/>
      <c r="N796" s="1058"/>
      <c r="O796" s="1058"/>
      <c r="P796" s="1101"/>
      <c r="Q796" s="1058"/>
      <c r="R796" s="1058"/>
      <c r="S796" s="1058"/>
      <c r="T796" s="1058"/>
      <c r="U796" s="1058"/>
      <c r="V796" s="1058"/>
      <c r="W796" s="1058"/>
      <c r="X796" s="1058"/>
      <c r="Y796" s="1058"/>
      <c r="Z796" s="1058"/>
      <c r="AA796" s="1058"/>
    </row>
    <row r="797" spans="1:27" ht="12.75" customHeight="1">
      <c r="A797" s="1057"/>
      <c r="B797" s="1057"/>
      <c r="C797" s="1057"/>
      <c r="D797" s="1058"/>
      <c r="E797" s="1058"/>
      <c r="F797" s="1058"/>
      <c r="G797" s="1058"/>
      <c r="H797" s="1058"/>
      <c r="I797" s="1058"/>
      <c r="J797" s="1058"/>
      <c r="K797" s="1058"/>
      <c r="L797" s="1058"/>
      <c r="M797" s="1058"/>
      <c r="N797" s="1058"/>
      <c r="O797" s="1058"/>
      <c r="P797" s="1101"/>
      <c r="Q797" s="1058"/>
      <c r="R797" s="1058"/>
      <c r="S797" s="1058"/>
      <c r="T797" s="1058"/>
      <c r="U797" s="1058"/>
      <c r="V797" s="1058"/>
      <c r="W797" s="1058"/>
      <c r="X797" s="1058"/>
      <c r="Y797" s="1058"/>
      <c r="Z797" s="1058"/>
      <c r="AA797" s="1058"/>
    </row>
    <row r="798" spans="1:27" ht="12.75" customHeight="1">
      <c r="A798" s="1057"/>
      <c r="B798" s="1057"/>
      <c r="C798" s="1057"/>
      <c r="D798" s="1058"/>
      <c r="E798" s="1058"/>
      <c r="F798" s="1058"/>
      <c r="G798" s="1058"/>
      <c r="H798" s="1058"/>
      <c r="I798" s="1058"/>
      <c r="J798" s="1058"/>
      <c r="K798" s="1058"/>
      <c r="L798" s="1058"/>
      <c r="M798" s="1058"/>
      <c r="N798" s="1058"/>
      <c r="O798" s="1058"/>
      <c r="P798" s="1101"/>
      <c r="Q798" s="1058"/>
      <c r="R798" s="1058"/>
      <c r="S798" s="1058"/>
      <c r="T798" s="1058"/>
      <c r="U798" s="1058"/>
      <c r="V798" s="1058"/>
      <c r="W798" s="1058"/>
      <c r="X798" s="1058"/>
      <c r="Y798" s="1058"/>
      <c r="Z798" s="1058"/>
      <c r="AA798" s="1058"/>
    </row>
    <row r="799" spans="1:27" ht="12.75" customHeight="1">
      <c r="A799" s="1057"/>
      <c r="B799" s="1057"/>
      <c r="C799" s="1057"/>
      <c r="D799" s="1058"/>
      <c r="E799" s="1058"/>
      <c r="F799" s="1058"/>
      <c r="G799" s="1058"/>
      <c r="H799" s="1058"/>
      <c r="I799" s="1058"/>
      <c r="J799" s="1058"/>
      <c r="K799" s="1058"/>
      <c r="L799" s="1058"/>
      <c r="M799" s="1058"/>
      <c r="N799" s="1058"/>
      <c r="O799" s="1058"/>
      <c r="P799" s="1101"/>
      <c r="Q799" s="1058"/>
      <c r="R799" s="1058"/>
      <c r="S799" s="1058"/>
      <c r="T799" s="1058"/>
      <c r="U799" s="1058"/>
      <c r="V799" s="1058"/>
      <c r="W799" s="1058"/>
      <c r="X799" s="1058"/>
      <c r="Y799" s="1058"/>
      <c r="Z799" s="1058"/>
      <c r="AA799" s="1058"/>
    </row>
    <row r="800" spans="1:27" ht="12.75" customHeight="1">
      <c r="A800" s="1057"/>
      <c r="B800" s="1057"/>
      <c r="C800" s="1057"/>
      <c r="D800" s="1058"/>
      <c r="E800" s="1058"/>
      <c r="F800" s="1058"/>
      <c r="G800" s="1058"/>
      <c r="H800" s="1058"/>
      <c r="I800" s="1058"/>
      <c r="J800" s="1058"/>
      <c r="K800" s="1058"/>
      <c r="L800" s="1058"/>
      <c r="M800" s="1058"/>
      <c r="N800" s="1058"/>
      <c r="O800" s="1058"/>
      <c r="P800" s="1101"/>
      <c r="Q800" s="1058"/>
      <c r="R800" s="1058"/>
      <c r="S800" s="1058"/>
      <c r="T800" s="1058"/>
      <c r="U800" s="1058"/>
      <c r="V800" s="1058"/>
      <c r="W800" s="1058"/>
      <c r="X800" s="1058"/>
      <c r="Y800" s="1058"/>
      <c r="Z800" s="1058"/>
      <c r="AA800" s="1058"/>
    </row>
    <row r="801" spans="1:27" ht="12.75" customHeight="1">
      <c r="A801" s="1057"/>
      <c r="B801" s="1057"/>
      <c r="C801" s="1057"/>
      <c r="D801" s="1058"/>
      <c r="E801" s="1058"/>
      <c r="F801" s="1058"/>
      <c r="G801" s="1058"/>
      <c r="H801" s="1058"/>
      <c r="I801" s="1058"/>
      <c r="J801" s="1058"/>
      <c r="K801" s="1058"/>
      <c r="L801" s="1058"/>
      <c r="M801" s="1058"/>
      <c r="N801" s="1058"/>
      <c r="O801" s="1058"/>
      <c r="P801" s="1101"/>
      <c r="Q801" s="1058"/>
      <c r="R801" s="1058"/>
      <c r="S801" s="1058"/>
      <c r="T801" s="1058"/>
      <c r="U801" s="1058"/>
      <c r="V801" s="1058"/>
      <c r="W801" s="1058"/>
      <c r="X801" s="1058"/>
      <c r="Y801" s="1058"/>
      <c r="Z801" s="1058"/>
      <c r="AA801" s="1058"/>
    </row>
    <row r="802" spans="1:27" ht="12.75" customHeight="1">
      <c r="A802" s="1057"/>
      <c r="B802" s="1057"/>
      <c r="C802" s="1057"/>
      <c r="D802" s="1058"/>
      <c r="E802" s="1058"/>
      <c r="F802" s="1058"/>
      <c r="G802" s="1058"/>
      <c r="H802" s="1058"/>
      <c r="I802" s="1058"/>
      <c r="J802" s="1058"/>
      <c r="K802" s="1058"/>
      <c r="L802" s="1058"/>
      <c r="M802" s="1058"/>
      <c r="N802" s="1058"/>
      <c r="O802" s="1058"/>
      <c r="P802" s="1101"/>
      <c r="Q802" s="1058"/>
      <c r="R802" s="1058"/>
      <c r="S802" s="1058"/>
      <c r="T802" s="1058"/>
      <c r="U802" s="1058"/>
      <c r="V802" s="1058"/>
      <c r="W802" s="1058"/>
      <c r="X802" s="1058"/>
      <c r="Y802" s="1058"/>
      <c r="Z802" s="1058"/>
      <c r="AA802" s="1058"/>
    </row>
    <row r="803" spans="1:27" ht="12.75" customHeight="1">
      <c r="A803" s="1057"/>
      <c r="B803" s="1057"/>
      <c r="C803" s="1057"/>
      <c r="D803" s="1058"/>
      <c r="E803" s="1058"/>
      <c r="F803" s="1058"/>
      <c r="G803" s="1058"/>
      <c r="H803" s="1058"/>
      <c r="I803" s="1058"/>
      <c r="J803" s="1058"/>
      <c r="K803" s="1058"/>
      <c r="L803" s="1058"/>
      <c r="M803" s="1058"/>
      <c r="N803" s="1058"/>
      <c r="O803" s="1058"/>
      <c r="P803" s="1101"/>
      <c r="Q803" s="1058"/>
      <c r="R803" s="1058"/>
      <c r="S803" s="1058"/>
      <c r="T803" s="1058"/>
      <c r="U803" s="1058"/>
      <c r="V803" s="1058"/>
      <c r="W803" s="1058"/>
      <c r="X803" s="1058"/>
      <c r="Y803" s="1058"/>
      <c r="Z803" s="1058"/>
      <c r="AA803" s="1058"/>
    </row>
    <row r="804" spans="1:27" ht="12.75" customHeight="1">
      <c r="A804" s="1057"/>
      <c r="B804" s="1057"/>
      <c r="C804" s="1057"/>
      <c r="D804" s="1058"/>
      <c r="E804" s="1058"/>
      <c r="F804" s="1058"/>
      <c r="G804" s="1058"/>
      <c r="H804" s="1058"/>
      <c r="I804" s="1058"/>
      <c r="J804" s="1058"/>
      <c r="K804" s="1058"/>
      <c r="L804" s="1058"/>
      <c r="M804" s="1058"/>
      <c r="N804" s="1058"/>
      <c r="O804" s="1058"/>
      <c r="P804" s="1101"/>
      <c r="Q804" s="1058"/>
      <c r="R804" s="1058"/>
      <c r="S804" s="1058"/>
      <c r="T804" s="1058"/>
      <c r="U804" s="1058"/>
      <c r="V804" s="1058"/>
      <c r="W804" s="1058"/>
      <c r="X804" s="1058"/>
      <c r="Y804" s="1058"/>
      <c r="Z804" s="1058"/>
      <c r="AA804" s="1058"/>
    </row>
    <row r="805" spans="1:27" ht="12.75" customHeight="1">
      <c r="A805" s="1057"/>
      <c r="B805" s="1057"/>
      <c r="C805" s="1057"/>
      <c r="D805" s="1058"/>
      <c r="E805" s="1058"/>
      <c r="F805" s="1058"/>
      <c r="G805" s="1058"/>
      <c r="H805" s="1058"/>
      <c r="I805" s="1058"/>
      <c r="J805" s="1058"/>
      <c r="K805" s="1058"/>
      <c r="L805" s="1058"/>
      <c r="M805" s="1058"/>
      <c r="N805" s="1058"/>
      <c r="O805" s="1058"/>
      <c r="P805" s="1101"/>
      <c r="Q805" s="1058"/>
      <c r="R805" s="1058"/>
      <c r="S805" s="1058"/>
      <c r="T805" s="1058"/>
      <c r="U805" s="1058"/>
      <c r="V805" s="1058"/>
      <c r="W805" s="1058"/>
      <c r="X805" s="1058"/>
      <c r="Y805" s="1058"/>
      <c r="Z805" s="1058"/>
      <c r="AA805" s="1058"/>
    </row>
    <row r="806" spans="1:27" ht="12.75" customHeight="1">
      <c r="A806" s="1057"/>
      <c r="B806" s="1057"/>
      <c r="C806" s="1057"/>
      <c r="D806" s="1058"/>
      <c r="E806" s="1058"/>
      <c r="F806" s="1058"/>
      <c r="G806" s="1058"/>
      <c r="H806" s="1058"/>
      <c r="I806" s="1058"/>
      <c r="J806" s="1058"/>
      <c r="K806" s="1058"/>
      <c r="L806" s="1058"/>
      <c r="M806" s="1058"/>
      <c r="N806" s="1058"/>
      <c r="O806" s="1058"/>
      <c r="P806" s="1101"/>
      <c r="Q806" s="1058"/>
      <c r="R806" s="1058"/>
      <c r="S806" s="1058"/>
      <c r="T806" s="1058"/>
      <c r="U806" s="1058"/>
      <c r="V806" s="1058"/>
      <c r="W806" s="1058"/>
      <c r="X806" s="1058"/>
      <c r="Y806" s="1058"/>
      <c r="Z806" s="1058"/>
      <c r="AA806" s="1058"/>
    </row>
    <row r="807" spans="1:27" ht="12.75" customHeight="1">
      <c r="A807" s="1057"/>
      <c r="B807" s="1057"/>
      <c r="C807" s="1057"/>
      <c r="D807" s="1058"/>
      <c r="E807" s="1058"/>
      <c r="F807" s="1058"/>
      <c r="G807" s="1058"/>
      <c r="H807" s="1058"/>
      <c r="I807" s="1058"/>
      <c r="J807" s="1058"/>
      <c r="K807" s="1058"/>
      <c r="L807" s="1058"/>
      <c r="M807" s="1058"/>
      <c r="N807" s="1058"/>
      <c r="O807" s="1058"/>
      <c r="P807" s="1101"/>
      <c r="Q807" s="1058"/>
      <c r="R807" s="1058"/>
      <c r="S807" s="1058"/>
      <c r="T807" s="1058"/>
      <c r="U807" s="1058"/>
      <c r="V807" s="1058"/>
      <c r="W807" s="1058"/>
      <c r="X807" s="1058"/>
      <c r="Y807" s="1058"/>
      <c r="Z807" s="1058"/>
      <c r="AA807" s="1058"/>
    </row>
    <row r="808" spans="1:27" ht="12.75" customHeight="1">
      <c r="A808" s="1057"/>
      <c r="B808" s="1057"/>
      <c r="C808" s="1057"/>
      <c r="D808" s="1058"/>
      <c r="E808" s="1058"/>
      <c r="F808" s="1058"/>
      <c r="G808" s="1058"/>
      <c r="H808" s="1058"/>
      <c r="I808" s="1058"/>
      <c r="J808" s="1058"/>
      <c r="K808" s="1058"/>
      <c r="L808" s="1058"/>
      <c r="M808" s="1058"/>
      <c r="N808" s="1058"/>
      <c r="O808" s="1058"/>
      <c r="P808" s="1101"/>
      <c r="Q808" s="1058"/>
      <c r="R808" s="1058"/>
      <c r="S808" s="1058"/>
      <c r="T808" s="1058"/>
      <c r="U808" s="1058"/>
      <c r="V808" s="1058"/>
      <c r="W808" s="1058"/>
      <c r="X808" s="1058"/>
      <c r="Y808" s="1058"/>
      <c r="Z808" s="1058"/>
      <c r="AA808" s="1058"/>
    </row>
    <row r="809" spans="1:27" ht="12.75" customHeight="1">
      <c r="A809" s="1057"/>
      <c r="B809" s="1057"/>
      <c r="C809" s="1057"/>
      <c r="D809" s="1058"/>
      <c r="E809" s="1058"/>
      <c r="F809" s="1058"/>
      <c r="G809" s="1058"/>
      <c r="H809" s="1058"/>
      <c r="I809" s="1058"/>
      <c r="J809" s="1058"/>
      <c r="K809" s="1058"/>
      <c r="L809" s="1058"/>
      <c r="M809" s="1058"/>
      <c r="N809" s="1058"/>
      <c r="O809" s="1058"/>
      <c r="P809" s="1101"/>
      <c r="Q809" s="1058"/>
      <c r="R809" s="1058"/>
      <c r="S809" s="1058"/>
      <c r="T809" s="1058"/>
      <c r="U809" s="1058"/>
      <c r="V809" s="1058"/>
      <c r="W809" s="1058"/>
      <c r="X809" s="1058"/>
      <c r="Y809" s="1058"/>
      <c r="Z809" s="1058"/>
      <c r="AA809" s="1058"/>
    </row>
    <row r="810" spans="1:27" ht="12.75" customHeight="1">
      <c r="A810" s="1057"/>
      <c r="B810" s="1057"/>
      <c r="C810" s="1057"/>
      <c r="D810" s="1058"/>
      <c r="E810" s="1058"/>
      <c r="F810" s="1058"/>
      <c r="G810" s="1058"/>
      <c r="H810" s="1058"/>
      <c r="I810" s="1058"/>
      <c r="J810" s="1058"/>
      <c r="K810" s="1058"/>
      <c r="L810" s="1058"/>
      <c r="M810" s="1058"/>
      <c r="N810" s="1058"/>
      <c r="O810" s="1058"/>
      <c r="P810" s="1101"/>
      <c r="Q810" s="1058"/>
      <c r="R810" s="1058"/>
      <c r="S810" s="1058"/>
      <c r="T810" s="1058"/>
      <c r="U810" s="1058"/>
      <c r="V810" s="1058"/>
      <c r="W810" s="1058"/>
      <c r="X810" s="1058"/>
      <c r="Y810" s="1058"/>
      <c r="Z810" s="1058"/>
      <c r="AA810" s="1058"/>
    </row>
    <row r="811" spans="1:27" ht="12.75" customHeight="1">
      <c r="A811" s="1057"/>
      <c r="B811" s="1057"/>
      <c r="C811" s="1057"/>
      <c r="D811" s="1058"/>
      <c r="E811" s="1058"/>
      <c r="F811" s="1058"/>
      <c r="G811" s="1058"/>
      <c r="H811" s="1058"/>
      <c r="I811" s="1058"/>
      <c r="J811" s="1058"/>
      <c r="K811" s="1058"/>
      <c r="L811" s="1058"/>
      <c r="M811" s="1058"/>
      <c r="N811" s="1058"/>
      <c r="O811" s="1058"/>
      <c r="P811" s="1101"/>
      <c r="Q811" s="1058"/>
      <c r="R811" s="1058"/>
      <c r="S811" s="1058"/>
      <c r="T811" s="1058"/>
      <c r="U811" s="1058"/>
      <c r="V811" s="1058"/>
      <c r="W811" s="1058"/>
      <c r="X811" s="1058"/>
      <c r="Y811" s="1058"/>
      <c r="Z811" s="1058"/>
      <c r="AA811" s="1058"/>
    </row>
    <row r="812" spans="1:27" ht="12.75" customHeight="1">
      <c r="A812" s="1057"/>
      <c r="B812" s="1057"/>
      <c r="C812" s="1057"/>
      <c r="D812" s="1058"/>
      <c r="E812" s="1058"/>
      <c r="F812" s="1058"/>
      <c r="G812" s="1058"/>
      <c r="H812" s="1058"/>
      <c r="I812" s="1058"/>
      <c r="J812" s="1058"/>
      <c r="K812" s="1058"/>
      <c r="L812" s="1058"/>
      <c r="M812" s="1058"/>
      <c r="N812" s="1058"/>
      <c r="O812" s="1058"/>
      <c r="P812" s="1101"/>
      <c r="Q812" s="1058"/>
      <c r="R812" s="1058"/>
      <c r="S812" s="1058"/>
      <c r="T812" s="1058"/>
      <c r="U812" s="1058"/>
      <c r="V812" s="1058"/>
      <c r="W812" s="1058"/>
      <c r="X812" s="1058"/>
      <c r="Y812" s="1058"/>
      <c r="Z812" s="1058"/>
      <c r="AA812" s="1058"/>
    </row>
    <row r="813" spans="1:27" ht="12.75" customHeight="1">
      <c r="A813" s="1057"/>
      <c r="B813" s="1057"/>
      <c r="C813" s="1057"/>
      <c r="D813" s="1058"/>
      <c r="E813" s="1058"/>
      <c r="F813" s="1058"/>
      <c r="G813" s="1058"/>
      <c r="H813" s="1058"/>
      <c r="I813" s="1058"/>
      <c r="J813" s="1058"/>
      <c r="K813" s="1058"/>
      <c r="L813" s="1058"/>
      <c r="M813" s="1058"/>
      <c r="N813" s="1058"/>
      <c r="O813" s="1058"/>
      <c r="P813" s="1101"/>
      <c r="Q813" s="1058"/>
      <c r="R813" s="1058"/>
      <c r="S813" s="1058"/>
      <c r="T813" s="1058"/>
      <c r="U813" s="1058"/>
      <c r="V813" s="1058"/>
      <c r="W813" s="1058"/>
      <c r="X813" s="1058"/>
      <c r="Y813" s="1058"/>
      <c r="Z813" s="1058"/>
      <c r="AA813" s="1058"/>
    </row>
    <row r="814" spans="1:27" ht="12.75" customHeight="1">
      <c r="A814" s="1057"/>
      <c r="B814" s="1057"/>
      <c r="C814" s="1057"/>
      <c r="D814" s="1058"/>
      <c r="E814" s="1058"/>
      <c r="F814" s="1058"/>
      <c r="G814" s="1058"/>
      <c r="H814" s="1058"/>
      <c r="I814" s="1058"/>
      <c r="J814" s="1058"/>
      <c r="K814" s="1058"/>
      <c r="L814" s="1058"/>
      <c r="M814" s="1058"/>
      <c r="N814" s="1058"/>
      <c r="O814" s="1058"/>
      <c r="P814" s="1101"/>
      <c r="Q814" s="1058"/>
      <c r="R814" s="1058"/>
      <c r="S814" s="1058"/>
      <c r="T814" s="1058"/>
      <c r="U814" s="1058"/>
      <c r="V814" s="1058"/>
      <c r="W814" s="1058"/>
      <c r="X814" s="1058"/>
      <c r="Y814" s="1058"/>
      <c r="Z814" s="1058"/>
      <c r="AA814" s="1058"/>
    </row>
    <row r="815" spans="1:27" ht="12.75" customHeight="1">
      <c r="A815" s="1057"/>
      <c r="B815" s="1057"/>
      <c r="C815" s="1057"/>
      <c r="D815" s="1058"/>
      <c r="E815" s="1058"/>
      <c r="F815" s="1058"/>
      <c r="G815" s="1058"/>
      <c r="H815" s="1058"/>
      <c r="I815" s="1058"/>
      <c r="J815" s="1058"/>
      <c r="K815" s="1058"/>
      <c r="L815" s="1058"/>
      <c r="M815" s="1058"/>
      <c r="N815" s="1058"/>
      <c r="O815" s="1058"/>
      <c r="P815" s="1101"/>
      <c r="Q815" s="1058"/>
      <c r="R815" s="1058"/>
      <c r="S815" s="1058"/>
      <c r="T815" s="1058"/>
      <c r="U815" s="1058"/>
      <c r="V815" s="1058"/>
      <c r="W815" s="1058"/>
      <c r="X815" s="1058"/>
      <c r="Y815" s="1058"/>
      <c r="Z815" s="1058"/>
      <c r="AA815" s="1058"/>
    </row>
    <row r="816" spans="1:27" ht="12.75" customHeight="1">
      <c r="A816" s="1057"/>
      <c r="B816" s="1057"/>
      <c r="C816" s="1057"/>
      <c r="D816" s="1058"/>
      <c r="E816" s="1058"/>
      <c r="F816" s="1058"/>
      <c r="G816" s="1058"/>
      <c r="H816" s="1058"/>
      <c r="I816" s="1058"/>
      <c r="J816" s="1058"/>
      <c r="K816" s="1058"/>
      <c r="L816" s="1058"/>
      <c r="M816" s="1058"/>
      <c r="N816" s="1058"/>
      <c r="O816" s="1058"/>
      <c r="P816" s="1101"/>
      <c r="Q816" s="1058"/>
      <c r="R816" s="1058"/>
      <c r="S816" s="1058"/>
      <c r="T816" s="1058"/>
      <c r="U816" s="1058"/>
      <c r="V816" s="1058"/>
      <c r="W816" s="1058"/>
      <c r="X816" s="1058"/>
      <c r="Y816" s="1058"/>
      <c r="Z816" s="1058"/>
      <c r="AA816" s="1058"/>
    </row>
    <row r="817" spans="1:27" ht="12.75" customHeight="1">
      <c r="A817" s="1057"/>
      <c r="B817" s="1057"/>
      <c r="C817" s="1057"/>
      <c r="D817" s="1058"/>
      <c r="E817" s="1058"/>
      <c r="F817" s="1058"/>
      <c r="G817" s="1058"/>
      <c r="H817" s="1058"/>
      <c r="I817" s="1058"/>
      <c r="J817" s="1058"/>
      <c r="K817" s="1058"/>
      <c r="L817" s="1058"/>
      <c r="M817" s="1058"/>
      <c r="N817" s="1058"/>
      <c r="O817" s="1058"/>
      <c r="P817" s="1101"/>
      <c r="Q817" s="1058"/>
      <c r="R817" s="1058"/>
      <c r="S817" s="1058"/>
      <c r="T817" s="1058"/>
      <c r="U817" s="1058"/>
      <c r="V817" s="1058"/>
      <c r="W817" s="1058"/>
      <c r="X817" s="1058"/>
      <c r="Y817" s="1058"/>
      <c r="Z817" s="1058"/>
      <c r="AA817" s="1058"/>
    </row>
    <row r="818" spans="1:27" ht="12.75" customHeight="1">
      <c r="A818" s="1057"/>
      <c r="B818" s="1057"/>
      <c r="C818" s="1057"/>
      <c r="D818" s="1058"/>
      <c r="E818" s="1058"/>
      <c r="F818" s="1058"/>
      <c r="G818" s="1058"/>
      <c r="H818" s="1058"/>
      <c r="I818" s="1058"/>
      <c r="J818" s="1058"/>
      <c r="K818" s="1058"/>
      <c r="L818" s="1058"/>
      <c r="M818" s="1058"/>
      <c r="N818" s="1058"/>
      <c r="O818" s="1058"/>
      <c r="P818" s="1101"/>
      <c r="Q818" s="1058"/>
      <c r="R818" s="1058"/>
      <c r="S818" s="1058"/>
      <c r="T818" s="1058"/>
      <c r="U818" s="1058"/>
      <c r="V818" s="1058"/>
      <c r="W818" s="1058"/>
      <c r="X818" s="1058"/>
      <c r="Y818" s="1058"/>
      <c r="Z818" s="1058"/>
      <c r="AA818" s="1058"/>
    </row>
    <row r="819" spans="1:27" ht="12.75" customHeight="1">
      <c r="A819" s="1057"/>
      <c r="B819" s="1057"/>
      <c r="C819" s="1057"/>
      <c r="D819" s="1058"/>
      <c r="E819" s="1058"/>
      <c r="F819" s="1058"/>
      <c r="G819" s="1058"/>
      <c r="H819" s="1058"/>
      <c r="I819" s="1058"/>
      <c r="J819" s="1058"/>
      <c r="K819" s="1058"/>
      <c r="L819" s="1058"/>
      <c r="M819" s="1058"/>
      <c r="N819" s="1058"/>
      <c r="O819" s="1058"/>
      <c r="P819" s="1101"/>
      <c r="Q819" s="1058"/>
      <c r="R819" s="1058"/>
      <c r="S819" s="1058"/>
      <c r="T819" s="1058"/>
      <c r="U819" s="1058"/>
      <c r="V819" s="1058"/>
      <c r="W819" s="1058"/>
      <c r="X819" s="1058"/>
      <c r="Y819" s="1058"/>
      <c r="Z819" s="1058"/>
      <c r="AA819" s="1058"/>
    </row>
    <row r="820" spans="1:27" ht="12.75" customHeight="1">
      <c r="A820" s="1057"/>
      <c r="B820" s="1057"/>
      <c r="C820" s="1057"/>
      <c r="D820" s="1058"/>
      <c r="E820" s="1058"/>
      <c r="F820" s="1058"/>
      <c r="G820" s="1058"/>
      <c r="H820" s="1058"/>
      <c r="I820" s="1058"/>
      <c r="J820" s="1058"/>
      <c r="K820" s="1058"/>
      <c r="L820" s="1058"/>
      <c r="M820" s="1058"/>
      <c r="N820" s="1058"/>
      <c r="O820" s="1058"/>
      <c r="P820" s="1101"/>
      <c r="Q820" s="1058"/>
      <c r="R820" s="1058"/>
      <c r="S820" s="1058"/>
      <c r="T820" s="1058"/>
      <c r="U820" s="1058"/>
      <c r="V820" s="1058"/>
      <c r="W820" s="1058"/>
      <c r="X820" s="1058"/>
      <c r="Y820" s="1058"/>
      <c r="Z820" s="1058"/>
      <c r="AA820" s="1058"/>
    </row>
    <row r="821" spans="1:27" ht="12.75" customHeight="1">
      <c r="A821" s="1057"/>
      <c r="B821" s="1057"/>
      <c r="C821" s="1057"/>
      <c r="D821" s="1058"/>
      <c r="E821" s="1058"/>
      <c r="F821" s="1058"/>
      <c r="G821" s="1058"/>
      <c r="H821" s="1058"/>
      <c r="I821" s="1058"/>
      <c r="J821" s="1058"/>
      <c r="K821" s="1058"/>
      <c r="L821" s="1058"/>
      <c r="M821" s="1058"/>
      <c r="N821" s="1058"/>
      <c r="O821" s="1058"/>
      <c r="P821" s="1101"/>
      <c r="Q821" s="1058"/>
      <c r="R821" s="1058"/>
      <c r="S821" s="1058"/>
      <c r="T821" s="1058"/>
      <c r="U821" s="1058"/>
      <c r="V821" s="1058"/>
      <c r="W821" s="1058"/>
      <c r="X821" s="1058"/>
      <c r="Y821" s="1058"/>
      <c r="Z821" s="1058"/>
      <c r="AA821" s="1058"/>
    </row>
    <row r="822" spans="1:27" ht="12.75" customHeight="1">
      <c r="A822" s="1057"/>
      <c r="B822" s="1057"/>
      <c r="C822" s="1057"/>
      <c r="D822" s="1058"/>
      <c r="E822" s="1058"/>
      <c r="F822" s="1058"/>
      <c r="G822" s="1058"/>
      <c r="H822" s="1058"/>
      <c r="I822" s="1058"/>
      <c r="J822" s="1058"/>
      <c r="K822" s="1058"/>
      <c r="L822" s="1058"/>
      <c r="M822" s="1058"/>
      <c r="N822" s="1058"/>
      <c r="O822" s="1058"/>
      <c r="P822" s="1101"/>
      <c r="Q822" s="1058"/>
      <c r="R822" s="1058"/>
      <c r="S822" s="1058"/>
      <c r="T822" s="1058"/>
      <c r="U822" s="1058"/>
      <c r="V822" s="1058"/>
      <c r="W822" s="1058"/>
      <c r="X822" s="1058"/>
      <c r="Y822" s="1058"/>
      <c r="Z822" s="1058"/>
      <c r="AA822" s="1058"/>
    </row>
    <row r="823" spans="1:27" ht="12.75" customHeight="1">
      <c r="A823" s="1057"/>
      <c r="B823" s="1057"/>
      <c r="C823" s="1057"/>
      <c r="D823" s="1058"/>
      <c r="E823" s="1058"/>
      <c r="F823" s="1058"/>
      <c r="G823" s="1058"/>
      <c r="H823" s="1058"/>
      <c r="I823" s="1058"/>
      <c r="J823" s="1058"/>
      <c r="K823" s="1058"/>
      <c r="L823" s="1058"/>
      <c r="M823" s="1058"/>
      <c r="N823" s="1058"/>
      <c r="O823" s="1058"/>
      <c r="P823" s="1101"/>
      <c r="Q823" s="1058"/>
      <c r="R823" s="1058"/>
      <c r="S823" s="1058"/>
      <c r="T823" s="1058"/>
      <c r="U823" s="1058"/>
      <c r="V823" s="1058"/>
      <c r="W823" s="1058"/>
      <c r="X823" s="1058"/>
      <c r="Y823" s="1058"/>
      <c r="Z823" s="1058"/>
      <c r="AA823" s="1058"/>
    </row>
    <row r="824" spans="1:27" ht="12.75" customHeight="1">
      <c r="A824" s="1057"/>
      <c r="B824" s="1057"/>
      <c r="C824" s="1057"/>
      <c r="D824" s="1058"/>
      <c r="E824" s="1058"/>
      <c r="F824" s="1058"/>
      <c r="G824" s="1058"/>
      <c r="H824" s="1058"/>
      <c r="I824" s="1058"/>
      <c r="J824" s="1058"/>
      <c r="K824" s="1058"/>
      <c r="L824" s="1058"/>
      <c r="M824" s="1058"/>
      <c r="N824" s="1058"/>
      <c r="O824" s="1058"/>
      <c r="P824" s="1101"/>
      <c r="Q824" s="1058"/>
      <c r="R824" s="1058"/>
      <c r="S824" s="1058"/>
      <c r="T824" s="1058"/>
      <c r="U824" s="1058"/>
      <c r="V824" s="1058"/>
      <c r="W824" s="1058"/>
      <c r="X824" s="1058"/>
      <c r="Y824" s="1058"/>
      <c r="Z824" s="1058"/>
      <c r="AA824" s="1058"/>
    </row>
    <row r="825" spans="1:27" ht="12.75" customHeight="1">
      <c r="A825" s="1057"/>
      <c r="B825" s="1057"/>
      <c r="C825" s="1057"/>
      <c r="D825" s="1058"/>
      <c r="E825" s="1058"/>
      <c r="F825" s="1058"/>
      <c r="G825" s="1058"/>
      <c r="H825" s="1058"/>
      <c r="I825" s="1058"/>
      <c r="J825" s="1058"/>
      <c r="K825" s="1058"/>
      <c r="L825" s="1058"/>
      <c r="M825" s="1058"/>
      <c r="N825" s="1058"/>
      <c r="O825" s="1058"/>
      <c r="P825" s="1101"/>
      <c r="Q825" s="1058"/>
      <c r="R825" s="1058"/>
      <c r="S825" s="1058"/>
      <c r="T825" s="1058"/>
      <c r="U825" s="1058"/>
      <c r="V825" s="1058"/>
      <c r="W825" s="1058"/>
      <c r="X825" s="1058"/>
      <c r="Y825" s="1058"/>
      <c r="Z825" s="1058"/>
      <c r="AA825" s="1058"/>
    </row>
    <row r="826" spans="1:27" ht="12.75" customHeight="1">
      <c r="A826" s="1057"/>
      <c r="B826" s="1057"/>
      <c r="C826" s="1057"/>
      <c r="D826" s="1058"/>
      <c r="E826" s="1058"/>
      <c r="F826" s="1058"/>
      <c r="G826" s="1058"/>
      <c r="H826" s="1058"/>
      <c r="I826" s="1058"/>
      <c r="J826" s="1058"/>
      <c r="K826" s="1058"/>
      <c r="L826" s="1058"/>
      <c r="M826" s="1058"/>
      <c r="N826" s="1058"/>
      <c r="O826" s="1058"/>
      <c r="P826" s="1101"/>
      <c r="Q826" s="1058"/>
      <c r="R826" s="1058"/>
      <c r="S826" s="1058"/>
      <c r="T826" s="1058"/>
      <c r="U826" s="1058"/>
      <c r="V826" s="1058"/>
      <c r="W826" s="1058"/>
      <c r="X826" s="1058"/>
      <c r="Y826" s="1058"/>
      <c r="Z826" s="1058"/>
      <c r="AA826" s="1058"/>
    </row>
    <row r="827" spans="1:27" ht="12.75" customHeight="1">
      <c r="A827" s="1057"/>
      <c r="B827" s="1057"/>
      <c r="C827" s="1057"/>
      <c r="D827" s="1058"/>
      <c r="E827" s="1058"/>
      <c r="F827" s="1058"/>
      <c r="G827" s="1058"/>
      <c r="H827" s="1058"/>
      <c r="I827" s="1058"/>
      <c r="J827" s="1058"/>
      <c r="K827" s="1058"/>
      <c r="L827" s="1058"/>
      <c r="M827" s="1058"/>
      <c r="N827" s="1058"/>
      <c r="O827" s="1058"/>
      <c r="P827" s="1101"/>
      <c r="Q827" s="1058"/>
      <c r="R827" s="1058"/>
      <c r="S827" s="1058"/>
      <c r="T827" s="1058"/>
      <c r="U827" s="1058"/>
      <c r="V827" s="1058"/>
      <c r="W827" s="1058"/>
      <c r="X827" s="1058"/>
      <c r="Y827" s="1058"/>
      <c r="Z827" s="1058"/>
      <c r="AA827" s="1058"/>
    </row>
    <row r="828" spans="1:27" ht="12.75" customHeight="1">
      <c r="A828" s="1057"/>
      <c r="B828" s="1057"/>
      <c r="C828" s="1057"/>
      <c r="D828" s="1058"/>
      <c r="E828" s="1058"/>
      <c r="F828" s="1058"/>
      <c r="G828" s="1058"/>
      <c r="H828" s="1058"/>
      <c r="I828" s="1058"/>
      <c r="J828" s="1058"/>
      <c r="K828" s="1058"/>
      <c r="L828" s="1058"/>
      <c r="M828" s="1058"/>
      <c r="N828" s="1058"/>
      <c r="O828" s="1058"/>
      <c r="P828" s="1101"/>
      <c r="Q828" s="1058"/>
      <c r="R828" s="1058"/>
      <c r="S828" s="1058"/>
      <c r="T828" s="1058"/>
      <c r="U828" s="1058"/>
      <c r="V828" s="1058"/>
      <c r="W828" s="1058"/>
      <c r="X828" s="1058"/>
      <c r="Y828" s="1058"/>
      <c r="Z828" s="1058"/>
      <c r="AA828" s="1058"/>
    </row>
    <row r="829" spans="1:27" ht="12.75" customHeight="1">
      <c r="A829" s="1057"/>
      <c r="B829" s="1057"/>
      <c r="C829" s="1057"/>
      <c r="D829" s="1058"/>
      <c r="E829" s="1058"/>
      <c r="F829" s="1058"/>
      <c r="G829" s="1058"/>
      <c r="H829" s="1058"/>
      <c r="I829" s="1058"/>
      <c r="J829" s="1058"/>
      <c r="K829" s="1058"/>
      <c r="L829" s="1058"/>
      <c r="M829" s="1058"/>
      <c r="N829" s="1058"/>
      <c r="O829" s="1058"/>
      <c r="P829" s="1101"/>
      <c r="Q829" s="1058"/>
      <c r="R829" s="1058"/>
      <c r="S829" s="1058"/>
      <c r="T829" s="1058"/>
      <c r="U829" s="1058"/>
      <c r="V829" s="1058"/>
      <c r="W829" s="1058"/>
      <c r="X829" s="1058"/>
      <c r="Y829" s="1058"/>
      <c r="Z829" s="1058"/>
      <c r="AA829" s="1058"/>
    </row>
    <row r="830" spans="1:27" ht="12.75" customHeight="1">
      <c r="A830" s="1057"/>
      <c r="B830" s="1057"/>
      <c r="C830" s="1057"/>
      <c r="D830" s="1058"/>
      <c r="E830" s="1058"/>
      <c r="F830" s="1058"/>
      <c r="G830" s="1058"/>
      <c r="H830" s="1058"/>
      <c r="I830" s="1058"/>
      <c r="J830" s="1058"/>
      <c r="K830" s="1058"/>
      <c r="L830" s="1058"/>
      <c r="M830" s="1058"/>
      <c r="N830" s="1058"/>
      <c r="O830" s="1058"/>
      <c r="P830" s="1101"/>
      <c r="Q830" s="1058"/>
      <c r="R830" s="1058"/>
      <c r="S830" s="1058"/>
      <c r="T830" s="1058"/>
      <c r="U830" s="1058"/>
      <c r="V830" s="1058"/>
      <c r="W830" s="1058"/>
      <c r="X830" s="1058"/>
      <c r="Y830" s="1058"/>
      <c r="Z830" s="1058"/>
      <c r="AA830" s="1058"/>
    </row>
    <row r="831" spans="1:27" ht="12.75" customHeight="1">
      <c r="A831" s="1057"/>
      <c r="B831" s="1057"/>
      <c r="C831" s="1057"/>
      <c r="D831" s="1058"/>
      <c r="E831" s="1058"/>
      <c r="F831" s="1058"/>
      <c r="G831" s="1058"/>
      <c r="H831" s="1058"/>
      <c r="I831" s="1058"/>
      <c r="J831" s="1058"/>
      <c r="K831" s="1058"/>
      <c r="L831" s="1058"/>
      <c r="M831" s="1058"/>
      <c r="N831" s="1058"/>
      <c r="O831" s="1058"/>
      <c r="P831" s="1101"/>
      <c r="Q831" s="1058"/>
      <c r="R831" s="1058"/>
      <c r="S831" s="1058"/>
      <c r="T831" s="1058"/>
      <c r="U831" s="1058"/>
      <c r="V831" s="1058"/>
      <c r="W831" s="1058"/>
      <c r="X831" s="1058"/>
      <c r="Y831" s="1058"/>
      <c r="Z831" s="1058"/>
      <c r="AA831" s="1058"/>
    </row>
    <row r="832" spans="1:27" ht="12.75" customHeight="1">
      <c r="A832" s="1057"/>
      <c r="B832" s="1057"/>
      <c r="C832" s="1057"/>
      <c r="D832" s="1058"/>
      <c r="E832" s="1058"/>
      <c r="F832" s="1058"/>
      <c r="G832" s="1058"/>
      <c r="H832" s="1058"/>
      <c r="I832" s="1058"/>
      <c r="J832" s="1058"/>
      <c r="K832" s="1058"/>
      <c r="L832" s="1058"/>
      <c r="M832" s="1058"/>
      <c r="N832" s="1058"/>
      <c r="O832" s="1058"/>
      <c r="P832" s="1101"/>
      <c r="Q832" s="1058"/>
      <c r="R832" s="1058"/>
      <c r="S832" s="1058"/>
      <c r="T832" s="1058"/>
      <c r="U832" s="1058"/>
      <c r="V832" s="1058"/>
      <c r="W832" s="1058"/>
      <c r="X832" s="1058"/>
      <c r="Y832" s="1058"/>
      <c r="Z832" s="1058"/>
      <c r="AA832" s="1058"/>
    </row>
    <row r="833" spans="1:27" ht="12.75" customHeight="1">
      <c r="A833" s="1057"/>
      <c r="B833" s="1057"/>
      <c r="C833" s="1057"/>
      <c r="D833" s="1058"/>
      <c r="E833" s="1058"/>
      <c r="F833" s="1058"/>
      <c r="G833" s="1058"/>
      <c r="H833" s="1058"/>
      <c r="I833" s="1058"/>
      <c r="J833" s="1058"/>
      <c r="K833" s="1058"/>
      <c r="L833" s="1058"/>
      <c r="M833" s="1058"/>
      <c r="N833" s="1058"/>
      <c r="O833" s="1058"/>
      <c r="P833" s="1101"/>
      <c r="Q833" s="1058"/>
      <c r="R833" s="1058"/>
      <c r="S833" s="1058"/>
      <c r="T833" s="1058"/>
      <c r="U833" s="1058"/>
      <c r="V833" s="1058"/>
      <c r="W833" s="1058"/>
      <c r="X833" s="1058"/>
      <c r="Y833" s="1058"/>
      <c r="Z833" s="1058"/>
      <c r="AA833" s="1058"/>
    </row>
    <row r="834" spans="1:27" ht="12.75" customHeight="1">
      <c r="A834" s="1057"/>
      <c r="B834" s="1057"/>
      <c r="C834" s="1057"/>
      <c r="D834" s="1058"/>
      <c r="E834" s="1058"/>
      <c r="F834" s="1058"/>
      <c r="G834" s="1058"/>
      <c r="H834" s="1058"/>
      <c r="I834" s="1058"/>
      <c r="J834" s="1058"/>
      <c r="K834" s="1058"/>
      <c r="L834" s="1058"/>
      <c r="M834" s="1058"/>
      <c r="N834" s="1058"/>
      <c r="O834" s="1058"/>
      <c r="P834" s="1101"/>
      <c r="Q834" s="1058"/>
      <c r="R834" s="1058"/>
      <c r="S834" s="1058"/>
      <c r="T834" s="1058"/>
      <c r="U834" s="1058"/>
      <c r="V834" s="1058"/>
      <c r="W834" s="1058"/>
      <c r="X834" s="1058"/>
      <c r="Y834" s="1058"/>
      <c r="Z834" s="1058"/>
      <c r="AA834" s="1058"/>
    </row>
    <row r="835" spans="1:27" ht="12.75" customHeight="1">
      <c r="A835" s="1057"/>
      <c r="B835" s="1057"/>
      <c r="C835" s="1057"/>
      <c r="D835" s="1058"/>
      <c r="E835" s="1058"/>
      <c r="F835" s="1058"/>
      <c r="G835" s="1058"/>
      <c r="H835" s="1058"/>
      <c r="I835" s="1058"/>
      <c r="J835" s="1058"/>
      <c r="K835" s="1058"/>
      <c r="L835" s="1058"/>
      <c r="M835" s="1058"/>
      <c r="N835" s="1058"/>
      <c r="O835" s="1058"/>
      <c r="P835" s="1101"/>
      <c r="Q835" s="1058"/>
      <c r="R835" s="1058"/>
      <c r="S835" s="1058"/>
      <c r="T835" s="1058"/>
      <c r="U835" s="1058"/>
      <c r="V835" s="1058"/>
      <c r="W835" s="1058"/>
      <c r="X835" s="1058"/>
      <c r="Y835" s="1058"/>
      <c r="Z835" s="1058"/>
      <c r="AA835" s="1058"/>
    </row>
    <row r="836" spans="1:27" ht="12.75" customHeight="1">
      <c r="A836" s="1057"/>
      <c r="B836" s="1057"/>
      <c r="C836" s="1057"/>
      <c r="D836" s="1058"/>
      <c r="E836" s="1058"/>
      <c r="F836" s="1058"/>
      <c r="G836" s="1058"/>
      <c r="H836" s="1058"/>
      <c r="I836" s="1058"/>
      <c r="J836" s="1058"/>
      <c r="K836" s="1058"/>
      <c r="L836" s="1058"/>
      <c r="M836" s="1058"/>
      <c r="N836" s="1058"/>
      <c r="O836" s="1058"/>
      <c r="P836" s="1101"/>
      <c r="Q836" s="1058"/>
      <c r="R836" s="1058"/>
      <c r="S836" s="1058"/>
      <c r="T836" s="1058"/>
      <c r="U836" s="1058"/>
      <c r="V836" s="1058"/>
      <c r="W836" s="1058"/>
      <c r="X836" s="1058"/>
      <c r="Y836" s="1058"/>
      <c r="Z836" s="1058"/>
      <c r="AA836" s="1058"/>
    </row>
    <row r="837" spans="1:27" ht="12.75" customHeight="1">
      <c r="A837" s="1057"/>
      <c r="B837" s="1057"/>
      <c r="C837" s="1057"/>
      <c r="D837" s="1058"/>
      <c r="E837" s="1058"/>
      <c r="F837" s="1058"/>
      <c r="G837" s="1058"/>
      <c r="H837" s="1058"/>
      <c r="I837" s="1058"/>
      <c r="J837" s="1058"/>
      <c r="K837" s="1058"/>
      <c r="L837" s="1058"/>
      <c r="M837" s="1058"/>
      <c r="N837" s="1058"/>
      <c r="O837" s="1058"/>
      <c r="P837" s="1101"/>
      <c r="Q837" s="1058"/>
      <c r="R837" s="1058"/>
      <c r="S837" s="1058"/>
      <c r="T837" s="1058"/>
      <c r="U837" s="1058"/>
      <c r="V837" s="1058"/>
      <c r="W837" s="1058"/>
      <c r="X837" s="1058"/>
      <c r="Y837" s="1058"/>
      <c r="Z837" s="1058"/>
      <c r="AA837" s="1058"/>
    </row>
    <row r="838" spans="1:27" ht="12.75" customHeight="1">
      <c r="A838" s="1057"/>
      <c r="B838" s="1057"/>
      <c r="C838" s="1057"/>
      <c r="D838" s="1058"/>
      <c r="E838" s="1058"/>
      <c r="F838" s="1058"/>
      <c r="G838" s="1058"/>
      <c r="H838" s="1058"/>
      <c r="I838" s="1058"/>
      <c r="J838" s="1058"/>
      <c r="K838" s="1058"/>
      <c r="L838" s="1058"/>
      <c r="M838" s="1058"/>
      <c r="N838" s="1058"/>
      <c r="O838" s="1058"/>
      <c r="P838" s="1101"/>
      <c r="Q838" s="1058"/>
      <c r="R838" s="1058"/>
      <c r="S838" s="1058"/>
      <c r="T838" s="1058"/>
      <c r="U838" s="1058"/>
      <c r="V838" s="1058"/>
      <c r="W838" s="1058"/>
      <c r="X838" s="1058"/>
      <c r="Y838" s="1058"/>
      <c r="Z838" s="1058"/>
      <c r="AA838" s="1058"/>
    </row>
    <row r="839" spans="1:27" ht="12.75" customHeight="1">
      <c r="A839" s="1057"/>
      <c r="B839" s="1057"/>
      <c r="C839" s="1057"/>
      <c r="D839" s="1058"/>
      <c r="E839" s="1058"/>
      <c r="F839" s="1058"/>
      <c r="G839" s="1058"/>
      <c r="H839" s="1058"/>
      <c r="I839" s="1058"/>
      <c r="J839" s="1058"/>
      <c r="K839" s="1058"/>
      <c r="L839" s="1058"/>
      <c r="M839" s="1058"/>
      <c r="N839" s="1058"/>
      <c r="O839" s="1058"/>
      <c r="P839" s="1101"/>
      <c r="Q839" s="1058"/>
      <c r="R839" s="1058"/>
      <c r="S839" s="1058"/>
      <c r="T839" s="1058"/>
      <c r="U839" s="1058"/>
      <c r="V839" s="1058"/>
      <c r="W839" s="1058"/>
      <c r="X839" s="1058"/>
      <c r="Y839" s="1058"/>
      <c r="Z839" s="1058"/>
      <c r="AA839" s="1058"/>
    </row>
    <row r="840" spans="1:27" ht="12.75" customHeight="1">
      <c r="A840" s="1057"/>
      <c r="B840" s="1057"/>
      <c r="C840" s="1057"/>
      <c r="D840" s="1058"/>
      <c r="E840" s="1058"/>
      <c r="F840" s="1058"/>
      <c r="G840" s="1058"/>
      <c r="H840" s="1058"/>
      <c r="I840" s="1058"/>
      <c r="J840" s="1058"/>
      <c r="K840" s="1058"/>
      <c r="L840" s="1058"/>
      <c r="M840" s="1058"/>
      <c r="N840" s="1058"/>
      <c r="O840" s="1058"/>
      <c r="P840" s="1101"/>
      <c r="Q840" s="1058"/>
      <c r="R840" s="1058"/>
      <c r="S840" s="1058"/>
      <c r="T840" s="1058"/>
      <c r="U840" s="1058"/>
      <c r="V840" s="1058"/>
      <c r="W840" s="1058"/>
      <c r="X840" s="1058"/>
      <c r="Y840" s="1058"/>
      <c r="Z840" s="1058"/>
      <c r="AA840" s="1058"/>
    </row>
    <row r="841" spans="1:27" ht="12.75" customHeight="1">
      <c r="A841" s="1057"/>
      <c r="B841" s="1057"/>
      <c r="C841" s="1057"/>
      <c r="D841" s="1058"/>
      <c r="E841" s="1058"/>
      <c r="F841" s="1058"/>
      <c r="G841" s="1058"/>
      <c r="H841" s="1058"/>
      <c r="I841" s="1058"/>
      <c r="J841" s="1058"/>
      <c r="K841" s="1058"/>
      <c r="L841" s="1058"/>
      <c r="M841" s="1058"/>
      <c r="N841" s="1058"/>
      <c r="O841" s="1058"/>
      <c r="P841" s="1101"/>
      <c r="Q841" s="1058"/>
      <c r="R841" s="1058"/>
      <c r="S841" s="1058"/>
      <c r="T841" s="1058"/>
      <c r="U841" s="1058"/>
      <c r="V841" s="1058"/>
      <c r="W841" s="1058"/>
      <c r="X841" s="1058"/>
      <c r="Y841" s="1058"/>
      <c r="Z841" s="1058"/>
      <c r="AA841" s="1058"/>
    </row>
    <row r="842" spans="1:27" ht="12.75" customHeight="1">
      <c r="A842" s="1057"/>
      <c r="B842" s="1057"/>
      <c r="C842" s="1057"/>
      <c r="D842" s="1058"/>
      <c r="E842" s="1058"/>
      <c r="F842" s="1058"/>
      <c r="G842" s="1058"/>
      <c r="H842" s="1058"/>
      <c r="I842" s="1058"/>
      <c r="J842" s="1058"/>
      <c r="K842" s="1058"/>
      <c r="L842" s="1058"/>
      <c r="M842" s="1058"/>
      <c r="N842" s="1058"/>
      <c r="O842" s="1058"/>
      <c r="P842" s="1101"/>
      <c r="Q842" s="1058"/>
      <c r="R842" s="1058"/>
      <c r="S842" s="1058"/>
      <c r="T842" s="1058"/>
      <c r="U842" s="1058"/>
      <c r="V842" s="1058"/>
      <c r="W842" s="1058"/>
      <c r="X842" s="1058"/>
      <c r="Y842" s="1058"/>
      <c r="Z842" s="1058"/>
      <c r="AA842" s="1058"/>
    </row>
    <row r="843" spans="1:27" ht="12.75" customHeight="1">
      <c r="A843" s="1057"/>
      <c r="B843" s="1057"/>
      <c r="C843" s="1057"/>
      <c r="D843" s="1058"/>
      <c r="E843" s="1058"/>
      <c r="F843" s="1058"/>
      <c r="G843" s="1058"/>
      <c r="H843" s="1058"/>
      <c r="I843" s="1058"/>
      <c r="J843" s="1058"/>
      <c r="K843" s="1058"/>
      <c r="L843" s="1058"/>
      <c r="M843" s="1058"/>
      <c r="N843" s="1058"/>
      <c r="O843" s="1058"/>
      <c r="P843" s="1101"/>
      <c r="Q843" s="1058"/>
      <c r="R843" s="1058"/>
      <c r="S843" s="1058"/>
      <c r="T843" s="1058"/>
      <c r="U843" s="1058"/>
      <c r="V843" s="1058"/>
      <c r="W843" s="1058"/>
      <c r="X843" s="1058"/>
      <c r="Y843" s="1058"/>
      <c r="Z843" s="1058"/>
      <c r="AA843" s="1058"/>
    </row>
    <row r="844" spans="1:27" ht="12.75" customHeight="1">
      <c r="A844" s="1057"/>
      <c r="B844" s="1057"/>
      <c r="C844" s="1057"/>
      <c r="D844" s="1058"/>
      <c r="E844" s="1058"/>
      <c r="F844" s="1058"/>
      <c r="G844" s="1058"/>
      <c r="H844" s="1058"/>
      <c r="I844" s="1058"/>
      <c r="J844" s="1058"/>
      <c r="K844" s="1058"/>
      <c r="L844" s="1058"/>
      <c r="M844" s="1058"/>
      <c r="N844" s="1058"/>
      <c r="O844" s="1058"/>
      <c r="P844" s="1101"/>
      <c r="Q844" s="1058"/>
      <c r="R844" s="1058"/>
      <c r="S844" s="1058"/>
      <c r="T844" s="1058"/>
      <c r="U844" s="1058"/>
      <c r="V844" s="1058"/>
      <c r="W844" s="1058"/>
      <c r="X844" s="1058"/>
      <c r="Y844" s="1058"/>
      <c r="Z844" s="1058"/>
      <c r="AA844" s="1058"/>
    </row>
    <row r="845" spans="1:27" ht="12.75" customHeight="1">
      <c r="A845" s="1057"/>
      <c r="B845" s="1057"/>
      <c r="C845" s="1057"/>
      <c r="D845" s="1058"/>
      <c r="E845" s="1058"/>
      <c r="F845" s="1058"/>
      <c r="G845" s="1058"/>
      <c r="H845" s="1058"/>
      <c r="I845" s="1058"/>
      <c r="J845" s="1058"/>
      <c r="K845" s="1058"/>
      <c r="L845" s="1058"/>
      <c r="M845" s="1058"/>
      <c r="N845" s="1058"/>
      <c r="O845" s="1058"/>
      <c r="P845" s="1101"/>
      <c r="Q845" s="1058"/>
      <c r="R845" s="1058"/>
      <c r="S845" s="1058"/>
      <c r="T845" s="1058"/>
      <c r="U845" s="1058"/>
      <c r="V845" s="1058"/>
      <c r="W845" s="1058"/>
      <c r="X845" s="1058"/>
      <c r="Y845" s="1058"/>
      <c r="Z845" s="1058"/>
      <c r="AA845" s="1058"/>
    </row>
    <row r="846" spans="1:27" ht="12.75" customHeight="1">
      <c r="A846" s="1057"/>
      <c r="B846" s="1057"/>
      <c r="C846" s="1057"/>
      <c r="D846" s="1058"/>
      <c r="E846" s="1058"/>
      <c r="F846" s="1058"/>
      <c r="G846" s="1058"/>
      <c r="H846" s="1058"/>
      <c r="I846" s="1058"/>
      <c r="J846" s="1058"/>
      <c r="K846" s="1058"/>
      <c r="L846" s="1058"/>
      <c r="M846" s="1058"/>
      <c r="N846" s="1058"/>
      <c r="O846" s="1058"/>
      <c r="P846" s="1101"/>
      <c r="Q846" s="1058"/>
      <c r="R846" s="1058"/>
      <c r="S846" s="1058"/>
      <c r="T846" s="1058"/>
      <c r="U846" s="1058"/>
      <c r="V846" s="1058"/>
      <c r="W846" s="1058"/>
      <c r="X846" s="1058"/>
      <c r="Y846" s="1058"/>
      <c r="Z846" s="1058"/>
      <c r="AA846" s="1058"/>
    </row>
    <row r="847" spans="1:27" ht="12.75" customHeight="1">
      <c r="A847" s="1057"/>
      <c r="B847" s="1057"/>
      <c r="C847" s="1057"/>
      <c r="D847" s="1058"/>
      <c r="E847" s="1058"/>
      <c r="F847" s="1058"/>
      <c r="G847" s="1058"/>
      <c r="H847" s="1058"/>
      <c r="I847" s="1058"/>
      <c r="J847" s="1058"/>
      <c r="K847" s="1058"/>
      <c r="L847" s="1058"/>
      <c r="M847" s="1058"/>
      <c r="N847" s="1058"/>
      <c r="O847" s="1058"/>
      <c r="P847" s="1101"/>
      <c r="Q847" s="1058"/>
      <c r="R847" s="1058"/>
      <c r="S847" s="1058"/>
      <c r="T847" s="1058"/>
      <c r="U847" s="1058"/>
      <c r="V847" s="1058"/>
      <c r="W847" s="1058"/>
      <c r="X847" s="1058"/>
      <c r="Y847" s="1058"/>
      <c r="Z847" s="1058"/>
      <c r="AA847" s="1058"/>
    </row>
    <row r="848" spans="1:27" ht="12.75" customHeight="1">
      <c r="A848" s="1057"/>
      <c r="B848" s="1057"/>
      <c r="C848" s="1057"/>
      <c r="D848" s="1058"/>
      <c r="E848" s="1058"/>
      <c r="F848" s="1058"/>
      <c r="G848" s="1058"/>
      <c r="H848" s="1058"/>
      <c r="I848" s="1058"/>
      <c r="J848" s="1058"/>
      <c r="K848" s="1058"/>
      <c r="L848" s="1058"/>
      <c r="M848" s="1058"/>
      <c r="N848" s="1058"/>
      <c r="O848" s="1058"/>
      <c r="P848" s="1101"/>
      <c r="Q848" s="1058"/>
      <c r="R848" s="1058"/>
      <c r="S848" s="1058"/>
      <c r="T848" s="1058"/>
      <c r="U848" s="1058"/>
      <c r="V848" s="1058"/>
      <c r="W848" s="1058"/>
      <c r="X848" s="1058"/>
      <c r="Y848" s="1058"/>
      <c r="Z848" s="1058"/>
      <c r="AA848" s="1058"/>
    </row>
    <row r="849" spans="1:27" ht="12.75" customHeight="1">
      <c r="A849" s="1057"/>
      <c r="B849" s="1057"/>
      <c r="C849" s="1057"/>
      <c r="D849" s="1058"/>
      <c r="E849" s="1058"/>
      <c r="F849" s="1058"/>
      <c r="G849" s="1058"/>
      <c r="H849" s="1058"/>
      <c r="I849" s="1058"/>
      <c r="J849" s="1058"/>
      <c r="K849" s="1058"/>
      <c r="L849" s="1058"/>
      <c r="M849" s="1058"/>
      <c r="N849" s="1058"/>
      <c r="O849" s="1058"/>
      <c r="P849" s="1101"/>
      <c r="Q849" s="1058"/>
      <c r="R849" s="1058"/>
      <c r="S849" s="1058"/>
      <c r="T849" s="1058"/>
      <c r="U849" s="1058"/>
      <c r="V849" s="1058"/>
      <c r="W849" s="1058"/>
      <c r="X849" s="1058"/>
      <c r="Y849" s="1058"/>
      <c r="Z849" s="1058"/>
      <c r="AA849" s="1058"/>
    </row>
    <row r="850" spans="1:27" ht="12.75" customHeight="1">
      <c r="A850" s="1057"/>
      <c r="B850" s="1057"/>
      <c r="C850" s="1057"/>
      <c r="D850" s="1058"/>
      <c r="E850" s="1058"/>
      <c r="F850" s="1058"/>
      <c r="G850" s="1058"/>
      <c r="H850" s="1058"/>
      <c r="I850" s="1058"/>
      <c r="J850" s="1058"/>
      <c r="K850" s="1058"/>
      <c r="L850" s="1058"/>
      <c r="M850" s="1058"/>
      <c r="N850" s="1058"/>
      <c r="O850" s="1058"/>
      <c r="P850" s="1101"/>
      <c r="Q850" s="1058"/>
      <c r="R850" s="1058"/>
      <c r="S850" s="1058"/>
      <c r="T850" s="1058"/>
      <c r="U850" s="1058"/>
      <c r="V850" s="1058"/>
      <c r="W850" s="1058"/>
      <c r="X850" s="1058"/>
      <c r="Y850" s="1058"/>
      <c r="Z850" s="1058"/>
      <c r="AA850" s="1058"/>
    </row>
    <row r="851" spans="1:27" ht="12.75" customHeight="1">
      <c r="A851" s="1057"/>
      <c r="B851" s="1057"/>
      <c r="C851" s="1057"/>
      <c r="D851" s="1058"/>
      <c r="E851" s="1058"/>
      <c r="F851" s="1058"/>
      <c r="G851" s="1058"/>
      <c r="H851" s="1058"/>
      <c r="I851" s="1058"/>
      <c r="J851" s="1058"/>
      <c r="K851" s="1058"/>
      <c r="L851" s="1058"/>
      <c r="M851" s="1058"/>
      <c r="N851" s="1058"/>
      <c r="O851" s="1058"/>
      <c r="P851" s="1101"/>
      <c r="Q851" s="1058"/>
      <c r="R851" s="1058"/>
      <c r="S851" s="1058"/>
      <c r="T851" s="1058"/>
      <c r="U851" s="1058"/>
      <c r="V851" s="1058"/>
      <c r="W851" s="1058"/>
      <c r="X851" s="1058"/>
      <c r="Y851" s="1058"/>
      <c r="Z851" s="1058"/>
      <c r="AA851" s="1058"/>
    </row>
    <row r="852" spans="1:27" ht="12.75" customHeight="1">
      <c r="A852" s="1057"/>
      <c r="B852" s="1057"/>
      <c r="C852" s="1057"/>
      <c r="D852" s="1058"/>
      <c r="E852" s="1058"/>
      <c r="F852" s="1058"/>
      <c r="G852" s="1058"/>
      <c r="H852" s="1058"/>
      <c r="I852" s="1058"/>
      <c r="J852" s="1058"/>
      <c r="K852" s="1058"/>
      <c r="L852" s="1058"/>
      <c r="M852" s="1058"/>
      <c r="N852" s="1058"/>
      <c r="O852" s="1058"/>
      <c r="P852" s="1101"/>
      <c r="Q852" s="1058"/>
      <c r="R852" s="1058"/>
      <c r="S852" s="1058"/>
      <c r="T852" s="1058"/>
      <c r="U852" s="1058"/>
      <c r="V852" s="1058"/>
      <c r="W852" s="1058"/>
      <c r="X852" s="1058"/>
      <c r="Y852" s="1058"/>
      <c r="Z852" s="1058"/>
      <c r="AA852" s="1058"/>
    </row>
    <row r="853" spans="1:27" ht="12.75" customHeight="1">
      <c r="A853" s="1057"/>
      <c r="B853" s="1057"/>
      <c r="C853" s="1057"/>
      <c r="D853" s="1058"/>
      <c r="E853" s="1058"/>
      <c r="F853" s="1058"/>
      <c r="G853" s="1058"/>
      <c r="H853" s="1058"/>
      <c r="I853" s="1058"/>
      <c r="J853" s="1058"/>
      <c r="K853" s="1058"/>
      <c r="L853" s="1058"/>
      <c r="M853" s="1058"/>
      <c r="N853" s="1058"/>
      <c r="O853" s="1058"/>
      <c r="P853" s="1101"/>
      <c r="Q853" s="1058"/>
      <c r="R853" s="1058"/>
      <c r="S853" s="1058"/>
      <c r="T853" s="1058"/>
      <c r="U853" s="1058"/>
      <c r="V853" s="1058"/>
      <c r="W853" s="1058"/>
      <c r="X853" s="1058"/>
      <c r="Y853" s="1058"/>
      <c r="Z853" s="1058"/>
      <c r="AA853" s="1058"/>
    </row>
    <row r="854" spans="1:27" ht="12.75" customHeight="1">
      <c r="A854" s="1057"/>
      <c r="B854" s="1057"/>
      <c r="C854" s="1057"/>
      <c r="D854" s="1058"/>
      <c r="E854" s="1058"/>
      <c r="F854" s="1058"/>
      <c r="G854" s="1058"/>
      <c r="H854" s="1058"/>
      <c r="I854" s="1058"/>
      <c r="J854" s="1058"/>
      <c r="K854" s="1058"/>
      <c r="L854" s="1058"/>
      <c r="M854" s="1058"/>
      <c r="N854" s="1058"/>
      <c r="O854" s="1058"/>
      <c r="P854" s="1101"/>
      <c r="Q854" s="1058"/>
      <c r="R854" s="1058"/>
      <c r="S854" s="1058"/>
      <c r="T854" s="1058"/>
      <c r="U854" s="1058"/>
      <c r="V854" s="1058"/>
      <c r="W854" s="1058"/>
      <c r="X854" s="1058"/>
      <c r="Y854" s="1058"/>
      <c r="Z854" s="1058"/>
      <c r="AA854" s="1058"/>
    </row>
    <row r="855" spans="1:27" ht="12.75" customHeight="1">
      <c r="A855" s="1057"/>
      <c r="B855" s="1057"/>
      <c r="C855" s="1057"/>
      <c r="D855" s="1058"/>
      <c r="E855" s="1058"/>
      <c r="F855" s="1058"/>
      <c r="G855" s="1058"/>
      <c r="H855" s="1058"/>
      <c r="I855" s="1058"/>
      <c r="J855" s="1058"/>
      <c r="K855" s="1058"/>
      <c r="L855" s="1058"/>
      <c r="M855" s="1058"/>
      <c r="N855" s="1058"/>
      <c r="O855" s="1058"/>
      <c r="P855" s="1101"/>
      <c r="Q855" s="1058"/>
      <c r="R855" s="1058"/>
      <c r="S855" s="1058"/>
      <c r="T855" s="1058"/>
      <c r="U855" s="1058"/>
      <c r="V855" s="1058"/>
      <c r="W855" s="1058"/>
      <c r="X855" s="1058"/>
      <c r="Y855" s="1058"/>
      <c r="Z855" s="1058"/>
      <c r="AA855" s="1058"/>
    </row>
    <row r="856" spans="1:27" ht="12.75" customHeight="1">
      <c r="A856" s="1057"/>
      <c r="B856" s="1057"/>
      <c r="C856" s="1057"/>
      <c r="D856" s="1058"/>
      <c r="E856" s="1058"/>
      <c r="F856" s="1058"/>
      <c r="G856" s="1058"/>
      <c r="H856" s="1058"/>
      <c r="I856" s="1058"/>
      <c r="J856" s="1058"/>
      <c r="K856" s="1058"/>
      <c r="L856" s="1058"/>
      <c r="M856" s="1058"/>
      <c r="N856" s="1058"/>
      <c r="O856" s="1058"/>
      <c r="P856" s="1101"/>
      <c r="Q856" s="1058"/>
      <c r="R856" s="1058"/>
      <c r="S856" s="1058"/>
      <c r="T856" s="1058"/>
      <c r="U856" s="1058"/>
      <c r="V856" s="1058"/>
      <c r="W856" s="1058"/>
      <c r="X856" s="1058"/>
      <c r="Y856" s="1058"/>
      <c r="Z856" s="1058"/>
      <c r="AA856" s="1058"/>
    </row>
    <row r="857" spans="1:27" ht="12.75" customHeight="1">
      <c r="A857" s="1057"/>
      <c r="B857" s="1057"/>
      <c r="C857" s="1057"/>
      <c r="D857" s="1058"/>
      <c r="E857" s="1058"/>
      <c r="F857" s="1058"/>
      <c r="G857" s="1058"/>
      <c r="H857" s="1058"/>
      <c r="I857" s="1058"/>
      <c r="J857" s="1058"/>
      <c r="K857" s="1058"/>
      <c r="L857" s="1058"/>
      <c r="M857" s="1058"/>
      <c r="N857" s="1058"/>
      <c r="O857" s="1058"/>
      <c r="P857" s="1101"/>
      <c r="Q857" s="1058"/>
      <c r="R857" s="1058"/>
      <c r="S857" s="1058"/>
      <c r="T857" s="1058"/>
      <c r="U857" s="1058"/>
      <c r="V857" s="1058"/>
      <c r="W857" s="1058"/>
      <c r="X857" s="1058"/>
      <c r="Y857" s="1058"/>
      <c r="Z857" s="1058"/>
      <c r="AA857" s="1058"/>
    </row>
    <row r="858" spans="1:27" ht="12.75" customHeight="1">
      <c r="A858" s="1057"/>
      <c r="B858" s="1057"/>
      <c r="C858" s="1057"/>
      <c r="D858" s="1058"/>
      <c r="E858" s="1058"/>
      <c r="F858" s="1058"/>
      <c r="G858" s="1058"/>
      <c r="H858" s="1058"/>
      <c r="I858" s="1058"/>
      <c r="J858" s="1058"/>
      <c r="K858" s="1058"/>
      <c r="L858" s="1058"/>
      <c r="M858" s="1058"/>
      <c r="N858" s="1058"/>
      <c r="O858" s="1058"/>
      <c r="P858" s="1101"/>
      <c r="Q858" s="1058"/>
      <c r="R858" s="1058"/>
      <c r="S858" s="1058"/>
      <c r="T858" s="1058"/>
      <c r="U858" s="1058"/>
      <c r="V858" s="1058"/>
      <c r="W858" s="1058"/>
      <c r="X858" s="1058"/>
      <c r="Y858" s="1058"/>
      <c r="Z858" s="1058"/>
      <c r="AA858" s="1058"/>
    </row>
    <row r="859" spans="1:27" ht="12.75" customHeight="1">
      <c r="A859" s="1057"/>
      <c r="B859" s="1057"/>
      <c r="C859" s="1057"/>
      <c r="D859" s="1058"/>
      <c r="E859" s="1058"/>
      <c r="F859" s="1058"/>
      <c r="G859" s="1058"/>
      <c r="H859" s="1058"/>
      <c r="I859" s="1058"/>
      <c r="J859" s="1058"/>
      <c r="K859" s="1058"/>
      <c r="L859" s="1058"/>
      <c r="M859" s="1058"/>
      <c r="N859" s="1058"/>
      <c r="O859" s="1058"/>
      <c r="P859" s="1101"/>
      <c r="Q859" s="1058"/>
      <c r="R859" s="1058"/>
      <c r="S859" s="1058"/>
      <c r="T859" s="1058"/>
      <c r="U859" s="1058"/>
      <c r="V859" s="1058"/>
      <c r="W859" s="1058"/>
      <c r="X859" s="1058"/>
      <c r="Y859" s="1058"/>
      <c r="Z859" s="1058"/>
      <c r="AA859" s="1058"/>
    </row>
    <row r="860" spans="1:27" ht="12.75" customHeight="1">
      <c r="A860" s="1057"/>
      <c r="B860" s="1057"/>
      <c r="C860" s="1057"/>
      <c r="D860" s="1058"/>
      <c r="E860" s="1058"/>
      <c r="F860" s="1058"/>
      <c r="G860" s="1058"/>
      <c r="H860" s="1058"/>
      <c r="I860" s="1058"/>
      <c r="J860" s="1058"/>
      <c r="K860" s="1058"/>
      <c r="L860" s="1058"/>
      <c r="M860" s="1058"/>
      <c r="N860" s="1058"/>
      <c r="O860" s="1058"/>
      <c r="P860" s="1101"/>
      <c r="Q860" s="1058"/>
      <c r="R860" s="1058"/>
      <c r="S860" s="1058"/>
      <c r="T860" s="1058"/>
      <c r="U860" s="1058"/>
      <c r="V860" s="1058"/>
      <c r="W860" s="1058"/>
      <c r="X860" s="1058"/>
      <c r="Y860" s="1058"/>
      <c r="Z860" s="1058"/>
      <c r="AA860" s="1058"/>
    </row>
    <row r="861" spans="1:27" ht="12.75" customHeight="1">
      <c r="A861" s="1057"/>
      <c r="B861" s="1057"/>
      <c r="C861" s="1057"/>
      <c r="D861" s="1058"/>
      <c r="E861" s="1058"/>
      <c r="F861" s="1058"/>
      <c r="G861" s="1058"/>
      <c r="H861" s="1058"/>
      <c r="I861" s="1058"/>
      <c r="J861" s="1058"/>
      <c r="K861" s="1058"/>
      <c r="L861" s="1058"/>
      <c r="M861" s="1058"/>
      <c r="N861" s="1058"/>
      <c r="O861" s="1058"/>
      <c r="P861" s="1101"/>
      <c r="Q861" s="1058"/>
      <c r="R861" s="1058"/>
      <c r="S861" s="1058"/>
      <c r="T861" s="1058"/>
      <c r="U861" s="1058"/>
      <c r="V861" s="1058"/>
      <c r="W861" s="1058"/>
      <c r="X861" s="1058"/>
      <c r="Y861" s="1058"/>
      <c r="Z861" s="1058"/>
      <c r="AA861" s="1058"/>
    </row>
    <row r="862" spans="1:27" ht="12.75" customHeight="1">
      <c r="A862" s="1057"/>
      <c r="B862" s="1057"/>
      <c r="C862" s="1057"/>
      <c r="D862" s="1058"/>
      <c r="E862" s="1058"/>
      <c r="F862" s="1058"/>
      <c r="G862" s="1058"/>
      <c r="H862" s="1058"/>
      <c r="I862" s="1058"/>
      <c r="J862" s="1058"/>
      <c r="K862" s="1058"/>
      <c r="L862" s="1058"/>
      <c r="M862" s="1058"/>
      <c r="N862" s="1058"/>
      <c r="O862" s="1058"/>
      <c r="P862" s="1101"/>
      <c r="Q862" s="1058"/>
      <c r="R862" s="1058"/>
      <c r="S862" s="1058"/>
      <c r="T862" s="1058"/>
      <c r="U862" s="1058"/>
      <c r="V862" s="1058"/>
      <c r="W862" s="1058"/>
      <c r="X862" s="1058"/>
      <c r="Y862" s="1058"/>
      <c r="Z862" s="1058"/>
      <c r="AA862" s="1058"/>
    </row>
    <row r="863" spans="1:27" ht="12.75" customHeight="1">
      <c r="A863" s="1057"/>
      <c r="B863" s="1057"/>
      <c r="C863" s="1057"/>
      <c r="D863" s="1058"/>
      <c r="E863" s="1058"/>
      <c r="F863" s="1058"/>
      <c r="G863" s="1058"/>
      <c r="H863" s="1058"/>
      <c r="I863" s="1058"/>
      <c r="J863" s="1058"/>
      <c r="K863" s="1058"/>
      <c r="L863" s="1058"/>
      <c r="M863" s="1058"/>
      <c r="N863" s="1058"/>
      <c r="O863" s="1058"/>
      <c r="P863" s="1101"/>
      <c r="Q863" s="1058"/>
      <c r="R863" s="1058"/>
      <c r="S863" s="1058"/>
      <c r="T863" s="1058"/>
      <c r="U863" s="1058"/>
      <c r="V863" s="1058"/>
      <c r="W863" s="1058"/>
      <c r="X863" s="1058"/>
      <c r="Y863" s="1058"/>
      <c r="Z863" s="1058"/>
      <c r="AA863" s="1058"/>
    </row>
    <row r="864" spans="1:27" ht="12.75" customHeight="1">
      <c r="A864" s="1057"/>
      <c r="B864" s="1057"/>
      <c r="C864" s="1057"/>
      <c r="D864" s="1058"/>
      <c r="E864" s="1058"/>
      <c r="F864" s="1058"/>
      <c r="G864" s="1058"/>
      <c r="H864" s="1058"/>
      <c r="I864" s="1058"/>
      <c r="J864" s="1058"/>
      <c r="K864" s="1058"/>
      <c r="L864" s="1058"/>
      <c r="M864" s="1058"/>
      <c r="N864" s="1058"/>
      <c r="O864" s="1058"/>
      <c r="P864" s="1101"/>
      <c r="Q864" s="1058"/>
      <c r="R864" s="1058"/>
      <c r="S864" s="1058"/>
      <c r="T864" s="1058"/>
      <c r="U864" s="1058"/>
      <c r="V864" s="1058"/>
      <c r="W864" s="1058"/>
      <c r="X864" s="1058"/>
      <c r="Y864" s="1058"/>
      <c r="Z864" s="1058"/>
      <c r="AA864" s="1058"/>
    </row>
    <row r="865" spans="1:27" ht="12.75" customHeight="1">
      <c r="A865" s="1057"/>
      <c r="B865" s="1057"/>
      <c r="C865" s="1057"/>
      <c r="D865" s="1058"/>
      <c r="E865" s="1058"/>
      <c r="F865" s="1058"/>
      <c r="G865" s="1058"/>
      <c r="H865" s="1058"/>
      <c r="I865" s="1058"/>
      <c r="J865" s="1058"/>
      <c r="K865" s="1058"/>
      <c r="L865" s="1058"/>
      <c r="M865" s="1058"/>
      <c r="N865" s="1058"/>
      <c r="O865" s="1058"/>
      <c r="P865" s="1101"/>
      <c r="Q865" s="1058"/>
      <c r="R865" s="1058"/>
      <c r="S865" s="1058"/>
      <c r="T865" s="1058"/>
      <c r="U865" s="1058"/>
      <c r="V865" s="1058"/>
      <c r="W865" s="1058"/>
      <c r="X865" s="1058"/>
      <c r="Y865" s="1058"/>
      <c r="Z865" s="1058"/>
      <c r="AA865" s="1058"/>
    </row>
    <row r="866" spans="1:27" ht="12.75" customHeight="1">
      <c r="A866" s="1057"/>
      <c r="B866" s="1057"/>
      <c r="C866" s="1057"/>
      <c r="D866" s="1058"/>
      <c r="E866" s="1058"/>
      <c r="F866" s="1058"/>
      <c r="G866" s="1058"/>
      <c r="H866" s="1058"/>
      <c r="I866" s="1058"/>
      <c r="J866" s="1058"/>
      <c r="K866" s="1058"/>
      <c r="L866" s="1058"/>
      <c r="M866" s="1058"/>
      <c r="N866" s="1058"/>
      <c r="O866" s="1058"/>
      <c r="P866" s="1101"/>
      <c r="Q866" s="1058"/>
      <c r="R866" s="1058"/>
      <c r="S866" s="1058"/>
      <c r="T866" s="1058"/>
      <c r="U866" s="1058"/>
      <c r="V866" s="1058"/>
      <c r="W866" s="1058"/>
      <c r="X866" s="1058"/>
      <c r="Y866" s="1058"/>
      <c r="Z866" s="1058"/>
      <c r="AA866" s="1058"/>
    </row>
    <row r="867" spans="1:27" ht="12.75" customHeight="1">
      <c r="A867" s="1057"/>
      <c r="B867" s="1057"/>
      <c r="C867" s="1057"/>
      <c r="D867" s="1058"/>
      <c r="E867" s="1058"/>
      <c r="F867" s="1058"/>
      <c r="G867" s="1058"/>
      <c r="H867" s="1058"/>
      <c r="I867" s="1058"/>
      <c r="J867" s="1058"/>
      <c r="K867" s="1058"/>
      <c r="L867" s="1058"/>
      <c r="M867" s="1058"/>
      <c r="N867" s="1058"/>
      <c r="O867" s="1058"/>
      <c r="P867" s="1101"/>
      <c r="Q867" s="1058"/>
      <c r="R867" s="1058"/>
      <c r="S867" s="1058"/>
      <c r="T867" s="1058"/>
      <c r="U867" s="1058"/>
      <c r="V867" s="1058"/>
      <c r="W867" s="1058"/>
      <c r="X867" s="1058"/>
      <c r="Y867" s="1058"/>
      <c r="Z867" s="1058"/>
      <c r="AA867" s="1058"/>
    </row>
    <row r="868" spans="1:27" ht="12.75" customHeight="1">
      <c r="A868" s="1057"/>
      <c r="B868" s="1057"/>
      <c r="C868" s="1057"/>
      <c r="D868" s="1058"/>
      <c r="E868" s="1058"/>
      <c r="F868" s="1058"/>
      <c r="G868" s="1058"/>
      <c r="H868" s="1058"/>
      <c r="I868" s="1058"/>
      <c r="J868" s="1058"/>
      <c r="K868" s="1058"/>
      <c r="L868" s="1058"/>
      <c r="M868" s="1058"/>
      <c r="N868" s="1058"/>
      <c r="O868" s="1058"/>
      <c r="P868" s="1101"/>
      <c r="Q868" s="1058"/>
      <c r="R868" s="1058"/>
      <c r="S868" s="1058"/>
      <c r="T868" s="1058"/>
      <c r="U868" s="1058"/>
      <c r="V868" s="1058"/>
      <c r="W868" s="1058"/>
      <c r="X868" s="1058"/>
      <c r="Y868" s="1058"/>
      <c r="Z868" s="1058"/>
      <c r="AA868" s="1058"/>
    </row>
    <row r="869" spans="1:27" ht="12.75" customHeight="1">
      <c r="A869" s="1057"/>
      <c r="B869" s="1057"/>
      <c r="C869" s="1057"/>
      <c r="D869" s="1058"/>
      <c r="E869" s="1058"/>
      <c r="F869" s="1058"/>
      <c r="G869" s="1058"/>
      <c r="H869" s="1058"/>
      <c r="I869" s="1058"/>
      <c r="J869" s="1058"/>
      <c r="K869" s="1058"/>
      <c r="L869" s="1058"/>
      <c r="M869" s="1058"/>
      <c r="N869" s="1058"/>
      <c r="O869" s="1058"/>
      <c r="P869" s="1101"/>
      <c r="Q869" s="1058"/>
      <c r="R869" s="1058"/>
      <c r="S869" s="1058"/>
      <c r="T869" s="1058"/>
      <c r="U869" s="1058"/>
      <c r="V869" s="1058"/>
      <c r="W869" s="1058"/>
      <c r="X869" s="1058"/>
      <c r="Y869" s="1058"/>
      <c r="Z869" s="1058"/>
      <c r="AA869" s="1058"/>
    </row>
    <row r="870" spans="1:27" ht="12.75" customHeight="1">
      <c r="A870" s="1057"/>
      <c r="B870" s="1057"/>
      <c r="C870" s="1057"/>
      <c r="D870" s="1058"/>
      <c r="E870" s="1058"/>
      <c r="F870" s="1058"/>
      <c r="G870" s="1058"/>
      <c r="H870" s="1058"/>
      <c r="I870" s="1058"/>
      <c r="J870" s="1058"/>
      <c r="K870" s="1058"/>
      <c r="L870" s="1058"/>
      <c r="M870" s="1058"/>
      <c r="N870" s="1058"/>
      <c r="O870" s="1058"/>
      <c r="P870" s="1101"/>
      <c r="Q870" s="1058"/>
      <c r="R870" s="1058"/>
      <c r="S870" s="1058"/>
      <c r="T870" s="1058"/>
      <c r="U870" s="1058"/>
      <c r="V870" s="1058"/>
      <c r="W870" s="1058"/>
      <c r="X870" s="1058"/>
      <c r="Y870" s="1058"/>
      <c r="Z870" s="1058"/>
      <c r="AA870" s="1058"/>
    </row>
    <row r="871" spans="1:27" ht="12.75" customHeight="1">
      <c r="A871" s="1057"/>
      <c r="B871" s="1057"/>
      <c r="C871" s="1057"/>
      <c r="D871" s="1058"/>
      <c r="E871" s="1058"/>
      <c r="F871" s="1058"/>
      <c r="G871" s="1058"/>
      <c r="H871" s="1058"/>
      <c r="I871" s="1058"/>
      <c r="J871" s="1058"/>
      <c r="K871" s="1058"/>
      <c r="L871" s="1058"/>
      <c r="M871" s="1058"/>
      <c r="N871" s="1058"/>
      <c r="O871" s="1058"/>
      <c r="P871" s="1101"/>
      <c r="Q871" s="1058"/>
      <c r="R871" s="1058"/>
      <c r="S871" s="1058"/>
      <c r="T871" s="1058"/>
      <c r="U871" s="1058"/>
      <c r="V871" s="1058"/>
      <c r="W871" s="1058"/>
      <c r="X871" s="1058"/>
      <c r="Y871" s="1058"/>
      <c r="Z871" s="1058"/>
      <c r="AA871" s="1058"/>
    </row>
    <row r="872" spans="1:27" ht="12.75" customHeight="1">
      <c r="A872" s="1057"/>
      <c r="B872" s="1057"/>
      <c r="C872" s="1057"/>
      <c r="D872" s="1058"/>
      <c r="E872" s="1058"/>
      <c r="F872" s="1058"/>
      <c r="G872" s="1058"/>
      <c r="H872" s="1058"/>
      <c r="I872" s="1058"/>
      <c r="J872" s="1058"/>
      <c r="K872" s="1058"/>
      <c r="L872" s="1058"/>
      <c r="M872" s="1058"/>
      <c r="N872" s="1058"/>
      <c r="O872" s="1058"/>
      <c r="P872" s="1101"/>
      <c r="Q872" s="1058"/>
      <c r="R872" s="1058"/>
      <c r="S872" s="1058"/>
      <c r="T872" s="1058"/>
      <c r="U872" s="1058"/>
      <c r="V872" s="1058"/>
      <c r="W872" s="1058"/>
      <c r="X872" s="1058"/>
      <c r="Y872" s="1058"/>
      <c r="Z872" s="1058"/>
      <c r="AA872" s="1058"/>
    </row>
    <row r="873" spans="1:27" ht="12.75" customHeight="1">
      <c r="A873" s="1057"/>
      <c r="B873" s="1057"/>
      <c r="C873" s="1057"/>
      <c r="D873" s="1058"/>
      <c r="E873" s="1058"/>
      <c r="F873" s="1058"/>
      <c r="G873" s="1058"/>
      <c r="H873" s="1058"/>
      <c r="I873" s="1058"/>
      <c r="J873" s="1058"/>
      <c r="K873" s="1058"/>
      <c r="L873" s="1058"/>
      <c r="M873" s="1058"/>
      <c r="N873" s="1058"/>
      <c r="O873" s="1058"/>
      <c r="P873" s="1101"/>
      <c r="Q873" s="1058"/>
      <c r="R873" s="1058"/>
      <c r="S873" s="1058"/>
      <c r="T873" s="1058"/>
      <c r="U873" s="1058"/>
      <c r="V873" s="1058"/>
      <c r="W873" s="1058"/>
      <c r="X873" s="1058"/>
      <c r="Y873" s="1058"/>
      <c r="Z873" s="1058"/>
      <c r="AA873" s="1058"/>
    </row>
    <row r="874" spans="1:27" ht="12.75" customHeight="1">
      <c r="A874" s="1057"/>
      <c r="B874" s="1057"/>
      <c r="C874" s="1057"/>
      <c r="D874" s="1058"/>
      <c r="E874" s="1058"/>
      <c r="F874" s="1058"/>
      <c r="G874" s="1058"/>
      <c r="H874" s="1058"/>
      <c r="I874" s="1058"/>
      <c r="J874" s="1058"/>
      <c r="K874" s="1058"/>
      <c r="L874" s="1058"/>
      <c r="M874" s="1058"/>
      <c r="N874" s="1058"/>
      <c r="O874" s="1058"/>
      <c r="P874" s="1101"/>
      <c r="Q874" s="1058"/>
      <c r="R874" s="1058"/>
      <c r="S874" s="1058"/>
      <c r="T874" s="1058"/>
      <c r="U874" s="1058"/>
      <c r="V874" s="1058"/>
      <c r="W874" s="1058"/>
      <c r="X874" s="1058"/>
      <c r="Y874" s="1058"/>
      <c r="Z874" s="1058"/>
      <c r="AA874" s="1058"/>
    </row>
    <row r="875" spans="1:27" ht="12.75" customHeight="1">
      <c r="A875" s="1057"/>
      <c r="B875" s="1057"/>
      <c r="C875" s="1057"/>
      <c r="D875" s="1058"/>
      <c r="E875" s="1058"/>
      <c r="F875" s="1058"/>
      <c r="G875" s="1058"/>
      <c r="H875" s="1058"/>
      <c r="I875" s="1058"/>
      <c r="J875" s="1058"/>
      <c r="K875" s="1058"/>
      <c r="L875" s="1058"/>
      <c r="M875" s="1058"/>
      <c r="N875" s="1058"/>
      <c r="O875" s="1058"/>
      <c r="P875" s="1101"/>
      <c r="Q875" s="1058"/>
      <c r="R875" s="1058"/>
      <c r="S875" s="1058"/>
      <c r="T875" s="1058"/>
      <c r="U875" s="1058"/>
      <c r="V875" s="1058"/>
      <c r="W875" s="1058"/>
      <c r="X875" s="1058"/>
      <c r="Y875" s="1058"/>
      <c r="Z875" s="1058"/>
      <c r="AA875" s="1058"/>
    </row>
    <row r="876" spans="1:27" ht="12.75" customHeight="1">
      <c r="A876" s="1057"/>
      <c r="B876" s="1057"/>
      <c r="C876" s="1057"/>
      <c r="D876" s="1058"/>
      <c r="E876" s="1058"/>
      <c r="F876" s="1058"/>
      <c r="G876" s="1058"/>
      <c r="H876" s="1058"/>
      <c r="I876" s="1058"/>
      <c r="J876" s="1058"/>
      <c r="K876" s="1058"/>
      <c r="L876" s="1058"/>
      <c r="M876" s="1058"/>
      <c r="N876" s="1058"/>
      <c r="O876" s="1058"/>
      <c r="P876" s="1101"/>
      <c r="Q876" s="1058"/>
      <c r="R876" s="1058"/>
      <c r="S876" s="1058"/>
      <c r="T876" s="1058"/>
      <c r="U876" s="1058"/>
      <c r="V876" s="1058"/>
      <c r="W876" s="1058"/>
      <c r="X876" s="1058"/>
      <c r="Y876" s="1058"/>
      <c r="Z876" s="1058"/>
      <c r="AA876" s="1058"/>
    </row>
    <row r="877" spans="1:27" ht="12.75" customHeight="1">
      <c r="A877" s="1057"/>
      <c r="B877" s="1057"/>
      <c r="C877" s="1057"/>
      <c r="D877" s="1058"/>
      <c r="E877" s="1058"/>
      <c r="F877" s="1058"/>
      <c r="G877" s="1058"/>
      <c r="H877" s="1058"/>
      <c r="I877" s="1058"/>
      <c r="J877" s="1058"/>
      <c r="K877" s="1058"/>
      <c r="L877" s="1058"/>
      <c r="M877" s="1058"/>
      <c r="N877" s="1058"/>
      <c r="O877" s="1058"/>
      <c r="P877" s="1101"/>
      <c r="Q877" s="1058"/>
      <c r="R877" s="1058"/>
      <c r="S877" s="1058"/>
      <c r="T877" s="1058"/>
      <c r="U877" s="1058"/>
      <c r="V877" s="1058"/>
      <c r="W877" s="1058"/>
      <c r="X877" s="1058"/>
      <c r="Y877" s="1058"/>
      <c r="Z877" s="1058"/>
      <c r="AA877" s="1058"/>
    </row>
    <row r="878" spans="1:27" ht="12.75" customHeight="1">
      <c r="A878" s="1057"/>
      <c r="B878" s="1057"/>
      <c r="C878" s="1057"/>
      <c r="D878" s="1058"/>
      <c r="E878" s="1058"/>
      <c r="F878" s="1058"/>
      <c r="G878" s="1058"/>
      <c r="H878" s="1058"/>
      <c r="I878" s="1058"/>
      <c r="J878" s="1058"/>
      <c r="K878" s="1058"/>
      <c r="L878" s="1058"/>
      <c r="M878" s="1058"/>
      <c r="N878" s="1058"/>
      <c r="O878" s="1058"/>
      <c r="P878" s="1101"/>
      <c r="Q878" s="1058"/>
      <c r="R878" s="1058"/>
      <c r="S878" s="1058"/>
      <c r="T878" s="1058"/>
      <c r="U878" s="1058"/>
      <c r="V878" s="1058"/>
      <c r="W878" s="1058"/>
      <c r="X878" s="1058"/>
      <c r="Y878" s="1058"/>
      <c r="Z878" s="1058"/>
      <c r="AA878" s="1058"/>
    </row>
    <row r="879" spans="1:27" ht="12.75" customHeight="1">
      <c r="A879" s="1057"/>
      <c r="B879" s="1057"/>
      <c r="C879" s="1057"/>
      <c r="D879" s="1058"/>
      <c r="E879" s="1058"/>
      <c r="F879" s="1058"/>
      <c r="G879" s="1058"/>
      <c r="H879" s="1058"/>
      <c r="I879" s="1058"/>
      <c r="J879" s="1058"/>
      <c r="K879" s="1058"/>
      <c r="L879" s="1058"/>
      <c r="M879" s="1058"/>
      <c r="N879" s="1058"/>
      <c r="O879" s="1058"/>
      <c r="P879" s="1101"/>
      <c r="Q879" s="1058"/>
      <c r="R879" s="1058"/>
      <c r="S879" s="1058"/>
      <c r="T879" s="1058"/>
      <c r="U879" s="1058"/>
      <c r="V879" s="1058"/>
      <c r="W879" s="1058"/>
      <c r="X879" s="1058"/>
      <c r="Y879" s="1058"/>
      <c r="Z879" s="1058"/>
      <c r="AA879" s="1058"/>
    </row>
    <row r="880" spans="1:27" ht="12.75" customHeight="1">
      <c r="A880" s="1057"/>
      <c r="B880" s="1057"/>
      <c r="C880" s="1057"/>
      <c r="D880" s="1058"/>
      <c r="E880" s="1058"/>
      <c r="F880" s="1058"/>
      <c r="G880" s="1058"/>
      <c r="H880" s="1058"/>
      <c r="I880" s="1058"/>
      <c r="J880" s="1058"/>
      <c r="K880" s="1058"/>
      <c r="L880" s="1058"/>
      <c r="M880" s="1058"/>
      <c r="N880" s="1058"/>
      <c r="O880" s="1058"/>
      <c r="P880" s="1101"/>
      <c r="Q880" s="1058"/>
      <c r="R880" s="1058"/>
      <c r="S880" s="1058"/>
      <c r="T880" s="1058"/>
      <c r="U880" s="1058"/>
      <c r="V880" s="1058"/>
      <c r="W880" s="1058"/>
      <c r="X880" s="1058"/>
      <c r="Y880" s="1058"/>
      <c r="Z880" s="1058"/>
      <c r="AA880" s="1058"/>
    </row>
    <row r="881" spans="1:27" ht="12.75" customHeight="1">
      <c r="A881" s="1057"/>
      <c r="B881" s="1057"/>
      <c r="C881" s="1057"/>
      <c r="D881" s="1058"/>
      <c r="E881" s="1058"/>
      <c r="F881" s="1058"/>
      <c r="G881" s="1058"/>
      <c r="H881" s="1058"/>
      <c r="I881" s="1058"/>
      <c r="J881" s="1058"/>
      <c r="K881" s="1058"/>
      <c r="L881" s="1058"/>
      <c r="M881" s="1058"/>
      <c r="N881" s="1058"/>
      <c r="O881" s="1058"/>
      <c r="P881" s="1101"/>
      <c r="Q881" s="1058"/>
      <c r="R881" s="1058"/>
      <c r="S881" s="1058"/>
      <c r="T881" s="1058"/>
      <c r="U881" s="1058"/>
      <c r="V881" s="1058"/>
      <c r="W881" s="1058"/>
      <c r="X881" s="1058"/>
      <c r="Y881" s="1058"/>
      <c r="Z881" s="1058"/>
      <c r="AA881" s="1058"/>
    </row>
    <row r="882" spans="1:27" ht="12.75" customHeight="1">
      <c r="A882" s="1057"/>
      <c r="B882" s="1057"/>
      <c r="C882" s="1057"/>
      <c r="D882" s="1058"/>
      <c r="E882" s="1058"/>
      <c r="F882" s="1058"/>
      <c r="G882" s="1058"/>
      <c r="H882" s="1058"/>
      <c r="I882" s="1058"/>
      <c r="J882" s="1058"/>
      <c r="K882" s="1058"/>
      <c r="L882" s="1058"/>
      <c r="M882" s="1058"/>
      <c r="N882" s="1058"/>
      <c r="O882" s="1058"/>
      <c r="P882" s="1101"/>
      <c r="Q882" s="1058"/>
      <c r="R882" s="1058"/>
      <c r="S882" s="1058"/>
      <c r="T882" s="1058"/>
      <c r="U882" s="1058"/>
      <c r="V882" s="1058"/>
      <c r="W882" s="1058"/>
      <c r="X882" s="1058"/>
      <c r="Y882" s="1058"/>
      <c r="Z882" s="1058"/>
      <c r="AA882" s="1058"/>
    </row>
    <row r="883" spans="1:27" ht="12.75" customHeight="1">
      <c r="A883" s="1057"/>
      <c r="B883" s="1057"/>
      <c r="C883" s="1057"/>
      <c r="D883" s="1058"/>
      <c r="E883" s="1058"/>
      <c r="F883" s="1058"/>
      <c r="G883" s="1058"/>
      <c r="H883" s="1058"/>
      <c r="I883" s="1058"/>
      <c r="J883" s="1058"/>
      <c r="K883" s="1058"/>
      <c r="L883" s="1058"/>
      <c r="M883" s="1058"/>
      <c r="N883" s="1058"/>
      <c r="O883" s="1058"/>
      <c r="P883" s="1101"/>
      <c r="Q883" s="1058"/>
      <c r="R883" s="1058"/>
      <c r="S883" s="1058"/>
      <c r="T883" s="1058"/>
      <c r="U883" s="1058"/>
      <c r="V883" s="1058"/>
      <c r="W883" s="1058"/>
      <c r="X883" s="1058"/>
      <c r="Y883" s="1058"/>
      <c r="Z883" s="1058"/>
      <c r="AA883" s="1058"/>
    </row>
    <row r="884" spans="1:27" ht="12.75" customHeight="1">
      <c r="A884" s="1057"/>
      <c r="B884" s="1057"/>
      <c r="C884" s="1057"/>
      <c r="D884" s="1058"/>
      <c r="E884" s="1058"/>
      <c r="F884" s="1058"/>
      <c r="G884" s="1058"/>
      <c r="H884" s="1058"/>
      <c r="I884" s="1058"/>
      <c r="J884" s="1058"/>
      <c r="K884" s="1058"/>
      <c r="L884" s="1058"/>
      <c r="M884" s="1058"/>
      <c r="N884" s="1058"/>
      <c r="O884" s="1058"/>
      <c r="P884" s="1101"/>
      <c r="Q884" s="1058"/>
      <c r="R884" s="1058"/>
      <c r="S884" s="1058"/>
      <c r="T884" s="1058"/>
      <c r="U884" s="1058"/>
      <c r="V884" s="1058"/>
      <c r="W884" s="1058"/>
      <c r="X884" s="1058"/>
      <c r="Y884" s="1058"/>
      <c r="Z884" s="1058"/>
      <c r="AA884" s="1058"/>
    </row>
    <row r="885" spans="1:27" ht="12.75" customHeight="1">
      <c r="A885" s="1057"/>
      <c r="B885" s="1057"/>
      <c r="C885" s="1057"/>
      <c r="D885" s="1058"/>
      <c r="E885" s="1058"/>
      <c r="F885" s="1058"/>
      <c r="G885" s="1058"/>
      <c r="H885" s="1058"/>
      <c r="I885" s="1058"/>
      <c r="J885" s="1058"/>
      <c r="K885" s="1058"/>
      <c r="L885" s="1058"/>
      <c r="M885" s="1058"/>
      <c r="N885" s="1058"/>
      <c r="O885" s="1058"/>
      <c r="P885" s="1101"/>
      <c r="Q885" s="1058"/>
      <c r="R885" s="1058"/>
      <c r="S885" s="1058"/>
      <c r="T885" s="1058"/>
      <c r="U885" s="1058"/>
      <c r="V885" s="1058"/>
      <c r="W885" s="1058"/>
      <c r="X885" s="1058"/>
      <c r="Y885" s="1058"/>
      <c r="Z885" s="1058"/>
      <c r="AA885" s="1058"/>
    </row>
    <row r="886" spans="1:27" ht="12.75" customHeight="1">
      <c r="A886" s="1057"/>
      <c r="B886" s="1057"/>
      <c r="C886" s="1057"/>
      <c r="D886" s="1058"/>
      <c r="E886" s="1058"/>
      <c r="F886" s="1058"/>
      <c r="G886" s="1058"/>
      <c r="H886" s="1058"/>
      <c r="I886" s="1058"/>
      <c r="J886" s="1058"/>
      <c r="K886" s="1058"/>
      <c r="L886" s="1058"/>
      <c r="M886" s="1058"/>
      <c r="N886" s="1058"/>
      <c r="O886" s="1058"/>
      <c r="P886" s="1101"/>
      <c r="Q886" s="1058"/>
      <c r="R886" s="1058"/>
      <c r="S886" s="1058"/>
      <c r="T886" s="1058"/>
      <c r="U886" s="1058"/>
      <c r="V886" s="1058"/>
      <c r="W886" s="1058"/>
      <c r="X886" s="1058"/>
      <c r="Y886" s="1058"/>
      <c r="Z886" s="1058"/>
      <c r="AA886" s="1058"/>
    </row>
    <row r="887" spans="1:27" ht="12.75" customHeight="1">
      <c r="A887" s="1057"/>
      <c r="B887" s="1057"/>
      <c r="C887" s="1057"/>
      <c r="D887" s="1058"/>
      <c r="E887" s="1058"/>
      <c r="F887" s="1058"/>
      <c r="G887" s="1058"/>
      <c r="H887" s="1058"/>
      <c r="I887" s="1058"/>
      <c r="J887" s="1058"/>
      <c r="K887" s="1058"/>
      <c r="L887" s="1058"/>
      <c r="M887" s="1058"/>
      <c r="N887" s="1058"/>
      <c r="O887" s="1058"/>
      <c r="P887" s="1101"/>
      <c r="Q887" s="1058"/>
      <c r="R887" s="1058"/>
      <c r="S887" s="1058"/>
      <c r="T887" s="1058"/>
      <c r="U887" s="1058"/>
      <c r="V887" s="1058"/>
      <c r="W887" s="1058"/>
      <c r="X887" s="1058"/>
      <c r="Y887" s="1058"/>
      <c r="Z887" s="1058"/>
      <c r="AA887" s="1058"/>
    </row>
    <row r="888" spans="1:27" ht="12.75" customHeight="1">
      <c r="A888" s="1057"/>
      <c r="B888" s="1057"/>
      <c r="C888" s="1057"/>
      <c r="D888" s="1058"/>
      <c r="E888" s="1058"/>
      <c r="F888" s="1058"/>
      <c r="G888" s="1058"/>
      <c r="H888" s="1058"/>
      <c r="I888" s="1058"/>
      <c r="J888" s="1058"/>
      <c r="K888" s="1058"/>
      <c r="L888" s="1058"/>
      <c r="M888" s="1058"/>
      <c r="N888" s="1058"/>
      <c r="O888" s="1058"/>
      <c r="P888" s="1101"/>
      <c r="Q888" s="1058"/>
      <c r="R888" s="1058"/>
      <c r="S888" s="1058"/>
      <c r="T888" s="1058"/>
      <c r="U888" s="1058"/>
      <c r="V888" s="1058"/>
      <c r="W888" s="1058"/>
      <c r="X888" s="1058"/>
      <c r="Y888" s="1058"/>
      <c r="Z888" s="1058"/>
      <c r="AA888" s="1058"/>
    </row>
    <row r="889" spans="1:27" ht="12.75" customHeight="1">
      <c r="A889" s="1057"/>
      <c r="B889" s="1057"/>
      <c r="C889" s="1057"/>
      <c r="D889" s="1058"/>
      <c r="E889" s="1058"/>
      <c r="F889" s="1058"/>
      <c r="G889" s="1058"/>
      <c r="H889" s="1058"/>
      <c r="I889" s="1058"/>
      <c r="J889" s="1058"/>
      <c r="K889" s="1058"/>
      <c r="L889" s="1058"/>
      <c r="M889" s="1058"/>
      <c r="N889" s="1058"/>
      <c r="O889" s="1058"/>
      <c r="P889" s="1101"/>
      <c r="Q889" s="1058"/>
      <c r="R889" s="1058"/>
      <c r="S889" s="1058"/>
      <c r="T889" s="1058"/>
      <c r="U889" s="1058"/>
      <c r="V889" s="1058"/>
      <c r="W889" s="1058"/>
      <c r="X889" s="1058"/>
      <c r="Y889" s="1058"/>
      <c r="Z889" s="1058"/>
      <c r="AA889" s="1058"/>
    </row>
    <row r="890" spans="1:27" ht="12.75" customHeight="1">
      <c r="A890" s="1057"/>
      <c r="B890" s="1057"/>
      <c r="C890" s="1057"/>
      <c r="D890" s="1058"/>
      <c r="E890" s="1058"/>
      <c r="F890" s="1058"/>
      <c r="G890" s="1058"/>
      <c r="H890" s="1058"/>
      <c r="I890" s="1058"/>
      <c r="J890" s="1058"/>
      <c r="K890" s="1058"/>
      <c r="L890" s="1058"/>
      <c r="M890" s="1058"/>
      <c r="N890" s="1058"/>
      <c r="O890" s="1058"/>
      <c r="P890" s="1101"/>
      <c r="Q890" s="1058"/>
      <c r="R890" s="1058"/>
      <c r="S890" s="1058"/>
      <c r="T890" s="1058"/>
      <c r="U890" s="1058"/>
      <c r="V890" s="1058"/>
      <c r="W890" s="1058"/>
      <c r="X890" s="1058"/>
      <c r="Y890" s="1058"/>
      <c r="Z890" s="1058"/>
      <c r="AA890" s="1058"/>
    </row>
    <row r="891" spans="1:27" ht="12.75" customHeight="1">
      <c r="A891" s="1057"/>
      <c r="B891" s="1057"/>
      <c r="C891" s="1057"/>
      <c r="D891" s="1058"/>
      <c r="E891" s="1058"/>
      <c r="F891" s="1058"/>
      <c r="G891" s="1058"/>
      <c r="H891" s="1058"/>
      <c r="I891" s="1058"/>
      <c r="J891" s="1058"/>
      <c r="K891" s="1058"/>
      <c r="L891" s="1058"/>
      <c r="M891" s="1058"/>
      <c r="N891" s="1058"/>
      <c r="O891" s="1058"/>
      <c r="P891" s="1101"/>
      <c r="Q891" s="1058"/>
      <c r="R891" s="1058"/>
      <c r="S891" s="1058"/>
      <c r="T891" s="1058"/>
      <c r="U891" s="1058"/>
      <c r="V891" s="1058"/>
      <c r="W891" s="1058"/>
      <c r="X891" s="1058"/>
      <c r="Y891" s="1058"/>
      <c r="Z891" s="1058"/>
      <c r="AA891" s="1058"/>
    </row>
    <row r="892" spans="1:27" ht="12.75" customHeight="1">
      <c r="A892" s="1057"/>
      <c r="B892" s="1057"/>
      <c r="C892" s="1057"/>
      <c r="D892" s="1058"/>
      <c r="E892" s="1058"/>
      <c r="F892" s="1058"/>
      <c r="G892" s="1058"/>
      <c r="H892" s="1058"/>
      <c r="I892" s="1058"/>
      <c r="J892" s="1058"/>
      <c r="K892" s="1058"/>
      <c r="L892" s="1058"/>
      <c r="M892" s="1058"/>
      <c r="N892" s="1058"/>
      <c r="O892" s="1058"/>
      <c r="P892" s="1101"/>
      <c r="Q892" s="1058"/>
      <c r="R892" s="1058"/>
      <c r="S892" s="1058"/>
      <c r="T892" s="1058"/>
      <c r="U892" s="1058"/>
      <c r="V892" s="1058"/>
      <c r="W892" s="1058"/>
      <c r="X892" s="1058"/>
      <c r="Y892" s="1058"/>
      <c r="Z892" s="1058"/>
      <c r="AA892" s="1058"/>
    </row>
    <row r="893" spans="1:27" ht="12.75" customHeight="1">
      <c r="A893" s="1057"/>
      <c r="B893" s="1057"/>
      <c r="C893" s="1057"/>
      <c r="D893" s="1058"/>
      <c r="E893" s="1058"/>
      <c r="F893" s="1058"/>
      <c r="G893" s="1058"/>
      <c r="H893" s="1058"/>
      <c r="I893" s="1058"/>
      <c r="J893" s="1058"/>
      <c r="K893" s="1058"/>
      <c r="L893" s="1058"/>
      <c r="M893" s="1058"/>
      <c r="N893" s="1058"/>
      <c r="O893" s="1058"/>
      <c r="P893" s="1101"/>
      <c r="Q893" s="1058"/>
      <c r="R893" s="1058"/>
      <c r="S893" s="1058"/>
      <c r="T893" s="1058"/>
      <c r="U893" s="1058"/>
      <c r="V893" s="1058"/>
      <c r="W893" s="1058"/>
      <c r="X893" s="1058"/>
      <c r="Y893" s="1058"/>
      <c r="Z893" s="1058"/>
      <c r="AA893" s="1058"/>
    </row>
    <row r="894" spans="1:27" ht="12.75" customHeight="1">
      <c r="A894" s="1057"/>
      <c r="B894" s="1057"/>
      <c r="C894" s="1057"/>
      <c r="D894" s="1058"/>
      <c r="E894" s="1058"/>
      <c r="F894" s="1058"/>
      <c r="G894" s="1058"/>
      <c r="H894" s="1058"/>
      <c r="I894" s="1058"/>
      <c r="J894" s="1058"/>
      <c r="K894" s="1058"/>
      <c r="L894" s="1058"/>
      <c r="M894" s="1058"/>
      <c r="N894" s="1058"/>
      <c r="O894" s="1058"/>
      <c r="P894" s="1101"/>
      <c r="Q894" s="1058"/>
      <c r="R894" s="1058"/>
      <c r="S894" s="1058"/>
      <c r="T894" s="1058"/>
      <c r="U894" s="1058"/>
      <c r="V894" s="1058"/>
      <c r="W894" s="1058"/>
      <c r="X894" s="1058"/>
      <c r="Y894" s="1058"/>
      <c r="Z894" s="1058"/>
      <c r="AA894" s="1058"/>
    </row>
    <row r="895" spans="1:27" ht="12.75" customHeight="1">
      <c r="A895" s="1057"/>
      <c r="B895" s="1057"/>
      <c r="C895" s="1057"/>
      <c r="D895" s="1058"/>
      <c r="E895" s="1058"/>
      <c r="F895" s="1058"/>
      <c r="G895" s="1058"/>
      <c r="H895" s="1058"/>
      <c r="I895" s="1058"/>
      <c r="J895" s="1058"/>
      <c r="K895" s="1058"/>
      <c r="L895" s="1058"/>
      <c r="M895" s="1058"/>
      <c r="N895" s="1058"/>
      <c r="O895" s="1058"/>
      <c r="P895" s="1101"/>
      <c r="Q895" s="1058"/>
      <c r="R895" s="1058"/>
      <c r="S895" s="1058"/>
      <c r="T895" s="1058"/>
      <c r="U895" s="1058"/>
      <c r="V895" s="1058"/>
      <c r="W895" s="1058"/>
      <c r="X895" s="1058"/>
      <c r="Y895" s="1058"/>
      <c r="Z895" s="1058"/>
      <c r="AA895" s="1058"/>
    </row>
    <row r="896" spans="1:27" ht="12.75" customHeight="1">
      <c r="A896" s="1057"/>
      <c r="B896" s="1057"/>
      <c r="C896" s="1057"/>
      <c r="D896" s="1058"/>
      <c r="E896" s="1058"/>
      <c r="F896" s="1058"/>
      <c r="G896" s="1058"/>
      <c r="H896" s="1058"/>
      <c r="I896" s="1058"/>
      <c r="J896" s="1058"/>
      <c r="K896" s="1058"/>
      <c r="L896" s="1058"/>
      <c r="M896" s="1058"/>
      <c r="N896" s="1058"/>
      <c r="O896" s="1058"/>
      <c r="P896" s="1101"/>
      <c r="Q896" s="1058"/>
      <c r="R896" s="1058"/>
      <c r="S896" s="1058"/>
      <c r="T896" s="1058"/>
      <c r="U896" s="1058"/>
      <c r="V896" s="1058"/>
      <c r="W896" s="1058"/>
      <c r="X896" s="1058"/>
      <c r="Y896" s="1058"/>
      <c r="Z896" s="1058"/>
      <c r="AA896" s="1058"/>
    </row>
    <row r="897" spans="1:27" ht="12.75" customHeight="1">
      <c r="A897" s="1057"/>
      <c r="B897" s="1057"/>
      <c r="C897" s="1057"/>
      <c r="D897" s="1058"/>
      <c r="E897" s="1058"/>
      <c r="F897" s="1058"/>
      <c r="G897" s="1058"/>
      <c r="H897" s="1058"/>
      <c r="I897" s="1058"/>
      <c r="J897" s="1058"/>
      <c r="K897" s="1058"/>
      <c r="L897" s="1058"/>
      <c r="M897" s="1058"/>
      <c r="N897" s="1058"/>
      <c r="O897" s="1058"/>
      <c r="P897" s="1101"/>
      <c r="Q897" s="1058"/>
      <c r="R897" s="1058"/>
      <c r="S897" s="1058"/>
      <c r="T897" s="1058"/>
      <c r="U897" s="1058"/>
      <c r="V897" s="1058"/>
      <c r="W897" s="1058"/>
      <c r="X897" s="1058"/>
      <c r="Y897" s="1058"/>
      <c r="Z897" s="1058"/>
      <c r="AA897" s="1058"/>
    </row>
    <row r="898" spans="1:27" ht="12.75" customHeight="1">
      <c r="A898" s="1057"/>
      <c r="B898" s="1057"/>
      <c r="C898" s="1057"/>
      <c r="D898" s="1058"/>
      <c r="E898" s="1058"/>
      <c r="F898" s="1058"/>
      <c r="G898" s="1058"/>
      <c r="H898" s="1058"/>
      <c r="I898" s="1058"/>
      <c r="J898" s="1058"/>
      <c r="K898" s="1058"/>
      <c r="L898" s="1058"/>
      <c r="M898" s="1058"/>
      <c r="N898" s="1058"/>
      <c r="O898" s="1058"/>
      <c r="P898" s="1101"/>
      <c r="Q898" s="1058"/>
      <c r="R898" s="1058"/>
      <c r="S898" s="1058"/>
      <c r="T898" s="1058"/>
      <c r="U898" s="1058"/>
      <c r="V898" s="1058"/>
      <c r="W898" s="1058"/>
      <c r="X898" s="1058"/>
      <c r="Y898" s="1058"/>
      <c r="Z898" s="1058"/>
      <c r="AA898" s="1058"/>
    </row>
    <row r="899" spans="1:27" ht="12.75" customHeight="1">
      <c r="A899" s="1057"/>
      <c r="B899" s="1057"/>
      <c r="C899" s="1057"/>
      <c r="D899" s="1058"/>
      <c r="E899" s="1058"/>
      <c r="F899" s="1058"/>
      <c r="G899" s="1058"/>
      <c r="H899" s="1058"/>
      <c r="I899" s="1058"/>
      <c r="J899" s="1058"/>
      <c r="K899" s="1058"/>
      <c r="L899" s="1058"/>
      <c r="M899" s="1058"/>
      <c r="N899" s="1058"/>
      <c r="O899" s="1058"/>
      <c r="P899" s="1101"/>
      <c r="Q899" s="1058"/>
      <c r="R899" s="1058"/>
      <c r="S899" s="1058"/>
      <c r="T899" s="1058"/>
      <c r="U899" s="1058"/>
      <c r="V899" s="1058"/>
      <c r="W899" s="1058"/>
      <c r="X899" s="1058"/>
      <c r="Y899" s="1058"/>
      <c r="Z899" s="1058"/>
      <c r="AA899" s="1058"/>
    </row>
    <row r="900" spans="1:27" ht="12.75" customHeight="1">
      <c r="A900" s="1057"/>
      <c r="B900" s="1057"/>
      <c r="C900" s="1057"/>
      <c r="D900" s="1058"/>
      <c r="E900" s="1058"/>
      <c r="F900" s="1058"/>
      <c r="G900" s="1058"/>
      <c r="H900" s="1058"/>
      <c r="I900" s="1058"/>
      <c r="J900" s="1058"/>
      <c r="K900" s="1058"/>
      <c r="L900" s="1058"/>
      <c r="M900" s="1058"/>
      <c r="N900" s="1058"/>
      <c r="O900" s="1058"/>
      <c r="P900" s="1101"/>
      <c r="Q900" s="1058"/>
      <c r="R900" s="1058"/>
      <c r="S900" s="1058"/>
      <c r="T900" s="1058"/>
      <c r="U900" s="1058"/>
      <c r="V900" s="1058"/>
      <c r="W900" s="1058"/>
      <c r="X900" s="1058"/>
      <c r="Y900" s="1058"/>
      <c r="Z900" s="1058"/>
      <c r="AA900" s="1058"/>
    </row>
    <row r="901" spans="1:27" ht="12.75" customHeight="1">
      <c r="A901" s="1057"/>
      <c r="B901" s="1057"/>
      <c r="C901" s="1057"/>
      <c r="D901" s="1058"/>
      <c r="E901" s="1058"/>
      <c r="F901" s="1058"/>
      <c r="G901" s="1058"/>
      <c r="H901" s="1058"/>
      <c r="I901" s="1058"/>
      <c r="J901" s="1058"/>
      <c r="K901" s="1058"/>
      <c r="L901" s="1058"/>
      <c r="M901" s="1058"/>
      <c r="N901" s="1058"/>
      <c r="O901" s="1058"/>
      <c r="P901" s="1101"/>
      <c r="Q901" s="1058"/>
      <c r="R901" s="1058"/>
      <c r="S901" s="1058"/>
      <c r="T901" s="1058"/>
      <c r="U901" s="1058"/>
      <c r="V901" s="1058"/>
      <c r="W901" s="1058"/>
      <c r="X901" s="1058"/>
      <c r="Y901" s="1058"/>
      <c r="Z901" s="1058"/>
      <c r="AA901" s="1058"/>
    </row>
    <row r="902" spans="1:27" ht="12.75" customHeight="1">
      <c r="A902" s="1057"/>
      <c r="B902" s="1057"/>
      <c r="C902" s="1057"/>
      <c r="D902" s="1058"/>
      <c r="E902" s="1058"/>
      <c r="F902" s="1058"/>
      <c r="G902" s="1058"/>
      <c r="H902" s="1058"/>
      <c r="I902" s="1058"/>
      <c r="J902" s="1058"/>
      <c r="K902" s="1058"/>
      <c r="L902" s="1058"/>
      <c r="M902" s="1058"/>
      <c r="N902" s="1058"/>
      <c r="O902" s="1058"/>
      <c r="P902" s="1101"/>
      <c r="Q902" s="1058"/>
      <c r="R902" s="1058"/>
      <c r="S902" s="1058"/>
      <c r="T902" s="1058"/>
      <c r="U902" s="1058"/>
      <c r="V902" s="1058"/>
      <c r="W902" s="1058"/>
      <c r="X902" s="1058"/>
      <c r="Y902" s="1058"/>
      <c r="Z902" s="1058"/>
      <c r="AA902" s="1058"/>
    </row>
    <row r="903" spans="1:27" ht="12.75" customHeight="1">
      <c r="A903" s="1057"/>
      <c r="B903" s="1057"/>
      <c r="C903" s="1057"/>
      <c r="D903" s="1058"/>
      <c r="E903" s="1058"/>
      <c r="F903" s="1058"/>
      <c r="G903" s="1058"/>
      <c r="H903" s="1058"/>
      <c r="I903" s="1058"/>
      <c r="J903" s="1058"/>
      <c r="K903" s="1058"/>
      <c r="L903" s="1058"/>
      <c r="M903" s="1058"/>
      <c r="N903" s="1058"/>
      <c r="O903" s="1058"/>
      <c r="P903" s="1101"/>
      <c r="Q903" s="1058"/>
      <c r="R903" s="1058"/>
      <c r="S903" s="1058"/>
      <c r="T903" s="1058"/>
      <c r="U903" s="1058"/>
      <c r="V903" s="1058"/>
      <c r="W903" s="1058"/>
      <c r="X903" s="1058"/>
      <c r="Y903" s="1058"/>
      <c r="Z903" s="1058"/>
      <c r="AA903" s="1058"/>
    </row>
    <row r="904" spans="1:27" ht="12.75" customHeight="1">
      <c r="A904" s="1057"/>
      <c r="B904" s="1057"/>
      <c r="C904" s="1057"/>
      <c r="D904" s="1058"/>
      <c r="E904" s="1058"/>
      <c r="F904" s="1058"/>
      <c r="G904" s="1058"/>
      <c r="H904" s="1058"/>
      <c r="I904" s="1058"/>
      <c r="J904" s="1058"/>
      <c r="K904" s="1058"/>
      <c r="L904" s="1058"/>
      <c r="M904" s="1058"/>
      <c r="N904" s="1058"/>
      <c r="O904" s="1058"/>
      <c r="P904" s="1101"/>
      <c r="Q904" s="1058"/>
      <c r="R904" s="1058"/>
      <c r="S904" s="1058"/>
      <c r="T904" s="1058"/>
      <c r="U904" s="1058"/>
      <c r="V904" s="1058"/>
      <c r="W904" s="1058"/>
      <c r="X904" s="1058"/>
      <c r="Y904" s="1058"/>
      <c r="Z904" s="1058"/>
      <c r="AA904" s="1058"/>
    </row>
    <row r="905" spans="1:27" ht="12.75" customHeight="1">
      <c r="A905" s="1057"/>
      <c r="B905" s="1057"/>
      <c r="C905" s="1057"/>
      <c r="D905" s="1058"/>
      <c r="E905" s="1058"/>
      <c r="F905" s="1058"/>
      <c r="G905" s="1058"/>
      <c r="H905" s="1058"/>
      <c r="I905" s="1058"/>
      <c r="J905" s="1058"/>
      <c r="K905" s="1058"/>
      <c r="L905" s="1058"/>
      <c r="M905" s="1058"/>
      <c r="N905" s="1058"/>
      <c r="O905" s="1058"/>
      <c r="P905" s="1101"/>
      <c r="Q905" s="1058"/>
      <c r="R905" s="1058"/>
      <c r="S905" s="1058"/>
      <c r="T905" s="1058"/>
      <c r="U905" s="1058"/>
      <c r="V905" s="1058"/>
      <c r="W905" s="1058"/>
      <c r="X905" s="1058"/>
      <c r="Y905" s="1058"/>
      <c r="Z905" s="1058"/>
      <c r="AA905" s="1058"/>
    </row>
    <row r="906" spans="1:27" ht="12.75" customHeight="1">
      <c r="A906" s="1057"/>
      <c r="B906" s="1057"/>
      <c r="C906" s="1057"/>
      <c r="D906" s="1058"/>
      <c r="E906" s="1058"/>
      <c r="F906" s="1058"/>
      <c r="G906" s="1058"/>
      <c r="H906" s="1058"/>
      <c r="I906" s="1058"/>
      <c r="J906" s="1058"/>
      <c r="K906" s="1058"/>
      <c r="L906" s="1058"/>
      <c r="M906" s="1058"/>
      <c r="N906" s="1058"/>
      <c r="O906" s="1058"/>
      <c r="P906" s="1101"/>
      <c r="Q906" s="1058"/>
      <c r="R906" s="1058"/>
      <c r="S906" s="1058"/>
      <c r="T906" s="1058"/>
      <c r="U906" s="1058"/>
      <c r="V906" s="1058"/>
      <c r="W906" s="1058"/>
      <c r="X906" s="1058"/>
      <c r="Y906" s="1058"/>
      <c r="Z906" s="1058"/>
      <c r="AA906" s="1058"/>
    </row>
    <row r="907" spans="1:27" ht="12.75" customHeight="1">
      <c r="A907" s="1057"/>
      <c r="B907" s="1057"/>
      <c r="C907" s="1057"/>
      <c r="D907" s="1058"/>
      <c r="E907" s="1058"/>
      <c r="F907" s="1058"/>
      <c r="G907" s="1058"/>
      <c r="H907" s="1058"/>
      <c r="I907" s="1058"/>
      <c r="J907" s="1058"/>
      <c r="K907" s="1058"/>
      <c r="L907" s="1058"/>
      <c r="M907" s="1058"/>
      <c r="N907" s="1058"/>
      <c r="O907" s="1058"/>
      <c r="P907" s="1101"/>
      <c r="Q907" s="1058"/>
      <c r="R907" s="1058"/>
      <c r="S907" s="1058"/>
      <c r="T907" s="1058"/>
      <c r="U907" s="1058"/>
      <c r="V907" s="1058"/>
      <c r="W907" s="1058"/>
      <c r="X907" s="1058"/>
      <c r="Y907" s="1058"/>
      <c r="Z907" s="1058"/>
      <c r="AA907" s="1058"/>
    </row>
    <row r="908" spans="1:27" ht="12.75" customHeight="1">
      <c r="A908" s="1057"/>
      <c r="B908" s="1057"/>
      <c r="C908" s="1057"/>
      <c r="D908" s="1058"/>
      <c r="E908" s="1058"/>
      <c r="F908" s="1058"/>
      <c r="G908" s="1058"/>
      <c r="H908" s="1058"/>
      <c r="I908" s="1058"/>
      <c r="J908" s="1058"/>
      <c r="K908" s="1058"/>
      <c r="L908" s="1058"/>
      <c r="M908" s="1058"/>
      <c r="N908" s="1058"/>
      <c r="O908" s="1058"/>
      <c r="P908" s="1101"/>
      <c r="Q908" s="1058"/>
      <c r="R908" s="1058"/>
      <c r="S908" s="1058"/>
      <c r="T908" s="1058"/>
      <c r="U908" s="1058"/>
      <c r="V908" s="1058"/>
      <c r="W908" s="1058"/>
      <c r="X908" s="1058"/>
      <c r="Y908" s="1058"/>
      <c r="Z908" s="1058"/>
      <c r="AA908" s="1058"/>
    </row>
    <row r="909" spans="1:27" ht="12.75" customHeight="1">
      <c r="A909" s="1057"/>
      <c r="B909" s="1057"/>
      <c r="C909" s="1057"/>
      <c r="D909" s="1058"/>
      <c r="E909" s="1058"/>
      <c r="F909" s="1058"/>
      <c r="G909" s="1058"/>
      <c r="H909" s="1058"/>
      <c r="I909" s="1058"/>
      <c r="J909" s="1058"/>
      <c r="K909" s="1058"/>
      <c r="L909" s="1058"/>
      <c r="M909" s="1058"/>
      <c r="N909" s="1058"/>
      <c r="O909" s="1058"/>
      <c r="P909" s="1101"/>
      <c r="Q909" s="1058"/>
      <c r="R909" s="1058"/>
      <c r="S909" s="1058"/>
      <c r="T909" s="1058"/>
      <c r="U909" s="1058"/>
      <c r="V909" s="1058"/>
      <c r="W909" s="1058"/>
      <c r="X909" s="1058"/>
      <c r="Y909" s="1058"/>
      <c r="Z909" s="1058"/>
      <c r="AA909" s="1058"/>
    </row>
    <row r="910" spans="1:27" ht="12.75" customHeight="1">
      <c r="A910" s="1057"/>
      <c r="B910" s="1057"/>
      <c r="C910" s="1057"/>
      <c r="D910" s="1058"/>
      <c r="E910" s="1058"/>
      <c r="F910" s="1058"/>
      <c r="G910" s="1058"/>
      <c r="H910" s="1058"/>
      <c r="I910" s="1058"/>
      <c r="J910" s="1058"/>
      <c r="K910" s="1058"/>
      <c r="L910" s="1058"/>
      <c r="M910" s="1058"/>
      <c r="N910" s="1058"/>
      <c r="O910" s="1058"/>
      <c r="P910" s="1101"/>
      <c r="Q910" s="1058"/>
      <c r="R910" s="1058"/>
      <c r="S910" s="1058"/>
      <c r="T910" s="1058"/>
      <c r="U910" s="1058"/>
      <c r="V910" s="1058"/>
      <c r="W910" s="1058"/>
      <c r="X910" s="1058"/>
      <c r="Y910" s="1058"/>
      <c r="Z910" s="1058"/>
      <c r="AA910" s="1058"/>
    </row>
    <row r="911" spans="1:27" ht="12.75" customHeight="1">
      <c r="A911" s="1057"/>
      <c r="B911" s="1057"/>
      <c r="C911" s="1057"/>
      <c r="D911" s="1058"/>
      <c r="E911" s="1058"/>
      <c r="F911" s="1058"/>
      <c r="G911" s="1058"/>
      <c r="H911" s="1058"/>
      <c r="I911" s="1058"/>
      <c r="J911" s="1058"/>
      <c r="K911" s="1058"/>
      <c r="L911" s="1058"/>
      <c r="M911" s="1058"/>
      <c r="N911" s="1058"/>
      <c r="O911" s="1058"/>
      <c r="P911" s="1101"/>
      <c r="Q911" s="1058"/>
      <c r="R911" s="1058"/>
      <c r="S911" s="1058"/>
      <c r="T911" s="1058"/>
      <c r="U911" s="1058"/>
      <c r="V911" s="1058"/>
      <c r="W911" s="1058"/>
      <c r="X911" s="1058"/>
      <c r="Y911" s="1058"/>
      <c r="Z911" s="1058"/>
      <c r="AA911" s="1058"/>
    </row>
    <row r="912" spans="1:27" ht="12.75" customHeight="1">
      <c r="A912" s="1057"/>
      <c r="B912" s="1057"/>
      <c r="C912" s="1057"/>
      <c r="D912" s="1058"/>
      <c r="E912" s="1058"/>
      <c r="F912" s="1058"/>
      <c r="G912" s="1058"/>
      <c r="H912" s="1058"/>
      <c r="I912" s="1058"/>
      <c r="J912" s="1058"/>
      <c r="K912" s="1058"/>
      <c r="L912" s="1058"/>
      <c r="M912" s="1058"/>
      <c r="N912" s="1058"/>
      <c r="O912" s="1058"/>
      <c r="P912" s="1101"/>
      <c r="Q912" s="1058"/>
      <c r="R912" s="1058"/>
      <c r="S912" s="1058"/>
      <c r="T912" s="1058"/>
      <c r="U912" s="1058"/>
      <c r="V912" s="1058"/>
      <c r="W912" s="1058"/>
      <c r="X912" s="1058"/>
      <c r="Y912" s="1058"/>
      <c r="Z912" s="1058"/>
      <c r="AA912" s="1058"/>
    </row>
    <row r="913" spans="1:27" ht="12.75" customHeight="1">
      <c r="A913" s="1057"/>
      <c r="B913" s="1057"/>
      <c r="C913" s="1057"/>
      <c r="D913" s="1058"/>
      <c r="E913" s="1058"/>
      <c r="F913" s="1058"/>
      <c r="G913" s="1058"/>
      <c r="H913" s="1058"/>
      <c r="I913" s="1058"/>
      <c r="J913" s="1058"/>
      <c r="K913" s="1058"/>
      <c r="L913" s="1058"/>
      <c r="M913" s="1058"/>
      <c r="N913" s="1058"/>
      <c r="O913" s="1058"/>
      <c r="P913" s="1101"/>
      <c r="Q913" s="1058"/>
      <c r="R913" s="1058"/>
      <c r="S913" s="1058"/>
      <c r="T913" s="1058"/>
      <c r="U913" s="1058"/>
      <c r="V913" s="1058"/>
      <c r="W913" s="1058"/>
      <c r="X913" s="1058"/>
      <c r="Y913" s="1058"/>
      <c r="Z913" s="1058"/>
      <c r="AA913" s="1058"/>
    </row>
    <row r="914" spans="1:27" ht="12.75" customHeight="1">
      <c r="A914" s="1057"/>
      <c r="B914" s="1057"/>
      <c r="C914" s="1057"/>
      <c r="D914" s="1058"/>
      <c r="E914" s="1058"/>
      <c r="F914" s="1058"/>
      <c r="G914" s="1058"/>
      <c r="H914" s="1058"/>
      <c r="I914" s="1058"/>
      <c r="J914" s="1058"/>
      <c r="K914" s="1058"/>
      <c r="L914" s="1058"/>
      <c r="M914" s="1058"/>
      <c r="N914" s="1058"/>
      <c r="O914" s="1058"/>
      <c r="P914" s="1101"/>
      <c r="Q914" s="1058"/>
      <c r="R914" s="1058"/>
      <c r="S914" s="1058"/>
      <c r="T914" s="1058"/>
      <c r="U914" s="1058"/>
      <c r="V914" s="1058"/>
      <c r="W914" s="1058"/>
      <c r="X914" s="1058"/>
      <c r="Y914" s="1058"/>
      <c r="Z914" s="1058"/>
      <c r="AA914" s="1058"/>
    </row>
    <row r="915" spans="1:27" ht="12.75" customHeight="1">
      <c r="A915" s="1057"/>
      <c r="B915" s="1057"/>
      <c r="C915" s="1057"/>
      <c r="D915" s="1058"/>
      <c r="E915" s="1058"/>
      <c r="F915" s="1058"/>
      <c r="G915" s="1058"/>
      <c r="H915" s="1058"/>
      <c r="I915" s="1058"/>
      <c r="J915" s="1058"/>
      <c r="K915" s="1058"/>
      <c r="L915" s="1058"/>
      <c r="M915" s="1058"/>
      <c r="N915" s="1058"/>
      <c r="O915" s="1058"/>
      <c r="P915" s="1101"/>
      <c r="Q915" s="1058"/>
      <c r="R915" s="1058"/>
      <c r="S915" s="1058"/>
      <c r="T915" s="1058"/>
      <c r="U915" s="1058"/>
      <c r="V915" s="1058"/>
      <c r="W915" s="1058"/>
      <c r="X915" s="1058"/>
      <c r="Y915" s="1058"/>
      <c r="Z915" s="1058"/>
      <c r="AA915" s="1058"/>
    </row>
    <row r="916" spans="1:27" ht="12.75" customHeight="1">
      <c r="A916" s="1057"/>
      <c r="B916" s="1057"/>
      <c r="C916" s="1057"/>
      <c r="D916" s="1058"/>
      <c r="E916" s="1058"/>
      <c r="F916" s="1058"/>
      <c r="G916" s="1058"/>
      <c r="H916" s="1058"/>
      <c r="I916" s="1058"/>
      <c r="J916" s="1058"/>
      <c r="K916" s="1058"/>
      <c r="L916" s="1058"/>
      <c r="M916" s="1058"/>
      <c r="N916" s="1058"/>
      <c r="O916" s="1058"/>
      <c r="P916" s="1101"/>
      <c r="Q916" s="1058"/>
      <c r="R916" s="1058"/>
      <c r="S916" s="1058"/>
      <c r="T916" s="1058"/>
      <c r="U916" s="1058"/>
      <c r="V916" s="1058"/>
      <c r="W916" s="1058"/>
      <c r="X916" s="1058"/>
      <c r="Y916" s="1058"/>
      <c r="Z916" s="1058"/>
      <c r="AA916" s="1058"/>
    </row>
    <row r="917" spans="1:27" ht="12.75" customHeight="1">
      <c r="A917" s="1057"/>
      <c r="B917" s="1057"/>
      <c r="C917" s="1057"/>
      <c r="D917" s="1058"/>
      <c r="E917" s="1058"/>
      <c r="F917" s="1058"/>
      <c r="G917" s="1058"/>
      <c r="H917" s="1058"/>
      <c r="I917" s="1058"/>
      <c r="J917" s="1058"/>
      <c r="K917" s="1058"/>
      <c r="L917" s="1058"/>
      <c r="M917" s="1058"/>
      <c r="N917" s="1058"/>
      <c r="O917" s="1058"/>
      <c r="P917" s="1101"/>
      <c r="Q917" s="1058"/>
      <c r="R917" s="1058"/>
      <c r="S917" s="1058"/>
      <c r="T917" s="1058"/>
      <c r="U917" s="1058"/>
      <c r="V917" s="1058"/>
      <c r="W917" s="1058"/>
      <c r="X917" s="1058"/>
      <c r="Y917" s="1058"/>
      <c r="Z917" s="1058"/>
      <c r="AA917" s="1058"/>
    </row>
    <row r="918" spans="1:27" ht="12.75" customHeight="1">
      <c r="A918" s="1057"/>
      <c r="B918" s="1057"/>
      <c r="C918" s="1057"/>
      <c r="D918" s="1058"/>
      <c r="E918" s="1058"/>
      <c r="F918" s="1058"/>
      <c r="G918" s="1058"/>
      <c r="H918" s="1058"/>
      <c r="I918" s="1058"/>
      <c r="J918" s="1058"/>
      <c r="K918" s="1058"/>
      <c r="L918" s="1058"/>
      <c r="M918" s="1058"/>
      <c r="N918" s="1058"/>
      <c r="O918" s="1058"/>
      <c r="P918" s="1101"/>
      <c r="Q918" s="1058"/>
      <c r="R918" s="1058"/>
      <c r="S918" s="1058"/>
      <c r="T918" s="1058"/>
      <c r="U918" s="1058"/>
      <c r="V918" s="1058"/>
      <c r="W918" s="1058"/>
      <c r="X918" s="1058"/>
      <c r="Y918" s="1058"/>
      <c r="Z918" s="1058"/>
      <c r="AA918" s="1058"/>
    </row>
    <row r="919" spans="1:27" ht="12.75" customHeight="1">
      <c r="A919" s="1057"/>
      <c r="B919" s="1057"/>
      <c r="C919" s="1057"/>
      <c r="D919" s="1058"/>
      <c r="E919" s="1058"/>
      <c r="F919" s="1058"/>
      <c r="G919" s="1058"/>
      <c r="H919" s="1058"/>
      <c r="I919" s="1058"/>
      <c r="J919" s="1058"/>
      <c r="K919" s="1058"/>
      <c r="L919" s="1058"/>
      <c r="M919" s="1058"/>
      <c r="N919" s="1058"/>
      <c r="O919" s="1058"/>
      <c r="P919" s="1101"/>
      <c r="Q919" s="1058"/>
      <c r="R919" s="1058"/>
      <c r="S919" s="1058"/>
      <c r="T919" s="1058"/>
      <c r="U919" s="1058"/>
      <c r="V919" s="1058"/>
      <c r="W919" s="1058"/>
      <c r="X919" s="1058"/>
      <c r="Y919" s="1058"/>
      <c r="Z919" s="1058"/>
      <c r="AA919" s="1058"/>
    </row>
    <row r="920" spans="1:27" ht="12.75" customHeight="1">
      <c r="A920" s="1057"/>
      <c r="B920" s="1057"/>
      <c r="C920" s="1057"/>
      <c r="D920" s="1058"/>
      <c r="E920" s="1058"/>
      <c r="F920" s="1058"/>
      <c r="G920" s="1058"/>
      <c r="H920" s="1058"/>
      <c r="I920" s="1058"/>
      <c r="J920" s="1058"/>
      <c r="K920" s="1058"/>
      <c r="L920" s="1058"/>
      <c r="M920" s="1058"/>
      <c r="N920" s="1058"/>
      <c r="O920" s="1058"/>
      <c r="P920" s="1101"/>
      <c r="Q920" s="1058"/>
      <c r="R920" s="1058"/>
      <c r="S920" s="1058"/>
      <c r="T920" s="1058"/>
      <c r="U920" s="1058"/>
      <c r="V920" s="1058"/>
      <c r="W920" s="1058"/>
      <c r="X920" s="1058"/>
      <c r="Y920" s="1058"/>
      <c r="Z920" s="1058"/>
      <c r="AA920" s="1058"/>
    </row>
    <row r="921" spans="1:27" ht="12.75" customHeight="1">
      <c r="A921" s="1057"/>
      <c r="B921" s="1057"/>
      <c r="C921" s="1057"/>
      <c r="D921" s="1058"/>
      <c r="E921" s="1058"/>
      <c r="F921" s="1058"/>
      <c r="G921" s="1058"/>
      <c r="H921" s="1058"/>
      <c r="I921" s="1058"/>
      <c r="J921" s="1058"/>
      <c r="K921" s="1058"/>
      <c r="L921" s="1058"/>
      <c r="M921" s="1058"/>
      <c r="N921" s="1058"/>
      <c r="O921" s="1058"/>
      <c r="P921" s="1101"/>
      <c r="Q921" s="1058"/>
      <c r="R921" s="1058"/>
      <c r="S921" s="1058"/>
      <c r="T921" s="1058"/>
      <c r="U921" s="1058"/>
      <c r="V921" s="1058"/>
      <c r="W921" s="1058"/>
      <c r="X921" s="1058"/>
      <c r="Y921" s="1058"/>
      <c r="Z921" s="1058"/>
      <c r="AA921" s="1058"/>
    </row>
    <row r="922" spans="1:27" ht="12.75" customHeight="1">
      <c r="A922" s="1057"/>
      <c r="B922" s="1057"/>
      <c r="C922" s="1057"/>
      <c r="D922" s="1058"/>
      <c r="E922" s="1058"/>
      <c r="F922" s="1058"/>
      <c r="G922" s="1058"/>
      <c r="H922" s="1058"/>
      <c r="I922" s="1058"/>
      <c r="J922" s="1058"/>
      <c r="K922" s="1058"/>
      <c r="L922" s="1058"/>
      <c r="M922" s="1058"/>
      <c r="N922" s="1058"/>
      <c r="O922" s="1058"/>
      <c r="P922" s="1101"/>
      <c r="Q922" s="1058"/>
      <c r="R922" s="1058"/>
      <c r="S922" s="1058"/>
      <c r="T922" s="1058"/>
      <c r="U922" s="1058"/>
      <c r="V922" s="1058"/>
      <c r="W922" s="1058"/>
      <c r="X922" s="1058"/>
      <c r="Y922" s="1058"/>
      <c r="Z922" s="1058"/>
      <c r="AA922" s="1058"/>
    </row>
    <row r="923" spans="1:27" ht="12.75" customHeight="1">
      <c r="A923" s="1057"/>
      <c r="B923" s="1057"/>
      <c r="C923" s="1057"/>
      <c r="D923" s="1058"/>
      <c r="E923" s="1058"/>
      <c r="F923" s="1058"/>
      <c r="G923" s="1058"/>
      <c r="H923" s="1058"/>
      <c r="I923" s="1058"/>
      <c r="J923" s="1058"/>
      <c r="K923" s="1058"/>
      <c r="L923" s="1058"/>
      <c r="M923" s="1058"/>
      <c r="N923" s="1058"/>
      <c r="O923" s="1058"/>
      <c r="P923" s="1101"/>
      <c r="Q923" s="1058"/>
      <c r="R923" s="1058"/>
      <c r="S923" s="1058"/>
      <c r="T923" s="1058"/>
      <c r="U923" s="1058"/>
      <c r="V923" s="1058"/>
      <c r="W923" s="1058"/>
      <c r="X923" s="1058"/>
      <c r="Y923" s="1058"/>
      <c r="Z923" s="1058"/>
      <c r="AA923" s="1058"/>
    </row>
    <row r="924" spans="1:27" ht="12.75" customHeight="1">
      <c r="A924" s="1057"/>
      <c r="B924" s="1057"/>
      <c r="C924" s="1057"/>
      <c r="D924" s="1058"/>
      <c r="E924" s="1058"/>
      <c r="F924" s="1058"/>
      <c r="G924" s="1058"/>
      <c r="H924" s="1058"/>
      <c r="I924" s="1058"/>
      <c r="J924" s="1058"/>
      <c r="K924" s="1058"/>
      <c r="L924" s="1058"/>
      <c r="M924" s="1058"/>
      <c r="N924" s="1058"/>
      <c r="O924" s="1058"/>
      <c r="P924" s="1101"/>
      <c r="Q924" s="1058"/>
      <c r="R924" s="1058"/>
      <c r="S924" s="1058"/>
      <c r="T924" s="1058"/>
      <c r="U924" s="1058"/>
      <c r="V924" s="1058"/>
      <c r="W924" s="1058"/>
      <c r="X924" s="1058"/>
      <c r="Y924" s="1058"/>
      <c r="Z924" s="1058"/>
      <c r="AA924" s="1058"/>
    </row>
    <row r="925" spans="1:27" ht="12.75" customHeight="1">
      <c r="A925" s="1057"/>
      <c r="B925" s="1057"/>
      <c r="C925" s="1057"/>
      <c r="D925" s="1058"/>
      <c r="E925" s="1058"/>
      <c r="F925" s="1058"/>
      <c r="G925" s="1058"/>
      <c r="H925" s="1058"/>
      <c r="I925" s="1058"/>
      <c r="J925" s="1058"/>
      <c r="K925" s="1058"/>
      <c r="L925" s="1058"/>
      <c r="M925" s="1058"/>
      <c r="N925" s="1058"/>
      <c r="O925" s="1058"/>
      <c r="P925" s="1101"/>
      <c r="Q925" s="1058"/>
      <c r="R925" s="1058"/>
      <c r="S925" s="1058"/>
      <c r="T925" s="1058"/>
      <c r="U925" s="1058"/>
      <c r="V925" s="1058"/>
      <c r="W925" s="1058"/>
      <c r="X925" s="1058"/>
      <c r="Y925" s="1058"/>
      <c r="Z925" s="1058"/>
      <c r="AA925" s="1058"/>
    </row>
    <row r="926" spans="1:27" ht="12.75" customHeight="1">
      <c r="A926" s="1057"/>
      <c r="B926" s="1057"/>
      <c r="C926" s="1057"/>
      <c r="D926" s="1058"/>
      <c r="E926" s="1058"/>
      <c r="F926" s="1058"/>
      <c r="G926" s="1058"/>
      <c r="H926" s="1058"/>
      <c r="I926" s="1058"/>
      <c r="J926" s="1058"/>
      <c r="K926" s="1058"/>
      <c r="L926" s="1058"/>
      <c r="M926" s="1058"/>
      <c r="N926" s="1058"/>
      <c r="O926" s="1058"/>
      <c r="P926" s="1101"/>
      <c r="Q926" s="1058"/>
      <c r="R926" s="1058"/>
      <c r="S926" s="1058"/>
      <c r="T926" s="1058"/>
      <c r="U926" s="1058"/>
      <c r="V926" s="1058"/>
      <c r="W926" s="1058"/>
      <c r="X926" s="1058"/>
      <c r="Y926" s="1058"/>
      <c r="Z926" s="1058"/>
      <c r="AA926" s="1058"/>
    </row>
    <row r="927" spans="1:27" ht="12.75" customHeight="1">
      <c r="A927" s="1057"/>
      <c r="B927" s="1057"/>
      <c r="C927" s="1057"/>
      <c r="D927" s="1058"/>
      <c r="E927" s="1058"/>
      <c r="F927" s="1058"/>
      <c r="G927" s="1058"/>
      <c r="H927" s="1058"/>
      <c r="I927" s="1058"/>
      <c r="J927" s="1058"/>
      <c r="K927" s="1058"/>
      <c r="L927" s="1058"/>
      <c r="M927" s="1058"/>
      <c r="N927" s="1058"/>
      <c r="O927" s="1058"/>
      <c r="P927" s="1101"/>
      <c r="Q927" s="1058"/>
      <c r="R927" s="1058"/>
      <c r="S927" s="1058"/>
      <c r="T927" s="1058"/>
      <c r="U927" s="1058"/>
      <c r="V927" s="1058"/>
      <c r="W927" s="1058"/>
      <c r="X927" s="1058"/>
      <c r="Y927" s="1058"/>
      <c r="Z927" s="1058"/>
      <c r="AA927" s="1058"/>
    </row>
    <row r="928" spans="1:27" ht="12.75" customHeight="1">
      <c r="A928" s="1057"/>
      <c r="B928" s="1057"/>
      <c r="C928" s="1057"/>
      <c r="D928" s="1058"/>
      <c r="E928" s="1058"/>
      <c r="F928" s="1058"/>
      <c r="G928" s="1058"/>
      <c r="H928" s="1058"/>
      <c r="I928" s="1058"/>
      <c r="J928" s="1058"/>
      <c r="K928" s="1058"/>
      <c r="L928" s="1058"/>
      <c r="M928" s="1058"/>
      <c r="N928" s="1058"/>
      <c r="O928" s="1058"/>
      <c r="P928" s="1101"/>
      <c r="Q928" s="1058"/>
      <c r="R928" s="1058"/>
      <c r="S928" s="1058"/>
      <c r="T928" s="1058"/>
      <c r="U928" s="1058"/>
      <c r="V928" s="1058"/>
      <c r="W928" s="1058"/>
      <c r="X928" s="1058"/>
      <c r="Y928" s="1058"/>
      <c r="Z928" s="1058"/>
      <c r="AA928" s="1058"/>
    </row>
    <row r="929" spans="1:27" ht="12.75" customHeight="1">
      <c r="A929" s="1057"/>
      <c r="B929" s="1057"/>
      <c r="C929" s="1057"/>
      <c r="D929" s="1058"/>
      <c r="E929" s="1058"/>
      <c r="F929" s="1058"/>
      <c r="G929" s="1058"/>
      <c r="H929" s="1058"/>
      <c r="I929" s="1058"/>
      <c r="J929" s="1058"/>
      <c r="K929" s="1058"/>
      <c r="L929" s="1058"/>
      <c r="M929" s="1058"/>
      <c r="N929" s="1058"/>
      <c r="O929" s="1058"/>
      <c r="P929" s="1101"/>
      <c r="Q929" s="1058"/>
      <c r="R929" s="1058"/>
      <c r="S929" s="1058"/>
      <c r="T929" s="1058"/>
      <c r="U929" s="1058"/>
      <c r="V929" s="1058"/>
      <c r="W929" s="1058"/>
      <c r="X929" s="1058"/>
      <c r="Y929" s="1058"/>
      <c r="Z929" s="1058"/>
      <c r="AA929" s="1058"/>
    </row>
    <row r="930" spans="1:27" ht="12.75" customHeight="1">
      <c r="A930" s="1057"/>
      <c r="B930" s="1057"/>
      <c r="C930" s="1057"/>
      <c r="D930" s="1058"/>
      <c r="E930" s="1058"/>
      <c r="F930" s="1058"/>
      <c r="G930" s="1058"/>
      <c r="H930" s="1058"/>
      <c r="I930" s="1058"/>
      <c r="J930" s="1058"/>
      <c r="K930" s="1058"/>
      <c r="L930" s="1058"/>
      <c r="M930" s="1058"/>
      <c r="N930" s="1058"/>
      <c r="O930" s="1058"/>
      <c r="P930" s="1101"/>
      <c r="Q930" s="1058"/>
      <c r="R930" s="1058"/>
      <c r="S930" s="1058"/>
      <c r="T930" s="1058"/>
      <c r="U930" s="1058"/>
      <c r="V930" s="1058"/>
      <c r="W930" s="1058"/>
      <c r="X930" s="1058"/>
      <c r="Y930" s="1058"/>
      <c r="Z930" s="1058"/>
      <c r="AA930" s="1058"/>
    </row>
    <row r="931" spans="1:27" ht="12.75" customHeight="1">
      <c r="A931" s="1057"/>
      <c r="B931" s="1057"/>
      <c r="C931" s="1057"/>
      <c r="D931" s="1058"/>
      <c r="E931" s="1058"/>
      <c r="F931" s="1058"/>
      <c r="G931" s="1058"/>
      <c r="H931" s="1058"/>
      <c r="I931" s="1058"/>
      <c r="J931" s="1058"/>
      <c r="K931" s="1058"/>
      <c r="L931" s="1058"/>
      <c r="M931" s="1058"/>
      <c r="N931" s="1058"/>
      <c r="O931" s="1058"/>
      <c r="P931" s="1101"/>
      <c r="Q931" s="1058"/>
      <c r="R931" s="1058"/>
      <c r="S931" s="1058"/>
      <c r="T931" s="1058"/>
      <c r="U931" s="1058"/>
      <c r="V931" s="1058"/>
      <c r="W931" s="1058"/>
      <c r="X931" s="1058"/>
      <c r="Y931" s="1058"/>
      <c r="Z931" s="1058"/>
      <c r="AA931" s="1058"/>
    </row>
    <row r="932" spans="1:27" ht="12.75" customHeight="1">
      <c r="A932" s="1057"/>
      <c r="B932" s="1057"/>
      <c r="C932" s="1057"/>
      <c r="D932" s="1058"/>
      <c r="E932" s="1058"/>
      <c r="F932" s="1058"/>
      <c r="G932" s="1058"/>
      <c r="H932" s="1058"/>
      <c r="I932" s="1058"/>
      <c r="J932" s="1058"/>
      <c r="K932" s="1058"/>
      <c r="L932" s="1058"/>
      <c r="M932" s="1058"/>
      <c r="N932" s="1058"/>
      <c r="O932" s="1058"/>
      <c r="P932" s="1101"/>
      <c r="Q932" s="1058"/>
      <c r="R932" s="1058"/>
      <c r="S932" s="1058"/>
      <c r="T932" s="1058"/>
      <c r="U932" s="1058"/>
      <c r="V932" s="1058"/>
      <c r="W932" s="1058"/>
      <c r="X932" s="1058"/>
      <c r="Y932" s="1058"/>
      <c r="Z932" s="1058"/>
      <c r="AA932" s="1058"/>
    </row>
    <row r="933" spans="1:27" ht="12.75" customHeight="1">
      <c r="A933" s="1057"/>
      <c r="B933" s="1057"/>
      <c r="C933" s="1057"/>
      <c r="D933" s="1058"/>
      <c r="E933" s="1058"/>
      <c r="F933" s="1058"/>
      <c r="G933" s="1058"/>
      <c r="H933" s="1058"/>
      <c r="I933" s="1058"/>
      <c r="J933" s="1058"/>
      <c r="K933" s="1058"/>
      <c r="L933" s="1058"/>
      <c r="M933" s="1058"/>
      <c r="N933" s="1058"/>
      <c r="O933" s="1058"/>
      <c r="P933" s="1101"/>
      <c r="Q933" s="1058"/>
      <c r="R933" s="1058"/>
      <c r="S933" s="1058"/>
      <c r="T933" s="1058"/>
      <c r="U933" s="1058"/>
      <c r="V933" s="1058"/>
      <c r="W933" s="1058"/>
      <c r="X933" s="1058"/>
      <c r="Y933" s="1058"/>
      <c r="Z933" s="1058"/>
      <c r="AA933" s="1058"/>
    </row>
    <row r="934" spans="1:27" ht="12.75" customHeight="1">
      <c r="A934" s="1057"/>
      <c r="B934" s="1057"/>
      <c r="C934" s="1057"/>
      <c r="D934" s="1058"/>
      <c r="E934" s="1058"/>
      <c r="F934" s="1058"/>
      <c r="G934" s="1058"/>
      <c r="H934" s="1058"/>
      <c r="I934" s="1058"/>
      <c r="J934" s="1058"/>
      <c r="K934" s="1058"/>
      <c r="L934" s="1058"/>
      <c r="M934" s="1058"/>
      <c r="N934" s="1058"/>
      <c r="O934" s="1058"/>
      <c r="P934" s="1101"/>
      <c r="Q934" s="1058"/>
      <c r="R934" s="1058"/>
      <c r="S934" s="1058"/>
      <c r="T934" s="1058"/>
      <c r="U934" s="1058"/>
      <c r="V934" s="1058"/>
      <c r="W934" s="1058"/>
      <c r="X934" s="1058"/>
      <c r="Y934" s="1058"/>
      <c r="Z934" s="1058"/>
      <c r="AA934" s="1058"/>
    </row>
    <row r="935" spans="1:27" ht="12.75" customHeight="1">
      <c r="A935" s="1057"/>
      <c r="B935" s="1057"/>
      <c r="C935" s="1057"/>
      <c r="D935" s="1058"/>
      <c r="E935" s="1058"/>
      <c r="F935" s="1058"/>
      <c r="G935" s="1058"/>
      <c r="H935" s="1058"/>
      <c r="I935" s="1058"/>
      <c r="J935" s="1058"/>
      <c r="K935" s="1058"/>
      <c r="L935" s="1058"/>
      <c r="M935" s="1058"/>
      <c r="N935" s="1058"/>
      <c r="O935" s="1058"/>
      <c r="P935" s="1101"/>
      <c r="Q935" s="1058"/>
      <c r="R935" s="1058"/>
      <c r="S935" s="1058"/>
      <c r="T935" s="1058"/>
      <c r="U935" s="1058"/>
      <c r="V935" s="1058"/>
      <c r="W935" s="1058"/>
      <c r="X935" s="1058"/>
      <c r="Y935" s="1058"/>
      <c r="Z935" s="1058"/>
      <c r="AA935" s="1058"/>
    </row>
    <row r="936" spans="1:27" ht="12.75" customHeight="1">
      <c r="A936" s="1057"/>
      <c r="B936" s="1057"/>
      <c r="C936" s="1057"/>
      <c r="D936" s="1058"/>
      <c r="E936" s="1058"/>
      <c r="F936" s="1058"/>
      <c r="G936" s="1058"/>
      <c r="H936" s="1058"/>
      <c r="I936" s="1058"/>
      <c r="J936" s="1058"/>
      <c r="K936" s="1058"/>
      <c r="L936" s="1058"/>
      <c r="M936" s="1058"/>
      <c r="N936" s="1058"/>
      <c r="O936" s="1058"/>
      <c r="P936" s="1101"/>
      <c r="Q936" s="1058"/>
      <c r="R936" s="1058"/>
      <c r="S936" s="1058"/>
      <c r="T936" s="1058"/>
      <c r="U936" s="1058"/>
      <c r="V936" s="1058"/>
      <c r="W936" s="1058"/>
      <c r="X936" s="1058"/>
      <c r="Y936" s="1058"/>
      <c r="Z936" s="1058"/>
      <c r="AA936" s="1058"/>
    </row>
    <row r="937" spans="1:27" ht="12.75" customHeight="1">
      <c r="A937" s="1057"/>
      <c r="B937" s="1057"/>
      <c r="C937" s="1057"/>
      <c r="D937" s="1058"/>
      <c r="E937" s="1058"/>
      <c r="F937" s="1058"/>
      <c r="G937" s="1058"/>
      <c r="H937" s="1058"/>
      <c r="I937" s="1058"/>
      <c r="J937" s="1058"/>
      <c r="K937" s="1058"/>
      <c r="L937" s="1058"/>
      <c r="M937" s="1058"/>
      <c r="N937" s="1058"/>
      <c r="O937" s="1058"/>
      <c r="P937" s="1101"/>
      <c r="Q937" s="1058"/>
      <c r="R937" s="1058"/>
      <c r="S937" s="1058"/>
      <c r="T937" s="1058"/>
      <c r="U937" s="1058"/>
      <c r="V937" s="1058"/>
      <c r="W937" s="1058"/>
      <c r="X937" s="1058"/>
      <c r="Y937" s="1058"/>
      <c r="Z937" s="1058"/>
      <c r="AA937" s="1058"/>
    </row>
    <row r="938" spans="1:27" ht="12.75" customHeight="1">
      <c r="A938" s="1057"/>
      <c r="B938" s="1057"/>
      <c r="C938" s="1057"/>
      <c r="D938" s="1058"/>
      <c r="E938" s="1058"/>
      <c r="F938" s="1058"/>
      <c r="G938" s="1058"/>
      <c r="H938" s="1058"/>
      <c r="I938" s="1058"/>
      <c r="J938" s="1058"/>
      <c r="K938" s="1058"/>
      <c r="L938" s="1058"/>
      <c r="M938" s="1058"/>
      <c r="N938" s="1058"/>
      <c r="O938" s="1058"/>
      <c r="P938" s="1101"/>
      <c r="Q938" s="1058"/>
      <c r="R938" s="1058"/>
      <c r="S938" s="1058"/>
      <c r="T938" s="1058"/>
      <c r="U938" s="1058"/>
      <c r="V938" s="1058"/>
      <c r="W938" s="1058"/>
      <c r="X938" s="1058"/>
      <c r="Y938" s="1058"/>
      <c r="Z938" s="1058"/>
      <c r="AA938" s="1058"/>
    </row>
    <row r="939" spans="1:27" ht="12.75" customHeight="1">
      <c r="A939" s="1057"/>
      <c r="B939" s="1057"/>
      <c r="C939" s="1057"/>
      <c r="D939" s="1058"/>
      <c r="E939" s="1058"/>
      <c r="F939" s="1058"/>
      <c r="G939" s="1058"/>
      <c r="H939" s="1058"/>
      <c r="I939" s="1058"/>
      <c r="J939" s="1058"/>
      <c r="K939" s="1058"/>
      <c r="L939" s="1058"/>
      <c r="M939" s="1058"/>
      <c r="N939" s="1058"/>
      <c r="O939" s="1058"/>
      <c r="P939" s="1101"/>
      <c r="Q939" s="1058"/>
      <c r="R939" s="1058"/>
      <c r="S939" s="1058"/>
      <c r="T939" s="1058"/>
      <c r="U939" s="1058"/>
      <c r="V939" s="1058"/>
      <c r="W939" s="1058"/>
      <c r="X939" s="1058"/>
      <c r="Y939" s="1058"/>
      <c r="Z939" s="1058"/>
      <c r="AA939" s="1058"/>
    </row>
    <row r="940" spans="1:27" ht="12.75" customHeight="1">
      <c r="A940" s="1057"/>
      <c r="B940" s="1057"/>
      <c r="C940" s="1057"/>
      <c r="D940" s="1058"/>
      <c r="E940" s="1058"/>
      <c r="F940" s="1058"/>
      <c r="G940" s="1058"/>
      <c r="H940" s="1058"/>
      <c r="I940" s="1058"/>
      <c r="J940" s="1058"/>
      <c r="K940" s="1058"/>
      <c r="L940" s="1058"/>
      <c r="M940" s="1058"/>
      <c r="N940" s="1058"/>
      <c r="O940" s="1058"/>
      <c r="P940" s="1101"/>
      <c r="Q940" s="1058"/>
      <c r="R940" s="1058"/>
      <c r="S940" s="1058"/>
      <c r="T940" s="1058"/>
      <c r="U940" s="1058"/>
      <c r="V940" s="1058"/>
      <c r="W940" s="1058"/>
      <c r="X940" s="1058"/>
      <c r="Y940" s="1058"/>
      <c r="Z940" s="1058"/>
      <c r="AA940" s="1058"/>
    </row>
    <row r="941" spans="1:27" ht="12.75" customHeight="1">
      <c r="A941" s="1057"/>
      <c r="B941" s="1057"/>
      <c r="C941" s="1057"/>
      <c r="D941" s="1058"/>
      <c r="E941" s="1058"/>
      <c r="F941" s="1058"/>
      <c r="G941" s="1058"/>
      <c r="H941" s="1058"/>
      <c r="I941" s="1058"/>
      <c r="J941" s="1058"/>
      <c r="K941" s="1058"/>
      <c r="L941" s="1058"/>
      <c r="M941" s="1058"/>
      <c r="N941" s="1058"/>
      <c r="O941" s="1058"/>
      <c r="P941" s="1101"/>
      <c r="Q941" s="1058"/>
      <c r="R941" s="1058"/>
      <c r="S941" s="1058"/>
      <c r="T941" s="1058"/>
      <c r="U941" s="1058"/>
      <c r="V941" s="1058"/>
      <c r="W941" s="1058"/>
      <c r="X941" s="1058"/>
      <c r="Y941" s="1058"/>
      <c r="Z941" s="1058"/>
      <c r="AA941" s="1058"/>
    </row>
    <row r="942" spans="1:27" ht="12.75" customHeight="1">
      <c r="A942" s="1057"/>
      <c r="B942" s="1057"/>
      <c r="C942" s="1057"/>
      <c r="D942" s="1058"/>
      <c r="E942" s="1058"/>
      <c r="F942" s="1058"/>
      <c r="G942" s="1058"/>
      <c r="H942" s="1058"/>
      <c r="I942" s="1058"/>
      <c r="J942" s="1058"/>
      <c r="K942" s="1058"/>
      <c r="L942" s="1058"/>
      <c r="M942" s="1058"/>
      <c r="N942" s="1058"/>
      <c r="O942" s="1058"/>
      <c r="P942" s="1101"/>
      <c r="Q942" s="1058"/>
      <c r="R942" s="1058"/>
      <c r="S942" s="1058"/>
      <c r="T942" s="1058"/>
      <c r="U942" s="1058"/>
      <c r="V942" s="1058"/>
      <c r="W942" s="1058"/>
      <c r="X942" s="1058"/>
      <c r="Y942" s="1058"/>
      <c r="Z942" s="1058"/>
      <c r="AA942" s="1058"/>
    </row>
    <row r="943" spans="1:27" ht="12.75" customHeight="1">
      <c r="A943" s="1057"/>
      <c r="B943" s="1057"/>
      <c r="C943" s="1057"/>
      <c r="D943" s="1058"/>
      <c r="E943" s="1058"/>
      <c r="F943" s="1058"/>
      <c r="G943" s="1058"/>
      <c r="H943" s="1058"/>
      <c r="I943" s="1058"/>
      <c r="J943" s="1058"/>
      <c r="K943" s="1058"/>
      <c r="L943" s="1058"/>
      <c r="M943" s="1058"/>
      <c r="N943" s="1058"/>
      <c r="O943" s="1058"/>
      <c r="P943" s="1101"/>
      <c r="Q943" s="1058"/>
      <c r="R943" s="1058"/>
      <c r="S943" s="1058"/>
      <c r="T943" s="1058"/>
      <c r="U943" s="1058"/>
      <c r="V943" s="1058"/>
      <c r="W943" s="1058"/>
      <c r="X943" s="1058"/>
      <c r="Y943" s="1058"/>
      <c r="Z943" s="1058"/>
      <c r="AA943" s="1058"/>
    </row>
    <row r="944" spans="1:27" ht="12.75" customHeight="1">
      <c r="A944" s="1057"/>
      <c r="B944" s="1057"/>
      <c r="C944" s="1057"/>
      <c r="D944" s="1058"/>
      <c r="E944" s="1058"/>
      <c r="F944" s="1058"/>
      <c r="G944" s="1058"/>
      <c r="H944" s="1058"/>
      <c r="I944" s="1058"/>
      <c r="J944" s="1058"/>
      <c r="K944" s="1058"/>
      <c r="L944" s="1058"/>
      <c r="M944" s="1058"/>
      <c r="N944" s="1058"/>
      <c r="O944" s="1058"/>
      <c r="P944" s="1101"/>
      <c r="Q944" s="1058"/>
      <c r="R944" s="1058"/>
      <c r="S944" s="1058"/>
      <c r="T944" s="1058"/>
      <c r="U944" s="1058"/>
      <c r="V944" s="1058"/>
      <c r="W944" s="1058"/>
      <c r="X944" s="1058"/>
      <c r="Y944" s="1058"/>
      <c r="Z944" s="1058"/>
      <c r="AA944" s="1058"/>
    </row>
    <row r="945" spans="1:27" ht="12.75" customHeight="1">
      <c r="A945" s="1057"/>
      <c r="B945" s="1057"/>
      <c r="C945" s="1057"/>
      <c r="D945" s="1058"/>
      <c r="E945" s="1058"/>
      <c r="F945" s="1058"/>
      <c r="G945" s="1058"/>
      <c r="H945" s="1058"/>
      <c r="I945" s="1058"/>
      <c r="J945" s="1058"/>
      <c r="K945" s="1058"/>
      <c r="L945" s="1058"/>
      <c r="M945" s="1058"/>
      <c r="N945" s="1058"/>
      <c r="O945" s="1058"/>
      <c r="P945" s="1101"/>
      <c r="Q945" s="1058"/>
      <c r="R945" s="1058"/>
      <c r="S945" s="1058"/>
      <c r="T945" s="1058"/>
      <c r="U945" s="1058"/>
      <c r="V945" s="1058"/>
      <c r="W945" s="1058"/>
      <c r="X945" s="1058"/>
      <c r="Y945" s="1058"/>
      <c r="Z945" s="1058"/>
      <c r="AA945" s="1058"/>
    </row>
    <row r="946" spans="1:27" ht="12.75" customHeight="1">
      <c r="A946" s="1057"/>
      <c r="B946" s="1057"/>
      <c r="C946" s="1057"/>
      <c r="D946" s="1058"/>
      <c r="E946" s="1058"/>
      <c r="F946" s="1058"/>
      <c r="G946" s="1058"/>
      <c r="H946" s="1058"/>
      <c r="I946" s="1058"/>
      <c r="J946" s="1058"/>
      <c r="K946" s="1058"/>
      <c r="L946" s="1058"/>
      <c r="M946" s="1058"/>
      <c r="N946" s="1058"/>
      <c r="O946" s="1058"/>
      <c r="P946" s="1101"/>
      <c r="Q946" s="1058"/>
      <c r="R946" s="1058"/>
      <c r="S946" s="1058"/>
      <c r="T946" s="1058"/>
      <c r="U946" s="1058"/>
      <c r="V946" s="1058"/>
      <c r="W946" s="1058"/>
      <c r="X946" s="1058"/>
      <c r="Y946" s="1058"/>
      <c r="Z946" s="1058"/>
      <c r="AA946" s="1058"/>
    </row>
    <row r="947" spans="1:27" ht="12.75" customHeight="1">
      <c r="A947" s="1057"/>
      <c r="B947" s="1057"/>
      <c r="C947" s="1057"/>
      <c r="D947" s="1058"/>
      <c r="E947" s="1058"/>
      <c r="F947" s="1058"/>
      <c r="G947" s="1058"/>
      <c r="H947" s="1058"/>
      <c r="I947" s="1058"/>
      <c r="J947" s="1058"/>
      <c r="K947" s="1058"/>
      <c r="L947" s="1058"/>
      <c r="M947" s="1058"/>
      <c r="N947" s="1058"/>
      <c r="O947" s="1058"/>
      <c r="P947" s="1101"/>
      <c r="Q947" s="1058"/>
      <c r="R947" s="1058"/>
      <c r="S947" s="1058"/>
      <c r="T947" s="1058"/>
      <c r="U947" s="1058"/>
      <c r="V947" s="1058"/>
      <c r="W947" s="1058"/>
      <c r="X947" s="1058"/>
      <c r="Y947" s="1058"/>
      <c r="Z947" s="1058"/>
      <c r="AA947" s="1058"/>
    </row>
    <row r="948" spans="1:27" ht="12.75" customHeight="1">
      <c r="A948" s="1057"/>
      <c r="B948" s="1057"/>
      <c r="C948" s="1057"/>
      <c r="D948" s="1058"/>
      <c r="E948" s="1058"/>
      <c r="F948" s="1058"/>
      <c r="G948" s="1058"/>
      <c r="H948" s="1058"/>
      <c r="I948" s="1058"/>
      <c r="J948" s="1058"/>
      <c r="K948" s="1058"/>
      <c r="L948" s="1058"/>
      <c r="M948" s="1058"/>
      <c r="N948" s="1058"/>
      <c r="O948" s="1058"/>
      <c r="P948" s="1101"/>
      <c r="Q948" s="1058"/>
      <c r="R948" s="1058"/>
      <c r="S948" s="1058"/>
      <c r="T948" s="1058"/>
      <c r="U948" s="1058"/>
      <c r="V948" s="1058"/>
      <c r="W948" s="1058"/>
      <c r="X948" s="1058"/>
      <c r="Y948" s="1058"/>
      <c r="Z948" s="1058"/>
      <c r="AA948" s="1058"/>
    </row>
    <row r="949" spans="1:27" ht="12.75" customHeight="1">
      <c r="A949" s="1057"/>
      <c r="B949" s="1057"/>
      <c r="C949" s="1057"/>
      <c r="D949" s="1058"/>
      <c r="E949" s="1058"/>
      <c r="F949" s="1058"/>
      <c r="G949" s="1058"/>
      <c r="H949" s="1058"/>
      <c r="I949" s="1058"/>
      <c r="J949" s="1058"/>
      <c r="K949" s="1058"/>
      <c r="L949" s="1058"/>
      <c r="M949" s="1058"/>
      <c r="N949" s="1058"/>
      <c r="O949" s="1058"/>
      <c r="P949" s="1101"/>
      <c r="Q949" s="1058"/>
      <c r="R949" s="1058"/>
      <c r="S949" s="1058"/>
      <c r="T949" s="1058"/>
      <c r="U949" s="1058"/>
      <c r="V949" s="1058"/>
      <c r="W949" s="1058"/>
      <c r="X949" s="1058"/>
      <c r="Y949" s="1058"/>
      <c r="Z949" s="1058"/>
      <c r="AA949" s="1058"/>
    </row>
    <row r="950" spans="1:27" ht="12.75" customHeight="1">
      <c r="A950" s="1057"/>
      <c r="B950" s="1057"/>
      <c r="C950" s="1057"/>
      <c r="D950" s="1058"/>
      <c r="E950" s="1058"/>
      <c r="F950" s="1058"/>
      <c r="G950" s="1058"/>
      <c r="H950" s="1058"/>
      <c r="I950" s="1058"/>
      <c r="J950" s="1058"/>
      <c r="K950" s="1058"/>
      <c r="L950" s="1058"/>
      <c r="M950" s="1058"/>
      <c r="N950" s="1058"/>
      <c r="O950" s="1058"/>
      <c r="P950" s="1101"/>
      <c r="Q950" s="1058"/>
      <c r="R950" s="1058"/>
      <c r="S950" s="1058"/>
      <c r="T950" s="1058"/>
      <c r="U950" s="1058"/>
      <c r="V950" s="1058"/>
      <c r="W950" s="1058"/>
      <c r="X950" s="1058"/>
      <c r="Y950" s="1058"/>
      <c r="Z950" s="1058"/>
      <c r="AA950" s="1058"/>
    </row>
    <row r="951" spans="1:27" ht="12.75" customHeight="1">
      <c r="A951" s="1057"/>
      <c r="B951" s="1057"/>
      <c r="C951" s="1057"/>
      <c r="D951" s="1058"/>
      <c r="E951" s="1058"/>
      <c r="F951" s="1058"/>
      <c r="G951" s="1058"/>
      <c r="H951" s="1058"/>
      <c r="I951" s="1058"/>
      <c r="J951" s="1058"/>
      <c r="K951" s="1058"/>
      <c r="L951" s="1058"/>
      <c r="M951" s="1058"/>
      <c r="N951" s="1058"/>
      <c r="O951" s="1058"/>
      <c r="P951" s="1101"/>
      <c r="Q951" s="1058"/>
      <c r="R951" s="1058"/>
      <c r="S951" s="1058"/>
      <c r="T951" s="1058"/>
      <c r="U951" s="1058"/>
      <c r="V951" s="1058"/>
      <c r="W951" s="1058"/>
      <c r="X951" s="1058"/>
      <c r="Y951" s="1058"/>
      <c r="Z951" s="1058"/>
      <c r="AA951" s="1058"/>
    </row>
    <row r="952" spans="1:27" ht="12.75" customHeight="1">
      <c r="A952" s="1057"/>
      <c r="B952" s="1057"/>
      <c r="C952" s="1057"/>
      <c r="D952" s="1058"/>
      <c r="E952" s="1058"/>
      <c r="F952" s="1058"/>
      <c r="G952" s="1058"/>
      <c r="H952" s="1058"/>
      <c r="I952" s="1058"/>
      <c r="J952" s="1058"/>
      <c r="K952" s="1058"/>
      <c r="L952" s="1058"/>
      <c r="M952" s="1058"/>
      <c r="N952" s="1058"/>
      <c r="O952" s="1058"/>
      <c r="P952" s="1101"/>
      <c r="Q952" s="1058"/>
      <c r="R952" s="1058"/>
      <c r="S952" s="1058"/>
      <c r="T952" s="1058"/>
      <c r="U952" s="1058"/>
      <c r="V952" s="1058"/>
      <c r="W952" s="1058"/>
      <c r="X952" s="1058"/>
      <c r="Y952" s="1058"/>
      <c r="Z952" s="1058"/>
      <c r="AA952" s="1058"/>
    </row>
    <row r="953" spans="1:27" ht="12.75" customHeight="1">
      <c r="A953" s="1057"/>
      <c r="B953" s="1057"/>
      <c r="C953" s="1057"/>
      <c r="D953" s="1058"/>
      <c r="E953" s="1058"/>
      <c r="F953" s="1058"/>
      <c r="G953" s="1058"/>
      <c r="H953" s="1058"/>
      <c r="I953" s="1058"/>
      <c r="J953" s="1058"/>
      <c r="K953" s="1058"/>
      <c r="L953" s="1058"/>
      <c r="M953" s="1058"/>
      <c r="N953" s="1058"/>
      <c r="O953" s="1058"/>
      <c r="P953" s="1101"/>
      <c r="Q953" s="1058"/>
      <c r="R953" s="1058"/>
      <c r="S953" s="1058"/>
      <c r="T953" s="1058"/>
      <c r="U953" s="1058"/>
      <c r="V953" s="1058"/>
      <c r="W953" s="1058"/>
      <c r="X953" s="1058"/>
      <c r="Y953" s="1058"/>
      <c r="Z953" s="1058"/>
      <c r="AA953" s="1058"/>
    </row>
    <row r="954" spans="1:27" ht="12.75" customHeight="1">
      <c r="A954" s="1057"/>
      <c r="B954" s="1057"/>
      <c r="C954" s="1057"/>
      <c r="D954" s="1058"/>
      <c r="E954" s="1058"/>
      <c r="F954" s="1058"/>
      <c r="G954" s="1058"/>
      <c r="H954" s="1058"/>
      <c r="I954" s="1058"/>
      <c r="J954" s="1058"/>
      <c r="K954" s="1058"/>
      <c r="L954" s="1058"/>
      <c r="M954" s="1058"/>
      <c r="N954" s="1058"/>
      <c r="O954" s="1058"/>
      <c r="P954" s="1101"/>
      <c r="Q954" s="1058"/>
      <c r="R954" s="1058"/>
      <c r="S954" s="1058"/>
      <c r="T954" s="1058"/>
      <c r="U954" s="1058"/>
      <c r="V954" s="1058"/>
      <c r="W954" s="1058"/>
      <c r="X954" s="1058"/>
      <c r="Y954" s="1058"/>
      <c r="Z954" s="1058"/>
      <c r="AA954" s="1058"/>
    </row>
    <row r="955" spans="1:27" ht="12.75" customHeight="1">
      <c r="A955" s="1057"/>
      <c r="B955" s="1057"/>
      <c r="C955" s="1057"/>
      <c r="D955" s="1058"/>
      <c r="E955" s="1058"/>
      <c r="F955" s="1058"/>
      <c r="G955" s="1058"/>
      <c r="H955" s="1058"/>
      <c r="I955" s="1058"/>
      <c r="J955" s="1058"/>
      <c r="K955" s="1058"/>
      <c r="L955" s="1058"/>
      <c r="M955" s="1058"/>
      <c r="N955" s="1058"/>
      <c r="O955" s="1058"/>
      <c r="P955" s="1101"/>
      <c r="Q955" s="1058"/>
      <c r="R955" s="1058"/>
      <c r="S955" s="1058"/>
      <c r="T955" s="1058"/>
      <c r="U955" s="1058"/>
      <c r="V955" s="1058"/>
      <c r="W955" s="1058"/>
      <c r="X955" s="1058"/>
      <c r="Y955" s="1058"/>
      <c r="Z955" s="1058"/>
      <c r="AA955" s="1058"/>
    </row>
    <row r="956" spans="1:27" ht="12.75" customHeight="1">
      <c r="A956" s="1057"/>
      <c r="B956" s="1057"/>
      <c r="C956" s="1057"/>
      <c r="D956" s="1058"/>
      <c r="E956" s="1058"/>
      <c r="F956" s="1058"/>
      <c r="G956" s="1058"/>
      <c r="H956" s="1058"/>
      <c r="I956" s="1058"/>
      <c r="J956" s="1058"/>
      <c r="K956" s="1058"/>
      <c r="L956" s="1058"/>
      <c r="M956" s="1058"/>
      <c r="N956" s="1058"/>
      <c r="O956" s="1058"/>
      <c r="P956" s="1101"/>
      <c r="Q956" s="1058"/>
      <c r="R956" s="1058"/>
      <c r="S956" s="1058"/>
      <c r="T956" s="1058"/>
      <c r="U956" s="1058"/>
      <c r="V956" s="1058"/>
      <c r="W956" s="1058"/>
      <c r="X956" s="1058"/>
      <c r="Y956" s="1058"/>
      <c r="Z956" s="1058"/>
      <c r="AA956" s="1058"/>
    </row>
    <row r="957" spans="1:27" ht="12.75" customHeight="1">
      <c r="A957" s="1057"/>
      <c r="B957" s="1057"/>
      <c r="C957" s="1057"/>
      <c r="D957" s="1058"/>
      <c r="E957" s="1058"/>
      <c r="F957" s="1058"/>
      <c r="G957" s="1058"/>
      <c r="H957" s="1058"/>
      <c r="I957" s="1058"/>
      <c r="J957" s="1058"/>
      <c r="K957" s="1058"/>
      <c r="L957" s="1058"/>
      <c r="M957" s="1058"/>
      <c r="N957" s="1058"/>
      <c r="O957" s="1058"/>
      <c r="P957" s="1101"/>
      <c r="Q957" s="1058"/>
      <c r="R957" s="1058"/>
      <c r="S957" s="1058"/>
      <c r="T957" s="1058"/>
      <c r="U957" s="1058"/>
      <c r="V957" s="1058"/>
      <c r="W957" s="1058"/>
      <c r="X957" s="1058"/>
      <c r="Y957" s="1058"/>
      <c r="Z957" s="1058"/>
      <c r="AA957" s="1058"/>
    </row>
    <row r="958" spans="1:27" ht="12.75" customHeight="1">
      <c r="A958" s="1057"/>
      <c r="B958" s="1057"/>
      <c r="C958" s="1057"/>
      <c r="D958" s="1058"/>
      <c r="E958" s="1058"/>
      <c r="F958" s="1058"/>
      <c r="G958" s="1058"/>
      <c r="H958" s="1058"/>
      <c r="I958" s="1058"/>
      <c r="J958" s="1058"/>
      <c r="K958" s="1058"/>
      <c r="L958" s="1058"/>
      <c r="M958" s="1058"/>
      <c r="N958" s="1058"/>
      <c r="O958" s="1058"/>
      <c r="P958" s="1101"/>
      <c r="Q958" s="1058"/>
      <c r="R958" s="1058"/>
      <c r="S958" s="1058"/>
      <c r="T958" s="1058"/>
      <c r="U958" s="1058"/>
      <c r="V958" s="1058"/>
      <c r="W958" s="1058"/>
      <c r="X958" s="1058"/>
      <c r="Y958" s="1058"/>
      <c r="Z958" s="1058"/>
      <c r="AA958" s="1058"/>
    </row>
    <row r="959" spans="1:27" ht="12.75" customHeight="1">
      <c r="A959" s="1057"/>
      <c r="B959" s="1057"/>
      <c r="C959" s="1057"/>
      <c r="D959" s="1058"/>
      <c r="E959" s="1058"/>
      <c r="F959" s="1058"/>
      <c r="G959" s="1058"/>
      <c r="H959" s="1058"/>
      <c r="I959" s="1058"/>
      <c r="J959" s="1058"/>
      <c r="K959" s="1058"/>
      <c r="L959" s="1058"/>
      <c r="M959" s="1058"/>
      <c r="N959" s="1058"/>
      <c r="O959" s="1058"/>
      <c r="P959" s="1101"/>
      <c r="Q959" s="1058"/>
      <c r="R959" s="1058"/>
      <c r="S959" s="1058"/>
      <c r="T959" s="1058"/>
      <c r="U959" s="1058"/>
      <c r="V959" s="1058"/>
      <c r="W959" s="1058"/>
      <c r="X959" s="1058"/>
      <c r="Y959" s="1058"/>
      <c r="Z959" s="1058"/>
      <c r="AA959" s="1058"/>
    </row>
    <row r="960" spans="1:27" ht="12.75" customHeight="1">
      <c r="A960" s="1057"/>
      <c r="B960" s="1057"/>
      <c r="C960" s="1057"/>
      <c r="D960" s="1058"/>
      <c r="E960" s="1058"/>
      <c r="F960" s="1058"/>
      <c r="G960" s="1058"/>
      <c r="H960" s="1058"/>
      <c r="I960" s="1058"/>
      <c r="J960" s="1058"/>
      <c r="K960" s="1058"/>
      <c r="L960" s="1058"/>
      <c r="M960" s="1058"/>
      <c r="N960" s="1058"/>
      <c r="O960" s="1058"/>
      <c r="P960" s="1101"/>
      <c r="Q960" s="1058"/>
      <c r="R960" s="1058"/>
      <c r="S960" s="1058"/>
      <c r="T960" s="1058"/>
      <c r="U960" s="1058"/>
      <c r="V960" s="1058"/>
      <c r="W960" s="1058"/>
      <c r="X960" s="1058"/>
      <c r="Y960" s="1058"/>
      <c r="Z960" s="1058"/>
      <c r="AA960" s="1058"/>
    </row>
    <row r="961" spans="1:27" ht="12.75" customHeight="1">
      <c r="A961" s="1057"/>
      <c r="B961" s="1057"/>
      <c r="C961" s="1057"/>
      <c r="D961" s="1058"/>
      <c r="E961" s="1058"/>
      <c r="F961" s="1058"/>
      <c r="G961" s="1058"/>
      <c r="H961" s="1058"/>
      <c r="I961" s="1058"/>
      <c r="J961" s="1058"/>
      <c r="K961" s="1058"/>
      <c r="L961" s="1058"/>
      <c r="M961" s="1058"/>
      <c r="N961" s="1058"/>
      <c r="O961" s="1058"/>
      <c r="P961" s="1101"/>
      <c r="Q961" s="1058"/>
      <c r="R961" s="1058"/>
      <c r="S961" s="1058"/>
      <c r="T961" s="1058"/>
      <c r="U961" s="1058"/>
      <c r="V961" s="1058"/>
      <c r="W961" s="1058"/>
      <c r="X961" s="1058"/>
      <c r="Y961" s="1058"/>
      <c r="Z961" s="1058"/>
      <c r="AA961" s="1058"/>
    </row>
    <row r="962" spans="1:27" ht="12.75" customHeight="1">
      <c r="A962" s="1057"/>
      <c r="B962" s="1057"/>
      <c r="C962" s="1057"/>
      <c r="D962" s="1058"/>
      <c r="E962" s="1058"/>
      <c r="F962" s="1058"/>
      <c r="G962" s="1058"/>
      <c r="H962" s="1058"/>
      <c r="I962" s="1058"/>
      <c r="J962" s="1058"/>
      <c r="K962" s="1058"/>
      <c r="L962" s="1058"/>
      <c r="M962" s="1058"/>
      <c r="N962" s="1058"/>
      <c r="O962" s="1058"/>
      <c r="P962" s="1101"/>
      <c r="Q962" s="1058"/>
      <c r="R962" s="1058"/>
      <c r="S962" s="1058"/>
      <c r="T962" s="1058"/>
      <c r="U962" s="1058"/>
      <c r="V962" s="1058"/>
      <c r="W962" s="1058"/>
      <c r="X962" s="1058"/>
      <c r="Y962" s="1058"/>
      <c r="Z962" s="1058"/>
      <c r="AA962" s="1058"/>
    </row>
    <row r="963" spans="1:27" ht="12.75" customHeight="1">
      <c r="A963" s="1057"/>
      <c r="B963" s="1057"/>
      <c r="C963" s="1057"/>
      <c r="D963" s="1058"/>
      <c r="E963" s="1058"/>
      <c r="F963" s="1058"/>
      <c r="G963" s="1058"/>
      <c r="H963" s="1058"/>
      <c r="I963" s="1058"/>
      <c r="J963" s="1058"/>
      <c r="K963" s="1058"/>
      <c r="L963" s="1058"/>
      <c r="M963" s="1058"/>
      <c r="N963" s="1058"/>
      <c r="O963" s="1058"/>
      <c r="P963" s="1101"/>
      <c r="Q963" s="1058"/>
      <c r="R963" s="1058"/>
      <c r="S963" s="1058"/>
      <c r="T963" s="1058"/>
      <c r="U963" s="1058"/>
      <c r="V963" s="1058"/>
      <c r="W963" s="1058"/>
      <c r="X963" s="1058"/>
      <c r="Y963" s="1058"/>
      <c r="Z963" s="1058"/>
      <c r="AA963" s="1058"/>
    </row>
    <row r="964" spans="1:27" ht="12.75" customHeight="1">
      <c r="A964" s="1057"/>
      <c r="B964" s="1057"/>
      <c r="C964" s="1057"/>
      <c r="D964" s="1058"/>
      <c r="E964" s="1058"/>
      <c r="F964" s="1058"/>
      <c r="G964" s="1058"/>
      <c r="H964" s="1058"/>
      <c r="I964" s="1058"/>
      <c r="J964" s="1058"/>
      <c r="K964" s="1058"/>
      <c r="L964" s="1058"/>
      <c r="M964" s="1058"/>
      <c r="N964" s="1058"/>
      <c r="O964" s="1058"/>
      <c r="P964" s="1101"/>
      <c r="Q964" s="1058"/>
      <c r="R964" s="1058"/>
      <c r="S964" s="1058"/>
      <c r="T964" s="1058"/>
      <c r="U964" s="1058"/>
      <c r="V964" s="1058"/>
      <c r="W964" s="1058"/>
      <c r="X964" s="1058"/>
      <c r="Y964" s="1058"/>
      <c r="Z964" s="1058"/>
      <c r="AA964" s="1058"/>
    </row>
    <row r="965" spans="1:27" ht="12.75" customHeight="1">
      <c r="A965" s="1057"/>
      <c r="B965" s="1057"/>
      <c r="C965" s="1057"/>
      <c r="D965" s="1058"/>
      <c r="E965" s="1058"/>
      <c r="F965" s="1058"/>
      <c r="G965" s="1058"/>
      <c r="H965" s="1058"/>
      <c r="I965" s="1058"/>
      <c r="J965" s="1058"/>
      <c r="K965" s="1058"/>
      <c r="L965" s="1058"/>
      <c r="M965" s="1058"/>
      <c r="N965" s="1058"/>
      <c r="O965" s="1058"/>
      <c r="P965" s="1101"/>
      <c r="Q965" s="1058"/>
      <c r="R965" s="1058"/>
      <c r="S965" s="1058"/>
      <c r="T965" s="1058"/>
      <c r="U965" s="1058"/>
      <c r="V965" s="1058"/>
      <c r="W965" s="1058"/>
      <c r="X965" s="1058"/>
      <c r="Y965" s="1058"/>
      <c r="Z965" s="1058"/>
      <c r="AA965" s="1058"/>
    </row>
    <row r="966" spans="1:27" ht="12.75" customHeight="1">
      <c r="A966" s="1057"/>
      <c r="B966" s="1057"/>
      <c r="C966" s="1057"/>
      <c r="D966" s="1058"/>
      <c r="E966" s="1058"/>
      <c r="F966" s="1058"/>
      <c r="G966" s="1058"/>
      <c r="H966" s="1058"/>
      <c r="I966" s="1058"/>
      <c r="J966" s="1058"/>
      <c r="K966" s="1058"/>
      <c r="L966" s="1058"/>
      <c r="M966" s="1058"/>
      <c r="N966" s="1058"/>
      <c r="O966" s="1058"/>
      <c r="P966" s="1101"/>
      <c r="Q966" s="1058"/>
      <c r="R966" s="1058"/>
      <c r="S966" s="1058"/>
      <c r="T966" s="1058"/>
      <c r="U966" s="1058"/>
      <c r="V966" s="1058"/>
      <c r="W966" s="1058"/>
      <c r="X966" s="1058"/>
      <c r="Y966" s="1058"/>
      <c r="Z966" s="1058"/>
      <c r="AA966" s="1058"/>
    </row>
    <row r="967" spans="1:27" ht="12.75" customHeight="1">
      <c r="A967" s="1057"/>
      <c r="B967" s="1057"/>
      <c r="C967" s="1057"/>
      <c r="D967" s="1058"/>
      <c r="E967" s="1058"/>
      <c r="F967" s="1058"/>
      <c r="G967" s="1058"/>
      <c r="H967" s="1058"/>
      <c r="I967" s="1058"/>
      <c r="J967" s="1058"/>
      <c r="K967" s="1058"/>
      <c r="L967" s="1058"/>
      <c r="M967" s="1058"/>
      <c r="N967" s="1058"/>
      <c r="O967" s="1058"/>
      <c r="P967" s="1101"/>
      <c r="Q967" s="1058"/>
      <c r="R967" s="1058"/>
      <c r="S967" s="1058"/>
      <c r="T967" s="1058"/>
      <c r="U967" s="1058"/>
      <c r="V967" s="1058"/>
      <c r="W967" s="1058"/>
      <c r="X967" s="1058"/>
      <c r="Y967" s="1058"/>
      <c r="Z967" s="1058"/>
      <c r="AA967" s="1058"/>
    </row>
    <row r="968" spans="1:27" ht="12.75" customHeight="1">
      <c r="A968" s="1057"/>
      <c r="B968" s="1057"/>
      <c r="C968" s="1057"/>
      <c r="D968" s="1058"/>
      <c r="E968" s="1058"/>
      <c r="F968" s="1058"/>
      <c r="G968" s="1058"/>
      <c r="H968" s="1058"/>
      <c r="I968" s="1058"/>
      <c r="J968" s="1058"/>
      <c r="K968" s="1058"/>
      <c r="L968" s="1058"/>
      <c r="M968" s="1058"/>
      <c r="N968" s="1058"/>
      <c r="O968" s="1058"/>
      <c r="P968" s="1101"/>
      <c r="Q968" s="1058"/>
      <c r="R968" s="1058"/>
      <c r="S968" s="1058"/>
      <c r="T968" s="1058"/>
      <c r="U968" s="1058"/>
      <c r="V968" s="1058"/>
      <c r="W968" s="1058"/>
      <c r="X968" s="1058"/>
      <c r="Y968" s="1058"/>
      <c r="Z968" s="1058"/>
      <c r="AA968" s="1058"/>
    </row>
    <row r="969" spans="1:27" ht="12.75" customHeight="1">
      <c r="A969" s="1057"/>
      <c r="B969" s="1057"/>
      <c r="C969" s="1057"/>
      <c r="D969" s="1058"/>
      <c r="E969" s="1058"/>
      <c r="F969" s="1058"/>
      <c r="G969" s="1058"/>
      <c r="H969" s="1058"/>
      <c r="I969" s="1058"/>
      <c r="J969" s="1058"/>
      <c r="K969" s="1058"/>
      <c r="L969" s="1058"/>
      <c r="M969" s="1058"/>
      <c r="N969" s="1058"/>
      <c r="O969" s="1058"/>
      <c r="P969" s="1101"/>
      <c r="Q969" s="1058"/>
      <c r="R969" s="1058"/>
      <c r="S969" s="1058"/>
      <c r="T969" s="1058"/>
      <c r="U969" s="1058"/>
      <c r="V969" s="1058"/>
      <c r="W969" s="1058"/>
      <c r="X969" s="1058"/>
      <c r="Y969" s="1058"/>
      <c r="Z969" s="1058"/>
      <c r="AA969" s="1058"/>
    </row>
    <row r="970" spans="1:27" ht="15" customHeight="1"/>
    <row r="971" spans="1:27" ht="15" customHeight="1"/>
    <row r="972" spans="1:27" ht="15" customHeight="1"/>
    <row r="973" spans="1:27" ht="15" customHeight="1"/>
    <row r="974" spans="1:27" ht="15" customHeight="1"/>
    <row r="975" spans="1:27" ht="15" customHeight="1"/>
    <row r="976" spans="1:27" ht="15" customHeight="1"/>
    <row r="977" ht="15" customHeight="1"/>
    <row r="978" ht="15" customHeight="1"/>
    <row r="979" ht="15" customHeight="1"/>
    <row r="980" ht="15" customHeight="1"/>
    <row r="981" ht="15" customHeight="1"/>
    <row r="982" ht="15" customHeight="1"/>
    <row r="983" ht="15" customHeight="1"/>
    <row r="984" ht="15" customHeight="1"/>
    <row r="985" ht="15" customHeight="1"/>
    <row r="986" ht="15" customHeight="1"/>
    <row r="987" ht="15" customHeight="1"/>
    <row r="988" ht="15" customHeight="1"/>
    <row r="989" ht="15" customHeight="1"/>
    <row r="990" ht="15" customHeight="1"/>
    <row r="991" ht="15" customHeight="1"/>
    <row r="992" ht="15" customHeight="1"/>
    <row r="993" ht="15" customHeight="1"/>
    <row r="994" ht="15" customHeight="1"/>
    <row r="995" ht="15" customHeight="1"/>
    <row r="996" ht="15" customHeight="1"/>
    <row r="997" ht="15" customHeight="1"/>
    <row r="998" ht="15" customHeight="1"/>
    <row r="999" ht="15" customHeight="1"/>
    <row r="1000" ht="15" customHeight="1"/>
    <row r="1001" ht="15" customHeight="1"/>
    <row r="1002" ht="15" customHeight="1"/>
    <row r="1003" ht="15" customHeight="1"/>
    <row r="1004" ht="15" customHeight="1"/>
    <row r="1005" ht="15" customHeight="1"/>
    <row r="1006" ht="15" customHeight="1"/>
    <row r="1007" ht="15" customHeight="1"/>
    <row r="1008" ht="15" customHeight="1"/>
    <row r="1009" ht="15" customHeight="1"/>
    <row r="1010" ht="15" customHeight="1"/>
    <row r="1011" ht="15" customHeight="1"/>
    <row r="1012" ht="15" customHeight="1"/>
    <row r="1013" ht="15" customHeight="1"/>
    <row r="1014" ht="15" customHeight="1"/>
    <row r="1015" ht="15" customHeight="1"/>
    <row r="1016" ht="15" customHeight="1"/>
    <row r="1017" ht="15" customHeight="1"/>
    <row r="1018" ht="15" customHeight="1"/>
    <row r="1019" ht="15" customHeight="1"/>
    <row r="1020" ht="15" customHeight="1"/>
    <row r="1021" ht="15" customHeight="1"/>
    <row r="1022" ht="15" customHeight="1"/>
    <row r="1023" ht="15" customHeight="1"/>
    <row r="1024" ht="15" customHeight="1"/>
    <row r="1025" ht="15" customHeight="1"/>
    <row r="1026" ht="15" customHeight="1"/>
    <row r="1027" ht="15" customHeight="1"/>
    <row r="1028" ht="15" customHeight="1"/>
    <row r="1029" ht="15" customHeight="1"/>
  </sheetData>
  <mergeCells count="108">
    <mergeCell ref="D43:E43"/>
    <mergeCell ref="D32:P32"/>
    <mergeCell ref="D35:P35"/>
    <mergeCell ref="D22:P22"/>
    <mergeCell ref="E92:F92"/>
    <mergeCell ref="G92:I92"/>
    <mergeCell ref="E83:F83"/>
    <mergeCell ref="E85:F85"/>
    <mergeCell ref="E87:F87"/>
    <mergeCell ref="E88:F88"/>
    <mergeCell ref="E89:F89"/>
    <mergeCell ref="E91:F91"/>
    <mergeCell ref="E80:F80"/>
    <mergeCell ref="K80:L80"/>
    <mergeCell ref="M80:N80"/>
    <mergeCell ref="E82:F82"/>
    <mergeCell ref="D74:N74"/>
    <mergeCell ref="D76:N76"/>
    <mergeCell ref="D67:N67"/>
    <mergeCell ref="D68:O68"/>
    <mergeCell ref="D69:N69"/>
    <mergeCell ref="D70:N70"/>
    <mergeCell ref="D72:N72"/>
    <mergeCell ref="D73:N73"/>
    <mergeCell ref="D61:E61"/>
    <mergeCell ref="I61:J61"/>
    <mergeCell ref="M61:N61"/>
    <mergeCell ref="D66:E66"/>
    <mergeCell ref="F66:G66"/>
    <mergeCell ref="I66:J66"/>
    <mergeCell ref="M66:N66"/>
    <mergeCell ref="D63:E63"/>
    <mergeCell ref="I63:J63"/>
    <mergeCell ref="M63:N63"/>
    <mergeCell ref="D64:E64"/>
    <mergeCell ref="I64:J64"/>
    <mergeCell ref="M64:N64"/>
    <mergeCell ref="I65:J65"/>
    <mergeCell ref="M65:N65"/>
    <mergeCell ref="D62:E62"/>
    <mergeCell ref="I62:J62"/>
    <mergeCell ref="M62:N62"/>
    <mergeCell ref="F61:G65"/>
    <mergeCell ref="D65:E65"/>
    <mergeCell ref="D55:K55"/>
    <mergeCell ref="L55:N55"/>
    <mergeCell ref="D56:K56"/>
    <mergeCell ref="L56:N56"/>
    <mergeCell ref="D57:N57"/>
    <mergeCell ref="D59:O59"/>
    <mergeCell ref="D54:K54"/>
    <mergeCell ref="L54:N54"/>
    <mergeCell ref="D60:G60"/>
    <mergeCell ref="I60:J60"/>
    <mergeCell ref="M60:N60"/>
    <mergeCell ref="D50:O50"/>
    <mergeCell ref="D51:K51"/>
    <mergeCell ref="L51:N51"/>
    <mergeCell ref="D52:K52"/>
    <mergeCell ref="L52:N52"/>
    <mergeCell ref="D53:K53"/>
    <mergeCell ref="L53:N53"/>
    <mergeCell ref="D44:N44"/>
    <mergeCell ref="D45:O45"/>
    <mergeCell ref="D46:N46"/>
    <mergeCell ref="D47:N47"/>
    <mergeCell ref="I48:J48"/>
    <mergeCell ref="C49:O49"/>
    <mergeCell ref="D41:E41"/>
    <mergeCell ref="D38:N38"/>
    <mergeCell ref="D39:O39"/>
    <mergeCell ref="D40:E40"/>
    <mergeCell ref="B18:B21"/>
    <mergeCell ref="C18:C21"/>
    <mergeCell ref="D18:O18"/>
    <mergeCell ref="D19:O19"/>
    <mergeCell ref="D20:D21"/>
    <mergeCell ref="G20:G21"/>
    <mergeCell ref="C15:E15"/>
    <mergeCell ref="F15:I15"/>
    <mergeCell ref="C16:E16"/>
    <mergeCell ref="F16:I16"/>
    <mergeCell ref="C11:E11"/>
    <mergeCell ref="F11:I11"/>
    <mergeCell ref="K11:O11"/>
    <mergeCell ref="C12:E12"/>
    <mergeCell ref="G12:I12"/>
    <mergeCell ref="K12:O16"/>
    <mergeCell ref="C13:E13"/>
    <mergeCell ref="G13:I13"/>
    <mergeCell ref="C14:E14"/>
    <mergeCell ref="G14:I14"/>
    <mergeCell ref="C7:K7"/>
    <mergeCell ref="C8:D8"/>
    <mergeCell ref="F8:O8"/>
    <mergeCell ref="C10:E10"/>
    <mergeCell ref="F10:I10"/>
    <mergeCell ref="L10:O10"/>
    <mergeCell ref="C2:E2"/>
    <mergeCell ref="F2:G2"/>
    <mergeCell ref="I2:J2"/>
    <mergeCell ref="L2:O7"/>
    <mergeCell ref="C3:E3"/>
    <mergeCell ref="F3:G3"/>
    <mergeCell ref="I3:J3"/>
    <mergeCell ref="C4:K4"/>
    <mergeCell ref="C5:K5"/>
    <mergeCell ref="C6:K6"/>
  </mergeCells>
  <dataValidations count="1">
    <dataValidation type="list" allowBlank="1" showInputMessage="1" showErrorMessage="1" sqref="L23:L31 L33:L34 L36:L37" xr:uid="{D5E69F65-83FC-4670-8360-B3B21B338590}">
      <formula1>Clases_ARL</formula1>
    </dataValidation>
  </dataValidations>
  <pageMargins left="0.39370078740157483" right="0.19685039370078741" top="0.39370078740157483" bottom="0.39370078740157483" header="0" footer="0"/>
  <pageSetup scale="42" fitToHeight="2" orientation="portrait" r:id="rId1"/>
  <rowBreaks count="1" manualBreakCount="1">
    <brk id="39" min="1" max="14" man="1"/>
  </rowBreaks>
  <ignoredErrors>
    <ignoredError sqref="P30" formula="1"/>
  </ignoredErrors>
  <legacy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36F18-67F0-405E-99C0-65F6055E02DA}">
  <dimension ref="A1:O23"/>
  <sheetViews>
    <sheetView topLeftCell="C14" zoomScaleNormal="100" workbookViewId="0">
      <selection activeCell="G27" sqref="G27"/>
    </sheetView>
  </sheetViews>
  <sheetFormatPr baseColWidth="10" defaultColWidth="11.42578125" defaultRowHeight="15.75"/>
  <cols>
    <col min="1" max="1" width="11.42578125" style="1849"/>
    <col min="2" max="2" width="11.42578125" style="1895"/>
    <col min="3" max="3" width="66.140625" style="1849" customWidth="1"/>
    <col min="4" max="4" width="14" style="1896" bestFit="1" customWidth="1"/>
    <col min="5" max="5" width="11.42578125" style="1895"/>
    <col min="6" max="6" width="15" style="1895" bestFit="1" customWidth="1"/>
    <col min="7" max="7" width="11.42578125" style="1849"/>
    <col min="8" max="8" width="25.7109375" style="1849" customWidth="1"/>
    <col min="9" max="9" width="13.28515625" style="1849" bestFit="1" customWidth="1"/>
    <col min="10" max="10" width="11.42578125" style="1849"/>
    <col min="11" max="14" width="19.42578125" style="1849" customWidth="1"/>
    <col min="15" max="16384" width="11.42578125" style="1849"/>
  </cols>
  <sheetData>
    <row r="1" spans="1:15" ht="16.5" thickBot="1">
      <c r="A1" s="1846"/>
      <c r="B1" s="1847"/>
      <c r="C1" s="1846"/>
      <c r="D1" s="1848"/>
      <c r="E1" s="1846"/>
      <c r="F1" s="1846"/>
      <c r="G1" s="1846"/>
      <c r="H1" s="1846"/>
      <c r="I1" s="1848"/>
      <c r="J1" s="1848"/>
      <c r="K1" s="1846"/>
      <c r="L1" s="1846"/>
      <c r="M1" s="1846"/>
      <c r="N1" s="1846"/>
      <c r="O1" s="1846"/>
    </row>
    <row r="2" spans="1:15" ht="20.25">
      <c r="A2" s="1850"/>
      <c r="B2" s="2986" t="s">
        <v>7140</v>
      </c>
      <c r="C2" s="2989" t="s">
        <v>0</v>
      </c>
      <c r="D2" s="2989"/>
      <c r="E2" s="1851" t="s">
        <v>7141</v>
      </c>
      <c r="F2" s="1852">
        <v>46266</v>
      </c>
      <c r="G2" s="1850"/>
      <c r="H2" s="1850"/>
    </row>
    <row r="3" spans="1:15">
      <c r="A3" s="1850"/>
      <c r="B3" s="2987"/>
      <c r="C3" s="2990" t="s">
        <v>1</v>
      </c>
      <c r="D3" s="2990"/>
      <c r="E3" s="1853" t="s">
        <v>890</v>
      </c>
      <c r="F3" s="1854" t="s">
        <v>7142</v>
      </c>
      <c r="G3" s="1850"/>
      <c r="H3" s="1850"/>
    </row>
    <row r="4" spans="1:15" ht="15.95" customHeight="1" thickBot="1">
      <c r="A4" s="1850"/>
      <c r="B4" s="2988"/>
      <c r="C4" s="2991" t="s">
        <v>7143</v>
      </c>
      <c r="D4" s="2991"/>
      <c r="E4" s="1855" t="s">
        <v>7144</v>
      </c>
      <c r="F4" s="1856">
        <v>0</v>
      </c>
      <c r="G4" s="1850"/>
      <c r="H4" s="1850"/>
    </row>
    <row r="5" spans="1:15" ht="16.5" thickBot="1">
      <c r="A5" s="1850"/>
      <c r="B5" s="1857"/>
      <c r="C5" s="1857"/>
      <c r="D5" s="1858"/>
      <c r="E5" s="1858"/>
      <c r="F5" s="1858"/>
      <c r="G5" s="1858"/>
      <c r="H5" s="1858"/>
      <c r="I5" s="1858"/>
      <c r="J5" s="1858"/>
      <c r="K5" s="1858"/>
      <c r="L5" s="1859"/>
      <c r="M5" s="1860"/>
      <c r="N5" s="1850"/>
      <c r="O5" s="1850"/>
    </row>
    <row r="6" spans="1:15" ht="16.5" thickBot="1">
      <c r="B6" s="1861" t="s">
        <v>286</v>
      </c>
      <c r="C6" s="2992" t="s">
        <v>7145</v>
      </c>
      <c r="D6" s="2992"/>
      <c r="E6" s="1862" t="s">
        <v>1437</v>
      </c>
      <c r="F6" s="1863" t="s">
        <v>7146</v>
      </c>
      <c r="H6" s="1864" t="s">
        <v>7147</v>
      </c>
      <c r="I6" s="1865">
        <v>1750905</v>
      </c>
    </row>
    <row r="7" spans="1:15" ht="16.5" thickBot="1">
      <c r="B7" s="1866">
        <v>1</v>
      </c>
      <c r="C7" s="2985" t="s">
        <v>7148</v>
      </c>
      <c r="D7" s="2985"/>
      <c r="E7" s="1867">
        <f>SUMIFS(E:E,B:B,"&gt;"&amp;B7,B:B,"&lt;"&amp;B7+1)</f>
        <v>1</v>
      </c>
      <c r="F7" s="1868">
        <v>3461737.5684884205</v>
      </c>
      <c r="H7" s="1864" t="s">
        <v>7149</v>
      </c>
      <c r="I7" s="1869">
        <v>249095</v>
      </c>
    </row>
    <row r="8" spans="1:15">
      <c r="B8" s="1870">
        <f>B7+0.01</f>
        <v>1.01</v>
      </c>
      <c r="C8" s="2994" t="s">
        <v>7150</v>
      </c>
      <c r="D8" s="2994"/>
      <c r="E8" s="1871">
        <v>1</v>
      </c>
      <c r="F8" s="1872">
        <f t="shared" ref="F8:F23" si="0">E8*$F$7</f>
        <v>3461737.5684884205</v>
      </c>
    </row>
    <row r="9" spans="1:15" ht="16.5" thickBot="1">
      <c r="B9" s="1866">
        <v>2</v>
      </c>
      <c r="C9" s="2985" t="s">
        <v>1440</v>
      </c>
      <c r="D9" s="2985"/>
      <c r="E9" s="1873">
        <f>SUMIFS(E:E,B:B,"&gt;"&amp;B9,B:B,"&lt;"&amp;B9+1)</f>
        <v>0.55890922354244654</v>
      </c>
      <c r="F9" s="1868">
        <f t="shared" si="0"/>
        <v>1934797.05651158</v>
      </c>
    </row>
    <row r="10" spans="1:15">
      <c r="B10" s="1870">
        <f>B9+0.01</f>
        <v>2.0099999999999998</v>
      </c>
      <c r="C10" s="2994" t="s">
        <v>7151</v>
      </c>
      <c r="D10" s="2994"/>
      <c r="E10" s="1874">
        <f>IF($F$8&lt;=2*$I$6,($F$8+$I$7)/$F$8/12,$E$7/12)</f>
        <v>8.932971990394524E-2</v>
      </c>
      <c r="F10" s="1872">
        <f t="shared" si="0"/>
        <v>309236.04737403506</v>
      </c>
      <c r="K10" s="2996" t="s">
        <v>7152</v>
      </c>
      <c r="L10" s="2997"/>
      <c r="M10" s="2997"/>
      <c r="N10" s="2998"/>
    </row>
    <row r="11" spans="1:15">
      <c r="B11" s="1870">
        <f t="shared" ref="B11:B22" si="1">B10+0.01</f>
        <v>2.0199999999999996</v>
      </c>
      <c r="C11" s="2994" t="s">
        <v>7153</v>
      </c>
      <c r="D11" s="2995"/>
      <c r="E11" s="1874">
        <f>IF($F$8&lt;=2*$I$6,($F$8+$I$7)/$F$8/12,$E$7/12)</f>
        <v>8.932971990394524E-2</v>
      </c>
      <c r="F11" s="1872">
        <f t="shared" si="0"/>
        <v>309236.04737403506</v>
      </c>
      <c r="K11" s="1875" t="s">
        <v>7154</v>
      </c>
      <c r="L11" s="1876" t="s">
        <v>7155</v>
      </c>
      <c r="M11" s="1876" t="s">
        <v>7156</v>
      </c>
      <c r="N11" s="1877" t="s">
        <v>7157</v>
      </c>
    </row>
    <row r="12" spans="1:15">
      <c r="B12" s="1870">
        <f t="shared" si="1"/>
        <v>2.0299999999999994</v>
      </c>
      <c r="C12" s="2994" t="s">
        <v>7158</v>
      </c>
      <c r="D12" s="2995"/>
      <c r="E12" s="1874">
        <f>IF($F$8&lt;=2*$I$6,($F$8+$I$7)/$F$8/12*12%,$E$7/12*12%)</f>
        <v>1.0719566388473429E-2</v>
      </c>
      <c r="F12" s="1872">
        <f t="shared" si="0"/>
        <v>37108.325684884207</v>
      </c>
      <c r="K12" s="1878" t="s">
        <v>7159</v>
      </c>
      <c r="L12" s="1879">
        <v>3.48E-3</v>
      </c>
      <c r="M12" s="1879">
        <v>5.2199999999999998E-3</v>
      </c>
      <c r="N12" s="1880">
        <v>6.96E-3</v>
      </c>
    </row>
    <row r="13" spans="1:15">
      <c r="B13" s="1870">
        <f t="shared" si="1"/>
        <v>2.0399999999999991</v>
      </c>
      <c r="C13" s="2994" t="s">
        <v>7160</v>
      </c>
      <c r="D13" s="2995"/>
      <c r="E13" s="1874">
        <v>4.1666666666666664E-2</v>
      </c>
      <c r="F13" s="1872">
        <f t="shared" si="0"/>
        <v>144239.06535368419</v>
      </c>
      <c r="H13" s="1881"/>
      <c r="K13" s="1878" t="s">
        <v>7161</v>
      </c>
      <c r="L13" s="1879">
        <v>4.3499999999999997E-3</v>
      </c>
      <c r="M13" s="1879">
        <v>1.044E-2</v>
      </c>
      <c r="N13" s="1880">
        <v>1.653E-2</v>
      </c>
    </row>
    <row r="14" spans="1:15">
      <c r="B14" s="1870">
        <f t="shared" si="1"/>
        <v>2.0499999999999989</v>
      </c>
      <c r="C14" s="2994" t="s">
        <v>1449</v>
      </c>
      <c r="D14" s="2995"/>
      <c r="E14" s="1874">
        <v>0</v>
      </c>
      <c r="F14" s="1872">
        <f t="shared" si="0"/>
        <v>0</v>
      </c>
      <c r="K14" s="1878" t="s">
        <v>7162</v>
      </c>
      <c r="L14" s="1879">
        <v>7.8300000000000002E-3</v>
      </c>
      <c r="M14" s="1879">
        <v>2.436E-2</v>
      </c>
      <c r="N14" s="1880">
        <v>4.0890000000000003E-2</v>
      </c>
    </row>
    <row r="15" spans="1:15">
      <c r="B15" s="1870">
        <f t="shared" si="1"/>
        <v>2.0599999999999987</v>
      </c>
      <c r="C15" s="2994" t="s">
        <v>1448</v>
      </c>
      <c r="D15" s="2995"/>
      <c r="E15" s="1874">
        <v>0.12</v>
      </c>
      <c r="F15" s="1872">
        <f t="shared" si="0"/>
        <v>415408.50821861043</v>
      </c>
      <c r="K15" s="1878" t="s">
        <v>7163</v>
      </c>
      <c r="L15" s="1879">
        <v>1.7399999999999999E-2</v>
      </c>
      <c r="M15" s="1879">
        <v>4.3499999999999997E-2</v>
      </c>
      <c r="N15" s="1880">
        <v>6.9599999999999995E-2</v>
      </c>
    </row>
    <row r="16" spans="1:15" ht="16.5" thickBot="1">
      <c r="B16" s="1870">
        <f t="shared" si="1"/>
        <v>2.0699999999999985</v>
      </c>
      <c r="C16" s="1882" t="s">
        <v>7164</v>
      </c>
      <c r="D16" s="1883" t="s">
        <v>7165</v>
      </c>
      <c r="E16" s="1874">
        <f>_xlfn.XLOOKUP(D16,K12:K16,M12:M16)</f>
        <v>6.9599999999999995E-2</v>
      </c>
      <c r="F16" s="1872">
        <f t="shared" si="0"/>
        <v>240936.93476679406</v>
      </c>
      <c r="K16" s="1884" t="s">
        <v>7165</v>
      </c>
      <c r="L16" s="1885">
        <v>3.2190000000000003E-2</v>
      </c>
      <c r="M16" s="1885">
        <v>6.9599999999999995E-2</v>
      </c>
      <c r="N16" s="1886">
        <v>8.6999999999999994E-2</v>
      </c>
    </row>
    <row r="17" spans="2:14">
      <c r="B17" s="1870">
        <f t="shared" si="1"/>
        <v>2.0799999999999983</v>
      </c>
      <c r="C17" s="2994" t="s">
        <v>7166</v>
      </c>
      <c r="D17" s="2995"/>
      <c r="E17" s="1874">
        <v>0.04</v>
      </c>
      <c r="F17" s="1872">
        <f t="shared" si="0"/>
        <v>138469.50273953681</v>
      </c>
    </row>
    <row r="18" spans="2:14">
      <c r="B18" s="1870">
        <f t="shared" si="1"/>
        <v>2.0899999999999981</v>
      </c>
      <c r="C18" s="2994" t="s">
        <v>7167</v>
      </c>
      <c r="D18" s="2995"/>
      <c r="E18" s="1874">
        <f>IF(F7/I6&gt;=10,2%,0%)</f>
        <v>0</v>
      </c>
      <c r="F18" s="1872">
        <f t="shared" si="0"/>
        <v>0</v>
      </c>
      <c r="K18" s="2993" t="s">
        <v>7168</v>
      </c>
      <c r="L18" s="2993"/>
      <c r="M18" s="2993"/>
      <c r="N18" s="2993"/>
    </row>
    <row r="19" spans="2:14" ht="16.5" thickBot="1">
      <c r="B19" s="1870">
        <f t="shared" si="1"/>
        <v>2.0999999999999979</v>
      </c>
      <c r="C19" s="2994" t="s">
        <v>7169</v>
      </c>
      <c r="D19" s="2995"/>
      <c r="E19" s="1874">
        <f>IF(F7/I6&gt;=10,3%,0%)</f>
        <v>0</v>
      </c>
      <c r="F19" s="1872">
        <f t="shared" si="0"/>
        <v>0</v>
      </c>
      <c r="K19" s="2993"/>
      <c r="L19" s="2993"/>
      <c r="M19" s="2993"/>
      <c r="N19" s="2993"/>
    </row>
    <row r="20" spans="2:14" ht="16.5" thickBot="1">
      <c r="B20" s="1870">
        <f t="shared" si="1"/>
        <v>2.1099999999999977</v>
      </c>
      <c r="C20" s="2994" t="s">
        <v>7170</v>
      </c>
      <c r="D20" s="2995"/>
      <c r="E20" s="1874">
        <f>IF($I$20,(I6/40)/F7,0)</f>
        <v>1.2644697679701198E-2</v>
      </c>
      <c r="F20" s="1872">
        <f t="shared" si="0"/>
        <v>43772.625</v>
      </c>
      <c r="H20" s="1887" t="s">
        <v>7171</v>
      </c>
      <c r="I20" s="1888" t="b">
        <v>1</v>
      </c>
      <c r="K20" s="1889"/>
      <c r="L20" s="1889"/>
      <c r="M20" s="1889"/>
      <c r="N20" s="1889"/>
    </row>
    <row r="21" spans="2:14" ht="15.75" customHeight="1">
      <c r="B21" s="1870">
        <f t="shared" si="1"/>
        <v>2.1199999999999974</v>
      </c>
      <c r="C21" s="2994" t="s">
        <v>7172</v>
      </c>
      <c r="D21" s="2995"/>
      <c r="E21" s="1890">
        <f>IF($F$8&lt;=2*$I$6,$I$7/$F$8,0)</f>
        <v>7.1956638847342838E-2</v>
      </c>
      <c r="F21" s="1872">
        <f>IF($F$8&lt;=2*$I$6,$I$7,0)</f>
        <v>249095</v>
      </c>
      <c r="H21" s="2999" t="s">
        <v>7173</v>
      </c>
      <c r="I21" s="2999"/>
      <c r="J21" s="1891"/>
      <c r="K21" s="1891"/>
    </row>
    <row r="22" spans="2:14" ht="16.5" thickBot="1">
      <c r="B22" s="1870">
        <f t="shared" si="1"/>
        <v>2.1299999999999972</v>
      </c>
      <c r="C22" s="2994" t="s">
        <v>7174</v>
      </c>
      <c r="D22" s="2995"/>
      <c r="E22" s="1892">
        <f>IF($F$8&lt;=2*$I$6,47295/$F$8,0)</f>
        <v>1.3662214152371904E-2</v>
      </c>
      <c r="F22" s="1872">
        <f t="shared" si="0"/>
        <v>47295</v>
      </c>
      <c r="H22" s="2999"/>
      <c r="I22" s="2999"/>
      <c r="J22" s="1891"/>
      <c r="K22" s="1891"/>
    </row>
    <row r="23" spans="2:14" ht="16.5" thickBot="1">
      <c r="B23" s="3000" t="s">
        <v>7175</v>
      </c>
      <c r="C23" s="3001"/>
      <c r="D23" s="3001"/>
      <c r="E23" s="1893">
        <f>E7+E9</f>
        <v>1.5589092235424467</v>
      </c>
      <c r="F23" s="1894">
        <f t="shared" si="0"/>
        <v>5396534.6250000009</v>
      </c>
      <c r="H23" s="2999"/>
      <c r="I23" s="2999"/>
    </row>
  </sheetData>
  <mergeCells count="24">
    <mergeCell ref="C20:D20"/>
    <mergeCell ref="C21:D21"/>
    <mergeCell ref="H21:I23"/>
    <mergeCell ref="C22:D22"/>
    <mergeCell ref="B23:D23"/>
    <mergeCell ref="K18:N19"/>
    <mergeCell ref="C19:D19"/>
    <mergeCell ref="C8:D8"/>
    <mergeCell ref="C9:D9"/>
    <mergeCell ref="C10:D10"/>
    <mergeCell ref="K10:N10"/>
    <mergeCell ref="C11:D11"/>
    <mergeCell ref="C12:D12"/>
    <mergeCell ref="C13:D13"/>
    <mergeCell ref="C14:D14"/>
    <mergeCell ref="C15:D15"/>
    <mergeCell ref="C17:D17"/>
    <mergeCell ref="C18:D18"/>
    <mergeCell ref="C7:D7"/>
    <mergeCell ref="B2:B4"/>
    <mergeCell ref="C2:D2"/>
    <mergeCell ref="C3:D3"/>
    <mergeCell ref="C4:D4"/>
    <mergeCell ref="C6:D6"/>
  </mergeCells>
  <dataValidations count="1">
    <dataValidation type="list" allowBlank="1" showInputMessage="1" showErrorMessage="1" sqref="D16" xr:uid="{AB92F923-4D78-4D17-8D95-D9B0C0256167}">
      <formula1>$K$12:$K$16</formula1>
    </dataValidation>
  </dataValidation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2CD563-482B-449F-B321-0F1D6F3D7065}">
  <dimension ref="B3:G30"/>
  <sheetViews>
    <sheetView topLeftCell="A10" workbookViewId="0">
      <selection activeCell="G16" sqref="G16"/>
    </sheetView>
  </sheetViews>
  <sheetFormatPr baseColWidth="10" defaultColWidth="11.42578125" defaultRowHeight="12.75"/>
  <cols>
    <col min="3" max="3" width="29" customWidth="1"/>
    <col min="7" max="7" width="19.85546875" customWidth="1"/>
  </cols>
  <sheetData>
    <row r="3" spans="2:7" ht="14.25">
      <c r="B3" s="1110"/>
      <c r="C3" s="3002"/>
      <c r="D3" s="3002"/>
      <c r="E3" s="3002"/>
      <c r="F3" s="3002"/>
      <c r="G3" s="3002"/>
    </row>
    <row r="4" spans="2:7" ht="15">
      <c r="B4" s="1111"/>
      <c r="C4" s="3002"/>
      <c r="D4" s="3002"/>
      <c r="E4" s="3002"/>
      <c r="F4" s="3002"/>
      <c r="G4" s="3002"/>
    </row>
    <row r="5" spans="2:7">
      <c r="B5" s="3003" t="s">
        <v>1435</v>
      </c>
      <c r="C5" s="3003"/>
      <c r="D5" s="3003"/>
      <c r="E5" s="3003"/>
      <c r="F5" s="3003"/>
      <c r="G5" s="3003"/>
    </row>
    <row r="6" spans="2:7" ht="14.25">
      <c r="B6" s="1112"/>
      <c r="C6" s="1112"/>
      <c r="D6" s="1112"/>
      <c r="E6" s="1112"/>
      <c r="F6" s="1112"/>
      <c r="G6" s="1112"/>
    </row>
    <row r="7" spans="2:7" ht="15">
      <c r="B7" s="1765" t="s">
        <v>1436</v>
      </c>
      <c r="C7" s="3004" t="s">
        <v>287</v>
      </c>
      <c r="D7" s="3005"/>
      <c r="E7" s="3006"/>
      <c r="F7" s="1765" t="s">
        <v>1437</v>
      </c>
      <c r="G7" s="1765" t="s">
        <v>1438</v>
      </c>
    </row>
    <row r="8" spans="2:7" ht="15">
      <c r="B8" s="1766"/>
      <c r="C8" s="1767" t="s">
        <v>1439</v>
      </c>
      <c r="D8" s="1768"/>
      <c r="E8" s="1768"/>
      <c r="F8" s="1769">
        <v>1</v>
      </c>
      <c r="G8" s="1770"/>
    </row>
    <row r="9" spans="2:7">
      <c r="B9" s="1771">
        <v>1</v>
      </c>
      <c r="C9" s="1772" t="s">
        <v>1440</v>
      </c>
      <c r="D9" s="1772"/>
      <c r="E9" s="1772"/>
      <c r="F9" s="1772"/>
      <c r="G9" s="1773">
        <f>SUM(F10:F15)</f>
        <v>0.2183333333333333</v>
      </c>
    </row>
    <row r="10" spans="2:7">
      <c r="B10" s="1113"/>
      <c r="C10" s="1114" t="s">
        <v>1441</v>
      </c>
      <c r="D10" s="1114"/>
      <c r="E10" s="1114"/>
      <c r="F10" s="1115"/>
      <c r="G10" s="1116"/>
    </row>
    <row r="11" spans="2:7">
      <c r="B11" s="1113"/>
      <c r="C11" s="1114" t="s">
        <v>1442</v>
      </c>
      <c r="D11" s="1117">
        <v>1</v>
      </c>
      <c r="E11" s="1118" t="s">
        <v>1443</v>
      </c>
      <c r="F11" s="1119">
        <f>1/12</f>
        <v>8.3333333333333329E-2</v>
      </c>
      <c r="G11" s="1116"/>
    </row>
    <row r="12" spans="2:7">
      <c r="B12" s="1113"/>
      <c r="C12" s="1114" t="s">
        <v>1444</v>
      </c>
      <c r="D12" s="1117">
        <v>0.01</v>
      </c>
      <c r="E12" s="1118"/>
      <c r="F12" s="1119">
        <v>0.01</v>
      </c>
      <c r="G12" s="1116"/>
    </row>
    <row r="13" spans="2:7">
      <c r="B13" s="1113"/>
      <c r="C13" s="1114" t="s">
        <v>1445</v>
      </c>
      <c r="D13" s="1117">
        <v>1</v>
      </c>
      <c r="E13" s="1118" t="s">
        <v>1443</v>
      </c>
      <c r="F13" s="1119">
        <f>1/12</f>
        <v>8.3333333333333329E-2</v>
      </c>
      <c r="G13" s="1116"/>
    </row>
    <row r="14" spans="2:7">
      <c r="B14" s="1113"/>
      <c r="C14" s="1114" t="s">
        <v>1446</v>
      </c>
      <c r="D14" s="1114"/>
      <c r="E14" s="1114"/>
      <c r="F14" s="1119">
        <f>0.5/12</f>
        <v>4.1666666666666664E-2</v>
      </c>
      <c r="G14" s="1116"/>
    </row>
    <row r="15" spans="2:7">
      <c r="B15" s="1120"/>
      <c r="C15" s="1121"/>
      <c r="D15" s="1121"/>
      <c r="E15" s="1121"/>
      <c r="F15" s="1122"/>
      <c r="G15" s="1123"/>
    </row>
    <row r="16" spans="2:7">
      <c r="B16" s="1771">
        <v>2</v>
      </c>
      <c r="C16" s="1772" t="s">
        <v>1447</v>
      </c>
      <c r="D16" s="1772"/>
      <c r="E16" s="1772"/>
      <c r="F16" s="1774"/>
      <c r="G16" s="1773">
        <f>SUM(F16:F20)</f>
        <v>0.35460000000000003</v>
      </c>
    </row>
    <row r="17" spans="2:7">
      <c r="B17" s="1775"/>
      <c r="C17" s="1776" t="s">
        <v>1448</v>
      </c>
      <c r="D17" s="1776"/>
      <c r="E17" s="1776"/>
      <c r="F17" s="1777">
        <v>0.16</v>
      </c>
      <c r="G17" s="1778"/>
    </row>
    <row r="18" spans="2:7">
      <c r="B18" s="1113"/>
      <c r="C18" s="1114" t="s">
        <v>1449</v>
      </c>
      <c r="D18" s="1114"/>
      <c r="E18" s="1114"/>
      <c r="F18" s="1124">
        <v>0.125</v>
      </c>
      <c r="G18" s="1116"/>
    </row>
    <row r="19" spans="2:7">
      <c r="B19" s="1113"/>
      <c r="C19" s="1114" t="s">
        <v>1450</v>
      </c>
      <c r="D19" s="1114"/>
      <c r="E19" s="1114"/>
      <c r="F19" s="1124">
        <v>6.9599999999999995E-2</v>
      </c>
      <c r="G19" s="1116"/>
    </row>
    <row r="20" spans="2:7">
      <c r="B20" s="1120"/>
      <c r="C20" s="1114"/>
      <c r="D20" s="1114"/>
      <c r="E20" s="1114"/>
      <c r="F20" s="1122"/>
      <c r="G20" s="1123"/>
    </row>
    <row r="21" spans="2:7">
      <c r="B21" s="1771">
        <v>3</v>
      </c>
      <c r="C21" s="1772" t="s">
        <v>1451</v>
      </c>
      <c r="D21" s="1772"/>
      <c r="E21" s="1772"/>
      <c r="F21" s="1774"/>
      <c r="G21" s="1779">
        <f>SUM(F22:F24)</f>
        <v>0.04</v>
      </c>
    </row>
    <row r="22" spans="2:7">
      <c r="B22" s="1775"/>
      <c r="C22" s="1776" t="s">
        <v>1452</v>
      </c>
      <c r="D22" s="1776"/>
      <c r="E22" s="1776"/>
      <c r="F22" s="1777">
        <v>0.04</v>
      </c>
      <c r="G22" s="1778"/>
    </row>
    <row r="23" spans="2:7">
      <c r="B23" s="1113"/>
      <c r="C23" s="1114" t="s">
        <v>1453</v>
      </c>
      <c r="D23" s="1114"/>
      <c r="E23" s="1114"/>
      <c r="F23" s="1124">
        <v>0</v>
      </c>
      <c r="G23" s="1116"/>
    </row>
    <row r="24" spans="2:7">
      <c r="B24" s="1113"/>
      <c r="C24" s="1114" t="s">
        <v>1454</v>
      </c>
      <c r="D24" s="1114"/>
      <c r="E24" s="1114"/>
      <c r="F24" s="1124">
        <v>0</v>
      </c>
      <c r="G24" s="1116"/>
    </row>
    <row r="25" spans="2:7">
      <c r="B25" s="1771">
        <v>4</v>
      </c>
      <c r="C25" s="1772" t="s">
        <v>1455</v>
      </c>
      <c r="D25" s="1772"/>
      <c r="E25" s="1772"/>
      <c r="F25" s="1774"/>
      <c r="G25" s="1779">
        <f>SUM(F26:F27)</f>
        <v>0.03</v>
      </c>
    </row>
    <row r="26" spans="2:7">
      <c r="B26" s="1125"/>
      <c r="C26" s="1776" t="s">
        <v>1456</v>
      </c>
      <c r="D26" s="1776"/>
      <c r="E26" s="1776"/>
      <c r="F26" s="1777">
        <v>0.02</v>
      </c>
      <c r="G26" s="1126"/>
    </row>
    <row r="27" spans="2:7">
      <c r="B27" s="1125"/>
      <c r="C27" s="1114" t="s">
        <v>1457</v>
      </c>
      <c r="D27" s="1114"/>
      <c r="E27" s="1114"/>
      <c r="F27" s="1124">
        <v>0.01</v>
      </c>
      <c r="G27" s="1126"/>
    </row>
    <row r="28" spans="2:7" ht="13.5" thickBot="1">
      <c r="B28" s="1239"/>
      <c r="C28" s="1114"/>
      <c r="D28" s="1114"/>
      <c r="E28" s="1114"/>
      <c r="F28" s="1124"/>
      <c r="G28" s="1240"/>
    </row>
    <row r="29" spans="2:7" ht="15.75" thickBot="1">
      <c r="B29" s="1127"/>
      <c r="C29" s="1128" t="s">
        <v>684</v>
      </c>
      <c r="D29" s="1128"/>
      <c r="E29" s="1128"/>
      <c r="F29" s="1128"/>
      <c r="G29" s="1129">
        <f>SUM(G9:G27)</f>
        <v>0.64293333333333336</v>
      </c>
    </row>
    <row r="30" spans="2:7" ht="15.75" thickBot="1">
      <c r="B30" s="1112"/>
      <c r="C30" s="1130" t="s">
        <v>492</v>
      </c>
      <c r="D30" s="1131"/>
      <c r="E30" s="1131"/>
      <c r="F30" s="1131"/>
      <c r="G30" s="1132">
        <f>ROUND(1+G29,2)</f>
        <v>1.64</v>
      </c>
    </row>
  </sheetData>
  <mergeCells count="3">
    <mergeCell ref="C3:G4"/>
    <mergeCell ref="B5:G5"/>
    <mergeCell ref="C7:E7"/>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22">
    <pageSetUpPr fitToPage="1"/>
  </sheetPr>
  <dimension ref="A1:H4253"/>
  <sheetViews>
    <sheetView zoomScale="55" zoomScaleNormal="55" workbookViewId="0">
      <selection activeCell="C31" sqref="C31"/>
    </sheetView>
  </sheetViews>
  <sheetFormatPr baseColWidth="10" defaultColWidth="11.42578125" defaultRowHeight="12.75"/>
  <cols>
    <col min="1" max="1" width="1.7109375" customWidth="1"/>
    <col min="3" max="3" width="77.28515625" customWidth="1"/>
    <col min="5" max="5" width="17.140625" bestFit="1" customWidth="1"/>
    <col min="6" max="6" width="24" customWidth="1"/>
    <col min="7" max="7" width="15.5703125" customWidth="1"/>
    <col min="10" max="10" width="16.5703125" bestFit="1" customWidth="1"/>
  </cols>
  <sheetData>
    <row r="1" spans="1:8">
      <c r="A1" s="101"/>
      <c r="B1" s="294"/>
      <c r="C1" s="295"/>
      <c r="D1" s="294"/>
      <c r="E1" s="351"/>
    </row>
    <row r="2" spans="1:8" ht="15.75" customHeight="1">
      <c r="A2" s="274"/>
      <c r="B2" s="549" t="s">
        <v>890</v>
      </c>
      <c r="C2" s="549" t="s">
        <v>891</v>
      </c>
      <c r="D2" s="550" t="s">
        <v>892</v>
      </c>
      <c r="E2" s="551" t="s">
        <v>1458</v>
      </c>
      <c r="F2" s="753" t="s">
        <v>1459</v>
      </c>
    </row>
    <row r="3" spans="1:8" ht="15.6" customHeight="1">
      <c r="A3" s="275"/>
      <c r="B3" s="596">
        <v>3007</v>
      </c>
      <c r="C3" s="597" t="s">
        <v>895</v>
      </c>
      <c r="D3" s="596" t="s">
        <v>777</v>
      </c>
      <c r="E3" s="598">
        <v>848</v>
      </c>
      <c r="F3" s="754" t="s">
        <v>1460</v>
      </c>
      <c r="G3" s="1035"/>
      <c r="H3" s="1035"/>
    </row>
    <row r="4" spans="1:8" ht="15.6" customHeight="1">
      <c r="A4" s="275"/>
      <c r="B4" s="596">
        <v>3009</v>
      </c>
      <c r="C4" s="597" t="s">
        <v>903</v>
      </c>
      <c r="D4" s="596" t="s">
        <v>904</v>
      </c>
      <c r="E4" s="598">
        <v>41998</v>
      </c>
      <c r="F4" s="754" t="s">
        <v>1460</v>
      </c>
      <c r="G4" s="1035"/>
      <c r="H4" s="1035"/>
    </row>
    <row r="5" spans="1:8" ht="15.75">
      <c r="A5" s="275"/>
      <c r="B5" s="596">
        <v>3010</v>
      </c>
      <c r="C5" s="597" t="s">
        <v>1461</v>
      </c>
      <c r="D5" s="596" t="s">
        <v>904</v>
      </c>
      <c r="E5" s="598">
        <v>36347</v>
      </c>
      <c r="F5" s="754" t="s">
        <v>1460</v>
      </c>
      <c r="G5" s="755"/>
      <c r="H5" s="756"/>
    </row>
    <row r="6" spans="1:8" ht="15.75">
      <c r="A6" s="275"/>
      <c r="B6" s="596">
        <v>3011</v>
      </c>
      <c r="C6" s="597" t="s">
        <v>1462</v>
      </c>
      <c r="D6" s="596" t="s">
        <v>928</v>
      </c>
      <c r="E6" s="598">
        <v>5842</v>
      </c>
      <c r="F6" s="754" t="s">
        <v>1460</v>
      </c>
      <c r="G6" s="755"/>
      <c r="H6" s="756"/>
    </row>
    <row r="7" spans="1:8" ht="15.75">
      <c r="A7" s="275"/>
      <c r="B7" s="596">
        <v>3012</v>
      </c>
      <c r="C7" s="597" t="s">
        <v>1463</v>
      </c>
      <c r="D7" s="596" t="s">
        <v>777</v>
      </c>
      <c r="E7" s="598">
        <v>7686</v>
      </c>
      <c r="F7" s="754" t="s">
        <v>1460</v>
      </c>
      <c r="G7" s="755"/>
      <c r="H7" s="756"/>
    </row>
    <row r="8" spans="1:8" ht="15.75">
      <c r="A8" s="276"/>
      <c r="B8" s="596">
        <v>3015</v>
      </c>
      <c r="C8" s="597" t="s">
        <v>905</v>
      </c>
      <c r="D8" s="596" t="s">
        <v>519</v>
      </c>
      <c r="E8" s="598">
        <v>231653</v>
      </c>
      <c r="F8" s="754" t="s">
        <v>1460</v>
      </c>
      <c r="G8" s="755"/>
      <c r="H8" s="756"/>
    </row>
    <row r="9" spans="1:8" ht="15.75">
      <c r="A9" s="275"/>
      <c r="B9" s="596">
        <v>3017</v>
      </c>
      <c r="C9" s="597" t="s">
        <v>910</v>
      </c>
      <c r="D9" s="596" t="s">
        <v>904</v>
      </c>
      <c r="E9" s="598">
        <v>37721</v>
      </c>
      <c r="F9" s="754" t="s">
        <v>1464</v>
      </c>
      <c r="G9" s="755"/>
      <c r="H9" s="756"/>
    </row>
    <row r="10" spans="1:8" ht="15.75">
      <c r="A10" s="275"/>
      <c r="B10" s="596">
        <v>3018</v>
      </c>
      <c r="C10" s="597" t="s">
        <v>914</v>
      </c>
      <c r="D10" s="596" t="s">
        <v>904</v>
      </c>
      <c r="E10" s="598">
        <v>81363</v>
      </c>
      <c r="F10" s="754" t="s">
        <v>1460</v>
      </c>
      <c r="G10" s="755"/>
      <c r="H10" s="756"/>
    </row>
    <row r="11" spans="1:8" ht="15.75">
      <c r="A11" s="276"/>
      <c r="B11" s="596">
        <v>3021</v>
      </c>
      <c r="C11" s="597" t="s">
        <v>1465</v>
      </c>
      <c r="D11" s="596" t="s">
        <v>777</v>
      </c>
      <c r="E11" s="598">
        <v>6940</v>
      </c>
      <c r="F11" s="754" t="s">
        <v>1460</v>
      </c>
      <c r="G11" s="755"/>
      <c r="H11" s="756"/>
    </row>
    <row r="12" spans="1:8" ht="15.75">
      <c r="A12" s="277"/>
      <c r="B12" s="596">
        <v>3022</v>
      </c>
      <c r="C12" s="597" t="s">
        <v>917</v>
      </c>
      <c r="D12" s="596" t="s">
        <v>904</v>
      </c>
      <c r="E12" s="598">
        <v>54776</v>
      </c>
      <c r="F12" s="754" t="s">
        <v>1460</v>
      </c>
      <c r="G12" s="755"/>
      <c r="H12" s="756"/>
    </row>
    <row r="13" spans="1:8" ht="15.75">
      <c r="A13" s="277"/>
      <c r="B13" s="596">
        <v>3024</v>
      </c>
      <c r="C13" s="597" t="s">
        <v>921</v>
      </c>
      <c r="D13" s="596" t="s">
        <v>904</v>
      </c>
      <c r="E13" s="598">
        <v>123324</v>
      </c>
      <c r="F13" s="754" t="s">
        <v>1460</v>
      </c>
      <c r="G13" s="755"/>
      <c r="H13" s="756"/>
    </row>
    <row r="14" spans="1:8" ht="15.75">
      <c r="A14" s="277"/>
      <c r="B14" s="596">
        <v>3027</v>
      </c>
      <c r="C14" s="597" t="s">
        <v>927</v>
      </c>
      <c r="D14" s="596" t="s">
        <v>928</v>
      </c>
      <c r="E14" s="598">
        <v>77710</v>
      </c>
      <c r="F14" s="754" t="s">
        <v>1460</v>
      </c>
      <c r="G14" s="755"/>
      <c r="H14" s="756"/>
    </row>
    <row r="15" spans="1:8" ht="15.75">
      <c r="A15" s="277"/>
      <c r="B15" s="596">
        <v>3041</v>
      </c>
      <c r="C15" s="597" t="s">
        <v>1466</v>
      </c>
      <c r="D15" s="596" t="s">
        <v>928</v>
      </c>
      <c r="E15" s="598">
        <v>30794</v>
      </c>
      <c r="F15" s="754" t="s">
        <v>1460</v>
      </c>
      <c r="G15" s="755"/>
      <c r="H15" s="756"/>
    </row>
    <row r="16" spans="1:8" ht="15.75">
      <c r="A16" s="277"/>
      <c r="B16" s="596">
        <v>3042</v>
      </c>
      <c r="C16" s="597" t="s">
        <v>931</v>
      </c>
      <c r="D16" s="596" t="s">
        <v>928</v>
      </c>
      <c r="E16" s="598">
        <v>52854</v>
      </c>
      <c r="F16" s="754" t="s">
        <v>1460</v>
      </c>
      <c r="G16" s="755"/>
      <c r="H16" s="756"/>
    </row>
    <row r="17" spans="1:8" ht="15.75">
      <c r="A17" s="277"/>
      <c r="B17" s="596">
        <v>3043</v>
      </c>
      <c r="C17" s="597" t="s">
        <v>1467</v>
      </c>
      <c r="D17" s="596" t="s">
        <v>928</v>
      </c>
      <c r="E17" s="598">
        <v>73261</v>
      </c>
      <c r="F17" s="754" t="s">
        <v>1460</v>
      </c>
      <c r="G17" s="755"/>
      <c r="H17" s="756"/>
    </row>
    <row r="18" spans="1:8" ht="15.75">
      <c r="A18" s="277"/>
      <c r="B18" s="596">
        <v>3044</v>
      </c>
      <c r="C18" s="597" t="s">
        <v>1468</v>
      </c>
      <c r="D18" s="596" t="s">
        <v>928</v>
      </c>
      <c r="E18" s="598">
        <v>103393</v>
      </c>
      <c r="F18" s="754" t="s">
        <v>1460</v>
      </c>
      <c r="G18" s="755"/>
      <c r="H18" s="756"/>
    </row>
    <row r="19" spans="1:8" ht="15.75">
      <c r="A19" s="277"/>
      <c r="B19" s="596">
        <v>3045</v>
      </c>
      <c r="C19" s="597" t="s">
        <v>1469</v>
      </c>
      <c r="D19" s="596" t="s">
        <v>928</v>
      </c>
      <c r="E19" s="598">
        <v>144626</v>
      </c>
      <c r="F19" s="754" t="s">
        <v>1460</v>
      </c>
      <c r="G19" s="755"/>
      <c r="H19" s="756"/>
    </row>
    <row r="20" spans="1:8" ht="15.75">
      <c r="A20" s="277"/>
      <c r="B20" s="596">
        <v>3046</v>
      </c>
      <c r="C20" s="597" t="s">
        <v>1470</v>
      </c>
      <c r="D20" s="596" t="s">
        <v>928</v>
      </c>
      <c r="E20" s="598">
        <v>256275</v>
      </c>
      <c r="F20" s="754" t="s">
        <v>1460</v>
      </c>
      <c r="G20" s="755"/>
      <c r="H20" s="756"/>
    </row>
    <row r="21" spans="1:8" ht="15.75">
      <c r="A21" s="277"/>
      <c r="B21" s="596">
        <v>3047</v>
      </c>
      <c r="C21" s="597" t="s">
        <v>1471</v>
      </c>
      <c r="D21" s="596" t="s">
        <v>928</v>
      </c>
      <c r="E21" s="598">
        <v>328011</v>
      </c>
      <c r="F21" s="754" t="s">
        <v>1460</v>
      </c>
      <c r="G21" s="755"/>
      <c r="H21" s="756"/>
    </row>
    <row r="22" spans="1:8" ht="15.75">
      <c r="A22" s="277"/>
      <c r="B22" s="596">
        <v>3048</v>
      </c>
      <c r="C22" s="597" t="s">
        <v>1472</v>
      </c>
      <c r="D22" s="596" t="s">
        <v>928</v>
      </c>
      <c r="E22" s="598">
        <v>424113</v>
      </c>
      <c r="F22" s="754" t="s">
        <v>1460</v>
      </c>
      <c r="G22" s="755"/>
      <c r="H22" s="756"/>
    </row>
    <row r="23" spans="1:8" ht="15.75">
      <c r="A23" s="277"/>
      <c r="B23" s="596">
        <v>3050</v>
      </c>
      <c r="C23" s="597" t="s">
        <v>935</v>
      </c>
      <c r="D23" s="596" t="s">
        <v>904</v>
      </c>
      <c r="E23" s="598">
        <v>35756</v>
      </c>
      <c r="F23" s="754" t="s">
        <v>1460</v>
      </c>
      <c r="G23" s="755"/>
      <c r="H23" s="756"/>
    </row>
    <row r="24" spans="1:8" ht="15.75">
      <c r="A24" s="277"/>
      <c r="B24" s="596">
        <v>3052</v>
      </c>
      <c r="C24" s="597" t="s">
        <v>1473</v>
      </c>
      <c r="D24" s="596" t="s">
        <v>904</v>
      </c>
      <c r="E24" s="598">
        <v>101826</v>
      </c>
      <c r="F24" s="754" t="s">
        <v>1460</v>
      </c>
      <c r="G24" s="755"/>
      <c r="H24" s="756"/>
    </row>
    <row r="25" spans="1:8" ht="15.75">
      <c r="A25" s="277"/>
      <c r="B25" s="596">
        <v>3055</v>
      </c>
      <c r="C25" s="597" t="s">
        <v>1474</v>
      </c>
      <c r="D25" s="596" t="s">
        <v>928</v>
      </c>
      <c r="E25" s="598">
        <v>291847</v>
      </c>
      <c r="F25" s="754" t="s">
        <v>1460</v>
      </c>
      <c r="G25" s="755"/>
      <c r="H25" s="756"/>
    </row>
    <row r="26" spans="1:8" ht="15.75">
      <c r="A26" s="277"/>
      <c r="B26" s="596">
        <v>3056</v>
      </c>
      <c r="C26" s="597" t="s">
        <v>1475</v>
      </c>
      <c r="D26" s="596" t="s">
        <v>928</v>
      </c>
      <c r="E26" s="598">
        <v>387225</v>
      </c>
      <c r="F26" s="754" t="s">
        <v>1460</v>
      </c>
      <c r="G26" s="755"/>
      <c r="H26" s="756"/>
    </row>
    <row r="27" spans="1:8" ht="15.75">
      <c r="A27" s="277"/>
      <c r="B27" s="596">
        <v>3057</v>
      </c>
      <c r="C27" s="597" t="s">
        <v>1476</v>
      </c>
      <c r="D27" s="596" t="s">
        <v>519</v>
      </c>
      <c r="E27" s="598">
        <v>4745016</v>
      </c>
      <c r="F27" s="754" t="s">
        <v>1460</v>
      </c>
      <c r="G27" s="755"/>
      <c r="H27" s="756"/>
    </row>
    <row r="28" spans="1:8" ht="15.75">
      <c r="A28" s="277"/>
      <c r="B28" s="596">
        <v>3058</v>
      </c>
      <c r="C28" s="597" t="s">
        <v>1477</v>
      </c>
      <c r="D28" s="596" t="s">
        <v>519</v>
      </c>
      <c r="E28" s="598">
        <v>7822155</v>
      </c>
      <c r="F28" s="754" t="s">
        <v>1460</v>
      </c>
      <c r="G28" s="755"/>
      <c r="H28" s="756"/>
    </row>
    <row r="29" spans="1:8" ht="15.75">
      <c r="A29" s="277"/>
      <c r="B29" s="596">
        <v>3059</v>
      </c>
      <c r="C29" s="597" t="s">
        <v>1478</v>
      </c>
      <c r="D29" s="596" t="s">
        <v>519</v>
      </c>
      <c r="E29" s="598">
        <v>4734845</v>
      </c>
      <c r="F29" s="754" t="s">
        <v>1460</v>
      </c>
      <c r="G29" s="755"/>
      <c r="H29" s="756"/>
    </row>
    <row r="30" spans="1:8" ht="15.75">
      <c r="A30" s="277"/>
      <c r="B30" s="596">
        <v>3062</v>
      </c>
      <c r="C30" s="597" t="s">
        <v>1479</v>
      </c>
      <c r="D30" s="596" t="s">
        <v>777</v>
      </c>
      <c r="E30" s="598">
        <v>72089</v>
      </c>
      <c r="F30" s="754" t="s">
        <v>1460</v>
      </c>
      <c r="G30" s="755"/>
      <c r="H30" s="756"/>
    </row>
    <row r="31" spans="1:8" ht="15.75">
      <c r="A31" s="277"/>
      <c r="B31" s="596">
        <v>3064</v>
      </c>
      <c r="C31" s="597" t="s">
        <v>1480</v>
      </c>
      <c r="D31" s="596" t="s">
        <v>928</v>
      </c>
      <c r="E31" s="598">
        <v>81053</v>
      </c>
      <c r="F31" s="754" t="s">
        <v>1460</v>
      </c>
      <c r="G31" s="755"/>
      <c r="H31" s="756"/>
    </row>
    <row r="32" spans="1:8" ht="15.75">
      <c r="A32" s="277"/>
      <c r="B32" s="596">
        <v>3065</v>
      </c>
      <c r="C32" s="597" t="s">
        <v>1481</v>
      </c>
      <c r="D32" s="596" t="s">
        <v>928</v>
      </c>
      <c r="E32" s="598">
        <v>97468</v>
      </c>
      <c r="F32" s="754" t="s">
        <v>1460</v>
      </c>
      <c r="G32" s="755"/>
      <c r="H32" s="756"/>
    </row>
    <row r="33" spans="1:8" ht="15.75">
      <c r="A33" s="277"/>
      <c r="B33" s="596">
        <v>3066</v>
      </c>
      <c r="C33" s="597" t="s">
        <v>1482</v>
      </c>
      <c r="D33" s="596" t="s">
        <v>928</v>
      </c>
      <c r="E33" s="598">
        <v>132228</v>
      </c>
      <c r="F33" s="754" t="s">
        <v>1460</v>
      </c>
      <c r="G33" s="755"/>
      <c r="H33" s="756"/>
    </row>
    <row r="34" spans="1:8" ht="15.75">
      <c r="A34" s="277"/>
      <c r="B34" s="596">
        <v>3067</v>
      </c>
      <c r="C34" s="597" t="s">
        <v>1483</v>
      </c>
      <c r="D34" s="596" t="s">
        <v>928</v>
      </c>
      <c r="E34" s="598">
        <v>157196</v>
      </c>
      <c r="F34" s="754" t="s">
        <v>1460</v>
      </c>
      <c r="G34" s="755"/>
      <c r="H34" s="756"/>
    </row>
    <row r="35" spans="1:8" ht="15.75">
      <c r="A35" s="277"/>
      <c r="B35" s="596">
        <v>3068</v>
      </c>
      <c r="C35" s="597" t="s">
        <v>1484</v>
      </c>
      <c r="D35" s="596" t="s">
        <v>928</v>
      </c>
      <c r="E35" s="598">
        <v>201596</v>
      </c>
      <c r="F35" s="754" t="s">
        <v>1460</v>
      </c>
      <c r="G35" s="755"/>
      <c r="H35" s="756"/>
    </row>
    <row r="36" spans="1:8" ht="15.75">
      <c r="A36" s="277"/>
      <c r="B36" s="596">
        <v>3069</v>
      </c>
      <c r="C36" s="597" t="s">
        <v>1485</v>
      </c>
      <c r="D36" s="596" t="s">
        <v>928</v>
      </c>
      <c r="E36" s="598">
        <v>253312</v>
      </c>
      <c r="F36" s="754" t="s">
        <v>1460</v>
      </c>
      <c r="G36" s="755"/>
      <c r="H36" s="756"/>
    </row>
    <row r="37" spans="1:8" ht="15.75">
      <c r="A37" s="277"/>
      <c r="B37" s="596">
        <v>3070</v>
      </c>
      <c r="C37" s="597" t="s">
        <v>1486</v>
      </c>
      <c r="D37" s="596" t="s">
        <v>928</v>
      </c>
      <c r="E37" s="598">
        <v>324213</v>
      </c>
      <c r="F37" s="754" t="s">
        <v>1460</v>
      </c>
      <c r="G37" s="755"/>
      <c r="H37" s="756"/>
    </row>
    <row r="38" spans="1:8" ht="15.75">
      <c r="A38" s="277"/>
      <c r="B38" s="596">
        <v>3071</v>
      </c>
      <c r="C38" s="597" t="s">
        <v>1487</v>
      </c>
      <c r="D38" s="596" t="s">
        <v>928</v>
      </c>
      <c r="E38" s="598">
        <v>467296</v>
      </c>
      <c r="F38" s="754" t="s">
        <v>1460</v>
      </c>
      <c r="G38" s="755"/>
      <c r="H38" s="756"/>
    </row>
    <row r="39" spans="1:8" ht="15.75">
      <c r="A39" s="277"/>
      <c r="B39" s="596">
        <v>3151</v>
      </c>
      <c r="C39" s="597" t="s">
        <v>1488</v>
      </c>
      <c r="D39" s="596" t="s">
        <v>519</v>
      </c>
      <c r="E39" s="598">
        <v>2858821</v>
      </c>
      <c r="F39" s="754" t="s">
        <v>1460</v>
      </c>
      <c r="G39" s="755"/>
      <c r="H39" s="756"/>
    </row>
    <row r="40" spans="1:8" ht="15.75">
      <c r="A40" s="277"/>
      <c r="B40" s="596">
        <v>3155</v>
      </c>
      <c r="C40" s="597" t="s">
        <v>1489</v>
      </c>
      <c r="D40" s="596" t="s">
        <v>519</v>
      </c>
      <c r="E40" s="598">
        <v>179027</v>
      </c>
      <c r="F40" s="754" t="s">
        <v>1460</v>
      </c>
      <c r="G40" s="755"/>
      <c r="H40" s="756"/>
    </row>
    <row r="41" spans="1:8" ht="15.75">
      <c r="A41" s="277"/>
      <c r="B41" s="596">
        <v>3159</v>
      </c>
      <c r="C41" s="597" t="s">
        <v>1490</v>
      </c>
      <c r="D41" s="596" t="s">
        <v>928</v>
      </c>
      <c r="E41" s="598">
        <v>34428</v>
      </c>
      <c r="F41" s="754" t="s">
        <v>1460</v>
      </c>
      <c r="G41" s="755"/>
      <c r="H41" s="756"/>
    </row>
    <row r="42" spans="1:8" ht="15.75">
      <c r="A42" s="277"/>
      <c r="B42" s="596">
        <v>3163</v>
      </c>
      <c r="C42" s="597" t="s">
        <v>1491</v>
      </c>
      <c r="D42" s="596" t="s">
        <v>928</v>
      </c>
      <c r="E42" s="598">
        <v>342369</v>
      </c>
      <c r="F42" s="754" t="s">
        <v>1460</v>
      </c>
      <c r="G42" s="755"/>
      <c r="H42" s="756"/>
    </row>
    <row r="43" spans="1:8" ht="15.75">
      <c r="A43" s="277"/>
      <c r="B43" s="596">
        <v>3172</v>
      </c>
      <c r="C43" s="597" t="s">
        <v>1492</v>
      </c>
      <c r="D43" s="596" t="s">
        <v>777</v>
      </c>
      <c r="E43" s="598">
        <v>12181</v>
      </c>
      <c r="F43" s="754" t="s">
        <v>1460</v>
      </c>
      <c r="G43" s="757"/>
      <c r="H43" s="756"/>
    </row>
    <row r="44" spans="1:8" ht="15.75">
      <c r="A44" s="277"/>
      <c r="B44" s="596">
        <v>3178</v>
      </c>
      <c r="C44" s="597" t="s">
        <v>1493</v>
      </c>
      <c r="D44" s="596" t="s">
        <v>777</v>
      </c>
      <c r="E44" s="598">
        <v>39640</v>
      </c>
      <c r="F44" s="754" t="s">
        <v>1464</v>
      </c>
      <c r="G44" s="757"/>
      <c r="H44" s="756"/>
    </row>
    <row r="45" spans="1:8" ht="15.75">
      <c r="A45" s="277"/>
      <c r="B45" s="596">
        <v>3180</v>
      </c>
      <c r="C45" s="597" t="s">
        <v>1494</v>
      </c>
      <c r="D45" s="596" t="s">
        <v>928</v>
      </c>
      <c r="E45" s="598">
        <v>6900</v>
      </c>
      <c r="F45" s="754" t="s">
        <v>1464</v>
      </c>
      <c r="G45" s="757"/>
      <c r="H45" s="756"/>
    </row>
    <row r="46" spans="1:8" ht="15.75">
      <c r="A46" s="277"/>
      <c r="B46" s="596">
        <v>3189</v>
      </c>
      <c r="C46" s="597" t="s">
        <v>1495</v>
      </c>
      <c r="D46" s="596" t="s">
        <v>928</v>
      </c>
      <c r="E46" s="598">
        <v>308036</v>
      </c>
      <c r="F46" s="754" t="s">
        <v>1460</v>
      </c>
      <c r="G46" s="755"/>
      <c r="H46" s="756"/>
    </row>
    <row r="47" spans="1:8" ht="15.75">
      <c r="A47" s="277"/>
      <c r="B47" s="596">
        <v>3194</v>
      </c>
      <c r="C47" s="597" t="s">
        <v>1496</v>
      </c>
      <c r="D47" s="596" t="s">
        <v>928</v>
      </c>
      <c r="E47" s="598">
        <v>119173</v>
      </c>
      <c r="F47" s="754" t="s">
        <v>1460</v>
      </c>
      <c r="G47" s="755"/>
      <c r="H47" s="756"/>
    </row>
    <row r="48" spans="1:8" ht="15.75">
      <c r="A48" s="277"/>
      <c r="B48" s="596">
        <v>3195</v>
      </c>
      <c r="C48" s="597" t="s">
        <v>1497</v>
      </c>
      <c r="D48" s="596" t="s">
        <v>928</v>
      </c>
      <c r="E48" s="598">
        <v>51363</v>
      </c>
      <c r="F48" s="754" t="s">
        <v>1460</v>
      </c>
      <c r="G48" s="755"/>
      <c r="H48" s="756"/>
    </row>
    <row r="49" spans="1:8" ht="15.75">
      <c r="A49" s="277"/>
      <c r="B49" s="596">
        <v>3196</v>
      </c>
      <c r="C49" s="597" t="s">
        <v>1498</v>
      </c>
      <c r="D49" s="596" t="s">
        <v>519</v>
      </c>
      <c r="E49" s="598">
        <v>179984</v>
      </c>
      <c r="F49" s="754" t="s">
        <v>1460</v>
      </c>
      <c r="G49" s="755"/>
      <c r="H49" s="756"/>
    </row>
    <row r="50" spans="1:8" ht="15.75">
      <c r="A50" s="277"/>
      <c r="B50" s="596">
        <v>3197</v>
      </c>
      <c r="C50" s="597" t="s">
        <v>1499</v>
      </c>
      <c r="D50" s="596" t="s">
        <v>519</v>
      </c>
      <c r="E50" s="598">
        <v>223860</v>
      </c>
      <c r="F50" s="754" t="s">
        <v>1460</v>
      </c>
      <c r="G50" s="755"/>
      <c r="H50" s="756"/>
    </row>
    <row r="51" spans="1:8" ht="15.75">
      <c r="A51" s="277"/>
      <c r="B51" s="596">
        <v>3198</v>
      </c>
      <c r="C51" s="597" t="s">
        <v>1500</v>
      </c>
      <c r="D51" s="596" t="s">
        <v>519</v>
      </c>
      <c r="E51" s="598">
        <v>305838</v>
      </c>
      <c r="F51" s="754" t="s">
        <v>1460</v>
      </c>
      <c r="G51" s="755"/>
      <c r="H51" s="756"/>
    </row>
    <row r="52" spans="1:8" ht="15.75">
      <c r="A52" s="277"/>
      <c r="B52" s="596">
        <v>3199</v>
      </c>
      <c r="C52" s="597" t="s">
        <v>1501</v>
      </c>
      <c r="D52" s="596" t="s">
        <v>519</v>
      </c>
      <c r="E52" s="598">
        <v>324874</v>
      </c>
      <c r="F52" s="754" t="s">
        <v>1460</v>
      </c>
      <c r="G52" s="755"/>
      <c r="H52" s="756"/>
    </row>
    <row r="53" spans="1:8" ht="15.75">
      <c r="A53" s="277"/>
      <c r="B53" s="596">
        <v>3200</v>
      </c>
      <c r="C53" s="597" t="s">
        <v>1502</v>
      </c>
      <c r="D53" s="596" t="s">
        <v>519</v>
      </c>
      <c r="E53" s="598">
        <v>611174</v>
      </c>
      <c r="F53" s="754" t="s">
        <v>1460</v>
      </c>
      <c r="G53" s="755"/>
      <c r="H53" s="756"/>
    </row>
    <row r="54" spans="1:8" ht="15.75">
      <c r="A54" s="277"/>
      <c r="B54" s="596">
        <v>3201</v>
      </c>
      <c r="C54" s="597" t="s">
        <v>1503</v>
      </c>
      <c r="D54" s="596" t="s">
        <v>519</v>
      </c>
      <c r="E54" s="598">
        <v>922842</v>
      </c>
      <c r="F54" s="754" t="s">
        <v>1460</v>
      </c>
      <c r="G54" s="755"/>
      <c r="H54" s="756"/>
    </row>
    <row r="55" spans="1:8" ht="15.75">
      <c r="A55" s="277"/>
      <c r="B55" s="596">
        <v>3202</v>
      </c>
      <c r="C55" s="597" t="s">
        <v>1504</v>
      </c>
      <c r="D55" s="596" t="s">
        <v>904</v>
      </c>
      <c r="E55" s="598">
        <v>628495</v>
      </c>
      <c r="F55" s="754" t="s">
        <v>1460</v>
      </c>
      <c r="G55" s="757"/>
      <c r="H55" s="756"/>
    </row>
    <row r="56" spans="1:8" ht="15.75">
      <c r="A56" s="277"/>
      <c r="B56" s="596">
        <v>3203</v>
      </c>
      <c r="C56" s="597" t="s">
        <v>1505</v>
      </c>
      <c r="D56" s="596" t="s">
        <v>904</v>
      </c>
      <c r="E56" s="598">
        <v>547836</v>
      </c>
      <c r="F56" s="754" t="s">
        <v>1460</v>
      </c>
      <c r="G56" s="755"/>
      <c r="H56" s="756"/>
    </row>
    <row r="57" spans="1:8" ht="15.75">
      <c r="A57" s="277"/>
      <c r="B57" s="596">
        <v>3204</v>
      </c>
      <c r="C57" s="597" t="s">
        <v>1506</v>
      </c>
      <c r="D57" s="596" t="s">
        <v>904</v>
      </c>
      <c r="E57" s="598">
        <v>704552</v>
      </c>
      <c r="F57" s="754" t="s">
        <v>1460</v>
      </c>
      <c r="G57" s="755"/>
      <c r="H57" s="756"/>
    </row>
    <row r="58" spans="1:8" ht="15.75">
      <c r="A58" s="277"/>
      <c r="B58" s="596">
        <v>3207</v>
      </c>
      <c r="C58" s="597" t="s">
        <v>1507</v>
      </c>
      <c r="D58" s="596" t="s">
        <v>519</v>
      </c>
      <c r="E58" s="598">
        <v>59065</v>
      </c>
      <c r="F58" s="754" t="s">
        <v>1460</v>
      </c>
      <c r="G58" s="755"/>
      <c r="H58" s="756"/>
    </row>
    <row r="59" spans="1:8" ht="15.75">
      <c r="A59" s="277"/>
      <c r="B59" s="596">
        <v>3209</v>
      </c>
      <c r="C59" s="597" t="s">
        <v>1508</v>
      </c>
      <c r="D59" s="596" t="s">
        <v>928</v>
      </c>
      <c r="E59" s="598">
        <v>454983</v>
      </c>
      <c r="F59" s="754" t="s">
        <v>1460</v>
      </c>
      <c r="G59" s="755"/>
      <c r="H59" s="756"/>
    </row>
    <row r="60" spans="1:8" ht="15.75">
      <c r="A60" s="277"/>
      <c r="B60" s="596">
        <v>3210</v>
      </c>
      <c r="C60" s="597" t="s">
        <v>1509</v>
      </c>
      <c r="D60" s="596" t="s">
        <v>928</v>
      </c>
      <c r="E60" s="598">
        <v>63974</v>
      </c>
      <c r="F60" s="754" t="s">
        <v>1460</v>
      </c>
      <c r="G60" s="755"/>
      <c r="H60" s="756"/>
    </row>
    <row r="61" spans="1:8" ht="15.75">
      <c r="A61" s="277"/>
      <c r="B61" s="596">
        <v>3221</v>
      </c>
      <c r="C61" s="597" t="s">
        <v>1510</v>
      </c>
      <c r="D61" s="596" t="s">
        <v>519</v>
      </c>
      <c r="E61" s="598">
        <v>692301</v>
      </c>
      <c r="F61" s="754" t="s">
        <v>1460</v>
      </c>
      <c r="G61" s="755"/>
      <c r="H61" s="756"/>
    </row>
    <row r="62" spans="1:8" ht="15.75">
      <c r="A62" s="277"/>
      <c r="B62" s="596">
        <v>3223</v>
      </c>
      <c r="C62" s="597" t="s">
        <v>1511</v>
      </c>
      <c r="D62" s="596" t="s">
        <v>928</v>
      </c>
      <c r="E62" s="598">
        <v>21586</v>
      </c>
      <c r="F62" s="754" t="s">
        <v>1460</v>
      </c>
      <c r="G62" s="755"/>
      <c r="H62" s="756"/>
    </row>
    <row r="63" spans="1:8" ht="15.75">
      <c r="A63" s="277"/>
      <c r="B63" s="596">
        <v>3224</v>
      </c>
      <c r="C63" s="597" t="s">
        <v>1512</v>
      </c>
      <c r="D63" s="596" t="s">
        <v>928</v>
      </c>
      <c r="E63" s="598">
        <v>29414</v>
      </c>
      <c r="F63" s="754" t="s">
        <v>1460</v>
      </c>
      <c r="G63" s="755"/>
      <c r="H63" s="756"/>
    </row>
    <row r="64" spans="1:8" ht="15.75">
      <c r="A64" s="277"/>
      <c r="B64" s="596">
        <v>3225</v>
      </c>
      <c r="C64" s="597" t="s">
        <v>1513</v>
      </c>
      <c r="D64" s="596" t="s">
        <v>928</v>
      </c>
      <c r="E64" s="598">
        <v>47107</v>
      </c>
      <c r="F64" s="754" t="s">
        <v>1460</v>
      </c>
      <c r="G64" s="755"/>
      <c r="H64" s="756"/>
    </row>
    <row r="65" spans="1:8" ht="15.75">
      <c r="A65" s="277"/>
      <c r="B65" s="596">
        <v>3226</v>
      </c>
      <c r="C65" s="597" t="s">
        <v>936</v>
      </c>
      <c r="D65" s="596" t="s">
        <v>928</v>
      </c>
      <c r="E65" s="598">
        <v>62168</v>
      </c>
      <c r="F65" s="754" t="s">
        <v>1460</v>
      </c>
      <c r="G65" s="755"/>
      <c r="H65" s="756"/>
    </row>
    <row r="66" spans="1:8" ht="15.75">
      <c r="A66" s="277"/>
      <c r="B66" s="596">
        <v>3227</v>
      </c>
      <c r="C66" s="597" t="s">
        <v>938</v>
      </c>
      <c r="D66" s="596" t="s">
        <v>928</v>
      </c>
      <c r="E66" s="598">
        <v>124182</v>
      </c>
      <c r="F66" s="754" t="s">
        <v>1460</v>
      </c>
      <c r="G66" s="755"/>
      <c r="H66" s="756"/>
    </row>
    <row r="67" spans="1:8" ht="15.75">
      <c r="A67" s="277"/>
      <c r="B67" s="596">
        <v>3228</v>
      </c>
      <c r="C67" s="597" t="s">
        <v>1514</v>
      </c>
      <c r="D67" s="596" t="s">
        <v>928</v>
      </c>
      <c r="E67" s="598">
        <v>205577</v>
      </c>
      <c r="F67" s="754" t="s">
        <v>1460</v>
      </c>
      <c r="G67" s="755"/>
      <c r="H67" s="756"/>
    </row>
    <row r="68" spans="1:8" ht="15.75">
      <c r="A68" s="277"/>
      <c r="B68" s="596">
        <v>3229</v>
      </c>
      <c r="C68" s="597" t="s">
        <v>1515</v>
      </c>
      <c r="D68" s="596" t="s">
        <v>928</v>
      </c>
      <c r="E68" s="598">
        <v>320296</v>
      </c>
      <c r="F68" s="754" t="s">
        <v>1460</v>
      </c>
      <c r="G68" s="755"/>
      <c r="H68" s="756"/>
    </row>
    <row r="69" spans="1:8" ht="15.75">
      <c r="A69" s="277"/>
      <c r="B69" s="596">
        <v>3230</v>
      </c>
      <c r="C69" s="597" t="s">
        <v>1516</v>
      </c>
      <c r="D69" s="596" t="s">
        <v>928</v>
      </c>
      <c r="E69" s="598">
        <v>439258</v>
      </c>
      <c r="F69" s="754" t="s">
        <v>1460</v>
      </c>
      <c r="G69" s="755"/>
      <c r="H69" s="756"/>
    </row>
    <row r="70" spans="1:8" ht="15.75">
      <c r="A70" s="277"/>
      <c r="B70" s="596">
        <v>3231</v>
      </c>
      <c r="C70" s="597" t="s">
        <v>1517</v>
      </c>
      <c r="D70" s="596" t="s">
        <v>928</v>
      </c>
      <c r="E70" s="598">
        <v>18737</v>
      </c>
      <c r="F70" s="754" t="s">
        <v>1460</v>
      </c>
      <c r="G70" s="755"/>
      <c r="H70" s="756"/>
    </row>
    <row r="71" spans="1:8" ht="15.75">
      <c r="A71" s="277"/>
      <c r="B71" s="596">
        <v>3232</v>
      </c>
      <c r="C71" s="597" t="s">
        <v>1518</v>
      </c>
      <c r="D71" s="596" t="s">
        <v>928</v>
      </c>
      <c r="E71" s="598">
        <v>25368</v>
      </c>
      <c r="F71" s="754" t="s">
        <v>1460</v>
      </c>
      <c r="G71" s="755"/>
      <c r="H71" s="756"/>
    </row>
    <row r="72" spans="1:8" ht="15.75">
      <c r="A72" s="277"/>
      <c r="B72" s="596">
        <v>3233</v>
      </c>
      <c r="C72" s="597" t="s">
        <v>1519</v>
      </c>
      <c r="D72" s="596" t="s">
        <v>928</v>
      </c>
      <c r="E72" s="598">
        <v>39958</v>
      </c>
      <c r="F72" s="754" t="s">
        <v>1460</v>
      </c>
      <c r="G72" s="755"/>
      <c r="H72" s="756"/>
    </row>
    <row r="73" spans="1:8" ht="15.75">
      <c r="A73" s="277"/>
      <c r="B73" s="596">
        <v>3234</v>
      </c>
      <c r="C73" s="597" t="s">
        <v>1520</v>
      </c>
      <c r="D73" s="596" t="s">
        <v>928</v>
      </c>
      <c r="E73" s="598">
        <v>53430</v>
      </c>
      <c r="F73" s="754" t="s">
        <v>1460</v>
      </c>
      <c r="G73" s="757"/>
      <c r="H73" s="756"/>
    </row>
    <row r="74" spans="1:8" ht="15.75">
      <c r="A74" s="277"/>
      <c r="B74" s="596">
        <v>3235</v>
      </c>
      <c r="C74" s="597" t="s">
        <v>940</v>
      </c>
      <c r="D74" s="596" t="s">
        <v>928</v>
      </c>
      <c r="E74" s="598">
        <v>103619</v>
      </c>
      <c r="F74" s="754" t="s">
        <v>1460</v>
      </c>
      <c r="G74" s="755"/>
      <c r="H74" s="756"/>
    </row>
    <row r="75" spans="1:8" ht="15.75">
      <c r="A75" s="277"/>
      <c r="B75" s="596">
        <v>3236</v>
      </c>
      <c r="C75" s="597" t="s">
        <v>1521</v>
      </c>
      <c r="D75" s="596" t="s">
        <v>928</v>
      </c>
      <c r="E75" s="598">
        <v>171427</v>
      </c>
      <c r="F75" s="754" t="s">
        <v>1460</v>
      </c>
      <c r="G75" s="757"/>
      <c r="H75" s="756"/>
    </row>
    <row r="76" spans="1:8" ht="15.75">
      <c r="A76" s="277"/>
      <c r="B76" s="596">
        <v>3237</v>
      </c>
      <c r="C76" s="597" t="s">
        <v>1522</v>
      </c>
      <c r="D76" s="596" t="s">
        <v>928</v>
      </c>
      <c r="E76" s="598">
        <v>263734</v>
      </c>
      <c r="F76" s="754" t="s">
        <v>1460</v>
      </c>
      <c r="G76" s="755"/>
      <c r="H76" s="756"/>
    </row>
    <row r="77" spans="1:8" ht="15.75">
      <c r="A77" s="277"/>
      <c r="B77" s="596">
        <v>3238</v>
      </c>
      <c r="C77" s="597" t="s">
        <v>1523</v>
      </c>
      <c r="D77" s="596" t="s">
        <v>928</v>
      </c>
      <c r="E77" s="598">
        <v>362697</v>
      </c>
      <c r="F77" s="754" t="s">
        <v>1460</v>
      </c>
      <c r="G77" s="755"/>
      <c r="H77" s="756"/>
    </row>
    <row r="78" spans="1:8" ht="15.75">
      <c r="A78" s="277"/>
      <c r="B78" s="596">
        <v>3239</v>
      </c>
      <c r="C78" s="597" t="s">
        <v>1524</v>
      </c>
      <c r="D78" s="596" t="s">
        <v>928</v>
      </c>
      <c r="E78" s="598">
        <v>33217</v>
      </c>
      <c r="F78" s="754" t="s">
        <v>1460</v>
      </c>
      <c r="G78" s="755"/>
      <c r="H78" s="756"/>
    </row>
    <row r="79" spans="1:8" ht="15.75">
      <c r="A79" s="277"/>
      <c r="B79" s="596">
        <v>3240</v>
      </c>
      <c r="C79" s="597" t="s">
        <v>1525</v>
      </c>
      <c r="D79" s="596" t="s">
        <v>928</v>
      </c>
      <c r="E79" s="598">
        <v>44019</v>
      </c>
      <c r="F79" s="754" t="s">
        <v>1460</v>
      </c>
      <c r="G79" s="755"/>
      <c r="H79" s="756"/>
    </row>
    <row r="80" spans="1:8" ht="15.75">
      <c r="A80" s="277"/>
      <c r="B80" s="596">
        <v>3241</v>
      </c>
      <c r="C80" s="597" t="s">
        <v>942</v>
      </c>
      <c r="D80" s="596" t="s">
        <v>928</v>
      </c>
      <c r="E80" s="598">
        <v>86468</v>
      </c>
      <c r="F80" s="754" t="s">
        <v>1460</v>
      </c>
      <c r="G80" s="755"/>
      <c r="H80" s="756"/>
    </row>
    <row r="81" spans="1:8" ht="15.75">
      <c r="A81" s="277"/>
      <c r="B81" s="596">
        <v>3242</v>
      </c>
      <c r="C81" s="597" t="s">
        <v>1526</v>
      </c>
      <c r="D81" s="596" t="s">
        <v>928</v>
      </c>
      <c r="E81" s="598">
        <v>142259</v>
      </c>
      <c r="F81" s="754" t="s">
        <v>1460</v>
      </c>
      <c r="G81" s="755"/>
      <c r="H81" s="756"/>
    </row>
    <row r="82" spans="1:8" ht="15.75">
      <c r="A82" s="277"/>
      <c r="B82" s="596">
        <v>3243</v>
      </c>
      <c r="C82" s="597" t="s">
        <v>1527</v>
      </c>
      <c r="D82" s="596" t="s">
        <v>928</v>
      </c>
      <c r="E82" s="598">
        <v>219144</v>
      </c>
      <c r="F82" s="754" t="s">
        <v>1460</v>
      </c>
      <c r="G82" s="755"/>
      <c r="H82" s="756"/>
    </row>
    <row r="83" spans="1:8" ht="15.75">
      <c r="A83" s="277"/>
      <c r="B83" s="596">
        <v>3245</v>
      </c>
      <c r="C83" s="597" t="s">
        <v>1528</v>
      </c>
      <c r="D83" s="596" t="s">
        <v>928</v>
      </c>
      <c r="E83" s="598">
        <v>299808</v>
      </c>
      <c r="F83" s="754" t="s">
        <v>1460</v>
      </c>
      <c r="G83" s="755"/>
      <c r="H83" s="756"/>
    </row>
    <row r="84" spans="1:8" ht="15.75">
      <c r="A84" s="277"/>
      <c r="B84" s="596">
        <v>3246</v>
      </c>
      <c r="C84" s="597" t="s">
        <v>1529</v>
      </c>
      <c r="D84" s="596" t="s">
        <v>928</v>
      </c>
      <c r="E84" s="598">
        <v>35729</v>
      </c>
      <c r="F84" s="754" t="s">
        <v>1460</v>
      </c>
      <c r="G84" s="755"/>
      <c r="H84" s="756"/>
    </row>
    <row r="85" spans="1:8" ht="15.75">
      <c r="A85" s="277"/>
      <c r="B85" s="596">
        <v>3247</v>
      </c>
      <c r="C85" s="597" t="s">
        <v>944</v>
      </c>
      <c r="D85" s="596" t="s">
        <v>928</v>
      </c>
      <c r="E85" s="598">
        <v>71752</v>
      </c>
      <c r="F85" s="754" t="s">
        <v>1460</v>
      </c>
      <c r="G85" s="755"/>
      <c r="H85" s="756"/>
    </row>
    <row r="86" spans="1:8" ht="15.75">
      <c r="A86" s="277"/>
      <c r="B86" s="596">
        <v>3248</v>
      </c>
      <c r="C86" s="597" t="s">
        <v>1530</v>
      </c>
      <c r="D86" s="596" t="s">
        <v>928</v>
      </c>
      <c r="E86" s="598">
        <v>116472</v>
      </c>
      <c r="F86" s="754" t="s">
        <v>1460</v>
      </c>
      <c r="G86" s="755"/>
      <c r="H86" s="756"/>
    </row>
    <row r="87" spans="1:8" ht="15.75">
      <c r="A87" s="277"/>
      <c r="B87" s="596">
        <v>3249</v>
      </c>
      <c r="C87" s="597" t="s">
        <v>1531</v>
      </c>
      <c r="D87" s="596" t="s">
        <v>928</v>
      </c>
      <c r="E87" s="598">
        <v>178944</v>
      </c>
      <c r="F87" s="754" t="s">
        <v>1460</v>
      </c>
      <c r="G87" s="755"/>
      <c r="H87" s="756"/>
    </row>
    <row r="88" spans="1:8" ht="15.75">
      <c r="A88" s="277"/>
      <c r="B88" s="596">
        <v>3250</v>
      </c>
      <c r="C88" s="597" t="s">
        <v>1532</v>
      </c>
      <c r="D88" s="596" t="s">
        <v>928</v>
      </c>
      <c r="E88" s="598">
        <v>240149</v>
      </c>
      <c r="F88" s="754" t="s">
        <v>1460</v>
      </c>
      <c r="G88" s="755"/>
      <c r="H88" s="756"/>
    </row>
    <row r="89" spans="1:8" ht="15.75">
      <c r="A89" s="277"/>
      <c r="B89" s="596">
        <v>3251</v>
      </c>
      <c r="C89" s="597" t="s">
        <v>1533</v>
      </c>
      <c r="D89" s="596" t="s">
        <v>519</v>
      </c>
      <c r="E89" s="598">
        <v>550858</v>
      </c>
      <c r="F89" s="754" t="s">
        <v>1460</v>
      </c>
      <c r="G89" s="755"/>
      <c r="H89" s="756"/>
    </row>
    <row r="90" spans="1:8" ht="15.75">
      <c r="A90" s="277"/>
      <c r="B90" s="596">
        <v>3252</v>
      </c>
      <c r="C90" s="597" t="s">
        <v>946</v>
      </c>
      <c r="D90" s="596" t="s">
        <v>519</v>
      </c>
      <c r="E90" s="598">
        <v>517438</v>
      </c>
      <c r="F90" s="754" t="s">
        <v>1460</v>
      </c>
      <c r="G90" s="755"/>
      <c r="H90" s="756"/>
    </row>
    <row r="91" spans="1:8" ht="15.75">
      <c r="A91" s="277"/>
      <c r="B91" s="596">
        <v>3253</v>
      </c>
      <c r="C91" s="597" t="s">
        <v>949</v>
      </c>
      <c r="D91" s="596" t="s">
        <v>519</v>
      </c>
      <c r="E91" s="598">
        <v>547507</v>
      </c>
      <c r="F91" s="754" t="s">
        <v>1460</v>
      </c>
      <c r="G91" s="755"/>
      <c r="H91" s="756"/>
    </row>
    <row r="92" spans="1:8" ht="15.75">
      <c r="A92" s="277"/>
      <c r="B92" s="596">
        <v>3254</v>
      </c>
      <c r="C92" s="597" t="s">
        <v>951</v>
      </c>
      <c r="D92" s="596" t="s">
        <v>519</v>
      </c>
      <c r="E92" s="598">
        <v>577257</v>
      </c>
      <c r="F92" s="754" t="s">
        <v>1460</v>
      </c>
      <c r="G92" s="755"/>
      <c r="H92" s="756"/>
    </row>
    <row r="93" spans="1:8" ht="15.75">
      <c r="A93" s="277"/>
      <c r="B93" s="596">
        <v>3255</v>
      </c>
      <c r="C93" s="597" t="s">
        <v>1534</v>
      </c>
      <c r="D93" s="596" t="s">
        <v>519</v>
      </c>
      <c r="E93" s="598">
        <v>762399</v>
      </c>
      <c r="F93" s="754" t="s">
        <v>1460</v>
      </c>
      <c r="G93" s="755"/>
      <c r="H93" s="756"/>
    </row>
    <row r="94" spans="1:8" ht="15.75">
      <c r="A94" s="277"/>
      <c r="B94" s="596">
        <v>3256</v>
      </c>
      <c r="C94" s="597" t="s">
        <v>953</v>
      </c>
      <c r="D94" s="596" t="s">
        <v>519</v>
      </c>
      <c r="E94" s="598">
        <v>845699</v>
      </c>
      <c r="F94" s="754" t="s">
        <v>1460</v>
      </c>
      <c r="G94" s="755"/>
      <c r="H94" s="756"/>
    </row>
    <row r="95" spans="1:8" ht="15.75">
      <c r="A95" s="277"/>
      <c r="B95" s="596">
        <v>3257</v>
      </c>
      <c r="C95" s="597" t="s">
        <v>955</v>
      </c>
      <c r="D95" s="596" t="s">
        <v>519</v>
      </c>
      <c r="E95" s="598">
        <v>865366</v>
      </c>
      <c r="F95" s="754" t="s">
        <v>1460</v>
      </c>
      <c r="G95" s="755"/>
      <c r="H95" s="756"/>
    </row>
    <row r="96" spans="1:8" ht="15.75">
      <c r="A96" s="277"/>
      <c r="B96" s="596">
        <v>3258</v>
      </c>
      <c r="C96" s="597" t="s">
        <v>957</v>
      </c>
      <c r="D96" s="596" t="s">
        <v>519</v>
      </c>
      <c r="E96" s="598">
        <v>899249</v>
      </c>
      <c r="F96" s="754" t="s">
        <v>1460</v>
      </c>
      <c r="G96" s="755"/>
      <c r="H96" s="756"/>
    </row>
    <row r="97" spans="1:8" ht="15.75">
      <c r="A97" s="277"/>
      <c r="B97" s="596">
        <v>3259</v>
      </c>
      <c r="C97" s="597" t="s">
        <v>959</v>
      </c>
      <c r="D97" s="596" t="s">
        <v>519</v>
      </c>
      <c r="E97" s="598">
        <v>943676</v>
      </c>
      <c r="F97" s="754" t="s">
        <v>1460</v>
      </c>
      <c r="G97" s="755"/>
      <c r="H97" s="756"/>
    </row>
    <row r="98" spans="1:8" ht="15.75">
      <c r="A98" s="277"/>
      <c r="B98" s="596">
        <v>3260</v>
      </c>
      <c r="C98" s="597" t="s">
        <v>1535</v>
      </c>
      <c r="D98" s="596" t="s">
        <v>519</v>
      </c>
      <c r="E98" s="598">
        <v>1325198</v>
      </c>
      <c r="F98" s="754" t="s">
        <v>1460</v>
      </c>
      <c r="G98" s="755"/>
      <c r="H98" s="756"/>
    </row>
    <row r="99" spans="1:8" ht="15.75">
      <c r="A99" s="277"/>
      <c r="B99" s="596">
        <v>3261</v>
      </c>
      <c r="C99" s="597" t="s">
        <v>1536</v>
      </c>
      <c r="D99" s="596" t="s">
        <v>519</v>
      </c>
      <c r="E99" s="598">
        <v>1417217</v>
      </c>
      <c r="F99" s="754" t="s">
        <v>1460</v>
      </c>
      <c r="G99" s="755"/>
      <c r="H99" s="756"/>
    </row>
    <row r="100" spans="1:8" ht="15.75">
      <c r="A100" s="277"/>
      <c r="B100" s="596">
        <v>3262</v>
      </c>
      <c r="C100" s="597" t="s">
        <v>1537</v>
      </c>
      <c r="D100" s="596" t="s">
        <v>519</v>
      </c>
      <c r="E100" s="598">
        <v>1456885</v>
      </c>
      <c r="F100" s="754" t="s">
        <v>1460</v>
      </c>
      <c r="G100" s="755"/>
      <c r="H100" s="756"/>
    </row>
    <row r="101" spans="1:8" ht="15.75">
      <c r="A101" s="277"/>
      <c r="B101" s="596">
        <v>3263</v>
      </c>
      <c r="C101" s="597" t="s">
        <v>1538</v>
      </c>
      <c r="D101" s="596" t="s">
        <v>519</v>
      </c>
      <c r="E101" s="598">
        <v>1626261</v>
      </c>
      <c r="F101" s="754" t="s">
        <v>1460</v>
      </c>
      <c r="G101" s="755"/>
      <c r="H101" s="756"/>
    </row>
    <row r="102" spans="1:8" ht="15.75">
      <c r="A102" s="277"/>
      <c r="B102" s="596">
        <v>3264</v>
      </c>
      <c r="C102" s="597" t="s">
        <v>1539</v>
      </c>
      <c r="D102" s="596" t="s">
        <v>519</v>
      </c>
      <c r="E102" s="598">
        <v>1872591</v>
      </c>
      <c r="F102" s="754" t="s">
        <v>1460</v>
      </c>
      <c r="G102" s="755"/>
      <c r="H102" s="756"/>
    </row>
    <row r="103" spans="1:8" ht="15.75">
      <c r="A103" s="277"/>
      <c r="B103" s="596">
        <v>3265</v>
      </c>
      <c r="C103" s="597" t="s">
        <v>1540</v>
      </c>
      <c r="D103" s="596" t="s">
        <v>519</v>
      </c>
      <c r="E103" s="598">
        <v>2066648</v>
      </c>
      <c r="F103" s="754" t="s">
        <v>1460</v>
      </c>
      <c r="G103" s="755"/>
      <c r="H103" s="756"/>
    </row>
    <row r="104" spans="1:8" ht="15.75">
      <c r="A104" s="277"/>
      <c r="B104" s="596">
        <v>3267</v>
      </c>
      <c r="C104" s="597" t="s">
        <v>1541</v>
      </c>
      <c r="D104" s="596" t="s">
        <v>519</v>
      </c>
      <c r="E104" s="598">
        <v>1935742</v>
      </c>
      <c r="F104" s="754" t="s">
        <v>1460</v>
      </c>
      <c r="G104" s="755"/>
      <c r="H104" s="756"/>
    </row>
    <row r="105" spans="1:8" ht="15.75">
      <c r="A105" s="277"/>
      <c r="B105" s="596">
        <v>3268</v>
      </c>
      <c r="C105" s="597" t="s">
        <v>1542</v>
      </c>
      <c r="D105" s="596" t="s">
        <v>519</v>
      </c>
      <c r="E105" s="598">
        <v>2036990</v>
      </c>
      <c r="F105" s="754" t="s">
        <v>1460</v>
      </c>
      <c r="G105" s="755"/>
      <c r="H105" s="756"/>
    </row>
    <row r="106" spans="1:8" ht="15.75">
      <c r="A106" s="277"/>
      <c r="B106" s="596">
        <v>3269</v>
      </c>
      <c r="C106" s="597" t="s">
        <v>1543</v>
      </c>
      <c r="D106" s="596" t="s">
        <v>519</v>
      </c>
      <c r="E106" s="598">
        <v>2245439</v>
      </c>
      <c r="F106" s="754" t="s">
        <v>1460</v>
      </c>
      <c r="G106" s="755"/>
      <c r="H106" s="756"/>
    </row>
    <row r="107" spans="1:8" ht="15.75">
      <c r="A107" s="277"/>
      <c r="B107" s="596">
        <v>3270</v>
      </c>
      <c r="C107" s="597" t="s">
        <v>1544</v>
      </c>
      <c r="D107" s="596" t="s">
        <v>519</v>
      </c>
      <c r="E107" s="598">
        <v>2444933</v>
      </c>
      <c r="F107" s="754" t="s">
        <v>1460</v>
      </c>
      <c r="G107" s="755"/>
      <c r="H107" s="756"/>
    </row>
    <row r="108" spans="1:8" ht="15.75">
      <c r="A108" s="277"/>
      <c r="B108" s="596">
        <v>3271</v>
      </c>
      <c r="C108" s="597" t="s">
        <v>1545</v>
      </c>
      <c r="D108" s="596" t="s">
        <v>519</v>
      </c>
      <c r="E108" s="598">
        <v>2727816</v>
      </c>
      <c r="F108" s="754" t="s">
        <v>1460</v>
      </c>
      <c r="G108" s="755"/>
      <c r="H108" s="756"/>
    </row>
    <row r="109" spans="1:8" ht="15.75">
      <c r="A109" s="277"/>
      <c r="B109" s="596">
        <v>3272</v>
      </c>
      <c r="C109" s="597" t="s">
        <v>1546</v>
      </c>
      <c r="D109" s="596" t="s">
        <v>519</v>
      </c>
      <c r="E109" s="598">
        <v>3055371</v>
      </c>
      <c r="F109" s="754" t="s">
        <v>1460</v>
      </c>
      <c r="G109" s="755"/>
      <c r="H109" s="756"/>
    </row>
    <row r="110" spans="1:8" ht="15.75">
      <c r="A110" s="277"/>
      <c r="B110" s="596">
        <v>3273</v>
      </c>
      <c r="C110" s="597" t="s">
        <v>1547</v>
      </c>
      <c r="D110" s="596" t="s">
        <v>519</v>
      </c>
      <c r="E110" s="598">
        <v>7336546</v>
      </c>
      <c r="F110" s="754" t="s">
        <v>1460</v>
      </c>
      <c r="G110" s="755"/>
      <c r="H110" s="756"/>
    </row>
    <row r="111" spans="1:8" ht="15.75">
      <c r="A111" s="277"/>
      <c r="B111" s="596">
        <v>3274</v>
      </c>
      <c r="C111" s="597" t="s">
        <v>1548</v>
      </c>
      <c r="D111" s="596" t="s">
        <v>519</v>
      </c>
      <c r="E111" s="598">
        <v>8327353</v>
      </c>
      <c r="F111" s="754" t="s">
        <v>1460</v>
      </c>
      <c r="G111" s="755"/>
      <c r="H111" s="756"/>
    </row>
    <row r="112" spans="1:8" ht="15.75">
      <c r="A112" s="277"/>
      <c r="B112" s="596">
        <v>3275</v>
      </c>
      <c r="C112" s="597" t="s">
        <v>1549</v>
      </c>
      <c r="D112" s="596" t="s">
        <v>519</v>
      </c>
      <c r="E112" s="598">
        <v>9089513</v>
      </c>
      <c r="F112" s="754" t="s">
        <v>1460</v>
      </c>
      <c r="G112" s="755"/>
      <c r="H112" s="756"/>
    </row>
    <row r="113" spans="1:8" ht="15.75">
      <c r="A113" s="277"/>
      <c r="B113" s="596">
        <v>3276</v>
      </c>
      <c r="C113" s="597" t="s">
        <v>1550</v>
      </c>
      <c r="D113" s="596" t="s">
        <v>519</v>
      </c>
      <c r="E113" s="598">
        <v>9661132</v>
      </c>
      <c r="F113" s="754" t="s">
        <v>1460</v>
      </c>
      <c r="G113" s="755"/>
      <c r="H113" s="756"/>
    </row>
    <row r="114" spans="1:8" ht="15.75">
      <c r="A114" s="277"/>
      <c r="B114" s="596">
        <v>3277</v>
      </c>
      <c r="C114" s="597" t="s">
        <v>1551</v>
      </c>
      <c r="D114" s="596" t="s">
        <v>519</v>
      </c>
      <c r="E114" s="598">
        <v>10118428</v>
      </c>
      <c r="F114" s="754" t="s">
        <v>1460</v>
      </c>
      <c r="G114" s="755"/>
      <c r="H114" s="756"/>
    </row>
    <row r="115" spans="1:8" ht="15.75">
      <c r="A115" s="277"/>
      <c r="B115" s="596">
        <v>3278</v>
      </c>
      <c r="C115" s="597" t="s">
        <v>1552</v>
      </c>
      <c r="D115" s="596" t="s">
        <v>519</v>
      </c>
      <c r="E115" s="598">
        <v>10918695</v>
      </c>
      <c r="F115" s="754" t="s">
        <v>1460</v>
      </c>
      <c r="G115" s="755"/>
      <c r="H115" s="756"/>
    </row>
    <row r="116" spans="1:8" ht="15.75">
      <c r="A116" s="277"/>
      <c r="B116" s="596">
        <v>3279</v>
      </c>
      <c r="C116" s="597" t="s">
        <v>1553</v>
      </c>
      <c r="D116" s="596" t="s">
        <v>519</v>
      </c>
      <c r="E116" s="598">
        <v>11490315</v>
      </c>
      <c r="F116" s="754" t="s">
        <v>1460</v>
      </c>
      <c r="G116" s="755"/>
      <c r="H116" s="756"/>
    </row>
    <row r="117" spans="1:8" ht="15.75">
      <c r="A117" s="277"/>
      <c r="B117" s="596">
        <v>3280</v>
      </c>
      <c r="C117" s="597" t="s">
        <v>1554</v>
      </c>
      <c r="D117" s="596" t="s">
        <v>519</v>
      </c>
      <c r="E117" s="598">
        <v>13090850</v>
      </c>
      <c r="F117" s="754" t="s">
        <v>1460</v>
      </c>
      <c r="G117" s="755"/>
      <c r="H117" s="756"/>
    </row>
    <row r="118" spans="1:8" ht="15.75">
      <c r="A118" s="277"/>
      <c r="B118" s="596">
        <v>3281</v>
      </c>
      <c r="C118" s="597" t="s">
        <v>1555</v>
      </c>
      <c r="D118" s="596" t="s">
        <v>519</v>
      </c>
      <c r="E118" s="598">
        <v>316559</v>
      </c>
      <c r="F118" s="754" t="s">
        <v>1460</v>
      </c>
      <c r="G118" s="755"/>
      <c r="H118" s="756"/>
    </row>
    <row r="119" spans="1:8" ht="15.75">
      <c r="A119" s="277"/>
      <c r="B119" s="596">
        <v>3282</v>
      </c>
      <c r="C119" s="597" t="s">
        <v>1556</v>
      </c>
      <c r="D119" s="596" t="s">
        <v>519</v>
      </c>
      <c r="E119" s="598">
        <v>349874</v>
      </c>
      <c r="F119" s="754" t="s">
        <v>1460</v>
      </c>
      <c r="G119" s="755"/>
      <c r="H119" s="756"/>
    </row>
    <row r="120" spans="1:8" ht="15.75">
      <c r="A120" s="277"/>
      <c r="B120" s="596">
        <v>3283</v>
      </c>
      <c r="C120" s="597" t="s">
        <v>1557</v>
      </c>
      <c r="D120" s="596" t="s">
        <v>928</v>
      </c>
      <c r="E120" s="598">
        <v>7679</v>
      </c>
      <c r="F120" s="754" t="s">
        <v>1460</v>
      </c>
      <c r="G120" s="755"/>
      <c r="H120" s="756"/>
    </row>
    <row r="121" spans="1:8" ht="15.75">
      <c r="A121" s="277"/>
      <c r="B121" s="596">
        <v>3284</v>
      </c>
      <c r="C121" s="597" t="s">
        <v>1558</v>
      </c>
      <c r="D121" s="596" t="s">
        <v>928</v>
      </c>
      <c r="E121" s="598">
        <v>12283</v>
      </c>
      <c r="F121" s="754" t="s">
        <v>1460</v>
      </c>
      <c r="G121" s="755"/>
      <c r="H121" s="756"/>
    </row>
    <row r="122" spans="1:8" ht="15.75">
      <c r="A122" s="277"/>
      <c r="B122" s="596">
        <v>3285</v>
      </c>
      <c r="C122" s="597" t="s">
        <v>1559</v>
      </c>
      <c r="D122" s="596" t="s">
        <v>928</v>
      </c>
      <c r="E122" s="598">
        <v>10266</v>
      </c>
      <c r="F122" s="754" t="s">
        <v>1460</v>
      </c>
      <c r="G122" s="755"/>
      <c r="H122" s="756"/>
    </row>
    <row r="123" spans="1:8" ht="15.75">
      <c r="A123" s="277"/>
      <c r="B123" s="596">
        <v>3286</v>
      </c>
      <c r="C123" s="597" t="s">
        <v>1560</v>
      </c>
      <c r="D123" s="596" t="s">
        <v>928</v>
      </c>
      <c r="E123" s="598">
        <v>17316</v>
      </c>
      <c r="F123" s="754" t="s">
        <v>1460</v>
      </c>
      <c r="G123" s="755"/>
      <c r="H123" s="756"/>
    </row>
    <row r="124" spans="1:8" ht="15.75">
      <c r="A124" s="277"/>
      <c r="B124" s="596">
        <v>3287</v>
      </c>
      <c r="C124" s="597" t="s">
        <v>1561</v>
      </c>
      <c r="D124" s="596" t="s">
        <v>928</v>
      </c>
      <c r="E124" s="598">
        <v>48739</v>
      </c>
      <c r="F124" s="754" t="s">
        <v>1460</v>
      </c>
      <c r="G124" s="755"/>
      <c r="H124" s="756"/>
    </row>
    <row r="125" spans="1:8" ht="15.75">
      <c r="A125" s="277"/>
      <c r="B125" s="596">
        <v>3288</v>
      </c>
      <c r="C125" s="597" t="s">
        <v>1562</v>
      </c>
      <c r="D125" s="596" t="s">
        <v>928</v>
      </c>
      <c r="E125" s="598">
        <v>41754</v>
      </c>
      <c r="F125" s="754" t="s">
        <v>1460</v>
      </c>
      <c r="G125" s="755"/>
      <c r="H125" s="756"/>
    </row>
    <row r="126" spans="1:8" ht="15.75">
      <c r="A126" s="277"/>
      <c r="B126" s="596">
        <v>3291</v>
      </c>
      <c r="C126" s="597" t="s">
        <v>1563</v>
      </c>
      <c r="D126" s="596" t="s">
        <v>519</v>
      </c>
      <c r="E126" s="598">
        <v>140056</v>
      </c>
      <c r="F126" s="754" t="s">
        <v>1460</v>
      </c>
      <c r="G126" s="755"/>
      <c r="H126" s="756"/>
    </row>
    <row r="127" spans="1:8" ht="15.75">
      <c r="A127" s="277"/>
      <c r="B127" s="596">
        <v>3292</v>
      </c>
      <c r="C127" s="597" t="s">
        <v>1564</v>
      </c>
      <c r="D127" s="596" t="s">
        <v>519</v>
      </c>
      <c r="E127" s="598">
        <v>185313</v>
      </c>
      <c r="F127" s="754" t="s">
        <v>1460</v>
      </c>
      <c r="G127" s="755"/>
      <c r="H127" s="756"/>
    </row>
    <row r="128" spans="1:8" ht="15.75">
      <c r="A128" s="277"/>
      <c r="B128" s="596">
        <v>3293</v>
      </c>
      <c r="C128" s="597" t="s">
        <v>1565</v>
      </c>
      <c r="D128" s="596" t="s">
        <v>519</v>
      </c>
      <c r="E128" s="598">
        <v>286809</v>
      </c>
      <c r="F128" s="754" t="s">
        <v>1460</v>
      </c>
      <c r="G128" s="755"/>
      <c r="H128" s="756"/>
    </row>
    <row r="129" spans="1:8" ht="15.75">
      <c r="A129" s="277"/>
      <c r="B129" s="596">
        <v>3294</v>
      </c>
      <c r="C129" s="597" t="s">
        <v>1566</v>
      </c>
      <c r="D129" s="596" t="s">
        <v>519</v>
      </c>
      <c r="E129" s="598">
        <v>566803</v>
      </c>
      <c r="F129" s="754" t="s">
        <v>1460</v>
      </c>
      <c r="G129" s="755"/>
      <c r="H129" s="756"/>
    </row>
    <row r="130" spans="1:8" ht="15.75">
      <c r="A130" s="277"/>
      <c r="B130" s="596">
        <v>3295</v>
      </c>
      <c r="C130" s="597" t="s">
        <v>961</v>
      </c>
      <c r="D130" s="596" t="s">
        <v>519</v>
      </c>
      <c r="E130" s="598">
        <v>991616</v>
      </c>
      <c r="F130" s="754" t="s">
        <v>1460</v>
      </c>
      <c r="G130" s="755"/>
      <c r="H130" s="756"/>
    </row>
    <row r="131" spans="1:8" ht="15.75">
      <c r="A131" s="277"/>
      <c r="B131" s="596">
        <v>3296</v>
      </c>
      <c r="C131" s="597" t="s">
        <v>1567</v>
      </c>
      <c r="D131" s="596" t="s">
        <v>519</v>
      </c>
      <c r="E131" s="598">
        <v>1491500</v>
      </c>
      <c r="F131" s="754" t="s">
        <v>1460</v>
      </c>
      <c r="G131" s="755"/>
      <c r="H131" s="756"/>
    </row>
    <row r="132" spans="1:8" ht="15.75">
      <c r="A132" s="277"/>
      <c r="B132" s="596">
        <v>3297</v>
      </c>
      <c r="C132" s="597" t="s">
        <v>1568</v>
      </c>
      <c r="D132" s="596" t="s">
        <v>519</v>
      </c>
      <c r="E132" s="598">
        <v>2043168</v>
      </c>
      <c r="F132" s="754" t="s">
        <v>1460</v>
      </c>
      <c r="G132" s="755"/>
      <c r="H132" s="756"/>
    </row>
    <row r="133" spans="1:8" ht="15.75">
      <c r="A133" s="277"/>
      <c r="B133" s="596">
        <v>3298</v>
      </c>
      <c r="C133" s="597" t="s">
        <v>1569</v>
      </c>
      <c r="D133" s="596" t="s">
        <v>519</v>
      </c>
      <c r="E133" s="598">
        <v>2911271</v>
      </c>
      <c r="F133" s="754" t="s">
        <v>1460</v>
      </c>
      <c r="G133" s="755"/>
      <c r="H133" s="756"/>
    </row>
    <row r="134" spans="1:8" ht="15.75">
      <c r="A134" s="277"/>
      <c r="B134" s="596">
        <v>3299</v>
      </c>
      <c r="C134" s="597" t="s">
        <v>1570</v>
      </c>
      <c r="D134" s="596" t="s">
        <v>519</v>
      </c>
      <c r="E134" s="598">
        <v>3810537</v>
      </c>
      <c r="F134" s="754" t="s">
        <v>1460</v>
      </c>
      <c r="G134" s="755"/>
      <c r="H134" s="756"/>
    </row>
    <row r="135" spans="1:8" ht="15.75">
      <c r="A135" s="277"/>
      <c r="B135" s="596">
        <v>3300</v>
      </c>
      <c r="C135" s="597" t="s">
        <v>1571</v>
      </c>
      <c r="D135" s="596" t="s">
        <v>519</v>
      </c>
      <c r="E135" s="598">
        <v>4781626</v>
      </c>
      <c r="F135" s="754" t="s">
        <v>1460</v>
      </c>
      <c r="G135" s="755"/>
      <c r="H135" s="756"/>
    </row>
    <row r="136" spans="1:8" ht="15.75">
      <c r="A136" s="277"/>
      <c r="B136" s="596">
        <v>3301</v>
      </c>
      <c r="C136" s="597" t="s">
        <v>1572</v>
      </c>
      <c r="D136" s="596" t="s">
        <v>519</v>
      </c>
      <c r="E136" s="598">
        <v>5991469</v>
      </c>
      <c r="F136" s="754" t="s">
        <v>1460</v>
      </c>
      <c r="G136" s="755"/>
      <c r="H136" s="756"/>
    </row>
    <row r="137" spans="1:8" ht="15.75">
      <c r="A137" s="277"/>
      <c r="B137" s="596">
        <v>3303</v>
      </c>
      <c r="C137" s="597" t="s">
        <v>1573</v>
      </c>
      <c r="D137" s="596" t="s">
        <v>519</v>
      </c>
      <c r="E137" s="598">
        <v>159096</v>
      </c>
      <c r="F137" s="754" t="s">
        <v>1460</v>
      </c>
      <c r="G137" s="755"/>
      <c r="H137" s="756"/>
    </row>
    <row r="138" spans="1:8" ht="15.75">
      <c r="A138" s="277"/>
      <c r="B138" s="596">
        <v>3304</v>
      </c>
      <c r="C138" s="597" t="s">
        <v>1574</v>
      </c>
      <c r="D138" s="596" t="s">
        <v>519</v>
      </c>
      <c r="E138" s="598">
        <v>185313</v>
      </c>
      <c r="F138" s="754" t="s">
        <v>1460</v>
      </c>
      <c r="G138" s="755"/>
      <c r="H138" s="756"/>
    </row>
    <row r="139" spans="1:8" ht="15.75">
      <c r="A139" s="277"/>
      <c r="B139" s="596">
        <v>3305</v>
      </c>
      <c r="C139" s="597" t="s">
        <v>1575</v>
      </c>
      <c r="D139" s="596" t="s">
        <v>519</v>
      </c>
      <c r="E139" s="598">
        <v>239209</v>
      </c>
      <c r="F139" s="754" t="s">
        <v>1460</v>
      </c>
      <c r="G139" s="755"/>
      <c r="H139" s="756"/>
    </row>
    <row r="140" spans="1:8" ht="15.75">
      <c r="A140" s="277"/>
      <c r="B140" s="596">
        <v>3306</v>
      </c>
      <c r="C140" s="597" t="s">
        <v>1576</v>
      </c>
      <c r="D140" s="596" t="s">
        <v>519</v>
      </c>
      <c r="E140" s="598">
        <v>483503</v>
      </c>
      <c r="F140" s="754" t="s">
        <v>1460</v>
      </c>
      <c r="G140" s="755"/>
      <c r="H140" s="756"/>
    </row>
    <row r="141" spans="1:8" ht="15.75">
      <c r="A141" s="277"/>
      <c r="B141" s="596">
        <v>3307</v>
      </c>
      <c r="C141" s="597" t="s">
        <v>963</v>
      </c>
      <c r="D141" s="596" t="s">
        <v>519</v>
      </c>
      <c r="E141" s="598">
        <v>820330</v>
      </c>
      <c r="F141" s="754" t="s">
        <v>1460</v>
      </c>
      <c r="G141" s="755"/>
      <c r="H141" s="756"/>
    </row>
    <row r="142" spans="1:8" ht="15.75">
      <c r="A142" s="277"/>
      <c r="B142" s="596">
        <v>3308</v>
      </c>
      <c r="C142" s="597" t="s">
        <v>1577</v>
      </c>
      <c r="D142" s="596" t="s">
        <v>519</v>
      </c>
      <c r="E142" s="598">
        <v>1273234</v>
      </c>
      <c r="F142" s="754" t="s">
        <v>1460</v>
      </c>
      <c r="G142" s="755"/>
      <c r="H142" s="756"/>
    </row>
    <row r="143" spans="1:8" ht="15.75">
      <c r="A143" s="277"/>
      <c r="B143" s="596">
        <v>3309</v>
      </c>
      <c r="C143" s="597" t="s">
        <v>1578</v>
      </c>
      <c r="D143" s="596" t="s">
        <v>519</v>
      </c>
      <c r="E143" s="598">
        <v>1777547</v>
      </c>
      <c r="F143" s="754" t="s">
        <v>1460</v>
      </c>
      <c r="G143" s="755"/>
      <c r="H143" s="756"/>
    </row>
    <row r="144" spans="1:8" ht="15.75">
      <c r="A144" s="277"/>
      <c r="B144" s="596">
        <v>3310</v>
      </c>
      <c r="C144" s="597" t="s">
        <v>1579</v>
      </c>
      <c r="D144" s="596" t="s">
        <v>519</v>
      </c>
      <c r="E144" s="598">
        <v>2112837</v>
      </c>
      <c r="F144" s="754" t="s">
        <v>1460</v>
      </c>
      <c r="G144" s="755"/>
      <c r="H144" s="756"/>
    </row>
    <row r="145" spans="1:8" ht="15.75">
      <c r="A145" s="277"/>
      <c r="B145" s="596">
        <v>3311</v>
      </c>
      <c r="C145" s="597" t="s">
        <v>1580</v>
      </c>
      <c r="D145" s="596" t="s">
        <v>519</v>
      </c>
      <c r="E145" s="598">
        <v>2712800</v>
      </c>
      <c r="F145" s="754" t="s">
        <v>1460</v>
      </c>
      <c r="G145" s="755"/>
      <c r="H145" s="756"/>
    </row>
    <row r="146" spans="1:8" ht="15.75">
      <c r="A146" s="277"/>
      <c r="B146" s="596">
        <v>3312</v>
      </c>
      <c r="C146" s="597" t="s">
        <v>1581</v>
      </c>
      <c r="D146" s="596" t="s">
        <v>519</v>
      </c>
      <c r="E146" s="598">
        <v>3639956</v>
      </c>
      <c r="F146" s="754" t="s">
        <v>1460</v>
      </c>
      <c r="G146" s="755"/>
      <c r="H146" s="756"/>
    </row>
    <row r="147" spans="1:8" ht="15.75">
      <c r="A147" s="277"/>
      <c r="B147" s="596">
        <v>3313</v>
      </c>
      <c r="C147" s="597" t="s">
        <v>1582</v>
      </c>
      <c r="D147" s="596" t="s">
        <v>519</v>
      </c>
      <c r="E147" s="598">
        <v>5224594</v>
      </c>
      <c r="F147" s="754" t="s">
        <v>1460</v>
      </c>
      <c r="G147" s="755"/>
      <c r="H147" s="756"/>
    </row>
    <row r="148" spans="1:8" ht="15.75">
      <c r="A148" s="277"/>
      <c r="B148" s="596">
        <v>3315</v>
      </c>
      <c r="C148" s="597" t="s">
        <v>1583</v>
      </c>
      <c r="D148" s="596" t="s">
        <v>519</v>
      </c>
      <c r="E148" s="598">
        <v>406153</v>
      </c>
      <c r="F148" s="754" t="s">
        <v>1460</v>
      </c>
      <c r="G148" s="755"/>
      <c r="H148" s="756"/>
    </row>
    <row r="149" spans="1:8" ht="15.75">
      <c r="A149" s="277"/>
      <c r="B149" s="596">
        <v>3316</v>
      </c>
      <c r="C149" s="597" t="s">
        <v>1584</v>
      </c>
      <c r="D149" s="596" t="s">
        <v>519</v>
      </c>
      <c r="E149" s="598">
        <v>1556735</v>
      </c>
      <c r="F149" s="754" t="s">
        <v>1460</v>
      </c>
      <c r="G149" s="755"/>
      <c r="H149" s="756"/>
    </row>
    <row r="150" spans="1:8" ht="15.75">
      <c r="A150" s="277"/>
      <c r="B150" s="596">
        <v>3317</v>
      </c>
      <c r="C150" s="597" t="s">
        <v>1585</v>
      </c>
      <c r="D150" s="596" t="s">
        <v>519</v>
      </c>
      <c r="E150" s="598">
        <v>394253</v>
      </c>
      <c r="F150" s="754" t="s">
        <v>1460</v>
      </c>
      <c r="G150" s="755"/>
      <c r="H150" s="756"/>
    </row>
    <row r="151" spans="1:8" ht="15.75">
      <c r="A151" s="277"/>
      <c r="B151" s="596">
        <v>3318</v>
      </c>
      <c r="C151" s="597" t="s">
        <v>1586</v>
      </c>
      <c r="D151" s="596" t="s">
        <v>519</v>
      </c>
      <c r="E151" s="598">
        <v>1354435</v>
      </c>
      <c r="F151" s="754" t="s">
        <v>1460</v>
      </c>
      <c r="G151" s="755"/>
      <c r="H151" s="756"/>
    </row>
    <row r="152" spans="1:8" ht="15.75">
      <c r="A152" s="277"/>
      <c r="B152" s="596">
        <v>3320</v>
      </c>
      <c r="C152" s="597" t="s">
        <v>1587</v>
      </c>
      <c r="D152" s="596" t="s">
        <v>519</v>
      </c>
      <c r="E152" s="598">
        <v>316758</v>
      </c>
      <c r="F152" s="754" t="s">
        <v>1460</v>
      </c>
      <c r="G152" s="755"/>
      <c r="H152" s="756"/>
    </row>
    <row r="153" spans="1:8" ht="15.75">
      <c r="A153" s="277"/>
      <c r="B153" s="596">
        <v>3322</v>
      </c>
      <c r="C153" s="597" t="s">
        <v>1588</v>
      </c>
      <c r="D153" s="596" t="s">
        <v>519</v>
      </c>
      <c r="E153" s="598">
        <v>555695</v>
      </c>
      <c r="F153" s="754" t="s">
        <v>1460</v>
      </c>
      <c r="G153" s="755"/>
      <c r="H153" s="756"/>
    </row>
    <row r="154" spans="1:8" ht="15.75">
      <c r="A154" s="277"/>
      <c r="B154" s="596">
        <v>3323</v>
      </c>
      <c r="C154" s="597" t="s">
        <v>1589</v>
      </c>
      <c r="D154" s="596" t="s">
        <v>519</v>
      </c>
      <c r="E154" s="598">
        <v>796462</v>
      </c>
      <c r="F154" s="754" t="s">
        <v>1460</v>
      </c>
      <c r="G154" s="755"/>
      <c r="H154" s="756"/>
    </row>
    <row r="155" spans="1:8" ht="15.75">
      <c r="A155" s="277"/>
      <c r="B155" s="596">
        <v>3324</v>
      </c>
      <c r="C155" s="597" t="s">
        <v>965</v>
      </c>
      <c r="D155" s="596" t="s">
        <v>519</v>
      </c>
      <c r="E155" s="598">
        <v>2041308</v>
      </c>
      <c r="F155" s="754" t="s">
        <v>1460</v>
      </c>
      <c r="G155" s="755"/>
      <c r="H155" s="756"/>
    </row>
    <row r="156" spans="1:8" ht="15.75">
      <c r="A156" s="277"/>
      <c r="B156" s="596">
        <v>3325</v>
      </c>
      <c r="C156" s="597" t="s">
        <v>1590</v>
      </c>
      <c r="D156" s="596" t="s">
        <v>519</v>
      </c>
      <c r="E156" s="598">
        <v>3776870</v>
      </c>
      <c r="F156" s="754" t="s">
        <v>1460</v>
      </c>
      <c r="G156" s="755"/>
      <c r="H156" s="756"/>
    </row>
    <row r="157" spans="1:8" s="491" customFormat="1" ht="15.75">
      <c r="A157" s="277"/>
      <c r="B157" s="596">
        <v>3327</v>
      </c>
      <c r="C157" s="597" t="s">
        <v>1591</v>
      </c>
      <c r="D157" s="596" t="s">
        <v>519</v>
      </c>
      <c r="E157" s="598">
        <v>3498618</v>
      </c>
      <c r="F157" s="754" t="s">
        <v>1460</v>
      </c>
      <c r="G157" s="755"/>
      <c r="H157" s="756"/>
    </row>
    <row r="158" spans="1:8" s="491" customFormat="1" ht="15.75">
      <c r="A158" s="277"/>
      <c r="B158" s="596">
        <v>3328</v>
      </c>
      <c r="C158" s="597" t="s">
        <v>1592</v>
      </c>
      <c r="D158" s="596" t="s">
        <v>519</v>
      </c>
      <c r="E158" s="598">
        <v>2816202</v>
      </c>
      <c r="F158" s="754" t="s">
        <v>1460</v>
      </c>
      <c r="G158" s="755"/>
      <c r="H158" s="756"/>
    </row>
    <row r="159" spans="1:8" s="491" customFormat="1" ht="15.75">
      <c r="A159" s="277"/>
      <c r="B159" s="596">
        <v>3329</v>
      </c>
      <c r="C159" s="597" t="s">
        <v>1593</v>
      </c>
      <c r="D159" s="596" t="s">
        <v>519</v>
      </c>
      <c r="E159" s="598">
        <v>3150642</v>
      </c>
      <c r="F159" s="754" t="s">
        <v>1460</v>
      </c>
      <c r="G159" s="755"/>
      <c r="H159" s="756"/>
    </row>
    <row r="160" spans="1:8" s="491" customFormat="1" ht="15.75">
      <c r="A160" s="277"/>
      <c r="B160" s="596">
        <v>3330</v>
      </c>
      <c r="C160" s="597" t="s">
        <v>1594</v>
      </c>
      <c r="D160" s="596" t="s">
        <v>519</v>
      </c>
      <c r="E160" s="598">
        <v>4735348</v>
      </c>
      <c r="F160" s="754" t="s">
        <v>1460</v>
      </c>
      <c r="G160" s="755"/>
      <c r="H160" s="756"/>
    </row>
    <row r="161" spans="1:8" s="491" customFormat="1" ht="15.75">
      <c r="A161" s="277"/>
      <c r="B161" s="596">
        <v>3331</v>
      </c>
      <c r="C161" s="597" t="s">
        <v>968</v>
      </c>
      <c r="D161" s="596" t="s">
        <v>519</v>
      </c>
      <c r="E161" s="598">
        <v>6327089</v>
      </c>
      <c r="F161" s="754" t="s">
        <v>1460</v>
      </c>
      <c r="G161" s="755"/>
      <c r="H161" s="756"/>
    </row>
    <row r="162" spans="1:8" ht="15.75">
      <c r="A162" s="277"/>
      <c r="B162" s="596">
        <v>3347</v>
      </c>
      <c r="C162" s="597" t="s">
        <v>1595</v>
      </c>
      <c r="D162" s="596" t="s">
        <v>519</v>
      </c>
      <c r="E162" s="598">
        <v>926124</v>
      </c>
      <c r="F162" s="754" t="s">
        <v>1460</v>
      </c>
      <c r="G162" s="755"/>
      <c r="H162" s="756"/>
    </row>
    <row r="163" spans="1:8" ht="15.75">
      <c r="A163" s="277"/>
      <c r="B163" s="596">
        <v>3348</v>
      </c>
      <c r="C163" s="597" t="s">
        <v>1596</v>
      </c>
      <c r="D163" s="596" t="s">
        <v>519</v>
      </c>
      <c r="E163" s="598">
        <v>949544</v>
      </c>
      <c r="F163" s="754" t="s">
        <v>1460</v>
      </c>
      <c r="G163" s="755"/>
      <c r="H163" s="756"/>
    </row>
    <row r="164" spans="1:8" ht="15.75">
      <c r="A164" s="277"/>
      <c r="B164" s="596">
        <v>3350</v>
      </c>
      <c r="C164" s="597" t="s">
        <v>1597</v>
      </c>
      <c r="D164" s="596" t="s">
        <v>519</v>
      </c>
      <c r="E164" s="598">
        <v>1120574</v>
      </c>
      <c r="F164" s="754" t="s">
        <v>1460</v>
      </c>
      <c r="G164" s="755"/>
      <c r="H164" s="756"/>
    </row>
    <row r="165" spans="1:8" ht="15.75">
      <c r="A165" s="277"/>
      <c r="B165" s="596">
        <v>3351</v>
      </c>
      <c r="C165" s="597" t="s">
        <v>1598</v>
      </c>
      <c r="D165" s="596" t="s">
        <v>519</v>
      </c>
      <c r="E165" s="598">
        <v>1312858</v>
      </c>
      <c r="F165" s="754" t="s">
        <v>1460</v>
      </c>
      <c r="G165" s="755"/>
      <c r="H165" s="756"/>
    </row>
    <row r="166" spans="1:8" ht="15.75">
      <c r="A166" s="277"/>
      <c r="B166" s="596">
        <v>3352</v>
      </c>
      <c r="C166" s="597" t="s">
        <v>1599</v>
      </c>
      <c r="D166" s="596" t="s">
        <v>519</v>
      </c>
      <c r="E166" s="598">
        <v>1532685</v>
      </c>
      <c r="F166" s="754" t="s">
        <v>1460</v>
      </c>
      <c r="G166" s="755"/>
      <c r="H166" s="756"/>
    </row>
    <row r="167" spans="1:8" ht="15.75">
      <c r="A167" s="277"/>
      <c r="B167" s="596">
        <v>3353</v>
      </c>
      <c r="C167" s="597" t="s">
        <v>1600</v>
      </c>
      <c r="D167" s="596" t="s">
        <v>519</v>
      </c>
      <c r="E167" s="598">
        <v>1297024</v>
      </c>
      <c r="F167" s="754" t="s">
        <v>1460</v>
      </c>
      <c r="G167" s="755"/>
      <c r="H167" s="756"/>
    </row>
    <row r="168" spans="1:8" ht="15.75">
      <c r="A168" s="277"/>
      <c r="B168" s="596">
        <v>3354</v>
      </c>
      <c r="C168" s="597" t="s">
        <v>1601</v>
      </c>
      <c r="D168" s="596" t="s">
        <v>519</v>
      </c>
      <c r="E168" s="598">
        <v>2068759</v>
      </c>
      <c r="F168" s="754" t="s">
        <v>1460</v>
      </c>
      <c r="G168" s="755"/>
      <c r="H168" s="756"/>
    </row>
    <row r="169" spans="1:8" ht="15.75">
      <c r="A169" s="277"/>
      <c r="B169" s="596">
        <v>3355</v>
      </c>
      <c r="C169" s="597" t="s">
        <v>1602</v>
      </c>
      <c r="D169" s="596" t="s">
        <v>519</v>
      </c>
      <c r="E169" s="598">
        <v>2081187</v>
      </c>
      <c r="F169" s="754" t="s">
        <v>1460</v>
      </c>
      <c r="G169" s="755"/>
      <c r="H169" s="756"/>
    </row>
    <row r="170" spans="1:8" ht="15.75">
      <c r="A170" s="277"/>
      <c r="B170" s="596">
        <v>3356</v>
      </c>
      <c r="C170" s="597" t="s">
        <v>1603</v>
      </c>
      <c r="D170" s="596" t="s">
        <v>519</v>
      </c>
      <c r="E170" s="598">
        <v>2515601</v>
      </c>
      <c r="F170" s="754" t="s">
        <v>1460</v>
      </c>
      <c r="G170" s="755"/>
      <c r="H170" s="756"/>
    </row>
    <row r="171" spans="1:8" ht="15.75">
      <c r="A171" s="277"/>
      <c r="B171" s="596">
        <v>3357</v>
      </c>
      <c r="C171" s="597" t="s">
        <v>1604</v>
      </c>
      <c r="D171" s="596" t="s">
        <v>519</v>
      </c>
      <c r="E171" s="598">
        <v>2919290</v>
      </c>
      <c r="F171" s="754" t="s">
        <v>1460</v>
      </c>
      <c r="G171" s="755"/>
      <c r="H171" s="756"/>
    </row>
    <row r="172" spans="1:8" ht="15.75">
      <c r="A172" s="277"/>
      <c r="B172" s="596">
        <v>3358</v>
      </c>
      <c r="C172" s="597" t="s">
        <v>1605</v>
      </c>
      <c r="D172" s="596" t="s">
        <v>519</v>
      </c>
      <c r="E172" s="598">
        <v>1908454</v>
      </c>
      <c r="F172" s="754" t="s">
        <v>1460</v>
      </c>
      <c r="G172" s="755"/>
      <c r="H172" s="756"/>
    </row>
    <row r="173" spans="1:8" ht="15.75">
      <c r="A173" s="277"/>
      <c r="B173" s="596">
        <v>3359</v>
      </c>
      <c r="C173" s="597" t="s">
        <v>1606</v>
      </c>
      <c r="D173" s="596" t="s">
        <v>519</v>
      </c>
      <c r="E173" s="598">
        <v>2399218</v>
      </c>
      <c r="F173" s="754" t="s">
        <v>1460</v>
      </c>
      <c r="G173" s="755"/>
      <c r="H173" s="756"/>
    </row>
    <row r="174" spans="1:8" ht="15.75">
      <c r="A174" s="277"/>
      <c r="B174" s="596">
        <v>3360</v>
      </c>
      <c r="C174" s="597" t="s">
        <v>1607</v>
      </c>
      <c r="D174" s="596" t="s">
        <v>519</v>
      </c>
      <c r="E174" s="598">
        <v>3591814</v>
      </c>
      <c r="F174" s="754" t="s">
        <v>1460</v>
      </c>
      <c r="G174" s="755"/>
      <c r="H174" s="756"/>
    </row>
    <row r="175" spans="1:8" ht="15.75">
      <c r="A175" s="277"/>
      <c r="B175" s="596">
        <v>3361</v>
      </c>
      <c r="C175" s="597" t="s">
        <v>1608</v>
      </c>
      <c r="D175" s="596" t="s">
        <v>519</v>
      </c>
      <c r="E175" s="598">
        <v>3936511</v>
      </c>
      <c r="F175" s="754" t="s">
        <v>1460</v>
      </c>
      <c r="G175" s="755"/>
      <c r="H175" s="756"/>
    </row>
    <row r="176" spans="1:8" ht="15.75">
      <c r="A176" s="277"/>
      <c r="B176" s="596">
        <v>3363</v>
      </c>
      <c r="C176" s="597" t="s">
        <v>1609</v>
      </c>
      <c r="D176" s="596" t="s">
        <v>519</v>
      </c>
      <c r="E176" s="598">
        <v>4523670</v>
      </c>
      <c r="F176" s="754" t="s">
        <v>1460</v>
      </c>
      <c r="G176" s="755"/>
      <c r="H176" s="756"/>
    </row>
    <row r="177" spans="1:8" ht="15.75">
      <c r="A177" s="277"/>
      <c r="B177" s="596">
        <v>3364</v>
      </c>
      <c r="C177" s="597" t="s">
        <v>1610</v>
      </c>
      <c r="D177" s="596" t="s">
        <v>519</v>
      </c>
      <c r="E177" s="598">
        <v>932874</v>
      </c>
      <c r="F177" s="754" t="s">
        <v>1460</v>
      </c>
      <c r="G177" s="755"/>
      <c r="H177" s="756"/>
    </row>
    <row r="178" spans="1:8" ht="15.75">
      <c r="A178" s="277"/>
      <c r="B178" s="596">
        <v>3365</v>
      </c>
      <c r="C178" s="597" t="s">
        <v>1611</v>
      </c>
      <c r="D178" s="596" t="s">
        <v>519</v>
      </c>
      <c r="E178" s="598">
        <v>1024124</v>
      </c>
      <c r="F178" s="754" t="s">
        <v>1460</v>
      </c>
      <c r="G178" s="755"/>
      <c r="H178" s="756"/>
    </row>
    <row r="179" spans="1:8" ht="15.75">
      <c r="A179" s="277"/>
      <c r="B179" s="596">
        <v>3366</v>
      </c>
      <c r="C179" s="597" t="s">
        <v>1612</v>
      </c>
      <c r="D179" s="596" t="s">
        <v>519</v>
      </c>
      <c r="E179" s="598">
        <v>1373383</v>
      </c>
      <c r="F179" s="754" t="s">
        <v>1460</v>
      </c>
      <c r="G179" s="755"/>
      <c r="H179" s="756"/>
    </row>
    <row r="180" spans="1:8" ht="15.75">
      <c r="A180" s="277"/>
      <c r="B180" s="596">
        <v>3368</v>
      </c>
      <c r="C180" s="597" t="s">
        <v>1613</v>
      </c>
      <c r="D180" s="596" t="s">
        <v>519</v>
      </c>
      <c r="E180" s="598">
        <v>1138903</v>
      </c>
      <c r="F180" s="754" t="s">
        <v>1460</v>
      </c>
      <c r="G180" s="755"/>
      <c r="H180" s="756"/>
    </row>
    <row r="181" spans="1:8" ht="15.75">
      <c r="A181" s="277"/>
      <c r="B181" s="596">
        <v>3369</v>
      </c>
      <c r="C181" s="597" t="s">
        <v>1614</v>
      </c>
      <c r="D181" s="596" t="s">
        <v>519</v>
      </c>
      <c r="E181" s="598">
        <v>1254628</v>
      </c>
      <c r="F181" s="754" t="s">
        <v>1460</v>
      </c>
      <c r="G181" s="755"/>
      <c r="H181" s="756"/>
    </row>
    <row r="182" spans="1:8" ht="15.75">
      <c r="A182" s="277"/>
      <c r="B182" s="596">
        <v>3370</v>
      </c>
      <c r="C182" s="597" t="s">
        <v>1615</v>
      </c>
      <c r="D182" s="596" t="s">
        <v>519</v>
      </c>
      <c r="E182" s="598">
        <v>1707405</v>
      </c>
      <c r="F182" s="754" t="s">
        <v>1460</v>
      </c>
      <c r="G182" s="755"/>
      <c r="H182" s="756"/>
    </row>
    <row r="183" spans="1:8" ht="15.75">
      <c r="A183" s="277"/>
      <c r="B183" s="596">
        <v>3371</v>
      </c>
      <c r="C183" s="597" t="s">
        <v>1616</v>
      </c>
      <c r="D183" s="596" t="s">
        <v>519</v>
      </c>
      <c r="E183" s="598">
        <v>1326064</v>
      </c>
      <c r="F183" s="754" t="s">
        <v>1460</v>
      </c>
      <c r="G183" s="755"/>
      <c r="H183" s="756"/>
    </row>
    <row r="184" spans="1:8" ht="15.75">
      <c r="A184" s="277"/>
      <c r="B184" s="596">
        <v>3372</v>
      </c>
      <c r="C184" s="597" t="s">
        <v>1617</v>
      </c>
      <c r="D184" s="596" t="s">
        <v>519</v>
      </c>
      <c r="E184" s="598">
        <v>1623001</v>
      </c>
      <c r="F184" s="754" t="s">
        <v>1460</v>
      </c>
      <c r="G184" s="755"/>
      <c r="H184" s="756"/>
    </row>
    <row r="185" spans="1:8" ht="15.75">
      <c r="A185" s="277"/>
      <c r="B185" s="596">
        <v>3373</v>
      </c>
      <c r="C185" s="597" t="s">
        <v>1618</v>
      </c>
      <c r="D185" s="596" t="s">
        <v>519</v>
      </c>
      <c r="E185" s="598">
        <v>2499359</v>
      </c>
      <c r="F185" s="754" t="s">
        <v>1460</v>
      </c>
      <c r="G185" s="755"/>
      <c r="H185" s="756"/>
    </row>
    <row r="186" spans="1:8" ht="15.75">
      <c r="A186" s="277"/>
      <c r="B186" s="596">
        <v>3374</v>
      </c>
      <c r="C186" s="597" t="s">
        <v>1619</v>
      </c>
      <c r="D186" s="596" t="s">
        <v>519</v>
      </c>
      <c r="E186" s="598">
        <v>2063117</v>
      </c>
      <c r="F186" s="754" t="s">
        <v>1460</v>
      </c>
      <c r="G186" s="755"/>
      <c r="H186" s="756"/>
    </row>
    <row r="187" spans="1:8" ht="15.75">
      <c r="A187" s="277"/>
      <c r="B187" s="596">
        <v>3375</v>
      </c>
      <c r="C187" s="597" t="s">
        <v>1620</v>
      </c>
      <c r="D187" s="596" t="s">
        <v>519</v>
      </c>
      <c r="E187" s="598">
        <v>2583871</v>
      </c>
      <c r="F187" s="754" t="s">
        <v>1460</v>
      </c>
      <c r="G187" s="755"/>
      <c r="H187" s="756"/>
    </row>
    <row r="188" spans="1:8" ht="15.75">
      <c r="A188" s="277"/>
      <c r="B188" s="596">
        <v>3376</v>
      </c>
      <c r="C188" s="597" t="s">
        <v>1621</v>
      </c>
      <c r="D188" s="596" t="s">
        <v>519</v>
      </c>
      <c r="E188" s="598">
        <v>2951290</v>
      </c>
      <c r="F188" s="754" t="s">
        <v>1460</v>
      </c>
      <c r="G188" s="755"/>
      <c r="H188" s="756"/>
    </row>
    <row r="189" spans="1:8" ht="15.75">
      <c r="A189" s="277"/>
      <c r="B189" s="596">
        <v>3378</v>
      </c>
      <c r="C189" s="597" t="s">
        <v>1622</v>
      </c>
      <c r="D189" s="596" t="s">
        <v>777</v>
      </c>
      <c r="E189" s="598">
        <v>3666</v>
      </c>
      <c r="F189" s="754" t="s">
        <v>1460</v>
      </c>
      <c r="G189" s="755"/>
      <c r="H189" s="756"/>
    </row>
    <row r="190" spans="1:8" ht="15.75">
      <c r="A190" s="277"/>
      <c r="B190" s="596">
        <v>3379</v>
      </c>
      <c r="C190" s="597" t="s">
        <v>1623</v>
      </c>
      <c r="D190" s="596" t="s">
        <v>928</v>
      </c>
      <c r="E190" s="598">
        <v>218734</v>
      </c>
      <c r="F190" s="754" t="s">
        <v>1460</v>
      </c>
      <c r="G190" s="755"/>
      <c r="H190" s="756"/>
    </row>
    <row r="191" spans="1:8" ht="15.75">
      <c r="A191" s="277"/>
      <c r="B191" s="596">
        <v>3380</v>
      </c>
      <c r="C191" s="597" t="s">
        <v>1624</v>
      </c>
      <c r="D191" s="596" t="s">
        <v>928</v>
      </c>
      <c r="E191" s="598">
        <v>99052</v>
      </c>
      <c r="F191" s="754" t="s">
        <v>1460</v>
      </c>
      <c r="G191" s="755"/>
      <c r="H191" s="756"/>
    </row>
    <row r="192" spans="1:8" ht="15.75">
      <c r="A192" s="277"/>
      <c r="B192" s="596">
        <v>3382</v>
      </c>
      <c r="C192" s="597" t="s">
        <v>1625</v>
      </c>
      <c r="D192" s="596" t="s">
        <v>928</v>
      </c>
      <c r="E192" s="598">
        <v>22924</v>
      </c>
      <c r="F192" s="754" t="s">
        <v>1460</v>
      </c>
      <c r="G192" s="755"/>
      <c r="H192" s="756"/>
    </row>
    <row r="193" spans="1:8" ht="15.75">
      <c r="A193" s="278"/>
      <c r="B193" s="596">
        <v>3385</v>
      </c>
      <c r="C193" s="597" t="s">
        <v>1626</v>
      </c>
      <c r="D193" s="596" t="s">
        <v>928</v>
      </c>
      <c r="E193" s="598">
        <v>146741</v>
      </c>
      <c r="F193" s="754" t="s">
        <v>1460</v>
      </c>
      <c r="G193" s="755"/>
      <c r="H193" s="756"/>
    </row>
    <row r="194" spans="1:8" ht="15.75">
      <c r="A194" s="277"/>
      <c r="B194" s="596">
        <v>3388</v>
      </c>
      <c r="C194" s="597" t="s">
        <v>1627</v>
      </c>
      <c r="D194" s="596" t="s">
        <v>928</v>
      </c>
      <c r="E194" s="598">
        <v>487559</v>
      </c>
      <c r="F194" s="754" t="s">
        <v>1460</v>
      </c>
      <c r="G194" s="755"/>
      <c r="H194" s="756"/>
    </row>
    <row r="195" spans="1:8" ht="15.75">
      <c r="A195" s="277"/>
      <c r="B195" s="596">
        <v>3391</v>
      </c>
      <c r="C195" s="597" t="s">
        <v>1628</v>
      </c>
      <c r="D195" s="596" t="s">
        <v>519</v>
      </c>
      <c r="E195" s="598">
        <v>239209</v>
      </c>
      <c r="F195" s="754" t="s">
        <v>1460</v>
      </c>
      <c r="G195" s="755"/>
      <c r="H195" s="756"/>
    </row>
    <row r="196" spans="1:8" ht="15.75">
      <c r="A196" s="277"/>
      <c r="B196" s="596">
        <v>3393</v>
      </c>
      <c r="C196" s="597" t="s">
        <v>1629</v>
      </c>
      <c r="D196" s="596" t="s">
        <v>519</v>
      </c>
      <c r="E196" s="598">
        <v>1291910</v>
      </c>
      <c r="F196" s="754" t="s">
        <v>1460</v>
      </c>
      <c r="G196" s="755"/>
      <c r="H196" s="756"/>
    </row>
    <row r="197" spans="1:8" ht="15.75">
      <c r="A197" s="277"/>
      <c r="B197" s="596">
        <v>3394</v>
      </c>
      <c r="C197" s="597" t="s">
        <v>1630</v>
      </c>
      <c r="D197" s="596" t="s">
        <v>904</v>
      </c>
      <c r="E197" s="598">
        <v>692057</v>
      </c>
      <c r="F197" s="754" t="s">
        <v>1460</v>
      </c>
      <c r="G197" s="755"/>
      <c r="H197" s="756"/>
    </row>
    <row r="198" spans="1:8" ht="15.75">
      <c r="A198" s="277"/>
      <c r="B198" s="596">
        <v>3396</v>
      </c>
      <c r="C198" s="597" t="s">
        <v>1631</v>
      </c>
      <c r="D198" s="596" t="s">
        <v>519</v>
      </c>
      <c r="E198" s="598">
        <v>708783</v>
      </c>
      <c r="F198" s="754" t="s">
        <v>1460</v>
      </c>
      <c r="G198" s="755"/>
      <c r="H198" s="756"/>
    </row>
    <row r="199" spans="1:8" ht="15.75">
      <c r="A199" s="277"/>
      <c r="B199" s="596">
        <v>3397</v>
      </c>
      <c r="C199" s="597" t="s">
        <v>1632</v>
      </c>
      <c r="D199" s="596" t="s">
        <v>519</v>
      </c>
      <c r="E199" s="598">
        <v>409356</v>
      </c>
      <c r="F199" s="754" t="s">
        <v>1460</v>
      </c>
      <c r="G199" s="755"/>
      <c r="H199" s="756"/>
    </row>
    <row r="200" spans="1:8" ht="15.75">
      <c r="A200" s="277"/>
      <c r="B200" s="596">
        <v>3400</v>
      </c>
      <c r="C200" s="597" t="s">
        <v>1633</v>
      </c>
      <c r="D200" s="596" t="s">
        <v>519</v>
      </c>
      <c r="E200" s="598">
        <v>248292</v>
      </c>
      <c r="F200" s="754" t="s">
        <v>1460</v>
      </c>
      <c r="G200" s="755"/>
      <c r="H200" s="756"/>
    </row>
    <row r="201" spans="1:8" ht="15.75">
      <c r="A201" s="277"/>
      <c r="B201" s="596">
        <v>3401</v>
      </c>
      <c r="C201" s="597" t="s">
        <v>1634</v>
      </c>
      <c r="D201" s="596" t="s">
        <v>519</v>
      </c>
      <c r="E201" s="598">
        <v>494583</v>
      </c>
      <c r="F201" s="754" t="s">
        <v>1460</v>
      </c>
      <c r="G201" s="755"/>
      <c r="H201" s="756"/>
    </row>
    <row r="202" spans="1:8" ht="15.75">
      <c r="A202" s="277"/>
      <c r="B202" s="596">
        <v>3403</v>
      </c>
      <c r="C202" s="597" t="s">
        <v>1635</v>
      </c>
      <c r="D202" s="596" t="s">
        <v>519</v>
      </c>
      <c r="E202" s="598">
        <v>827123</v>
      </c>
      <c r="F202" s="754" t="s">
        <v>1460</v>
      </c>
      <c r="G202" s="755"/>
      <c r="H202" s="756"/>
    </row>
    <row r="203" spans="1:8" ht="15.75">
      <c r="A203" s="277"/>
      <c r="B203" s="596">
        <v>3404</v>
      </c>
      <c r="C203" s="597" t="s">
        <v>1636</v>
      </c>
      <c r="D203" s="596" t="s">
        <v>519</v>
      </c>
      <c r="E203" s="598">
        <v>148078</v>
      </c>
      <c r="F203" s="754" t="s">
        <v>1460</v>
      </c>
      <c r="G203" s="755"/>
      <c r="H203" s="756"/>
    </row>
    <row r="204" spans="1:8" ht="15.75">
      <c r="A204" s="277"/>
      <c r="B204" s="596">
        <v>3405</v>
      </c>
      <c r="C204" s="597" t="s">
        <v>1637</v>
      </c>
      <c r="D204" s="596" t="s">
        <v>519</v>
      </c>
      <c r="E204" s="598">
        <v>293240</v>
      </c>
      <c r="F204" s="754" t="s">
        <v>1460</v>
      </c>
      <c r="G204" s="755"/>
      <c r="H204" s="756"/>
    </row>
    <row r="205" spans="1:8" ht="15.75">
      <c r="A205" s="277"/>
      <c r="B205" s="596">
        <v>3408</v>
      </c>
      <c r="C205" s="597" t="s">
        <v>1638</v>
      </c>
      <c r="D205" s="596" t="s">
        <v>928</v>
      </c>
      <c r="E205" s="598">
        <v>326264</v>
      </c>
      <c r="F205" s="754" t="s">
        <v>1460</v>
      </c>
      <c r="G205" s="755"/>
      <c r="H205" s="756"/>
    </row>
    <row r="206" spans="1:8" ht="15.75">
      <c r="A206" s="277"/>
      <c r="B206" s="596">
        <v>3410</v>
      </c>
      <c r="C206" s="597" t="s">
        <v>970</v>
      </c>
      <c r="D206" s="596" t="s">
        <v>519</v>
      </c>
      <c r="E206" s="598">
        <v>7844806</v>
      </c>
      <c r="F206" s="754" t="s">
        <v>1460</v>
      </c>
      <c r="G206" s="755"/>
      <c r="H206" s="756"/>
    </row>
    <row r="207" spans="1:8" ht="15.75">
      <c r="A207" s="277"/>
      <c r="B207" s="596">
        <v>3411</v>
      </c>
      <c r="C207" s="597" t="s">
        <v>1639</v>
      </c>
      <c r="D207" s="596" t="s">
        <v>519</v>
      </c>
      <c r="E207" s="598">
        <v>8211436</v>
      </c>
      <c r="F207" s="754" t="s">
        <v>1460</v>
      </c>
      <c r="G207" s="755"/>
      <c r="H207" s="756"/>
    </row>
    <row r="208" spans="1:8" ht="15.75">
      <c r="A208" s="277"/>
      <c r="B208" s="596">
        <v>3412</v>
      </c>
      <c r="C208" s="597" t="s">
        <v>1640</v>
      </c>
      <c r="D208" s="596" t="s">
        <v>519</v>
      </c>
      <c r="E208" s="598">
        <v>420414</v>
      </c>
      <c r="F208" s="754" t="s">
        <v>1460</v>
      </c>
      <c r="G208" s="755"/>
      <c r="H208" s="756"/>
    </row>
    <row r="209" spans="1:8" ht="15.75">
      <c r="A209" s="277"/>
      <c r="B209" s="596">
        <v>3413</v>
      </c>
      <c r="C209" s="597" t="s">
        <v>1641</v>
      </c>
      <c r="D209" s="596" t="s">
        <v>519</v>
      </c>
      <c r="E209" s="598">
        <v>11025</v>
      </c>
      <c r="F209" s="754" t="s">
        <v>1460</v>
      </c>
      <c r="G209" s="755"/>
      <c r="H209" s="756"/>
    </row>
    <row r="210" spans="1:8" ht="15.75">
      <c r="A210" s="277"/>
      <c r="B210" s="596">
        <v>3414</v>
      </c>
      <c r="C210" s="597" t="s">
        <v>1642</v>
      </c>
      <c r="D210" s="596" t="s">
        <v>519</v>
      </c>
      <c r="E210" s="598">
        <v>19197</v>
      </c>
      <c r="F210" s="754" t="s">
        <v>1460</v>
      </c>
      <c r="G210" s="755"/>
      <c r="H210" s="756"/>
    </row>
    <row r="211" spans="1:8" ht="15.75">
      <c r="A211" s="277"/>
      <c r="B211" s="596">
        <v>3415</v>
      </c>
      <c r="C211" s="597" t="s">
        <v>982</v>
      </c>
      <c r="D211" s="596" t="s">
        <v>928</v>
      </c>
      <c r="E211" s="598">
        <v>41325</v>
      </c>
      <c r="F211" s="754" t="s">
        <v>1460</v>
      </c>
      <c r="G211" s="755"/>
      <c r="H211" s="756"/>
    </row>
    <row r="212" spans="1:8" ht="15.75">
      <c r="A212" s="277"/>
      <c r="B212" s="596">
        <v>3425</v>
      </c>
      <c r="C212" s="597" t="s">
        <v>1643</v>
      </c>
      <c r="D212" s="596" t="s">
        <v>777</v>
      </c>
      <c r="E212" s="598">
        <v>72379</v>
      </c>
      <c r="F212" s="754" t="s">
        <v>1460</v>
      </c>
      <c r="G212" s="755"/>
      <c r="H212" s="756"/>
    </row>
    <row r="213" spans="1:8" ht="15.75">
      <c r="A213" s="277"/>
      <c r="B213" s="596">
        <v>3426</v>
      </c>
      <c r="C213" s="597" t="s">
        <v>1644</v>
      </c>
      <c r="D213" s="596" t="s">
        <v>928</v>
      </c>
      <c r="E213" s="598">
        <v>43557</v>
      </c>
      <c r="F213" s="754" t="s">
        <v>1460</v>
      </c>
      <c r="G213" s="757"/>
      <c r="H213" s="756"/>
    </row>
    <row r="214" spans="1:8" ht="15.75">
      <c r="A214" s="277"/>
      <c r="B214" s="596">
        <v>3429</v>
      </c>
      <c r="C214" s="597" t="s">
        <v>1645</v>
      </c>
      <c r="D214" s="596" t="s">
        <v>519</v>
      </c>
      <c r="E214" s="598">
        <v>616610</v>
      </c>
      <c r="F214" s="754" t="s">
        <v>1460</v>
      </c>
      <c r="G214" s="755"/>
      <c r="H214" s="756"/>
    </row>
    <row r="215" spans="1:8" ht="15.75">
      <c r="A215" s="277"/>
      <c r="B215" s="596">
        <v>3430</v>
      </c>
      <c r="C215" s="597" t="s">
        <v>1646</v>
      </c>
      <c r="D215" s="596" t="s">
        <v>519</v>
      </c>
      <c r="E215" s="598">
        <v>447450</v>
      </c>
      <c r="F215" s="754" t="s">
        <v>1460</v>
      </c>
      <c r="G215" s="755"/>
      <c r="H215" s="756"/>
    </row>
    <row r="216" spans="1:8" ht="15.75">
      <c r="A216" s="277"/>
      <c r="B216" s="596">
        <v>3431</v>
      </c>
      <c r="C216" s="597" t="s">
        <v>1647</v>
      </c>
      <c r="D216" s="596" t="s">
        <v>519</v>
      </c>
      <c r="E216" s="598">
        <v>564004</v>
      </c>
      <c r="F216" s="754" t="s">
        <v>1460</v>
      </c>
      <c r="G216" s="755"/>
      <c r="H216" s="756"/>
    </row>
    <row r="217" spans="1:8" ht="15.75">
      <c r="A217" s="277"/>
      <c r="B217" s="596">
        <v>3432</v>
      </c>
      <c r="C217" s="597" t="s">
        <v>1648</v>
      </c>
      <c r="D217" s="596" t="s">
        <v>519</v>
      </c>
      <c r="E217" s="598">
        <v>662996</v>
      </c>
      <c r="F217" s="754" t="s">
        <v>1460</v>
      </c>
      <c r="G217" s="755"/>
      <c r="H217" s="756"/>
    </row>
    <row r="218" spans="1:8" ht="15.75">
      <c r="A218" s="277"/>
      <c r="B218" s="596">
        <v>3433</v>
      </c>
      <c r="C218" s="597" t="s">
        <v>1649</v>
      </c>
      <c r="D218" s="596" t="s">
        <v>519</v>
      </c>
      <c r="E218" s="598">
        <v>7067</v>
      </c>
      <c r="F218" s="754" t="s">
        <v>1460</v>
      </c>
      <c r="G218" s="757"/>
      <c r="H218" s="756"/>
    </row>
    <row r="219" spans="1:8" ht="45" customHeight="1">
      <c r="A219" s="277"/>
      <c r="B219" s="596">
        <v>3434</v>
      </c>
      <c r="C219" s="597" t="s">
        <v>1650</v>
      </c>
      <c r="D219" s="596" t="s">
        <v>519</v>
      </c>
      <c r="E219" s="598">
        <v>72651</v>
      </c>
      <c r="F219" s="754" t="s">
        <v>1460</v>
      </c>
      <c r="G219" s="755"/>
      <c r="H219" s="756"/>
    </row>
    <row r="220" spans="1:8" ht="15.75">
      <c r="A220" s="277"/>
      <c r="B220" s="596">
        <v>3436</v>
      </c>
      <c r="C220" s="597" t="s">
        <v>984</v>
      </c>
      <c r="D220" s="596" t="s">
        <v>904</v>
      </c>
      <c r="E220" s="598">
        <v>108014</v>
      </c>
      <c r="F220" s="754" t="s">
        <v>1460</v>
      </c>
      <c r="G220" s="755"/>
      <c r="H220" s="756"/>
    </row>
    <row r="221" spans="1:8" ht="15.75">
      <c r="A221" s="277"/>
      <c r="B221" s="596">
        <v>3442</v>
      </c>
      <c r="C221" s="597" t="s">
        <v>1651</v>
      </c>
      <c r="D221" s="596" t="s">
        <v>904</v>
      </c>
      <c r="E221" s="598">
        <v>565455</v>
      </c>
      <c r="F221" s="754" t="s">
        <v>1460</v>
      </c>
      <c r="G221" s="755"/>
      <c r="H221" s="756"/>
    </row>
    <row r="222" spans="1:8" ht="15.75">
      <c r="A222" s="277"/>
      <c r="B222" s="596">
        <v>3443</v>
      </c>
      <c r="C222" s="597" t="s">
        <v>1652</v>
      </c>
      <c r="D222" s="596" t="s">
        <v>904</v>
      </c>
      <c r="E222" s="598">
        <v>87374</v>
      </c>
      <c r="F222" s="754" t="s">
        <v>1460</v>
      </c>
      <c r="G222" s="757"/>
      <c r="H222" s="756"/>
    </row>
    <row r="223" spans="1:8" ht="15.75">
      <c r="A223" s="277"/>
      <c r="B223" s="596">
        <v>3450</v>
      </c>
      <c r="C223" s="597" t="s">
        <v>1653</v>
      </c>
      <c r="D223" s="596" t="s">
        <v>519</v>
      </c>
      <c r="E223" s="598">
        <v>387175</v>
      </c>
      <c r="F223" s="754" t="s">
        <v>1460</v>
      </c>
      <c r="G223" s="757"/>
      <c r="H223" s="756"/>
    </row>
    <row r="224" spans="1:8" ht="15.75">
      <c r="A224" s="277"/>
      <c r="B224" s="596">
        <v>3451</v>
      </c>
      <c r="C224" s="597" t="s">
        <v>1654</v>
      </c>
      <c r="D224" s="596" t="s">
        <v>519</v>
      </c>
      <c r="E224" s="598">
        <v>522835</v>
      </c>
      <c r="F224" s="754" t="s">
        <v>1460</v>
      </c>
      <c r="G224" s="755"/>
      <c r="H224" s="756"/>
    </row>
    <row r="225" spans="1:8" ht="15.75">
      <c r="A225" s="277"/>
      <c r="B225" s="596">
        <v>3452</v>
      </c>
      <c r="C225" s="597" t="s">
        <v>1655</v>
      </c>
      <c r="D225" s="596" t="s">
        <v>519</v>
      </c>
      <c r="E225" s="598">
        <v>478210</v>
      </c>
      <c r="F225" s="754" t="s">
        <v>1460</v>
      </c>
      <c r="G225" s="755"/>
      <c r="H225" s="756"/>
    </row>
    <row r="226" spans="1:8" ht="15.75">
      <c r="A226" s="277"/>
      <c r="B226" s="596">
        <v>3454</v>
      </c>
      <c r="C226" s="597" t="s">
        <v>1656</v>
      </c>
      <c r="D226" s="596" t="s">
        <v>904</v>
      </c>
      <c r="E226" s="598">
        <v>111339</v>
      </c>
      <c r="F226" s="754" t="s">
        <v>1460</v>
      </c>
      <c r="G226" s="755"/>
      <c r="H226" s="756"/>
    </row>
    <row r="227" spans="1:8" ht="15.75">
      <c r="A227" s="277"/>
      <c r="B227" s="596">
        <v>3463</v>
      </c>
      <c r="C227" s="597" t="s">
        <v>986</v>
      </c>
      <c r="D227" s="596" t="s">
        <v>519</v>
      </c>
      <c r="E227" s="598">
        <v>232330</v>
      </c>
      <c r="F227" s="754" t="s">
        <v>1460</v>
      </c>
      <c r="G227" s="755"/>
      <c r="H227" s="756"/>
    </row>
    <row r="228" spans="1:8" ht="30" customHeight="1">
      <c r="A228" s="277"/>
      <c r="B228" s="596">
        <v>3464</v>
      </c>
      <c r="C228" s="597" t="s">
        <v>1336</v>
      </c>
      <c r="D228" s="596" t="s">
        <v>904</v>
      </c>
      <c r="E228" s="598">
        <v>41998</v>
      </c>
      <c r="F228" s="754" t="s">
        <v>1460</v>
      </c>
      <c r="G228" s="757"/>
      <c r="H228" s="756"/>
    </row>
    <row r="229" spans="1:8" ht="15.75">
      <c r="A229" s="277"/>
      <c r="B229" s="596">
        <v>3465</v>
      </c>
      <c r="C229" s="597" t="s">
        <v>1217</v>
      </c>
      <c r="D229" s="596" t="s">
        <v>904</v>
      </c>
      <c r="E229" s="598">
        <v>495797</v>
      </c>
      <c r="F229" s="754" t="s">
        <v>1460</v>
      </c>
      <c r="G229" s="757"/>
      <c r="H229" s="756"/>
    </row>
    <row r="230" spans="1:8" ht="15.75">
      <c r="A230" s="277"/>
      <c r="B230" s="596">
        <v>3466</v>
      </c>
      <c r="C230" s="597" t="s">
        <v>1657</v>
      </c>
      <c r="D230" s="596" t="s">
        <v>904</v>
      </c>
      <c r="E230" s="598">
        <v>510461</v>
      </c>
      <c r="F230" s="754" t="s">
        <v>1460</v>
      </c>
      <c r="G230" s="757"/>
      <c r="H230" s="756"/>
    </row>
    <row r="231" spans="1:8" ht="15.75">
      <c r="A231" s="277"/>
      <c r="B231" s="596">
        <v>3467</v>
      </c>
      <c r="C231" s="597" t="s">
        <v>1658</v>
      </c>
      <c r="D231" s="596" t="s">
        <v>904</v>
      </c>
      <c r="E231" s="598">
        <v>495251</v>
      </c>
      <c r="F231" s="754" t="s">
        <v>1460</v>
      </c>
      <c r="G231" s="755"/>
      <c r="H231" s="756"/>
    </row>
    <row r="232" spans="1:8" ht="15.75">
      <c r="A232" s="277"/>
      <c r="B232" s="596">
        <v>3468</v>
      </c>
      <c r="C232" s="597" t="s">
        <v>1659</v>
      </c>
      <c r="D232" s="596" t="s">
        <v>904</v>
      </c>
      <c r="E232" s="598">
        <v>432811</v>
      </c>
      <c r="F232" s="754" t="s">
        <v>1460</v>
      </c>
      <c r="G232" s="755"/>
      <c r="H232" s="756"/>
    </row>
    <row r="233" spans="1:8" ht="15.75">
      <c r="A233" s="277"/>
      <c r="B233" s="596">
        <v>3470</v>
      </c>
      <c r="C233" s="597" t="s">
        <v>1660</v>
      </c>
      <c r="D233" s="596" t="s">
        <v>928</v>
      </c>
      <c r="E233" s="598">
        <v>950444</v>
      </c>
      <c r="F233" s="754" t="s">
        <v>1460</v>
      </c>
      <c r="G233" s="755"/>
      <c r="H233" s="756"/>
    </row>
    <row r="234" spans="1:8" ht="15.75">
      <c r="A234" s="277"/>
      <c r="B234" s="596">
        <v>3471</v>
      </c>
      <c r="C234" s="597" t="s">
        <v>988</v>
      </c>
      <c r="D234" s="596" t="s">
        <v>928</v>
      </c>
      <c r="E234" s="598">
        <v>656524</v>
      </c>
      <c r="F234" s="754" t="s">
        <v>1460</v>
      </c>
      <c r="G234" s="755"/>
      <c r="H234" s="756"/>
    </row>
    <row r="235" spans="1:8" ht="15.75">
      <c r="A235" s="277"/>
      <c r="B235" s="596">
        <v>3472</v>
      </c>
      <c r="C235" s="597" t="s">
        <v>1661</v>
      </c>
      <c r="D235" s="596" t="s">
        <v>519</v>
      </c>
      <c r="E235" s="598">
        <v>590179</v>
      </c>
      <c r="F235" s="754" t="s">
        <v>1460</v>
      </c>
      <c r="G235" s="755"/>
      <c r="H235" s="756"/>
    </row>
    <row r="236" spans="1:8" ht="15.75">
      <c r="A236" s="277"/>
      <c r="B236" s="596">
        <v>3473</v>
      </c>
      <c r="C236" s="597" t="s">
        <v>993</v>
      </c>
      <c r="D236" s="596" t="s">
        <v>519</v>
      </c>
      <c r="E236" s="598">
        <v>785369</v>
      </c>
      <c r="F236" s="754" t="s">
        <v>1460</v>
      </c>
      <c r="G236" s="755"/>
      <c r="H236" s="756"/>
    </row>
    <row r="237" spans="1:8" ht="15.75">
      <c r="A237" s="277"/>
      <c r="B237" s="596">
        <v>3474</v>
      </c>
      <c r="C237" s="597" t="s">
        <v>1662</v>
      </c>
      <c r="D237" s="596" t="s">
        <v>519</v>
      </c>
      <c r="E237" s="598">
        <v>967679</v>
      </c>
      <c r="F237" s="754" t="s">
        <v>1460</v>
      </c>
      <c r="G237" s="755"/>
      <c r="H237" s="756"/>
    </row>
    <row r="238" spans="1:8" ht="15.75">
      <c r="A238" s="277"/>
      <c r="B238" s="596">
        <v>3475</v>
      </c>
      <c r="C238" s="597" t="s">
        <v>1663</v>
      </c>
      <c r="D238" s="596" t="s">
        <v>904</v>
      </c>
      <c r="E238" s="598">
        <v>348899</v>
      </c>
      <c r="F238" s="754" t="s">
        <v>1460</v>
      </c>
      <c r="G238" s="755"/>
      <c r="H238" s="756"/>
    </row>
    <row r="239" spans="1:8" ht="15.75">
      <c r="A239" s="277"/>
      <c r="B239" s="596">
        <v>3476</v>
      </c>
      <c r="C239" s="597" t="s">
        <v>974</v>
      </c>
      <c r="D239" s="596" t="s">
        <v>904</v>
      </c>
      <c r="E239" s="598">
        <v>395974</v>
      </c>
      <c r="F239" s="754" t="s">
        <v>1460</v>
      </c>
      <c r="G239" s="755"/>
      <c r="H239" s="756"/>
    </row>
    <row r="240" spans="1:8" ht="15.75">
      <c r="A240" s="277"/>
      <c r="B240" s="596">
        <v>3477</v>
      </c>
      <c r="C240" s="597" t="s">
        <v>1664</v>
      </c>
      <c r="D240" s="596" t="s">
        <v>904</v>
      </c>
      <c r="E240" s="598">
        <v>491448</v>
      </c>
      <c r="F240" s="754" t="s">
        <v>1460</v>
      </c>
      <c r="G240" s="755"/>
      <c r="H240" s="756"/>
    </row>
    <row r="241" spans="1:8" ht="15.75">
      <c r="A241" s="277"/>
      <c r="B241" s="596">
        <v>3478</v>
      </c>
      <c r="C241" s="597" t="s">
        <v>996</v>
      </c>
      <c r="D241" s="596" t="s">
        <v>904</v>
      </c>
      <c r="E241" s="598">
        <v>141154</v>
      </c>
      <c r="F241" s="754" t="s">
        <v>1460</v>
      </c>
      <c r="G241" s="755"/>
      <c r="H241" s="756"/>
    </row>
    <row r="242" spans="1:8" ht="15.75">
      <c r="A242" s="277"/>
      <c r="B242" s="596">
        <v>3486</v>
      </c>
      <c r="C242" s="597" t="s">
        <v>1665</v>
      </c>
      <c r="D242" s="596" t="s">
        <v>904</v>
      </c>
      <c r="E242" s="598">
        <v>177462</v>
      </c>
      <c r="F242" s="754" t="s">
        <v>1460</v>
      </c>
      <c r="G242" s="755"/>
      <c r="H242" s="756"/>
    </row>
    <row r="243" spans="1:8" ht="15.75">
      <c r="A243" s="277"/>
      <c r="B243" s="596">
        <v>3487</v>
      </c>
      <c r="C243" s="597" t="s">
        <v>1666</v>
      </c>
      <c r="D243" s="596" t="s">
        <v>519</v>
      </c>
      <c r="E243" s="598">
        <v>612085</v>
      </c>
      <c r="F243" s="754" t="s">
        <v>1460</v>
      </c>
      <c r="G243" s="755"/>
      <c r="H243" s="756"/>
    </row>
    <row r="244" spans="1:8" ht="15.75">
      <c r="A244" s="277"/>
      <c r="B244" s="596">
        <v>3490</v>
      </c>
      <c r="C244" s="597" t="s">
        <v>1667</v>
      </c>
      <c r="D244" s="596" t="s">
        <v>519</v>
      </c>
      <c r="E244" s="598">
        <v>59857</v>
      </c>
      <c r="F244" s="754" t="s">
        <v>1464</v>
      </c>
      <c r="G244" s="755"/>
      <c r="H244" s="756"/>
    </row>
    <row r="245" spans="1:8" ht="15.75">
      <c r="A245" s="277"/>
      <c r="B245" s="596">
        <v>3491</v>
      </c>
      <c r="C245" s="597" t="s">
        <v>998</v>
      </c>
      <c r="D245" s="596" t="s">
        <v>519</v>
      </c>
      <c r="E245" s="598">
        <v>47569</v>
      </c>
      <c r="F245" s="754" t="s">
        <v>1464</v>
      </c>
      <c r="G245" s="755"/>
      <c r="H245" s="756"/>
    </row>
    <row r="246" spans="1:8" ht="15.75">
      <c r="A246" s="277"/>
      <c r="B246" s="596">
        <v>3492</v>
      </c>
      <c r="C246" s="597" t="s">
        <v>1000</v>
      </c>
      <c r="D246" s="596" t="s">
        <v>519</v>
      </c>
      <c r="E246" s="598">
        <v>86416</v>
      </c>
      <c r="F246" s="754" t="s">
        <v>1464</v>
      </c>
      <c r="G246" s="755"/>
      <c r="H246" s="756"/>
    </row>
    <row r="247" spans="1:8" ht="15.75">
      <c r="A247" s="277"/>
      <c r="B247" s="596">
        <v>3499</v>
      </c>
      <c r="C247" s="597" t="s">
        <v>1668</v>
      </c>
      <c r="D247" s="596" t="s">
        <v>519</v>
      </c>
      <c r="E247" s="598">
        <v>457537</v>
      </c>
      <c r="F247" s="754" t="s">
        <v>1460</v>
      </c>
      <c r="G247" s="755"/>
      <c r="H247" s="756"/>
    </row>
    <row r="248" spans="1:8" ht="15.75">
      <c r="A248" s="277"/>
      <c r="B248" s="596">
        <v>3500</v>
      </c>
      <c r="C248" s="597" t="s">
        <v>1669</v>
      </c>
      <c r="D248" s="596" t="s">
        <v>519</v>
      </c>
      <c r="E248" s="598">
        <v>773107</v>
      </c>
      <c r="F248" s="754" t="s">
        <v>1460</v>
      </c>
      <c r="G248" s="755"/>
      <c r="H248" s="756"/>
    </row>
    <row r="249" spans="1:8" ht="15.75">
      <c r="A249" s="277"/>
      <c r="B249" s="596">
        <v>3501</v>
      </c>
      <c r="C249" s="597" t="s">
        <v>1670</v>
      </c>
      <c r="D249" s="596" t="s">
        <v>519</v>
      </c>
      <c r="E249" s="598">
        <v>990566</v>
      </c>
      <c r="F249" s="754" t="s">
        <v>1460</v>
      </c>
      <c r="G249" s="757"/>
      <c r="H249" s="756"/>
    </row>
    <row r="250" spans="1:8" ht="15.75">
      <c r="A250" s="277"/>
      <c r="B250" s="596">
        <v>3502</v>
      </c>
      <c r="C250" s="597" t="s">
        <v>1671</v>
      </c>
      <c r="D250" s="596" t="s">
        <v>519</v>
      </c>
      <c r="E250" s="598">
        <v>1433464</v>
      </c>
      <c r="F250" s="754" t="s">
        <v>1460</v>
      </c>
      <c r="G250" s="757"/>
      <c r="H250" s="756"/>
    </row>
    <row r="251" spans="1:8" ht="15.75">
      <c r="A251" s="277"/>
      <c r="B251" s="596">
        <v>3503</v>
      </c>
      <c r="C251" s="597" t="s">
        <v>1672</v>
      </c>
      <c r="D251" s="596" t="s">
        <v>519</v>
      </c>
      <c r="E251" s="598">
        <v>1564323</v>
      </c>
      <c r="F251" s="754" t="s">
        <v>1460</v>
      </c>
      <c r="G251" s="757"/>
      <c r="H251" s="756"/>
    </row>
    <row r="252" spans="1:8" ht="15.75">
      <c r="A252" s="277"/>
      <c r="B252" s="596">
        <v>3504</v>
      </c>
      <c r="C252" s="597" t="s">
        <v>1001</v>
      </c>
      <c r="D252" s="596" t="s">
        <v>519</v>
      </c>
      <c r="E252" s="598">
        <v>125101</v>
      </c>
      <c r="F252" s="754" t="s">
        <v>1460</v>
      </c>
      <c r="G252" s="757"/>
      <c r="H252" s="756"/>
    </row>
    <row r="253" spans="1:8" ht="15.75">
      <c r="A253" s="277"/>
      <c r="B253" s="596">
        <v>3505</v>
      </c>
      <c r="C253" s="597" t="s">
        <v>1003</v>
      </c>
      <c r="D253" s="596" t="s">
        <v>519</v>
      </c>
      <c r="E253" s="598">
        <v>247656</v>
      </c>
      <c r="F253" s="754" t="s">
        <v>1460</v>
      </c>
      <c r="G253" s="757"/>
      <c r="H253" s="756"/>
    </row>
    <row r="254" spans="1:8" ht="15.75">
      <c r="A254" s="277"/>
      <c r="B254" s="596">
        <v>3506</v>
      </c>
      <c r="C254" s="597" t="s">
        <v>1005</v>
      </c>
      <c r="D254" s="596" t="s">
        <v>519</v>
      </c>
      <c r="E254" s="598">
        <v>319049</v>
      </c>
      <c r="F254" s="754" t="s">
        <v>1460</v>
      </c>
      <c r="G254" s="755"/>
      <c r="H254" s="756"/>
    </row>
    <row r="255" spans="1:8" ht="15.75">
      <c r="A255" s="277"/>
      <c r="B255" s="596">
        <v>3507</v>
      </c>
      <c r="C255" s="597" t="s">
        <v>1007</v>
      </c>
      <c r="D255" s="596" t="s">
        <v>519</v>
      </c>
      <c r="E255" s="598">
        <v>380056</v>
      </c>
      <c r="F255" s="754" t="s">
        <v>1460</v>
      </c>
      <c r="G255" s="755"/>
      <c r="H255" s="756"/>
    </row>
    <row r="256" spans="1:8" ht="15.75">
      <c r="A256" s="277"/>
      <c r="B256" s="596">
        <v>3508</v>
      </c>
      <c r="C256" s="597" t="s">
        <v>1009</v>
      </c>
      <c r="D256" s="596" t="s">
        <v>519</v>
      </c>
      <c r="E256" s="598">
        <v>479302</v>
      </c>
      <c r="F256" s="754" t="s">
        <v>1460</v>
      </c>
      <c r="G256" s="755"/>
      <c r="H256" s="756"/>
    </row>
    <row r="257" spans="1:8" ht="15.75">
      <c r="A257" s="277"/>
      <c r="B257" s="596">
        <v>3509</v>
      </c>
      <c r="C257" s="597" t="s">
        <v>1673</v>
      </c>
      <c r="D257" s="596" t="s">
        <v>519</v>
      </c>
      <c r="E257" s="598">
        <v>555190</v>
      </c>
      <c r="F257" s="754" t="s">
        <v>1460</v>
      </c>
      <c r="G257" s="755"/>
      <c r="H257" s="756"/>
    </row>
    <row r="258" spans="1:8" ht="15.75">
      <c r="A258" s="277"/>
      <c r="B258" s="596">
        <v>3510</v>
      </c>
      <c r="C258" s="597" t="s">
        <v>1674</v>
      </c>
      <c r="D258" s="596" t="s">
        <v>519</v>
      </c>
      <c r="E258" s="598">
        <v>655911</v>
      </c>
      <c r="F258" s="754" t="s">
        <v>1460</v>
      </c>
      <c r="G258" s="755"/>
      <c r="H258" s="756"/>
    </row>
    <row r="259" spans="1:8" ht="15.75">
      <c r="A259" s="277"/>
      <c r="B259" s="596">
        <v>3511</v>
      </c>
      <c r="C259" s="597" t="s">
        <v>1675</v>
      </c>
      <c r="D259" s="596" t="s">
        <v>519</v>
      </c>
      <c r="E259" s="598">
        <v>936295</v>
      </c>
      <c r="F259" s="754" t="s">
        <v>1460</v>
      </c>
      <c r="G259" s="755"/>
      <c r="H259" s="756"/>
    </row>
    <row r="260" spans="1:8" ht="15.75">
      <c r="A260" s="277"/>
      <c r="B260" s="596">
        <v>3512</v>
      </c>
      <c r="C260" s="597" t="s">
        <v>1676</v>
      </c>
      <c r="D260" s="596" t="s">
        <v>519</v>
      </c>
      <c r="E260" s="598">
        <v>41002</v>
      </c>
      <c r="F260" s="754" t="s">
        <v>1460</v>
      </c>
      <c r="G260" s="755"/>
      <c r="H260" s="756"/>
    </row>
    <row r="261" spans="1:8" ht="15.75">
      <c r="A261" s="277"/>
      <c r="B261" s="596">
        <v>3513</v>
      </c>
      <c r="C261" s="597" t="s">
        <v>1677</v>
      </c>
      <c r="D261" s="596" t="s">
        <v>519</v>
      </c>
      <c r="E261" s="598">
        <v>81075</v>
      </c>
      <c r="F261" s="754" t="s">
        <v>1460</v>
      </c>
      <c r="G261" s="755"/>
      <c r="H261" s="756"/>
    </row>
    <row r="262" spans="1:8" ht="15.75">
      <c r="A262" s="277"/>
      <c r="B262" s="596">
        <v>3514</v>
      </c>
      <c r="C262" s="597" t="s">
        <v>1678</v>
      </c>
      <c r="D262" s="596" t="s">
        <v>519</v>
      </c>
      <c r="E262" s="598">
        <v>115850</v>
      </c>
      <c r="F262" s="754" t="s">
        <v>1460</v>
      </c>
      <c r="G262" s="755"/>
      <c r="H262" s="756"/>
    </row>
    <row r="263" spans="1:8" ht="15.75">
      <c r="A263" s="277"/>
      <c r="B263" s="596">
        <v>3515</v>
      </c>
      <c r="C263" s="597" t="s">
        <v>1011</v>
      </c>
      <c r="D263" s="596" t="s">
        <v>519</v>
      </c>
      <c r="E263" s="598">
        <v>153415</v>
      </c>
      <c r="F263" s="754" t="s">
        <v>1460</v>
      </c>
      <c r="G263" s="755"/>
      <c r="H263" s="756"/>
    </row>
    <row r="264" spans="1:8" ht="15.75">
      <c r="A264" s="277"/>
      <c r="B264" s="596">
        <v>3516</v>
      </c>
      <c r="C264" s="597" t="s">
        <v>1013</v>
      </c>
      <c r="D264" s="596" t="s">
        <v>519</v>
      </c>
      <c r="E264" s="598">
        <v>310005</v>
      </c>
      <c r="F264" s="754" t="s">
        <v>1460</v>
      </c>
      <c r="G264" s="755"/>
      <c r="H264" s="756"/>
    </row>
    <row r="265" spans="1:8" ht="15.75">
      <c r="A265" s="277"/>
      <c r="B265" s="596">
        <v>3517</v>
      </c>
      <c r="C265" s="597" t="s">
        <v>1679</v>
      </c>
      <c r="D265" s="596" t="s">
        <v>519</v>
      </c>
      <c r="E265" s="598">
        <v>1286879</v>
      </c>
      <c r="F265" s="754" t="s">
        <v>1460</v>
      </c>
      <c r="G265" s="755"/>
      <c r="H265" s="756"/>
    </row>
    <row r="266" spans="1:8" ht="15.75">
      <c r="A266" s="277"/>
      <c r="B266" s="596">
        <v>3518</v>
      </c>
      <c r="C266" s="597" t="s">
        <v>1680</v>
      </c>
      <c r="D266" s="596" t="s">
        <v>519</v>
      </c>
      <c r="E266" s="598">
        <v>2398164</v>
      </c>
      <c r="F266" s="754" t="s">
        <v>1460</v>
      </c>
      <c r="G266" s="755"/>
      <c r="H266" s="756"/>
    </row>
    <row r="267" spans="1:8" ht="15.75">
      <c r="A267" s="277"/>
      <c r="B267" s="596">
        <v>3519</v>
      </c>
      <c r="C267" s="597" t="s">
        <v>1681</v>
      </c>
      <c r="D267" s="596" t="s">
        <v>519</v>
      </c>
      <c r="E267" s="598">
        <v>3250951</v>
      </c>
      <c r="F267" s="754" t="s">
        <v>1460</v>
      </c>
      <c r="G267" s="755"/>
      <c r="H267" s="756"/>
    </row>
    <row r="268" spans="1:8" ht="15.75">
      <c r="A268" s="277"/>
      <c r="B268" s="596">
        <v>3520</v>
      </c>
      <c r="C268" s="597" t="s">
        <v>1682</v>
      </c>
      <c r="D268" s="596" t="s">
        <v>519</v>
      </c>
      <c r="E268" s="598">
        <v>75455</v>
      </c>
      <c r="F268" s="754" t="s">
        <v>1460</v>
      </c>
      <c r="G268" s="755"/>
      <c r="H268" s="756"/>
    </row>
    <row r="269" spans="1:8" ht="15.75">
      <c r="A269" s="277"/>
      <c r="B269" s="596">
        <v>3521</v>
      </c>
      <c r="C269" s="597" t="s">
        <v>1683</v>
      </c>
      <c r="D269" s="596" t="s">
        <v>519</v>
      </c>
      <c r="E269" s="598">
        <v>75716</v>
      </c>
      <c r="F269" s="754" t="s">
        <v>1460</v>
      </c>
      <c r="G269" s="755"/>
      <c r="H269" s="756"/>
    </row>
    <row r="270" spans="1:8" ht="15.75">
      <c r="A270" s="277"/>
      <c r="B270" s="596">
        <v>3522</v>
      </c>
      <c r="C270" s="597" t="s">
        <v>1684</v>
      </c>
      <c r="D270" s="596" t="s">
        <v>519</v>
      </c>
      <c r="E270" s="598">
        <v>110232</v>
      </c>
      <c r="F270" s="754" t="s">
        <v>1460</v>
      </c>
      <c r="G270" s="755"/>
      <c r="H270" s="756"/>
    </row>
    <row r="271" spans="1:8" ht="15.75">
      <c r="A271" s="277"/>
      <c r="B271" s="596">
        <v>3523</v>
      </c>
      <c r="C271" s="597" t="s">
        <v>1015</v>
      </c>
      <c r="D271" s="596" t="s">
        <v>519</v>
      </c>
      <c r="E271" s="598">
        <v>145449</v>
      </c>
      <c r="F271" s="754" t="s">
        <v>1460</v>
      </c>
      <c r="G271" s="755"/>
      <c r="H271" s="756"/>
    </row>
    <row r="272" spans="1:8" ht="15.75">
      <c r="A272" s="277"/>
      <c r="B272" s="596">
        <v>3524</v>
      </c>
      <c r="C272" s="597" t="s">
        <v>1017</v>
      </c>
      <c r="D272" s="596" t="s">
        <v>519</v>
      </c>
      <c r="E272" s="598">
        <v>270577</v>
      </c>
      <c r="F272" s="754" t="s">
        <v>1460</v>
      </c>
      <c r="G272" s="755"/>
      <c r="H272" s="756"/>
    </row>
    <row r="273" spans="1:8" ht="15.75">
      <c r="A273" s="277"/>
      <c r="B273" s="596">
        <v>3525</v>
      </c>
      <c r="C273" s="597" t="s">
        <v>1685</v>
      </c>
      <c r="D273" s="596" t="s">
        <v>519</v>
      </c>
      <c r="E273" s="598">
        <v>740963</v>
      </c>
      <c r="F273" s="754" t="s">
        <v>1460</v>
      </c>
      <c r="G273" s="755"/>
      <c r="H273" s="756"/>
    </row>
    <row r="274" spans="1:8" ht="15.75">
      <c r="A274" s="277"/>
      <c r="B274" s="596">
        <v>3526</v>
      </c>
      <c r="C274" s="597" t="s">
        <v>1686</v>
      </c>
      <c r="D274" s="596" t="s">
        <v>519</v>
      </c>
      <c r="E274" s="598">
        <v>1575293</v>
      </c>
      <c r="F274" s="754" t="s">
        <v>1460</v>
      </c>
      <c r="G274" s="755"/>
      <c r="H274" s="756"/>
    </row>
    <row r="275" spans="1:8" ht="15.75">
      <c r="A275" s="277"/>
      <c r="B275" s="596">
        <v>3527</v>
      </c>
      <c r="C275" s="597" t="s">
        <v>1687</v>
      </c>
      <c r="D275" s="596" t="s">
        <v>519</v>
      </c>
      <c r="E275" s="598">
        <v>2206590</v>
      </c>
      <c r="F275" s="754" t="s">
        <v>1460</v>
      </c>
      <c r="G275" s="755"/>
      <c r="H275" s="756"/>
    </row>
    <row r="276" spans="1:8" ht="15.75">
      <c r="A276" s="277"/>
      <c r="B276" s="596">
        <v>3528</v>
      </c>
      <c r="C276" s="597" t="s">
        <v>1688</v>
      </c>
      <c r="D276" s="596" t="s">
        <v>519</v>
      </c>
      <c r="E276" s="598">
        <v>39211</v>
      </c>
      <c r="F276" s="754" t="s">
        <v>1460</v>
      </c>
      <c r="G276" s="755"/>
      <c r="H276" s="756"/>
    </row>
    <row r="277" spans="1:8" ht="15.75">
      <c r="A277" s="277"/>
      <c r="B277" s="596">
        <v>3529</v>
      </c>
      <c r="C277" s="597" t="s">
        <v>1689</v>
      </c>
      <c r="D277" s="596" t="s">
        <v>519</v>
      </c>
      <c r="E277" s="598">
        <v>51191</v>
      </c>
      <c r="F277" s="754" t="s">
        <v>1460</v>
      </c>
      <c r="G277" s="755"/>
      <c r="H277" s="756"/>
    </row>
    <row r="278" spans="1:8" ht="15.75">
      <c r="A278" s="277"/>
      <c r="B278" s="596">
        <v>3530</v>
      </c>
      <c r="C278" s="597" t="s">
        <v>1690</v>
      </c>
      <c r="D278" s="596" t="s">
        <v>519</v>
      </c>
      <c r="E278" s="598">
        <v>71827</v>
      </c>
      <c r="F278" s="754" t="s">
        <v>1460</v>
      </c>
      <c r="G278" s="755"/>
      <c r="H278" s="756"/>
    </row>
    <row r="279" spans="1:8" ht="15.75">
      <c r="A279" s="277"/>
      <c r="B279" s="596">
        <v>3531</v>
      </c>
      <c r="C279" s="597" t="s">
        <v>1019</v>
      </c>
      <c r="D279" s="596" t="s">
        <v>519</v>
      </c>
      <c r="E279" s="598">
        <v>116159</v>
      </c>
      <c r="F279" s="754" t="s">
        <v>1460</v>
      </c>
      <c r="G279" s="755"/>
      <c r="H279" s="756"/>
    </row>
    <row r="280" spans="1:8" ht="15.75">
      <c r="A280" s="277"/>
      <c r="B280" s="596">
        <v>3532</v>
      </c>
      <c r="C280" s="597" t="s">
        <v>1021</v>
      </c>
      <c r="D280" s="596" t="s">
        <v>519</v>
      </c>
      <c r="E280" s="598">
        <v>278688</v>
      </c>
      <c r="F280" s="754" t="s">
        <v>1460</v>
      </c>
      <c r="G280" s="755"/>
      <c r="H280" s="756"/>
    </row>
    <row r="281" spans="1:8" ht="15.75">
      <c r="A281" s="277"/>
      <c r="B281" s="596">
        <v>3533</v>
      </c>
      <c r="C281" s="597" t="s">
        <v>1023</v>
      </c>
      <c r="D281" s="596" t="s">
        <v>519</v>
      </c>
      <c r="E281" s="598">
        <v>579750</v>
      </c>
      <c r="F281" s="754" t="s">
        <v>1460</v>
      </c>
      <c r="G281" s="755"/>
      <c r="H281" s="756"/>
    </row>
    <row r="282" spans="1:8" ht="15.75">
      <c r="A282" s="277"/>
      <c r="B282" s="596">
        <v>3534</v>
      </c>
      <c r="C282" s="597" t="s">
        <v>1691</v>
      </c>
      <c r="D282" s="596" t="s">
        <v>519</v>
      </c>
      <c r="E282" s="598">
        <v>1286133</v>
      </c>
      <c r="F282" s="754" t="s">
        <v>1460</v>
      </c>
      <c r="G282" s="755"/>
      <c r="H282" s="756"/>
    </row>
    <row r="283" spans="1:8" ht="15.75">
      <c r="A283" s="277"/>
      <c r="B283" s="596">
        <v>3535</v>
      </c>
      <c r="C283" s="597" t="s">
        <v>1692</v>
      </c>
      <c r="D283" s="596" t="s">
        <v>519</v>
      </c>
      <c r="E283" s="598">
        <v>1728345</v>
      </c>
      <c r="F283" s="754" t="s">
        <v>1460</v>
      </c>
      <c r="G283" s="755"/>
      <c r="H283" s="756"/>
    </row>
    <row r="284" spans="1:8" ht="15.75">
      <c r="A284" s="277"/>
      <c r="B284" s="596">
        <v>3536</v>
      </c>
      <c r="C284" s="597" t="s">
        <v>1693</v>
      </c>
      <c r="D284" s="596" t="s">
        <v>519</v>
      </c>
      <c r="E284" s="598">
        <v>44523</v>
      </c>
      <c r="F284" s="754" t="s">
        <v>1460</v>
      </c>
      <c r="G284" s="755"/>
      <c r="H284" s="756"/>
    </row>
    <row r="285" spans="1:8" ht="15.75">
      <c r="A285" s="277"/>
      <c r="B285" s="596">
        <v>3537</v>
      </c>
      <c r="C285" s="597" t="s">
        <v>1694</v>
      </c>
      <c r="D285" s="596" t="s">
        <v>519</v>
      </c>
      <c r="E285" s="598">
        <v>48686</v>
      </c>
      <c r="F285" s="754" t="s">
        <v>1460</v>
      </c>
      <c r="G285" s="755"/>
      <c r="H285" s="756"/>
    </row>
    <row r="286" spans="1:8" ht="15.75">
      <c r="A286" s="277"/>
      <c r="B286" s="596">
        <v>3538</v>
      </c>
      <c r="C286" s="597" t="s">
        <v>1695</v>
      </c>
      <c r="D286" s="596" t="s">
        <v>519</v>
      </c>
      <c r="E286" s="598">
        <v>65963</v>
      </c>
      <c r="F286" s="754" t="s">
        <v>1460</v>
      </c>
      <c r="G286" s="755"/>
      <c r="H286" s="756"/>
    </row>
    <row r="287" spans="1:8" ht="15.75">
      <c r="A287" s="277"/>
      <c r="B287" s="596">
        <v>3539</v>
      </c>
      <c r="C287" s="597" t="s">
        <v>1025</v>
      </c>
      <c r="D287" s="596" t="s">
        <v>519</v>
      </c>
      <c r="E287" s="598">
        <v>110728</v>
      </c>
      <c r="F287" s="754" t="s">
        <v>1460</v>
      </c>
      <c r="G287" s="755"/>
      <c r="H287" s="756"/>
    </row>
    <row r="288" spans="1:8" ht="15.75">
      <c r="A288" s="277"/>
      <c r="B288" s="596">
        <v>3540</v>
      </c>
      <c r="C288" s="597" t="s">
        <v>1027</v>
      </c>
      <c r="D288" s="596" t="s">
        <v>519</v>
      </c>
      <c r="E288" s="598">
        <v>250393</v>
      </c>
      <c r="F288" s="754" t="s">
        <v>1460</v>
      </c>
      <c r="G288" s="755"/>
      <c r="H288" s="756"/>
    </row>
    <row r="289" spans="1:8" ht="15.75">
      <c r="A289" s="277"/>
      <c r="B289" s="596">
        <v>3541</v>
      </c>
      <c r="C289" s="597" t="s">
        <v>1029</v>
      </c>
      <c r="D289" s="596" t="s">
        <v>519</v>
      </c>
      <c r="E289" s="598">
        <v>499814</v>
      </c>
      <c r="F289" s="754" t="s">
        <v>1460</v>
      </c>
      <c r="G289" s="755"/>
      <c r="H289" s="756"/>
    </row>
    <row r="290" spans="1:8" ht="15.75">
      <c r="A290" s="277"/>
      <c r="B290" s="596">
        <v>3542</v>
      </c>
      <c r="C290" s="597" t="s">
        <v>1696</v>
      </c>
      <c r="D290" s="596" t="s">
        <v>519</v>
      </c>
      <c r="E290" s="598">
        <v>1055552</v>
      </c>
      <c r="F290" s="754" t="s">
        <v>1460</v>
      </c>
      <c r="G290" s="755"/>
      <c r="H290" s="756"/>
    </row>
    <row r="291" spans="1:8" ht="15.75">
      <c r="A291" s="277"/>
      <c r="B291" s="596">
        <v>3543</v>
      </c>
      <c r="C291" s="597" t="s">
        <v>1697</v>
      </c>
      <c r="D291" s="596" t="s">
        <v>519</v>
      </c>
      <c r="E291" s="598">
        <v>1394020</v>
      </c>
      <c r="F291" s="754" t="s">
        <v>1460</v>
      </c>
      <c r="G291" s="755"/>
      <c r="H291" s="756"/>
    </row>
    <row r="292" spans="1:8" ht="15.75">
      <c r="A292" s="277"/>
      <c r="B292" s="596">
        <v>3544</v>
      </c>
      <c r="C292" s="597" t="s">
        <v>1698</v>
      </c>
      <c r="D292" s="596" t="s">
        <v>519</v>
      </c>
      <c r="E292" s="598">
        <v>36105</v>
      </c>
      <c r="F292" s="754" t="s">
        <v>1460</v>
      </c>
      <c r="G292" s="755"/>
      <c r="H292" s="756"/>
    </row>
    <row r="293" spans="1:8" ht="15.75">
      <c r="A293" s="277"/>
      <c r="B293" s="596">
        <v>3545</v>
      </c>
      <c r="C293" s="597" t="s">
        <v>1699</v>
      </c>
      <c r="D293" s="596" t="s">
        <v>519</v>
      </c>
      <c r="E293" s="598">
        <v>61370</v>
      </c>
      <c r="F293" s="754" t="s">
        <v>1460</v>
      </c>
      <c r="G293" s="755"/>
      <c r="H293" s="756"/>
    </row>
    <row r="294" spans="1:8" ht="15.75">
      <c r="A294" s="277"/>
      <c r="B294" s="596">
        <v>3546</v>
      </c>
      <c r="C294" s="597" t="s">
        <v>1700</v>
      </c>
      <c r="D294" s="596" t="s">
        <v>519</v>
      </c>
      <c r="E294" s="598">
        <v>14309</v>
      </c>
      <c r="F294" s="754" t="s">
        <v>1460</v>
      </c>
      <c r="G294" s="755"/>
      <c r="H294" s="756"/>
    </row>
    <row r="295" spans="1:8" ht="15.75">
      <c r="A295" s="277"/>
      <c r="B295" s="596">
        <v>3548</v>
      </c>
      <c r="C295" s="597" t="s">
        <v>1701</v>
      </c>
      <c r="D295" s="596" t="s">
        <v>519</v>
      </c>
      <c r="E295" s="598">
        <v>214115</v>
      </c>
      <c r="F295" s="754" t="s">
        <v>1460</v>
      </c>
      <c r="G295" s="755"/>
      <c r="H295" s="756"/>
    </row>
    <row r="296" spans="1:8" ht="15.75">
      <c r="A296" s="277"/>
      <c r="B296" s="596">
        <v>3549</v>
      </c>
      <c r="C296" s="597" t="s">
        <v>1702</v>
      </c>
      <c r="D296" s="596" t="s">
        <v>519</v>
      </c>
      <c r="E296" s="598">
        <v>205459</v>
      </c>
      <c r="F296" s="754" t="s">
        <v>1460</v>
      </c>
      <c r="G296" s="755"/>
      <c r="H296" s="756"/>
    </row>
    <row r="297" spans="1:8" ht="15.75">
      <c r="A297" s="277"/>
      <c r="B297" s="596">
        <v>3550</v>
      </c>
      <c r="C297" s="597" t="s">
        <v>1703</v>
      </c>
      <c r="D297" s="596" t="s">
        <v>519</v>
      </c>
      <c r="E297" s="598">
        <v>709036</v>
      </c>
      <c r="F297" s="754" t="s">
        <v>1460</v>
      </c>
      <c r="G297" s="755"/>
      <c r="H297" s="756"/>
    </row>
    <row r="298" spans="1:8" ht="15.75">
      <c r="A298" s="277"/>
      <c r="B298" s="596">
        <v>3551</v>
      </c>
      <c r="C298" s="597" t="s">
        <v>1704</v>
      </c>
      <c r="D298" s="596" t="s">
        <v>519</v>
      </c>
      <c r="E298" s="598">
        <v>757633</v>
      </c>
      <c r="F298" s="754" t="s">
        <v>1460</v>
      </c>
      <c r="G298" s="755"/>
      <c r="H298" s="756"/>
    </row>
    <row r="299" spans="1:8" ht="15.75">
      <c r="A299" s="277"/>
      <c r="B299" s="596">
        <v>3552</v>
      </c>
      <c r="C299" s="597" t="s">
        <v>1705</v>
      </c>
      <c r="D299" s="596" t="s">
        <v>519</v>
      </c>
      <c r="E299" s="598">
        <v>261522</v>
      </c>
      <c r="F299" s="754" t="s">
        <v>1460</v>
      </c>
      <c r="G299" s="755"/>
      <c r="H299" s="756"/>
    </row>
    <row r="300" spans="1:8" ht="15.75">
      <c r="A300" s="277"/>
      <c r="B300" s="596">
        <v>3554</v>
      </c>
      <c r="C300" s="597" t="s">
        <v>1706</v>
      </c>
      <c r="D300" s="596" t="s">
        <v>519</v>
      </c>
      <c r="E300" s="598">
        <v>537981</v>
      </c>
      <c r="F300" s="754" t="s">
        <v>1460</v>
      </c>
      <c r="G300" s="755"/>
      <c r="H300" s="756"/>
    </row>
    <row r="301" spans="1:8" ht="15.75">
      <c r="A301" s="277"/>
      <c r="B301" s="596">
        <v>3555</v>
      </c>
      <c r="C301" s="597" t="s">
        <v>1707</v>
      </c>
      <c r="D301" s="596" t="s">
        <v>519</v>
      </c>
      <c r="E301" s="598">
        <v>918022</v>
      </c>
      <c r="F301" s="754" t="s">
        <v>1460</v>
      </c>
      <c r="G301" s="755"/>
      <c r="H301" s="756"/>
    </row>
    <row r="302" spans="1:8" ht="15.75">
      <c r="A302" s="277"/>
      <c r="B302" s="596">
        <v>3556</v>
      </c>
      <c r="C302" s="597" t="s">
        <v>1708</v>
      </c>
      <c r="D302" s="596" t="s">
        <v>519</v>
      </c>
      <c r="E302" s="598">
        <v>6711764</v>
      </c>
      <c r="F302" s="754" t="s">
        <v>1460</v>
      </c>
      <c r="G302" s="755"/>
      <c r="H302" s="756"/>
    </row>
    <row r="303" spans="1:8" ht="15.75">
      <c r="A303" s="277"/>
      <c r="B303" s="596">
        <v>3557</v>
      </c>
      <c r="C303" s="597" t="s">
        <v>1709</v>
      </c>
      <c r="D303" s="596" t="s">
        <v>519</v>
      </c>
      <c r="E303" s="598">
        <v>9297242</v>
      </c>
      <c r="F303" s="754" t="s">
        <v>1460</v>
      </c>
      <c r="G303" s="755"/>
      <c r="H303" s="756"/>
    </row>
    <row r="304" spans="1:8" ht="15.75">
      <c r="A304" s="277"/>
      <c r="B304" s="596">
        <v>3559</v>
      </c>
      <c r="C304" s="597" t="s">
        <v>1710</v>
      </c>
      <c r="D304" s="596" t="s">
        <v>519</v>
      </c>
      <c r="E304" s="598">
        <v>4380856</v>
      </c>
      <c r="F304" s="754" t="s">
        <v>1460</v>
      </c>
      <c r="G304" s="755"/>
      <c r="H304" s="756"/>
    </row>
    <row r="305" spans="1:8" ht="15.75">
      <c r="A305" s="277"/>
      <c r="B305" s="596">
        <v>3560</v>
      </c>
      <c r="C305" s="597" t="s">
        <v>1711</v>
      </c>
      <c r="D305" s="596" t="s">
        <v>519</v>
      </c>
      <c r="E305" s="598">
        <v>175331</v>
      </c>
      <c r="F305" s="754" t="s">
        <v>1460</v>
      </c>
      <c r="G305" s="755"/>
      <c r="H305" s="756"/>
    </row>
    <row r="306" spans="1:8" ht="15.75">
      <c r="A306" s="277"/>
      <c r="B306" s="596">
        <v>3561</v>
      </c>
      <c r="C306" s="597" t="s">
        <v>1712</v>
      </c>
      <c r="D306" s="596" t="s">
        <v>519</v>
      </c>
      <c r="E306" s="598">
        <v>214181</v>
      </c>
      <c r="F306" s="754" t="s">
        <v>1460</v>
      </c>
      <c r="G306" s="755"/>
      <c r="H306" s="756"/>
    </row>
    <row r="307" spans="1:8" ht="15.75">
      <c r="A307" s="277"/>
      <c r="B307" s="596">
        <v>3562</v>
      </c>
      <c r="C307" s="597" t="s">
        <v>1713</v>
      </c>
      <c r="D307" s="596" t="s">
        <v>928</v>
      </c>
      <c r="E307" s="598">
        <v>218275</v>
      </c>
      <c r="F307" s="754" t="s">
        <v>1460</v>
      </c>
      <c r="G307" s="755"/>
      <c r="H307" s="756"/>
    </row>
    <row r="308" spans="1:8" ht="15.75">
      <c r="A308" s="277"/>
      <c r="B308" s="596">
        <v>3567</v>
      </c>
      <c r="C308" s="597" t="s">
        <v>1714</v>
      </c>
      <c r="D308" s="596" t="s">
        <v>777</v>
      </c>
      <c r="E308" s="598">
        <v>95977</v>
      </c>
      <c r="F308" s="754" t="s">
        <v>1460</v>
      </c>
      <c r="G308" s="755"/>
      <c r="H308" s="756"/>
    </row>
    <row r="309" spans="1:8" ht="15.75">
      <c r="A309" s="277"/>
      <c r="B309" s="596">
        <v>3569</v>
      </c>
      <c r="C309" s="597" t="s">
        <v>1715</v>
      </c>
      <c r="D309" s="596" t="s">
        <v>519</v>
      </c>
      <c r="E309" s="598">
        <v>3806920</v>
      </c>
      <c r="F309" s="754" t="s">
        <v>1460</v>
      </c>
      <c r="G309" s="755"/>
      <c r="H309" s="756"/>
    </row>
    <row r="310" spans="1:8" ht="15.75">
      <c r="A310" s="277"/>
      <c r="B310" s="596">
        <v>3589</v>
      </c>
      <c r="C310" s="597" t="s">
        <v>1716</v>
      </c>
      <c r="D310" s="596" t="s">
        <v>519</v>
      </c>
      <c r="E310" s="598">
        <v>610755</v>
      </c>
      <c r="F310" s="754" t="s">
        <v>1460</v>
      </c>
      <c r="G310" s="755"/>
      <c r="H310" s="756"/>
    </row>
    <row r="311" spans="1:8" ht="15.75">
      <c r="A311" s="277"/>
      <c r="B311" s="596">
        <v>3591</v>
      </c>
      <c r="C311" s="597" t="s">
        <v>1031</v>
      </c>
      <c r="D311" s="596" t="s">
        <v>928</v>
      </c>
      <c r="E311" s="598">
        <v>51363</v>
      </c>
      <c r="F311" s="754" t="s">
        <v>1460</v>
      </c>
      <c r="G311" s="755"/>
      <c r="H311" s="756"/>
    </row>
    <row r="312" spans="1:8" ht="15.75">
      <c r="A312" s="277"/>
      <c r="B312" s="596">
        <v>3599</v>
      </c>
      <c r="C312" s="597" t="s">
        <v>1717</v>
      </c>
      <c r="D312" s="596" t="s">
        <v>928</v>
      </c>
      <c r="E312" s="598">
        <v>875113</v>
      </c>
      <c r="F312" s="754" t="s">
        <v>1460</v>
      </c>
      <c r="G312" s="755"/>
      <c r="H312" s="756"/>
    </row>
    <row r="313" spans="1:8" ht="15.75">
      <c r="A313" s="277"/>
      <c r="B313" s="596">
        <v>3600</v>
      </c>
      <c r="C313" s="597" t="s">
        <v>1718</v>
      </c>
      <c r="D313" s="596" t="s">
        <v>519</v>
      </c>
      <c r="E313" s="598">
        <v>39757</v>
      </c>
      <c r="F313" s="754" t="s">
        <v>1460</v>
      </c>
      <c r="G313" s="755"/>
      <c r="H313" s="756"/>
    </row>
    <row r="314" spans="1:8" ht="15.75">
      <c r="A314" s="277"/>
      <c r="B314" s="596">
        <v>3601</v>
      </c>
      <c r="C314" s="597" t="s">
        <v>1719</v>
      </c>
      <c r="D314" s="596" t="s">
        <v>519</v>
      </c>
      <c r="E314" s="598">
        <v>62680</v>
      </c>
      <c r="F314" s="754" t="s">
        <v>1460</v>
      </c>
      <c r="G314" s="755"/>
      <c r="H314" s="756"/>
    </row>
    <row r="315" spans="1:8" ht="15.75">
      <c r="A315" s="277"/>
      <c r="B315" s="596">
        <v>3602</v>
      </c>
      <c r="C315" s="597" t="s">
        <v>1033</v>
      </c>
      <c r="D315" s="596" t="s">
        <v>519</v>
      </c>
      <c r="E315" s="598">
        <v>90180</v>
      </c>
      <c r="F315" s="754" t="s">
        <v>1460</v>
      </c>
      <c r="G315" s="755"/>
      <c r="H315" s="756"/>
    </row>
    <row r="316" spans="1:8" ht="15.75">
      <c r="A316" s="277"/>
      <c r="B316" s="596">
        <v>3603</v>
      </c>
      <c r="C316" s="597" t="s">
        <v>1035</v>
      </c>
      <c r="D316" s="596" t="s">
        <v>519</v>
      </c>
      <c r="E316" s="598">
        <v>203781</v>
      </c>
      <c r="F316" s="754" t="s">
        <v>1460</v>
      </c>
      <c r="G316" s="755"/>
      <c r="H316" s="756"/>
    </row>
    <row r="317" spans="1:8" ht="15.75">
      <c r="A317" s="277"/>
      <c r="B317" s="596">
        <v>3604</v>
      </c>
      <c r="C317" s="597" t="s">
        <v>1720</v>
      </c>
      <c r="D317" s="596" t="s">
        <v>519</v>
      </c>
      <c r="E317" s="598">
        <v>371167</v>
      </c>
      <c r="F317" s="754" t="s">
        <v>1460</v>
      </c>
      <c r="G317" s="755"/>
      <c r="H317" s="756"/>
    </row>
    <row r="318" spans="1:8" ht="15.75">
      <c r="A318" s="277"/>
      <c r="B318" s="596">
        <v>3605</v>
      </c>
      <c r="C318" s="597" t="s">
        <v>1721</v>
      </c>
      <c r="D318" s="596" t="s">
        <v>519</v>
      </c>
      <c r="E318" s="598">
        <v>668879</v>
      </c>
      <c r="F318" s="754" t="s">
        <v>1460</v>
      </c>
      <c r="G318" s="755"/>
      <c r="H318" s="756"/>
    </row>
    <row r="319" spans="1:8" ht="15.75">
      <c r="A319" s="277"/>
      <c r="B319" s="596">
        <v>3606</v>
      </c>
      <c r="C319" s="597" t="s">
        <v>1722</v>
      </c>
      <c r="D319" s="596" t="s">
        <v>519</v>
      </c>
      <c r="E319" s="598">
        <v>1029236</v>
      </c>
      <c r="F319" s="754" t="s">
        <v>1460</v>
      </c>
      <c r="G319" s="755"/>
      <c r="H319" s="756"/>
    </row>
    <row r="320" spans="1:8" ht="15.75">
      <c r="A320" s="277"/>
      <c r="B320" s="596">
        <v>3607</v>
      </c>
      <c r="C320" s="597" t="s">
        <v>1723</v>
      </c>
      <c r="D320" s="596" t="s">
        <v>519</v>
      </c>
      <c r="E320" s="598">
        <v>26195</v>
      </c>
      <c r="F320" s="754" t="s">
        <v>1460</v>
      </c>
      <c r="G320" s="755"/>
      <c r="H320" s="756"/>
    </row>
    <row r="321" spans="1:8" ht="15.75">
      <c r="A321" s="277"/>
      <c r="B321" s="596">
        <v>3611</v>
      </c>
      <c r="C321" s="597" t="s">
        <v>1724</v>
      </c>
      <c r="D321" s="596" t="s">
        <v>904</v>
      </c>
      <c r="E321" s="598">
        <v>563857</v>
      </c>
      <c r="F321" s="754" t="s">
        <v>1460</v>
      </c>
      <c r="G321" s="755"/>
      <c r="H321" s="756"/>
    </row>
    <row r="322" spans="1:8" ht="15.75">
      <c r="A322" s="277"/>
      <c r="B322" s="596">
        <v>3618</v>
      </c>
      <c r="C322" s="597" t="s">
        <v>1725</v>
      </c>
      <c r="D322" s="596" t="s">
        <v>519</v>
      </c>
      <c r="E322" s="598">
        <v>173413</v>
      </c>
      <c r="F322" s="754" t="s">
        <v>1460</v>
      </c>
      <c r="G322" s="755"/>
      <c r="H322" s="756"/>
    </row>
    <row r="323" spans="1:8" ht="15.75">
      <c r="A323" s="277"/>
      <c r="B323" s="596">
        <v>3619</v>
      </c>
      <c r="C323" s="597" t="s">
        <v>1726</v>
      </c>
      <c r="D323" s="596" t="s">
        <v>519</v>
      </c>
      <c r="E323" s="598">
        <v>128156</v>
      </c>
      <c r="F323" s="754" t="s">
        <v>1460</v>
      </c>
      <c r="G323" s="755"/>
      <c r="H323" s="756"/>
    </row>
    <row r="324" spans="1:8" ht="15.75">
      <c r="A324" s="277"/>
      <c r="B324" s="596">
        <v>3620</v>
      </c>
      <c r="C324" s="597" t="s">
        <v>1727</v>
      </c>
      <c r="D324" s="596" t="s">
        <v>519</v>
      </c>
      <c r="E324" s="598">
        <v>233259</v>
      </c>
      <c r="F324" s="754" t="s">
        <v>1460</v>
      </c>
      <c r="G324" s="755"/>
      <c r="H324" s="756"/>
    </row>
    <row r="325" spans="1:8" ht="15.75">
      <c r="A325" s="277"/>
      <c r="B325" s="596">
        <v>3621</v>
      </c>
      <c r="C325" s="597" t="s">
        <v>1728</v>
      </c>
      <c r="D325" s="596" t="s">
        <v>519</v>
      </c>
      <c r="E325" s="598">
        <v>947040</v>
      </c>
      <c r="F325" s="754" t="s">
        <v>1460</v>
      </c>
      <c r="G325" s="755"/>
      <c r="H325" s="756"/>
    </row>
    <row r="326" spans="1:8" ht="15.75">
      <c r="A326" s="277"/>
      <c r="B326" s="596">
        <v>3636</v>
      </c>
      <c r="C326" s="597" t="s">
        <v>1729</v>
      </c>
      <c r="D326" s="596" t="s">
        <v>904</v>
      </c>
      <c r="E326" s="598">
        <v>961227</v>
      </c>
      <c r="F326" s="754" t="s">
        <v>1460</v>
      </c>
      <c r="G326" s="755"/>
      <c r="H326" s="756"/>
    </row>
    <row r="327" spans="1:8" ht="15.75">
      <c r="A327" s="277"/>
      <c r="B327" s="596">
        <v>3637</v>
      </c>
      <c r="C327" s="597" t="s">
        <v>1730</v>
      </c>
      <c r="D327" s="596" t="s">
        <v>904</v>
      </c>
      <c r="E327" s="598">
        <v>752045</v>
      </c>
      <c r="F327" s="754" t="s">
        <v>1460</v>
      </c>
      <c r="G327" s="755"/>
      <c r="H327" s="756"/>
    </row>
    <row r="328" spans="1:8" ht="15.75">
      <c r="A328" s="277"/>
      <c r="B328" s="596">
        <v>3639</v>
      </c>
      <c r="C328" s="597" t="s">
        <v>1731</v>
      </c>
      <c r="D328" s="596" t="s">
        <v>904</v>
      </c>
      <c r="E328" s="598">
        <v>771867</v>
      </c>
      <c r="F328" s="754" t="s">
        <v>1460</v>
      </c>
      <c r="G328" s="755"/>
      <c r="H328" s="756"/>
    </row>
    <row r="329" spans="1:8" ht="15.75">
      <c r="A329" s="277"/>
      <c r="B329" s="596">
        <v>3641</v>
      </c>
      <c r="C329" s="597" t="s">
        <v>1732</v>
      </c>
      <c r="D329" s="596" t="s">
        <v>904</v>
      </c>
      <c r="E329" s="598">
        <v>830386</v>
      </c>
      <c r="F329" s="754" t="s">
        <v>1460</v>
      </c>
      <c r="G329" s="755"/>
      <c r="H329" s="756"/>
    </row>
    <row r="330" spans="1:8" ht="15.75">
      <c r="A330" s="277"/>
      <c r="B330" s="596">
        <v>3642</v>
      </c>
      <c r="C330" s="597" t="s">
        <v>1733</v>
      </c>
      <c r="D330" s="596" t="s">
        <v>904</v>
      </c>
      <c r="E330" s="598">
        <v>830386</v>
      </c>
      <c r="F330" s="754" t="s">
        <v>1460</v>
      </c>
      <c r="G330" s="755"/>
      <c r="H330" s="756"/>
    </row>
    <row r="331" spans="1:8" ht="15.75">
      <c r="A331" s="277"/>
      <c r="B331" s="596">
        <v>3643</v>
      </c>
      <c r="C331" s="597" t="s">
        <v>1734</v>
      </c>
      <c r="D331" s="596" t="s">
        <v>904</v>
      </c>
      <c r="E331" s="598">
        <v>828087</v>
      </c>
      <c r="F331" s="754" t="s">
        <v>1460</v>
      </c>
      <c r="G331" s="755"/>
      <c r="H331" s="756"/>
    </row>
    <row r="332" spans="1:8" ht="15.75">
      <c r="A332" s="277"/>
      <c r="B332" s="596">
        <v>3644</v>
      </c>
      <c r="C332" s="597" t="s">
        <v>1037</v>
      </c>
      <c r="D332" s="596" t="s">
        <v>904</v>
      </c>
      <c r="E332" s="598">
        <v>933052</v>
      </c>
      <c r="F332" s="754" t="s">
        <v>1460</v>
      </c>
      <c r="G332" s="755"/>
      <c r="H332" s="756"/>
    </row>
    <row r="333" spans="1:8" ht="15.75">
      <c r="A333" s="277"/>
      <c r="B333" s="596">
        <v>3645</v>
      </c>
      <c r="C333" s="597" t="s">
        <v>1735</v>
      </c>
      <c r="D333" s="596" t="s">
        <v>904</v>
      </c>
      <c r="E333" s="598">
        <v>884896</v>
      </c>
      <c r="F333" s="754" t="s">
        <v>1460</v>
      </c>
      <c r="G333" s="755"/>
      <c r="H333" s="756"/>
    </row>
    <row r="334" spans="1:8" ht="15.75">
      <c r="A334" s="277"/>
      <c r="B334" s="596">
        <v>3646</v>
      </c>
      <c r="C334" s="597" t="s">
        <v>1736</v>
      </c>
      <c r="D334" s="596" t="s">
        <v>904</v>
      </c>
      <c r="E334" s="598">
        <v>797534</v>
      </c>
      <c r="F334" s="754" t="s">
        <v>1460</v>
      </c>
      <c r="G334" s="755"/>
      <c r="H334" s="756"/>
    </row>
    <row r="335" spans="1:8" ht="15.75">
      <c r="A335" s="277"/>
      <c r="B335" s="596">
        <v>3647</v>
      </c>
      <c r="C335" s="597" t="s">
        <v>1737</v>
      </c>
      <c r="D335" s="596" t="s">
        <v>904</v>
      </c>
      <c r="E335" s="598">
        <v>666181</v>
      </c>
      <c r="F335" s="754" t="s">
        <v>1460</v>
      </c>
      <c r="G335" s="755"/>
      <c r="H335" s="756"/>
    </row>
    <row r="336" spans="1:8" ht="15.75">
      <c r="A336" s="277"/>
      <c r="B336" s="596">
        <v>3649</v>
      </c>
      <c r="C336" s="597" t="s">
        <v>1109</v>
      </c>
      <c r="D336" s="596" t="s">
        <v>904</v>
      </c>
      <c r="E336" s="598">
        <v>418979</v>
      </c>
      <c r="F336" s="754" t="s">
        <v>1460</v>
      </c>
      <c r="G336" s="755"/>
      <c r="H336" s="756"/>
    </row>
    <row r="337" spans="1:8" ht="15.75">
      <c r="A337" s="277"/>
      <c r="B337" s="596">
        <v>3650</v>
      </c>
      <c r="C337" s="597" t="s">
        <v>1110</v>
      </c>
      <c r="D337" s="596" t="s">
        <v>904</v>
      </c>
      <c r="E337" s="598">
        <v>385096</v>
      </c>
      <c r="F337" s="754" t="s">
        <v>1460</v>
      </c>
      <c r="G337" s="757"/>
      <c r="H337" s="756"/>
    </row>
    <row r="338" spans="1:8" ht="15.75">
      <c r="A338" s="277"/>
      <c r="B338" s="596">
        <v>3652</v>
      </c>
      <c r="C338" s="597" t="s">
        <v>1738</v>
      </c>
      <c r="D338" s="596" t="s">
        <v>519</v>
      </c>
      <c r="E338" s="598">
        <v>4536965</v>
      </c>
      <c r="F338" s="754" t="s">
        <v>1460</v>
      </c>
      <c r="G338" s="755"/>
      <c r="H338" s="756"/>
    </row>
    <row r="339" spans="1:8" ht="15.75">
      <c r="A339" s="277"/>
      <c r="B339" s="596">
        <v>3653</v>
      </c>
      <c r="C339" s="597" t="s">
        <v>1739</v>
      </c>
      <c r="D339" s="596" t="s">
        <v>519</v>
      </c>
      <c r="E339" s="598">
        <v>6084796</v>
      </c>
      <c r="F339" s="754" t="s">
        <v>1460</v>
      </c>
      <c r="G339" s="755"/>
      <c r="H339" s="756"/>
    </row>
    <row r="340" spans="1:8" ht="15.75">
      <c r="A340" s="277"/>
      <c r="B340" s="596">
        <v>3654</v>
      </c>
      <c r="C340" s="597" t="s">
        <v>1740</v>
      </c>
      <c r="D340" s="596" t="s">
        <v>519</v>
      </c>
      <c r="E340" s="598">
        <v>4160368</v>
      </c>
      <c r="F340" s="754" t="s">
        <v>1460</v>
      </c>
      <c r="G340" s="755"/>
      <c r="H340" s="756"/>
    </row>
    <row r="341" spans="1:8" ht="15.75">
      <c r="A341" s="277"/>
      <c r="B341" s="596">
        <v>3655</v>
      </c>
      <c r="C341" s="597" t="s">
        <v>1741</v>
      </c>
      <c r="D341" s="596" t="s">
        <v>519</v>
      </c>
      <c r="E341" s="598">
        <v>7453266</v>
      </c>
      <c r="F341" s="754" t="s">
        <v>1460</v>
      </c>
      <c r="G341" s="755"/>
      <c r="H341" s="756"/>
    </row>
    <row r="342" spans="1:8" ht="15.75">
      <c r="A342" s="277"/>
      <c r="B342" s="596">
        <v>3665</v>
      </c>
      <c r="C342" s="597" t="s">
        <v>1742</v>
      </c>
      <c r="D342" s="596" t="s">
        <v>904</v>
      </c>
      <c r="E342" s="598">
        <v>358474</v>
      </c>
      <c r="F342" s="754" t="s">
        <v>1460</v>
      </c>
      <c r="G342" s="755"/>
      <c r="H342" s="756"/>
    </row>
    <row r="343" spans="1:8" ht="15.75">
      <c r="A343" s="277"/>
      <c r="B343" s="596">
        <v>3684</v>
      </c>
      <c r="C343" s="597" t="s">
        <v>1743</v>
      </c>
      <c r="D343" s="596" t="s">
        <v>519</v>
      </c>
      <c r="E343" s="598">
        <v>185313</v>
      </c>
      <c r="F343" s="754" t="s">
        <v>1460</v>
      </c>
      <c r="G343" s="755"/>
      <c r="H343" s="756"/>
    </row>
    <row r="344" spans="1:8" ht="15.75">
      <c r="A344" s="277"/>
      <c r="B344" s="596">
        <v>3685</v>
      </c>
      <c r="C344" s="597" t="s">
        <v>1744</v>
      </c>
      <c r="D344" s="596" t="s">
        <v>519</v>
      </c>
      <c r="E344" s="598">
        <v>650657</v>
      </c>
      <c r="F344" s="754" t="s">
        <v>1460</v>
      </c>
      <c r="G344" s="755"/>
      <c r="H344" s="756"/>
    </row>
    <row r="345" spans="1:8" ht="15.75">
      <c r="A345" s="277"/>
      <c r="B345" s="596">
        <v>3687</v>
      </c>
      <c r="C345" s="597" t="s">
        <v>1745</v>
      </c>
      <c r="D345" s="596" t="s">
        <v>519</v>
      </c>
      <c r="E345" s="598">
        <v>244521</v>
      </c>
      <c r="F345" s="754" t="s">
        <v>1460</v>
      </c>
      <c r="G345" s="755"/>
      <c r="H345" s="756"/>
    </row>
    <row r="346" spans="1:8" ht="15.75">
      <c r="A346" s="277"/>
      <c r="B346" s="596">
        <v>3688</v>
      </c>
      <c r="C346" s="597" t="s">
        <v>1746</v>
      </c>
      <c r="D346" s="596" t="s">
        <v>519</v>
      </c>
      <c r="E346" s="598">
        <v>53523</v>
      </c>
      <c r="F346" s="754" t="s">
        <v>1460</v>
      </c>
      <c r="G346" s="755"/>
      <c r="H346" s="756"/>
    </row>
    <row r="347" spans="1:8" ht="15.75">
      <c r="A347" s="277"/>
      <c r="B347" s="596">
        <v>3689</v>
      </c>
      <c r="C347" s="597" t="s">
        <v>1747</v>
      </c>
      <c r="D347" s="596" t="s">
        <v>904</v>
      </c>
      <c r="E347" s="598">
        <v>122955</v>
      </c>
      <c r="F347" s="754" t="s">
        <v>1460</v>
      </c>
      <c r="G347" s="755"/>
      <c r="H347" s="756"/>
    </row>
    <row r="348" spans="1:8" ht="15.75">
      <c r="A348" s="277"/>
      <c r="B348" s="596">
        <v>3695</v>
      </c>
      <c r="C348" s="597" t="s">
        <v>1049</v>
      </c>
      <c r="D348" s="596" t="s">
        <v>519</v>
      </c>
      <c r="E348" s="598">
        <v>775353</v>
      </c>
      <c r="F348" s="754" t="s">
        <v>1460</v>
      </c>
      <c r="G348" s="755"/>
      <c r="H348" s="756"/>
    </row>
    <row r="349" spans="1:8" ht="15.75">
      <c r="A349" s="277"/>
      <c r="B349" s="596">
        <v>3696</v>
      </c>
      <c r="C349" s="597" t="s">
        <v>1748</v>
      </c>
      <c r="D349" s="596" t="s">
        <v>777</v>
      </c>
      <c r="E349" s="598">
        <v>82197</v>
      </c>
      <c r="F349" s="754" t="s">
        <v>1460</v>
      </c>
      <c r="G349" s="755"/>
      <c r="H349" s="756"/>
    </row>
    <row r="350" spans="1:8" ht="15.75">
      <c r="A350" s="277"/>
      <c r="B350" s="596">
        <v>3698</v>
      </c>
      <c r="C350" s="597" t="s">
        <v>1052</v>
      </c>
      <c r="D350" s="596" t="s">
        <v>519</v>
      </c>
      <c r="E350" s="598">
        <v>374918</v>
      </c>
      <c r="F350" s="754" t="s">
        <v>1460</v>
      </c>
      <c r="G350" s="755"/>
      <c r="H350" s="756"/>
    </row>
    <row r="351" spans="1:8" ht="15.75">
      <c r="A351" s="277"/>
      <c r="B351" s="596">
        <v>3699</v>
      </c>
      <c r="C351" s="597" t="s">
        <v>1053</v>
      </c>
      <c r="D351" s="596" t="s">
        <v>519</v>
      </c>
      <c r="E351" s="598">
        <v>209579</v>
      </c>
      <c r="F351" s="754" t="s">
        <v>1460</v>
      </c>
      <c r="G351" s="755"/>
      <c r="H351" s="756"/>
    </row>
    <row r="352" spans="1:8" ht="15.75">
      <c r="A352" s="277"/>
      <c r="B352" s="596">
        <v>3704</v>
      </c>
      <c r="C352" s="597" t="s">
        <v>1749</v>
      </c>
      <c r="D352" s="596" t="s">
        <v>928</v>
      </c>
      <c r="E352" s="598">
        <v>241788</v>
      </c>
      <c r="F352" s="754" t="s">
        <v>1460</v>
      </c>
      <c r="G352" s="755"/>
      <c r="H352" s="756"/>
    </row>
    <row r="353" spans="1:8" ht="15.75">
      <c r="A353" s="277"/>
      <c r="B353" s="596">
        <v>3708</v>
      </c>
      <c r="C353" s="597" t="s">
        <v>1054</v>
      </c>
      <c r="D353" s="596" t="s">
        <v>973</v>
      </c>
      <c r="E353" s="598">
        <v>5464</v>
      </c>
      <c r="F353" s="754" t="s">
        <v>1460</v>
      </c>
      <c r="G353" s="755"/>
      <c r="H353" s="756"/>
    </row>
    <row r="354" spans="1:8" ht="15.75">
      <c r="A354" s="277"/>
      <c r="B354" s="596">
        <v>3710</v>
      </c>
      <c r="C354" s="597" t="s">
        <v>1057</v>
      </c>
      <c r="D354" s="596" t="s">
        <v>904</v>
      </c>
      <c r="E354" s="598">
        <v>5499</v>
      </c>
      <c r="F354" s="754" t="s">
        <v>1460</v>
      </c>
      <c r="G354" s="757"/>
      <c r="H354" s="756"/>
    </row>
    <row r="355" spans="1:8" ht="15.75">
      <c r="A355" s="277"/>
      <c r="B355" s="596">
        <v>3712</v>
      </c>
      <c r="C355" s="597" t="s">
        <v>1750</v>
      </c>
      <c r="D355" s="596" t="s">
        <v>519</v>
      </c>
      <c r="E355" s="598">
        <v>4345097</v>
      </c>
      <c r="F355" s="754" t="s">
        <v>1460</v>
      </c>
      <c r="G355" s="757"/>
      <c r="H355" s="756"/>
    </row>
    <row r="356" spans="1:8" ht="15.75">
      <c r="A356" s="277"/>
      <c r="B356" s="596">
        <v>3716</v>
      </c>
      <c r="C356" s="597" t="s">
        <v>1751</v>
      </c>
      <c r="D356" s="596" t="s">
        <v>519</v>
      </c>
      <c r="E356" s="598">
        <v>1198392</v>
      </c>
      <c r="F356" s="754" t="s">
        <v>1460</v>
      </c>
      <c r="G356" s="757"/>
      <c r="H356" s="756"/>
    </row>
    <row r="357" spans="1:8" ht="15.75">
      <c r="A357" s="277"/>
      <c r="B357" s="596">
        <v>3721</v>
      </c>
      <c r="C357" s="597" t="s">
        <v>1058</v>
      </c>
      <c r="D357" s="596" t="s">
        <v>777</v>
      </c>
      <c r="E357" s="598">
        <v>20235</v>
      </c>
      <c r="F357" s="754" t="s">
        <v>1460</v>
      </c>
      <c r="G357" s="757"/>
      <c r="H357" s="756"/>
    </row>
    <row r="358" spans="1:8" ht="15.75">
      <c r="A358" s="277"/>
      <c r="B358" s="596">
        <v>3722</v>
      </c>
      <c r="C358" s="597" t="s">
        <v>1752</v>
      </c>
      <c r="D358" s="596" t="s">
        <v>519</v>
      </c>
      <c r="E358" s="598">
        <v>124437</v>
      </c>
      <c r="F358" s="754" t="s">
        <v>1460</v>
      </c>
      <c r="G358" s="755"/>
      <c r="H358" s="756"/>
    </row>
    <row r="359" spans="1:8" ht="15.75">
      <c r="A359" s="277"/>
      <c r="B359" s="596">
        <v>3723</v>
      </c>
      <c r="C359" s="597" t="s">
        <v>1753</v>
      </c>
      <c r="D359" s="596" t="s">
        <v>519</v>
      </c>
      <c r="E359" s="598">
        <v>91652</v>
      </c>
      <c r="F359" s="754" t="s">
        <v>1460</v>
      </c>
      <c r="G359" s="755"/>
      <c r="H359" s="756"/>
    </row>
    <row r="360" spans="1:8" ht="15.75">
      <c r="A360" s="277"/>
      <c r="B360" s="596">
        <v>3724</v>
      </c>
      <c r="C360" s="597" t="s">
        <v>1754</v>
      </c>
      <c r="D360" s="596" t="s">
        <v>519</v>
      </c>
      <c r="E360" s="598">
        <v>91652</v>
      </c>
      <c r="F360" s="754" t="s">
        <v>1460</v>
      </c>
      <c r="G360" s="755"/>
      <c r="H360" s="756"/>
    </row>
    <row r="361" spans="1:8" ht="15.75">
      <c r="A361" s="277"/>
      <c r="B361" s="596">
        <v>3727</v>
      </c>
      <c r="C361" s="597" t="s">
        <v>1060</v>
      </c>
      <c r="D361" s="596" t="s">
        <v>928</v>
      </c>
      <c r="E361" s="598">
        <v>6789</v>
      </c>
      <c r="F361" s="754" t="s">
        <v>1460</v>
      </c>
      <c r="G361" s="757"/>
      <c r="H361" s="756"/>
    </row>
    <row r="362" spans="1:8" ht="15.75">
      <c r="A362" s="277"/>
      <c r="B362" s="596">
        <v>3729</v>
      </c>
      <c r="C362" s="597" t="s">
        <v>1755</v>
      </c>
      <c r="D362" s="596" t="s">
        <v>904</v>
      </c>
      <c r="E362" s="598">
        <v>535102</v>
      </c>
      <c r="F362" s="754" t="s">
        <v>1460</v>
      </c>
      <c r="G362" s="755"/>
      <c r="H362" s="756"/>
    </row>
    <row r="363" spans="1:8" ht="15.75">
      <c r="A363" s="277"/>
      <c r="B363" s="596">
        <v>3730</v>
      </c>
      <c r="C363" s="597" t="s">
        <v>1756</v>
      </c>
      <c r="D363" s="596" t="s">
        <v>904</v>
      </c>
      <c r="E363" s="598">
        <v>567325</v>
      </c>
      <c r="F363" s="754" t="s">
        <v>1460</v>
      </c>
      <c r="G363" s="755"/>
      <c r="H363" s="756"/>
    </row>
    <row r="364" spans="1:8" ht="15.75">
      <c r="A364" s="277"/>
      <c r="B364" s="596">
        <v>3733</v>
      </c>
      <c r="C364" s="597" t="s">
        <v>1757</v>
      </c>
      <c r="D364" s="596" t="s">
        <v>928</v>
      </c>
      <c r="E364" s="598">
        <v>1998834</v>
      </c>
      <c r="F364" s="754" t="s">
        <v>1460</v>
      </c>
      <c r="G364" s="755"/>
      <c r="H364" s="756"/>
    </row>
    <row r="365" spans="1:8" ht="15.75">
      <c r="A365" s="277"/>
      <c r="B365" s="596">
        <v>3735</v>
      </c>
      <c r="C365" s="597" t="s">
        <v>1758</v>
      </c>
      <c r="D365" s="596" t="s">
        <v>928</v>
      </c>
      <c r="E365" s="598">
        <v>2547</v>
      </c>
      <c r="F365" s="754" t="s">
        <v>1460</v>
      </c>
      <c r="G365" s="755"/>
      <c r="H365" s="756"/>
    </row>
    <row r="366" spans="1:8" ht="15.75">
      <c r="A366" s="277"/>
      <c r="B366" s="596">
        <v>3745</v>
      </c>
      <c r="C366" s="597" t="s">
        <v>1759</v>
      </c>
      <c r="D366" s="596" t="s">
        <v>777</v>
      </c>
      <c r="E366" s="598">
        <v>90941</v>
      </c>
      <c r="F366" s="754" t="s">
        <v>1460</v>
      </c>
      <c r="G366" s="755"/>
      <c r="H366" s="756"/>
    </row>
    <row r="367" spans="1:8" ht="15.75">
      <c r="A367" s="277"/>
      <c r="B367" s="596">
        <v>3748</v>
      </c>
      <c r="C367" s="597" t="s">
        <v>1062</v>
      </c>
      <c r="D367" s="596" t="s">
        <v>904</v>
      </c>
      <c r="E367" s="598">
        <v>710799</v>
      </c>
      <c r="F367" s="754" t="s">
        <v>1460</v>
      </c>
      <c r="G367" s="755"/>
      <c r="H367" s="756"/>
    </row>
    <row r="368" spans="1:8" ht="15.75">
      <c r="A368" s="277"/>
      <c r="B368" s="596">
        <v>3749</v>
      </c>
      <c r="C368" s="597" t="s">
        <v>1760</v>
      </c>
      <c r="D368" s="596" t="s">
        <v>904</v>
      </c>
      <c r="E368" s="598">
        <v>717046</v>
      </c>
      <c r="F368" s="754" t="s">
        <v>1460</v>
      </c>
      <c r="G368" s="755"/>
      <c r="H368" s="756"/>
    </row>
    <row r="369" spans="1:8" ht="15.75">
      <c r="A369" s="277"/>
      <c r="B369" s="596">
        <v>3751</v>
      </c>
      <c r="C369" s="597" t="s">
        <v>1761</v>
      </c>
      <c r="D369" s="596" t="s">
        <v>928</v>
      </c>
      <c r="E369" s="598">
        <v>67666</v>
      </c>
      <c r="F369" s="754" t="s">
        <v>1460</v>
      </c>
      <c r="G369" s="757"/>
      <c r="H369" s="756"/>
    </row>
    <row r="370" spans="1:8" ht="15.75">
      <c r="A370" s="277"/>
      <c r="B370" s="596">
        <v>3753</v>
      </c>
      <c r="C370" s="597" t="s">
        <v>1762</v>
      </c>
      <c r="D370" s="596" t="s">
        <v>928</v>
      </c>
      <c r="E370" s="598">
        <v>27939</v>
      </c>
      <c r="F370" s="754" t="s">
        <v>1460</v>
      </c>
      <c r="G370" s="755"/>
      <c r="H370" s="756"/>
    </row>
    <row r="371" spans="1:8" ht="15.75">
      <c r="A371" s="277"/>
      <c r="B371" s="596">
        <v>3758</v>
      </c>
      <c r="C371" s="597" t="s">
        <v>1763</v>
      </c>
      <c r="D371" s="596" t="s">
        <v>928</v>
      </c>
      <c r="E371" s="598">
        <v>416363</v>
      </c>
      <c r="F371" s="754" t="s">
        <v>1460</v>
      </c>
      <c r="G371" s="757"/>
      <c r="H371" s="756"/>
    </row>
    <row r="372" spans="1:8" ht="15.75">
      <c r="A372" s="277"/>
      <c r="B372" s="596">
        <v>3760</v>
      </c>
      <c r="C372" s="597" t="s">
        <v>1764</v>
      </c>
      <c r="D372" s="596" t="s">
        <v>928</v>
      </c>
      <c r="E372" s="598">
        <v>501420</v>
      </c>
      <c r="F372" s="754" t="s">
        <v>1460</v>
      </c>
      <c r="G372" s="757"/>
      <c r="H372" s="756"/>
    </row>
    <row r="373" spans="1:8" ht="15.75">
      <c r="A373" s="277"/>
      <c r="B373" s="596">
        <v>3761</v>
      </c>
      <c r="C373" s="597" t="s">
        <v>1765</v>
      </c>
      <c r="D373" s="596" t="s">
        <v>928</v>
      </c>
      <c r="E373" s="598">
        <v>602729</v>
      </c>
      <c r="F373" s="754" t="s">
        <v>1460</v>
      </c>
      <c r="G373" s="755"/>
      <c r="H373" s="756"/>
    </row>
    <row r="374" spans="1:8" ht="15.75">
      <c r="A374" s="277"/>
      <c r="B374" s="596">
        <v>3770</v>
      </c>
      <c r="C374" s="597" t="s">
        <v>1374</v>
      </c>
      <c r="D374" s="596" t="s">
        <v>907</v>
      </c>
      <c r="E374" s="598">
        <v>532430</v>
      </c>
      <c r="F374" s="754" t="s">
        <v>1460</v>
      </c>
      <c r="G374" s="755"/>
      <c r="H374" s="756"/>
    </row>
    <row r="375" spans="1:8" ht="15.75">
      <c r="A375" s="277"/>
      <c r="B375" s="596">
        <v>3776</v>
      </c>
      <c r="C375" s="597" t="s">
        <v>1766</v>
      </c>
      <c r="D375" s="596" t="s">
        <v>777</v>
      </c>
      <c r="E375" s="598">
        <v>38327</v>
      </c>
      <c r="F375" s="754" t="s">
        <v>1460</v>
      </c>
      <c r="G375" s="755"/>
      <c r="H375" s="756"/>
    </row>
    <row r="376" spans="1:8" ht="15.75">
      <c r="A376" s="277"/>
      <c r="B376" s="596">
        <v>3777</v>
      </c>
      <c r="C376" s="597" t="s">
        <v>1767</v>
      </c>
      <c r="D376" s="596" t="s">
        <v>519</v>
      </c>
      <c r="E376" s="598">
        <v>335174</v>
      </c>
      <c r="F376" s="754" t="s">
        <v>1460</v>
      </c>
      <c r="G376" s="755"/>
      <c r="H376" s="756"/>
    </row>
    <row r="377" spans="1:8" ht="15.75">
      <c r="A377" s="277"/>
      <c r="B377" s="596">
        <v>3779</v>
      </c>
      <c r="C377" s="597" t="s">
        <v>1069</v>
      </c>
      <c r="D377" s="596" t="s">
        <v>519</v>
      </c>
      <c r="E377" s="598">
        <v>490745</v>
      </c>
      <c r="F377" s="754" t="s">
        <v>1460</v>
      </c>
      <c r="G377" s="755"/>
      <c r="H377" s="756"/>
    </row>
    <row r="378" spans="1:8" ht="15.75">
      <c r="A378" s="277"/>
      <c r="B378" s="596">
        <v>3780</v>
      </c>
      <c r="C378" s="597" t="s">
        <v>1768</v>
      </c>
      <c r="D378" s="596" t="s">
        <v>928</v>
      </c>
      <c r="E378" s="598">
        <v>75208</v>
      </c>
      <c r="F378" s="754" t="s">
        <v>1460</v>
      </c>
      <c r="G378" s="755"/>
      <c r="H378" s="756"/>
    </row>
    <row r="379" spans="1:8" ht="15.75">
      <c r="A379" s="277"/>
      <c r="B379" s="596">
        <v>3784</v>
      </c>
      <c r="C379" s="597" t="s">
        <v>1769</v>
      </c>
      <c r="D379" s="596" t="s">
        <v>928</v>
      </c>
      <c r="E379" s="598">
        <v>31856</v>
      </c>
      <c r="F379" s="754" t="s">
        <v>1460</v>
      </c>
      <c r="G379" s="755"/>
      <c r="H379" s="756"/>
    </row>
    <row r="380" spans="1:8" ht="15.75">
      <c r="A380" s="277"/>
      <c r="B380" s="596">
        <v>3787</v>
      </c>
      <c r="C380" s="597" t="s">
        <v>1770</v>
      </c>
      <c r="D380" s="596" t="s">
        <v>928</v>
      </c>
      <c r="E380" s="598">
        <v>23781</v>
      </c>
      <c r="F380" s="754" t="s">
        <v>1460</v>
      </c>
      <c r="G380" s="757"/>
      <c r="H380" s="756"/>
    </row>
    <row r="381" spans="1:8" ht="15.75">
      <c r="A381" s="277"/>
      <c r="B381" s="596">
        <v>3795</v>
      </c>
      <c r="C381" s="597" t="s">
        <v>1074</v>
      </c>
      <c r="D381" s="596" t="s">
        <v>928</v>
      </c>
      <c r="E381" s="598">
        <v>202102</v>
      </c>
      <c r="F381" s="754" t="s">
        <v>1460</v>
      </c>
      <c r="G381" s="755"/>
      <c r="H381" s="756"/>
    </row>
    <row r="382" spans="1:8" ht="15.75">
      <c r="A382" s="277"/>
      <c r="B382" s="596">
        <v>3796</v>
      </c>
      <c r="C382" s="597" t="s">
        <v>1771</v>
      </c>
      <c r="D382" s="596" t="s">
        <v>928</v>
      </c>
      <c r="E382" s="598">
        <v>303355</v>
      </c>
      <c r="F382" s="754" t="s">
        <v>1460</v>
      </c>
      <c r="G382" s="755"/>
      <c r="H382" s="756"/>
    </row>
    <row r="383" spans="1:8" ht="15.75">
      <c r="A383" s="277"/>
      <c r="B383" s="596">
        <v>3797</v>
      </c>
      <c r="C383" s="597" t="s">
        <v>1772</v>
      </c>
      <c r="D383" s="596" t="s">
        <v>928</v>
      </c>
      <c r="E383" s="598">
        <v>402568</v>
      </c>
      <c r="F383" s="754" t="s">
        <v>1460</v>
      </c>
      <c r="G383" s="757"/>
      <c r="H383" s="756"/>
    </row>
    <row r="384" spans="1:8" ht="15.75">
      <c r="A384" s="277"/>
      <c r="B384" s="596">
        <v>3798</v>
      </c>
      <c r="C384" s="597" t="s">
        <v>1773</v>
      </c>
      <c r="D384" s="596" t="s">
        <v>928</v>
      </c>
      <c r="E384" s="598">
        <v>602567</v>
      </c>
      <c r="F384" s="754" t="s">
        <v>1460</v>
      </c>
      <c r="G384" s="757"/>
      <c r="H384" s="756"/>
    </row>
    <row r="385" spans="1:8" ht="15.75">
      <c r="A385" s="277"/>
      <c r="B385" s="596">
        <v>3800</v>
      </c>
      <c r="C385" s="597" t="s">
        <v>1076</v>
      </c>
      <c r="D385" s="596" t="s">
        <v>777</v>
      </c>
      <c r="E385" s="598">
        <v>1631</v>
      </c>
      <c r="F385" s="754" t="s">
        <v>1460</v>
      </c>
      <c r="G385" s="755"/>
      <c r="H385" s="756"/>
    </row>
    <row r="386" spans="1:8" ht="15.75">
      <c r="A386" s="277"/>
      <c r="B386" s="596">
        <v>3806</v>
      </c>
      <c r="C386" s="597" t="s">
        <v>1079</v>
      </c>
      <c r="D386" s="596" t="s">
        <v>777</v>
      </c>
      <c r="E386" s="598">
        <v>2132</v>
      </c>
      <c r="F386" s="754" t="s">
        <v>1460</v>
      </c>
      <c r="G386" s="757"/>
      <c r="H386" s="756"/>
    </row>
    <row r="387" spans="1:8" ht="15.75">
      <c r="A387" s="277"/>
      <c r="B387" s="596">
        <v>3811</v>
      </c>
      <c r="C387" s="597" t="s">
        <v>1299</v>
      </c>
      <c r="D387" s="596" t="s">
        <v>928</v>
      </c>
      <c r="E387" s="598">
        <v>2502</v>
      </c>
      <c r="F387" s="754" t="s">
        <v>1460</v>
      </c>
      <c r="G387" s="755"/>
      <c r="H387" s="756"/>
    </row>
    <row r="388" spans="1:8" ht="15.75">
      <c r="A388" s="277"/>
      <c r="B388" s="596">
        <v>3819</v>
      </c>
      <c r="C388" s="597" t="s">
        <v>1774</v>
      </c>
      <c r="D388" s="596" t="s">
        <v>928</v>
      </c>
      <c r="E388" s="598">
        <v>5318</v>
      </c>
      <c r="F388" s="754" t="s">
        <v>1460</v>
      </c>
      <c r="G388" s="755"/>
      <c r="H388" s="756"/>
    </row>
    <row r="389" spans="1:8" ht="15.75">
      <c r="A389" s="277"/>
      <c r="B389" s="596">
        <v>3837</v>
      </c>
      <c r="C389" s="597" t="s">
        <v>1080</v>
      </c>
      <c r="D389" s="596" t="s">
        <v>928</v>
      </c>
      <c r="E389" s="598">
        <v>13598</v>
      </c>
      <c r="F389" s="754" t="s">
        <v>1460</v>
      </c>
      <c r="G389" s="755"/>
      <c r="H389" s="756"/>
    </row>
    <row r="390" spans="1:8" ht="15.75">
      <c r="A390" s="277"/>
      <c r="B390" s="596">
        <v>3841</v>
      </c>
      <c r="C390" s="597" t="s">
        <v>1775</v>
      </c>
      <c r="D390" s="596" t="s">
        <v>904</v>
      </c>
      <c r="E390" s="598">
        <v>1054775</v>
      </c>
      <c r="F390" s="754" t="s">
        <v>1460</v>
      </c>
      <c r="G390" s="755"/>
      <c r="H390" s="756"/>
    </row>
    <row r="391" spans="1:8" ht="15.75">
      <c r="A391" s="277"/>
      <c r="B391" s="596">
        <v>3847</v>
      </c>
      <c r="C391" s="597" t="s">
        <v>1776</v>
      </c>
      <c r="D391" s="596" t="s">
        <v>904</v>
      </c>
      <c r="E391" s="598">
        <v>137407</v>
      </c>
      <c r="F391" s="754" t="s">
        <v>1460</v>
      </c>
      <c r="G391" s="755"/>
      <c r="H391" s="756"/>
    </row>
    <row r="392" spans="1:8" ht="15.75">
      <c r="A392" s="277"/>
      <c r="B392" s="596">
        <v>3851</v>
      </c>
      <c r="C392" s="597" t="s">
        <v>1777</v>
      </c>
      <c r="D392" s="596" t="s">
        <v>904</v>
      </c>
      <c r="E392" s="598">
        <v>99375</v>
      </c>
      <c r="F392" s="754" t="s">
        <v>1460</v>
      </c>
      <c r="G392" s="755"/>
      <c r="H392" s="756"/>
    </row>
    <row r="393" spans="1:8" ht="15.75">
      <c r="A393" s="277"/>
      <c r="B393" s="596">
        <v>3864</v>
      </c>
      <c r="C393" s="597" t="s">
        <v>1084</v>
      </c>
      <c r="D393" s="596" t="s">
        <v>777</v>
      </c>
      <c r="E393" s="598">
        <v>4511</v>
      </c>
      <c r="F393" s="754" t="s">
        <v>1460</v>
      </c>
      <c r="G393" s="757"/>
      <c r="H393" s="756"/>
    </row>
    <row r="394" spans="1:8" ht="15.75">
      <c r="A394" s="277"/>
      <c r="B394" s="596">
        <v>3866</v>
      </c>
      <c r="C394" s="597" t="s">
        <v>1778</v>
      </c>
      <c r="D394" s="596" t="s">
        <v>777</v>
      </c>
      <c r="E394" s="598">
        <v>3124</v>
      </c>
      <c r="F394" s="754" t="s">
        <v>1460</v>
      </c>
      <c r="G394" s="755"/>
      <c r="H394" s="756"/>
    </row>
    <row r="395" spans="1:8" ht="15.75">
      <c r="A395" s="277"/>
      <c r="B395" s="596">
        <v>3867</v>
      </c>
      <c r="C395" s="597" t="s">
        <v>1779</v>
      </c>
      <c r="D395" s="596" t="s">
        <v>777</v>
      </c>
      <c r="E395" s="598">
        <v>5075</v>
      </c>
      <c r="F395" s="754" t="s">
        <v>1460</v>
      </c>
      <c r="G395" s="757"/>
      <c r="H395" s="756"/>
    </row>
    <row r="396" spans="1:8" ht="15.75">
      <c r="A396" s="277"/>
      <c r="B396" s="596">
        <v>3872</v>
      </c>
      <c r="C396" s="597" t="s">
        <v>1780</v>
      </c>
      <c r="D396" s="596" t="s">
        <v>928</v>
      </c>
      <c r="E396" s="598">
        <v>2505</v>
      </c>
      <c r="F396" s="754" t="s">
        <v>1464</v>
      </c>
      <c r="G396" s="755"/>
      <c r="H396" s="756"/>
    </row>
    <row r="397" spans="1:8" ht="15.75">
      <c r="A397" s="277"/>
      <c r="B397" s="596">
        <v>3873</v>
      </c>
      <c r="C397" s="597" t="s">
        <v>1781</v>
      </c>
      <c r="D397" s="596" t="s">
        <v>904</v>
      </c>
      <c r="E397" s="598">
        <v>320691</v>
      </c>
      <c r="F397" s="754" t="s">
        <v>1460</v>
      </c>
      <c r="G397" s="755"/>
      <c r="H397" s="756"/>
    </row>
    <row r="398" spans="1:8" ht="15.75">
      <c r="A398" s="277"/>
      <c r="B398" s="596">
        <v>3874</v>
      </c>
      <c r="C398" s="597" t="s">
        <v>929</v>
      </c>
      <c r="D398" s="596" t="s">
        <v>904</v>
      </c>
      <c r="E398" s="598">
        <v>314486</v>
      </c>
      <c r="F398" s="754" t="s">
        <v>1460</v>
      </c>
      <c r="G398" s="755"/>
      <c r="H398" s="756"/>
    </row>
    <row r="399" spans="1:8" ht="15.75">
      <c r="A399" s="277"/>
      <c r="B399" s="596">
        <v>3875</v>
      </c>
      <c r="C399" s="597" t="s">
        <v>1287</v>
      </c>
      <c r="D399" s="596" t="s">
        <v>904</v>
      </c>
      <c r="E399" s="598">
        <v>497737</v>
      </c>
      <c r="F399" s="754" t="s">
        <v>1460</v>
      </c>
      <c r="G399" s="755"/>
      <c r="H399" s="756"/>
    </row>
    <row r="400" spans="1:8" ht="15.75">
      <c r="A400" s="277"/>
      <c r="B400" s="596">
        <v>3876</v>
      </c>
      <c r="C400" s="597" t="s">
        <v>1782</v>
      </c>
      <c r="D400" s="596" t="s">
        <v>928</v>
      </c>
      <c r="E400" s="598">
        <v>162983</v>
      </c>
      <c r="F400" s="754" t="s">
        <v>1460</v>
      </c>
      <c r="G400" s="755"/>
      <c r="H400" s="756"/>
    </row>
    <row r="401" spans="1:8" ht="15.75">
      <c r="A401" s="277"/>
      <c r="B401" s="596">
        <v>3877</v>
      </c>
      <c r="C401" s="597" t="s">
        <v>1783</v>
      </c>
      <c r="D401" s="596" t="s">
        <v>928</v>
      </c>
      <c r="E401" s="598">
        <v>248268</v>
      </c>
      <c r="F401" s="754" t="s">
        <v>1460</v>
      </c>
      <c r="G401" s="755"/>
      <c r="H401" s="756"/>
    </row>
    <row r="402" spans="1:8" ht="15.75">
      <c r="A402" s="277"/>
      <c r="B402" s="596">
        <v>3878</v>
      </c>
      <c r="C402" s="597" t="s">
        <v>1087</v>
      </c>
      <c r="D402" s="596" t="s">
        <v>519</v>
      </c>
      <c r="E402" s="598">
        <v>1552041</v>
      </c>
      <c r="F402" s="754" t="s">
        <v>1460</v>
      </c>
      <c r="G402" s="755"/>
      <c r="H402" s="756"/>
    </row>
    <row r="403" spans="1:8" ht="15.75">
      <c r="A403" s="277"/>
      <c r="B403" s="596">
        <v>3879</v>
      </c>
      <c r="C403" s="597" t="s">
        <v>1784</v>
      </c>
      <c r="D403" s="596" t="s">
        <v>519</v>
      </c>
      <c r="E403" s="598">
        <v>1101289</v>
      </c>
      <c r="F403" s="754" t="s">
        <v>1460</v>
      </c>
      <c r="G403" s="755"/>
      <c r="H403" s="756"/>
    </row>
    <row r="404" spans="1:8" ht="15.75">
      <c r="A404" s="277"/>
      <c r="B404" s="596">
        <v>3880</v>
      </c>
      <c r="C404" s="597" t="s">
        <v>1785</v>
      </c>
      <c r="D404" s="596" t="s">
        <v>519</v>
      </c>
      <c r="E404" s="598">
        <v>692101</v>
      </c>
      <c r="F404" s="754" t="s">
        <v>1460</v>
      </c>
      <c r="G404" s="755"/>
      <c r="H404" s="756"/>
    </row>
    <row r="405" spans="1:8" ht="15.75">
      <c r="A405" s="277"/>
      <c r="B405" s="596">
        <v>3881</v>
      </c>
      <c r="C405" s="597" t="s">
        <v>1786</v>
      </c>
      <c r="D405" s="596" t="s">
        <v>519</v>
      </c>
      <c r="E405" s="598">
        <v>437888</v>
      </c>
      <c r="F405" s="754" t="s">
        <v>1460</v>
      </c>
      <c r="G405" s="757"/>
      <c r="H405" s="756"/>
    </row>
    <row r="406" spans="1:8" ht="15.75">
      <c r="A406" s="277"/>
      <c r="B406" s="596">
        <v>3882</v>
      </c>
      <c r="C406" s="597" t="s">
        <v>1787</v>
      </c>
      <c r="D406" s="596" t="s">
        <v>519</v>
      </c>
      <c r="E406" s="598">
        <v>2869579</v>
      </c>
      <c r="F406" s="754" t="s">
        <v>1460</v>
      </c>
      <c r="G406" s="755"/>
      <c r="H406" s="756"/>
    </row>
    <row r="407" spans="1:8" ht="15.75">
      <c r="A407" s="277"/>
      <c r="B407" s="596">
        <v>3883</v>
      </c>
      <c r="C407" s="597" t="s">
        <v>1788</v>
      </c>
      <c r="D407" s="596" t="s">
        <v>519</v>
      </c>
      <c r="E407" s="598">
        <v>3807337</v>
      </c>
      <c r="F407" s="754" t="s">
        <v>1460</v>
      </c>
      <c r="G407" s="755"/>
      <c r="H407" s="756"/>
    </row>
    <row r="408" spans="1:8" ht="15.75">
      <c r="A408" s="277"/>
      <c r="B408" s="596">
        <v>3884</v>
      </c>
      <c r="C408" s="597" t="s">
        <v>1789</v>
      </c>
      <c r="D408" s="596" t="s">
        <v>519</v>
      </c>
      <c r="E408" s="598">
        <v>3539798</v>
      </c>
      <c r="F408" s="754" t="s">
        <v>1460</v>
      </c>
      <c r="G408" s="755"/>
      <c r="H408" s="756"/>
    </row>
    <row r="409" spans="1:8" ht="15.75">
      <c r="A409" s="277"/>
      <c r="B409" s="596">
        <v>3885</v>
      </c>
      <c r="C409" s="597" t="s">
        <v>1790</v>
      </c>
      <c r="D409" s="596" t="s">
        <v>519</v>
      </c>
      <c r="E409" s="598">
        <v>4345224</v>
      </c>
      <c r="F409" s="754" t="s">
        <v>1460</v>
      </c>
      <c r="G409" s="755"/>
      <c r="H409" s="756"/>
    </row>
    <row r="410" spans="1:8" ht="15.75">
      <c r="A410" s="277"/>
      <c r="B410" s="596">
        <v>3886</v>
      </c>
      <c r="C410" s="597" t="s">
        <v>1791</v>
      </c>
      <c r="D410" s="596" t="s">
        <v>519</v>
      </c>
      <c r="E410" s="598">
        <v>4363761</v>
      </c>
      <c r="F410" s="754" t="s">
        <v>1460</v>
      </c>
      <c r="G410" s="755"/>
      <c r="H410" s="756"/>
    </row>
    <row r="411" spans="1:8" ht="15.75">
      <c r="A411" s="277"/>
      <c r="B411" s="596">
        <v>3887</v>
      </c>
      <c r="C411" s="597" t="s">
        <v>1792</v>
      </c>
      <c r="D411" s="596" t="s">
        <v>519</v>
      </c>
      <c r="E411" s="598">
        <v>4754623</v>
      </c>
      <c r="F411" s="754" t="s">
        <v>1460</v>
      </c>
      <c r="G411" s="755"/>
      <c r="H411" s="756"/>
    </row>
    <row r="412" spans="1:8" ht="15.75">
      <c r="A412" s="277"/>
      <c r="B412" s="596">
        <v>3888</v>
      </c>
      <c r="C412" s="597" t="s">
        <v>1793</v>
      </c>
      <c r="D412" s="596" t="s">
        <v>519</v>
      </c>
      <c r="E412" s="598">
        <v>4733327</v>
      </c>
      <c r="F412" s="754" t="s">
        <v>1460</v>
      </c>
      <c r="G412" s="755"/>
      <c r="H412" s="756"/>
    </row>
    <row r="413" spans="1:8" ht="15.75">
      <c r="A413" s="277"/>
      <c r="B413" s="596">
        <v>3889</v>
      </c>
      <c r="C413" s="597" t="s">
        <v>1794</v>
      </c>
      <c r="D413" s="596" t="s">
        <v>519</v>
      </c>
      <c r="E413" s="598">
        <v>2977017</v>
      </c>
      <c r="F413" s="754" t="s">
        <v>1460</v>
      </c>
      <c r="G413" s="755"/>
      <c r="H413" s="756"/>
    </row>
    <row r="414" spans="1:8" ht="15.75">
      <c r="A414" s="277"/>
      <c r="B414" s="596">
        <v>3890</v>
      </c>
      <c r="C414" s="597" t="s">
        <v>1795</v>
      </c>
      <c r="D414" s="596" t="s">
        <v>519</v>
      </c>
      <c r="E414" s="598">
        <v>2965707</v>
      </c>
      <c r="F414" s="754" t="s">
        <v>1460</v>
      </c>
      <c r="G414" s="755"/>
      <c r="H414" s="756"/>
    </row>
    <row r="415" spans="1:8" ht="15.75">
      <c r="A415" s="277"/>
      <c r="B415" s="596">
        <v>3891</v>
      </c>
      <c r="C415" s="597" t="s">
        <v>1796</v>
      </c>
      <c r="D415" s="596" t="s">
        <v>519</v>
      </c>
      <c r="E415" s="598">
        <v>3825102</v>
      </c>
      <c r="F415" s="754" t="s">
        <v>1460</v>
      </c>
      <c r="G415" s="757"/>
      <c r="H415" s="756"/>
    </row>
    <row r="416" spans="1:8" ht="15.75">
      <c r="A416" s="277"/>
      <c r="B416" s="596">
        <v>3892</v>
      </c>
      <c r="C416" s="597" t="s">
        <v>1797</v>
      </c>
      <c r="D416" s="596" t="s">
        <v>519</v>
      </c>
      <c r="E416" s="598">
        <v>4696140</v>
      </c>
      <c r="F416" s="754" t="s">
        <v>1460</v>
      </c>
      <c r="G416" s="755"/>
      <c r="H416" s="756"/>
    </row>
    <row r="417" spans="1:8" ht="15.75">
      <c r="A417" s="277"/>
      <c r="B417" s="596">
        <v>3893</v>
      </c>
      <c r="C417" s="597" t="s">
        <v>1798</v>
      </c>
      <c r="D417" s="596" t="s">
        <v>519</v>
      </c>
      <c r="E417" s="598">
        <v>4674844</v>
      </c>
      <c r="F417" s="754" t="s">
        <v>1460</v>
      </c>
      <c r="G417" s="755"/>
      <c r="H417" s="756"/>
    </row>
    <row r="418" spans="1:8" ht="15.75">
      <c r="A418" s="277"/>
      <c r="B418" s="596">
        <v>3894</v>
      </c>
      <c r="C418" s="597" t="s">
        <v>1799</v>
      </c>
      <c r="D418" s="596" t="s">
        <v>519</v>
      </c>
      <c r="E418" s="598">
        <v>5166686</v>
      </c>
      <c r="F418" s="754" t="s">
        <v>1460</v>
      </c>
      <c r="G418" s="757"/>
      <c r="H418" s="756"/>
    </row>
    <row r="419" spans="1:8" ht="15.75">
      <c r="A419" s="277"/>
      <c r="B419" s="596">
        <v>3895</v>
      </c>
      <c r="C419" s="597" t="s">
        <v>1800</v>
      </c>
      <c r="D419" s="596" t="s">
        <v>519</v>
      </c>
      <c r="E419" s="598">
        <v>5142625</v>
      </c>
      <c r="F419" s="754" t="s">
        <v>1460</v>
      </c>
      <c r="G419" s="757"/>
      <c r="H419" s="756"/>
    </row>
    <row r="420" spans="1:8" ht="15.75">
      <c r="A420" s="277"/>
      <c r="B420" s="596">
        <v>3896</v>
      </c>
      <c r="C420" s="597" t="s">
        <v>1801</v>
      </c>
      <c r="D420" s="596" t="s">
        <v>519</v>
      </c>
      <c r="E420" s="598">
        <v>3524792</v>
      </c>
      <c r="F420" s="754" t="s">
        <v>1460</v>
      </c>
      <c r="G420" s="755"/>
      <c r="H420" s="756"/>
    </row>
    <row r="421" spans="1:8" ht="15.75">
      <c r="A421" s="277"/>
      <c r="B421" s="596">
        <v>3897</v>
      </c>
      <c r="C421" s="597" t="s">
        <v>1802</v>
      </c>
      <c r="D421" s="596" t="s">
        <v>519</v>
      </c>
      <c r="E421" s="598">
        <v>5756581</v>
      </c>
      <c r="F421" s="754" t="s">
        <v>1460</v>
      </c>
      <c r="G421" s="757"/>
      <c r="H421" s="756"/>
    </row>
    <row r="422" spans="1:8" ht="15.75">
      <c r="A422" s="277"/>
      <c r="B422" s="596">
        <v>3898</v>
      </c>
      <c r="C422" s="597" t="s">
        <v>1803</v>
      </c>
      <c r="D422" s="596" t="s">
        <v>519</v>
      </c>
      <c r="E422" s="598">
        <v>6848663</v>
      </c>
      <c r="F422" s="754" t="s">
        <v>1460</v>
      </c>
      <c r="G422" s="757"/>
      <c r="H422" s="756"/>
    </row>
    <row r="423" spans="1:8" ht="15.75">
      <c r="A423" s="277"/>
      <c r="B423" s="596">
        <v>3899</v>
      </c>
      <c r="C423" s="597" t="s">
        <v>1804</v>
      </c>
      <c r="D423" s="596" t="s">
        <v>519</v>
      </c>
      <c r="E423" s="598">
        <v>7898783</v>
      </c>
      <c r="F423" s="754" t="s">
        <v>1460</v>
      </c>
      <c r="G423" s="757"/>
      <c r="H423" s="756"/>
    </row>
    <row r="424" spans="1:8" ht="15.75">
      <c r="A424" s="277"/>
      <c r="B424" s="596">
        <v>3900</v>
      </c>
      <c r="C424" s="597" t="s">
        <v>1805</v>
      </c>
      <c r="D424" s="596" t="s">
        <v>928</v>
      </c>
      <c r="E424" s="598">
        <v>1992819</v>
      </c>
      <c r="F424" s="754" t="s">
        <v>1460</v>
      </c>
      <c r="G424" s="757"/>
      <c r="H424" s="756"/>
    </row>
    <row r="425" spans="1:8" ht="15.75">
      <c r="A425" s="277"/>
      <c r="B425" s="596">
        <v>3901</v>
      </c>
      <c r="C425" s="597" t="s">
        <v>1806</v>
      </c>
      <c r="D425" s="596" t="s">
        <v>928</v>
      </c>
      <c r="E425" s="598">
        <v>19785</v>
      </c>
      <c r="F425" s="754" t="s">
        <v>1460</v>
      </c>
      <c r="G425" s="757"/>
      <c r="H425" s="756"/>
    </row>
    <row r="426" spans="1:8" ht="15.75">
      <c r="A426" s="277"/>
      <c r="B426" s="596">
        <v>3902</v>
      </c>
      <c r="C426" s="597" t="s">
        <v>1807</v>
      </c>
      <c r="D426" s="596" t="s">
        <v>928</v>
      </c>
      <c r="E426" s="598">
        <v>36731</v>
      </c>
      <c r="F426" s="754" t="s">
        <v>1460</v>
      </c>
      <c r="G426" s="757"/>
      <c r="H426" s="756"/>
    </row>
    <row r="427" spans="1:8" ht="15.75">
      <c r="A427" s="277"/>
      <c r="B427" s="596">
        <v>3903</v>
      </c>
      <c r="C427" s="597" t="s">
        <v>1808</v>
      </c>
      <c r="D427" s="596" t="s">
        <v>928</v>
      </c>
      <c r="E427" s="598">
        <v>59926</v>
      </c>
      <c r="F427" s="754" t="s">
        <v>1460</v>
      </c>
      <c r="G427" s="757"/>
      <c r="H427" s="756"/>
    </row>
    <row r="428" spans="1:8" ht="15.75">
      <c r="A428" s="277"/>
      <c r="B428" s="596">
        <v>3904</v>
      </c>
      <c r="C428" s="597" t="s">
        <v>1090</v>
      </c>
      <c r="D428" s="596" t="s">
        <v>928</v>
      </c>
      <c r="E428" s="598">
        <v>29400</v>
      </c>
      <c r="F428" s="754" t="s">
        <v>1460</v>
      </c>
      <c r="G428" s="757"/>
      <c r="H428" s="756"/>
    </row>
    <row r="429" spans="1:8" ht="15.75">
      <c r="A429" s="277"/>
      <c r="B429" s="596">
        <v>3905</v>
      </c>
      <c r="C429" s="597" t="s">
        <v>1809</v>
      </c>
      <c r="D429" s="596" t="s">
        <v>928</v>
      </c>
      <c r="E429" s="598">
        <v>79349</v>
      </c>
      <c r="F429" s="754" t="s">
        <v>1460</v>
      </c>
      <c r="G429" s="757"/>
      <c r="H429" s="756"/>
    </row>
    <row r="430" spans="1:8" ht="15.75">
      <c r="A430" s="277"/>
      <c r="B430" s="596">
        <v>3906</v>
      </c>
      <c r="C430" s="597" t="s">
        <v>1810</v>
      </c>
      <c r="D430" s="596" t="s">
        <v>928</v>
      </c>
      <c r="E430" s="598">
        <v>1632257</v>
      </c>
      <c r="F430" s="754" t="s">
        <v>1460</v>
      </c>
      <c r="G430" s="757"/>
      <c r="H430" s="756"/>
    </row>
    <row r="431" spans="1:8" ht="15.75">
      <c r="A431" s="277"/>
      <c r="B431" s="596">
        <v>3907</v>
      </c>
      <c r="C431" s="597" t="s">
        <v>1811</v>
      </c>
      <c r="D431" s="596" t="s">
        <v>928</v>
      </c>
      <c r="E431" s="598">
        <v>1629015</v>
      </c>
      <c r="F431" s="754" t="s">
        <v>1460</v>
      </c>
      <c r="G431" s="757"/>
      <c r="H431" s="756"/>
    </row>
    <row r="432" spans="1:8" ht="15.75">
      <c r="A432" s="277"/>
      <c r="B432" s="596">
        <v>3908</v>
      </c>
      <c r="C432" s="597" t="s">
        <v>1812</v>
      </c>
      <c r="D432" s="596" t="s">
        <v>519</v>
      </c>
      <c r="E432" s="598">
        <v>3362210</v>
      </c>
      <c r="F432" s="754" t="s">
        <v>1460</v>
      </c>
      <c r="G432" s="757"/>
      <c r="H432" s="756"/>
    </row>
    <row r="433" spans="1:8" ht="15.75">
      <c r="A433" s="277"/>
      <c r="B433" s="596">
        <v>3909</v>
      </c>
      <c r="C433" s="597" t="s">
        <v>1813</v>
      </c>
      <c r="D433" s="596" t="s">
        <v>519</v>
      </c>
      <c r="E433" s="598">
        <v>3122971</v>
      </c>
      <c r="F433" s="754" t="s">
        <v>1460</v>
      </c>
      <c r="G433" s="757"/>
      <c r="H433" s="756"/>
    </row>
    <row r="434" spans="1:8" ht="15.75">
      <c r="A434" s="277"/>
      <c r="B434" s="596">
        <v>3910</v>
      </c>
      <c r="C434" s="597" t="s">
        <v>1814</v>
      </c>
      <c r="D434" s="596" t="s">
        <v>904</v>
      </c>
      <c r="E434" s="598">
        <v>654952</v>
      </c>
      <c r="F434" s="754" t="s">
        <v>1460</v>
      </c>
      <c r="G434" s="757"/>
      <c r="H434" s="756"/>
    </row>
    <row r="435" spans="1:8" ht="15.75">
      <c r="A435" s="277"/>
      <c r="B435" s="596">
        <v>3919</v>
      </c>
      <c r="C435" s="597" t="s">
        <v>1815</v>
      </c>
      <c r="D435" s="596" t="s">
        <v>928</v>
      </c>
      <c r="E435" s="598">
        <v>605940</v>
      </c>
      <c r="F435" s="754" t="s">
        <v>1460</v>
      </c>
      <c r="G435" s="757"/>
      <c r="H435" s="756"/>
    </row>
    <row r="436" spans="1:8" ht="15.75">
      <c r="A436" s="277"/>
      <c r="B436" s="596">
        <v>3920</v>
      </c>
      <c r="C436" s="597" t="s">
        <v>1816</v>
      </c>
      <c r="D436" s="596" t="s">
        <v>928</v>
      </c>
      <c r="E436" s="598">
        <v>718061</v>
      </c>
      <c r="F436" s="754" t="s">
        <v>1460</v>
      </c>
      <c r="G436" s="757"/>
      <c r="H436" s="756"/>
    </row>
    <row r="437" spans="1:8" ht="15.75">
      <c r="A437" s="277"/>
      <c r="B437" s="596">
        <v>3921</v>
      </c>
      <c r="C437" s="597" t="s">
        <v>1817</v>
      </c>
      <c r="D437" s="596" t="s">
        <v>928</v>
      </c>
      <c r="E437" s="598">
        <v>887629</v>
      </c>
      <c r="F437" s="754" t="s">
        <v>1460</v>
      </c>
      <c r="G437" s="755"/>
      <c r="H437" s="756"/>
    </row>
    <row r="438" spans="1:8" ht="15.75">
      <c r="A438" s="277"/>
      <c r="B438" s="596">
        <v>3922</v>
      </c>
      <c r="C438" s="597" t="s">
        <v>1818</v>
      </c>
      <c r="D438" s="596" t="s">
        <v>928</v>
      </c>
      <c r="E438" s="598">
        <v>1177536</v>
      </c>
      <c r="F438" s="754" t="s">
        <v>1460</v>
      </c>
      <c r="G438" s="757"/>
      <c r="H438" s="756"/>
    </row>
    <row r="439" spans="1:8" ht="15.75">
      <c r="A439" s="277"/>
      <c r="B439" s="596">
        <v>3923</v>
      </c>
      <c r="C439" s="597" t="s">
        <v>1819</v>
      </c>
      <c r="D439" s="596" t="s">
        <v>928</v>
      </c>
      <c r="E439" s="598">
        <v>1616007</v>
      </c>
      <c r="F439" s="754" t="s">
        <v>1460</v>
      </c>
      <c r="G439" s="755"/>
      <c r="H439" s="756"/>
    </row>
    <row r="440" spans="1:8" ht="15.75">
      <c r="A440" s="277"/>
      <c r="B440" s="596">
        <v>3924</v>
      </c>
      <c r="C440" s="597" t="s">
        <v>1820</v>
      </c>
      <c r="D440" s="596" t="s">
        <v>928</v>
      </c>
      <c r="E440" s="598">
        <v>2143199</v>
      </c>
      <c r="F440" s="754" t="s">
        <v>1460</v>
      </c>
      <c r="G440" s="757"/>
      <c r="H440" s="756"/>
    </row>
    <row r="441" spans="1:8" ht="15.75">
      <c r="A441" s="277"/>
      <c r="B441" s="596">
        <v>3925</v>
      </c>
      <c r="C441" s="597" t="s">
        <v>1821</v>
      </c>
      <c r="D441" s="596" t="s">
        <v>928</v>
      </c>
      <c r="E441" s="598">
        <v>2503708</v>
      </c>
      <c r="F441" s="754" t="s">
        <v>1460</v>
      </c>
      <c r="G441" s="755"/>
      <c r="H441" s="756"/>
    </row>
    <row r="442" spans="1:8" ht="15.75">
      <c r="A442" s="277"/>
      <c r="B442" s="596">
        <v>3932</v>
      </c>
      <c r="C442" s="597" t="s">
        <v>1093</v>
      </c>
      <c r="D442" s="596" t="s">
        <v>928</v>
      </c>
      <c r="E442" s="598">
        <v>62754</v>
      </c>
      <c r="F442" s="754" t="s">
        <v>1460</v>
      </c>
      <c r="G442" s="755"/>
      <c r="H442" s="756"/>
    </row>
    <row r="443" spans="1:8" ht="15.75">
      <c r="A443" s="277"/>
      <c r="B443" s="596">
        <v>3933</v>
      </c>
      <c r="C443" s="597" t="s">
        <v>1095</v>
      </c>
      <c r="D443" s="596" t="s">
        <v>928</v>
      </c>
      <c r="E443" s="598">
        <v>96189</v>
      </c>
      <c r="F443" s="754" t="s">
        <v>1460</v>
      </c>
      <c r="G443" s="755"/>
      <c r="H443" s="756"/>
    </row>
    <row r="444" spans="1:8" ht="15.75">
      <c r="A444" s="277"/>
      <c r="B444" s="596">
        <v>3934</v>
      </c>
      <c r="C444" s="597" t="s">
        <v>1097</v>
      </c>
      <c r="D444" s="596" t="s">
        <v>928</v>
      </c>
      <c r="E444" s="598">
        <v>168778</v>
      </c>
      <c r="F444" s="754" t="s">
        <v>1460</v>
      </c>
      <c r="G444" s="755"/>
      <c r="H444" s="756"/>
    </row>
    <row r="445" spans="1:8" ht="15.75">
      <c r="A445" s="277"/>
      <c r="B445" s="596">
        <v>3935</v>
      </c>
      <c r="C445" s="597" t="s">
        <v>1822</v>
      </c>
      <c r="D445" s="596" t="s">
        <v>928</v>
      </c>
      <c r="E445" s="598">
        <v>212309</v>
      </c>
      <c r="F445" s="754" t="s">
        <v>1460</v>
      </c>
      <c r="G445" s="755"/>
      <c r="H445" s="756"/>
    </row>
    <row r="446" spans="1:8" ht="15.75">
      <c r="A446" s="277"/>
      <c r="B446" s="596">
        <v>3936</v>
      </c>
      <c r="C446" s="597" t="s">
        <v>1823</v>
      </c>
      <c r="D446" s="596" t="s">
        <v>928</v>
      </c>
      <c r="E446" s="598">
        <v>271304</v>
      </c>
      <c r="F446" s="754" t="s">
        <v>1460</v>
      </c>
      <c r="G446" s="757"/>
      <c r="H446" s="756"/>
    </row>
    <row r="447" spans="1:8" ht="15.75">
      <c r="A447" s="277"/>
      <c r="B447" s="596">
        <v>3937</v>
      </c>
      <c r="C447" s="597" t="s">
        <v>1824</v>
      </c>
      <c r="D447" s="596" t="s">
        <v>928</v>
      </c>
      <c r="E447" s="598">
        <v>354973</v>
      </c>
      <c r="F447" s="754" t="s">
        <v>1460</v>
      </c>
      <c r="G447" s="757"/>
      <c r="H447" s="756"/>
    </row>
    <row r="448" spans="1:8" ht="15.75">
      <c r="A448" s="277"/>
      <c r="B448" s="596">
        <v>3938</v>
      </c>
      <c r="C448" s="597" t="s">
        <v>1825</v>
      </c>
      <c r="D448" s="596" t="s">
        <v>928</v>
      </c>
      <c r="E448" s="598">
        <v>425787</v>
      </c>
      <c r="F448" s="754" t="s">
        <v>1460</v>
      </c>
      <c r="G448" s="757"/>
      <c r="H448" s="756"/>
    </row>
    <row r="449" spans="1:8" ht="15.75">
      <c r="A449" s="277"/>
      <c r="B449" s="596">
        <v>3939</v>
      </c>
      <c r="C449" s="597" t="s">
        <v>1826</v>
      </c>
      <c r="D449" s="596" t="s">
        <v>928</v>
      </c>
      <c r="E449" s="598">
        <v>603774</v>
      </c>
      <c r="F449" s="754" t="s">
        <v>1460</v>
      </c>
      <c r="G449" s="757"/>
      <c r="H449" s="756"/>
    </row>
    <row r="450" spans="1:8" ht="15.75">
      <c r="A450" s="277"/>
      <c r="B450" s="596">
        <v>3944</v>
      </c>
      <c r="C450" s="597" t="s">
        <v>1827</v>
      </c>
      <c r="D450" s="596" t="s">
        <v>928</v>
      </c>
      <c r="E450" s="598">
        <v>651888</v>
      </c>
      <c r="F450" s="754" t="s">
        <v>1460</v>
      </c>
      <c r="G450" s="755"/>
      <c r="H450" s="756"/>
    </row>
    <row r="451" spans="1:8" ht="15.75">
      <c r="A451" s="277"/>
      <c r="B451" s="596">
        <v>3945</v>
      </c>
      <c r="C451" s="597" t="s">
        <v>1828</v>
      </c>
      <c r="D451" s="596" t="s">
        <v>928</v>
      </c>
      <c r="E451" s="598">
        <v>790087</v>
      </c>
      <c r="F451" s="754" t="s">
        <v>1460</v>
      </c>
      <c r="G451" s="755"/>
      <c r="H451" s="756"/>
    </row>
    <row r="452" spans="1:8" ht="15.75">
      <c r="A452" s="277"/>
      <c r="B452" s="596">
        <v>3946</v>
      </c>
      <c r="C452" s="597" t="s">
        <v>1829</v>
      </c>
      <c r="D452" s="596" t="s">
        <v>928</v>
      </c>
      <c r="E452" s="598">
        <v>955536</v>
      </c>
      <c r="F452" s="754" t="s">
        <v>1460</v>
      </c>
      <c r="G452" s="755"/>
      <c r="H452" s="756"/>
    </row>
    <row r="453" spans="1:8" ht="15.75">
      <c r="A453" s="277"/>
      <c r="B453" s="596">
        <v>3947</v>
      </c>
      <c r="C453" s="597" t="s">
        <v>1830</v>
      </c>
      <c r="D453" s="596" t="s">
        <v>928</v>
      </c>
      <c r="E453" s="598">
        <v>1200763</v>
      </c>
      <c r="F453" s="754" t="s">
        <v>1460</v>
      </c>
      <c r="G453" s="755"/>
      <c r="H453" s="756"/>
    </row>
    <row r="454" spans="1:8" ht="15.75">
      <c r="A454" s="277"/>
      <c r="B454" s="596">
        <v>3948</v>
      </c>
      <c r="C454" s="597" t="s">
        <v>1831</v>
      </c>
      <c r="D454" s="596" t="s">
        <v>928</v>
      </c>
      <c r="E454" s="598">
        <v>1486586</v>
      </c>
      <c r="F454" s="754" t="s">
        <v>1460</v>
      </c>
      <c r="G454" s="755"/>
      <c r="H454" s="756"/>
    </row>
    <row r="455" spans="1:8" ht="15.75">
      <c r="A455" s="277"/>
      <c r="B455" s="596">
        <v>3949</v>
      </c>
      <c r="C455" s="597" t="s">
        <v>1832</v>
      </c>
      <c r="D455" s="596" t="s">
        <v>928</v>
      </c>
      <c r="E455" s="598">
        <v>1683533</v>
      </c>
      <c r="F455" s="754" t="s">
        <v>1460</v>
      </c>
      <c r="G455" s="755"/>
      <c r="H455" s="756"/>
    </row>
    <row r="456" spans="1:8" ht="15.75">
      <c r="A456" s="277"/>
      <c r="B456" s="596">
        <v>3950</v>
      </c>
      <c r="C456" s="597" t="s">
        <v>1833</v>
      </c>
      <c r="D456" s="596" t="s">
        <v>928</v>
      </c>
      <c r="E456" s="598">
        <v>1999710</v>
      </c>
      <c r="F456" s="754" t="s">
        <v>1460</v>
      </c>
      <c r="G456" s="755"/>
      <c r="H456" s="756"/>
    </row>
    <row r="457" spans="1:8" ht="15.75">
      <c r="A457" s="277"/>
      <c r="B457" s="596">
        <v>3951</v>
      </c>
      <c r="C457" s="597" t="s">
        <v>1834</v>
      </c>
      <c r="D457" s="596" t="s">
        <v>928</v>
      </c>
      <c r="E457" s="598">
        <v>2250348</v>
      </c>
      <c r="F457" s="754" t="s">
        <v>1460</v>
      </c>
      <c r="G457" s="755"/>
      <c r="H457" s="756"/>
    </row>
    <row r="458" spans="1:8" ht="15.75">
      <c r="A458" s="277"/>
      <c r="B458" s="596">
        <v>3952</v>
      </c>
      <c r="C458" s="597" t="s">
        <v>1835</v>
      </c>
      <c r="D458" s="596" t="s">
        <v>928</v>
      </c>
      <c r="E458" s="598">
        <v>2549797</v>
      </c>
      <c r="F458" s="754" t="s">
        <v>1460</v>
      </c>
      <c r="G458" s="755"/>
      <c r="H458" s="756"/>
    </row>
    <row r="459" spans="1:8" ht="15.75">
      <c r="A459" s="277"/>
      <c r="B459" s="596">
        <v>3953</v>
      </c>
      <c r="C459" s="597" t="s">
        <v>1836</v>
      </c>
      <c r="D459" s="596" t="s">
        <v>928</v>
      </c>
      <c r="E459" s="598">
        <v>2855806</v>
      </c>
      <c r="F459" s="754" t="s">
        <v>1460</v>
      </c>
      <c r="G459" s="755"/>
      <c r="H459" s="756"/>
    </row>
    <row r="460" spans="1:8" ht="15.75">
      <c r="A460" s="277"/>
      <c r="B460" s="596">
        <v>3954</v>
      </c>
      <c r="C460" s="597" t="s">
        <v>1837</v>
      </c>
      <c r="D460" s="596" t="s">
        <v>928</v>
      </c>
      <c r="E460" s="598">
        <v>3192427</v>
      </c>
      <c r="F460" s="754" t="s">
        <v>1460</v>
      </c>
      <c r="G460" s="755"/>
      <c r="H460" s="756"/>
    </row>
    <row r="461" spans="1:8" ht="15.75">
      <c r="A461" s="277"/>
      <c r="B461" s="596">
        <v>3955</v>
      </c>
      <c r="C461" s="597" t="s">
        <v>1838</v>
      </c>
      <c r="D461" s="596" t="s">
        <v>928</v>
      </c>
      <c r="E461" s="598">
        <v>3567668</v>
      </c>
      <c r="F461" s="754" t="s">
        <v>1460</v>
      </c>
      <c r="G461" s="755"/>
      <c r="H461" s="756"/>
    </row>
    <row r="462" spans="1:8" ht="15.75">
      <c r="A462" s="277"/>
      <c r="B462" s="596">
        <v>3956</v>
      </c>
      <c r="C462" s="597" t="s">
        <v>1839</v>
      </c>
      <c r="D462" s="596" t="s">
        <v>928</v>
      </c>
      <c r="E462" s="598">
        <v>3986499</v>
      </c>
      <c r="F462" s="754" t="s">
        <v>1460</v>
      </c>
      <c r="G462" s="755"/>
      <c r="H462" s="756"/>
    </row>
    <row r="463" spans="1:8" ht="15.75">
      <c r="A463" s="277"/>
      <c r="B463" s="596">
        <v>3957</v>
      </c>
      <c r="C463" s="597" t="s">
        <v>1840</v>
      </c>
      <c r="D463" s="596" t="s">
        <v>928</v>
      </c>
      <c r="E463" s="598">
        <v>4929211</v>
      </c>
      <c r="F463" s="754" t="s">
        <v>1460</v>
      </c>
      <c r="G463" s="755"/>
      <c r="H463" s="756"/>
    </row>
    <row r="464" spans="1:8" ht="15.75">
      <c r="A464" s="277"/>
      <c r="B464" s="596">
        <v>3958</v>
      </c>
      <c r="C464" s="597" t="s">
        <v>1841</v>
      </c>
      <c r="D464" s="596" t="s">
        <v>928</v>
      </c>
      <c r="E464" s="598">
        <v>5528702</v>
      </c>
      <c r="F464" s="754" t="s">
        <v>1460</v>
      </c>
      <c r="G464" s="755"/>
      <c r="H464" s="756"/>
    </row>
    <row r="465" spans="1:8" ht="15.75">
      <c r="A465" s="277"/>
      <c r="B465" s="596">
        <v>3959</v>
      </c>
      <c r="C465" s="597" t="s">
        <v>1842</v>
      </c>
      <c r="D465" s="596" t="s">
        <v>928</v>
      </c>
      <c r="E465" s="598">
        <v>6186154</v>
      </c>
      <c r="F465" s="754" t="s">
        <v>1460</v>
      </c>
      <c r="G465" s="755"/>
      <c r="H465" s="756"/>
    </row>
    <row r="466" spans="1:8" ht="15.75">
      <c r="A466" s="277"/>
      <c r="B466" s="596">
        <v>3960</v>
      </c>
      <c r="C466" s="597" t="s">
        <v>1843</v>
      </c>
      <c r="D466" s="596" t="s">
        <v>928</v>
      </c>
      <c r="E466" s="598">
        <v>651888</v>
      </c>
      <c r="F466" s="754" t="s">
        <v>1460</v>
      </c>
      <c r="G466" s="755"/>
      <c r="H466" s="756"/>
    </row>
    <row r="467" spans="1:8" ht="15.75">
      <c r="A467" s="277"/>
      <c r="B467" s="596">
        <v>3961</v>
      </c>
      <c r="C467" s="597" t="s">
        <v>1844</v>
      </c>
      <c r="D467" s="596" t="s">
        <v>928</v>
      </c>
      <c r="E467" s="598">
        <v>810698</v>
      </c>
      <c r="F467" s="754" t="s">
        <v>1460</v>
      </c>
      <c r="G467" s="755"/>
      <c r="H467" s="756"/>
    </row>
    <row r="468" spans="1:8" ht="15.75">
      <c r="A468" s="277"/>
      <c r="B468" s="596">
        <v>3963</v>
      </c>
      <c r="C468" s="597" t="s">
        <v>1845</v>
      </c>
      <c r="D468" s="596" t="s">
        <v>928</v>
      </c>
      <c r="E468" s="598">
        <v>1229419</v>
      </c>
      <c r="F468" s="754" t="s">
        <v>1460</v>
      </c>
      <c r="G468" s="755"/>
      <c r="H468" s="756"/>
    </row>
    <row r="469" spans="1:8" ht="15.75">
      <c r="A469" s="277"/>
      <c r="B469" s="596">
        <v>3964</v>
      </c>
      <c r="C469" s="597" t="s">
        <v>1846</v>
      </c>
      <c r="D469" s="596" t="s">
        <v>928</v>
      </c>
      <c r="E469" s="598">
        <v>1523143</v>
      </c>
      <c r="F469" s="754" t="s">
        <v>1460</v>
      </c>
      <c r="G469" s="755"/>
      <c r="H469" s="756"/>
    </row>
    <row r="470" spans="1:8" ht="15.75">
      <c r="A470" s="277"/>
      <c r="B470" s="596">
        <v>3965</v>
      </c>
      <c r="C470" s="597" t="s">
        <v>1847</v>
      </c>
      <c r="D470" s="596" t="s">
        <v>928</v>
      </c>
      <c r="E470" s="598">
        <v>1716996</v>
      </c>
      <c r="F470" s="754" t="s">
        <v>1460</v>
      </c>
      <c r="G470" s="755"/>
      <c r="H470" s="756"/>
    </row>
    <row r="471" spans="1:8" ht="15.75">
      <c r="A471" s="277"/>
      <c r="B471" s="596">
        <v>3966</v>
      </c>
      <c r="C471" s="597" t="s">
        <v>1848</v>
      </c>
      <c r="D471" s="596" t="s">
        <v>928</v>
      </c>
      <c r="E471" s="598">
        <v>2047452</v>
      </c>
      <c r="F471" s="754" t="s">
        <v>1460</v>
      </c>
      <c r="G471" s="755"/>
      <c r="H471" s="756"/>
    </row>
    <row r="472" spans="1:8" ht="15.75">
      <c r="A472" s="277"/>
      <c r="B472" s="596">
        <v>3967</v>
      </c>
      <c r="C472" s="597" t="s">
        <v>1849</v>
      </c>
      <c r="D472" s="596" t="s">
        <v>928</v>
      </c>
      <c r="E472" s="598">
        <v>2307610</v>
      </c>
      <c r="F472" s="754" t="s">
        <v>1460</v>
      </c>
      <c r="G472" s="755"/>
      <c r="H472" s="756"/>
    </row>
    <row r="473" spans="1:8" ht="15.75">
      <c r="A473" s="277"/>
      <c r="B473" s="596">
        <v>3968</v>
      </c>
      <c r="C473" s="597" t="s">
        <v>1850</v>
      </c>
      <c r="D473" s="596" t="s">
        <v>928</v>
      </c>
      <c r="E473" s="598">
        <v>2583355</v>
      </c>
      <c r="F473" s="754" t="s">
        <v>1460</v>
      </c>
      <c r="G473" s="755"/>
      <c r="H473" s="756"/>
    </row>
    <row r="474" spans="1:8" ht="15.75">
      <c r="A474" s="277"/>
      <c r="B474" s="596">
        <v>3969</v>
      </c>
      <c r="C474" s="597" t="s">
        <v>1851</v>
      </c>
      <c r="D474" s="596" t="s">
        <v>928</v>
      </c>
      <c r="E474" s="598">
        <v>3237749</v>
      </c>
      <c r="F474" s="754" t="s">
        <v>1460</v>
      </c>
      <c r="G474" s="755"/>
      <c r="H474" s="756"/>
    </row>
    <row r="475" spans="1:8" ht="15.75">
      <c r="A475" s="277"/>
      <c r="B475" s="596">
        <v>3970</v>
      </c>
      <c r="C475" s="597" t="s">
        <v>1852</v>
      </c>
      <c r="D475" s="596" t="s">
        <v>928</v>
      </c>
      <c r="E475" s="598">
        <v>3265541</v>
      </c>
      <c r="F475" s="754" t="s">
        <v>1460</v>
      </c>
      <c r="G475" s="755"/>
      <c r="H475" s="756"/>
    </row>
    <row r="476" spans="1:8" ht="15.75">
      <c r="A476" s="277"/>
      <c r="B476" s="596">
        <v>3971</v>
      </c>
      <c r="C476" s="597" t="s">
        <v>1853</v>
      </c>
      <c r="D476" s="596" t="s">
        <v>928</v>
      </c>
      <c r="E476" s="598">
        <v>3801527</v>
      </c>
      <c r="F476" s="754" t="s">
        <v>1460</v>
      </c>
      <c r="G476" s="755"/>
      <c r="H476" s="756"/>
    </row>
    <row r="477" spans="1:8" ht="15.75">
      <c r="A477" s="277"/>
      <c r="B477" s="596">
        <v>3972</v>
      </c>
      <c r="C477" s="597" t="s">
        <v>1854</v>
      </c>
      <c r="D477" s="596" t="s">
        <v>928</v>
      </c>
      <c r="E477" s="598">
        <v>4003921</v>
      </c>
      <c r="F477" s="754" t="s">
        <v>1460</v>
      </c>
      <c r="G477" s="755"/>
      <c r="H477" s="756"/>
    </row>
    <row r="478" spans="1:8" ht="15.75">
      <c r="A478" s="277"/>
      <c r="B478" s="596">
        <v>3973</v>
      </c>
      <c r="C478" s="597" t="s">
        <v>1855</v>
      </c>
      <c r="D478" s="596" t="s">
        <v>928</v>
      </c>
      <c r="E478" s="598">
        <v>4951440</v>
      </c>
      <c r="F478" s="754" t="s">
        <v>1460</v>
      </c>
      <c r="G478" s="755"/>
      <c r="H478" s="756"/>
    </row>
    <row r="479" spans="1:8" ht="15.75">
      <c r="A479" s="277"/>
      <c r="B479" s="596">
        <v>3974</v>
      </c>
      <c r="C479" s="597" t="s">
        <v>1856</v>
      </c>
      <c r="D479" s="596" t="s">
        <v>928</v>
      </c>
      <c r="E479" s="598">
        <v>5614620</v>
      </c>
      <c r="F479" s="754" t="s">
        <v>1460</v>
      </c>
      <c r="G479" s="755"/>
      <c r="H479" s="756"/>
    </row>
    <row r="480" spans="1:8" ht="15.75">
      <c r="A480" s="277"/>
      <c r="B480" s="596">
        <v>3975</v>
      </c>
      <c r="C480" s="597" t="s">
        <v>1857</v>
      </c>
      <c r="D480" s="596" t="s">
        <v>928</v>
      </c>
      <c r="E480" s="598">
        <v>651888</v>
      </c>
      <c r="F480" s="754" t="s">
        <v>1460</v>
      </c>
      <c r="G480" s="755"/>
      <c r="H480" s="756"/>
    </row>
    <row r="481" spans="1:8" ht="15.75">
      <c r="A481" s="277"/>
      <c r="B481" s="596">
        <v>3976</v>
      </c>
      <c r="C481" s="597" t="s">
        <v>1858</v>
      </c>
      <c r="D481" s="596" t="s">
        <v>928</v>
      </c>
      <c r="E481" s="598">
        <v>853871</v>
      </c>
      <c r="F481" s="754" t="s">
        <v>1460</v>
      </c>
      <c r="G481" s="755"/>
      <c r="H481" s="756"/>
    </row>
    <row r="482" spans="1:8" ht="15.75">
      <c r="A482" s="277"/>
      <c r="B482" s="596">
        <v>3978</v>
      </c>
      <c r="C482" s="597" t="s">
        <v>1859</v>
      </c>
      <c r="D482" s="596" t="s">
        <v>928</v>
      </c>
      <c r="E482" s="598">
        <v>1294726</v>
      </c>
      <c r="F482" s="754" t="s">
        <v>1460</v>
      </c>
      <c r="G482" s="755"/>
      <c r="H482" s="756"/>
    </row>
    <row r="483" spans="1:8" ht="15.75">
      <c r="A483" s="277"/>
      <c r="B483" s="596">
        <v>3979</v>
      </c>
      <c r="C483" s="597" t="s">
        <v>1860</v>
      </c>
      <c r="D483" s="596" t="s">
        <v>928</v>
      </c>
      <c r="E483" s="598">
        <v>1607395</v>
      </c>
      <c r="F483" s="754" t="s">
        <v>1460</v>
      </c>
      <c r="G483" s="755"/>
      <c r="H483" s="756"/>
    </row>
    <row r="484" spans="1:8" ht="15.75">
      <c r="A484" s="277"/>
      <c r="B484" s="596">
        <v>3980</v>
      </c>
      <c r="C484" s="597" t="s">
        <v>1861</v>
      </c>
      <c r="D484" s="596" t="s">
        <v>928</v>
      </c>
      <c r="E484" s="598">
        <v>1809102</v>
      </c>
      <c r="F484" s="754" t="s">
        <v>1460</v>
      </c>
      <c r="G484" s="755"/>
      <c r="H484" s="756"/>
    </row>
    <row r="485" spans="1:8" ht="15.75">
      <c r="A485" s="277"/>
      <c r="B485" s="596">
        <v>3981</v>
      </c>
      <c r="C485" s="597" t="s">
        <v>1862</v>
      </c>
      <c r="D485" s="596" t="s">
        <v>928</v>
      </c>
      <c r="E485" s="598">
        <v>2157313</v>
      </c>
      <c r="F485" s="754" t="s">
        <v>1460</v>
      </c>
      <c r="G485" s="755"/>
      <c r="H485" s="756"/>
    </row>
    <row r="486" spans="1:8" ht="15.75">
      <c r="A486" s="277"/>
      <c r="B486" s="596">
        <v>3982</v>
      </c>
      <c r="C486" s="597" t="s">
        <v>1863</v>
      </c>
      <c r="D486" s="596" t="s">
        <v>928</v>
      </c>
      <c r="E486" s="598">
        <v>2428610</v>
      </c>
      <c r="F486" s="754" t="s">
        <v>1460</v>
      </c>
      <c r="G486" s="755"/>
      <c r="H486" s="756"/>
    </row>
    <row r="487" spans="1:8" ht="15.75">
      <c r="A487" s="277"/>
      <c r="B487" s="596">
        <v>3983</v>
      </c>
      <c r="C487" s="597" t="s">
        <v>1864</v>
      </c>
      <c r="D487" s="596" t="s">
        <v>928</v>
      </c>
      <c r="E487" s="598">
        <v>2713826</v>
      </c>
      <c r="F487" s="754" t="s">
        <v>1460</v>
      </c>
      <c r="G487" s="755"/>
      <c r="H487" s="756"/>
    </row>
    <row r="488" spans="1:8" ht="15.75">
      <c r="A488" s="277"/>
      <c r="B488" s="596">
        <v>3984</v>
      </c>
      <c r="C488" s="597" t="s">
        <v>1865</v>
      </c>
      <c r="D488" s="596" t="s">
        <v>928</v>
      </c>
      <c r="E488" s="598">
        <v>2908357</v>
      </c>
      <c r="F488" s="754" t="s">
        <v>1460</v>
      </c>
      <c r="G488" s="755"/>
      <c r="H488" s="756"/>
    </row>
    <row r="489" spans="1:8" ht="15.75">
      <c r="A489" s="277"/>
      <c r="B489" s="596">
        <v>3985</v>
      </c>
      <c r="C489" s="597" t="s">
        <v>1866</v>
      </c>
      <c r="D489" s="596" t="s">
        <v>928</v>
      </c>
      <c r="E489" s="598">
        <v>3397631</v>
      </c>
      <c r="F489" s="754" t="s">
        <v>1460</v>
      </c>
      <c r="G489" s="755"/>
      <c r="H489" s="756"/>
    </row>
    <row r="490" spans="1:8" ht="15.75">
      <c r="A490" s="277"/>
      <c r="B490" s="596">
        <v>3986</v>
      </c>
      <c r="C490" s="597" t="s">
        <v>1867</v>
      </c>
      <c r="D490" s="596" t="s">
        <v>928</v>
      </c>
      <c r="E490" s="598">
        <v>4387434</v>
      </c>
      <c r="F490" s="754" t="s">
        <v>1460</v>
      </c>
      <c r="G490" s="755"/>
      <c r="H490" s="756"/>
    </row>
    <row r="491" spans="1:8" ht="15.75">
      <c r="A491" s="277"/>
      <c r="B491" s="596">
        <v>3987</v>
      </c>
      <c r="C491" s="597" t="s">
        <v>1868</v>
      </c>
      <c r="D491" s="596" t="s">
        <v>928</v>
      </c>
      <c r="E491" s="598">
        <v>3650397</v>
      </c>
      <c r="F491" s="754" t="s">
        <v>1460</v>
      </c>
      <c r="G491" s="755"/>
      <c r="H491" s="756"/>
    </row>
    <row r="492" spans="1:8" ht="15.75">
      <c r="A492" s="277"/>
      <c r="B492" s="596">
        <v>3988</v>
      </c>
      <c r="C492" s="597" t="s">
        <v>1869</v>
      </c>
      <c r="D492" s="596" t="s">
        <v>928</v>
      </c>
      <c r="E492" s="598">
        <v>5153550</v>
      </c>
      <c r="F492" s="754" t="s">
        <v>1460</v>
      </c>
      <c r="G492" s="755"/>
      <c r="H492" s="756"/>
    </row>
    <row r="493" spans="1:8" ht="15.75">
      <c r="A493" s="277"/>
      <c r="B493" s="596">
        <v>3989</v>
      </c>
      <c r="C493" s="597" t="s">
        <v>1870</v>
      </c>
      <c r="D493" s="596" t="s">
        <v>928</v>
      </c>
      <c r="E493" s="598">
        <v>5753041</v>
      </c>
      <c r="F493" s="754" t="s">
        <v>1460</v>
      </c>
      <c r="G493" s="755"/>
      <c r="H493" s="756"/>
    </row>
    <row r="494" spans="1:8" ht="15.75">
      <c r="A494" s="277"/>
      <c r="B494" s="596">
        <v>3990</v>
      </c>
      <c r="C494" s="597" t="s">
        <v>1871</v>
      </c>
      <c r="D494" s="596" t="s">
        <v>928</v>
      </c>
      <c r="E494" s="598">
        <v>6281687</v>
      </c>
      <c r="F494" s="754" t="s">
        <v>1460</v>
      </c>
      <c r="G494" s="755"/>
      <c r="H494" s="756"/>
    </row>
    <row r="495" spans="1:8" ht="15.75">
      <c r="A495" s="277"/>
      <c r="B495" s="596">
        <v>3991</v>
      </c>
      <c r="C495" s="597" t="s">
        <v>1872</v>
      </c>
      <c r="D495" s="596" t="s">
        <v>928</v>
      </c>
      <c r="E495" s="598">
        <v>6385074</v>
      </c>
      <c r="F495" s="754" t="s">
        <v>1460</v>
      </c>
      <c r="G495" s="755"/>
      <c r="H495" s="756"/>
    </row>
    <row r="496" spans="1:8" ht="15.75">
      <c r="A496" s="277"/>
      <c r="B496" s="596">
        <v>3992</v>
      </c>
      <c r="C496" s="597" t="s">
        <v>1873</v>
      </c>
      <c r="D496" s="596" t="s">
        <v>928</v>
      </c>
      <c r="E496" s="598">
        <v>729857</v>
      </c>
      <c r="F496" s="754" t="s">
        <v>1460</v>
      </c>
      <c r="G496" s="755"/>
      <c r="H496" s="756"/>
    </row>
    <row r="497" spans="1:8" ht="15.75">
      <c r="A497" s="277"/>
      <c r="B497" s="596">
        <v>3993</v>
      </c>
      <c r="C497" s="597" t="s">
        <v>1874</v>
      </c>
      <c r="D497" s="596" t="s">
        <v>928</v>
      </c>
      <c r="E497" s="598">
        <v>960305</v>
      </c>
      <c r="F497" s="754" t="s">
        <v>1460</v>
      </c>
      <c r="G497" s="755"/>
      <c r="H497" s="756"/>
    </row>
    <row r="498" spans="1:8" ht="15.75">
      <c r="A498" s="277"/>
      <c r="B498" s="596">
        <v>3994</v>
      </c>
      <c r="C498" s="597" t="s">
        <v>1875</v>
      </c>
      <c r="D498" s="596" t="s">
        <v>928</v>
      </c>
      <c r="E498" s="598">
        <v>1171878</v>
      </c>
      <c r="F498" s="754" t="s">
        <v>1460</v>
      </c>
      <c r="G498" s="755"/>
      <c r="H498" s="756"/>
    </row>
    <row r="499" spans="1:8" ht="15.75">
      <c r="A499" s="277"/>
      <c r="B499" s="596">
        <v>3995</v>
      </c>
      <c r="C499" s="597" t="s">
        <v>1876</v>
      </c>
      <c r="D499" s="596" t="s">
        <v>928</v>
      </c>
      <c r="E499" s="598">
        <v>1467942</v>
      </c>
      <c r="F499" s="754" t="s">
        <v>1460</v>
      </c>
      <c r="G499" s="755"/>
      <c r="H499" s="756"/>
    </row>
    <row r="500" spans="1:8" ht="15.75">
      <c r="A500" s="277"/>
      <c r="B500" s="596">
        <v>3996</v>
      </c>
      <c r="C500" s="597" t="s">
        <v>1877</v>
      </c>
      <c r="D500" s="596" t="s">
        <v>928</v>
      </c>
      <c r="E500" s="598">
        <v>1822309</v>
      </c>
      <c r="F500" s="754" t="s">
        <v>1460</v>
      </c>
      <c r="G500" s="755"/>
      <c r="H500" s="756"/>
    </row>
    <row r="501" spans="1:8" ht="15.75">
      <c r="A501" s="277"/>
      <c r="B501" s="596">
        <v>3997</v>
      </c>
      <c r="C501" s="597" t="s">
        <v>1878</v>
      </c>
      <c r="D501" s="596" t="s">
        <v>928</v>
      </c>
      <c r="E501" s="598">
        <v>2051005</v>
      </c>
      <c r="F501" s="754" t="s">
        <v>1460</v>
      </c>
      <c r="G501" s="755"/>
      <c r="H501" s="756"/>
    </row>
    <row r="502" spans="1:8" ht="15.75">
      <c r="A502" s="277"/>
      <c r="B502" s="596">
        <v>3998</v>
      </c>
      <c r="C502" s="597" t="s">
        <v>1879</v>
      </c>
      <c r="D502" s="596" t="s">
        <v>928</v>
      </c>
      <c r="E502" s="598">
        <v>2440724</v>
      </c>
      <c r="F502" s="754" t="s">
        <v>1460</v>
      </c>
      <c r="G502" s="755"/>
      <c r="H502" s="756"/>
    </row>
    <row r="503" spans="1:8" ht="15.75">
      <c r="A503" s="277"/>
      <c r="B503" s="596">
        <v>3999</v>
      </c>
      <c r="C503" s="597" t="s">
        <v>1880</v>
      </c>
      <c r="D503" s="596" t="s">
        <v>928</v>
      </c>
      <c r="E503" s="598">
        <v>2762714</v>
      </c>
      <c r="F503" s="754" t="s">
        <v>1460</v>
      </c>
      <c r="G503" s="755"/>
      <c r="H503" s="756"/>
    </row>
    <row r="504" spans="1:8" ht="15.75">
      <c r="A504" s="277"/>
      <c r="B504" s="596">
        <v>4000</v>
      </c>
      <c r="C504" s="597" t="s">
        <v>1881</v>
      </c>
      <c r="D504" s="596" t="s">
        <v>928</v>
      </c>
      <c r="E504" s="598">
        <v>2965154</v>
      </c>
      <c r="F504" s="754" t="s">
        <v>1460</v>
      </c>
      <c r="G504" s="755"/>
      <c r="H504" s="756"/>
    </row>
    <row r="505" spans="1:8" ht="15.75">
      <c r="A505" s="277"/>
      <c r="B505" s="596">
        <v>4001</v>
      </c>
      <c r="C505" s="597" t="s">
        <v>1882</v>
      </c>
      <c r="D505" s="596" t="s">
        <v>928</v>
      </c>
      <c r="E505" s="598">
        <v>3411108</v>
      </c>
      <c r="F505" s="754" t="s">
        <v>1460</v>
      </c>
      <c r="G505" s="755"/>
      <c r="H505" s="756"/>
    </row>
    <row r="506" spans="1:8" ht="15.75">
      <c r="A506" s="277"/>
      <c r="B506" s="596">
        <v>4002</v>
      </c>
      <c r="C506" s="597" t="s">
        <v>1883</v>
      </c>
      <c r="D506" s="596" t="s">
        <v>928</v>
      </c>
      <c r="E506" s="598">
        <v>3838407</v>
      </c>
      <c r="F506" s="754" t="s">
        <v>1460</v>
      </c>
      <c r="G506" s="755"/>
      <c r="H506" s="756"/>
    </row>
    <row r="507" spans="1:8" ht="15.75">
      <c r="A507" s="277"/>
      <c r="B507" s="596">
        <v>4004</v>
      </c>
      <c r="C507" s="597" t="s">
        <v>1884</v>
      </c>
      <c r="D507" s="596" t="s">
        <v>928</v>
      </c>
      <c r="E507" s="598">
        <v>4302755</v>
      </c>
      <c r="F507" s="754" t="s">
        <v>1460</v>
      </c>
      <c r="G507" s="755"/>
      <c r="H507" s="756"/>
    </row>
    <row r="508" spans="1:8" ht="15.75">
      <c r="A508" s="277"/>
      <c r="B508" s="596">
        <v>4005</v>
      </c>
      <c r="C508" s="597" t="s">
        <v>1885</v>
      </c>
      <c r="D508" s="596" t="s">
        <v>928</v>
      </c>
      <c r="E508" s="598">
        <v>4775850</v>
      </c>
      <c r="F508" s="754" t="s">
        <v>1460</v>
      </c>
      <c r="G508" s="755"/>
      <c r="H508" s="756"/>
    </row>
    <row r="509" spans="1:8" ht="15.75">
      <c r="A509" s="277"/>
      <c r="B509" s="596">
        <v>4006</v>
      </c>
      <c r="C509" s="597" t="s">
        <v>1886</v>
      </c>
      <c r="D509" s="596" t="s">
        <v>928</v>
      </c>
      <c r="E509" s="598">
        <v>5844226</v>
      </c>
      <c r="F509" s="754" t="s">
        <v>1460</v>
      </c>
      <c r="G509" s="755"/>
      <c r="H509" s="756"/>
    </row>
    <row r="510" spans="1:8" ht="15.75">
      <c r="A510" s="277"/>
      <c r="B510" s="596">
        <v>4007</v>
      </c>
      <c r="C510" s="597" t="s">
        <v>1887</v>
      </c>
      <c r="D510" s="596" t="s">
        <v>928</v>
      </c>
      <c r="E510" s="598">
        <v>6949562</v>
      </c>
      <c r="F510" s="754" t="s">
        <v>1460</v>
      </c>
      <c r="G510" s="755"/>
      <c r="H510" s="756"/>
    </row>
    <row r="511" spans="1:8" ht="15.75">
      <c r="A511" s="277"/>
      <c r="B511" s="596">
        <v>4008</v>
      </c>
      <c r="C511" s="597" t="s">
        <v>1888</v>
      </c>
      <c r="D511" s="596" t="s">
        <v>928</v>
      </c>
      <c r="E511" s="598">
        <v>7568886</v>
      </c>
      <c r="F511" s="754" t="s">
        <v>1460</v>
      </c>
      <c r="G511" s="755"/>
      <c r="H511" s="756"/>
    </row>
    <row r="512" spans="1:8" ht="15.75">
      <c r="A512" s="277"/>
      <c r="B512" s="596">
        <v>4009</v>
      </c>
      <c r="C512" s="597" t="s">
        <v>1889</v>
      </c>
      <c r="D512" s="596" t="s">
        <v>777</v>
      </c>
      <c r="E512" s="598">
        <v>10060</v>
      </c>
      <c r="F512" s="754" t="s">
        <v>1460</v>
      </c>
      <c r="G512" s="755"/>
      <c r="H512" s="756"/>
    </row>
    <row r="513" spans="1:8" ht="15.75">
      <c r="A513" s="277"/>
      <c r="B513" s="596">
        <v>4010</v>
      </c>
      <c r="C513" s="597" t="s">
        <v>1890</v>
      </c>
      <c r="D513" s="596" t="s">
        <v>777</v>
      </c>
      <c r="E513" s="598">
        <v>12647</v>
      </c>
      <c r="F513" s="754" t="s">
        <v>1460</v>
      </c>
      <c r="G513" s="755"/>
      <c r="H513" s="756"/>
    </row>
    <row r="514" spans="1:8" ht="15.75">
      <c r="A514" s="277"/>
      <c r="B514" s="596">
        <v>4011</v>
      </c>
      <c r="C514" s="597" t="s">
        <v>1891</v>
      </c>
      <c r="D514" s="596" t="s">
        <v>777</v>
      </c>
      <c r="E514" s="598">
        <v>17140</v>
      </c>
      <c r="F514" s="754" t="s">
        <v>1460</v>
      </c>
      <c r="G514" s="755"/>
      <c r="H514" s="756"/>
    </row>
    <row r="515" spans="1:8" ht="15.75">
      <c r="A515" s="277"/>
      <c r="B515" s="596">
        <v>4012</v>
      </c>
      <c r="C515" s="597" t="s">
        <v>1892</v>
      </c>
      <c r="D515" s="596" t="s">
        <v>777</v>
      </c>
      <c r="E515" s="598">
        <v>20345</v>
      </c>
      <c r="F515" s="754" t="s">
        <v>1460</v>
      </c>
      <c r="G515" s="755"/>
      <c r="H515" s="756"/>
    </row>
    <row r="516" spans="1:8" ht="15.75">
      <c r="A516" s="277"/>
      <c r="B516" s="596">
        <v>4013</v>
      </c>
      <c r="C516" s="597" t="s">
        <v>1893</v>
      </c>
      <c r="D516" s="596" t="s">
        <v>777</v>
      </c>
      <c r="E516" s="598">
        <v>24883</v>
      </c>
      <c r="F516" s="754" t="s">
        <v>1460</v>
      </c>
      <c r="G516" s="755"/>
      <c r="H516" s="756"/>
    </row>
    <row r="517" spans="1:8" ht="15.75">
      <c r="A517" s="277"/>
      <c r="B517" s="596">
        <v>4014</v>
      </c>
      <c r="C517" s="597" t="s">
        <v>1894</v>
      </c>
      <c r="D517" s="596" t="s">
        <v>777</v>
      </c>
      <c r="E517" s="598">
        <v>10060</v>
      </c>
      <c r="F517" s="754" t="s">
        <v>1460</v>
      </c>
      <c r="G517" s="755"/>
      <c r="H517" s="756"/>
    </row>
    <row r="518" spans="1:8" ht="15.75">
      <c r="A518" s="277"/>
      <c r="B518" s="596">
        <v>4015</v>
      </c>
      <c r="C518" s="597" t="s">
        <v>1099</v>
      </c>
      <c r="D518" s="596" t="s">
        <v>777</v>
      </c>
      <c r="E518" s="598">
        <v>12647</v>
      </c>
      <c r="F518" s="754" t="s">
        <v>1460</v>
      </c>
      <c r="G518" s="755"/>
      <c r="H518" s="756"/>
    </row>
    <row r="519" spans="1:8" ht="15.75">
      <c r="A519" s="277"/>
      <c r="B519" s="596">
        <v>4016</v>
      </c>
      <c r="C519" s="597" t="s">
        <v>1895</v>
      </c>
      <c r="D519" s="596" t="s">
        <v>777</v>
      </c>
      <c r="E519" s="598">
        <v>17140</v>
      </c>
      <c r="F519" s="754" t="s">
        <v>1460</v>
      </c>
      <c r="G519" s="755"/>
      <c r="H519" s="756"/>
    </row>
    <row r="520" spans="1:8" ht="15.75">
      <c r="A520" s="277"/>
      <c r="B520" s="596">
        <v>4017</v>
      </c>
      <c r="C520" s="597" t="s">
        <v>1896</v>
      </c>
      <c r="D520" s="596" t="s">
        <v>777</v>
      </c>
      <c r="E520" s="598">
        <v>20345</v>
      </c>
      <c r="F520" s="754" t="s">
        <v>1460</v>
      </c>
      <c r="G520" s="755"/>
      <c r="H520" s="756"/>
    </row>
    <row r="521" spans="1:8" ht="15.75">
      <c r="A521" s="277"/>
      <c r="B521" s="596">
        <v>4018</v>
      </c>
      <c r="C521" s="597" t="s">
        <v>1897</v>
      </c>
      <c r="D521" s="596" t="s">
        <v>777</v>
      </c>
      <c r="E521" s="598">
        <v>24883</v>
      </c>
      <c r="F521" s="754" t="s">
        <v>1460</v>
      </c>
      <c r="G521" s="755"/>
      <c r="H521" s="756"/>
    </row>
    <row r="522" spans="1:8" ht="15.75">
      <c r="A522" s="277"/>
      <c r="B522" s="596">
        <v>4019</v>
      </c>
      <c r="C522" s="597" t="s">
        <v>1898</v>
      </c>
      <c r="D522" s="596" t="s">
        <v>777</v>
      </c>
      <c r="E522" s="598">
        <v>8117</v>
      </c>
      <c r="F522" s="754" t="s">
        <v>1460</v>
      </c>
      <c r="G522" s="755"/>
      <c r="H522" s="756"/>
    </row>
    <row r="523" spans="1:8" ht="15.75">
      <c r="A523" s="277"/>
      <c r="B523" s="596">
        <v>4020</v>
      </c>
      <c r="C523" s="597" t="s">
        <v>1899</v>
      </c>
      <c r="D523" s="596" t="s">
        <v>777</v>
      </c>
      <c r="E523" s="598">
        <v>9244</v>
      </c>
      <c r="F523" s="754" t="s">
        <v>1460</v>
      </c>
      <c r="G523" s="755"/>
      <c r="H523" s="756"/>
    </row>
    <row r="524" spans="1:8" ht="30" customHeight="1">
      <c r="A524" s="277"/>
      <c r="B524" s="596">
        <v>4021</v>
      </c>
      <c r="C524" s="597" t="s">
        <v>1900</v>
      </c>
      <c r="D524" s="596" t="s">
        <v>777</v>
      </c>
      <c r="E524" s="598">
        <v>12647</v>
      </c>
      <c r="F524" s="754" t="s">
        <v>1460</v>
      </c>
      <c r="G524" s="755"/>
      <c r="H524" s="756"/>
    </row>
    <row r="525" spans="1:8" ht="30" customHeight="1">
      <c r="A525" s="277"/>
      <c r="B525" s="596">
        <v>4022</v>
      </c>
      <c r="C525" s="597" t="s">
        <v>1901</v>
      </c>
      <c r="D525" s="596" t="s">
        <v>777</v>
      </c>
      <c r="E525" s="598">
        <v>17140</v>
      </c>
      <c r="F525" s="754" t="s">
        <v>1460</v>
      </c>
      <c r="G525" s="755"/>
      <c r="H525" s="756"/>
    </row>
    <row r="526" spans="1:8" ht="30" customHeight="1">
      <c r="A526" s="277"/>
      <c r="B526" s="596">
        <v>4023</v>
      </c>
      <c r="C526" s="597" t="s">
        <v>1902</v>
      </c>
      <c r="D526" s="596" t="s">
        <v>777</v>
      </c>
      <c r="E526" s="598">
        <v>20345</v>
      </c>
      <c r="F526" s="754" t="s">
        <v>1460</v>
      </c>
      <c r="G526" s="755"/>
      <c r="H526" s="756"/>
    </row>
    <row r="527" spans="1:8" ht="30" customHeight="1">
      <c r="A527" s="277"/>
      <c r="B527" s="596">
        <v>4024</v>
      </c>
      <c r="C527" s="597" t="s">
        <v>1903</v>
      </c>
      <c r="D527" s="596" t="s">
        <v>777</v>
      </c>
      <c r="E527" s="598">
        <v>24883</v>
      </c>
      <c r="F527" s="754" t="s">
        <v>1460</v>
      </c>
      <c r="G527" s="755"/>
      <c r="H527" s="756"/>
    </row>
    <row r="528" spans="1:8" ht="15.75">
      <c r="A528" s="277"/>
      <c r="B528" s="596">
        <v>4026</v>
      </c>
      <c r="C528" s="597" t="s">
        <v>1904</v>
      </c>
      <c r="D528" s="596" t="s">
        <v>777</v>
      </c>
      <c r="E528" s="598">
        <v>9036</v>
      </c>
      <c r="F528" s="754" t="s">
        <v>1460</v>
      </c>
      <c r="G528" s="755"/>
      <c r="H528" s="756"/>
    </row>
    <row r="529" spans="1:8" ht="15.75">
      <c r="A529" s="277"/>
      <c r="B529" s="596">
        <v>4027</v>
      </c>
      <c r="C529" s="597" t="s">
        <v>1905</v>
      </c>
      <c r="D529" s="596" t="s">
        <v>777</v>
      </c>
      <c r="E529" s="598">
        <v>9749</v>
      </c>
      <c r="F529" s="754" t="s">
        <v>1460</v>
      </c>
      <c r="G529" s="755"/>
      <c r="H529" s="756"/>
    </row>
    <row r="530" spans="1:8" ht="15.75">
      <c r="A530" s="277"/>
      <c r="B530" s="596">
        <v>4028</v>
      </c>
      <c r="C530" s="597" t="s">
        <v>1906</v>
      </c>
      <c r="D530" s="596" t="s">
        <v>777</v>
      </c>
      <c r="E530" s="598">
        <v>16374</v>
      </c>
      <c r="F530" s="754" t="s">
        <v>1460</v>
      </c>
      <c r="G530" s="755"/>
      <c r="H530" s="756"/>
    </row>
    <row r="531" spans="1:8" ht="15.75">
      <c r="A531" s="277"/>
      <c r="B531" s="596">
        <v>4029</v>
      </c>
      <c r="C531" s="597" t="s">
        <v>1907</v>
      </c>
      <c r="D531" s="596" t="s">
        <v>777</v>
      </c>
      <c r="E531" s="598">
        <v>26447</v>
      </c>
      <c r="F531" s="754" t="s">
        <v>1460</v>
      </c>
      <c r="G531" s="755"/>
      <c r="H531" s="756"/>
    </row>
    <row r="532" spans="1:8" ht="15.75">
      <c r="A532" s="277"/>
      <c r="B532" s="596">
        <v>4030</v>
      </c>
      <c r="C532" s="597" t="s">
        <v>1908</v>
      </c>
      <c r="D532" s="596" t="s">
        <v>777</v>
      </c>
      <c r="E532" s="598">
        <v>9036</v>
      </c>
      <c r="F532" s="754" t="s">
        <v>1460</v>
      </c>
      <c r="G532" s="755"/>
      <c r="H532" s="756"/>
    </row>
    <row r="533" spans="1:8" ht="15.75">
      <c r="A533" s="277"/>
      <c r="B533" s="596">
        <v>4032</v>
      </c>
      <c r="C533" s="597" t="s">
        <v>1909</v>
      </c>
      <c r="D533" s="596" t="s">
        <v>777</v>
      </c>
      <c r="E533" s="598">
        <v>9749</v>
      </c>
      <c r="F533" s="754" t="s">
        <v>1460</v>
      </c>
      <c r="G533" s="755"/>
      <c r="H533" s="756"/>
    </row>
    <row r="534" spans="1:8" ht="15.75">
      <c r="A534" s="277"/>
      <c r="B534" s="596">
        <v>4033</v>
      </c>
      <c r="C534" s="597" t="s">
        <v>1910</v>
      </c>
      <c r="D534" s="596" t="s">
        <v>777</v>
      </c>
      <c r="E534" s="598">
        <v>16374</v>
      </c>
      <c r="F534" s="754" t="s">
        <v>1460</v>
      </c>
      <c r="G534" s="755"/>
      <c r="H534" s="756"/>
    </row>
    <row r="535" spans="1:8" ht="15.75">
      <c r="A535" s="277"/>
      <c r="B535" s="596">
        <v>4034</v>
      </c>
      <c r="C535" s="597" t="s">
        <v>1911</v>
      </c>
      <c r="D535" s="596" t="s">
        <v>777</v>
      </c>
      <c r="E535" s="598">
        <v>26447</v>
      </c>
      <c r="F535" s="754" t="s">
        <v>1460</v>
      </c>
      <c r="G535" s="755"/>
      <c r="H535" s="756"/>
    </row>
    <row r="536" spans="1:8" ht="15.75">
      <c r="A536" s="277"/>
      <c r="B536" s="596">
        <v>4036</v>
      </c>
      <c r="C536" s="597" t="s">
        <v>1912</v>
      </c>
      <c r="D536" s="596" t="s">
        <v>777</v>
      </c>
      <c r="E536" s="598">
        <v>9749</v>
      </c>
      <c r="F536" s="754" t="s">
        <v>1460</v>
      </c>
      <c r="G536" s="755"/>
      <c r="H536" s="756"/>
    </row>
    <row r="537" spans="1:8" ht="15.75">
      <c r="A537" s="277"/>
      <c r="B537" s="596">
        <v>4037</v>
      </c>
      <c r="C537" s="597" t="s">
        <v>1913</v>
      </c>
      <c r="D537" s="596" t="s">
        <v>777</v>
      </c>
      <c r="E537" s="598">
        <v>16374</v>
      </c>
      <c r="F537" s="754" t="s">
        <v>1460</v>
      </c>
      <c r="G537" s="755"/>
      <c r="H537" s="756"/>
    </row>
    <row r="538" spans="1:8" ht="15.75">
      <c r="A538" s="277"/>
      <c r="B538" s="596">
        <v>4038</v>
      </c>
      <c r="C538" s="597" t="s">
        <v>1914</v>
      </c>
      <c r="D538" s="596" t="s">
        <v>777</v>
      </c>
      <c r="E538" s="598">
        <v>26447</v>
      </c>
      <c r="F538" s="754" t="s">
        <v>1460</v>
      </c>
      <c r="G538" s="755"/>
      <c r="H538" s="756"/>
    </row>
    <row r="539" spans="1:8" ht="15.75">
      <c r="A539" s="277"/>
      <c r="B539" s="596">
        <v>4039</v>
      </c>
      <c r="C539" s="597" t="s">
        <v>1915</v>
      </c>
      <c r="D539" s="596" t="s">
        <v>928</v>
      </c>
      <c r="E539" s="598">
        <v>27765</v>
      </c>
      <c r="F539" s="754" t="s">
        <v>1460</v>
      </c>
      <c r="G539" s="755"/>
      <c r="H539" s="756"/>
    </row>
    <row r="540" spans="1:8" ht="15.75">
      <c r="A540" s="277"/>
      <c r="B540" s="596">
        <v>4040</v>
      </c>
      <c r="C540" s="597" t="s">
        <v>1916</v>
      </c>
      <c r="D540" s="596" t="s">
        <v>928</v>
      </c>
      <c r="E540" s="598">
        <v>31639</v>
      </c>
      <c r="F540" s="754" t="s">
        <v>1460</v>
      </c>
      <c r="G540" s="755"/>
      <c r="H540" s="756"/>
    </row>
    <row r="541" spans="1:8" ht="15.75">
      <c r="A541" s="277"/>
      <c r="B541" s="596">
        <v>4041</v>
      </c>
      <c r="C541" s="597" t="s">
        <v>1917</v>
      </c>
      <c r="D541" s="596" t="s">
        <v>928</v>
      </c>
      <c r="E541" s="598">
        <v>43209</v>
      </c>
      <c r="F541" s="754" t="s">
        <v>1460</v>
      </c>
      <c r="G541" s="755"/>
      <c r="H541" s="756"/>
    </row>
    <row r="542" spans="1:8" ht="15.75">
      <c r="A542" s="277"/>
      <c r="B542" s="596">
        <v>4042</v>
      </c>
      <c r="C542" s="597" t="s">
        <v>1918</v>
      </c>
      <c r="D542" s="596" t="s">
        <v>928</v>
      </c>
      <c r="E542" s="598">
        <v>35773</v>
      </c>
      <c r="F542" s="754" t="s">
        <v>1460</v>
      </c>
      <c r="G542" s="755"/>
      <c r="H542" s="756"/>
    </row>
    <row r="543" spans="1:8" ht="15.75">
      <c r="A543" s="277"/>
      <c r="B543" s="596">
        <v>4043</v>
      </c>
      <c r="C543" s="597" t="s">
        <v>1919</v>
      </c>
      <c r="D543" s="596" t="s">
        <v>928</v>
      </c>
      <c r="E543" s="598">
        <v>35512</v>
      </c>
      <c r="F543" s="754" t="s">
        <v>1460</v>
      </c>
      <c r="G543" s="755"/>
      <c r="H543" s="756"/>
    </row>
    <row r="544" spans="1:8" ht="15.75">
      <c r="A544" s="277"/>
      <c r="B544" s="596">
        <v>4044</v>
      </c>
      <c r="C544" s="597" t="s">
        <v>1920</v>
      </c>
      <c r="D544" s="596" t="s">
        <v>928</v>
      </c>
      <c r="E544" s="598">
        <v>457457</v>
      </c>
      <c r="F544" s="754" t="s">
        <v>1460</v>
      </c>
      <c r="G544" s="755"/>
      <c r="H544" s="756"/>
    </row>
    <row r="545" spans="1:8" ht="15.75">
      <c r="A545" s="277"/>
      <c r="B545" s="596">
        <v>4045</v>
      </c>
      <c r="C545" s="597" t="s">
        <v>1921</v>
      </c>
      <c r="D545" s="596" t="s">
        <v>928</v>
      </c>
      <c r="E545" s="598">
        <v>334690</v>
      </c>
      <c r="F545" s="754" t="s">
        <v>1460</v>
      </c>
      <c r="G545" s="755"/>
      <c r="H545" s="756"/>
    </row>
    <row r="546" spans="1:8" ht="15.75">
      <c r="A546" s="277"/>
      <c r="B546" s="596">
        <v>4046</v>
      </c>
      <c r="C546" s="597" t="s">
        <v>1922</v>
      </c>
      <c r="D546" s="596" t="s">
        <v>928</v>
      </c>
      <c r="E546" s="598">
        <v>451303</v>
      </c>
      <c r="F546" s="754" t="s">
        <v>1460</v>
      </c>
      <c r="G546" s="755"/>
      <c r="H546" s="756"/>
    </row>
    <row r="547" spans="1:8" ht="15.75">
      <c r="A547" s="277"/>
      <c r="B547" s="596">
        <v>4047</v>
      </c>
      <c r="C547" s="597" t="s">
        <v>1923</v>
      </c>
      <c r="D547" s="596" t="s">
        <v>928</v>
      </c>
      <c r="E547" s="598">
        <v>62578</v>
      </c>
      <c r="F547" s="754" t="s">
        <v>1460</v>
      </c>
      <c r="G547" s="755"/>
      <c r="H547" s="756"/>
    </row>
    <row r="548" spans="1:8" ht="15.75">
      <c r="A548" s="277"/>
      <c r="B548" s="596">
        <v>4048</v>
      </c>
      <c r="C548" s="597" t="s">
        <v>1924</v>
      </c>
      <c r="D548" s="596" t="s">
        <v>928</v>
      </c>
      <c r="E548" s="598">
        <v>60502</v>
      </c>
      <c r="F548" s="754" t="s">
        <v>1460</v>
      </c>
      <c r="G548" s="755"/>
      <c r="H548" s="756"/>
    </row>
    <row r="549" spans="1:8" ht="15.75">
      <c r="A549" s="277"/>
      <c r="B549" s="596">
        <v>4049</v>
      </c>
      <c r="C549" s="597" t="s">
        <v>1925</v>
      </c>
      <c r="D549" s="596" t="s">
        <v>928</v>
      </c>
      <c r="E549" s="598">
        <v>69760</v>
      </c>
      <c r="F549" s="754" t="s">
        <v>1460</v>
      </c>
      <c r="G549" s="755"/>
      <c r="H549" s="756"/>
    </row>
    <row r="550" spans="1:8" ht="15.75">
      <c r="A550" s="277"/>
      <c r="B550" s="596">
        <v>4050</v>
      </c>
      <c r="C550" s="597" t="s">
        <v>1926</v>
      </c>
      <c r="D550" s="596" t="s">
        <v>928</v>
      </c>
      <c r="E550" s="598">
        <v>64552</v>
      </c>
      <c r="F550" s="754" t="s">
        <v>1460</v>
      </c>
      <c r="G550" s="755"/>
      <c r="H550" s="756"/>
    </row>
    <row r="551" spans="1:8" ht="15.75">
      <c r="A551" s="277"/>
      <c r="B551" s="596">
        <v>4051</v>
      </c>
      <c r="C551" s="597" t="s">
        <v>1927</v>
      </c>
      <c r="D551" s="596" t="s">
        <v>777</v>
      </c>
      <c r="E551" s="598">
        <v>72958</v>
      </c>
      <c r="F551" s="754" t="s">
        <v>1460</v>
      </c>
      <c r="G551" s="755"/>
      <c r="H551" s="756"/>
    </row>
    <row r="552" spans="1:8" ht="15.75">
      <c r="A552" s="277"/>
      <c r="B552" s="596">
        <v>4052</v>
      </c>
      <c r="C552" s="597" t="s">
        <v>1928</v>
      </c>
      <c r="D552" s="596" t="s">
        <v>519</v>
      </c>
      <c r="E552" s="598">
        <v>59911</v>
      </c>
      <c r="F552" s="754" t="s">
        <v>1460</v>
      </c>
      <c r="G552" s="755"/>
      <c r="H552" s="756"/>
    </row>
    <row r="553" spans="1:8" ht="15.75">
      <c r="A553" s="277"/>
      <c r="B553" s="596">
        <v>4053</v>
      </c>
      <c r="C553" s="597" t="s">
        <v>1929</v>
      </c>
      <c r="D553" s="596" t="s">
        <v>519</v>
      </c>
      <c r="E553" s="598">
        <v>57807</v>
      </c>
      <c r="F553" s="754" t="s">
        <v>1460</v>
      </c>
      <c r="G553" s="755"/>
      <c r="H553" s="756"/>
    </row>
    <row r="554" spans="1:8" ht="15.75">
      <c r="A554" s="277"/>
      <c r="B554" s="596">
        <v>4054</v>
      </c>
      <c r="C554" s="597" t="s">
        <v>1930</v>
      </c>
      <c r="D554" s="596" t="s">
        <v>928</v>
      </c>
      <c r="E554" s="598">
        <v>79106</v>
      </c>
      <c r="F554" s="754" t="s">
        <v>1460</v>
      </c>
      <c r="G554" s="755"/>
      <c r="H554" s="756"/>
    </row>
    <row r="555" spans="1:8" ht="15.75">
      <c r="A555" s="277"/>
      <c r="B555" s="596">
        <v>4055</v>
      </c>
      <c r="C555" s="597" t="s">
        <v>1101</v>
      </c>
      <c r="D555" s="596" t="s">
        <v>928</v>
      </c>
      <c r="E555" s="598">
        <v>75634</v>
      </c>
      <c r="F555" s="754" t="s">
        <v>1460</v>
      </c>
      <c r="G555" s="757"/>
      <c r="H555" s="756"/>
    </row>
    <row r="556" spans="1:8" ht="15.75">
      <c r="A556" s="277"/>
      <c r="B556" s="596">
        <v>4061</v>
      </c>
      <c r="C556" s="597" t="s">
        <v>1931</v>
      </c>
      <c r="D556" s="596" t="s">
        <v>777</v>
      </c>
      <c r="E556" s="598">
        <v>84443</v>
      </c>
      <c r="F556" s="754" t="s">
        <v>1460</v>
      </c>
      <c r="G556" s="757"/>
      <c r="H556" s="756"/>
    </row>
    <row r="557" spans="1:8" ht="15.75">
      <c r="A557" s="277"/>
      <c r="B557" s="596">
        <v>4064</v>
      </c>
      <c r="C557" s="597" t="s">
        <v>1932</v>
      </c>
      <c r="D557" s="596" t="s">
        <v>777</v>
      </c>
      <c r="E557" s="598">
        <v>68321</v>
      </c>
      <c r="F557" s="754" t="s">
        <v>1460</v>
      </c>
      <c r="G557" s="757"/>
      <c r="H557" s="756"/>
    </row>
    <row r="558" spans="1:8" ht="15.75">
      <c r="A558" s="277"/>
      <c r="B558" s="596">
        <v>4068</v>
      </c>
      <c r="C558" s="597" t="s">
        <v>1933</v>
      </c>
      <c r="D558" s="596" t="s">
        <v>777</v>
      </c>
      <c r="E558" s="598">
        <v>80553</v>
      </c>
      <c r="F558" s="754" t="s">
        <v>1460</v>
      </c>
      <c r="G558" s="757"/>
      <c r="H558" s="756"/>
    </row>
    <row r="559" spans="1:8" ht="15.75">
      <c r="A559" s="277"/>
      <c r="B559" s="596">
        <v>4069</v>
      </c>
      <c r="C559" s="597" t="s">
        <v>1934</v>
      </c>
      <c r="D559" s="596" t="s">
        <v>777</v>
      </c>
      <c r="E559" s="598">
        <v>89859</v>
      </c>
      <c r="F559" s="754" t="s">
        <v>1460</v>
      </c>
      <c r="G559" s="757"/>
      <c r="H559" s="756"/>
    </row>
    <row r="560" spans="1:8" ht="15.75">
      <c r="A560" s="277"/>
      <c r="B560" s="596">
        <v>4073</v>
      </c>
      <c r="C560" s="597" t="s">
        <v>1935</v>
      </c>
      <c r="D560" s="596" t="s">
        <v>777</v>
      </c>
      <c r="E560" s="598">
        <v>114420</v>
      </c>
      <c r="F560" s="754" t="s">
        <v>1460</v>
      </c>
      <c r="G560" s="757"/>
      <c r="H560" s="756"/>
    </row>
    <row r="561" spans="1:8" ht="15.75">
      <c r="A561" s="277"/>
      <c r="B561" s="596">
        <v>4074</v>
      </c>
      <c r="C561" s="597" t="s">
        <v>1936</v>
      </c>
      <c r="D561" s="596" t="s">
        <v>777</v>
      </c>
      <c r="E561" s="598">
        <v>97702</v>
      </c>
      <c r="F561" s="754" t="s">
        <v>1460</v>
      </c>
      <c r="G561" s="755"/>
      <c r="H561" s="756"/>
    </row>
    <row r="562" spans="1:8" ht="15.75">
      <c r="A562" s="277"/>
      <c r="B562" s="596">
        <v>4075</v>
      </c>
      <c r="C562" s="597" t="s">
        <v>1937</v>
      </c>
      <c r="D562" s="596" t="s">
        <v>777</v>
      </c>
      <c r="E562" s="598">
        <v>106166</v>
      </c>
      <c r="F562" s="754" t="s">
        <v>1460</v>
      </c>
      <c r="G562" s="757"/>
      <c r="H562" s="756"/>
    </row>
    <row r="563" spans="1:8" ht="15.75">
      <c r="A563" s="277"/>
      <c r="B563" s="596">
        <v>4077</v>
      </c>
      <c r="C563" s="597" t="s">
        <v>1938</v>
      </c>
      <c r="D563" s="596" t="s">
        <v>777</v>
      </c>
      <c r="E563" s="598">
        <v>109602</v>
      </c>
      <c r="F563" s="754" t="s">
        <v>1460</v>
      </c>
      <c r="G563" s="755"/>
      <c r="H563" s="756"/>
    </row>
    <row r="564" spans="1:8" ht="15.75">
      <c r="A564" s="277"/>
      <c r="B564" s="596">
        <v>4078</v>
      </c>
      <c r="C564" s="597" t="s">
        <v>1939</v>
      </c>
      <c r="D564" s="596" t="s">
        <v>777</v>
      </c>
      <c r="E564" s="598">
        <v>118066</v>
      </c>
      <c r="F564" s="754" t="s">
        <v>1460</v>
      </c>
      <c r="G564" s="755"/>
      <c r="H564" s="756"/>
    </row>
    <row r="565" spans="1:8" ht="15.75">
      <c r="A565" s="277"/>
      <c r="B565" s="596">
        <v>4079</v>
      </c>
      <c r="C565" s="597" t="s">
        <v>1940</v>
      </c>
      <c r="D565" s="596" t="s">
        <v>777</v>
      </c>
      <c r="E565" s="598">
        <v>127372</v>
      </c>
      <c r="F565" s="754" t="s">
        <v>1460</v>
      </c>
      <c r="G565" s="755"/>
      <c r="H565" s="756"/>
    </row>
    <row r="566" spans="1:8" ht="15.75">
      <c r="A566" s="277"/>
      <c r="B566" s="596">
        <v>4080</v>
      </c>
      <c r="C566" s="597" t="s">
        <v>1941</v>
      </c>
      <c r="D566" s="596" t="s">
        <v>519</v>
      </c>
      <c r="E566" s="598">
        <v>200116</v>
      </c>
      <c r="F566" s="754" t="s">
        <v>1460</v>
      </c>
      <c r="G566" s="755"/>
      <c r="H566" s="756"/>
    </row>
    <row r="567" spans="1:8" ht="15.75">
      <c r="A567" s="277"/>
      <c r="B567" s="596">
        <v>4081</v>
      </c>
      <c r="C567" s="597" t="s">
        <v>1942</v>
      </c>
      <c r="D567" s="596" t="s">
        <v>519</v>
      </c>
      <c r="E567" s="598">
        <v>175331</v>
      </c>
      <c r="F567" s="754" t="s">
        <v>1460</v>
      </c>
      <c r="G567" s="757"/>
      <c r="H567" s="756"/>
    </row>
    <row r="568" spans="1:8" ht="15.75">
      <c r="A568" s="277"/>
      <c r="B568" s="596">
        <v>4082</v>
      </c>
      <c r="C568" s="597" t="s">
        <v>1943</v>
      </c>
      <c r="D568" s="596" t="s">
        <v>519</v>
      </c>
      <c r="E568" s="598">
        <v>212994</v>
      </c>
      <c r="F568" s="754" t="s">
        <v>1460</v>
      </c>
      <c r="G568" s="755"/>
      <c r="H568" s="756"/>
    </row>
    <row r="569" spans="1:8" ht="15.75">
      <c r="A569" s="277"/>
      <c r="B569" s="596">
        <v>4083</v>
      </c>
      <c r="C569" s="597" t="s">
        <v>1944</v>
      </c>
      <c r="D569" s="596" t="s">
        <v>519</v>
      </c>
      <c r="E569" s="598">
        <v>215451</v>
      </c>
      <c r="F569" s="754" t="s">
        <v>1460</v>
      </c>
      <c r="G569" s="755"/>
      <c r="H569" s="756"/>
    </row>
    <row r="570" spans="1:8" ht="15.75">
      <c r="A570" s="277"/>
      <c r="B570" s="596">
        <v>4085</v>
      </c>
      <c r="C570" s="597" t="s">
        <v>1102</v>
      </c>
      <c r="D570" s="596" t="s">
        <v>519</v>
      </c>
      <c r="E570" s="598">
        <v>100797</v>
      </c>
      <c r="F570" s="754" t="s">
        <v>1460</v>
      </c>
      <c r="G570" s="755"/>
      <c r="H570" s="756"/>
    </row>
    <row r="571" spans="1:8" ht="15.75">
      <c r="A571" s="277"/>
      <c r="B571" s="596">
        <v>4086</v>
      </c>
      <c r="C571" s="597" t="s">
        <v>1945</v>
      </c>
      <c r="D571" s="596" t="s">
        <v>519</v>
      </c>
      <c r="E571" s="598">
        <v>95169</v>
      </c>
      <c r="F571" s="754" t="s">
        <v>1460</v>
      </c>
      <c r="G571" s="755"/>
      <c r="H571" s="756"/>
    </row>
    <row r="572" spans="1:8" ht="15.75">
      <c r="A572" s="277"/>
      <c r="B572" s="596">
        <v>4087</v>
      </c>
      <c r="C572" s="597" t="s">
        <v>1946</v>
      </c>
      <c r="D572" s="596" t="s">
        <v>519</v>
      </c>
      <c r="E572" s="598">
        <v>98535</v>
      </c>
      <c r="F572" s="754" t="s">
        <v>1460</v>
      </c>
      <c r="G572" s="755"/>
      <c r="H572" s="756"/>
    </row>
    <row r="573" spans="1:8" ht="15.75">
      <c r="A573" s="277"/>
      <c r="B573" s="596">
        <v>4088</v>
      </c>
      <c r="C573" s="597" t="s">
        <v>1105</v>
      </c>
      <c r="D573" s="596" t="s">
        <v>928</v>
      </c>
      <c r="E573" s="598">
        <v>70189</v>
      </c>
      <c r="F573" s="754" t="s">
        <v>1460</v>
      </c>
      <c r="G573" s="755"/>
      <c r="H573" s="756"/>
    </row>
    <row r="574" spans="1:8" ht="15.75">
      <c r="A574" s="277"/>
      <c r="B574" s="596">
        <v>4089</v>
      </c>
      <c r="C574" s="597" t="s">
        <v>1947</v>
      </c>
      <c r="D574" s="596" t="s">
        <v>928</v>
      </c>
      <c r="E574" s="598">
        <v>68793</v>
      </c>
      <c r="F574" s="754" t="s">
        <v>1460</v>
      </c>
      <c r="G574" s="755"/>
      <c r="H574" s="756"/>
    </row>
    <row r="575" spans="1:8" ht="15.75">
      <c r="A575" s="277"/>
      <c r="B575" s="596">
        <v>4090</v>
      </c>
      <c r="C575" s="597" t="s">
        <v>1948</v>
      </c>
      <c r="D575" s="596" t="s">
        <v>928</v>
      </c>
      <c r="E575" s="598">
        <v>66717</v>
      </c>
      <c r="F575" s="754" t="s">
        <v>1460</v>
      </c>
      <c r="G575" s="755"/>
      <c r="H575" s="756"/>
    </row>
    <row r="576" spans="1:8" ht="15.75">
      <c r="A576" s="277"/>
      <c r="B576" s="596">
        <v>4091</v>
      </c>
      <c r="C576" s="597" t="s">
        <v>1949</v>
      </c>
      <c r="D576" s="596" t="s">
        <v>519</v>
      </c>
      <c r="E576" s="598">
        <v>928857</v>
      </c>
      <c r="F576" s="754" t="s">
        <v>1460</v>
      </c>
      <c r="G576" s="755"/>
      <c r="H576" s="756"/>
    </row>
    <row r="577" spans="1:8" ht="15.75">
      <c r="A577" s="277"/>
      <c r="B577" s="596">
        <v>4100</v>
      </c>
      <c r="C577" s="597" t="s">
        <v>1950</v>
      </c>
      <c r="D577" s="596" t="s">
        <v>519</v>
      </c>
      <c r="E577" s="598">
        <v>985818</v>
      </c>
      <c r="F577" s="754" t="s">
        <v>1460</v>
      </c>
      <c r="G577" s="755"/>
      <c r="H577" s="756"/>
    </row>
    <row r="578" spans="1:8" ht="15.75">
      <c r="A578" s="277"/>
      <c r="B578" s="596">
        <v>4101</v>
      </c>
      <c r="C578" s="597" t="s">
        <v>1107</v>
      </c>
      <c r="D578" s="596" t="s">
        <v>519</v>
      </c>
      <c r="E578" s="598">
        <v>360545</v>
      </c>
      <c r="F578" s="754" t="s">
        <v>1460</v>
      </c>
      <c r="G578" s="755"/>
      <c r="H578" s="756"/>
    </row>
    <row r="579" spans="1:8" ht="15.75">
      <c r="A579" s="277"/>
      <c r="B579" s="596">
        <v>4102</v>
      </c>
      <c r="C579" s="597" t="s">
        <v>1951</v>
      </c>
      <c r="D579" s="596" t="s">
        <v>928</v>
      </c>
      <c r="E579" s="598">
        <v>132958</v>
      </c>
      <c r="F579" s="754" t="s">
        <v>1460</v>
      </c>
      <c r="G579" s="755"/>
      <c r="H579" s="756"/>
    </row>
    <row r="580" spans="1:8" ht="15.75">
      <c r="A580" s="277"/>
      <c r="B580" s="596">
        <v>4103</v>
      </c>
      <c r="C580" s="597" t="s">
        <v>1952</v>
      </c>
      <c r="D580" s="596" t="s">
        <v>928</v>
      </c>
      <c r="E580" s="598">
        <v>146741</v>
      </c>
      <c r="F580" s="754" t="s">
        <v>1460</v>
      </c>
      <c r="G580" s="755"/>
      <c r="H580" s="756"/>
    </row>
    <row r="581" spans="1:8" ht="15.75">
      <c r="A581" s="277"/>
      <c r="B581" s="596">
        <v>4104</v>
      </c>
      <c r="C581" s="597" t="s">
        <v>1108</v>
      </c>
      <c r="D581" s="596" t="s">
        <v>519</v>
      </c>
      <c r="E581" s="598">
        <v>682235</v>
      </c>
      <c r="F581" s="754" t="s">
        <v>1460</v>
      </c>
      <c r="G581" s="755"/>
      <c r="H581" s="756"/>
    </row>
    <row r="582" spans="1:8" s="491" customFormat="1" ht="15.75">
      <c r="A582" s="277"/>
      <c r="B582" s="596">
        <v>4105</v>
      </c>
      <c r="C582" s="597" t="s">
        <v>1953</v>
      </c>
      <c r="D582" s="596" t="s">
        <v>519</v>
      </c>
      <c r="E582" s="598">
        <v>1202497</v>
      </c>
      <c r="F582" s="754" t="s">
        <v>1460</v>
      </c>
      <c r="G582" s="755"/>
      <c r="H582" s="756"/>
    </row>
    <row r="583" spans="1:8" s="491" customFormat="1" ht="15.75">
      <c r="A583" s="277"/>
      <c r="B583" s="596">
        <v>4106</v>
      </c>
      <c r="C583" s="597" t="s">
        <v>1954</v>
      </c>
      <c r="D583" s="596" t="s">
        <v>519</v>
      </c>
      <c r="E583" s="598">
        <v>1172247</v>
      </c>
      <c r="F583" s="754" t="s">
        <v>1460</v>
      </c>
      <c r="G583" s="755"/>
      <c r="H583" s="756"/>
    </row>
    <row r="584" spans="1:8" s="491" customFormat="1" ht="15.75">
      <c r="A584" s="277"/>
      <c r="B584" s="596">
        <v>4107</v>
      </c>
      <c r="C584" s="597" t="s">
        <v>1955</v>
      </c>
      <c r="D584" s="596" t="s">
        <v>519</v>
      </c>
      <c r="E584" s="598">
        <v>1687447</v>
      </c>
      <c r="F584" s="754" t="s">
        <v>1460</v>
      </c>
      <c r="G584" s="755"/>
      <c r="H584" s="756"/>
    </row>
    <row r="585" spans="1:8" s="491" customFormat="1" ht="15.75">
      <c r="A585" s="277"/>
      <c r="B585" s="596">
        <v>4108</v>
      </c>
      <c r="C585" s="597" t="s">
        <v>1114</v>
      </c>
      <c r="D585" s="596" t="s">
        <v>519</v>
      </c>
      <c r="E585" s="598">
        <v>1590581</v>
      </c>
      <c r="F585" s="754" t="s">
        <v>1460</v>
      </c>
      <c r="G585" s="755"/>
      <c r="H585" s="756"/>
    </row>
    <row r="586" spans="1:8" s="491" customFormat="1" ht="15.75">
      <c r="A586" s="277"/>
      <c r="B586" s="596">
        <v>4110</v>
      </c>
      <c r="C586" s="597" t="s">
        <v>1956</v>
      </c>
      <c r="D586" s="596" t="s">
        <v>519</v>
      </c>
      <c r="E586" s="598">
        <v>2994800</v>
      </c>
      <c r="F586" s="754" t="s">
        <v>1460</v>
      </c>
      <c r="G586" s="755"/>
      <c r="H586" s="756"/>
    </row>
    <row r="587" spans="1:8" ht="15.75">
      <c r="A587" s="277"/>
      <c r="B587" s="596">
        <v>4111</v>
      </c>
      <c r="C587" s="597" t="s">
        <v>990</v>
      </c>
      <c r="D587" s="596" t="s">
        <v>904</v>
      </c>
      <c r="E587" s="598">
        <v>551186</v>
      </c>
      <c r="F587" s="754" t="s">
        <v>1460</v>
      </c>
      <c r="G587" s="755"/>
      <c r="H587" s="756"/>
    </row>
    <row r="588" spans="1:8" ht="15.75">
      <c r="A588" s="277"/>
      <c r="B588" s="596">
        <v>4113</v>
      </c>
      <c r="C588" s="597" t="s">
        <v>1957</v>
      </c>
      <c r="D588" s="596" t="s">
        <v>519</v>
      </c>
      <c r="E588" s="598">
        <v>427835</v>
      </c>
      <c r="F588" s="754" t="s">
        <v>1460</v>
      </c>
      <c r="G588" s="755"/>
      <c r="H588" s="756"/>
    </row>
    <row r="589" spans="1:8" ht="15.75">
      <c r="A589" s="277"/>
      <c r="B589" s="596">
        <v>4114</v>
      </c>
      <c r="C589" s="597" t="s">
        <v>1958</v>
      </c>
      <c r="D589" s="596" t="s">
        <v>519</v>
      </c>
      <c r="E589" s="598">
        <v>346374</v>
      </c>
      <c r="F589" s="754" t="s">
        <v>1460</v>
      </c>
      <c r="G589" s="755"/>
      <c r="H589" s="756"/>
    </row>
    <row r="590" spans="1:8" ht="15.75">
      <c r="A590" s="277"/>
      <c r="B590" s="596">
        <v>4115</v>
      </c>
      <c r="C590" s="597" t="s">
        <v>1959</v>
      </c>
      <c r="D590" s="596" t="s">
        <v>519</v>
      </c>
      <c r="E590" s="598">
        <v>377941</v>
      </c>
      <c r="F590" s="754" t="s">
        <v>1460</v>
      </c>
      <c r="G590" s="755"/>
      <c r="H590" s="756"/>
    </row>
    <row r="591" spans="1:8" ht="15.75">
      <c r="A591" s="277"/>
      <c r="B591" s="596">
        <v>4116</v>
      </c>
      <c r="C591" s="597" t="s">
        <v>1960</v>
      </c>
      <c r="D591" s="596" t="s">
        <v>519</v>
      </c>
      <c r="E591" s="598">
        <v>443109</v>
      </c>
      <c r="F591" s="754" t="s">
        <v>1460</v>
      </c>
      <c r="G591" s="755"/>
      <c r="H591" s="756"/>
    </row>
    <row r="592" spans="1:8" ht="15.75">
      <c r="A592" s="277"/>
      <c r="B592" s="596">
        <v>4117</v>
      </c>
      <c r="C592" s="597" t="s">
        <v>1961</v>
      </c>
      <c r="D592" s="596" t="s">
        <v>519</v>
      </c>
      <c r="E592" s="598">
        <v>475694</v>
      </c>
      <c r="F592" s="754" t="s">
        <v>1460</v>
      </c>
      <c r="G592" s="755"/>
      <c r="H592" s="756"/>
    </row>
    <row r="593" spans="1:8" ht="15.75">
      <c r="A593" s="277"/>
      <c r="B593" s="596">
        <v>4118</v>
      </c>
      <c r="C593" s="597" t="s">
        <v>1962</v>
      </c>
      <c r="D593" s="596" t="s">
        <v>519</v>
      </c>
      <c r="E593" s="598">
        <v>386087</v>
      </c>
      <c r="F593" s="754" t="s">
        <v>1460</v>
      </c>
      <c r="G593" s="755"/>
      <c r="H593" s="756"/>
    </row>
    <row r="594" spans="1:8" ht="15.75">
      <c r="A594" s="277"/>
      <c r="B594" s="596">
        <v>4119</v>
      </c>
      <c r="C594" s="597" t="s">
        <v>1963</v>
      </c>
      <c r="D594" s="596" t="s">
        <v>519</v>
      </c>
      <c r="E594" s="598">
        <v>459401</v>
      </c>
      <c r="F594" s="754" t="s">
        <v>1460</v>
      </c>
      <c r="G594" s="755"/>
      <c r="H594" s="756"/>
    </row>
    <row r="595" spans="1:8" ht="15.75">
      <c r="A595" s="277"/>
      <c r="B595" s="596">
        <v>4120</v>
      </c>
      <c r="C595" s="597" t="s">
        <v>1964</v>
      </c>
      <c r="D595" s="596" t="s">
        <v>519</v>
      </c>
      <c r="E595" s="598">
        <v>495040</v>
      </c>
      <c r="F595" s="754" t="s">
        <v>1460</v>
      </c>
      <c r="G595" s="755"/>
      <c r="H595" s="756"/>
    </row>
    <row r="596" spans="1:8" ht="15.75">
      <c r="A596" s="277"/>
      <c r="B596" s="596">
        <v>4121</v>
      </c>
      <c r="C596" s="597" t="s">
        <v>1965</v>
      </c>
      <c r="D596" s="596" t="s">
        <v>519</v>
      </c>
      <c r="E596" s="598">
        <v>367758</v>
      </c>
      <c r="F596" s="754" t="s">
        <v>1460</v>
      </c>
      <c r="G596" s="755"/>
      <c r="H596" s="756"/>
    </row>
    <row r="597" spans="1:8" ht="15.75">
      <c r="A597" s="277"/>
      <c r="B597" s="596">
        <v>4122</v>
      </c>
      <c r="C597" s="597" t="s">
        <v>1966</v>
      </c>
      <c r="D597" s="596" t="s">
        <v>519</v>
      </c>
      <c r="E597" s="598">
        <v>341283</v>
      </c>
      <c r="F597" s="754" t="s">
        <v>1460</v>
      </c>
      <c r="G597" s="755"/>
      <c r="H597" s="756"/>
    </row>
    <row r="598" spans="1:8" ht="15.75">
      <c r="A598" s="277"/>
      <c r="B598" s="596">
        <v>4123</v>
      </c>
      <c r="C598" s="597" t="s">
        <v>1967</v>
      </c>
      <c r="D598" s="596" t="s">
        <v>519</v>
      </c>
      <c r="E598" s="598">
        <v>358594</v>
      </c>
      <c r="F598" s="754" t="s">
        <v>1460</v>
      </c>
      <c r="G598" s="755"/>
      <c r="H598" s="756"/>
    </row>
    <row r="599" spans="1:8" ht="15.75">
      <c r="A599" s="277"/>
      <c r="B599" s="596">
        <v>4124</v>
      </c>
      <c r="C599" s="597" t="s">
        <v>1968</v>
      </c>
      <c r="D599" s="596" t="s">
        <v>519</v>
      </c>
      <c r="E599" s="598">
        <v>411543</v>
      </c>
      <c r="F599" s="754" t="s">
        <v>1460</v>
      </c>
      <c r="G599" s="755"/>
      <c r="H599" s="756"/>
    </row>
    <row r="600" spans="1:8" ht="15.75">
      <c r="A600" s="277"/>
      <c r="B600" s="596">
        <v>4125</v>
      </c>
      <c r="C600" s="597" t="s">
        <v>1969</v>
      </c>
      <c r="D600" s="596" t="s">
        <v>519</v>
      </c>
      <c r="E600" s="598">
        <v>322289</v>
      </c>
      <c r="F600" s="754" t="s">
        <v>1460</v>
      </c>
      <c r="G600" s="755"/>
      <c r="H600" s="756"/>
    </row>
    <row r="601" spans="1:8" ht="15.75">
      <c r="A601" s="277"/>
      <c r="B601" s="596">
        <v>4126</v>
      </c>
      <c r="C601" s="597" t="s">
        <v>1970</v>
      </c>
      <c r="D601" s="596" t="s">
        <v>519</v>
      </c>
      <c r="E601" s="598">
        <v>288361</v>
      </c>
      <c r="F601" s="754" t="s">
        <v>1460</v>
      </c>
      <c r="G601" s="755"/>
      <c r="H601" s="756"/>
    </row>
    <row r="602" spans="1:8" ht="15.75">
      <c r="A602" s="277"/>
      <c r="B602" s="596">
        <v>4127</v>
      </c>
      <c r="C602" s="597" t="s">
        <v>1971</v>
      </c>
      <c r="D602" s="596" t="s">
        <v>519</v>
      </c>
      <c r="E602" s="598">
        <v>428501</v>
      </c>
      <c r="F602" s="754" t="s">
        <v>1460</v>
      </c>
      <c r="G602" s="755"/>
      <c r="H602" s="756"/>
    </row>
    <row r="603" spans="1:8" ht="15.75">
      <c r="A603" s="277"/>
      <c r="B603" s="596">
        <v>4128</v>
      </c>
      <c r="C603" s="597" t="s">
        <v>1116</v>
      </c>
      <c r="D603" s="596" t="s">
        <v>928</v>
      </c>
      <c r="E603" s="598">
        <v>99052</v>
      </c>
      <c r="F603" s="754" t="s">
        <v>1460</v>
      </c>
      <c r="G603" s="755"/>
      <c r="H603" s="756"/>
    </row>
    <row r="604" spans="1:8" ht="15.75">
      <c r="A604" s="277"/>
      <c r="B604" s="596">
        <v>4129</v>
      </c>
      <c r="C604" s="597" t="s">
        <v>1972</v>
      </c>
      <c r="D604" s="596" t="s">
        <v>928</v>
      </c>
      <c r="E604" s="598">
        <v>200669</v>
      </c>
      <c r="F604" s="754" t="s">
        <v>1460</v>
      </c>
      <c r="G604" s="755"/>
      <c r="H604" s="756"/>
    </row>
    <row r="605" spans="1:8" ht="15.75">
      <c r="A605" s="277"/>
      <c r="B605" s="596">
        <v>4130</v>
      </c>
      <c r="C605" s="597" t="s">
        <v>1117</v>
      </c>
      <c r="D605" s="596" t="s">
        <v>519</v>
      </c>
      <c r="E605" s="598">
        <v>774787</v>
      </c>
      <c r="F605" s="754" t="s">
        <v>1460</v>
      </c>
      <c r="G605" s="755"/>
      <c r="H605" s="756"/>
    </row>
    <row r="606" spans="1:8" ht="15.75">
      <c r="A606" s="277"/>
      <c r="B606" s="596">
        <v>4131</v>
      </c>
      <c r="C606" s="597" t="s">
        <v>1973</v>
      </c>
      <c r="D606" s="596" t="s">
        <v>519</v>
      </c>
      <c r="E606" s="598">
        <v>1233792</v>
      </c>
      <c r="F606" s="754" t="s">
        <v>1460</v>
      </c>
      <c r="G606" s="755"/>
      <c r="H606" s="756"/>
    </row>
    <row r="607" spans="1:8" ht="15.75">
      <c r="A607" s="277"/>
      <c r="B607" s="596">
        <v>4132</v>
      </c>
      <c r="C607" s="597" t="s">
        <v>1974</v>
      </c>
      <c r="D607" s="596" t="s">
        <v>519</v>
      </c>
      <c r="E607" s="598">
        <v>1393530</v>
      </c>
      <c r="F607" s="754" t="s">
        <v>1460</v>
      </c>
      <c r="G607" s="755"/>
      <c r="H607" s="756"/>
    </row>
    <row r="608" spans="1:8" ht="15.75">
      <c r="A608" s="277"/>
      <c r="B608" s="596">
        <v>4133</v>
      </c>
      <c r="C608" s="597" t="s">
        <v>1975</v>
      </c>
      <c r="D608" s="596" t="s">
        <v>519</v>
      </c>
      <c r="E608" s="598">
        <v>1903350</v>
      </c>
      <c r="F608" s="754" t="s">
        <v>1460</v>
      </c>
      <c r="G608" s="755"/>
      <c r="H608" s="756"/>
    </row>
    <row r="609" spans="1:8" ht="15.75">
      <c r="A609" s="277"/>
      <c r="B609" s="596">
        <v>4134</v>
      </c>
      <c r="C609" s="597" t="s">
        <v>1976</v>
      </c>
      <c r="D609" s="596" t="s">
        <v>904</v>
      </c>
      <c r="E609" s="598">
        <v>586068</v>
      </c>
      <c r="F609" s="754" t="s">
        <v>1460</v>
      </c>
      <c r="G609" s="755"/>
      <c r="H609" s="756"/>
    </row>
    <row r="610" spans="1:8" ht="15.75">
      <c r="A610" s="277"/>
      <c r="B610" s="596">
        <v>4135</v>
      </c>
      <c r="C610" s="597" t="s">
        <v>1977</v>
      </c>
      <c r="D610" s="596" t="s">
        <v>904</v>
      </c>
      <c r="E610" s="598">
        <v>604810</v>
      </c>
      <c r="F610" s="754" t="s">
        <v>1460</v>
      </c>
      <c r="G610" s="755"/>
      <c r="H610" s="756"/>
    </row>
    <row r="611" spans="1:8" ht="15.75">
      <c r="A611" s="277"/>
      <c r="B611" s="596">
        <v>4136</v>
      </c>
      <c r="C611" s="597" t="s">
        <v>1978</v>
      </c>
      <c r="D611" s="596" t="s">
        <v>519</v>
      </c>
      <c r="E611" s="598">
        <v>5729</v>
      </c>
      <c r="F611" s="754" t="s">
        <v>1460</v>
      </c>
      <c r="G611" s="755"/>
      <c r="H611" s="756"/>
    </row>
    <row r="612" spans="1:8" ht="15.75">
      <c r="A612" s="277"/>
      <c r="B612" s="596">
        <v>4137</v>
      </c>
      <c r="C612" s="597" t="s">
        <v>1979</v>
      </c>
      <c r="D612" s="596" t="s">
        <v>777</v>
      </c>
      <c r="E612" s="598">
        <v>114083</v>
      </c>
      <c r="F612" s="754" t="s">
        <v>1460</v>
      </c>
      <c r="G612" s="755"/>
      <c r="H612" s="756"/>
    </row>
    <row r="613" spans="1:8" ht="15.75">
      <c r="A613" s="277"/>
      <c r="B613" s="596">
        <v>4138</v>
      </c>
      <c r="C613" s="597" t="s">
        <v>1980</v>
      </c>
      <c r="D613" s="596" t="s">
        <v>519</v>
      </c>
      <c r="E613" s="598">
        <v>165882</v>
      </c>
      <c r="F613" s="754" t="s">
        <v>1460</v>
      </c>
      <c r="G613" s="755"/>
      <c r="H613" s="756"/>
    </row>
    <row r="614" spans="1:8" ht="15.75">
      <c r="A614" s="277"/>
      <c r="B614" s="596">
        <v>4140</v>
      </c>
      <c r="C614" s="597" t="s">
        <v>1981</v>
      </c>
      <c r="D614" s="596" t="s">
        <v>904</v>
      </c>
      <c r="E614" s="598">
        <v>177596</v>
      </c>
      <c r="F614" s="754" t="s">
        <v>1460</v>
      </c>
      <c r="G614" s="755"/>
      <c r="H614" s="756"/>
    </row>
    <row r="615" spans="1:8" ht="15.75">
      <c r="A615" s="277"/>
      <c r="B615" s="596">
        <v>4142</v>
      </c>
      <c r="C615" s="597" t="s">
        <v>1120</v>
      </c>
      <c r="D615" s="596" t="s">
        <v>904</v>
      </c>
      <c r="E615" s="598">
        <v>162337</v>
      </c>
      <c r="F615" s="754" t="s">
        <v>1460</v>
      </c>
      <c r="G615" s="755"/>
      <c r="H615" s="756"/>
    </row>
    <row r="616" spans="1:8" ht="15.75">
      <c r="A616" s="277"/>
      <c r="B616" s="596">
        <v>4143</v>
      </c>
      <c r="C616" s="597" t="s">
        <v>1122</v>
      </c>
      <c r="D616" s="596" t="s">
        <v>928</v>
      </c>
      <c r="E616" s="598">
        <v>38322</v>
      </c>
      <c r="F616" s="754" t="s">
        <v>1460</v>
      </c>
      <c r="G616" s="757"/>
      <c r="H616" s="756"/>
    </row>
    <row r="617" spans="1:8" ht="15.75">
      <c r="A617" s="277"/>
      <c r="B617" s="596">
        <v>4144</v>
      </c>
      <c r="C617" s="597" t="s">
        <v>1126</v>
      </c>
      <c r="D617" s="596" t="s">
        <v>928</v>
      </c>
      <c r="E617" s="598">
        <v>77454</v>
      </c>
      <c r="F617" s="754" t="s">
        <v>1460</v>
      </c>
      <c r="G617" s="757"/>
      <c r="H617" s="756"/>
    </row>
    <row r="618" spans="1:8" ht="15.75">
      <c r="A618" s="277"/>
      <c r="B618" s="596">
        <v>4154</v>
      </c>
      <c r="C618" s="597" t="s">
        <v>1982</v>
      </c>
      <c r="D618" s="596" t="s">
        <v>777</v>
      </c>
      <c r="E618" s="598">
        <v>921</v>
      </c>
      <c r="F618" s="754" t="s">
        <v>1460</v>
      </c>
      <c r="G618" s="757"/>
      <c r="H618" s="756"/>
    </row>
    <row r="619" spans="1:8" ht="15.75">
      <c r="A619" s="277"/>
      <c r="B619" s="596">
        <v>4155</v>
      </c>
      <c r="C619" s="597" t="s">
        <v>1983</v>
      </c>
      <c r="D619" s="596" t="s">
        <v>904</v>
      </c>
      <c r="E619" s="598">
        <v>86313</v>
      </c>
      <c r="F619" s="754" t="s">
        <v>1460</v>
      </c>
      <c r="G619" s="755"/>
      <c r="H619" s="756"/>
    </row>
    <row r="620" spans="1:8" ht="15.75">
      <c r="A620" s="277"/>
      <c r="B620" s="596">
        <v>4156</v>
      </c>
      <c r="C620" s="597" t="s">
        <v>1984</v>
      </c>
      <c r="D620" s="596" t="s">
        <v>904</v>
      </c>
      <c r="E620" s="598">
        <v>158536</v>
      </c>
      <c r="F620" s="754" t="s">
        <v>1460</v>
      </c>
      <c r="G620" s="755"/>
      <c r="H620" s="756"/>
    </row>
    <row r="621" spans="1:8" ht="15.75">
      <c r="A621" s="277"/>
      <c r="B621" s="596">
        <v>4157</v>
      </c>
      <c r="C621" s="597" t="s">
        <v>1985</v>
      </c>
      <c r="D621" s="596" t="s">
        <v>904</v>
      </c>
      <c r="E621" s="598">
        <v>174006</v>
      </c>
      <c r="F621" s="754" t="s">
        <v>1460</v>
      </c>
      <c r="G621" s="755"/>
      <c r="H621" s="756"/>
    </row>
    <row r="622" spans="1:8" ht="15.75">
      <c r="A622" s="277"/>
      <c r="B622" s="596">
        <v>4158</v>
      </c>
      <c r="C622" s="597" t="s">
        <v>1986</v>
      </c>
      <c r="D622" s="596" t="s">
        <v>904</v>
      </c>
      <c r="E622" s="598">
        <v>164724</v>
      </c>
      <c r="F622" s="754" t="s">
        <v>1460</v>
      </c>
      <c r="G622" s="755"/>
      <c r="H622" s="756"/>
    </row>
    <row r="623" spans="1:8" ht="15.75">
      <c r="A623" s="277"/>
      <c r="B623" s="596">
        <v>4159</v>
      </c>
      <c r="C623" s="597" t="s">
        <v>1987</v>
      </c>
      <c r="D623" s="596" t="s">
        <v>904</v>
      </c>
      <c r="E623" s="598">
        <v>146160</v>
      </c>
      <c r="F623" s="754" t="s">
        <v>1460</v>
      </c>
      <c r="G623" s="755"/>
      <c r="H623" s="756"/>
    </row>
    <row r="624" spans="1:8" ht="15.75">
      <c r="A624" s="277"/>
      <c r="B624" s="596">
        <v>4160</v>
      </c>
      <c r="C624" s="597" t="s">
        <v>1988</v>
      </c>
      <c r="D624" s="596" t="s">
        <v>904</v>
      </c>
      <c r="E624" s="598">
        <v>155442</v>
      </c>
      <c r="F624" s="754" t="s">
        <v>1460</v>
      </c>
      <c r="G624" s="755"/>
      <c r="H624" s="756"/>
    </row>
    <row r="625" spans="1:8" ht="15.75">
      <c r="A625" s="277"/>
      <c r="B625" s="596">
        <v>4161</v>
      </c>
      <c r="C625" s="597" t="s">
        <v>1989</v>
      </c>
      <c r="D625" s="596" t="s">
        <v>904</v>
      </c>
      <c r="E625" s="598">
        <v>149254</v>
      </c>
      <c r="F625" s="754" t="s">
        <v>1460</v>
      </c>
      <c r="G625" s="755"/>
      <c r="H625" s="756"/>
    </row>
    <row r="626" spans="1:8" ht="15.75">
      <c r="A626" s="277"/>
      <c r="B626" s="596">
        <v>4195</v>
      </c>
      <c r="C626" s="597" t="s">
        <v>1990</v>
      </c>
      <c r="D626" s="596" t="s">
        <v>777</v>
      </c>
      <c r="E626" s="598">
        <v>543</v>
      </c>
      <c r="F626" s="754" t="s">
        <v>1460</v>
      </c>
      <c r="G626" s="755"/>
      <c r="H626" s="756"/>
    </row>
    <row r="627" spans="1:8" ht="15.75">
      <c r="A627" s="277"/>
      <c r="B627" s="596">
        <v>4197</v>
      </c>
      <c r="C627" s="597" t="s">
        <v>1991</v>
      </c>
      <c r="D627" s="596" t="s">
        <v>777</v>
      </c>
      <c r="E627" s="598">
        <v>3752</v>
      </c>
      <c r="F627" s="754" t="s">
        <v>1460</v>
      </c>
      <c r="G627" s="755"/>
      <c r="H627" s="756"/>
    </row>
    <row r="628" spans="1:8" ht="15.75">
      <c r="A628" s="277"/>
      <c r="B628" s="596">
        <v>4198</v>
      </c>
      <c r="C628" s="597" t="s">
        <v>1992</v>
      </c>
      <c r="D628" s="596" t="s">
        <v>777</v>
      </c>
      <c r="E628" s="598">
        <v>3975</v>
      </c>
      <c r="F628" s="754" t="s">
        <v>1460</v>
      </c>
      <c r="G628" s="755"/>
      <c r="H628" s="756"/>
    </row>
    <row r="629" spans="1:8" ht="15.75">
      <c r="A629" s="277"/>
      <c r="B629" s="596">
        <v>4200</v>
      </c>
      <c r="C629" s="597" t="s">
        <v>1993</v>
      </c>
      <c r="D629" s="596" t="s">
        <v>904</v>
      </c>
      <c r="E629" s="598">
        <v>1030747</v>
      </c>
      <c r="F629" s="754" t="s">
        <v>1460</v>
      </c>
      <c r="G629" s="755"/>
      <c r="H629" s="756"/>
    </row>
    <row r="630" spans="1:8" ht="15.75">
      <c r="A630" s="277"/>
      <c r="B630" s="596">
        <v>4203</v>
      </c>
      <c r="C630" s="597" t="s">
        <v>1994</v>
      </c>
      <c r="D630" s="596" t="s">
        <v>904</v>
      </c>
      <c r="E630" s="598">
        <v>1064721</v>
      </c>
      <c r="F630" s="754" t="s">
        <v>1460</v>
      </c>
      <c r="G630" s="755"/>
      <c r="H630" s="756"/>
    </row>
    <row r="631" spans="1:8" ht="15.75">
      <c r="A631" s="277"/>
      <c r="B631" s="596">
        <v>4207</v>
      </c>
      <c r="C631" s="597" t="s">
        <v>1995</v>
      </c>
      <c r="D631" s="596" t="s">
        <v>904</v>
      </c>
      <c r="E631" s="598">
        <v>1163084</v>
      </c>
      <c r="F631" s="754" t="s">
        <v>1460</v>
      </c>
      <c r="G631" s="755"/>
      <c r="H631" s="756"/>
    </row>
    <row r="632" spans="1:8" ht="15.75">
      <c r="A632" s="277"/>
      <c r="B632" s="596">
        <v>4229</v>
      </c>
      <c r="C632" s="597" t="s">
        <v>1996</v>
      </c>
      <c r="D632" s="596" t="s">
        <v>904</v>
      </c>
      <c r="E632" s="598">
        <v>678312</v>
      </c>
      <c r="F632" s="754" t="s">
        <v>1460</v>
      </c>
      <c r="G632" s="755"/>
      <c r="H632" s="756"/>
    </row>
    <row r="633" spans="1:8" ht="15.75">
      <c r="A633" s="277"/>
      <c r="B633" s="596">
        <v>4230</v>
      </c>
      <c r="C633" s="597" t="s">
        <v>1997</v>
      </c>
      <c r="D633" s="596" t="s">
        <v>904</v>
      </c>
      <c r="E633" s="598">
        <v>675813</v>
      </c>
      <c r="F633" s="754" t="s">
        <v>1460</v>
      </c>
      <c r="G633" s="755"/>
      <c r="H633" s="756"/>
    </row>
    <row r="634" spans="1:8" ht="15.75">
      <c r="A634" s="277"/>
      <c r="B634" s="596">
        <v>4232</v>
      </c>
      <c r="C634" s="597" t="s">
        <v>1998</v>
      </c>
      <c r="D634" s="596" t="s">
        <v>973</v>
      </c>
      <c r="E634" s="598">
        <v>6657</v>
      </c>
      <c r="F634" s="754" t="s">
        <v>1460</v>
      </c>
      <c r="G634" s="755"/>
      <c r="H634" s="756"/>
    </row>
    <row r="635" spans="1:8" ht="15.75">
      <c r="A635" s="277"/>
      <c r="B635" s="596">
        <v>4233</v>
      </c>
      <c r="C635" s="597" t="s">
        <v>1999</v>
      </c>
      <c r="D635" s="596" t="s">
        <v>973</v>
      </c>
      <c r="E635" s="598">
        <v>6657</v>
      </c>
      <c r="F635" s="754" t="s">
        <v>1460</v>
      </c>
      <c r="G635" s="755"/>
      <c r="H635" s="756"/>
    </row>
    <row r="636" spans="1:8" ht="15.75">
      <c r="A636" s="277"/>
      <c r="B636" s="596">
        <v>4234</v>
      </c>
      <c r="C636" s="597" t="s">
        <v>2000</v>
      </c>
      <c r="D636" s="596" t="s">
        <v>973</v>
      </c>
      <c r="E636" s="598">
        <v>6657</v>
      </c>
      <c r="F636" s="754" t="s">
        <v>1460</v>
      </c>
      <c r="G636" s="755"/>
      <c r="H636" s="756"/>
    </row>
    <row r="637" spans="1:8" ht="15.75">
      <c r="A637" s="277"/>
      <c r="B637" s="596">
        <v>4235</v>
      </c>
      <c r="C637" s="597" t="s">
        <v>2001</v>
      </c>
      <c r="D637" s="596" t="s">
        <v>973</v>
      </c>
      <c r="E637" s="598">
        <v>6657</v>
      </c>
      <c r="F637" s="754" t="s">
        <v>1460</v>
      </c>
      <c r="G637" s="755"/>
      <c r="H637" s="756"/>
    </row>
    <row r="638" spans="1:8" ht="15.75">
      <c r="A638" s="277"/>
      <c r="B638" s="596">
        <v>4236</v>
      </c>
      <c r="C638" s="597" t="s">
        <v>2002</v>
      </c>
      <c r="D638" s="596" t="s">
        <v>973</v>
      </c>
      <c r="E638" s="598">
        <v>6657</v>
      </c>
      <c r="F638" s="754" t="s">
        <v>1460</v>
      </c>
      <c r="G638" s="755"/>
      <c r="H638" s="756"/>
    </row>
    <row r="639" spans="1:8" ht="15.75">
      <c r="A639" s="277"/>
      <c r="B639" s="596">
        <v>4237</v>
      </c>
      <c r="C639" s="597" t="s">
        <v>2003</v>
      </c>
      <c r="D639" s="596" t="s">
        <v>973</v>
      </c>
      <c r="E639" s="598">
        <v>6657</v>
      </c>
      <c r="F639" s="754" t="s">
        <v>1460</v>
      </c>
      <c r="G639" s="755"/>
      <c r="H639" s="756"/>
    </row>
    <row r="640" spans="1:8" ht="15.75">
      <c r="A640" s="277"/>
      <c r="B640" s="596">
        <v>4238</v>
      </c>
      <c r="C640" s="597" t="s">
        <v>2004</v>
      </c>
      <c r="D640" s="596" t="s">
        <v>973</v>
      </c>
      <c r="E640" s="598">
        <v>6657</v>
      </c>
      <c r="F640" s="754" t="s">
        <v>1460</v>
      </c>
      <c r="G640" s="755"/>
      <c r="H640" s="756"/>
    </row>
    <row r="641" spans="1:8" ht="15.75">
      <c r="A641" s="277"/>
      <c r="B641" s="596">
        <v>4239</v>
      </c>
      <c r="C641" s="597" t="s">
        <v>1128</v>
      </c>
      <c r="D641" s="596" t="s">
        <v>928</v>
      </c>
      <c r="E641" s="598">
        <v>6233</v>
      </c>
      <c r="F641" s="754" t="s">
        <v>1460</v>
      </c>
      <c r="G641" s="755"/>
      <c r="H641" s="756"/>
    </row>
    <row r="642" spans="1:8" ht="15.75">
      <c r="A642" s="277"/>
      <c r="B642" s="596">
        <v>4240</v>
      </c>
      <c r="C642" s="597" t="s">
        <v>1132</v>
      </c>
      <c r="D642" s="596" t="s">
        <v>928</v>
      </c>
      <c r="E642" s="598">
        <v>16824</v>
      </c>
      <c r="F642" s="754" t="s">
        <v>1464</v>
      </c>
      <c r="G642" s="755"/>
      <c r="H642" s="756"/>
    </row>
    <row r="643" spans="1:8" ht="15.75">
      <c r="A643" s="277"/>
      <c r="B643" s="596">
        <v>4241</v>
      </c>
      <c r="C643" s="597" t="s">
        <v>2005</v>
      </c>
      <c r="D643" s="596" t="s">
        <v>928</v>
      </c>
      <c r="E643" s="598">
        <v>16824</v>
      </c>
      <c r="F643" s="754" t="s">
        <v>1464</v>
      </c>
      <c r="G643" s="755"/>
      <c r="H643" s="756"/>
    </row>
    <row r="644" spans="1:8" ht="15.75">
      <c r="A644" s="277"/>
      <c r="B644" s="596">
        <v>4242</v>
      </c>
      <c r="C644" s="597" t="s">
        <v>2006</v>
      </c>
      <c r="D644" s="596" t="s">
        <v>928</v>
      </c>
      <c r="E644" s="598">
        <v>21029</v>
      </c>
      <c r="F644" s="754" t="s">
        <v>1464</v>
      </c>
      <c r="G644" s="755"/>
      <c r="H644" s="756"/>
    </row>
    <row r="645" spans="1:8" ht="15.75">
      <c r="A645" s="277"/>
      <c r="B645" s="596">
        <v>4243</v>
      </c>
      <c r="C645" s="597" t="s">
        <v>2007</v>
      </c>
      <c r="D645" s="596" t="s">
        <v>928</v>
      </c>
      <c r="E645" s="598">
        <v>21029</v>
      </c>
      <c r="F645" s="754" t="s">
        <v>1464</v>
      </c>
      <c r="G645" s="755"/>
      <c r="H645" s="756"/>
    </row>
    <row r="646" spans="1:8" ht="15.75">
      <c r="A646" s="277"/>
      <c r="B646" s="596">
        <v>4244</v>
      </c>
      <c r="C646" s="597" t="s">
        <v>2008</v>
      </c>
      <c r="D646" s="596" t="s">
        <v>519</v>
      </c>
      <c r="E646" s="598">
        <v>211690</v>
      </c>
      <c r="F646" s="754" t="s">
        <v>1464</v>
      </c>
      <c r="G646" s="755"/>
      <c r="H646" s="756"/>
    </row>
    <row r="647" spans="1:8" ht="15.75">
      <c r="A647" s="277"/>
      <c r="B647" s="596">
        <v>4245</v>
      </c>
      <c r="C647" s="597" t="s">
        <v>2009</v>
      </c>
      <c r="D647" s="596" t="s">
        <v>519</v>
      </c>
      <c r="E647" s="598">
        <v>305619</v>
      </c>
      <c r="F647" s="754" t="s">
        <v>1464</v>
      </c>
      <c r="G647" s="755"/>
      <c r="H647" s="756"/>
    </row>
    <row r="648" spans="1:8" ht="15.75">
      <c r="A648" s="277"/>
      <c r="B648" s="596">
        <v>4246</v>
      </c>
      <c r="C648" s="597" t="s">
        <v>2010</v>
      </c>
      <c r="D648" s="596" t="s">
        <v>519</v>
      </c>
      <c r="E648" s="598">
        <v>168231</v>
      </c>
      <c r="F648" s="754" t="s">
        <v>1464</v>
      </c>
      <c r="G648" s="757"/>
      <c r="H648" s="756"/>
    </row>
    <row r="649" spans="1:8" ht="15.75">
      <c r="A649" s="277"/>
      <c r="B649" s="596">
        <v>4247</v>
      </c>
      <c r="C649" s="597" t="s">
        <v>2011</v>
      </c>
      <c r="D649" s="596" t="s">
        <v>777</v>
      </c>
      <c r="E649" s="598">
        <v>140192</v>
      </c>
      <c r="F649" s="754" t="s">
        <v>1464</v>
      </c>
      <c r="G649" s="757"/>
      <c r="H649" s="756"/>
    </row>
    <row r="650" spans="1:8" ht="15.75">
      <c r="A650" s="277"/>
      <c r="B650" s="596">
        <v>4248</v>
      </c>
      <c r="C650" s="597" t="s">
        <v>2012</v>
      </c>
      <c r="D650" s="596" t="s">
        <v>777</v>
      </c>
      <c r="E650" s="598">
        <v>140192</v>
      </c>
      <c r="F650" s="754" t="s">
        <v>1464</v>
      </c>
      <c r="G650" s="757"/>
      <c r="H650" s="756"/>
    </row>
    <row r="651" spans="1:8" ht="15.75">
      <c r="A651" s="277"/>
      <c r="B651" s="596">
        <v>4249</v>
      </c>
      <c r="C651" s="597" t="s">
        <v>2013</v>
      </c>
      <c r="D651" s="596" t="s">
        <v>928</v>
      </c>
      <c r="E651" s="598">
        <v>21029</v>
      </c>
      <c r="F651" s="754" t="s">
        <v>1464</v>
      </c>
      <c r="G651" s="757"/>
      <c r="H651" s="756"/>
    </row>
    <row r="652" spans="1:8" ht="15.75">
      <c r="A652" s="277"/>
      <c r="B652" s="596">
        <v>4252</v>
      </c>
      <c r="C652" s="597" t="s">
        <v>2014</v>
      </c>
      <c r="D652" s="596" t="s">
        <v>519</v>
      </c>
      <c r="E652" s="598">
        <v>1983514</v>
      </c>
      <c r="F652" s="754" t="s">
        <v>1460</v>
      </c>
      <c r="G652" s="757"/>
      <c r="H652" s="756"/>
    </row>
    <row r="653" spans="1:8" ht="15.75">
      <c r="A653" s="277"/>
      <c r="B653" s="596">
        <v>4253</v>
      </c>
      <c r="C653" s="597" t="s">
        <v>2015</v>
      </c>
      <c r="D653" s="596" t="s">
        <v>519</v>
      </c>
      <c r="E653" s="598">
        <v>818075</v>
      </c>
      <c r="F653" s="754" t="s">
        <v>1460</v>
      </c>
      <c r="G653" s="757"/>
      <c r="H653" s="756"/>
    </row>
    <row r="654" spans="1:8" ht="15.75">
      <c r="A654" s="277"/>
      <c r="B654" s="596">
        <v>4261</v>
      </c>
      <c r="C654" s="597" t="s">
        <v>1073</v>
      </c>
      <c r="D654" s="596" t="s">
        <v>904</v>
      </c>
      <c r="E654" s="598">
        <v>646425</v>
      </c>
      <c r="F654" s="754" t="s">
        <v>1460</v>
      </c>
      <c r="G654" s="757"/>
      <c r="H654" s="756"/>
    </row>
    <row r="655" spans="1:8" ht="15.75">
      <c r="A655" s="277"/>
      <c r="B655" s="596">
        <v>4262</v>
      </c>
      <c r="C655" s="597" t="s">
        <v>2016</v>
      </c>
      <c r="D655" s="596" t="s">
        <v>904</v>
      </c>
      <c r="E655" s="598">
        <v>5499</v>
      </c>
      <c r="F655" s="754" t="s">
        <v>1460</v>
      </c>
      <c r="G655" s="757"/>
      <c r="H655" s="756"/>
    </row>
    <row r="656" spans="1:8" ht="15.75">
      <c r="A656" s="277"/>
      <c r="B656" s="596">
        <v>4264</v>
      </c>
      <c r="C656" s="597" t="s">
        <v>2017</v>
      </c>
      <c r="D656" s="596" t="s">
        <v>928</v>
      </c>
      <c r="E656" s="598">
        <v>54281</v>
      </c>
      <c r="F656" s="754" t="s">
        <v>1460</v>
      </c>
      <c r="G656" s="757"/>
      <c r="H656" s="756"/>
    </row>
    <row r="657" spans="1:8" ht="15.75">
      <c r="A657" s="277"/>
      <c r="B657" s="596">
        <v>4265</v>
      </c>
      <c r="C657" s="597" t="s">
        <v>1134</v>
      </c>
      <c r="D657" s="596" t="s">
        <v>928</v>
      </c>
      <c r="E657" s="598">
        <v>120742</v>
      </c>
      <c r="F657" s="754" t="s">
        <v>1460</v>
      </c>
      <c r="G657" s="755"/>
      <c r="H657" s="756"/>
    </row>
    <row r="658" spans="1:8" ht="15.75">
      <c r="A658" s="277"/>
      <c r="B658" s="596">
        <v>4266</v>
      </c>
      <c r="C658" s="597" t="s">
        <v>1136</v>
      </c>
      <c r="D658" s="596" t="s">
        <v>904</v>
      </c>
      <c r="E658" s="598">
        <v>54475</v>
      </c>
      <c r="F658" s="754" t="s">
        <v>1460</v>
      </c>
      <c r="G658" s="755"/>
      <c r="H658" s="756"/>
    </row>
    <row r="659" spans="1:8" ht="15.75">
      <c r="A659" s="277"/>
      <c r="B659" s="596">
        <v>4273</v>
      </c>
      <c r="C659" s="597" t="s">
        <v>1050</v>
      </c>
      <c r="D659" s="596" t="s">
        <v>907</v>
      </c>
      <c r="E659" s="598">
        <v>174532</v>
      </c>
      <c r="F659" s="754" t="s">
        <v>1460</v>
      </c>
      <c r="G659" s="755"/>
      <c r="H659" s="756"/>
    </row>
    <row r="660" spans="1:8" ht="15.75">
      <c r="A660" s="277"/>
      <c r="B660" s="596">
        <v>4274</v>
      </c>
      <c r="C660" s="597" t="s">
        <v>915</v>
      </c>
      <c r="D660" s="596" t="s">
        <v>907</v>
      </c>
      <c r="E660" s="598">
        <v>246112</v>
      </c>
      <c r="F660" s="754" t="s">
        <v>1460</v>
      </c>
      <c r="G660" s="755"/>
      <c r="H660" s="756"/>
    </row>
    <row r="661" spans="1:8" ht="15.75">
      <c r="A661" s="277"/>
      <c r="B661" s="596">
        <v>4275</v>
      </c>
      <c r="C661" s="597" t="s">
        <v>1204</v>
      </c>
      <c r="D661" s="596" t="s">
        <v>907</v>
      </c>
      <c r="E661" s="598">
        <v>190218</v>
      </c>
      <c r="F661" s="754" t="s">
        <v>1460</v>
      </c>
      <c r="G661" s="755"/>
      <c r="H661" s="756"/>
    </row>
    <row r="662" spans="1:8" ht="15.75">
      <c r="A662" s="277"/>
      <c r="B662" s="596">
        <v>4276</v>
      </c>
      <c r="C662" s="597" t="s">
        <v>2018</v>
      </c>
      <c r="D662" s="596" t="s">
        <v>907</v>
      </c>
      <c r="E662" s="598">
        <v>261798</v>
      </c>
      <c r="F662" s="754" t="s">
        <v>1460</v>
      </c>
      <c r="G662" s="755"/>
      <c r="H662" s="756"/>
    </row>
    <row r="663" spans="1:8" ht="15.75">
      <c r="A663" s="277"/>
      <c r="B663" s="596">
        <v>4277</v>
      </c>
      <c r="C663" s="597" t="s">
        <v>2019</v>
      </c>
      <c r="D663" s="596" t="s">
        <v>907</v>
      </c>
      <c r="E663" s="598">
        <v>190218</v>
      </c>
      <c r="F663" s="754" t="s">
        <v>1460</v>
      </c>
      <c r="G663" s="755"/>
      <c r="H663" s="756"/>
    </row>
    <row r="664" spans="1:8" ht="15.75">
      <c r="A664" s="277"/>
      <c r="B664" s="596">
        <v>4278</v>
      </c>
      <c r="C664" s="597" t="s">
        <v>896</v>
      </c>
      <c r="D664" s="596" t="s">
        <v>897</v>
      </c>
      <c r="E664" s="598">
        <v>22281</v>
      </c>
      <c r="F664" s="754" t="s">
        <v>1460</v>
      </c>
      <c r="G664" s="755"/>
      <c r="H664" s="756"/>
    </row>
    <row r="665" spans="1:8" ht="15.75">
      <c r="A665" s="277"/>
      <c r="B665" s="596">
        <v>4279</v>
      </c>
      <c r="C665" s="597" t="s">
        <v>918</v>
      </c>
      <c r="D665" s="596" t="s">
        <v>897</v>
      </c>
      <c r="E665" s="598">
        <v>31419</v>
      </c>
      <c r="F665" s="754" t="s">
        <v>1460</v>
      </c>
      <c r="G665" s="755"/>
      <c r="H665" s="756"/>
    </row>
    <row r="666" spans="1:8" ht="15.75">
      <c r="A666" s="277"/>
      <c r="B666" s="596">
        <v>4280</v>
      </c>
      <c r="C666" s="597" t="s">
        <v>932</v>
      </c>
      <c r="D666" s="596" t="s">
        <v>897</v>
      </c>
      <c r="E666" s="598">
        <v>24284</v>
      </c>
      <c r="F666" s="754" t="s">
        <v>1460</v>
      </c>
      <c r="G666" s="755"/>
      <c r="H666" s="756"/>
    </row>
    <row r="667" spans="1:8" ht="15.75">
      <c r="A667" s="277"/>
      <c r="B667" s="596">
        <v>4281</v>
      </c>
      <c r="C667" s="597" t="s">
        <v>947</v>
      </c>
      <c r="D667" s="596" t="s">
        <v>897</v>
      </c>
      <c r="E667" s="598">
        <v>33422</v>
      </c>
      <c r="F667" s="754" t="s">
        <v>1460</v>
      </c>
      <c r="G667" s="755"/>
      <c r="H667" s="756"/>
    </row>
    <row r="668" spans="1:8" ht="15.75">
      <c r="A668" s="277"/>
      <c r="B668" s="596">
        <v>4282</v>
      </c>
      <c r="C668" s="597" t="s">
        <v>1262</v>
      </c>
      <c r="D668" s="596" t="s">
        <v>897</v>
      </c>
      <c r="E668" s="598">
        <v>24284</v>
      </c>
      <c r="F668" s="754" t="s">
        <v>1460</v>
      </c>
      <c r="G668" s="757"/>
      <c r="H668" s="756"/>
    </row>
    <row r="669" spans="1:8" ht="15.75">
      <c r="A669" s="277"/>
      <c r="B669" s="596">
        <v>4283</v>
      </c>
      <c r="C669" s="597" t="s">
        <v>906</v>
      </c>
      <c r="D669" s="596" t="s">
        <v>907</v>
      </c>
      <c r="E669" s="598">
        <v>261798</v>
      </c>
      <c r="F669" s="754" t="s">
        <v>1460</v>
      </c>
      <c r="G669" s="757"/>
      <c r="H669" s="756"/>
    </row>
    <row r="670" spans="1:8" ht="15.75">
      <c r="A670" s="277"/>
      <c r="B670" s="596">
        <v>4284</v>
      </c>
      <c r="C670" s="597" t="s">
        <v>2020</v>
      </c>
      <c r="D670" s="596" t="s">
        <v>897</v>
      </c>
      <c r="E670" s="598">
        <v>49692</v>
      </c>
      <c r="F670" s="754" t="s">
        <v>1460</v>
      </c>
      <c r="G670" s="755"/>
      <c r="H670" s="756"/>
    </row>
    <row r="671" spans="1:8" ht="15.75">
      <c r="A671" s="277"/>
      <c r="B671" s="596">
        <v>4285</v>
      </c>
      <c r="C671" s="597" t="s">
        <v>1041</v>
      </c>
      <c r="D671" s="596" t="s">
        <v>907</v>
      </c>
      <c r="E671" s="598">
        <v>389272</v>
      </c>
      <c r="F671" s="754" t="s">
        <v>1460</v>
      </c>
      <c r="G671" s="755"/>
      <c r="H671" s="756"/>
    </row>
    <row r="672" spans="1:8" ht="15.75">
      <c r="A672" s="277"/>
      <c r="B672" s="596">
        <v>4286</v>
      </c>
      <c r="C672" s="597" t="s">
        <v>1065</v>
      </c>
      <c r="D672" s="596" t="s">
        <v>907</v>
      </c>
      <c r="E672" s="598">
        <v>738334</v>
      </c>
      <c r="F672" s="754" t="s">
        <v>1460</v>
      </c>
      <c r="G672" s="755"/>
      <c r="H672" s="756"/>
    </row>
    <row r="673" spans="1:8" ht="15.75">
      <c r="A673" s="277"/>
      <c r="B673" s="596">
        <v>4287</v>
      </c>
      <c r="C673" s="597" t="s">
        <v>1284</v>
      </c>
      <c r="D673" s="596" t="s">
        <v>897</v>
      </c>
      <c r="E673" s="598">
        <v>40557</v>
      </c>
      <c r="F673" s="754" t="s">
        <v>1460</v>
      </c>
      <c r="G673" s="755"/>
      <c r="H673" s="756"/>
    </row>
    <row r="674" spans="1:8" ht="15.75">
      <c r="A674" s="277"/>
      <c r="B674" s="596">
        <v>4288</v>
      </c>
      <c r="C674" s="597" t="s">
        <v>1300</v>
      </c>
      <c r="D674" s="596" t="s">
        <v>907</v>
      </c>
      <c r="E674" s="598">
        <v>317692</v>
      </c>
      <c r="F674" s="754" t="s">
        <v>1460</v>
      </c>
      <c r="G674" s="755"/>
      <c r="H674" s="756"/>
    </row>
    <row r="675" spans="1:8" ht="15.75">
      <c r="A675" s="277"/>
      <c r="B675" s="596">
        <v>4289</v>
      </c>
      <c r="C675" s="597" t="s">
        <v>2021</v>
      </c>
      <c r="D675" s="596" t="s">
        <v>777</v>
      </c>
      <c r="E675" s="598">
        <v>26126</v>
      </c>
      <c r="F675" s="754" t="s">
        <v>1460</v>
      </c>
      <c r="G675" s="755"/>
      <c r="H675" s="756"/>
    </row>
    <row r="676" spans="1:8" ht="15.75">
      <c r="A676" s="277"/>
      <c r="B676" s="596">
        <v>4290</v>
      </c>
      <c r="C676" s="597" t="s">
        <v>2022</v>
      </c>
      <c r="D676" s="596" t="s">
        <v>777</v>
      </c>
      <c r="E676" s="598">
        <v>36905</v>
      </c>
      <c r="F676" s="754" t="s">
        <v>1460</v>
      </c>
      <c r="G676" s="755"/>
      <c r="H676" s="756"/>
    </row>
    <row r="677" spans="1:8" ht="15.75">
      <c r="A677" s="277"/>
      <c r="B677" s="596">
        <v>4291</v>
      </c>
      <c r="C677" s="597" t="s">
        <v>2023</v>
      </c>
      <c r="D677" s="596" t="s">
        <v>928</v>
      </c>
      <c r="E677" s="598">
        <v>563985</v>
      </c>
      <c r="F677" s="754" t="s">
        <v>1460</v>
      </c>
      <c r="G677" s="755"/>
      <c r="H677" s="756"/>
    </row>
    <row r="678" spans="1:8" ht="15.75">
      <c r="A678" s="277"/>
      <c r="B678" s="596">
        <v>4292</v>
      </c>
      <c r="C678" s="597" t="s">
        <v>2024</v>
      </c>
      <c r="D678" s="596" t="s">
        <v>928</v>
      </c>
      <c r="E678" s="598">
        <v>586833</v>
      </c>
      <c r="F678" s="754" t="s">
        <v>1460</v>
      </c>
      <c r="G678" s="755"/>
      <c r="H678" s="756"/>
    </row>
    <row r="679" spans="1:8" ht="15.75">
      <c r="A679" s="277"/>
      <c r="B679" s="596">
        <v>4294</v>
      </c>
      <c r="C679" s="597" t="s">
        <v>2025</v>
      </c>
      <c r="D679" s="596" t="s">
        <v>928</v>
      </c>
      <c r="E679" s="598">
        <v>712483</v>
      </c>
      <c r="F679" s="754" t="s">
        <v>1460</v>
      </c>
      <c r="G679" s="755"/>
      <c r="H679" s="756"/>
    </row>
    <row r="680" spans="1:8" ht="15.75">
      <c r="A680" s="277"/>
      <c r="B680" s="596">
        <v>4295</v>
      </c>
      <c r="C680" s="597" t="s">
        <v>2026</v>
      </c>
      <c r="D680" s="596" t="s">
        <v>928</v>
      </c>
      <c r="E680" s="598">
        <v>737175</v>
      </c>
      <c r="F680" s="754" t="s">
        <v>1460</v>
      </c>
      <c r="G680" s="755"/>
      <c r="H680" s="756"/>
    </row>
    <row r="681" spans="1:8" ht="15.75">
      <c r="A681" s="277"/>
      <c r="B681" s="596">
        <v>4296</v>
      </c>
      <c r="C681" s="597" t="s">
        <v>2027</v>
      </c>
      <c r="D681" s="596" t="s">
        <v>928</v>
      </c>
      <c r="E681" s="598">
        <v>772537</v>
      </c>
      <c r="F681" s="754" t="s">
        <v>1460</v>
      </c>
      <c r="G681" s="755"/>
      <c r="H681" s="756"/>
    </row>
    <row r="682" spans="1:8" ht="15.75">
      <c r="A682" s="277"/>
      <c r="B682" s="596">
        <v>4297</v>
      </c>
      <c r="C682" s="597" t="s">
        <v>2028</v>
      </c>
      <c r="D682" s="596" t="s">
        <v>928</v>
      </c>
      <c r="E682" s="598">
        <v>1016664</v>
      </c>
      <c r="F682" s="754" t="s">
        <v>1460</v>
      </c>
      <c r="G682" s="755"/>
      <c r="H682" s="756"/>
    </row>
    <row r="683" spans="1:8" ht="15.75">
      <c r="A683" s="277"/>
      <c r="B683" s="596">
        <v>4298</v>
      </c>
      <c r="C683" s="597" t="s">
        <v>2029</v>
      </c>
      <c r="D683" s="596" t="s">
        <v>928</v>
      </c>
      <c r="E683" s="598">
        <v>1385074</v>
      </c>
      <c r="F683" s="754" t="s">
        <v>1460</v>
      </c>
      <c r="G683" s="755"/>
      <c r="H683" s="756"/>
    </row>
    <row r="684" spans="1:8" ht="15.75">
      <c r="A684" s="277"/>
      <c r="B684" s="596">
        <v>4299</v>
      </c>
      <c r="C684" s="597" t="s">
        <v>2030</v>
      </c>
      <c r="D684" s="596" t="s">
        <v>928</v>
      </c>
      <c r="E684" s="598">
        <v>1552586</v>
      </c>
      <c r="F684" s="754" t="s">
        <v>1460</v>
      </c>
      <c r="G684" s="755"/>
      <c r="H684" s="756"/>
    </row>
    <row r="685" spans="1:8" ht="15.75">
      <c r="A685" s="277"/>
      <c r="B685" s="596">
        <v>4300</v>
      </c>
      <c r="C685" s="597" t="s">
        <v>2031</v>
      </c>
      <c r="D685" s="596" t="s">
        <v>928</v>
      </c>
      <c r="E685" s="598">
        <v>382129</v>
      </c>
      <c r="F685" s="754" t="s">
        <v>1460</v>
      </c>
      <c r="G685" s="755"/>
      <c r="H685" s="756"/>
    </row>
    <row r="686" spans="1:8" ht="15.75">
      <c r="A686" s="277"/>
      <c r="B686" s="596">
        <v>4301</v>
      </c>
      <c r="C686" s="597" t="s">
        <v>1137</v>
      </c>
      <c r="D686" s="596" t="s">
        <v>928</v>
      </c>
      <c r="E686" s="598">
        <v>423959</v>
      </c>
      <c r="F686" s="754" t="s">
        <v>1460</v>
      </c>
      <c r="G686" s="755"/>
      <c r="H686" s="756"/>
    </row>
    <row r="687" spans="1:8" ht="15.75">
      <c r="A687" s="277"/>
      <c r="B687" s="596">
        <v>4302</v>
      </c>
      <c r="C687" s="597" t="s">
        <v>2032</v>
      </c>
      <c r="D687" s="596" t="s">
        <v>928</v>
      </c>
      <c r="E687" s="598">
        <v>497039</v>
      </c>
      <c r="F687" s="754" t="s">
        <v>1460</v>
      </c>
      <c r="G687" s="755"/>
      <c r="H687" s="756"/>
    </row>
    <row r="688" spans="1:8" ht="15.75">
      <c r="A688" s="277"/>
      <c r="B688" s="596">
        <v>4303</v>
      </c>
      <c r="C688" s="597" t="s">
        <v>2033</v>
      </c>
      <c r="D688" s="596" t="s">
        <v>928</v>
      </c>
      <c r="E688" s="598">
        <v>571742</v>
      </c>
      <c r="F688" s="754" t="s">
        <v>1460</v>
      </c>
      <c r="G688" s="755"/>
      <c r="H688" s="756"/>
    </row>
    <row r="689" spans="1:8" ht="15.75">
      <c r="A689" s="277"/>
      <c r="B689" s="596">
        <v>4304</v>
      </c>
      <c r="C689" s="597" t="s">
        <v>2034</v>
      </c>
      <c r="D689" s="596" t="s">
        <v>928</v>
      </c>
      <c r="E689" s="598">
        <v>591020</v>
      </c>
      <c r="F689" s="754" t="s">
        <v>1460</v>
      </c>
      <c r="G689" s="755"/>
      <c r="H689" s="756"/>
    </row>
    <row r="690" spans="1:8" ht="15.75">
      <c r="A690" s="277"/>
      <c r="B690" s="596">
        <v>4305</v>
      </c>
      <c r="C690" s="597" t="s">
        <v>2035</v>
      </c>
      <c r="D690" s="596" t="s">
        <v>519</v>
      </c>
      <c r="E690" s="598">
        <v>389906</v>
      </c>
      <c r="F690" s="754" t="s">
        <v>1460</v>
      </c>
      <c r="G690" s="755"/>
      <c r="H690" s="756"/>
    </row>
    <row r="691" spans="1:8" ht="15.75">
      <c r="A691" s="277"/>
      <c r="B691" s="596">
        <v>4306</v>
      </c>
      <c r="C691" s="597" t="s">
        <v>2036</v>
      </c>
      <c r="D691" s="596" t="s">
        <v>519</v>
      </c>
      <c r="E691" s="598">
        <v>935373</v>
      </c>
      <c r="F691" s="754" t="s">
        <v>1460</v>
      </c>
      <c r="G691" s="755"/>
      <c r="H691" s="756"/>
    </row>
    <row r="692" spans="1:8" ht="15.75">
      <c r="A692" s="277"/>
      <c r="B692" s="596">
        <v>4307</v>
      </c>
      <c r="C692" s="597" t="s">
        <v>2037</v>
      </c>
      <c r="D692" s="596" t="s">
        <v>519</v>
      </c>
      <c r="E692" s="598">
        <v>575380</v>
      </c>
      <c r="F692" s="754" t="s">
        <v>1460</v>
      </c>
      <c r="G692" s="755"/>
      <c r="H692" s="756"/>
    </row>
    <row r="693" spans="1:8" ht="15.75">
      <c r="A693" s="277"/>
      <c r="B693" s="596">
        <v>4308</v>
      </c>
      <c r="C693" s="597" t="s">
        <v>2038</v>
      </c>
      <c r="D693" s="596" t="s">
        <v>519</v>
      </c>
      <c r="E693" s="598">
        <v>5056756</v>
      </c>
      <c r="F693" s="754" t="s">
        <v>1460</v>
      </c>
      <c r="G693" s="757"/>
      <c r="H693" s="756"/>
    </row>
    <row r="694" spans="1:8" ht="15.75">
      <c r="A694" s="277"/>
      <c r="B694" s="596">
        <v>4309</v>
      </c>
      <c r="C694" s="597" t="s">
        <v>2039</v>
      </c>
      <c r="D694" s="596" t="s">
        <v>519</v>
      </c>
      <c r="E694" s="598">
        <v>5056756</v>
      </c>
      <c r="F694" s="754" t="s">
        <v>1460</v>
      </c>
      <c r="G694" s="757"/>
      <c r="H694" s="756"/>
    </row>
    <row r="695" spans="1:8" ht="15.75">
      <c r="A695" s="277"/>
      <c r="B695" s="596">
        <v>4310</v>
      </c>
      <c r="C695" s="597" t="s">
        <v>2040</v>
      </c>
      <c r="D695" s="596" t="s">
        <v>519</v>
      </c>
      <c r="E695" s="598">
        <v>5454120</v>
      </c>
      <c r="F695" s="754" t="s">
        <v>1460</v>
      </c>
      <c r="G695" s="757"/>
      <c r="H695" s="756"/>
    </row>
    <row r="696" spans="1:8" ht="15.75">
      <c r="A696" s="277"/>
      <c r="B696" s="596">
        <v>4311</v>
      </c>
      <c r="C696" s="597" t="s">
        <v>2041</v>
      </c>
      <c r="D696" s="596" t="s">
        <v>519</v>
      </c>
      <c r="E696" s="598">
        <v>5055216</v>
      </c>
      <c r="F696" s="754" t="s">
        <v>1460</v>
      </c>
      <c r="G696" s="757"/>
      <c r="H696" s="756"/>
    </row>
    <row r="697" spans="1:8" ht="15.75">
      <c r="A697" s="277"/>
      <c r="B697" s="596">
        <v>4312</v>
      </c>
      <c r="C697" s="597" t="s">
        <v>2042</v>
      </c>
      <c r="D697" s="596" t="s">
        <v>519</v>
      </c>
      <c r="E697" s="598">
        <v>5055216</v>
      </c>
      <c r="F697" s="754" t="s">
        <v>1460</v>
      </c>
      <c r="G697" s="757"/>
      <c r="H697" s="756"/>
    </row>
    <row r="698" spans="1:8" ht="15.75">
      <c r="A698" s="277"/>
      <c r="B698" s="596">
        <v>4313</v>
      </c>
      <c r="C698" s="597" t="s">
        <v>2043</v>
      </c>
      <c r="D698" s="596" t="s">
        <v>519</v>
      </c>
      <c r="E698" s="598">
        <v>5053676</v>
      </c>
      <c r="F698" s="754" t="s">
        <v>1460</v>
      </c>
      <c r="G698" s="757"/>
      <c r="H698" s="756"/>
    </row>
    <row r="699" spans="1:8" ht="15.75">
      <c r="A699" s="277"/>
      <c r="B699" s="596">
        <v>4314</v>
      </c>
      <c r="C699" s="597" t="s">
        <v>2044</v>
      </c>
      <c r="D699" s="596" t="s">
        <v>519</v>
      </c>
      <c r="E699" s="598">
        <v>4596822</v>
      </c>
      <c r="F699" s="754" t="s">
        <v>1460</v>
      </c>
      <c r="G699" s="757"/>
      <c r="H699" s="756"/>
    </row>
    <row r="700" spans="1:8" ht="15.75">
      <c r="A700" s="277"/>
      <c r="B700" s="596">
        <v>4315</v>
      </c>
      <c r="C700" s="597" t="s">
        <v>2045</v>
      </c>
      <c r="D700" s="596" t="s">
        <v>519</v>
      </c>
      <c r="E700" s="598">
        <v>4596822</v>
      </c>
      <c r="F700" s="754" t="s">
        <v>1460</v>
      </c>
      <c r="G700" s="757"/>
      <c r="H700" s="756"/>
    </row>
    <row r="701" spans="1:8" ht="15.75">
      <c r="A701" s="277"/>
      <c r="B701" s="596">
        <v>4316</v>
      </c>
      <c r="C701" s="597" t="s">
        <v>2046</v>
      </c>
      <c r="D701" s="596" t="s">
        <v>519</v>
      </c>
      <c r="E701" s="598">
        <v>5026210</v>
      </c>
      <c r="F701" s="754" t="s">
        <v>1460</v>
      </c>
      <c r="G701" s="757"/>
      <c r="H701" s="756"/>
    </row>
    <row r="702" spans="1:8" ht="15.75">
      <c r="A702" s="277"/>
      <c r="B702" s="596">
        <v>4317</v>
      </c>
      <c r="C702" s="597" t="s">
        <v>2047</v>
      </c>
      <c r="D702" s="596" t="s">
        <v>519</v>
      </c>
      <c r="E702" s="598">
        <v>4585485</v>
      </c>
      <c r="F702" s="754" t="s">
        <v>1460</v>
      </c>
      <c r="G702" s="757"/>
      <c r="H702" s="756"/>
    </row>
    <row r="703" spans="1:8" ht="15.75">
      <c r="A703" s="277"/>
      <c r="B703" s="596">
        <v>4318</v>
      </c>
      <c r="C703" s="597" t="s">
        <v>2048</v>
      </c>
      <c r="D703" s="596" t="s">
        <v>519</v>
      </c>
      <c r="E703" s="598">
        <v>4585485</v>
      </c>
      <c r="F703" s="754" t="s">
        <v>1460</v>
      </c>
      <c r="G703" s="757"/>
      <c r="H703" s="756"/>
    </row>
    <row r="704" spans="1:8" ht="15.75">
      <c r="A704" s="277"/>
      <c r="B704" s="596">
        <v>4319</v>
      </c>
      <c r="C704" s="597" t="s">
        <v>2049</v>
      </c>
      <c r="D704" s="596" t="s">
        <v>519</v>
      </c>
      <c r="E704" s="598">
        <v>4583572</v>
      </c>
      <c r="F704" s="754" t="s">
        <v>1460</v>
      </c>
      <c r="G704" s="757"/>
      <c r="H704" s="756"/>
    </row>
    <row r="705" spans="1:8" ht="15.75">
      <c r="A705" s="277"/>
      <c r="B705" s="596">
        <v>4320</v>
      </c>
      <c r="C705" s="597" t="s">
        <v>2050</v>
      </c>
      <c r="D705" s="596" t="s">
        <v>519</v>
      </c>
      <c r="E705" s="598">
        <v>3866155</v>
      </c>
      <c r="F705" s="754" t="s">
        <v>1460</v>
      </c>
      <c r="G705" s="757"/>
      <c r="H705" s="756"/>
    </row>
    <row r="706" spans="1:8" ht="15.75">
      <c r="A706" s="277"/>
      <c r="B706" s="596">
        <v>4321</v>
      </c>
      <c r="C706" s="597" t="s">
        <v>2051</v>
      </c>
      <c r="D706" s="596" t="s">
        <v>519</v>
      </c>
      <c r="E706" s="598">
        <v>3866155</v>
      </c>
      <c r="F706" s="754" t="s">
        <v>1460</v>
      </c>
      <c r="G706" s="757"/>
      <c r="H706" s="756"/>
    </row>
    <row r="707" spans="1:8" ht="15.75">
      <c r="A707" s="277"/>
      <c r="B707" s="596">
        <v>4322</v>
      </c>
      <c r="C707" s="597" t="s">
        <v>2052</v>
      </c>
      <c r="D707" s="596" t="s">
        <v>519</v>
      </c>
      <c r="E707" s="598">
        <v>3866155</v>
      </c>
      <c r="F707" s="754" t="s">
        <v>1460</v>
      </c>
      <c r="G707" s="757"/>
      <c r="H707" s="756"/>
    </row>
    <row r="708" spans="1:8" ht="15.75">
      <c r="A708" s="277"/>
      <c r="B708" s="596">
        <v>4323</v>
      </c>
      <c r="C708" s="597" t="s">
        <v>2053</v>
      </c>
      <c r="D708" s="596" t="s">
        <v>519</v>
      </c>
      <c r="E708" s="598">
        <v>3849915</v>
      </c>
      <c r="F708" s="754" t="s">
        <v>1460</v>
      </c>
      <c r="G708" s="757"/>
      <c r="H708" s="756"/>
    </row>
    <row r="709" spans="1:8" ht="15.75">
      <c r="A709" s="277"/>
      <c r="B709" s="596">
        <v>4324</v>
      </c>
      <c r="C709" s="597" t="s">
        <v>2054</v>
      </c>
      <c r="D709" s="596" t="s">
        <v>519</v>
      </c>
      <c r="E709" s="598">
        <v>3849915</v>
      </c>
      <c r="F709" s="754" t="s">
        <v>1460</v>
      </c>
      <c r="G709" s="757"/>
      <c r="H709" s="756"/>
    </row>
    <row r="710" spans="1:8" ht="15.75">
      <c r="A710" s="277"/>
      <c r="B710" s="596">
        <v>4325</v>
      </c>
      <c r="C710" s="597" t="s">
        <v>2055</v>
      </c>
      <c r="D710" s="596" t="s">
        <v>519</v>
      </c>
      <c r="E710" s="598">
        <v>3848002</v>
      </c>
      <c r="F710" s="754" t="s">
        <v>1460</v>
      </c>
      <c r="G710" s="757"/>
      <c r="H710" s="756"/>
    </row>
    <row r="711" spans="1:8" ht="15.75">
      <c r="A711" s="277"/>
      <c r="B711" s="596">
        <v>4326</v>
      </c>
      <c r="C711" s="597" t="s">
        <v>2056</v>
      </c>
      <c r="D711" s="596" t="s">
        <v>519</v>
      </c>
      <c r="E711" s="598">
        <v>6445670</v>
      </c>
      <c r="F711" s="754" t="s">
        <v>1460</v>
      </c>
      <c r="G711" s="757"/>
      <c r="H711" s="756"/>
    </row>
    <row r="712" spans="1:8" ht="15.75">
      <c r="A712" s="277"/>
      <c r="B712" s="596">
        <v>4327</v>
      </c>
      <c r="C712" s="597" t="s">
        <v>2057</v>
      </c>
      <c r="D712" s="596" t="s">
        <v>519</v>
      </c>
      <c r="E712" s="598">
        <v>6403207</v>
      </c>
      <c r="F712" s="754" t="s">
        <v>1460</v>
      </c>
      <c r="G712" s="757"/>
      <c r="H712" s="756"/>
    </row>
    <row r="713" spans="1:8" ht="15.75">
      <c r="A713" s="277"/>
      <c r="B713" s="596">
        <v>4328</v>
      </c>
      <c r="C713" s="597" t="s">
        <v>2058</v>
      </c>
      <c r="D713" s="596" t="s">
        <v>519</v>
      </c>
      <c r="E713" s="598">
        <v>3518408</v>
      </c>
      <c r="F713" s="754" t="s">
        <v>1460</v>
      </c>
      <c r="G713" s="757"/>
      <c r="H713" s="756"/>
    </row>
    <row r="714" spans="1:8" ht="15.75">
      <c r="A714" s="277"/>
      <c r="B714" s="596">
        <v>4329</v>
      </c>
      <c r="C714" s="597" t="s">
        <v>2059</v>
      </c>
      <c r="D714" s="596" t="s">
        <v>519</v>
      </c>
      <c r="E714" s="598">
        <v>784760</v>
      </c>
      <c r="F714" s="754" t="s">
        <v>1460</v>
      </c>
      <c r="G714" s="757"/>
      <c r="H714" s="756"/>
    </row>
    <row r="715" spans="1:8" ht="15.75">
      <c r="A715" s="277"/>
      <c r="B715" s="596">
        <v>4330</v>
      </c>
      <c r="C715" s="597" t="s">
        <v>2060</v>
      </c>
      <c r="D715" s="596" t="s">
        <v>519</v>
      </c>
      <c r="E715" s="598">
        <v>938127</v>
      </c>
      <c r="F715" s="754" t="s">
        <v>1460</v>
      </c>
      <c r="G715" s="757"/>
      <c r="H715" s="756"/>
    </row>
    <row r="716" spans="1:8" ht="15.75">
      <c r="A716" s="277"/>
      <c r="B716" s="596">
        <v>4331</v>
      </c>
      <c r="C716" s="597" t="s">
        <v>1138</v>
      </c>
      <c r="D716" s="596" t="s">
        <v>519</v>
      </c>
      <c r="E716" s="598">
        <v>971986</v>
      </c>
      <c r="F716" s="754" t="s">
        <v>1460</v>
      </c>
      <c r="G716" s="757"/>
      <c r="H716" s="756"/>
    </row>
    <row r="717" spans="1:8" ht="15.75">
      <c r="A717" s="277"/>
      <c r="B717" s="596">
        <v>4332</v>
      </c>
      <c r="C717" s="597" t="s">
        <v>1143</v>
      </c>
      <c r="D717" s="596" t="s">
        <v>519</v>
      </c>
      <c r="E717" s="598">
        <v>3321559</v>
      </c>
      <c r="F717" s="754" t="s">
        <v>1460</v>
      </c>
      <c r="G717" s="757"/>
      <c r="H717" s="756"/>
    </row>
    <row r="718" spans="1:8" ht="15.75">
      <c r="A718" s="277"/>
      <c r="B718" s="596">
        <v>4333</v>
      </c>
      <c r="C718" s="597" t="s">
        <v>2061</v>
      </c>
      <c r="D718" s="596" t="s">
        <v>519</v>
      </c>
      <c r="E718" s="598">
        <v>3303471</v>
      </c>
      <c r="F718" s="754" t="s">
        <v>1460</v>
      </c>
      <c r="G718" s="757"/>
      <c r="H718" s="756"/>
    </row>
    <row r="719" spans="1:8" ht="15.75">
      <c r="A719" s="277"/>
      <c r="B719" s="596">
        <v>4334</v>
      </c>
      <c r="C719" s="597" t="s">
        <v>2062</v>
      </c>
      <c r="D719" s="596" t="s">
        <v>519</v>
      </c>
      <c r="E719" s="598">
        <v>3324541</v>
      </c>
      <c r="F719" s="754" t="s">
        <v>1460</v>
      </c>
      <c r="G719" s="757"/>
      <c r="H719" s="756"/>
    </row>
    <row r="720" spans="1:8" ht="15.75">
      <c r="A720" s="277"/>
      <c r="B720" s="596">
        <v>4335</v>
      </c>
      <c r="C720" s="597" t="s">
        <v>2063</v>
      </c>
      <c r="D720" s="596" t="s">
        <v>519</v>
      </c>
      <c r="E720" s="598">
        <v>3311745</v>
      </c>
      <c r="F720" s="754" t="s">
        <v>1460</v>
      </c>
      <c r="G720" s="757"/>
      <c r="H720" s="756"/>
    </row>
    <row r="721" spans="1:8" ht="15.75">
      <c r="A721" s="277"/>
      <c r="B721" s="596">
        <v>4336</v>
      </c>
      <c r="C721" s="597" t="s">
        <v>2064</v>
      </c>
      <c r="D721" s="596" t="s">
        <v>519</v>
      </c>
      <c r="E721" s="598">
        <v>2079591</v>
      </c>
      <c r="F721" s="754" t="s">
        <v>1460</v>
      </c>
      <c r="G721" s="757"/>
      <c r="H721" s="756"/>
    </row>
    <row r="722" spans="1:8" ht="15.75">
      <c r="A722" s="277"/>
      <c r="B722" s="596">
        <v>4337</v>
      </c>
      <c r="C722" s="597" t="s">
        <v>2065</v>
      </c>
      <c r="D722" s="596" t="s">
        <v>519</v>
      </c>
      <c r="E722" s="598">
        <v>409456</v>
      </c>
      <c r="F722" s="754" t="s">
        <v>1460</v>
      </c>
      <c r="G722" s="757"/>
      <c r="H722" s="756"/>
    </row>
    <row r="723" spans="1:8" ht="15.75">
      <c r="A723" s="277"/>
      <c r="B723" s="596">
        <v>4338</v>
      </c>
      <c r="C723" s="597" t="s">
        <v>2066</v>
      </c>
      <c r="D723" s="596" t="s">
        <v>519</v>
      </c>
      <c r="E723" s="598">
        <v>3303471</v>
      </c>
      <c r="F723" s="754" t="s">
        <v>1460</v>
      </c>
      <c r="G723" s="757"/>
      <c r="H723" s="756"/>
    </row>
    <row r="724" spans="1:8" ht="15.75">
      <c r="A724" s="277"/>
      <c r="B724" s="596">
        <v>4340</v>
      </c>
      <c r="C724" s="597" t="s">
        <v>1149</v>
      </c>
      <c r="D724" s="596" t="s">
        <v>928</v>
      </c>
      <c r="E724" s="598">
        <v>3789</v>
      </c>
      <c r="F724" s="754" t="s">
        <v>1460</v>
      </c>
      <c r="G724" s="757"/>
      <c r="H724" s="756"/>
    </row>
    <row r="725" spans="1:8" ht="15.75">
      <c r="A725" s="277"/>
      <c r="B725" s="596">
        <v>4341</v>
      </c>
      <c r="C725" s="597" t="s">
        <v>2067</v>
      </c>
      <c r="D725" s="596" t="s">
        <v>928</v>
      </c>
      <c r="E725" s="598">
        <v>210373</v>
      </c>
      <c r="F725" s="754" t="s">
        <v>1460</v>
      </c>
      <c r="G725" s="757"/>
      <c r="H725" s="756"/>
    </row>
    <row r="726" spans="1:8" ht="15.75">
      <c r="A726" s="277"/>
      <c r="B726" s="596">
        <v>4342</v>
      </c>
      <c r="C726" s="597" t="s">
        <v>2068</v>
      </c>
      <c r="D726" s="596" t="s">
        <v>928</v>
      </c>
      <c r="E726" s="598">
        <v>285703</v>
      </c>
      <c r="F726" s="754" t="s">
        <v>1460</v>
      </c>
      <c r="G726" s="757"/>
      <c r="H726" s="756"/>
    </row>
    <row r="727" spans="1:8" ht="15.75">
      <c r="A727" s="277"/>
      <c r="B727" s="596">
        <v>4343</v>
      </c>
      <c r="C727" s="597" t="s">
        <v>2069</v>
      </c>
      <c r="D727" s="596" t="s">
        <v>928</v>
      </c>
      <c r="E727" s="598">
        <v>465590</v>
      </c>
      <c r="F727" s="754" t="s">
        <v>1460</v>
      </c>
      <c r="G727" s="757"/>
      <c r="H727" s="756"/>
    </row>
    <row r="728" spans="1:8" ht="15.75">
      <c r="A728" s="277"/>
      <c r="B728" s="596">
        <v>4344</v>
      </c>
      <c r="C728" s="597" t="s">
        <v>2070</v>
      </c>
      <c r="D728" s="596" t="s">
        <v>928</v>
      </c>
      <c r="E728" s="598">
        <v>524072</v>
      </c>
      <c r="F728" s="754" t="s">
        <v>1460</v>
      </c>
      <c r="G728" s="757"/>
      <c r="H728" s="756"/>
    </row>
    <row r="729" spans="1:8" ht="15.75">
      <c r="A729" s="277"/>
      <c r="B729" s="596">
        <v>4345</v>
      </c>
      <c r="C729" s="597" t="s">
        <v>2071</v>
      </c>
      <c r="D729" s="596" t="s">
        <v>928</v>
      </c>
      <c r="E729" s="598">
        <v>547343</v>
      </c>
      <c r="F729" s="754" t="s">
        <v>1460</v>
      </c>
      <c r="G729" s="757"/>
      <c r="H729" s="756"/>
    </row>
    <row r="730" spans="1:8" ht="15.75">
      <c r="A730" s="277"/>
      <c r="B730" s="596">
        <v>4346</v>
      </c>
      <c r="C730" s="597" t="s">
        <v>2072</v>
      </c>
      <c r="D730" s="596" t="s">
        <v>928</v>
      </c>
      <c r="E730" s="598">
        <v>744170</v>
      </c>
      <c r="F730" s="754" t="s">
        <v>1460</v>
      </c>
      <c r="G730" s="755"/>
      <c r="H730" s="756"/>
    </row>
    <row r="731" spans="1:8" ht="15.75">
      <c r="A731" s="277"/>
      <c r="B731" s="596">
        <v>4347</v>
      </c>
      <c r="C731" s="597" t="s">
        <v>1148</v>
      </c>
      <c r="D731" s="596" t="s">
        <v>928</v>
      </c>
      <c r="E731" s="598">
        <v>973588</v>
      </c>
      <c r="F731" s="754" t="s">
        <v>1460</v>
      </c>
      <c r="G731" s="757"/>
      <c r="H731" s="756"/>
    </row>
    <row r="732" spans="1:8" ht="15.75">
      <c r="A732" s="277"/>
      <c r="B732" s="596">
        <v>4348</v>
      </c>
      <c r="C732" s="597" t="s">
        <v>2073</v>
      </c>
      <c r="D732" s="596" t="s">
        <v>928</v>
      </c>
      <c r="E732" s="598">
        <v>1033558</v>
      </c>
      <c r="F732" s="754" t="s">
        <v>1460</v>
      </c>
      <c r="G732" s="757"/>
      <c r="H732" s="756"/>
    </row>
    <row r="733" spans="1:8" ht="15.75">
      <c r="A733" s="277"/>
      <c r="B733" s="596">
        <v>4349</v>
      </c>
      <c r="C733" s="597" t="s">
        <v>2074</v>
      </c>
      <c r="D733" s="596" t="s">
        <v>928</v>
      </c>
      <c r="E733" s="598">
        <v>1225599</v>
      </c>
      <c r="F733" s="754" t="s">
        <v>1460</v>
      </c>
      <c r="G733" s="757"/>
      <c r="H733" s="756"/>
    </row>
    <row r="734" spans="1:8" ht="15.75">
      <c r="A734" s="277"/>
      <c r="B734" s="596">
        <v>4350</v>
      </c>
      <c r="C734" s="597" t="s">
        <v>2075</v>
      </c>
      <c r="D734" s="596" t="s">
        <v>928</v>
      </c>
      <c r="E734" s="598">
        <v>1735696</v>
      </c>
      <c r="F734" s="754" t="s">
        <v>1460</v>
      </c>
      <c r="G734" s="757"/>
      <c r="H734" s="756"/>
    </row>
    <row r="735" spans="1:8" ht="15.75">
      <c r="A735" s="277"/>
      <c r="B735" s="596">
        <v>4351</v>
      </c>
      <c r="C735" s="597" t="s">
        <v>2076</v>
      </c>
      <c r="D735" s="596" t="s">
        <v>928</v>
      </c>
      <c r="E735" s="598">
        <v>299841</v>
      </c>
      <c r="F735" s="754" t="s">
        <v>1460</v>
      </c>
      <c r="G735" s="757"/>
      <c r="H735" s="756"/>
    </row>
    <row r="736" spans="1:8" ht="15.75">
      <c r="A736" s="277"/>
      <c r="B736" s="596">
        <v>4352</v>
      </c>
      <c r="C736" s="597" t="s">
        <v>2077</v>
      </c>
      <c r="D736" s="596" t="s">
        <v>928</v>
      </c>
      <c r="E736" s="598">
        <v>323621</v>
      </c>
      <c r="F736" s="754" t="s">
        <v>1460</v>
      </c>
      <c r="G736" s="757"/>
      <c r="H736" s="756"/>
    </row>
    <row r="737" spans="1:8" ht="15.75">
      <c r="A737" s="277"/>
      <c r="B737" s="596">
        <v>4353</v>
      </c>
      <c r="C737" s="597" t="s">
        <v>2078</v>
      </c>
      <c r="D737" s="596" t="s">
        <v>928</v>
      </c>
      <c r="E737" s="598">
        <v>448483</v>
      </c>
      <c r="F737" s="754" t="s">
        <v>1460</v>
      </c>
      <c r="G737" s="757"/>
      <c r="H737" s="756"/>
    </row>
    <row r="738" spans="1:8" ht="15.75">
      <c r="A738" s="277"/>
      <c r="B738" s="596">
        <v>4354</v>
      </c>
      <c r="C738" s="597" t="s">
        <v>2079</v>
      </c>
      <c r="D738" s="596" t="s">
        <v>928</v>
      </c>
      <c r="E738" s="598">
        <v>598167</v>
      </c>
      <c r="F738" s="754" t="s">
        <v>1460</v>
      </c>
      <c r="G738" s="755"/>
      <c r="H738" s="756"/>
    </row>
    <row r="739" spans="1:8" ht="15.75">
      <c r="A739" s="277"/>
      <c r="B739" s="596">
        <v>4355</v>
      </c>
      <c r="C739" s="597" t="s">
        <v>2080</v>
      </c>
      <c r="D739" s="596" t="s">
        <v>928</v>
      </c>
      <c r="E739" s="598">
        <v>571564</v>
      </c>
      <c r="F739" s="754" t="s">
        <v>1460</v>
      </c>
      <c r="G739" s="757"/>
      <c r="H739" s="756"/>
    </row>
    <row r="740" spans="1:8" ht="15.75">
      <c r="A740" s="277"/>
      <c r="B740" s="596">
        <v>4356</v>
      </c>
      <c r="C740" s="597" t="s">
        <v>2081</v>
      </c>
      <c r="D740" s="596" t="s">
        <v>928</v>
      </c>
      <c r="E740" s="598">
        <v>758084</v>
      </c>
      <c r="F740" s="754" t="s">
        <v>1460</v>
      </c>
      <c r="G740" s="755"/>
      <c r="H740" s="756"/>
    </row>
    <row r="741" spans="1:8" ht="15.75">
      <c r="A741" s="277"/>
      <c r="B741" s="596">
        <v>4357</v>
      </c>
      <c r="C741" s="597" t="s">
        <v>2082</v>
      </c>
      <c r="D741" s="596" t="s">
        <v>928</v>
      </c>
      <c r="E741" s="598">
        <v>423389</v>
      </c>
      <c r="F741" s="754" t="s">
        <v>1460</v>
      </c>
      <c r="G741" s="755"/>
      <c r="H741" s="756"/>
    </row>
    <row r="742" spans="1:8" ht="15.75">
      <c r="A742" s="277"/>
      <c r="B742" s="596">
        <v>4358</v>
      </c>
      <c r="C742" s="597" t="s">
        <v>2083</v>
      </c>
      <c r="D742" s="596" t="s">
        <v>928</v>
      </c>
      <c r="E742" s="598">
        <v>572987</v>
      </c>
      <c r="F742" s="754" t="s">
        <v>1460</v>
      </c>
      <c r="G742" s="755"/>
      <c r="H742" s="756"/>
    </row>
    <row r="743" spans="1:8" ht="15.75">
      <c r="A743" s="277"/>
      <c r="B743" s="596">
        <v>4359</v>
      </c>
      <c r="C743" s="597" t="s">
        <v>2084</v>
      </c>
      <c r="D743" s="596" t="s">
        <v>928</v>
      </c>
      <c r="E743" s="598">
        <v>451483</v>
      </c>
      <c r="F743" s="754" t="s">
        <v>1460</v>
      </c>
      <c r="G743" s="755"/>
      <c r="H743" s="756"/>
    </row>
    <row r="744" spans="1:8" ht="15.75">
      <c r="A744" s="277"/>
      <c r="B744" s="596">
        <v>4360</v>
      </c>
      <c r="C744" s="597" t="s">
        <v>2085</v>
      </c>
      <c r="D744" s="596" t="s">
        <v>928</v>
      </c>
      <c r="E744" s="598">
        <v>652639</v>
      </c>
      <c r="F744" s="754" t="s">
        <v>1460</v>
      </c>
      <c r="G744" s="755"/>
      <c r="H744" s="756"/>
    </row>
    <row r="745" spans="1:8" ht="15.75">
      <c r="A745" s="277"/>
      <c r="B745" s="596">
        <v>4361</v>
      </c>
      <c r="C745" s="597" t="s">
        <v>2086</v>
      </c>
      <c r="D745" s="596" t="s">
        <v>928</v>
      </c>
      <c r="E745" s="598">
        <v>672818</v>
      </c>
      <c r="F745" s="754" t="s">
        <v>1460</v>
      </c>
      <c r="G745" s="755"/>
      <c r="H745" s="756"/>
    </row>
    <row r="746" spans="1:8" ht="15.75">
      <c r="A746" s="277"/>
      <c r="B746" s="596">
        <v>4362</v>
      </c>
      <c r="C746" s="597" t="s">
        <v>2087</v>
      </c>
      <c r="D746" s="596" t="s">
        <v>928</v>
      </c>
      <c r="E746" s="598">
        <v>869030</v>
      </c>
      <c r="F746" s="754" t="s">
        <v>1460</v>
      </c>
      <c r="G746" s="755"/>
      <c r="H746" s="756"/>
    </row>
    <row r="747" spans="1:8" ht="15.75">
      <c r="A747" s="277"/>
      <c r="B747" s="596">
        <v>4363</v>
      </c>
      <c r="C747" s="597" t="s">
        <v>2088</v>
      </c>
      <c r="D747" s="596" t="s">
        <v>928</v>
      </c>
      <c r="E747" s="598">
        <v>700159</v>
      </c>
      <c r="F747" s="754" t="s">
        <v>1460</v>
      </c>
      <c r="G747" s="755"/>
      <c r="H747" s="756"/>
    </row>
    <row r="748" spans="1:8" ht="15.75">
      <c r="A748" s="277"/>
      <c r="B748" s="596">
        <v>4384</v>
      </c>
      <c r="C748" s="597" t="s">
        <v>2089</v>
      </c>
      <c r="D748" s="596" t="s">
        <v>519</v>
      </c>
      <c r="E748" s="598">
        <v>170131</v>
      </c>
      <c r="F748" s="754" t="s">
        <v>1460</v>
      </c>
      <c r="G748" s="755"/>
      <c r="H748" s="756"/>
    </row>
    <row r="749" spans="1:8" ht="15.75">
      <c r="A749" s="277"/>
      <c r="B749" s="596">
        <v>4385</v>
      </c>
      <c r="C749" s="597" t="s">
        <v>2090</v>
      </c>
      <c r="D749" s="596" t="s">
        <v>519</v>
      </c>
      <c r="E749" s="598">
        <v>181339</v>
      </c>
      <c r="F749" s="754" t="s">
        <v>1460</v>
      </c>
      <c r="G749" s="755"/>
      <c r="H749" s="756"/>
    </row>
    <row r="750" spans="1:8" ht="15.75">
      <c r="A750" s="277"/>
      <c r="B750" s="596">
        <v>4386</v>
      </c>
      <c r="C750" s="597" t="s">
        <v>2091</v>
      </c>
      <c r="D750" s="596" t="s">
        <v>519</v>
      </c>
      <c r="E750" s="598">
        <v>333234</v>
      </c>
      <c r="F750" s="754" t="s">
        <v>1460</v>
      </c>
      <c r="G750" s="755"/>
      <c r="H750" s="756"/>
    </row>
    <row r="751" spans="1:8" ht="15.75">
      <c r="A751" s="277"/>
      <c r="B751" s="596">
        <v>4387</v>
      </c>
      <c r="C751" s="597" t="s">
        <v>2092</v>
      </c>
      <c r="D751" s="596" t="s">
        <v>519</v>
      </c>
      <c r="E751" s="598">
        <v>429034</v>
      </c>
      <c r="F751" s="754" t="s">
        <v>1460</v>
      </c>
      <c r="G751" s="755"/>
      <c r="H751" s="756"/>
    </row>
    <row r="752" spans="1:8" ht="15.75">
      <c r="A752" s="277"/>
      <c r="B752" s="596">
        <v>4388</v>
      </c>
      <c r="C752" s="597" t="s">
        <v>2093</v>
      </c>
      <c r="D752" s="596" t="s">
        <v>519</v>
      </c>
      <c r="E752" s="598">
        <v>657323</v>
      </c>
      <c r="F752" s="754" t="s">
        <v>1460</v>
      </c>
      <c r="G752" s="755"/>
      <c r="H752" s="756"/>
    </row>
    <row r="753" spans="1:8" ht="15.75">
      <c r="A753" s="277"/>
      <c r="B753" s="596">
        <v>4389</v>
      </c>
      <c r="C753" s="597" t="s">
        <v>2094</v>
      </c>
      <c r="D753" s="596" t="s">
        <v>519</v>
      </c>
      <c r="E753" s="598">
        <v>956675</v>
      </c>
      <c r="F753" s="754" t="s">
        <v>1460</v>
      </c>
      <c r="G753" s="755"/>
      <c r="H753" s="756"/>
    </row>
    <row r="754" spans="1:8" ht="15.75">
      <c r="A754" s="277"/>
      <c r="B754" s="596">
        <v>4390</v>
      </c>
      <c r="C754" s="597" t="s">
        <v>1152</v>
      </c>
      <c r="D754" s="596" t="s">
        <v>904</v>
      </c>
      <c r="E754" s="598">
        <v>91037</v>
      </c>
      <c r="F754" s="754" t="s">
        <v>1460</v>
      </c>
      <c r="G754" s="755"/>
      <c r="H754" s="756"/>
    </row>
    <row r="755" spans="1:8" ht="15.75">
      <c r="A755" s="277"/>
      <c r="B755" s="596">
        <v>4391</v>
      </c>
      <c r="C755" s="597" t="s">
        <v>1360</v>
      </c>
      <c r="D755" s="596" t="s">
        <v>904</v>
      </c>
      <c r="E755" s="598">
        <v>149674</v>
      </c>
      <c r="F755" s="754" t="s">
        <v>1460</v>
      </c>
      <c r="G755" s="755"/>
      <c r="H755" s="756"/>
    </row>
    <row r="756" spans="1:8" ht="15.75">
      <c r="A756" s="277"/>
      <c r="B756" s="596">
        <v>4392</v>
      </c>
      <c r="C756" s="597" t="s">
        <v>1182</v>
      </c>
      <c r="D756" s="596" t="s">
        <v>897</v>
      </c>
      <c r="E756" s="598">
        <v>67967</v>
      </c>
      <c r="F756" s="754" t="s">
        <v>1460</v>
      </c>
      <c r="G756" s="755"/>
      <c r="H756" s="756"/>
    </row>
    <row r="757" spans="1:8" ht="15.75">
      <c r="A757" s="277"/>
      <c r="B757" s="596">
        <v>4393</v>
      </c>
      <c r="C757" s="597" t="s">
        <v>2095</v>
      </c>
      <c r="D757" s="596" t="s">
        <v>897</v>
      </c>
      <c r="E757" s="598">
        <v>94254</v>
      </c>
      <c r="F757" s="754" t="s">
        <v>1460</v>
      </c>
      <c r="G757" s="755"/>
      <c r="H757" s="756"/>
    </row>
    <row r="758" spans="1:8" ht="15.75">
      <c r="A758" s="277"/>
      <c r="B758" s="596">
        <v>4394</v>
      </c>
      <c r="C758" s="597" t="s">
        <v>2096</v>
      </c>
      <c r="D758" s="596" t="s">
        <v>777</v>
      </c>
      <c r="E758" s="598">
        <v>110911</v>
      </c>
      <c r="F758" s="754" t="s">
        <v>1460</v>
      </c>
      <c r="G758" s="755"/>
      <c r="H758" s="756"/>
    </row>
    <row r="759" spans="1:8" ht="15.75">
      <c r="A759" s="277"/>
      <c r="B759" s="596">
        <v>4395</v>
      </c>
      <c r="C759" s="597" t="s">
        <v>2097</v>
      </c>
      <c r="D759" s="596" t="s">
        <v>777</v>
      </c>
      <c r="E759" s="598">
        <v>91983</v>
      </c>
      <c r="F759" s="754" t="s">
        <v>1460</v>
      </c>
      <c r="G759" s="755"/>
      <c r="H759" s="756"/>
    </row>
    <row r="760" spans="1:8" ht="15.75">
      <c r="A760" s="277"/>
      <c r="B760" s="596">
        <v>4396</v>
      </c>
      <c r="C760" s="597" t="s">
        <v>2098</v>
      </c>
      <c r="D760" s="596" t="s">
        <v>777</v>
      </c>
      <c r="E760" s="598">
        <v>69363</v>
      </c>
      <c r="F760" s="754" t="s">
        <v>1460</v>
      </c>
      <c r="G760" s="755"/>
      <c r="H760" s="756"/>
    </row>
    <row r="761" spans="1:8" ht="15.75">
      <c r="A761" s="277"/>
      <c r="B761" s="596">
        <v>4402</v>
      </c>
      <c r="C761" s="597" t="s">
        <v>1153</v>
      </c>
      <c r="D761" s="596" t="s">
        <v>519</v>
      </c>
      <c r="E761" s="598">
        <v>1080978</v>
      </c>
      <c r="F761" s="754" t="s">
        <v>1460</v>
      </c>
      <c r="G761" s="755"/>
      <c r="H761" s="756"/>
    </row>
    <row r="762" spans="1:8" ht="15.75">
      <c r="A762" s="277"/>
      <c r="B762" s="596">
        <v>4403</v>
      </c>
      <c r="C762" s="597" t="s">
        <v>1155</v>
      </c>
      <c r="D762" s="596" t="s">
        <v>519</v>
      </c>
      <c r="E762" s="598">
        <v>5928732</v>
      </c>
      <c r="F762" s="754" t="s">
        <v>1460</v>
      </c>
      <c r="G762" s="755"/>
      <c r="H762" s="756"/>
    </row>
    <row r="763" spans="1:8" ht="15.75">
      <c r="A763" s="277"/>
      <c r="B763" s="596">
        <v>4404</v>
      </c>
      <c r="C763" s="597" t="s">
        <v>2099</v>
      </c>
      <c r="D763" s="596" t="s">
        <v>519</v>
      </c>
      <c r="E763" s="598">
        <v>128156</v>
      </c>
      <c r="F763" s="754" t="s">
        <v>1460</v>
      </c>
      <c r="G763" s="755"/>
      <c r="H763" s="756"/>
    </row>
    <row r="764" spans="1:8" ht="15.75">
      <c r="A764" s="277"/>
      <c r="B764" s="596">
        <v>4405</v>
      </c>
      <c r="C764" s="597" t="s">
        <v>2100</v>
      </c>
      <c r="D764" s="596" t="s">
        <v>519</v>
      </c>
      <c r="E764" s="598">
        <v>201973</v>
      </c>
      <c r="F764" s="754" t="s">
        <v>1460</v>
      </c>
      <c r="G764" s="755"/>
      <c r="H764" s="756"/>
    </row>
    <row r="765" spans="1:8" ht="15.75">
      <c r="A765" s="277"/>
      <c r="B765" s="596">
        <v>4406</v>
      </c>
      <c r="C765" s="597" t="s">
        <v>2101</v>
      </c>
      <c r="D765" s="596" t="s">
        <v>519</v>
      </c>
      <c r="E765" s="598">
        <v>459675</v>
      </c>
      <c r="F765" s="754" t="s">
        <v>1460</v>
      </c>
      <c r="G765" s="755"/>
      <c r="H765" s="756"/>
    </row>
    <row r="766" spans="1:8" ht="15.75">
      <c r="A766" s="277"/>
      <c r="B766" s="596">
        <v>4407</v>
      </c>
      <c r="C766" s="597" t="s">
        <v>2102</v>
      </c>
      <c r="D766" s="596" t="s">
        <v>519</v>
      </c>
      <c r="E766" s="598">
        <v>276099</v>
      </c>
      <c r="F766" s="754" t="s">
        <v>1460</v>
      </c>
      <c r="G766" s="755"/>
      <c r="H766" s="756"/>
    </row>
    <row r="767" spans="1:8" ht="15.75">
      <c r="A767" s="277"/>
      <c r="B767" s="596">
        <v>4408</v>
      </c>
      <c r="C767" s="597" t="s">
        <v>2103</v>
      </c>
      <c r="D767" s="596" t="s">
        <v>519</v>
      </c>
      <c r="E767" s="598">
        <v>677628</v>
      </c>
      <c r="F767" s="754" t="s">
        <v>1460</v>
      </c>
      <c r="G767" s="755"/>
      <c r="H767" s="756"/>
    </row>
    <row r="768" spans="1:8" ht="15.75">
      <c r="A768" s="277"/>
      <c r="B768" s="596">
        <v>4409</v>
      </c>
      <c r="C768" s="597" t="s">
        <v>2104</v>
      </c>
      <c r="D768" s="596" t="s">
        <v>519</v>
      </c>
      <c r="E768" s="598">
        <v>123174</v>
      </c>
      <c r="F768" s="754" t="s">
        <v>1460</v>
      </c>
      <c r="G768" s="755"/>
      <c r="H768" s="756"/>
    </row>
    <row r="769" spans="1:8" ht="15.75">
      <c r="A769" s="277"/>
      <c r="B769" s="596">
        <v>4410</v>
      </c>
      <c r="C769" s="597" t="s">
        <v>2105</v>
      </c>
      <c r="D769" s="596" t="s">
        <v>519</v>
      </c>
      <c r="E769" s="598">
        <v>142214</v>
      </c>
      <c r="F769" s="754" t="s">
        <v>1460</v>
      </c>
      <c r="G769" s="755"/>
      <c r="H769" s="756"/>
    </row>
    <row r="770" spans="1:8" ht="15.75">
      <c r="A770" s="277"/>
      <c r="B770" s="596">
        <v>4411</v>
      </c>
      <c r="C770" s="597" t="s">
        <v>2106</v>
      </c>
      <c r="D770" s="596" t="s">
        <v>519</v>
      </c>
      <c r="E770" s="598">
        <v>336601</v>
      </c>
      <c r="F770" s="754" t="s">
        <v>1460</v>
      </c>
      <c r="G770" s="755"/>
      <c r="H770" s="756"/>
    </row>
    <row r="771" spans="1:8" ht="15.75">
      <c r="A771" s="277"/>
      <c r="B771" s="596">
        <v>4412</v>
      </c>
      <c r="C771" s="597" t="s">
        <v>2107</v>
      </c>
      <c r="D771" s="596" t="s">
        <v>519</v>
      </c>
      <c r="E771" s="598">
        <v>394253</v>
      </c>
      <c r="F771" s="754" t="s">
        <v>1460</v>
      </c>
      <c r="G771" s="755"/>
      <c r="H771" s="756"/>
    </row>
    <row r="772" spans="1:8" ht="15.75">
      <c r="A772" s="277"/>
      <c r="B772" s="596">
        <v>4413</v>
      </c>
      <c r="C772" s="597" t="s">
        <v>2108</v>
      </c>
      <c r="D772" s="596" t="s">
        <v>519</v>
      </c>
      <c r="E772" s="598">
        <v>1278497</v>
      </c>
      <c r="F772" s="754" t="s">
        <v>1460</v>
      </c>
      <c r="G772" s="755"/>
      <c r="H772" s="756"/>
    </row>
    <row r="773" spans="1:8" ht="15.75">
      <c r="A773" s="277"/>
      <c r="B773" s="596">
        <v>4414</v>
      </c>
      <c r="C773" s="597" t="s">
        <v>2109</v>
      </c>
      <c r="D773" s="596" t="s">
        <v>519</v>
      </c>
      <c r="E773" s="598">
        <v>1278497</v>
      </c>
      <c r="F773" s="754" t="s">
        <v>1460</v>
      </c>
      <c r="G773" s="755"/>
      <c r="H773" s="756"/>
    </row>
    <row r="774" spans="1:8" ht="15.75">
      <c r="A774" s="277"/>
      <c r="B774" s="596">
        <v>4415</v>
      </c>
      <c r="C774" s="597" t="s">
        <v>2110</v>
      </c>
      <c r="D774" s="596" t="s">
        <v>519</v>
      </c>
      <c r="E774" s="598">
        <v>70387</v>
      </c>
      <c r="F774" s="754" t="s">
        <v>1460</v>
      </c>
      <c r="G774" s="755"/>
      <c r="H774" s="756"/>
    </row>
    <row r="775" spans="1:8" ht="15.75">
      <c r="A775" s="277"/>
      <c r="B775" s="596">
        <v>4416</v>
      </c>
      <c r="C775" s="597" t="s">
        <v>2111</v>
      </c>
      <c r="D775" s="596" t="s">
        <v>519</v>
      </c>
      <c r="E775" s="598">
        <v>89733</v>
      </c>
      <c r="F775" s="754" t="s">
        <v>1460</v>
      </c>
      <c r="G775" s="755"/>
      <c r="H775" s="756"/>
    </row>
    <row r="776" spans="1:8" ht="15.75">
      <c r="A776" s="277"/>
      <c r="B776" s="596">
        <v>4417</v>
      </c>
      <c r="C776" s="597" t="s">
        <v>1157</v>
      </c>
      <c r="D776" s="596" t="s">
        <v>519</v>
      </c>
      <c r="E776" s="598">
        <v>199817</v>
      </c>
      <c r="F776" s="754" t="s">
        <v>1460</v>
      </c>
      <c r="G776" s="755"/>
      <c r="H776" s="756"/>
    </row>
    <row r="777" spans="1:8" ht="15.75">
      <c r="A777" s="277"/>
      <c r="B777" s="596">
        <v>4418</v>
      </c>
      <c r="C777" s="597" t="s">
        <v>2112</v>
      </c>
      <c r="D777" s="596" t="s">
        <v>519</v>
      </c>
      <c r="E777" s="598">
        <v>44185</v>
      </c>
      <c r="F777" s="754" t="s">
        <v>1460</v>
      </c>
      <c r="G777" s="755"/>
      <c r="H777" s="756"/>
    </row>
    <row r="778" spans="1:8" ht="15.75">
      <c r="A778" s="277"/>
      <c r="B778" s="596">
        <v>4419</v>
      </c>
      <c r="C778" s="597" t="s">
        <v>2113</v>
      </c>
      <c r="D778" s="596" t="s">
        <v>519</v>
      </c>
      <c r="E778" s="598">
        <v>67706</v>
      </c>
      <c r="F778" s="754" t="s">
        <v>1460</v>
      </c>
      <c r="G778" s="755"/>
      <c r="H778" s="756"/>
    </row>
    <row r="779" spans="1:8" ht="15.75">
      <c r="A779" s="277"/>
      <c r="B779" s="596">
        <v>4420</v>
      </c>
      <c r="C779" s="597" t="s">
        <v>1159</v>
      </c>
      <c r="D779" s="596" t="s">
        <v>519</v>
      </c>
      <c r="E779" s="598">
        <v>102785</v>
      </c>
      <c r="F779" s="754" t="s">
        <v>1460</v>
      </c>
      <c r="G779" s="755"/>
      <c r="H779" s="756"/>
    </row>
    <row r="780" spans="1:8" ht="15.75">
      <c r="A780" s="277"/>
      <c r="B780" s="596">
        <v>4421</v>
      </c>
      <c r="C780" s="597" t="s">
        <v>2114</v>
      </c>
      <c r="D780" s="596" t="s">
        <v>519</v>
      </c>
      <c r="E780" s="598">
        <v>177599</v>
      </c>
      <c r="F780" s="754" t="s">
        <v>1460</v>
      </c>
      <c r="G780" s="755"/>
      <c r="H780" s="756"/>
    </row>
    <row r="781" spans="1:8" ht="15.75">
      <c r="A781" s="277"/>
      <c r="B781" s="596">
        <v>4422</v>
      </c>
      <c r="C781" s="597" t="s">
        <v>2115</v>
      </c>
      <c r="D781" s="596" t="s">
        <v>519</v>
      </c>
      <c r="E781" s="598">
        <v>197447</v>
      </c>
      <c r="F781" s="754" t="s">
        <v>1460</v>
      </c>
      <c r="G781" s="755"/>
      <c r="H781" s="756"/>
    </row>
    <row r="782" spans="1:8" ht="15.75">
      <c r="A782" s="277"/>
      <c r="B782" s="596">
        <v>4423</v>
      </c>
      <c r="C782" s="597" t="s">
        <v>2116</v>
      </c>
      <c r="D782" s="596" t="s">
        <v>519</v>
      </c>
      <c r="E782" s="598">
        <v>346746</v>
      </c>
      <c r="F782" s="754" t="s">
        <v>1460</v>
      </c>
      <c r="G782" s="755"/>
      <c r="H782" s="756"/>
    </row>
    <row r="783" spans="1:8" ht="15.75">
      <c r="A783" s="277"/>
      <c r="B783" s="596">
        <v>4424</v>
      </c>
      <c r="C783" s="597" t="s">
        <v>2117</v>
      </c>
      <c r="D783" s="596" t="s">
        <v>519</v>
      </c>
      <c r="E783" s="598">
        <v>532694</v>
      </c>
      <c r="F783" s="754" t="s">
        <v>1460</v>
      </c>
      <c r="G783" s="755"/>
      <c r="H783" s="756"/>
    </row>
    <row r="784" spans="1:8" ht="15.75">
      <c r="A784" s="277"/>
      <c r="B784" s="596">
        <v>4425</v>
      </c>
      <c r="C784" s="597" t="s">
        <v>2118</v>
      </c>
      <c r="D784" s="596" t="s">
        <v>519</v>
      </c>
      <c r="E784" s="598">
        <v>878081</v>
      </c>
      <c r="F784" s="754" t="s">
        <v>1460</v>
      </c>
      <c r="G784" s="755"/>
      <c r="H784" s="756"/>
    </row>
    <row r="785" spans="1:8" ht="15.75">
      <c r="A785" s="277"/>
      <c r="B785" s="596">
        <v>4426</v>
      </c>
      <c r="C785" s="597" t="s">
        <v>2119</v>
      </c>
      <c r="D785" s="596" t="s">
        <v>519</v>
      </c>
      <c r="E785" s="598">
        <v>975326</v>
      </c>
      <c r="F785" s="754" t="s">
        <v>1460</v>
      </c>
      <c r="G785" s="755"/>
      <c r="H785" s="756"/>
    </row>
    <row r="786" spans="1:8" ht="15.75">
      <c r="A786" s="277"/>
      <c r="B786" s="596">
        <v>4427</v>
      </c>
      <c r="C786" s="597" t="s">
        <v>2120</v>
      </c>
      <c r="D786" s="596" t="s">
        <v>904</v>
      </c>
      <c r="E786" s="598">
        <v>686999</v>
      </c>
      <c r="F786" s="754" t="s">
        <v>1460</v>
      </c>
      <c r="G786" s="755"/>
      <c r="H786" s="756"/>
    </row>
    <row r="787" spans="1:8" ht="15.75">
      <c r="A787" s="277"/>
      <c r="B787" s="596">
        <v>4428</v>
      </c>
      <c r="C787" s="597" t="s">
        <v>2121</v>
      </c>
      <c r="D787" s="596" t="s">
        <v>928</v>
      </c>
      <c r="E787" s="598">
        <v>42095</v>
      </c>
      <c r="F787" s="754" t="s">
        <v>1460</v>
      </c>
      <c r="G787" s="755"/>
      <c r="H787" s="756"/>
    </row>
    <row r="788" spans="1:8" ht="15.75">
      <c r="A788" s="277"/>
      <c r="B788" s="596">
        <v>4429</v>
      </c>
      <c r="C788" s="597" t="s">
        <v>2122</v>
      </c>
      <c r="D788" s="596" t="s">
        <v>928</v>
      </c>
      <c r="E788" s="598">
        <v>49150</v>
      </c>
      <c r="F788" s="754" t="s">
        <v>1460</v>
      </c>
      <c r="G788" s="755"/>
      <c r="H788" s="756"/>
    </row>
    <row r="789" spans="1:8" ht="15.75">
      <c r="A789" s="277"/>
      <c r="B789" s="596">
        <v>4431</v>
      </c>
      <c r="C789" s="597" t="s">
        <v>2123</v>
      </c>
      <c r="D789" s="596" t="s">
        <v>777</v>
      </c>
      <c r="E789" s="598">
        <v>27172</v>
      </c>
      <c r="F789" s="754" t="s">
        <v>1460</v>
      </c>
      <c r="G789" s="755"/>
      <c r="H789" s="756"/>
    </row>
    <row r="790" spans="1:8" ht="15.75">
      <c r="A790" s="277"/>
      <c r="B790" s="596">
        <v>4433</v>
      </c>
      <c r="C790" s="597" t="s">
        <v>2124</v>
      </c>
      <c r="D790" s="596" t="s">
        <v>928</v>
      </c>
      <c r="E790" s="598">
        <v>857240</v>
      </c>
      <c r="F790" s="754" t="s">
        <v>1460</v>
      </c>
      <c r="G790" s="755"/>
      <c r="H790" s="756"/>
    </row>
    <row r="791" spans="1:8" ht="15.75">
      <c r="A791" s="277"/>
      <c r="B791" s="596">
        <v>4434</v>
      </c>
      <c r="C791" s="597" t="s">
        <v>2125</v>
      </c>
      <c r="D791" s="596" t="s">
        <v>928</v>
      </c>
      <c r="E791" s="598">
        <v>856633</v>
      </c>
      <c r="F791" s="754" t="s">
        <v>1460</v>
      </c>
      <c r="G791" s="755"/>
      <c r="H791" s="756"/>
    </row>
    <row r="792" spans="1:8" ht="15.75">
      <c r="A792" s="277"/>
      <c r="B792" s="596">
        <v>4435</v>
      </c>
      <c r="C792" s="597" t="s">
        <v>2126</v>
      </c>
      <c r="D792" s="596" t="s">
        <v>928</v>
      </c>
      <c r="E792" s="598">
        <v>1100834</v>
      </c>
      <c r="F792" s="754" t="s">
        <v>1460</v>
      </c>
      <c r="G792" s="755"/>
      <c r="H792" s="756"/>
    </row>
    <row r="793" spans="1:8" ht="15.75">
      <c r="A793" s="277"/>
      <c r="B793" s="596">
        <v>4436</v>
      </c>
      <c r="C793" s="597" t="s">
        <v>2127</v>
      </c>
      <c r="D793" s="596" t="s">
        <v>928</v>
      </c>
      <c r="E793" s="598">
        <v>958086</v>
      </c>
      <c r="F793" s="754" t="s">
        <v>1460</v>
      </c>
      <c r="G793" s="755"/>
      <c r="H793" s="756"/>
    </row>
    <row r="794" spans="1:8" ht="15.75">
      <c r="A794" s="277"/>
      <c r="B794" s="596">
        <v>4437</v>
      </c>
      <c r="C794" s="597" t="s">
        <v>2128</v>
      </c>
      <c r="D794" s="596" t="s">
        <v>928</v>
      </c>
      <c r="E794" s="598">
        <v>1163110</v>
      </c>
      <c r="F794" s="754" t="s">
        <v>1460</v>
      </c>
      <c r="G794" s="755"/>
      <c r="H794" s="756"/>
    </row>
    <row r="795" spans="1:8" ht="15.75">
      <c r="A795" s="277"/>
      <c r="B795" s="596">
        <v>4438</v>
      </c>
      <c r="C795" s="597" t="s">
        <v>2129</v>
      </c>
      <c r="D795" s="596" t="s">
        <v>928</v>
      </c>
      <c r="E795" s="598">
        <v>1232308</v>
      </c>
      <c r="F795" s="754" t="s">
        <v>1460</v>
      </c>
      <c r="G795" s="755"/>
      <c r="H795" s="756"/>
    </row>
    <row r="796" spans="1:8" ht="15.75">
      <c r="A796" s="277"/>
      <c r="B796" s="596">
        <v>4439</v>
      </c>
      <c r="C796" s="597" t="s">
        <v>2130</v>
      </c>
      <c r="D796" s="596" t="s">
        <v>928</v>
      </c>
      <c r="E796" s="598">
        <v>1488099</v>
      </c>
      <c r="F796" s="754" t="s">
        <v>1460</v>
      </c>
      <c r="G796" s="755"/>
      <c r="H796" s="756"/>
    </row>
    <row r="797" spans="1:8" ht="15.75">
      <c r="A797" s="277"/>
      <c r="B797" s="596">
        <v>4440</v>
      </c>
      <c r="C797" s="597" t="s">
        <v>2131</v>
      </c>
      <c r="D797" s="596" t="s">
        <v>928</v>
      </c>
      <c r="E797" s="598">
        <v>1242239</v>
      </c>
      <c r="F797" s="754" t="s">
        <v>1460</v>
      </c>
      <c r="G797" s="755"/>
      <c r="H797" s="756"/>
    </row>
    <row r="798" spans="1:8" ht="15.75">
      <c r="A798" s="277"/>
      <c r="B798" s="596">
        <v>4441</v>
      </c>
      <c r="C798" s="597" t="s">
        <v>2132</v>
      </c>
      <c r="D798" s="596" t="s">
        <v>928</v>
      </c>
      <c r="E798" s="598">
        <v>1606686</v>
      </c>
      <c r="F798" s="754" t="s">
        <v>1460</v>
      </c>
      <c r="G798" s="755"/>
      <c r="H798" s="756"/>
    </row>
    <row r="799" spans="1:8" ht="15.75">
      <c r="A799" s="277"/>
      <c r="B799" s="596">
        <v>4442</v>
      </c>
      <c r="C799" s="597" t="s">
        <v>2133</v>
      </c>
      <c r="D799" s="596" t="s">
        <v>928</v>
      </c>
      <c r="E799" s="598">
        <v>377732</v>
      </c>
      <c r="F799" s="754" t="s">
        <v>1460</v>
      </c>
      <c r="G799" s="755"/>
      <c r="H799" s="756"/>
    </row>
    <row r="800" spans="1:8" ht="15.75">
      <c r="A800" s="277"/>
      <c r="B800" s="596">
        <v>4447</v>
      </c>
      <c r="C800" s="597" t="s">
        <v>2134</v>
      </c>
      <c r="D800" s="596" t="s">
        <v>928</v>
      </c>
      <c r="E800" s="598">
        <v>539017</v>
      </c>
      <c r="F800" s="754" t="s">
        <v>1460</v>
      </c>
      <c r="G800" s="755"/>
      <c r="H800" s="756"/>
    </row>
    <row r="801" spans="1:8" ht="15.75">
      <c r="A801" s="277"/>
      <c r="B801" s="596">
        <v>4461</v>
      </c>
      <c r="C801" s="597" t="s">
        <v>2135</v>
      </c>
      <c r="D801" s="596" t="s">
        <v>928</v>
      </c>
      <c r="E801" s="598">
        <v>454183</v>
      </c>
      <c r="F801" s="754" t="s">
        <v>1460</v>
      </c>
      <c r="G801" s="755"/>
      <c r="H801" s="756"/>
    </row>
    <row r="802" spans="1:8" ht="15.75">
      <c r="A802" s="277"/>
      <c r="B802" s="596">
        <v>4477</v>
      </c>
      <c r="C802" s="597" t="s">
        <v>2136</v>
      </c>
      <c r="D802" s="596" t="s">
        <v>904</v>
      </c>
      <c r="E802" s="598">
        <v>93562</v>
      </c>
      <c r="F802" s="754" t="s">
        <v>1460</v>
      </c>
      <c r="G802" s="755"/>
      <c r="H802" s="756"/>
    </row>
    <row r="803" spans="1:8" ht="15.75">
      <c r="A803" s="277"/>
      <c r="B803" s="596">
        <v>4478</v>
      </c>
      <c r="C803" s="597" t="s">
        <v>1129</v>
      </c>
      <c r="D803" s="596" t="s">
        <v>907</v>
      </c>
      <c r="E803" s="598">
        <v>143160</v>
      </c>
      <c r="F803" s="754" t="s">
        <v>1460</v>
      </c>
      <c r="G803" s="755"/>
      <c r="H803" s="756"/>
    </row>
    <row r="804" spans="1:8" ht="15.75">
      <c r="A804" s="277"/>
      <c r="B804" s="596">
        <v>4479</v>
      </c>
      <c r="C804" s="597" t="s">
        <v>1081</v>
      </c>
      <c r="D804" s="596" t="s">
        <v>897</v>
      </c>
      <c r="E804" s="598">
        <v>18276</v>
      </c>
      <c r="F804" s="754" t="s">
        <v>1460</v>
      </c>
      <c r="G804" s="755"/>
      <c r="H804" s="756"/>
    </row>
    <row r="805" spans="1:8" ht="15.75">
      <c r="A805" s="277"/>
      <c r="B805" s="596">
        <v>4481</v>
      </c>
      <c r="C805" s="597" t="s">
        <v>2137</v>
      </c>
      <c r="D805" s="596" t="s">
        <v>928</v>
      </c>
      <c r="E805" s="598">
        <v>309037</v>
      </c>
      <c r="F805" s="754" t="s">
        <v>1460</v>
      </c>
      <c r="G805" s="755"/>
      <c r="H805" s="756"/>
    </row>
    <row r="806" spans="1:8" ht="15.75">
      <c r="A806" s="277"/>
      <c r="B806" s="596">
        <v>4485</v>
      </c>
      <c r="C806" s="597" t="s">
        <v>2138</v>
      </c>
      <c r="D806" s="596" t="s">
        <v>904</v>
      </c>
      <c r="E806" s="598">
        <v>1073915</v>
      </c>
      <c r="F806" s="754" t="s">
        <v>1460</v>
      </c>
      <c r="G806" s="755"/>
      <c r="H806" s="756"/>
    </row>
    <row r="807" spans="1:8" ht="15.75">
      <c r="A807" s="277"/>
      <c r="B807" s="596">
        <v>4486</v>
      </c>
      <c r="C807" s="597" t="s">
        <v>2139</v>
      </c>
      <c r="D807" s="596" t="s">
        <v>904</v>
      </c>
      <c r="E807" s="598">
        <v>1168337</v>
      </c>
      <c r="F807" s="754" t="s">
        <v>1460</v>
      </c>
      <c r="G807" s="755"/>
      <c r="H807" s="756"/>
    </row>
    <row r="808" spans="1:8" ht="15.75">
      <c r="A808" s="277"/>
      <c r="B808" s="596">
        <v>4487</v>
      </c>
      <c r="C808" s="597" t="s">
        <v>2140</v>
      </c>
      <c r="D808" s="596" t="s">
        <v>904</v>
      </c>
      <c r="E808" s="598">
        <v>170537</v>
      </c>
      <c r="F808" s="754" t="s">
        <v>1460</v>
      </c>
      <c r="G808" s="755"/>
      <c r="H808" s="756"/>
    </row>
    <row r="809" spans="1:8" ht="15.75">
      <c r="A809" s="277"/>
      <c r="B809" s="596">
        <v>4488</v>
      </c>
      <c r="C809" s="597" t="s">
        <v>2141</v>
      </c>
      <c r="D809" s="596" t="s">
        <v>904</v>
      </c>
      <c r="E809" s="598">
        <v>179819</v>
      </c>
      <c r="F809" s="754" t="s">
        <v>1460</v>
      </c>
      <c r="G809" s="755"/>
      <c r="H809" s="756"/>
    </row>
    <row r="810" spans="1:8" ht="15.75">
      <c r="A810" s="277"/>
      <c r="B810" s="596">
        <v>4489</v>
      </c>
      <c r="C810" s="597" t="s">
        <v>1161</v>
      </c>
      <c r="D810" s="596" t="s">
        <v>904</v>
      </c>
      <c r="E810" s="598">
        <v>161255</v>
      </c>
      <c r="F810" s="754" t="s">
        <v>1460</v>
      </c>
      <c r="G810" s="755"/>
      <c r="H810" s="756"/>
    </row>
    <row r="811" spans="1:8" ht="15.75">
      <c r="A811" s="277"/>
      <c r="B811" s="596">
        <v>4490</v>
      </c>
      <c r="C811" s="597" t="s">
        <v>2142</v>
      </c>
      <c r="D811" s="596" t="s">
        <v>777</v>
      </c>
      <c r="E811" s="598">
        <v>218833</v>
      </c>
      <c r="F811" s="754" t="s">
        <v>1460</v>
      </c>
      <c r="G811" s="755"/>
      <c r="H811" s="756"/>
    </row>
    <row r="812" spans="1:8" ht="15.75">
      <c r="A812" s="277"/>
      <c r="B812" s="596">
        <v>4491</v>
      </c>
      <c r="C812" s="597" t="s">
        <v>2143</v>
      </c>
      <c r="D812" s="596" t="s">
        <v>777</v>
      </c>
      <c r="E812" s="599">
        <v>282426</v>
      </c>
      <c r="F812" s="754" t="s">
        <v>1460</v>
      </c>
      <c r="G812" s="755"/>
      <c r="H812" s="756"/>
    </row>
    <row r="813" spans="1:8" ht="15.75">
      <c r="A813" s="277"/>
      <c r="B813" s="596">
        <v>4501</v>
      </c>
      <c r="C813" s="597" t="s">
        <v>2144</v>
      </c>
      <c r="D813" s="596" t="s">
        <v>777</v>
      </c>
      <c r="E813" s="598">
        <v>154492</v>
      </c>
      <c r="F813" s="754" t="s">
        <v>1460</v>
      </c>
      <c r="G813" s="755"/>
      <c r="H813" s="756"/>
    </row>
    <row r="814" spans="1:8" ht="15.75">
      <c r="A814" s="277"/>
      <c r="B814" s="596">
        <v>4502</v>
      </c>
      <c r="C814" s="597" t="s">
        <v>2145</v>
      </c>
      <c r="D814" s="596" t="s">
        <v>777</v>
      </c>
      <c r="E814" s="598">
        <v>241550</v>
      </c>
      <c r="F814" s="754" t="s">
        <v>1460</v>
      </c>
      <c r="G814" s="755"/>
      <c r="H814" s="756"/>
    </row>
    <row r="815" spans="1:8" ht="15.75">
      <c r="A815" s="277"/>
      <c r="B815" s="596">
        <v>4503</v>
      </c>
      <c r="C815" s="597" t="s">
        <v>2146</v>
      </c>
      <c r="D815" s="596" t="s">
        <v>777</v>
      </c>
      <c r="E815" s="599">
        <v>265930</v>
      </c>
      <c r="F815" s="754" t="s">
        <v>1460</v>
      </c>
      <c r="G815" s="755"/>
      <c r="H815" s="756"/>
    </row>
    <row r="816" spans="1:8" ht="15.75">
      <c r="A816" s="277"/>
      <c r="B816" s="596">
        <v>4504</v>
      </c>
      <c r="C816" s="597" t="s">
        <v>2147</v>
      </c>
      <c r="D816" s="596" t="s">
        <v>777</v>
      </c>
      <c r="E816" s="599">
        <v>309959</v>
      </c>
      <c r="F816" s="754" t="s">
        <v>1460</v>
      </c>
      <c r="G816" s="755"/>
      <c r="H816" s="756"/>
    </row>
    <row r="817" spans="1:8" ht="15.75">
      <c r="A817" s="277"/>
      <c r="B817" s="596">
        <v>4505</v>
      </c>
      <c r="C817" s="597" t="s">
        <v>2148</v>
      </c>
      <c r="D817" s="596" t="s">
        <v>777</v>
      </c>
      <c r="E817" s="598">
        <v>138125</v>
      </c>
      <c r="F817" s="754" t="s">
        <v>1460</v>
      </c>
      <c r="G817" s="755"/>
      <c r="H817" s="756"/>
    </row>
    <row r="818" spans="1:8" ht="15.75">
      <c r="A818" s="277"/>
      <c r="B818" s="596">
        <v>4506</v>
      </c>
      <c r="C818" s="597" t="s">
        <v>2149</v>
      </c>
      <c r="D818" s="596" t="s">
        <v>777</v>
      </c>
      <c r="E818" s="598">
        <v>202900</v>
      </c>
      <c r="F818" s="754" t="s">
        <v>1460</v>
      </c>
      <c r="G818" s="755"/>
      <c r="H818" s="756"/>
    </row>
    <row r="819" spans="1:8" ht="15.75">
      <c r="A819" s="277"/>
      <c r="B819" s="596">
        <v>4507</v>
      </c>
      <c r="C819" s="597" t="s">
        <v>2150</v>
      </c>
      <c r="D819" s="596" t="s">
        <v>777</v>
      </c>
      <c r="E819" s="599">
        <v>240033</v>
      </c>
      <c r="F819" s="754" t="s">
        <v>1460</v>
      </c>
      <c r="G819" s="755"/>
      <c r="H819" s="756"/>
    </row>
    <row r="820" spans="1:8" ht="15.75">
      <c r="A820" s="277"/>
      <c r="B820" s="596">
        <v>4508</v>
      </c>
      <c r="C820" s="597" t="s">
        <v>2151</v>
      </c>
      <c r="D820" s="596" t="s">
        <v>777</v>
      </c>
      <c r="E820" s="599">
        <v>244459</v>
      </c>
      <c r="F820" s="754" t="s">
        <v>1460</v>
      </c>
      <c r="G820" s="755"/>
      <c r="H820" s="756"/>
    </row>
    <row r="821" spans="1:8" ht="15.75">
      <c r="A821" s="277"/>
      <c r="B821" s="596">
        <v>4509</v>
      </c>
      <c r="C821" s="597" t="s">
        <v>2152</v>
      </c>
      <c r="D821" s="596" t="s">
        <v>777</v>
      </c>
      <c r="E821" s="599">
        <v>287425</v>
      </c>
      <c r="F821" s="754" t="s">
        <v>1460</v>
      </c>
      <c r="G821" s="757"/>
      <c r="H821" s="756"/>
    </row>
    <row r="822" spans="1:8" ht="15.75">
      <c r="A822" s="277"/>
      <c r="B822" s="596">
        <v>4510</v>
      </c>
      <c r="C822" s="597" t="s">
        <v>2153</v>
      </c>
      <c r="D822" s="596" t="s">
        <v>777</v>
      </c>
      <c r="E822" s="598">
        <v>131040</v>
      </c>
      <c r="F822" s="754" t="s">
        <v>1460</v>
      </c>
      <c r="G822" s="755"/>
      <c r="H822" s="756"/>
    </row>
    <row r="823" spans="1:8" ht="15.75">
      <c r="A823" s="277"/>
      <c r="B823" s="596">
        <v>4511</v>
      </c>
      <c r="C823" s="597" t="s">
        <v>2154</v>
      </c>
      <c r="D823" s="596" t="s">
        <v>777</v>
      </c>
      <c r="E823" s="599">
        <v>299509</v>
      </c>
      <c r="F823" s="754" t="s">
        <v>1460</v>
      </c>
      <c r="G823" s="755"/>
      <c r="H823" s="756"/>
    </row>
    <row r="824" spans="1:8" ht="15.75">
      <c r="A824" s="277"/>
      <c r="B824" s="596">
        <v>4512</v>
      </c>
      <c r="C824" s="597" t="s">
        <v>2155</v>
      </c>
      <c r="D824" s="596" t="s">
        <v>777</v>
      </c>
      <c r="E824" s="599">
        <v>317772</v>
      </c>
      <c r="F824" s="754" t="s">
        <v>1460</v>
      </c>
      <c r="G824" s="755"/>
      <c r="H824" s="756"/>
    </row>
    <row r="825" spans="1:8" ht="15.75">
      <c r="A825" s="277"/>
      <c r="B825" s="596">
        <v>4513</v>
      </c>
      <c r="C825" s="597" t="s">
        <v>2156</v>
      </c>
      <c r="D825" s="596" t="s">
        <v>904</v>
      </c>
      <c r="E825" s="598">
        <v>164349</v>
      </c>
      <c r="F825" s="754" t="s">
        <v>1460</v>
      </c>
      <c r="G825" s="755"/>
      <c r="H825" s="756"/>
    </row>
    <row r="826" spans="1:8" ht="15.75">
      <c r="A826" s="277"/>
      <c r="B826" s="596">
        <v>4514</v>
      </c>
      <c r="C826" s="597" t="s">
        <v>2157</v>
      </c>
      <c r="D826" s="596" t="s">
        <v>777</v>
      </c>
      <c r="E826" s="598">
        <v>183044</v>
      </c>
      <c r="F826" s="754" t="s">
        <v>1460</v>
      </c>
      <c r="G826" s="755"/>
      <c r="H826" s="756"/>
    </row>
    <row r="827" spans="1:8" ht="15.75">
      <c r="A827" s="277"/>
      <c r="B827" s="596">
        <v>4515</v>
      </c>
      <c r="C827" s="597" t="s">
        <v>2158</v>
      </c>
      <c r="D827" s="596" t="s">
        <v>777</v>
      </c>
      <c r="E827" s="598">
        <v>238738</v>
      </c>
      <c r="F827" s="754" t="s">
        <v>1460</v>
      </c>
      <c r="G827" s="755"/>
      <c r="H827" s="756"/>
    </row>
    <row r="828" spans="1:8" ht="15.75">
      <c r="A828" s="277"/>
      <c r="B828" s="596">
        <v>4516</v>
      </c>
      <c r="C828" s="597" t="s">
        <v>2159</v>
      </c>
      <c r="D828" s="596" t="s">
        <v>777</v>
      </c>
      <c r="E828" s="598">
        <v>177945</v>
      </c>
      <c r="F828" s="754" t="s">
        <v>1460</v>
      </c>
      <c r="G828" s="755"/>
      <c r="H828" s="756"/>
    </row>
    <row r="829" spans="1:8" ht="15.75">
      <c r="A829" s="277"/>
      <c r="B829" s="596">
        <v>4517</v>
      </c>
      <c r="C829" s="597" t="s">
        <v>2160</v>
      </c>
      <c r="D829" s="596" t="s">
        <v>777</v>
      </c>
      <c r="E829" s="599">
        <v>260295</v>
      </c>
      <c r="F829" s="754" t="s">
        <v>1460</v>
      </c>
      <c r="G829" s="755"/>
      <c r="H829" s="756"/>
    </row>
    <row r="830" spans="1:8" ht="15.75">
      <c r="A830" s="277"/>
      <c r="B830" s="596">
        <v>4518</v>
      </c>
      <c r="C830" s="597" t="s">
        <v>2161</v>
      </c>
      <c r="D830" s="596" t="s">
        <v>777</v>
      </c>
      <c r="E830" s="598">
        <v>50496</v>
      </c>
      <c r="F830" s="754" t="s">
        <v>1460</v>
      </c>
      <c r="G830" s="755"/>
      <c r="H830" s="756"/>
    </row>
    <row r="831" spans="1:8" ht="15.75">
      <c r="A831" s="277"/>
      <c r="B831" s="596">
        <v>4519</v>
      </c>
      <c r="C831" s="597" t="s">
        <v>2162</v>
      </c>
      <c r="D831" s="596" t="s">
        <v>777</v>
      </c>
      <c r="E831" s="598">
        <v>67856</v>
      </c>
      <c r="F831" s="754" t="s">
        <v>1460</v>
      </c>
      <c r="G831" s="755"/>
      <c r="H831" s="756"/>
    </row>
    <row r="832" spans="1:8" ht="15.75">
      <c r="A832" s="277"/>
      <c r="B832" s="596">
        <v>4520</v>
      </c>
      <c r="C832" s="597" t="s">
        <v>2163</v>
      </c>
      <c r="D832" s="596" t="s">
        <v>777</v>
      </c>
      <c r="E832" s="598">
        <v>86432</v>
      </c>
      <c r="F832" s="754" t="s">
        <v>1460</v>
      </c>
      <c r="G832" s="755"/>
      <c r="H832" s="756"/>
    </row>
    <row r="833" spans="1:8" ht="15.75">
      <c r="A833" s="277"/>
      <c r="B833" s="596">
        <v>4522</v>
      </c>
      <c r="C833" s="597" t="s">
        <v>2164</v>
      </c>
      <c r="D833" s="596" t="s">
        <v>777</v>
      </c>
      <c r="E833" s="598">
        <v>225237</v>
      </c>
      <c r="F833" s="754" t="s">
        <v>1460</v>
      </c>
      <c r="G833" s="755"/>
      <c r="H833" s="756"/>
    </row>
    <row r="834" spans="1:8" ht="15.75">
      <c r="A834" s="277"/>
      <c r="B834" s="596">
        <v>4523</v>
      </c>
      <c r="C834" s="597" t="s">
        <v>2165</v>
      </c>
      <c r="D834" s="596" t="s">
        <v>777</v>
      </c>
      <c r="E834" s="599">
        <v>222145</v>
      </c>
      <c r="F834" s="754" t="s">
        <v>1460</v>
      </c>
      <c r="G834" s="755"/>
      <c r="H834" s="756"/>
    </row>
    <row r="835" spans="1:8" ht="15.75">
      <c r="A835" s="277"/>
      <c r="B835" s="596">
        <v>4524</v>
      </c>
      <c r="C835" s="597" t="s">
        <v>2166</v>
      </c>
      <c r="D835" s="596" t="s">
        <v>777</v>
      </c>
      <c r="E835" s="599">
        <v>237335</v>
      </c>
      <c r="F835" s="754" t="s">
        <v>1460</v>
      </c>
      <c r="G835" s="755"/>
      <c r="H835" s="756"/>
    </row>
    <row r="836" spans="1:8" ht="15.75">
      <c r="A836" s="277"/>
      <c r="B836" s="596">
        <v>4525</v>
      </c>
      <c r="C836" s="597" t="s">
        <v>2167</v>
      </c>
      <c r="D836" s="596" t="s">
        <v>928</v>
      </c>
      <c r="E836" s="598">
        <v>7347</v>
      </c>
      <c r="F836" s="754" t="s">
        <v>1460</v>
      </c>
      <c r="G836" s="755"/>
      <c r="H836" s="756"/>
    </row>
    <row r="837" spans="1:8" ht="15.75">
      <c r="A837" s="277"/>
      <c r="B837" s="596">
        <v>4541</v>
      </c>
      <c r="C837" s="597" t="s">
        <v>2168</v>
      </c>
      <c r="D837" s="596" t="s">
        <v>904</v>
      </c>
      <c r="E837" s="598">
        <v>1232369</v>
      </c>
      <c r="F837" s="754" t="s">
        <v>1460</v>
      </c>
      <c r="G837" s="755"/>
      <c r="H837" s="756"/>
    </row>
    <row r="838" spans="1:8" ht="15.75">
      <c r="A838" s="277"/>
      <c r="B838" s="596">
        <v>4542</v>
      </c>
      <c r="C838" s="597" t="s">
        <v>2169</v>
      </c>
      <c r="D838" s="596" t="s">
        <v>904</v>
      </c>
      <c r="E838" s="598">
        <v>1232357</v>
      </c>
      <c r="F838" s="754" t="s">
        <v>1460</v>
      </c>
      <c r="G838" s="755"/>
      <c r="H838" s="756"/>
    </row>
    <row r="839" spans="1:8" ht="15.75">
      <c r="A839" s="277"/>
      <c r="B839" s="596">
        <v>4543</v>
      </c>
      <c r="C839" s="597" t="s">
        <v>2170</v>
      </c>
      <c r="D839" s="596" t="s">
        <v>928</v>
      </c>
      <c r="E839" s="598">
        <v>68793</v>
      </c>
      <c r="F839" s="754" t="s">
        <v>1460</v>
      </c>
      <c r="G839" s="755"/>
      <c r="H839" s="756"/>
    </row>
    <row r="840" spans="1:8" ht="15.75">
      <c r="A840" s="277"/>
      <c r="B840" s="596">
        <v>4544</v>
      </c>
      <c r="C840" s="597" t="s">
        <v>1163</v>
      </c>
      <c r="D840" s="596" t="s">
        <v>928</v>
      </c>
      <c r="E840" s="598">
        <v>70189</v>
      </c>
      <c r="F840" s="754" t="s">
        <v>1460</v>
      </c>
      <c r="G840" s="755"/>
      <c r="H840" s="756"/>
    </row>
    <row r="841" spans="1:8" ht="15.75">
      <c r="A841" s="277"/>
      <c r="B841" s="596">
        <v>4545</v>
      </c>
      <c r="C841" s="597" t="s">
        <v>2171</v>
      </c>
      <c r="D841" s="596" t="s">
        <v>928</v>
      </c>
      <c r="E841" s="598">
        <v>66717</v>
      </c>
      <c r="F841" s="754" t="s">
        <v>1460</v>
      </c>
      <c r="G841" s="755"/>
      <c r="H841" s="756"/>
    </row>
    <row r="842" spans="1:8" ht="15.75">
      <c r="A842" s="277"/>
      <c r="B842" s="596">
        <v>4549</v>
      </c>
      <c r="C842" s="597" t="s">
        <v>2172</v>
      </c>
      <c r="D842" s="596" t="s">
        <v>519</v>
      </c>
      <c r="E842" s="598">
        <v>6955251</v>
      </c>
      <c r="F842" s="754" t="s">
        <v>1460</v>
      </c>
      <c r="G842" s="755"/>
      <c r="H842" s="756"/>
    </row>
    <row r="843" spans="1:8" ht="15.75">
      <c r="A843" s="277"/>
      <c r="B843" s="596">
        <v>4550</v>
      </c>
      <c r="C843" s="597" t="s">
        <v>2173</v>
      </c>
      <c r="D843" s="596" t="s">
        <v>519</v>
      </c>
      <c r="E843" s="598">
        <v>4893590</v>
      </c>
      <c r="F843" s="754" t="s">
        <v>1460</v>
      </c>
      <c r="G843" s="755"/>
      <c r="H843" s="756"/>
    </row>
    <row r="844" spans="1:8" ht="15.75">
      <c r="A844" s="277"/>
      <c r="B844" s="596">
        <v>4551</v>
      </c>
      <c r="C844" s="597" t="s">
        <v>1165</v>
      </c>
      <c r="D844" s="596" t="s">
        <v>519</v>
      </c>
      <c r="E844" s="598">
        <v>5479679</v>
      </c>
      <c r="F844" s="754" t="s">
        <v>1460</v>
      </c>
      <c r="G844" s="755"/>
      <c r="H844" s="756"/>
    </row>
    <row r="845" spans="1:8" ht="15.75">
      <c r="A845" s="277"/>
      <c r="B845" s="596">
        <v>4553</v>
      </c>
      <c r="C845" s="597" t="s">
        <v>2174</v>
      </c>
      <c r="D845" s="596" t="s">
        <v>519</v>
      </c>
      <c r="E845" s="598">
        <v>3489269</v>
      </c>
      <c r="F845" s="754" t="s">
        <v>1460</v>
      </c>
      <c r="G845" s="755"/>
      <c r="H845" s="756"/>
    </row>
    <row r="846" spans="1:8" ht="15.75">
      <c r="A846" s="277"/>
      <c r="B846" s="596">
        <v>4555</v>
      </c>
      <c r="C846" s="597" t="s">
        <v>2175</v>
      </c>
      <c r="D846" s="596" t="s">
        <v>904</v>
      </c>
      <c r="E846" s="598">
        <v>778743</v>
      </c>
      <c r="F846" s="754" t="s">
        <v>1460</v>
      </c>
      <c r="G846" s="755"/>
      <c r="H846" s="756"/>
    </row>
    <row r="847" spans="1:8" ht="15.75">
      <c r="A847" s="277"/>
      <c r="B847" s="596">
        <v>4556</v>
      </c>
      <c r="C847" s="597" t="s">
        <v>1169</v>
      </c>
      <c r="D847" s="596" t="s">
        <v>904</v>
      </c>
      <c r="E847" s="598">
        <v>155067</v>
      </c>
      <c r="F847" s="754" t="s">
        <v>1460</v>
      </c>
      <c r="G847" s="757"/>
      <c r="H847" s="756"/>
    </row>
    <row r="848" spans="1:8" ht="15.75">
      <c r="A848" s="277"/>
      <c r="B848" s="596">
        <v>4557</v>
      </c>
      <c r="C848" s="597" t="s">
        <v>1170</v>
      </c>
      <c r="D848" s="596" t="s">
        <v>904</v>
      </c>
      <c r="E848" s="598">
        <v>151973</v>
      </c>
      <c r="F848" s="754" t="s">
        <v>1460</v>
      </c>
      <c r="G848" s="757"/>
      <c r="H848" s="756"/>
    </row>
    <row r="849" spans="1:8" ht="15.75">
      <c r="A849" s="277"/>
      <c r="B849" s="596">
        <v>4558</v>
      </c>
      <c r="C849" s="597" t="s">
        <v>1172</v>
      </c>
      <c r="D849" s="596" t="s">
        <v>519</v>
      </c>
      <c r="E849" s="598">
        <v>6976739</v>
      </c>
      <c r="F849" s="754" t="s">
        <v>1460</v>
      </c>
      <c r="G849" s="757"/>
      <c r="H849" s="756"/>
    </row>
    <row r="850" spans="1:8" ht="15.75">
      <c r="A850" s="277"/>
      <c r="B850" s="596">
        <v>4559</v>
      </c>
      <c r="C850" s="597" t="s">
        <v>2176</v>
      </c>
      <c r="D850" s="596" t="s">
        <v>904</v>
      </c>
      <c r="E850" s="598">
        <v>395934</v>
      </c>
      <c r="F850" s="754" t="s">
        <v>1460</v>
      </c>
      <c r="G850" s="755"/>
      <c r="H850" s="756"/>
    </row>
    <row r="851" spans="1:8" ht="15.75">
      <c r="A851" s="277"/>
      <c r="B851" s="596">
        <v>4560</v>
      </c>
      <c r="C851" s="597" t="s">
        <v>2177</v>
      </c>
      <c r="D851" s="596" t="s">
        <v>904</v>
      </c>
      <c r="E851" s="598">
        <v>430170</v>
      </c>
      <c r="F851" s="754" t="s">
        <v>1460</v>
      </c>
      <c r="G851" s="755"/>
      <c r="H851" s="756"/>
    </row>
    <row r="852" spans="1:8" ht="15.75">
      <c r="A852" s="277"/>
      <c r="B852" s="596">
        <v>4561</v>
      </c>
      <c r="C852" s="597" t="s">
        <v>1233</v>
      </c>
      <c r="D852" s="596" t="s">
        <v>904</v>
      </c>
      <c r="E852" s="598">
        <v>503691</v>
      </c>
      <c r="F852" s="754" t="s">
        <v>1460</v>
      </c>
      <c r="G852" s="755"/>
      <c r="H852" s="756"/>
    </row>
    <row r="853" spans="1:8" ht="15.75">
      <c r="A853" s="277"/>
      <c r="B853" s="596">
        <v>4562</v>
      </c>
      <c r="C853" s="597" t="s">
        <v>2178</v>
      </c>
      <c r="D853" s="596" t="s">
        <v>904</v>
      </c>
      <c r="E853" s="598">
        <v>128768</v>
      </c>
      <c r="F853" s="754" t="s">
        <v>1460</v>
      </c>
      <c r="G853" s="755"/>
      <c r="H853" s="756"/>
    </row>
    <row r="854" spans="1:8" ht="15.75">
      <c r="A854" s="277"/>
      <c r="B854" s="596">
        <v>4563</v>
      </c>
      <c r="C854" s="597" t="s">
        <v>2179</v>
      </c>
      <c r="D854" s="596" t="s">
        <v>904</v>
      </c>
      <c r="E854" s="598">
        <v>93187</v>
      </c>
      <c r="F854" s="754" t="s">
        <v>1460</v>
      </c>
      <c r="G854" s="757"/>
      <c r="H854" s="756"/>
    </row>
    <row r="855" spans="1:8" ht="15.75">
      <c r="A855" s="277"/>
      <c r="B855" s="596">
        <v>4564</v>
      </c>
      <c r="C855" s="597" t="s">
        <v>1173</v>
      </c>
      <c r="D855" s="596" t="s">
        <v>904</v>
      </c>
      <c r="E855" s="598">
        <v>441234</v>
      </c>
      <c r="F855" s="754" t="s">
        <v>1460</v>
      </c>
      <c r="G855" s="755"/>
      <c r="H855" s="756"/>
    </row>
    <row r="856" spans="1:8" ht="15.75">
      <c r="A856" s="277"/>
      <c r="B856" s="596">
        <v>4565</v>
      </c>
      <c r="C856" s="597" t="s">
        <v>1235</v>
      </c>
      <c r="D856" s="596" t="s">
        <v>904</v>
      </c>
      <c r="E856" s="598">
        <v>503161</v>
      </c>
      <c r="F856" s="754" t="s">
        <v>1460</v>
      </c>
      <c r="G856" s="755"/>
      <c r="H856" s="756"/>
    </row>
    <row r="857" spans="1:8" ht="15.75">
      <c r="A857" s="277"/>
      <c r="B857" s="596">
        <v>4566</v>
      </c>
      <c r="C857" s="597" t="s">
        <v>2180</v>
      </c>
      <c r="D857" s="596" t="s">
        <v>904</v>
      </c>
      <c r="E857" s="598">
        <v>518355</v>
      </c>
      <c r="F857" s="754" t="s">
        <v>1460</v>
      </c>
      <c r="G857" s="755"/>
      <c r="H857" s="756"/>
    </row>
    <row r="858" spans="1:8" ht="15.75">
      <c r="A858" s="277"/>
      <c r="B858" s="596">
        <v>4567</v>
      </c>
      <c r="C858" s="597" t="s">
        <v>2181</v>
      </c>
      <c r="D858" s="596" t="s">
        <v>904</v>
      </c>
      <c r="E858" s="598">
        <v>1083861</v>
      </c>
      <c r="F858" s="754" t="s">
        <v>1460</v>
      </c>
      <c r="G858" s="755"/>
      <c r="H858" s="756"/>
    </row>
    <row r="859" spans="1:8" ht="15.75">
      <c r="A859" s="277"/>
      <c r="B859" s="596">
        <v>4568</v>
      </c>
      <c r="C859" s="597" t="s">
        <v>2182</v>
      </c>
      <c r="D859" s="596" t="s">
        <v>904</v>
      </c>
      <c r="E859" s="598">
        <v>1083861</v>
      </c>
      <c r="F859" s="754" t="s">
        <v>1460</v>
      </c>
      <c r="G859" s="755"/>
      <c r="H859" s="756"/>
    </row>
    <row r="860" spans="1:8" ht="15.75">
      <c r="A860" s="277"/>
      <c r="B860" s="596">
        <v>4569</v>
      </c>
      <c r="C860" s="597" t="s">
        <v>2183</v>
      </c>
      <c r="D860" s="596" t="s">
        <v>519</v>
      </c>
      <c r="E860" s="598">
        <v>10421</v>
      </c>
      <c r="F860" s="754" t="s">
        <v>1460</v>
      </c>
      <c r="G860" s="755"/>
      <c r="H860" s="756"/>
    </row>
    <row r="861" spans="1:8" ht="15.75">
      <c r="A861" s="277"/>
      <c r="B861" s="596">
        <v>4575</v>
      </c>
      <c r="C861" s="597" t="s">
        <v>2184</v>
      </c>
      <c r="D861" s="596" t="s">
        <v>777</v>
      </c>
      <c r="E861" s="599">
        <v>187118</v>
      </c>
      <c r="F861" s="754" t="s">
        <v>1460</v>
      </c>
      <c r="G861" s="755"/>
      <c r="H861" s="756"/>
    </row>
    <row r="862" spans="1:8" ht="15.75">
      <c r="A862" s="277"/>
      <c r="B862" s="596">
        <v>4576</v>
      </c>
      <c r="C862" s="597" t="s">
        <v>2185</v>
      </c>
      <c r="D862" s="596" t="s">
        <v>777</v>
      </c>
      <c r="E862" s="599">
        <v>190713</v>
      </c>
      <c r="F862" s="754" t="s">
        <v>1460</v>
      </c>
      <c r="G862" s="755"/>
      <c r="H862" s="756"/>
    </row>
    <row r="863" spans="1:8" ht="15.75">
      <c r="A863" s="277"/>
      <c r="B863" s="596">
        <v>4577</v>
      </c>
      <c r="C863" s="597" t="s">
        <v>2186</v>
      </c>
      <c r="D863" s="596" t="s">
        <v>777</v>
      </c>
      <c r="E863" s="599">
        <v>158697</v>
      </c>
      <c r="F863" s="754" t="s">
        <v>1460</v>
      </c>
      <c r="G863" s="755"/>
      <c r="H863" s="756"/>
    </row>
    <row r="864" spans="1:8" ht="15.75">
      <c r="A864" s="277"/>
      <c r="B864" s="596">
        <v>4578</v>
      </c>
      <c r="C864" s="597" t="s">
        <v>2187</v>
      </c>
      <c r="D864" s="596" t="s">
        <v>928</v>
      </c>
      <c r="E864" s="598">
        <v>87101</v>
      </c>
      <c r="F864" s="754" t="s">
        <v>1460</v>
      </c>
      <c r="G864" s="755"/>
      <c r="H864" s="756"/>
    </row>
    <row r="865" spans="1:8" ht="15.75">
      <c r="A865" s="277"/>
      <c r="B865" s="596">
        <v>4579</v>
      </c>
      <c r="C865" s="597" t="s">
        <v>2188</v>
      </c>
      <c r="D865" s="596" t="s">
        <v>777</v>
      </c>
      <c r="E865" s="599">
        <v>146846</v>
      </c>
      <c r="F865" s="754" t="s">
        <v>1460</v>
      </c>
      <c r="G865" s="755"/>
      <c r="H865" s="756"/>
    </row>
    <row r="866" spans="1:8" ht="15.75">
      <c r="A866" s="277"/>
      <c r="B866" s="596">
        <v>4581</v>
      </c>
      <c r="C866" s="597" t="s">
        <v>2189</v>
      </c>
      <c r="D866" s="596" t="s">
        <v>777</v>
      </c>
      <c r="E866" s="598">
        <v>2697</v>
      </c>
      <c r="F866" s="754" t="s">
        <v>1460</v>
      </c>
      <c r="G866" s="755"/>
      <c r="H866" s="756"/>
    </row>
    <row r="867" spans="1:8" ht="15.75">
      <c r="A867" s="277"/>
      <c r="B867" s="596">
        <v>4582</v>
      </c>
      <c r="C867" s="597" t="s">
        <v>2190</v>
      </c>
      <c r="D867" s="596" t="s">
        <v>777</v>
      </c>
      <c r="E867" s="599">
        <v>134845</v>
      </c>
      <c r="F867" s="754" t="s">
        <v>1460</v>
      </c>
      <c r="G867" s="755"/>
      <c r="H867" s="756"/>
    </row>
    <row r="868" spans="1:8" ht="15.75">
      <c r="A868" s="277"/>
      <c r="B868" s="596">
        <v>4583</v>
      </c>
      <c r="C868" s="597" t="s">
        <v>2191</v>
      </c>
      <c r="D868" s="596" t="s">
        <v>777</v>
      </c>
      <c r="E868" s="599">
        <v>28805</v>
      </c>
      <c r="F868" s="754" t="s">
        <v>1460</v>
      </c>
      <c r="G868" s="755"/>
      <c r="H868" s="756"/>
    </row>
    <row r="869" spans="1:8" ht="15.75">
      <c r="A869" s="277"/>
      <c r="B869" s="596">
        <v>4584</v>
      </c>
      <c r="C869" s="597" t="s">
        <v>2192</v>
      </c>
      <c r="D869" s="596" t="s">
        <v>777</v>
      </c>
      <c r="E869" s="599">
        <v>104677</v>
      </c>
      <c r="F869" s="754" t="s">
        <v>1460</v>
      </c>
      <c r="G869" s="755"/>
      <c r="H869" s="756"/>
    </row>
    <row r="870" spans="1:8" ht="15.75">
      <c r="A870" s="277"/>
      <c r="B870" s="596">
        <v>4585</v>
      </c>
      <c r="C870" s="597" t="s">
        <v>2193</v>
      </c>
      <c r="D870" s="596" t="s">
        <v>777</v>
      </c>
      <c r="E870" s="599">
        <v>220143</v>
      </c>
      <c r="F870" s="754" t="s">
        <v>1460</v>
      </c>
      <c r="G870" s="755"/>
      <c r="H870" s="756"/>
    </row>
    <row r="871" spans="1:8" ht="15.75">
      <c r="A871" s="277"/>
      <c r="B871" s="596">
        <v>4586</v>
      </c>
      <c r="C871" s="597" t="s">
        <v>2194</v>
      </c>
      <c r="D871" s="596" t="s">
        <v>777</v>
      </c>
      <c r="E871" s="599">
        <v>121613</v>
      </c>
      <c r="F871" s="754" t="s">
        <v>1460</v>
      </c>
      <c r="G871" s="755"/>
      <c r="H871" s="756"/>
    </row>
    <row r="872" spans="1:8" ht="15.75">
      <c r="A872" s="277"/>
      <c r="B872" s="596">
        <v>4588</v>
      </c>
      <c r="C872" s="597" t="s">
        <v>2195</v>
      </c>
      <c r="D872" s="596" t="s">
        <v>777</v>
      </c>
      <c r="E872" s="598">
        <v>400326</v>
      </c>
      <c r="F872" s="754" t="s">
        <v>1460</v>
      </c>
      <c r="G872" s="755"/>
      <c r="H872" s="756"/>
    </row>
    <row r="873" spans="1:8" ht="15.75">
      <c r="A873" s="277"/>
      <c r="B873" s="596">
        <v>4589</v>
      </c>
      <c r="C873" s="597" t="s">
        <v>2196</v>
      </c>
      <c r="D873" s="596" t="s">
        <v>777</v>
      </c>
      <c r="E873" s="599">
        <v>1963</v>
      </c>
      <c r="F873" s="754" t="s">
        <v>1460</v>
      </c>
      <c r="G873" s="755"/>
      <c r="H873" s="756"/>
    </row>
    <row r="874" spans="1:8" ht="15.75">
      <c r="A874" s="277"/>
      <c r="B874" s="596">
        <v>4592</v>
      </c>
      <c r="C874" s="597" t="s">
        <v>2197</v>
      </c>
      <c r="D874" s="596" t="s">
        <v>777</v>
      </c>
      <c r="E874" s="598">
        <v>1648</v>
      </c>
      <c r="F874" s="754" t="s">
        <v>1460</v>
      </c>
      <c r="G874" s="755"/>
      <c r="H874" s="756"/>
    </row>
    <row r="875" spans="1:8" ht="15.75">
      <c r="A875" s="277"/>
      <c r="B875" s="596">
        <v>4593</v>
      </c>
      <c r="C875" s="597" t="s">
        <v>2198</v>
      </c>
      <c r="D875" s="596" t="s">
        <v>777</v>
      </c>
      <c r="E875" s="598">
        <v>91211</v>
      </c>
      <c r="F875" s="754" t="s">
        <v>1460</v>
      </c>
      <c r="G875" s="755"/>
      <c r="H875" s="756"/>
    </row>
    <row r="876" spans="1:8" ht="15.75">
      <c r="A876" s="277"/>
      <c r="B876" s="596">
        <v>4594</v>
      </c>
      <c r="C876" s="597" t="s">
        <v>2199</v>
      </c>
      <c r="D876" s="596" t="s">
        <v>777</v>
      </c>
      <c r="E876" s="599">
        <v>126892</v>
      </c>
      <c r="F876" s="754" t="s">
        <v>1460</v>
      </c>
      <c r="G876" s="755"/>
      <c r="H876" s="756"/>
    </row>
    <row r="877" spans="1:8" ht="15.75">
      <c r="A877" s="277"/>
      <c r="B877" s="596">
        <v>4595</v>
      </c>
      <c r="C877" s="597" t="s">
        <v>2200</v>
      </c>
      <c r="D877" s="596" t="s">
        <v>777</v>
      </c>
      <c r="E877" s="599">
        <v>97681</v>
      </c>
      <c r="F877" s="754" t="s">
        <v>1460</v>
      </c>
      <c r="G877" s="755"/>
      <c r="H877" s="756"/>
    </row>
    <row r="878" spans="1:8" ht="15.75">
      <c r="A878" s="277"/>
      <c r="B878" s="596">
        <v>4596</v>
      </c>
      <c r="C878" s="597" t="s">
        <v>2201</v>
      </c>
      <c r="D878" s="596" t="s">
        <v>777</v>
      </c>
      <c r="E878" s="599">
        <v>74784</v>
      </c>
      <c r="F878" s="754" t="s">
        <v>1460</v>
      </c>
      <c r="G878" s="757"/>
      <c r="H878" s="756"/>
    </row>
    <row r="879" spans="1:8" ht="15.75">
      <c r="A879" s="277"/>
      <c r="B879" s="596">
        <v>4597</v>
      </c>
      <c r="C879" s="597" t="s">
        <v>2202</v>
      </c>
      <c r="D879" s="596" t="s">
        <v>777</v>
      </c>
      <c r="E879" s="599">
        <v>16946</v>
      </c>
      <c r="F879" s="754" t="s">
        <v>1460</v>
      </c>
      <c r="G879" s="757"/>
      <c r="H879" s="756"/>
    </row>
    <row r="880" spans="1:8" ht="15.75">
      <c r="A880" s="277"/>
      <c r="B880" s="596">
        <v>4598</v>
      </c>
      <c r="C880" s="597" t="s">
        <v>2203</v>
      </c>
      <c r="D880" s="596" t="s">
        <v>928</v>
      </c>
      <c r="E880" s="598">
        <v>10766</v>
      </c>
      <c r="F880" s="754" t="s">
        <v>1460</v>
      </c>
      <c r="G880" s="755"/>
      <c r="H880" s="756"/>
    </row>
    <row r="881" spans="1:8" ht="15.75">
      <c r="A881" s="277"/>
      <c r="B881" s="596">
        <v>4599</v>
      </c>
      <c r="C881" s="597" t="s">
        <v>2204</v>
      </c>
      <c r="D881" s="596" t="s">
        <v>777</v>
      </c>
      <c r="E881" s="598">
        <v>56864</v>
      </c>
      <c r="F881" s="754" t="s">
        <v>1460</v>
      </c>
      <c r="G881" s="757"/>
      <c r="H881" s="756"/>
    </row>
    <row r="882" spans="1:8" ht="15.75">
      <c r="A882" s="277"/>
      <c r="B882" s="596">
        <v>4600</v>
      </c>
      <c r="C882" s="597" t="s">
        <v>2205</v>
      </c>
      <c r="D882" s="596" t="s">
        <v>777</v>
      </c>
      <c r="E882" s="598">
        <v>124549</v>
      </c>
      <c r="F882" s="754" t="s">
        <v>1460</v>
      </c>
      <c r="G882" s="757"/>
      <c r="H882" s="756"/>
    </row>
    <row r="883" spans="1:8" ht="15.75">
      <c r="A883" s="277"/>
      <c r="B883" s="596">
        <v>4601</v>
      </c>
      <c r="C883" s="597" t="s">
        <v>2206</v>
      </c>
      <c r="D883" s="596" t="s">
        <v>777</v>
      </c>
      <c r="E883" s="598">
        <v>57209</v>
      </c>
      <c r="F883" s="754" t="s">
        <v>1460</v>
      </c>
      <c r="G883" s="757"/>
      <c r="H883" s="756"/>
    </row>
    <row r="884" spans="1:8" ht="15.75">
      <c r="A884" s="277"/>
      <c r="B884" s="596">
        <v>4602</v>
      </c>
      <c r="C884" s="597" t="s">
        <v>2207</v>
      </c>
      <c r="D884" s="596" t="s">
        <v>777</v>
      </c>
      <c r="E884" s="598">
        <v>144836</v>
      </c>
      <c r="F884" s="754" t="s">
        <v>1460</v>
      </c>
      <c r="G884" s="757"/>
      <c r="H884" s="756"/>
    </row>
    <row r="885" spans="1:8" ht="15.75">
      <c r="A885" s="277"/>
      <c r="B885" s="596">
        <v>4603</v>
      </c>
      <c r="C885" s="597" t="s">
        <v>2208</v>
      </c>
      <c r="D885" s="596" t="s">
        <v>777</v>
      </c>
      <c r="E885" s="599">
        <v>1631</v>
      </c>
      <c r="F885" s="754" t="s">
        <v>1460</v>
      </c>
      <c r="G885" s="757"/>
      <c r="H885" s="756"/>
    </row>
    <row r="886" spans="1:8" ht="45" customHeight="1">
      <c r="A886" s="277"/>
      <c r="B886" s="596">
        <v>4604</v>
      </c>
      <c r="C886" s="597" t="s">
        <v>1177</v>
      </c>
      <c r="D886" s="596" t="s">
        <v>777</v>
      </c>
      <c r="E886" s="598">
        <v>5825</v>
      </c>
      <c r="F886" s="754" t="s">
        <v>1460</v>
      </c>
      <c r="G886" s="757"/>
      <c r="H886" s="756"/>
    </row>
    <row r="887" spans="1:8" ht="15.75">
      <c r="A887" s="277"/>
      <c r="B887" s="596">
        <v>4605</v>
      </c>
      <c r="C887" s="597" t="s">
        <v>2209</v>
      </c>
      <c r="D887" s="596" t="s">
        <v>777</v>
      </c>
      <c r="E887" s="599">
        <v>270854</v>
      </c>
      <c r="F887" s="754" t="s">
        <v>1460</v>
      </c>
      <c r="G887" s="757"/>
      <c r="H887" s="756"/>
    </row>
    <row r="888" spans="1:8" ht="15.75">
      <c r="A888" s="277"/>
      <c r="B888" s="596">
        <v>4606</v>
      </c>
      <c r="C888" s="597" t="s">
        <v>2210</v>
      </c>
      <c r="D888" s="596" t="s">
        <v>777</v>
      </c>
      <c r="E888" s="598">
        <v>25808</v>
      </c>
      <c r="F888" s="754" t="s">
        <v>1460</v>
      </c>
      <c r="G888" s="757"/>
      <c r="H888" s="756"/>
    </row>
    <row r="889" spans="1:8" ht="15.75">
      <c r="A889" s="277"/>
      <c r="B889" s="596">
        <v>4607</v>
      </c>
      <c r="C889" s="597" t="s">
        <v>2211</v>
      </c>
      <c r="D889" s="596" t="s">
        <v>777</v>
      </c>
      <c r="E889" s="599">
        <v>60211</v>
      </c>
      <c r="F889" s="754" t="s">
        <v>1460</v>
      </c>
      <c r="G889" s="757"/>
      <c r="H889" s="756"/>
    </row>
    <row r="890" spans="1:8" ht="15.75">
      <c r="A890" s="277"/>
      <c r="B890" s="596">
        <v>4608</v>
      </c>
      <c r="C890" s="597" t="s">
        <v>2212</v>
      </c>
      <c r="D890" s="596" t="s">
        <v>777</v>
      </c>
      <c r="E890" s="599">
        <v>30106</v>
      </c>
      <c r="F890" s="754" t="s">
        <v>1460</v>
      </c>
      <c r="G890" s="755"/>
      <c r="H890" s="756"/>
    </row>
    <row r="891" spans="1:8" ht="15.75">
      <c r="A891" s="277"/>
      <c r="B891" s="596">
        <v>4609</v>
      </c>
      <c r="C891" s="597" t="s">
        <v>2213</v>
      </c>
      <c r="D891" s="596" t="s">
        <v>777</v>
      </c>
      <c r="E891" s="599">
        <v>118165</v>
      </c>
      <c r="F891" s="754" t="s">
        <v>1460</v>
      </c>
      <c r="G891" s="755"/>
      <c r="H891" s="756"/>
    </row>
    <row r="892" spans="1:8" ht="15.75">
      <c r="A892" s="277"/>
      <c r="B892" s="596">
        <v>4610</v>
      </c>
      <c r="C892" s="597" t="s">
        <v>2214</v>
      </c>
      <c r="D892" s="596" t="s">
        <v>777</v>
      </c>
      <c r="E892" s="599">
        <v>59398</v>
      </c>
      <c r="F892" s="754" t="s">
        <v>1460</v>
      </c>
      <c r="G892" s="755"/>
      <c r="H892" s="756"/>
    </row>
    <row r="893" spans="1:8" ht="15.75">
      <c r="A893" s="277"/>
      <c r="B893" s="596">
        <v>4611</v>
      </c>
      <c r="C893" s="597" t="s">
        <v>2215</v>
      </c>
      <c r="D893" s="596" t="s">
        <v>928</v>
      </c>
      <c r="E893" s="598">
        <v>173966</v>
      </c>
      <c r="F893" s="754" t="s">
        <v>1460</v>
      </c>
      <c r="G893" s="755"/>
      <c r="H893" s="756"/>
    </row>
    <row r="894" spans="1:8" ht="15.75">
      <c r="A894" s="277"/>
      <c r="B894" s="596">
        <v>4612</v>
      </c>
      <c r="C894" s="597" t="s">
        <v>2216</v>
      </c>
      <c r="D894" s="596" t="s">
        <v>928</v>
      </c>
      <c r="E894" s="598">
        <v>174465</v>
      </c>
      <c r="F894" s="754" t="s">
        <v>1460</v>
      </c>
      <c r="G894" s="755"/>
      <c r="H894" s="756"/>
    </row>
    <row r="895" spans="1:8" ht="15.75">
      <c r="A895" s="277"/>
      <c r="B895" s="596">
        <v>4613</v>
      </c>
      <c r="C895" s="597" t="s">
        <v>1178</v>
      </c>
      <c r="D895" s="596" t="s">
        <v>904</v>
      </c>
      <c r="E895" s="598">
        <v>48739</v>
      </c>
      <c r="F895" s="754" t="s">
        <v>1464</v>
      </c>
      <c r="G895" s="755"/>
      <c r="H895" s="756"/>
    </row>
    <row r="896" spans="1:8" ht="15.75">
      <c r="A896" s="277"/>
      <c r="B896" s="596">
        <v>4614</v>
      </c>
      <c r="C896" s="597" t="s">
        <v>2217</v>
      </c>
      <c r="D896" s="596" t="s">
        <v>928</v>
      </c>
      <c r="E896" s="598">
        <v>174955</v>
      </c>
      <c r="F896" s="754" t="s">
        <v>1460</v>
      </c>
      <c r="G896" s="755"/>
      <c r="H896" s="756"/>
    </row>
    <row r="897" spans="1:8" ht="15.75">
      <c r="A897" s="277"/>
      <c r="B897" s="596">
        <v>4615</v>
      </c>
      <c r="C897" s="597" t="s">
        <v>2218</v>
      </c>
      <c r="D897" s="596" t="s">
        <v>928</v>
      </c>
      <c r="E897" s="598">
        <v>223246</v>
      </c>
      <c r="F897" s="754" t="s">
        <v>1460</v>
      </c>
      <c r="G897" s="755"/>
      <c r="H897" s="756"/>
    </row>
    <row r="898" spans="1:8" ht="15.75">
      <c r="A898" s="277"/>
      <c r="B898" s="596">
        <v>4616</v>
      </c>
      <c r="C898" s="597" t="s">
        <v>2219</v>
      </c>
      <c r="D898" s="596" t="s">
        <v>928</v>
      </c>
      <c r="E898" s="598">
        <v>223741</v>
      </c>
      <c r="F898" s="754" t="s">
        <v>1460</v>
      </c>
      <c r="G898" s="755"/>
      <c r="H898" s="756"/>
    </row>
    <row r="899" spans="1:8" ht="15.75">
      <c r="A899" s="277"/>
      <c r="B899" s="596">
        <v>4617</v>
      </c>
      <c r="C899" s="597" t="s">
        <v>2220</v>
      </c>
      <c r="D899" s="596" t="s">
        <v>928</v>
      </c>
      <c r="E899" s="598">
        <v>266385</v>
      </c>
      <c r="F899" s="754" t="s">
        <v>1460</v>
      </c>
      <c r="G899" s="755"/>
      <c r="H899" s="756"/>
    </row>
    <row r="900" spans="1:8" ht="15.75">
      <c r="A900" s="277"/>
      <c r="B900" s="596">
        <v>4618</v>
      </c>
      <c r="C900" s="597" t="s">
        <v>2221</v>
      </c>
      <c r="D900" s="596" t="s">
        <v>928</v>
      </c>
      <c r="E900" s="598">
        <v>276721</v>
      </c>
      <c r="F900" s="754" t="s">
        <v>1460</v>
      </c>
      <c r="G900" s="755"/>
      <c r="H900" s="756"/>
    </row>
    <row r="901" spans="1:8" ht="15.75">
      <c r="A901" s="277"/>
      <c r="B901" s="596">
        <v>4619</v>
      </c>
      <c r="C901" s="597" t="s">
        <v>2222</v>
      </c>
      <c r="D901" s="596" t="s">
        <v>928</v>
      </c>
      <c r="E901" s="598">
        <v>303738</v>
      </c>
      <c r="F901" s="754" t="s">
        <v>1460</v>
      </c>
      <c r="G901" s="755"/>
      <c r="H901" s="756"/>
    </row>
    <row r="902" spans="1:8" ht="15.75">
      <c r="A902" s="277"/>
      <c r="B902" s="596">
        <v>4620</v>
      </c>
      <c r="C902" s="597" t="s">
        <v>2223</v>
      </c>
      <c r="D902" s="596" t="s">
        <v>928</v>
      </c>
      <c r="E902" s="598">
        <v>327589</v>
      </c>
      <c r="F902" s="754" t="s">
        <v>1460</v>
      </c>
      <c r="G902" s="755"/>
      <c r="H902" s="756"/>
    </row>
    <row r="903" spans="1:8" ht="15.75">
      <c r="A903" s="277"/>
      <c r="B903" s="596">
        <v>4621</v>
      </c>
      <c r="C903" s="597" t="s">
        <v>2224</v>
      </c>
      <c r="D903" s="596" t="s">
        <v>928</v>
      </c>
      <c r="E903" s="598">
        <v>364002</v>
      </c>
      <c r="F903" s="754" t="s">
        <v>1460</v>
      </c>
      <c r="G903" s="755"/>
      <c r="H903" s="756"/>
    </row>
    <row r="904" spans="1:8" ht="15.75">
      <c r="A904" s="277"/>
      <c r="B904" s="596">
        <v>4622</v>
      </c>
      <c r="C904" s="597" t="s">
        <v>2225</v>
      </c>
      <c r="D904" s="596" t="s">
        <v>928</v>
      </c>
      <c r="E904" s="598">
        <v>382600</v>
      </c>
      <c r="F904" s="754" t="s">
        <v>1460</v>
      </c>
      <c r="G904" s="755"/>
      <c r="H904" s="756"/>
    </row>
    <row r="905" spans="1:8" ht="15.75">
      <c r="A905" s="277"/>
      <c r="B905" s="596">
        <v>4624</v>
      </c>
      <c r="C905" s="597" t="s">
        <v>2226</v>
      </c>
      <c r="D905" s="596" t="s">
        <v>928</v>
      </c>
      <c r="E905" s="598">
        <v>422504</v>
      </c>
      <c r="F905" s="754" t="s">
        <v>1460</v>
      </c>
      <c r="G905" s="755"/>
      <c r="H905" s="756"/>
    </row>
    <row r="906" spans="1:8" ht="15.75">
      <c r="A906" s="277"/>
      <c r="B906" s="596">
        <v>4625</v>
      </c>
      <c r="C906" s="597" t="s">
        <v>2227</v>
      </c>
      <c r="D906" s="596" t="s">
        <v>928</v>
      </c>
      <c r="E906" s="598">
        <v>548847</v>
      </c>
      <c r="F906" s="754" t="s">
        <v>1460</v>
      </c>
      <c r="G906" s="755"/>
      <c r="H906" s="756"/>
    </row>
    <row r="907" spans="1:8" ht="15.75">
      <c r="A907" s="277"/>
      <c r="B907" s="596">
        <v>4626</v>
      </c>
      <c r="C907" s="597" t="s">
        <v>2228</v>
      </c>
      <c r="D907" s="596" t="s">
        <v>928</v>
      </c>
      <c r="E907" s="598">
        <v>704348</v>
      </c>
      <c r="F907" s="754" t="s">
        <v>1460</v>
      </c>
      <c r="G907" s="755"/>
      <c r="H907" s="756"/>
    </row>
    <row r="908" spans="1:8" ht="15.75">
      <c r="A908" s="277"/>
      <c r="B908" s="596">
        <v>4627</v>
      </c>
      <c r="C908" s="597" t="s">
        <v>2229</v>
      </c>
      <c r="D908" s="596" t="s">
        <v>928</v>
      </c>
      <c r="E908" s="598">
        <v>811490</v>
      </c>
      <c r="F908" s="754" t="s">
        <v>1460</v>
      </c>
      <c r="G908" s="755"/>
      <c r="H908" s="756"/>
    </row>
    <row r="909" spans="1:8" ht="15.75">
      <c r="A909" s="277"/>
      <c r="B909" s="596">
        <v>4628</v>
      </c>
      <c r="C909" s="597" t="s">
        <v>2230</v>
      </c>
      <c r="D909" s="596" t="s">
        <v>928</v>
      </c>
      <c r="E909" s="598">
        <v>1008245</v>
      </c>
      <c r="F909" s="754" t="s">
        <v>1460</v>
      </c>
      <c r="G909" s="755"/>
      <c r="H909" s="756"/>
    </row>
    <row r="910" spans="1:8" ht="15.75">
      <c r="A910" s="277"/>
      <c r="B910" s="596">
        <v>4629</v>
      </c>
      <c r="C910" s="597" t="s">
        <v>2231</v>
      </c>
      <c r="D910" s="596" t="s">
        <v>928</v>
      </c>
      <c r="E910" s="598">
        <v>1211511</v>
      </c>
      <c r="F910" s="754" t="s">
        <v>1460</v>
      </c>
      <c r="G910" s="755"/>
      <c r="H910" s="756"/>
    </row>
    <row r="911" spans="1:8" ht="15.75">
      <c r="A911" s="277"/>
      <c r="B911" s="596">
        <v>4630</v>
      </c>
      <c r="C911" s="597" t="s">
        <v>2232</v>
      </c>
      <c r="D911" s="596" t="s">
        <v>928</v>
      </c>
      <c r="E911" s="598">
        <v>1453651</v>
      </c>
      <c r="F911" s="754" t="s">
        <v>1460</v>
      </c>
      <c r="G911" s="755"/>
      <c r="H911" s="756"/>
    </row>
    <row r="912" spans="1:8" ht="15.75">
      <c r="A912" s="277"/>
      <c r="B912" s="596">
        <v>4631</v>
      </c>
      <c r="C912" s="597" t="s">
        <v>2233</v>
      </c>
      <c r="D912" s="596" t="s">
        <v>928</v>
      </c>
      <c r="E912" s="598">
        <v>1548698</v>
      </c>
      <c r="F912" s="754" t="s">
        <v>1460</v>
      </c>
      <c r="G912" s="755"/>
      <c r="H912" s="756"/>
    </row>
    <row r="913" spans="1:8" ht="15.75">
      <c r="A913" s="277"/>
      <c r="B913" s="596">
        <v>4632</v>
      </c>
      <c r="C913" s="597" t="s">
        <v>2234</v>
      </c>
      <c r="D913" s="596" t="s">
        <v>928</v>
      </c>
      <c r="E913" s="598">
        <v>1792236</v>
      </c>
      <c r="F913" s="754" t="s">
        <v>1460</v>
      </c>
      <c r="G913" s="755"/>
      <c r="H913" s="756"/>
    </row>
    <row r="914" spans="1:8" ht="15.75">
      <c r="A914" s="277"/>
      <c r="B914" s="596">
        <v>4633</v>
      </c>
      <c r="C914" s="597" t="s">
        <v>2235</v>
      </c>
      <c r="D914" s="596" t="s">
        <v>928</v>
      </c>
      <c r="E914" s="598">
        <v>2045390</v>
      </c>
      <c r="F914" s="754" t="s">
        <v>1460</v>
      </c>
      <c r="G914" s="755"/>
      <c r="H914" s="756"/>
    </row>
    <row r="915" spans="1:8" ht="15.75">
      <c r="A915" s="277"/>
      <c r="B915" s="596">
        <v>4634</v>
      </c>
      <c r="C915" s="597" t="s">
        <v>2236</v>
      </c>
      <c r="D915" s="596" t="s">
        <v>928</v>
      </c>
      <c r="E915" s="598">
        <v>2316751</v>
      </c>
      <c r="F915" s="754" t="s">
        <v>1460</v>
      </c>
      <c r="G915" s="755"/>
      <c r="H915" s="756"/>
    </row>
    <row r="916" spans="1:8" ht="15.75">
      <c r="A916" s="277"/>
      <c r="B916" s="596">
        <v>4635</v>
      </c>
      <c r="C916" s="597" t="s">
        <v>2237</v>
      </c>
      <c r="D916" s="596" t="s">
        <v>928</v>
      </c>
      <c r="E916" s="598">
        <v>2585513</v>
      </c>
      <c r="F916" s="754" t="s">
        <v>1460</v>
      </c>
      <c r="G916" s="755"/>
      <c r="H916" s="756"/>
    </row>
    <row r="917" spans="1:8" ht="15.75">
      <c r="A917" s="277"/>
      <c r="B917" s="596">
        <v>4636</v>
      </c>
      <c r="C917" s="597" t="s">
        <v>2238</v>
      </c>
      <c r="D917" s="596" t="s">
        <v>928</v>
      </c>
      <c r="E917" s="598">
        <v>2936273</v>
      </c>
      <c r="F917" s="754" t="s">
        <v>1460</v>
      </c>
      <c r="G917" s="755"/>
      <c r="H917" s="756"/>
    </row>
    <row r="918" spans="1:8" ht="15.75">
      <c r="A918" s="277"/>
      <c r="B918" s="596">
        <v>4637</v>
      </c>
      <c r="C918" s="597" t="s">
        <v>2239</v>
      </c>
      <c r="D918" s="596" t="s">
        <v>928</v>
      </c>
      <c r="E918" s="598">
        <v>3285356</v>
      </c>
      <c r="F918" s="754" t="s">
        <v>1460</v>
      </c>
      <c r="G918" s="755"/>
      <c r="H918" s="756"/>
    </row>
    <row r="919" spans="1:8" ht="15.75">
      <c r="A919" s="277"/>
      <c r="B919" s="596">
        <v>4638</v>
      </c>
      <c r="C919" s="597" t="s">
        <v>2240</v>
      </c>
      <c r="D919" s="596" t="s">
        <v>928</v>
      </c>
      <c r="E919" s="598">
        <v>3663547</v>
      </c>
      <c r="F919" s="754" t="s">
        <v>1460</v>
      </c>
      <c r="G919" s="755"/>
      <c r="H919" s="756"/>
    </row>
    <row r="920" spans="1:8" ht="15.75">
      <c r="A920" s="277"/>
      <c r="B920" s="596">
        <v>4639</v>
      </c>
      <c r="C920" s="597" t="s">
        <v>2241</v>
      </c>
      <c r="D920" s="596" t="s">
        <v>777</v>
      </c>
      <c r="E920" s="598">
        <v>420937</v>
      </c>
      <c r="F920" s="754" t="s">
        <v>1460</v>
      </c>
      <c r="G920" s="755"/>
      <c r="H920" s="756"/>
    </row>
    <row r="921" spans="1:8" ht="15.75">
      <c r="A921" s="277"/>
      <c r="B921" s="596">
        <v>4640</v>
      </c>
      <c r="C921" s="597" t="s">
        <v>2242</v>
      </c>
      <c r="D921" s="596" t="s">
        <v>777</v>
      </c>
      <c r="E921" s="598">
        <v>394840</v>
      </c>
      <c r="F921" s="754" t="s">
        <v>1460</v>
      </c>
      <c r="G921" s="755"/>
      <c r="H921" s="756"/>
    </row>
    <row r="922" spans="1:8" ht="15.75">
      <c r="A922" s="277"/>
      <c r="B922" s="596">
        <v>4641</v>
      </c>
      <c r="C922" s="597" t="s">
        <v>2243</v>
      </c>
      <c r="D922" s="596" t="s">
        <v>519</v>
      </c>
      <c r="E922" s="598">
        <v>621283</v>
      </c>
      <c r="F922" s="754" t="s">
        <v>1460</v>
      </c>
      <c r="G922" s="755"/>
      <c r="H922" s="756"/>
    </row>
    <row r="923" spans="1:8" ht="15.75">
      <c r="A923" s="277"/>
      <c r="B923" s="596">
        <v>4642</v>
      </c>
      <c r="C923" s="597" t="s">
        <v>2244</v>
      </c>
      <c r="D923" s="596" t="s">
        <v>519</v>
      </c>
      <c r="E923" s="598">
        <v>654824</v>
      </c>
      <c r="F923" s="754" t="s">
        <v>1460</v>
      </c>
      <c r="G923" s="755"/>
      <c r="H923" s="756"/>
    </row>
    <row r="924" spans="1:8" ht="15.75">
      <c r="A924" s="277"/>
      <c r="B924" s="596">
        <v>4643</v>
      </c>
      <c r="C924" s="597" t="s">
        <v>2245</v>
      </c>
      <c r="D924" s="596" t="s">
        <v>519</v>
      </c>
      <c r="E924" s="598">
        <v>693314</v>
      </c>
      <c r="F924" s="754" t="s">
        <v>1460</v>
      </c>
      <c r="G924" s="755"/>
      <c r="H924" s="756"/>
    </row>
    <row r="925" spans="1:8" ht="15.75">
      <c r="A925" s="277"/>
      <c r="B925" s="596">
        <v>4644</v>
      </c>
      <c r="C925" s="597" t="s">
        <v>2246</v>
      </c>
      <c r="D925" s="596" t="s">
        <v>519</v>
      </c>
      <c r="E925" s="598">
        <v>744998</v>
      </c>
      <c r="F925" s="754" t="s">
        <v>1460</v>
      </c>
      <c r="G925" s="755"/>
      <c r="H925" s="756"/>
    </row>
    <row r="926" spans="1:8" ht="15.75">
      <c r="A926" s="277"/>
      <c r="B926" s="596">
        <v>4645</v>
      </c>
      <c r="C926" s="597" t="s">
        <v>2247</v>
      </c>
      <c r="D926" s="596" t="s">
        <v>519</v>
      </c>
      <c r="E926" s="598">
        <v>995716</v>
      </c>
      <c r="F926" s="754" t="s">
        <v>1460</v>
      </c>
      <c r="G926" s="755"/>
      <c r="H926" s="756"/>
    </row>
    <row r="927" spans="1:8" ht="15.75">
      <c r="A927" s="277"/>
      <c r="B927" s="596">
        <v>4646</v>
      </c>
      <c r="C927" s="597" t="s">
        <v>2248</v>
      </c>
      <c r="D927" s="596" t="s">
        <v>519</v>
      </c>
      <c r="E927" s="598">
        <v>1087657</v>
      </c>
      <c r="F927" s="754" t="s">
        <v>1460</v>
      </c>
      <c r="G927" s="755"/>
      <c r="H927" s="756"/>
    </row>
    <row r="928" spans="1:8" ht="15.75">
      <c r="A928" s="277"/>
      <c r="B928" s="596">
        <v>4647</v>
      </c>
      <c r="C928" s="597" t="s">
        <v>2249</v>
      </c>
      <c r="D928" s="596" t="s">
        <v>519</v>
      </c>
      <c r="E928" s="598">
        <v>1204802</v>
      </c>
      <c r="F928" s="754" t="s">
        <v>1460</v>
      </c>
      <c r="G928" s="755"/>
      <c r="H928" s="756"/>
    </row>
    <row r="929" spans="1:8" ht="15.75">
      <c r="A929" s="277"/>
      <c r="B929" s="596">
        <v>4648</v>
      </c>
      <c r="C929" s="597" t="s">
        <v>2250</v>
      </c>
      <c r="D929" s="596" t="s">
        <v>519</v>
      </c>
      <c r="E929" s="598">
        <v>1324216</v>
      </c>
      <c r="F929" s="754" t="s">
        <v>1460</v>
      </c>
      <c r="G929" s="755"/>
      <c r="H929" s="756"/>
    </row>
    <row r="930" spans="1:8" ht="15.75">
      <c r="A930" s="277"/>
      <c r="B930" s="596">
        <v>4649</v>
      </c>
      <c r="C930" s="597" t="s">
        <v>2251</v>
      </c>
      <c r="D930" s="596" t="s">
        <v>519</v>
      </c>
      <c r="E930" s="598">
        <v>978162</v>
      </c>
      <c r="F930" s="754" t="s">
        <v>1460</v>
      </c>
      <c r="G930" s="755"/>
      <c r="H930" s="756"/>
    </row>
    <row r="931" spans="1:8" ht="15.75">
      <c r="A931" s="277"/>
      <c r="B931" s="596">
        <v>4650</v>
      </c>
      <c r="C931" s="597" t="s">
        <v>2252</v>
      </c>
      <c r="D931" s="596" t="s">
        <v>519</v>
      </c>
      <c r="E931" s="598">
        <v>1029887</v>
      </c>
      <c r="F931" s="754" t="s">
        <v>1460</v>
      </c>
      <c r="G931" s="755"/>
      <c r="H931" s="756"/>
    </row>
    <row r="932" spans="1:8" ht="15.75">
      <c r="A932" s="277"/>
      <c r="B932" s="596">
        <v>4651</v>
      </c>
      <c r="C932" s="597" t="s">
        <v>2253</v>
      </c>
      <c r="D932" s="596" t="s">
        <v>519</v>
      </c>
      <c r="E932" s="598">
        <v>1178597</v>
      </c>
      <c r="F932" s="754" t="s">
        <v>1460</v>
      </c>
      <c r="G932" s="755"/>
      <c r="H932" s="756"/>
    </row>
    <row r="933" spans="1:8" ht="15.75">
      <c r="A933" s="277"/>
      <c r="B933" s="596">
        <v>4652</v>
      </c>
      <c r="C933" s="597" t="s">
        <v>2254</v>
      </c>
      <c r="D933" s="596" t="s">
        <v>519</v>
      </c>
      <c r="E933" s="598">
        <v>1500912</v>
      </c>
      <c r="F933" s="754" t="s">
        <v>1460</v>
      </c>
      <c r="G933" s="755"/>
      <c r="H933" s="756"/>
    </row>
    <row r="934" spans="1:8" ht="15.75">
      <c r="A934" s="277"/>
      <c r="B934" s="596">
        <v>4653</v>
      </c>
      <c r="C934" s="597" t="s">
        <v>2255</v>
      </c>
      <c r="D934" s="596" t="s">
        <v>519</v>
      </c>
      <c r="E934" s="598">
        <v>1583451</v>
      </c>
      <c r="F934" s="754" t="s">
        <v>1460</v>
      </c>
      <c r="G934" s="755"/>
      <c r="H934" s="756"/>
    </row>
    <row r="935" spans="1:8" ht="15.75">
      <c r="A935" s="277"/>
      <c r="B935" s="596">
        <v>4654</v>
      </c>
      <c r="C935" s="597" t="s">
        <v>2256</v>
      </c>
      <c r="D935" s="596" t="s">
        <v>519</v>
      </c>
      <c r="E935" s="598">
        <v>1707442</v>
      </c>
      <c r="F935" s="754" t="s">
        <v>1460</v>
      </c>
      <c r="G935" s="755"/>
      <c r="H935" s="756"/>
    </row>
    <row r="936" spans="1:8" ht="15.75">
      <c r="A936" s="277"/>
      <c r="B936" s="596">
        <v>4655</v>
      </c>
      <c r="C936" s="597" t="s">
        <v>2257</v>
      </c>
      <c r="D936" s="596" t="s">
        <v>519</v>
      </c>
      <c r="E936" s="598">
        <v>1896027</v>
      </c>
      <c r="F936" s="754" t="s">
        <v>1460</v>
      </c>
      <c r="G936" s="755"/>
      <c r="H936" s="756"/>
    </row>
    <row r="937" spans="1:8" ht="15.75">
      <c r="A937" s="277"/>
      <c r="B937" s="596">
        <v>4656</v>
      </c>
      <c r="C937" s="597" t="s">
        <v>2258</v>
      </c>
      <c r="D937" s="596" t="s">
        <v>519</v>
      </c>
      <c r="E937" s="598">
        <v>1994334</v>
      </c>
      <c r="F937" s="754" t="s">
        <v>1460</v>
      </c>
      <c r="G937" s="755"/>
      <c r="H937" s="756"/>
    </row>
    <row r="938" spans="1:8" ht="15.75">
      <c r="A938" s="277"/>
      <c r="B938" s="596">
        <v>4657</v>
      </c>
      <c r="C938" s="597" t="s">
        <v>2259</v>
      </c>
      <c r="D938" s="596" t="s">
        <v>519</v>
      </c>
      <c r="E938" s="598">
        <v>2250690</v>
      </c>
      <c r="F938" s="754" t="s">
        <v>1460</v>
      </c>
      <c r="G938" s="755"/>
      <c r="H938" s="756"/>
    </row>
    <row r="939" spans="1:8" ht="15.75">
      <c r="A939" s="277"/>
      <c r="B939" s="596">
        <v>4658</v>
      </c>
      <c r="C939" s="597" t="s">
        <v>2260</v>
      </c>
      <c r="D939" s="596" t="s">
        <v>519</v>
      </c>
      <c r="E939" s="598">
        <v>2427350</v>
      </c>
      <c r="F939" s="754" t="s">
        <v>1460</v>
      </c>
      <c r="G939" s="755"/>
      <c r="H939" s="756"/>
    </row>
    <row r="940" spans="1:8" ht="15.75">
      <c r="A940" s="277"/>
      <c r="B940" s="596">
        <v>4659</v>
      </c>
      <c r="C940" s="597" t="s">
        <v>2261</v>
      </c>
      <c r="D940" s="596" t="s">
        <v>928</v>
      </c>
      <c r="E940" s="598">
        <v>4068116</v>
      </c>
      <c r="F940" s="754" t="s">
        <v>1460</v>
      </c>
      <c r="G940" s="755"/>
      <c r="H940" s="756"/>
    </row>
    <row r="941" spans="1:8" ht="15.75">
      <c r="A941" s="277"/>
      <c r="B941" s="596">
        <v>4660</v>
      </c>
      <c r="C941" s="597" t="s">
        <v>2262</v>
      </c>
      <c r="D941" s="596" t="s">
        <v>928</v>
      </c>
      <c r="E941" s="598">
        <v>4888674</v>
      </c>
      <c r="F941" s="754" t="s">
        <v>1460</v>
      </c>
      <c r="G941" s="755"/>
      <c r="H941" s="756"/>
    </row>
    <row r="942" spans="1:8" ht="15.75">
      <c r="A942" s="277"/>
      <c r="B942" s="596">
        <v>4661</v>
      </c>
      <c r="C942" s="597" t="s">
        <v>2263</v>
      </c>
      <c r="D942" s="596" t="s">
        <v>928</v>
      </c>
      <c r="E942" s="598">
        <v>6793716</v>
      </c>
      <c r="F942" s="754" t="s">
        <v>1460</v>
      </c>
      <c r="G942" s="755"/>
      <c r="H942" s="756"/>
    </row>
    <row r="943" spans="1:8" ht="15.75">
      <c r="A943" s="277"/>
      <c r="B943" s="596">
        <v>4662</v>
      </c>
      <c r="C943" s="597" t="s">
        <v>2264</v>
      </c>
      <c r="D943" s="596" t="s">
        <v>519</v>
      </c>
      <c r="E943" s="598">
        <v>2856638</v>
      </c>
      <c r="F943" s="754" t="s">
        <v>1460</v>
      </c>
      <c r="G943" s="755"/>
      <c r="H943" s="756"/>
    </row>
    <row r="944" spans="1:8" ht="15.75">
      <c r="A944" s="277"/>
      <c r="B944" s="596">
        <v>4663</v>
      </c>
      <c r="C944" s="597" t="s">
        <v>2265</v>
      </c>
      <c r="D944" s="596" t="s">
        <v>777</v>
      </c>
      <c r="E944" s="598">
        <v>160585</v>
      </c>
      <c r="F944" s="754" t="s">
        <v>1460</v>
      </c>
      <c r="G944" s="755"/>
      <c r="H944" s="756"/>
    </row>
    <row r="945" spans="1:8" ht="15.75">
      <c r="A945" s="277"/>
      <c r="B945" s="596">
        <v>4664</v>
      </c>
      <c r="C945" s="597" t="s">
        <v>2266</v>
      </c>
      <c r="D945" s="596" t="s">
        <v>777</v>
      </c>
      <c r="E945" s="599">
        <v>343463</v>
      </c>
      <c r="F945" s="754" t="s">
        <v>1460</v>
      </c>
      <c r="G945" s="755"/>
      <c r="H945" s="756"/>
    </row>
    <row r="946" spans="1:8" ht="15.75">
      <c r="A946" s="277"/>
      <c r="B946" s="596">
        <v>4665</v>
      </c>
      <c r="C946" s="597" t="s">
        <v>2267</v>
      </c>
      <c r="D946" s="596" t="s">
        <v>777</v>
      </c>
      <c r="E946" s="599">
        <v>374494</v>
      </c>
      <c r="F946" s="754" t="s">
        <v>1460</v>
      </c>
      <c r="G946" s="755"/>
      <c r="H946" s="756"/>
    </row>
    <row r="947" spans="1:8" ht="15.75">
      <c r="A947" s="277"/>
      <c r="B947" s="596">
        <v>4666</v>
      </c>
      <c r="C947" s="597" t="s">
        <v>2268</v>
      </c>
      <c r="D947" s="596" t="s">
        <v>777</v>
      </c>
      <c r="E947" s="599">
        <v>272359</v>
      </c>
      <c r="F947" s="754" t="s">
        <v>1460</v>
      </c>
      <c r="G947" s="755"/>
      <c r="H947" s="756"/>
    </row>
    <row r="948" spans="1:8" ht="15.75">
      <c r="A948" s="277"/>
      <c r="B948" s="596">
        <v>4667</v>
      </c>
      <c r="C948" s="597" t="s">
        <v>2269</v>
      </c>
      <c r="D948" s="596" t="s">
        <v>777</v>
      </c>
      <c r="E948" s="599">
        <v>325003</v>
      </c>
      <c r="F948" s="754" t="s">
        <v>1460</v>
      </c>
      <c r="G948" s="755"/>
      <c r="H948" s="756"/>
    </row>
    <row r="949" spans="1:8" ht="15.75">
      <c r="A949" s="277"/>
      <c r="B949" s="596">
        <v>4668</v>
      </c>
      <c r="C949" s="597" t="s">
        <v>2270</v>
      </c>
      <c r="D949" s="596" t="s">
        <v>777</v>
      </c>
      <c r="E949" s="598">
        <v>6365</v>
      </c>
      <c r="F949" s="754" t="s">
        <v>1460</v>
      </c>
      <c r="G949" s="755"/>
      <c r="H949" s="756"/>
    </row>
    <row r="950" spans="1:8" ht="15.75">
      <c r="A950" s="277"/>
      <c r="B950" s="596">
        <v>4669</v>
      </c>
      <c r="C950" s="597" t="s">
        <v>2271</v>
      </c>
      <c r="D950" s="596" t="s">
        <v>777</v>
      </c>
      <c r="E950" s="598">
        <v>7585</v>
      </c>
      <c r="F950" s="754" t="s">
        <v>1460</v>
      </c>
      <c r="G950" s="755"/>
      <c r="H950" s="756"/>
    </row>
    <row r="951" spans="1:8" ht="15.75">
      <c r="A951" s="277"/>
      <c r="B951" s="596">
        <v>4670</v>
      </c>
      <c r="C951" s="597" t="s">
        <v>2272</v>
      </c>
      <c r="D951" s="596" t="s">
        <v>777</v>
      </c>
      <c r="E951" s="598">
        <v>7357</v>
      </c>
      <c r="F951" s="754" t="s">
        <v>1460</v>
      </c>
      <c r="G951" s="755"/>
      <c r="H951" s="756"/>
    </row>
    <row r="952" spans="1:8" ht="15.75">
      <c r="A952" s="277"/>
      <c r="B952" s="596">
        <v>4671</v>
      </c>
      <c r="C952" s="597" t="s">
        <v>2273</v>
      </c>
      <c r="D952" s="596" t="s">
        <v>777</v>
      </c>
      <c r="E952" s="598">
        <v>8834</v>
      </c>
      <c r="F952" s="754" t="s">
        <v>1460</v>
      </c>
      <c r="G952" s="755"/>
      <c r="H952" s="756"/>
    </row>
    <row r="953" spans="1:8" ht="15.75">
      <c r="A953" s="277"/>
      <c r="B953" s="596">
        <v>4672</v>
      </c>
      <c r="C953" s="597" t="s">
        <v>2274</v>
      </c>
      <c r="D953" s="596" t="s">
        <v>777</v>
      </c>
      <c r="E953" s="598">
        <v>6365</v>
      </c>
      <c r="F953" s="754" t="s">
        <v>1460</v>
      </c>
      <c r="G953" s="755"/>
      <c r="H953" s="756"/>
    </row>
    <row r="954" spans="1:8" ht="15.75">
      <c r="A954" s="277"/>
      <c r="B954" s="596">
        <v>4673</v>
      </c>
      <c r="C954" s="597" t="s">
        <v>2275</v>
      </c>
      <c r="D954" s="596" t="s">
        <v>777</v>
      </c>
      <c r="E954" s="598">
        <v>7585</v>
      </c>
      <c r="F954" s="754" t="s">
        <v>1460</v>
      </c>
      <c r="G954" s="755"/>
      <c r="H954" s="756"/>
    </row>
    <row r="955" spans="1:8" ht="15.75">
      <c r="A955" s="277"/>
      <c r="B955" s="596">
        <v>4674</v>
      </c>
      <c r="C955" s="597" t="s">
        <v>2276</v>
      </c>
      <c r="D955" s="596" t="s">
        <v>777</v>
      </c>
      <c r="E955" s="598">
        <v>8144</v>
      </c>
      <c r="F955" s="754" t="s">
        <v>1460</v>
      </c>
      <c r="G955" s="755"/>
      <c r="H955" s="756"/>
    </row>
    <row r="956" spans="1:8" ht="15.75">
      <c r="A956" s="277"/>
      <c r="B956" s="596">
        <v>4675</v>
      </c>
      <c r="C956" s="597" t="s">
        <v>2277</v>
      </c>
      <c r="D956" s="596" t="s">
        <v>519</v>
      </c>
      <c r="E956" s="598">
        <v>410524</v>
      </c>
      <c r="F956" s="754" t="s">
        <v>1460</v>
      </c>
      <c r="G956" s="755"/>
      <c r="H956" s="756"/>
    </row>
    <row r="957" spans="1:8" ht="15.75">
      <c r="A957" s="277"/>
      <c r="B957" s="596">
        <v>4676</v>
      </c>
      <c r="C957" s="597" t="s">
        <v>2278</v>
      </c>
      <c r="D957" s="596" t="s">
        <v>777</v>
      </c>
      <c r="E957" s="598">
        <v>8834</v>
      </c>
      <c r="F957" s="754" t="s">
        <v>1460</v>
      </c>
      <c r="G957" s="755"/>
      <c r="H957" s="756"/>
    </row>
    <row r="958" spans="1:8" ht="15.75">
      <c r="A958" s="277"/>
      <c r="B958" s="596">
        <v>4677</v>
      </c>
      <c r="C958" s="597" t="s">
        <v>2279</v>
      </c>
      <c r="D958" s="596" t="s">
        <v>777</v>
      </c>
      <c r="E958" s="599">
        <v>112761</v>
      </c>
      <c r="F958" s="754" t="s">
        <v>1460</v>
      </c>
      <c r="G958" s="755"/>
      <c r="H958" s="756"/>
    </row>
    <row r="959" spans="1:8" ht="15.75">
      <c r="A959" s="277"/>
      <c r="B959" s="596">
        <v>4678</v>
      </c>
      <c r="C959" s="597" t="s">
        <v>2280</v>
      </c>
      <c r="D959" s="596" t="s">
        <v>777</v>
      </c>
      <c r="E959" s="598">
        <v>106291</v>
      </c>
      <c r="F959" s="754" t="s">
        <v>1460</v>
      </c>
      <c r="G959" s="755"/>
      <c r="H959" s="756"/>
    </row>
    <row r="960" spans="1:8" ht="15.75">
      <c r="A960" s="277"/>
      <c r="B960" s="596">
        <v>4679</v>
      </c>
      <c r="C960" s="597" t="s">
        <v>2281</v>
      </c>
      <c r="D960" s="596" t="s">
        <v>777</v>
      </c>
      <c r="E960" s="599">
        <v>89864</v>
      </c>
      <c r="F960" s="754" t="s">
        <v>1460</v>
      </c>
      <c r="G960" s="755"/>
      <c r="H960" s="756"/>
    </row>
    <row r="961" spans="1:8" ht="15.75">
      <c r="A961" s="277"/>
      <c r="B961" s="596">
        <v>4680</v>
      </c>
      <c r="C961" s="597" t="s">
        <v>2282</v>
      </c>
      <c r="D961" s="596" t="s">
        <v>777</v>
      </c>
      <c r="E961" s="599">
        <v>97404</v>
      </c>
      <c r="F961" s="754" t="s">
        <v>1460</v>
      </c>
      <c r="G961" s="755"/>
      <c r="H961" s="756"/>
    </row>
    <row r="962" spans="1:8" ht="15.75">
      <c r="A962" s="277"/>
      <c r="B962" s="596">
        <v>4681</v>
      </c>
      <c r="C962" s="597" t="s">
        <v>2283</v>
      </c>
      <c r="D962" s="596" t="s">
        <v>777</v>
      </c>
      <c r="E962" s="599">
        <v>116332</v>
      </c>
      <c r="F962" s="754" t="s">
        <v>1460</v>
      </c>
      <c r="G962" s="755"/>
      <c r="H962" s="756"/>
    </row>
    <row r="963" spans="1:8" ht="15.75">
      <c r="A963" s="277"/>
      <c r="B963" s="596">
        <v>4682</v>
      </c>
      <c r="C963" s="597" t="s">
        <v>2284</v>
      </c>
      <c r="D963" s="596" t="s">
        <v>777</v>
      </c>
      <c r="E963" s="599">
        <v>141972</v>
      </c>
      <c r="F963" s="754" t="s">
        <v>1460</v>
      </c>
      <c r="G963" s="755"/>
      <c r="H963" s="756"/>
    </row>
    <row r="964" spans="1:8" ht="15.75">
      <c r="A964" s="277"/>
      <c r="B964" s="596">
        <v>4683</v>
      </c>
      <c r="C964" s="597" t="s">
        <v>2285</v>
      </c>
      <c r="D964" s="596" t="s">
        <v>777</v>
      </c>
      <c r="E964" s="599">
        <v>161926</v>
      </c>
      <c r="F964" s="754" t="s">
        <v>1460</v>
      </c>
      <c r="G964" s="755"/>
      <c r="H964" s="756"/>
    </row>
    <row r="965" spans="1:8" ht="15.75">
      <c r="A965" s="277"/>
      <c r="B965" s="596">
        <v>4684</v>
      </c>
      <c r="C965" s="597" t="s">
        <v>2286</v>
      </c>
      <c r="D965" s="596" t="s">
        <v>777</v>
      </c>
      <c r="E965" s="599">
        <v>168440</v>
      </c>
      <c r="F965" s="754" t="s">
        <v>1460</v>
      </c>
      <c r="G965" s="755"/>
      <c r="H965" s="756"/>
    </row>
    <row r="966" spans="1:8" ht="15.75">
      <c r="A966" s="277"/>
      <c r="B966" s="596">
        <v>4685</v>
      </c>
      <c r="C966" s="597" t="s">
        <v>2287</v>
      </c>
      <c r="D966" s="596" t="s">
        <v>777</v>
      </c>
      <c r="E966" s="599">
        <v>149512</v>
      </c>
      <c r="F966" s="754" t="s">
        <v>1460</v>
      </c>
      <c r="G966" s="755"/>
      <c r="H966" s="756"/>
    </row>
    <row r="967" spans="1:8" ht="15.75">
      <c r="A967" s="277"/>
      <c r="B967" s="596">
        <v>4686</v>
      </c>
      <c r="C967" s="597" t="s">
        <v>2288</v>
      </c>
      <c r="D967" s="596" t="s">
        <v>519</v>
      </c>
      <c r="E967" s="598">
        <v>232061</v>
      </c>
      <c r="F967" s="754" t="s">
        <v>1460</v>
      </c>
      <c r="G967" s="755"/>
      <c r="H967" s="756"/>
    </row>
    <row r="968" spans="1:8" ht="15.75">
      <c r="A968" s="277"/>
      <c r="B968" s="596">
        <v>4687</v>
      </c>
      <c r="C968" s="597" t="s">
        <v>2289</v>
      </c>
      <c r="D968" s="596" t="s">
        <v>519</v>
      </c>
      <c r="E968" s="598">
        <v>145235</v>
      </c>
      <c r="F968" s="754" t="s">
        <v>1460</v>
      </c>
      <c r="G968" s="755"/>
      <c r="H968" s="756"/>
    </row>
    <row r="969" spans="1:8" ht="15.75">
      <c r="A969" s="277"/>
      <c r="B969" s="596">
        <v>4688</v>
      </c>
      <c r="C969" s="597" t="s">
        <v>2290</v>
      </c>
      <c r="D969" s="596" t="s">
        <v>519</v>
      </c>
      <c r="E969" s="598">
        <v>257330</v>
      </c>
      <c r="F969" s="754" t="s">
        <v>1460</v>
      </c>
      <c r="G969" s="755"/>
      <c r="H969" s="756"/>
    </row>
    <row r="970" spans="1:8" ht="15.75">
      <c r="A970" s="277"/>
      <c r="B970" s="596">
        <v>4689</v>
      </c>
      <c r="C970" s="597" t="s">
        <v>2291</v>
      </c>
      <c r="D970" s="596" t="s">
        <v>519</v>
      </c>
      <c r="E970" s="598">
        <v>209082</v>
      </c>
      <c r="F970" s="754" t="s">
        <v>1460</v>
      </c>
      <c r="G970" s="755"/>
      <c r="H970" s="756"/>
    </row>
    <row r="971" spans="1:8" ht="15.75">
      <c r="A971" s="277"/>
      <c r="B971" s="596">
        <v>4690</v>
      </c>
      <c r="C971" s="597" t="s">
        <v>2292</v>
      </c>
      <c r="D971" s="596" t="s">
        <v>519</v>
      </c>
      <c r="E971" s="598">
        <v>208068</v>
      </c>
      <c r="F971" s="754" t="s">
        <v>1460</v>
      </c>
      <c r="G971" s="755"/>
      <c r="H971" s="756"/>
    </row>
    <row r="972" spans="1:8" ht="15.75">
      <c r="A972" s="277"/>
      <c r="B972" s="596">
        <v>4691</v>
      </c>
      <c r="C972" s="597" t="s">
        <v>2293</v>
      </c>
      <c r="D972" s="596" t="s">
        <v>519</v>
      </c>
      <c r="E972" s="598">
        <v>164318</v>
      </c>
      <c r="F972" s="754" t="s">
        <v>1460</v>
      </c>
      <c r="G972" s="755"/>
      <c r="H972" s="756"/>
    </row>
    <row r="973" spans="1:8" ht="15.75">
      <c r="A973" s="277"/>
      <c r="B973" s="596">
        <v>4692</v>
      </c>
      <c r="C973" s="597" t="s">
        <v>2294</v>
      </c>
      <c r="D973" s="596" t="s">
        <v>519</v>
      </c>
      <c r="E973" s="598">
        <v>184297</v>
      </c>
      <c r="F973" s="754" t="s">
        <v>1460</v>
      </c>
      <c r="G973" s="755"/>
      <c r="H973" s="756"/>
    </row>
    <row r="974" spans="1:8" ht="15.75">
      <c r="A974" s="277"/>
      <c r="B974" s="596">
        <v>4693</v>
      </c>
      <c r="C974" s="597" t="s">
        <v>2295</v>
      </c>
      <c r="D974" s="596" t="s">
        <v>519</v>
      </c>
      <c r="E974" s="598">
        <v>183283</v>
      </c>
      <c r="F974" s="754" t="s">
        <v>1460</v>
      </c>
      <c r="G974" s="755"/>
      <c r="H974" s="756"/>
    </row>
    <row r="975" spans="1:8" ht="15.75">
      <c r="A975" s="277"/>
      <c r="B975" s="596">
        <v>4694</v>
      </c>
      <c r="C975" s="597" t="s">
        <v>2296</v>
      </c>
      <c r="D975" s="596" t="s">
        <v>519</v>
      </c>
      <c r="E975" s="598">
        <v>146217</v>
      </c>
      <c r="F975" s="754" t="s">
        <v>1460</v>
      </c>
      <c r="G975" s="755"/>
      <c r="H975" s="756"/>
    </row>
    <row r="976" spans="1:8" ht="15.75">
      <c r="A976" s="277"/>
      <c r="B976" s="596">
        <v>4695</v>
      </c>
      <c r="C976" s="597" t="s">
        <v>2297</v>
      </c>
      <c r="D976" s="596" t="s">
        <v>973</v>
      </c>
      <c r="E976" s="598">
        <v>2930</v>
      </c>
      <c r="F976" s="754" t="s">
        <v>1460</v>
      </c>
      <c r="G976" s="755"/>
      <c r="H976" s="756"/>
    </row>
    <row r="977" spans="1:8" ht="15.75">
      <c r="A977" s="277"/>
      <c r="B977" s="596">
        <v>4696</v>
      </c>
      <c r="C977" s="597" t="s">
        <v>2298</v>
      </c>
      <c r="D977" s="596" t="s">
        <v>973</v>
      </c>
      <c r="E977" s="598">
        <v>3095</v>
      </c>
      <c r="F977" s="754" t="s">
        <v>1460</v>
      </c>
      <c r="G977" s="755"/>
      <c r="H977" s="756"/>
    </row>
    <row r="978" spans="1:8" ht="15.75">
      <c r="A978" s="277"/>
      <c r="B978" s="596">
        <v>4697</v>
      </c>
      <c r="C978" s="597" t="s">
        <v>2299</v>
      </c>
      <c r="D978" s="596" t="s">
        <v>519</v>
      </c>
      <c r="E978" s="598">
        <v>214761</v>
      </c>
      <c r="F978" s="754" t="s">
        <v>1460</v>
      </c>
      <c r="G978" s="755"/>
      <c r="H978" s="756"/>
    </row>
    <row r="979" spans="1:8" ht="15.75">
      <c r="A979" s="277"/>
      <c r="B979" s="596">
        <v>4698</v>
      </c>
      <c r="C979" s="597" t="s">
        <v>2300</v>
      </c>
      <c r="D979" s="596" t="s">
        <v>519</v>
      </c>
      <c r="E979" s="598">
        <v>214854</v>
      </c>
      <c r="F979" s="754" t="s">
        <v>1460</v>
      </c>
      <c r="G979" s="755"/>
      <c r="H979" s="756"/>
    </row>
    <row r="980" spans="1:8" ht="15.75">
      <c r="A980" s="277"/>
      <c r="B980" s="596">
        <v>4699</v>
      </c>
      <c r="C980" s="597" t="s">
        <v>1179</v>
      </c>
      <c r="D980" s="596" t="s">
        <v>519</v>
      </c>
      <c r="E980" s="598">
        <v>221104</v>
      </c>
      <c r="F980" s="754" t="s">
        <v>1460</v>
      </c>
      <c r="G980" s="757"/>
      <c r="H980" s="756"/>
    </row>
    <row r="981" spans="1:8" ht="15.75">
      <c r="A981" s="277"/>
      <c r="B981" s="596">
        <v>4700</v>
      </c>
      <c r="C981" s="597" t="s">
        <v>2301</v>
      </c>
      <c r="D981" s="596" t="s">
        <v>519</v>
      </c>
      <c r="E981" s="598">
        <v>216356</v>
      </c>
      <c r="F981" s="754" t="s">
        <v>1460</v>
      </c>
      <c r="G981" s="757"/>
      <c r="H981" s="756"/>
    </row>
    <row r="982" spans="1:8" ht="15.75">
      <c r="A982" s="277"/>
      <c r="B982" s="596">
        <v>4702</v>
      </c>
      <c r="C982" s="597" t="s">
        <v>2302</v>
      </c>
      <c r="D982" s="596" t="s">
        <v>777</v>
      </c>
      <c r="E982" s="599">
        <v>2852</v>
      </c>
      <c r="F982" s="754" t="s">
        <v>1460</v>
      </c>
      <c r="G982" s="755"/>
      <c r="H982" s="756"/>
    </row>
    <row r="983" spans="1:8" ht="15.75">
      <c r="A983" s="277"/>
      <c r="B983" s="596">
        <v>4703</v>
      </c>
      <c r="C983" s="597" t="s">
        <v>2303</v>
      </c>
      <c r="D983" s="596" t="s">
        <v>777</v>
      </c>
      <c r="E983" s="598">
        <v>2450</v>
      </c>
      <c r="F983" s="754" t="s">
        <v>1460</v>
      </c>
      <c r="G983" s="755"/>
      <c r="H983" s="756"/>
    </row>
    <row r="984" spans="1:8" ht="15.75">
      <c r="A984" s="277"/>
      <c r="B984" s="596">
        <v>4704</v>
      </c>
      <c r="C984" s="597" t="s">
        <v>2304</v>
      </c>
      <c r="D984" s="596" t="s">
        <v>777</v>
      </c>
      <c r="E984" s="598">
        <v>2629</v>
      </c>
      <c r="F984" s="754" t="s">
        <v>1460</v>
      </c>
      <c r="G984" s="757"/>
      <c r="H984" s="756"/>
    </row>
    <row r="985" spans="1:8" ht="15.75">
      <c r="A985" s="277"/>
      <c r="B985" s="596">
        <v>4705</v>
      </c>
      <c r="C985" s="597" t="s">
        <v>2305</v>
      </c>
      <c r="D985" s="596" t="s">
        <v>777</v>
      </c>
      <c r="E985" s="599">
        <v>103925</v>
      </c>
      <c r="F985" s="754" t="s">
        <v>1460</v>
      </c>
      <c r="G985" s="755"/>
      <c r="H985" s="756"/>
    </row>
    <row r="986" spans="1:8" ht="15.75">
      <c r="A986" s="277"/>
      <c r="B986" s="596">
        <v>4706</v>
      </c>
      <c r="C986" s="597" t="s">
        <v>2306</v>
      </c>
      <c r="D986" s="596" t="s">
        <v>777</v>
      </c>
      <c r="E986" s="599">
        <v>104104</v>
      </c>
      <c r="F986" s="754" t="s">
        <v>1460</v>
      </c>
      <c r="G986" s="755"/>
      <c r="H986" s="756"/>
    </row>
    <row r="987" spans="1:8" ht="15.75">
      <c r="A987" s="277"/>
      <c r="B987" s="596">
        <v>4708</v>
      </c>
      <c r="C987" s="597" t="s">
        <v>2307</v>
      </c>
      <c r="D987" s="596" t="s">
        <v>777</v>
      </c>
      <c r="E987" s="599">
        <v>431070</v>
      </c>
      <c r="F987" s="754" t="s">
        <v>1460</v>
      </c>
      <c r="G987" s="755"/>
      <c r="H987" s="756"/>
    </row>
    <row r="988" spans="1:8" ht="15.75">
      <c r="A988" s="277"/>
      <c r="B988" s="596">
        <v>4709</v>
      </c>
      <c r="C988" s="597" t="s">
        <v>2308</v>
      </c>
      <c r="D988" s="596" t="s">
        <v>777</v>
      </c>
      <c r="E988" s="598">
        <v>135598</v>
      </c>
      <c r="F988" s="754" t="s">
        <v>1460</v>
      </c>
      <c r="G988" s="755"/>
      <c r="H988" s="756"/>
    </row>
    <row r="989" spans="1:8" ht="15.75">
      <c r="A989" s="277"/>
      <c r="B989" s="596">
        <v>4710</v>
      </c>
      <c r="C989" s="597" t="s">
        <v>2309</v>
      </c>
      <c r="D989" s="596" t="s">
        <v>928</v>
      </c>
      <c r="E989" s="598">
        <v>14020</v>
      </c>
      <c r="F989" s="754" t="s">
        <v>1464</v>
      </c>
      <c r="G989" s="755"/>
      <c r="H989" s="756"/>
    </row>
    <row r="990" spans="1:8" ht="15.75">
      <c r="A990" s="277"/>
      <c r="B990" s="596">
        <v>4711</v>
      </c>
      <c r="C990" s="597" t="s">
        <v>2310</v>
      </c>
      <c r="D990" s="596" t="s">
        <v>519</v>
      </c>
      <c r="E990" s="598">
        <v>41217</v>
      </c>
      <c r="F990" s="754" t="s">
        <v>1464</v>
      </c>
      <c r="G990" s="755"/>
      <c r="H990" s="756"/>
    </row>
    <row r="991" spans="1:8" ht="15.75">
      <c r="A991" s="277"/>
      <c r="B991" s="596">
        <v>4712</v>
      </c>
      <c r="C991" s="597" t="s">
        <v>1181</v>
      </c>
      <c r="D991" s="596" t="s">
        <v>904</v>
      </c>
      <c r="E991" s="598">
        <v>1462780</v>
      </c>
      <c r="F991" s="754" t="s">
        <v>1460</v>
      </c>
      <c r="G991" s="755"/>
      <c r="H991" s="756"/>
    </row>
    <row r="992" spans="1:8" ht="15.75">
      <c r="A992" s="277"/>
      <c r="B992" s="596">
        <v>4737</v>
      </c>
      <c r="C992" s="597" t="s">
        <v>2311</v>
      </c>
      <c r="D992" s="596" t="s">
        <v>928</v>
      </c>
      <c r="E992" s="598">
        <v>902612</v>
      </c>
      <c r="F992" s="754" t="s">
        <v>1460</v>
      </c>
      <c r="G992" s="755"/>
      <c r="H992" s="756"/>
    </row>
    <row r="993" spans="1:8" ht="15.75">
      <c r="A993" s="277"/>
      <c r="B993" s="596">
        <v>4738</v>
      </c>
      <c r="C993" s="597" t="s">
        <v>2312</v>
      </c>
      <c r="D993" s="596" t="s">
        <v>928</v>
      </c>
      <c r="E993" s="598">
        <v>750227</v>
      </c>
      <c r="F993" s="754" t="s">
        <v>1460</v>
      </c>
      <c r="G993" s="755"/>
      <c r="H993" s="756"/>
    </row>
    <row r="994" spans="1:8" ht="15.75">
      <c r="A994" s="277"/>
      <c r="B994" s="596">
        <v>4739</v>
      </c>
      <c r="C994" s="597" t="s">
        <v>2313</v>
      </c>
      <c r="D994" s="596" t="s">
        <v>928</v>
      </c>
      <c r="E994" s="598">
        <v>1161743</v>
      </c>
      <c r="F994" s="754" t="s">
        <v>1460</v>
      </c>
      <c r="G994" s="755"/>
      <c r="H994" s="756"/>
    </row>
    <row r="995" spans="1:8" ht="15.75">
      <c r="A995" s="277"/>
      <c r="B995" s="596">
        <v>4740</v>
      </c>
      <c r="C995" s="597" t="s">
        <v>2314</v>
      </c>
      <c r="D995" s="596" t="s">
        <v>928</v>
      </c>
      <c r="E995" s="598">
        <v>1239972</v>
      </c>
      <c r="F995" s="754" t="s">
        <v>1460</v>
      </c>
      <c r="G995" s="755"/>
      <c r="H995" s="756"/>
    </row>
    <row r="996" spans="1:8" ht="15.75">
      <c r="A996" s="277"/>
      <c r="B996" s="596">
        <v>4741</v>
      </c>
      <c r="C996" s="597" t="s">
        <v>2315</v>
      </c>
      <c r="D996" s="596" t="s">
        <v>928</v>
      </c>
      <c r="E996" s="598">
        <v>1424947</v>
      </c>
      <c r="F996" s="754" t="s">
        <v>1460</v>
      </c>
      <c r="G996" s="755"/>
      <c r="H996" s="756"/>
    </row>
    <row r="997" spans="1:8" ht="15.75">
      <c r="A997" s="277"/>
      <c r="B997" s="596">
        <v>4742</v>
      </c>
      <c r="C997" s="597" t="s">
        <v>2316</v>
      </c>
      <c r="D997" s="596" t="s">
        <v>928</v>
      </c>
      <c r="E997" s="598">
        <v>1620783</v>
      </c>
      <c r="F997" s="754" t="s">
        <v>1460</v>
      </c>
      <c r="G997" s="755"/>
      <c r="H997" s="756"/>
    </row>
    <row r="998" spans="1:8" ht="15.75">
      <c r="A998" s="277"/>
      <c r="B998" s="596">
        <v>4743</v>
      </c>
      <c r="C998" s="597" t="s">
        <v>2317</v>
      </c>
      <c r="D998" s="596" t="s">
        <v>904</v>
      </c>
      <c r="E998" s="598">
        <v>161012</v>
      </c>
      <c r="F998" s="754" t="s">
        <v>1460</v>
      </c>
      <c r="G998" s="755"/>
      <c r="H998" s="756"/>
    </row>
    <row r="999" spans="1:8" ht="15.75">
      <c r="A999" s="277"/>
      <c r="B999" s="596">
        <v>4744</v>
      </c>
      <c r="C999" s="597" t="s">
        <v>2318</v>
      </c>
      <c r="D999" s="596" t="s">
        <v>904</v>
      </c>
      <c r="E999" s="598">
        <v>169984</v>
      </c>
      <c r="F999" s="754" t="s">
        <v>1460</v>
      </c>
      <c r="G999" s="755"/>
      <c r="H999" s="756"/>
    </row>
    <row r="1000" spans="1:8" ht="15.75">
      <c r="A1000" s="277"/>
      <c r="B1000" s="596">
        <v>4745</v>
      </c>
      <c r="C1000" s="597" t="s">
        <v>2319</v>
      </c>
      <c r="D1000" s="596" t="s">
        <v>904</v>
      </c>
      <c r="E1000" s="598">
        <v>158536</v>
      </c>
      <c r="F1000" s="754" t="s">
        <v>1460</v>
      </c>
      <c r="G1000" s="755"/>
      <c r="H1000" s="756"/>
    </row>
    <row r="1001" spans="1:8" ht="15.75">
      <c r="A1001" s="277"/>
      <c r="B1001" s="596">
        <v>4746</v>
      </c>
      <c r="C1001" s="597" t="s">
        <v>1186</v>
      </c>
      <c r="D1001" s="596" t="s">
        <v>904</v>
      </c>
      <c r="E1001" s="598">
        <v>155442</v>
      </c>
      <c r="F1001" s="754" t="s">
        <v>1460</v>
      </c>
      <c r="G1001" s="755"/>
      <c r="H1001" s="756"/>
    </row>
    <row r="1002" spans="1:8" ht="15.75">
      <c r="A1002" s="277"/>
      <c r="B1002" s="596">
        <v>4747</v>
      </c>
      <c r="C1002" s="597" t="s">
        <v>1188</v>
      </c>
      <c r="D1002" s="596" t="s">
        <v>904</v>
      </c>
      <c r="E1002" s="598">
        <v>155442</v>
      </c>
      <c r="F1002" s="754" t="s">
        <v>1460</v>
      </c>
      <c r="G1002" s="755"/>
      <c r="H1002" s="756"/>
    </row>
    <row r="1003" spans="1:8" ht="15.75">
      <c r="A1003" s="277"/>
      <c r="B1003" s="596">
        <v>4748</v>
      </c>
      <c r="C1003" s="597" t="s">
        <v>2320</v>
      </c>
      <c r="D1003" s="596" t="s">
        <v>904</v>
      </c>
      <c r="E1003" s="598">
        <v>147707</v>
      </c>
      <c r="F1003" s="754" t="s">
        <v>1460</v>
      </c>
      <c r="G1003" s="755"/>
      <c r="H1003" s="756"/>
    </row>
    <row r="1004" spans="1:8" ht="15.75">
      <c r="A1004" s="277"/>
      <c r="B1004" s="596">
        <v>4749</v>
      </c>
      <c r="C1004" s="597" t="s">
        <v>2321</v>
      </c>
      <c r="D1004" s="596" t="s">
        <v>904</v>
      </c>
      <c r="E1004" s="598">
        <v>165439</v>
      </c>
      <c r="F1004" s="754" t="s">
        <v>1460</v>
      </c>
      <c r="G1004" s="755"/>
      <c r="H1004" s="756"/>
    </row>
    <row r="1005" spans="1:8" ht="15.75">
      <c r="A1005" s="277"/>
      <c r="B1005" s="596">
        <v>4750</v>
      </c>
      <c r="C1005" s="597" t="s">
        <v>2322</v>
      </c>
      <c r="D1005" s="596" t="s">
        <v>904</v>
      </c>
      <c r="E1005" s="599">
        <v>524423</v>
      </c>
      <c r="F1005" s="754" t="s">
        <v>1460</v>
      </c>
      <c r="G1005" s="755"/>
      <c r="H1005" s="756"/>
    </row>
    <row r="1006" spans="1:8" ht="15.75">
      <c r="A1006" s="277"/>
      <c r="B1006" s="596">
        <v>4751</v>
      </c>
      <c r="C1006" s="597" t="s">
        <v>2323</v>
      </c>
      <c r="D1006" s="596" t="s">
        <v>928</v>
      </c>
      <c r="E1006" s="598">
        <v>13312</v>
      </c>
      <c r="F1006" s="754" t="s">
        <v>1460</v>
      </c>
      <c r="G1006" s="755"/>
      <c r="H1006" s="756"/>
    </row>
    <row r="1007" spans="1:8" ht="15.75">
      <c r="A1007" s="277"/>
      <c r="B1007" s="596">
        <v>4752</v>
      </c>
      <c r="C1007" s="597" t="s">
        <v>2324</v>
      </c>
      <c r="D1007" s="596" t="s">
        <v>777</v>
      </c>
      <c r="E1007" s="599">
        <v>145565</v>
      </c>
      <c r="F1007" s="754" t="s">
        <v>1460</v>
      </c>
      <c r="G1007" s="755"/>
      <c r="H1007" s="756"/>
    </row>
    <row r="1008" spans="1:8" ht="15.75">
      <c r="A1008" s="277"/>
      <c r="B1008" s="596">
        <v>4753</v>
      </c>
      <c r="C1008" s="597" t="s">
        <v>2325</v>
      </c>
      <c r="D1008" s="596" t="s">
        <v>904</v>
      </c>
      <c r="E1008" s="598">
        <v>161255</v>
      </c>
      <c r="F1008" s="754" t="s">
        <v>1460</v>
      </c>
      <c r="G1008" s="755"/>
      <c r="H1008" s="756"/>
    </row>
    <row r="1009" spans="1:8" ht="15.75">
      <c r="A1009" s="277"/>
      <c r="B1009" s="596">
        <v>4754</v>
      </c>
      <c r="C1009" s="597" t="s">
        <v>2326</v>
      </c>
      <c r="D1009" s="596" t="s">
        <v>904</v>
      </c>
      <c r="E1009" s="598">
        <v>161255</v>
      </c>
      <c r="F1009" s="754" t="s">
        <v>1460</v>
      </c>
      <c r="G1009" s="755"/>
      <c r="H1009" s="756"/>
    </row>
    <row r="1010" spans="1:8" ht="15.75">
      <c r="A1010" s="277"/>
      <c r="B1010" s="596">
        <v>4755</v>
      </c>
      <c r="C1010" s="597" t="s">
        <v>2327</v>
      </c>
      <c r="D1010" s="596" t="s">
        <v>904</v>
      </c>
      <c r="E1010" s="598">
        <v>153520</v>
      </c>
      <c r="F1010" s="754" t="s">
        <v>1460</v>
      </c>
      <c r="G1010" s="757"/>
      <c r="H1010" s="756"/>
    </row>
    <row r="1011" spans="1:8" ht="15.75">
      <c r="A1011" s="277"/>
      <c r="B1011" s="596">
        <v>4756</v>
      </c>
      <c r="C1011" s="597" t="s">
        <v>2328</v>
      </c>
      <c r="D1011" s="596" t="s">
        <v>777</v>
      </c>
      <c r="E1011" s="599">
        <v>118118</v>
      </c>
      <c r="F1011" s="754" t="s">
        <v>1460</v>
      </c>
      <c r="G1011" s="755"/>
      <c r="H1011" s="756"/>
    </row>
    <row r="1012" spans="1:8" ht="15.75">
      <c r="A1012" s="277"/>
      <c r="B1012" s="596">
        <v>4757</v>
      </c>
      <c r="C1012" s="597" t="s">
        <v>2329</v>
      </c>
      <c r="D1012" s="596" t="s">
        <v>777</v>
      </c>
      <c r="E1012" s="599">
        <v>103381</v>
      </c>
      <c r="F1012" s="754" t="s">
        <v>1460</v>
      </c>
      <c r="G1012" s="755"/>
      <c r="H1012" s="756"/>
    </row>
    <row r="1013" spans="1:8" ht="15.75">
      <c r="A1013" s="277"/>
      <c r="B1013" s="596">
        <v>4758</v>
      </c>
      <c r="C1013" s="597" t="s">
        <v>2330</v>
      </c>
      <c r="D1013" s="596" t="s">
        <v>928</v>
      </c>
      <c r="E1013" s="598">
        <v>8231</v>
      </c>
      <c r="F1013" s="754" t="s">
        <v>1460</v>
      </c>
      <c r="G1013" s="757"/>
      <c r="H1013" s="756"/>
    </row>
    <row r="1014" spans="1:8" ht="15.75">
      <c r="A1014" s="277"/>
      <c r="B1014" s="596">
        <v>4759</v>
      </c>
      <c r="C1014" s="597" t="s">
        <v>2331</v>
      </c>
      <c r="D1014" s="596" t="s">
        <v>928</v>
      </c>
      <c r="E1014" s="598">
        <v>48100</v>
      </c>
      <c r="F1014" s="754" t="s">
        <v>1460</v>
      </c>
      <c r="G1014" s="757"/>
      <c r="H1014" s="756"/>
    </row>
    <row r="1015" spans="1:8" ht="15.75">
      <c r="A1015" s="277"/>
      <c r="B1015" s="596">
        <v>4760</v>
      </c>
      <c r="C1015" s="597" t="s">
        <v>2332</v>
      </c>
      <c r="D1015" s="596" t="s">
        <v>777</v>
      </c>
      <c r="E1015" s="598">
        <v>543537</v>
      </c>
      <c r="F1015" s="754" t="s">
        <v>1460</v>
      </c>
      <c r="G1015" s="757"/>
      <c r="H1015" s="756"/>
    </row>
    <row r="1016" spans="1:8" ht="15.75">
      <c r="A1016" s="277"/>
      <c r="B1016" s="596">
        <v>4761</v>
      </c>
      <c r="C1016" s="597" t="s">
        <v>2333</v>
      </c>
      <c r="D1016" s="596" t="s">
        <v>928</v>
      </c>
      <c r="E1016" s="598">
        <v>260485</v>
      </c>
      <c r="F1016" s="754" t="s">
        <v>1460</v>
      </c>
      <c r="G1016" s="755"/>
      <c r="H1016" s="756"/>
    </row>
    <row r="1017" spans="1:8" ht="15.75">
      <c r="A1017" s="277"/>
      <c r="B1017" s="596">
        <v>4762</v>
      </c>
      <c r="C1017" s="597" t="s">
        <v>2334</v>
      </c>
      <c r="D1017" s="596" t="s">
        <v>928</v>
      </c>
      <c r="E1017" s="598">
        <v>41741</v>
      </c>
      <c r="F1017" s="754" t="s">
        <v>1460</v>
      </c>
      <c r="G1017" s="755"/>
      <c r="H1017" s="756"/>
    </row>
    <row r="1018" spans="1:8" ht="15.75">
      <c r="A1018" s="277"/>
      <c r="B1018" s="596">
        <v>4764</v>
      </c>
      <c r="C1018" s="597" t="s">
        <v>2335</v>
      </c>
      <c r="D1018" s="596" t="s">
        <v>519</v>
      </c>
      <c r="E1018" s="598">
        <v>1772</v>
      </c>
      <c r="F1018" s="754" t="s">
        <v>1460</v>
      </c>
      <c r="G1018" s="755"/>
      <c r="H1018" s="756"/>
    </row>
    <row r="1019" spans="1:8" ht="15.75">
      <c r="A1019" s="277"/>
      <c r="B1019" s="596">
        <v>4765</v>
      </c>
      <c r="C1019" s="597" t="s">
        <v>2336</v>
      </c>
      <c r="D1019" s="596" t="s">
        <v>519</v>
      </c>
      <c r="E1019" s="598">
        <v>2089</v>
      </c>
      <c r="F1019" s="754" t="s">
        <v>1460</v>
      </c>
      <c r="G1019" s="755"/>
      <c r="H1019" s="756"/>
    </row>
    <row r="1020" spans="1:8" ht="15.75">
      <c r="A1020" s="277"/>
      <c r="B1020" s="596">
        <v>4776</v>
      </c>
      <c r="C1020" s="597" t="s">
        <v>2337</v>
      </c>
      <c r="D1020" s="596" t="s">
        <v>777</v>
      </c>
      <c r="E1020" s="598">
        <v>2463</v>
      </c>
      <c r="F1020" s="754" t="s">
        <v>1460</v>
      </c>
      <c r="G1020" s="755"/>
      <c r="H1020" s="756"/>
    </row>
    <row r="1021" spans="1:8" ht="15.75">
      <c r="A1021" s="277"/>
      <c r="B1021" s="596">
        <v>4777</v>
      </c>
      <c r="C1021" s="597" t="s">
        <v>2338</v>
      </c>
      <c r="D1021" s="596" t="s">
        <v>777</v>
      </c>
      <c r="E1021" s="598">
        <v>9898</v>
      </c>
      <c r="F1021" s="754" t="s">
        <v>1460</v>
      </c>
      <c r="G1021" s="755"/>
      <c r="H1021" s="756"/>
    </row>
    <row r="1022" spans="1:8" ht="15.75">
      <c r="A1022" s="277"/>
      <c r="B1022" s="596">
        <v>4778</v>
      </c>
      <c r="C1022" s="597" t="s">
        <v>2339</v>
      </c>
      <c r="D1022" s="596" t="s">
        <v>519</v>
      </c>
      <c r="E1022" s="598">
        <v>64962</v>
      </c>
      <c r="F1022" s="754" t="s">
        <v>1460</v>
      </c>
      <c r="G1022" s="757"/>
      <c r="H1022" s="756"/>
    </row>
    <row r="1023" spans="1:8" ht="15.75">
      <c r="A1023" s="277"/>
      <c r="B1023" s="596">
        <v>4779</v>
      </c>
      <c r="C1023" s="597" t="s">
        <v>2340</v>
      </c>
      <c r="D1023" s="596" t="s">
        <v>519</v>
      </c>
      <c r="E1023" s="598">
        <v>147151</v>
      </c>
      <c r="F1023" s="754" t="s">
        <v>1460</v>
      </c>
      <c r="G1023" s="755"/>
      <c r="H1023" s="756"/>
    </row>
    <row r="1024" spans="1:8" ht="15.75">
      <c r="A1024" s="277"/>
      <c r="B1024" s="596">
        <v>4780</v>
      </c>
      <c r="C1024" s="597" t="s">
        <v>2341</v>
      </c>
      <c r="D1024" s="596" t="s">
        <v>2342</v>
      </c>
      <c r="E1024" s="598">
        <v>377029</v>
      </c>
      <c r="F1024" s="754" t="s">
        <v>1460</v>
      </c>
      <c r="G1024" s="755"/>
      <c r="H1024" s="756"/>
    </row>
    <row r="1025" spans="1:8" ht="15.75">
      <c r="A1025" s="277"/>
      <c r="B1025" s="596">
        <v>4781</v>
      </c>
      <c r="C1025" s="597" t="s">
        <v>2343</v>
      </c>
      <c r="D1025" s="596" t="s">
        <v>904</v>
      </c>
      <c r="E1025" s="598">
        <v>14706</v>
      </c>
      <c r="F1025" s="754" t="s">
        <v>1460</v>
      </c>
      <c r="G1025" s="755"/>
      <c r="H1025" s="756"/>
    </row>
    <row r="1026" spans="1:8" ht="15.75">
      <c r="A1026" s="277"/>
      <c r="B1026" s="596">
        <v>4782</v>
      </c>
      <c r="C1026" s="597" t="s">
        <v>2344</v>
      </c>
      <c r="D1026" s="596" t="s">
        <v>777</v>
      </c>
      <c r="E1026" s="598">
        <v>1060</v>
      </c>
      <c r="F1026" s="754" t="s">
        <v>1460</v>
      </c>
      <c r="G1026" s="755"/>
      <c r="H1026" s="756"/>
    </row>
    <row r="1027" spans="1:8" ht="15.75">
      <c r="A1027" s="277"/>
      <c r="B1027" s="596">
        <v>4783</v>
      </c>
      <c r="C1027" s="597" t="s">
        <v>2345</v>
      </c>
      <c r="D1027" s="596" t="s">
        <v>904</v>
      </c>
      <c r="E1027" s="598">
        <v>678219</v>
      </c>
      <c r="F1027" s="754" t="s">
        <v>1460</v>
      </c>
      <c r="G1027" s="755"/>
      <c r="H1027" s="756"/>
    </row>
    <row r="1028" spans="1:8" ht="15.75">
      <c r="A1028" s="277"/>
      <c r="B1028" s="596">
        <v>4784</v>
      </c>
      <c r="C1028" s="597" t="s">
        <v>2346</v>
      </c>
      <c r="D1028" s="596" t="s">
        <v>904</v>
      </c>
      <c r="E1028" s="598">
        <v>20921</v>
      </c>
      <c r="F1028" s="754" t="s">
        <v>1460</v>
      </c>
      <c r="G1028" s="755"/>
      <c r="H1028" s="756"/>
    </row>
    <row r="1029" spans="1:8" ht="15.75">
      <c r="A1029" s="277"/>
      <c r="B1029" s="596">
        <v>4786</v>
      </c>
      <c r="C1029" s="597" t="s">
        <v>2347</v>
      </c>
      <c r="D1029" s="596" t="s">
        <v>928</v>
      </c>
      <c r="E1029" s="598">
        <v>263814</v>
      </c>
      <c r="F1029" s="754" t="s">
        <v>1460</v>
      </c>
      <c r="G1029" s="755"/>
      <c r="H1029" s="756"/>
    </row>
    <row r="1030" spans="1:8" ht="15.75">
      <c r="A1030" s="277"/>
      <c r="B1030" s="596">
        <v>4787</v>
      </c>
      <c r="C1030" s="597" t="s">
        <v>2348</v>
      </c>
      <c r="D1030" s="596" t="s">
        <v>519</v>
      </c>
      <c r="E1030" s="598">
        <v>16222</v>
      </c>
      <c r="F1030" s="754" t="s">
        <v>1460</v>
      </c>
      <c r="G1030" s="755"/>
      <c r="H1030" s="756"/>
    </row>
    <row r="1031" spans="1:8" ht="15.75">
      <c r="A1031" s="277"/>
      <c r="B1031" s="596">
        <v>4788</v>
      </c>
      <c r="C1031" s="597" t="s">
        <v>2349</v>
      </c>
      <c r="D1031" s="596" t="s">
        <v>928</v>
      </c>
      <c r="E1031" s="598">
        <v>45006</v>
      </c>
      <c r="F1031" s="754" t="s">
        <v>1460</v>
      </c>
      <c r="G1031" s="755"/>
      <c r="H1031" s="756"/>
    </row>
    <row r="1032" spans="1:8" ht="15.75">
      <c r="A1032" s="277"/>
      <c r="B1032" s="596">
        <v>4789</v>
      </c>
      <c r="C1032" s="597" t="s">
        <v>2350</v>
      </c>
      <c r="D1032" s="596" t="s">
        <v>928</v>
      </c>
      <c r="E1032" s="598">
        <v>11422</v>
      </c>
      <c r="F1032" s="754" t="s">
        <v>1460</v>
      </c>
      <c r="G1032" s="755"/>
      <c r="H1032" s="756"/>
    </row>
    <row r="1033" spans="1:8" s="491" customFormat="1" ht="15.75">
      <c r="A1033" s="277"/>
      <c r="B1033" s="596">
        <v>4790</v>
      </c>
      <c r="C1033" s="597" t="s">
        <v>2351</v>
      </c>
      <c r="D1033" s="596" t="s">
        <v>928</v>
      </c>
      <c r="E1033" s="598">
        <v>11693</v>
      </c>
      <c r="F1033" s="754" t="s">
        <v>1460</v>
      </c>
      <c r="G1033" s="755"/>
      <c r="H1033" s="756"/>
    </row>
    <row r="1034" spans="1:8" ht="15.75">
      <c r="A1034" s="277"/>
      <c r="B1034" s="596">
        <v>4791</v>
      </c>
      <c r="C1034" s="597" t="s">
        <v>2352</v>
      </c>
      <c r="D1034" s="596" t="s">
        <v>928</v>
      </c>
      <c r="E1034" s="598">
        <v>27177</v>
      </c>
      <c r="F1034" s="754" t="s">
        <v>1460</v>
      </c>
      <c r="G1034" s="755"/>
      <c r="H1034" s="756"/>
    </row>
    <row r="1035" spans="1:8" ht="15.75">
      <c r="A1035" s="277"/>
      <c r="B1035" s="596">
        <v>4792</v>
      </c>
      <c r="C1035" s="597" t="s">
        <v>1190</v>
      </c>
      <c r="D1035" s="596" t="s">
        <v>904</v>
      </c>
      <c r="E1035" s="598">
        <v>86396</v>
      </c>
      <c r="F1035" s="754" t="s">
        <v>1460</v>
      </c>
      <c r="G1035" s="755"/>
      <c r="H1035" s="756"/>
    </row>
    <row r="1036" spans="1:8" ht="15.75">
      <c r="A1036" s="277"/>
      <c r="B1036" s="596">
        <v>4794</v>
      </c>
      <c r="C1036" s="597" t="s">
        <v>2353</v>
      </c>
      <c r="D1036" s="596" t="s">
        <v>777</v>
      </c>
      <c r="E1036" s="598">
        <v>65526</v>
      </c>
      <c r="F1036" s="754" t="s">
        <v>1464</v>
      </c>
      <c r="G1036" s="755"/>
      <c r="H1036" s="756"/>
    </row>
    <row r="1037" spans="1:8" ht="15.75">
      <c r="A1037" s="277"/>
      <c r="B1037" s="596">
        <v>4795</v>
      </c>
      <c r="C1037" s="597" t="s">
        <v>2354</v>
      </c>
      <c r="D1037" s="596" t="s">
        <v>777</v>
      </c>
      <c r="E1037" s="598">
        <v>59976</v>
      </c>
      <c r="F1037" s="754" t="s">
        <v>1464</v>
      </c>
      <c r="G1037" s="755"/>
      <c r="H1037" s="756"/>
    </row>
    <row r="1038" spans="1:8" ht="15.75">
      <c r="A1038" s="277"/>
      <c r="B1038" s="596">
        <v>4797</v>
      </c>
      <c r="C1038" s="597" t="s">
        <v>2355</v>
      </c>
      <c r="D1038" s="596" t="s">
        <v>519</v>
      </c>
      <c r="E1038" s="598">
        <v>216828</v>
      </c>
      <c r="F1038" s="754" t="s">
        <v>1464</v>
      </c>
      <c r="G1038" s="755"/>
      <c r="H1038" s="756"/>
    </row>
    <row r="1039" spans="1:8" ht="15.75">
      <c r="A1039" s="277"/>
      <c r="B1039" s="596">
        <v>4798</v>
      </c>
      <c r="C1039" s="597" t="s">
        <v>1192</v>
      </c>
      <c r="D1039" s="596" t="s">
        <v>519</v>
      </c>
      <c r="E1039" s="598">
        <v>160861</v>
      </c>
      <c r="F1039" s="754" t="s">
        <v>1464</v>
      </c>
      <c r="G1039" s="755"/>
      <c r="H1039" s="756"/>
    </row>
    <row r="1040" spans="1:8" s="491" customFormat="1" ht="15.75">
      <c r="A1040" s="277"/>
      <c r="B1040" s="596">
        <v>4800</v>
      </c>
      <c r="C1040" s="597" t="s">
        <v>2356</v>
      </c>
      <c r="D1040" s="596" t="s">
        <v>519</v>
      </c>
      <c r="E1040" s="598">
        <v>216276</v>
      </c>
      <c r="F1040" s="754" t="s">
        <v>1464</v>
      </c>
      <c r="G1040" s="755"/>
      <c r="H1040" s="756"/>
    </row>
    <row r="1041" spans="1:8" ht="15.75">
      <c r="A1041" s="277"/>
      <c r="B1041" s="596">
        <v>4801</v>
      </c>
      <c r="C1041" s="597" t="s">
        <v>2357</v>
      </c>
      <c r="D1041" s="596" t="s">
        <v>928</v>
      </c>
      <c r="E1041" s="598">
        <v>16967</v>
      </c>
      <c r="F1041" s="754" t="s">
        <v>1460</v>
      </c>
      <c r="G1041" s="755"/>
      <c r="H1041" s="756"/>
    </row>
    <row r="1042" spans="1:8" ht="15.75">
      <c r="A1042" s="277"/>
      <c r="B1042" s="596">
        <v>4802</v>
      </c>
      <c r="C1042" s="597" t="s">
        <v>2358</v>
      </c>
      <c r="D1042" s="596" t="s">
        <v>519</v>
      </c>
      <c r="E1042" s="598">
        <v>1000000</v>
      </c>
      <c r="F1042" s="754" t="s">
        <v>1464</v>
      </c>
      <c r="G1042" s="755"/>
      <c r="H1042" s="756"/>
    </row>
    <row r="1043" spans="1:8" ht="15.75">
      <c r="A1043" s="277"/>
      <c r="B1043" s="596">
        <v>4803</v>
      </c>
      <c r="C1043" s="597" t="s">
        <v>2359</v>
      </c>
      <c r="D1043" s="596" t="s">
        <v>519</v>
      </c>
      <c r="E1043" s="598">
        <v>1500000</v>
      </c>
      <c r="F1043" s="754" t="s">
        <v>1464</v>
      </c>
      <c r="G1043" s="755"/>
      <c r="H1043" s="756"/>
    </row>
    <row r="1044" spans="1:8" ht="15.75">
      <c r="A1044" s="610"/>
      <c r="B1044" s="596">
        <v>4804</v>
      </c>
      <c r="C1044" s="597" t="s">
        <v>2360</v>
      </c>
      <c r="D1044" s="596" t="s">
        <v>519</v>
      </c>
      <c r="E1044" s="598">
        <v>2000000</v>
      </c>
      <c r="F1044" s="754" t="s">
        <v>1464</v>
      </c>
      <c r="G1044" s="755"/>
      <c r="H1044" s="756"/>
    </row>
    <row r="1045" spans="1:8" ht="15.75">
      <c r="A1045" s="610"/>
      <c r="B1045" s="596">
        <v>4805</v>
      </c>
      <c r="C1045" s="597" t="s">
        <v>2361</v>
      </c>
      <c r="D1045" s="596" t="s">
        <v>928</v>
      </c>
      <c r="E1045" s="598">
        <v>150234</v>
      </c>
      <c r="F1045" s="754" t="s">
        <v>1460</v>
      </c>
      <c r="G1045" s="755"/>
      <c r="H1045" s="756"/>
    </row>
    <row r="1046" spans="1:8" ht="15.75">
      <c r="A1046" s="277"/>
      <c r="B1046" s="596">
        <v>4806</v>
      </c>
      <c r="C1046" s="597" t="s">
        <v>1195</v>
      </c>
      <c r="D1046" s="596" t="s">
        <v>907</v>
      </c>
      <c r="E1046" s="598">
        <v>404958</v>
      </c>
      <c r="F1046" s="754" t="s">
        <v>1460</v>
      </c>
      <c r="G1046" s="755"/>
      <c r="H1046" s="756"/>
    </row>
    <row r="1047" spans="1:8" ht="15.75">
      <c r="A1047" s="277"/>
      <c r="B1047" s="596">
        <v>4807</v>
      </c>
      <c r="C1047" s="597" t="s">
        <v>2362</v>
      </c>
      <c r="D1047" s="596" t="s">
        <v>897</v>
      </c>
      <c r="E1047" s="598">
        <v>51695</v>
      </c>
      <c r="F1047" s="754" t="s">
        <v>1460</v>
      </c>
      <c r="G1047" s="755"/>
      <c r="H1047" s="756"/>
    </row>
    <row r="1048" spans="1:8" ht="15.75">
      <c r="A1048" s="277"/>
      <c r="B1048" s="596">
        <v>4808</v>
      </c>
      <c r="C1048" s="597" t="s">
        <v>2363</v>
      </c>
      <c r="D1048" s="596" t="s">
        <v>928</v>
      </c>
      <c r="E1048" s="598">
        <v>189504</v>
      </c>
      <c r="F1048" s="754" t="s">
        <v>1460</v>
      </c>
      <c r="G1048" s="755"/>
      <c r="H1048" s="756"/>
    </row>
    <row r="1049" spans="1:8" ht="15.75">
      <c r="A1049" s="279"/>
      <c r="B1049" s="596">
        <v>4809</v>
      </c>
      <c r="C1049" s="597" t="s">
        <v>2364</v>
      </c>
      <c r="D1049" s="596" t="s">
        <v>928</v>
      </c>
      <c r="E1049" s="598">
        <v>377512</v>
      </c>
      <c r="F1049" s="754" t="s">
        <v>1460</v>
      </c>
      <c r="G1049" s="755"/>
      <c r="H1049" s="756"/>
    </row>
    <row r="1050" spans="1:8" ht="15.75">
      <c r="A1050" s="277"/>
      <c r="B1050" s="596">
        <v>4810</v>
      </c>
      <c r="C1050" s="597" t="s">
        <v>1194</v>
      </c>
      <c r="D1050" s="596" t="s">
        <v>928</v>
      </c>
      <c r="E1050" s="598">
        <v>639070</v>
      </c>
      <c r="F1050" s="754" t="s">
        <v>1460</v>
      </c>
      <c r="G1050" s="755"/>
      <c r="H1050" s="756"/>
    </row>
    <row r="1051" spans="1:8" ht="15.75">
      <c r="A1051" s="277"/>
      <c r="B1051" s="596">
        <v>4812</v>
      </c>
      <c r="C1051" s="597" t="s">
        <v>2365</v>
      </c>
      <c r="D1051" s="596" t="s">
        <v>928</v>
      </c>
      <c r="E1051" s="598">
        <v>147588</v>
      </c>
      <c r="F1051" s="754" t="s">
        <v>1460</v>
      </c>
      <c r="G1051" s="755"/>
      <c r="H1051" s="756"/>
    </row>
    <row r="1052" spans="1:8" ht="15.75">
      <c r="A1052" s="277"/>
      <c r="B1052" s="596">
        <v>4813</v>
      </c>
      <c r="C1052" s="597" t="s">
        <v>2366</v>
      </c>
      <c r="D1052" s="596" t="s">
        <v>519</v>
      </c>
      <c r="E1052" s="598">
        <v>28307</v>
      </c>
      <c r="F1052" s="754" t="s">
        <v>1460</v>
      </c>
      <c r="G1052" s="755"/>
      <c r="H1052" s="756"/>
    </row>
    <row r="1053" spans="1:8" ht="15.75">
      <c r="A1053" s="277"/>
      <c r="B1053" s="596">
        <v>4814</v>
      </c>
      <c r="C1053" s="597" t="s">
        <v>2367</v>
      </c>
      <c r="D1053" s="596" t="s">
        <v>928</v>
      </c>
      <c r="E1053" s="598">
        <v>10740</v>
      </c>
      <c r="F1053" s="754" t="s">
        <v>1460</v>
      </c>
      <c r="G1053" s="755"/>
      <c r="H1053" s="756"/>
    </row>
    <row r="1054" spans="1:8" ht="15.75">
      <c r="A1054" s="277"/>
      <c r="B1054" s="596">
        <v>4815</v>
      </c>
      <c r="C1054" s="597" t="s">
        <v>2368</v>
      </c>
      <c r="D1054" s="596" t="s">
        <v>777</v>
      </c>
      <c r="E1054" s="599">
        <v>3095</v>
      </c>
      <c r="F1054" s="754" t="s">
        <v>1460</v>
      </c>
      <c r="G1054" s="755"/>
      <c r="H1054" s="756"/>
    </row>
    <row r="1055" spans="1:8" ht="15.75">
      <c r="A1055" s="277"/>
      <c r="B1055" s="596">
        <v>4816</v>
      </c>
      <c r="C1055" s="597" t="s">
        <v>2369</v>
      </c>
      <c r="D1055" s="596" t="s">
        <v>928</v>
      </c>
      <c r="E1055" s="599">
        <v>24735</v>
      </c>
      <c r="F1055" s="754" t="s">
        <v>1460</v>
      </c>
      <c r="G1055" s="755"/>
      <c r="H1055" s="756"/>
    </row>
    <row r="1056" spans="1:8" ht="15.75">
      <c r="A1056" s="277"/>
      <c r="B1056" s="596">
        <v>4817</v>
      </c>
      <c r="C1056" s="597" t="s">
        <v>2370</v>
      </c>
      <c r="D1056" s="596" t="s">
        <v>777</v>
      </c>
      <c r="E1056" s="599">
        <v>9827</v>
      </c>
      <c r="F1056" s="754" t="s">
        <v>1460</v>
      </c>
      <c r="G1056" s="755"/>
      <c r="H1056" s="756"/>
    </row>
    <row r="1057" spans="1:8" ht="15.75">
      <c r="A1057" s="277"/>
      <c r="B1057" s="596">
        <v>4818</v>
      </c>
      <c r="C1057" s="597" t="s">
        <v>2371</v>
      </c>
      <c r="D1057" s="596" t="s">
        <v>777</v>
      </c>
      <c r="E1057" s="599">
        <v>86348</v>
      </c>
      <c r="F1057" s="754" t="s">
        <v>1460</v>
      </c>
      <c r="G1057" s="755"/>
      <c r="H1057" s="756"/>
    </row>
    <row r="1058" spans="1:8" ht="15.75">
      <c r="A1058" s="277"/>
      <c r="B1058" s="596">
        <v>4819</v>
      </c>
      <c r="C1058" s="597" t="s">
        <v>2372</v>
      </c>
      <c r="D1058" s="596" t="s">
        <v>928</v>
      </c>
      <c r="E1058" s="599">
        <v>163195</v>
      </c>
      <c r="F1058" s="754" t="s">
        <v>1460</v>
      </c>
      <c r="G1058" s="755"/>
      <c r="H1058" s="756"/>
    </row>
    <row r="1059" spans="1:8" ht="15.75">
      <c r="A1059" s="277"/>
      <c r="B1059" s="596">
        <v>4820</v>
      </c>
      <c r="C1059" s="597" t="s">
        <v>2373</v>
      </c>
      <c r="D1059" s="596" t="s">
        <v>777</v>
      </c>
      <c r="E1059" s="599">
        <v>160041</v>
      </c>
      <c r="F1059" s="754" t="s">
        <v>1460</v>
      </c>
      <c r="G1059" s="755"/>
      <c r="H1059" s="756"/>
    </row>
    <row r="1060" spans="1:8" ht="15.75">
      <c r="A1060" s="277"/>
      <c r="B1060" s="596">
        <v>4821</v>
      </c>
      <c r="C1060" s="597" t="s">
        <v>2374</v>
      </c>
      <c r="D1060" s="596" t="s">
        <v>777</v>
      </c>
      <c r="E1060" s="599">
        <v>181909</v>
      </c>
      <c r="F1060" s="754" t="s">
        <v>1460</v>
      </c>
      <c r="G1060" s="755"/>
      <c r="H1060" s="756"/>
    </row>
    <row r="1061" spans="1:8" ht="15.75">
      <c r="A1061" s="277"/>
      <c r="B1061" s="596">
        <v>4822</v>
      </c>
      <c r="C1061" s="597" t="s">
        <v>2375</v>
      </c>
      <c r="D1061" s="596" t="s">
        <v>777</v>
      </c>
      <c r="E1061" s="599">
        <v>180216</v>
      </c>
      <c r="F1061" s="754" t="s">
        <v>1460</v>
      </c>
      <c r="G1061" s="755"/>
      <c r="H1061" s="756"/>
    </row>
    <row r="1062" spans="1:8" ht="15.75">
      <c r="A1062" s="277"/>
      <c r="B1062" s="596">
        <v>4823</v>
      </c>
      <c r="C1062" s="597" t="s">
        <v>2376</v>
      </c>
      <c r="D1062" s="596" t="s">
        <v>777</v>
      </c>
      <c r="E1062" s="599">
        <v>198685</v>
      </c>
      <c r="F1062" s="754" t="s">
        <v>1460</v>
      </c>
      <c r="G1062" s="755"/>
      <c r="H1062" s="756"/>
    </row>
    <row r="1063" spans="1:8" ht="15.75">
      <c r="A1063" s="277"/>
      <c r="B1063" s="596">
        <v>4824</v>
      </c>
      <c r="C1063" s="597" t="s">
        <v>2377</v>
      </c>
      <c r="D1063" s="596" t="s">
        <v>777</v>
      </c>
      <c r="E1063" s="599">
        <v>170930</v>
      </c>
      <c r="F1063" s="754" t="s">
        <v>1460</v>
      </c>
      <c r="G1063" s="755"/>
      <c r="H1063" s="756"/>
    </row>
    <row r="1064" spans="1:8" ht="15.75">
      <c r="A1064" s="277"/>
      <c r="B1064" s="596">
        <v>4825</v>
      </c>
      <c r="C1064" s="597" t="s">
        <v>2378</v>
      </c>
      <c r="D1064" s="596" t="s">
        <v>928</v>
      </c>
      <c r="E1064" s="599">
        <v>355153</v>
      </c>
      <c r="F1064" s="754" t="s">
        <v>1460</v>
      </c>
      <c r="G1064" s="755"/>
      <c r="H1064" s="756"/>
    </row>
    <row r="1065" spans="1:8" ht="15.75">
      <c r="A1065" s="277"/>
      <c r="B1065" s="596">
        <v>4826</v>
      </c>
      <c r="C1065" s="597" t="s">
        <v>2379</v>
      </c>
      <c r="D1065" s="596" t="s">
        <v>519</v>
      </c>
      <c r="E1065" s="598">
        <v>134585</v>
      </c>
      <c r="F1065" s="754" t="s">
        <v>1464</v>
      </c>
      <c r="G1065" s="755"/>
      <c r="H1065" s="756"/>
    </row>
    <row r="1066" spans="1:8" ht="15.75">
      <c r="A1066" s="277"/>
      <c r="B1066" s="596">
        <v>4827</v>
      </c>
      <c r="C1066" s="597" t="s">
        <v>2380</v>
      </c>
      <c r="D1066" s="596" t="s">
        <v>519</v>
      </c>
      <c r="E1066" s="598">
        <v>6343</v>
      </c>
      <c r="F1066" s="754" t="s">
        <v>1464</v>
      </c>
      <c r="G1066" s="755"/>
      <c r="H1066" s="756"/>
    </row>
    <row r="1067" spans="1:8" ht="15.75">
      <c r="A1067" s="277"/>
      <c r="B1067" s="596">
        <v>4828</v>
      </c>
      <c r="C1067" s="597" t="s">
        <v>2381</v>
      </c>
      <c r="D1067" s="596" t="s">
        <v>928</v>
      </c>
      <c r="E1067" s="598">
        <v>36031</v>
      </c>
      <c r="F1067" s="754" t="s">
        <v>1460</v>
      </c>
      <c r="G1067" s="755"/>
      <c r="H1067" s="756"/>
    </row>
    <row r="1068" spans="1:8" ht="60" customHeight="1">
      <c r="A1068" s="277"/>
      <c r="B1068" s="596">
        <v>4829</v>
      </c>
      <c r="C1068" s="597" t="s">
        <v>2382</v>
      </c>
      <c r="D1068" s="596" t="s">
        <v>904</v>
      </c>
      <c r="E1068" s="598">
        <v>965804</v>
      </c>
      <c r="F1068" s="754" t="s">
        <v>1460</v>
      </c>
      <c r="G1068" s="755"/>
      <c r="H1068" s="756"/>
    </row>
    <row r="1069" spans="1:8" ht="15.75">
      <c r="A1069" s="277"/>
      <c r="B1069" s="596">
        <v>4830</v>
      </c>
      <c r="C1069" s="597" t="s">
        <v>2383</v>
      </c>
      <c r="D1069" s="596" t="s">
        <v>777</v>
      </c>
      <c r="E1069" s="599">
        <v>10181</v>
      </c>
      <c r="F1069" s="754" t="s">
        <v>1460</v>
      </c>
      <c r="G1069" s="755"/>
      <c r="H1069" s="756"/>
    </row>
    <row r="1070" spans="1:8" ht="15.75">
      <c r="A1070" s="277"/>
      <c r="B1070" s="596">
        <v>4831</v>
      </c>
      <c r="C1070" s="597" t="s">
        <v>2384</v>
      </c>
      <c r="D1070" s="596" t="s">
        <v>777</v>
      </c>
      <c r="E1070" s="599">
        <v>162726</v>
      </c>
      <c r="F1070" s="754" t="s">
        <v>1460</v>
      </c>
      <c r="G1070" s="755"/>
      <c r="H1070" s="756"/>
    </row>
    <row r="1071" spans="1:8" ht="15.75">
      <c r="A1071" s="277"/>
      <c r="B1071" s="596">
        <v>4832</v>
      </c>
      <c r="C1071" s="597" t="s">
        <v>2385</v>
      </c>
      <c r="D1071" s="596" t="s">
        <v>519</v>
      </c>
      <c r="E1071" s="598">
        <v>50706</v>
      </c>
      <c r="F1071" s="754" t="s">
        <v>1460</v>
      </c>
      <c r="G1071" s="755"/>
      <c r="H1071" s="756"/>
    </row>
    <row r="1072" spans="1:8" s="491" customFormat="1" ht="15.75">
      <c r="A1072" s="277"/>
      <c r="B1072" s="596">
        <v>4833</v>
      </c>
      <c r="C1072" s="597" t="s">
        <v>2386</v>
      </c>
      <c r="D1072" s="596" t="s">
        <v>519</v>
      </c>
      <c r="E1072" s="598">
        <v>12010</v>
      </c>
      <c r="F1072" s="754" t="s">
        <v>1460</v>
      </c>
      <c r="G1072" s="755"/>
      <c r="H1072" s="756"/>
    </row>
    <row r="1073" spans="1:8" ht="15.75">
      <c r="A1073" s="277"/>
      <c r="B1073" s="596">
        <v>4834</v>
      </c>
      <c r="C1073" s="597" t="s">
        <v>2387</v>
      </c>
      <c r="D1073" s="596" t="s">
        <v>519</v>
      </c>
      <c r="E1073" s="598">
        <v>135756</v>
      </c>
      <c r="F1073" s="754" t="s">
        <v>1460</v>
      </c>
      <c r="G1073" s="755"/>
      <c r="H1073" s="756"/>
    </row>
    <row r="1074" spans="1:8" ht="15.75">
      <c r="A1074" s="277"/>
      <c r="B1074" s="596">
        <v>4835</v>
      </c>
      <c r="C1074" s="597" t="s">
        <v>2388</v>
      </c>
      <c r="D1074" s="596" t="s">
        <v>904</v>
      </c>
      <c r="E1074" s="598">
        <v>275278</v>
      </c>
      <c r="F1074" s="754" t="s">
        <v>1460</v>
      </c>
      <c r="G1074" s="755"/>
      <c r="H1074" s="756"/>
    </row>
    <row r="1075" spans="1:8" ht="15.75">
      <c r="A1075" s="277"/>
      <c r="B1075" s="596">
        <v>4836</v>
      </c>
      <c r="C1075" s="597" t="s">
        <v>2389</v>
      </c>
      <c r="D1075" s="596" t="s">
        <v>904</v>
      </c>
      <c r="E1075" s="598">
        <v>462854</v>
      </c>
      <c r="F1075" s="754" t="s">
        <v>1460</v>
      </c>
      <c r="G1075" s="755"/>
      <c r="H1075" s="756"/>
    </row>
    <row r="1076" spans="1:8" ht="15.75">
      <c r="A1076" s="277"/>
      <c r="B1076" s="596">
        <v>4837</v>
      </c>
      <c r="C1076" s="597" t="s">
        <v>2390</v>
      </c>
      <c r="D1076" s="596" t="s">
        <v>904</v>
      </c>
      <c r="E1076" s="598">
        <v>194677</v>
      </c>
      <c r="F1076" s="754" t="s">
        <v>1460</v>
      </c>
      <c r="G1076" s="755"/>
      <c r="H1076" s="756"/>
    </row>
    <row r="1077" spans="1:8" ht="15.75">
      <c r="A1077" s="277"/>
      <c r="B1077" s="596">
        <v>4838</v>
      </c>
      <c r="C1077" s="597" t="s">
        <v>2391</v>
      </c>
      <c r="D1077" s="596" t="s">
        <v>904</v>
      </c>
      <c r="E1077" s="598">
        <v>159852</v>
      </c>
      <c r="F1077" s="754" t="s">
        <v>1460</v>
      </c>
      <c r="G1077" s="755"/>
      <c r="H1077" s="756"/>
    </row>
    <row r="1078" spans="1:8" ht="15.75">
      <c r="A1078" s="277"/>
      <c r="B1078" s="596">
        <v>4839</v>
      </c>
      <c r="C1078" s="597" t="s">
        <v>1199</v>
      </c>
      <c r="D1078" s="596" t="s">
        <v>519</v>
      </c>
      <c r="E1078" s="598">
        <v>549108</v>
      </c>
      <c r="F1078" s="754" t="s">
        <v>1460</v>
      </c>
      <c r="G1078" s="755"/>
      <c r="H1078" s="756"/>
    </row>
    <row r="1079" spans="1:8" ht="15.75">
      <c r="A1079" s="277"/>
      <c r="B1079" s="596">
        <v>4840</v>
      </c>
      <c r="C1079" s="597" t="s">
        <v>2392</v>
      </c>
      <c r="D1079" s="596" t="s">
        <v>519</v>
      </c>
      <c r="E1079" s="598">
        <v>168033</v>
      </c>
      <c r="F1079" s="754" t="s">
        <v>1460</v>
      </c>
      <c r="G1079" s="755"/>
      <c r="H1079" s="756"/>
    </row>
    <row r="1080" spans="1:8" ht="15.75">
      <c r="A1080" s="277"/>
      <c r="B1080" s="596">
        <v>4841</v>
      </c>
      <c r="C1080" s="597" t="s">
        <v>1201</v>
      </c>
      <c r="D1080" s="596" t="s">
        <v>519</v>
      </c>
      <c r="E1080" s="598">
        <v>242014</v>
      </c>
      <c r="F1080" s="754" t="s">
        <v>1460</v>
      </c>
      <c r="G1080" s="755"/>
      <c r="H1080" s="756"/>
    </row>
    <row r="1081" spans="1:8" ht="15.75">
      <c r="A1081" s="277"/>
      <c r="B1081" s="596">
        <v>4842</v>
      </c>
      <c r="C1081" s="597" t="s">
        <v>2393</v>
      </c>
      <c r="D1081" s="596" t="s">
        <v>519</v>
      </c>
      <c r="E1081" s="598">
        <v>394921</v>
      </c>
      <c r="F1081" s="754" t="s">
        <v>1460</v>
      </c>
      <c r="G1081" s="755"/>
      <c r="H1081" s="756"/>
    </row>
    <row r="1082" spans="1:8" ht="15.75">
      <c r="A1082" s="610"/>
      <c r="B1082" s="596">
        <v>4843</v>
      </c>
      <c r="C1082" s="597" t="s">
        <v>2394</v>
      </c>
      <c r="D1082" s="596" t="s">
        <v>519</v>
      </c>
      <c r="E1082" s="598">
        <v>293392</v>
      </c>
      <c r="F1082" s="754" t="s">
        <v>1460</v>
      </c>
      <c r="G1082" s="755"/>
      <c r="H1082" s="756"/>
    </row>
    <row r="1083" spans="1:8" ht="15.75">
      <c r="A1083" s="610"/>
      <c r="B1083" s="596">
        <v>4844</v>
      </c>
      <c r="C1083" s="597" t="s">
        <v>2395</v>
      </c>
      <c r="D1083" s="596" t="s">
        <v>519</v>
      </c>
      <c r="E1083" s="598">
        <v>2811556</v>
      </c>
      <c r="F1083" s="754" t="s">
        <v>1460</v>
      </c>
      <c r="G1083" s="755"/>
      <c r="H1083" s="756"/>
    </row>
    <row r="1084" spans="1:8" ht="15.75">
      <c r="A1084" s="277"/>
      <c r="B1084" s="596">
        <v>4845</v>
      </c>
      <c r="C1084" s="597" t="s">
        <v>2396</v>
      </c>
      <c r="D1084" s="596" t="s">
        <v>519</v>
      </c>
      <c r="E1084" s="598">
        <v>997474</v>
      </c>
      <c r="F1084" s="754" t="s">
        <v>1460</v>
      </c>
      <c r="G1084" s="755"/>
      <c r="H1084" s="756"/>
    </row>
    <row r="1085" spans="1:8" ht="15.75">
      <c r="A1085" s="277"/>
      <c r="B1085" s="596">
        <v>4846</v>
      </c>
      <c r="C1085" s="597" t="s">
        <v>2397</v>
      </c>
      <c r="D1085" s="596" t="s">
        <v>519</v>
      </c>
      <c r="E1085" s="598">
        <v>149553</v>
      </c>
      <c r="F1085" s="754" t="s">
        <v>1460</v>
      </c>
      <c r="G1085" s="755"/>
      <c r="H1085" s="756"/>
    </row>
    <row r="1086" spans="1:8" ht="15.75">
      <c r="A1086" s="277"/>
      <c r="B1086" s="596">
        <v>4848</v>
      </c>
      <c r="C1086" s="597" t="s">
        <v>2398</v>
      </c>
      <c r="D1086" s="596" t="s">
        <v>928</v>
      </c>
      <c r="E1086" s="598">
        <v>9860</v>
      </c>
      <c r="F1086" s="754" t="s">
        <v>1460</v>
      </c>
      <c r="G1086" s="755"/>
      <c r="H1086" s="756"/>
    </row>
    <row r="1087" spans="1:8" ht="15.75">
      <c r="A1087" s="277"/>
      <c r="B1087" s="596">
        <v>4849</v>
      </c>
      <c r="C1087" s="597" t="s">
        <v>2399</v>
      </c>
      <c r="D1087" s="596" t="s">
        <v>928</v>
      </c>
      <c r="E1087" s="598">
        <v>2993</v>
      </c>
      <c r="F1087" s="754" t="s">
        <v>1460</v>
      </c>
      <c r="G1087" s="755"/>
      <c r="H1087" s="756"/>
    </row>
    <row r="1088" spans="1:8" ht="15.75">
      <c r="A1088" s="277"/>
      <c r="B1088" s="596">
        <v>4850</v>
      </c>
      <c r="C1088" s="597" t="s">
        <v>2400</v>
      </c>
      <c r="D1088" s="596" t="s">
        <v>904</v>
      </c>
      <c r="E1088" s="598">
        <v>280453</v>
      </c>
      <c r="F1088" s="754" t="s">
        <v>1460</v>
      </c>
      <c r="G1088" s="755"/>
      <c r="H1088" s="756"/>
    </row>
    <row r="1089" spans="1:8" ht="15.75">
      <c r="A1089" s="277"/>
      <c r="B1089" s="596">
        <v>4851</v>
      </c>
      <c r="C1089" s="597" t="s">
        <v>2401</v>
      </c>
      <c r="D1089" s="596" t="s">
        <v>519</v>
      </c>
      <c r="E1089" s="598">
        <v>29059</v>
      </c>
      <c r="F1089" s="754" t="s">
        <v>1460</v>
      </c>
      <c r="G1089" s="755"/>
      <c r="H1089" s="756"/>
    </row>
    <row r="1090" spans="1:8" ht="15.75">
      <c r="A1090" s="277"/>
      <c r="B1090" s="596">
        <v>4853</v>
      </c>
      <c r="C1090" s="597" t="s">
        <v>2402</v>
      </c>
      <c r="D1090" s="596" t="s">
        <v>904</v>
      </c>
      <c r="E1090" s="598">
        <v>633155</v>
      </c>
      <c r="F1090" s="754" t="s">
        <v>1460</v>
      </c>
      <c r="G1090" s="755"/>
      <c r="H1090" s="756"/>
    </row>
    <row r="1091" spans="1:8" ht="15.75">
      <c r="A1091" s="277"/>
      <c r="B1091" s="596">
        <v>4854</v>
      </c>
      <c r="C1091" s="597" t="s">
        <v>2403</v>
      </c>
      <c r="D1091" s="596" t="s">
        <v>904</v>
      </c>
      <c r="E1091" s="598">
        <v>645649</v>
      </c>
      <c r="F1091" s="754" t="s">
        <v>1460</v>
      </c>
      <c r="G1091" s="755"/>
      <c r="H1091" s="756"/>
    </row>
    <row r="1092" spans="1:8" ht="15.75">
      <c r="A1092" s="277"/>
      <c r="B1092" s="596">
        <v>4855</v>
      </c>
      <c r="C1092" s="597" t="s">
        <v>1202</v>
      </c>
      <c r="D1092" s="596" t="s">
        <v>777</v>
      </c>
      <c r="E1092" s="598">
        <v>52323</v>
      </c>
      <c r="F1092" s="754" t="s">
        <v>1460</v>
      </c>
      <c r="G1092" s="755"/>
      <c r="H1092" s="756"/>
    </row>
    <row r="1093" spans="1:8" ht="15.75">
      <c r="A1093" s="277"/>
      <c r="B1093" s="596">
        <v>4856</v>
      </c>
      <c r="C1093" s="597" t="s">
        <v>2404</v>
      </c>
      <c r="D1093" s="596" t="s">
        <v>777</v>
      </c>
      <c r="E1093" s="598">
        <v>106577</v>
      </c>
      <c r="F1093" s="754" t="s">
        <v>1460</v>
      </c>
      <c r="G1093" s="755"/>
      <c r="H1093" s="756"/>
    </row>
    <row r="1094" spans="1:8" s="491" customFormat="1" ht="52.15" customHeight="1">
      <c r="A1094" s="277"/>
      <c r="B1094" s="596">
        <v>4857</v>
      </c>
      <c r="C1094" s="597" t="s">
        <v>2405</v>
      </c>
      <c r="D1094" s="596" t="s">
        <v>777</v>
      </c>
      <c r="E1094" s="598">
        <v>2867</v>
      </c>
      <c r="F1094" s="754" t="s">
        <v>1460</v>
      </c>
      <c r="G1094" s="755"/>
      <c r="H1094" s="756"/>
    </row>
    <row r="1095" spans="1:8" ht="15.75">
      <c r="A1095" s="277"/>
      <c r="B1095" s="596">
        <v>4858</v>
      </c>
      <c r="C1095" s="597" t="s">
        <v>1203</v>
      </c>
      <c r="D1095" s="596" t="s">
        <v>519</v>
      </c>
      <c r="E1095" s="598">
        <v>1113815</v>
      </c>
      <c r="F1095" s="754" t="s">
        <v>1460</v>
      </c>
      <c r="G1095" s="757"/>
      <c r="H1095" s="756"/>
    </row>
    <row r="1096" spans="1:8" ht="15.75">
      <c r="A1096" s="277"/>
      <c r="B1096" s="596">
        <v>4859</v>
      </c>
      <c r="C1096" s="597" t="s">
        <v>2406</v>
      </c>
      <c r="D1096" s="596" t="s">
        <v>928</v>
      </c>
      <c r="E1096" s="598">
        <v>40529</v>
      </c>
      <c r="F1096" s="754" t="s">
        <v>1460</v>
      </c>
      <c r="G1096" s="757"/>
      <c r="H1096" s="756"/>
    </row>
    <row r="1097" spans="1:8" ht="15.75">
      <c r="A1097" s="277"/>
      <c r="B1097" s="596">
        <v>4860</v>
      </c>
      <c r="C1097" s="597" t="s">
        <v>2407</v>
      </c>
      <c r="D1097" s="596" t="s">
        <v>519</v>
      </c>
      <c r="E1097" s="598">
        <v>201036</v>
      </c>
      <c r="F1097" s="754" t="s">
        <v>1464</v>
      </c>
      <c r="G1097" s="757"/>
      <c r="H1097" s="756"/>
    </row>
    <row r="1098" spans="1:8" ht="15.75">
      <c r="A1098" s="277"/>
      <c r="B1098" s="596">
        <v>4861</v>
      </c>
      <c r="C1098" s="597" t="s">
        <v>2408</v>
      </c>
      <c r="D1098" s="596" t="s">
        <v>777</v>
      </c>
      <c r="E1098" s="598">
        <v>123698</v>
      </c>
      <c r="F1098" s="754" t="s">
        <v>1460</v>
      </c>
      <c r="G1098" s="757"/>
      <c r="H1098" s="756"/>
    </row>
    <row r="1099" spans="1:8" ht="15.75">
      <c r="A1099" s="277"/>
      <c r="B1099" s="596">
        <v>4862</v>
      </c>
      <c r="C1099" s="597" t="s">
        <v>2409</v>
      </c>
      <c r="D1099" s="596" t="s">
        <v>928</v>
      </c>
      <c r="E1099" s="598">
        <v>1072104</v>
      </c>
      <c r="F1099" s="754" t="s">
        <v>1460</v>
      </c>
      <c r="G1099" s="757"/>
      <c r="H1099" s="756"/>
    </row>
    <row r="1100" spans="1:8" ht="15.75">
      <c r="A1100" s="277"/>
      <c r="B1100" s="596">
        <v>4863</v>
      </c>
      <c r="C1100" s="597" t="s">
        <v>2410</v>
      </c>
      <c r="D1100" s="596" t="s">
        <v>928</v>
      </c>
      <c r="E1100" s="598">
        <v>42058</v>
      </c>
      <c r="F1100" s="754" t="s">
        <v>1464</v>
      </c>
      <c r="G1100" s="755"/>
      <c r="H1100" s="756"/>
    </row>
    <row r="1101" spans="1:8" ht="15.75">
      <c r="A1101" s="277"/>
      <c r="B1101" s="596">
        <v>4864</v>
      </c>
      <c r="C1101" s="597" t="s">
        <v>2411</v>
      </c>
      <c r="D1101" s="596" t="s">
        <v>928</v>
      </c>
      <c r="E1101" s="598">
        <v>56077</v>
      </c>
      <c r="F1101" s="754" t="s">
        <v>1464</v>
      </c>
      <c r="G1101" s="755"/>
      <c r="H1101" s="756"/>
    </row>
    <row r="1102" spans="1:8" ht="15.75">
      <c r="A1102" s="277"/>
      <c r="B1102" s="596">
        <v>4865</v>
      </c>
      <c r="C1102" s="597" t="s">
        <v>2412</v>
      </c>
      <c r="D1102" s="596" t="s">
        <v>928</v>
      </c>
      <c r="E1102" s="598">
        <v>28039</v>
      </c>
      <c r="F1102" s="754" t="s">
        <v>1464</v>
      </c>
      <c r="G1102" s="755"/>
      <c r="H1102" s="756"/>
    </row>
    <row r="1103" spans="1:8" ht="15.75">
      <c r="A1103" s="277"/>
      <c r="B1103" s="596">
        <v>4866</v>
      </c>
      <c r="C1103" s="597" t="s">
        <v>2413</v>
      </c>
      <c r="D1103" s="596" t="s">
        <v>928</v>
      </c>
      <c r="E1103" s="598">
        <v>56077</v>
      </c>
      <c r="F1103" s="754" t="s">
        <v>1464</v>
      </c>
      <c r="G1103" s="757"/>
      <c r="H1103" s="756"/>
    </row>
    <row r="1104" spans="1:8" ht="15.75">
      <c r="A1104" s="277"/>
      <c r="B1104" s="596">
        <v>4867</v>
      </c>
      <c r="C1104" s="597" t="s">
        <v>2414</v>
      </c>
      <c r="D1104" s="596" t="s">
        <v>928</v>
      </c>
      <c r="E1104" s="598">
        <v>84116</v>
      </c>
      <c r="F1104" s="754" t="s">
        <v>1464</v>
      </c>
      <c r="G1104" s="755"/>
      <c r="H1104" s="756"/>
    </row>
    <row r="1105" spans="1:8" ht="15.75">
      <c r="A1105" s="277"/>
      <c r="B1105" s="596">
        <v>4869</v>
      </c>
      <c r="C1105" s="597" t="s">
        <v>1206</v>
      </c>
      <c r="D1105" s="596" t="s">
        <v>519</v>
      </c>
      <c r="E1105" s="598">
        <v>74778</v>
      </c>
      <c r="F1105" s="754" t="s">
        <v>1460</v>
      </c>
      <c r="G1105" s="755"/>
      <c r="H1105" s="756"/>
    </row>
    <row r="1106" spans="1:8" ht="15.75">
      <c r="A1106" s="277"/>
      <c r="B1106" s="596">
        <v>4870</v>
      </c>
      <c r="C1106" s="597" t="s">
        <v>2415</v>
      </c>
      <c r="D1106" s="596" t="s">
        <v>519</v>
      </c>
      <c r="E1106" s="598">
        <v>74778</v>
      </c>
      <c r="F1106" s="754" t="s">
        <v>1460</v>
      </c>
      <c r="G1106" s="755"/>
      <c r="H1106" s="756"/>
    </row>
    <row r="1107" spans="1:8" ht="15.75">
      <c r="A1107" s="277"/>
      <c r="B1107" s="596">
        <v>4871</v>
      </c>
      <c r="C1107" s="597" t="s">
        <v>2416</v>
      </c>
      <c r="D1107" s="596" t="s">
        <v>519</v>
      </c>
      <c r="E1107" s="598">
        <v>37390</v>
      </c>
      <c r="F1107" s="754" t="s">
        <v>1460</v>
      </c>
      <c r="G1107" s="755"/>
      <c r="H1107" s="756"/>
    </row>
    <row r="1108" spans="1:8" ht="15.75">
      <c r="A1108" s="277"/>
      <c r="B1108" s="596">
        <v>4872</v>
      </c>
      <c r="C1108" s="597" t="s">
        <v>2417</v>
      </c>
      <c r="D1108" s="596" t="s">
        <v>519</v>
      </c>
      <c r="E1108" s="598">
        <v>204256</v>
      </c>
      <c r="F1108" s="754" t="s">
        <v>1460</v>
      </c>
      <c r="G1108" s="755"/>
      <c r="H1108" s="756"/>
    </row>
    <row r="1109" spans="1:8" ht="15.75">
      <c r="A1109" s="277"/>
      <c r="B1109" s="596">
        <v>4873</v>
      </c>
      <c r="C1109" s="597" t="s">
        <v>2418</v>
      </c>
      <c r="D1109" s="596" t="s">
        <v>519</v>
      </c>
      <c r="E1109" s="598">
        <v>538974</v>
      </c>
      <c r="F1109" s="754" t="s">
        <v>1460</v>
      </c>
      <c r="G1109" s="755"/>
      <c r="H1109" s="756"/>
    </row>
    <row r="1110" spans="1:8" ht="15.75">
      <c r="A1110" s="277"/>
      <c r="B1110" s="596">
        <v>4874</v>
      </c>
      <c r="C1110" s="597" t="s">
        <v>2419</v>
      </c>
      <c r="D1110" s="596" t="s">
        <v>519</v>
      </c>
      <c r="E1110" s="598">
        <v>478196</v>
      </c>
      <c r="F1110" s="754" t="s">
        <v>1460</v>
      </c>
      <c r="G1110" s="755"/>
      <c r="H1110" s="756"/>
    </row>
    <row r="1111" spans="1:8" ht="15.75">
      <c r="A1111" s="277"/>
      <c r="B1111" s="596">
        <v>4875</v>
      </c>
      <c r="C1111" s="597" t="s">
        <v>2420</v>
      </c>
      <c r="D1111" s="596" t="s">
        <v>519</v>
      </c>
      <c r="E1111" s="598">
        <v>177220</v>
      </c>
      <c r="F1111" s="754" t="s">
        <v>1460</v>
      </c>
      <c r="G1111" s="755"/>
      <c r="H1111" s="756"/>
    </row>
    <row r="1112" spans="1:8" ht="15.75">
      <c r="A1112" s="277"/>
      <c r="B1112" s="596">
        <v>4876</v>
      </c>
      <c r="C1112" s="597" t="s">
        <v>2421</v>
      </c>
      <c r="D1112" s="596" t="s">
        <v>519</v>
      </c>
      <c r="E1112" s="598">
        <v>338989</v>
      </c>
      <c r="F1112" s="754" t="s">
        <v>1460</v>
      </c>
      <c r="G1112" s="755"/>
      <c r="H1112" s="756"/>
    </row>
    <row r="1113" spans="1:8" ht="15.75">
      <c r="A1113" s="277"/>
      <c r="B1113" s="596">
        <v>4877</v>
      </c>
      <c r="C1113" s="597" t="s">
        <v>2422</v>
      </c>
      <c r="D1113" s="596" t="s">
        <v>519</v>
      </c>
      <c r="E1113" s="598">
        <v>299933</v>
      </c>
      <c r="F1113" s="754" t="s">
        <v>1460</v>
      </c>
      <c r="G1113" s="755"/>
      <c r="H1113" s="756"/>
    </row>
    <row r="1114" spans="1:8" ht="15.75">
      <c r="A1114" s="277"/>
      <c r="B1114" s="596">
        <v>4878</v>
      </c>
      <c r="C1114" s="597" t="s">
        <v>2423</v>
      </c>
      <c r="D1114" s="596" t="s">
        <v>519</v>
      </c>
      <c r="E1114" s="598">
        <v>118672</v>
      </c>
      <c r="F1114" s="754" t="s">
        <v>1460</v>
      </c>
      <c r="G1114" s="755"/>
      <c r="H1114" s="756"/>
    </row>
    <row r="1115" spans="1:8" ht="15.75">
      <c r="A1115" s="277"/>
      <c r="B1115" s="596">
        <v>4879</v>
      </c>
      <c r="C1115" s="597" t="s">
        <v>2424</v>
      </c>
      <c r="D1115" s="596" t="s">
        <v>519</v>
      </c>
      <c r="E1115" s="598">
        <v>210433</v>
      </c>
      <c r="F1115" s="754" t="s">
        <v>1460</v>
      </c>
      <c r="G1115" s="755"/>
      <c r="H1115" s="756"/>
    </row>
    <row r="1116" spans="1:8" ht="15.75">
      <c r="A1116" s="277"/>
      <c r="B1116" s="596">
        <v>4880</v>
      </c>
      <c r="C1116" s="597" t="s">
        <v>2425</v>
      </c>
      <c r="D1116" s="596" t="s">
        <v>928</v>
      </c>
      <c r="E1116" s="598">
        <v>660817</v>
      </c>
      <c r="F1116" s="754" t="s">
        <v>1460</v>
      </c>
      <c r="G1116" s="755"/>
      <c r="H1116" s="756"/>
    </row>
    <row r="1117" spans="1:8" ht="15.75">
      <c r="A1117" s="277"/>
      <c r="B1117" s="596">
        <v>4882</v>
      </c>
      <c r="C1117" s="597" t="s">
        <v>2426</v>
      </c>
      <c r="D1117" s="596" t="s">
        <v>519</v>
      </c>
      <c r="E1117" s="598">
        <v>231151</v>
      </c>
      <c r="F1117" s="754" t="s">
        <v>1464</v>
      </c>
      <c r="G1117" s="755"/>
      <c r="H1117" s="756"/>
    </row>
    <row r="1118" spans="1:8" ht="15.75">
      <c r="A1118" s="277"/>
      <c r="B1118" s="596">
        <v>4883</v>
      </c>
      <c r="C1118" s="597" t="s">
        <v>2427</v>
      </c>
      <c r="D1118" s="596" t="s">
        <v>777</v>
      </c>
      <c r="E1118" s="598">
        <v>10500</v>
      </c>
      <c r="F1118" s="754" t="s">
        <v>1464</v>
      </c>
      <c r="G1118" s="757"/>
      <c r="H1118" s="756"/>
    </row>
    <row r="1119" spans="1:8" ht="15.75">
      <c r="A1119" s="277"/>
      <c r="B1119" s="596">
        <v>4884</v>
      </c>
      <c r="C1119" s="597" t="s">
        <v>2428</v>
      </c>
      <c r="D1119" s="596" t="s">
        <v>519</v>
      </c>
      <c r="E1119" s="598">
        <v>192261</v>
      </c>
      <c r="F1119" s="754" t="s">
        <v>1464</v>
      </c>
      <c r="G1119" s="755"/>
      <c r="H1119" s="756"/>
    </row>
    <row r="1120" spans="1:8" ht="15.75">
      <c r="A1120" s="277"/>
      <c r="B1120" s="596">
        <v>4885</v>
      </c>
      <c r="C1120" s="597" t="s">
        <v>2429</v>
      </c>
      <c r="D1120" s="596" t="s">
        <v>519</v>
      </c>
      <c r="E1120" s="598">
        <v>198861</v>
      </c>
      <c r="F1120" s="754" t="s">
        <v>1464</v>
      </c>
      <c r="G1120" s="755"/>
      <c r="H1120" s="756"/>
    </row>
    <row r="1121" spans="1:8" ht="15.75">
      <c r="A1121" s="277"/>
      <c r="B1121" s="596">
        <v>4886</v>
      </c>
      <c r="C1121" s="597" t="s">
        <v>2430</v>
      </c>
      <c r="D1121" s="596" t="s">
        <v>519</v>
      </c>
      <c r="E1121" s="598">
        <v>227581</v>
      </c>
      <c r="F1121" s="754" t="s">
        <v>1464</v>
      </c>
      <c r="G1121" s="755"/>
      <c r="H1121" s="756"/>
    </row>
    <row r="1122" spans="1:8" ht="15.75">
      <c r="A1122" s="277"/>
      <c r="B1122" s="596">
        <v>4887</v>
      </c>
      <c r="C1122" s="597" t="s">
        <v>2431</v>
      </c>
      <c r="D1122" s="596" t="s">
        <v>519</v>
      </c>
      <c r="E1122" s="598">
        <v>488361</v>
      </c>
      <c r="F1122" s="754" t="s">
        <v>1464</v>
      </c>
      <c r="G1122" s="755"/>
      <c r="H1122" s="756"/>
    </row>
    <row r="1123" spans="1:8" ht="15.75">
      <c r="A1123" s="277"/>
      <c r="B1123" s="596">
        <v>4888</v>
      </c>
      <c r="C1123" s="597" t="s">
        <v>1207</v>
      </c>
      <c r="D1123" s="596" t="s">
        <v>519</v>
      </c>
      <c r="E1123" s="598">
        <v>218656</v>
      </c>
      <c r="F1123" s="754" t="s">
        <v>1464</v>
      </c>
      <c r="G1123" s="757"/>
      <c r="H1123" s="756"/>
    </row>
    <row r="1124" spans="1:8" ht="15.75">
      <c r="A1124" s="277"/>
      <c r="B1124" s="596">
        <v>4889</v>
      </c>
      <c r="C1124" s="597" t="s">
        <v>2432</v>
      </c>
      <c r="D1124" s="596" t="s">
        <v>519</v>
      </c>
      <c r="E1124" s="598">
        <v>1573214</v>
      </c>
      <c r="F1124" s="754" t="s">
        <v>1460</v>
      </c>
      <c r="G1124" s="755"/>
      <c r="H1124" s="756"/>
    </row>
    <row r="1125" spans="1:8" ht="15.75">
      <c r="A1125" s="277"/>
      <c r="B1125" s="596">
        <v>4890</v>
      </c>
      <c r="C1125" s="597" t="s">
        <v>2433</v>
      </c>
      <c r="D1125" s="596" t="s">
        <v>519</v>
      </c>
      <c r="E1125" s="598">
        <v>519809</v>
      </c>
      <c r="F1125" s="754" t="s">
        <v>1460</v>
      </c>
      <c r="G1125" s="755"/>
      <c r="H1125" s="756"/>
    </row>
    <row r="1126" spans="1:8" ht="15.75">
      <c r="A1126" s="277"/>
      <c r="B1126" s="596">
        <v>4891</v>
      </c>
      <c r="C1126" s="597" t="s">
        <v>1209</v>
      </c>
      <c r="D1126" s="596" t="s">
        <v>519</v>
      </c>
      <c r="E1126" s="598">
        <v>801748</v>
      </c>
      <c r="F1126" s="754" t="s">
        <v>1460</v>
      </c>
      <c r="G1126" s="755"/>
      <c r="H1126" s="756"/>
    </row>
    <row r="1127" spans="1:8" ht="15.75">
      <c r="A1127" s="277"/>
      <c r="B1127" s="596">
        <v>4892</v>
      </c>
      <c r="C1127" s="597" t="s">
        <v>2434</v>
      </c>
      <c r="D1127" s="596" t="s">
        <v>928</v>
      </c>
      <c r="E1127" s="598">
        <v>299839</v>
      </c>
      <c r="F1127" s="754" t="s">
        <v>1460</v>
      </c>
      <c r="G1127" s="755"/>
      <c r="H1127" s="756"/>
    </row>
    <row r="1128" spans="1:8" ht="15.75">
      <c r="A1128" s="277"/>
      <c r="B1128" s="596">
        <v>4894</v>
      </c>
      <c r="C1128" s="597" t="s">
        <v>2435</v>
      </c>
      <c r="D1128" s="596" t="s">
        <v>907</v>
      </c>
      <c r="E1128" s="598">
        <v>333378</v>
      </c>
      <c r="F1128" s="754" t="s">
        <v>1460</v>
      </c>
      <c r="G1128" s="755"/>
      <c r="H1128" s="756"/>
    </row>
    <row r="1129" spans="1:8" ht="15.75">
      <c r="A1129" s="277"/>
      <c r="B1129" s="596">
        <v>4895</v>
      </c>
      <c r="C1129" s="597" t="s">
        <v>2436</v>
      </c>
      <c r="D1129" s="596" t="s">
        <v>897</v>
      </c>
      <c r="E1129" s="598">
        <v>42560</v>
      </c>
      <c r="F1129" s="754" t="s">
        <v>1460</v>
      </c>
      <c r="G1129" s="755"/>
      <c r="H1129" s="756"/>
    </row>
    <row r="1130" spans="1:8" ht="15.75">
      <c r="A1130" s="277"/>
      <c r="B1130" s="596">
        <v>4896</v>
      </c>
      <c r="C1130" s="597" t="s">
        <v>2437</v>
      </c>
      <c r="D1130" s="596" t="s">
        <v>928</v>
      </c>
      <c r="E1130" s="598">
        <v>373539</v>
      </c>
      <c r="F1130" s="754" t="s">
        <v>1460</v>
      </c>
      <c r="G1130" s="755"/>
      <c r="H1130" s="756"/>
    </row>
    <row r="1131" spans="1:8" ht="15.75">
      <c r="A1131" s="277"/>
      <c r="B1131" s="596">
        <v>4898</v>
      </c>
      <c r="C1131" s="597" t="s">
        <v>2438</v>
      </c>
      <c r="D1131" s="596" t="s">
        <v>519</v>
      </c>
      <c r="E1131" s="598">
        <v>170693</v>
      </c>
      <c r="F1131" s="754" t="s">
        <v>1460</v>
      </c>
      <c r="G1131" s="755"/>
      <c r="H1131" s="756"/>
    </row>
    <row r="1132" spans="1:8" ht="15.75">
      <c r="A1132" s="277"/>
      <c r="B1132" s="596">
        <v>4899</v>
      </c>
      <c r="C1132" s="597" t="s">
        <v>2439</v>
      </c>
      <c r="D1132" s="596" t="s">
        <v>519</v>
      </c>
      <c r="E1132" s="598">
        <v>195683</v>
      </c>
      <c r="F1132" s="754" t="s">
        <v>1460</v>
      </c>
      <c r="G1132" s="755"/>
      <c r="H1132" s="756"/>
    </row>
    <row r="1133" spans="1:8" ht="15.75">
      <c r="A1133" s="277"/>
      <c r="B1133" s="596">
        <v>4900</v>
      </c>
      <c r="C1133" s="597" t="s">
        <v>2440</v>
      </c>
      <c r="D1133" s="596" t="s">
        <v>519</v>
      </c>
      <c r="E1133" s="598">
        <v>605043</v>
      </c>
      <c r="F1133" s="754" t="s">
        <v>1460</v>
      </c>
      <c r="G1133" s="755"/>
      <c r="H1133" s="756"/>
    </row>
    <row r="1134" spans="1:8" ht="15.75">
      <c r="A1134" s="277"/>
      <c r="B1134" s="596">
        <v>4901</v>
      </c>
      <c r="C1134" s="597" t="s">
        <v>2441</v>
      </c>
      <c r="D1134" s="596" t="s">
        <v>519</v>
      </c>
      <c r="E1134" s="598">
        <v>1006167</v>
      </c>
      <c r="F1134" s="754" t="s">
        <v>1460</v>
      </c>
      <c r="G1134" s="755"/>
      <c r="H1134" s="756"/>
    </row>
    <row r="1135" spans="1:8" ht="15.75">
      <c r="A1135" s="277"/>
      <c r="B1135" s="596">
        <v>4902</v>
      </c>
      <c r="C1135" s="597" t="s">
        <v>2442</v>
      </c>
      <c r="D1135" s="596" t="s">
        <v>519</v>
      </c>
      <c r="E1135" s="598">
        <v>1220565</v>
      </c>
      <c r="F1135" s="754" t="s">
        <v>1460</v>
      </c>
      <c r="G1135" s="755"/>
      <c r="H1135" s="756"/>
    </row>
    <row r="1136" spans="1:8" ht="15.75">
      <c r="A1136" s="610"/>
      <c r="B1136" s="596">
        <v>4903</v>
      </c>
      <c r="C1136" s="597" t="s">
        <v>2443</v>
      </c>
      <c r="D1136" s="596" t="s">
        <v>519</v>
      </c>
      <c r="E1136" s="598">
        <v>122314</v>
      </c>
      <c r="F1136" s="754" t="s">
        <v>1460</v>
      </c>
      <c r="G1136" s="755"/>
      <c r="H1136" s="756"/>
    </row>
    <row r="1137" spans="1:8" ht="15.75">
      <c r="A1137" s="277"/>
      <c r="B1137" s="596">
        <v>4904</v>
      </c>
      <c r="C1137" s="597" t="s">
        <v>2444</v>
      </c>
      <c r="D1137" s="596" t="s">
        <v>777</v>
      </c>
      <c r="E1137" s="598">
        <v>208596</v>
      </c>
      <c r="F1137" s="754" t="s">
        <v>1460</v>
      </c>
      <c r="G1137" s="755"/>
      <c r="H1137" s="756"/>
    </row>
    <row r="1138" spans="1:8" ht="15.75">
      <c r="A1138" s="277"/>
      <c r="B1138" s="596">
        <v>4905</v>
      </c>
      <c r="C1138" s="597" t="s">
        <v>2445</v>
      </c>
      <c r="D1138" s="596" t="s">
        <v>928</v>
      </c>
      <c r="E1138" s="598">
        <v>112842</v>
      </c>
      <c r="F1138" s="754" t="s">
        <v>1460</v>
      </c>
      <c r="G1138" s="755"/>
      <c r="H1138" s="756"/>
    </row>
    <row r="1139" spans="1:8" ht="15.75">
      <c r="A1139" s="277"/>
      <c r="B1139" s="596">
        <v>4907</v>
      </c>
      <c r="C1139" s="597" t="s">
        <v>1211</v>
      </c>
      <c r="D1139" s="596" t="s">
        <v>904</v>
      </c>
      <c r="E1139" s="598">
        <v>130161</v>
      </c>
      <c r="F1139" s="754" t="s">
        <v>1460</v>
      </c>
      <c r="G1139" s="755"/>
      <c r="H1139" s="756"/>
    </row>
    <row r="1140" spans="1:8" ht="15.75">
      <c r="A1140" s="277"/>
      <c r="B1140" s="596">
        <v>4908</v>
      </c>
      <c r="C1140" s="597" t="s">
        <v>1213</v>
      </c>
      <c r="D1140" s="596" t="s">
        <v>904</v>
      </c>
      <c r="E1140" s="598">
        <v>99819</v>
      </c>
      <c r="F1140" s="754" t="s">
        <v>1460</v>
      </c>
      <c r="G1140" s="755"/>
      <c r="H1140" s="756"/>
    </row>
    <row r="1141" spans="1:8" ht="15.75">
      <c r="A1141" s="277"/>
      <c r="B1141" s="596">
        <v>4909</v>
      </c>
      <c r="C1141" s="597" t="s">
        <v>2446</v>
      </c>
      <c r="D1141" s="596" t="s">
        <v>777</v>
      </c>
      <c r="E1141" s="598">
        <v>175212</v>
      </c>
      <c r="F1141" s="754" t="s">
        <v>1460</v>
      </c>
      <c r="G1141" s="755"/>
      <c r="H1141" s="756"/>
    </row>
    <row r="1142" spans="1:8" ht="15.75">
      <c r="A1142" s="277"/>
      <c r="B1142" s="596">
        <v>4910</v>
      </c>
      <c r="C1142" s="597" t="s">
        <v>1215</v>
      </c>
      <c r="D1142" s="596" t="s">
        <v>777</v>
      </c>
      <c r="E1142" s="598">
        <v>147172</v>
      </c>
      <c r="F1142" s="754" t="s">
        <v>1460</v>
      </c>
      <c r="G1142" s="757"/>
      <c r="H1142" s="756"/>
    </row>
    <row r="1143" spans="1:8" ht="15.75">
      <c r="A1143" s="277"/>
      <c r="B1143" s="596">
        <v>4911</v>
      </c>
      <c r="C1143" s="597" t="s">
        <v>2447</v>
      </c>
      <c r="D1143" s="596" t="s">
        <v>928</v>
      </c>
      <c r="E1143" s="598">
        <v>58946</v>
      </c>
      <c r="F1143" s="754" t="s">
        <v>1460</v>
      </c>
      <c r="G1143" s="757"/>
      <c r="H1143" s="756"/>
    </row>
    <row r="1144" spans="1:8" ht="15.75">
      <c r="A1144" s="277"/>
      <c r="B1144" s="596">
        <v>4912</v>
      </c>
      <c r="C1144" s="597" t="s">
        <v>1216</v>
      </c>
      <c r="D1144" s="596" t="s">
        <v>519</v>
      </c>
      <c r="E1144" s="598">
        <v>2478676</v>
      </c>
      <c r="F1144" s="754" t="s">
        <v>1460</v>
      </c>
      <c r="G1144" s="755"/>
      <c r="H1144" s="756"/>
    </row>
    <row r="1145" spans="1:8" ht="15.75">
      <c r="A1145" s="277"/>
      <c r="B1145" s="596">
        <v>4913</v>
      </c>
      <c r="C1145" s="597" t="s">
        <v>1219</v>
      </c>
      <c r="D1145" s="596" t="s">
        <v>519</v>
      </c>
      <c r="E1145" s="598">
        <v>2115196</v>
      </c>
      <c r="F1145" s="754" t="s">
        <v>1460</v>
      </c>
      <c r="G1145" s="757"/>
      <c r="H1145" s="756"/>
    </row>
    <row r="1146" spans="1:8" ht="15.75">
      <c r="A1146" s="277"/>
      <c r="B1146" s="596">
        <v>4914</v>
      </c>
      <c r="C1146" s="597" t="s">
        <v>2448</v>
      </c>
      <c r="D1146" s="596" t="s">
        <v>519</v>
      </c>
      <c r="E1146" s="598">
        <v>1142731</v>
      </c>
      <c r="F1146" s="754" t="s">
        <v>1460</v>
      </c>
      <c r="G1146" s="755"/>
      <c r="H1146" s="756"/>
    </row>
    <row r="1147" spans="1:8" ht="15.75">
      <c r="A1147" s="277"/>
      <c r="B1147" s="596">
        <v>4915</v>
      </c>
      <c r="C1147" s="597" t="s">
        <v>2449</v>
      </c>
      <c r="D1147" s="596" t="s">
        <v>928</v>
      </c>
      <c r="E1147" s="598">
        <v>55166</v>
      </c>
      <c r="F1147" s="754" t="s">
        <v>1460</v>
      </c>
      <c r="G1147" s="755"/>
      <c r="H1147" s="756"/>
    </row>
    <row r="1148" spans="1:8" ht="15.75">
      <c r="A1148" s="277"/>
      <c r="B1148" s="596">
        <v>4918</v>
      </c>
      <c r="C1148" s="597" t="s">
        <v>2450</v>
      </c>
      <c r="D1148" s="596" t="s">
        <v>928</v>
      </c>
      <c r="E1148" s="598">
        <v>181616</v>
      </c>
      <c r="F1148" s="754" t="s">
        <v>1460</v>
      </c>
      <c r="G1148" s="755"/>
      <c r="H1148" s="756"/>
    </row>
    <row r="1149" spans="1:8" ht="15.75">
      <c r="A1149" s="277"/>
      <c r="B1149" s="596">
        <v>4919</v>
      </c>
      <c r="C1149" s="597" t="s">
        <v>2451</v>
      </c>
      <c r="D1149" s="596" t="s">
        <v>777</v>
      </c>
      <c r="E1149" s="598">
        <v>106995</v>
      </c>
      <c r="F1149" s="754" t="s">
        <v>1460</v>
      </c>
      <c r="G1149" s="755"/>
      <c r="H1149" s="756"/>
    </row>
    <row r="1150" spans="1:8" ht="15.75">
      <c r="A1150" s="277"/>
      <c r="B1150" s="596">
        <v>4920</v>
      </c>
      <c r="C1150" s="597" t="s">
        <v>1220</v>
      </c>
      <c r="D1150" s="596" t="s">
        <v>519</v>
      </c>
      <c r="E1150" s="598">
        <v>873072</v>
      </c>
      <c r="F1150" s="754" t="s">
        <v>1460</v>
      </c>
      <c r="G1150" s="755"/>
      <c r="H1150" s="756"/>
    </row>
    <row r="1151" spans="1:8" ht="15.75">
      <c r="A1151" s="277"/>
      <c r="B1151" s="596">
        <v>4921</v>
      </c>
      <c r="C1151" s="597" t="s">
        <v>2452</v>
      </c>
      <c r="D1151" s="596" t="s">
        <v>519</v>
      </c>
      <c r="E1151" s="598">
        <v>133771</v>
      </c>
      <c r="F1151" s="754" t="s">
        <v>1460</v>
      </c>
      <c r="G1151" s="757"/>
      <c r="H1151" s="756"/>
    </row>
    <row r="1152" spans="1:8" ht="15.75">
      <c r="A1152" s="277"/>
      <c r="B1152" s="596">
        <v>4922</v>
      </c>
      <c r="C1152" s="597" t="s">
        <v>2453</v>
      </c>
      <c r="D1152" s="596" t="s">
        <v>907</v>
      </c>
      <c r="E1152" s="598">
        <v>214740</v>
      </c>
      <c r="F1152" s="754" t="s">
        <v>1460</v>
      </c>
      <c r="G1152" s="755"/>
      <c r="H1152" s="756"/>
    </row>
    <row r="1153" spans="1:8" ht="15.75">
      <c r="A1153" s="277"/>
      <c r="B1153" s="596">
        <v>4923</v>
      </c>
      <c r="C1153" s="597" t="s">
        <v>2454</v>
      </c>
      <c r="D1153" s="596" t="s">
        <v>897</v>
      </c>
      <c r="E1153" s="598">
        <v>27414</v>
      </c>
      <c r="F1153" s="754" t="s">
        <v>1460</v>
      </c>
      <c r="G1153" s="755"/>
      <c r="H1153" s="756"/>
    </row>
    <row r="1154" spans="1:8" ht="15.75">
      <c r="A1154" s="277"/>
      <c r="B1154" s="596">
        <v>4925</v>
      </c>
      <c r="C1154" s="597" t="s">
        <v>2455</v>
      </c>
      <c r="D1154" s="596" t="s">
        <v>904</v>
      </c>
      <c r="E1154" s="598">
        <v>339256</v>
      </c>
      <c r="F1154" s="754" t="s">
        <v>1460</v>
      </c>
      <c r="G1154" s="755"/>
      <c r="H1154" s="756"/>
    </row>
    <row r="1155" spans="1:8" ht="15.75">
      <c r="A1155" s="277"/>
      <c r="B1155" s="596">
        <v>4926</v>
      </c>
      <c r="C1155" s="597" t="s">
        <v>2456</v>
      </c>
      <c r="D1155" s="596" t="s">
        <v>904</v>
      </c>
      <c r="E1155" s="598">
        <v>292036</v>
      </c>
      <c r="F1155" s="754" t="s">
        <v>1460</v>
      </c>
      <c r="G1155" s="755"/>
      <c r="H1155" s="756"/>
    </row>
    <row r="1156" spans="1:8" ht="15.75">
      <c r="A1156" s="277"/>
      <c r="B1156" s="596">
        <v>4928</v>
      </c>
      <c r="C1156" s="597" t="s">
        <v>2457</v>
      </c>
      <c r="D1156" s="596" t="s">
        <v>2458</v>
      </c>
      <c r="E1156" s="598">
        <v>8780</v>
      </c>
      <c r="F1156" s="754" t="s">
        <v>1460</v>
      </c>
      <c r="G1156" s="755"/>
      <c r="H1156" s="756"/>
    </row>
    <row r="1157" spans="1:8" ht="15.75">
      <c r="A1157" s="277"/>
      <c r="B1157" s="596">
        <v>4930</v>
      </c>
      <c r="C1157" s="597" t="s">
        <v>2459</v>
      </c>
      <c r="D1157" s="596" t="s">
        <v>2460</v>
      </c>
      <c r="E1157" s="598">
        <v>2192505</v>
      </c>
      <c r="F1157" s="754" t="s">
        <v>1460</v>
      </c>
      <c r="G1157" s="755"/>
      <c r="H1157" s="756"/>
    </row>
    <row r="1158" spans="1:8" ht="15.75">
      <c r="A1158" s="277"/>
      <c r="B1158" s="596">
        <v>4931</v>
      </c>
      <c r="C1158" s="597" t="s">
        <v>2461</v>
      </c>
      <c r="D1158" s="596" t="s">
        <v>2458</v>
      </c>
      <c r="E1158" s="598">
        <v>33407</v>
      </c>
      <c r="F1158" s="754" t="s">
        <v>1464</v>
      </c>
      <c r="G1158" s="755"/>
      <c r="H1158" s="756"/>
    </row>
    <row r="1159" spans="1:8" ht="15.75">
      <c r="A1159" s="277"/>
      <c r="B1159" s="596">
        <v>4933</v>
      </c>
      <c r="C1159" s="597" t="s">
        <v>2462</v>
      </c>
      <c r="D1159" s="596" t="s">
        <v>519</v>
      </c>
      <c r="E1159" s="598">
        <v>799680</v>
      </c>
      <c r="F1159" s="754" t="s">
        <v>1464</v>
      </c>
      <c r="G1159" s="755"/>
      <c r="H1159" s="756"/>
    </row>
    <row r="1160" spans="1:8" ht="15.75">
      <c r="A1160" s="277"/>
      <c r="B1160" s="596">
        <v>4934</v>
      </c>
      <c r="C1160" s="597" t="s">
        <v>2463</v>
      </c>
      <c r="D1160" s="596" t="s">
        <v>2458</v>
      </c>
      <c r="E1160" s="598">
        <v>139937</v>
      </c>
      <c r="F1160" s="754" t="s">
        <v>1464</v>
      </c>
      <c r="G1160" s="755"/>
      <c r="H1160" s="756"/>
    </row>
    <row r="1161" spans="1:8" ht="15.75">
      <c r="A1161" s="277"/>
      <c r="B1161" s="596">
        <v>4936</v>
      </c>
      <c r="C1161" s="597" t="s">
        <v>2464</v>
      </c>
      <c r="D1161" s="596" t="s">
        <v>519</v>
      </c>
      <c r="E1161" s="598">
        <v>31162</v>
      </c>
      <c r="F1161" s="754" t="s">
        <v>1460</v>
      </c>
      <c r="G1161" s="755"/>
      <c r="H1161" s="756"/>
    </row>
    <row r="1162" spans="1:8" ht="15.75">
      <c r="A1162" s="277"/>
      <c r="B1162" s="596">
        <v>4937</v>
      </c>
      <c r="C1162" s="597" t="s">
        <v>2465</v>
      </c>
      <c r="D1162" s="596" t="s">
        <v>777</v>
      </c>
      <c r="E1162" s="598">
        <v>11197</v>
      </c>
      <c r="F1162" s="754" t="s">
        <v>1460</v>
      </c>
      <c r="G1162" s="755"/>
      <c r="H1162" s="756"/>
    </row>
    <row r="1163" spans="1:8" ht="15.75">
      <c r="A1163" s="277"/>
      <c r="B1163" s="596">
        <v>4945</v>
      </c>
      <c r="C1163" s="597" t="s">
        <v>2466</v>
      </c>
      <c r="D1163" s="596" t="s">
        <v>2467</v>
      </c>
      <c r="E1163" s="598">
        <v>11286</v>
      </c>
      <c r="F1163" s="754" t="s">
        <v>1460</v>
      </c>
      <c r="G1163" s="755"/>
      <c r="H1163" s="756"/>
    </row>
    <row r="1164" spans="1:8" ht="15.75">
      <c r="A1164" s="277"/>
      <c r="B1164" s="596">
        <v>4946</v>
      </c>
      <c r="C1164" s="597" t="s">
        <v>2468</v>
      </c>
      <c r="D1164" s="596" t="s">
        <v>2467</v>
      </c>
      <c r="E1164" s="598">
        <v>29661</v>
      </c>
      <c r="F1164" s="754" t="s">
        <v>1460</v>
      </c>
      <c r="G1164" s="755"/>
      <c r="H1164" s="756"/>
    </row>
    <row r="1165" spans="1:8" ht="15.75">
      <c r="A1165" s="277"/>
      <c r="B1165" s="596">
        <v>4947</v>
      </c>
      <c r="C1165" s="597" t="s">
        <v>2469</v>
      </c>
      <c r="D1165" s="596" t="s">
        <v>777</v>
      </c>
      <c r="E1165" s="598">
        <v>5395</v>
      </c>
      <c r="F1165" s="754" t="s">
        <v>1460</v>
      </c>
      <c r="G1165" s="755"/>
      <c r="H1165" s="756"/>
    </row>
    <row r="1166" spans="1:8" ht="15.75">
      <c r="A1166" s="277"/>
      <c r="B1166" s="596">
        <v>4949</v>
      </c>
      <c r="C1166" s="597" t="s">
        <v>2470</v>
      </c>
      <c r="D1166" s="596" t="s">
        <v>519</v>
      </c>
      <c r="E1166" s="598">
        <v>937775</v>
      </c>
      <c r="F1166" s="754" t="s">
        <v>1460</v>
      </c>
      <c r="G1166" s="755"/>
      <c r="H1166" s="756"/>
    </row>
    <row r="1167" spans="1:8" ht="15.75">
      <c r="A1167" s="277"/>
      <c r="B1167" s="596">
        <v>4950</v>
      </c>
      <c r="C1167" s="597" t="s">
        <v>2471</v>
      </c>
      <c r="D1167" s="596" t="s">
        <v>519</v>
      </c>
      <c r="E1167" s="598">
        <v>4809674</v>
      </c>
      <c r="F1167" s="754" t="s">
        <v>1464</v>
      </c>
      <c r="G1167" s="755"/>
      <c r="H1167" s="756"/>
    </row>
    <row r="1168" spans="1:8" ht="15.75">
      <c r="A1168" s="277"/>
      <c r="B1168" s="596">
        <v>4951</v>
      </c>
      <c r="C1168" s="597" t="s">
        <v>2472</v>
      </c>
      <c r="D1168" s="596" t="s">
        <v>519</v>
      </c>
      <c r="E1168" s="598">
        <v>3399430</v>
      </c>
      <c r="F1168" s="754" t="s">
        <v>1464</v>
      </c>
      <c r="G1168" s="755"/>
      <c r="H1168" s="756"/>
    </row>
    <row r="1169" spans="1:8" ht="15.75">
      <c r="A1169" s="277"/>
      <c r="B1169" s="596">
        <v>4952</v>
      </c>
      <c r="C1169" s="597" t="s">
        <v>2473</v>
      </c>
      <c r="D1169" s="596" t="s">
        <v>519</v>
      </c>
      <c r="E1169" s="598">
        <v>2891348</v>
      </c>
      <c r="F1169" s="754" t="s">
        <v>1464</v>
      </c>
      <c r="G1169" s="757"/>
      <c r="H1169" s="756"/>
    </row>
    <row r="1170" spans="1:8" ht="15.75">
      <c r="A1170" s="277"/>
      <c r="B1170" s="596">
        <v>4953</v>
      </c>
      <c r="C1170" s="597" t="s">
        <v>1222</v>
      </c>
      <c r="D1170" s="596" t="s">
        <v>519</v>
      </c>
      <c r="E1170" s="598">
        <v>5464741</v>
      </c>
      <c r="F1170" s="754" t="s">
        <v>1464</v>
      </c>
      <c r="G1170" s="755"/>
      <c r="H1170" s="756"/>
    </row>
    <row r="1171" spans="1:8" ht="15.75">
      <c r="A1171" s="277"/>
      <c r="B1171" s="596">
        <v>4959</v>
      </c>
      <c r="C1171" s="597" t="s">
        <v>1224</v>
      </c>
      <c r="D1171" s="596" t="s">
        <v>973</v>
      </c>
      <c r="E1171" s="598">
        <v>6580</v>
      </c>
      <c r="F1171" s="754" t="s">
        <v>1460</v>
      </c>
      <c r="G1171" s="755"/>
      <c r="H1171" s="756"/>
    </row>
    <row r="1172" spans="1:8" ht="15.75">
      <c r="A1172" s="277"/>
      <c r="B1172" s="596">
        <v>4960</v>
      </c>
      <c r="C1172" s="597" t="s">
        <v>2474</v>
      </c>
      <c r="D1172" s="596" t="s">
        <v>519</v>
      </c>
      <c r="E1172" s="598">
        <v>305619</v>
      </c>
      <c r="F1172" s="754" t="s">
        <v>1464</v>
      </c>
      <c r="G1172" s="757"/>
      <c r="H1172" s="756"/>
    </row>
    <row r="1173" spans="1:8" ht="15.75">
      <c r="A1173" s="277"/>
      <c r="B1173" s="596">
        <v>4961</v>
      </c>
      <c r="C1173" s="597" t="s">
        <v>2475</v>
      </c>
      <c r="D1173" s="596" t="s">
        <v>928</v>
      </c>
      <c r="E1173" s="598">
        <v>56077</v>
      </c>
      <c r="F1173" s="754" t="s">
        <v>1464</v>
      </c>
      <c r="G1173" s="755"/>
      <c r="H1173" s="756"/>
    </row>
    <row r="1174" spans="1:8" ht="15.75">
      <c r="A1174" s="277"/>
      <c r="B1174" s="596">
        <v>4962</v>
      </c>
      <c r="C1174" s="597" t="s">
        <v>2476</v>
      </c>
      <c r="D1174" s="596" t="s">
        <v>928</v>
      </c>
      <c r="E1174" s="598">
        <v>14020</v>
      </c>
      <c r="F1174" s="754" t="s">
        <v>1464</v>
      </c>
      <c r="G1174" s="757"/>
      <c r="H1174" s="756"/>
    </row>
    <row r="1175" spans="1:8" ht="15.75">
      <c r="A1175" s="277"/>
      <c r="B1175" s="596">
        <v>4963</v>
      </c>
      <c r="C1175" s="597" t="s">
        <v>2477</v>
      </c>
      <c r="D1175" s="596" t="s">
        <v>928</v>
      </c>
      <c r="E1175" s="598">
        <v>14020</v>
      </c>
      <c r="F1175" s="754" t="s">
        <v>1464</v>
      </c>
      <c r="G1175" s="757"/>
      <c r="H1175" s="756"/>
    </row>
    <row r="1176" spans="1:8" ht="15.75">
      <c r="A1176" s="277"/>
      <c r="B1176" s="596">
        <v>4964</v>
      </c>
      <c r="C1176" s="597" t="s">
        <v>2478</v>
      </c>
      <c r="D1176" s="596" t="s">
        <v>928</v>
      </c>
      <c r="E1176" s="598">
        <v>14020</v>
      </c>
      <c r="F1176" s="754" t="s">
        <v>1464</v>
      </c>
      <c r="G1176" s="757"/>
      <c r="H1176" s="756"/>
    </row>
    <row r="1177" spans="1:8" ht="15.75">
      <c r="A1177" s="277"/>
      <c r="B1177" s="596">
        <v>4965</v>
      </c>
      <c r="C1177" s="597" t="s">
        <v>2479</v>
      </c>
      <c r="D1177" s="596" t="s">
        <v>519</v>
      </c>
      <c r="E1177" s="598">
        <v>650468</v>
      </c>
      <c r="F1177" s="754" t="s">
        <v>1460</v>
      </c>
      <c r="G1177" s="755"/>
      <c r="H1177" s="756"/>
    </row>
    <row r="1178" spans="1:8" ht="15.75">
      <c r="A1178" s="277"/>
      <c r="B1178" s="596">
        <v>4966</v>
      </c>
      <c r="C1178" s="597" t="s">
        <v>2480</v>
      </c>
      <c r="D1178" s="596" t="s">
        <v>519</v>
      </c>
      <c r="E1178" s="598">
        <v>4578</v>
      </c>
      <c r="F1178" s="754" t="s">
        <v>1460</v>
      </c>
      <c r="G1178" s="755"/>
      <c r="H1178" s="756"/>
    </row>
    <row r="1179" spans="1:8" ht="15.75">
      <c r="A1179" s="277"/>
      <c r="B1179" s="596">
        <v>4967</v>
      </c>
      <c r="C1179" s="597" t="s">
        <v>2481</v>
      </c>
      <c r="D1179" s="596" t="s">
        <v>519</v>
      </c>
      <c r="E1179" s="598">
        <v>1090540</v>
      </c>
      <c r="F1179" s="754" t="s">
        <v>1460</v>
      </c>
      <c r="G1179" s="755"/>
      <c r="H1179" s="756"/>
    </row>
    <row r="1180" spans="1:8" ht="15.75">
      <c r="A1180" s="277"/>
      <c r="B1180" s="596">
        <v>4968</v>
      </c>
      <c r="C1180" s="597" t="s">
        <v>2482</v>
      </c>
      <c r="D1180" s="596" t="s">
        <v>519</v>
      </c>
      <c r="E1180" s="598">
        <v>358792</v>
      </c>
      <c r="F1180" s="754" t="s">
        <v>1460</v>
      </c>
      <c r="G1180" s="755"/>
      <c r="H1180" s="756"/>
    </row>
    <row r="1181" spans="1:8" ht="15.75">
      <c r="A1181" s="277"/>
      <c r="B1181" s="596">
        <v>4969</v>
      </c>
      <c r="C1181" s="597" t="s">
        <v>2483</v>
      </c>
      <c r="D1181" s="596" t="s">
        <v>519</v>
      </c>
      <c r="E1181" s="598">
        <v>291365</v>
      </c>
      <c r="F1181" s="754" t="s">
        <v>1460</v>
      </c>
      <c r="G1181" s="755"/>
      <c r="H1181" s="756"/>
    </row>
    <row r="1182" spans="1:8" ht="15.75">
      <c r="A1182" s="277"/>
      <c r="B1182" s="596">
        <v>4970</v>
      </c>
      <c r="C1182" s="597" t="s">
        <v>2484</v>
      </c>
      <c r="D1182" s="596" t="s">
        <v>519</v>
      </c>
      <c r="E1182" s="598">
        <v>670556</v>
      </c>
      <c r="F1182" s="754" t="s">
        <v>1460</v>
      </c>
      <c r="G1182" s="755"/>
      <c r="H1182" s="756"/>
    </row>
    <row r="1183" spans="1:8" ht="15.75">
      <c r="A1183" s="277"/>
      <c r="B1183" s="596">
        <v>4971</v>
      </c>
      <c r="C1183" s="597" t="s">
        <v>2485</v>
      </c>
      <c r="D1183" s="596" t="s">
        <v>519</v>
      </c>
      <c r="E1183" s="598">
        <v>2756169</v>
      </c>
      <c r="F1183" s="754" t="s">
        <v>1460</v>
      </c>
      <c r="G1183" s="755"/>
      <c r="H1183" s="756"/>
    </row>
    <row r="1184" spans="1:8" ht="15.75">
      <c r="A1184" s="277"/>
      <c r="B1184" s="596">
        <v>4972</v>
      </c>
      <c r="C1184" s="597" t="s">
        <v>2486</v>
      </c>
      <c r="D1184" s="596" t="s">
        <v>519</v>
      </c>
      <c r="E1184" s="598">
        <v>1167420</v>
      </c>
      <c r="F1184" s="754" t="s">
        <v>1460</v>
      </c>
      <c r="G1184" s="755"/>
      <c r="H1184" s="756"/>
    </row>
    <row r="1185" spans="1:8" ht="15.75">
      <c r="A1185" s="277"/>
      <c r="B1185" s="596">
        <v>4973</v>
      </c>
      <c r="C1185" s="597" t="s">
        <v>1226</v>
      </c>
      <c r="D1185" s="596" t="s">
        <v>519</v>
      </c>
      <c r="E1185" s="598">
        <v>1801530</v>
      </c>
      <c r="F1185" s="754" t="s">
        <v>1460</v>
      </c>
      <c r="G1185" s="755"/>
      <c r="H1185" s="756"/>
    </row>
    <row r="1186" spans="1:8" ht="15.75">
      <c r="A1186" s="277"/>
      <c r="B1186" s="596">
        <v>4974</v>
      </c>
      <c r="C1186" s="597" t="s">
        <v>2487</v>
      </c>
      <c r="D1186" s="596" t="s">
        <v>519</v>
      </c>
      <c r="E1186" s="598">
        <v>4705101</v>
      </c>
      <c r="F1186" s="754" t="s">
        <v>1460</v>
      </c>
      <c r="G1186" s="755"/>
      <c r="H1186" s="756"/>
    </row>
    <row r="1187" spans="1:8" ht="15.75">
      <c r="A1187" s="277"/>
      <c r="B1187" s="596">
        <v>4975</v>
      </c>
      <c r="C1187" s="597" t="s">
        <v>2488</v>
      </c>
      <c r="D1187" s="596" t="s">
        <v>519</v>
      </c>
      <c r="E1187" s="598">
        <v>407799</v>
      </c>
      <c r="F1187" s="754" t="s">
        <v>1460</v>
      </c>
      <c r="G1187" s="755"/>
      <c r="H1187" s="756"/>
    </row>
    <row r="1188" spans="1:8" ht="15.75">
      <c r="A1188" s="277"/>
      <c r="B1188" s="596">
        <v>4976</v>
      </c>
      <c r="C1188" s="597" t="s">
        <v>2489</v>
      </c>
      <c r="D1188" s="596" t="s">
        <v>519</v>
      </c>
      <c r="E1188" s="598">
        <v>829993</v>
      </c>
      <c r="F1188" s="754" t="s">
        <v>1460</v>
      </c>
      <c r="G1188" s="757"/>
      <c r="H1188" s="756"/>
    </row>
    <row r="1189" spans="1:8" ht="15.75">
      <c r="A1189" s="277"/>
      <c r="B1189" s="596">
        <v>4977</v>
      </c>
      <c r="C1189" s="597" t="s">
        <v>2490</v>
      </c>
      <c r="D1189" s="596" t="s">
        <v>519</v>
      </c>
      <c r="E1189" s="598">
        <v>407799</v>
      </c>
      <c r="F1189" s="754" t="s">
        <v>1460</v>
      </c>
      <c r="G1189" s="755"/>
      <c r="H1189" s="756"/>
    </row>
    <row r="1190" spans="1:8" ht="15.75">
      <c r="A1190" s="277"/>
      <c r="B1190" s="596">
        <v>4978</v>
      </c>
      <c r="C1190" s="597" t="s">
        <v>1232</v>
      </c>
      <c r="D1190" s="596" t="s">
        <v>519</v>
      </c>
      <c r="E1190" s="598">
        <v>648749</v>
      </c>
      <c r="F1190" s="754" t="s">
        <v>1460</v>
      </c>
      <c r="G1190" s="755"/>
      <c r="H1190" s="756"/>
    </row>
    <row r="1191" spans="1:8" ht="15.75">
      <c r="A1191" s="277"/>
      <c r="B1191" s="596">
        <v>4979</v>
      </c>
      <c r="C1191" s="597" t="s">
        <v>1234</v>
      </c>
      <c r="D1191" s="596" t="s">
        <v>519</v>
      </c>
      <c r="E1191" s="598">
        <v>651674</v>
      </c>
      <c r="F1191" s="754" t="s">
        <v>1460</v>
      </c>
      <c r="G1191" s="755"/>
      <c r="H1191" s="756"/>
    </row>
    <row r="1192" spans="1:8" ht="15.75">
      <c r="A1192" s="277"/>
      <c r="B1192" s="596">
        <v>4980</v>
      </c>
      <c r="C1192" s="597" t="s">
        <v>2491</v>
      </c>
      <c r="D1192" s="596" t="s">
        <v>928</v>
      </c>
      <c r="E1192" s="598">
        <v>563003</v>
      </c>
      <c r="F1192" s="754" t="s">
        <v>1460</v>
      </c>
      <c r="G1192" s="755"/>
      <c r="H1192" s="756"/>
    </row>
    <row r="1193" spans="1:8" ht="15.75">
      <c r="A1193" s="277"/>
      <c r="B1193" s="596">
        <v>4981</v>
      </c>
      <c r="C1193" s="597" t="s">
        <v>2492</v>
      </c>
      <c r="D1193" s="596" t="s">
        <v>777</v>
      </c>
      <c r="E1193" s="598">
        <v>90272</v>
      </c>
      <c r="F1193" s="754" t="s">
        <v>1460</v>
      </c>
      <c r="G1193" s="755"/>
      <c r="H1193" s="756"/>
    </row>
    <row r="1194" spans="1:8" ht="15.75">
      <c r="A1194" s="277"/>
      <c r="B1194" s="596">
        <v>4982</v>
      </c>
      <c r="C1194" s="597" t="s">
        <v>2493</v>
      </c>
      <c r="D1194" s="596" t="s">
        <v>519</v>
      </c>
      <c r="E1194" s="598">
        <v>187967</v>
      </c>
      <c r="F1194" s="754" t="s">
        <v>1460</v>
      </c>
      <c r="G1194" s="755"/>
      <c r="H1194" s="756"/>
    </row>
    <row r="1195" spans="1:8" ht="15.75">
      <c r="A1195" s="277"/>
      <c r="B1195" s="596">
        <v>4983</v>
      </c>
      <c r="C1195" s="597" t="s">
        <v>2494</v>
      </c>
      <c r="D1195" s="596" t="s">
        <v>519</v>
      </c>
      <c r="E1195" s="598">
        <v>55858</v>
      </c>
      <c r="F1195" s="754" t="s">
        <v>1460</v>
      </c>
      <c r="G1195" s="757"/>
      <c r="H1195" s="756"/>
    </row>
    <row r="1196" spans="1:8" ht="15.75">
      <c r="A1196" s="277"/>
      <c r="B1196" s="596">
        <v>4984</v>
      </c>
      <c r="C1196" s="597" t="s">
        <v>2495</v>
      </c>
      <c r="D1196" s="596" t="s">
        <v>519</v>
      </c>
      <c r="E1196" s="598">
        <v>284761</v>
      </c>
      <c r="F1196" s="754" t="s">
        <v>1460</v>
      </c>
      <c r="G1196" s="755"/>
      <c r="H1196" s="756"/>
    </row>
    <row r="1197" spans="1:8" ht="15.75">
      <c r="A1197" s="277"/>
      <c r="B1197" s="596">
        <v>4985</v>
      </c>
      <c r="C1197" s="597" t="s">
        <v>2496</v>
      </c>
      <c r="D1197" s="596" t="s">
        <v>904</v>
      </c>
      <c r="E1197" s="598">
        <v>673728</v>
      </c>
      <c r="F1197" s="754" t="s">
        <v>1460</v>
      </c>
      <c r="G1197" s="755"/>
      <c r="H1197" s="756"/>
    </row>
    <row r="1198" spans="1:8" ht="15.75">
      <c r="A1198" s="277"/>
      <c r="B1198" s="596">
        <v>4986</v>
      </c>
      <c r="C1198" s="597" t="s">
        <v>2497</v>
      </c>
      <c r="D1198" s="596" t="s">
        <v>904</v>
      </c>
      <c r="E1198" s="598">
        <v>867627</v>
      </c>
      <c r="F1198" s="754" t="s">
        <v>1460</v>
      </c>
      <c r="G1198" s="755"/>
      <c r="H1198" s="756"/>
    </row>
    <row r="1199" spans="1:8" ht="15.75">
      <c r="A1199" s="277"/>
      <c r="B1199" s="596">
        <v>4987</v>
      </c>
      <c r="C1199" s="597" t="s">
        <v>2498</v>
      </c>
      <c r="D1199" s="596" t="s">
        <v>519</v>
      </c>
      <c r="E1199" s="598">
        <v>1559579</v>
      </c>
      <c r="F1199" s="754" t="s">
        <v>1460</v>
      </c>
      <c r="G1199" s="755"/>
      <c r="H1199" s="756"/>
    </row>
    <row r="1200" spans="1:8" ht="15.75">
      <c r="A1200" s="277"/>
      <c r="B1200" s="596">
        <v>4988</v>
      </c>
      <c r="C1200" s="597" t="s">
        <v>2499</v>
      </c>
      <c r="D1200" s="596" t="s">
        <v>2500</v>
      </c>
      <c r="E1200" s="598">
        <v>964970</v>
      </c>
      <c r="F1200" s="754" t="s">
        <v>1464</v>
      </c>
      <c r="G1200" s="755"/>
      <c r="H1200" s="756"/>
    </row>
    <row r="1201" spans="1:8" ht="15.75">
      <c r="A1201" s="277"/>
      <c r="B1201" s="596">
        <v>4989</v>
      </c>
      <c r="C1201" s="597" t="s">
        <v>2501</v>
      </c>
      <c r="D1201" s="596" t="s">
        <v>928</v>
      </c>
      <c r="E1201" s="598">
        <v>150379</v>
      </c>
      <c r="F1201" s="754" t="s">
        <v>1460</v>
      </c>
      <c r="G1201" s="755"/>
      <c r="H1201" s="756"/>
    </row>
    <row r="1202" spans="1:8" ht="15.75">
      <c r="A1202" s="277"/>
      <c r="B1202" s="596">
        <v>4990</v>
      </c>
      <c r="C1202" s="597" t="s">
        <v>2502</v>
      </c>
      <c r="D1202" s="596" t="s">
        <v>519</v>
      </c>
      <c r="E1202" s="598">
        <v>451137</v>
      </c>
      <c r="F1202" s="754" t="s">
        <v>1460</v>
      </c>
      <c r="G1202" s="755"/>
      <c r="H1202" s="756"/>
    </row>
    <row r="1203" spans="1:8" ht="15.75">
      <c r="A1203" s="277"/>
      <c r="B1203" s="596">
        <v>4991</v>
      </c>
      <c r="C1203" s="597" t="s">
        <v>2503</v>
      </c>
      <c r="D1203" s="596" t="s">
        <v>928</v>
      </c>
      <c r="E1203" s="598">
        <v>143436</v>
      </c>
      <c r="F1203" s="754" t="s">
        <v>1460</v>
      </c>
      <c r="G1203" s="757"/>
      <c r="H1203" s="756"/>
    </row>
    <row r="1204" spans="1:8" ht="15.75">
      <c r="A1204" s="277"/>
      <c r="B1204" s="596">
        <v>4992</v>
      </c>
      <c r="C1204" s="597" t="s">
        <v>2504</v>
      </c>
      <c r="D1204" s="596" t="s">
        <v>519</v>
      </c>
      <c r="E1204" s="598">
        <v>442764</v>
      </c>
      <c r="F1204" s="754" t="s">
        <v>1460</v>
      </c>
      <c r="G1204" s="757"/>
      <c r="H1204" s="756"/>
    </row>
    <row r="1205" spans="1:8" ht="15.75">
      <c r="A1205" s="277"/>
      <c r="B1205" s="596">
        <v>4993</v>
      </c>
      <c r="C1205" s="597" t="s">
        <v>2505</v>
      </c>
      <c r="D1205" s="596" t="s">
        <v>519</v>
      </c>
      <c r="E1205" s="598">
        <v>430308</v>
      </c>
      <c r="F1205" s="754" t="s">
        <v>1460</v>
      </c>
      <c r="G1205" s="755"/>
      <c r="H1205" s="756"/>
    </row>
    <row r="1206" spans="1:8" ht="60" customHeight="1">
      <c r="A1206" s="277"/>
      <c r="B1206" s="596">
        <v>4994</v>
      </c>
      <c r="C1206" s="597" t="s">
        <v>2506</v>
      </c>
      <c r="D1206" s="596" t="s">
        <v>904</v>
      </c>
      <c r="E1206" s="598">
        <v>149254</v>
      </c>
      <c r="F1206" s="754" t="s">
        <v>1460</v>
      </c>
      <c r="G1206" s="755"/>
      <c r="H1206" s="756"/>
    </row>
    <row r="1207" spans="1:8" ht="15.75">
      <c r="A1207" s="277"/>
      <c r="B1207" s="596">
        <v>4995</v>
      </c>
      <c r="C1207" s="597" t="s">
        <v>2507</v>
      </c>
      <c r="D1207" s="596" t="s">
        <v>904</v>
      </c>
      <c r="E1207" s="598">
        <v>222288</v>
      </c>
      <c r="F1207" s="754" t="s">
        <v>1460</v>
      </c>
      <c r="G1207" s="755"/>
      <c r="H1207" s="756"/>
    </row>
    <row r="1208" spans="1:8" ht="15.75">
      <c r="A1208" s="277"/>
      <c r="B1208" s="596">
        <v>4996</v>
      </c>
      <c r="C1208" s="597" t="s">
        <v>2508</v>
      </c>
      <c r="D1208" s="596" t="s">
        <v>519</v>
      </c>
      <c r="E1208" s="598">
        <v>656603</v>
      </c>
      <c r="F1208" s="754" t="s">
        <v>1460</v>
      </c>
      <c r="G1208" s="755"/>
      <c r="H1208" s="756"/>
    </row>
    <row r="1209" spans="1:8" ht="15.75">
      <c r="A1209" s="277"/>
      <c r="B1209" s="596">
        <v>4997</v>
      </c>
      <c r="C1209" s="597" t="s">
        <v>2509</v>
      </c>
      <c r="D1209" s="596" t="s">
        <v>928</v>
      </c>
      <c r="E1209" s="598">
        <v>30033</v>
      </c>
      <c r="F1209" s="754" t="s">
        <v>1460</v>
      </c>
      <c r="G1209" s="755"/>
      <c r="H1209" s="756"/>
    </row>
    <row r="1210" spans="1:8" ht="15.75">
      <c r="A1210" s="277"/>
      <c r="B1210" s="596">
        <v>5000</v>
      </c>
      <c r="C1210" s="597" t="s">
        <v>2510</v>
      </c>
      <c r="D1210" s="596" t="s">
        <v>928</v>
      </c>
      <c r="E1210" s="598">
        <v>141281</v>
      </c>
      <c r="F1210" s="754" t="s">
        <v>1460</v>
      </c>
      <c r="G1210" s="755"/>
      <c r="H1210" s="756"/>
    </row>
    <row r="1211" spans="1:8" ht="15.75">
      <c r="A1211" s="277"/>
      <c r="B1211" s="596">
        <v>5001</v>
      </c>
      <c r="C1211" s="597" t="s">
        <v>2511</v>
      </c>
      <c r="D1211" s="596" t="s">
        <v>519</v>
      </c>
      <c r="E1211" s="598">
        <v>1140231</v>
      </c>
      <c r="F1211" s="754" t="s">
        <v>1460</v>
      </c>
      <c r="G1211" s="755"/>
      <c r="H1211" s="756"/>
    </row>
    <row r="1212" spans="1:8" ht="15.75">
      <c r="A1212" s="277"/>
      <c r="B1212" s="596">
        <v>5002</v>
      </c>
      <c r="C1212" s="597" t="s">
        <v>2512</v>
      </c>
      <c r="D1212" s="596" t="s">
        <v>928</v>
      </c>
      <c r="E1212" s="598">
        <v>110307</v>
      </c>
      <c r="F1212" s="754" t="s">
        <v>1460</v>
      </c>
      <c r="G1212" s="755"/>
      <c r="H1212" s="756"/>
    </row>
    <row r="1213" spans="1:8" ht="15.75">
      <c r="A1213" s="277"/>
      <c r="B1213" s="596">
        <v>5003</v>
      </c>
      <c r="C1213" s="597" t="s">
        <v>2513</v>
      </c>
      <c r="D1213" s="596" t="s">
        <v>519</v>
      </c>
      <c r="E1213" s="598">
        <v>56831</v>
      </c>
      <c r="F1213" s="754" t="s">
        <v>1460</v>
      </c>
      <c r="G1213" s="755"/>
      <c r="H1213" s="756"/>
    </row>
    <row r="1214" spans="1:8" ht="15.75">
      <c r="A1214" s="277"/>
      <c r="B1214" s="596">
        <v>5004</v>
      </c>
      <c r="C1214" s="597" t="s">
        <v>2514</v>
      </c>
      <c r="D1214" s="596" t="s">
        <v>897</v>
      </c>
      <c r="E1214" s="598">
        <v>104516</v>
      </c>
      <c r="F1214" s="754" t="s">
        <v>1460</v>
      </c>
      <c r="G1214" s="755"/>
      <c r="H1214" s="756"/>
    </row>
    <row r="1215" spans="1:8" ht="15.75">
      <c r="A1215" s="277"/>
      <c r="B1215" s="596">
        <v>5005</v>
      </c>
      <c r="C1215" s="597" t="s">
        <v>2515</v>
      </c>
      <c r="D1215" s="596" t="s">
        <v>907</v>
      </c>
      <c r="E1215" s="598">
        <v>818747</v>
      </c>
      <c r="F1215" s="754" t="s">
        <v>1460</v>
      </c>
      <c r="G1215" s="755"/>
      <c r="H1215" s="756"/>
    </row>
    <row r="1216" spans="1:8" ht="15.75">
      <c r="A1216" s="277"/>
      <c r="B1216" s="596">
        <v>5010</v>
      </c>
      <c r="C1216" s="597" t="s">
        <v>2516</v>
      </c>
      <c r="D1216" s="596" t="s">
        <v>519</v>
      </c>
      <c r="E1216" s="598">
        <v>345630</v>
      </c>
      <c r="F1216" s="754" t="s">
        <v>1460</v>
      </c>
      <c r="G1216" s="755"/>
      <c r="H1216" s="756"/>
    </row>
    <row r="1217" spans="1:8" ht="15.75">
      <c r="A1217" s="277"/>
      <c r="B1217" s="596">
        <v>5015</v>
      </c>
      <c r="C1217" s="597" t="s">
        <v>2517</v>
      </c>
      <c r="D1217" s="596" t="s">
        <v>519</v>
      </c>
      <c r="E1217" s="598">
        <v>584324</v>
      </c>
      <c r="F1217" s="754" t="s">
        <v>1460</v>
      </c>
      <c r="G1217" s="755"/>
      <c r="H1217" s="756"/>
    </row>
    <row r="1218" spans="1:8" ht="15.75">
      <c r="A1218" s="277"/>
      <c r="B1218" s="596">
        <v>5017</v>
      </c>
      <c r="C1218" s="597" t="s">
        <v>2518</v>
      </c>
      <c r="D1218" s="596" t="s">
        <v>519</v>
      </c>
      <c r="E1218" s="598">
        <v>463169</v>
      </c>
      <c r="F1218" s="754" t="s">
        <v>1460</v>
      </c>
      <c r="G1218" s="755"/>
      <c r="H1218" s="756"/>
    </row>
    <row r="1219" spans="1:8" ht="15.75">
      <c r="A1219" s="277"/>
      <c r="B1219" s="596">
        <v>5019</v>
      </c>
      <c r="C1219" s="597" t="s">
        <v>2519</v>
      </c>
      <c r="D1219" s="596" t="s">
        <v>519</v>
      </c>
      <c r="E1219" s="598">
        <v>287510</v>
      </c>
      <c r="F1219" s="754" t="s">
        <v>1460</v>
      </c>
      <c r="G1219" s="755"/>
      <c r="H1219" s="756"/>
    </row>
    <row r="1220" spans="1:8" ht="60" customHeight="1">
      <c r="A1220" s="277"/>
      <c r="B1220" s="596">
        <v>5021</v>
      </c>
      <c r="C1220" s="597" t="s">
        <v>2520</v>
      </c>
      <c r="D1220" s="596" t="s">
        <v>928</v>
      </c>
      <c r="E1220" s="598">
        <v>843091</v>
      </c>
      <c r="F1220" s="754" t="s">
        <v>1460</v>
      </c>
      <c r="G1220" s="755"/>
      <c r="H1220" s="756"/>
    </row>
    <row r="1221" spans="1:8" ht="15.75">
      <c r="A1221" s="277"/>
      <c r="B1221" s="596">
        <v>5023</v>
      </c>
      <c r="C1221" s="597" t="s">
        <v>1237</v>
      </c>
      <c r="D1221" s="596" t="s">
        <v>928</v>
      </c>
      <c r="E1221" s="598">
        <v>24203</v>
      </c>
      <c r="F1221" s="754" t="s">
        <v>1460</v>
      </c>
      <c r="G1221" s="755"/>
      <c r="H1221" s="756"/>
    </row>
    <row r="1222" spans="1:8" ht="60" customHeight="1">
      <c r="A1222" s="277"/>
      <c r="B1222" s="596">
        <v>5024</v>
      </c>
      <c r="C1222" s="597" t="s">
        <v>2521</v>
      </c>
      <c r="D1222" s="596" t="s">
        <v>519</v>
      </c>
      <c r="E1222" s="598">
        <v>1503224</v>
      </c>
      <c r="F1222" s="754" t="s">
        <v>1460</v>
      </c>
      <c r="G1222" s="755"/>
      <c r="H1222" s="756"/>
    </row>
    <row r="1223" spans="1:8" ht="15.75">
      <c r="A1223" s="277"/>
      <c r="B1223" s="596">
        <v>5025</v>
      </c>
      <c r="C1223" s="597" t="s">
        <v>2522</v>
      </c>
      <c r="D1223" s="596" t="s">
        <v>777</v>
      </c>
      <c r="E1223" s="598">
        <v>250155</v>
      </c>
      <c r="F1223" s="754" t="s">
        <v>1460</v>
      </c>
      <c r="G1223" s="755"/>
      <c r="H1223" s="756"/>
    </row>
    <row r="1224" spans="1:8" ht="15.75">
      <c r="A1224" s="277"/>
      <c r="B1224" s="596">
        <v>5026</v>
      </c>
      <c r="C1224" s="597" t="s">
        <v>2523</v>
      </c>
      <c r="D1224" s="596" t="s">
        <v>519</v>
      </c>
      <c r="E1224" s="598">
        <v>5633707</v>
      </c>
      <c r="F1224" s="754" t="s">
        <v>1460</v>
      </c>
      <c r="G1224" s="755"/>
      <c r="H1224" s="756"/>
    </row>
    <row r="1225" spans="1:8" ht="15.75">
      <c r="A1225" s="277"/>
      <c r="B1225" s="596">
        <v>5028</v>
      </c>
      <c r="C1225" s="597" t="s">
        <v>2524</v>
      </c>
      <c r="D1225" s="596" t="s">
        <v>519</v>
      </c>
      <c r="E1225" s="598">
        <v>4970852</v>
      </c>
      <c r="F1225" s="754" t="s">
        <v>1460</v>
      </c>
      <c r="G1225" s="755"/>
      <c r="H1225" s="756"/>
    </row>
    <row r="1226" spans="1:8" ht="15.75">
      <c r="A1226" s="277"/>
      <c r="B1226" s="596">
        <v>5032</v>
      </c>
      <c r="C1226" s="597" t="s">
        <v>2525</v>
      </c>
      <c r="D1226" s="596" t="s">
        <v>519</v>
      </c>
      <c r="E1226" s="598">
        <v>191361</v>
      </c>
      <c r="F1226" s="754" t="s">
        <v>1464</v>
      </c>
      <c r="G1226" s="755"/>
      <c r="H1226" s="756"/>
    </row>
    <row r="1227" spans="1:8" ht="15.75">
      <c r="A1227" s="277"/>
      <c r="B1227" s="596">
        <v>5033</v>
      </c>
      <c r="C1227" s="597" t="s">
        <v>1239</v>
      </c>
      <c r="D1227" s="596" t="s">
        <v>519</v>
      </c>
      <c r="E1227" s="598">
        <v>211361</v>
      </c>
      <c r="F1227" s="754" t="s">
        <v>1464</v>
      </c>
      <c r="G1227" s="755"/>
      <c r="H1227" s="756"/>
    </row>
    <row r="1228" spans="1:8" ht="15.75">
      <c r="A1228" s="277"/>
      <c r="B1228" s="596">
        <v>5036</v>
      </c>
      <c r="C1228" s="597" t="s">
        <v>2526</v>
      </c>
      <c r="D1228" s="596" t="s">
        <v>519</v>
      </c>
      <c r="E1228" s="598">
        <v>202361</v>
      </c>
      <c r="F1228" s="754" t="s">
        <v>1464</v>
      </c>
      <c r="G1228" s="755"/>
      <c r="H1228" s="756"/>
    </row>
    <row r="1229" spans="1:8" ht="15.75">
      <c r="A1229" s="277"/>
      <c r="B1229" s="596">
        <v>5037</v>
      </c>
      <c r="C1229" s="597" t="s">
        <v>2527</v>
      </c>
      <c r="D1229" s="596" t="s">
        <v>519</v>
      </c>
      <c r="E1229" s="598">
        <v>145361</v>
      </c>
      <c r="F1229" s="754" t="s">
        <v>1464</v>
      </c>
      <c r="G1229" s="755"/>
      <c r="H1229" s="756"/>
    </row>
    <row r="1230" spans="1:8" ht="15.75">
      <c r="A1230" s="277"/>
      <c r="B1230" s="596">
        <v>5038</v>
      </c>
      <c r="C1230" s="597" t="s">
        <v>2528</v>
      </c>
      <c r="D1230" s="596" t="s">
        <v>519</v>
      </c>
      <c r="E1230" s="598">
        <v>195361</v>
      </c>
      <c r="F1230" s="754" t="s">
        <v>1464</v>
      </c>
      <c r="G1230" s="755"/>
      <c r="H1230" s="756"/>
    </row>
    <row r="1231" spans="1:8" ht="15.75">
      <c r="A1231" s="277"/>
      <c r="B1231" s="596">
        <v>5044</v>
      </c>
      <c r="C1231" s="597" t="s">
        <v>2529</v>
      </c>
      <c r="D1231" s="596" t="s">
        <v>777</v>
      </c>
      <c r="E1231" s="598">
        <v>70286</v>
      </c>
      <c r="F1231" s="754" t="s">
        <v>1464</v>
      </c>
      <c r="G1231" s="755"/>
      <c r="H1231" s="756"/>
    </row>
    <row r="1232" spans="1:8" ht="15.75">
      <c r="A1232" s="277"/>
      <c r="B1232" s="596">
        <v>5045</v>
      </c>
      <c r="C1232" s="597" t="s">
        <v>2530</v>
      </c>
      <c r="D1232" s="596" t="s">
        <v>519</v>
      </c>
      <c r="E1232" s="598">
        <v>191861</v>
      </c>
      <c r="F1232" s="754" t="s">
        <v>1464</v>
      </c>
      <c r="G1232" s="755"/>
      <c r="H1232" s="756"/>
    </row>
    <row r="1233" spans="1:8" ht="15.75">
      <c r="A1233" s="277"/>
      <c r="B1233" s="596">
        <v>5046</v>
      </c>
      <c r="C1233" s="597" t="s">
        <v>2531</v>
      </c>
      <c r="D1233" s="596" t="s">
        <v>777</v>
      </c>
      <c r="E1233" s="598">
        <v>70286</v>
      </c>
      <c r="F1233" s="754" t="s">
        <v>1464</v>
      </c>
      <c r="G1233" s="755"/>
      <c r="H1233" s="756"/>
    </row>
    <row r="1234" spans="1:8" ht="15.75">
      <c r="A1234" s="277"/>
      <c r="B1234" s="596">
        <v>5047</v>
      </c>
      <c r="C1234" s="597" t="s">
        <v>2532</v>
      </c>
      <c r="D1234" s="596" t="s">
        <v>777</v>
      </c>
      <c r="E1234" s="598">
        <v>114991</v>
      </c>
      <c r="F1234" s="754" t="s">
        <v>1460</v>
      </c>
      <c r="G1234" s="755"/>
      <c r="H1234" s="756"/>
    </row>
    <row r="1235" spans="1:8" ht="15.75">
      <c r="A1235" s="277"/>
      <c r="B1235" s="596">
        <v>5048</v>
      </c>
      <c r="C1235" s="597" t="s">
        <v>2533</v>
      </c>
      <c r="D1235" s="596" t="s">
        <v>777</v>
      </c>
      <c r="E1235" s="598">
        <v>80417</v>
      </c>
      <c r="F1235" s="754" t="s">
        <v>1460</v>
      </c>
      <c r="G1235" s="755"/>
      <c r="H1235" s="756"/>
    </row>
    <row r="1236" spans="1:8" ht="15.75">
      <c r="A1236" s="277"/>
      <c r="B1236" s="596">
        <v>5049</v>
      </c>
      <c r="C1236" s="597" t="s">
        <v>2534</v>
      </c>
      <c r="D1236" s="596" t="s">
        <v>777</v>
      </c>
      <c r="E1236" s="598">
        <v>354723</v>
      </c>
      <c r="F1236" s="754" t="s">
        <v>1460</v>
      </c>
      <c r="G1236" s="755"/>
      <c r="H1236" s="756"/>
    </row>
    <row r="1237" spans="1:8" ht="15.75">
      <c r="A1237" s="277"/>
      <c r="B1237" s="596">
        <v>5050</v>
      </c>
      <c r="C1237" s="597" t="s">
        <v>2535</v>
      </c>
      <c r="D1237" s="596" t="s">
        <v>519</v>
      </c>
      <c r="E1237" s="598">
        <v>149553</v>
      </c>
      <c r="F1237" s="754" t="s">
        <v>1460</v>
      </c>
      <c r="G1237" s="755"/>
      <c r="H1237" s="756"/>
    </row>
    <row r="1238" spans="1:8" ht="15.75">
      <c r="A1238" s="277"/>
      <c r="B1238" s="596">
        <v>5051</v>
      </c>
      <c r="C1238" s="597" t="s">
        <v>2536</v>
      </c>
      <c r="D1238" s="596" t="s">
        <v>904</v>
      </c>
      <c r="E1238" s="598">
        <v>1743831</v>
      </c>
      <c r="F1238" s="754" t="s">
        <v>1460</v>
      </c>
      <c r="G1238" s="755"/>
      <c r="H1238" s="756"/>
    </row>
    <row r="1239" spans="1:8" ht="15.75">
      <c r="A1239" s="277"/>
      <c r="B1239" s="596">
        <v>5052</v>
      </c>
      <c r="C1239" s="597" t="s">
        <v>2537</v>
      </c>
      <c r="D1239" s="596" t="s">
        <v>904</v>
      </c>
      <c r="E1239" s="598">
        <v>893413</v>
      </c>
      <c r="F1239" s="754" t="s">
        <v>1460</v>
      </c>
      <c r="G1239" s="755"/>
      <c r="H1239" s="756"/>
    </row>
    <row r="1240" spans="1:8" ht="15.75">
      <c r="A1240" s="277"/>
      <c r="B1240" s="596">
        <v>5053</v>
      </c>
      <c r="C1240" s="597" t="s">
        <v>2538</v>
      </c>
      <c r="D1240" s="596" t="s">
        <v>519</v>
      </c>
      <c r="E1240" s="598">
        <v>5530625</v>
      </c>
      <c r="F1240" s="754" t="s">
        <v>1460</v>
      </c>
      <c r="G1240" s="755"/>
      <c r="H1240" s="756"/>
    </row>
    <row r="1241" spans="1:8" ht="15.75">
      <c r="A1241" s="277"/>
      <c r="B1241" s="596">
        <v>5054</v>
      </c>
      <c r="C1241" s="597" t="s">
        <v>2539</v>
      </c>
      <c r="D1241" s="596" t="s">
        <v>907</v>
      </c>
      <c r="E1241" s="598">
        <v>492224</v>
      </c>
      <c r="F1241" s="754" t="s">
        <v>1460</v>
      </c>
      <c r="G1241" s="755"/>
      <c r="H1241" s="756"/>
    </row>
    <row r="1242" spans="1:8" ht="15.75">
      <c r="A1242" s="277"/>
      <c r="B1242" s="596">
        <v>5055</v>
      </c>
      <c r="C1242" s="597" t="s">
        <v>2540</v>
      </c>
      <c r="D1242" s="596" t="s">
        <v>904</v>
      </c>
      <c r="E1242" s="598">
        <v>267947</v>
      </c>
      <c r="F1242" s="754" t="s">
        <v>1460</v>
      </c>
      <c r="G1242" s="755"/>
      <c r="H1242" s="756"/>
    </row>
    <row r="1243" spans="1:8" ht="15.75">
      <c r="A1243" s="277"/>
      <c r="B1243" s="596">
        <v>5056</v>
      </c>
      <c r="C1243" s="597" t="s">
        <v>2541</v>
      </c>
      <c r="D1243" s="596" t="s">
        <v>777</v>
      </c>
      <c r="E1243" s="598">
        <v>277300</v>
      </c>
      <c r="F1243" s="754" t="s">
        <v>1460</v>
      </c>
      <c r="G1243" s="755"/>
      <c r="H1243" s="756"/>
    </row>
    <row r="1244" spans="1:8" ht="15.75">
      <c r="A1244" s="277"/>
      <c r="B1244" s="596">
        <v>5058</v>
      </c>
      <c r="C1244" s="597" t="s">
        <v>2542</v>
      </c>
      <c r="D1244" s="596" t="s">
        <v>928</v>
      </c>
      <c r="E1244" s="598">
        <v>9019</v>
      </c>
      <c r="F1244" s="754" t="s">
        <v>1460</v>
      </c>
      <c r="G1244" s="755"/>
      <c r="H1244" s="756"/>
    </row>
    <row r="1245" spans="1:8" ht="15.75">
      <c r="A1245" s="277"/>
      <c r="B1245" s="596">
        <v>5060</v>
      </c>
      <c r="C1245" s="597" t="s">
        <v>2543</v>
      </c>
      <c r="D1245" s="596" t="s">
        <v>777</v>
      </c>
      <c r="E1245" s="598">
        <v>10496</v>
      </c>
      <c r="F1245" s="754" t="s">
        <v>1460</v>
      </c>
      <c r="G1245" s="755"/>
      <c r="H1245" s="756"/>
    </row>
    <row r="1246" spans="1:8" ht="15.75">
      <c r="A1246" s="277"/>
      <c r="B1246" s="596">
        <v>5061</v>
      </c>
      <c r="C1246" s="597" t="s">
        <v>2544</v>
      </c>
      <c r="D1246" s="596" t="s">
        <v>777</v>
      </c>
      <c r="E1246" s="598">
        <v>106875</v>
      </c>
      <c r="F1246" s="754" t="s">
        <v>1460</v>
      </c>
      <c r="G1246" s="755"/>
      <c r="H1246" s="756"/>
    </row>
    <row r="1247" spans="1:8" ht="15.75">
      <c r="A1247" s="277"/>
      <c r="B1247" s="596">
        <v>5062</v>
      </c>
      <c r="C1247" s="597" t="s">
        <v>2545</v>
      </c>
      <c r="D1247" s="596" t="s">
        <v>928</v>
      </c>
      <c r="E1247" s="598">
        <v>34092</v>
      </c>
      <c r="F1247" s="754" t="s">
        <v>1460</v>
      </c>
      <c r="G1247" s="755"/>
      <c r="H1247" s="756"/>
    </row>
    <row r="1248" spans="1:8" ht="15.75">
      <c r="A1248" s="277"/>
      <c r="B1248" s="596">
        <v>5063</v>
      </c>
      <c r="C1248" s="597" t="s">
        <v>2546</v>
      </c>
      <c r="D1248" s="596" t="s">
        <v>777</v>
      </c>
      <c r="E1248" s="598">
        <v>83983</v>
      </c>
      <c r="F1248" s="754" t="s">
        <v>1460</v>
      </c>
      <c r="G1248" s="755"/>
      <c r="H1248" s="756"/>
    </row>
    <row r="1249" spans="1:8" ht="15.75">
      <c r="A1249" s="277"/>
      <c r="B1249" s="596">
        <v>5064</v>
      </c>
      <c r="C1249" s="597" t="s">
        <v>2547</v>
      </c>
      <c r="D1249" s="596" t="s">
        <v>928</v>
      </c>
      <c r="E1249" s="598">
        <v>13035</v>
      </c>
      <c r="F1249" s="754" t="s">
        <v>1460</v>
      </c>
      <c r="G1249" s="755"/>
      <c r="H1249" s="756"/>
    </row>
    <row r="1250" spans="1:8" ht="15.75">
      <c r="A1250" s="277"/>
      <c r="B1250" s="596">
        <v>5066</v>
      </c>
      <c r="C1250" s="597" t="s">
        <v>2548</v>
      </c>
      <c r="D1250" s="596" t="s">
        <v>928</v>
      </c>
      <c r="E1250" s="598">
        <v>49553</v>
      </c>
      <c r="F1250" s="754" t="s">
        <v>1460</v>
      </c>
      <c r="G1250" s="755"/>
      <c r="H1250" s="756"/>
    </row>
    <row r="1251" spans="1:8" ht="15.75">
      <c r="A1251" s="277"/>
      <c r="B1251" s="596">
        <v>5067</v>
      </c>
      <c r="C1251" s="597" t="s">
        <v>2549</v>
      </c>
      <c r="D1251" s="596" t="s">
        <v>928</v>
      </c>
      <c r="E1251" s="598">
        <v>34437</v>
      </c>
      <c r="F1251" s="754" t="s">
        <v>1460</v>
      </c>
      <c r="G1251" s="755"/>
      <c r="H1251" s="756"/>
    </row>
    <row r="1252" spans="1:8" ht="15.75">
      <c r="A1252" s="277"/>
      <c r="B1252" s="596">
        <v>5068</v>
      </c>
      <c r="C1252" s="597" t="s">
        <v>2550</v>
      </c>
      <c r="D1252" s="596" t="s">
        <v>519</v>
      </c>
      <c r="E1252" s="598">
        <v>109019</v>
      </c>
      <c r="F1252" s="754" t="s">
        <v>1460</v>
      </c>
      <c r="G1252" s="755"/>
      <c r="H1252" s="756"/>
    </row>
    <row r="1253" spans="1:8" ht="15.75">
      <c r="A1253" s="277"/>
      <c r="B1253" s="596">
        <v>5070</v>
      </c>
      <c r="C1253" s="597" t="s">
        <v>2551</v>
      </c>
      <c r="D1253" s="596" t="s">
        <v>519</v>
      </c>
      <c r="E1253" s="598">
        <v>196803</v>
      </c>
      <c r="F1253" s="754" t="s">
        <v>1460</v>
      </c>
      <c r="G1253" s="755"/>
      <c r="H1253" s="756"/>
    </row>
    <row r="1254" spans="1:8" ht="15.75">
      <c r="A1254" s="277"/>
      <c r="B1254" s="596">
        <v>5071</v>
      </c>
      <c r="C1254" s="597" t="s">
        <v>2552</v>
      </c>
      <c r="D1254" s="596" t="s">
        <v>904</v>
      </c>
      <c r="E1254" s="598">
        <v>940294</v>
      </c>
      <c r="F1254" s="754" t="s">
        <v>1460</v>
      </c>
      <c r="G1254" s="755"/>
      <c r="H1254" s="756"/>
    </row>
    <row r="1255" spans="1:8" ht="15.75">
      <c r="A1255" s="277"/>
      <c r="B1255" s="596">
        <v>5073</v>
      </c>
      <c r="C1255" s="597" t="s">
        <v>2553</v>
      </c>
      <c r="D1255" s="596" t="s">
        <v>928</v>
      </c>
      <c r="E1255" s="598">
        <v>18908</v>
      </c>
      <c r="F1255" s="754" t="s">
        <v>1460</v>
      </c>
      <c r="G1255" s="757"/>
      <c r="H1255" s="756"/>
    </row>
    <row r="1256" spans="1:8" ht="15.75">
      <c r="A1256" s="277"/>
      <c r="B1256" s="596">
        <v>5074</v>
      </c>
      <c r="C1256" s="597" t="s">
        <v>2554</v>
      </c>
      <c r="D1256" s="596" t="s">
        <v>519</v>
      </c>
      <c r="E1256" s="598">
        <v>4834</v>
      </c>
      <c r="F1256" s="754" t="s">
        <v>1460</v>
      </c>
      <c r="G1256" s="757"/>
      <c r="H1256" s="756"/>
    </row>
    <row r="1257" spans="1:8" ht="15.75">
      <c r="A1257" s="277"/>
      <c r="B1257" s="596">
        <v>5075</v>
      </c>
      <c r="C1257" s="597" t="s">
        <v>2555</v>
      </c>
      <c r="D1257" s="596" t="s">
        <v>519</v>
      </c>
      <c r="E1257" s="598">
        <v>8335</v>
      </c>
      <c r="F1257" s="754" t="s">
        <v>1460</v>
      </c>
      <c r="G1257" s="757"/>
      <c r="H1257" s="756"/>
    </row>
    <row r="1258" spans="1:8" ht="15.75">
      <c r="A1258" s="277"/>
      <c r="B1258" s="596">
        <v>5076</v>
      </c>
      <c r="C1258" s="597" t="s">
        <v>2556</v>
      </c>
      <c r="D1258" s="596" t="s">
        <v>519</v>
      </c>
      <c r="E1258" s="598">
        <v>22840</v>
      </c>
      <c r="F1258" s="754" t="s">
        <v>1460</v>
      </c>
      <c r="G1258" s="755"/>
      <c r="H1258" s="756"/>
    </row>
    <row r="1259" spans="1:8" ht="15.75">
      <c r="A1259" s="277"/>
      <c r="B1259" s="596">
        <v>5077</v>
      </c>
      <c r="C1259" s="597" t="s">
        <v>2557</v>
      </c>
      <c r="D1259" s="596" t="s">
        <v>519</v>
      </c>
      <c r="E1259" s="598">
        <v>8159</v>
      </c>
      <c r="F1259" s="754" t="s">
        <v>1460</v>
      </c>
      <c r="G1259" s="755"/>
      <c r="H1259" s="756"/>
    </row>
    <row r="1260" spans="1:8" ht="15.75">
      <c r="A1260" s="277"/>
      <c r="B1260" s="596">
        <v>5078</v>
      </c>
      <c r="C1260" s="597" t="s">
        <v>2558</v>
      </c>
      <c r="D1260" s="596" t="s">
        <v>519</v>
      </c>
      <c r="E1260" s="598">
        <v>24583</v>
      </c>
      <c r="F1260" s="754" t="s">
        <v>1460</v>
      </c>
      <c r="G1260" s="755"/>
      <c r="H1260" s="756"/>
    </row>
    <row r="1261" spans="1:8" ht="15.75">
      <c r="A1261" s="277"/>
      <c r="B1261" s="596">
        <v>5079</v>
      </c>
      <c r="C1261" s="597" t="s">
        <v>2559</v>
      </c>
      <c r="D1261" s="596" t="s">
        <v>519</v>
      </c>
      <c r="E1261" s="598">
        <v>12581</v>
      </c>
      <c r="F1261" s="754" t="s">
        <v>1460</v>
      </c>
      <c r="G1261" s="755"/>
      <c r="H1261" s="756"/>
    </row>
    <row r="1262" spans="1:8" ht="15.75">
      <c r="A1262" s="277"/>
      <c r="B1262" s="596">
        <v>5080</v>
      </c>
      <c r="C1262" s="597" t="s">
        <v>2560</v>
      </c>
      <c r="D1262" s="596" t="s">
        <v>519</v>
      </c>
      <c r="E1262" s="598">
        <v>37641</v>
      </c>
      <c r="F1262" s="754" t="s">
        <v>1460</v>
      </c>
      <c r="G1262" s="755"/>
      <c r="H1262" s="756"/>
    </row>
    <row r="1263" spans="1:8" ht="15.75">
      <c r="A1263" s="277"/>
      <c r="B1263" s="596">
        <v>5081</v>
      </c>
      <c r="C1263" s="597" t="s">
        <v>2561</v>
      </c>
      <c r="D1263" s="596" t="s">
        <v>519</v>
      </c>
      <c r="E1263" s="598">
        <v>62821</v>
      </c>
      <c r="F1263" s="754" t="s">
        <v>1460</v>
      </c>
      <c r="G1263" s="755"/>
      <c r="H1263" s="756"/>
    </row>
    <row r="1264" spans="1:8" ht="15.75">
      <c r="A1264" s="277"/>
      <c r="B1264" s="596">
        <v>5082</v>
      </c>
      <c r="C1264" s="597" t="s">
        <v>2562</v>
      </c>
      <c r="D1264" s="596" t="s">
        <v>519</v>
      </c>
      <c r="E1264" s="598">
        <v>102476</v>
      </c>
      <c r="F1264" s="754" t="s">
        <v>1460</v>
      </c>
      <c r="G1264" s="755"/>
      <c r="H1264" s="756"/>
    </row>
    <row r="1265" spans="1:8" ht="15.75">
      <c r="A1265" s="277"/>
      <c r="B1265" s="596">
        <v>5083</v>
      </c>
      <c r="C1265" s="597" t="s">
        <v>2563</v>
      </c>
      <c r="D1265" s="596" t="s">
        <v>928</v>
      </c>
      <c r="E1265" s="598">
        <v>15129</v>
      </c>
      <c r="F1265" s="754" t="s">
        <v>1460</v>
      </c>
      <c r="G1265" s="755"/>
      <c r="H1265" s="756"/>
    </row>
    <row r="1266" spans="1:8" ht="15.75">
      <c r="A1266" s="277"/>
      <c r="B1266" s="596">
        <v>5084</v>
      </c>
      <c r="C1266" s="597" t="s">
        <v>2564</v>
      </c>
      <c r="D1266" s="596" t="s">
        <v>928</v>
      </c>
      <c r="E1266" s="598">
        <v>12829</v>
      </c>
      <c r="F1266" s="754" t="s">
        <v>1460</v>
      </c>
      <c r="G1266" s="755"/>
      <c r="H1266" s="756"/>
    </row>
    <row r="1267" spans="1:8" ht="15.75">
      <c r="A1267" s="277"/>
      <c r="B1267" s="596">
        <v>5085</v>
      </c>
      <c r="C1267" s="597" t="s">
        <v>2565</v>
      </c>
      <c r="D1267" s="596" t="s">
        <v>519</v>
      </c>
      <c r="E1267" s="598">
        <v>16726</v>
      </c>
      <c r="F1267" s="754" t="s">
        <v>1460</v>
      </c>
      <c r="G1267" s="755"/>
      <c r="H1267" s="756"/>
    </row>
    <row r="1268" spans="1:8" ht="15.75">
      <c r="A1268" s="277"/>
      <c r="B1268" s="596">
        <v>5086</v>
      </c>
      <c r="C1268" s="597" t="s">
        <v>2566</v>
      </c>
      <c r="D1268" s="596" t="s">
        <v>519</v>
      </c>
      <c r="E1268" s="598">
        <v>13051</v>
      </c>
      <c r="F1268" s="754" t="s">
        <v>1460</v>
      </c>
      <c r="G1268" s="755"/>
      <c r="H1268" s="756"/>
    </row>
    <row r="1269" spans="1:8" ht="15.75">
      <c r="A1269" s="277"/>
      <c r="B1269" s="596">
        <v>5087</v>
      </c>
      <c r="C1269" s="597" t="s">
        <v>2567</v>
      </c>
      <c r="D1269" s="596" t="s">
        <v>519</v>
      </c>
      <c r="E1269" s="598">
        <v>7487</v>
      </c>
      <c r="F1269" s="754" t="s">
        <v>1460</v>
      </c>
      <c r="G1269" s="755"/>
      <c r="H1269" s="756"/>
    </row>
    <row r="1270" spans="1:8" ht="15.75">
      <c r="A1270" s="277"/>
      <c r="B1270" s="596">
        <v>5088</v>
      </c>
      <c r="C1270" s="597" t="s">
        <v>2568</v>
      </c>
      <c r="D1270" s="596" t="s">
        <v>519</v>
      </c>
      <c r="E1270" s="598">
        <v>8949</v>
      </c>
      <c r="F1270" s="754" t="s">
        <v>1460</v>
      </c>
      <c r="G1270" s="755"/>
      <c r="H1270" s="756"/>
    </row>
    <row r="1271" spans="1:8" ht="15.75">
      <c r="A1271" s="277"/>
      <c r="B1271" s="596">
        <v>5089</v>
      </c>
      <c r="C1271" s="597" t="s">
        <v>2569</v>
      </c>
      <c r="D1271" s="596" t="s">
        <v>519</v>
      </c>
      <c r="E1271" s="598">
        <v>6528</v>
      </c>
      <c r="F1271" s="754" t="s">
        <v>1460</v>
      </c>
      <c r="G1271" s="755"/>
      <c r="H1271" s="756"/>
    </row>
    <row r="1272" spans="1:8" ht="15.75">
      <c r="A1272" s="277"/>
      <c r="B1272" s="596">
        <v>5090</v>
      </c>
      <c r="C1272" s="597" t="s">
        <v>2570</v>
      </c>
      <c r="D1272" s="596" t="s">
        <v>519</v>
      </c>
      <c r="E1272" s="598">
        <v>13955</v>
      </c>
      <c r="F1272" s="754" t="s">
        <v>1460</v>
      </c>
      <c r="G1272" s="755"/>
      <c r="H1272" s="756"/>
    </row>
    <row r="1273" spans="1:8" ht="15.75">
      <c r="A1273" s="277"/>
      <c r="B1273" s="596">
        <v>5091</v>
      </c>
      <c r="C1273" s="597" t="s">
        <v>2571</v>
      </c>
      <c r="D1273" s="596" t="s">
        <v>519</v>
      </c>
      <c r="E1273" s="598">
        <v>9636</v>
      </c>
      <c r="F1273" s="754" t="s">
        <v>1460</v>
      </c>
      <c r="G1273" s="755"/>
      <c r="H1273" s="756"/>
    </row>
    <row r="1274" spans="1:8" ht="15.75">
      <c r="A1274" s="277"/>
      <c r="B1274" s="596">
        <v>5092</v>
      </c>
      <c r="C1274" s="597" t="s">
        <v>2572</v>
      </c>
      <c r="D1274" s="596" t="s">
        <v>519</v>
      </c>
      <c r="E1274" s="598">
        <v>7139</v>
      </c>
      <c r="F1274" s="754" t="s">
        <v>1460</v>
      </c>
      <c r="G1274" s="755"/>
      <c r="H1274" s="756"/>
    </row>
    <row r="1275" spans="1:8" ht="15.75">
      <c r="A1275" s="277"/>
      <c r="B1275" s="596">
        <v>5093</v>
      </c>
      <c r="C1275" s="597" t="s">
        <v>2573</v>
      </c>
      <c r="D1275" s="596" t="s">
        <v>519</v>
      </c>
      <c r="E1275" s="598">
        <v>5585</v>
      </c>
      <c r="F1275" s="754" t="s">
        <v>1460</v>
      </c>
      <c r="G1275" s="755"/>
      <c r="H1275" s="756"/>
    </row>
    <row r="1276" spans="1:8" ht="15.75">
      <c r="A1276" s="277"/>
      <c r="B1276" s="596">
        <v>5094</v>
      </c>
      <c r="C1276" s="597" t="s">
        <v>2574</v>
      </c>
      <c r="D1276" s="596" t="s">
        <v>519</v>
      </c>
      <c r="E1276" s="598">
        <v>4722</v>
      </c>
      <c r="F1276" s="754" t="s">
        <v>1460</v>
      </c>
      <c r="G1276" s="755"/>
      <c r="H1276" s="756"/>
    </row>
    <row r="1277" spans="1:8" ht="15.75">
      <c r="A1277" s="277"/>
      <c r="B1277" s="596">
        <v>5095</v>
      </c>
      <c r="C1277" s="597" t="s">
        <v>2575</v>
      </c>
      <c r="D1277" s="596" t="s">
        <v>519</v>
      </c>
      <c r="E1277" s="598">
        <v>39746</v>
      </c>
      <c r="F1277" s="754" t="s">
        <v>1460</v>
      </c>
      <c r="G1277" s="755"/>
      <c r="H1277" s="756"/>
    </row>
    <row r="1278" spans="1:8" ht="15.75">
      <c r="A1278" s="277"/>
      <c r="B1278" s="596">
        <v>5096</v>
      </c>
      <c r="C1278" s="597" t="s">
        <v>2576</v>
      </c>
      <c r="D1278" s="596" t="s">
        <v>519</v>
      </c>
      <c r="E1278" s="598">
        <v>34733</v>
      </c>
      <c r="F1278" s="754" t="s">
        <v>1460</v>
      </c>
      <c r="G1278" s="755"/>
      <c r="H1278" s="756"/>
    </row>
    <row r="1279" spans="1:8" ht="15.75">
      <c r="A1279" s="277"/>
      <c r="B1279" s="596">
        <v>5097</v>
      </c>
      <c r="C1279" s="597" t="s">
        <v>2577</v>
      </c>
      <c r="D1279" s="596" t="s">
        <v>519</v>
      </c>
      <c r="E1279" s="598">
        <v>44789</v>
      </c>
      <c r="F1279" s="754" t="s">
        <v>1460</v>
      </c>
      <c r="G1279" s="755"/>
      <c r="H1279" s="756"/>
    </row>
    <row r="1280" spans="1:8" ht="15.75">
      <c r="A1280" s="277"/>
      <c r="B1280" s="596">
        <v>5098</v>
      </c>
      <c r="C1280" s="597" t="s">
        <v>2578</v>
      </c>
      <c r="D1280" s="596" t="s">
        <v>519</v>
      </c>
      <c r="E1280" s="598">
        <v>58442</v>
      </c>
      <c r="F1280" s="754" t="s">
        <v>1460</v>
      </c>
      <c r="G1280" s="757"/>
      <c r="H1280" s="756"/>
    </row>
    <row r="1281" spans="1:8" ht="15.75">
      <c r="A1281" s="277"/>
      <c r="B1281" s="596">
        <v>5099</v>
      </c>
      <c r="C1281" s="597" t="s">
        <v>2579</v>
      </c>
      <c r="D1281" s="596" t="s">
        <v>519</v>
      </c>
      <c r="E1281" s="598">
        <v>53798</v>
      </c>
      <c r="F1281" s="754" t="s">
        <v>1460</v>
      </c>
      <c r="G1281" s="755"/>
      <c r="H1281" s="756"/>
    </row>
    <row r="1282" spans="1:8" ht="15.75">
      <c r="A1282" s="277"/>
      <c r="B1282" s="596">
        <v>5101</v>
      </c>
      <c r="C1282" s="597" t="s">
        <v>2580</v>
      </c>
      <c r="D1282" s="596" t="s">
        <v>928</v>
      </c>
      <c r="E1282" s="598">
        <v>199584</v>
      </c>
      <c r="F1282" s="754" t="s">
        <v>1460</v>
      </c>
      <c r="G1282" s="755"/>
      <c r="H1282" s="756"/>
    </row>
    <row r="1283" spans="1:8" ht="15.75">
      <c r="A1283" s="277"/>
      <c r="B1283" s="596">
        <v>5102</v>
      </c>
      <c r="C1283" s="597" t="s">
        <v>2581</v>
      </c>
      <c r="D1283" s="596" t="s">
        <v>928</v>
      </c>
      <c r="E1283" s="598">
        <v>60296</v>
      </c>
      <c r="F1283" s="754" t="s">
        <v>1460</v>
      </c>
      <c r="G1283" s="755"/>
      <c r="H1283" s="756"/>
    </row>
    <row r="1284" spans="1:8" ht="15.75">
      <c r="A1284" s="277"/>
      <c r="B1284" s="596">
        <v>5103</v>
      </c>
      <c r="C1284" s="597" t="s">
        <v>2582</v>
      </c>
      <c r="D1284" s="596" t="s">
        <v>928</v>
      </c>
      <c r="E1284" s="598">
        <v>233103</v>
      </c>
      <c r="F1284" s="754" t="s">
        <v>1460</v>
      </c>
      <c r="G1284" s="757"/>
      <c r="H1284" s="756"/>
    </row>
    <row r="1285" spans="1:8" ht="15.75">
      <c r="A1285" s="277"/>
      <c r="B1285" s="596">
        <v>5105</v>
      </c>
      <c r="C1285" s="597" t="s">
        <v>2583</v>
      </c>
      <c r="D1285" s="596" t="s">
        <v>519</v>
      </c>
      <c r="E1285" s="598">
        <v>134082</v>
      </c>
      <c r="F1285" s="754" t="s">
        <v>1460</v>
      </c>
      <c r="G1285" s="755"/>
      <c r="H1285" s="756"/>
    </row>
    <row r="1286" spans="1:8" ht="15.75">
      <c r="A1286" s="277"/>
      <c r="B1286" s="596">
        <v>5106</v>
      </c>
      <c r="C1286" s="597" t="s">
        <v>2584</v>
      </c>
      <c r="D1286" s="596" t="s">
        <v>519</v>
      </c>
      <c r="E1286" s="598">
        <v>385932</v>
      </c>
      <c r="F1286" s="754" t="s">
        <v>1460</v>
      </c>
      <c r="G1286" s="755"/>
      <c r="H1286" s="756"/>
    </row>
    <row r="1287" spans="1:8" ht="15.75">
      <c r="A1287" s="277"/>
      <c r="B1287" s="596">
        <v>5107</v>
      </c>
      <c r="C1287" s="597" t="s">
        <v>2585</v>
      </c>
      <c r="D1287" s="596" t="s">
        <v>928</v>
      </c>
      <c r="E1287" s="598">
        <v>52074</v>
      </c>
      <c r="F1287" s="754" t="s">
        <v>1460</v>
      </c>
      <c r="G1287" s="755"/>
      <c r="H1287" s="756"/>
    </row>
    <row r="1288" spans="1:8" ht="15.75">
      <c r="A1288" s="277"/>
      <c r="B1288" s="596">
        <v>5108</v>
      </c>
      <c r="C1288" s="597" t="s">
        <v>2586</v>
      </c>
      <c r="D1288" s="596" t="s">
        <v>519</v>
      </c>
      <c r="E1288" s="598">
        <v>402089</v>
      </c>
      <c r="F1288" s="754" t="s">
        <v>1460</v>
      </c>
      <c r="G1288" s="755"/>
      <c r="H1288" s="756"/>
    </row>
    <row r="1289" spans="1:8" ht="15.75">
      <c r="A1289" s="277"/>
      <c r="B1289" s="596">
        <v>5109</v>
      </c>
      <c r="C1289" s="597" t="s">
        <v>2587</v>
      </c>
      <c r="D1289" s="596" t="s">
        <v>519</v>
      </c>
      <c r="E1289" s="598">
        <v>172095</v>
      </c>
      <c r="F1289" s="754" t="s">
        <v>1460</v>
      </c>
      <c r="G1289" s="755"/>
      <c r="H1289" s="756"/>
    </row>
    <row r="1290" spans="1:8" ht="15.75">
      <c r="A1290" s="277"/>
      <c r="B1290" s="596">
        <v>5110</v>
      </c>
      <c r="C1290" s="597" t="s">
        <v>2588</v>
      </c>
      <c r="D1290" s="596" t="s">
        <v>928</v>
      </c>
      <c r="E1290" s="598">
        <v>45772</v>
      </c>
      <c r="F1290" s="754" t="s">
        <v>1460</v>
      </c>
      <c r="G1290" s="755"/>
      <c r="H1290" s="756"/>
    </row>
    <row r="1291" spans="1:8" ht="15.75">
      <c r="A1291" s="277"/>
      <c r="B1291" s="596">
        <v>5111</v>
      </c>
      <c r="C1291" s="597" t="s">
        <v>2589</v>
      </c>
      <c r="D1291" s="596" t="s">
        <v>928</v>
      </c>
      <c r="E1291" s="598">
        <v>15815</v>
      </c>
      <c r="F1291" s="754" t="s">
        <v>1460</v>
      </c>
      <c r="G1291" s="755"/>
      <c r="H1291" s="756"/>
    </row>
    <row r="1292" spans="1:8" ht="15.75">
      <c r="A1292" s="277"/>
      <c r="B1292" s="596">
        <v>5112</v>
      </c>
      <c r="C1292" s="597" t="s">
        <v>2590</v>
      </c>
      <c r="D1292" s="596" t="s">
        <v>928</v>
      </c>
      <c r="E1292" s="598">
        <v>30334</v>
      </c>
      <c r="F1292" s="754" t="s">
        <v>1460</v>
      </c>
      <c r="G1292" s="755"/>
      <c r="H1292" s="756"/>
    </row>
    <row r="1293" spans="1:8" ht="15.75">
      <c r="A1293" s="277"/>
      <c r="B1293" s="596">
        <v>5113</v>
      </c>
      <c r="C1293" s="597" t="s">
        <v>2591</v>
      </c>
      <c r="D1293" s="596" t="s">
        <v>519</v>
      </c>
      <c r="E1293" s="598">
        <v>277440</v>
      </c>
      <c r="F1293" s="754" t="s">
        <v>1460</v>
      </c>
      <c r="G1293" s="755"/>
      <c r="H1293" s="756"/>
    </row>
    <row r="1294" spans="1:8" ht="15.75">
      <c r="A1294" s="277"/>
      <c r="B1294" s="596">
        <v>5122</v>
      </c>
      <c r="C1294" s="597" t="s">
        <v>2592</v>
      </c>
      <c r="D1294" s="596" t="s">
        <v>519</v>
      </c>
      <c r="E1294" s="598">
        <v>422017</v>
      </c>
      <c r="F1294" s="754" t="s">
        <v>1460</v>
      </c>
      <c r="G1294" s="755"/>
      <c r="H1294" s="756"/>
    </row>
    <row r="1295" spans="1:8" ht="15.75">
      <c r="A1295" s="277"/>
      <c r="B1295" s="596">
        <v>5123</v>
      </c>
      <c r="C1295" s="597" t="s">
        <v>2593</v>
      </c>
      <c r="D1295" s="596" t="s">
        <v>519</v>
      </c>
      <c r="E1295" s="598">
        <v>1063698</v>
      </c>
      <c r="F1295" s="754" t="s">
        <v>1460</v>
      </c>
      <c r="G1295" s="755"/>
      <c r="H1295" s="756"/>
    </row>
    <row r="1296" spans="1:8" ht="15.75">
      <c r="A1296" s="277"/>
      <c r="B1296" s="596">
        <v>5124</v>
      </c>
      <c r="C1296" s="597" t="s">
        <v>2594</v>
      </c>
      <c r="D1296" s="596" t="s">
        <v>519</v>
      </c>
      <c r="E1296" s="598">
        <v>354416</v>
      </c>
      <c r="F1296" s="754" t="s">
        <v>1460</v>
      </c>
      <c r="G1296" s="755"/>
      <c r="H1296" s="756"/>
    </row>
    <row r="1297" spans="1:8" ht="15.75">
      <c r="A1297" s="277"/>
      <c r="B1297" s="596">
        <v>5125</v>
      </c>
      <c r="C1297" s="597" t="s">
        <v>2595</v>
      </c>
      <c r="D1297" s="596" t="s">
        <v>519</v>
      </c>
      <c r="E1297" s="598">
        <v>85835</v>
      </c>
      <c r="F1297" s="754" t="s">
        <v>1460</v>
      </c>
      <c r="G1297" s="755"/>
      <c r="H1297" s="756"/>
    </row>
    <row r="1298" spans="1:8" ht="15.75">
      <c r="A1298" s="277"/>
      <c r="B1298" s="596">
        <v>5126</v>
      </c>
      <c r="C1298" s="597" t="s">
        <v>2596</v>
      </c>
      <c r="D1298" s="596" t="s">
        <v>519</v>
      </c>
      <c r="E1298" s="598">
        <v>279017</v>
      </c>
      <c r="F1298" s="754" t="s">
        <v>1460</v>
      </c>
      <c r="G1298" s="755"/>
      <c r="H1298" s="756"/>
    </row>
    <row r="1299" spans="1:8" ht="15.75">
      <c r="A1299" s="277"/>
      <c r="B1299" s="596">
        <v>5127</v>
      </c>
      <c r="C1299" s="597" t="s">
        <v>2597</v>
      </c>
      <c r="D1299" s="596" t="s">
        <v>519</v>
      </c>
      <c r="E1299" s="598">
        <v>544107</v>
      </c>
      <c r="F1299" s="754" t="s">
        <v>1460</v>
      </c>
      <c r="G1299" s="755"/>
      <c r="H1299" s="756"/>
    </row>
    <row r="1300" spans="1:8" ht="15.75">
      <c r="A1300" s="277"/>
      <c r="B1300" s="596">
        <v>5128</v>
      </c>
      <c r="C1300" s="597" t="s">
        <v>2598</v>
      </c>
      <c r="D1300" s="596" t="s">
        <v>519</v>
      </c>
      <c r="E1300" s="598">
        <v>441017</v>
      </c>
      <c r="F1300" s="754" t="s">
        <v>1460</v>
      </c>
      <c r="G1300" s="755"/>
      <c r="H1300" s="756"/>
    </row>
    <row r="1301" spans="1:8" ht="15.75">
      <c r="A1301" s="277"/>
      <c r="B1301" s="596">
        <v>5129</v>
      </c>
      <c r="C1301" s="597" t="s">
        <v>2599</v>
      </c>
      <c r="D1301" s="596" t="s">
        <v>928</v>
      </c>
      <c r="E1301" s="598">
        <v>286201</v>
      </c>
      <c r="F1301" s="754" t="s">
        <v>1460</v>
      </c>
      <c r="G1301" s="757"/>
      <c r="H1301" s="756"/>
    </row>
    <row r="1302" spans="1:8" ht="15.75">
      <c r="A1302" s="277"/>
      <c r="B1302" s="596">
        <v>5131</v>
      </c>
      <c r="C1302" s="597" t="s">
        <v>2600</v>
      </c>
      <c r="D1302" s="596" t="s">
        <v>928</v>
      </c>
      <c r="E1302" s="598">
        <v>200213</v>
      </c>
      <c r="F1302" s="754" t="s">
        <v>1460</v>
      </c>
      <c r="G1302" s="755"/>
      <c r="H1302" s="756"/>
    </row>
    <row r="1303" spans="1:8" ht="15.75">
      <c r="A1303" s="277"/>
      <c r="B1303" s="596">
        <v>5132</v>
      </c>
      <c r="C1303" s="597" t="s">
        <v>2601</v>
      </c>
      <c r="D1303" s="596" t="s">
        <v>928</v>
      </c>
      <c r="E1303" s="598">
        <v>59589</v>
      </c>
      <c r="F1303" s="754" t="s">
        <v>1460</v>
      </c>
      <c r="G1303" s="755"/>
      <c r="H1303" s="756"/>
    </row>
    <row r="1304" spans="1:8" ht="15.75">
      <c r="A1304" s="277"/>
      <c r="B1304" s="596">
        <v>5135</v>
      </c>
      <c r="C1304" s="597" t="s">
        <v>1241</v>
      </c>
      <c r="D1304" s="596" t="s">
        <v>928</v>
      </c>
      <c r="E1304" s="598">
        <v>7140</v>
      </c>
      <c r="F1304" s="754" t="s">
        <v>1464</v>
      </c>
      <c r="G1304" s="755"/>
      <c r="H1304" s="756"/>
    </row>
    <row r="1305" spans="1:8" ht="15.75">
      <c r="A1305" s="277"/>
      <c r="B1305" s="596">
        <v>5136</v>
      </c>
      <c r="C1305" s="597" t="s">
        <v>1243</v>
      </c>
      <c r="D1305" s="596" t="s">
        <v>777</v>
      </c>
      <c r="E1305" s="598">
        <v>10511</v>
      </c>
      <c r="F1305" s="754" t="s">
        <v>1464</v>
      </c>
      <c r="G1305" s="755"/>
      <c r="H1305" s="756"/>
    </row>
    <row r="1306" spans="1:8" ht="15.75">
      <c r="A1306" s="277"/>
      <c r="B1306" s="596">
        <v>5143</v>
      </c>
      <c r="C1306" s="597" t="s">
        <v>2602</v>
      </c>
      <c r="D1306" s="596" t="s">
        <v>519</v>
      </c>
      <c r="E1306" s="598">
        <v>78212</v>
      </c>
      <c r="F1306" s="754" t="s">
        <v>1464</v>
      </c>
      <c r="G1306" s="755"/>
      <c r="H1306" s="756"/>
    </row>
    <row r="1307" spans="1:8" ht="15.75">
      <c r="A1307" s="277"/>
      <c r="B1307" s="596">
        <v>5144</v>
      </c>
      <c r="C1307" s="597" t="s">
        <v>2603</v>
      </c>
      <c r="D1307" s="596" t="s">
        <v>519</v>
      </c>
      <c r="E1307" s="598">
        <v>25158</v>
      </c>
      <c r="F1307" s="754" t="s">
        <v>1464</v>
      </c>
      <c r="G1307" s="755"/>
      <c r="H1307" s="756"/>
    </row>
    <row r="1308" spans="1:8" ht="15.75">
      <c r="A1308" s="277"/>
      <c r="B1308" s="596">
        <v>5145</v>
      </c>
      <c r="C1308" s="597" t="s">
        <v>2604</v>
      </c>
      <c r="D1308" s="596" t="s">
        <v>519</v>
      </c>
      <c r="E1308" s="598">
        <v>15642</v>
      </c>
      <c r="F1308" s="754" t="s">
        <v>1464</v>
      </c>
      <c r="G1308" s="755"/>
      <c r="H1308" s="756"/>
    </row>
    <row r="1309" spans="1:8" ht="15.75">
      <c r="A1309" s="277"/>
      <c r="B1309" s="596">
        <v>5159</v>
      </c>
      <c r="C1309" s="597" t="s">
        <v>2605</v>
      </c>
      <c r="D1309" s="596" t="s">
        <v>519</v>
      </c>
      <c r="E1309" s="598">
        <v>32946</v>
      </c>
      <c r="F1309" s="754" t="s">
        <v>1460</v>
      </c>
      <c r="G1309" s="755"/>
      <c r="H1309" s="756"/>
    </row>
    <row r="1310" spans="1:8" ht="15.75">
      <c r="A1310" s="277"/>
      <c r="B1310" s="596">
        <v>5160</v>
      </c>
      <c r="C1310" s="597" t="s">
        <v>2606</v>
      </c>
      <c r="D1310" s="596" t="s">
        <v>519</v>
      </c>
      <c r="E1310" s="598">
        <v>71409</v>
      </c>
      <c r="F1310" s="754" t="s">
        <v>1460</v>
      </c>
      <c r="G1310" s="757"/>
      <c r="H1310" s="756"/>
    </row>
    <row r="1311" spans="1:8" ht="15.75">
      <c r="A1311" s="277"/>
      <c r="B1311" s="596">
        <v>5161</v>
      </c>
      <c r="C1311" s="597" t="s">
        <v>2607</v>
      </c>
      <c r="D1311" s="596" t="s">
        <v>777</v>
      </c>
      <c r="E1311" s="598">
        <v>240</v>
      </c>
      <c r="F1311" s="754" t="s">
        <v>1460</v>
      </c>
      <c r="G1311" s="755"/>
      <c r="H1311" s="756"/>
    </row>
    <row r="1312" spans="1:8" ht="15.75">
      <c r="A1312" s="277"/>
      <c r="B1312" s="596">
        <v>5162</v>
      </c>
      <c r="C1312" s="597" t="s">
        <v>2608</v>
      </c>
      <c r="D1312" s="596" t="s">
        <v>904</v>
      </c>
      <c r="E1312" s="598">
        <v>370766</v>
      </c>
      <c r="F1312" s="754" t="s">
        <v>1460</v>
      </c>
      <c r="G1312" s="755"/>
      <c r="H1312" s="756"/>
    </row>
    <row r="1313" spans="1:8" ht="15.75">
      <c r="A1313" s="277"/>
      <c r="B1313" s="596">
        <v>5163</v>
      </c>
      <c r="C1313" s="597" t="s">
        <v>2609</v>
      </c>
      <c r="D1313" s="596" t="s">
        <v>904</v>
      </c>
      <c r="E1313" s="598">
        <v>392005</v>
      </c>
      <c r="F1313" s="754" t="s">
        <v>1460</v>
      </c>
      <c r="G1313" s="755"/>
      <c r="H1313" s="756"/>
    </row>
    <row r="1314" spans="1:8" ht="15.75">
      <c r="A1314" s="277"/>
      <c r="B1314" s="596">
        <v>5164</v>
      </c>
      <c r="C1314" s="597" t="s">
        <v>2610</v>
      </c>
      <c r="D1314" s="596" t="s">
        <v>904</v>
      </c>
      <c r="E1314" s="598">
        <v>195106</v>
      </c>
      <c r="F1314" s="754" t="s">
        <v>1460</v>
      </c>
      <c r="G1314" s="755"/>
      <c r="H1314" s="756"/>
    </row>
    <row r="1315" spans="1:8" ht="15.75">
      <c r="A1315" s="277"/>
      <c r="B1315" s="596">
        <v>5165</v>
      </c>
      <c r="C1315" s="597" t="s">
        <v>2611</v>
      </c>
      <c r="D1315" s="596" t="s">
        <v>904</v>
      </c>
      <c r="E1315" s="598">
        <v>289898</v>
      </c>
      <c r="F1315" s="754" t="s">
        <v>1460</v>
      </c>
      <c r="G1315" s="755"/>
      <c r="H1315" s="756"/>
    </row>
    <row r="1316" spans="1:8" ht="15.75">
      <c r="A1316" s="277"/>
      <c r="B1316" s="596">
        <v>5166</v>
      </c>
      <c r="C1316" s="597" t="s">
        <v>2612</v>
      </c>
      <c r="D1316" s="596" t="s">
        <v>2613</v>
      </c>
      <c r="E1316" s="598">
        <v>6148</v>
      </c>
      <c r="F1316" s="754" t="s">
        <v>1460</v>
      </c>
      <c r="G1316" s="755"/>
      <c r="H1316" s="756"/>
    </row>
    <row r="1317" spans="1:8" ht="15.75">
      <c r="A1317" s="277"/>
      <c r="B1317" s="596">
        <v>5167</v>
      </c>
      <c r="C1317" s="597" t="s">
        <v>2614</v>
      </c>
      <c r="D1317" s="596" t="s">
        <v>2460</v>
      </c>
      <c r="E1317" s="598">
        <v>2204765</v>
      </c>
      <c r="F1317" s="754" t="s">
        <v>1460</v>
      </c>
      <c r="G1317" s="755"/>
      <c r="H1317" s="756"/>
    </row>
    <row r="1318" spans="1:8" ht="15.75">
      <c r="A1318" s="277"/>
      <c r="B1318" s="596">
        <v>5168</v>
      </c>
      <c r="C1318" s="597" t="s">
        <v>2615</v>
      </c>
      <c r="D1318" s="596" t="s">
        <v>2458</v>
      </c>
      <c r="E1318" s="598">
        <v>17694</v>
      </c>
      <c r="F1318" s="754" t="s">
        <v>1460</v>
      </c>
      <c r="G1318" s="755"/>
      <c r="H1318" s="756"/>
    </row>
    <row r="1319" spans="1:8" ht="15.75">
      <c r="A1319" s="277"/>
      <c r="B1319" s="596">
        <v>5169</v>
      </c>
      <c r="C1319" s="597" t="s">
        <v>2616</v>
      </c>
      <c r="D1319" s="596" t="s">
        <v>519</v>
      </c>
      <c r="E1319" s="598">
        <v>154457</v>
      </c>
      <c r="F1319" s="754" t="s">
        <v>1460</v>
      </c>
      <c r="G1319" s="755"/>
      <c r="H1319" s="756"/>
    </row>
    <row r="1320" spans="1:8" ht="15.75">
      <c r="A1320" s="277"/>
      <c r="B1320" s="596">
        <v>5170</v>
      </c>
      <c r="C1320" s="597" t="s">
        <v>2617</v>
      </c>
      <c r="D1320" s="596" t="s">
        <v>2458</v>
      </c>
      <c r="E1320" s="598">
        <v>386665</v>
      </c>
      <c r="F1320" s="754" t="s">
        <v>1464</v>
      </c>
      <c r="G1320" s="755"/>
      <c r="H1320" s="756"/>
    </row>
    <row r="1321" spans="1:8" ht="15.75">
      <c r="A1321" s="277"/>
      <c r="B1321" s="596">
        <v>5171</v>
      </c>
      <c r="C1321" s="597" t="s">
        <v>2618</v>
      </c>
      <c r="D1321" s="596" t="s">
        <v>519</v>
      </c>
      <c r="E1321" s="598">
        <v>410718</v>
      </c>
      <c r="F1321" s="754" t="s">
        <v>1460</v>
      </c>
      <c r="G1321" s="755"/>
      <c r="H1321" s="756"/>
    </row>
    <row r="1322" spans="1:8" ht="15.75">
      <c r="A1322" s="277"/>
      <c r="B1322" s="596">
        <v>5172</v>
      </c>
      <c r="C1322" s="597" t="s">
        <v>2619</v>
      </c>
      <c r="D1322" s="596" t="s">
        <v>519</v>
      </c>
      <c r="E1322" s="598">
        <v>373697</v>
      </c>
      <c r="F1322" s="754" t="s">
        <v>1460</v>
      </c>
      <c r="G1322" s="755"/>
      <c r="H1322" s="756"/>
    </row>
    <row r="1323" spans="1:8" ht="15.75">
      <c r="A1323" s="277"/>
      <c r="B1323" s="596">
        <v>5173</v>
      </c>
      <c r="C1323" s="597" t="s">
        <v>2620</v>
      </c>
      <c r="D1323" s="596" t="s">
        <v>519</v>
      </c>
      <c r="E1323" s="598">
        <v>381064</v>
      </c>
      <c r="F1323" s="754" t="s">
        <v>1460</v>
      </c>
      <c r="G1323" s="755"/>
      <c r="H1323" s="756"/>
    </row>
    <row r="1324" spans="1:8" ht="15.75">
      <c r="A1324" s="277"/>
      <c r="B1324" s="596">
        <v>5175</v>
      </c>
      <c r="C1324" s="597" t="s">
        <v>2621</v>
      </c>
      <c r="D1324" s="596" t="s">
        <v>928</v>
      </c>
      <c r="E1324" s="598">
        <v>200838</v>
      </c>
      <c r="F1324" s="754" t="s">
        <v>1460</v>
      </c>
      <c r="G1324" s="755"/>
      <c r="H1324" s="756"/>
    </row>
    <row r="1325" spans="1:8" ht="15.75">
      <c r="A1325" s="277"/>
      <c r="B1325" s="596">
        <v>5176</v>
      </c>
      <c r="C1325" s="597" t="s">
        <v>2622</v>
      </c>
      <c r="D1325" s="596" t="s">
        <v>928</v>
      </c>
      <c r="E1325" s="598">
        <v>166176</v>
      </c>
      <c r="F1325" s="754" t="s">
        <v>1460</v>
      </c>
      <c r="G1325" s="755"/>
      <c r="H1325" s="756"/>
    </row>
    <row r="1326" spans="1:8" ht="15.75">
      <c r="A1326" s="277"/>
      <c r="B1326" s="596">
        <v>5177</v>
      </c>
      <c r="C1326" s="597" t="s">
        <v>2623</v>
      </c>
      <c r="D1326" s="596" t="s">
        <v>904</v>
      </c>
      <c r="E1326" s="598">
        <v>1572861</v>
      </c>
      <c r="F1326" s="754" t="s">
        <v>1460</v>
      </c>
      <c r="G1326" s="755"/>
      <c r="H1326" s="756"/>
    </row>
    <row r="1327" spans="1:8" ht="15.75">
      <c r="A1327" s="277"/>
      <c r="B1327" s="596">
        <v>5178</v>
      </c>
      <c r="C1327" s="597" t="s">
        <v>2624</v>
      </c>
      <c r="D1327" s="596" t="s">
        <v>907</v>
      </c>
      <c r="E1327" s="598">
        <v>718787</v>
      </c>
      <c r="F1327" s="754" t="s">
        <v>1460</v>
      </c>
      <c r="G1327" s="755"/>
      <c r="H1327" s="756"/>
    </row>
    <row r="1328" spans="1:8" ht="15.75">
      <c r="A1328" s="277"/>
      <c r="B1328" s="596">
        <v>5180</v>
      </c>
      <c r="C1328" s="597" t="s">
        <v>2625</v>
      </c>
      <c r="D1328" s="596" t="s">
        <v>928</v>
      </c>
      <c r="E1328" s="598">
        <v>257086</v>
      </c>
      <c r="F1328" s="754" t="s">
        <v>1460</v>
      </c>
      <c r="G1328" s="755"/>
      <c r="H1328" s="756"/>
    </row>
    <row r="1329" spans="1:8" ht="15.75">
      <c r="A1329" s="277"/>
      <c r="B1329" s="596">
        <v>5181</v>
      </c>
      <c r="C1329" s="597" t="s">
        <v>2626</v>
      </c>
      <c r="D1329" s="596" t="s">
        <v>928</v>
      </c>
      <c r="E1329" s="598">
        <v>55174</v>
      </c>
      <c r="F1329" s="754" t="s">
        <v>1460</v>
      </c>
      <c r="G1329" s="755"/>
      <c r="H1329" s="756"/>
    </row>
    <row r="1330" spans="1:8" ht="15.75">
      <c r="A1330" s="277"/>
      <c r="B1330" s="596">
        <v>5182</v>
      </c>
      <c r="C1330" s="597" t="s">
        <v>1245</v>
      </c>
      <c r="D1330" s="596" t="s">
        <v>928</v>
      </c>
      <c r="E1330" s="598">
        <v>386778</v>
      </c>
      <c r="F1330" s="754" t="s">
        <v>1460</v>
      </c>
      <c r="G1330" s="757"/>
      <c r="H1330" s="756"/>
    </row>
    <row r="1331" spans="1:8" ht="15.75">
      <c r="A1331" s="277"/>
      <c r="B1331" s="596">
        <v>5183</v>
      </c>
      <c r="C1331" s="597" t="s">
        <v>2627</v>
      </c>
      <c r="D1331" s="596" t="s">
        <v>928</v>
      </c>
      <c r="E1331" s="598">
        <v>179530</v>
      </c>
      <c r="F1331" s="754" t="s">
        <v>1460</v>
      </c>
      <c r="G1331" s="757"/>
      <c r="H1331" s="756"/>
    </row>
    <row r="1332" spans="1:8" ht="15.75">
      <c r="A1332" s="277"/>
      <c r="B1332" s="596">
        <v>5184</v>
      </c>
      <c r="C1332" s="597" t="s">
        <v>2628</v>
      </c>
      <c r="D1332" s="596" t="s">
        <v>928</v>
      </c>
      <c r="E1332" s="598">
        <v>62545</v>
      </c>
      <c r="F1332" s="754" t="s">
        <v>1460</v>
      </c>
      <c r="G1332" s="757"/>
      <c r="H1332" s="756"/>
    </row>
    <row r="1333" spans="1:8" ht="15.75">
      <c r="A1333" s="277"/>
      <c r="B1333" s="596">
        <v>5185</v>
      </c>
      <c r="C1333" s="597" t="s">
        <v>2629</v>
      </c>
      <c r="D1333" s="596" t="s">
        <v>519</v>
      </c>
      <c r="E1333" s="598">
        <v>410201</v>
      </c>
      <c r="F1333" s="754" t="s">
        <v>1460</v>
      </c>
      <c r="G1333" s="757"/>
      <c r="H1333" s="756"/>
    </row>
    <row r="1334" spans="1:8" ht="15.75">
      <c r="A1334" s="277"/>
      <c r="B1334" s="596">
        <v>5186</v>
      </c>
      <c r="C1334" s="597" t="s">
        <v>2630</v>
      </c>
      <c r="D1334" s="596" t="s">
        <v>519</v>
      </c>
      <c r="E1334" s="598">
        <v>359400</v>
      </c>
      <c r="F1334" s="754" t="s">
        <v>1460</v>
      </c>
      <c r="G1334" s="755"/>
      <c r="H1334" s="756"/>
    </row>
    <row r="1335" spans="1:8" ht="15.75">
      <c r="A1335" s="277"/>
      <c r="B1335" s="596">
        <v>5187</v>
      </c>
      <c r="C1335" s="597" t="s">
        <v>1247</v>
      </c>
      <c r="D1335" s="596" t="s">
        <v>519</v>
      </c>
      <c r="E1335" s="598">
        <v>395667</v>
      </c>
      <c r="F1335" s="754" t="s">
        <v>1460</v>
      </c>
      <c r="G1335" s="755"/>
      <c r="H1335" s="756"/>
    </row>
    <row r="1336" spans="1:8" ht="15.75">
      <c r="A1336" s="277"/>
      <c r="B1336" s="596">
        <v>5188</v>
      </c>
      <c r="C1336" s="597" t="s">
        <v>2631</v>
      </c>
      <c r="D1336" s="596" t="s">
        <v>519</v>
      </c>
      <c r="E1336" s="598">
        <v>49039</v>
      </c>
      <c r="F1336" s="754" t="s">
        <v>1460</v>
      </c>
      <c r="G1336" s="755"/>
      <c r="H1336" s="756"/>
    </row>
    <row r="1337" spans="1:8" ht="15.75">
      <c r="A1337" s="277"/>
      <c r="B1337" s="596">
        <v>5189</v>
      </c>
      <c r="C1337" s="597" t="s">
        <v>2632</v>
      </c>
      <c r="D1337" s="596" t="s">
        <v>519</v>
      </c>
      <c r="E1337" s="598">
        <v>78229</v>
      </c>
      <c r="F1337" s="754" t="s">
        <v>1460</v>
      </c>
      <c r="G1337" s="755"/>
      <c r="H1337" s="756"/>
    </row>
    <row r="1338" spans="1:8" ht="15.75">
      <c r="A1338" s="277"/>
      <c r="B1338" s="596">
        <v>5190</v>
      </c>
      <c r="C1338" s="597" t="s">
        <v>2633</v>
      </c>
      <c r="D1338" s="596" t="s">
        <v>928</v>
      </c>
      <c r="E1338" s="598">
        <v>10199</v>
      </c>
      <c r="F1338" s="754" t="s">
        <v>1460</v>
      </c>
      <c r="G1338" s="755"/>
      <c r="H1338" s="756"/>
    </row>
    <row r="1339" spans="1:8" ht="15.75">
      <c r="A1339" s="277"/>
      <c r="B1339" s="596">
        <v>5191</v>
      </c>
      <c r="C1339" s="597" t="s">
        <v>2634</v>
      </c>
      <c r="D1339" s="596" t="s">
        <v>519</v>
      </c>
      <c r="E1339" s="598">
        <v>280384</v>
      </c>
      <c r="F1339" s="754" t="s">
        <v>1464</v>
      </c>
      <c r="G1339" s="755"/>
      <c r="H1339" s="756"/>
    </row>
    <row r="1340" spans="1:8" ht="15.75">
      <c r="A1340" s="277"/>
      <c r="B1340" s="596">
        <v>5195</v>
      </c>
      <c r="C1340" s="597" t="s">
        <v>2635</v>
      </c>
      <c r="D1340" s="596" t="s">
        <v>928</v>
      </c>
      <c r="E1340" s="598">
        <v>44981</v>
      </c>
      <c r="F1340" s="754" t="s">
        <v>1460</v>
      </c>
      <c r="G1340" s="755"/>
      <c r="H1340" s="756"/>
    </row>
    <row r="1341" spans="1:8" ht="15.75">
      <c r="A1341" s="277"/>
      <c r="B1341" s="596">
        <v>5196</v>
      </c>
      <c r="C1341" s="597" t="s">
        <v>1255</v>
      </c>
      <c r="D1341" s="596" t="s">
        <v>904</v>
      </c>
      <c r="E1341" s="598">
        <v>96328</v>
      </c>
      <c r="F1341" s="754" t="s">
        <v>1460</v>
      </c>
      <c r="G1341" s="755"/>
      <c r="H1341" s="756"/>
    </row>
    <row r="1342" spans="1:8" ht="15.75">
      <c r="A1342" s="277"/>
      <c r="B1342" s="596">
        <v>5197</v>
      </c>
      <c r="C1342" s="597" t="s">
        <v>1257</v>
      </c>
      <c r="D1342" s="596" t="s">
        <v>904</v>
      </c>
      <c r="E1342" s="598">
        <v>102871</v>
      </c>
      <c r="F1342" s="754" t="s">
        <v>1460</v>
      </c>
      <c r="G1342" s="755"/>
      <c r="H1342" s="756"/>
    </row>
    <row r="1343" spans="1:8" ht="15.75">
      <c r="A1343" s="277"/>
      <c r="B1343" s="596">
        <v>5199</v>
      </c>
      <c r="C1343" s="597" t="s">
        <v>2636</v>
      </c>
      <c r="D1343" s="596" t="s">
        <v>904</v>
      </c>
      <c r="E1343" s="598">
        <v>6333246</v>
      </c>
      <c r="F1343" s="754" t="s">
        <v>1460</v>
      </c>
      <c r="G1343" s="755"/>
      <c r="H1343" s="756"/>
    </row>
    <row r="1344" spans="1:8" ht="15.75">
      <c r="A1344" s="277"/>
      <c r="B1344" s="596">
        <v>5200</v>
      </c>
      <c r="C1344" s="597" t="s">
        <v>2637</v>
      </c>
      <c r="D1344" s="596" t="s">
        <v>777</v>
      </c>
      <c r="E1344" s="598">
        <v>767911</v>
      </c>
      <c r="F1344" s="754" t="s">
        <v>1460</v>
      </c>
      <c r="G1344" s="757"/>
      <c r="H1344" s="756"/>
    </row>
    <row r="1345" spans="1:8" ht="15.75">
      <c r="A1345" s="277"/>
      <c r="B1345" s="596">
        <v>5201</v>
      </c>
      <c r="C1345" s="597" t="s">
        <v>2638</v>
      </c>
      <c r="D1345" s="596" t="s">
        <v>928</v>
      </c>
      <c r="E1345" s="598">
        <v>152873</v>
      </c>
      <c r="F1345" s="754" t="s">
        <v>1460</v>
      </c>
      <c r="G1345" s="755"/>
      <c r="H1345" s="756"/>
    </row>
    <row r="1346" spans="1:8" ht="15.75">
      <c r="A1346" s="277"/>
      <c r="B1346" s="596">
        <v>5202</v>
      </c>
      <c r="C1346" s="597" t="s">
        <v>2639</v>
      </c>
      <c r="D1346" s="596" t="s">
        <v>928</v>
      </c>
      <c r="E1346" s="598">
        <v>90696</v>
      </c>
      <c r="F1346" s="754" t="s">
        <v>1460</v>
      </c>
      <c r="G1346" s="755"/>
      <c r="H1346" s="756"/>
    </row>
    <row r="1347" spans="1:8" ht="15.75">
      <c r="A1347" s="277"/>
      <c r="B1347" s="596">
        <v>5204</v>
      </c>
      <c r="C1347" s="597" t="s">
        <v>2640</v>
      </c>
      <c r="D1347" s="596" t="s">
        <v>928</v>
      </c>
      <c r="E1347" s="598">
        <v>8631</v>
      </c>
      <c r="F1347" s="754" t="s">
        <v>1460</v>
      </c>
      <c r="G1347" s="755"/>
      <c r="H1347" s="756"/>
    </row>
    <row r="1348" spans="1:8" ht="15.75">
      <c r="A1348" s="277"/>
      <c r="B1348" s="596">
        <v>5205</v>
      </c>
      <c r="C1348" s="597" t="s">
        <v>2641</v>
      </c>
      <c r="D1348" s="596" t="s">
        <v>928</v>
      </c>
      <c r="E1348" s="598">
        <v>50963</v>
      </c>
      <c r="F1348" s="754" t="s">
        <v>1460</v>
      </c>
      <c r="G1348" s="755"/>
      <c r="H1348" s="756"/>
    </row>
    <row r="1349" spans="1:8" ht="15.75">
      <c r="A1349" s="277"/>
      <c r="B1349" s="596">
        <v>5207</v>
      </c>
      <c r="C1349" s="597" t="s">
        <v>2642</v>
      </c>
      <c r="D1349" s="596" t="s">
        <v>777</v>
      </c>
      <c r="E1349" s="598">
        <v>212560</v>
      </c>
      <c r="F1349" s="754" t="s">
        <v>1460</v>
      </c>
      <c r="G1349" s="755"/>
      <c r="H1349" s="756"/>
    </row>
    <row r="1350" spans="1:8" ht="15.75">
      <c r="A1350" s="277"/>
      <c r="B1350" s="596">
        <v>5208</v>
      </c>
      <c r="C1350" s="597" t="s">
        <v>2643</v>
      </c>
      <c r="D1350" s="596" t="s">
        <v>928</v>
      </c>
      <c r="E1350" s="598">
        <v>98386</v>
      </c>
      <c r="F1350" s="754" t="s">
        <v>1460</v>
      </c>
      <c r="G1350" s="755"/>
      <c r="H1350" s="756"/>
    </row>
    <row r="1351" spans="1:8" ht="15.75">
      <c r="A1351" s="277"/>
      <c r="B1351" s="596">
        <v>5209</v>
      </c>
      <c r="C1351" s="597" t="s">
        <v>2644</v>
      </c>
      <c r="D1351" s="596" t="s">
        <v>777</v>
      </c>
      <c r="E1351" s="598">
        <v>68072</v>
      </c>
      <c r="F1351" s="754" t="s">
        <v>1460</v>
      </c>
      <c r="G1351" s="755"/>
      <c r="H1351" s="756"/>
    </row>
    <row r="1352" spans="1:8" ht="15.75">
      <c r="A1352" s="277"/>
      <c r="B1352" s="596">
        <v>5210</v>
      </c>
      <c r="C1352" s="597" t="s">
        <v>2645</v>
      </c>
      <c r="D1352" s="596" t="s">
        <v>777</v>
      </c>
      <c r="E1352" s="598">
        <v>72141</v>
      </c>
      <c r="F1352" s="754" t="s">
        <v>1460</v>
      </c>
      <c r="G1352" s="755"/>
      <c r="H1352" s="756"/>
    </row>
    <row r="1353" spans="1:8" ht="15.75">
      <c r="A1353" s="277"/>
      <c r="B1353" s="596">
        <v>5211</v>
      </c>
      <c r="C1353" s="597" t="s">
        <v>2646</v>
      </c>
      <c r="D1353" s="596" t="s">
        <v>777</v>
      </c>
      <c r="E1353" s="598">
        <v>51748</v>
      </c>
      <c r="F1353" s="754" t="s">
        <v>1460</v>
      </c>
      <c r="G1353" s="755"/>
      <c r="H1353" s="756"/>
    </row>
    <row r="1354" spans="1:8" ht="15.75">
      <c r="A1354" s="277"/>
      <c r="B1354" s="596">
        <v>5212</v>
      </c>
      <c r="C1354" s="597" t="s">
        <v>2647</v>
      </c>
      <c r="D1354" s="596" t="s">
        <v>928</v>
      </c>
      <c r="E1354" s="598">
        <v>24464</v>
      </c>
      <c r="F1354" s="754" t="s">
        <v>1460</v>
      </c>
      <c r="G1354" s="755"/>
      <c r="H1354" s="756"/>
    </row>
    <row r="1355" spans="1:8" ht="15.75">
      <c r="A1355" s="277"/>
      <c r="B1355" s="596">
        <v>5214</v>
      </c>
      <c r="C1355" s="597" t="s">
        <v>2648</v>
      </c>
      <c r="D1355" s="596" t="s">
        <v>777</v>
      </c>
      <c r="E1355" s="598">
        <v>304535</v>
      </c>
      <c r="F1355" s="754" t="s">
        <v>1460</v>
      </c>
      <c r="G1355" s="755"/>
      <c r="H1355" s="756"/>
    </row>
    <row r="1356" spans="1:8" ht="15.75">
      <c r="A1356" s="277"/>
      <c r="B1356" s="596">
        <v>5216</v>
      </c>
      <c r="C1356" s="597" t="s">
        <v>2649</v>
      </c>
      <c r="D1356" s="596" t="s">
        <v>777</v>
      </c>
      <c r="E1356" s="598">
        <v>22566</v>
      </c>
      <c r="F1356" s="754" t="s">
        <v>1460</v>
      </c>
      <c r="G1356" s="755"/>
      <c r="H1356" s="756"/>
    </row>
    <row r="1357" spans="1:8" ht="15.75">
      <c r="A1357" s="277"/>
      <c r="B1357" s="596">
        <v>5217</v>
      </c>
      <c r="C1357" s="597" t="s">
        <v>2650</v>
      </c>
      <c r="D1357" s="596" t="s">
        <v>928</v>
      </c>
      <c r="E1357" s="598">
        <v>3508</v>
      </c>
      <c r="F1357" s="754" t="s">
        <v>1460</v>
      </c>
      <c r="G1357" s="755"/>
      <c r="H1357" s="756"/>
    </row>
    <row r="1358" spans="1:8" ht="15.75">
      <c r="A1358" s="277"/>
      <c r="B1358" s="596">
        <v>5218</v>
      </c>
      <c r="C1358" s="597" t="s">
        <v>2651</v>
      </c>
      <c r="D1358" s="596" t="s">
        <v>928</v>
      </c>
      <c r="E1358" s="598">
        <v>3895</v>
      </c>
      <c r="F1358" s="754" t="s">
        <v>1460</v>
      </c>
      <c r="G1358" s="755"/>
      <c r="H1358" s="756"/>
    </row>
    <row r="1359" spans="1:8" ht="15.75">
      <c r="A1359" s="277"/>
      <c r="B1359" s="596">
        <v>5220</v>
      </c>
      <c r="C1359" s="597" t="s">
        <v>2652</v>
      </c>
      <c r="D1359" s="596" t="s">
        <v>928</v>
      </c>
      <c r="E1359" s="598">
        <v>13171</v>
      </c>
      <c r="F1359" s="754" t="s">
        <v>1460</v>
      </c>
      <c r="G1359" s="755"/>
      <c r="H1359" s="756"/>
    </row>
    <row r="1360" spans="1:8" ht="15.75">
      <c r="A1360" s="277"/>
      <c r="B1360" s="596">
        <v>5221</v>
      </c>
      <c r="C1360" s="597" t="s">
        <v>2653</v>
      </c>
      <c r="D1360" s="596" t="s">
        <v>928</v>
      </c>
      <c r="E1360" s="598">
        <v>15005</v>
      </c>
      <c r="F1360" s="754" t="s">
        <v>1460</v>
      </c>
      <c r="G1360" s="755"/>
      <c r="H1360" s="756"/>
    </row>
    <row r="1361" spans="1:8" ht="15.75">
      <c r="A1361" s="277"/>
      <c r="B1361" s="596">
        <v>5225</v>
      </c>
      <c r="C1361" s="597" t="s">
        <v>2654</v>
      </c>
      <c r="D1361" s="596" t="s">
        <v>928</v>
      </c>
      <c r="E1361" s="598">
        <v>4273</v>
      </c>
      <c r="F1361" s="754" t="s">
        <v>1460</v>
      </c>
      <c r="G1361" s="755"/>
      <c r="H1361" s="756"/>
    </row>
    <row r="1362" spans="1:8" ht="15.75">
      <c r="A1362" s="277"/>
      <c r="B1362" s="596">
        <v>5226</v>
      </c>
      <c r="C1362" s="597" t="s">
        <v>2655</v>
      </c>
      <c r="D1362" s="596" t="s">
        <v>928</v>
      </c>
      <c r="E1362" s="598">
        <v>5773</v>
      </c>
      <c r="F1362" s="754" t="s">
        <v>1460</v>
      </c>
      <c r="G1362" s="755"/>
      <c r="H1362" s="756"/>
    </row>
    <row r="1363" spans="1:8" ht="15.75">
      <c r="A1363" s="277"/>
      <c r="B1363" s="596">
        <v>5227</v>
      </c>
      <c r="C1363" s="597" t="s">
        <v>2656</v>
      </c>
      <c r="D1363" s="596" t="s">
        <v>777</v>
      </c>
      <c r="E1363" s="598">
        <v>26103</v>
      </c>
      <c r="F1363" s="754" t="s">
        <v>1464</v>
      </c>
      <c r="G1363" s="755"/>
      <c r="H1363" s="756"/>
    </row>
    <row r="1364" spans="1:8" ht="15.75">
      <c r="A1364" s="277"/>
      <c r="B1364" s="596">
        <v>5228</v>
      </c>
      <c r="C1364" s="597" t="s">
        <v>2657</v>
      </c>
      <c r="D1364" s="596" t="s">
        <v>928</v>
      </c>
      <c r="E1364" s="598">
        <v>9125</v>
      </c>
      <c r="F1364" s="754" t="s">
        <v>1464</v>
      </c>
      <c r="G1364" s="755"/>
      <c r="H1364" s="756"/>
    </row>
    <row r="1365" spans="1:8" ht="15.75">
      <c r="A1365" s="277"/>
      <c r="B1365" s="596">
        <v>5229</v>
      </c>
      <c r="C1365" s="597" t="s">
        <v>2658</v>
      </c>
      <c r="D1365" s="596" t="s">
        <v>928</v>
      </c>
      <c r="E1365" s="598">
        <v>11407</v>
      </c>
      <c r="F1365" s="754" t="s">
        <v>1464</v>
      </c>
      <c r="G1365" s="755"/>
      <c r="H1365" s="756"/>
    </row>
    <row r="1366" spans="1:8" ht="15.75">
      <c r="A1366" s="277"/>
      <c r="B1366" s="596">
        <v>5230</v>
      </c>
      <c r="C1366" s="597" t="s">
        <v>2659</v>
      </c>
      <c r="D1366" s="596" t="s">
        <v>928</v>
      </c>
      <c r="E1366" s="598">
        <v>15239</v>
      </c>
      <c r="F1366" s="754" t="s">
        <v>1464</v>
      </c>
      <c r="G1366" s="755"/>
      <c r="H1366" s="756"/>
    </row>
    <row r="1367" spans="1:8" ht="15.75">
      <c r="A1367" s="277"/>
      <c r="B1367" s="596">
        <v>5241</v>
      </c>
      <c r="C1367" s="597" t="s">
        <v>2660</v>
      </c>
      <c r="D1367" s="596" t="s">
        <v>519</v>
      </c>
      <c r="E1367" s="598">
        <v>15745</v>
      </c>
      <c r="F1367" s="754" t="s">
        <v>1460</v>
      </c>
      <c r="G1367" s="755"/>
      <c r="H1367" s="756"/>
    </row>
    <row r="1368" spans="1:8" ht="15.75">
      <c r="A1368" s="277"/>
      <c r="B1368" s="596">
        <v>5242</v>
      </c>
      <c r="C1368" s="597" t="s">
        <v>2661</v>
      </c>
      <c r="D1368" s="596" t="s">
        <v>519</v>
      </c>
      <c r="E1368" s="598">
        <v>241089</v>
      </c>
      <c r="F1368" s="754" t="s">
        <v>1460</v>
      </c>
      <c r="G1368" s="755"/>
      <c r="H1368" s="756"/>
    </row>
    <row r="1369" spans="1:8" ht="15.75">
      <c r="A1369" s="277"/>
      <c r="B1369" s="596">
        <v>5244</v>
      </c>
      <c r="C1369" s="597" t="s">
        <v>1258</v>
      </c>
      <c r="D1369" s="596" t="s">
        <v>777</v>
      </c>
      <c r="E1369" s="598">
        <v>64113</v>
      </c>
      <c r="F1369" s="754" t="s">
        <v>1460</v>
      </c>
      <c r="G1369" s="755"/>
      <c r="H1369" s="756"/>
    </row>
    <row r="1370" spans="1:8" ht="15.75">
      <c r="A1370" s="277"/>
      <c r="B1370" s="596">
        <v>5245</v>
      </c>
      <c r="C1370" s="597" t="s">
        <v>2662</v>
      </c>
      <c r="D1370" s="596" t="s">
        <v>519</v>
      </c>
      <c r="E1370" s="598">
        <v>613780</v>
      </c>
      <c r="F1370" s="754" t="s">
        <v>1460</v>
      </c>
      <c r="G1370" s="755"/>
      <c r="H1370" s="756"/>
    </row>
    <row r="1371" spans="1:8" ht="15.75">
      <c r="A1371" s="277"/>
      <c r="B1371" s="596">
        <v>5246</v>
      </c>
      <c r="C1371" s="597" t="s">
        <v>2663</v>
      </c>
      <c r="D1371" s="596" t="s">
        <v>519</v>
      </c>
      <c r="E1371" s="598">
        <v>2534872</v>
      </c>
      <c r="F1371" s="754" t="s">
        <v>1460</v>
      </c>
      <c r="G1371" s="755"/>
      <c r="H1371" s="756"/>
    </row>
    <row r="1372" spans="1:8" ht="15.75">
      <c r="A1372" s="277"/>
      <c r="B1372" s="596">
        <v>5247</v>
      </c>
      <c r="C1372" s="597" t="s">
        <v>2664</v>
      </c>
      <c r="D1372" s="596" t="s">
        <v>519</v>
      </c>
      <c r="E1372" s="598">
        <v>643609</v>
      </c>
      <c r="F1372" s="754" t="s">
        <v>1460</v>
      </c>
      <c r="G1372" s="755"/>
      <c r="H1372" s="756"/>
    </row>
    <row r="1373" spans="1:8" ht="15.75">
      <c r="A1373" s="277"/>
      <c r="B1373" s="596">
        <v>5248</v>
      </c>
      <c r="C1373" s="597" t="s">
        <v>2665</v>
      </c>
      <c r="D1373" s="596" t="s">
        <v>928</v>
      </c>
      <c r="E1373" s="598">
        <v>5102</v>
      </c>
      <c r="F1373" s="754" t="s">
        <v>1460</v>
      </c>
      <c r="G1373" s="755"/>
      <c r="H1373" s="756"/>
    </row>
    <row r="1374" spans="1:8" ht="15.75">
      <c r="A1374" s="277"/>
      <c r="B1374" s="596">
        <v>5249</v>
      </c>
      <c r="C1374" s="597" t="s">
        <v>1261</v>
      </c>
      <c r="D1374" s="596" t="s">
        <v>928</v>
      </c>
      <c r="E1374" s="598">
        <v>61512</v>
      </c>
      <c r="F1374" s="754" t="s">
        <v>1460</v>
      </c>
      <c r="G1374" s="755"/>
      <c r="H1374" s="756"/>
    </row>
    <row r="1375" spans="1:8" ht="15.75">
      <c r="A1375" s="277"/>
      <c r="B1375" s="596">
        <v>5250</v>
      </c>
      <c r="C1375" s="597" t="s">
        <v>1264</v>
      </c>
      <c r="D1375" s="596" t="s">
        <v>928</v>
      </c>
      <c r="E1375" s="598">
        <v>185257</v>
      </c>
      <c r="F1375" s="754" t="s">
        <v>1460</v>
      </c>
      <c r="G1375" s="755"/>
      <c r="H1375" s="756"/>
    </row>
    <row r="1376" spans="1:8" ht="15.75">
      <c r="A1376" s="277"/>
      <c r="B1376" s="596">
        <v>5251</v>
      </c>
      <c r="C1376" s="597" t="s">
        <v>2666</v>
      </c>
      <c r="D1376" s="596" t="s">
        <v>928</v>
      </c>
      <c r="E1376" s="598">
        <v>272504</v>
      </c>
      <c r="F1376" s="754" t="s">
        <v>1460</v>
      </c>
      <c r="G1376" s="755"/>
      <c r="H1376" s="756"/>
    </row>
    <row r="1377" spans="1:8" ht="15.75">
      <c r="A1377" s="277"/>
      <c r="B1377" s="596">
        <v>5252</v>
      </c>
      <c r="C1377" s="597" t="s">
        <v>2667</v>
      </c>
      <c r="D1377" s="596" t="s">
        <v>519</v>
      </c>
      <c r="E1377" s="598">
        <v>3550436</v>
      </c>
      <c r="F1377" s="754" t="s">
        <v>1460</v>
      </c>
      <c r="G1377" s="755"/>
      <c r="H1377" s="756"/>
    </row>
    <row r="1378" spans="1:8" ht="15.75">
      <c r="A1378" s="277"/>
      <c r="B1378" s="596">
        <v>5253</v>
      </c>
      <c r="C1378" s="597" t="s">
        <v>2668</v>
      </c>
      <c r="D1378" s="596" t="s">
        <v>519</v>
      </c>
      <c r="E1378" s="598">
        <v>14717199</v>
      </c>
      <c r="F1378" s="754" t="s">
        <v>1460</v>
      </c>
      <c r="G1378" s="755"/>
      <c r="H1378" s="756"/>
    </row>
    <row r="1379" spans="1:8" ht="15.75">
      <c r="A1379" s="277"/>
      <c r="B1379" s="596">
        <v>5254</v>
      </c>
      <c r="C1379" s="597" t="s">
        <v>2669</v>
      </c>
      <c r="D1379" s="596" t="s">
        <v>928</v>
      </c>
      <c r="E1379" s="598">
        <v>1795021</v>
      </c>
      <c r="F1379" s="754" t="s">
        <v>1460</v>
      </c>
      <c r="G1379" s="755"/>
      <c r="H1379" s="756"/>
    </row>
    <row r="1380" spans="1:8" ht="15.75">
      <c r="A1380" s="277"/>
      <c r="B1380" s="596">
        <v>5271</v>
      </c>
      <c r="C1380" s="597" t="s">
        <v>1364</v>
      </c>
      <c r="D1380" s="596" t="s">
        <v>904</v>
      </c>
      <c r="E1380" s="598">
        <v>615967</v>
      </c>
      <c r="F1380" s="754" t="s">
        <v>1460</v>
      </c>
      <c r="G1380" s="755"/>
      <c r="H1380" s="756"/>
    </row>
    <row r="1381" spans="1:8" ht="15.75">
      <c r="A1381" s="277"/>
      <c r="B1381" s="596">
        <v>5272</v>
      </c>
      <c r="C1381" s="597" t="s">
        <v>2670</v>
      </c>
      <c r="D1381" s="596" t="s">
        <v>928</v>
      </c>
      <c r="E1381" s="598">
        <v>110745</v>
      </c>
      <c r="F1381" s="754" t="s">
        <v>1460</v>
      </c>
      <c r="G1381" s="755"/>
      <c r="H1381" s="756"/>
    </row>
    <row r="1382" spans="1:8" ht="15.75">
      <c r="A1382" s="277"/>
      <c r="B1382" s="596">
        <v>5273</v>
      </c>
      <c r="C1382" s="597" t="s">
        <v>2671</v>
      </c>
      <c r="D1382" s="596" t="s">
        <v>928</v>
      </c>
      <c r="E1382" s="598">
        <v>166118</v>
      </c>
      <c r="F1382" s="754" t="s">
        <v>1460</v>
      </c>
      <c r="G1382" s="755"/>
      <c r="H1382" s="756"/>
    </row>
    <row r="1383" spans="1:8" ht="30" customHeight="1">
      <c r="A1383" s="277"/>
      <c r="B1383" s="596">
        <v>5274</v>
      </c>
      <c r="C1383" s="597" t="s">
        <v>2672</v>
      </c>
      <c r="D1383" s="596" t="s">
        <v>928</v>
      </c>
      <c r="E1383" s="598">
        <v>276865</v>
      </c>
      <c r="F1383" s="754" t="s">
        <v>1460</v>
      </c>
      <c r="G1383" s="755"/>
      <c r="H1383" s="756"/>
    </row>
    <row r="1384" spans="1:8" ht="15.75">
      <c r="A1384" s="277"/>
      <c r="B1384" s="596">
        <v>5275</v>
      </c>
      <c r="C1384" s="597" t="s">
        <v>2673</v>
      </c>
      <c r="D1384" s="596" t="s">
        <v>928</v>
      </c>
      <c r="E1384" s="598">
        <v>553727</v>
      </c>
      <c r="F1384" s="754" t="s">
        <v>1460</v>
      </c>
      <c r="G1384" s="755"/>
      <c r="H1384" s="756"/>
    </row>
    <row r="1385" spans="1:8" ht="15.75">
      <c r="A1385" s="277"/>
      <c r="B1385" s="596">
        <v>5276</v>
      </c>
      <c r="C1385" s="597" t="s">
        <v>2674</v>
      </c>
      <c r="D1385" s="596" t="s">
        <v>928</v>
      </c>
      <c r="E1385" s="598">
        <v>609099</v>
      </c>
      <c r="F1385" s="754" t="s">
        <v>1460</v>
      </c>
      <c r="G1385" s="755"/>
      <c r="H1385" s="756"/>
    </row>
    <row r="1386" spans="1:8" ht="15.75">
      <c r="A1386" s="277"/>
      <c r="B1386" s="596">
        <v>5277</v>
      </c>
      <c r="C1386" s="597" t="s">
        <v>2675</v>
      </c>
      <c r="D1386" s="596" t="s">
        <v>928</v>
      </c>
      <c r="E1386" s="598">
        <v>509050</v>
      </c>
      <c r="F1386" s="754" t="s">
        <v>1460</v>
      </c>
      <c r="G1386" s="755"/>
      <c r="H1386" s="756"/>
    </row>
    <row r="1387" spans="1:8" ht="15.75">
      <c r="A1387" s="277"/>
      <c r="B1387" s="596">
        <v>5278</v>
      </c>
      <c r="C1387" s="597" t="s">
        <v>2676</v>
      </c>
      <c r="D1387" s="596" t="s">
        <v>928</v>
      </c>
      <c r="E1387" s="598">
        <v>712965</v>
      </c>
      <c r="F1387" s="754" t="s">
        <v>1460</v>
      </c>
      <c r="G1387" s="755"/>
      <c r="H1387" s="756"/>
    </row>
    <row r="1388" spans="1:8" ht="15.75">
      <c r="A1388" s="277"/>
      <c r="B1388" s="596">
        <v>5279</v>
      </c>
      <c r="C1388" s="597" t="s">
        <v>2677</v>
      </c>
      <c r="D1388" s="596" t="s">
        <v>928</v>
      </c>
      <c r="E1388" s="598">
        <v>127264</v>
      </c>
      <c r="F1388" s="754" t="s">
        <v>1460</v>
      </c>
      <c r="G1388" s="755"/>
      <c r="H1388" s="756"/>
    </row>
    <row r="1389" spans="1:8" ht="15.75">
      <c r="A1389" s="277"/>
      <c r="B1389" s="596">
        <v>5280</v>
      </c>
      <c r="C1389" s="597" t="s">
        <v>2678</v>
      </c>
      <c r="D1389" s="596" t="s">
        <v>928</v>
      </c>
      <c r="E1389" s="598">
        <v>274114</v>
      </c>
      <c r="F1389" s="754" t="s">
        <v>1460</v>
      </c>
      <c r="G1389" s="755"/>
      <c r="H1389" s="756"/>
    </row>
    <row r="1390" spans="1:8" ht="15.75">
      <c r="A1390" s="277"/>
      <c r="B1390" s="596">
        <v>5286</v>
      </c>
      <c r="C1390" s="597" t="s">
        <v>2679</v>
      </c>
      <c r="D1390" s="596" t="s">
        <v>777</v>
      </c>
      <c r="E1390" s="598">
        <v>15980</v>
      </c>
      <c r="F1390" s="754" t="s">
        <v>1464</v>
      </c>
      <c r="G1390" s="755"/>
      <c r="H1390" s="756"/>
    </row>
    <row r="1391" spans="1:8" ht="15.75">
      <c r="A1391" s="277"/>
      <c r="B1391" s="596">
        <v>5312</v>
      </c>
      <c r="C1391" s="597" t="s">
        <v>2680</v>
      </c>
      <c r="D1391" s="596" t="s">
        <v>904</v>
      </c>
      <c r="E1391" s="598">
        <v>645642</v>
      </c>
      <c r="F1391" s="754" t="s">
        <v>1460</v>
      </c>
      <c r="G1391" s="755"/>
      <c r="H1391" s="756"/>
    </row>
    <row r="1392" spans="1:8" ht="15.75">
      <c r="A1392" s="277"/>
      <c r="B1392" s="596">
        <v>5313</v>
      </c>
      <c r="C1392" s="597" t="s">
        <v>2681</v>
      </c>
      <c r="D1392" s="596" t="s">
        <v>904</v>
      </c>
      <c r="E1392" s="598">
        <v>633149</v>
      </c>
      <c r="F1392" s="754" t="s">
        <v>1460</v>
      </c>
      <c r="G1392" s="755"/>
      <c r="H1392" s="756"/>
    </row>
    <row r="1393" spans="1:8" ht="15.75">
      <c r="A1393" s="277"/>
      <c r="B1393" s="596">
        <v>5314</v>
      </c>
      <c r="C1393" s="597" t="s">
        <v>2682</v>
      </c>
      <c r="D1393" s="596" t="s">
        <v>928</v>
      </c>
      <c r="E1393" s="598">
        <v>604451</v>
      </c>
      <c r="F1393" s="754" t="s">
        <v>1460</v>
      </c>
      <c r="G1393" s="755"/>
      <c r="H1393" s="756"/>
    </row>
    <row r="1394" spans="1:8" ht="15.75">
      <c r="A1394" s="277"/>
      <c r="B1394" s="596">
        <v>5315</v>
      </c>
      <c r="C1394" s="597" t="s">
        <v>1265</v>
      </c>
      <c r="D1394" s="596" t="s">
        <v>904</v>
      </c>
      <c r="E1394" s="598">
        <v>986257</v>
      </c>
      <c r="F1394" s="754" t="s">
        <v>1460</v>
      </c>
      <c r="G1394" s="755"/>
      <c r="H1394" s="756"/>
    </row>
    <row r="1395" spans="1:8" ht="15.75">
      <c r="A1395" s="277"/>
      <c r="B1395" s="596">
        <v>5316</v>
      </c>
      <c r="C1395" s="597" t="s">
        <v>1266</v>
      </c>
      <c r="D1395" s="596" t="s">
        <v>519</v>
      </c>
      <c r="E1395" s="598">
        <v>1473365</v>
      </c>
      <c r="F1395" s="754" t="s">
        <v>1460</v>
      </c>
      <c r="G1395" s="755"/>
      <c r="H1395" s="756"/>
    </row>
    <row r="1396" spans="1:8" ht="15.75">
      <c r="A1396" s="277"/>
      <c r="B1396" s="596">
        <v>5317</v>
      </c>
      <c r="C1396" s="597" t="s">
        <v>2683</v>
      </c>
      <c r="D1396" s="596" t="s">
        <v>904</v>
      </c>
      <c r="E1396" s="598">
        <v>911893</v>
      </c>
      <c r="F1396" s="754" t="s">
        <v>1460</v>
      </c>
      <c r="G1396" s="755"/>
      <c r="H1396" s="756"/>
    </row>
    <row r="1397" spans="1:8" ht="15.75">
      <c r="A1397" s="277"/>
      <c r="B1397" s="596">
        <v>5318</v>
      </c>
      <c r="C1397" s="597" t="s">
        <v>2684</v>
      </c>
      <c r="D1397" s="596" t="s">
        <v>519</v>
      </c>
      <c r="E1397" s="598">
        <v>65158266</v>
      </c>
      <c r="F1397" s="754" t="s">
        <v>1460</v>
      </c>
      <c r="G1397" s="757"/>
      <c r="H1397" s="756"/>
    </row>
    <row r="1398" spans="1:8" ht="15.75">
      <c r="A1398" s="277"/>
      <c r="B1398" s="596">
        <v>5319</v>
      </c>
      <c r="C1398" s="597" t="s">
        <v>2685</v>
      </c>
      <c r="D1398" s="596" t="s">
        <v>519</v>
      </c>
      <c r="E1398" s="598">
        <v>69744640</v>
      </c>
      <c r="F1398" s="754" t="s">
        <v>1460</v>
      </c>
      <c r="G1398" s="757"/>
      <c r="H1398" s="756"/>
    </row>
    <row r="1399" spans="1:8" ht="15.75">
      <c r="A1399" s="277"/>
      <c r="B1399" s="596">
        <v>5320</v>
      </c>
      <c r="C1399" s="597" t="s">
        <v>2686</v>
      </c>
      <c r="D1399" s="596" t="s">
        <v>928</v>
      </c>
      <c r="E1399" s="598">
        <v>566767</v>
      </c>
      <c r="F1399" s="754" t="s">
        <v>1460</v>
      </c>
      <c r="G1399" s="755"/>
      <c r="H1399" s="756"/>
    </row>
    <row r="1400" spans="1:8" ht="15.75">
      <c r="A1400" s="277"/>
      <c r="B1400" s="596">
        <v>5321</v>
      </c>
      <c r="C1400" s="597" t="s">
        <v>2687</v>
      </c>
      <c r="D1400" s="596" t="s">
        <v>928</v>
      </c>
      <c r="E1400" s="598">
        <v>705989</v>
      </c>
      <c r="F1400" s="754" t="s">
        <v>1460</v>
      </c>
      <c r="G1400" s="755"/>
      <c r="H1400" s="756"/>
    </row>
    <row r="1401" spans="1:8" ht="15.75">
      <c r="A1401" s="277"/>
      <c r="B1401" s="596">
        <v>5322</v>
      </c>
      <c r="C1401" s="597" t="s">
        <v>2688</v>
      </c>
      <c r="D1401" s="596" t="s">
        <v>928</v>
      </c>
      <c r="E1401" s="598">
        <v>822074</v>
      </c>
      <c r="F1401" s="754" t="s">
        <v>1460</v>
      </c>
      <c r="G1401" s="755"/>
      <c r="H1401" s="756"/>
    </row>
    <row r="1402" spans="1:8" ht="15.75">
      <c r="A1402" s="277"/>
      <c r="B1402" s="596">
        <v>5324</v>
      </c>
      <c r="C1402" s="597" t="s">
        <v>2689</v>
      </c>
      <c r="D1402" s="596" t="s">
        <v>928</v>
      </c>
      <c r="E1402" s="598">
        <v>1094700</v>
      </c>
      <c r="F1402" s="754" t="s">
        <v>1460</v>
      </c>
      <c r="G1402" s="755"/>
      <c r="H1402" s="756"/>
    </row>
    <row r="1403" spans="1:8" ht="15.75">
      <c r="A1403" s="277"/>
      <c r="B1403" s="596">
        <v>5325</v>
      </c>
      <c r="C1403" s="597" t="s">
        <v>2690</v>
      </c>
      <c r="D1403" s="596" t="s">
        <v>928</v>
      </c>
      <c r="E1403" s="598">
        <v>1291664</v>
      </c>
      <c r="F1403" s="754" t="s">
        <v>1460</v>
      </c>
      <c r="G1403" s="755"/>
      <c r="H1403" s="756"/>
    </row>
    <row r="1404" spans="1:8" ht="15.75">
      <c r="A1404" s="277"/>
      <c r="B1404" s="596">
        <v>5326</v>
      </c>
      <c r="C1404" s="597" t="s">
        <v>2691</v>
      </c>
      <c r="D1404" s="596" t="s">
        <v>928</v>
      </c>
      <c r="E1404" s="598">
        <v>7614257</v>
      </c>
      <c r="F1404" s="754" t="s">
        <v>1460</v>
      </c>
      <c r="G1404" s="757"/>
      <c r="H1404" s="756"/>
    </row>
    <row r="1405" spans="1:8" ht="15.75">
      <c r="A1405" s="277"/>
      <c r="B1405" s="596">
        <v>5327</v>
      </c>
      <c r="C1405" s="597" t="s">
        <v>2692</v>
      </c>
      <c r="D1405" s="596" t="s">
        <v>928</v>
      </c>
      <c r="E1405" s="598">
        <v>8245944</v>
      </c>
      <c r="F1405" s="754" t="s">
        <v>1460</v>
      </c>
      <c r="G1405" s="755"/>
      <c r="H1405" s="756"/>
    </row>
    <row r="1406" spans="1:8" ht="15.75">
      <c r="A1406" s="277"/>
      <c r="B1406" s="596">
        <v>5328</v>
      </c>
      <c r="C1406" s="597" t="s">
        <v>2693</v>
      </c>
      <c r="D1406" s="596" t="s">
        <v>519</v>
      </c>
      <c r="E1406" s="598">
        <v>21050203</v>
      </c>
      <c r="F1406" s="754" t="s">
        <v>1460</v>
      </c>
      <c r="G1406" s="755"/>
      <c r="H1406" s="756"/>
    </row>
    <row r="1407" spans="1:8" ht="15.75">
      <c r="A1407" s="277"/>
      <c r="B1407" s="596">
        <v>5329</v>
      </c>
      <c r="C1407" s="597" t="s">
        <v>2694</v>
      </c>
      <c r="D1407" s="596" t="s">
        <v>519</v>
      </c>
      <c r="E1407" s="598">
        <v>25831700</v>
      </c>
      <c r="F1407" s="754" t="s">
        <v>1460</v>
      </c>
      <c r="G1407" s="755"/>
      <c r="H1407" s="756"/>
    </row>
    <row r="1408" spans="1:8" ht="15.75">
      <c r="A1408" s="277"/>
      <c r="B1408" s="596">
        <v>5330</v>
      </c>
      <c r="C1408" s="597" t="s">
        <v>2695</v>
      </c>
      <c r="D1408" s="596" t="s">
        <v>519</v>
      </c>
      <c r="E1408" s="598">
        <v>26474241</v>
      </c>
      <c r="F1408" s="754" t="s">
        <v>1460</v>
      </c>
      <c r="G1408" s="755"/>
      <c r="H1408" s="756"/>
    </row>
    <row r="1409" spans="1:8" ht="15.75">
      <c r="A1409" s="277"/>
      <c r="B1409" s="596">
        <v>5331</v>
      </c>
      <c r="C1409" s="597" t="s">
        <v>2696</v>
      </c>
      <c r="D1409" s="596" t="s">
        <v>519</v>
      </c>
      <c r="E1409" s="598">
        <v>29179082</v>
      </c>
      <c r="F1409" s="754" t="s">
        <v>1460</v>
      </c>
      <c r="G1409" s="755"/>
      <c r="H1409" s="756"/>
    </row>
    <row r="1410" spans="1:8" ht="15.75">
      <c r="A1410" s="277"/>
      <c r="B1410" s="596">
        <v>5332</v>
      </c>
      <c r="C1410" s="597" t="s">
        <v>2697</v>
      </c>
      <c r="D1410" s="596" t="s">
        <v>519</v>
      </c>
      <c r="E1410" s="598">
        <v>33881330</v>
      </c>
      <c r="F1410" s="754" t="s">
        <v>1460</v>
      </c>
      <c r="G1410" s="755"/>
      <c r="H1410" s="756"/>
    </row>
    <row r="1411" spans="1:8" ht="15.75">
      <c r="A1411" s="277"/>
      <c r="B1411" s="596">
        <v>5333</v>
      </c>
      <c r="C1411" s="597" t="s">
        <v>2698</v>
      </c>
      <c r="D1411" s="596" t="s">
        <v>519</v>
      </c>
      <c r="E1411" s="598">
        <v>30196723</v>
      </c>
      <c r="F1411" s="754" t="s">
        <v>1460</v>
      </c>
      <c r="G1411" s="755"/>
      <c r="H1411" s="756"/>
    </row>
    <row r="1412" spans="1:8" ht="15.75">
      <c r="A1412" s="277"/>
      <c r="B1412" s="596">
        <v>5334</v>
      </c>
      <c r="C1412" s="597" t="s">
        <v>2699</v>
      </c>
      <c r="D1412" s="596" t="s">
        <v>519</v>
      </c>
      <c r="E1412" s="598">
        <v>31187354</v>
      </c>
      <c r="F1412" s="754" t="s">
        <v>1460</v>
      </c>
      <c r="G1412" s="755"/>
      <c r="H1412" s="756"/>
    </row>
    <row r="1413" spans="1:8" ht="15.75">
      <c r="A1413" s="277"/>
      <c r="B1413" s="596">
        <v>5335</v>
      </c>
      <c r="C1413" s="597" t="s">
        <v>2700</v>
      </c>
      <c r="D1413" s="596" t="s">
        <v>519</v>
      </c>
      <c r="E1413" s="598">
        <v>34448701</v>
      </c>
      <c r="F1413" s="754" t="s">
        <v>1460</v>
      </c>
      <c r="G1413" s="755"/>
      <c r="H1413" s="756"/>
    </row>
    <row r="1414" spans="1:8" ht="15.75">
      <c r="A1414" s="277"/>
      <c r="B1414" s="596">
        <v>5336</v>
      </c>
      <c r="C1414" s="597" t="s">
        <v>2701</v>
      </c>
      <c r="D1414" s="596" t="s">
        <v>519</v>
      </c>
      <c r="E1414" s="598">
        <v>41718925</v>
      </c>
      <c r="F1414" s="754" t="s">
        <v>1460</v>
      </c>
      <c r="G1414" s="755"/>
      <c r="H1414" s="756"/>
    </row>
    <row r="1415" spans="1:8" ht="15.75">
      <c r="A1415" s="277"/>
      <c r="B1415" s="596">
        <v>5338</v>
      </c>
      <c r="C1415" s="597" t="s">
        <v>2702</v>
      </c>
      <c r="D1415" s="596" t="s">
        <v>519</v>
      </c>
      <c r="E1415" s="598">
        <v>1227100</v>
      </c>
      <c r="F1415" s="754" t="s">
        <v>1464</v>
      </c>
      <c r="G1415" s="755"/>
      <c r="H1415" s="756"/>
    </row>
    <row r="1416" spans="1:8" ht="15.75">
      <c r="A1416" s="277"/>
      <c r="B1416" s="596">
        <v>5339</v>
      </c>
      <c r="C1416" s="597" t="s">
        <v>2703</v>
      </c>
      <c r="D1416" s="596" t="s">
        <v>519</v>
      </c>
      <c r="E1416" s="598">
        <v>445922</v>
      </c>
      <c r="F1416" s="754" t="s">
        <v>1460</v>
      </c>
      <c r="G1416" s="757"/>
      <c r="H1416" s="756"/>
    </row>
    <row r="1417" spans="1:8" ht="15.75">
      <c r="A1417" s="277"/>
      <c r="B1417" s="596">
        <v>5340</v>
      </c>
      <c r="C1417" s="597" t="s">
        <v>2704</v>
      </c>
      <c r="D1417" s="596" t="s">
        <v>519</v>
      </c>
      <c r="E1417" s="598">
        <v>2860695</v>
      </c>
      <c r="F1417" s="754" t="s">
        <v>1460</v>
      </c>
      <c r="G1417" s="755"/>
      <c r="H1417" s="756"/>
    </row>
    <row r="1418" spans="1:8" ht="15.75">
      <c r="A1418" s="277"/>
      <c r="B1418" s="596">
        <v>5341</v>
      </c>
      <c r="C1418" s="597" t="s">
        <v>2705</v>
      </c>
      <c r="D1418" s="596" t="s">
        <v>519</v>
      </c>
      <c r="E1418" s="598">
        <v>851593</v>
      </c>
      <c r="F1418" s="754" t="s">
        <v>1460</v>
      </c>
      <c r="G1418" s="755"/>
      <c r="H1418" s="756"/>
    </row>
    <row r="1419" spans="1:8" ht="15.75">
      <c r="A1419" s="277"/>
      <c r="B1419" s="596">
        <v>5342</v>
      </c>
      <c r="C1419" s="597" t="s">
        <v>2706</v>
      </c>
      <c r="D1419" s="596" t="s">
        <v>519</v>
      </c>
      <c r="E1419" s="598">
        <v>439152</v>
      </c>
      <c r="F1419" s="754" t="s">
        <v>1460</v>
      </c>
      <c r="G1419" s="755"/>
      <c r="H1419" s="756"/>
    </row>
    <row r="1420" spans="1:8" ht="15.75">
      <c r="A1420" s="277"/>
      <c r="B1420" s="596">
        <v>5343</v>
      </c>
      <c r="C1420" s="597" t="s">
        <v>2707</v>
      </c>
      <c r="D1420" s="596" t="s">
        <v>519</v>
      </c>
      <c r="E1420" s="598">
        <v>820157</v>
      </c>
      <c r="F1420" s="754" t="s">
        <v>1464</v>
      </c>
      <c r="G1420" s="755"/>
      <c r="H1420" s="756"/>
    </row>
    <row r="1421" spans="1:8" ht="15.75">
      <c r="A1421" s="277"/>
      <c r="B1421" s="596">
        <v>5344</v>
      </c>
      <c r="C1421" s="597" t="s">
        <v>2708</v>
      </c>
      <c r="D1421" s="596" t="s">
        <v>777</v>
      </c>
      <c r="E1421" s="598">
        <v>19167</v>
      </c>
      <c r="F1421" s="754" t="s">
        <v>1460</v>
      </c>
      <c r="G1421" s="755"/>
      <c r="H1421" s="756"/>
    </row>
    <row r="1422" spans="1:8" ht="15.75">
      <c r="A1422" s="277"/>
      <c r="B1422" s="596">
        <v>5345</v>
      </c>
      <c r="C1422" s="597" t="s">
        <v>2709</v>
      </c>
      <c r="D1422" s="596" t="s">
        <v>904</v>
      </c>
      <c r="E1422" s="598">
        <v>167011</v>
      </c>
      <c r="F1422" s="754" t="s">
        <v>1460</v>
      </c>
      <c r="G1422" s="755"/>
      <c r="H1422" s="756"/>
    </row>
    <row r="1423" spans="1:8" ht="15.75">
      <c r="A1423" s="277"/>
      <c r="B1423" s="596">
        <v>5346</v>
      </c>
      <c r="C1423" s="597" t="s">
        <v>2710</v>
      </c>
      <c r="D1423" s="596" t="s">
        <v>904</v>
      </c>
      <c r="E1423" s="598">
        <v>181516</v>
      </c>
      <c r="F1423" s="754" t="s">
        <v>1460</v>
      </c>
      <c r="G1423" s="757"/>
      <c r="H1423" s="756"/>
    </row>
    <row r="1424" spans="1:8" ht="15.75">
      <c r="A1424" s="277"/>
      <c r="B1424" s="596">
        <v>5347</v>
      </c>
      <c r="C1424" s="597" t="s">
        <v>2711</v>
      </c>
      <c r="D1424" s="596" t="s">
        <v>904</v>
      </c>
      <c r="E1424" s="598">
        <v>307109</v>
      </c>
      <c r="F1424" s="754" t="s">
        <v>1460</v>
      </c>
      <c r="G1424" s="757"/>
      <c r="H1424" s="756"/>
    </row>
    <row r="1425" spans="1:8" ht="15.75">
      <c r="A1425" s="277"/>
      <c r="B1425" s="596">
        <v>5348</v>
      </c>
      <c r="C1425" s="597" t="s">
        <v>2712</v>
      </c>
      <c r="D1425" s="596" t="s">
        <v>904</v>
      </c>
      <c r="E1425" s="598">
        <v>314816</v>
      </c>
      <c r="F1425" s="754" t="s">
        <v>1460</v>
      </c>
      <c r="G1425" s="755"/>
      <c r="H1425" s="756"/>
    </row>
    <row r="1426" spans="1:8" ht="15.75">
      <c r="A1426" s="277"/>
      <c r="B1426" s="596">
        <v>5349</v>
      </c>
      <c r="C1426" s="597" t="s">
        <v>2713</v>
      </c>
      <c r="D1426" s="596" t="s">
        <v>904</v>
      </c>
      <c r="E1426" s="598">
        <v>322560</v>
      </c>
      <c r="F1426" s="754" t="s">
        <v>1460</v>
      </c>
      <c r="G1426" s="755"/>
      <c r="H1426" s="756"/>
    </row>
    <row r="1427" spans="1:8" ht="15.75">
      <c r="A1427" s="277"/>
      <c r="B1427" s="596">
        <v>5350</v>
      </c>
      <c r="C1427" s="597" t="s">
        <v>2714</v>
      </c>
      <c r="D1427" s="596" t="s">
        <v>904</v>
      </c>
      <c r="E1427" s="598">
        <v>376188</v>
      </c>
      <c r="F1427" s="754" t="s">
        <v>1460</v>
      </c>
      <c r="G1427" s="755"/>
      <c r="H1427" s="756"/>
    </row>
    <row r="1428" spans="1:8" ht="15.75">
      <c r="A1428" s="277"/>
      <c r="B1428" s="596">
        <v>5351</v>
      </c>
      <c r="C1428" s="597" t="s">
        <v>2715</v>
      </c>
      <c r="D1428" s="596" t="s">
        <v>904</v>
      </c>
      <c r="E1428" s="598">
        <v>383932</v>
      </c>
      <c r="F1428" s="754" t="s">
        <v>1460</v>
      </c>
      <c r="G1428" s="755"/>
      <c r="H1428" s="756"/>
    </row>
    <row r="1429" spans="1:8" ht="15.75">
      <c r="A1429" s="277"/>
      <c r="B1429" s="596">
        <v>5352</v>
      </c>
      <c r="C1429" s="597" t="s">
        <v>2716</v>
      </c>
      <c r="D1429" s="596" t="s">
        <v>904</v>
      </c>
      <c r="E1429" s="598">
        <v>391676</v>
      </c>
      <c r="F1429" s="754" t="s">
        <v>1460</v>
      </c>
      <c r="G1429" s="755"/>
      <c r="H1429" s="756"/>
    </row>
    <row r="1430" spans="1:8" ht="15.75">
      <c r="A1430" s="277"/>
      <c r="B1430" s="596">
        <v>5353</v>
      </c>
      <c r="C1430" s="597" t="s">
        <v>2717</v>
      </c>
      <c r="D1430" s="596" t="s">
        <v>904</v>
      </c>
      <c r="E1430" s="598">
        <v>445305</v>
      </c>
      <c r="F1430" s="754" t="s">
        <v>1460</v>
      </c>
      <c r="G1430" s="755"/>
      <c r="H1430" s="756"/>
    </row>
    <row r="1431" spans="1:8" ht="15.75">
      <c r="A1431" s="277"/>
      <c r="B1431" s="596">
        <v>5354</v>
      </c>
      <c r="C1431" s="597" t="s">
        <v>2718</v>
      </c>
      <c r="D1431" s="596" t="s">
        <v>904</v>
      </c>
      <c r="E1431" s="598">
        <v>453585</v>
      </c>
      <c r="F1431" s="754" t="s">
        <v>1460</v>
      </c>
      <c r="G1431" s="755"/>
      <c r="H1431" s="756"/>
    </row>
    <row r="1432" spans="1:8" ht="15.75">
      <c r="A1432" s="277"/>
      <c r="B1432" s="596">
        <v>5355</v>
      </c>
      <c r="C1432" s="597" t="s">
        <v>2719</v>
      </c>
      <c r="D1432" s="596" t="s">
        <v>904</v>
      </c>
      <c r="E1432" s="598">
        <v>460793</v>
      </c>
      <c r="F1432" s="754" t="s">
        <v>1460</v>
      </c>
      <c r="G1432" s="755"/>
      <c r="H1432" s="756"/>
    </row>
    <row r="1433" spans="1:8" ht="15.75">
      <c r="A1433" s="277"/>
      <c r="B1433" s="596">
        <v>5356</v>
      </c>
      <c r="C1433" s="597" t="s">
        <v>2720</v>
      </c>
      <c r="D1433" s="596" t="s">
        <v>904</v>
      </c>
      <c r="E1433" s="598">
        <v>138025</v>
      </c>
      <c r="F1433" s="754" t="s">
        <v>1460</v>
      </c>
      <c r="G1433" s="755"/>
      <c r="H1433" s="756"/>
    </row>
    <row r="1434" spans="1:8" ht="15.75">
      <c r="A1434" s="277"/>
      <c r="B1434" s="596">
        <v>5357</v>
      </c>
      <c r="C1434" s="597" t="s">
        <v>2721</v>
      </c>
      <c r="D1434" s="596" t="s">
        <v>904</v>
      </c>
      <c r="E1434" s="598">
        <v>155941</v>
      </c>
      <c r="F1434" s="754" t="s">
        <v>1460</v>
      </c>
      <c r="G1434" s="755"/>
      <c r="H1434" s="756"/>
    </row>
    <row r="1435" spans="1:8" ht="15.75">
      <c r="A1435" s="277"/>
      <c r="B1435" s="596">
        <v>5358</v>
      </c>
      <c r="C1435" s="597" t="s">
        <v>2722</v>
      </c>
      <c r="D1435" s="596" t="s">
        <v>904</v>
      </c>
      <c r="E1435" s="598">
        <v>169429</v>
      </c>
      <c r="F1435" s="754" t="s">
        <v>1460</v>
      </c>
      <c r="G1435" s="755"/>
      <c r="H1435" s="756"/>
    </row>
    <row r="1436" spans="1:8" ht="15.75">
      <c r="A1436" s="277"/>
      <c r="B1436" s="596">
        <v>5359</v>
      </c>
      <c r="C1436" s="597" t="s">
        <v>2723</v>
      </c>
      <c r="D1436" s="596" t="s">
        <v>904</v>
      </c>
      <c r="E1436" s="598">
        <v>184488</v>
      </c>
      <c r="F1436" s="754" t="s">
        <v>1460</v>
      </c>
      <c r="G1436" s="755"/>
      <c r="H1436" s="756"/>
    </row>
    <row r="1437" spans="1:8" ht="15.75">
      <c r="A1437" s="277"/>
      <c r="B1437" s="596">
        <v>5360</v>
      </c>
      <c r="C1437" s="597" t="s">
        <v>2724</v>
      </c>
      <c r="D1437" s="596" t="s">
        <v>897</v>
      </c>
      <c r="E1437" s="598">
        <v>167006</v>
      </c>
      <c r="F1437" s="754" t="s">
        <v>1460</v>
      </c>
      <c r="G1437" s="755"/>
      <c r="H1437" s="756"/>
    </row>
    <row r="1438" spans="1:8" ht="15.75">
      <c r="A1438" s="277"/>
      <c r="B1438" s="596">
        <v>5361</v>
      </c>
      <c r="C1438" s="597" t="s">
        <v>2725</v>
      </c>
      <c r="D1438" s="596" t="s">
        <v>904</v>
      </c>
      <c r="E1438" s="598">
        <v>11269</v>
      </c>
      <c r="F1438" s="754" t="s">
        <v>1460</v>
      </c>
      <c r="G1438" s="755"/>
      <c r="H1438" s="756"/>
    </row>
    <row r="1439" spans="1:8" ht="15.75">
      <c r="A1439" s="277"/>
      <c r="B1439" s="596">
        <v>5362</v>
      </c>
      <c r="C1439" s="597" t="s">
        <v>2726</v>
      </c>
      <c r="D1439" s="596" t="s">
        <v>904</v>
      </c>
      <c r="E1439" s="598">
        <v>373395</v>
      </c>
      <c r="F1439" s="754" t="s">
        <v>1460</v>
      </c>
      <c r="G1439" s="755"/>
      <c r="H1439" s="756"/>
    </row>
    <row r="1440" spans="1:8" ht="15.75">
      <c r="A1440" s="277"/>
      <c r="B1440" s="596">
        <v>5363</v>
      </c>
      <c r="C1440" s="597" t="s">
        <v>2727</v>
      </c>
      <c r="D1440" s="596" t="s">
        <v>904</v>
      </c>
      <c r="E1440" s="598">
        <v>362596</v>
      </c>
      <c r="F1440" s="754" t="s">
        <v>1460</v>
      </c>
      <c r="G1440" s="755"/>
      <c r="H1440" s="756"/>
    </row>
    <row r="1441" spans="1:8" ht="15.75">
      <c r="A1441" s="277"/>
      <c r="B1441" s="596">
        <v>5364</v>
      </c>
      <c r="C1441" s="597" t="s">
        <v>2728</v>
      </c>
      <c r="D1441" s="596" t="s">
        <v>904</v>
      </c>
      <c r="E1441" s="598">
        <v>356993</v>
      </c>
      <c r="F1441" s="754" t="s">
        <v>1460</v>
      </c>
      <c r="G1441" s="755"/>
      <c r="H1441" s="756"/>
    </row>
    <row r="1442" spans="1:8" ht="15.75">
      <c r="A1442" s="277"/>
      <c r="B1442" s="596">
        <v>5365</v>
      </c>
      <c r="C1442" s="597" t="s">
        <v>2729</v>
      </c>
      <c r="D1442" s="596" t="s">
        <v>777</v>
      </c>
      <c r="E1442" s="598">
        <v>44284</v>
      </c>
      <c r="F1442" s="754" t="s">
        <v>1460</v>
      </c>
      <c r="G1442" s="755"/>
      <c r="H1442" s="756"/>
    </row>
    <row r="1443" spans="1:8" ht="15.75">
      <c r="A1443" s="277"/>
      <c r="B1443" s="596">
        <v>5366</v>
      </c>
      <c r="C1443" s="597" t="s">
        <v>2730</v>
      </c>
      <c r="D1443" s="596" t="s">
        <v>777</v>
      </c>
      <c r="E1443" s="598">
        <v>3271</v>
      </c>
      <c r="F1443" s="754" t="s">
        <v>1460</v>
      </c>
      <c r="G1443" s="755"/>
      <c r="H1443" s="756"/>
    </row>
    <row r="1444" spans="1:8" ht="15.75">
      <c r="A1444" s="277"/>
      <c r="B1444" s="596">
        <v>5368</v>
      </c>
      <c r="C1444" s="597" t="s">
        <v>2731</v>
      </c>
      <c r="D1444" s="596" t="s">
        <v>777</v>
      </c>
      <c r="E1444" s="598">
        <v>24415</v>
      </c>
      <c r="F1444" s="754" t="s">
        <v>1460</v>
      </c>
      <c r="G1444" s="755"/>
      <c r="H1444" s="756"/>
    </row>
    <row r="1445" spans="1:8" ht="15.75">
      <c r="A1445" s="277"/>
      <c r="B1445" s="596">
        <v>5369</v>
      </c>
      <c r="C1445" s="597" t="s">
        <v>2732</v>
      </c>
      <c r="D1445" s="596" t="s">
        <v>519</v>
      </c>
      <c r="E1445" s="598">
        <v>4532</v>
      </c>
      <c r="F1445" s="754" t="s">
        <v>1460</v>
      </c>
      <c r="G1445" s="755"/>
      <c r="H1445" s="756"/>
    </row>
    <row r="1446" spans="1:8" ht="15.75">
      <c r="A1446" s="277"/>
      <c r="B1446" s="596">
        <v>5370</v>
      </c>
      <c r="C1446" s="597" t="s">
        <v>2733</v>
      </c>
      <c r="D1446" s="596" t="s">
        <v>777</v>
      </c>
      <c r="E1446" s="598">
        <v>11693</v>
      </c>
      <c r="F1446" s="754" t="s">
        <v>1460</v>
      </c>
      <c r="G1446" s="755"/>
      <c r="H1446" s="756"/>
    </row>
    <row r="1447" spans="1:8" ht="15.75">
      <c r="A1447" s="277"/>
      <c r="B1447" s="596">
        <v>5371</v>
      </c>
      <c r="C1447" s="597" t="s">
        <v>2734</v>
      </c>
      <c r="D1447" s="596" t="s">
        <v>777</v>
      </c>
      <c r="E1447" s="598">
        <v>63709</v>
      </c>
      <c r="F1447" s="754" t="s">
        <v>1460</v>
      </c>
      <c r="G1447" s="755"/>
      <c r="H1447" s="756"/>
    </row>
    <row r="1448" spans="1:8" ht="15.75">
      <c r="A1448" s="277"/>
      <c r="B1448" s="596">
        <v>5372</v>
      </c>
      <c r="C1448" s="597" t="s">
        <v>2735</v>
      </c>
      <c r="D1448" s="596" t="s">
        <v>519</v>
      </c>
      <c r="E1448" s="598">
        <v>261113</v>
      </c>
      <c r="F1448" s="754" t="s">
        <v>1460</v>
      </c>
      <c r="G1448" s="755"/>
      <c r="H1448" s="756"/>
    </row>
    <row r="1449" spans="1:8" ht="15.75">
      <c r="A1449" s="277"/>
      <c r="B1449" s="596">
        <v>5373</v>
      </c>
      <c r="C1449" s="597" t="s">
        <v>2736</v>
      </c>
      <c r="D1449" s="596" t="s">
        <v>519</v>
      </c>
      <c r="E1449" s="598">
        <v>45130555</v>
      </c>
      <c r="F1449" s="754" t="s">
        <v>1460</v>
      </c>
      <c r="G1449" s="755"/>
      <c r="H1449" s="756"/>
    </row>
    <row r="1450" spans="1:8" ht="15.75">
      <c r="A1450" s="277"/>
      <c r="B1450" s="596">
        <v>5374</v>
      </c>
      <c r="C1450" s="597" t="s">
        <v>2737</v>
      </c>
      <c r="D1450" s="596" t="s">
        <v>904</v>
      </c>
      <c r="E1450" s="598">
        <v>190216</v>
      </c>
      <c r="F1450" s="754" t="s">
        <v>1460</v>
      </c>
      <c r="G1450" s="755"/>
      <c r="H1450" s="756"/>
    </row>
    <row r="1451" spans="1:8" ht="15.75">
      <c r="A1451" s="277"/>
      <c r="B1451" s="596">
        <v>5375</v>
      </c>
      <c r="C1451" s="597" t="s">
        <v>2738</v>
      </c>
      <c r="D1451" s="596" t="s">
        <v>904</v>
      </c>
      <c r="E1451" s="598">
        <v>239731</v>
      </c>
      <c r="F1451" s="754" t="s">
        <v>1460</v>
      </c>
      <c r="G1451" s="755"/>
      <c r="H1451" s="756"/>
    </row>
    <row r="1452" spans="1:8" ht="15.75">
      <c r="A1452" s="277"/>
      <c r="B1452" s="596">
        <v>5376</v>
      </c>
      <c r="C1452" s="597" t="s">
        <v>2739</v>
      </c>
      <c r="D1452" s="596" t="s">
        <v>907</v>
      </c>
      <c r="E1452" s="598">
        <v>525521</v>
      </c>
      <c r="F1452" s="754" t="s">
        <v>1460</v>
      </c>
      <c r="G1452" s="755"/>
      <c r="H1452" s="756"/>
    </row>
    <row r="1453" spans="1:8" ht="15.75">
      <c r="A1453" s="277"/>
      <c r="B1453" s="596">
        <v>5377</v>
      </c>
      <c r="C1453" s="597" t="s">
        <v>2740</v>
      </c>
      <c r="D1453" s="596" t="s">
        <v>904</v>
      </c>
      <c r="E1453" s="598">
        <v>280875</v>
      </c>
      <c r="F1453" s="754" t="s">
        <v>1460</v>
      </c>
      <c r="G1453" s="755"/>
      <c r="H1453" s="756"/>
    </row>
    <row r="1454" spans="1:8" ht="15.75">
      <c r="A1454" s="277"/>
      <c r="B1454" s="596">
        <v>5378</v>
      </c>
      <c r="C1454" s="597" t="s">
        <v>2741</v>
      </c>
      <c r="D1454" s="596" t="s">
        <v>904</v>
      </c>
      <c r="E1454" s="598">
        <v>317683</v>
      </c>
      <c r="F1454" s="754" t="s">
        <v>1460</v>
      </c>
      <c r="G1454" s="755"/>
      <c r="H1454" s="756"/>
    </row>
    <row r="1455" spans="1:8" ht="15.75">
      <c r="A1455" s="277"/>
      <c r="B1455" s="596">
        <v>5380</v>
      </c>
      <c r="C1455" s="597" t="s">
        <v>2742</v>
      </c>
      <c r="D1455" s="596" t="s">
        <v>904</v>
      </c>
      <c r="E1455" s="598">
        <v>39096</v>
      </c>
      <c r="F1455" s="754" t="s">
        <v>1460</v>
      </c>
      <c r="G1455" s="755"/>
      <c r="H1455" s="756"/>
    </row>
    <row r="1456" spans="1:8" ht="15.75">
      <c r="A1456" s="277"/>
      <c r="B1456" s="596">
        <v>5381</v>
      </c>
      <c r="C1456" s="597" t="s">
        <v>2743</v>
      </c>
      <c r="D1456" s="596" t="s">
        <v>928</v>
      </c>
      <c r="E1456" s="599">
        <v>469995</v>
      </c>
      <c r="F1456" s="754" t="s">
        <v>1460</v>
      </c>
      <c r="G1456" s="755"/>
      <c r="H1456" s="756"/>
    </row>
    <row r="1457" spans="1:8" ht="15.75">
      <c r="A1457" s="277"/>
      <c r="B1457" s="596">
        <v>5382</v>
      </c>
      <c r="C1457" s="597" t="s">
        <v>2744</v>
      </c>
      <c r="D1457" s="596" t="s">
        <v>928</v>
      </c>
      <c r="E1457" s="598">
        <v>87538</v>
      </c>
      <c r="F1457" s="754" t="s">
        <v>1460</v>
      </c>
      <c r="G1457" s="755"/>
      <c r="H1457" s="756"/>
    </row>
    <row r="1458" spans="1:8" ht="15.75">
      <c r="A1458" s="277"/>
      <c r="B1458" s="596">
        <v>5383</v>
      </c>
      <c r="C1458" s="597" t="s">
        <v>2745</v>
      </c>
      <c r="D1458" s="596" t="s">
        <v>928</v>
      </c>
      <c r="E1458" s="598">
        <v>10524</v>
      </c>
      <c r="F1458" s="754" t="s">
        <v>1460</v>
      </c>
      <c r="G1458" s="755"/>
      <c r="H1458" s="756"/>
    </row>
    <row r="1459" spans="1:8" ht="15.75">
      <c r="A1459" s="277"/>
      <c r="B1459" s="596">
        <v>5384</v>
      </c>
      <c r="C1459" s="597" t="s">
        <v>2746</v>
      </c>
      <c r="D1459" s="596" t="s">
        <v>519</v>
      </c>
      <c r="E1459" s="598">
        <v>12791443</v>
      </c>
      <c r="F1459" s="754" t="s">
        <v>1460</v>
      </c>
      <c r="G1459" s="755"/>
      <c r="H1459" s="756"/>
    </row>
    <row r="1460" spans="1:8" ht="15.75">
      <c r="A1460" s="277"/>
      <c r="B1460" s="596">
        <v>5385</v>
      </c>
      <c r="C1460" s="597" t="s">
        <v>2747</v>
      </c>
      <c r="D1460" s="596" t="s">
        <v>519</v>
      </c>
      <c r="E1460" s="598">
        <v>8837962</v>
      </c>
      <c r="F1460" s="754" t="s">
        <v>1460</v>
      </c>
      <c r="G1460" s="755"/>
      <c r="H1460" s="756"/>
    </row>
    <row r="1461" spans="1:8" ht="15.75">
      <c r="A1461" s="277"/>
      <c r="B1461" s="596">
        <v>5387</v>
      </c>
      <c r="C1461" s="597" t="s">
        <v>2748</v>
      </c>
      <c r="D1461" s="596" t="s">
        <v>519</v>
      </c>
      <c r="E1461" s="598">
        <v>425069</v>
      </c>
      <c r="F1461" s="754" t="s">
        <v>1460</v>
      </c>
      <c r="G1461" s="755"/>
      <c r="H1461" s="756"/>
    </row>
    <row r="1462" spans="1:8" ht="15.75">
      <c r="A1462" s="277"/>
      <c r="B1462" s="596">
        <v>5391</v>
      </c>
      <c r="C1462" s="597" t="s">
        <v>2749</v>
      </c>
      <c r="D1462" s="596" t="s">
        <v>897</v>
      </c>
      <c r="E1462" s="598">
        <v>36552</v>
      </c>
      <c r="F1462" s="754" t="s">
        <v>1460</v>
      </c>
      <c r="G1462" s="755"/>
      <c r="H1462" s="756"/>
    </row>
    <row r="1463" spans="1:8" ht="15.75">
      <c r="A1463" s="277"/>
      <c r="B1463" s="596">
        <v>5392</v>
      </c>
      <c r="C1463" s="597" t="s">
        <v>2750</v>
      </c>
      <c r="D1463" s="596" t="s">
        <v>907</v>
      </c>
      <c r="E1463" s="598">
        <v>286320</v>
      </c>
      <c r="F1463" s="754" t="s">
        <v>1460</v>
      </c>
      <c r="G1463" s="755"/>
      <c r="H1463" s="756"/>
    </row>
    <row r="1464" spans="1:8" ht="15.75">
      <c r="A1464" s="277"/>
      <c r="B1464" s="596">
        <v>5394</v>
      </c>
      <c r="C1464" s="597" t="s">
        <v>2751</v>
      </c>
      <c r="D1464" s="596" t="s">
        <v>928</v>
      </c>
      <c r="E1464" s="598">
        <v>257080</v>
      </c>
      <c r="F1464" s="754" t="s">
        <v>1460</v>
      </c>
      <c r="G1464" s="755"/>
      <c r="H1464" s="756"/>
    </row>
    <row r="1465" spans="1:8" ht="15.75">
      <c r="A1465" s="277"/>
      <c r="B1465" s="596">
        <v>5395</v>
      </c>
      <c r="C1465" s="597" t="s">
        <v>2752</v>
      </c>
      <c r="D1465" s="596" t="s">
        <v>928</v>
      </c>
      <c r="E1465" s="598">
        <v>44890</v>
      </c>
      <c r="F1465" s="754" t="s">
        <v>1460</v>
      </c>
      <c r="G1465" s="755"/>
      <c r="H1465" s="756"/>
    </row>
    <row r="1466" spans="1:8" ht="15.75">
      <c r="A1466" s="277"/>
      <c r="B1466" s="596">
        <v>5396</v>
      </c>
      <c r="C1466" s="597" t="s">
        <v>2753</v>
      </c>
      <c r="D1466" s="596" t="s">
        <v>904</v>
      </c>
      <c r="E1466" s="598">
        <v>1034947</v>
      </c>
      <c r="F1466" s="754" t="s">
        <v>1460</v>
      </c>
      <c r="G1466" s="755"/>
      <c r="H1466" s="756"/>
    </row>
    <row r="1467" spans="1:8" ht="15.75">
      <c r="A1467" s="277"/>
      <c r="B1467" s="596">
        <v>5397</v>
      </c>
      <c r="C1467" s="597" t="s">
        <v>2754</v>
      </c>
      <c r="D1467" s="596" t="s">
        <v>928</v>
      </c>
      <c r="E1467" s="598">
        <v>35048</v>
      </c>
      <c r="F1467" s="754" t="s">
        <v>1464</v>
      </c>
      <c r="G1467" s="755"/>
      <c r="H1467" s="756"/>
    </row>
    <row r="1468" spans="1:8" ht="15.75">
      <c r="A1468" s="277"/>
      <c r="B1468" s="596">
        <v>5398</v>
      </c>
      <c r="C1468" s="597" t="s">
        <v>2755</v>
      </c>
      <c r="D1468" s="596" t="s">
        <v>928</v>
      </c>
      <c r="E1468" s="598">
        <v>1984357</v>
      </c>
      <c r="F1468" s="754" t="s">
        <v>1460</v>
      </c>
      <c r="G1468" s="755"/>
      <c r="H1468" s="756"/>
    </row>
    <row r="1469" spans="1:8" ht="15.75">
      <c r="A1469" s="277"/>
      <c r="B1469" s="596">
        <v>5404</v>
      </c>
      <c r="C1469" s="597" t="s">
        <v>2756</v>
      </c>
      <c r="D1469" s="596" t="s">
        <v>973</v>
      </c>
      <c r="E1469" s="598">
        <v>7525</v>
      </c>
      <c r="F1469" s="754" t="s">
        <v>1460</v>
      </c>
      <c r="G1469" s="755"/>
      <c r="H1469" s="756"/>
    </row>
    <row r="1470" spans="1:8" ht="15.75">
      <c r="A1470" s="277"/>
      <c r="B1470" s="596">
        <v>5409</v>
      </c>
      <c r="C1470" s="597" t="s">
        <v>2757</v>
      </c>
      <c r="D1470" s="596" t="s">
        <v>519</v>
      </c>
      <c r="E1470" s="598">
        <v>450017</v>
      </c>
      <c r="F1470" s="754" t="s">
        <v>1464</v>
      </c>
      <c r="G1470" s="755"/>
      <c r="H1470" s="756"/>
    </row>
    <row r="1471" spans="1:8" ht="15.75">
      <c r="A1471" s="277"/>
      <c r="B1471" s="596">
        <v>5412</v>
      </c>
      <c r="C1471" s="597" t="s">
        <v>1267</v>
      </c>
      <c r="D1471" s="596" t="s">
        <v>904</v>
      </c>
      <c r="E1471" s="598">
        <v>140612</v>
      </c>
      <c r="F1471" s="754" t="s">
        <v>1460</v>
      </c>
      <c r="G1471" s="755"/>
      <c r="H1471" s="756"/>
    </row>
    <row r="1472" spans="1:8" ht="15.75">
      <c r="A1472" s="277"/>
      <c r="B1472" s="596">
        <v>5413</v>
      </c>
      <c r="C1472" s="597" t="s">
        <v>2758</v>
      </c>
      <c r="D1472" s="596" t="s">
        <v>904</v>
      </c>
      <c r="E1472" s="598">
        <v>92182</v>
      </c>
      <c r="F1472" s="754" t="s">
        <v>1460</v>
      </c>
      <c r="G1472" s="755"/>
      <c r="H1472" s="756"/>
    </row>
    <row r="1473" spans="1:8" ht="15.75">
      <c r="A1473" s="277"/>
      <c r="B1473" s="596">
        <v>5415</v>
      </c>
      <c r="C1473" s="597" t="s">
        <v>2759</v>
      </c>
      <c r="D1473" s="596" t="s">
        <v>904</v>
      </c>
      <c r="E1473" s="598">
        <v>75344</v>
      </c>
      <c r="F1473" s="754" t="s">
        <v>1460</v>
      </c>
      <c r="G1473" s="755"/>
      <c r="H1473" s="756"/>
    </row>
    <row r="1474" spans="1:8" ht="15.75">
      <c r="A1474" s="277"/>
      <c r="B1474" s="596">
        <v>5416</v>
      </c>
      <c r="C1474" s="597" t="s">
        <v>2760</v>
      </c>
      <c r="D1474" s="596" t="s">
        <v>904</v>
      </c>
      <c r="E1474" s="598">
        <v>47647</v>
      </c>
      <c r="F1474" s="754" t="s">
        <v>1460</v>
      </c>
      <c r="G1474" s="755"/>
      <c r="H1474" s="756"/>
    </row>
    <row r="1475" spans="1:8" ht="15.75">
      <c r="A1475" s="277"/>
      <c r="B1475" s="596">
        <v>5418</v>
      </c>
      <c r="C1475" s="597" t="s">
        <v>2761</v>
      </c>
      <c r="D1475" s="596" t="s">
        <v>904</v>
      </c>
      <c r="E1475" s="598">
        <v>84170</v>
      </c>
      <c r="F1475" s="754" t="s">
        <v>1460</v>
      </c>
      <c r="G1475" s="755"/>
      <c r="H1475" s="756"/>
    </row>
    <row r="1476" spans="1:8" ht="15.75">
      <c r="A1476" s="277"/>
      <c r="B1476" s="596">
        <v>5421</v>
      </c>
      <c r="C1476" s="597" t="s">
        <v>2762</v>
      </c>
      <c r="D1476" s="596" t="s">
        <v>904</v>
      </c>
      <c r="E1476" s="598">
        <v>921418</v>
      </c>
      <c r="F1476" s="754" t="s">
        <v>1460</v>
      </c>
      <c r="G1476" s="755"/>
      <c r="H1476" s="756"/>
    </row>
    <row r="1477" spans="1:8" ht="15.75">
      <c r="A1477" s="277"/>
      <c r="B1477" s="596">
        <v>5422</v>
      </c>
      <c r="C1477" s="597" t="s">
        <v>2763</v>
      </c>
      <c r="D1477" s="596" t="s">
        <v>904</v>
      </c>
      <c r="E1477" s="598">
        <v>945547</v>
      </c>
      <c r="F1477" s="754" t="s">
        <v>1460</v>
      </c>
      <c r="G1477" s="755"/>
      <c r="H1477" s="756"/>
    </row>
    <row r="1478" spans="1:8" ht="15.75">
      <c r="A1478" s="277"/>
      <c r="B1478" s="596">
        <v>5426</v>
      </c>
      <c r="C1478" s="597" t="s">
        <v>2764</v>
      </c>
      <c r="D1478" s="596" t="s">
        <v>904</v>
      </c>
      <c r="E1478" s="598">
        <v>809061</v>
      </c>
      <c r="F1478" s="754" t="s">
        <v>1460</v>
      </c>
      <c r="G1478" s="755"/>
      <c r="H1478" s="756"/>
    </row>
    <row r="1479" spans="1:8" ht="15.75">
      <c r="A1479" s="277"/>
      <c r="B1479" s="596">
        <v>5428</v>
      </c>
      <c r="C1479" s="597" t="s">
        <v>2765</v>
      </c>
      <c r="D1479" s="596" t="s">
        <v>904</v>
      </c>
      <c r="E1479" s="598">
        <v>934004</v>
      </c>
      <c r="F1479" s="754" t="s">
        <v>1460</v>
      </c>
      <c r="G1479" s="755"/>
      <c r="H1479" s="756"/>
    </row>
    <row r="1480" spans="1:8" ht="15.75">
      <c r="A1480" s="277"/>
      <c r="B1480" s="596">
        <v>5431</v>
      </c>
      <c r="C1480" s="597" t="s">
        <v>2766</v>
      </c>
      <c r="D1480" s="596" t="s">
        <v>928</v>
      </c>
      <c r="E1480" s="598">
        <v>69477</v>
      </c>
      <c r="F1480" s="754" t="s">
        <v>1460</v>
      </c>
      <c r="G1480" s="755"/>
      <c r="H1480" s="756"/>
    </row>
    <row r="1481" spans="1:8" s="491" customFormat="1" ht="15.75">
      <c r="A1481" s="277"/>
      <c r="B1481" s="596">
        <v>5432</v>
      </c>
      <c r="C1481" s="597" t="s">
        <v>2767</v>
      </c>
      <c r="D1481" s="596" t="s">
        <v>928</v>
      </c>
      <c r="E1481" s="598">
        <v>78347</v>
      </c>
      <c r="F1481" s="754" t="s">
        <v>1460</v>
      </c>
      <c r="G1481" s="755"/>
      <c r="H1481" s="756"/>
    </row>
    <row r="1482" spans="1:8" ht="15.75">
      <c r="A1482" s="277"/>
      <c r="B1482" s="596">
        <v>5433</v>
      </c>
      <c r="C1482" s="597" t="s">
        <v>2768</v>
      </c>
      <c r="D1482" s="596" t="s">
        <v>928</v>
      </c>
      <c r="E1482" s="598">
        <v>72106</v>
      </c>
      <c r="F1482" s="754" t="s">
        <v>1460</v>
      </c>
      <c r="G1482" s="755"/>
      <c r="H1482" s="756"/>
    </row>
    <row r="1483" spans="1:8" ht="15.75">
      <c r="A1483" s="277"/>
      <c r="B1483" s="596">
        <v>5442</v>
      </c>
      <c r="C1483" s="597" t="s">
        <v>2769</v>
      </c>
      <c r="D1483" s="596" t="s">
        <v>777</v>
      </c>
      <c r="E1483" s="598">
        <v>89688</v>
      </c>
      <c r="F1483" s="754" t="s">
        <v>1460</v>
      </c>
      <c r="G1483" s="755"/>
      <c r="H1483" s="756"/>
    </row>
    <row r="1484" spans="1:8" ht="15.75">
      <c r="A1484" s="277"/>
      <c r="B1484" s="596">
        <v>5443</v>
      </c>
      <c r="C1484" s="597" t="s">
        <v>2770</v>
      </c>
      <c r="D1484" s="596" t="s">
        <v>928</v>
      </c>
      <c r="E1484" s="598">
        <v>33510</v>
      </c>
      <c r="F1484" s="754" t="s">
        <v>1460</v>
      </c>
      <c r="G1484" s="755"/>
      <c r="H1484" s="756"/>
    </row>
    <row r="1485" spans="1:8" s="491" customFormat="1" ht="15.75">
      <c r="A1485" s="277"/>
      <c r="B1485" s="596">
        <v>5452</v>
      </c>
      <c r="C1485" s="597" t="s">
        <v>2771</v>
      </c>
      <c r="D1485" s="596" t="s">
        <v>777</v>
      </c>
      <c r="E1485" s="598">
        <v>79915</v>
      </c>
      <c r="F1485" s="754" t="s">
        <v>1460</v>
      </c>
      <c r="G1485" s="755"/>
      <c r="H1485" s="756"/>
    </row>
    <row r="1486" spans="1:8" s="491" customFormat="1" ht="15.75">
      <c r="A1486" s="277"/>
      <c r="B1486" s="596">
        <v>5455</v>
      </c>
      <c r="C1486" s="597" t="s">
        <v>2772</v>
      </c>
      <c r="D1486" s="596" t="s">
        <v>777</v>
      </c>
      <c r="E1486" s="598">
        <v>165962</v>
      </c>
      <c r="F1486" s="754" t="s">
        <v>1460</v>
      </c>
      <c r="G1486" s="755"/>
      <c r="H1486" s="756"/>
    </row>
    <row r="1487" spans="1:8" ht="15.75">
      <c r="A1487" s="277"/>
      <c r="B1487" s="596">
        <v>5456</v>
      </c>
      <c r="C1487" s="597" t="s">
        <v>2773</v>
      </c>
      <c r="D1487" s="596" t="s">
        <v>928</v>
      </c>
      <c r="E1487" s="598">
        <v>42033</v>
      </c>
      <c r="F1487" s="754" t="s">
        <v>1460</v>
      </c>
      <c r="G1487" s="755"/>
      <c r="H1487" s="756"/>
    </row>
    <row r="1488" spans="1:8" ht="15.75">
      <c r="A1488" s="277"/>
      <c r="B1488" s="596">
        <v>5459</v>
      </c>
      <c r="C1488" s="597" t="s">
        <v>2774</v>
      </c>
      <c r="D1488" s="596" t="s">
        <v>777</v>
      </c>
      <c r="E1488" s="598">
        <v>71887</v>
      </c>
      <c r="F1488" s="754" t="s">
        <v>1460</v>
      </c>
      <c r="G1488" s="755"/>
      <c r="H1488" s="756"/>
    </row>
    <row r="1489" spans="1:8" ht="15.75">
      <c r="A1489" s="277"/>
      <c r="B1489" s="596">
        <v>5461</v>
      </c>
      <c r="C1489" s="597" t="s">
        <v>2775</v>
      </c>
      <c r="D1489" s="596" t="s">
        <v>928</v>
      </c>
      <c r="E1489" s="598">
        <v>26468</v>
      </c>
      <c r="F1489" s="754" t="s">
        <v>1460</v>
      </c>
      <c r="G1489" s="755"/>
      <c r="H1489" s="756"/>
    </row>
    <row r="1490" spans="1:8" ht="15.75">
      <c r="A1490" s="277"/>
      <c r="B1490" s="596">
        <v>5462</v>
      </c>
      <c r="C1490" s="597" t="s">
        <v>2776</v>
      </c>
      <c r="D1490" s="596" t="s">
        <v>519</v>
      </c>
      <c r="E1490" s="598">
        <v>138209</v>
      </c>
      <c r="F1490" s="754" t="s">
        <v>1460</v>
      </c>
      <c r="G1490" s="755"/>
      <c r="H1490" s="756"/>
    </row>
    <row r="1491" spans="1:8" ht="15.75">
      <c r="A1491" s="277"/>
      <c r="B1491" s="596">
        <v>5463</v>
      </c>
      <c r="C1491" s="597" t="s">
        <v>2777</v>
      </c>
      <c r="D1491" s="596" t="s">
        <v>519</v>
      </c>
      <c r="E1491" s="598">
        <v>206864</v>
      </c>
      <c r="F1491" s="754" t="s">
        <v>1460</v>
      </c>
      <c r="G1491" s="755"/>
      <c r="H1491" s="756"/>
    </row>
    <row r="1492" spans="1:8" ht="15.75">
      <c r="A1492" s="277"/>
      <c r="B1492" s="596">
        <v>5466</v>
      </c>
      <c r="C1492" s="597" t="s">
        <v>2778</v>
      </c>
      <c r="D1492" s="596" t="s">
        <v>928</v>
      </c>
      <c r="E1492" s="598">
        <v>15542</v>
      </c>
      <c r="F1492" s="754" t="s">
        <v>1460</v>
      </c>
      <c r="G1492" s="755"/>
      <c r="H1492" s="756"/>
    </row>
    <row r="1493" spans="1:8" ht="15.75">
      <c r="A1493" s="277"/>
      <c r="B1493" s="596">
        <v>5467</v>
      </c>
      <c r="C1493" s="597" t="s">
        <v>1268</v>
      </c>
      <c r="D1493" s="596" t="s">
        <v>928</v>
      </c>
      <c r="E1493" s="598">
        <v>132900</v>
      </c>
      <c r="F1493" s="754" t="s">
        <v>1460</v>
      </c>
      <c r="G1493" s="755"/>
      <c r="H1493" s="756"/>
    </row>
    <row r="1494" spans="1:8" ht="15.75">
      <c r="A1494" s="277"/>
      <c r="B1494" s="596">
        <v>5469</v>
      </c>
      <c r="C1494" s="597" t="s">
        <v>2779</v>
      </c>
      <c r="D1494" s="596" t="s">
        <v>928</v>
      </c>
      <c r="E1494" s="598">
        <v>16135</v>
      </c>
      <c r="F1494" s="754" t="s">
        <v>1460</v>
      </c>
      <c r="G1494" s="755"/>
      <c r="H1494" s="756"/>
    </row>
    <row r="1495" spans="1:8" ht="15.75">
      <c r="A1495" s="277"/>
      <c r="B1495" s="596">
        <v>5471</v>
      </c>
      <c r="C1495" s="597" t="s">
        <v>2780</v>
      </c>
      <c r="D1495" s="596" t="s">
        <v>928</v>
      </c>
      <c r="E1495" s="598">
        <v>9984</v>
      </c>
      <c r="F1495" s="754" t="s">
        <v>1460</v>
      </c>
      <c r="G1495" s="755"/>
      <c r="H1495" s="756"/>
    </row>
    <row r="1496" spans="1:8" ht="15.75">
      <c r="A1496" s="277"/>
      <c r="B1496" s="596">
        <v>5472</v>
      </c>
      <c r="C1496" s="597" t="s">
        <v>2781</v>
      </c>
      <c r="D1496" s="596" t="s">
        <v>928</v>
      </c>
      <c r="E1496" s="598">
        <v>7551</v>
      </c>
      <c r="F1496" s="754" t="s">
        <v>1460</v>
      </c>
      <c r="G1496" s="755"/>
      <c r="H1496" s="756"/>
    </row>
    <row r="1497" spans="1:8" ht="15.75">
      <c r="A1497" s="277"/>
      <c r="B1497" s="596">
        <v>5494</v>
      </c>
      <c r="C1497" s="597" t="s">
        <v>2782</v>
      </c>
      <c r="D1497" s="596" t="s">
        <v>519</v>
      </c>
      <c r="E1497" s="598">
        <v>557436</v>
      </c>
      <c r="F1497" s="754" t="s">
        <v>1460</v>
      </c>
      <c r="G1497" s="755"/>
      <c r="H1497" s="756"/>
    </row>
    <row r="1498" spans="1:8" ht="15.75">
      <c r="A1498" s="277"/>
      <c r="B1498" s="596">
        <v>5501</v>
      </c>
      <c r="C1498" s="597" t="s">
        <v>2783</v>
      </c>
      <c r="D1498" s="596" t="s">
        <v>519</v>
      </c>
      <c r="E1498" s="598">
        <v>550094</v>
      </c>
      <c r="F1498" s="754" t="s">
        <v>1460</v>
      </c>
      <c r="G1498" s="755"/>
      <c r="H1498" s="756"/>
    </row>
    <row r="1499" spans="1:8" ht="15.75">
      <c r="A1499" s="277"/>
      <c r="B1499" s="596">
        <v>5502</v>
      </c>
      <c r="C1499" s="597" t="s">
        <v>2784</v>
      </c>
      <c r="D1499" s="596" t="s">
        <v>519</v>
      </c>
      <c r="E1499" s="598">
        <v>840243</v>
      </c>
      <c r="F1499" s="754" t="s">
        <v>1460</v>
      </c>
      <c r="G1499" s="755"/>
      <c r="H1499" s="756"/>
    </row>
    <row r="1500" spans="1:8" ht="15.75">
      <c r="A1500" s="277"/>
      <c r="B1500" s="596">
        <v>5523</v>
      </c>
      <c r="C1500" s="597" t="s">
        <v>2785</v>
      </c>
      <c r="D1500" s="596" t="s">
        <v>519</v>
      </c>
      <c r="E1500" s="598">
        <v>24600</v>
      </c>
      <c r="F1500" s="754" t="s">
        <v>1460</v>
      </c>
      <c r="G1500" s="755"/>
      <c r="H1500" s="756"/>
    </row>
    <row r="1501" spans="1:8" ht="15.75">
      <c r="A1501" s="277"/>
      <c r="B1501" s="596">
        <v>5524</v>
      </c>
      <c r="C1501" s="597" t="s">
        <v>2786</v>
      </c>
      <c r="D1501" s="596" t="s">
        <v>519</v>
      </c>
      <c r="E1501" s="598">
        <v>56890</v>
      </c>
      <c r="F1501" s="754" t="s">
        <v>1460</v>
      </c>
      <c r="G1501" s="755"/>
      <c r="H1501" s="756"/>
    </row>
    <row r="1502" spans="1:8" ht="15.75">
      <c r="A1502" s="277"/>
      <c r="B1502" s="596">
        <v>5525</v>
      </c>
      <c r="C1502" s="597" t="s">
        <v>2787</v>
      </c>
      <c r="D1502" s="596" t="s">
        <v>519</v>
      </c>
      <c r="E1502" s="598">
        <v>67018</v>
      </c>
      <c r="F1502" s="754" t="s">
        <v>1460</v>
      </c>
      <c r="G1502" s="755"/>
      <c r="H1502" s="756"/>
    </row>
    <row r="1503" spans="1:8" ht="15.75">
      <c r="A1503" s="277"/>
      <c r="B1503" s="596">
        <v>5527</v>
      </c>
      <c r="C1503" s="597" t="s">
        <v>2788</v>
      </c>
      <c r="D1503" s="596" t="s">
        <v>928</v>
      </c>
      <c r="E1503" s="598">
        <v>28199</v>
      </c>
      <c r="F1503" s="754" t="s">
        <v>1460</v>
      </c>
      <c r="G1503" s="755"/>
      <c r="H1503" s="756"/>
    </row>
    <row r="1504" spans="1:8" ht="15.75">
      <c r="A1504" s="277"/>
      <c r="B1504" s="596">
        <v>5528</v>
      </c>
      <c r="C1504" s="597" t="s">
        <v>2789</v>
      </c>
      <c r="D1504" s="596" t="s">
        <v>928</v>
      </c>
      <c r="E1504" s="598">
        <v>20276</v>
      </c>
      <c r="F1504" s="754" t="s">
        <v>1460</v>
      </c>
      <c r="G1504" s="755"/>
      <c r="H1504" s="756"/>
    </row>
    <row r="1505" spans="1:8" ht="15.75">
      <c r="A1505" s="277"/>
      <c r="B1505" s="596">
        <v>5535</v>
      </c>
      <c r="C1505" s="597" t="s">
        <v>2790</v>
      </c>
      <c r="D1505" s="596" t="s">
        <v>907</v>
      </c>
      <c r="E1505" s="598">
        <v>205904</v>
      </c>
      <c r="F1505" s="754" t="s">
        <v>1460</v>
      </c>
      <c r="G1505" s="757"/>
      <c r="H1505" s="756"/>
    </row>
    <row r="1506" spans="1:8" ht="15.75">
      <c r="A1506" s="277"/>
      <c r="B1506" s="596">
        <v>5536</v>
      </c>
      <c r="C1506" s="597" t="s">
        <v>2791</v>
      </c>
      <c r="D1506" s="596" t="s">
        <v>897</v>
      </c>
      <c r="E1506" s="598">
        <v>26286</v>
      </c>
      <c r="F1506" s="754" t="s">
        <v>1460</v>
      </c>
      <c r="G1506" s="755"/>
      <c r="H1506" s="756"/>
    </row>
    <row r="1507" spans="1:8" ht="15.75">
      <c r="A1507" s="277"/>
      <c r="B1507" s="596">
        <v>5540</v>
      </c>
      <c r="C1507" s="597" t="s">
        <v>2792</v>
      </c>
      <c r="D1507" s="596" t="s">
        <v>928</v>
      </c>
      <c r="E1507" s="598">
        <v>3560</v>
      </c>
      <c r="F1507" s="754" t="s">
        <v>1460</v>
      </c>
      <c r="G1507" s="755"/>
      <c r="H1507" s="756"/>
    </row>
    <row r="1508" spans="1:8" ht="15.75">
      <c r="A1508" s="277"/>
      <c r="B1508" s="596">
        <v>5541</v>
      </c>
      <c r="C1508" s="597" t="s">
        <v>2793</v>
      </c>
      <c r="D1508" s="596" t="s">
        <v>928</v>
      </c>
      <c r="E1508" s="598">
        <v>5133</v>
      </c>
      <c r="F1508" s="754" t="s">
        <v>1460</v>
      </c>
      <c r="G1508" s="755"/>
      <c r="H1508" s="756"/>
    </row>
    <row r="1509" spans="1:8" ht="15.75">
      <c r="A1509" s="277"/>
      <c r="B1509" s="596">
        <v>5542</v>
      </c>
      <c r="C1509" s="597" t="s">
        <v>2794</v>
      </c>
      <c r="D1509" s="596" t="s">
        <v>928</v>
      </c>
      <c r="E1509" s="598">
        <v>7496</v>
      </c>
      <c r="F1509" s="754" t="s">
        <v>1460</v>
      </c>
      <c r="G1509" s="755"/>
      <c r="H1509" s="756"/>
    </row>
    <row r="1510" spans="1:8" ht="15.75">
      <c r="A1510" s="277"/>
      <c r="B1510" s="596">
        <v>5543</v>
      </c>
      <c r="C1510" s="597" t="s">
        <v>2795</v>
      </c>
      <c r="D1510" s="596" t="s">
        <v>928</v>
      </c>
      <c r="E1510" s="598">
        <v>11066</v>
      </c>
      <c r="F1510" s="754" t="s">
        <v>1460</v>
      </c>
      <c r="G1510" s="755"/>
      <c r="H1510" s="756"/>
    </row>
    <row r="1511" spans="1:8" ht="15.75">
      <c r="A1511" s="277"/>
      <c r="B1511" s="596">
        <v>5545</v>
      </c>
      <c r="C1511" s="597" t="s">
        <v>2796</v>
      </c>
      <c r="D1511" s="596" t="s">
        <v>928</v>
      </c>
      <c r="E1511" s="598">
        <v>89060</v>
      </c>
      <c r="F1511" s="754" t="s">
        <v>1460</v>
      </c>
      <c r="G1511" s="755"/>
      <c r="H1511" s="756"/>
    </row>
    <row r="1512" spans="1:8" ht="15.75">
      <c r="A1512" s="277"/>
      <c r="B1512" s="596">
        <v>5546</v>
      </c>
      <c r="C1512" s="597" t="s">
        <v>2797</v>
      </c>
      <c r="D1512" s="596" t="s">
        <v>928</v>
      </c>
      <c r="E1512" s="598">
        <v>119530</v>
      </c>
      <c r="F1512" s="754" t="s">
        <v>1460</v>
      </c>
      <c r="G1512" s="755"/>
      <c r="H1512" s="756"/>
    </row>
    <row r="1513" spans="1:8" ht="15.75">
      <c r="A1513" s="277"/>
      <c r="B1513" s="596">
        <v>5547</v>
      </c>
      <c r="C1513" s="597" t="s">
        <v>2798</v>
      </c>
      <c r="D1513" s="596" t="s">
        <v>928</v>
      </c>
      <c r="E1513" s="598">
        <v>87813</v>
      </c>
      <c r="F1513" s="754" t="s">
        <v>1460</v>
      </c>
      <c r="G1513" s="755"/>
      <c r="H1513" s="756"/>
    </row>
    <row r="1514" spans="1:8" ht="15.75">
      <c r="A1514" s="277"/>
      <c r="B1514" s="596">
        <v>5548</v>
      </c>
      <c r="C1514" s="597" t="s">
        <v>2799</v>
      </c>
      <c r="D1514" s="596" t="s">
        <v>928</v>
      </c>
      <c r="E1514" s="598">
        <v>29417</v>
      </c>
      <c r="F1514" s="754" t="s">
        <v>1460</v>
      </c>
      <c r="G1514" s="755"/>
      <c r="H1514" s="756"/>
    </row>
    <row r="1515" spans="1:8" ht="15.75">
      <c r="A1515" s="277"/>
      <c r="B1515" s="596">
        <v>5549</v>
      </c>
      <c r="C1515" s="597" t="s">
        <v>2800</v>
      </c>
      <c r="D1515" s="596" t="s">
        <v>928</v>
      </c>
      <c r="E1515" s="598">
        <v>208145</v>
      </c>
      <c r="F1515" s="754" t="s">
        <v>1460</v>
      </c>
      <c r="G1515" s="755"/>
      <c r="H1515" s="756"/>
    </row>
    <row r="1516" spans="1:8" ht="60" customHeight="1">
      <c r="A1516" s="277"/>
      <c r="B1516" s="596">
        <v>5550</v>
      </c>
      <c r="C1516" s="597" t="s">
        <v>2801</v>
      </c>
      <c r="D1516" s="596" t="s">
        <v>928</v>
      </c>
      <c r="E1516" s="598">
        <v>184577</v>
      </c>
      <c r="F1516" s="754" t="s">
        <v>1460</v>
      </c>
      <c r="G1516" s="755"/>
      <c r="H1516" s="756"/>
    </row>
    <row r="1517" spans="1:8" ht="15.75">
      <c r="A1517" s="277"/>
      <c r="B1517" s="596">
        <v>5551</v>
      </c>
      <c r="C1517" s="597" t="s">
        <v>2802</v>
      </c>
      <c r="D1517" s="596" t="s">
        <v>928</v>
      </c>
      <c r="E1517" s="598">
        <v>40108</v>
      </c>
      <c r="F1517" s="754" t="s">
        <v>1460</v>
      </c>
      <c r="G1517" s="755"/>
      <c r="H1517" s="756"/>
    </row>
    <row r="1518" spans="1:8" ht="15.75">
      <c r="A1518" s="277"/>
      <c r="B1518" s="596">
        <v>5552</v>
      </c>
      <c r="C1518" s="597" t="s">
        <v>2803</v>
      </c>
      <c r="D1518" s="596" t="s">
        <v>519</v>
      </c>
      <c r="E1518" s="598">
        <v>16656</v>
      </c>
      <c r="F1518" s="754" t="s">
        <v>1460</v>
      </c>
      <c r="G1518" s="755"/>
      <c r="H1518" s="756"/>
    </row>
    <row r="1519" spans="1:8" ht="15.75">
      <c r="A1519" s="277"/>
      <c r="B1519" s="596">
        <v>5556</v>
      </c>
      <c r="C1519" s="597" t="s">
        <v>2804</v>
      </c>
      <c r="D1519" s="596" t="s">
        <v>928</v>
      </c>
      <c r="E1519" s="598">
        <v>32514</v>
      </c>
      <c r="F1519" s="754" t="s">
        <v>1460</v>
      </c>
      <c r="G1519" s="757"/>
      <c r="H1519" s="756"/>
    </row>
    <row r="1520" spans="1:8" ht="15.75">
      <c r="A1520" s="277"/>
      <c r="B1520" s="596">
        <v>5557</v>
      </c>
      <c r="C1520" s="597" t="s">
        <v>2805</v>
      </c>
      <c r="D1520" s="596" t="s">
        <v>928</v>
      </c>
      <c r="E1520" s="598">
        <v>81688</v>
      </c>
      <c r="F1520" s="754" t="s">
        <v>1460</v>
      </c>
      <c r="G1520" s="755"/>
      <c r="H1520" s="756"/>
    </row>
    <row r="1521" spans="1:8" ht="15.75">
      <c r="A1521" s="277"/>
      <c r="B1521" s="596">
        <v>5558</v>
      </c>
      <c r="C1521" s="597" t="s">
        <v>2806</v>
      </c>
      <c r="D1521" s="596" t="s">
        <v>928</v>
      </c>
      <c r="E1521" s="598">
        <v>122738</v>
      </c>
      <c r="F1521" s="754" t="s">
        <v>1460</v>
      </c>
      <c r="G1521" s="755"/>
      <c r="H1521" s="756"/>
    </row>
    <row r="1522" spans="1:8" ht="15.75">
      <c r="A1522" s="277"/>
      <c r="B1522" s="596">
        <v>5561</v>
      </c>
      <c r="C1522" s="597" t="s">
        <v>2807</v>
      </c>
      <c r="D1522" s="596" t="s">
        <v>928</v>
      </c>
      <c r="E1522" s="598">
        <v>191419</v>
      </c>
      <c r="F1522" s="754" t="s">
        <v>1460</v>
      </c>
      <c r="G1522" s="755"/>
      <c r="H1522" s="756"/>
    </row>
    <row r="1523" spans="1:8" ht="15.75">
      <c r="A1523" s="277"/>
      <c r="B1523" s="596">
        <v>5562</v>
      </c>
      <c r="C1523" s="597" t="s">
        <v>2808</v>
      </c>
      <c r="D1523" s="596" t="s">
        <v>928</v>
      </c>
      <c r="E1523" s="598">
        <v>95569</v>
      </c>
      <c r="F1523" s="754" t="s">
        <v>1460</v>
      </c>
      <c r="G1523" s="755"/>
      <c r="H1523" s="756"/>
    </row>
    <row r="1524" spans="1:8" ht="15.75">
      <c r="A1524" s="277"/>
      <c r="B1524" s="596">
        <v>5567</v>
      </c>
      <c r="C1524" s="597" t="s">
        <v>2809</v>
      </c>
      <c r="D1524" s="596" t="s">
        <v>928</v>
      </c>
      <c r="E1524" s="598">
        <v>20096</v>
      </c>
      <c r="F1524" s="754" t="s">
        <v>1460</v>
      </c>
      <c r="G1524" s="755"/>
      <c r="H1524" s="756"/>
    </row>
    <row r="1525" spans="1:8" ht="15.75">
      <c r="A1525" s="277"/>
      <c r="B1525" s="596">
        <v>5570</v>
      </c>
      <c r="C1525" s="597" t="s">
        <v>2810</v>
      </c>
      <c r="D1525" s="596" t="s">
        <v>928</v>
      </c>
      <c r="E1525" s="598">
        <v>336506</v>
      </c>
      <c r="F1525" s="754" t="s">
        <v>1460</v>
      </c>
      <c r="G1525" s="755"/>
      <c r="H1525" s="756"/>
    </row>
    <row r="1526" spans="1:8" ht="15.75">
      <c r="A1526" s="277"/>
      <c r="B1526" s="596">
        <v>5571</v>
      </c>
      <c r="C1526" s="597" t="s">
        <v>2811</v>
      </c>
      <c r="D1526" s="596" t="s">
        <v>928</v>
      </c>
      <c r="E1526" s="598">
        <v>61242</v>
      </c>
      <c r="F1526" s="754" t="s">
        <v>1460</v>
      </c>
      <c r="G1526" s="755"/>
      <c r="H1526" s="756"/>
    </row>
    <row r="1527" spans="1:8" ht="15.75">
      <c r="A1527" s="277"/>
      <c r="B1527" s="596">
        <v>5572</v>
      </c>
      <c r="C1527" s="597" t="s">
        <v>2812</v>
      </c>
      <c r="D1527" s="596" t="s">
        <v>928</v>
      </c>
      <c r="E1527" s="598">
        <v>30665</v>
      </c>
      <c r="F1527" s="754" t="s">
        <v>1460</v>
      </c>
      <c r="G1527" s="755"/>
      <c r="H1527" s="756"/>
    </row>
    <row r="1528" spans="1:8" ht="15.75">
      <c r="A1528" s="277"/>
      <c r="B1528" s="596">
        <v>5573</v>
      </c>
      <c r="C1528" s="597" t="s">
        <v>2813</v>
      </c>
      <c r="D1528" s="596" t="s">
        <v>928</v>
      </c>
      <c r="E1528" s="598">
        <v>24319</v>
      </c>
      <c r="F1528" s="754" t="s">
        <v>1460</v>
      </c>
      <c r="G1528" s="755"/>
      <c r="H1528" s="756"/>
    </row>
    <row r="1529" spans="1:8" ht="15.75">
      <c r="A1529" s="277"/>
      <c r="B1529" s="596">
        <v>5574</v>
      </c>
      <c r="C1529" s="597" t="s">
        <v>2814</v>
      </c>
      <c r="D1529" s="596" t="s">
        <v>928</v>
      </c>
      <c r="E1529" s="598">
        <v>16319</v>
      </c>
      <c r="F1529" s="754" t="s">
        <v>1460</v>
      </c>
      <c r="G1529" s="755"/>
      <c r="H1529" s="756"/>
    </row>
    <row r="1530" spans="1:8" ht="15.75">
      <c r="A1530" s="277"/>
      <c r="B1530" s="596">
        <v>5575</v>
      </c>
      <c r="C1530" s="597" t="s">
        <v>2815</v>
      </c>
      <c r="D1530" s="596" t="s">
        <v>928</v>
      </c>
      <c r="E1530" s="598">
        <v>51592</v>
      </c>
      <c r="F1530" s="754" t="s">
        <v>1460</v>
      </c>
      <c r="G1530" s="755"/>
      <c r="H1530" s="756"/>
    </row>
    <row r="1531" spans="1:8" ht="15.75">
      <c r="A1531" s="277"/>
      <c r="B1531" s="596">
        <v>5576</v>
      </c>
      <c r="C1531" s="597" t="s">
        <v>2816</v>
      </c>
      <c r="D1531" s="596" t="s">
        <v>928</v>
      </c>
      <c r="E1531" s="598">
        <v>20319</v>
      </c>
      <c r="F1531" s="754" t="s">
        <v>1460</v>
      </c>
      <c r="G1531" s="755"/>
      <c r="H1531" s="756"/>
    </row>
    <row r="1532" spans="1:8" ht="15.75">
      <c r="A1532" s="277"/>
      <c r="B1532" s="596">
        <v>5577</v>
      </c>
      <c r="C1532" s="597" t="s">
        <v>2817</v>
      </c>
      <c r="D1532" s="596" t="s">
        <v>928</v>
      </c>
      <c r="E1532" s="598">
        <v>265456</v>
      </c>
      <c r="F1532" s="754" t="s">
        <v>1460</v>
      </c>
      <c r="G1532" s="755"/>
      <c r="H1532" s="756"/>
    </row>
    <row r="1533" spans="1:8" ht="15.75">
      <c r="A1533" s="277"/>
      <c r="B1533" s="596">
        <v>5581</v>
      </c>
      <c r="C1533" s="597" t="s">
        <v>2818</v>
      </c>
      <c r="D1533" s="596" t="s">
        <v>928</v>
      </c>
      <c r="E1533" s="598">
        <v>389704</v>
      </c>
      <c r="F1533" s="754" t="s">
        <v>1460</v>
      </c>
      <c r="G1533" s="755"/>
      <c r="H1533" s="756"/>
    </row>
    <row r="1534" spans="1:8" ht="15.75">
      <c r="A1534" s="277"/>
      <c r="B1534" s="596">
        <v>5582</v>
      </c>
      <c r="C1534" s="597" t="s">
        <v>2819</v>
      </c>
      <c r="D1534" s="596" t="s">
        <v>928</v>
      </c>
      <c r="E1534" s="598">
        <v>53709</v>
      </c>
      <c r="F1534" s="754" t="s">
        <v>1460</v>
      </c>
      <c r="G1534" s="755"/>
      <c r="H1534" s="756"/>
    </row>
    <row r="1535" spans="1:8" ht="15.75">
      <c r="A1535" s="277"/>
      <c r="B1535" s="596">
        <v>5585</v>
      </c>
      <c r="C1535" s="597" t="s">
        <v>2820</v>
      </c>
      <c r="D1535" s="596" t="s">
        <v>519</v>
      </c>
      <c r="E1535" s="598">
        <v>56898</v>
      </c>
      <c r="F1535" s="754" t="s">
        <v>1460</v>
      </c>
      <c r="G1535" s="755"/>
      <c r="H1535" s="756"/>
    </row>
    <row r="1536" spans="1:8" ht="15.75">
      <c r="A1536" s="277"/>
      <c r="B1536" s="596">
        <v>5586</v>
      </c>
      <c r="C1536" s="597" t="s">
        <v>2821</v>
      </c>
      <c r="D1536" s="596" t="s">
        <v>928</v>
      </c>
      <c r="E1536" s="598">
        <v>36950</v>
      </c>
      <c r="F1536" s="754" t="s">
        <v>1460</v>
      </c>
      <c r="G1536" s="755"/>
      <c r="H1536" s="756"/>
    </row>
    <row r="1537" spans="1:8" ht="15.75">
      <c r="A1537" s="277"/>
      <c r="B1537" s="596">
        <v>5587</v>
      </c>
      <c r="C1537" s="597" t="s">
        <v>2822</v>
      </c>
      <c r="D1537" s="596" t="s">
        <v>928</v>
      </c>
      <c r="E1537" s="598">
        <v>67122</v>
      </c>
      <c r="F1537" s="754" t="s">
        <v>1460</v>
      </c>
      <c r="G1537" s="755"/>
      <c r="H1537" s="756"/>
    </row>
    <row r="1538" spans="1:8" ht="15.75">
      <c r="A1538" s="277"/>
      <c r="B1538" s="596">
        <v>5588</v>
      </c>
      <c r="C1538" s="597" t="s">
        <v>2823</v>
      </c>
      <c r="D1538" s="596" t="s">
        <v>928</v>
      </c>
      <c r="E1538" s="598">
        <v>194022</v>
      </c>
      <c r="F1538" s="754" t="s">
        <v>1460</v>
      </c>
      <c r="G1538" s="755"/>
      <c r="H1538" s="756"/>
    </row>
    <row r="1539" spans="1:8" ht="15.75">
      <c r="A1539" s="277"/>
      <c r="B1539" s="596">
        <v>5591</v>
      </c>
      <c r="C1539" s="597" t="s">
        <v>2824</v>
      </c>
      <c r="D1539" s="596" t="s">
        <v>928</v>
      </c>
      <c r="E1539" s="598">
        <v>244670</v>
      </c>
      <c r="F1539" s="754" t="s">
        <v>1460</v>
      </c>
      <c r="G1539" s="755"/>
      <c r="H1539" s="756"/>
    </row>
    <row r="1540" spans="1:8" ht="15.75">
      <c r="A1540" s="277"/>
      <c r="B1540" s="596">
        <v>5595</v>
      </c>
      <c r="C1540" s="597" t="s">
        <v>2825</v>
      </c>
      <c r="D1540" s="596" t="s">
        <v>928</v>
      </c>
      <c r="E1540" s="598">
        <v>128668</v>
      </c>
      <c r="F1540" s="754" t="s">
        <v>1460</v>
      </c>
      <c r="G1540" s="755"/>
      <c r="H1540" s="756"/>
    </row>
    <row r="1541" spans="1:8" ht="15.75">
      <c r="A1541" s="277"/>
      <c r="B1541" s="596">
        <v>5599</v>
      </c>
      <c r="C1541" s="597" t="s">
        <v>2826</v>
      </c>
      <c r="D1541" s="596" t="s">
        <v>928</v>
      </c>
      <c r="E1541" s="598">
        <v>271943</v>
      </c>
      <c r="F1541" s="754" t="s">
        <v>1460</v>
      </c>
      <c r="G1541" s="755"/>
      <c r="H1541" s="756"/>
    </row>
    <row r="1542" spans="1:8" ht="15.75">
      <c r="A1542" s="277"/>
      <c r="B1542" s="596">
        <v>5602</v>
      </c>
      <c r="C1542" s="597" t="s">
        <v>2827</v>
      </c>
      <c r="D1542" s="596" t="s">
        <v>928</v>
      </c>
      <c r="E1542" s="598">
        <v>3387855</v>
      </c>
      <c r="F1542" s="754" t="s">
        <v>1460</v>
      </c>
      <c r="G1542" s="755"/>
      <c r="H1542" s="756"/>
    </row>
    <row r="1543" spans="1:8" ht="15.75">
      <c r="A1543" s="277"/>
      <c r="B1543" s="596">
        <v>5603</v>
      </c>
      <c r="C1543" s="597" t="s">
        <v>2828</v>
      </c>
      <c r="D1543" s="596" t="s">
        <v>928</v>
      </c>
      <c r="E1543" s="598">
        <v>127468</v>
      </c>
      <c r="F1543" s="754" t="s">
        <v>1460</v>
      </c>
      <c r="G1543" s="755"/>
      <c r="H1543" s="756"/>
    </row>
    <row r="1544" spans="1:8" ht="15.75">
      <c r="A1544" s="277"/>
      <c r="B1544" s="596">
        <v>5604</v>
      </c>
      <c r="C1544" s="597" t="s">
        <v>2829</v>
      </c>
      <c r="D1544" s="596" t="s">
        <v>928</v>
      </c>
      <c r="E1544" s="598">
        <v>90382</v>
      </c>
      <c r="F1544" s="754" t="s">
        <v>1460</v>
      </c>
      <c r="G1544" s="755"/>
      <c r="H1544" s="756"/>
    </row>
    <row r="1545" spans="1:8" ht="15.75">
      <c r="A1545" s="277"/>
      <c r="B1545" s="596">
        <v>5606</v>
      </c>
      <c r="C1545" s="597" t="s">
        <v>2830</v>
      </c>
      <c r="D1545" s="596" t="s">
        <v>928</v>
      </c>
      <c r="E1545" s="598">
        <v>177260</v>
      </c>
      <c r="F1545" s="754" t="s">
        <v>1460</v>
      </c>
      <c r="G1545" s="755"/>
      <c r="H1545" s="756"/>
    </row>
    <row r="1546" spans="1:8" ht="15.75">
      <c r="A1546" s="277"/>
      <c r="B1546" s="596">
        <v>5610</v>
      </c>
      <c r="C1546" s="597" t="s">
        <v>2831</v>
      </c>
      <c r="D1546" s="596" t="s">
        <v>928</v>
      </c>
      <c r="E1546" s="598">
        <v>168572</v>
      </c>
      <c r="F1546" s="754" t="s">
        <v>1460</v>
      </c>
      <c r="G1546" s="755"/>
      <c r="H1546" s="756"/>
    </row>
    <row r="1547" spans="1:8" ht="15.75">
      <c r="A1547" s="277"/>
      <c r="B1547" s="596">
        <v>5611</v>
      </c>
      <c r="C1547" s="597" t="s">
        <v>2832</v>
      </c>
      <c r="D1547" s="596" t="s">
        <v>928</v>
      </c>
      <c r="E1547" s="598">
        <v>117319</v>
      </c>
      <c r="F1547" s="754" t="s">
        <v>1460</v>
      </c>
      <c r="G1547" s="755"/>
      <c r="H1547" s="756"/>
    </row>
    <row r="1548" spans="1:8" ht="15.75">
      <c r="A1548" s="277"/>
      <c r="B1548" s="596">
        <v>5616</v>
      </c>
      <c r="C1548" s="597" t="s">
        <v>2833</v>
      </c>
      <c r="D1548" s="596" t="s">
        <v>928</v>
      </c>
      <c r="E1548" s="598">
        <v>12734</v>
      </c>
      <c r="F1548" s="754" t="s">
        <v>1460</v>
      </c>
      <c r="G1548" s="755"/>
      <c r="H1548" s="756"/>
    </row>
    <row r="1549" spans="1:8" ht="15.75">
      <c r="A1549" s="277"/>
      <c r="B1549" s="596">
        <v>5621</v>
      </c>
      <c r="C1549" s="597" t="s">
        <v>2834</v>
      </c>
      <c r="D1549" s="596" t="s">
        <v>928</v>
      </c>
      <c r="E1549" s="598">
        <v>39833</v>
      </c>
      <c r="F1549" s="754" t="s">
        <v>1460</v>
      </c>
      <c r="G1549" s="755"/>
      <c r="H1549" s="756"/>
    </row>
    <row r="1550" spans="1:8" ht="15.75">
      <c r="A1550" s="277"/>
      <c r="B1550" s="596">
        <v>5625</v>
      </c>
      <c r="C1550" s="597" t="s">
        <v>2835</v>
      </c>
      <c r="D1550" s="596" t="s">
        <v>519</v>
      </c>
      <c r="E1550" s="598">
        <v>185682</v>
      </c>
      <c r="F1550" s="754" t="s">
        <v>1460</v>
      </c>
      <c r="G1550" s="755"/>
      <c r="H1550" s="756"/>
    </row>
    <row r="1551" spans="1:8" ht="15.75">
      <c r="A1551" s="277"/>
      <c r="B1551" s="596">
        <v>5626</v>
      </c>
      <c r="C1551" s="597" t="s">
        <v>2836</v>
      </c>
      <c r="D1551" s="596" t="s">
        <v>519</v>
      </c>
      <c r="E1551" s="598">
        <v>12011</v>
      </c>
      <c r="F1551" s="754" t="s">
        <v>1460</v>
      </c>
      <c r="G1551" s="755"/>
      <c r="H1551" s="756"/>
    </row>
    <row r="1552" spans="1:8" ht="15.75">
      <c r="A1552" s="277"/>
      <c r="B1552" s="596">
        <v>5628</v>
      </c>
      <c r="C1552" s="597" t="s">
        <v>2837</v>
      </c>
      <c r="D1552" s="596" t="s">
        <v>928</v>
      </c>
      <c r="E1552" s="598">
        <v>11600</v>
      </c>
      <c r="F1552" s="754" t="s">
        <v>1460</v>
      </c>
      <c r="G1552" s="755"/>
      <c r="H1552" s="756"/>
    </row>
    <row r="1553" spans="1:8" ht="15.75">
      <c r="A1553" s="277"/>
      <c r="B1553" s="596">
        <v>5629</v>
      </c>
      <c r="C1553" s="597" t="s">
        <v>2838</v>
      </c>
      <c r="D1553" s="596" t="s">
        <v>928</v>
      </c>
      <c r="E1553" s="598">
        <v>55177</v>
      </c>
      <c r="F1553" s="754" t="s">
        <v>1460</v>
      </c>
      <c r="G1553" s="755"/>
      <c r="H1553" s="756"/>
    </row>
    <row r="1554" spans="1:8" ht="15.75">
      <c r="A1554" s="277"/>
      <c r="B1554" s="596">
        <v>5630</v>
      </c>
      <c r="C1554" s="597" t="s">
        <v>2839</v>
      </c>
      <c r="D1554" s="596" t="s">
        <v>928</v>
      </c>
      <c r="E1554" s="598">
        <v>54118</v>
      </c>
      <c r="F1554" s="754" t="s">
        <v>1460</v>
      </c>
      <c r="G1554" s="755"/>
      <c r="H1554" s="756"/>
    </row>
    <row r="1555" spans="1:8" ht="15.75">
      <c r="A1555" s="277"/>
      <c r="B1555" s="596">
        <v>5634</v>
      </c>
      <c r="C1555" s="597" t="s">
        <v>2840</v>
      </c>
      <c r="D1555" s="596" t="s">
        <v>928</v>
      </c>
      <c r="E1555" s="598">
        <v>5051</v>
      </c>
      <c r="F1555" s="754" t="s">
        <v>1460</v>
      </c>
      <c r="G1555" s="755"/>
      <c r="H1555" s="756"/>
    </row>
    <row r="1556" spans="1:8" ht="15.75">
      <c r="A1556" s="277"/>
      <c r="B1556" s="596">
        <v>5641</v>
      </c>
      <c r="C1556" s="597" t="s">
        <v>2841</v>
      </c>
      <c r="D1556" s="596" t="s">
        <v>777</v>
      </c>
      <c r="E1556" s="598">
        <v>107890</v>
      </c>
      <c r="F1556" s="754" t="s">
        <v>1460</v>
      </c>
      <c r="G1556" s="755"/>
      <c r="H1556" s="756"/>
    </row>
    <row r="1557" spans="1:8" ht="15.75">
      <c r="A1557" s="277"/>
      <c r="B1557" s="596">
        <v>5642</v>
      </c>
      <c r="C1557" s="597" t="s">
        <v>2842</v>
      </c>
      <c r="D1557" s="596" t="s">
        <v>777</v>
      </c>
      <c r="E1557" s="598">
        <v>20105</v>
      </c>
      <c r="F1557" s="754" t="s">
        <v>1460</v>
      </c>
      <c r="G1557" s="755"/>
      <c r="H1557" s="756"/>
    </row>
    <row r="1558" spans="1:8" ht="15.75">
      <c r="A1558" s="277"/>
      <c r="B1558" s="596">
        <v>5644</v>
      </c>
      <c r="C1558" s="597" t="s">
        <v>2843</v>
      </c>
      <c r="D1558" s="596" t="s">
        <v>777</v>
      </c>
      <c r="E1558" s="598">
        <v>14941</v>
      </c>
      <c r="F1558" s="754" t="s">
        <v>1460</v>
      </c>
      <c r="G1558" s="757"/>
      <c r="H1558" s="756"/>
    </row>
    <row r="1559" spans="1:8" ht="15.75">
      <c r="A1559" s="277"/>
      <c r="B1559" s="596">
        <v>5645</v>
      </c>
      <c r="C1559" s="597" t="s">
        <v>2844</v>
      </c>
      <c r="D1559" s="596" t="s">
        <v>777</v>
      </c>
      <c r="E1559" s="598">
        <v>10808</v>
      </c>
      <c r="F1559" s="754" t="s">
        <v>1460</v>
      </c>
      <c r="G1559" s="755"/>
      <c r="H1559" s="756"/>
    </row>
    <row r="1560" spans="1:8" ht="15.75">
      <c r="A1560" s="277"/>
      <c r="B1560" s="596">
        <v>5646</v>
      </c>
      <c r="C1560" s="597" t="s">
        <v>2845</v>
      </c>
      <c r="D1560" s="596" t="s">
        <v>928</v>
      </c>
      <c r="E1560" s="598">
        <v>8555</v>
      </c>
      <c r="F1560" s="754" t="s">
        <v>1460</v>
      </c>
      <c r="G1560" s="757"/>
      <c r="H1560" s="756"/>
    </row>
    <row r="1561" spans="1:8" ht="15.75">
      <c r="A1561" s="277"/>
      <c r="B1561" s="596">
        <v>5647</v>
      </c>
      <c r="C1561" s="597" t="s">
        <v>2846</v>
      </c>
      <c r="D1561" s="596" t="s">
        <v>777</v>
      </c>
      <c r="E1561" s="598">
        <v>11838</v>
      </c>
      <c r="F1561" s="754" t="s">
        <v>1460</v>
      </c>
      <c r="G1561" s="755"/>
      <c r="H1561" s="756"/>
    </row>
    <row r="1562" spans="1:8" ht="15.75">
      <c r="A1562" s="277"/>
      <c r="B1562" s="596">
        <v>5683</v>
      </c>
      <c r="C1562" s="597" t="s">
        <v>2847</v>
      </c>
      <c r="D1562" s="596" t="s">
        <v>519</v>
      </c>
      <c r="E1562" s="598">
        <v>273464</v>
      </c>
      <c r="F1562" s="754" t="s">
        <v>1460</v>
      </c>
      <c r="G1562" s="757"/>
      <c r="H1562" s="756"/>
    </row>
    <row r="1563" spans="1:8" ht="15.75">
      <c r="A1563" s="277"/>
      <c r="B1563" s="596">
        <v>5684</v>
      </c>
      <c r="C1563" s="597" t="s">
        <v>2848</v>
      </c>
      <c r="D1563" s="596" t="s">
        <v>519</v>
      </c>
      <c r="E1563" s="598">
        <v>393653</v>
      </c>
      <c r="F1563" s="754" t="s">
        <v>1460</v>
      </c>
      <c r="G1563" s="755"/>
      <c r="H1563" s="756"/>
    </row>
    <row r="1564" spans="1:8" ht="15.75">
      <c r="A1564" s="277"/>
      <c r="B1564" s="596">
        <v>5686</v>
      </c>
      <c r="C1564" s="597" t="s">
        <v>2849</v>
      </c>
      <c r="D1564" s="596" t="s">
        <v>904</v>
      </c>
      <c r="E1564" s="598">
        <v>1135948</v>
      </c>
      <c r="F1564" s="754" t="s">
        <v>1460</v>
      </c>
      <c r="G1564" s="755"/>
      <c r="H1564" s="756"/>
    </row>
    <row r="1565" spans="1:8" ht="15.75">
      <c r="A1565" s="277"/>
      <c r="B1565" s="596">
        <v>5688</v>
      </c>
      <c r="C1565" s="597" t="s">
        <v>2850</v>
      </c>
      <c r="D1565" s="596" t="s">
        <v>519</v>
      </c>
      <c r="E1565" s="598">
        <v>4457828</v>
      </c>
      <c r="F1565" s="754" t="s">
        <v>1460</v>
      </c>
      <c r="G1565" s="755"/>
      <c r="H1565" s="756"/>
    </row>
    <row r="1566" spans="1:8" ht="15.75">
      <c r="A1566" s="277"/>
      <c r="B1566" s="596">
        <v>5690</v>
      </c>
      <c r="C1566" s="597" t="s">
        <v>2851</v>
      </c>
      <c r="D1566" s="596" t="s">
        <v>519</v>
      </c>
      <c r="E1566" s="598">
        <v>519310</v>
      </c>
      <c r="F1566" s="754" t="s">
        <v>1460</v>
      </c>
      <c r="G1566" s="755"/>
      <c r="H1566" s="756"/>
    </row>
    <row r="1567" spans="1:8" ht="15.75">
      <c r="A1567" s="277"/>
      <c r="B1567" s="596">
        <v>5691</v>
      </c>
      <c r="C1567" s="597" t="s">
        <v>2852</v>
      </c>
      <c r="D1567" s="596" t="s">
        <v>519</v>
      </c>
      <c r="E1567" s="598">
        <v>957617</v>
      </c>
      <c r="F1567" s="754" t="s">
        <v>1460</v>
      </c>
      <c r="G1567" s="755"/>
      <c r="H1567" s="756"/>
    </row>
    <row r="1568" spans="1:8" ht="15.75">
      <c r="A1568" s="277"/>
      <c r="B1568" s="596">
        <v>5692</v>
      </c>
      <c r="C1568" s="597" t="s">
        <v>2853</v>
      </c>
      <c r="D1568" s="596" t="s">
        <v>519</v>
      </c>
      <c r="E1568" s="598">
        <v>1690134</v>
      </c>
      <c r="F1568" s="754" t="s">
        <v>1460</v>
      </c>
      <c r="G1568" s="755"/>
      <c r="H1568" s="756"/>
    </row>
    <row r="1569" spans="1:8" ht="15.75">
      <c r="A1569" s="277"/>
      <c r="B1569" s="596">
        <v>5693</v>
      </c>
      <c r="C1569" s="597" t="s">
        <v>2854</v>
      </c>
      <c r="D1569" s="596" t="s">
        <v>519</v>
      </c>
      <c r="E1569" s="598">
        <v>1267263</v>
      </c>
      <c r="F1569" s="754" t="s">
        <v>1460</v>
      </c>
      <c r="G1569" s="755"/>
      <c r="H1569" s="756"/>
    </row>
    <row r="1570" spans="1:8" ht="15.75">
      <c r="A1570" s="277"/>
      <c r="B1570" s="596">
        <v>5696</v>
      </c>
      <c r="C1570" s="597" t="s">
        <v>2855</v>
      </c>
      <c r="D1570" s="596" t="s">
        <v>519</v>
      </c>
      <c r="E1570" s="598">
        <v>629362</v>
      </c>
      <c r="F1570" s="754" t="s">
        <v>1460</v>
      </c>
      <c r="G1570" s="755"/>
      <c r="H1570" s="756"/>
    </row>
    <row r="1571" spans="1:8" ht="15.75">
      <c r="A1571" s="277"/>
      <c r="B1571" s="596">
        <v>5697</v>
      </c>
      <c r="C1571" s="597" t="s">
        <v>2856</v>
      </c>
      <c r="D1571" s="596" t="s">
        <v>519</v>
      </c>
      <c r="E1571" s="598">
        <v>758723</v>
      </c>
      <c r="F1571" s="754" t="s">
        <v>1460</v>
      </c>
      <c r="G1571" s="755"/>
      <c r="H1571" s="756"/>
    </row>
    <row r="1572" spans="1:8" ht="15.75">
      <c r="A1572" s="277"/>
      <c r="B1572" s="596">
        <v>5698</v>
      </c>
      <c r="C1572" s="597" t="s">
        <v>2857</v>
      </c>
      <c r="D1572" s="596" t="s">
        <v>519</v>
      </c>
      <c r="E1572" s="598">
        <v>352587</v>
      </c>
      <c r="F1572" s="754" t="s">
        <v>1460</v>
      </c>
      <c r="G1572" s="755"/>
      <c r="H1572" s="756"/>
    </row>
    <row r="1573" spans="1:8" ht="15.75">
      <c r="A1573" s="277"/>
      <c r="B1573" s="596">
        <v>5699</v>
      </c>
      <c r="C1573" s="597" t="s">
        <v>2858</v>
      </c>
      <c r="D1573" s="596" t="s">
        <v>519</v>
      </c>
      <c r="E1573" s="598">
        <v>295249</v>
      </c>
      <c r="F1573" s="754" t="s">
        <v>1460</v>
      </c>
      <c r="G1573" s="755"/>
      <c r="H1573" s="756"/>
    </row>
    <row r="1574" spans="1:8" ht="15.75">
      <c r="A1574" s="277"/>
      <c r="B1574" s="596">
        <v>5700</v>
      </c>
      <c r="C1574" s="597" t="s">
        <v>2859</v>
      </c>
      <c r="D1574" s="596" t="s">
        <v>519</v>
      </c>
      <c r="E1574" s="598">
        <v>167864</v>
      </c>
      <c r="F1574" s="754" t="s">
        <v>1460</v>
      </c>
      <c r="G1574" s="755"/>
      <c r="H1574" s="756"/>
    </row>
    <row r="1575" spans="1:8" ht="15.75">
      <c r="A1575" s="277"/>
      <c r="B1575" s="596">
        <v>5701</v>
      </c>
      <c r="C1575" s="597" t="s">
        <v>2860</v>
      </c>
      <c r="D1575" s="596" t="s">
        <v>928</v>
      </c>
      <c r="E1575" s="598">
        <v>184715</v>
      </c>
      <c r="F1575" s="754" t="s">
        <v>1460</v>
      </c>
      <c r="G1575" s="755"/>
      <c r="H1575" s="756"/>
    </row>
    <row r="1576" spans="1:8" ht="15.75">
      <c r="A1576" s="277"/>
      <c r="B1576" s="596">
        <v>5702</v>
      </c>
      <c r="C1576" s="597" t="s">
        <v>2861</v>
      </c>
      <c r="D1576" s="596" t="s">
        <v>519</v>
      </c>
      <c r="E1576" s="598">
        <v>743949</v>
      </c>
      <c r="F1576" s="754" t="s">
        <v>1460</v>
      </c>
      <c r="G1576" s="755"/>
      <c r="H1576" s="756"/>
    </row>
    <row r="1577" spans="1:8" ht="15.75">
      <c r="A1577" s="277"/>
      <c r="B1577" s="596">
        <v>5705</v>
      </c>
      <c r="C1577" s="597" t="s">
        <v>2862</v>
      </c>
      <c r="D1577" s="596" t="s">
        <v>519</v>
      </c>
      <c r="E1577" s="598">
        <v>854348</v>
      </c>
      <c r="F1577" s="754" t="s">
        <v>1460</v>
      </c>
      <c r="G1577" s="755"/>
      <c r="H1577" s="756"/>
    </row>
    <row r="1578" spans="1:8" ht="15.75">
      <c r="A1578" s="277"/>
      <c r="B1578" s="596">
        <v>5708</v>
      </c>
      <c r="C1578" s="597" t="s">
        <v>1270</v>
      </c>
      <c r="D1578" s="596" t="s">
        <v>904</v>
      </c>
      <c r="E1578" s="598">
        <v>186024</v>
      </c>
      <c r="F1578" s="754" t="s">
        <v>1460</v>
      </c>
      <c r="G1578" s="755"/>
      <c r="H1578" s="756"/>
    </row>
    <row r="1579" spans="1:8" ht="15.75">
      <c r="A1579" s="277"/>
      <c r="B1579" s="596">
        <v>5710</v>
      </c>
      <c r="C1579" s="597" t="s">
        <v>2863</v>
      </c>
      <c r="D1579" s="596" t="s">
        <v>904</v>
      </c>
      <c r="E1579" s="598">
        <v>92675</v>
      </c>
      <c r="F1579" s="754" t="s">
        <v>1460</v>
      </c>
      <c r="G1579" s="755"/>
      <c r="H1579" s="756"/>
    </row>
    <row r="1580" spans="1:8" ht="15.75">
      <c r="A1580" s="277"/>
      <c r="B1580" s="596">
        <v>5712</v>
      </c>
      <c r="C1580" s="597" t="s">
        <v>2864</v>
      </c>
      <c r="D1580" s="596" t="s">
        <v>519</v>
      </c>
      <c r="E1580" s="598">
        <v>2082500</v>
      </c>
      <c r="F1580" s="754" t="s">
        <v>1464</v>
      </c>
      <c r="G1580" s="755"/>
      <c r="H1580" s="756"/>
    </row>
    <row r="1581" spans="1:8" ht="60" customHeight="1">
      <c r="A1581" s="277"/>
      <c r="B1581" s="596">
        <v>5713</v>
      </c>
      <c r="C1581" s="597" t="s">
        <v>2865</v>
      </c>
      <c r="D1581" s="596" t="s">
        <v>519</v>
      </c>
      <c r="E1581" s="598">
        <v>3689000</v>
      </c>
      <c r="F1581" s="754" t="s">
        <v>1464</v>
      </c>
      <c r="G1581" s="755"/>
      <c r="H1581" s="756"/>
    </row>
    <row r="1582" spans="1:8" ht="15.75">
      <c r="A1582" s="277"/>
      <c r="B1582" s="596">
        <v>5714</v>
      </c>
      <c r="C1582" s="597" t="s">
        <v>2866</v>
      </c>
      <c r="D1582" s="596" t="s">
        <v>519</v>
      </c>
      <c r="E1582" s="598">
        <v>2665600</v>
      </c>
      <c r="F1582" s="754" t="s">
        <v>1464</v>
      </c>
      <c r="G1582" s="755"/>
      <c r="H1582" s="756"/>
    </row>
    <row r="1583" spans="1:8" ht="15.75">
      <c r="A1583" s="277"/>
      <c r="B1583" s="596">
        <v>5715</v>
      </c>
      <c r="C1583" s="597" t="s">
        <v>2867</v>
      </c>
      <c r="D1583" s="596" t="s">
        <v>519</v>
      </c>
      <c r="E1583" s="598">
        <v>2665600</v>
      </c>
      <c r="F1583" s="754" t="s">
        <v>1464</v>
      </c>
      <c r="G1583" s="755"/>
      <c r="H1583" s="756"/>
    </row>
    <row r="1584" spans="1:8" ht="75" customHeight="1">
      <c r="A1584" s="277"/>
      <c r="B1584" s="596">
        <v>5717</v>
      </c>
      <c r="C1584" s="597" t="s">
        <v>2868</v>
      </c>
      <c r="D1584" s="596" t="s">
        <v>519</v>
      </c>
      <c r="E1584" s="598">
        <v>2665600</v>
      </c>
      <c r="F1584" s="754" t="s">
        <v>1464</v>
      </c>
      <c r="G1584" s="755"/>
      <c r="H1584" s="756"/>
    </row>
    <row r="1585" spans="1:8" ht="15.75">
      <c r="A1585" s="277"/>
      <c r="B1585" s="596">
        <v>5727</v>
      </c>
      <c r="C1585" s="597" t="s">
        <v>2869</v>
      </c>
      <c r="D1585" s="596" t="s">
        <v>928</v>
      </c>
      <c r="E1585" s="598">
        <v>150969</v>
      </c>
      <c r="F1585" s="754" t="s">
        <v>1460</v>
      </c>
      <c r="G1585" s="757"/>
      <c r="H1585" s="756"/>
    </row>
    <row r="1586" spans="1:8" ht="15.75">
      <c r="A1586" s="277"/>
      <c r="B1586" s="596">
        <v>5728</v>
      </c>
      <c r="C1586" s="597" t="s">
        <v>2870</v>
      </c>
      <c r="D1586" s="596" t="s">
        <v>928</v>
      </c>
      <c r="E1586" s="598">
        <v>167032</v>
      </c>
      <c r="F1586" s="754" t="s">
        <v>1460</v>
      </c>
      <c r="G1586" s="757"/>
      <c r="H1586" s="756"/>
    </row>
    <row r="1587" spans="1:8" ht="15.75">
      <c r="A1587" s="277"/>
      <c r="B1587" s="596">
        <v>5729</v>
      </c>
      <c r="C1587" s="597" t="s">
        <v>2871</v>
      </c>
      <c r="D1587" s="596" t="s">
        <v>519</v>
      </c>
      <c r="E1587" s="598">
        <v>1514074</v>
      </c>
      <c r="F1587" s="754" t="s">
        <v>1464</v>
      </c>
      <c r="G1587" s="757"/>
      <c r="H1587" s="756"/>
    </row>
    <row r="1588" spans="1:8" ht="15.75">
      <c r="A1588" s="277"/>
      <c r="B1588" s="596">
        <v>5730</v>
      </c>
      <c r="C1588" s="597" t="s">
        <v>2872</v>
      </c>
      <c r="D1588" s="596" t="s">
        <v>928</v>
      </c>
      <c r="E1588" s="598">
        <v>5798</v>
      </c>
      <c r="F1588" s="754" t="s">
        <v>1460</v>
      </c>
      <c r="G1588" s="757"/>
      <c r="H1588" s="756"/>
    </row>
    <row r="1589" spans="1:8" ht="15.75">
      <c r="A1589" s="277"/>
      <c r="B1589" s="596">
        <v>5731</v>
      </c>
      <c r="C1589" s="597" t="s">
        <v>2873</v>
      </c>
      <c r="D1589" s="596" t="s">
        <v>907</v>
      </c>
      <c r="E1589" s="598">
        <v>289899</v>
      </c>
      <c r="F1589" s="754" t="s">
        <v>1460</v>
      </c>
      <c r="G1589" s="755"/>
      <c r="H1589" s="756"/>
    </row>
    <row r="1590" spans="1:8" ht="60" customHeight="1">
      <c r="A1590" s="277"/>
      <c r="B1590" s="596">
        <v>5732</v>
      </c>
      <c r="C1590" s="597" t="s">
        <v>2874</v>
      </c>
      <c r="D1590" s="596" t="s">
        <v>907</v>
      </c>
      <c r="E1590" s="598">
        <v>386532</v>
      </c>
      <c r="F1590" s="754" t="s">
        <v>1460</v>
      </c>
      <c r="G1590" s="755"/>
      <c r="H1590" s="756"/>
    </row>
    <row r="1591" spans="1:8" ht="15.75">
      <c r="A1591" s="277"/>
      <c r="B1591" s="596">
        <v>5733</v>
      </c>
      <c r="C1591" s="597" t="s">
        <v>2875</v>
      </c>
      <c r="D1591" s="596" t="s">
        <v>777</v>
      </c>
      <c r="E1591" s="598">
        <v>50810</v>
      </c>
      <c r="F1591" s="754" t="s">
        <v>1460</v>
      </c>
      <c r="G1591" s="755"/>
      <c r="H1591" s="756"/>
    </row>
    <row r="1592" spans="1:8" ht="15.75">
      <c r="A1592" s="277"/>
      <c r="B1592" s="596">
        <v>5734</v>
      </c>
      <c r="C1592" s="597" t="s">
        <v>2876</v>
      </c>
      <c r="D1592" s="596" t="s">
        <v>777</v>
      </c>
      <c r="E1592" s="598">
        <v>56041</v>
      </c>
      <c r="F1592" s="754" t="s">
        <v>1460</v>
      </c>
      <c r="G1592" s="755"/>
      <c r="H1592" s="756"/>
    </row>
    <row r="1593" spans="1:8" ht="15.75">
      <c r="A1593" s="277"/>
      <c r="B1593" s="596">
        <v>5735</v>
      </c>
      <c r="C1593" s="597" t="s">
        <v>2877</v>
      </c>
      <c r="D1593" s="596" t="s">
        <v>777</v>
      </c>
      <c r="E1593" s="598">
        <v>55522</v>
      </c>
      <c r="F1593" s="754" t="s">
        <v>1460</v>
      </c>
      <c r="G1593" s="755"/>
      <c r="H1593" s="756"/>
    </row>
    <row r="1594" spans="1:8" ht="15.75">
      <c r="A1594" s="277"/>
      <c r="B1594" s="596">
        <v>5736</v>
      </c>
      <c r="C1594" s="597" t="s">
        <v>2878</v>
      </c>
      <c r="D1594" s="596" t="s">
        <v>928</v>
      </c>
      <c r="E1594" s="598">
        <v>10041</v>
      </c>
      <c r="F1594" s="754" t="s">
        <v>1460</v>
      </c>
      <c r="G1594" s="755"/>
      <c r="H1594" s="756"/>
    </row>
    <row r="1595" spans="1:8" ht="15.75">
      <c r="A1595" s="277"/>
      <c r="B1595" s="596">
        <v>5737</v>
      </c>
      <c r="C1595" s="597" t="s">
        <v>2879</v>
      </c>
      <c r="D1595" s="596" t="s">
        <v>777</v>
      </c>
      <c r="E1595" s="598">
        <v>50074</v>
      </c>
      <c r="F1595" s="754" t="s">
        <v>1460</v>
      </c>
      <c r="G1595" s="755"/>
      <c r="H1595" s="756"/>
    </row>
    <row r="1596" spans="1:8" ht="15.75">
      <c r="A1596" s="277"/>
      <c r="B1596" s="596">
        <v>5738</v>
      </c>
      <c r="C1596" s="597" t="s">
        <v>2880</v>
      </c>
      <c r="D1596" s="596" t="s">
        <v>777</v>
      </c>
      <c r="E1596" s="598">
        <v>130958</v>
      </c>
      <c r="F1596" s="754" t="s">
        <v>1460</v>
      </c>
      <c r="G1596" s="755"/>
      <c r="H1596" s="756"/>
    </row>
    <row r="1597" spans="1:8" ht="15.75">
      <c r="A1597" s="277"/>
      <c r="B1597" s="596">
        <v>5746</v>
      </c>
      <c r="C1597" s="597" t="s">
        <v>2881</v>
      </c>
      <c r="D1597" s="596" t="s">
        <v>519</v>
      </c>
      <c r="E1597" s="598">
        <v>97384</v>
      </c>
      <c r="F1597" s="754" t="s">
        <v>1460</v>
      </c>
      <c r="G1597" s="755"/>
      <c r="H1597" s="756"/>
    </row>
    <row r="1598" spans="1:8" ht="15.75">
      <c r="A1598" s="277"/>
      <c r="B1598" s="596">
        <v>5747</v>
      </c>
      <c r="C1598" s="597" t="s">
        <v>2882</v>
      </c>
      <c r="D1598" s="596" t="s">
        <v>519</v>
      </c>
      <c r="E1598" s="598">
        <v>8246068</v>
      </c>
      <c r="F1598" s="754" t="s">
        <v>1460</v>
      </c>
      <c r="G1598" s="755"/>
      <c r="H1598" s="756"/>
    </row>
    <row r="1599" spans="1:8" ht="15.75">
      <c r="A1599" s="277"/>
      <c r="B1599" s="596">
        <v>5748</v>
      </c>
      <c r="C1599" s="597" t="s">
        <v>2883</v>
      </c>
      <c r="D1599" s="596" t="s">
        <v>519</v>
      </c>
      <c r="E1599" s="598">
        <v>291477</v>
      </c>
      <c r="F1599" s="754" t="s">
        <v>1460</v>
      </c>
      <c r="G1599" s="757"/>
      <c r="H1599" s="756"/>
    </row>
    <row r="1600" spans="1:8" ht="15.75">
      <c r="A1600" s="277"/>
      <c r="B1600" s="596">
        <v>5749</v>
      </c>
      <c r="C1600" s="597" t="s">
        <v>2884</v>
      </c>
      <c r="D1600" s="596" t="s">
        <v>519</v>
      </c>
      <c r="E1600" s="598">
        <v>196173</v>
      </c>
      <c r="F1600" s="754" t="s">
        <v>1460</v>
      </c>
      <c r="G1600" s="755"/>
      <c r="H1600" s="756"/>
    </row>
    <row r="1601" spans="1:8" ht="15.75">
      <c r="A1601" s="277"/>
      <c r="B1601" s="596">
        <v>5750</v>
      </c>
      <c r="C1601" s="597" t="s">
        <v>2885</v>
      </c>
      <c r="D1601" s="596" t="s">
        <v>519</v>
      </c>
      <c r="E1601" s="598">
        <v>395528</v>
      </c>
      <c r="F1601" s="754" t="s">
        <v>1460</v>
      </c>
      <c r="G1601" s="757"/>
      <c r="H1601" s="756"/>
    </row>
    <row r="1602" spans="1:8" ht="15.75">
      <c r="A1602" s="277"/>
      <c r="B1602" s="596">
        <v>5751</v>
      </c>
      <c r="C1602" s="597" t="s">
        <v>2886</v>
      </c>
      <c r="D1602" s="596" t="s">
        <v>519</v>
      </c>
      <c r="E1602" s="598">
        <v>2263817</v>
      </c>
      <c r="F1602" s="754" t="s">
        <v>1460</v>
      </c>
      <c r="G1602" s="757"/>
      <c r="H1602" s="756"/>
    </row>
    <row r="1603" spans="1:8" ht="15.75">
      <c r="A1603" s="277"/>
      <c r="B1603" s="596">
        <v>5752</v>
      </c>
      <c r="C1603" s="597" t="s">
        <v>2887</v>
      </c>
      <c r="D1603" s="596" t="s">
        <v>519</v>
      </c>
      <c r="E1603" s="598">
        <v>669066</v>
      </c>
      <c r="F1603" s="754" t="s">
        <v>1460</v>
      </c>
      <c r="G1603" s="755"/>
      <c r="H1603" s="756"/>
    </row>
    <row r="1604" spans="1:8" ht="15.75">
      <c r="A1604" s="277"/>
      <c r="B1604" s="596">
        <v>5753</v>
      </c>
      <c r="C1604" s="597" t="s">
        <v>2888</v>
      </c>
      <c r="D1604" s="596" t="s">
        <v>519</v>
      </c>
      <c r="E1604" s="598">
        <v>360160</v>
      </c>
      <c r="F1604" s="754" t="s">
        <v>1460</v>
      </c>
      <c r="G1604" s="757"/>
      <c r="H1604" s="756"/>
    </row>
    <row r="1605" spans="1:8" ht="15.75">
      <c r="A1605" s="277"/>
      <c r="B1605" s="596">
        <v>5754</v>
      </c>
      <c r="C1605" s="597" t="s">
        <v>2889</v>
      </c>
      <c r="D1605" s="596" t="s">
        <v>519</v>
      </c>
      <c r="E1605" s="598">
        <v>619609</v>
      </c>
      <c r="F1605" s="754" t="s">
        <v>1460</v>
      </c>
      <c r="G1605" s="757"/>
      <c r="H1605" s="756"/>
    </row>
    <row r="1606" spans="1:8" ht="15.75">
      <c r="A1606" s="277"/>
      <c r="B1606" s="596">
        <v>5759</v>
      </c>
      <c r="C1606" s="597" t="s">
        <v>2890</v>
      </c>
      <c r="D1606" s="596" t="s">
        <v>519</v>
      </c>
      <c r="E1606" s="598">
        <v>15299</v>
      </c>
      <c r="F1606" s="754" t="s">
        <v>1460</v>
      </c>
      <c r="G1606" s="755"/>
      <c r="H1606" s="756"/>
    </row>
    <row r="1607" spans="1:8" ht="15.75">
      <c r="A1607" s="277"/>
      <c r="B1607" s="596">
        <v>5760</v>
      </c>
      <c r="C1607" s="597" t="s">
        <v>2891</v>
      </c>
      <c r="D1607" s="596" t="s">
        <v>928</v>
      </c>
      <c r="E1607" s="598">
        <v>21521</v>
      </c>
      <c r="F1607" s="754" t="s">
        <v>1460</v>
      </c>
      <c r="G1607" s="755"/>
      <c r="H1607" s="756"/>
    </row>
    <row r="1608" spans="1:8" ht="15.75">
      <c r="A1608" s="277"/>
      <c r="B1608" s="596">
        <v>5761</v>
      </c>
      <c r="C1608" s="597" t="s">
        <v>2892</v>
      </c>
      <c r="D1608" s="596" t="s">
        <v>928</v>
      </c>
      <c r="E1608" s="598">
        <v>7275</v>
      </c>
      <c r="F1608" s="754" t="s">
        <v>1460</v>
      </c>
      <c r="G1608" s="757"/>
      <c r="H1608" s="756"/>
    </row>
    <row r="1609" spans="1:8" ht="15.75">
      <c r="A1609" s="277"/>
      <c r="B1609" s="596">
        <v>5762</v>
      </c>
      <c r="C1609" s="597" t="s">
        <v>2893</v>
      </c>
      <c r="D1609" s="596" t="s">
        <v>519</v>
      </c>
      <c r="E1609" s="598">
        <v>46297</v>
      </c>
      <c r="F1609" s="754" t="s">
        <v>1460</v>
      </c>
      <c r="G1609" s="755"/>
      <c r="H1609" s="756"/>
    </row>
    <row r="1610" spans="1:8" ht="15.75">
      <c r="A1610" s="277"/>
      <c r="B1610" s="596">
        <v>5763</v>
      </c>
      <c r="C1610" s="597" t="s">
        <v>2894</v>
      </c>
      <c r="D1610" s="596" t="s">
        <v>928</v>
      </c>
      <c r="E1610" s="598">
        <v>25697</v>
      </c>
      <c r="F1610" s="754" t="s">
        <v>1460</v>
      </c>
      <c r="G1610" s="755"/>
      <c r="H1610" s="756"/>
    </row>
    <row r="1611" spans="1:8" ht="15.75">
      <c r="A1611" s="277"/>
      <c r="B1611" s="596">
        <v>5764</v>
      </c>
      <c r="C1611" s="597" t="s">
        <v>2895</v>
      </c>
      <c r="D1611" s="596" t="s">
        <v>928</v>
      </c>
      <c r="E1611" s="598">
        <v>5270</v>
      </c>
      <c r="F1611" s="754" t="s">
        <v>1460</v>
      </c>
      <c r="G1611" s="755"/>
      <c r="H1611" s="756"/>
    </row>
    <row r="1612" spans="1:8" ht="15.75">
      <c r="A1612" s="277"/>
      <c r="B1612" s="596">
        <v>5765</v>
      </c>
      <c r="C1612" s="597" t="s">
        <v>2896</v>
      </c>
      <c r="D1612" s="596" t="s">
        <v>928</v>
      </c>
      <c r="E1612" s="598">
        <v>5505</v>
      </c>
      <c r="F1612" s="754" t="s">
        <v>1460</v>
      </c>
      <c r="G1612" s="755"/>
      <c r="H1612" s="756"/>
    </row>
    <row r="1613" spans="1:8" ht="15.75">
      <c r="A1613" s="277"/>
      <c r="B1613" s="596">
        <v>5766</v>
      </c>
      <c r="C1613" s="597" t="s">
        <v>2897</v>
      </c>
      <c r="D1613" s="596" t="s">
        <v>519</v>
      </c>
      <c r="E1613" s="598">
        <v>15299</v>
      </c>
      <c r="F1613" s="754" t="s">
        <v>1460</v>
      </c>
      <c r="G1613" s="755"/>
      <c r="H1613" s="756"/>
    </row>
    <row r="1614" spans="1:8" ht="15.75">
      <c r="A1614" s="277"/>
      <c r="B1614" s="596">
        <v>5767</v>
      </c>
      <c r="C1614" s="597" t="s">
        <v>2898</v>
      </c>
      <c r="D1614" s="596" t="s">
        <v>928</v>
      </c>
      <c r="E1614" s="598">
        <v>14548</v>
      </c>
      <c r="F1614" s="754" t="s">
        <v>1460</v>
      </c>
      <c r="G1614" s="755"/>
      <c r="H1614" s="756"/>
    </row>
    <row r="1615" spans="1:8" ht="15.75">
      <c r="A1615" s="277"/>
      <c r="B1615" s="596">
        <v>5768</v>
      </c>
      <c r="C1615" s="597" t="s">
        <v>2899</v>
      </c>
      <c r="D1615" s="596" t="s">
        <v>519</v>
      </c>
      <c r="E1615" s="598">
        <v>21949</v>
      </c>
      <c r="F1615" s="754" t="s">
        <v>1460</v>
      </c>
      <c r="G1615" s="755"/>
      <c r="H1615" s="756"/>
    </row>
    <row r="1616" spans="1:8" ht="15.75">
      <c r="A1616" s="277"/>
      <c r="B1616" s="596">
        <v>5769</v>
      </c>
      <c r="C1616" s="597" t="s">
        <v>2900</v>
      </c>
      <c r="D1616" s="596" t="s">
        <v>519</v>
      </c>
      <c r="E1616" s="598">
        <v>15299</v>
      </c>
      <c r="F1616" s="754" t="s">
        <v>1460</v>
      </c>
      <c r="G1616" s="755"/>
      <c r="H1616" s="756"/>
    </row>
    <row r="1617" spans="1:8" ht="15.75">
      <c r="A1617" s="277"/>
      <c r="B1617" s="596">
        <v>5770</v>
      </c>
      <c r="C1617" s="597" t="s">
        <v>2901</v>
      </c>
      <c r="D1617" s="596" t="s">
        <v>519</v>
      </c>
      <c r="E1617" s="598">
        <v>41239</v>
      </c>
      <c r="F1617" s="754" t="s">
        <v>1460</v>
      </c>
      <c r="G1617" s="755"/>
      <c r="H1617" s="756"/>
    </row>
    <row r="1618" spans="1:8" ht="75" customHeight="1">
      <c r="A1618" s="277"/>
      <c r="B1618" s="596">
        <v>5771</v>
      </c>
      <c r="C1618" s="597" t="s">
        <v>2902</v>
      </c>
      <c r="D1618" s="596" t="s">
        <v>928</v>
      </c>
      <c r="E1618" s="598">
        <v>10081</v>
      </c>
      <c r="F1618" s="754" t="s">
        <v>1460</v>
      </c>
      <c r="G1618" s="755"/>
      <c r="H1618" s="756"/>
    </row>
    <row r="1619" spans="1:8" ht="15.75">
      <c r="A1619" s="277"/>
      <c r="B1619" s="596">
        <v>5772</v>
      </c>
      <c r="C1619" s="597" t="s">
        <v>2903</v>
      </c>
      <c r="D1619" s="596" t="s">
        <v>519</v>
      </c>
      <c r="E1619" s="598">
        <v>15299</v>
      </c>
      <c r="F1619" s="754" t="s">
        <v>1460</v>
      </c>
      <c r="G1619" s="755"/>
      <c r="H1619" s="756"/>
    </row>
    <row r="1620" spans="1:8" ht="15.75">
      <c r="A1620" s="277"/>
      <c r="B1620" s="596">
        <v>5773</v>
      </c>
      <c r="C1620" s="597" t="s">
        <v>2904</v>
      </c>
      <c r="D1620" s="596" t="s">
        <v>519</v>
      </c>
      <c r="E1620" s="598">
        <v>57917</v>
      </c>
      <c r="F1620" s="754" t="s">
        <v>1460</v>
      </c>
      <c r="G1620" s="755"/>
      <c r="H1620" s="756"/>
    </row>
    <row r="1621" spans="1:8" ht="15.75">
      <c r="A1621" s="277"/>
      <c r="B1621" s="596">
        <v>5774</v>
      </c>
      <c r="C1621" s="597" t="s">
        <v>2905</v>
      </c>
      <c r="D1621" s="596" t="s">
        <v>928</v>
      </c>
      <c r="E1621" s="598">
        <v>10840</v>
      </c>
      <c r="F1621" s="754" t="s">
        <v>1460</v>
      </c>
      <c r="G1621" s="755"/>
      <c r="H1621" s="756"/>
    </row>
    <row r="1622" spans="1:8" ht="15.75">
      <c r="A1622" s="277"/>
      <c r="B1622" s="596">
        <v>5775</v>
      </c>
      <c r="C1622" s="597" t="s">
        <v>2906</v>
      </c>
      <c r="D1622" s="596" t="s">
        <v>519</v>
      </c>
      <c r="E1622" s="598">
        <v>24583</v>
      </c>
      <c r="F1622" s="754" t="s">
        <v>1460</v>
      </c>
      <c r="G1622" s="755"/>
      <c r="H1622" s="756"/>
    </row>
    <row r="1623" spans="1:8" ht="15.75">
      <c r="A1623" s="277"/>
      <c r="B1623" s="596">
        <v>5776</v>
      </c>
      <c r="C1623" s="597" t="s">
        <v>2907</v>
      </c>
      <c r="D1623" s="596" t="s">
        <v>928</v>
      </c>
      <c r="E1623" s="598">
        <v>9349</v>
      </c>
      <c r="F1623" s="754" t="s">
        <v>1460</v>
      </c>
      <c r="G1623" s="755"/>
      <c r="H1623" s="756"/>
    </row>
    <row r="1624" spans="1:8" ht="15.75">
      <c r="A1624" s="277"/>
      <c r="B1624" s="596">
        <v>5777</v>
      </c>
      <c r="C1624" s="597" t="s">
        <v>2908</v>
      </c>
      <c r="D1624" s="596" t="s">
        <v>519</v>
      </c>
      <c r="E1624" s="598">
        <v>21622</v>
      </c>
      <c r="F1624" s="754" t="s">
        <v>1460</v>
      </c>
      <c r="G1624" s="755"/>
      <c r="H1624" s="756"/>
    </row>
    <row r="1625" spans="1:8" ht="15.75">
      <c r="A1625" s="277"/>
      <c r="B1625" s="596">
        <v>5778</v>
      </c>
      <c r="C1625" s="597" t="s">
        <v>2909</v>
      </c>
      <c r="D1625" s="596" t="s">
        <v>519</v>
      </c>
      <c r="E1625" s="598">
        <v>344187</v>
      </c>
      <c r="F1625" s="754" t="s">
        <v>1460</v>
      </c>
      <c r="G1625" s="755"/>
      <c r="H1625" s="756"/>
    </row>
    <row r="1626" spans="1:8" ht="15.75">
      <c r="A1626" s="277"/>
      <c r="B1626" s="596">
        <v>5779</v>
      </c>
      <c r="C1626" s="597" t="s">
        <v>2910</v>
      </c>
      <c r="D1626" s="596" t="s">
        <v>928</v>
      </c>
      <c r="E1626" s="598">
        <v>105416</v>
      </c>
      <c r="F1626" s="754" t="s">
        <v>1460</v>
      </c>
      <c r="G1626" s="755"/>
      <c r="H1626" s="756"/>
    </row>
    <row r="1627" spans="1:8" ht="15.75">
      <c r="A1627" s="277"/>
      <c r="B1627" s="596">
        <v>5780</v>
      </c>
      <c r="C1627" s="597" t="s">
        <v>2911</v>
      </c>
      <c r="D1627" s="596" t="s">
        <v>928</v>
      </c>
      <c r="E1627" s="598">
        <v>79354</v>
      </c>
      <c r="F1627" s="754" t="s">
        <v>1460</v>
      </c>
      <c r="G1627" s="755"/>
      <c r="H1627" s="756"/>
    </row>
    <row r="1628" spans="1:8" ht="15.75">
      <c r="A1628" s="277"/>
      <c r="B1628" s="596">
        <v>5781</v>
      </c>
      <c r="C1628" s="597" t="s">
        <v>2912</v>
      </c>
      <c r="D1628" s="596" t="s">
        <v>928</v>
      </c>
      <c r="E1628" s="598">
        <v>49088</v>
      </c>
      <c r="F1628" s="754" t="s">
        <v>1460</v>
      </c>
      <c r="G1628" s="755"/>
      <c r="H1628" s="756"/>
    </row>
    <row r="1629" spans="1:8" ht="15.75">
      <c r="A1629" s="277"/>
      <c r="B1629" s="596">
        <v>5782</v>
      </c>
      <c r="C1629" s="597" t="s">
        <v>2913</v>
      </c>
      <c r="D1629" s="596" t="s">
        <v>928</v>
      </c>
      <c r="E1629" s="598">
        <v>48017</v>
      </c>
      <c r="F1629" s="754" t="s">
        <v>1460</v>
      </c>
      <c r="G1629" s="757"/>
      <c r="H1629" s="756"/>
    </row>
    <row r="1630" spans="1:8" ht="15.75">
      <c r="A1630" s="277"/>
      <c r="B1630" s="596">
        <v>5783</v>
      </c>
      <c r="C1630" s="597" t="s">
        <v>2914</v>
      </c>
      <c r="D1630" s="596" t="s">
        <v>928</v>
      </c>
      <c r="E1630" s="598">
        <v>35212</v>
      </c>
      <c r="F1630" s="754" t="s">
        <v>1460</v>
      </c>
      <c r="G1630" s="757"/>
      <c r="H1630" s="756"/>
    </row>
    <row r="1631" spans="1:8" ht="15.75">
      <c r="A1631" s="277"/>
      <c r="B1631" s="596">
        <v>5784</v>
      </c>
      <c r="C1631" s="597" t="s">
        <v>2915</v>
      </c>
      <c r="D1631" s="596" t="s">
        <v>928</v>
      </c>
      <c r="E1631" s="598">
        <v>38880</v>
      </c>
      <c r="F1631" s="754" t="s">
        <v>1460</v>
      </c>
      <c r="G1631" s="755"/>
      <c r="H1631" s="756"/>
    </row>
    <row r="1632" spans="1:8" ht="15.75">
      <c r="A1632" s="277"/>
      <c r="B1632" s="596">
        <v>5785</v>
      </c>
      <c r="C1632" s="597" t="s">
        <v>2916</v>
      </c>
      <c r="D1632" s="596" t="s">
        <v>928</v>
      </c>
      <c r="E1632" s="598">
        <v>122042</v>
      </c>
      <c r="F1632" s="754" t="s">
        <v>1460</v>
      </c>
      <c r="G1632" s="757"/>
      <c r="H1632" s="756"/>
    </row>
    <row r="1633" spans="1:8" ht="15.75">
      <c r="A1633" s="277"/>
      <c r="B1633" s="596">
        <v>5786</v>
      </c>
      <c r="C1633" s="597" t="s">
        <v>2917</v>
      </c>
      <c r="D1633" s="596" t="s">
        <v>928</v>
      </c>
      <c r="E1633" s="598">
        <v>286695</v>
      </c>
      <c r="F1633" s="754" t="s">
        <v>1460</v>
      </c>
      <c r="G1633" s="755"/>
      <c r="H1633" s="756"/>
    </row>
    <row r="1634" spans="1:8" ht="15.75">
      <c r="A1634" s="277"/>
      <c r="B1634" s="596">
        <v>5788</v>
      </c>
      <c r="C1634" s="597" t="s">
        <v>2918</v>
      </c>
      <c r="D1634" s="596" t="s">
        <v>519</v>
      </c>
      <c r="E1634" s="598">
        <v>307737</v>
      </c>
      <c r="F1634" s="754" t="s">
        <v>1460</v>
      </c>
      <c r="G1634" s="755"/>
      <c r="H1634" s="756"/>
    </row>
    <row r="1635" spans="1:8" ht="15.75">
      <c r="A1635" s="277"/>
      <c r="B1635" s="596">
        <v>5789</v>
      </c>
      <c r="C1635" s="597" t="s">
        <v>2919</v>
      </c>
      <c r="D1635" s="596" t="s">
        <v>519</v>
      </c>
      <c r="E1635" s="598">
        <v>271737</v>
      </c>
      <c r="F1635" s="754" t="s">
        <v>1460</v>
      </c>
      <c r="G1635" s="755"/>
      <c r="H1635" s="756"/>
    </row>
    <row r="1636" spans="1:8" ht="15.75">
      <c r="A1636" s="277"/>
      <c r="B1636" s="596">
        <v>5790</v>
      </c>
      <c r="C1636" s="597" t="s">
        <v>2920</v>
      </c>
      <c r="D1636" s="596" t="s">
        <v>519</v>
      </c>
      <c r="E1636" s="598">
        <v>168637</v>
      </c>
      <c r="F1636" s="754" t="s">
        <v>1460</v>
      </c>
      <c r="G1636" s="755"/>
      <c r="H1636" s="756"/>
    </row>
    <row r="1637" spans="1:8" ht="15.75">
      <c r="A1637" s="277"/>
      <c r="B1637" s="596">
        <v>5791</v>
      </c>
      <c r="C1637" s="597" t="s">
        <v>2921</v>
      </c>
      <c r="D1637" s="596" t="s">
        <v>519</v>
      </c>
      <c r="E1637" s="598">
        <v>102002</v>
      </c>
      <c r="F1637" s="754" t="s">
        <v>1460</v>
      </c>
      <c r="G1637" s="755"/>
      <c r="H1637" s="756"/>
    </row>
    <row r="1638" spans="1:8" ht="15.75">
      <c r="A1638" s="277"/>
      <c r="B1638" s="596">
        <v>5792</v>
      </c>
      <c r="C1638" s="597" t="s">
        <v>2922</v>
      </c>
      <c r="D1638" s="596" t="s">
        <v>928</v>
      </c>
      <c r="E1638" s="598">
        <v>56195</v>
      </c>
      <c r="F1638" s="754" t="s">
        <v>1460</v>
      </c>
      <c r="G1638" s="755"/>
      <c r="H1638" s="756"/>
    </row>
    <row r="1639" spans="1:8" ht="15.75">
      <c r="A1639" s="277"/>
      <c r="B1639" s="596">
        <v>5793</v>
      </c>
      <c r="C1639" s="597" t="s">
        <v>2923</v>
      </c>
      <c r="D1639" s="596" t="s">
        <v>928</v>
      </c>
      <c r="E1639" s="598">
        <v>72410</v>
      </c>
      <c r="F1639" s="754" t="s">
        <v>1460</v>
      </c>
      <c r="G1639" s="755"/>
      <c r="H1639" s="756"/>
    </row>
    <row r="1640" spans="1:8" ht="15.75">
      <c r="A1640" s="277"/>
      <c r="B1640" s="596">
        <v>5794</v>
      </c>
      <c r="C1640" s="597" t="s">
        <v>2924</v>
      </c>
      <c r="D1640" s="596" t="s">
        <v>928</v>
      </c>
      <c r="E1640" s="598">
        <v>175660</v>
      </c>
      <c r="F1640" s="754" t="s">
        <v>1460</v>
      </c>
      <c r="G1640" s="757"/>
      <c r="H1640" s="756"/>
    </row>
    <row r="1641" spans="1:8" ht="15.75">
      <c r="A1641" s="277"/>
      <c r="B1641" s="596">
        <v>5798</v>
      </c>
      <c r="C1641" s="597" t="s">
        <v>2925</v>
      </c>
      <c r="D1641" s="596" t="s">
        <v>777</v>
      </c>
      <c r="E1641" s="599">
        <v>432757</v>
      </c>
      <c r="F1641" s="754" t="s">
        <v>1460</v>
      </c>
      <c r="G1641" s="755"/>
      <c r="H1641" s="756"/>
    </row>
    <row r="1642" spans="1:8" ht="15.75">
      <c r="A1642" s="277"/>
      <c r="B1642" s="596">
        <v>5799</v>
      </c>
      <c r="C1642" s="597" t="s">
        <v>2926</v>
      </c>
      <c r="D1642" s="596" t="s">
        <v>777</v>
      </c>
      <c r="E1642" s="599">
        <v>106533</v>
      </c>
      <c r="F1642" s="754" t="s">
        <v>1460</v>
      </c>
      <c r="G1642" s="755"/>
      <c r="H1642" s="756"/>
    </row>
    <row r="1643" spans="1:8" ht="15.75">
      <c r="A1643" s="277"/>
      <c r="B1643" s="596">
        <v>5800</v>
      </c>
      <c r="C1643" s="597" t="s">
        <v>2927</v>
      </c>
      <c r="D1643" s="596" t="s">
        <v>777</v>
      </c>
      <c r="E1643" s="599">
        <v>366722</v>
      </c>
      <c r="F1643" s="754" t="s">
        <v>1460</v>
      </c>
      <c r="G1643" s="755"/>
      <c r="H1643" s="756"/>
    </row>
    <row r="1644" spans="1:8" ht="15.75">
      <c r="A1644" s="277"/>
      <c r="B1644" s="596">
        <v>5801</v>
      </c>
      <c r="C1644" s="597" t="s">
        <v>2928</v>
      </c>
      <c r="D1644" s="596" t="s">
        <v>777</v>
      </c>
      <c r="E1644" s="599">
        <v>251337</v>
      </c>
      <c r="F1644" s="754" t="s">
        <v>1460</v>
      </c>
      <c r="G1644" s="755"/>
      <c r="H1644" s="756"/>
    </row>
    <row r="1645" spans="1:8" ht="15.75">
      <c r="A1645" s="277"/>
      <c r="B1645" s="596">
        <v>5802</v>
      </c>
      <c r="C1645" s="597" t="s">
        <v>2929</v>
      </c>
      <c r="D1645" s="596" t="s">
        <v>777</v>
      </c>
      <c r="E1645" s="599">
        <v>227014</v>
      </c>
      <c r="F1645" s="754" t="s">
        <v>1460</v>
      </c>
      <c r="G1645" s="755"/>
      <c r="H1645" s="756"/>
    </row>
    <row r="1646" spans="1:8" ht="15.75">
      <c r="A1646" s="277"/>
      <c r="B1646" s="596">
        <v>5825</v>
      </c>
      <c r="C1646" s="597" t="s">
        <v>2930</v>
      </c>
      <c r="D1646" s="596" t="s">
        <v>519</v>
      </c>
      <c r="E1646" s="598">
        <v>1066481</v>
      </c>
      <c r="F1646" s="754" t="s">
        <v>1460</v>
      </c>
      <c r="G1646" s="755"/>
      <c r="H1646" s="756"/>
    </row>
    <row r="1647" spans="1:8" ht="15.75">
      <c r="A1647" s="277"/>
      <c r="B1647" s="596">
        <v>5826</v>
      </c>
      <c r="C1647" s="597" t="s">
        <v>2931</v>
      </c>
      <c r="D1647" s="596" t="s">
        <v>519</v>
      </c>
      <c r="E1647" s="598">
        <v>1097006</v>
      </c>
      <c r="F1647" s="754" t="s">
        <v>1460</v>
      </c>
      <c r="G1647" s="755"/>
      <c r="H1647" s="756"/>
    </row>
    <row r="1648" spans="1:8" ht="15.75">
      <c r="A1648" s="277"/>
      <c r="B1648" s="596">
        <v>5827</v>
      </c>
      <c r="C1648" s="597" t="s">
        <v>2932</v>
      </c>
      <c r="D1648" s="596" t="s">
        <v>519</v>
      </c>
      <c r="E1648" s="598">
        <v>241153</v>
      </c>
      <c r="F1648" s="754" t="s">
        <v>1460</v>
      </c>
      <c r="G1648" s="757"/>
      <c r="H1648" s="756"/>
    </row>
    <row r="1649" spans="1:8" ht="15.75">
      <c r="A1649" s="277"/>
      <c r="B1649" s="596">
        <v>5831</v>
      </c>
      <c r="C1649" s="597" t="s">
        <v>2933</v>
      </c>
      <c r="D1649" s="596" t="s">
        <v>928</v>
      </c>
      <c r="E1649" s="598">
        <v>50567</v>
      </c>
      <c r="F1649" s="754" t="s">
        <v>1460</v>
      </c>
      <c r="G1649" s="755"/>
      <c r="H1649" s="756"/>
    </row>
    <row r="1650" spans="1:8" ht="15.75">
      <c r="A1650" s="277"/>
      <c r="B1650" s="596">
        <v>5832</v>
      </c>
      <c r="C1650" s="597" t="s">
        <v>2934</v>
      </c>
      <c r="D1650" s="596" t="s">
        <v>928</v>
      </c>
      <c r="E1650" s="598">
        <v>45099</v>
      </c>
      <c r="F1650" s="754" t="s">
        <v>1460</v>
      </c>
      <c r="G1650" s="755"/>
      <c r="H1650" s="756"/>
    </row>
    <row r="1651" spans="1:8" ht="15.75">
      <c r="A1651" s="277"/>
      <c r="B1651" s="596">
        <v>5833</v>
      </c>
      <c r="C1651" s="597" t="s">
        <v>2935</v>
      </c>
      <c r="D1651" s="596" t="s">
        <v>928</v>
      </c>
      <c r="E1651" s="598">
        <v>95127</v>
      </c>
      <c r="F1651" s="754" t="s">
        <v>1460</v>
      </c>
      <c r="G1651" s="755"/>
      <c r="H1651" s="756"/>
    </row>
    <row r="1652" spans="1:8" ht="15.75">
      <c r="A1652" s="277"/>
      <c r="B1652" s="596">
        <v>5834</v>
      </c>
      <c r="C1652" s="597" t="s">
        <v>2936</v>
      </c>
      <c r="D1652" s="596" t="s">
        <v>928</v>
      </c>
      <c r="E1652" s="598">
        <v>33866</v>
      </c>
      <c r="F1652" s="754" t="s">
        <v>1460</v>
      </c>
      <c r="G1652" s="755"/>
      <c r="H1652" s="756"/>
    </row>
    <row r="1653" spans="1:8" ht="15.75">
      <c r="A1653" s="277"/>
      <c r="B1653" s="596">
        <v>5835</v>
      </c>
      <c r="C1653" s="597" t="s">
        <v>2937</v>
      </c>
      <c r="D1653" s="596" t="s">
        <v>928</v>
      </c>
      <c r="E1653" s="598">
        <v>69523</v>
      </c>
      <c r="F1653" s="754" t="s">
        <v>1460</v>
      </c>
      <c r="G1653" s="755"/>
      <c r="H1653" s="756"/>
    </row>
    <row r="1654" spans="1:8" ht="15.75">
      <c r="A1654" s="277"/>
      <c r="B1654" s="596">
        <v>5836</v>
      </c>
      <c r="C1654" s="597" t="s">
        <v>2938</v>
      </c>
      <c r="D1654" s="596" t="s">
        <v>928</v>
      </c>
      <c r="E1654" s="598">
        <v>96972</v>
      </c>
      <c r="F1654" s="754" t="s">
        <v>1460</v>
      </c>
      <c r="G1654" s="755"/>
      <c r="H1654" s="756"/>
    </row>
    <row r="1655" spans="1:8" ht="15.75">
      <c r="A1655" s="277"/>
      <c r="B1655" s="596">
        <v>5837</v>
      </c>
      <c r="C1655" s="597" t="s">
        <v>2939</v>
      </c>
      <c r="D1655" s="596" t="s">
        <v>928</v>
      </c>
      <c r="E1655" s="598">
        <v>61437</v>
      </c>
      <c r="F1655" s="754" t="s">
        <v>1460</v>
      </c>
      <c r="G1655" s="755"/>
      <c r="H1655" s="756"/>
    </row>
    <row r="1656" spans="1:8" ht="15.75">
      <c r="A1656" s="277"/>
      <c r="B1656" s="596">
        <v>5838</v>
      </c>
      <c r="C1656" s="597" t="s">
        <v>2940</v>
      </c>
      <c r="D1656" s="596" t="s">
        <v>928</v>
      </c>
      <c r="E1656" s="598">
        <v>177347</v>
      </c>
      <c r="F1656" s="754" t="s">
        <v>1460</v>
      </c>
      <c r="G1656" s="755"/>
      <c r="H1656" s="756"/>
    </row>
    <row r="1657" spans="1:8" ht="15.75">
      <c r="A1657" s="277"/>
      <c r="B1657" s="596">
        <v>5839</v>
      </c>
      <c r="C1657" s="597" t="s">
        <v>2941</v>
      </c>
      <c r="D1657" s="596" t="s">
        <v>928</v>
      </c>
      <c r="E1657" s="598">
        <v>136674</v>
      </c>
      <c r="F1657" s="754" t="s">
        <v>1460</v>
      </c>
      <c r="G1657" s="755"/>
      <c r="H1657" s="756"/>
    </row>
    <row r="1658" spans="1:8" ht="30" customHeight="1">
      <c r="A1658" s="277"/>
      <c r="B1658" s="596">
        <v>5840</v>
      </c>
      <c r="C1658" s="597" t="s">
        <v>2942</v>
      </c>
      <c r="D1658" s="596" t="s">
        <v>928</v>
      </c>
      <c r="E1658" s="598">
        <v>27409</v>
      </c>
      <c r="F1658" s="754" t="s">
        <v>1460</v>
      </c>
      <c r="G1658" s="755"/>
      <c r="H1658" s="756"/>
    </row>
    <row r="1659" spans="1:8" ht="30" customHeight="1">
      <c r="A1659" s="277"/>
      <c r="B1659" s="596">
        <v>5841</v>
      </c>
      <c r="C1659" s="597" t="s">
        <v>2943</v>
      </c>
      <c r="D1659" s="596" t="s">
        <v>928</v>
      </c>
      <c r="E1659" s="598">
        <v>168835</v>
      </c>
      <c r="F1659" s="754" t="s">
        <v>1460</v>
      </c>
      <c r="G1659" s="755"/>
      <c r="H1659" s="756"/>
    </row>
    <row r="1660" spans="1:8" ht="15.75">
      <c r="A1660" s="277"/>
      <c r="B1660" s="596">
        <v>5842</v>
      </c>
      <c r="C1660" s="597" t="s">
        <v>2944</v>
      </c>
      <c r="D1660" s="596" t="s">
        <v>904</v>
      </c>
      <c r="E1660" s="598">
        <v>24693</v>
      </c>
      <c r="F1660" s="754" t="s">
        <v>1460</v>
      </c>
      <c r="G1660" s="755"/>
      <c r="H1660" s="756"/>
    </row>
    <row r="1661" spans="1:8" ht="15.75">
      <c r="A1661" s="277"/>
      <c r="B1661" s="596">
        <v>5843</v>
      </c>
      <c r="C1661" s="597" t="s">
        <v>2945</v>
      </c>
      <c r="D1661" s="596" t="s">
        <v>777</v>
      </c>
      <c r="E1661" s="598">
        <v>32146</v>
      </c>
      <c r="F1661" s="754" t="s">
        <v>1460</v>
      </c>
      <c r="G1661" s="755"/>
      <c r="H1661" s="756"/>
    </row>
    <row r="1662" spans="1:8" ht="15.75">
      <c r="A1662" s="277"/>
      <c r="B1662" s="596">
        <v>5844</v>
      </c>
      <c r="C1662" s="597" t="s">
        <v>2946</v>
      </c>
      <c r="D1662" s="596" t="s">
        <v>777</v>
      </c>
      <c r="E1662" s="598">
        <v>26974</v>
      </c>
      <c r="F1662" s="754" t="s">
        <v>1460</v>
      </c>
      <c r="G1662" s="755"/>
      <c r="H1662" s="756"/>
    </row>
    <row r="1663" spans="1:8" ht="15.75">
      <c r="A1663" s="277"/>
      <c r="B1663" s="596">
        <v>5845</v>
      </c>
      <c r="C1663" s="597" t="s">
        <v>1271</v>
      </c>
      <c r="D1663" s="596" t="s">
        <v>928</v>
      </c>
      <c r="E1663" s="598">
        <v>137963</v>
      </c>
      <c r="F1663" s="754" t="s">
        <v>1460</v>
      </c>
      <c r="G1663" s="755"/>
      <c r="H1663" s="756"/>
    </row>
    <row r="1664" spans="1:8" ht="15.75">
      <c r="A1664" s="277"/>
      <c r="B1664" s="596">
        <v>5846</v>
      </c>
      <c r="C1664" s="597" t="s">
        <v>2947</v>
      </c>
      <c r="D1664" s="596" t="s">
        <v>519</v>
      </c>
      <c r="E1664" s="598">
        <v>200983</v>
      </c>
      <c r="F1664" s="754" t="s">
        <v>1460</v>
      </c>
      <c r="G1664" s="755"/>
      <c r="H1664" s="756"/>
    </row>
    <row r="1665" spans="1:8" ht="15.75">
      <c r="A1665" s="277"/>
      <c r="B1665" s="596">
        <v>5847</v>
      </c>
      <c r="C1665" s="597" t="s">
        <v>2948</v>
      </c>
      <c r="D1665" s="596" t="s">
        <v>519</v>
      </c>
      <c r="E1665" s="598">
        <v>217510</v>
      </c>
      <c r="F1665" s="754" t="s">
        <v>1460</v>
      </c>
      <c r="G1665" s="755"/>
      <c r="H1665" s="756"/>
    </row>
    <row r="1666" spans="1:8" ht="15.75">
      <c r="A1666" s="277"/>
      <c r="B1666" s="596">
        <v>5848</v>
      </c>
      <c r="C1666" s="597" t="s">
        <v>2949</v>
      </c>
      <c r="D1666" s="596" t="s">
        <v>519</v>
      </c>
      <c r="E1666" s="598">
        <v>54242</v>
      </c>
      <c r="F1666" s="754" t="s">
        <v>1460</v>
      </c>
      <c r="G1666" s="755"/>
      <c r="H1666" s="756"/>
    </row>
    <row r="1667" spans="1:8" ht="15.75">
      <c r="A1667" s="277"/>
      <c r="B1667" s="596">
        <v>5850</v>
      </c>
      <c r="C1667" s="597" t="s">
        <v>2950</v>
      </c>
      <c r="D1667" s="596" t="s">
        <v>519</v>
      </c>
      <c r="E1667" s="598">
        <v>222203</v>
      </c>
      <c r="F1667" s="754" t="s">
        <v>1460</v>
      </c>
      <c r="G1667" s="755"/>
      <c r="H1667" s="756"/>
    </row>
    <row r="1668" spans="1:8" ht="15.75">
      <c r="A1668" s="277"/>
      <c r="B1668" s="596">
        <v>5851</v>
      </c>
      <c r="C1668" s="597" t="s">
        <v>2951</v>
      </c>
      <c r="D1668" s="596" t="s">
        <v>519</v>
      </c>
      <c r="E1668" s="598">
        <v>598100</v>
      </c>
      <c r="F1668" s="754" t="s">
        <v>1460</v>
      </c>
      <c r="G1668" s="755"/>
      <c r="H1668" s="756"/>
    </row>
    <row r="1669" spans="1:8" ht="15.75">
      <c r="A1669" s="277"/>
      <c r="B1669" s="596">
        <v>5852</v>
      </c>
      <c r="C1669" s="597" t="s">
        <v>2952</v>
      </c>
      <c r="D1669" s="596" t="s">
        <v>519</v>
      </c>
      <c r="E1669" s="598">
        <v>461343</v>
      </c>
      <c r="F1669" s="754" t="s">
        <v>1460</v>
      </c>
      <c r="G1669" s="755"/>
      <c r="H1669" s="756"/>
    </row>
    <row r="1670" spans="1:8" ht="15.75">
      <c r="A1670" s="277"/>
      <c r="B1670" s="596">
        <v>5854</v>
      </c>
      <c r="C1670" s="597" t="s">
        <v>2953</v>
      </c>
      <c r="D1670" s="596" t="s">
        <v>519</v>
      </c>
      <c r="E1670" s="598">
        <v>212701</v>
      </c>
      <c r="F1670" s="754" t="s">
        <v>1460</v>
      </c>
      <c r="G1670" s="755"/>
      <c r="H1670" s="756"/>
    </row>
    <row r="1671" spans="1:8" ht="15.75">
      <c r="A1671" s="277"/>
      <c r="B1671" s="596">
        <v>5856</v>
      </c>
      <c r="C1671" s="597" t="s">
        <v>1273</v>
      </c>
      <c r="D1671" s="596" t="s">
        <v>777</v>
      </c>
      <c r="E1671" s="598">
        <v>151589</v>
      </c>
      <c r="F1671" s="754" t="s">
        <v>1460</v>
      </c>
      <c r="G1671" s="755"/>
      <c r="H1671" s="756"/>
    </row>
    <row r="1672" spans="1:8" ht="15.75">
      <c r="A1672" s="277"/>
      <c r="B1672" s="596">
        <v>5858</v>
      </c>
      <c r="C1672" s="597" t="s">
        <v>2954</v>
      </c>
      <c r="D1672" s="596" t="s">
        <v>928</v>
      </c>
      <c r="E1672" s="598">
        <v>89330</v>
      </c>
      <c r="F1672" s="754" t="s">
        <v>1460</v>
      </c>
      <c r="G1672" s="755"/>
      <c r="H1672" s="756"/>
    </row>
    <row r="1673" spans="1:8" ht="15.75">
      <c r="A1673" s="277"/>
      <c r="B1673" s="596">
        <v>5860</v>
      </c>
      <c r="C1673" s="597" t="s">
        <v>2955</v>
      </c>
      <c r="D1673" s="596" t="s">
        <v>777</v>
      </c>
      <c r="E1673" s="598">
        <v>95511</v>
      </c>
      <c r="F1673" s="754" t="s">
        <v>1460</v>
      </c>
      <c r="G1673" s="755"/>
      <c r="H1673" s="756"/>
    </row>
    <row r="1674" spans="1:8" ht="15.75">
      <c r="A1674" s="277"/>
      <c r="B1674" s="596">
        <v>5862</v>
      </c>
      <c r="C1674" s="597" t="s">
        <v>2956</v>
      </c>
      <c r="D1674" s="596" t="s">
        <v>928</v>
      </c>
      <c r="E1674" s="598">
        <v>46854</v>
      </c>
      <c r="F1674" s="754" t="s">
        <v>1460</v>
      </c>
      <c r="G1674" s="755"/>
      <c r="H1674" s="756"/>
    </row>
    <row r="1675" spans="1:8" ht="15.75">
      <c r="A1675" s="277"/>
      <c r="B1675" s="596">
        <v>5864</v>
      </c>
      <c r="C1675" s="597" t="s">
        <v>2957</v>
      </c>
      <c r="D1675" s="596" t="s">
        <v>928</v>
      </c>
      <c r="E1675" s="598">
        <v>46854</v>
      </c>
      <c r="F1675" s="754" t="s">
        <v>1460</v>
      </c>
      <c r="G1675" s="757"/>
      <c r="H1675" s="756"/>
    </row>
    <row r="1676" spans="1:8" ht="15.75">
      <c r="A1676" s="277"/>
      <c r="B1676" s="596">
        <v>5866</v>
      </c>
      <c r="C1676" s="597" t="s">
        <v>2958</v>
      </c>
      <c r="D1676" s="596" t="s">
        <v>519</v>
      </c>
      <c r="E1676" s="598">
        <v>827466</v>
      </c>
      <c r="F1676" s="754" t="s">
        <v>1460</v>
      </c>
      <c r="G1676" s="755"/>
      <c r="H1676" s="756"/>
    </row>
    <row r="1677" spans="1:8" ht="15.75">
      <c r="A1677" s="277"/>
      <c r="B1677" s="596">
        <v>5868</v>
      </c>
      <c r="C1677" s="597" t="s">
        <v>2959</v>
      </c>
      <c r="D1677" s="596" t="s">
        <v>777</v>
      </c>
      <c r="E1677" s="598">
        <v>143985</v>
      </c>
      <c r="F1677" s="754" t="s">
        <v>1460</v>
      </c>
      <c r="G1677" s="755"/>
      <c r="H1677" s="756"/>
    </row>
    <row r="1678" spans="1:8" ht="15.75">
      <c r="A1678" s="277"/>
      <c r="B1678" s="596">
        <v>5870</v>
      </c>
      <c r="C1678" s="597" t="s">
        <v>2960</v>
      </c>
      <c r="D1678" s="596" t="s">
        <v>519</v>
      </c>
      <c r="E1678" s="598">
        <v>48654</v>
      </c>
      <c r="F1678" s="754" t="s">
        <v>1460</v>
      </c>
      <c r="G1678" s="755"/>
      <c r="H1678" s="756"/>
    </row>
    <row r="1679" spans="1:8" ht="15.75">
      <c r="A1679" s="277"/>
      <c r="B1679" s="596">
        <v>5871</v>
      </c>
      <c r="C1679" s="597" t="s">
        <v>1274</v>
      </c>
      <c r="D1679" s="596" t="s">
        <v>519</v>
      </c>
      <c r="E1679" s="598">
        <v>493050</v>
      </c>
      <c r="F1679" s="754" t="s">
        <v>1460</v>
      </c>
      <c r="G1679" s="755"/>
      <c r="H1679" s="756"/>
    </row>
    <row r="1680" spans="1:8" ht="15.75">
      <c r="A1680" s="277"/>
      <c r="B1680" s="596">
        <v>5872</v>
      </c>
      <c r="C1680" s="597" t="s">
        <v>2961</v>
      </c>
      <c r="D1680" s="596" t="s">
        <v>519</v>
      </c>
      <c r="E1680" s="598">
        <v>516307</v>
      </c>
      <c r="F1680" s="754" t="s">
        <v>1460</v>
      </c>
      <c r="G1680" s="755"/>
      <c r="H1680" s="756"/>
    </row>
    <row r="1681" spans="1:8" ht="15.75">
      <c r="A1681" s="277"/>
      <c r="B1681" s="596">
        <v>5873</v>
      </c>
      <c r="C1681" s="597" t="s">
        <v>2962</v>
      </c>
      <c r="D1681" s="596" t="s">
        <v>519</v>
      </c>
      <c r="E1681" s="598">
        <v>25385</v>
      </c>
      <c r="F1681" s="754" t="s">
        <v>1460</v>
      </c>
      <c r="G1681" s="755"/>
      <c r="H1681" s="756"/>
    </row>
    <row r="1682" spans="1:8" ht="15.75">
      <c r="A1682" s="277"/>
      <c r="B1682" s="596">
        <v>5874</v>
      </c>
      <c r="C1682" s="597" t="s">
        <v>2963</v>
      </c>
      <c r="D1682" s="596" t="s">
        <v>519</v>
      </c>
      <c r="E1682" s="598">
        <v>225534</v>
      </c>
      <c r="F1682" s="754" t="s">
        <v>1460</v>
      </c>
      <c r="G1682" s="755"/>
      <c r="H1682" s="756"/>
    </row>
    <row r="1683" spans="1:8" ht="15.75">
      <c r="A1683" s="277"/>
      <c r="B1683" s="596">
        <v>5875</v>
      </c>
      <c r="C1683" s="597" t="s">
        <v>2964</v>
      </c>
      <c r="D1683" s="596" t="s">
        <v>519</v>
      </c>
      <c r="E1683" s="598">
        <v>192647</v>
      </c>
      <c r="F1683" s="754" t="s">
        <v>1460</v>
      </c>
      <c r="G1683" s="755"/>
      <c r="H1683" s="756"/>
    </row>
    <row r="1684" spans="1:8" ht="15.75">
      <c r="A1684" s="277"/>
      <c r="B1684" s="596">
        <v>5876</v>
      </c>
      <c r="C1684" s="597" t="s">
        <v>2965</v>
      </c>
      <c r="D1684" s="596" t="s">
        <v>519</v>
      </c>
      <c r="E1684" s="598">
        <v>310186</v>
      </c>
      <c r="F1684" s="754" t="s">
        <v>1460</v>
      </c>
      <c r="G1684" s="755"/>
      <c r="H1684" s="756"/>
    </row>
    <row r="1685" spans="1:8" ht="15.75">
      <c r="A1685" s="277"/>
      <c r="B1685" s="596">
        <v>5877</v>
      </c>
      <c r="C1685" s="597" t="s">
        <v>2966</v>
      </c>
      <c r="D1685" s="596" t="s">
        <v>519</v>
      </c>
      <c r="E1685" s="598">
        <v>74403</v>
      </c>
      <c r="F1685" s="754" t="s">
        <v>1460</v>
      </c>
      <c r="G1685" s="755"/>
      <c r="H1685" s="756"/>
    </row>
    <row r="1686" spans="1:8" ht="15.75">
      <c r="A1686" s="277"/>
      <c r="B1686" s="596">
        <v>5878</v>
      </c>
      <c r="C1686" s="597" t="s">
        <v>2967</v>
      </c>
      <c r="D1686" s="596" t="s">
        <v>519</v>
      </c>
      <c r="E1686" s="598">
        <v>3736643</v>
      </c>
      <c r="F1686" s="754" t="s">
        <v>1460</v>
      </c>
      <c r="G1686" s="755"/>
      <c r="H1686" s="756"/>
    </row>
    <row r="1687" spans="1:8" ht="15.75">
      <c r="A1687" s="277"/>
      <c r="B1687" s="596">
        <v>5879</v>
      </c>
      <c r="C1687" s="597" t="s">
        <v>2968</v>
      </c>
      <c r="D1687" s="596" t="s">
        <v>519</v>
      </c>
      <c r="E1687" s="598">
        <v>258461</v>
      </c>
      <c r="F1687" s="754" t="s">
        <v>1460</v>
      </c>
      <c r="G1687" s="755"/>
      <c r="H1687" s="756"/>
    </row>
    <row r="1688" spans="1:8" ht="15.75">
      <c r="A1688" s="277"/>
      <c r="B1688" s="596">
        <v>5880</v>
      </c>
      <c r="C1688" s="597" t="s">
        <v>2969</v>
      </c>
      <c r="D1688" s="596" t="s">
        <v>519</v>
      </c>
      <c r="E1688" s="598">
        <v>323072</v>
      </c>
      <c r="F1688" s="754" t="s">
        <v>1460</v>
      </c>
      <c r="G1688" s="755"/>
      <c r="H1688" s="756"/>
    </row>
    <row r="1689" spans="1:8" ht="15.75">
      <c r="A1689" s="277"/>
      <c r="B1689" s="596">
        <v>5881</v>
      </c>
      <c r="C1689" s="597" t="s">
        <v>2970</v>
      </c>
      <c r="D1689" s="596" t="s">
        <v>519</v>
      </c>
      <c r="E1689" s="598">
        <v>3583</v>
      </c>
      <c r="F1689" s="754" t="s">
        <v>1460</v>
      </c>
      <c r="G1689" s="755"/>
      <c r="H1689" s="756"/>
    </row>
    <row r="1690" spans="1:8" ht="15.75">
      <c r="A1690" s="277"/>
      <c r="B1690" s="596">
        <v>5882</v>
      </c>
      <c r="C1690" s="597" t="s">
        <v>2971</v>
      </c>
      <c r="D1690" s="596" t="s">
        <v>519</v>
      </c>
      <c r="E1690" s="598">
        <v>154124</v>
      </c>
      <c r="F1690" s="754" t="s">
        <v>1460</v>
      </c>
      <c r="G1690" s="755"/>
      <c r="H1690" s="756"/>
    </row>
    <row r="1691" spans="1:8" ht="15.75">
      <c r="A1691" s="277"/>
      <c r="B1691" s="596">
        <v>5883</v>
      </c>
      <c r="C1691" s="597" t="s">
        <v>2972</v>
      </c>
      <c r="D1691" s="596" t="s">
        <v>519</v>
      </c>
      <c r="E1691" s="598">
        <v>11266</v>
      </c>
      <c r="F1691" s="754" t="s">
        <v>1460</v>
      </c>
      <c r="G1691" s="757"/>
      <c r="H1691" s="756"/>
    </row>
    <row r="1692" spans="1:8" ht="15.75">
      <c r="A1692" s="277"/>
      <c r="B1692" s="596">
        <v>5884</v>
      </c>
      <c r="C1692" s="597" t="s">
        <v>2973</v>
      </c>
      <c r="D1692" s="596" t="s">
        <v>519</v>
      </c>
      <c r="E1692" s="598">
        <v>94596</v>
      </c>
      <c r="F1692" s="754" t="s">
        <v>1460</v>
      </c>
      <c r="G1692" s="755"/>
      <c r="H1692" s="756"/>
    </row>
    <row r="1693" spans="1:8" ht="15.75">
      <c r="A1693" s="610"/>
      <c r="B1693" s="596">
        <v>5885</v>
      </c>
      <c r="C1693" s="597" t="s">
        <v>2974</v>
      </c>
      <c r="D1693" s="596" t="s">
        <v>519</v>
      </c>
      <c r="E1693" s="598">
        <v>104154</v>
      </c>
      <c r="F1693" s="754" t="s">
        <v>1460</v>
      </c>
      <c r="G1693" s="757"/>
      <c r="H1693" s="756"/>
    </row>
    <row r="1694" spans="1:8" ht="15.75">
      <c r="A1694" s="277"/>
      <c r="B1694" s="596">
        <v>5886</v>
      </c>
      <c r="C1694" s="597" t="s">
        <v>2975</v>
      </c>
      <c r="D1694" s="596" t="s">
        <v>928</v>
      </c>
      <c r="E1694" s="598">
        <v>316110</v>
      </c>
      <c r="F1694" s="754" t="s">
        <v>1460</v>
      </c>
      <c r="G1694" s="755"/>
      <c r="H1694" s="756"/>
    </row>
    <row r="1695" spans="1:8" ht="15.75">
      <c r="A1695" s="277"/>
      <c r="B1695" s="596">
        <v>5887</v>
      </c>
      <c r="C1695" s="597" t="s">
        <v>2976</v>
      </c>
      <c r="D1695" s="596" t="s">
        <v>928</v>
      </c>
      <c r="E1695" s="598">
        <v>574430</v>
      </c>
      <c r="F1695" s="754" t="s">
        <v>1460</v>
      </c>
      <c r="G1695" s="755"/>
      <c r="H1695" s="756"/>
    </row>
    <row r="1696" spans="1:8" ht="15.75">
      <c r="A1696" s="277"/>
      <c r="B1696" s="596">
        <v>5888</v>
      </c>
      <c r="C1696" s="597" t="s">
        <v>2977</v>
      </c>
      <c r="D1696" s="596" t="s">
        <v>928</v>
      </c>
      <c r="E1696" s="598">
        <v>689679</v>
      </c>
      <c r="F1696" s="754" t="s">
        <v>1460</v>
      </c>
      <c r="G1696" s="755"/>
      <c r="H1696" s="756"/>
    </row>
    <row r="1697" spans="1:8" ht="15.75">
      <c r="A1697" s="277"/>
      <c r="B1697" s="596">
        <v>5889</v>
      </c>
      <c r="C1697" s="597" t="s">
        <v>2978</v>
      </c>
      <c r="D1697" s="596" t="s">
        <v>928</v>
      </c>
      <c r="E1697" s="598">
        <v>796774</v>
      </c>
      <c r="F1697" s="754" t="s">
        <v>1460</v>
      </c>
      <c r="G1697" s="755"/>
      <c r="H1697" s="756"/>
    </row>
    <row r="1698" spans="1:8" ht="15.75">
      <c r="A1698" s="277"/>
      <c r="B1698" s="596">
        <v>5890</v>
      </c>
      <c r="C1698" s="597" t="s">
        <v>2979</v>
      </c>
      <c r="D1698" s="596" t="s">
        <v>777</v>
      </c>
      <c r="E1698" s="598">
        <v>40905</v>
      </c>
      <c r="F1698" s="754" t="s">
        <v>1460</v>
      </c>
      <c r="G1698" s="755"/>
      <c r="H1698" s="756"/>
    </row>
    <row r="1699" spans="1:8" ht="15.75">
      <c r="A1699" s="277"/>
      <c r="B1699" s="596">
        <v>5891</v>
      </c>
      <c r="C1699" s="597" t="s">
        <v>2980</v>
      </c>
      <c r="D1699" s="596" t="s">
        <v>904</v>
      </c>
      <c r="E1699" s="598">
        <v>5998</v>
      </c>
      <c r="F1699" s="754" t="s">
        <v>1460</v>
      </c>
      <c r="G1699" s="755"/>
      <c r="H1699" s="756"/>
    </row>
    <row r="1700" spans="1:8" ht="15.75">
      <c r="A1700" s="277"/>
      <c r="B1700" s="596">
        <v>5892</v>
      </c>
      <c r="C1700" s="597" t="s">
        <v>2981</v>
      </c>
      <c r="D1700" s="596" t="s">
        <v>519</v>
      </c>
      <c r="E1700" s="598">
        <v>399013</v>
      </c>
      <c r="F1700" s="754" t="s">
        <v>1460</v>
      </c>
      <c r="G1700" s="755"/>
      <c r="H1700" s="756"/>
    </row>
    <row r="1701" spans="1:8" ht="15.75">
      <c r="A1701" s="277"/>
      <c r="B1701" s="596">
        <v>5893</v>
      </c>
      <c r="C1701" s="597" t="s">
        <v>2982</v>
      </c>
      <c r="D1701" s="596" t="s">
        <v>519</v>
      </c>
      <c r="E1701" s="598">
        <v>450138</v>
      </c>
      <c r="F1701" s="754" t="s">
        <v>1460</v>
      </c>
      <c r="G1701" s="755"/>
      <c r="H1701" s="756"/>
    </row>
    <row r="1702" spans="1:8" ht="15.75">
      <c r="A1702" s="277"/>
      <c r="B1702" s="596">
        <v>5894</v>
      </c>
      <c r="C1702" s="597" t="s">
        <v>2983</v>
      </c>
      <c r="D1702" s="596" t="s">
        <v>519</v>
      </c>
      <c r="E1702" s="598">
        <v>1983634</v>
      </c>
      <c r="F1702" s="754" t="s">
        <v>1460</v>
      </c>
      <c r="G1702" s="755"/>
      <c r="H1702" s="756"/>
    </row>
    <row r="1703" spans="1:8" ht="15.75">
      <c r="A1703" s="277"/>
      <c r="B1703" s="596">
        <v>5903</v>
      </c>
      <c r="C1703" s="597" t="s">
        <v>2984</v>
      </c>
      <c r="D1703" s="596" t="s">
        <v>519</v>
      </c>
      <c r="E1703" s="598">
        <v>119600</v>
      </c>
      <c r="F1703" s="754" t="s">
        <v>1460</v>
      </c>
      <c r="G1703" s="755"/>
      <c r="H1703" s="756"/>
    </row>
    <row r="1704" spans="1:8" ht="15.75">
      <c r="A1704" s="277"/>
      <c r="B1704" s="596">
        <v>5904</v>
      </c>
      <c r="C1704" s="597" t="s">
        <v>2985</v>
      </c>
      <c r="D1704" s="596" t="s">
        <v>519</v>
      </c>
      <c r="E1704" s="598">
        <v>252200</v>
      </c>
      <c r="F1704" s="754" t="s">
        <v>1460</v>
      </c>
      <c r="G1704" s="755"/>
      <c r="H1704" s="756"/>
    </row>
    <row r="1705" spans="1:8" ht="15.75">
      <c r="A1705" s="277"/>
      <c r="B1705" s="596">
        <v>5905</v>
      </c>
      <c r="C1705" s="597" t="s">
        <v>2986</v>
      </c>
      <c r="D1705" s="596" t="s">
        <v>519</v>
      </c>
      <c r="E1705" s="598">
        <v>163800</v>
      </c>
      <c r="F1705" s="754" t="s">
        <v>1460</v>
      </c>
      <c r="G1705" s="755"/>
      <c r="H1705" s="756"/>
    </row>
    <row r="1706" spans="1:8" ht="15.75">
      <c r="A1706" s="277"/>
      <c r="B1706" s="596">
        <v>5906</v>
      </c>
      <c r="C1706" s="597" t="s">
        <v>2987</v>
      </c>
      <c r="D1706" s="596" t="s">
        <v>519</v>
      </c>
      <c r="E1706" s="598">
        <v>339300</v>
      </c>
      <c r="F1706" s="754" t="s">
        <v>1460</v>
      </c>
      <c r="G1706" s="755"/>
      <c r="H1706" s="756"/>
    </row>
    <row r="1707" spans="1:8" ht="15.75">
      <c r="A1707" s="277"/>
      <c r="B1707" s="596">
        <v>5907</v>
      </c>
      <c r="C1707" s="597" t="s">
        <v>2988</v>
      </c>
      <c r="D1707" s="596" t="s">
        <v>519</v>
      </c>
      <c r="E1707" s="598">
        <v>208000</v>
      </c>
      <c r="F1707" s="754" t="s">
        <v>1460</v>
      </c>
      <c r="G1707" s="755"/>
      <c r="H1707" s="756"/>
    </row>
    <row r="1708" spans="1:8" ht="15.75">
      <c r="A1708" s="277"/>
      <c r="B1708" s="596">
        <v>5908</v>
      </c>
      <c r="C1708" s="597" t="s">
        <v>2989</v>
      </c>
      <c r="D1708" s="596" t="s">
        <v>519</v>
      </c>
      <c r="E1708" s="598">
        <v>427700</v>
      </c>
      <c r="F1708" s="754" t="s">
        <v>1460</v>
      </c>
      <c r="G1708" s="755"/>
      <c r="H1708" s="756"/>
    </row>
    <row r="1709" spans="1:8" ht="15.75">
      <c r="A1709" s="277"/>
      <c r="B1709" s="596">
        <v>5909</v>
      </c>
      <c r="C1709" s="597" t="s">
        <v>2990</v>
      </c>
      <c r="D1709" s="596" t="s">
        <v>519</v>
      </c>
      <c r="E1709" s="598">
        <v>252200</v>
      </c>
      <c r="F1709" s="754" t="s">
        <v>1460</v>
      </c>
      <c r="G1709" s="755"/>
      <c r="H1709" s="756"/>
    </row>
    <row r="1710" spans="1:8" ht="15.75">
      <c r="A1710" s="277"/>
      <c r="B1710" s="596">
        <v>5910</v>
      </c>
      <c r="C1710" s="597" t="s">
        <v>2991</v>
      </c>
      <c r="D1710" s="596" t="s">
        <v>519</v>
      </c>
      <c r="E1710" s="598">
        <v>516100</v>
      </c>
      <c r="F1710" s="754" t="s">
        <v>1460</v>
      </c>
      <c r="G1710" s="755"/>
      <c r="H1710" s="756"/>
    </row>
    <row r="1711" spans="1:8" ht="15.75">
      <c r="A1711" s="277"/>
      <c r="B1711" s="596">
        <v>5911</v>
      </c>
      <c r="C1711" s="597" t="s">
        <v>2992</v>
      </c>
      <c r="D1711" s="596" t="s">
        <v>519</v>
      </c>
      <c r="E1711" s="598">
        <v>339300</v>
      </c>
      <c r="F1711" s="754" t="s">
        <v>1460</v>
      </c>
      <c r="G1711" s="755"/>
      <c r="H1711" s="756"/>
    </row>
    <row r="1712" spans="1:8" ht="15.75">
      <c r="A1712" s="277"/>
      <c r="B1712" s="596">
        <v>5912</v>
      </c>
      <c r="C1712" s="597" t="s">
        <v>2993</v>
      </c>
      <c r="D1712" s="596" t="s">
        <v>519</v>
      </c>
      <c r="E1712" s="598">
        <v>691600</v>
      </c>
      <c r="F1712" s="754" t="s">
        <v>1460</v>
      </c>
      <c r="G1712" s="755"/>
      <c r="H1712" s="756"/>
    </row>
    <row r="1713" spans="1:8" ht="15.75">
      <c r="A1713" s="277"/>
      <c r="B1713" s="596">
        <v>5913</v>
      </c>
      <c r="C1713" s="597" t="s">
        <v>2994</v>
      </c>
      <c r="D1713" s="596" t="s">
        <v>519</v>
      </c>
      <c r="E1713" s="598">
        <v>503100</v>
      </c>
      <c r="F1713" s="754" t="s">
        <v>1460</v>
      </c>
      <c r="G1713" s="755"/>
      <c r="H1713" s="756"/>
    </row>
    <row r="1714" spans="1:8" ht="15.75">
      <c r="A1714" s="277"/>
      <c r="B1714" s="596">
        <v>5914</v>
      </c>
      <c r="C1714" s="597" t="s">
        <v>2995</v>
      </c>
      <c r="D1714" s="596" t="s">
        <v>519</v>
      </c>
      <c r="E1714" s="598">
        <v>867100</v>
      </c>
      <c r="F1714" s="754" t="s">
        <v>1460</v>
      </c>
      <c r="G1714" s="755"/>
      <c r="H1714" s="756"/>
    </row>
    <row r="1715" spans="1:8" ht="15.75">
      <c r="A1715" s="277"/>
      <c r="B1715" s="596">
        <v>5915</v>
      </c>
      <c r="C1715" s="597" t="s">
        <v>2996</v>
      </c>
      <c r="D1715" s="596" t="s">
        <v>519</v>
      </c>
      <c r="E1715" s="598">
        <v>666900</v>
      </c>
      <c r="F1715" s="754" t="s">
        <v>1460</v>
      </c>
      <c r="G1715" s="755"/>
      <c r="H1715" s="756"/>
    </row>
    <row r="1716" spans="1:8" ht="15.75">
      <c r="A1716" s="277"/>
      <c r="B1716" s="596">
        <v>5916</v>
      </c>
      <c r="C1716" s="597" t="s">
        <v>2997</v>
      </c>
      <c r="D1716" s="596" t="s">
        <v>519</v>
      </c>
      <c r="E1716" s="598">
        <v>1307800</v>
      </c>
      <c r="F1716" s="754" t="s">
        <v>1460</v>
      </c>
      <c r="G1716" s="755"/>
      <c r="H1716" s="756"/>
    </row>
    <row r="1717" spans="1:8" ht="15.75">
      <c r="A1717" s="277"/>
      <c r="B1717" s="596">
        <v>5917</v>
      </c>
      <c r="C1717" s="597" t="s">
        <v>2998</v>
      </c>
      <c r="D1717" s="596" t="s">
        <v>519</v>
      </c>
      <c r="E1717" s="598">
        <v>1107600</v>
      </c>
      <c r="F1717" s="754" t="s">
        <v>1460</v>
      </c>
      <c r="G1717" s="755"/>
      <c r="H1717" s="756"/>
    </row>
    <row r="1718" spans="1:8" ht="15.75">
      <c r="A1718" s="277"/>
      <c r="B1718" s="596">
        <v>5918</v>
      </c>
      <c r="C1718" s="597" t="s">
        <v>2999</v>
      </c>
      <c r="D1718" s="596" t="s">
        <v>519</v>
      </c>
      <c r="E1718" s="598">
        <v>2515500</v>
      </c>
      <c r="F1718" s="754" t="s">
        <v>1460</v>
      </c>
      <c r="G1718" s="757"/>
      <c r="H1718" s="756"/>
    </row>
    <row r="1719" spans="1:8" ht="15.75">
      <c r="A1719" s="277"/>
      <c r="B1719" s="596">
        <v>5919</v>
      </c>
      <c r="C1719" s="597" t="s">
        <v>3000</v>
      </c>
      <c r="D1719" s="596" t="s">
        <v>519</v>
      </c>
      <c r="E1719" s="598">
        <v>1371500</v>
      </c>
      <c r="F1719" s="754" t="s">
        <v>1460</v>
      </c>
      <c r="G1719" s="757"/>
      <c r="H1719" s="756"/>
    </row>
    <row r="1720" spans="1:8" ht="15.75">
      <c r="A1720" s="277"/>
      <c r="B1720" s="596">
        <v>5920</v>
      </c>
      <c r="C1720" s="597" t="s">
        <v>3001</v>
      </c>
      <c r="D1720" s="596" t="s">
        <v>519</v>
      </c>
      <c r="E1720" s="598">
        <v>2954900</v>
      </c>
      <c r="F1720" s="754" t="s">
        <v>1460</v>
      </c>
      <c r="G1720" s="757"/>
      <c r="H1720" s="756"/>
    </row>
    <row r="1721" spans="1:8" ht="15.75">
      <c r="A1721" s="277"/>
      <c r="B1721" s="596">
        <v>5921</v>
      </c>
      <c r="C1721" s="597" t="s">
        <v>3002</v>
      </c>
      <c r="D1721" s="596" t="s">
        <v>519</v>
      </c>
      <c r="E1721" s="598">
        <v>457768</v>
      </c>
      <c r="F1721" s="754" t="s">
        <v>1460</v>
      </c>
      <c r="G1721" s="757"/>
      <c r="H1721" s="756"/>
    </row>
    <row r="1722" spans="1:8" ht="15.75">
      <c r="A1722" s="277"/>
      <c r="B1722" s="596">
        <v>5922</v>
      </c>
      <c r="C1722" s="597" t="s">
        <v>3003</v>
      </c>
      <c r="D1722" s="596" t="s">
        <v>519</v>
      </c>
      <c r="E1722" s="598">
        <v>76124</v>
      </c>
      <c r="F1722" s="754" t="s">
        <v>1460</v>
      </c>
      <c r="G1722" s="757"/>
      <c r="H1722" s="756"/>
    </row>
    <row r="1723" spans="1:8" ht="15.75">
      <c r="A1723" s="277"/>
      <c r="B1723" s="596">
        <v>5923</v>
      </c>
      <c r="C1723" s="597" t="s">
        <v>3004</v>
      </c>
      <c r="D1723" s="596" t="s">
        <v>519</v>
      </c>
      <c r="E1723" s="598">
        <v>97640</v>
      </c>
      <c r="F1723" s="754" t="s">
        <v>1460</v>
      </c>
      <c r="G1723" s="757"/>
      <c r="H1723" s="756"/>
    </row>
    <row r="1724" spans="1:8" ht="15.75">
      <c r="A1724" s="277"/>
      <c r="B1724" s="596">
        <v>5924</v>
      </c>
      <c r="C1724" s="597" t="s">
        <v>3005</v>
      </c>
      <c r="D1724" s="596" t="s">
        <v>519</v>
      </c>
      <c r="E1724" s="598">
        <v>23854</v>
      </c>
      <c r="F1724" s="754" t="s">
        <v>1460</v>
      </c>
      <c r="G1724" s="755"/>
      <c r="H1724" s="756"/>
    </row>
    <row r="1725" spans="1:8" ht="15.75">
      <c r="A1725" s="277"/>
      <c r="B1725" s="596">
        <v>5927</v>
      </c>
      <c r="C1725" s="597" t="s">
        <v>3006</v>
      </c>
      <c r="D1725" s="596" t="s">
        <v>519</v>
      </c>
      <c r="E1725" s="598">
        <v>523958</v>
      </c>
      <c r="F1725" s="754" t="s">
        <v>1460</v>
      </c>
      <c r="G1725" s="755"/>
      <c r="H1725" s="756"/>
    </row>
    <row r="1726" spans="1:8" ht="15.75">
      <c r="A1726" s="277"/>
      <c r="B1726" s="596">
        <v>5928</v>
      </c>
      <c r="C1726" s="597" t="s">
        <v>3007</v>
      </c>
      <c r="D1726" s="596" t="s">
        <v>609</v>
      </c>
      <c r="E1726" s="598">
        <v>27083</v>
      </c>
      <c r="F1726" s="754" t="s">
        <v>1464</v>
      </c>
      <c r="G1726" s="755"/>
      <c r="H1726" s="756"/>
    </row>
    <row r="1727" spans="1:8" ht="15.75">
      <c r="A1727" s="277"/>
      <c r="B1727" s="596">
        <v>5933</v>
      </c>
      <c r="C1727" s="597" t="s">
        <v>3008</v>
      </c>
      <c r="D1727" s="596" t="s">
        <v>777</v>
      </c>
      <c r="E1727" s="598">
        <v>319570</v>
      </c>
      <c r="F1727" s="754" t="s">
        <v>3009</v>
      </c>
      <c r="G1727" s="755"/>
      <c r="H1727" s="756"/>
    </row>
    <row r="1728" spans="1:8" ht="15.75">
      <c r="A1728" s="277"/>
      <c r="B1728" s="596">
        <v>5935</v>
      </c>
      <c r="C1728" s="597" t="s">
        <v>3010</v>
      </c>
      <c r="D1728" s="596" t="s">
        <v>777</v>
      </c>
      <c r="E1728" s="598">
        <v>658652</v>
      </c>
      <c r="F1728" s="754" t="s">
        <v>1460</v>
      </c>
      <c r="G1728" s="755"/>
      <c r="H1728" s="756"/>
    </row>
    <row r="1729" spans="1:8" ht="15.75">
      <c r="A1729" s="277"/>
      <c r="B1729" s="596">
        <v>5936</v>
      </c>
      <c r="C1729" s="597" t="s">
        <v>3011</v>
      </c>
      <c r="D1729" s="596" t="s">
        <v>777</v>
      </c>
      <c r="E1729" s="598">
        <v>310940</v>
      </c>
      <c r="F1729" s="754" t="s">
        <v>1460</v>
      </c>
      <c r="G1729" s="755"/>
      <c r="H1729" s="756"/>
    </row>
    <row r="1730" spans="1:8" ht="15.75">
      <c r="A1730" s="277"/>
      <c r="B1730" s="596">
        <v>5939</v>
      </c>
      <c r="C1730" s="597" t="s">
        <v>3012</v>
      </c>
      <c r="D1730" s="596" t="s">
        <v>928</v>
      </c>
      <c r="E1730" s="598">
        <v>212851</v>
      </c>
      <c r="F1730" s="754" t="s">
        <v>1460</v>
      </c>
      <c r="G1730" s="755"/>
      <c r="H1730" s="756"/>
    </row>
    <row r="1731" spans="1:8" ht="15.75">
      <c r="A1731" s="277"/>
      <c r="B1731" s="596">
        <v>5940</v>
      </c>
      <c r="C1731" s="597" t="s">
        <v>3013</v>
      </c>
      <c r="D1731" s="596" t="s">
        <v>904</v>
      </c>
      <c r="E1731" s="598">
        <v>852308</v>
      </c>
      <c r="F1731" s="754" t="s">
        <v>1460</v>
      </c>
      <c r="G1731" s="755"/>
      <c r="H1731" s="756"/>
    </row>
    <row r="1732" spans="1:8" ht="15.75">
      <c r="A1732" s="277"/>
      <c r="B1732" s="596">
        <v>5941</v>
      </c>
      <c r="C1732" s="597" t="s">
        <v>3014</v>
      </c>
      <c r="D1732" s="596" t="s">
        <v>904</v>
      </c>
      <c r="E1732" s="598">
        <v>854878</v>
      </c>
      <c r="F1732" s="754" t="s">
        <v>1460</v>
      </c>
      <c r="G1732" s="755"/>
      <c r="H1732" s="756"/>
    </row>
    <row r="1733" spans="1:8" ht="15.75">
      <c r="A1733" s="277"/>
      <c r="B1733" s="596">
        <v>5944</v>
      </c>
      <c r="C1733" s="597" t="s">
        <v>3015</v>
      </c>
      <c r="D1733" s="596" t="s">
        <v>904</v>
      </c>
      <c r="E1733" s="598">
        <v>853964</v>
      </c>
      <c r="F1733" s="754" t="s">
        <v>1460</v>
      </c>
      <c r="G1733" s="755"/>
      <c r="H1733" s="756"/>
    </row>
    <row r="1734" spans="1:8" ht="15.75">
      <c r="A1734" s="277"/>
      <c r="B1734" s="596">
        <v>5945</v>
      </c>
      <c r="C1734" s="597" t="s">
        <v>3016</v>
      </c>
      <c r="D1734" s="596" t="s">
        <v>904</v>
      </c>
      <c r="E1734" s="598">
        <v>786970</v>
      </c>
      <c r="F1734" s="754" t="s">
        <v>1460</v>
      </c>
      <c r="G1734" s="755"/>
      <c r="H1734" s="756"/>
    </row>
    <row r="1735" spans="1:8" ht="15.75">
      <c r="A1735" s="277"/>
      <c r="B1735" s="596">
        <v>5946</v>
      </c>
      <c r="C1735" s="597" t="s">
        <v>3017</v>
      </c>
      <c r="D1735" s="596" t="s">
        <v>904</v>
      </c>
      <c r="E1735" s="598">
        <v>1113379</v>
      </c>
      <c r="F1735" s="754" t="s">
        <v>1460</v>
      </c>
      <c r="G1735" s="757"/>
      <c r="H1735" s="756"/>
    </row>
    <row r="1736" spans="1:8" ht="15.75">
      <c r="A1736" s="277"/>
      <c r="B1736" s="596">
        <v>5947</v>
      </c>
      <c r="C1736" s="597" t="s">
        <v>3018</v>
      </c>
      <c r="D1736" s="596" t="s">
        <v>904</v>
      </c>
      <c r="E1736" s="598">
        <v>883726</v>
      </c>
      <c r="F1736" s="754" t="s">
        <v>1460</v>
      </c>
      <c r="G1736" s="755"/>
      <c r="H1736" s="756"/>
    </row>
    <row r="1737" spans="1:8" ht="15.75">
      <c r="A1737" s="277"/>
      <c r="B1737" s="596">
        <v>5948</v>
      </c>
      <c r="C1737" s="597" t="s">
        <v>3019</v>
      </c>
      <c r="D1737" s="596" t="s">
        <v>904</v>
      </c>
      <c r="E1737" s="598">
        <v>914397</v>
      </c>
      <c r="F1737" s="754" t="s">
        <v>1460</v>
      </c>
      <c r="G1737" s="755"/>
      <c r="H1737" s="756"/>
    </row>
    <row r="1738" spans="1:8" ht="15.75">
      <c r="A1738" s="277"/>
      <c r="B1738" s="596">
        <v>5949</v>
      </c>
      <c r="C1738" s="597" t="s">
        <v>3020</v>
      </c>
      <c r="D1738" s="596" t="s">
        <v>904</v>
      </c>
      <c r="E1738" s="598">
        <v>872912</v>
      </c>
      <c r="F1738" s="754" t="s">
        <v>1460</v>
      </c>
      <c r="G1738" s="755"/>
      <c r="H1738" s="756"/>
    </row>
    <row r="1739" spans="1:8" ht="15.75">
      <c r="A1739" s="277"/>
      <c r="B1739" s="596">
        <v>5950</v>
      </c>
      <c r="C1739" s="597" t="s">
        <v>3021</v>
      </c>
      <c r="D1739" s="596" t="s">
        <v>904</v>
      </c>
      <c r="E1739" s="598">
        <v>2322289</v>
      </c>
      <c r="F1739" s="754" t="s">
        <v>1460</v>
      </c>
      <c r="G1739" s="755"/>
      <c r="H1739" s="756"/>
    </row>
    <row r="1740" spans="1:8" ht="15.75">
      <c r="A1740" s="277"/>
      <c r="B1740" s="596">
        <v>5952</v>
      </c>
      <c r="C1740" s="597" t="s">
        <v>3022</v>
      </c>
      <c r="D1740" s="596" t="s">
        <v>928</v>
      </c>
      <c r="E1740" s="598">
        <v>315350</v>
      </c>
      <c r="F1740" s="754" t="s">
        <v>1464</v>
      </c>
      <c r="G1740" s="755"/>
      <c r="H1740" s="756"/>
    </row>
    <row r="1741" spans="1:8" ht="15.75">
      <c r="A1741" s="610"/>
      <c r="B1741" s="596">
        <v>5953</v>
      </c>
      <c r="C1741" s="597" t="s">
        <v>3023</v>
      </c>
      <c r="D1741" s="596" t="s">
        <v>928</v>
      </c>
      <c r="E1741" s="598">
        <v>862867</v>
      </c>
      <c r="F1741" s="754" t="s">
        <v>1460</v>
      </c>
      <c r="G1741" s="755"/>
      <c r="H1741" s="756"/>
    </row>
    <row r="1742" spans="1:8" ht="15.75">
      <c r="A1742" s="610"/>
      <c r="B1742" s="596">
        <v>5954</v>
      </c>
      <c r="C1742" s="597" t="s">
        <v>3024</v>
      </c>
      <c r="D1742" s="596" t="s">
        <v>928</v>
      </c>
      <c r="E1742" s="598">
        <v>1074883</v>
      </c>
      <c r="F1742" s="754" t="s">
        <v>1460</v>
      </c>
      <c r="G1742" s="755"/>
      <c r="H1742" s="756"/>
    </row>
    <row r="1743" spans="1:8" ht="15.75">
      <c r="A1743" s="277"/>
      <c r="B1743" s="596">
        <v>5955</v>
      </c>
      <c r="C1743" s="597" t="s">
        <v>3025</v>
      </c>
      <c r="D1743" s="596" t="s">
        <v>519</v>
      </c>
      <c r="E1743" s="598">
        <v>430002</v>
      </c>
      <c r="F1743" s="754" t="s">
        <v>1460</v>
      </c>
      <c r="G1743" s="757"/>
      <c r="H1743" s="756"/>
    </row>
    <row r="1744" spans="1:8" ht="15.75">
      <c r="A1744" s="277"/>
      <c r="B1744" s="596">
        <v>5966</v>
      </c>
      <c r="C1744" s="597" t="s">
        <v>3026</v>
      </c>
      <c r="D1744" s="596" t="s">
        <v>777</v>
      </c>
      <c r="E1744" s="599">
        <v>3447</v>
      </c>
      <c r="F1744" s="754" t="s">
        <v>1460</v>
      </c>
      <c r="G1744" s="757"/>
      <c r="H1744" s="756"/>
    </row>
    <row r="1745" spans="1:8" ht="15.75">
      <c r="A1745" s="277"/>
      <c r="B1745" s="596">
        <v>5967</v>
      </c>
      <c r="C1745" s="597" t="s">
        <v>3027</v>
      </c>
      <c r="D1745" s="596" t="s">
        <v>777</v>
      </c>
      <c r="E1745" s="599">
        <v>29141</v>
      </c>
      <c r="F1745" s="754" t="s">
        <v>1460</v>
      </c>
      <c r="G1745" s="757"/>
      <c r="H1745" s="756"/>
    </row>
    <row r="1746" spans="1:8" ht="15.75">
      <c r="A1746" s="277"/>
      <c r="B1746" s="596">
        <v>5968</v>
      </c>
      <c r="C1746" s="597" t="s">
        <v>3028</v>
      </c>
      <c r="D1746" s="596" t="s">
        <v>777</v>
      </c>
      <c r="E1746" s="599">
        <v>90913</v>
      </c>
      <c r="F1746" s="754" t="s">
        <v>1460</v>
      </c>
      <c r="G1746" s="757"/>
      <c r="H1746" s="756"/>
    </row>
    <row r="1747" spans="1:8" ht="15.75">
      <c r="A1747" s="277"/>
      <c r="B1747" s="596">
        <v>5969</v>
      </c>
      <c r="C1747" s="597" t="s">
        <v>3029</v>
      </c>
      <c r="D1747" s="596" t="s">
        <v>777</v>
      </c>
      <c r="E1747" s="599">
        <v>89864</v>
      </c>
      <c r="F1747" s="754" t="s">
        <v>1460</v>
      </c>
      <c r="G1747" s="755"/>
      <c r="H1747" s="756"/>
    </row>
    <row r="1748" spans="1:8" ht="15.75">
      <c r="A1748" s="277"/>
      <c r="B1748" s="596">
        <v>5970</v>
      </c>
      <c r="C1748" s="597" t="s">
        <v>3030</v>
      </c>
      <c r="D1748" s="596" t="s">
        <v>777</v>
      </c>
      <c r="E1748" s="599">
        <v>291264</v>
      </c>
      <c r="F1748" s="754" t="s">
        <v>1460</v>
      </c>
      <c r="G1748" s="757"/>
      <c r="H1748" s="756"/>
    </row>
    <row r="1749" spans="1:8" ht="15.75">
      <c r="A1749" s="277"/>
      <c r="B1749" s="596">
        <v>5971</v>
      </c>
      <c r="C1749" s="597" t="s">
        <v>3031</v>
      </c>
      <c r="D1749" s="596" t="s">
        <v>777</v>
      </c>
      <c r="E1749" s="599">
        <v>354492</v>
      </c>
      <c r="F1749" s="754" t="s">
        <v>1460</v>
      </c>
      <c r="G1749" s="755"/>
      <c r="H1749" s="756"/>
    </row>
    <row r="1750" spans="1:8" ht="15.75">
      <c r="A1750" s="277"/>
      <c r="B1750" s="596">
        <v>5972</v>
      </c>
      <c r="C1750" s="597" t="s">
        <v>3032</v>
      </c>
      <c r="D1750" s="596" t="s">
        <v>777</v>
      </c>
      <c r="E1750" s="599">
        <v>332610</v>
      </c>
      <c r="F1750" s="754" t="s">
        <v>1460</v>
      </c>
      <c r="G1750" s="755"/>
      <c r="H1750" s="756"/>
    </row>
    <row r="1751" spans="1:8" ht="15.75">
      <c r="A1751" s="277"/>
      <c r="B1751" s="596">
        <v>5975</v>
      </c>
      <c r="C1751" s="597" t="s">
        <v>3033</v>
      </c>
      <c r="D1751" s="596" t="s">
        <v>897</v>
      </c>
      <c r="E1751" s="598">
        <v>33422</v>
      </c>
      <c r="F1751" s="754" t="s">
        <v>1460</v>
      </c>
      <c r="G1751" s="755"/>
      <c r="H1751" s="756"/>
    </row>
    <row r="1752" spans="1:8" ht="15.75">
      <c r="A1752" s="277"/>
      <c r="B1752" s="596">
        <v>5976</v>
      </c>
      <c r="C1752" s="597" t="s">
        <v>3034</v>
      </c>
      <c r="D1752" s="596" t="s">
        <v>928</v>
      </c>
      <c r="E1752" s="598">
        <v>64416</v>
      </c>
      <c r="F1752" s="754" t="s">
        <v>1460</v>
      </c>
      <c r="G1752" s="755"/>
      <c r="H1752" s="756"/>
    </row>
    <row r="1753" spans="1:8" ht="15.75">
      <c r="A1753" s="277"/>
      <c r="B1753" s="596">
        <v>5992</v>
      </c>
      <c r="C1753" s="597" t="s">
        <v>3035</v>
      </c>
      <c r="D1753" s="596" t="s">
        <v>928</v>
      </c>
      <c r="E1753" s="598">
        <v>1017324</v>
      </c>
      <c r="F1753" s="754" t="s">
        <v>1460</v>
      </c>
      <c r="G1753" s="755"/>
      <c r="H1753" s="756"/>
    </row>
    <row r="1754" spans="1:8" ht="15.75">
      <c r="A1754" s="277"/>
      <c r="B1754" s="596">
        <v>5993</v>
      </c>
      <c r="C1754" s="597" t="s">
        <v>3036</v>
      </c>
      <c r="D1754" s="596" t="s">
        <v>2458</v>
      </c>
      <c r="E1754" s="598">
        <v>4236937</v>
      </c>
      <c r="F1754" s="754" t="s">
        <v>1464</v>
      </c>
      <c r="G1754" s="755"/>
      <c r="H1754" s="756"/>
    </row>
    <row r="1755" spans="1:8" ht="15.75">
      <c r="A1755" s="277"/>
      <c r="B1755" s="596">
        <v>5994</v>
      </c>
      <c r="C1755" s="597" t="s">
        <v>3037</v>
      </c>
      <c r="D1755" s="596" t="s">
        <v>928</v>
      </c>
      <c r="E1755" s="598">
        <v>237082</v>
      </c>
      <c r="F1755" s="754" t="s">
        <v>1460</v>
      </c>
      <c r="G1755" s="757"/>
      <c r="H1755" s="756"/>
    </row>
    <row r="1756" spans="1:8" ht="15.75">
      <c r="A1756" s="277"/>
      <c r="B1756" s="596">
        <v>5995</v>
      </c>
      <c r="C1756" s="597" t="s">
        <v>3038</v>
      </c>
      <c r="D1756" s="596" t="s">
        <v>928</v>
      </c>
      <c r="E1756" s="598">
        <v>486292</v>
      </c>
      <c r="F1756" s="754" t="s">
        <v>1460</v>
      </c>
      <c r="G1756" s="757"/>
      <c r="H1756" s="756"/>
    </row>
    <row r="1757" spans="1:8" ht="15.75">
      <c r="A1757" s="277"/>
      <c r="B1757" s="596">
        <v>5996</v>
      </c>
      <c r="C1757" s="597" t="s">
        <v>3039</v>
      </c>
      <c r="D1757" s="596" t="s">
        <v>928</v>
      </c>
      <c r="E1757" s="598">
        <v>34456</v>
      </c>
      <c r="F1757" s="754" t="s">
        <v>1460</v>
      </c>
      <c r="G1757" s="757"/>
      <c r="H1757" s="756"/>
    </row>
    <row r="1758" spans="1:8" ht="15.75">
      <c r="A1758" s="277"/>
      <c r="B1758" s="596">
        <v>5997</v>
      </c>
      <c r="C1758" s="597" t="s">
        <v>3040</v>
      </c>
      <c r="D1758" s="596" t="s">
        <v>777</v>
      </c>
      <c r="E1758" s="598">
        <v>86161</v>
      </c>
      <c r="F1758" s="754" t="s">
        <v>1460</v>
      </c>
      <c r="G1758" s="755"/>
      <c r="H1758" s="756"/>
    </row>
    <row r="1759" spans="1:8" ht="15.75">
      <c r="A1759" s="277"/>
      <c r="B1759" s="596">
        <v>5998</v>
      </c>
      <c r="C1759" s="597" t="s">
        <v>3041</v>
      </c>
      <c r="D1759" s="596" t="s">
        <v>519</v>
      </c>
      <c r="E1759" s="598">
        <v>95774</v>
      </c>
      <c r="F1759" s="754" t="s">
        <v>1460</v>
      </c>
      <c r="G1759" s="755"/>
      <c r="H1759" s="756"/>
    </row>
    <row r="1760" spans="1:8" ht="15.75">
      <c r="A1760" s="277"/>
      <c r="B1760" s="596">
        <v>5999</v>
      </c>
      <c r="C1760" s="597" t="s">
        <v>1278</v>
      </c>
      <c r="D1760" s="596" t="s">
        <v>519</v>
      </c>
      <c r="E1760" s="598">
        <v>1309000</v>
      </c>
      <c r="F1760" s="754" t="s">
        <v>1464</v>
      </c>
      <c r="G1760" s="755"/>
      <c r="H1760" s="756"/>
    </row>
    <row r="1761" spans="1:8" ht="15.75">
      <c r="A1761" s="277"/>
      <c r="B1761" s="596">
        <v>6001</v>
      </c>
      <c r="C1761" s="597" t="s">
        <v>1281</v>
      </c>
      <c r="D1761" s="596" t="s">
        <v>519</v>
      </c>
      <c r="E1761" s="598">
        <v>147501326</v>
      </c>
      <c r="F1761" s="754" t="s">
        <v>1464</v>
      </c>
      <c r="G1761" s="757"/>
      <c r="H1761" s="756"/>
    </row>
    <row r="1762" spans="1:8" ht="15.75">
      <c r="A1762" s="277"/>
      <c r="B1762" s="596">
        <v>6002</v>
      </c>
      <c r="C1762" s="597" t="s">
        <v>3042</v>
      </c>
      <c r="D1762" s="596" t="s">
        <v>519</v>
      </c>
      <c r="E1762" s="598">
        <v>167540533</v>
      </c>
      <c r="F1762" s="754" t="s">
        <v>1464</v>
      </c>
      <c r="G1762" s="757"/>
      <c r="H1762" s="756"/>
    </row>
    <row r="1763" spans="1:8" ht="15.75">
      <c r="A1763" s="277"/>
      <c r="B1763" s="596">
        <v>6003</v>
      </c>
      <c r="C1763" s="597" t="s">
        <v>3043</v>
      </c>
      <c r="D1763" s="596" t="s">
        <v>519</v>
      </c>
      <c r="E1763" s="598">
        <v>186390728</v>
      </c>
      <c r="F1763" s="754" t="s">
        <v>1464</v>
      </c>
      <c r="G1763" s="755"/>
      <c r="H1763" s="756"/>
    </row>
    <row r="1764" spans="1:8" ht="15.75">
      <c r="A1764" s="277"/>
      <c r="B1764" s="596">
        <v>6004</v>
      </c>
      <c r="C1764" s="597" t="s">
        <v>3044</v>
      </c>
      <c r="D1764" s="596" t="s">
        <v>519</v>
      </c>
      <c r="E1764" s="598">
        <v>19650603</v>
      </c>
      <c r="F1764" s="754" t="s">
        <v>1464</v>
      </c>
      <c r="G1764" s="755"/>
      <c r="H1764" s="756"/>
    </row>
    <row r="1765" spans="1:8" ht="15.75">
      <c r="A1765" s="277"/>
      <c r="B1765" s="596">
        <v>6006</v>
      </c>
      <c r="C1765" s="597" t="s">
        <v>3045</v>
      </c>
      <c r="D1765" s="596" t="s">
        <v>519</v>
      </c>
      <c r="E1765" s="598">
        <v>2236103</v>
      </c>
      <c r="F1765" s="754" t="s">
        <v>1460</v>
      </c>
      <c r="G1765" s="755"/>
      <c r="H1765" s="756"/>
    </row>
    <row r="1766" spans="1:8" ht="15.75">
      <c r="A1766" s="277"/>
      <c r="B1766" s="596">
        <v>6007</v>
      </c>
      <c r="C1766" s="597" t="s">
        <v>3046</v>
      </c>
      <c r="D1766" s="596" t="s">
        <v>904</v>
      </c>
      <c r="E1766" s="598">
        <v>1728075</v>
      </c>
      <c r="F1766" s="754" t="s">
        <v>1460</v>
      </c>
      <c r="G1766" s="755"/>
      <c r="H1766" s="756"/>
    </row>
    <row r="1767" spans="1:8" ht="15.75">
      <c r="A1767" s="277"/>
      <c r="B1767" s="596">
        <v>6008</v>
      </c>
      <c r="C1767" s="597" t="s">
        <v>3047</v>
      </c>
      <c r="D1767" s="596" t="s">
        <v>777</v>
      </c>
      <c r="E1767" s="598">
        <v>2469</v>
      </c>
      <c r="F1767" s="754" t="s">
        <v>1460</v>
      </c>
      <c r="G1767" s="755"/>
      <c r="H1767" s="756"/>
    </row>
    <row r="1768" spans="1:8" ht="15.75">
      <c r="A1768" s="277"/>
      <c r="B1768" s="596">
        <v>6009</v>
      </c>
      <c r="C1768" s="597" t="s">
        <v>3048</v>
      </c>
      <c r="D1768" s="596" t="s">
        <v>777</v>
      </c>
      <c r="E1768" s="598">
        <v>2765</v>
      </c>
      <c r="F1768" s="754" t="s">
        <v>1460</v>
      </c>
      <c r="G1768" s="757"/>
      <c r="H1768" s="756"/>
    </row>
    <row r="1769" spans="1:8" ht="15.75">
      <c r="A1769" s="277"/>
      <c r="B1769" s="596">
        <v>6010</v>
      </c>
      <c r="C1769" s="597" t="s">
        <v>3049</v>
      </c>
      <c r="D1769" s="596" t="s">
        <v>928</v>
      </c>
      <c r="E1769" s="598">
        <v>39390</v>
      </c>
      <c r="F1769" s="754" t="s">
        <v>1460</v>
      </c>
      <c r="G1769" s="755"/>
      <c r="H1769" s="756"/>
    </row>
    <row r="1770" spans="1:8" ht="15.75">
      <c r="A1770" s="277"/>
      <c r="B1770" s="596">
        <v>6011</v>
      </c>
      <c r="C1770" s="597" t="s">
        <v>3050</v>
      </c>
      <c r="D1770" s="596" t="s">
        <v>519</v>
      </c>
      <c r="E1770" s="598">
        <v>143801</v>
      </c>
      <c r="F1770" s="754" t="s">
        <v>1460</v>
      </c>
      <c r="G1770" s="755"/>
      <c r="H1770" s="756"/>
    </row>
    <row r="1771" spans="1:8" ht="15.75">
      <c r="A1771" s="277"/>
      <c r="B1771" s="596">
        <v>6015</v>
      </c>
      <c r="C1771" s="597" t="s">
        <v>3051</v>
      </c>
      <c r="D1771" s="596" t="s">
        <v>777</v>
      </c>
      <c r="E1771" s="598">
        <v>53060</v>
      </c>
      <c r="F1771" s="754" t="s">
        <v>1460</v>
      </c>
      <c r="G1771" s="755"/>
      <c r="H1771" s="756"/>
    </row>
    <row r="1772" spans="1:8" ht="15.75">
      <c r="A1772" s="277"/>
      <c r="B1772" s="596">
        <v>6016</v>
      </c>
      <c r="C1772" s="597" t="s">
        <v>1283</v>
      </c>
      <c r="D1772" s="596" t="s">
        <v>904</v>
      </c>
      <c r="E1772" s="598">
        <v>138841</v>
      </c>
      <c r="F1772" s="754" t="s">
        <v>1460</v>
      </c>
      <c r="G1772" s="755"/>
      <c r="H1772" s="756"/>
    </row>
    <row r="1773" spans="1:8" ht="15.75">
      <c r="A1773" s="277"/>
      <c r="B1773" s="596">
        <v>6020</v>
      </c>
      <c r="C1773" s="597" t="s">
        <v>3052</v>
      </c>
      <c r="D1773" s="596" t="s">
        <v>904</v>
      </c>
      <c r="E1773" s="598">
        <v>31306</v>
      </c>
      <c r="F1773" s="754" t="s">
        <v>1460</v>
      </c>
      <c r="G1773" s="755"/>
      <c r="H1773" s="756"/>
    </row>
    <row r="1774" spans="1:8" ht="15.75">
      <c r="A1774" s="277"/>
      <c r="B1774" s="596">
        <v>6021</v>
      </c>
      <c r="C1774" s="597" t="s">
        <v>3053</v>
      </c>
      <c r="D1774" s="596" t="s">
        <v>904</v>
      </c>
      <c r="E1774" s="598">
        <v>663889</v>
      </c>
      <c r="F1774" s="754" t="s">
        <v>1460</v>
      </c>
      <c r="G1774" s="755"/>
      <c r="H1774" s="756"/>
    </row>
    <row r="1775" spans="1:8" ht="15.75">
      <c r="A1775" s="277"/>
      <c r="B1775" s="596">
        <v>6029</v>
      </c>
      <c r="C1775" s="597" t="s">
        <v>1286</v>
      </c>
      <c r="D1775" s="596" t="s">
        <v>519</v>
      </c>
      <c r="E1775" s="598">
        <v>573104</v>
      </c>
      <c r="F1775" s="754" t="s">
        <v>1460</v>
      </c>
      <c r="G1775" s="755"/>
      <c r="H1775" s="756"/>
    </row>
    <row r="1776" spans="1:8" ht="15.75">
      <c r="A1776" s="277"/>
      <c r="B1776" s="596">
        <v>6030</v>
      </c>
      <c r="C1776" s="597" t="s">
        <v>1289</v>
      </c>
      <c r="D1776" s="596" t="s">
        <v>519</v>
      </c>
      <c r="E1776" s="598">
        <v>563660</v>
      </c>
      <c r="F1776" s="754" t="s">
        <v>1460</v>
      </c>
      <c r="G1776" s="755"/>
      <c r="H1776" s="756"/>
    </row>
    <row r="1777" spans="1:8" ht="15.75">
      <c r="A1777" s="277"/>
      <c r="B1777" s="596">
        <v>6031</v>
      </c>
      <c r="C1777" s="597" t="s">
        <v>3054</v>
      </c>
      <c r="D1777" s="596" t="s">
        <v>519</v>
      </c>
      <c r="E1777" s="598">
        <v>552592</v>
      </c>
      <c r="F1777" s="754" t="s">
        <v>1460</v>
      </c>
      <c r="G1777" s="755"/>
      <c r="H1777" s="756"/>
    </row>
    <row r="1778" spans="1:8" ht="15.75">
      <c r="A1778" s="277"/>
      <c r="B1778" s="596">
        <v>6032</v>
      </c>
      <c r="C1778" s="597" t="s">
        <v>1291</v>
      </c>
      <c r="D1778" s="596" t="s">
        <v>519</v>
      </c>
      <c r="E1778" s="598">
        <v>563660</v>
      </c>
      <c r="F1778" s="754" t="s">
        <v>1460</v>
      </c>
      <c r="G1778" s="755"/>
      <c r="H1778" s="756"/>
    </row>
    <row r="1779" spans="1:8" ht="15.75">
      <c r="A1779" s="277"/>
      <c r="B1779" s="596">
        <v>6033</v>
      </c>
      <c r="C1779" s="597" t="s">
        <v>3055</v>
      </c>
      <c r="D1779" s="596" t="s">
        <v>519</v>
      </c>
      <c r="E1779" s="598">
        <v>563660</v>
      </c>
      <c r="F1779" s="754" t="s">
        <v>1460</v>
      </c>
      <c r="G1779" s="755"/>
      <c r="H1779" s="756"/>
    </row>
    <row r="1780" spans="1:8" ht="15.75">
      <c r="A1780" s="277"/>
      <c r="B1780" s="596">
        <v>6034</v>
      </c>
      <c r="C1780" s="597" t="s">
        <v>1293</v>
      </c>
      <c r="D1780" s="596" t="s">
        <v>519</v>
      </c>
      <c r="E1780" s="598">
        <v>465452</v>
      </c>
      <c r="F1780" s="754" t="s">
        <v>1460</v>
      </c>
      <c r="G1780" s="755"/>
      <c r="H1780" s="756"/>
    </row>
    <row r="1781" spans="1:8" ht="15.75">
      <c r="A1781" s="277"/>
      <c r="B1781" s="596">
        <v>6036</v>
      </c>
      <c r="C1781" s="597" t="s">
        <v>3056</v>
      </c>
      <c r="D1781" s="596" t="s">
        <v>519</v>
      </c>
      <c r="E1781" s="598">
        <v>7982922</v>
      </c>
      <c r="F1781" s="754" t="s">
        <v>1460</v>
      </c>
      <c r="G1781" s="755"/>
      <c r="H1781" s="756"/>
    </row>
    <row r="1782" spans="1:8" ht="15.75">
      <c r="A1782" s="277"/>
      <c r="B1782" s="596">
        <v>6037</v>
      </c>
      <c r="C1782" s="597" t="s">
        <v>3057</v>
      </c>
      <c r="D1782" s="596" t="s">
        <v>519</v>
      </c>
      <c r="E1782" s="598">
        <v>4863988</v>
      </c>
      <c r="F1782" s="754" t="s">
        <v>1460</v>
      </c>
      <c r="G1782" s="755"/>
      <c r="H1782" s="756"/>
    </row>
    <row r="1783" spans="1:8" ht="15.75">
      <c r="A1783" s="277"/>
      <c r="B1783" s="596">
        <v>6038</v>
      </c>
      <c r="C1783" s="597" t="s">
        <v>3058</v>
      </c>
      <c r="D1783" s="596" t="s">
        <v>519</v>
      </c>
      <c r="E1783" s="598">
        <v>5134694</v>
      </c>
      <c r="F1783" s="754" t="s">
        <v>1460</v>
      </c>
      <c r="G1783" s="755"/>
      <c r="H1783" s="756"/>
    </row>
    <row r="1784" spans="1:8" ht="15.75">
      <c r="A1784" s="277"/>
      <c r="B1784" s="596">
        <v>6039</v>
      </c>
      <c r="C1784" s="597" t="s">
        <v>3059</v>
      </c>
      <c r="D1784" s="596" t="s">
        <v>519</v>
      </c>
      <c r="E1784" s="598">
        <v>6217385</v>
      </c>
      <c r="F1784" s="754" t="s">
        <v>1460</v>
      </c>
      <c r="G1784" s="757"/>
      <c r="H1784" s="756"/>
    </row>
    <row r="1785" spans="1:8" ht="15.75">
      <c r="A1785" s="277"/>
      <c r="B1785" s="596">
        <v>6040</v>
      </c>
      <c r="C1785" s="597" t="s">
        <v>3060</v>
      </c>
      <c r="D1785" s="596" t="s">
        <v>519</v>
      </c>
      <c r="E1785" s="598">
        <v>13796490</v>
      </c>
      <c r="F1785" s="754" t="s">
        <v>1460</v>
      </c>
      <c r="G1785" s="755"/>
      <c r="H1785" s="756"/>
    </row>
    <row r="1786" spans="1:8" ht="15.75">
      <c r="A1786" s="277"/>
      <c r="B1786" s="596">
        <v>6041</v>
      </c>
      <c r="C1786" s="597" t="s">
        <v>1295</v>
      </c>
      <c r="D1786" s="596" t="s">
        <v>519</v>
      </c>
      <c r="E1786" s="598">
        <v>4869152</v>
      </c>
      <c r="F1786" s="754" t="s">
        <v>1460</v>
      </c>
      <c r="G1786" s="755"/>
      <c r="H1786" s="756"/>
    </row>
    <row r="1787" spans="1:8" ht="15.75">
      <c r="A1787" s="277"/>
      <c r="B1787" s="596">
        <v>6042</v>
      </c>
      <c r="C1787" s="597" t="s">
        <v>3061</v>
      </c>
      <c r="D1787" s="596" t="s">
        <v>519</v>
      </c>
      <c r="E1787" s="598">
        <v>5427614</v>
      </c>
      <c r="F1787" s="754" t="s">
        <v>1460</v>
      </c>
      <c r="G1787" s="755"/>
      <c r="H1787" s="756"/>
    </row>
    <row r="1788" spans="1:8" ht="15.75">
      <c r="A1788" s="277"/>
      <c r="B1788" s="596">
        <v>6043</v>
      </c>
      <c r="C1788" s="597" t="s">
        <v>3062</v>
      </c>
      <c r="D1788" s="596" t="s">
        <v>519</v>
      </c>
      <c r="E1788" s="598">
        <v>5293637</v>
      </c>
      <c r="F1788" s="754" t="s">
        <v>1460</v>
      </c>
      <c r="G1788" s="755"/>
      <c r="H1788" s="756"/>
    </row>
    <row r="1789" spans="1:8" ht="15.75">
      <c r="A1789" s="277"/>
      <c r="B1789" s="596">
        <v>6044</v>
      </c>
      <c r="C1789" s="597" t="s">
        <v>3063</v>
      </c>
      <c r="D1789" s="596" t="s">
        <v>519</v>
      </c>
      <c r="E1789" s="598">
        <v>4922213</v>
      </c>
      <c r="F1789" s="754" t="s">
        <v>1460</v>
      </c>
      <c r="G1789" s="755"/>
      <c r="H1789" s="756"/>
    </row>
    <row r="1790" spans="1:8" ht="15.75">
      <c r="A1790" s="277"/>
      <c r="B1790" s="596">
        <v>6045</v>
      </c>
      <c r="C1790" s="597" t="s">
        <v>3064</v>
      </c>
      <c r="D1790" s="596" t="s">
        <v>519</v>
      </c>
      <c r="E1790" s="598">
        <v>6685834</v>
      </c>
      <c r="F1790" s="754" t="s">
        <v>1460</v>
      </c>
      <c r="G1790" s="755"/>
      <c r="H1790" s="756"/>
    </row>
    <row r="1791" spans="1:8" ht="15.75">
      <c r="A1791" s="277"/>
      <c r="B1791" s="596">
        <v>6046</v>
      </c>
      <c r="C1791" s="597" t="s">
        <v>3065</v>
      </c>
      <c r="D1791" s="596" t="s">
        <v>519</v>
      </c>
      <c r="E1791" s="598">
        <v>600744</v>
      </c>
      <c r="F1791" s="754" t="s">
        <v>1460</v>
      </c>
      <c r="G1791" s="755"/>
      <c r="H1791" s="756"/>
    </row>
    <row r="1792" spans="1:8" ht="15.75">
      <c r="A1792" s="277"/>
      <c r="B1792" s="596">
        <v>6047</v>
      </c>
      <c r="C1792" s="597" t="s">
        <v>1298</v>
      </c>
      <c r="D1792" s="596" t="s">
        <v>777</v>
      </c>
      <c r="E1792" s="598">
        <v>298706</v>
      </c>
      <c r="F1792" s="754" t="s">
        <v>1460</v>
      </c>
      <c r="G1792" s="755"/>
      <c r="H1792" s="756"/>
    </row>
    <row r="1793" spans="1:8" ht="15.75">
      <c r="A1793" s="277"/>
      <c r="B1793" s="596">
        <v>6053</v>
      </c>
      <c r="C1793" s="597" t="s">
        <v>3066</v>
      </c>
      <c r="D1793" s="596" t="s">
        <v>904</v>
      </c>
      <c r="E1793" s="598">
        <v>90680</v>
      </c>
      <c r="F1793" s="754" t="s">
        <v>1460</v>
      </c>
      <c r="G1793" s="755"/>
      <c r="H1793" s="756"/>
    </row>
    <row r="1794" spans="1:8" ht="15.75">
      <c r="A1794" s="277"/>
      <c r="B1794" s="596">
        <v>6057</v>
      </c>
      <c r="C1794" s="597" t="s">
        <v>3067</v>
      </c>
      <c r="D1794" s="596" t="s">
        <v>2458</v>
      </c>
      <c r="E1794" s="598">
        <v>205090</v>
      </c>
      <c r="F1794" s="754" t="s">
        <v>1460</v>
      </c>
      <c r="G1794" s="757"/>
      <c r="H1794" s="756"/>
    </row>
    <row r="1795" spans="1:8" ht="15.75">
      <c r="A1795" s="277"/>
      <c r="B1795" s="596">
        <v>6058</v>
      </c>
      <c r="C1795" s="597" t="s">
        <v>3068</v>
      </c>
      <c r="D1795" s="596" t="s">
        <v>2458</v>
      </c>
      <c r="E1795" s="598">
        <v>146330</v>
      </c>
      <c r="F1795" s="754" t="s">
        <v>1460</v>
      </c>
      <c r="G1795" s="755"/>
      <c r="H1795" s="756"/>
    </row>
    <row r="1796" spans="1:8" ht="15.75">
      <c r="A1796" s="277"/>
      <c r="B1796" s="596">
        <v>6059</v>
      </c>
      <c r="C1796" s="597" t="s">
        <v>3069</v>
      </c>
      <c r="D1796" s="596" t="s">
        <v>2458</v>
      </c>
      <c r="E1796" s="598">
        <v>68002</v>
      </c>
      <c r="F1796" s="754" t="s">
        <v>1460</v>
      </c>
      <c r="G1796" s="755"/>
      <c r="H1796" s="756"/>
    </row>
    <row r="1797" spans="1:8" ht="15.75">
      <c r="A1797" s="277"/>
      <c r="B1797" s="596">
        <v>6060</v>
      </c>
      <c r="C1797" s="597" t="s">
        <v>3070</v>
      </c>
      <c r="D1797" s="596" t="s">
        <v>2458</v>
      </c>
      <c r="E1797" s="598">
        <v>1295832</v>
      </c>
      <c r="F1797" s="754" t="s">
        <v>3009</v>
      </c>
      <c r="G1797" s="755"/>
      <c r="H1797" s="756"/>
    </row>
    <row r="1798" spans="1:8" ht="15.75">
      <c r="A1798" s="277"/>
      <c r="B1798" s="596">
        <v>6061</v>
      </c>
      <c r="C1798" s="597" t="s">
        <v>3071</v>
      </c>
      <c r="D1798" s="596" t="s">
        <v>519</v>
      </c>
      <c r="E1798" s="598">
        <v>555936</v>
      </c>
      <c r="F1798" s="754" t="s">
        <v>1460</v>
      </c>
      <c r="G1798" s="755"/>
      <c r="H1798" s="756"/>
    </row>
    <row r="1799" spans="1:8" ht="15.75">
      <c r="A1799" s="277"/>
      <c r="B1799" s="596">
        <v>6062</v>
      </c>
      <c r="C1799" s="597" t="s">
        <v>3072</v>
      </c>
      <c r="D1799" s="596" t="s">
        <v>904</v>
      </c>
      <c r="E1799" s="598">
        <v>756201</v>
      </c>
      <c r="F1799" s="754" t="s">
        <v>1460</v>
      </c>
      <c r="G1799" s="755"/>
      <c r="H1799" s="756"/>
    </row>
    <row r="1800" spans="1:8" ht="15.75">
      <c r="A1800" s="277"/>
      <c r="B1800" s="596">
        <v>6065</v>
      </c>
      <c r="C1800" s="597" t="s">
        <v>3073</v>
      </c>
      <c r="D1800" s="596" t="s">
        <v>519</v>
      </c>
      <c r="E1800" s="598">
        <v>1369842</v>
      </c>
      <c r="F1800" s="754" t="s">
        <v>1460</v>
      </c>
      <c r="G1800" s="755"/>
      <c r="H1800" s="756"/>
    </row>
    <row r="1801" spans="1:8" ht="15.75">
      <c r="A1801" s="277"/>
      <c r="B1801" s="596">
        <v>6070</v>
      </c>
      <c r="C1801" s="597" t="s">
        <v>3074</v>
      </c>
      <c r="D1801" s="596" t="s">
        <v>777</v>
      </c>
      <c r="E1801" s="598">
        <v>104325</v>
      </c>
      <c r="F1801" s="754" t="s">
        <v>1460</v>
      </c>
      <c r="G1801" s="755"/>
      <c r="H1801" s="756"/>
    </row>
    <row r="1802" spans="1:8" ht="15.75">
      <c r="A1802" s="277"/>
      <c r="B1802" s="596">
        <v>6073</v>
      </c>
      <c r="C1802" s="597" t="s">
        <v>3075</v>
      </c>
      <c r="D1802" s="596" t="s">
        <v>519</v>
      </c>
      <c r="E1802" s="598">
        <v>5539331</v>
      </c>
      <c r="F1802" s="754" t="s">
        <v>1460</v>
      </c>
      <c r="G1802" s="755"/>
      <c r="H1802" s="756"/>
    </row>
    <row r="1803" spans="1:8" ht="15.75">
      <c r="A1803" s="277"/>
      <c r="B1803" s="596">
        <v>6074</v>
      </c>
      <c r="C1803" s="597" t="s">
        <v>3076</v>
      </c>
      <c r="D1803" s="596" t="s">
        <v>519</v>
      </c>
      <c r="E1803" s="598">
        <v>2734098</v>
      </c>
      <c r="F1803" s="754" t="s">
        <v>1460</v>
      </c>
      <c r="G1803" s="755"/>
      <c r="H1803" s="756"/>
    </row>
    <row r="1804" spans="1:8" ht="15.75">
      <c r="A1804" s="277"/>
      <c r="B1804" s="596">
        <v>6078</v>
      </c>
      <c r="C1804" s="597" t="s">
        <v>3077</v>
      </c>
      <c r="D1804" s="596" t="s">
        <v>777</v>
      </c>
      <c r="E1804" s="598">
        <v>129765</v>
      </c>
      <c r="F1804" s="754" t="s">
        <v>1460</v>
      </c>
      <c r="G1804" s="755"/>
      <c r="H1804" s="756"/>
    </row>
    <row r="1805" spans="1:8" ht="15.75">
      <c r="A1805" s="277"/>
      <c r="B1805" s="596">
        <v>6079</v>
      </c>
      <c r="C1805" s="597" t="s">
        <v>3078</v>
      </c>
      <c r="D1805" s="596" t="s">
        <v>777</v>
      </c>
      <c r="E1805" s="598">
        <v>148532</v>
      </c>
      <c r="F1805" s="754" t="s">
        <v>1460</v>
      </c>
      <c r="G1805" s="755"/>
      <c r="H1805" s="756"/>
    </row>
    <row r="1806" spans="1:8" ht="15.75">
      <c r="A1806" s="277"/>
      <c r="B1806" s="596">
        <v>6082</v>
      </c>
      <c r="C1806" s="597" t="s">
        <v>3079</v>
      </c>
      <c r="D1806" s="596" t="s">
        <v>777</v>
      </c>
      <c r="E1806" s="598">
        <v>62193</v>
      </c>
      <c r="F1806" s="754" t="s">
        <v>1460</v>
      </c>
      <c r="G1806" s="755"/>
      <c r="H1806" s="756"/>
    </row>
    <row r="1807" spans="1:8" ht="15.75">
      <c r="A1807" s="277"/>
      <c r="B1807" s="596">
        <v>6083</v>
      </c>
      <c r="C1807" s="597" t="s">
        <v>3080</v>
      </c>
      <c r="D1807" s="596" t="s">
        <v>777</v>
      </c>
      <c r="E1807" s="599">
        <v>241342</v>
      </c>
      <c r="F1807" s="754" t="s">
        <v>1460</v>
      </c>
      <c r="G1807" s="755"/>
      <c r="H1807" s="756"/>
    </row>
    <row r="1808" spans="1:8" ht="15.75">
      <c r="A1808" s="277"/>
      <c r="B1808" s="596">
        <v>6084</v>
      </c>
      <c r="C1808" s="597" t="s">
        <v>3081</v>
      </c>
      <c r="D1808" s="596" t="s">
        <v>519</v>
      </c>
      <c r="E1808" s="598">
        <v>730</v>
      </c>
      <c r="F1808" s="754" t="s">
        <v>1460</v>
      </c>
      <c r="G1808" s="755"/>
      <c r="H1808" s="756"/>
    </row>
    <row r="1809" spans="1:8" s="491" customFormat="1" ht="15.75">
      <c r="A1809" s="277"/>
      <c r="B1809" s="596">
        <v>6085</v>
      </c>
      <c r="C1809" s="597" t="s">
        <v>3082</v>
      </c>
      <c r="D1809" s="596" t="s">
        <v>3083</v>
      </c>
      <c r="E1809" s="598">
        <v>37996</v>
      </c>
      <c r="F1809" s="754" t="s">
        <v>1460</v>
      </c>
      <c r="G1809" s="755"/>
      <c r="H1809" s="756"/>
    </row>
    <row r="1810" spans="1:8" ht="15.75">
      <c r="A1810" s="277"/>
      <c r="B1810" s="596">
        <v>6086</v>
      </c>
      <c r="C1810" s="597" t="s">
        <v>1305</v>
      </c>
      <c r="D1810" s="596" t="s">
        <v>519</v>
      </c>
      <c r="E1810" s="598">
        <v>14636</v>
      </c>
      <c r="F1810" s="754" t="s">
        <v>1460</v>
      </c>
      <c r="G1810" s="755"/>
      <c r="H1810" s="756"/>
    </row>
    <row r="1811" spans="1:8" ht="15.75">
      <c r="A1811" s="277"/>
      <c r="B1811" s="596">
        <v>6087</v>
      </c>
      <c r="C1811" s="597" t="s">
        <v>1310</v>
      </c>
      <c r="D1811" s="596" t="s">
        <v>519</v>
      </c>
      <c r="E1811" s="598">
        <v>13574</v>
      </c>
      <c r="F1811" s="754" t="s">
        <v>1460</v>
      </c>
      <c r="G1811" s="755"/>
      <c r="H1811" s="756"/>
    </row>
    <row r="1812" spans="1:8" ht="15.75">
      <c r="A1812" s="277"/>
      <c r="B1812" s="596">
        <v>6088</v>
      </c>
      <c r="C1812" s="597" t="s">
        <v>3084</v>
      </c>
      <c r="D1812" s="596" t="s">
        <v>3085</v>
      </c>
      <c r="E1812" s="598">
        <v>22205</v>
      </c>
      <c r="F1812" s="754" t="s">
        <v>1460</v>
      </c>
      <c r="G1812" s="755"/>
      <c r="H1812" s="756"/>
    </row>
    <row r="1813" spans="1:8" ht="15.75">
      <c r="A1813" s="277"/>
      <c r="B1813" s="596">
        <v>6089</v>
      </c>
      <c r="C1813" s="597" t="s">
        <v>3086</v>
      </c>
      <c r="D1813" s="596" t="s">
        <v>519</v>
      </c>
      <c r="E1813" s="598">
        <v>2975788</v>
      </c>
      <c r="F1813" s="754" t="s">
        <v>1460</v>
      </c>
      <c r="G1813" s="755"/>
      <c r="H1813" s="756"/>
    </row>
    <row r="1814" spans="1:8" ht="15.75">
      <c r="A1814" s="277"/>
      <c r="B1814" s="596">
        <v>6090</v>
      </c>
      <c r="C1814" s="597" t="s">
        <v>3087</v>
      </c>
      <c r="D1814" s="596" t="s">
        <v>519</v>
      </c>
      <c r="E1814" s="598">
        <v>3110683</v>
      </c>
      <c r="F1814" s="754" t="s">
        <v>1460</v>
      </c>
      <c r="G1814" s="755"/>
      <c r="H1814" s="756"/>
    </row>
    <row r="1815" spans="1:8" ht="15.75">
      <c r="A1815" s="277"/>
      <c r="B1815" s="596">
        <v>6091</v>
      </c>
      <c r="C1815" s="597" t="s">
        <v>3088</v>
      </c>
      <c r="D1815" s="596" t="s">
        <v>519</v>
      </c>
      <c r="E1815" s="598">
        <v>1439388</v>
      </c>
      <c r="F1815" s="754" t="s">
        <v>1460</v>
      </c>
      <c r="G1815" s="755"/>
      <c r="H1815" s="756"/>
    </row>
    <row r="1816" spans="1:8" ht="15.75">
      <c r="A1816" s="277"/>
      <c r="B1816" s="596">
        <v>6092</v>
      </c>
      <c r="C1816" s="597" t="s">
        <v>3089</v>
      </c>
      <c r="D1816" s="596" t="s">
        <v>519</v>
      </c>
      <c r="E1816" s="598">
        <v>352042</v>
      </c>
      <c r="F1816" s="754" t="s">
        <v>1460</v>
      </c>
      <c r="G1816" s="755"/>
      <c r="H1816" s="756"/>
    </row>
    <row r="1817" spans="1:8" ht="15.75">
      <c r="A1817" s="277"/>
      <c r="B1817" s="596">
        <v>6093</v>
      </c>
      <c r="C1817" s="597" t="s">
        <v>3090</v>
      </c>
      <c r="D1817" s="596" t="s">
        <v>519</v>
      </c>
      <c r="E1817" s="598">
        <v>374063</v>
      </c>
      <c r="F1817" s="754" t="s">
        <v>1460</v>
      </c>
      <c r="G1817" s="755"/>
      <c r="H1817" s="756"/>
    </row>
    <row r="1818" spans="1:8" ht="15.75">
      <c r="A1818" s="277"/>
      <c r="B1818" s="596">
        <v>6094</v>
      </c>
      <c r="C1818" s="597" t="s">
        <v>3091</v>
      </c>
      <c r="D1818" s="596" t="s">
        <v>519</v>
      </c>
      <c r="E1818" s="598">
        <v>361532</v>
      </c>
      <c r="F1818" s="754" t="s">
        <v>1460</v>
      </c>
      <c r="G1818" s="755"/>
      <c r="H1818" s="756"/>
    </row>
    <row r="1819" spans="1:8" ht="15.75">
      <c r="A1819" s="277"/>
      <c r="B1819" s="596">
        <v>6095</v>
      </c>
      <c r="C1819" s="597" t="s">
        <v>3092</v>
      </c>
      <c r="D1819" s="596" t="s">
        <v>777</v>
      </c>
      <c r="E1819" s="598">
        <v>368679</v>
      </c>
      <c r="F1819" s="754" t="s">
        <v>1460</v>
      </c>
      <c r="G1819" s="755"/>
      <c r="H1819" s="756"/>
    </row>
    <row r="1820" spans="1:8" ht="15.75">
      <c r="A1820" s="277"/>
      <c r="B1820" s="596">
        <v>6096</v>
      </c>
      <c r="C1820" s="597" t="s">
        <v>3093</v>
      </c>
      <c r="D1820" s="596" t="s">
        <v>777</v>
      </c>
      <c r="E1820" s="598">
        <v>343374</v>
      </c>
      <c r="F1820" s="754" t="s">
        <v>1460</v>
      </c>
      <c r="G1820" s="755"/>
      <c r="H1820" s="756"/>
    </row>
    <row r="1821" spans="1:8" ht="15.75">
      <c r="A1821" s="277"/>
      <c r="B1821" s="596">
        <v>6098</v>
      </c>
      <c r="C1821" s="597" t="s">
        <v>3094</v>
      </c>
      <c r="D1821" s="596" t="s">
        <v>777</v>
      </c>
      <c r="E1821" s="598">
        <v>108998</v>
      </c>
      <c r="F1821" s="754" t="s">
        <v>1460</v>
      </c>
      <c r="G1821" s="757"/>
      <c r="H1821" s="756"/>
    </row>
    <row r="1822" spans="1:8" ht="15.75">
      <c r="A1822" s="277"/>
      <c r="B1822" s="596">
        <v>6099</v>
      </c>
      <c r="C1822" s="597" t="s">
        <v>3095</v>
      </c>
      <c r="D1822" s="596" t="s">
        <v>777</v>
      </c>
      <c r="E1822" s="598">
        <v>47993</v>
      </c>
      <c r="F1822" s="754" t="s">
        <v>1460</v>
      </c>
      <c r="G1822" s="755"/>
      <c r="H1822" s="756"/>
    </row>
    <row r="1823" spans="1:8" ht="15.75">
      <c r="A1823" s="277"/>
      <c r="B1823" s="596">
        <v>6100</v>
      </c>
      <c r="C1823" s="597" t="s">
        <v>3096</v>
      </c>
      <c r="D1823" s="596" t="s">
        <v>928</v>
      </c>
      <c r="E1823" s="598">
        <v>11960</v>
      </c>
      <c r="F1823" s="754" t="s">
        <v>1460</v>
      </c>
      <c r="G1823" s="755"/>
      <c r="H1823" s="756"/>
    </row>
    <row r="1824" spans="1:8" ht="15.75">
      <c r="A1824" s="277"/>
      <c r="B1824" s="596">
        <v>6101</v>
      </c>
      <c r="C1824" s="597" t="s">
        <v>3097</v>
      </c>
      <c r="D1824" s="596" t="s">
        <v>928</v>
      </c>
      <c r="E1824" s="598">
        <v>14148</v>
      </c>
      <c r="F1824" s="754" t="s">
        <v>1460</v>
      </c>
      <c r="G1824" s="757"/>
      <c r="H1824" s="756"/>
    </row>
    <row r="1825" spans="1:8" ht="15.75">
      <c r="A1825" s="277"/>
      <c r="B1825" s="596">
        <v>6102</v>
      </c>
      <c r="C1825" s="597" t="s">
        <v>1312</v>
      </c>
      <c r="D1825" s="596" t="s">
        <v>928</v>
      </c>
      <c r="E1825" s="598">
        <v>39800</v>
      </c>
      <c r="F1825" s="754" t="s">
        <v>1460</v>
      </c>
      <c r="G1825" s="757"/>
      <c r="H1825" s="756"/>
    </row>
    <row r="1826" spans="1:8" ht="15.75">
      <c r="A1826" s="277"/>
      <c r="B1826" s="596">
        <v>6103</v>
      </c>
      <c r="C1826" s="597" t="s">
        <v>3098</v>
      </c>
      <c r="D1826" s="596" t="s">
        <v>928</v>
      </c>
      <c r="E1826" s="598">
        <v>152352</v>
      </c>
      <c r="F1826" s="754" t="s">
        <v>1460</v>
      </c>
      <c r="G1826" s="755"/>
      <c r="H1826" s="756"/>
    </row>
    <row r="1827" spans="1:8" ht="15.75">
      <c r="A1827" s="277"/>
      <c r="B1827" s="596">
        <v>6104</v>
      </c>
      <c r="C1827" s="597" t="s">
        <v>3099</v>
      </c>
      <c r="D1827" s="596" t="s">
        <v>777</v>
      </c>
      <c r="E1827" s="598">
        <v>108063</v>
      </c>
      <c r="F1827" s="754" t="s">
        <v>1460</v>
      </c>
      <c r="G1827" s="757"/>
      <c r="H1827" s="756"/>
    </row>
    <row r="1828" spans="1:8" ht="15.75">
      <c r="A1828" s="277"/>
      <c r="B1828" s="596">
        <v>6105</v>
      </c>
      <c r="C1828" s="597" t="s">
        <v>3100</v>
      </c>
      <c r="D1828" s="596" t="s">
        <v>928</v>
      </c>
      <c r="E1828" s="598">
        <v>2146059</v>
      </c>
      <c r="F1828" s="754" t="s">
        <v>1460</v>
      </c>
      <c r="G1828" s="757"/>
      <c r="H1828" s="756"/>
    </row>
    <row r="1829" spans="1:8" ht="15.75">
      <c r="A1829" s="277"/>
      <c r="B1829" s="596">
        <v>6106</v>
      </c>
      <c r="C1829" s="597" t="s">
        <v>3101</v>
      </c>
      <c r="D1829" s="596" t="s">
        <v>519</v>
      </c>
      <c r="E1829" s="598">
        <v>5430232</v>
      </c>
      <c r="F1829" s="754" t="s">
        <v>1460</v>
      </c>
      <c r="G1829" s="755"/>
      <c r="H1829" s="756"/>
    </row>
    <row r="1830" spans="1:8" ht="15.75">
      <c r="A1830" s="277"/>
      <c r="B1830" s="596">
        <v>6107</v>
      </c>
      <c r="C1830" s="597" t="s">
        <v>3102</v>
      </c>
      <c r="D1830" s="596" t="s">
        <v>3103</v>
      </c>
      <c r="E1830" s="598">
        <v>2660854</v>
      </c>
      <c r="F1830" s="754" t="s">
        <v>1460</v>
      </c>
      <c r="G1830" s="755"/>
      <c r="H1830" s="756"/>
    </row>
    <row r="1831" spans="1:8" ht="15.75">
      <c r="A1831" s="277"/>
      <c r="B1831" s="596">
        <v>6110</v>
      </c>
      <c r="C1831" s="597" t="s">
        <v>3104</v>
      </c>
      <c r="D1831" s="596" t="s">
        <v>519</v>
      </c>
      <c r="E1831" s="598">
        <v>4686693</v>
      </c>
      <c r="F1831" s="754" t="s">
        <v>1460</v>
      </c>
      <c r="G1831" s="755"/>
      <c r="H1831" s="756"/>
    </row>
    <row r="1832" spans="1:8" ht="15.75">
      <c r="A1832" s="277"/>
      <c r="B1832" s="596">
        <v>6115</v>
      </c>
      <c r="C1832" s="597" t="s">
        <v>3105</v>
      </c>
      <c r="D1832" s="596" t="s">
        <v>928</v>
      </c>
      <c r="E1832" s="598">
        <v>846520</v>
      </c>
      <c r="F1832" s="754" t="s">
        <v>1460</v>
      </c>
      <c r="G1832" s="755"/>
      <c r="H1832" s="756"/>
    </row>
    <row r="1833" spans="1:8" ht="15.75">
      <c r="A1833" s="277"/>
      <c r="B1833" s="596">
        <v>6116</v>
      </c>
      <c r="C1833" s="597" t="s">
        <v>3106</v>
      </c>
      <c r="D1833" s="596" t="s">
        <v>928</v>
      </c>
      <c r="E1833" s="598">
        <v>1128026</v>
      </c>
      <c r="F1833" s="754" t="s">
        <v>1460</v>
      </c>
      <c r="G1833" s="755"/>
      <c r="H1833" s="756"/>
    </row>
    <row r="1834" spans="1:8" ht="15.75">
      <c r="A1834" s="277"/>
      <c r="B1834" s="596">
        <v>6118</v>
      </c>
      <c r="C1834" s="597" t="s">
        <v>3107</v>
      </c>
      <c r="D1834" s="596" t="s">
        <v>928</v>
      </c>
      <c r="E1834" s="598">
        <v>2185963</v>
      </c>
      <c r="F1834" s="754" t="s">
        <v>1460</v>
      </c>
      <c r="G1834" s="755"/>
      <c r="H1834" s="756"/>
    </row>
    <row r="1835" spans="1:8" ht="15.75">
      <c r="A1835" s="277"/>
      <c r="B1835" s="596">
        <v>6120</v>
      </c>
      <c r="C1835" s="597" t="s">
        <v>3108</v>
      </c>
      <c r="D1835" s="596" t="s">
        <v>928</v>
      </c>
      <c r="E1835" s="598">
        <v>320491</v>
      </c>
      <c r="F1835" s="754" t="s">
        <v>1460</v>
      </c>
      <c r="G1835" s="757"/>
      <c r="H1835" s="756"/>
    </row>
    <row r="1836" spans="1:8" ht="15.75">
      <c r="A1836" s="277"/>
      <c r="B1836" s="596">
        <v>6121</v>
      </c>
      <c r="C1836" s="597" t="s">
        <v>3109</v>
      </c>
      <c r="D1836" s="596" t="s">
        <v>519</v>
      </c>
      <c r="E1836" s="598">
        <v>2793349</v>
      </c>
      <c r="F1836" s="754" t="s">
        <v>1460</v>
      </c>
      <c r="G1836" s="755"/>
      <c r="H1836" s="756"/>
    </row>
    <row r="1837" spans="1:8" ht="15.75">
      <c r="A1837" s="277"/>
      <c r="B1837" s="596">
        <v>6126</v>
      </c>
      <c r="C1837" s="597" t="s">
        <v>3110</v>
      </c>
      <c r="D1837" s="596" t="s">
        <v>907</v>
      </c>
      <c r="E1837" s="598">
        <v>349063</v>
      </c>
      <c r="F1837" s="754" t="s">
        <v>1460</v>
      </c>
      <c r="G1837" s="757"/>
      <c r="H1837" s="756"/>
    </row>
    <row r="1838" spans="1:8" ht="15.75">
      <c r="A1838" s="277"/>
      <c r="B1838" s="596">
        <v>6127</v>
      </c>
      <c r="C1838" s="597" t="s">
        <v>3111</v>
      </c>
      <c r="D1838" s="596" t="s">
        <v>519</v>
      </c>
      <c r="E1838" s="598">
        <v>99020</v>
      </c>
      <c r="F1838" s="754" t="s">
        <v>1460</v>
      </c>
      <c r="G1838" s="755"/>
      <c r="H1838" s="756"/>
    </row>
    <row r="1839" spans="1:8" ht="15.75">
      <c r="A1839" s="277"/>
      <c r="B1839" s="596">
        <v>6135</v>
      </c>
      <c r="C1839" s="597" t="s">
        <v>3112</v>
      </c>
      <c r="D1839" s="596" t="s">
        <v>904</v>
      </c>
      <c r="E1839" s="598">
        <v>1001211</v>
      </c>
      <c r="F1839" s="754" t="s">
        <v>1460</v>
      </c>
      <c r="G1839" s="755"/>
      <c r="H1839" s="756"/>
    </row>
    <row r="1840" spans="1:8" ht="15.75">
      <c r="A1840" s="277"/>
      <c r="B1840" s="596">
        <v>6136</v>
      </c>
      <c r="C1840" s="597" t="s">
        <v>3113</v>
      </c>
      <c r="D1840" s="596" t="s">
        <v>519</v>
      </c>
      <c r="E1840" s="598">
        <v>251723</v>
      </c>
      <c r="F1840" s="754" t="s">
        <v>1460</v>
      </c>
      <c r="G1840" s="755"/>
      <c r="H1840" s="756"/>
    </row>
    <row r="1841" spans="1:8" ht="15.75">
      <c r="A1841" s="277"/>
      <c r="B1841" s="596">
        <v>6137</v>
      </c>
      <c r="C1841" s="597" t="s">
        <v>1314</v>
      </c>
      <c r="D1841" s="596" t="s">
        <v>777</v>
      </c>
      <c r="E1841" s="598">
        <v>270903</v>
      </c>
      <c r="F1841" s="754" t="s">
        <v>1460</v>
      </c>
      <c r="G1841" s="755"/>
      <c r="H1841" s="756"/>
    </row>
    <row r="1842" spans="1:8" ht="15.75">
      <c r="A1842" s="277"/>
      <c r="B1842" s="596">
        <v>6141</v>
      </c>
      <c r="C1842" s="597" t="s">
        <v>3114</v>
      </c>
      <c r="D1842" s="596" t="s">
        <v>777</v>
      </c>
      <c r="E1842" s="598">
        <v>43081</v>
      </c>
      <c r="F1842" s="754" t="s">
        <v>1460</v>
      </c>
      <c r="G1842" s="755"/>
      <c r="H1842" s="756"/>
    </row>
    <row r="1843" spans="1:8" ht="15.75">
      <c r="A1843" s="277"/>
      <c r="B1843" s="596">
        <v>6142</v>
      </c>
      <c r="C1843" s="597" t="s">
        <v>3115</v>
      </c>
      <c r="D1843" s="596" t="s">
        <v>777</v>
      </c>
      <c r="E1843" s="598">
        <v>45593</v>
      </c>
      <c r="F1843" s="754" t="s">
        <v>1460</v>
      </c>
      <c r="G1843" s="755"/>
      <c r="H1843" s="756"/>
    </row>
    <row r="1844" spans="1:8" ht="15.75">
      <c r="A1844" s="277"/>
      <c r="B1844" s="596">
        <v>6143</v>
      </c>
      <c r="C1844" s="597" t="s">
        <v>3116</v>
      </c>
      <c r="D1844" s="596" t="s">
        <v>777</v>
      </c>
      <c r="E1844" s="598">
        <v>78934</v>
      </c>
      <c r="F1844" s="754" t="s">
        <v>1460</v>
      </c>
      <c r="G1844" s="755"/>
      <c r="H1844" s="756"/>
    </row>
    <row r="1845" spans="1:8" ht="15.75">
      <c r="A1845" s="277"/>
      <c r="B1845" s="596">
        <v>6144</v>
      </c>
      <c r="C1845" s="597" t="s">
        <v>3117</v>
      </c>
      <c r="D1845" s="596" t="s">
        <v>777</v>
      </c>
      <c r="E1845" s="598">
        <v>92910</v>
      </c>
      <c r="F1845" s="754" t="s">
        <v>1460</v>
      </c>
      <c r="G1845" s="755"/>
      <c r="H1845" s="756"/>
    </row>
    <row r="1846" spans="1:8" ht="15.75">
      <c r="A1846" s="277"/>
      <c r="B1846" s="596">
        <v>6145</v>
      </c>
      <c r="C1846" s="597" t="s">
        <v>3118</v>
      </c>
      <c r="D1846" s="596" t="s">
        <v>777</v>
      </c>
      <c r="E1846" s="598">
        <v>55551</v>
      </c>
      <c r="F1846" s="754" t="s">
        <v>1460</v>
      </c>
      <c r="G1846" s="755"/>
      <c r="H1846" s="756"/>
    </row>
    <row r="1847" spans="1:8" ht="15.75">
      <c r="A1847" s="277"/>
      <c r="B1847" s="596">
        <v>6146</v>
      </c>
      <c r="C1847" s="597" t="s">
        <v>3119</v>
      </c>
      <c r="D1847" s="596" t="s">
        <v>777</v>
      </c>
      <c r="E1847" s="598">
        <v>38226</v>
      </c>
      <c r="F1847" s="754" t="s">
        <v>1460</v>
      </c>
      <c r="G1847" s="755"/>
      <c r="H1847" s="756"/>
    </row>
    <row r="1848" spans="1:8" ht="15.75">
      <c r="A1848" s="277"/>
      <c r="B1848" s="596">
        <v>6147</v>
      </c>
      <c r="C1848" s="597" t="s">
        <v>3120</v>
      </c>
      <c r="D1848" s="596" t="s">
        <v>928</v>
      </c>
      <c r="E1848" s="598">
        <v>92570</v>
      </c>
      <c r="F1848" s="754" t="s">
        <v>1460</v>
      </c>
      <c r="G1848" s="755"/>
      <c r="H1848" s="756"/>
    </row>
    <row r="1849" spans="1:8" ht="15.75">
      <c r="A1849" s="277"/>
      <c r="B1849" s="596">
        <v>6148</v>
      </c>
      <c r="C1849" s="597" t="s">
        <v>3121</v>
      </c>
      <c r="D1849" s="596" t="s">
        <v>928</v>
      </c>
      <c r="E1849" s="598">
        <v>57799</v>
      </c>
      <c r="F1849" s="754" t="s">
        <v>1460</v>
      </c>
      <c r="G1849" s="755"/>
      <c r="H1849" s="756"/>
    </row>
    <row r="1850" spans="1:8" ht="15.75">
      <c r="A1850" s="277"/>
      <c r="B1850" s="596">
        <v>6149</v>
      </c>
      <c r="C1850" s="597" t="s">
        <v>3122</v>
      </c>
      <c r="D1850" s="596" t="s">
        <v>928</v>
      </c>
      <c r="E1850" s="598">
        <v>236508</v>
      </c>
      <c r="F1850" s="754" t="s">
        <v>1460</v>
      </c>
      <c r="G1850" s="755"/>
      <c r="H1850" s="756"/>
    </row>
    <row r="1851" spans="1:8" ht="15.75">
      <c r="A1851" s="277"/>
      <c r="B1851" s="596">
        <v>6150</v>
      </c>
      <c r="C1851" s="597" t="s">
        <v>3123</v>
      </c>
      <c r="D1851" s="596" t="s">
        <v>928</v>
      </c>
      <c r="E1851" s="598">
        <v>447545</v>
      </c>
      <c r="F1851" s="754" t="s">
        <v>1460</v>
      </c>
      <c r="G1851" s="755"/>
      <c r="H1851" s="756"/>
    </row>
    <row r="1852" spans="1:8" ht="15.75">
      <c r="A1852" s="277"/>
      <c r="B1852" s="596">
        <v>6151</v>
      </c>
      <c r="C1852" s="597" t="s">
        <v>3124</v>
      </c>
      <c r="D1852" s="596" t="s">
        <v>904</v>
      </c>
      <c r="E1852" s="598">
        <v>8734</v>
      </c>
      <c r="F1852" s="754" t="s">
        <v>1460</v>
      </c>
      <c r="G1852" s="755"/>
      <c r="H1852" s="756"/>
    </row>
    <row r="1853" spans="1:8" ht="15.75">
      <c r="A1853" s="277"/>
      <c r="B1853" s="596">
        <v>6152</v>
      </c>
      <c r="C1853" s="597" t="s">
        <v>3125</v>
      </c>
      <c r="D1853" s="596" t="s">
        <v>777</v>
      </c>
      <c r="E1853" s="598">
        <v>570</v>
      </c>
      <c r="F1853" s="754" t="s">
        <v>1460</v>
      </c>
      <c r="G1853" s="755"/>
      <c r="H1853" s="756"/>
    </row>
    <row r="1854" spans="1:8" ht="15.75">
      <c r="A1854" s="277"/>
      <c r="B1854" s="596">
        <v>6153</v>
      </c>
      <c r="C1854" s="597" t="s">
        <v>3126</v>
      </c>
      <c r="D1854" s="596" t="s">
        <v>777</v>
      </c>
      <c r="E1854" s="598">
        <v>1122</v>
      </c>
      <c r="F1854" s="754" t="s">
        <v>1460</v>
      </c>
      <c r="G1854" s="755"/>
      <c r="H1854" s="756"/>
    </row>
    <row r="1855" spans="1:8" ht="15.75">
      <c r="A1855" s="277"/>
      <c r="B1855" s="596">
        <v>6154</v>
      </c>
      <c r="C1855" s="597" t="s">
        <v>3127</v>
      </c>
      <c r="D1855" s="596" t="s">
        <v>777</v>
      </c>
      <c r="E1855" s="598">
        <v>387</v>
      </c>
      <c r="F1855" s="754" t="s">
        <v>1460</v>
      </c>
      <c r="G1855" s="755"/>
      <c r="H1855" s="756"/>
    </row>
    <row r="1856" spans="1:8" ht="15.75">
      <c r="A1856" s="277"/>
      <c r="B1856" s="596">
        <v>6155</v>
      </c>
      <c r="C1856" s="597" t="s">
        <v>3128</v>
      </c>
      <c r="D1856" s="596" t="s">
        <v>519</v>
      </c>
      <c r="E1856" s="598">
        <v>202509</v>
      </c>
      <c r="F1856" s="754" t="s">
        <v>1460</v>
      </c>
      <c r="G1856" s="755"/>
      <c r="H1856" s="756"/>
    </row>
    <row r="1857" spans="1:8" ht="15.75">
      <c r="A1857" s="277"/>
      <c r="B1857" s="596">
        <v>6156</v>
      </c>
      <c r="C1857" s="597" t="s">
        <v>3129</v>
      </c>
      <c r="D1857" s="596" t="s">
        <v>777</v>
      </c>
      <c r="E1857" s="598">
        <v>249</v>
      </c>
      <c r="F1857" s="754" t="s">
        <v>1460</v>
      </c>
      <c r="G1857" s="755"/>
      <c r="H1857" s="756"/>
    </row>
    <row r="1858" spans="1:8" ht="15.75">
      <c r="A1858" s="277"/>
      <c r="B1858" s="596">
        <v>6157</v>
      </c>
      <c r="C1858" s="597" t="s">
        <v>3130</v>
      </c>
      <c r="D1858" s="596" t="s">
        <v>777</v>
      </c>
      <c r="E1858" s="598">
        <v>874</v>
      </c>
      <c r="F1858" s="754" t="s">
        <v>1460</v>
      </c>
      <c r="G1858" s="755"/>
      <c r="H1858" s="756"/>
    </row>
    <row r="1859" spans="1:8" ht="15.75">
      <c r="A1859" s="277"/>
      <c r="B1859" s="596">
        <v>6159</v>
      </c>
      <c r="C1859" s="597" t="s">
        <v>3131</v>
      </c>
      <c r="D1859" s="596" t="s">
        <v>777</v>
      </c>
      <c r="E1859" s="598">
        <v>103</v>
      </c>
      <c r="F1859" s="754" t="s">
        <v>1460</v>
      </c>
      <c r="G1859" s="755"/>
      <c r="H1859" s="756"/>
    </row>
    <row r="1860" spans="1:8" ht="15.75">
      <c r="A1860" s="277"/>
      <c r="B1860" s="596">
        <v>6160</v>
      </c>
      <c r="C1860" s="597" t="s">
        <v>3132</v>
      </c>
      <c r="D1860" s="596" t="s">
        <v>928</v>
      </c>
      <c r="E1860" s="598">
        <v>15500</v>
      </c>
      <c r="F1860" s="754" t="s">
        <v>1464</v>
      </c>
      <c r="G1860" s="755"/>
      <c r="H1860" s="756"/>
    </row>
    <row r="1861" spans="1:8" ht="15.75">
      <c r="A1861" s="277"/>
      <c r="B1861" s="596">
        <v>6161</v>
      </c>
      <c r="C1861" s="597" t="s">
        <v>3133</v>
      </c>
      <c r="D1861" s="596" t="s">
        <v>928</v>
      </c>
      <c r="E1861" s="598">
        <v>10710</v>
      </c>
      <c r="F1861" s="754" t="s">
        <v>1464</v>
      </c>
      <c r="G1861" s="755"/>
      <c r="H1861" s="756"/>
    </row>
    <row r="1862" spans="1:8" ht="15.75">
      <c r="A1862" s="277"/>
      <c r="B1862" s="596">
        <v>6162</v>
      </c>
      <c r="C1862" s="597" t="s">
        <v>3134</v>
      </c>
      <c r="D1862" s="596" t="s">
        <v>777</v>
      </c>
      <c r="E1862" s="598">
        <v>149</v>
      </c>
      <c r="F1862" s="754" t="s">
        <v>1460</v>
      </c>
      <c r="G1862" s="755"/>
      <c r="H1862" s="756"/>
    </row>
    <row r="1863" spans="1:8" ht="15.75">
      <c r="A1863" s="277"/>
      <c r="B1863" s="596">
        <v>6163</v>
      </c>
      <c r="C1863" s="597" t="s">
        <v>3135</v>
      </c>
      <c r="D1863" s="596" t="s">
        <v>777</v>
      </c>
      <c r="E1863" s="598">
        <v>277624</v>
      </c>
      <c r="F1863" s="754" t="s">
        <v>1460</v>
      </c>
      <c r="G1863" s="755"/>
      <c r="H1863" s="756"/>
    </row>
    <row r="1864" spans="1:8" ht="15.75">
      <c r="A1864" s="277"/>
      <c r="B1864" s="596">
        <v>6164</v>
      </c>
      <c r="C1864" s="597" t="s">
        <v>3136</v>
      </c>
      <c r="D1864" s="596" t="s">
        <v>777</v>
      </c>
      <c r="E1864" s="598">
        <v>289402</v>
      </c>
      <c r="F1864" s="754" t="s">
        <v>1460</v>
      </c>
      <c r="G1864" s="755"/>
      <c r="H1864" s="756"/>
    </row>
    <row r="1865" spans="1:8" ht="15.75">
      <c r="A1865" s="277"/>
      <c r="B1865" s="596">
        <v>6165</v>
      </c>
      <c r="C1865" s="597" t="s">
        <v>3137</v>
      </c>
      <c r="D1865" s="596" t="s">
        <v>519</v>
      </c>
      <c r="E1865" s="598">
        <v>31054</v>
      </c>
      <c r="F1865" s="754" t="s">
        <v>1460</v>
      </c>
      <c r="G1865" s="755"/>
      <c r="H1865" s="756"/>
    </row>
    <row r="1866" spans="1:8" ht="15.75">
      <c r="A1866" s="277"/>
      <c r="B1866" s="596">
        <v>6166</v>
      </c>
      <c r="C1866" s="597" t="s">
        <v>3138</v>
      </c>
      <c r="D1866" s="596" t="s">
        <v>777</v>
      </c>
      <c r="E1866" s="599">
        <v>32560</v>
      </c>
      <c r="F1866" s="754" t="s">
        <v>1460</v>
      </c>
      <c r="G1866" s="755"/>
      <c r="H1866" s="756"/>
    </row>
    <row r="1867" spans="1:8" ht="15.75">
      <c r="A1867" s="277"/>
      <c r="B1867" s="596">
        <v>6167</v>
      </c>
      <c r="C1867" s="597" t="s">
        <v>3139</v>
      </c>
      <c r="D1867" s="596" t="s">
        <v>777</v>
      </c>
      <c r="E1867" s="599">
        <v>26162</v>
      </c>
      <c r="F1867" s="754" t="s">
        <v>1460</v>
      </c>
      <c r="G1867" s="755"/>
      <c r="H1867" s="756"/>
    </row>
    <row r="1868" spans="1:8" ht="15.75">
      <c r="A1868" s="277"/>
      <c r="B1868" s="596">
        <v>6168</v>
      </c>
      <c r="C1868" s="597" t="s">
        <v>3140</v>
      </c>
      <c r="D1868" s="596" t="s">
        <v>928</v>
      </c>
      <c r="E1868" s="599">
        <v>19786</v>
      </c>
      <c r="F1868" s="754" t="s">
        <v>1460</v>
      </c>
      <c r="G1868" s="755"/>
      <c r="H1868" s="756"/>
    </row>
    <row r="1869" spans="1:8" ht="15.75">
      <c r="A1869" s="277"/>
      <c r="B1869" s="596">
        <v>6169</v>
      </c>
      <c r="C1869" s="597" t="s">
        <v>3141</v>
      </c>
      <c r="D1869" s="596" t="s">
        <v>2458</v>
      </c>
      <c r="E1869" s="598">
        <v>10984</v>
      </c>
      <c r="F1869" s="754" t="s">
        <v>1464</v>
      </c>
      <c r="G1869" s="755"/>
      <c r="H1869" s="756"/>
    </row>
    <row r="1870" spans="1:8" ht="15.75">
      <c r="A1870" s="277"/>
      <c r="B1870" s="596">
        <v>6170</v>
      </c>
      <c r="C1870" s="597" t="s">
        <v>3142</v>
      </c>
      <c r="D1870" s="596" t="s">
        <v>2458</v>
      </c>
      <c r="E1870" s="598">
        <v>9929</v>
      </c>
      <c r="F1870" s="754" t="s">
        <v>1464</v>
      </c>
      <c r="G1870" s="755"/>
      <c r="H1870" s="756"/>
    </row>
    <row r="1871" spans="1:8" ht="15.75">
      <c r="A1871" s="277"/>
      <c r="B1871" s="596">
        <v>6172</v>
      </c>
      <c r="C1871" s="597" t="s">
        <v>3143</v>
      </c>
      <c r="D1871" s="596" t="s">
        <v>2458</v>
      </c>
      <c r="E1871" s="598">
        <v>2897</v>
      </c>
      <c r="F1871" s="754" t="s">
        <v>1464</v>
      </c>
      <c r="G1871" s="755"/>
      <c r="H1871" s="756"/>
    </row>
    <row r="1872" spans="1:8" ht="15.75">
      <c r="A1872" s="277"/>
      <c r="B1872" s="596">
        <v>6175</v>
      </c>
      <c r="C1872" s="597" t="s">
        <v>3144</v>
      </c>
      <c r="D1872" s="596" t="s">
        <v>3145</v>
      </c>
      <c r="E1872" s="598">
        <v>99025</v>
      </c>
      <c r="F1872" s="754" t="s">
        <v>1460</v>
      </c>
      <c r="G1872" s="755"/>
      <c r="H1872" s="756"/>
    </row>
    <row r="1873" spans="1:8" ht="15.75">
      <c r="A1873" s="277"/>
      <c r="B1873" s="596">
        <v>6176</v>
      </c>
      <c r="C1873" s="597" t="s">
        <v>3146</v>
      </c>
      <c r="D1873" s="596" t="s">
        <v>3147</v>
      </c>
      <c r="E1873" s="598">
        <v>30783</v>
      </c>
      <c r="F1873" s="754" t="s">
        <v>1460</v>
      </c>
      <c r="G1873" s="755"/>
      <c r="H1873" s="756"/>
    </row>
    <row r="1874" spans="1:8" ht="15.75">
      <c r="A1874" s="277"/>
      <c r="B1874" s="596">
        <v>6178</v>
      </c>
      <c r="C1874" s="597" t="s">
        <v>3148</v>
      </c>
      <c r="D1874" s="596" t="s">
        <v>2458</v>
      </c>
      <c r="E1874" s="598">
        <v>23494</v>
      </c>
      <c r="F1874" s="754" t="s">
        <v>1460</v>
      </c>
      <c r="G1874" s="755"/>
      <c r="H1874" s="756"/>
    </row>
    <row r="1875" spans="1:8" ht="15.75">
      <c r="A1875" s="277"/>
      <c r="B1875" s="596">
        <v>6179</v>
      </c>
      <c r="C1875" s="597" t="s">
        <v>3149</v>
      </c>
      <c r="D1875" s="596" t="s">
        <v>2458</v>
      </c>
      <c r="E1875" s="598">
        <v>18637</v>
      </c>
      <c r="F1875" s="754" t="s">
        <v>1460</v>
      </c>
      <c r="G1875" s="755"/>
      <c r="H1875" s="756"/>
    </row>
    <row r="1876" spans="1:8" ht="15.75">
      <c r="A1876" s="277"/>
      <c r="B1876" s="596">
        <v>6180</v>
      </c>
      <c r="C1876" s="597" t="s">
        <v>3150</v>
      </c>
      <c r="D1876" s="596" t="s">
        <v>2458</v>
      </c>
      <c r="E1876" s="598">
        <v>27619</v>
      </c>
      <c r="F1876" s="754" t="s">
        <v>1460</v>
      </c>
      <c r="G1876" s="755"/>
      <c r="H1876" s="756"/>
    </row>
    <row r="1877" spans="1:8" ht="15.75">
      <c r="A1877" s="277"/>
      <c r="B1877" s="596">
        <v>6181</v>
      </c>
      <c r="C1877" s="597" t="s">
        <v>3151</v>
      </c>
      <c r="D1877" s="596" t="s">
        <v>2458</v>
      </c>
      <c r="E1877" s="598">
        <v>2470</v>
      </c>
      <c r="F1877" s="754" t="s">
        <v>1464</v>
      </c>
      <c r="G1877" s="755"/>
      <c r="H1877" s="756"/>
    </row>
    <row r="1878" spans="1:8" ht="15.75">
      <c r="A1878" s="277"/>
      <c r="B1878" s="596">
        <v>6184</v>
      </c>
      <c r="C1878" s="597" t="s">
        <v>3152</v>
      </c>
      <c r="D1878" s="596" t="s">
        <v>777</v>
      </c>
      <c r="E1878" s="599">
        <v>18407</v>
      </c>
      <c r="F1878" s="754" t="s">
        <v>1460</v>
      </c>
      <c r="G1878" s="755"/>
      <c r="H1878" s="756"/>
    </row>
    <row r="1879" spans="1:8" ht="15.75">
      <c r="A1879" s="277"/>
      <c r="B1879" s="596">
        <v>6185</v>
      </c>
      <c r="C1879" s="597" t="s">
        <v>3153</v>
      </c>
      <c r="D1879" s="596" t="s">
        <v>519</v>
      </c>
      <c r="E1879" s="598">
        <v>803012</v>
      </c>
      <c r="F1879" s="754" t="s">
        <v>1460</v>
      </c>
      <c r="G1879" s="755"/>
      <c r="H1879" s="756"/>
    </row>
    <row r="1880" spans="1:8" ht="15.75">
      <c r="A1880" s="277"/>
      <c r="B1880" s="596">
        <v>6186</v>
      </c>
      <c r="C1880" s="597" t="s">
        <v>3154</v>
      </c>
      <c r="D1880" s="596" t="s">
        <v>2458</v>
      </c>
      <c r="E1880" s="598">
        <v>19042</v>
      </c>
      <c r="F1880" s="754" t="s">
        <v>1464</v>
      </c>
      <c r="G1880" s="755"/>
      <c r="H1880" s="756"/>
    </row>
    <row r="1881" spans="1:8" ht="15.75">
      <c r="A1881" s="277"/>
      <c r="B1881" s="596">
        <v>6187</v>
      </c>
      <c r="C1881" s="597" t="s">
        <v>3155</v>
      </c>
      <c r="D1881" s="596" t="s">
        <v>2458</v>
      </c>
      <c r="E1881" s="598">
        <v>169650</v>
      </c>
      <c r="F1881" s="754" t="s">
        <v>1464</v>
      </c>
      <c r="G1881" s="755"/>
      <c r="H1881" s="756"/>
    </row>
    <row r="1882" spans="1:8" ht="15.75">
      <c r="A1882" s="277"/>
      <c r="B1882" s="596">
        <v>6188</v>
      </c>
      <c r="C1882" s="597" t="s">
        <v>3156</v>
      </c>
      <c r="D1882" s="596" t="s">
        <v>928</v>
      </c>
      <c r="E1882" s="598">
        <v>173660</v>
      </c>
      <c r="F1882" s="754" t="s">
        <v>1460</v>
      </c>
      <c r="G1882" s="755"/>
      <c r="H1882" s="756"/>
    </row>
    <row r="1883" spans="1:8" ht="15.75">
      <c r="A1883" s="277"/>
      <c r="B1883" s="596">
        <v>6189</v>
      </c>
      <c r="C1883" s="597" t="s">
        <v>3157</v>
      </c>
      <c r="D1883" s="596" t="s">
        <v>2460</v>
      </c>
      <c r="E1883" s="598">
        <v>2959838</v>
      </c>
      <c r="F1883" s="754" t="s">
        <v>1460</v>
      </c>
      <c r="G1883" s="755"/>
      <c r="H1883" s="756"/>
    </row>
    <row r="1884" spans="1:8" ht="15.75">
      <c r="A1884" s="277"/>
      <c r="B1884" s="596">
        <v>6190</v>
      </c>
      <c r="C1884" s="597" t="s">
        <v>3158</v>
      </c>
      <c r="D1884" s="596" t="s">
        <v>3159</v>
      </c>
      <c r="E1884" s="598">
        <v>662</v>
      </c>
      <c r="F1884" s="754" t="s">
        <v>1460</v>
      </c>
      <c r="G1884" s="755"/>
      <c r="H1884" s="756"/>
    </row>
    <row r="1885" spans="1:8" ht="15.75">
      <c r="A1885" s="277"/>
      <c r="B1885" s="596">
        <v>6191</v>
      </c>
      <c r="C1885" s="597" t="s">
        <v>3160</v>
      </c>
      <c r="D1885" s="596" t="s">
        <v>777</v>
      </c>
      <c r="E1885" s="598">
        <v>132102</v>
      </c>
      <c r="F1885" s="754" t="s">
        <v>1460</v>
      </c>
      <c r="G1885" s="755"/>
      <c r="H1885" s="756"/>
    </row>
    <row r="1886" spans="1:8" ht="15.75">
      <c r="A1886" s="277"/>
      <c r="B1886" s="596">
        <v>6192</v>
      </c>
      <c r="C1886" s="597" t="s">
        <v>3161</v>
      </c>
      <c r="D1886" s="596" t="s">
        <v>777</v>
      </c>
      <c r="E1886" s="598">
        <v>102415</v>
      </c>
      <c r="F1886" s="754" t="s">
        <v>1460</v>
      </c>
      <c r="G1886" s="757"/>
      <c r="H1886" s="756"/>
    </row>
    <row r="1887" spans="1:8" ht="15.75">
      <c r="A1887" s="277"/>
      <c r="B1887" s="596">
        <v>6193</v>
      </c>
      <c r="C1887" s="597" t="s">
        <v>3162</v>
      </c>
      <c r="D1887" s="596" t="s">
        <v>904</v>
      </c>
      <c r="E1887" s="598">
        <v>686240</v>
      </c>
      <c r="F1887" s="754" t="s">
        <v>1460</v>
      </c>
      <c r="G1887" s="757"/>
      <c r="H1887" s="756"/>
    </row>
    <row r="1888" spans="1:8" ht="15.75">
      <c r="A1888" s="277"/>
      <c r="B1888" s="596">
        <v>6194</v>
      </c>
      <c r="C1888" s="597" t="s">
        <v>3163</v>
      </c>
      <c r="D1888" s="596" t="s">
        <v>928</v>
      </c>
      <c r="E1888" s="598">
        <v>591076</v>
      </c>
      <c r="F1888" s="754" t="s">
        <v>1460</v>
      </c>
      <c r="G1888" s="757"/>
      <c r="H1888" s="756"/>
    </row>
    <row r="1889" spans="1:8" ht="15.75">
      <c r="A1889" s="277"/>
      <c r="B1889" s="596">
        <v>6198</v>
      </c>
      <c r="C1889" s="597" t="s">
        <v>3164</v>
      </c>
      <c r="D1889" s="596" t="s">
        <v>928</v>
      </c>
      <c r="E1889" s="598">
        <v>230833</v>
      </c>
      <c r="F1889" s="754" t="s">
        <v>1460</v>
      </c>
      <c r="G1889" s="755"/>
      <c r="H1889" s="756"/>
    </row>
    <row r="1890" spans="1:8" ht="15.75">
      <c r="A1890" s="277"/>
      <c r="B1890" s="596">
        <v>6200</v>
      </c>
      <c r="C1890" s="597" t="s">
        <v>3165</v>
      </c>
      <c r="D1890" s="596" t="s">
        <v>904</v>
      </c>
      <c r="E1890" s="598">
        <v>818092</v>
      </c>
      <c r="F1890" s="754" t="s">
        <v>1460</v>
      </c>
      <c r="G1890" s="755"/>
      <c r="H1890" s="756"/>
    </row>
    <row r="1891" spans="1:8" ht="15.75">
      <c r="A1891" s="277"/>
      <c r="B1891" s="596">
        <v>6201</v>
      </c>
      <c r="C1891" s="597" t="s">
        <v>3166</v>
      </c>
      <c r="D1891" s="596" t="s">
        <v>904</v>
      </c>
      <c r="E1891" s="598">
        <v>910007</v>
      </c>
      <c r="F1891" s="754" t="s">
        <v>1460</v>
      </c>
      <c r="G1891" s="755"/>
      <c r="H1891" s="756"/>
    </row>
    <row r="1892" spans="1:8" ht="15.75">
      <c r="A1892" s="277"/>
      <c r="B1892" s="596">
        <v>6202</v>
      </c>
      <c r="C1892" s="597" t="s">
        <v>3167</v>
      </c>
      <c r="D1892" s="596" t="s">
        <v>928</v>
      </c>
      <c r="E1892" s="598">
        <v>31139</v>
      </c>
      <c r="F1892" s="754" t="s">
        <v>1460</v>
      </c>
      <c r="G1892" s="755"/>
      <c r="H1892" s="756"/>
    </row>
    <row r="1893" spans="1:8" ht="15.75">
      <c r="A1893" s="277"/>
      <c r="B1893" s="596">
        <v>6203</v>
      </c>
      <c r="C1893" s="597" t="s">
        <v>3168</v>
      </c>
      <c r="D1893" s="596" t="s">
        <v>777</v>
      </c>
      <c r="E1893" s="598">
        <v>26516</v>
      </c>
      <c r="F1893" s="754" t="s">
        <v>1460</v>
      </c>
      <c r="G1893" s="757"/>
      <c r="H1893" s="756"/>
    </row>
    <row r="1894" spans="1:8" ht="15.75">
      <c r="A1894" s="277"/>
      <c r="B1894" s="596">
        <v>6204</v>
      </c>
      <c r="C1894" s="597" t="s">
        <v>1316</v>
      </c>
      <c r="D1894" s="596" t="s">
        <v>928</v>
      </c>
      <c r="E1894" s="598">
        <v>29969</v>
      </c>
      <c r="F1894" s="754" t="s">
        <v>1460</v>
      </c>
      <c r="G1894" s="755"/>
      <c r="H1894" s="756"/>
    </row>
    <row r="1895" spans="1:8" ht="15.75">
      <c r="A1895" s="277"/>
      <c r="B1895" s="596">
        <v>6206</v>
      </c>
      <c r="C1895" s="597" t="s">
        <v>3169</v>
      </c>
      <c r="D1895" s="596" t="s">
        <v>928</v>
      </c>
      <c r="E1895" s="598">
        <v>148817</v>
      </c>
      <c r="F1895" s="754" t="s">
        <v>1460</v>
      </c>
      <c r="G1895" s="755"/>
      <c r="H1895" s="756"/>
    </row>
    <row r="1896" spans="1:8" ht="15.75">
      <c r="A1896" s="277"/>
      <c r="B1896" s="596">
        <v>6207</v>
      </c>
      <c r="C1896" s="597" t="s">
        <v>3170</v>
      </c>
      <c r="D1896" s="596" t="s">
        <v>777</v>
      </c>
      <c r="E1896" s="598">
        <v>152182</v>
      </c>
      <c r="F1896" s="754" t="s">
        <v>1460</v>
      </c>
      <c r="G1896" s="755"/>
      <c r="H1896" s="756"/>
    </row>
    <row r="1897" spans="1:8" ht="15.75">
      <c r="A1897" s="277"/>
      <c r="B1897" s="596">
        <v>6212</v>
      </c>
      <c r="C1897" s="597" t="s">
        <v>3171</v>
      </c>
      <c r="D1897" s="596" t="s">
        <v>928</v>
      </c>
      <c r="E1897" s="598">
        <v>13495</v>
      </c>
      <c r="F1897" s="754" t="s">
        <v>1460</v>
      </c>
      <c r="G1897" s="755"/>
      <c r="H1897" s="756"/>
    </row>
    <row r="1898" spans="1:8" ht="15.75">
      <c r="A1898" s="277"/>
      <c r="B1898" s="596">
        <v>6213</v>
      </c>
      <c r="C1898" s="597" t="s">
        <v>3172</v>
      </c>
      <c r="D1898" s="596" t="s">
        <v>928</v>
      </c>
      <c r="E1898" s="598">
        <v>17763</v>
      </c>
      <c r="F1898" s="754" t="s">
        <v>1460</v>
      </c>
      <c r="G1898" s="755"/>
      <c r="H1898" s="756"/>
    </row>
    <row r="1899" spans="1:8" ht="15.75">
      <c r="A1899" s="277"/>
      <c r="B1899" s="596">
        <v>6214</v>
      </c>
      <c r="C1899" s="597" t="s">
        <v>3173</v>
      </c>
      <c r="D1899" s="596" t="s">
        <v>928</v>
      </c>
      <c r="E1899" s="598">
        <v>37095</v>
      </c>
      <c r="F1899" s="754" t="s">
        <v>1460</v>
      </c>
      <c r="G1899" s="757"/>
      <c r="H1899" s="756"/>
    </row>
    <row r="1900" spans="1:8" ht="15.75">
      <c r="A1900" s="277"/>
      <c r="B1900" s="596">
        <v>6215</v>
      </c>
      <c r="C1900" s="597" t="s">
        <v>3174</v>
      </c>
      <c r="D1900" s="596" t="s">
        <v>928</v>
      </c>
      <c r="E1900" s="598">
        <v>17253</v>
      </c>
      <c r="F1900" s="754" t="s">
        <v>1460</v>
      </c>
      <c r="G1900" s="755"/>
      <c r="H1900" s="756"/>
    </row>
    <row r="1901" spans="1:8" ht="15.75">
      <c r="A1901" s="277"/>
      <c r="B1901" s="596">
        <v>6216</v>
      </c>
      <c r="C1901" s="597" t="s">
        <v>3175</v>
      </c>
      <c r="D1901" s="596" t="s">
        <v>904</v>
      </c>
      <c r="E1901" s="598">
        <v>63452</v>
      </c>
      <c r="F1901" s="754" t="s">
        <v>1460</v>
      </c>
      <c r="G1901" s="755"/>
      <c r="H1901" s="756"/>
    </row>
    <row r="1902" spans="1:8" ht="15.75">
      <c r="A1902" s="277"/>
      <c r="B1902" s="596">
        <v>6217</v>
      </c>
      <c r="C1902" s="597" t="s">
        <v>3176</v>
      </c>
      <c r="D1902" s="596" t="s">
        <v>519</v>
      </c>
      <c r="E1902" s="598">
        <v>20971</v>
      </c>
      <c r="F1902" s="754" t="s">
        <v>1460</v>
      </c>
      <c r="G1902" s="755"/>
      <c r="H1902" s="756"/>
    </row>
    <row r="1903" spans="1:8" ht="15.75">
      <c r="A1903" s="277"/>
      <c r="B1903" s="596">
        <v>6218</v>
      </c>
      <c r="C1903" s="597" t="s">
        <v>3177</v>
      </c>
      <c r="D1903" s="596" t="s">
        <v>519</v>
      </c>
      <c r="E1903" s="598">
        <v>23921</v>
      </c>
      <c r="F1903" s="754" t="s">
        <v>1460</v>
      </c>
      <c r="G1903" s="757"/>
      <c r="H1903" s="756"/>
    </row>
    <row r="1904" spans="1:8" ht="15.75">
      <c r="A1904" s="277"/>
      <c r="B1904" s="596">
        <v>6219</v>
      </c>
      <c r="C1904" s="597" t="s">
        <v>3178</v>
      </c>
      <c r="D1904" s="596" t="s">
        <v>519</v>
      </c>
      <c r="E1904" s="598">
        <v>642626</v>
      </c>
      <c r="F1904" s="754" t="s">
        <v>1460</v>
      </c>
      <c r="G1904" s="757"/>
      <c r="H1904" s="756"/>
    </row>
    <row r="1905" spans="1:8" ht="15.75">
      <c r="A1905" s="277"/>
      <c r="B1905" s="596">
        <v>6221</v>
      </c>
      <c r="C1905" s="597" t="s">
        <v>3179</v>
      </c>
      <c r="D1905" s="596" t="s">
        <v>777</v>
      </c>
      <c r="E1905" s="598">
        <v>491737</v>
      </c>
      <c r="F1905" s="754" t="s">
        <v>1460</v>
      </c>
      <c r="G1905" s="755"/>
      <c r="H1905" s="756"/>
    </row>
    <row r="1906" spans="1:8" ht="15.75">
      <c r="A1906" s="277"/>
      <c r="B1906" s="596">
        <v>6224</v>
      </c>
      <c r="C1906" s="597" t="s">
        <v>3180</v>
      </c>
      <c r="D1906" s="596" t="s">
        <v>777</v>
      </c>
      <c r="E1906" s="598">
        <v>13092</v>
      </c>
      <c r="F1906" s="754" t="s">
        <v>1460</v>
      </c>
      <c r="G1906" s="755"/>
      <c r="H1906" s="756"/>
    </row>
    <row r="1907" spans="1:8" ht="15.75">
      <c r="A1907" s="277"/>
      <c r="B1907" s="596">
        <v>6225</v>
      </c>
      <c r="C1907" s="597" t="s">
        <v>3181</v>
      </c>
      <c r="D1907" s="596" t="s">
        <v>928</v>
      </c>
      <c r="E1907" s="598">
        <v>19387</v>
      </c>
      <c r="F1907" s="754" t="s">
        <v>1460</v>
      </c>
      <c r="G1907" s="755"/>
      <c r="H1907" s="756"/>
    </row>
    <row r="1908" spans="1:8" ht="15.75">
      <c r="A1908" s="277"/>
      <c r="B1908" s="596">
        <v>6226</v>
      </c>
      <c r="C1908" s="597" t="s">
        <v>3182</v>
      </c>
      <c r="D1908" s="596" t="s">
        <v>777</v>
      </c>
      <c r="E1908" s="598">
        <v>11288</v>
      </c>
      <c r="F1908" s="754" t="s">
        <v>1460</v>
      </c>
      <c r="G1908" s="757"/>
      <c r="H1908" s="756"/>
    </row>
    <row r="1909" spans="1:8" ht="15.75">
      <c r="A1909" s="277"/>
      <c r="B1909" s="596">
        <v>6227</v>
      </c>
      <c r="C1909" s="597" t="s">
        <v>3183</v>
      </c>
      <c r="D1909" s="596" t="s">
        <v>904</v>
      </c>
      <c r="E1909" s="598">
        <v>66739</v>
      </c>
      <c r="F1909" s="754" t="s">
        <v>1460</v>
      </c>
      <c r="G1909" s="755"/>
      <c r="H1909" s="756"/>
    </row>
    <row r="1910" spans="1:8" ht="15.75">
      <c r="A1910" s="277"/>
      <c r="B1910" s="596">
        <v>6228</v>
      </c>
      <c r="C1910" s="597" t="s">
        <v>3184</v>
      </c>
      <c r="D1910" s="596" t="s">
        <v>904</v>
      </c>
      <c r="E1910" s="598">
        <v>68130</v>
      </c>
      <c r="F1910" s="754" t="s">
        <v>1460</v>
      </c>
      <c r="G1910" s="755"/>
      <c r="H1910" s="756"/>
    </row>
    <row r="1911" spans="1:8" ht="15.75">
      <c r="A1911" s="277"/>
      <c r="B1911" s="596">
        <v>6229</v>
      </c>
      <c r="C1911" s="597" t="s">
        <v>3185</v>
      </c>
      <c r="D1911" s="596" t="s">
        <v>777</v>
      </c>
      <c r="E1911" s="598">
        <v>9865</v>
      </c>
      <c r="F1911" s="754" t="s">
        <v>1460</v>
      </c>
      <c r="G1911" s="755"/>
      <c r="H1911" s="756"/>
    </row>
    <row r="1912" spans="1:8" ht="15.75">
      <c r="A1912" s="277"/>
      <c r="B1912" s="596">
        <v>6230</v>
      </c>
      <c r="C1912" s="597" t="s">
        <v>3186</v>
      </c>
      <c r="D1912" s="596" t="s">
        <v>777</v>
      </c>
      <c r="E1912" s="598">
        <v>8005</v>
      </c>
      <c r="F1912" s="754" t="s">
        <v>1460</v>
      </c>
      <c r="G1912" s="755"/>
      <c r="H1912" s="756"/>
    </row>
    <row r="1913" spans="1:8" ht="15.75">
      <c r="A1913" s="277"/>
      <c r="B1913" s="596">
        <v>6231</v>
      </c>
      <c r="C1913" s="597" t="s">
        <v>3187</v>
      </c>
      <c r="D1913" s="596" t="s">
        <v>777</v>
      </c>
      <c r="E1913" s="598">
        <v>12026</v>
      </c>
      <c r="F1913" s="754" t="s">
        <v>1460</v>
      </c>
      <c r="G1913" s="755"/>
      <c r="H1913" s="756"/>
    </row>
    <row r="1914" spans="1:8" ht="15.75">
      <c r="A1914" s="277"/>
      <c r="B1914" s="596">
        <v>6232</v>
      </c>
      <c r="C1914" s="597" t="s">
        <v>3188</v>
      </c>
      <c r="D1914" s="596" t="s">
        <v>904</v>
      </c>
      <c r="E1914" s="598">
        <v>95268</v>
      </c>
      <c r="F1914" s="754" t="s">
        <v>1460</v>
      </c>
      <c r="G1914" s="755"/>
      <c r="H1914" s="756"/>
    </row>
    <row r="1915" spans="1:8" ht="15.75">
      <c r="A1915" s="277"/>
      <c r="B1915" s="596">
        <v>6233</v>
      </c>
      <c r="C1915" s="597" t="s">
        <v>3189</v>
      </c>
      <c r="D1915" s="596" t="s">
        <v>904</v>
      </c>
      <c r="E1915" s="598">
        <v>110202</v>
      </c>
      <c r="F1915" s="754" t="s">
        <v>1460</v>
      </c>
      <c r="G1915" s="755"/>
      <c r="H1915" s="756"/>
    </row>
    <row r="1916" spans="1:8" ht="15.75">
      <c r="A1916" s="277"/>
      <c r="B1916" s="596">
        <v>6234</v>
      </c>
      <c r="C1916" s="597" t="s">
        <v>3190</v>
      </c>
      <c r="D1916" s="596" t="s">
        <v>904</v>
      </c>
      <c r="E1916" s="598">
        <v>92726</v>
      </c>
      <c r="F1916" s="754" t="s">
        <v>1460</v>
      </c>
      <c r="G1916" s="755"/>
      <c r="H1916" s="756"/>
    </row>
    <row r="1917" spans="1:8" ht="15.75">
      <c r="A1917" s="277"/>
      <c r="B1917" s="596">
        <v>6235</v>
      </c>
      <c r="C1917" s="597" t="s">
        <v>3191</v>
      </c>
      <c r="D1917" s="596" t="s">
        <v>777</v>
      </c>
      <c r="E1917" s="598">
        <v>13335</v>
      </c>
      <c r="F1917" s="754" t="s">
        <v>1460</v>
      </c>
      <c r="G1917" s="755"/>
      <c r="H1917" s="756"/>
    </row>
    <row r="1918" spans="1:8" ht="15.75">
      <c r="A1918" s="277"/>
      <c r="B1918" s="596">
        <v>6236</v>
      </c>
      <c r="C1918" s="597" t="s">
        <v>3192</v>
      </c>
      <c r="D1918" s="596" t="s">
        <v>928</v>
      </c>
      <c r="E1918" s="598">
        <v>30792</v>
      </c>
      <c r="F1918" s="754" t="s">
        <v>1460</v>
      </c>
      <c r="G1918" s="755"/>
      <c r="H1918" s="756"/>
    </row>
    <row r="1919" spans="1:8" ht="15.75">
      <c r="A1919" s="277"/>
      <c r="B1919" s="596">
        <v>6237</v>
      </c>
      <c r="C1919" s="597" t="s">
        <v>3193</v>
      </c>
      <c r="D1919" s="596" t="s">
        <v>928</v>
      </c>
      <c r="E1919" s="598">
        <v>31582</v>
      </c>
      <c r="F1919" s="754" t="s">
        <v>1460</v>
      </c>
      <c r="G1919" s="755"/>
      <c r="H1919" s="756"/>
    </row>
    <row r="1920" spans="1:8" ht="15.75">
      <c r="A1920" s="277"/>
      <c r="B1920" s="596">
        <v>6238</v>
      </c>
      <c r="C1920" s="597" t="s">
        <v>3194</v>
      </c>
      <c r="D1920" s="596" t="s">
        <v>928</v>
      </c>
      <c r="E1920" s="598">
        <v>6766</v>
      </c>
      <c r="F1920" s="754" t="s">
        <v>1460</v>
      </c>
      <c r="G1920" s="755"/>
      <c r="H1920" s="756"/>
    </row>
    <row r="1921" spans="1:8" ht="15.75">
      <c r="A1921" s="277"/>
      <c r="B1921" s="596">
        <v>6239</v>
      </c>
      <c r="C1921" s="597" t="s">
        <v>3195</v>
      </c>
      <c r="D1921" s="596" t="s">
        <v>777</v>
      </c>
      <c r="E1921" s="598">
        <v>85631</v>
      </c>
      <c r="F1921" s="754" t="s">
        <v>1460</v>
      </c>
      <c r="G1921" s="755"/>
      <c r="H1921" s="756"/>
    </row>
    <row r="1922" spans="1:8" ht="15.75">
      <c r="A1922" s="277"/>
      <c r="B1922" s="596">
        <v>6246</v>
      </c>
      <c r="C1922" s="597" t="s">
        <v>3196</v>
      </c>
      <c r="D1922" s="596" t="s">
        <v>777</v>
      </c>
      <c r="E1922" s="598">
        <v>246540</v>
      </c>
      <c r="F1922" s="754" t="s">
        <v>1460</v>
      </c>
      <c r="G1922" s="755"/>
      <c r="H1922" s="756"/>
    </row>
    <row r="1923" spans="1:8" ht="15.75">
      <c r="A1923" s="277"/>
      <c r="B1923" s="596">
        <v>6247</v>
      </c>
      <c r="C1923" s="597" t="s">
        <v>3197</v>
      </c>
      <c r="D1923" s="596" t="s">
        <v>3198</v>
      </c>
      <c r="E1923" s="598">
        <v>2094</v>
      </c>
      <c r="F1923" s="754" t="s">
        <v>1460</v>
      </c>
      <c r="G1923" s="755"/>
      <c r="H1923" s="756"/>
    </row>
    <row r="1924" spans="1:8" ht="15.75">
      <c r="A1924" s="277"/>
      <c r="B1924" s="596">
        <v>6249</v>
      </c>
      <c r="C1924" s="597" t="s">
        <v>3199</v>
      </c>
      <c r="D1924" s="596" t="s">
        <v>3198</v>
      </c>
      <c r="E1924" s="598">
        <v>1937</v>
      </c>
      <c r="F1924" s="754" t="s">
        <v>1460</v>
      </c>
      <c r="G1924" s="755"/>
      <c r="H1924" s="756"/>
    </row>
    <row r="1925" spans="1:8" ht="15.75">
      <c r="A1925" s="277"/>
      <c r="B1925" s="596">
        <v>6250</v>
      </c>
      <c r="C1925" s="597" t="s">
        <v>3200</v>
      </c>
      <c r="D1925" s="596" t="s">
        <v>3198</v>
      </c>
      <c r="E1925" s="598">
        <v>2338</v>
      </c>
      <c r="F1925" s="754" t="s">
        <v>1460</v>
      </c>
      <c r="G1925" s="755"/>
      <c r="H1925" s="756"/>
    </row>
    <row r="1926" spans="1:8" ht="15.75">
      <c r="A1926" s="277"/>
      <c r="B1926" s="596">
        <v>6251</v>
      </c>
      <c r="C1926" s="597" t="s">
        <v>3201</v>
      </c>
      <c r="D1926" s="596" t="s">
        <v>3198</v>
      </c>
      <c r="E1926" s="598">
        <v>2929</v>
      </c>
      <c r="F1926" s="754" t="s">
        <v>1460</v>
      </c>
      <c r="G1926" s="755"/>
      <c r="H1926" s="756"/>
    </row>
    <row r="1927" spans="1:8" ht="15.75">
      <c r="A1927" s="277"/>
      <c r="B1927" s="596">
        <v>6253</v>
      </c>
      <c r="C1927" s="597" t="s">
        <v>3202</v>
      </c>
      <c r="D1927" s="596" t="s">
        <v>928</v>
      </c>
      <c r="E1927" s="598">
        <v>698818</v>
      </c>
      <c r="F1927" s="754" t="s">
        <v>1460</v>
      </c>
      <c r="G1927" s="755"/>
      <c r="H1927" s="756"/>
    </row>
    <row r="1928" spans="1:8" ht="15.75">
      <c r="A1928" s="277"/>
      <c r="B1928" s="596">
        <v>6254</v>
      </c>
      <c r="C1928" s="597" t="s">
        <v>3203</v>
      </c>
      <c r="D1928" s="596" t="s">
        <v>928</v>
      </c>
      <c r="E1928" s="598">
        <v>695163</v>
      </c>
      <c r="F1928" s="754" t="s">
        <v>1460</v>
      </c>
      <c r="G1928" s="755"/>
      <c r="H1928" s="756"/>
    </row>
    <row r="1929" spans="1:8" ht="15.75">
      <c r="A1929" s="277"/>
      <c r="B1929" s="596">
        <v>6255</v>
      </c>
      <c r="C1929" s="597" t="s">
        <v>3204</v>
      </c>
      <c r="D1929" s="596" t="s">
        <v>519</v>
      </c>
      <c r="E1929" s="598">
        <v>215098</v>
      </c>
      <c r="F1929" s="754" t="s">
        <v>1460</v>
      </c>
      <c r="G1929" s="755"/>
      <c r="H1929" s="756"/>
    </row>
    <row r="1930" spans="1:8" ht="15.75">
      <c r="A1930" s="277"/>
      <c r="B1930" s="596">
        <v>6256</v>
      </c>
      <c r="C1930" s="597" t="s">
        <v>3205</v>
      </c>
      <c r="D1930" s="596" t="s">
        <v>519</v>
      </c>
      <c r="E1930" s="598">
        <v>195022</v>
      </c>
      <c r="F1930" s="754" t="s">
        <v>1460</v>
      </c>
      <c r="G1930" s="755"/>
      <c r="H1930" s="756"/>
    </row>
    <row r="1931" spans="1:8" ht="15.75">
      <c r="A1931" s="277"/>
      <c r="B1931" s="596">
        <v>6257</v>
      </c>
      <c r="C1931" s="597" t="s">
        <v>3206</v>
      </c>
      <c r="D1931" s="596" t="s">
        <v>519</v>
      </c>
      <c r="E1931" s="598">
        <v>135783</v>
      </c>
      <c r="F1931" s="754" t="s">
        <v>1460</v>
      </c>
      <c r="G1931" s="755"/>
      <c r="H1931" s="756"/>
    </row>
    <row r="1932" spans="1:8" ht="15.75">
      <c r="A1932" s="277"/>
      <c r="B1932" s="596">
        <v>6258</v>
      </c>
      <c r="C1932" s="597" t="s">
        <v>3207</v>
      </c>
      <c r="D1932" s="596" t="s">
        <v>519</v>
      </c>
      <c r="E1932" s="598">
        <v>149555</v>
      </c>
      <c r="F1932" s="754" t="s">
        <v>1460</v>
      </c>
      <c r="G1932" s="755"/>
      <c r="H1932" s="756"/>
    </row>
    <row r="1933" spans="1:8" ht="15.75">
      <c r="A1933" s="277"/>
      <c r="B1933" s="596">
        <v>6259</v>
      </c>
      <c r="C1933" s="597" t="s">
        <v>3208</v>
      </c>
      <c r="D1933" s="596" t="s">
        <v>519</v>
      </c>
      <c r="E1933" s="598">
        <v>830714</v>
      </c>
      <c r="F1933" s="754" t="s">
        <v>1460</v>
      </c>
      <c r="G1933" s="755"/>
      <c r="H1933" s="756"/>
    </row>
    <row r="1934" spans="1:8" ht="15.75">
      <c r="A1934" s="277"/>
      <c r="B1934" s="596">
        <v>6260</v>
      </c>
      <c r="C1934" s="597" t="s">
        <v>3209</v>
      </c>
      <c r="D1934" s="596" t="s">
        <v>519</v>
      </c>
      <c r="E1934" s="598">
        <v>725976</v>
      </c>
      <c r="F1934" s="754" t="s">
        <v>1460</v>
      </c>
      <c r="G1934" s="755"/>
      <c r="H1934" s="756"/>
    </row>
    <row r="1935" spans="1:8" ht="15.75">
      <c r="A1935" s="277"/>
      <c r="B1935" s="596">
        <v>6261</v>
      </c>
      <c r="C1935" s="597" t="s">
        <v>3210</v>
      </c>
      <c r="D1935" s="596" t="s">
        <v>519</v>
      </c>
      <c r="E1935" s="598">
        <v>114551</v>
      </c>
      <c r="F1935" s="754" t="s">
        <v>1460</v>
      </c>
      <c r="G1935" s="755"/>
      <c r="H1935" s="756"/>
    </row>
    <row r="1936" spans="1:8" ht="15.75">
      <c r="A1936" s="277"/>
      <c r="B1936" s="596">
        <v>6262</v>
      </c>
      <c r="C1936" s="597" t="s">
        <v>3211</v>
      </c>
      <c r="D1936" s="596" t="s">
        <v>777</v>
      </c>
      <c r="E1936" s="598">
        <v>56743</v>
      </c>
      <c r="F1936" s="754" t="s">
        <v>1460</v>
      </c>
      <c r="G1936" s="755"/>
      <c r="H1936" s="756"/>
    </row>
    <row r="1937" spans="1:8" ht="15.75">
      <c r="A1937" s="277"/>
      <c r="B1937" s="596">
        <v>6263</v>
      </c>
      <c r="C1937" s="597" t="s">
        <v>3212</v>
      </c>
      <c r="D1937" s="596" t="s">
        <v>777</v>
      </c>
      <c r="E1937" s="598">
        <v>10870</v>
      </c>
      <c r="F1937" s="754" t="s">
        <v>1460</v>
      </c>
      <c r="G1937" s="755"/>
      <c r="H1937" s="756"/>
    </row>
    <row r="1938" spans="1:8" ht="15.75">
      <c r="A1938" s="277"/>
      <c r="B1938" s="596">
        <v>6264</v>
      </c>
      <c r="C1938" s="597" t="s">
        <v>3213</v>
      </c>
      <c r="D1938" s="596" t="s">
        <v>519</v>
      </c>
      <c r="E1938" s="598">
        <v>11863</v>
      </c>
      <c r="F1938" s="754" t="s">
        <v>1460</v>
      </c>
      <c r="G1938" s="757"/>
      <c r="H1938" s="756"/>
    </row>
    <row r="1939" spans="1:8" ht="15.75">
      <c r="A1939" s="277"/>
      <c r="B1939" s="596">
        <v>6265</v>
      </c>
      <c r="C1939" s="597" t="s">
        <v>3214</v>
      </c>
      <c r="D1939" s="596" t="s">
        <v>777</v>
      </c>
      <c r="E1939" s="598">
        <v>16039</v>
      </c>
      <c r="F1939" s="754" t="s">
        <v>1460</v>
      </c>
      <c r="G1939" s="755"/>
      <c r="H1939" s="756"/>
    </row>
    <row r="1940" spans="1:8" ht="15.75">
      <c r="A1940" s="277"/>
      <c r="B1940" s="596">
        <v>6266</v>
      </c>
      <c r="C1940" s="597" t="s">
        <v>3215</v>
      </c>
      <c r="D1940" s="596" t="s">
        <v>777</v>
      </c>
      <c r="E1940" s="598">
        <v>21413</v>
      </c>
      <c r="F1940" s="754" t="s">
        <v>1460</v>
      </c>
      <c r="G1940" s="755"/>
      <c r="H1940" s="756"/>
    </row>
    <row r="1941" spans="1:8" ht="15.75">
      <c r="A1941" s="277"/>
      <c r="B1941" s="596">
        <v>6267</v>
      </c>
      <c r="C1941" s="597" t="s">
        <v>3216</v>
      </c>
      <c r="D1941" s="596" t="s">
        <v>519</v>
      </c>
      <c r="E1941" s="598">
        <v>1367506</v>
      </c>
      <c r="F1941" s="754" t="s">
        <v>1460</v>
      </c>
      <c r="G1941" s="755"/>
      <c r="H1941" s="756"/>
    </row>
    <row r="1942" spans="1:8" ht="15.75">
      <c r="A1942" s="277"/>
      <c r="B1942" s="596">
        <v>6269</v>
      </c>
      <c r="C1942" s="597" t="s">
        <v>3217</v>
      </c>
      <c r="D1942" s="596" t="s">
        <v>777</v>
      </c>
      <c r="E1942" s="598">
        <v>53681</v>
      </c>
      <c r="F1942" s="754" t="s">
        <v>1460</v>
      </c>
      <c r="G1942" s="755"/>
      <c r="H1942" s="756"/>
    </row>
    <row r="1943" spans="1:8" ht="15.75">
      <c r="A1943" s="277"/>
      <c r="B1943" s="596">
        <v>6271</v>
      </c>
      <c r="C1943" s="597" t="s">
        <v>3218</v>
      </c>
      <c r="D1943" s="596" t="s">
        <v>519</v>
      </c>
      <c r="E1943" s="598">
        <v>151476</v>
      </c>
      <c r="F1943" s="754" t="s">
        <v>1460</v>
      </c>
      <c r="G1943" s="757"/>
      <c r="H1943" s="756"/>
    </row>
    <row r="1944" spans="1:8" ht="15.75">
      <c r="A1944" s="277"/>
      <c r="B1944" s="596">
        <v>6272</v>
      </c>
      <c r="C1944" s="597" t="s">
        <v>3219</v>
      </c>
      <c r="D1944" s="596" t="s">
        <v>3220</v>
      </c>
      <c r="E1944" s="598">
        <v>7933</v>
      </c>
      <c r="F1944" s="754" t="s">
        <v>1460</v>
      </c>
      <c r="G1944" s="755"/>
      <c r="H1944" s="756"/>
    </row>
    <row r="1945" spans="1:8" ht="15.75">
      <c r="A1945" s="277"/>
      <c r="B1945" s="596">
        <v>6273</v>
      </c>
      <c r="C1945" s="597" t="s">
        <v>3221</v>
      </c>
      <c r="D1945" s="596" t="s">
        <v>3220</v>
      </c>
      <c r="E1945" s="598">
        <v>3760</v>
      </c>
      <c r="F1945" s="754" t="s">
        <v>1460</v>
      </c>
      <c r="G1945" s="755"/>
      <c r="H1945" s="756"/>
    </row>
    <row r="1946" spans="1:8" ht="15.75">
      <c r="A1946" s="277"/>
      <c r="B1946" s="596">
        <v>6274</v>
      </c>
      <c r="C1946" s="597" t="s">
        <v>3222</v>
      </c>
      <c r="D1946" s="596" t="s">
        <v>973</v>
      </c>
      <c r="E1946" s="598">
        <v>40425</v>
      </c>
      <c r="F1946" s="754" t="s">
        <v>1460</v>
      </c>
      <c r="G1946" s="755"/>
      <c r="H1946" s="756"/>
    </row>
    <row r="1947" spans="1:8" ht="15.75">
      <c r="A1947" s="277"/>
      <c r="B1947" s="596">
        <v>6275</v>
      </c>
      <c r="C1947" s="597" t="s">
        <v>3223</v>
      </c>
      <c r="D1947" s="596" t="s">
        <v>928</v>
      </c>
      <c r="E1947" s="598">
        <v>123493</v>
      </c>
      <c r="F1947" s="754" t="s">
        <v>1460</v>
      </c>
      <c r="G1947" s="755"/>
      <c r="H1947" s="756"/>
    </row>
    <row r="1948" spans="1:8" ht="15.75">
      <c r="A1948" s="277"/>
      <c r="B1948" s="596">
        <v>6276</v>
      </c>
      <c r="C1948" s="597" t="s">
        <v>3224</v>
      </c>
      <c r="D1948" s="596" t="s">
        <v>928</v>
      </c>
      <c r="E1948" s="598">
        <v>130093</v>
      </c>
      <c r="F1948" s="754" t="s">
        <v>1460</v>
      </c>
      <c r="G1948" s="757"/>
      <c r="H1948" s="756"/>
    </row>
    <row r="1949" spans="1:8" ht="15.75">
      <c r="A1949" s="277"/>
      <c r="B1949" s="596">
        <v>6278</v>
      </c>
      <c r="C1949" s="597" t="s">
        <v>3225</v>
      </c>
      <c r="D1949" s="596" t="s">
        <v>928</v>
      </c>
      <c r="E1949" s="598">
        <v>51248</v>
      </c>
      <c r="F1949" s="754" t="s">
        <v>1460</v>
      </c>
      <c r="G1949" s="755"/>
      <c r="H1949" s="756"/>
    </row>
    <row r="1950" spans="1:8" ht="15.75">
      <c r="A1950" s="610"/>
      <c r="B1950" s="596">
        <v>6279</v>
      </c>
      <c r="C1950" s="597" t="s">
        <v>3226</v>
      </c>
      <c r="D1950" s="596" t="s">
        <v>928</v>
      </c>
      <c r="E1950" s="598">
        <v>48467</v>
      </c>
      <c r="F1950" s="754" t="s">
        <v>1460</v>
      </c>
      <c r="G1950" s="755"/>
      <c r="H1950" s="756"/>
    </row>
    <row r="1951" spans="1:8" ht="15.75">
      <c r="A1951" s="610"/>
      <c r="B1951" s="596">
        <v>6280</v>
      </c>
      <c r="C1951" s="597" t="s">
        <v>3227</v>
      </c>
      <c r="D1951" s="596" t="s">
        <v>777</v>
      </c>
      <c r="E1951" s="598">
        <v>179998</v>
      </c>
      <c r="F1951" s="754" t="s">
        <v>1460</v>
      </c>
      <c r="G1951" s="755"/>
      <c r="H1951" s="756"/>
    </row>
    <row r="1952" spans="1:8" ht="15.75">
      <c r="A1952" s="610"/>
      <c r="B1952" s="596">
        <v>6281</v>
      </c>
      <c r="C1952" s="597" t="s">
        <v>3228</v>
      </c>
      <c r="D1952" s="596" t="s">
        <v>777</v>
      </c>
      <c r="E1952" s="598">
        <v>53083</v>
      </c>
      <c r="F1952" s="754" t="s">
        <v>1460</v>
      </c>
      <c r="G1952" s="757"/>
      <c r="H1952" s="756"/>
    </row>
    <row r="1953" spans="1:8" ht="15.75">
      <c r="A1953" s="277"/>
      <c r="B1953" s="596">
        <v>6282</v>
      </c>
      <c r="C1953" s="597" t="s">
        <v>3229</v>
      </c>
      <c r="D1953" s="596" t="s">
        <v>777</v>
      </c>
      <c r="E1953" s="598">
        <v>65735</v>
      </c>
      <c r="F1953" s="754" t="s">
        <v>1460</v>
      </c>
      <c r="G1953" s="757"/>
      <c r="H1953" s="756"/>
    </row>
    <row r="1954" spans="1:8" ht="15.75">
      <c r="A1954" s="277"/>
      <c r="B1954" s="596">
        <v>6283</v>
      </c>
      <c r="C1954" s="597" t="s">
        <v>3230</v>
      </c>
      <c r="D1954" s="596" t="s">
        <v>777</v>
      </c>
      <c r="E1954" s="598">
        <v>136328</v>
      </c>
      <c r="F1954" s="754" t="s">
        <v>1460</v>
      </c>
      <c r="G1954" s="757"/>
      <c r="H1954" s="756"/>
    </row>
    <row r="1955" spans="1:8" ht="15.75">
      <c r="A1955" s="277"/>
      <c r="B1955" s="596">
        <v>6284</v>
      </c>
      <c r="C1955" s="597" t="s">
        <v>3231</v>
      </c>
      <c r="D1955" s="596" t="s">
        <v>777</v>
      </c>
      <c r="E1955" s="598">
        <v>53293</v>
      </c>
      <c r="F1955" s="754" t="s">
        <v>1460</v>
      </c>
      <c r="G1955" s="757"/>
      <c r="H1955" s="756"/>
    </row>
    <row r="1956" spans="1:8" ht="15.75">
      <c r="A1956" s="277"/>
      <c r="B1956" s="596">
        <v>6285</v>
      </c>
      <c r="C1956" s="597" t="s">
        <v>3232</v>
      </c>
      <c r="D1956" s="596" t="s">
        <v>904</v>
      </c>
      <c r="E1956" s="598">
        <v>609870</v>
      </c>
      <c r="F1956" s="754" t="s">
        <v>1460</v>
      </c>
      <c r="G1956" s="757"/>
      <c r="H1956" s="756"/>
    </row>
    <row r="1957" spans="1:8" ht="15.75">
      <c r="A1957" s="277"/>
      <c r="B1957" s="596">
        <v>6286</v>
      </c>
      <c r="C1957" s="597" t="s">
        <v>3233</v>
      </c>
      <c r="D1957" s="596" t="s">
        <v>777</v>
      </c>
      <c r="E1957" s="598">
        <v>109007</v>
      </c>
      <c r="F1957" s="754" t="s">
        <v>1460</v>
      </c>
      <c r="G1957" s="757"/>
      <c r="H1957" s="756"/>
    </row>
    <row r="1958" spans="1:8" ht="15.75">
      <c r="A1958" s="277"/>
      <c r="B1958" s="596">
        <v>6287</v>
      </c>
      <c r="C1958" s="597" t="s">
        <v>3234</v>
      </c>
      <c r="D1958" s="596" t="s">
        <v>928</v>
      </c>
      <c r="E1958" s="598">
        <v>24185</v>
      </c>
      <c r="F1958" s="754" t="s">
        <v>1460</v>
      </c>
      <c r="G1958" s="757"/>
      <c r="H1958" s="756"/>
    </row>
    <row r="1959" spans="1:8" ht="15.75">
      <c r="A1959" s="277"/>
      <c r="B1959" s="596">
        <v>6288</v>
      </c>
      <c r="C1959" s="597" t="s">
        <v>3235</v>
      </c>
      <c r="D1959" s="596" t="s">
        <v>928</v>
      </c>
      <c r="E1959" s="598">
        <v>18878</v>
      </c>
      <c r="F1959" s="754" t="s">
        <v>1460</v>
      </c>
      <c r="G1959" s="757"/>
      <c r="H1959" s="756"/>
    </row>
    <row r="1960" spans="1:8" ht="15.75">
      <c r="A1960" s="277"/>
      <c r="B1960" s="596">
        <v>6289</v>
      </c>
      <c r="C1960" s="597" t="s">
        <v>3236</v>
      </c>
      <c r="D1960" s="596" t="s">
        <v>928</v>
      </c>
      <c r="E1960" s="598">
        <v>25924</v>
      </c>
      <c r="F1960" s="754" t="s">
        <v>1460</v>
      </c>
      <c r="G1960" s="755"/>
      <c r="H1960" s="756"/>
    </row>
    <row r="1961" spans="1:8" ht="15.75">
      <c r="A1961" s="277"/>
      <c r="B1961" s="596">
        <v>6290</v>
      </c>
      <c r="C1961" s="597" t="s">
        <v>3237</v>
      </c>
      <c r="D1961" s="596" t="s">
        <v>973</v>
      </c>
      <c r="E1961" s="598">
        <v>27282</v>
      </c>
      <c r="F1961" s="754" t="s">
        <v>1460</v>
      </c>
      <c r="G1961" s="755"/>
      <c r="H1961" s="756"/>
    </row>
    <row r="1962" spans="1:8" ht="15.75">
      <c r="A1962" s="277"/>
      <c r="B1962" s="596">
        <v>6291</v>
      </c>
      <c r="C1962" s="597" t="s">
        <v>3238</v>
      </c>
      <c r="D1962" s="596" t="s">
        <v>928</v>
      </c>
      <c r="E1962" s="598">
        <v>20425</v>
      </c>
      <c r="F1962" s="754" t="s">
        <v>1460</v>
      </c>
      <c r="G1962" s="755"/>
      <c r="H1962" s="756"/>
    </row>
    <row r="1963" spans="1:8" ht="15.75">
      <c r="A1963" s="277"/>
      <c r="B1963" s="596">
        <v>6292</v>
      </c>
      <c r="C1963" s="597" t="s">
        <v>3239</v>
      </c>
      <c r="D1963" s="596" t="s">
        <v>973</v>
      </c>
      <c r="E1963" s="598">
        <v>28898</v>
      </c>
      <c r="F1963" s="754" t="s">
        <v>1460</v>
      </c>
      <c r="G1963" s="755"/>
      <c r="H1963" s="756"/>
    </row>
    <row r="1964" spans="1:8" ht="15.75">
      <c r="A1964" s="277"/>
      <c r="B1964" s="596">
        <v>6294</v>
      </c>
      <c r="C1964" s="597" t="s">
        <v>3240</v>
      </c>
      <c r="D1964" s="596" t="s">
        <v>928</v>
      </c>
      <c r="E1964" s="598">
        <v>39835</v>
      </c>
      <c r="F1964" s="754" t="s">
        <v>1460</v>
      </c>
      <c r="G1964" s="757"/>
      <c r="H1964" s="756"/>
    </row>
    <row r="1965" spans="1:8" ht="15.75">
      <c r="A1965" s="277"/>
      <c r="B1965" s="596">
        <v>6295</v>
      </c>
      <c r="C1965" s="597" t="s">
        <v>3241</v>
      </c>
      <c r="D1965" s="596" t="s">
        <v>928</v>
      </c>
      <c r="E1965" s="598">
        <v>39794</v>
      </c>
      <c r="F1965" s="754" t="s">
        <v>1460</v>
      </c>
      <c r="G1965" s="757"/>
      <c r="H1965" s="756"/>
    </row>
    <row r="1966" spans="1:8" ht="15.75">
      <c r="A1966" s="277"/>
      <c r="B1966" s="596">
        <v>6296</v>
      </c>
      <c r="C1966" s="597" t="s">
        <v>3242</v>
      </c>
      <c r="D1966" s="596" t="s">
        <v>928</v>
      </c>
      <c r="E1966" s="598">
        <v>60019</v>
      </c>
      <c r="F1966" s="754" t="s">
        <v>1460</v>
      </c>
      <c r="G1966" s="757"/>
      <c r="H1966" s="756"/>
    </row>
    <row r="1967" spans="1:8" ht="15.75">
      <c r="A1967" s="277"/>
      <c r="B1967" s="596">
        <v>6297</v>
      </c>
      <c r="C1967" s="597" t="s">
        <v>3243</v>
      </c>
      <c r="D1967" s="596" t="s">
        <v>904</v>
      </c>
      <c r="E1967" s="598">
        <v>663768</v>
      </c>
      <c r="F1967" s="754" t="s">
        <v>1460</v>
      </c>
      <c r="G1967" s="757"/>
      <c r="H1967" s="756"/>
    </row>
    <row r="1968" spans="1:8" ht="15.75">
      <c r="A1968" s="277"/>
      <c r="B1968" s="596">
        <v>6298</v>
      </c>
      <c r="C1968" s="597" t="s">
        <v>3244</v>
      </c>
      <c r="D1968" s="596" t="s">
        <v>904</v>
      </c>
      <c r="E1968" s="598">
        <v>599639</v>
      </c>
      <c r="F1968" s="754" t="s">
        <v>1460</v>
      </c>
      <c r="G1968" s="757"/>
      <c r="H1968" s="756"/>
    </row>
    <row r="1969" spans="1:8" ht="15.75">
      <c r="A1969" s="277"/>
      <c r="B1969" s="596">
        <v>6299</v>
      </c>
      <c r="C1969" s="597" t="s">
        <v>3245</v>
      </c>
      <c r="D1969" s="596" t="s">
        <v>904</v>
      </c>
      <c r="E1969" s="598">
        <v>581600</v>
      </c>
      <c r="F1969" s="754" t="s">
        <v>1460</v>
      </c>
      <c r="G1969" s="755"/>
      <c r="H1969" s="756"/>
    </row>
    <row r="1970" spans="1:8" ht="15.75">
      <c r="A1970" s="277"/>
      <c r="B1970" s="596">
        <v>6300</v>
      </c>
      <c r="C1970" s="597" t="s">
        <v>3246</v>
      </c>
      <c r="D1970" s="596" t="s">
        <v>904</v>
      </c>
      <c r="E1970" s="598">
        <v>720726</v>
      </c>
      <c r="F1970" s="754" t="s">
        <v>1460</v>
      </c>
      <c r="G1970" s="757"/>
      <c r="H1970" s="756"/>
    </row>
    <row r="1971" spans="1:8" ht="15.75">
      <c r="A1971" s="277"/>
      <c r="B1971" s="596">
        <v>6301</v>
      </c>
      <c r="C1971" s="597" t="s">
        <v>3247</v>
      </c>
      <c r="D1971" s="596" t="s">
        <v>904</v>
      </c>
      <c r="E1971" s="598">
        <v>876986</v>
      </c>
      <c r="F1971" s="754" t="s">
        <v>1460</v>
      </c>
      <c r="G1971" s="755"/>
      <c r="H1971" s="756"/>
    </row>
    <row r="1972" spans="1:8" ht="15.75">
      <c r="A1972" s="277"/>
      <c r="B1972" s="596">
        <v>6302</v>
      </c>
      <c r="C1972" s="597" t="s">
        <v>3248</v>
      </c>
      <c r="D1972" s="596" t="s">
        <v>904</v>
      </c>
      <c r="E1972" s="598">
        <v>705795</v>
      </c>
      <c r="F1972" s="754" t="s">
        <v>1460</v>
      </c>
      <c r="G1972" s="755"/>
      <c r="H1972" s="756"/>
    </row>
    <row r="1973" spans="1:8" ht="15.75">
      <c r="A1973" s="277"/>
      <c r="B1973" s="596">
        <v>6303</v>
      </c>
      <c r="C1973" s="597" t="s">
        <v>3249</v>
      </c>
      <c r="D1973" s="596" t="s">
        <v>777</v>
      </c>
      <c r="E1973" s="598">
        <v>7247</v>
      </c>
      <c r="F1973" s="754" t="s">
        <v>1460</v>
      </c>
      <c r="G1973" s="755"/>
      <c r="H1973" s="756"/>
    </row>
    <row r="1974" spans="1:8" ht="15.75">
      <c r="A1974" s="277"/>
      <c r="B1974" s="596">
        <v>6304</v>
      </c>
      <c r="C1974" s="597" t="s">
        <v>3250</v>
      </c>
      <c r="D1974" s="596" t="s">
        <v>777</v>
      </c>
      <c r="E1974" s="598">
        <v>7899</v>
      </c>
      <c r="F1974" s="754" t="s">
        <v>1460</v>
      </c>
      <c r="G1974" s="755"/>
      <c r="H1974" s="756"/>
    </row>
    <row r="1975" spans="1:8" ht="15.75">
      <c r="A1975" s="277"/>
      <c r="B1975" s="596">
        <v>6305</v>
      </c>
      <c r="C1975" s="597" t="s">
        <v>3251</v>
      </c>
      <c r="D1975" s="596" t="s">
        <v>777</v>
      </c>
      <c r="E1975" s="598">
        <v>20005</v>
      </c>
      <c r="F1975" s="754" t="s">
        <v>1460</v>
      </c>
      <c r="G1975" s="757"/>
      <c r="H1975" s="756"/>
    </row>
    <row r="1976" spans="1:8" ht="15.75">
      <c r="A1976" s="277"/>
      <c r="B1976" s="596">
        <v>6306</v>
      </c>
      <c r="C1976" s="597" t="s">
        <v>3252</v>
      </c>
      <c r="D1976" s="596" t="s">
        <v>928</v>
      </c>
      <c r="E1976" s="598">
        <v>9595</v>
      </c>
      <c r="F1976" s="754" t="s">
        <v>1460</v>
      </c>
      <c r="G1976" s="755"/>
      <c r="H1976" s="756"/>
    </row>
    <row r="1977" spans="1:8" ht="15.75">
      <c r="A1977" s="277"/>
      <c r="B1977" s="596">
        <v>6308</v>
      </c>
      <c r="C1977" s="597" t="s">
        <v>3253</v>
      </c>
      <c r="D1977" s="596" t="s">
        <v>777</v>
      </c>
      <c r="E1977" s="598">
        <v>3831</v>
      </c>
      <c r="F1977" s="754" t="s">
        <v>1460</v>
      </c>
      <c r="G1977" s="755"/>
      <c r="H1977" s="756"/>
    </row>
    <row r="1978" spans="1:8" ht="15.75">
      <c r="A1978" s="277"/>
      <c r="B1978" s="596">
        <v>6309</v>
      </c>
      <c r="C1978" s="597" t="s">
        <v>3254</v>
      </c>
      <c r="D1978" s="596" t="s">
        <v>777</v>
      </c>
      <c r="E1978" s="598">
        <v>18184</v>
      </c>
      <c r="F1978" s="754" t="s">
        <v>1460</v>
      </c>
      <c r="G1978" s="757"/>
      <c r="H1978" s="756"/>
    </row>
    <row r="1979" spans="1:8" ht="15.75">
      <c r="A1979" s="277"/>
      <c r="B1979" s="596">
        <v>6311</v>
      </c>
      <c r="C1979" s="597" t="s">
        <v>3255</v>
      </c>
      <c r="D1979" s="596" t="s">
        <v>777</v>
      </c>
      <c r="E1979" s="599">
        <v>408103</v>
      </c>
      <c r="F1979" s="754" t="s">
        <v>1460</v>
      </c>
      <c r="G1979" s="755"/>
      <c r="H1979" s="756"/>
    </row>
    <row r="1980" spans="1:8" ht="15.75">
      <c r="A1980" s="277"/>
      <c r="B1980" s="596">
        <v>6313</v>
      </c>
      <c r="C1980" s="597" t="s">
        <v>3256</v>
      </c>
      <c r="D1980" s="596" t="s">
        <v>904</v>
      </c>
      <c r="E1980" s="598">
        <v>1052599</v>
      </c>
      <c r="F1980" s="754" t="s">
        <v>1460</v>
      </c>
      <c r="G1980" s="757"/>
      <c r="H1980" s="756"/>
    </row>
    <row r="1981" spans="1:8" ht="15.75">
      <c r="A1981" s="277"/>
      <c r="B1981" s="596">
        <v>6314</v>
      </c>
      <c r="C1981" s="597" t="s">
        <v>3257</v>
      </c>
      <c r="D1981" s="596" t="s">
        <v>904</v>
      </c>
      <c r="E1981" s="598">
        <v>1076878</v>
      </c>
      <c r="F1981" s="754" t="s">
        <v>1460</v>
      </c>
      <c r="G1981" s="755"/>
      <c r="H1981" s="756"/>
    </row>
    <row r="1982" spans="1:8" ht="15.75">
      <c r="A1982" s="277"/>
      <c r="B1982" s="596">
        <v>6315</v>
      </c>
      <c r="C1982" s="597" t="s">
        <v>3258</v>
      </c>
      <c r="D1982" s="596" t="s">
        <v>904</v>
      </c>
      <c r="E1982" s="598">
        <v>1082120</v>
      </c>
      <c r="F1982" s="754" t="s">
        <v>1460</v>
      </c>
      <c r="G1982" s="755"/>
      <c r="H1982" s="756"/>
    </row>
    <row r="1983" spans="1:8" ht="15.75">
      <c r="A1983" s="277"/>
      <c r="B1983" s="596">
        <v>6316</v>
      </c>
      <c r="C1983" s="597" t="s">
        <v>3259</v>
      </c>
      <c r="D1983" s="596" t="s">
        <v>904</v>
      </c>
      <c r="E1983" s="598">
        <v>1115429</v>
      </c>
      <c r="F1983" s="754" t="s">
        <v>1460</v>
      </c>
      <c r="G1983" s="755"/>
      <c r="H1983" s="756"/>
    </row>
    <row r="1984" spans="1:8" ht="15.75">
      <c r="A1984" s="277"/>
      <c r="B1984" s="596">
        <v>6317</v>
      </c>
      <c r="C1984" s="597" t="s">
        <v>3260</v>
      </c>
      <c r="D1984" s="596" t="s">
        <v>928</v>
      </c>
      <c r="E1984" s="598">
        <v>5415620</v>
      </c>
      <c r="F1984" s="754" t="s">
        <v>1460</v>
      </c>
      <c r="G1984" s="755"/>
      <c r="H1984" s="756"/>
    </row>
    <row r="1985" spans="1:8" ht="15.75">
      <c r="A1985" s="277"/>
      <c r="B1985" s="596">
        <v>6318</v>
      </c>
      <c r="C1985" s="597" t="s">
        <v>3261</v>
      </c>
      <c r="D1985" s="596" t="s">
        <v>2458</v>
      </c>
      <c r="E1985" s="598">
        <v>117810</v>
      </c>
      <c r="F1985" s="754" t="s">
        <v>1464</v>
      </c>
      <c r="G1985" s="755"/>
      <c r="H1985" s="756"/>
    </row>
    <row r="1986" spans="1:8" ht="15.75">
      <c r="A1986" s="277"/>
      <c r="B1986" s="596">
        <v>6319</v>
      </c>
      <c r="C1986" s="597" t="s">
        <v>3262</v>
      </c>
      <c r="D1986" s="596" t="s">
        <v>928</v>
      </c>
      <c r="E1986" s="598">
        <v>3617752</v>
      </c>
      <c r="F1986" s="754" t="s">
        <v>1460</v>
      </c>
      <c r="G1986" s="757"/>
      <c r="H1986" s="756"/>
    </row>
    <row r="1987" spans="1:8" ht="15.75">
      <c r="A1987" s="277"/>
      <c r="B1987" s="596">
        <v>6320</v>
      </c>
      <c r="C1987" s="597" t="s">
        <v>3263</v>
      </c>
      <c r="D1987" s="596" t="s">
        <v>519</v>
      </c>
      <c r="E1987" s="598">
        <v>4394079</v>
      </c>
      <c r="F1987" s="754" t="s">
        <v>1460</v>
      </c>
      <c r="G1987" s="755"/>
      <c r="H1987" s="756"/>
    </row>
    <row r="1988" spans="1:8" ht="15.75">
      <c r="A1988" s="277"/>
      <c r="B1988" s="596">
        <v>6321</v>
      </c>
      <c r="C1988" s="597" t="s">
        <v>3264</v>
      </c>
      <c r="D1988" s="596" t="s">
        <v>904</v>
      </c>
      <c r="E1988" s="598">
        <v>819128</v>
      </c>
      <c r="F1988" s="754" t="s">
        <v>1460</v>
      </c>
      <c r="G1988" s="757"/>
      <c r="H1988" s="756"/>
    </row>
    <row r="1989" spans="1:8" ht="15.75">
      <c r="A1989" s="277"/>
      <c r="B1989" s="596">
        <v>6322</v>
      </c>
      <c r="C1989" s="597" t="s">
        <v>3265</v>
      </c>
      <c r="D1989" s="596" t="s">
        <v>519</v>
      </c>
      <c r="E1989" s="598">
        <v>187758</v>
      </c>
      <c r="F1989" s="754" t="s">
        <v>1460</v>
      </c>
      <c r="G1989" s="757"/>
      <c r="H1989" s="756"/>
    </row>
    <row r="1990" spans="1:8" ht="15.75">
      <c r="A1990" s="277"/>
      <c r="B1990" s="596">
        <v>6323</v>
      </c>
      <c r="C1990" s="597" t="s">
        <v>3266</v>
      </c>
      <c r="D1990" s="596" t="s">
        <v>928</v>
      </c>
      <c r="E1990" s="598">
        <v>802707</v>
      </c>
      <c r="F1990" s="754" t="s">
        <v>1460</v>
      </c>
      <c r="G1990" s="757"/>
      <c r="H1990" s="756"/>
    </row>
    <row r="1991" spans="1:8" ht="15.75">
      <c r="A1991" s="277"/>
      <c r="B1991" s="596">
        <v>6324</v>
      </c>
      <c r="C1991" s="597" t="s">
        <v>3267</v>
      </c>
      <c r="D1991" s="596" t="s">
        <v>519</v>
      </c>
      <c r="E1991" s="598">
        <v>80576</v>
      </c>
      <c r="F1991" s="754" t="s">
        <v>1460</v>
      </c>
      <c r="G1991" s="757"/>
      <c r="H1991" s="756"/>
    </row>
    <row r="1992" spans="1:8" ht="15.75">
      <c r="A1992" s="277"/>
      <c r="B1992" s="596">
        <v>6325</v>
      </c>
      <c r="C1992" s="597" t="s">
        <v>3268</v>
      </c>
      <c r="D1992" s="596" t="s">
        <v>519</v>
      </c>
      <c r="E1992" s="598">
        <v>78022</v>
      </c>
      <c r="F1992" s="754" t="s">
        <v>1460</v>
      </c>
      <c r="G1992" s="757"/>
      <c r="H1992" s="756"/>
    </row>
    <row r="1993" spans="1:8" ht="15.75">
      <c r="A1993" s="277"/>
      <c r="B1993" s="596">
        <v>6326</v>
      </c>
      <c r="C1993" s="597" t="s">
        <v>3269</v>
      </c>
      <c r="D1993" s="596" t="s">
        <v>904</v>
      </c>
      <c r="E1993" s="598">
        <v>168620</v>
      </c>
      <c r="F1993" s="754" t="s">
        <v>1460</v>
      </c>
      <c r="G1993" s="755"/>
      <c r="H1993" s="756"/>
    </row>
    <row r="1994" spans="1:8" ht="15.75">
      <c r="A1994" s="277"/>
      <c r="B1994" s="596">
        <v>6327</v>
      </c>
      <c r="C1994" s="597" t="s">
        <v>3270</v>
      </c>
      <c r="D1994" s="596" t="s">
        <v>3271</v>
      </c>
      <c r="E1994" s="598">
        <v>535500</v>
      </c>
      <c r="F1994" s="754" t="s">
        <v>1464</v>
      </c>
      <c r="G1994" s="755"/>
      <c r="H1994" s="756"/>
    </row>
    <row r="1995" spans="1:8" ht="15.75">
      <c r="A1995" s="277"/>
      <c r="B1995" s="596">
        <v>6328</v>
      </c>
      <c r="C1995" s="597" t="s">
        <v>3272</v>
      </c>
      <c r="D1995" s="596" t="s">
        <v>3271</v>
      </c>
      <c r="E1995" s="598">
        <v>654500</v>
      </c>
      <c r="F1995" s="754" t="s">
        <v>1464</v>
      </c>
      <c r="G1995" s="755"/>
      <c r="H1995" s="756"/>
    </row>
    <row r="1996" spans="1:8" s="491" customFormat="1" ht="15.75">
      <c r="A1996" s="277"/>
      <c r="B1996" s="596">
        <v>6329</v>
      </c>
      <c r="C1996" s="597" t="s">
        <v>3273</v>
      </c>
      <c r="D1996" s="596" t="s">
        <v>3271</v>
      </c>
      <c r="E1996" s="598">
        <v>892500</v>
      </c>
      <c r="F1996" s="754" t="s">
        <v>1464</v>
      </c>
      <c r="G1996" s="755"/>
      <c r="H1996" s="756"/>
    </row>
    <row r="1997" spans="1:8" ht="15.75">
      <c r="A1997" s="277"/>
      <c r="B1997" s="596">
        <v>6333</v>
      </c>
      <c r="C1997" s="597" t="s">
        <v>3274</v>
      </c>
      <c r="D1997" s="596" t="s">
        <v>904</v>
      </c>
      <c r="E1997" s="598">
        <v>234323</v>
      </c>
      <c r="F1997" s="754" t="s">
        <v>1460</v>
      </c>
      <c r="G1997" s="755"/>
      <c r="H1997" s="756"/>
    </row>
    <row r="1998" spans="1:8" ht="15.75">
      <c r="A1998" s="277"/>
      <c r="B1998" s="596">
        <v>6335</v>
      </c>
      <c r="C1998" s="597" t="s">
        <v>3275</v>
      </c>
      <c r="D1998" s="596" t="s">
        <v>928</v>
      </c>
      <c r="E1998" s="598">
        <v>140937</v>
      </c>
      <c r="F1998" s="754" t="s">
        <v>1460</v>
      </c>
      <c r="G1998" s="755"/>
      <c r="H1998" s="756"/>
    </row>
    <row r="1999" spans="1:8" ht="15.75">
      <c r="A1999" s="277"/>
      <c r="B1999" s="596">
        <v>6339</v>
      </c>
      <c r="C1999" s="597" t="s">
        <v>3276</v>
      </c>
      <c r="D1999" s="596" t="s">
        <v>519</v>
      </c>
      <c r="E1999" s="598">
        <v>5061097</v>
      </c>
      <c r="F1999" s="754" t="s">
        <v>1460</v>
      </c>
      <c r="G1999" s="755"/>
      <c r="H1999" s="756"/>
    </row>
    <row r="2000" spans="1:8" ht="15.75">
      <c r="A2000" s="277"/>
      <c r="B2000" s="596">
        <v>6340</v>
      </c>
      <c r="C2000" s="597" t="s">
        <v>3277</v>
      </c>
      <c r="D2000" s="596" t="s">
        <v>904</v>
      </c>
      <c r="E2000" s="598">
        <v>249323</v>
      </c>
      <c r="F2000" s="754" t="s">
        <v>1460</v>
      </c>
      <c r="G2000" s="755"/>
      <c r="H2000" s="756"/>
    </row>
    <row r="2001" spans="1:8" ht="15.75">
      <c r="A2001" s="277"/>
      <c r="B2001" s="596">
        <v>6341</v>
      </c>
      <c r="C2001" s="597" t="s">
        <v>3278</v>
      </c>
      <c r="D2001" s="596" t="s">
        <v>519</v>
      </c>
      <c r="E2001" s="598">
        <v>758817</v>
      </c>
      <c r="F2001" s="754" t="s">
        <v>1460</v>
      </c>
      <c r="G2001" s="755"/>
      <c r="H2001" s="756"/>
    </row>
    <row r="2002" spans="1:8" ht="15.75">
      <c r="A2002" s="277"/>
      <c r="B2002" s="596">
        <v>6342</v>
      </c>
      <c r="C2002" s="597" t="s">
        <v>3279</v>
      </c>
      <c r="D2002" s="596" t="s">
        <v>519</v>
      </c>
      <c r="E2002" s="598">
        <v>7748397</v>
      </c>
      <c r="F2002" s="754" t="s">
        <v>1460</v>
      </c>
      <c r="G2002" s="755"/>
      <c r="H2002" s="756"/>
    </row>
    <row r="2003" spans="1:8" ht="15.75">
      <c r="A2003" s="277"/>
      <c r="B2003" s="596">
        <v>6343</v>
      </c>
      <c r="C2003" s="597" t="s">
        <v>3280</v>
      </c>
      <c r="D2003" s="596" t="s">
        <v>928</v>
      </c>
      <c r="E2003" s="598">
        <v>871647</v>
      </c>
      <c r="F2003" s="754" t="s">
        <v>1460</v>
      </c>
      <c r="G2003" s="755"/>
      <c r="H2003" s="756"/>
    </row>
    <row r="2004" spans="1:8" ht="15.75">
      <c r="A2004" s="277"/>
      <c r="B2004" s="596">
        <v>6346</v>
      </c>
      <c r="C2004" s="597" t="s">
        <v>3281</v>
      </c>
      <c r="D2004" s="596" t="s">
        <v>928</v>
      </c>
      <c r="E2004" s="598">
        <v>32990</v>
      </c>
      <c r="F2004" s="754" t="s">
        <v>1460</v>
      </c>
      <c r="G2004" s="755"/>
      <c r="H2004" s="756"/>
    </row>
    <row r="2005" spans="1:8" ht="15.75">
      <c r="A2005" s="277"/>
      <c r="B2005" s="596">
        <v>6352</v>
      </c>
      <c r="C2005" s="597" t="s">
        <v>3282</v>
      </c>
      <c r="D2005" s="596" t="s">
        <v>777</v>
      </c>
      <c r="E2005" s="598">
        <v>94197</v>
      </c>
      <c r="F2005" s="754" t="s">
        <v>1460</v>
      </c>
      <c r="G2005" s="755"/>
      <c r="H2005" s="756"/>
    </row>
    <row r="2006" spans="1:8" ht="15.75">
      <c r="A2006" s="277"/>
      <c r="B2006" s="596">
        <v>6353</v>
      </c>
      <c r="C2006" s="597" t="s">
        <v>3283</v>
      </c>
      <c r="D2006" s="596" t="s">
        <v>3198</v>
      </c>
      <c r="E2006" s="598">
        <v>2612</v>
      </c>
      <c r="F2006" s="754" t="s">
        <v>1460</v>
      </c>
      <c r="G2006" s="755"/>
      <c r="H2006" s="756"/>
    </row>
    <row r="2007" spans="1:8" ht="15.75">
      <c r="A2007" s="277"/>
      <c r="B2007" s="596">
        <v>6364</v>
      </c>
      <c r="C2007" s="597" t="s">
        <v>1318</v>
      </c>
      <c r="D2007" s="596" t="s">
        <v>519</v>
      </c>
      <c r="E2007" s="598">
        <v>7198336</v>
      </c>
      <c r="F2007" s="754" t="s">
        <v>1464</v>
      </c>
      <c r="G2007" s="755"/>
      <c r="H2007" s="756"/>
    </row>
    <row r="2008" spans="1:8" ht="15.75">
      <c r="A2008" s="277"/>
      <c r="B2008" s="596">
        <v>6365</v>
      </c>
      <c r="C2008" s="597" t="s">
        <v>3284</v>
      </c>
      <c r="D2008" s="596" t="s">
        <v>519</v>
      </c>
      <c r="E2008" s="598">
        <v>1135334</v>
      </c>
      <c r="F2008" s="754" t="s">
        <v>1464</v>
      </c>
      <c r="G2008" s="755"/>
      <c r="H2008" s="756"/>
    </row>
    <row r="2009" spans="1:8" ht="15.75">
      <c r="A2009" s="277"/>
      <c r="B2009" s="596">
        <v>6366</v>
      </c>
      <c r="C2009" s="597" t="s">
        <v>3285</v>
      </c>
      <c r="D2009" s="596" t="s">
        <v>519</v>
      </c>
      <c r="E2009" s="598">
        <v>644555</v>
      </c>
      <c r="F2009" s="754" t="s">
        <v>1464</v>
      </c>
      <c r="G2009" s="755"/>
      <c r="H2009" s="756"/>
    </row>
    <row r="2010" spans="1:8" ht="15.75">
      <c r="A2010" s="277"/>
      <c r="B2010" s="596">
        <v>6367</v>
      </c>
      <c r="C2010" s="597" t="s">
        <v>3286</v>
      </c>
      <c r="D2010" s="596" t="s">
        <v>519</v>
      </c>
      <c r="E2010" s="598">
        <v>644555</v>
      </c>
      <c r="F2010" s="754" t="s">
        <v>1464</v>
      </c>
      <c r="G2010" s="755"/>
      <c r="H2010" s="756"/>
    </row>
    <row r="2011" spans="1:8" ht="15.75">
      <c r="A2011" s="277"/>
      <c r="B2011" s="596">
        <v>6371</v>
      </c>
      <c r="C2011" s="597" t="s">
        <v>3287</v>
      </c>
      <c r="D2011" s="596" t="s">
        <v>519</v>
      </c>
      <c r="E2011" s="598">
        <v>7198336</v>
      </c>
      <c r="F2011" s="754" t="s">
        <v>1464</v>
      </c>
      <c r="G2011" s="755"/>
      <c r="H2011" s="756"/>
    </row>
    <row r="2012" spans="1:8" ht="15.75">
      <c r="A2012" s="277"/>
      <c r="B2012" s="596">
        <v>6372</v>
      </c>
      <c r="C2012" s="597" t="s">
        <v>3288</v>
      </c>
      <c r="D2012" s="596" t="s">
        <v>519</v>
      </c>
      <c r="E2012" s="598">
        <v>8186970</v>
      </c>
      <c r="F2012" s="754" t="s">
        <v>1464</v>
      </c>
      <c r="G2012" s="755"/>
      <c r="H2012" s="756"/>
    </row>
    <row r="2013" spans="1:8" ht="15.75">
      <c r="A2013" s="277"/>
      <c r="B2013" s="596">
        <v>6373</v>
      </c>
      <c r="C2013" s="597" t="s">
        <v>3289</v>
      </c>
      <c r="D2013" s="596" t="s">
        <v>519</v>
      </c>
      <c r="E2013" s="598">
        <v>4516249</v>
      </c>
      <c r="F2013" s="754" t="s">
        <v>1464</v>
      </c>
      <c r="G2013" s="755"/>
      <c r="H2013" s="756"/>
    </row>
    <row r="2014" spans="1:8" ht="15.75">
      <c r="A2014" s="277"/>
      <c r="B2014" s="596">
        <v>6374</v>
      </c>
      <c r="C2014" s="597" t="s">
        <v>3290</v>
      </c>
      <c r="D2014" s="596" t="s">
        <v>519</v>
      </c>
      <c r="E2014" s="598">
        <v>562329</v>
      </c>
      <c r="F2014" s="754" t="s">
        <v>1464</v>
      </c>
      <c r="G2014" s="755"/>
      <c r="H2014" s="756"/>
    </row>
    <row r="2015" spans="1:8" ht="15.75">
      <c r="A2015" s="277"/>
      <c r="B2015" s="596">
        <v>6375</v>
      </c>
      <c r="C2015" s="597" t="s">
        <v>3291</v>
      </c>
      <c r="D2015" s="596" t="s">
        <v>519</v>
      </c>
      <c r="E2015" s="598">
        <v>689085</v>
      </c>
      <c r="F2015" s="754" t="s">
        <v>1464</v>
      </c>
      <c r="G2015" s="755"/>
      <c r="H2015" s="756"/>
    </row>
    <row r="2016" spans="1:8" ht="15.75">
      <c r="A2016" s="277"/>
      <c r="B2016" s="596">
        <v>6376</v>
      </c>
      <c r="C2016" s="597" t="s">
        <v>3292</v>
      </c>
      <c r="D2016" s="596" t="s">
        <v>519</v>
      </c>
      <c r="E2016" s="598">
        <v>689085</v>
      </c>
      <c r="F2016" s="754" t="s">
        <v>1464</v>
      </c>
      <c r="G2016" s="755"/>
      <c r="H2016" s="756"/>
    </row>
    <row r="2017" spans="1:8" ht="15.75">
      <c r="A2017" s="277"/>
      <c r="B2017" s="596">
        <v>6377</v>
      </c>
      <c r="C2017" s="597" t="s">
        <v>3293</v>
      </c>
      <c r="D2017" s="596" t="s">
        <v>519</v>
      </c>
      <c r="E2017" s="598">
        <v>689085</v>
      </c>
      <c r="F2017" s="754" t="s">
        <v>1464</v>
      </c>
      <c r="G2017" s="755"/>
      <c r="H2017" s="756"/>
    </row>
    <row r="2018" spans="1:8" s="491" customFormat="1" ht="15.75">
      <c r="A2018" s="277"/>
      <c r="B2018" s="596">
        <v>6379</v>
      </c>
      <c r="C2018" s="597" t="s">
        <v>3294</v>
      </c>
      <c r="D2018" s="596" t="s">
        <v>519</v>
      </c>
      <c r="E2018" s="598">
        <v>668780</v>
      </c>
      <c r="F2018" s="754" t="s">
        <v>1464</v>
      </c>
      <c r="G2018" s="755"/>
      <c r="H2018" s="756"/>
    </row>
    <row r="2019" spans="1:8" ht="15.75">
      <c r="A2019" s="277"/>
      <c r="B2019" s="596">
        <v>6380</v>
      </c>
      <c r="C2019" s="597" t="s">
        <v>3295</v>
      </c>
      <c r="D2019" s="596" t="s">
        <v>928</v>
      </c>
      <c r="E2019" s="598">
        <v>82684</v>
      </c>
      <c r="F2019" s="754" t="s">
        <v>1460</v>
      </c>
      <c r="G2019" s="755"/>
      <c r="H2019" s="756"/>
    </row>
    <row r="2020" spans="1:8" ht="15.75">
      <c r="A2020" s="277"/>
      <c r="B2020" s="596">
        <v>6381</v>
      </c>
      <c r="C2020" s="597" t="s">
        <v>3296</v>
      </c>
      <c r="D2020" s="596" t="s">
        <v>928</v>
      </c>
      <c r="E2020" s="598">
        <v>6243934</v>
      </c>
      <c r="F2020" s="754" t="s">
        <v>1460</v>
      </c>
      <c r="G2020" s="755"/>
      <c r="H2020" s="756"/>
    </row>
    <row r="2021" spans="1:8" ht="15.75">
      <c r="A2021" s="277"/>
      <c r="B2021" s="596">
        <v>6382</v>
      </c>
      <c r="C2021" s="597" t="s">
        <v>3297</v>
      </c>
      <c r="D2021" s="596" t="s">
        <v>928</v>
      </c>
      <c r="E2021" s="598">
        <v>530133</v>
      </c>
      <c r="F2021" s="754" t="s">
        <v>1460</v>
      </c>
      <c r="G2021" s="755"/>
      <c r="H2021" s="756"/>
    </row>
    <row r="2022" spans="1:8" ht="15.75">
      <c r="A2022" s="277"/>
      <c r="B2022" s="596">
        <v>6383</v>
      </c>
      <c r="C2022" s="597" t="s">
        <v>3298</v>
      </c>
      <c r="D2022" s="596" t="s">
        <v>928</v>
      </c>
      <c r="E2022" s="598">
        <v>541096</v>
      </c>
      <c r="F2022" s="754" t="s">
        <v>1460</v>
      </c>
      <c r="G2022" s="755"/>
      <c r="H2022" s="756"/>
    </row>
    <row r="2023" spans="1:8" ht="15.75">
      <c r="A2023" s="277"/>
      <c r="B2023" s="596">
        <v>6387</v>
      </c>
      <c r="C2023" s="597" t="s">
        <v>3299</v>
      </c>
      <c r="D2023" s="596" t="s">
        <v>519</v>
      </c>
      <c r="E2023" s="598">
        <v>17996553</v>
      </c>
      <c r="F2023" s="754" t="s">
        <v>1460</v>
      </c>
      <c r="G2023" s="755"/>
      <c r="H2023" s="756"/>
    </row>
    <row r="2024" spans="1:8" ht="15.75">
      <c r="A2024" s="277"/>
      <c r="B2024" s="596">
        <v>6388</v>
      </c>
      <c r="C2024" s="597" t="s">
        <v>3300</v>
      </c>
      <c r="D2024" s="596" t="s">
        <v>519</v>
      </c>
      <c r="E2024" s="598">
        <v>23428373</v>
      </c>
      <c r="F2024" s="754" t="s">
        <v>1460</v>
      </c>
      <c r="G2024" s="755"/>
      <c r="H2024" s="756"/>
    </row>
    <row r="2025" spans="1:8" ht="15.75">
      <c r="A2025" s="277"/>
      <c r="B2025" s="596">
        <v>6389</v>
      </c>
      <c r="C2025" s="597" t="s">
        <v>3301</v>
      </c>
      <c r="D2025" s="596" t="s">
        <v>519</v>
      </c>
      <c r="E2025" s="598">
        <v>25170297</v>
      </c>
      <c r="F2025" s="754" t="s">
        <v>1460</v>
      </c>
      <c r="G2025" s="755"/>
      <c r="H2025" s="756"/>
    </row>
    <row r="2026" spans="1:8" ht="15.75">
      <c r="A2026" s="277"/>
      <c r="B2026" s="596">
        <v>6392</v>
      </c>
      <c r="C2026" s="597" t="s">
        <v>3302</v>
      </c>
      <c r="D2026" s="596" t="s">
        <v>904</v>
      </c>
      <c r="E2026" s="598">
        <v>2224967</v>
      </c>
      <c r="F2026" s="754" t="s">
        <v>1460</v>
      </c>
      <c r="G2026" s="757"/>
      <c r="H2026" s="756"/>
    </row>
    <row r="2027" spans="1:8" ht="15.75">
      <c r="A2027" s="277"/>
      <c r="B2027" s="596">
        <v>6393</v>
      </c>
      <c r="C2027" s="597" t="s">
        <v>3303</v>
      </c>
      <c r="D2027" s="596" t="s">
        <v>904</v>
      </c>
      <c r="E2027" s="598">
        <v>2360549</v>
      </c>
      <c r="F2027" s="754" t="s">
        <v>1460</v>
      </c>
      <c r="G2027" s="757"/>
      <c r="H2027" s="756"/>
    </row>
    <row r="2028" spans="1:8" ht="15.75">
      <c r="A2028" s="277"/>
      <c r="B2028" s="596">
        <v>6395</v>
      </c>
      <c r="C2028" s="597" t="s">
        <v>3304</v>
      </c>
      <c r="D2028" s="596" t="s">
        <v>904</v>
      </c>
      <c r="E2028" s="598">
        <v>3170424</v>
      </c>
      <c r="F2028" s="754" t="s">
        <v>1460</v>
      </c>
      <c r="G2028" s="755"/>
      <c r="H2028" s="756"/>
    </row>
    <row r="2029" spans="1:8" ht="15.75">
      <c r="A2029" s="277"/>
      <c r="B2029" s="596">
        <v>6396</v>
      </c>
      <c r="C2029" s="597" t="s">
        <v>3305</v>
      </c>
      <c r="D2029" s="596" t="s">
        <v>519</v>
      </c>
      <c r="E2029" s="598">
        <v>434043</v>
      </c>
      <c r="F2029" s="754" t="s">
        <v>1460</v>
      </c>
      <c r="G2029" s="755"/>
      <c r="H2029" s="756"/>
    </row>
    <row r="2030" spans="1:8" ht="15.75">
      <c r="A2030" s="277"/>
      <c r="B2030" s="596">
        <v>6397</v>
      </c>
      <c r="C2030" s="597" t="s">
        <v>3306</v>
      </c>
      <c r="D2030" s="596" t="s">
        <v>519</v>
      </c>
      <c r="E2030" s="598">
        <v>262028</v>
      </c>
      <c r="F2030" s="754" t="s">
        <v>1460</v>
      </c>
      <c r="G2030" s="755"/>
      <c r="H2030" s="756"/>
    </row>
    <row r="2031" spans="1:8" ht="15.75">
      <c r="A2031" s="277"/>
      <c r="B2031" s="596">
        <v>6400</v>
      </c>
      <c r="C2031" s="597" t="s">
        <v>3307</v>
      </c>
      <c r="D2031" s="596" t="s">
        <v>928</v>
      </c>
      <c r="E2031" s="598">
        <v>795099</v>
      </c>
      <c r="F2031" s="754" t="s">
        <v>1460</v>
      </c>
      <c r="G2031" s="755"/>
      <c r="H2031" s="756"/>
    </row>
    <row r="2032" spans="1:8" ht="15.75">
      <c r="A2032" s="277"/>
      <c r="B2032" s="596">
        <v>6407</v>
      </c>
      <c r="C2032" s="597" t="s">
        <v>3308</v>
      </c>
      <c r="D2032" s="596" t="s">
        <v>777</v>
      </c>
      <c r="E2032" s="598">
        <v>208400</v>
      </c>
      <c r="F2032" s="754" t="s">
        <v>3009</v>
      </c>
      <c r="G2032" s="755"/>
      <c r="H2032" s="756"/>
    </row>
    <row r="2033" spans="1:8" ht="15.75">
      <c r="A2033" s="277"/>
      <c r="B2033" s="596">
        <v>6413</v>
      </c>
      <c r="C2033" s="597" t="s">
        <v>3309</v>
      </c>
      <c r="D2033" s="596" t="s">
        <v>519</v>
      </c>
      <c r="E2033" s="598">
        <v>1678309</v>
      </c>
      <c r="F2033" s="754" t="s">
        <v>1464</v>
      </c>
      <c r="G2033" s="755"/>
      <c r="H2033" s="756"/>
    </row>
    <row r="2034" spans="1:8" ht="15.75">
      <c r="A2034" s="277"/>
      <c r="B2034" s="596">
        <v>6416</v>
      </c>
      <c r="C2034" s="597" t="s">
        <v>3310</v>
      </c>
      <c r="D2034" s="596" t="s">
        <v>777</v>
      </c>
      <c r="E2034" s="598">
        <v>88568</v>
      </c>
      <c r="F2034" s="754" t="s">
        <v>1460</v>
      </c>
      <c r="G2034" s="755"/>
      <c r="H2034" s="756"/>
    </row>
    <row r="2035" spans="1:8" ht="15.75">
      <c r="A2035" s="277"/>
      <c r="B2035" s="596">
        <v>6421</v>
      </c>
      <c r="C2035" s="597" t="s">
        <v>3311</v>
      </c>
      <c r="D2035" s="596" t="s">
        <v>928</v>
      </c>
      <c r="E2035" s="598">
        <v>47728</v>
      </c>
      <c r="F2035" s="754" t="s">
        <v>1460</v>
      </c>
      <c r="G2035" s="755"/>
      <c r="H2035" s="756"/>
    </row>
    <row r="2036" spans="1:8" ht="15.75">
      <c r="A2036" s="277"/>
      <c r="B2036" s="596">
        <v>6422</v>
      </c>
      <c r="C2036" s="597" t="s">
        <v>3312</v>
      </c>
      <c r="D2036" s="596" t="s">
        <v>519</v>
      </c>
      <c r="E2036" s="598">
        <v>61620</v>
      </c>
      <c r="F2036" s="754" t="s">
        <v>1460</v>
      </c>
      <c r="G2036" s="755"/>
      <c r="H2036" s="756"/>
    </row>
    <row r="2037" spans="1:8" ht="15.75">
      <c r="A2037" s="277"/>
      <c r="B2037" s="596">
        <v>6423</v>
      </c>
      <c r="C2037" s="597" t="s">
        <v>3313</v>
      </c>
      <c r="D2037" s="596" t="s">
        <v>519</v>
      </c>
      <c r="E2037" s="598">
        <v>2756360</v>
      </c>
      <c r="F2037" s="754" t="s">
        <v>1460</v>
      </c>
      <c r="G2037" s="755"/>
      <c r="H2037" s="756"/>
    </row>
    <row r="2038" spans="1:8" ht="15.75">
      <c r="A2038" s="277"/>
      <c r="B2038" s="596">
        <v>6425</v>
      </c>
      <c r="C2038" s="597" t="s">
        <v>3314</v>
      </c>
      <c r="D2038" s="596" t="s">
        <v>928</v>
      </c>
      <c r="E2038" s="598">
        <v>105924</v>
      </c>
      <c r="F2038" s="754" t="s">
        <v>1460</v>
      </c>
      <c r="G2038" s="755"/>
      <c r="H2038" s="756"/>
    </row>
    <row r="2039" spans="1:8" ht="15.75">
      <c r="A2039" s="277"/>
      <c r="B2039" s="596">
        <v>6426</v>
      </c>
      <c r="C2039" s="597" t="s">
        <v>3315</v>
      </c>
      <c r="D2039" s="596" t="s">
        <v>519</v>
      </c>
      <c r="E2039" s="598">
        <v>1158841</v>
      </c>
      <c r="F2039" s="754" t="s">
        <v>1460</v>
      </c>
      <c r="G2039" s="755"/>
      <c r="H2039" s="756"/>
    </row>
    <row r="2040" spans="1:8" ht="15.75">
      <c r="A2040" s="277"/>
      <c r="B2040" s="596">
        <v>6427</v>
      </c>
      <c r="C2040" s="597" t="s">
        <v>3316</v>
      </c>
      <c r="D2040" s="596" t="s">
        <v>928</v>
      </c>
      <c r="E2040" s="598">
        <v>35342</v>
      </c>
      <c r="F2040" s="754" t="s">
        <v>1460</v>
      </c>
      <c r="G2040" s="757"/>
      <c r="H2040" s="756"/>
    </row>
    <row r="2041" spans="1:8" ht="15.75">
      <c r="A2041" s="277"/>
      <c r="B2041" s="596">
        <v>6428</v>
      </c>
      <c r="C2041" s="597" t="s">
        <v>3317</v>
      </c>
      <c r="D2041" s="596" t="s">
        <v>904</v>
      </c>
      <c r="E2041" s="598">
        <v>994138</v>
      </c>
      <c r="F2041" s="754" t="s">
        <v>1460</v>
      </c>
      <c r="G2041" s="755"/>
      <c r="H2041" s="756"/>
    </row>
    <row r="2042" spans="1:8" ht="15.75">
      <c r="A2042" s="277"/>
      <c r="B2042" s="596">
        <v>6429</v>
      </c>
      <c r="C2042" s="597" t="s">
        <v>3318</v>
      </c>
      <c r="D2042" s="596" t="s">
        <v>928</v>
      </c>
      <c r="E2042" s="598">
        <v>54710</v>
      </c>
      <c r="F2042" s="754" t="s">
        <v>1460</v>
      </c>
      <c r="G2042" s="757"/>
      <c r="H2042" s="756"/>
    </row>
    <row r="2043" spans="1:8" ht="15.75">
      <c r="A2043" s="277"/>
      <c r="B2043" s="596">
        <v>6431</v>
      </c>
      <c r="C2043" s="597" t="s">
        <v>3319</v>
      </c>
      <c r="D2043" s="596" t="s">
        <v>904</v>
      </c>
      <c r="E2043" s="598">
        <v>1251527</v>
      </c>
      <c r="F2043" s="754" t="s">
        <v>1460</v>
      </c>
      <c r="G2043" s="755"/>
      <c r="H2043" s="756"/>
    </row>
    <row r="2044" spans="1:8" ht="15.75">
      <c r="A2044" s="277"/>
      <c r="B2044" s="596">
        <v>6433</v>
      </c>
      <c r="C2044" s="597" t="s">
        <v>3320</v>
      </c>
      <c r="D2044" s="596" t="s">
        <v>973</v>
      </c>
      <c r="E2044" s="598">
        <v>16950</v>
      </c>
      <c r="F2044" s="754" t="s">
        <v>3009</v>
      </c>
      <c r="G2044" s="757"/>
      <c r="H2044" s="756"/>
    </row>
    <row r="2045" spans="1:8" ht="15.75">
      <c r="A2045" s="277"/>
      <c r="B2045" s="596">
        <v>6434</v>
      </c>
      <c r="C2045" s="597" t="s">
        <v>3321</v>
      </c>
      <c r="D2045" s="596" t="s">
        <v>973</v>
      </c>
      <c r="E2045" s="598">
        <v>16320</v>
      </c>
      <c r="F2045" s="754" t="s">
        <v>3009</v>
      </c>
      <c r="G2045" s="755"/>
      <c r="H2045" s="756"/>
    </row>
    <row r="2046" spans="1:8" ht="15.75">
      <c r="A2046" s="277"/>
      <c r="B2046" s="596">
        <v>6435</v>
      </c>
      <c r="C2046" s="597" t="s">
        <v>3322</v>
      </c>
      <c r="D2046" s="596" t="s">
        <v>973</v>
      </c>
      <c r="E2046" s="598">
        <v>17250</v>
      </c>
      <c r="F2046" s="754" t="s">
        <v>3009</v>
      </c>
      <c r="G2046" s="755"/>
      <c r="H2046" s="756"/>
    </row>
    <row r="2047" spans="1:8" ht="15.75">
      <c r="A2047" s="277"/>
      <c r="B2047" s="596">
        <v>6436</v>
      </c>
      <c r="C2047" s="597" t="s">
        <v>3323</v>
      </c>
      <c r="D2047" s="596" t="s">
        <v>973</v>
      </c>
      <c r="E2047" s="598">
        <v>16820</v>
      </c>
      <c r="F2047" s="754" t="s">
        <v>3009</v>
      </c>
      <c r="G2047" s="757"/>
      <c r="H2047" s="756"/>
    </row>
    <row r="2048" spans="1:8" ht="15.75">
      <c r="A2048" s="277"/>
      <c r="B2048" s="596">
        <v>6437</v>
      </c>
      <c r="C2048" s="597" t="s">
        <v>3324</v>
      </c>
      <c r="D2048" s="596" t="s">
        <v>973</v>
      </c>
      <c r="E2048" s="598">
        <v>16950</v>
      </c>
      <c r="F2048" s="754" t="s">
        <v>3009</v>
      </c>
      <c r="G2048" s="755"/>
      <c r="H2048" s="756"/>
    </row>
    <row r="2049" spans="1:8" ht="15.75">
      <c r="A2049" s="277"/>
      <c r="B2049" s="596">
        <v>6438</v>
      </c>
      <c r="C2049" s="597" t="s">
        <v>3325</v>
      </c>
      <c r="D2049" s="596" t="s">
        <v>928</v>
      </c>
      <c r="E2049" s="598">
        <v>16800</v>
      </c>
      <c r="F2049" s="754" t="s">
        <v>1464</v>
      </c>
      <c r="G2049" s="755"/>
      <c r="H2049" s="756"/>
    </row>
    <row r="2050" spans="1:8" ht="15.75">
      <c r="A2050" s="277"/>
      <c r="B2050" s="596">
        <v>6439</v>
      </c>
      <c r="C2050" s="597" t="s">
        <v>3326</v>
      </c>
      <c r="D2050" s="596" t="s">
        <v>928</v>
      </c>
      <c r="E2050" s="598">
        <v>18900</v>
      </c>
      <c r="F2050" s="754" t="s">
        <v>1464</v>
      </c>
      <c r="G2050" s="755"/>
      <c r="H2050" s="756"/>
    </row>
    <row r="2051" spans="1:8" ht="15.75">
      <c r="A2051" s="277"/>
      <c r="B2051" s="596">
        <v>6440</v>
      </c>
      <c r="C2051" s="597" t="s">
        <v>3327</v>
      </c>
      <c r="D2051" s="596" t="s">
        <v>973</v>
      </c>
      <c r="E2051" s="598">
        <v>536</v>
      </c>
      <c r="F2051" s="754" t="s">
        <v>3009</v>
      </c>
      <c r="G2051" s="755"/>
      <c r="H2051" s="756"/>
    </row>
    <row r="2052" spans="1:8" ht="15.75">
      <c r="A2052" s="277"/>
      <c r="B2052" s="596">
        <v>6441</v>
      </c>
      <c r="C2052" s="597" t="s">
        <v>3328</v>
      </c>
      <c r="D2052" s="596" t="s">
        <v>973</v>
      </c>
      <c r="E2052" s="598">
        <v>774</v>
      </c>
      <c r="F2052" s="754" t="s">
        <v>3009</v>
      </c>
      <c r="G2052" s="755"/>
      <c r="H2052" s="756"/>
    </row>
    <row r="2053" spans="1:8" ht="15.75">
      <c r="A2053" s="277"/>
      <c r="B2053" s="596">
        <v>6442</v>
      </c>
      <c r="C2053" s="597" t="s">
        <v>3329</v>
      </c>
      <c r="D2053" s="596" t="s">
        <v>973</v>
      </c>
      <c r="E2053" s="598">
        <v>893</v>
      </c>
      <c r="F2053" s="754" t="s">
        <v>3009</v>
      </c>
      <c r="G2053" s="755"/>
      <c r="H2053" s="756"/>
    </row>
    <row r="2054" spans="1:8" ht="15.75">
      <c r="A2054" s="277"/>
      <c r="B2054" s="596">
        <v>6443</v>
      </c>
      <c r="C2054" s="597" t="s">
        <v>3330</v>
      </c>
      <c r="D2054" s="596" t="s">
        <v>973</v>
      </c>
      <c r="E2054" s="598">
        <v>1012</v>
      </c>
      <c r="F2054" s="754" t="s">
        <v>3009</v>
      </c>
      <c r="G2054" s="755"/>
      <c r="H2054" s="756"/>
    </row>
    <row r="2055" spans="1:8" ht="15.75">
      <c r="A2055" s="277"/>
      <c r="B2055" s="596">
        <v>6444</v>
      </c>
      <c r="C2055" s="597" t="s">
        <v>3331</v>
      </c>
      <c r="D2055" s="596" t="s">
        <v>973</v>
      </c>
      <c r="E2055" s="598">
        <v>1371</v>
      </c>
      <c r="F2055" s="754" t="s">
        <v>3009</v>
      </c>
      <c r="G2055" s="755"/>
      <c r="H2055" s="756"/>
    </row>
    <row r="2056" spans="1:8" ht="15.75">
      <c r="A2056" s="277"/>
      <c r="B2056" s="596">
        <v>6445</v>
      </c>
      <c r="C2056" s="597" t="s">
        <v>3332</v>
      </c>
      <c r="D2056" s="596" t="s">
        <v>973</v>
      </c>
      <c r="E2056" s="598">
        <v>1428</v>
      </c>
      <c r="F2056" s="754" t="s">
        <v>3009</v>
      </c>
      <c r="G2056" s="755"/>
      <c r="H2056" s="756"/>
    </row>
    <row r="2057" spans="1:8" ht="15.75">
      <c r="A2057" s="277"/>
      <c r="B2057" s="596">
        <v>6446</v>
      </c>
      <c r="C2057" s="597" t="s">
        <v>3333</v>
      </c>
      <c r="D2057" s="596" t="s">
        <v>973</v>
      </c>
      <c r="E2057" s="598">
        <v>1601</v>
      </c>
      <c r="F2057" s="754" t="s">
        <v>3009</v>
      </c>
      <c r="G2057" s="755"/>
      <c r="H2057" s="756"/>
    </row>
    <row r="2058" spans="1:8" ht="15.75">
      <c r="A2058" s="277"/>
      <c r="B2058" s="596">
        <v>6448</v>
      </c>
      <c r="C2058" s="597" t="s">
        <v>3334</v>
      </c>
      <c r="D2058" s="596" t="s">
        <v>519</v>
      </c>
      <c r="E2058" s="598">
        <v>1655492</v>
      </c>
      <c r="F2058" s="754" t="s">
        <v>1460</v>
      </c>
      <c r="G2058" s="755"/>
      <c r="H2058" s="756"/>
    </row>
    <row r="2059" spans="1:8" ht="15.75">
      <c r="A2059" s="277"/>
      <c r="B2059" s="596">
        <v>6449</v>
      </c>
      <c r="C2059" s="597" t="s">
        <v>3335</v>
      </c>
      <c r="D2059" s="596" t="s">
        <v>519</v>
      </c>
      <c r="E2059" s="598">
        <v>618928</v>
      </c>
      <c r="F2059" s="754" t="s">
        <v>1460</v>
      </c>
      <c r="G2059" s="755"/>
      <c r="H2059" s="756"/>
    </row>
    <row r="2060" spans="1:8" ht="15.75">
      <c r="A2060" s="277"/>
      <c r="B2060" s="596">
        <v>6450</v>
      </c>
      <c r="C2060" s="597" t="s">
        <v>3336</v>
      </c>
      <c r="D2060" s="596" t="s">
        <v>777</v>
      </c>
      <c r="E2060" s="598">
        <v>5395</v>
      </c>
      <c r="F2060" s="754" t="s">
        <v>1460</v>
      </c>
      <c r="G2060" s="755"/>
      <c r="H2060" s="756"/>
    </row>
    <row r="2061" spans="1:8" ht="15.75">
      <c r="A2061" s="277"/>
      <c r="B2061" s="596">
        <v>6451</v>
      </c>
      <c r="C2061" s="597" t="s">
        <v>3337</v>
      </c>
      <c r="D2061" s="596" t="s">
        <v>928</v>
      </c>
      <c r="E2061" s="598">
        <v>13644</v>
      </c>
      <c r="F2061" s="754" t="s">
        <v>1460</v>
      </c>
      <c r="G2061" s="755"/>
      <c r="H2061" s="756"/>
    </row>
    <row r="2062" spans="1:8" ht="15.75">
      <c r="A2062" s="277"/>
      <c r="B2062" s="596">
        <v>6452</v>
      </c>
      <c r="C2062" s="597" t="s">
        <v>3338</v>
      </c>
      <c r="D2062" s="596" t="s">
        <v>777</v>
      </c>
      <c r="E2062" s="599">
        <v>4157</v>
      </c>
      <c r="F2062" s="754" t="s">
        <v>1460</v>
      </c>
      <c r="G2062" s="755"/>
      <c r="H2062" s="756"/>
    </row>
    <row r="2063" spans="1:8" ht="15.75">
      <c r="A2063" s="277"/>
      <c r="B2063" s="596">
        <v>6456</v>
      </c>
      <c r="C2063" s="597" t="s">
        <v>3339</v>
      </c>
      <c r="D2063" s="596" t="s">
        <v>904</v>
      </c>
      <c r="E2063" s="598">
        <v>1066228</v>
      </c>
      <c r="F2063" s="754" t="s">
        <v>1460</v>
      </c>
      <c r="G2063" s="755"/>
      <c r="H2063" s="756"/>
    </row>
    <row r="2064" spans="1:8" ht="15.75">
      <c r="A2064" s="277"/>
      <c r="B2064" s="596">
        <v>6457</v>
      </c>
      <c r="C2064" s="597" t="s">
        <v>3340</v>
      </c>
      <c r="D2064" s="596" t="s">
        <v>897</v>
      </c>
      <c r="E2064" s="598">
        <v>89854</v>
      </c>
      <c r="F2064" s="754" t="s">
        <v>1460</v>
      </c>
      <c r="G2064" s="757"/>
      <c r="H2064" s="756"/>
    </row>
    <row r="2065" spans="1:8" ht="15.75">
      <c r="A2065" s="277"/>
      <c r="B2065" s="596">
        <v>6458</v>
      </c>
      <c r="C2065" s="597" t="s">
        <v>3341</v>
      </c>
      <c r="D2065" s="596" t="s">
        <v>928</v>
      </c>
      <c r="E2065" s="598">
        <v>11543</v>
      </c>
      <c r="F2065" s="754" t="s">
        <v>1460</v>
      </c>
      <c r="G2065" s="755"/>
      <c r="H2065" s="756"/>
    </row>
    <row r="2066" spans="1:8" ht="15.75">
      <c r="A2066" s="277"/>
      <c r="B2066" s="596">
        <v>6459</v>
      </c>
      <c r="C2066" s="597" t="s">
        <v>3342</v>
      </c>
      <c r="D2066" s="596" t="s">
        <v>777</v>
      </c>
      <c r="E2066" s="598">
        <v>48987</v>
      </c>
      <c r="F2066" s="754" t="s">
        <v>1460</v>
      </c>
      <c r="G2066" s="755"/>
      <c r="H2066" s="756"/>
    </row>
    <row r="2067" spans="1:8" ht="15.75">
      <c r="A2067" s="277"/>
      <c r="B2067" s="596">
        <v>6460</v>
      </c>
      <c r="C2067" s="597" t="s">
        <v>3343</v>
      </c>
      <c r="D2067" s="596" t="s">
        <v>777</v>
      </c>
      <c r="E2067" s="599">
        <v>58170</v>
      </c>
      <c r="F2067" s="754" t="s">
        <v>1460</v>
      </c>
      <c r="G2067" s="755"/>
      <c r="H2067" s="756"/>
    </row>
    <row r="2068" spans="1:8" ht="15.75">
      <c r="A2068" s="277"/>
      <c r="B2068" s="596">
        <v>6461</v>
      </c>
      <c r="C2068" s="597" t="s">
        <v>3344</v>
      </c>
      <c r="D2068" s="596" t="s">
        <v>2458</v>
      </c>
      <c r="E2068" s="598">
        <v>7658</v>
      </c>
      <c r="F2068" s="754" t="s">
        <v>1464</v>
      </c>
      <c r="G2068" s="757"/>
      <c r="H2068" s="756"/>
    </row>
    <row r="2069" spans="1:8" ht="15.75">
      <c r="A2069" s="277"/>
      <c r="B2069" s="596">
        <v>6462</v>
      </c>
      <c r="C2069" s="597" t="s">
        <v>3345</v>
      </c>
      <c r="D2069" s="596" t="s">
        <v>913</v>
      </c>
      <c r="E2069" s="598">
        <v>1574</v>
      </c>
      <c r="F2069" s="754" t="s">
        <v>1464</v>
      </c>
      <c r="G2069" s="755"/>
      <c r="H2069" s="756"/>
    </row>
    <row r="2070" spans="1:8" ht="15.75">
      <c r="A2070" s="277"/>
      <c r="B2070" s="596">
        <v>6463</v>
      </c>
      <c r="C2070" s="597" t="s">
        <v>3346</v>
      </c>
      <c r="D2070" s="596" t="s">
        <v>904</v>
      </c>
      <c r="E2070" s="598">
        <v>4667</v>
      </c>
      <c r="F2070" s="754" t="s">
        <v>1464</v>
      </c>
      <c r="G2070" s="757"/>
      <c r="H2070" s="756"/>
    </row>
    <row r="2071" spans="1:8" ht="15.75">
      <c r="A2071" s="277"/>
      <c r="B2071" s="596">
        <v>6464</v>
      </c>
      <c r="C2071" s="597" t="s">
        <v>3347</v>
      </c>
      <c r="D2071" s="596" t="s">
        <v>777</v>
      </c>
      <c r="E2071" s="598">
        <v>3099</v>
      </c>
      <c r="F2071" s="754" t="s">
        <v>1460</v>
      </c>
      <c r="G2071" s="755"/>
      <c r="H2071" s="756"/>
    </row>
    <row r="2072" spans="1:8" ht="15.75">
      <c r="A2072" s="277"/>
      <c r="B2072" s="596">
        <v>6465</v>
      </c>
      <c r="C2072" s="597" t="s">
        <v>3348</v>
      </c>
      <c r="D2072" s="596" t="s">
        <v>897</v>
      </c>
      <c r="E2072" s="598">
        <v>24160</v>
      </c>
      <c r="F2072" s="754" t="s">
        <v>1460</v>
      </c>
      <c r="G2072" s="755"/>
      <c r="H2072" s="756"/>
    </row>
    <row r="2073" spans="1:8" ht="15.75">
      <c r="A2073" s="277"/>
      <c r="B2073" s="596">
        <v>6466</v>
      </c>
      <c r="C2073" s="597" t="s">
        <v>3349</v>
      </c>
      <c r="D2073" s="596" t="s">
        <v>904</v>
      </c>
      <c r="E2073" s="598">
        <v>1069147</v>
      </c>
      <c r="F2073" s="754" t="s">
        <v>1460</v>
      </c>
      <c r="G2073" s="755"/>
      <c r="H2073" s="756"/>
    </row>
    <row r="2074" spans="1:8" ht="15.75">
      <c r="A2074" s="277"/>
      <c r="B2074" s="596">
        <v>6467</v>
      </c>
      <c r="C2074" s="597" t="s">
        <v>3350</v>
      </c>
      <c r="D2074" s="596" t="s">
        <v>928</v>
      </c>
      <c r="E2074" s="598">
        <v>11297</v>
      </c>
      <c r="F2074" s="754" t="s">
        <v>1460</v>
      </c>
      <c r="G2074" s="755"/>
      <c r="H2074" s="756"/>
    </row>
    <row r="2075" spans="1:8" s="491" customFormat="1" ht="15.75">
      <c r="A2075" s="277"/>
      <c r="B2075" s="596">
        <v>6469</v>
      </c>
      <c r="C2075" s="597" t="s">
        <v>3351</v>
      </c>
      <c r="D2075" s="596" t="s">
        <v>777</v>
      </c>
      <c r="E2075" s="598">
        <v>295703</v>
      </c>
      <c r="F2075" s="754" t="s">
        <v>3009</v>
      </c>
      <c r="G2075" s="755"/>
      <c r="H2075" s="756"/>
    </row>
    <row r="2076" spans="1:8" ht="15.75">
      <c r="A2076" s="277"/>
      <c r="B2076" s="596">
        <v>6471</v>
      </c>
      <c r="C2076" s="597" t="s">
        <v>3352</v>
      </c>
      <c r="D2076" s="596" t="s">
        <v>904</v>
      </c>
      <c r="E2076" s="598">
        <v>145854</v>
      </c>
      <c r="F2076" s="754" t="s">
        <v>1460</v>
      </c>
      <c r="G2076" s="757"/>
      <c r="H2076" s="756"/>
    </row>
    <row r="2077" spans="1:8" ht="15.75">
      <c r="A2077" s="277"/>
      <c r="B2077" s="596">
        <v>6472</v>
      </c>
      <c r="C2077" s="597" t="s">
        <v>3353</v>
      </c>
      <c r="D2077" s="596" t="s">
        <v>904</v>
      </c>
      <c r="E2077" s="598">
        <v>1143226</v>
      </c>
      <c r="F2077" s="754" t="s">
        <v>1460</v>
      </c>
      <c r="G2077" s="755"/>
      <c r="H2077" s="756"/>
    </row>
    <row r="2078" spans="1:8" ht="15.75">
      <c r="A2078" s="277"/>
      <c r="B2078" s="596">
        <v>6473</v>
      </c>
      <c r="C2078" s="597" t="s">
        <v>3354</v>
      </c>
      <c r="D2078" s="596" t="s">
        <v>904</v>
      </c>
      <c r="E2078" s="598">
        <v>144248</v>
      </c>
      <c r="F2078" s="754" t="s">
        <v>1460</v>
      </c>
      <c r="G2078" s="755"/>
      <c r="H2078" s="756"/>
    </row>
    <row r="2079" spans="1:8" ht="15.75">
      <c r="A2079" s="277"/>
      <c r="B2079" s="596">
        <v>6474</v>
      </c>
      <c r="C2079" s="597" t="s">
        <v>3355</v>
      </c>
      <c r="D2079" s="596" t="s">
        <v>904</v>
      </c>
      <c r="E2079" s="598">
        <v>158666</v>
      </c>
      <c r="F2079" s="754" t="s">
        <v>1460</v>
      </c>
      <c r="G2079" s="755"/>
      <c r="H2079" s="756"/>
    </row>
    <row r="2080" spans="1:8" ht="15.75">
      <c r="A2080" s="277"/>
      <c r="B2080" s="596">
        <v>6475</v>
      </c>
      <c r="C2080" s="597" t="s">
        <v>1320</v>
      </c>
      <c r="D2080" s="596" t="s">
        <v>928</v>
      </c>
      <c r="E2080" s="598">
        <v>69976</v>
      </c>
      <c r="F2080" s="754" t="s">
        <v>1460</v>
      </c>
      <c r="G2080" s="757"/>
      <c r="H2080" s="756"/>
    </row>
    <row r="2081" spans="1:8" ht="15.75">
      <c r="A2081" s="277"/>
      <c r="B2081" s="596">
        <v>6476</v>
      </c>
      <c r="C2081" s="597" t="s">
        <v>3356</v>
      </c>
      <c r="D2081" s="596" t="s">
        <v>777</v>
      </c>
      <c r="E2081" s="598">
        <v>183566</v>
      </c>
      <c r="F2081" s="754" t="s">
        <v>1460</v>
      </c>
      <c r="G2081" s="755"/>
      <c r="H2081" s="756"/>
    </row>
    <row r="2082" spans="1:8" ht="15.75">
      <c r="A2082" s="277"/>
      <c r="B2082" s="596">
        <v>6480</v>
      </c>
      <c r="C2082" s="597" t="s">
        <v>3357</v>
      </c>
      <c r="D2082" s="596" t="s">
        <v>904</v>
      </c>
      <c r="E2082" s="598">
        <v>20549</v>
      </c>
      <c r="F2082" s="754" t="s">
        <v>1460</v>
      </c>
      <c r="G2082" s="757"/>
      <c r="H2082" s="756"/>
    </row>
    <row r="2083" spans="1:8" ht="15.75">
      <c r="A2083" s="277"/>
      <c r="B2083" s="596">
        <v>6482</v>
      </c>
      <c r="C2083" s="597" t="s">
        <v>3358</v>
      </c>
      <c r="D2083" s="596" t="s">
        <v>897</v>
      </c>
      <c r="E2083" s="598">
        <v>111754</v>
      </c>
      <c r="F2083" s="754" t="s">
        <v>1460</v>
      </c>
      <c r="G2083" s="755"/>
      <c r="H2083" s="756"/>
    </row>
    <row r="2084" spans="1:8" ht="15.75">
      <c r="A2084" s="277"/>
      <c r="B2084" s="596">
        <v>6483</v>
      </c>
      <c r="C2084" s="597" t="s">
        <v>3359</v>
      </c>
      <c r="D2084" s="596" t="s">
        <v>2458</v>
      </c>
      <c r="E2084" s="598">
        <v>46450</v>
      </c>
      <c r="F2084" s="754" t="s">
        <v>1460</v>
      </c>
      <c r="G2084" s="755"/>
      <c r="H2084" s="756"/>
    </row>
    <row r="2085" spans="1:8" ht="15.75">
      <c r="A2085" s="277"/>
      <c r="B2085" s="596">
        <v>6484</v>
      </c>
      <c r="C2085" s="597" t="s">
        <v>3360</v>
      </c>
      <c r="D2085" s="596" t="s">
        <v>2458</v>
      </c>
      <c r="E2085" s="598">
        <v>156876</v>
      </c>
      <c r="F2085" s="754" t="s">
        <v>1460</v>
      </c>
      <c r="G2085" s="755"/>
      <c r="H2085" s="756"/>
    </row>
    <row r="2086" spans="1:8" ht="15.75">
      <c r="A2086" s="277"/>
      <c r="B2086" s="596">
        <v>6485</v>
      </c>
      <c r="C2086" s="597" t="s">
        <v>3361</v>
      </c>
      <c r="D2086" s="596" t="s">
        <v>519</v>
      </c>
      <c r="E2086" s="598">
        <v>45284</v>
      </c>
      <c r="F2086" s="754" t="s">
        <v>1460</v>
      </c>
      <c r="G2086" s="755"/>
      <c r="H2086" s="756"/>
    </row>
    <row r="2087" spans="1:8" ht="15.75">
      <c r="A2087" s="277"/>
      <c r="B2087" s="596">
        <v>6486</v>
      </c>
      <c r="C2087" s="597" t="s">
        <v>3362</v>
      </c>
      <c r="D2087" s="596" t="s">
        <v>904</v>
      </c>
      <c r="E2087" s="598">
        <v>55149</v>
      </c>
      <c r="F2087" s="754" t="s">
        <v>1460</v>
      </c>
      <c r="G2087" s="755"/>
      <c r="H2087" s="756"/>
    </row>
    <row r="2088" spans="1:8" ht="15.75">
      <c r="A2088" s="277"/>
      <c r="B2088" s="596">
        <v>6487</v>
      </c>
      <c r="C2088" s="597" t="s">
        <v>3363</v>
      </c>
      <c r="D2088" s="596" t="s">
        <v>519</v>
      </c>
      <c r="E2088" s="598">
        <v>114857</v>
      </c>
      <c r="F2088" s="754" t="s">
        <v>1460</v>
      </c>
      <c r="G2088" s="755"/>
      <c r="H2088" s="756"/>
    </row>
    <row r="2089" spans="1:8" ht="15.75">
      <c r="A2089" s="277"/>
      <c r="B2089" s="596">
        <v>6488</v>
      </c>
      <c r="C2089" s="597" t="s">
        <v>3364</v>
      </c>
      <c r="D2089" s="596" t="s">
        <v>928</v>
      </c>
      <c r="E2089" s="598">
        <v>241380</v>
      </c>
      <c r="F2089" s="754" t="s">
        <v>1460</v>
      </c>
      <c r="G2089" s="755"/>
      <c r="H2089" s="756"/>
    </row>
    <row r="2090" spans="1:8" ht="15.75">
      <c r="A2090" s="277"/>
      <c r="B2090" s="596">
        <v>6489</v>
      </c>
      <c r="C2090" s="597" t="s">
        <v>3365</v>
      </c>
      <c r="D2090" s="596" t="s">
        <v>928</v>
      </c>
      <c r="E2090" s="598">
        <v>92289</v>
      </c>
      <c r="F2090" s="754" t="s">
        <v>1460</v>
      </c>
      <c r="G2090" s="755"/>
      <c r="H2090" s="756"/>
    </row>
    <row r="2091" spans="1:8" ht="15.75">
      <c r="A2091" s="277"/>
      <c r="B2091" s="596">
        <v>6494</v>
      </c>
      <c r="C2091" s="597" t="s">
        <v>3366</v>
      </c>
      <c r="D2091" s="596" t="s">
        <v>928</v>
      </c>
      <c r="E2091" s="598">
        <v>313671</v>
      </c>
      <c r="F2091" s="754" t="s">
        <v>1460</v>
      </c>
      <c r="G2091" s="755"/>
      <c r="H2091" s="756"/>
    </row>
    <row r="2092" spans="1:8" ht="15.75">
      <c r="A2092" s="277"/>
      <c r="B2092" s="596">
        <v>6495</v>
      </c>
      <c r="C2092" s="597" t="s">
        <v>3367</v>
      </c>
      <c r="D2092" s="596" t="s">
        <v>928</v>
      </c>
      <c r="E2092" s="598">
        <v>313671</v>
      </c>
      <c r="F2092" s="754" t="s">
        <v>1460</v>
      </c>
      <c r="G2092" s="757"/>
      <c r="H2092" s="756"/>
    </row>
    <row r="2093" spans="1:8" ht="15.75">
      <c r="A2093" s="277"/>
      <c r="B2093" s="596">
        <v>6498</v>
      </c>
      <c r="C2093" s="597" t="s">
        <v>3368</v>
      </c>
      <c r="D2093" s="596" t="s">
        <v>519</v>
      </c>
      <c r="E2093" s="598">
        <v>17975</v>
      </c>
      <c r="F2093" s="754" t="s">
        <v>1460</v>
      </c>
      <c r="G2093" s="755"/>
      <c r="H2093" s="756"/>
    </row>
    <row r="2094" spans="1:8" ht="15.75">
      <c r="A2094" s="277"/>
      <c r="B2094" s="596">
        <v>6499</v>
      </c>
      <c r="C2094" s="597" t="s">
        <v>3369</v>
      </c>
      <c r="D2094" s="596" t="s">
        <v>928</v>
      </c>
      <c r="E2094" s="598">
        <v>15162</v>
      </c>
      <c r="F2094" s="754" t="s">
        <v>1460</v>
      </c>
      <c r="G2094" s="755"/>
      <c r="H2094" s="756"/>
    </row>
    <row r="2095" spans="1:8" ht="15.75">
      <c r="A2095" s="277"/>
      <c r="B2095" s="596">
        <v>6500</v>
      </c>
      <c r="C2095" s="597" t="s">
        <v>3370</v>
      </c>
      <c r="D2095" s="596" t="s">
        <v>519</v>
      </c>
      <c r="E2095" s="598">
        <v>225720</v>
      </c>
      <c r="F2095" s="754" t="s">
        <v>1460</v>
      </c>
      <c r="G2095" s="755"/>
      <c r="H2095" s="756"/>
    </row>
    <row r="2096" spans="1:8" ht="15.75">
      <c r="A2096" s="277"/>
      <c r="B2096" s="596">
        <v>6501</v>
      </c>
      <c r="C2096" s="597" t="s">
        <v>3371</v>
      </c>
      <c r="D2096" s="596" t="s">
        <v>519</v>
      </c>
      <c r="E2096" s="598">
        <v>277849</v>
      </c>
      <c r="F2096" s="754" t="s">
        <v>1460</v>
      </c>
      <c r="G2096" s="755"/>
      <c r="H2096" s="756"/>
    </row>
    <row r="2097" spans="1:8" ht="15.75">
      <c r="A2097" s="277"/>
      <c r="B2097" s="596">
        <v>6505</v>
      </c>
      <c r="C2097" s="597" t="s">
        <v>3372</v>
      </c>
      <c r="D2097" s="596" t="s">
        <v>777</v>
      </c>
      <c r="E2097" s="598">
        <v>2142</v>
      </c>
      <c r="F2097" s="754" t="s">
        <v>1460</v>
      </c>
      <c r="G2097" s="755"/>
      <c r="H2097" s="756"/>
    </row>
    <row r="2098" spans="1:8" ht="15.75">
      <c r="A2098" s="277"/>
      <c r="B2098" s="596">
        <v>6506</v>
      </c>
      <c r="C2098" s="597" t="s">
        <v>3373</v>
      </c>
      <c r="D2098" s="596" t="s">
        <v>928</v>
      </c>
      <c r="E2098" s="598">
        <v>223947</v>
      </c>
      <c r="F2098" s="754" t="s">
        <v>1460</v>
      </c>
      <c r="G2098" s="755"/>
      <c r="H2098" s="756"/>
    </row>
    <row r="2099" spans="1:8" ht="15.75">
      <c r="A2099" s="277"/>
      <c r="B2099" s="596">
        <v>6507</v>
      </c>
      <c r="C2099" s="597" t="s">
        <v>3374</v>
      </c>
      <c r="D2099" s="596" t="s">
        <v>777</v>
      </c>
      <c r="E2099" s="598">
        <v>236486</v>
      </c>
      <c r="F2099" s="754" t="s">
        <v>1460</v>
      </c>
      <c r="G2099" s="755"/>
      <c r="H2099" s="756"/>
    </row>
    <row r="2100" spans="1:8" ht="15.75">
      <c r="A2100" s="277"/>
      <c r="B2100" s="596">
        <v>6510</v>
      </c>
      <c r="C2100" s="597" t="s">
        <v>1322</v>
      </c>
      <c r="D2100" s="596" t="s">
        <v>928</v>
      </c>
      <c r="E2100" s="598">
        <v>56340</v>
      </c>
      <c r="F2100" s="754" t="s">
        <v>1460</v>
      </c>
      <c r="G2100" s="755"/>
      <c r="H2100" s="756"/>
    </row>
    <row r="2101" spans="1:8" ht="15.75">
      <c r="A2101" s="277"/>
      <c r="B2101" s="596">
        <v>6511</v>
      </c>
      <c r="C2101" s="597" t="s">
        <v>3375</v>
      </c>
      <c r="D2101" s="596" t="s">
        <v>777</v>
      </c>
      <c r="E2101" s="598">
        <v>263572</v>
      </c>
      <c r="F2101" s="754" t="s">
        <v>1460</v>
      </c>
      <c r="G2101" s="755"/>
      <c r="H2101" s="756"/>
    </row>
    <row r="2102" spans="1:8" ht="15.75">
      <c r="A2102" s="277"/>
      <c r="B2102" s="596">
        <v>6512</v>
      </c>
      <c r="C2102" s="597" t="s">
        <v>3376</v>
      </c>
      <c r="D2102" s="596" t="s">
        <v>904</v>
      </c>
      <c r="E2102" s="598">
        <v>572603</v>
      </c>
      <c r="F2102" s="754" t="s">
        <v>1460</v>
      </c>
      <c r="G2102" s="755"/>
      <c r="H2102" s="756"/>
    </row>
    <row r="2103" spans="1:8" ht="15.75">
      <c r="A2103" s="277"/>
      <c r="B2103" s="596">
        <v>6514</v>
      </c>
      <c r="C2103" s="597" t="s">
        <v>3377</v>
      </c>
      <c r="D2103" s="596" t="s">
        <v>519</v>
      </c>
      <c r="E2103" s="598">
        <v>3772</v>
      </c>
      <c r="F2103" s="754" t="s">
        <v>1460</v>
      </c>
      <c r="G2103" s="755"/>
      <c r="H2103" s="756"/>
    </row>
    <row r="2104" spans="1:8" ht="15.75">
      <c r="A2104" s="277"/>
      <c r="B2104" s="596">
        <v>6515</v>
      </c>
      <c r="C2104" s="597" t="s">
        <v>3378</v>
      </c>
      <c r="D2104" s="596" t="s">
        <v>928</v>
      </c>
      <c r="E2104" s="598">
        <v>8212</v>
      </c>
      <c r="F2104" s="754" t="s">
        <v>1460</v>
      </c>
      <c r="G2104" s="755"/>
      <c r="H2104" s="756"/>
    </row>
    <row r="2105" spans="1:8" ht="15.75">
      <c r="A2105" s="277"/>
      <c r="B2105" s="596">
        <v>6517</v>
      </c>
      <c r="C2105" s="597" t="s">
        <v>3379</v>
      </c>
      <c r="D2105" s="596" t="s">
        <v>973</v>
      </c>
      <c r="E2105" s="598">
        <v>11578</v>
      </c>
      <c r="F2105" s="754" t="s">
        <v>1460</v>
      </c>
      <c r="G2105" s="755"/>
      <c r="H2105" s="756"/>
    </row>
    <row r="2106" spans="1:8" ht="15.75">
      <c r="A2106" s="277"/>
      <c r="B2106" s="596">
        <v>6518</v>
      </c>
      <c r="C2106" s="597" t="s">
        <v>1325</v>
      </c>
      <c r="D2106" s="596" t="s">
        <v>519</v>
      </c>
      <c r="E2106" s="598">
        <v>141992</v>
      </c>
      <c r="F2106" s="754" t="s">
        <v>1460</v>
      </c>
      <c r="G2106" s="755"/>
      <c r="H2106" s="756"/>
    </row>
    <row r="2107" spans="1:8" ht="15.75">
      <c r="A2107" s="610"/>
      <c r="B2107" s="596">
        <v>6519</v>
      </c>
      <c r="C2107" s="597" t="s">
        <v>1327</v>
      </c>
      <c r="D2107" s="596" t="s">
        <v>519</v>
      </c>
      <c r="E2107" s="598">
        <v>24952</v>
      </c>
      <c r="F2107" s="754" t="s">
        <v>1460</v>
      </c>
      <c r="G2107" s="755"/>
      <c r="H2107" s="756"/>
    </row>
    <row r="2108" spans="1:8" ht="75" customHeight="1">
      <c r="A2108" s="277"/>
      <c r="B2108" s="596">
        <v>6520</v>
      </c>
      <c r="C2108" s="597" t="s">
        <v>3380</v>
      </c>
      <c r="D2108" s="596" t="s">
        <v>519</v>
      </c>
      <c r="E2108" s="598">
        <v>12881</v>
      </c>
      <c r="F2108" s="754" t="s">
        <v>1460</v>
      </c>
      <c r="G2108" s="755"/>
      <c r="H2108" s="756"/>
    </row>
    <row r="2109" spans="1:8" ht="15.75">
      <c r="A2109" s="610"/>
      <c r="B2109" s="596">
        <v>6521</v>
      </c>
      <c r="C2109" s="597" t="s">
        <v>3381</v>
      </c>
      <c r="D2109" s="596" t="s">
        <v>519</v>
      </c>
      <c r="E2109" s="598">
        <v>6810</v>
      </c>
      <c r="F2109" s="754" t="s">
        <v>1460</v>
      </c>
      <c r="G2109" s="755"/>
      <c r="H2109" s="756"/>
    </row>
    <row r="2110" spans="1:8" ht="15.75">
      <c r="A2110" s="610"/>
      <c r="B2110" s="596">
        <v>6523</v>
      </c>
      <c r="C2110" s="597" t="s">
        <v>3382</v>
      </c>
      <c r="D2110" s="596" t="s">
        <v>519</v>
      </c>
      <c r="E2110" s="598">
        <v>13406</v>
      </c>
      <c r="F2110" s="754" t="s">
        <v>1460</v>
      </c>
      <c r="G2110" s="755"/>
      <c r="H2110" s="756"/>
    </row>
    <row r="2111" spans="1:8" ht="15.75">
      <c r="A2111" s="610"/>
      <c r="B2111" s="596">
        <v>6524</v>
      </c>
      <c r="C2111" s="597" t="s">
        <v>3383</v>
      </c>
      <c r="D2111" s="596" t="s">
        <v>519</v>
      </c>
      <c r="E2111" s="598">
        <v>64184</v>
      </c>
      <c r="F2111" s="754" t="s">
        <v>1460</v>
      </c>
      <c r="G2111" s="755"/>
      <c r="H2111" s="756"/>
    </row>
    <row r="2112" spans="1:8" ht="15.75">
      <c r="A2112" s="610"/>
      <c r="B2112" s="596">
        <v>6525</v>
      </c>
      <c r="C2112" s="597" t="s">
        <v>3384</v>
      </c>
      <c r="D2112" s="596" t="s">
        <v>519</v>
      </c>
      <c r="E2112" s="598">
        <v>198454</v>
      </c>
      <c r="F2112" s="754" t="s">
        <v>1460</v>
      </c>
      <c r="G2112" s="755"/>
      <c r="H2112" s="756"/>
    </row>
    <row r="2113" spans="1:8" ht="15.75">
      <c r="A2113" s="610"/>
      <c r="B2113" s="596">
        <v>6527</v>
      </c>
      <c r="C2113" s="597" t="s">
        <v>3385</v>
      </c>
      <c r="D2113" s="596" t="s">
        <v>519</v>
      </c>
      <c r="E2113" s="598">
        <v>544644</v>
      </c>
      <c r="F2113" s="754" t="s">
        <v>1460</v>
      </c>
      <c r="G2113" s="755"/>
      <c r="H2113" s="756"/>
    </row>
    <row r="2114" spans="1:8" ht="15.75">
      <c r="A2114" s="277"/>
      <c r="B2114" s="596">
        <v>6528</v>
      </c>
      <c r="C2114" s="597" t="s">
        <v>3386</v>
      </c>
      <c r="D2114" s="596" t="s">
        <v>928</v>
      </c>
      <c r="E2114" s="598">
        <v>315614</v>
      </c>
      <c r="F2114" s="754" t="s">
        <v>1460</v>
      </c>
      <c r="G2114" s="755"/>
      <c r="H2114" s="756"/>
    </row>
    <row r="2115" spans="1:8" ht="15.75">
      <c r="A2115" s="277"/>
      <c r="B2115" s="596">
        <v>6529</v>
      </c>
      <c r="C2115" s="597" t="s">
        <v>3387</v>
      </c>
      <c r="D2115" s="596" t="s">
        <v>928</v>
      </c>
      <c r="E2115" s="598">
        <v>319742</v>
      </c>
      <c r="F2115" s="754" t="s">
        <v>1460</v>
      </c>
      <c r="G2115" s="755"/>
      <c r="H2115" s="756"/>
    </row>
    <row r="2116" spans="1:8" ht="15.75">
      <c r="A2116" s="277"/>
      <c r="B2116" s="596">
        <v>6532</v>
      </c>
      <c r="C2116" s="597" t="s">
        <v>3388</v>
      </c>
      <c r="D2116" s="596" t="s">
        <v>519</v>
      </c>
      <c r="E2116" s="598">
        <v>58179</v>
      </c>
      <c r="F2116" s="754" t="s">
        <v>1460</v>
      </c>
      <c r="G2116" s="755"/>
      <c r="H2116" s="756"/>
    </row>
    <row r="2117" spans="1:8" ht="15.75">
      <c r="A2117" s="277"/>
      <c r="B2117" s="596">
        <v>6533</v>
      </c>
      <c r="C2117" s="597" t="s">
        <v>3389</v>
      </c>
      <c r="D2117" s="596" t="s">
        <v>777</v>
      </c>
      <c r="E2117" s="598">
        <v>28140</v>
      </c>
      <c r="F2117" s="754" t="s">
        <v>1464</v>
      </c>
      <c r="G2117" s="755"/>
      <c r="H2117" s="756"/>
    </row>
    <row r="2118" spans="1:8" ht="15.75">
      <c r="A2118" s="277"/>
      <c r="B2118" s="596">
        <v>6534</v>
      </c>
      <c r="C2118" s="597" t="s">
        <v>3390</v>
      </c>
      <c r="D2118" s="596" t="s">
        <v>777</v>
      </c>
      <c r="E2118" s="598">
        <v>247131</v>
      </c>
      <c r="F2118" s="754" t="s">
        <v>1460</v>
      </c>
      <c r="G2118" s="755"/>
      <c r="H2118" s="756"/>
    </row>
    <row r="2119" spans="1:8" ht="15.75">
      <c r="A2119" s="277"/>
      <c r="B2119" s="596">
        <v>6535</v>
      </c>
      <c r="C2119" s="597" t="s">
        <v>3391</v>
      </c>
      <c r="D2119" s="596" t="s">
        <v>777</v>
      </c>
      <c r="E2119" s="598">
        <v>42940</v>
      </c>
      <c r="F2119" s="754" t="s">
        <v>1460</v>
      </c>
      <c r="G2119" s="755"/>
      <c r="H2119" s="756"/>
    </row>
    <row r="2120" spans="1:8" ht="15.75">
      <c r="A2120" s="277"/>
      <c r="B2120" s="596">
        <v>6536</v>
      </c>
      <c r="C2120" s="597" t="s">
        <v>3392</v>
      </c>
      <c r="D2120" s="596" t="s">
        <v>777</v>
      </c>
      <c r="E2120" s="598">
        <v>42918</v>
      </c>
      <c r="F2120" s="754" t="s">
        <v>1460</v>
      </c>
      <c r="G2120" s="755"/>
      <c r="H2120" s="756"/>
    </row>
    <row r="2121" spans="1:8" ht="15.75">
      <c r="A2121" s="277"/>
      <c r="B2121" s="596">
        <v>6538</v>
      </c>
      <c r="C2121" s="597" t="s">
        <v>3393</v>
      </c>
      <c r="D2121" s="596" t="s">
        <v>928</v>
      </c>
      <c r="E2121" s="598">
        <v>212129</v>
      </c>
      <c r="F2121" s="754" t="s">
        <v>1460</v>
      </c>
      <c r="G2121" s="757"/>
      <c r="H2121" s="756"/>
    </row>
    <row r="2122" spans="1:8" ht="15.75">
      <c r="A2122" s="277"/>
      <c r="B2122" s="596">
        <v>6541</v>
      </c>
      <c r="C2122" s="597" t="s">
        <v>3394</v>
      </c>
      <c r="D2122" s="596" t="s">
        <v>928</v>
      </c>
      <c r="E2122" s="598">
        <v>322783</v>
      </c>
      <c r="F2122" s="754" t="s">
        <v>1460</v>
      </c>
      <c r="G2122" s="755"/>
      <c r="H2122" s="756"/>
    </row>
    <row r="2123" spans="1:8" ht="15.75">
      <c r="A2123" s="277"/>
      <c r="B2123" s="596">
        <v>6542</v>
      </c>
      <c r="C2123" s="597" t="s">
        <v>3395</v>
      </c>
      <c r="D2123" s="596" t="s">
        <v>519</v>
      </c>
      <c r="E2123" s="598">
        <v>71747</v>
      </c>
      <c r="F2123" s="754" t="s">
        <v>1460</v>
      </c>
      <c r="G2123" s="757"/>
      <c r="H2123" s="756"/>
    </row>
    <row r="2124" spans="1:8" ht="15.75">
      <c r="A2124" s="277"/>
      <c r="B2124" s="596">
        <v>6543</v>
      </c>
      <c r="C2124" s="597" t="s">
        <v>3396</v>
      </c>
      <c r="D2124" s="596" t="s">
        <v>519</v>
      </c>
      <c r="E2124" s="598">
        <v>7032</v>
      </c>
      <c r="F2124" s="754" t="s">
        <v>1460</v>
      </c>
      <c r="G2124" s="757"/>
      <c r="H2124" s="756"/>
    </row>
    <row r="2125" spans="1:8" ht="15.75">
      <c r="A2125" s="277"/>
      <c r="B2125" s="596">
        <v>6544</v>
      </c>
      <c r="C2125" s="597" t="s">
        <v>3397</v>
      </c>
      <c r="D2125" s="596" t="s">
        <v>519</v>
      </c>
      <c r="E2125" s="598">
        <v>6925</v>
      </c>
      <c r="F2125" s="754" t="s">
        <v>1460</v>
      </c>
      <c r="G2125" s="757"/>
      <c r="H2125" s="756"/>
    </row>
    <row r="2126" spans="1:8" ht="15.75">
      <c r="A2126" s="277"/>
      <c r="B2126" s="596">
        <v>6547</v>
      </c>
      <c r="C2126" s="597" t="s">
        <v>3398</v>
      </c>
      <c r="D2126" s="596" t="s">
        <v>519</v>
      </c>
      <c r="E2126" s="598">
        <v>326710</v>
      </c>
      <c r="F2126" s="754" t="s">
        <v>1460</v>
      </c>
      <c r="G2126" s="757"/>
      <c r="H2126" s="756"/>
    </row>
    <row r="2127" spans="1:8" ht="15.75">
      <c r="A2127" s="277"/>
      <c r="B2127" s="596">
        <v>6548</v>
      </c>
      <c r="C2127" s="597" t="s">
        <v>3399</v>
      </c>
      <c r="D2127" s="596" t="s">
        <v>519</v>
      </c>
      <c r="E2127" s="598">
        <v>252239</v>
      </c>
      <c r="F2127" s="754" t="s">
        <v>1460</v>
      </c>
      <c r="G2127" s="757"/>
      <c r="H2127" s="756"/>
    </row>
    <row r="2128" spans="1:8" ht="15.75">
      <c r="A2128" s="277"/>
      <c r="B2128" s="596">
        <v>6551</v>
      </c>
      <c r="C2128" s="597" t="s">
        <v>3400</v>
      </c>
      <c r="D2128" s="596" t="s">
        <v>777</v>
      </c>
      <c r="E2128" s="598">
        <v>145478</v>
      </c>
      <c r="F2128" s="754" t="s">
        <v>1460</v>
      </c>
      <c r="G2128" s="755"/>
      <c r="H2128" s="756"/>
    </row>
    <row r="2129" spans="1:8" ht="15.75">
      <c r="A2129" s="277"/>
      <c r="B2129" s="596">
        <v>6553</v>
      </c>
      <c r="C2129" s="597" t="s">
        <v>3401</v>
      </c>
      <c r="D2129" s="596" t="s">
        <v>519</v>
      </c>
      <c r="E2129" s="598">
        <v>25985</v>
      </c>
      <c r="F2129" s="754" t="s">
        <v>1460</v>
      </c>
      <c r="G2129" s="755"/>
      <c r="H2129" s="756"/>
    </row>
    <row r="2130" spans="1:8" ht="15.75">
      <c r="A2130" s="277"/>
      <c r="B2130" s="596">
        <v>6554</v>
      </c>
      <c r="C2130" s="597" t="s">
        <v>3402</v>
      </c>
      <c r="D2130" s="596" t="s">
        <v>928</v>
      </c>
      <c r="E2130" s="598">
        <v>385</v>
      </c>
      <c r="F2130" s="754" t="s">
        <v>1460</v>
      </c>
      <c r="G2130" s="755"/>
      <c r="H2130" s="756"/>
    </row>
    <row r="2131" spans="1:8" ht="15.75">
      <c r="A2131" s="277"/>
      <c r="B2131" s="596">
        <v>6555</v>
      </c>
      <c r="C2131" s="597" t="s">
        <v>3403</v>
      </c>
      <c r="D2131" s="596" t="s">
        <v>519</v>
      </c>
      <c r="E2131" s="598">
        <v>3559</v>
      </c>
      <c r="F2131" s="754" t="s">
        <v>1460</v>
      </c>
      <c r="G2131" s="755"/>
      <c r="H2131" s="756"/>
    </row>
    <row r="2132" spans="1:8" ht="15.75">
      <c r="A2132" s="277"/>
      <c r="B2132" s="596">
        <v>6556</v>
      </c>
      <c r="C2132" s="597" t="s">
        <v>3404</v>
      </c>
      <c r="D2132" s="596" t="s">
        <v>519</v>
      </c>
      <c r="E2132" s="598">
        <v>86714</v>
      </c>
      <c r="F2132" s="754" t="s">
        <v>1460</v>
      </c>
      <c r="G2132" s="755"/>
      <c r="H2132" s="756"/>
    </row>
    <row r="2133" spans="1:8" ht="15.75">
      <c r="A2133" s="277"/>
      <c r="B2133" s="596">
        <v>6557</v>
      </c>
      <c r="C2133" s="597" t="s">
        <v>3405</v>
      </c>
      <c r="D2133" s="596" t="s">
        <v>519</v>
      </c>
      <c r="E2133" s="598">
        <v>55065839</v>
      </c>
      <c r="F2133" s="754" t="s">
        <v>1460</v>
      </c>
      <c r="G2133" s="755"/>
      <c r="H2133" s="756"/>
    </row>
    <row r="2134" spans="1:8" ht="45" customHeight="1">
      <c r="A2134" s="277"/>
      <c r="B2134" s="596">
        <v>6559</v>
      </c>
      <c r="C2134" s="597" t="s">
        <v>3406</v>
      </c>
      <c r="D2134" s="596" t="s">
        <v>519</v>
      </c>
      <c r="E2134" s="598">
        <v>930581</v>
      </c>
      <c r="F2134" s="754" t="s">
        <v>1460</v>
      </c>
      <c r="G2134" s="755"/>
      <c r="H2134" s="756"/>
    </row>
    <row r="2135" spans="1:8" ht="15.75">
      <c r="A2135" s="277"/>
      <c r="B2135" s="596">
        <v>6560</v>
      </c>
      <c r="C2135" s="597" t="s">
        <v>3407</v>
      </c>
      <c r="D2135" s="596" t="s">
        <v>519</v>
      </c>
      <c r="E2135" s="598">
        <v>3939851</v>
      </c>
      <c r="F2135" s="754" t="s">
        <v>1460</v>
      </c>
      <c r="G2135" s="755"/>
      <c r="H2135" s="756"/>
    </row>
    <row r="2136" spans="1:8" ht="15.75">
      <c r="A2136" s="277"/>
      <c r="B2136" s="596">
        <v>6562</v>
      </c>
      <c r="C2136" s="597" t="s">
        <v>3408</v>
      </c>
      <c r="D2136" s="596" t="s">
        <v>777</v>
      </c>
      <c r="E2136" s="598">
        <v>75900</v>
      </c>
      <c r="F2136" s="754" t="s">
        <v>1460</v>
      </c>
      <c r="G2136" s="757"/>
      <c r="H2136" s="756"/>
    </row>
    <row r="2137" spans="1:8" ht="15.75">
      <c r="A2137" s="277"/>
      <c r="B2137" s="596">
        <v>6563</v>
      </c>
      <c r="C2137" s="597" t="s">
        <v>1329</v>
      </c>
      <c r="D2137" s="596" t="s">
        <v>928</v>
      </c>
      <c r="E2137" s="598">
        <v>17525</v>
      </c>
      <c r="F2137" s="754" t="s">
        <v>1460</v>
      </c>
      <c r="G2137" s="755"/>
      <c r="H2137" s="756"/>
    </row>
    <row r="2138" spans="1:8" ht="15.75">
      <c r="A2138" s="277"/>
      <c r="B2138" s="596">
        <v>6564</v>
      </c>
      <c r="C2138" s="597" t="s">
        <v>3409</v>
      </c>
      <c r="D2138" s="596" t="s">
        <v>777</v>
      </c>
      <c r="E2138" s="598">
        <v>674890</v>
      </c>
      <c r="F2138" s="754" t="s">
        <v>1460</v>
      </c>
      <c r="G2138" s="755"/>
      <c r="H2138" s="756"/>
    </row>
    <row r="2139" spans="1:8" ht="15.75">
      <c r="A2139" s="277"/>
      <c r="B2139" s="596">
        <v>6565</v>
      </c>
      <c r="C2139" s="597" t="s">
        <v>1331</v>
      </c>
      <c r="D2139" s="596" t="s">
        <v>928</v>
      </c>
      <c r="E2139" s="598">
        <v>47177</v>
      </c>
      <c r="F2139" s="754" t="s">
        <v>1460</v>
      </c>
      <c r="G2139" s="755"/>
      <c r="H2139" s="756"/>
    </row>
    <row r="2140" spans="1:8" ht="15.75">
      <c r="A2140" s="277"/>
      <c r="B2140" s="596">
        <v>6567</v>
      </c>
      <c r="C2140" s="597" t="s">
        <v>3410</v>
      </c>
      <c r="D2140" s="596" t="s">
        <v>928</v>
      </c>
      <c r="E2140" s="598">
        <v>431084</v>
      </c>
      <c r="F2140" s="754" t="s">
        <v>1460</v>
      </c>
      <c r="G2140" s="755"/>
      <c r="H2140" s="756"/>
    </row>
    <row r="2141" spans="1:8" ht="15.75">
      <c r="A2141" s="277"/>
      <c r="B2141" s="596">
        <v>6568</v>
      </c>
      <c r="C2141" s="597" t="s">
        <v>3411</v>
      </c>
      <c r="D2141" s="596" t="s">
        <v>928</v>
      </c>
      <c r="E2141" s="598">
        <v>38005</v>
      </c>
      <c r="F2141" s="754" t="s">
        <v>1460</v>
      </c>
      <c r="G2141" s="755"/>
      <c r="H2141" s="756"/>
    </row>
    <row r="2142" spans="1:8" ht="15.75">
      <c r="A2142" s="277"/>
      <c r="B2142" s="596">
        <v>6569</v>
      </c>
      <c r="C2142" s="597" t="s">
        <v>1332</v>
      </c>
      <c r="D2142" s="596" t="s">
        <v>519</v>
      </c>
      <c r="E2142" s="598">
        <v>302508</v>
      </c>
      <c r="F2142" s="754" t="s">
        <v>1464</v>
      </c>
      <c r="G2142" s="755"/>
      <c r="H2142" s="756"/>
    </row>
    <row r="2143" spans="1:8" ht="15.75">
      <c r="A2143" s="277"/>
      <c r="B2143" s="596">
        <v>6570</v>
      </c>
      <c r="C2143" s="597" t="s">
        <v>3412</v>
      </c>
      <c r="D2143" s="596" t="s">
        <v>777</v>
      </c>
      <c r="E2143" s="598">
        <v>39640</v>
      </c>
      <c r="F2143" s="754" t="s">
        <v>1464</v>
      </c>
      <c r="G2143" s="755"/>
      <c r="H2143" s="756"/>
    </row>
    <row r="2144" spans="1:8" ht="15.75">
      <c r="A2144" s="277"/>
      <c r="B2144" s="596">
        <v>6571</v>
      </c>
      <c r="C2144" s="597" t="s">
        <v>3413</v>
      </c>
      <c r="D2144" s="596" t="s">
        <v>928</v>
      </c>
      <c r="E2144" s="598">
        <v>2505</v>
      </c>
      <c r="F2144" s="754" t="s">
        <v>1464</v>
      </c>
      <c r="G2144" s="755"/>
      <c r="H2144" s="756"/>
    </row>
    <row r="2145" spans="1:8" ht="15.75">
      <c r="A2145" s="277"/>
      <c r="B2145" s="596">
        <v>6572</v>
      </c>
      <c r="C2145" s="597" t="s">
        <v>3414</v>
      </c>
      <c r="D2145" s="596" t="s">
        <v>928</v>
      </c>
      <c r="E2145" s="598">
        <v>6900</v>
      </c>
      <c r="F2145" s="754" t="s">
        <v>1464</v>
      </c>
      <c r="G2145" s="755"/>
      <c r="H2145" s="756"/>
    </row>
    <row r="2146" spans="1:8" ht="15.75">
      <c r="A2146" s="277"/>
      <c r="B2146" s="596">
        <v>6573</v>
      </c>
      <c r="C2146" s="597" t="s">
        <v>3415</v>
      </c>
      <c r="D2146" s="596" t="s">
        <v>777</v>
      </c>
      <c r="E2146" s="598">
        <v>45275</v>
      </c>
      <c r="F2146" s="754" t="s">
        <v>1464</v>
      </c>
      <c r="G2146" s="755"/>
      <c r="H2146" s="756"/>
    </row>
    <row r="2147" spans="1:8" ht="15.75">
      <c r="A2147" s="277"/>
      <c r="B2147" s="596">
        <v>6574</v>
      </c>
      <c r="C2147" s="597" t="s">
        <v>3416</v>
      </c>
      <c r="D2147" s="596" t="s">
        <v>519</v>
      </c>
      <c r="E2147" s="598">
        <v>57802</v>
      </c>
      <c r="F2147" s="754" t="s">
        <v>1460</v>
      </c>
      <c r="G2147" s="755"/>
      <c r="H2147" s="756"/>
    </row>
    <row r="2148" spans="1:8" ht="15.75">
      <c r="A2148" s="277"/>
      <c r="B2148" s="596">
        <v>6575</v>
      </c>
      <c r="C2148" s="597" t="s">
        <v>3417</v>
      </c>
      <c r="D2148" s="596" t="s">
        <v>519</v>
      </c>
      <c r="E2148" s="598">
        <v>45822</v>
      </c>
      <c r="F2148" s="754" t="s">
        <v>1460</v>
      </c>
      <c r="G2148" s="755"/>
      <c r="H2148" s="756"/>
    </row>
    <row r="2149" spans="1:8" ht="15.75">
      <c r="A2149" s="277"/>
      <c r="B2149" s="596">
        <v>6576</v>
      </c>
      <c r="C2149" s="597" t="s">
        <v>3418</v>
      </c>
      <c r="D2149" s="596" t="s">
        <v>519</v>
      </c>
      <c r="E2149" s="598">
        <v>113754</v>
      </c>
      <c r="F2149" s="754" t="s">
        <v>1460</v>
      </c>
      <c r="G2149" s="755"/>
      <c r="H2149" s="756"/>
    </row>
    <row r="2150" spans="1:8" ht="15.75">
      <c r="A2150" s="277"/>
      <c r="B2150" s="596">
        <v>6577</v>
      </c>
      <c r="C2150" s="597" t="s">
        <v>3419</v>
      </c>
      <c r="D2150" s="596" t="s">
        <v>519</v>
      </c>
      <c r="E2150" s="598">
        <v>1004436</v>
      </c>
      <c r="F2150" s="754" t="s">
        <v>1460</v>
      </c>
      <c r="G2150" s="755"/>
      <c r="H2150" s="756"/>
    </row>
    <row r="2151" spans="1:8" ht="15.75">
      <c r="A2151" s="277"/>
      <c r="B2151" s="596">
        <v>6579</v>
      </c>
      <c r="C2151" s="597" t="s">
        <v>3420</v>
      </c>
      <c r="D2151" s="596" t="s">
        <v>928</v>
      </c>
      <c r="E2151" s="598">
        <v>7929</v>
      </c>
      <c r="F2151" s="754" t="s">
        <v>1464</v>
      </c>
      <c r="G2151" s="755"/>
      <c r="H2151" s="756"/>
    </row>
    <row r="2152" spans="1:8" ht="15.75">
      <c r="A2152" s="277"/>
      <c r="B2152" s="596">
        <v>6580</v>
      </c>
      <c r="C2152" s="597" t="s">
        <v>3421</v>
      </c>
      <c r="D2152" s="596" t="s">
        <v>519</v>
      </c>
      <c r="E2152" s="598">
        <v>35676</v>
      </c>
      <c r="F2152" s="754" t="s">
        <v>1464</v>
      </c>
      <c r="G2152" s="755"/>
      <c r="H2152" s="756"/>
    </row>
    <row r="2153" spans="1:8" ht="15.75">
      <c r="A2153" s="277"/>
      <c r="B2153" s="596">
        <v>6581</v>
      </c>
      <c r="C2153" s="597" t="s">
        <v>3422</v>
      </c>
      <c r="D2153" s="596" t="s">
        <v>519</v>
      </c>
      <c r="E2153" s="598">
        <v>10703</v>
      </c>
      <c r="F2153" s="754" t="s">
        <v>1464</v>
      </c>
      <c r="G2153" s="755"/>
      <c r="H2153" s="756"/>
    </row>
    <row r="2154" spans="1:8" ht="15.75">
      <c r="A2154" s="277"/>
      <c r="B2154" s="596">
        <v>6582</v>
      </c>
      <c r="C2154" s="597" t="s">
        <v>3423</v>
      </c>
      <c r="D2154" s="596" t="s">
        <v>519</v>
      </c>
      <c r="E2154" s="598">
        <v>179566</v>
      </c>
      <c r="F2154" s="754" t="s">
        <v>1464</v>
      </c>
      <c r="G2154" s="755"/>
      <c r="H2154" s="756"/>
    </row>
    <row r="2155" spans="1:8" ht="15.75">
      <c r="A2155" s="277"/>
      <c r="B2155" s="596">
        <v>6583</v>
      </c>
      <c r="C2155" s="597" t="s">
        <v>3424</v>
      </c>
      <c r="D2155" s="596" t="s">
        <v>519</v>
      </c>
      <c r="E2155" s="598">
        <v>127245</v>
      </c>
      <c r="F2155" s="754" t="s">
        <v>1464</v>
      </c>
      <c r="G2155" s="755"/>
      <c r="H2155" s="756"/>
    </row>
    <row r="2156" spans="1:8" ht="15.75">
      <c r="A2156" s="277"/>
      <c r="B2156" s="596">
        <v>6584</v>
      </c>
      <c r="C2156" s="597" t="s">
        <v>3425</v>
      </c>
      <c r="D2156" s="596" t="s">
        <v>519</v>
      </c>
      <c r="E2156" s="598">
        <v>15381</v>
      </c>
      <c r="F2156" s="754" t="s">
        <v>1464</v>
      </c>
      <c r="G2156" s="755"/>
      <c r="H2156" s="756"/>
    </row>
    <row r="2157" spans="1:8" ht="15.75">
      <c r="A2157" s="277"/>
      <c r="B2157" s="596">
        <v>6585</v>
      </c>
      <c r="C2157" s="597" t="s">
        <v>3426</v>
      </c>
      <c r="D2157" s="596" t="s">
        <v>519</v>
      </c>
      <c r="E2157" s="598">
        <v>165894</v>
      </c>
      <c r="F2157" s="754" t="s">
        <v>1464</v>
      </c>
      <c r="G2157" s="755"/>
      <c r="H2157" s="756"/>
    </row>
    <row r="2158" spans="1:8" ht="15.75">
      <c r="A2158" s="610"/>
      <c r="B2158" s="596">
        <v>6586</v>
      </c>
      <c r="C2158" s="597" t="s">
        <v>3427</v>
      </c>
      <c r="D2158" s="596" t="s">
        <v>519</v>
      </c>
      <c r="E2158" s="598">
        <v>71003</v>
      </c>
      <c r="F2158" s="754" t="s">
        <v>1460</v>
      </c>
      <c r="G2158" s="755"/>
      <c r="H2158" s="756"/>
    </row>
    <row r="2159" spans="1:8" ht="15.75">
      <c r="A2159" s="277"/>
      <c r="B2159" s="596">
        <v>6587</v>
      </c>
      <c r="C2159" s="597" t="s">
        <v>3428</v>
      </c>
      <c r="D2159" s="596" t="s">
        <v>519</v>
      </c>
      <c r="E2159" s="598">
        <v>63863</v>
      </c>
      <c r="F2159" s="754" t="s">
        <v>1460</v>
      </c>
      <c r="G2159" s="755"/>
      <c r="H2159" s="756"/>
    </row>
    <row r="2160" spans="1:8" ht="15.75">
      <c r="A2160" s="277"/>
      <c r="B2160" s="596">
        <v>6588</v>
      </c>
      <c r="C2160" s="597" t="s">
        <v>3429</v>
      </c>
      <c r="D2160" s="596" t="s">
        <v>777</v>
      </c>
      <c r="E2160" s="598">
        <v>51037</v>
      </c>
      <c r="F2160" s="754" t="s">
        <v>1460</v>
      </c>
      <c r="G2160" s="757"/>
      <c r="H2160" s="756"/>
    </row>
    <row r="2161" spans="1:8" ht="15.75">
      <c r="A2161" s="277"/>
      <c r="B2161" s="596">
        <v>6589</v>
      </c>
      <c r="C2161" s="597" t="s">
        <v>3430</v>
      </c>
      <c r="D2161" s="596" t="s">
        <v>928</v>
      </c>
      <c r="E2161" s="598">
        <v>29000</v>
      </c>
      <c r="F2161" s="754" t="s">
        <v>1460</v>
      </c>
      <c r="G2161" s="755"/>
      <c r="H2161" s="756"/>
    </row>
    <row r="2162" spans="1:8" ht="15.75">
      <c r="A2162" s="277"/>
      <c r="B2162" s="596">
        <v>6590</v>
      </c>
      <c r="C2162" s="597" t="s">
        <v>3431</v>
      </c>
      <c r="D2162" s="596" t="s">
        <v>777</v>
      </c>
      <c r="E2162" s="598">
        <v>35181</v>
      </c>
      <c r="F2162" s="754" t="s">
        <v>1460</v>
      </c>
      <c r="G2162" s="755"/>
      <c r="H2162" s="756"/>
    </row>
    <row r="2163" spans="1:8" ht="15.75">
      <c r="A2163" s="277"/>
      <c r="B2163" s="596">
        <v>6591</v>
      </c>
      <c r="C2163" s="597" t="s">
        <v>3432</v>
      </c>
      <c r="D2163" s="596" t="s">
        <v>928</v>
      </c>
      <c r="E2163" s="598">
        <v>15942</v>
      </c>
      <c r="F2163" s="754" t="s">
        <v>1460</v>
      </c>
      <c r="G2163" s="755"/>
      <c r="H2163" s="756"/>
    </row>
    <row r="2164" spans="1:8" ht="15.75">
      <c r="A2164" s="277"/>
      <c r="B2164" s="596">
        <v>6592</v>
      </c>
      <c r="C2164" s="597" t="s">
        <v>3433</v>
      </c>
      <c r="D2164" s="596" t="s">
        <v>928</v>
      </c>
      <c r="E2164" s="598">
        <v>15942</v>
      </c>
      <c r="F2164" s="754" t="s">
        <v>1460</v>
      </c>
      <c r="G2164" s="757"/>
      <c r="H2164" s="756"/>
    </row>
    <row r="2165" spans="1:8" ht="15.75">
      <c r="A2165" s="277"/>
      <c r="B2165" s="596">
        <v>6593</v>
      </c>
      <c r="C2165" s="597" t="s">
        <v>3434</v>
      </c>
      <c r="D2165" s="596" t="s">
        <v>519</v>
      </c>
      <c r="E2165" s="598">
        <v>266639</v>
      </c>
      <c r="F2165" s="754" t="s">
        <v>1460</v>
      </c>
      <c r="G2165" s="757"/>
      <c r="H2165" s="756"/>
    </row>
    <row r="2166" spans="1:8" ht="15.75">
      <c r="A2166" s="277"/>
      <c r="B2166" s="596">
        <v>6594</v>
      </c>
      <c r="C2166" s="597" t="s">
        <v>3435</v>
      </c>
      <c r="D2166" s="596" t="s">
        <v>519</v>
      </c>
      <c r="E2166" s="598">
        <v>43433</v>
      </c>
      <c r="F2166" s="754" t="s">
        <v>1460</v>
      </c>
      <c r="G2166" s="757"/>
      <c r="H2166" s="756"/>
    </row>
    <row r="2167" spans="1:8" ht="15.75">
      <c r="A2167" s="277"/>
      <c r="B2167" s="596">
        <v>6595</v>
      </c>
      <c r="C2167" s="597" t="s">
        <v>3436</v>
      </c>
      <c r="D2167" s="596" t="s">
        <v>519</v>
      </c>
      <c r="E2167" s="598">
        <v>16477</v>
      </c>
      <c r="F2167" s="754" t="s">
        <v>1460</v>
      </c>
      <c r="G2167" s="755"/>
      <c r="H2167" s="756"/>
    </row>
    <row r="2168" spans="1:8" ht="15.75">
      <c r="A2168" s="277"/>
      <c r="B2168" s="596">
        <v>6596</v>
      </c>
      <c r="C2168" s="597" t="s">
        <v>3437</v>
      </c>
      <c r="D2168" s="596" t="s">
        <v>519</v>
      </c>
      <c r="E2168" s="598">
        <v>202558</v>
      </c>
      <c r="F2168" s="754" t="s">
        <v>1460</v>
      </c>
      <c r="G2168" s="755"/>
      <c r="H2168" s="756"/>
    </row>
    <row r="2169" spans="1:8" ht="15.75">
      <c r="A2169" s="277"/>
      <c r="B2169" s="596">
        <v>6598</v>
      </c>
      <c r="C2169" s="597" t="s">
        <v>3438</v>
      </c>
      <c r="D2169" s="596" t="s">
        <v>519</v>
      </c>
      <c r="E2169" s="598">
        <v>28772281</v>
      </c>
      <c r="F2169" s="754" t="s">
        <v>1460</v>
      </c>
      <c r="G2169" s="755"/>
      <c r="H2169" s="756"/>
    </row>
    <row r="2170" spans="1:8" ht="15.75">
      <c r="A2170" s="277"/>
      <c r="B2170" s="596">
        <v>6600</v>
      </c>
      <c r="C2170" s="597" t="s">
        <v>3439</v>
      </c>
      <c r="D2170" s="596" t="s">
        <v>519</v>
      </c>
      <c r="E2170" s="598">
        <v>12737</v>
      </c>
      <c r="F2170" s="754" t="s">
        <v>1460</v>
      </c>
      <c r="G2170" s="757"/>
      <c r="H2170" s="756"/>
    </row>
    <row r="2171" spans="1:8" ht="15.75">
      <c r="A2171" s="277"/>
      <c r="B2171" s="596">
        <v>6648</v>
      </c>
      <c r="C2171" s="597" t="s">
        <v>3440</v>
      </c>
      <c r="D2171" s="596" t="s">
        <v>904</v>
      </c>
      <c r="E2171" s="598">
        <v>783197</v>
      </c>
      <c r="F2171" s="754" t="s">
        <v>1460</v>
      </c>
      <c r="G2171" s="755"/>
      <c r="H2171" s="756"/>
    </row>
    <row r="2172" spans="1:8" ht="15.75">
      <c r="A2172" s="277"/>
      <c r="B2172" s="596">
        <v>6656</v>
      </c>
      <c r="C2172" s="597" t="s">
        <v>3441</v>
      </c>
      <c r="D2172" s="596" t="s">
        <v>904</v>
      </c>
      <c r="E2172" s="598">
        <v>784818</v>
      </c>
      <c r="F2172" s="754" t="s">
        <v>1460</v>
      </c>
      <c r="G2172" s="755"/>
      <c r="H2172" s="756"/>
    </row>
    <row r="2173" spans="1:8" ht="15.75">
      <c r="A2173" s="610"/>
      <c r="B2173" s="596">
        <v>6658</v>
      </c>
      <c r="C2173" s="597" t="s">
        <v>3442</v>
      </c>
      <c r="D2173" s="596" t="s">
        <v>928</v>
      </c>
      <c r="E2173" s="598">
        <v>32002</v>
      </c>
      <c r="F2173" s="754" t="s">
        <v>1460</v>
      </c>
      <c r="G2173" s="755"/>
      <c r="H2173" s="756"/>
    </row>
    <row r="2174" spans="1:8" ht="15.75">
      <c r="A2174" s="610"/>
      <c r="B2174" s="596">
        <v>6661</v>
      </c>
      <c r="C2174" s="597" t="s">
        <v>3443</v>
      </c>
      <c r="D2174" s="596" t="s">
        <v>904</v>
      </c>
      <c r="E2174" s="598">
        <v>738787</v>
      </c>
      <c r="F2174" s="754" t="s">
        <v>1460</v>
      </c>
      <c r="G2174" s="757"/>
      <c r="H2174" s="756"/>
    </row>
    <row r="2175" spans="1:8" ht="15.75">
      <c r="A2175" s="610"/>
      <c r="B2175" s="596">
        <v>6665</v>
      </c>
      <c r="C2175" s="597" t="s">
        <v>3444</v>
      </c>
      <c r="D2175" s="596" t="s">
        <v>904</v>
      </c>
      <c r="E2175" s="598">
        <v>795692</v>
      </c>
      <c r="F2175" s="754" t="s">
        <v>1460</v>
      </c>
      <c r="G2175" s="757"/>
      <c r="H2175" s="756"/>
    </row>
    <row r="2176" spans="1:8" ht="15.75">
      <c r="A2176" s="277"/>
      <c r="B2176" s="596">
        <v>6673</v>
      </c>
      <c r="C2176" s="597" t="s">
        <v>3445</v>
      </c>
      <c r="D2176" s="596" t="s">
        <v>519</v>
      </c>
      <c r="E2176" s="598">
        <v>190150</v>
      </c>
      <c r="F2176" s="754" t="s">
        <v>1460</v>
      </c>
      <c r="G2176" s="757"/>
      <c r="H2176" s="756"/>
    </row>
    <row r="2177" spans="1:8" ht="15.75">
      <c r="A2177" s="277"/>
      <c r="B2177" s="596">
        <v>6675</v>
      </c>
      <c r="C2177" s="597" t="s">
        <v>3446</v>
      </c>
      <c r="D2177" s="596" t="s">
        <v>519</v>
      </c>
      <c r="E2177" s="598">
        <v>249686</v>
      </c>
      <c r="F2177" s="754" t="s">
        <v>1460</v>
      </c>
      <c r="G2177" s="755"/>
      <c r="H2177" s="756"/>
    </row>
    <row r="2178" spans="1:8" ht="15.75">
      <c r="A2178" s="277"/>
      <c r="B2178" s="596">
        <v>6676</v>
      </c>
      <c r="C2178" s="597" t="s">
        <v>3447</v>
      </c>
      <c r="D2178" s="596" t="s">
        <v>519</v>
      </c>
      <c r="E2178" s="598">
        <v>146210</v>
      </c>
      <c r="F2178" s="754" t="s">
        <v>1460</v>
      </c>
      <c r="G2178" s="757"/>
      <c r="H2178" s="756"/>
    </row>
    <row r="2179" spans="1:8" ht="15.75">
      <c r="A2179" s="277"/>
      <c r="B2179" s="596">
        <v>6687</v>
      </c>
      <c r="C2179" s="597" t="s">
        <v>3448</v>
      </c>
      <c r="D2179" s="596" t="s">
        <v>519</v>
      </c>
      <c r="E2179" s="598">
        <v>2436422</v>
      </c>
      <c r="F2179" s="754" t="s">
        <v>1460</v>
      </c>
      <c r="G2179" s="757"/>
      <c r="H2179" s="756"/>
    </row>
    <row r="2180" spans="1:8" ht="30" customHeight="1">
      <c r="A2180" s="277"/>
      <c r="B2180" s="596">
        <v>6710</v>
      </c>
      <c r="C2180" s="597" t="s">
        <v>3449</v>
      </c>
      <c r="D2180" s="596" t="s">
        <v>904</v>
      </c>
      <c r="E2180" s="598">
        <v>770025</v>
      </c>
      <c r="F2180" s="754" t="s">
        <v>1460</v>
      </c>
      <c r="G2180" s="755"/>
      <c r="H2180" s="756"/>
    </row>
    <row r="2181" spans="1:8" ht="15.75">
      <c r="A2181" s="277"/>
      <c r="B2181" s="596">
        <v>6715</v>
      </c>
      <c r="C2181" s="597" t="s">
        <v>3450</v>
      </c>
      <c r="D2181" s="596" t="s">
        <v>519</v>
      </c>
      <c r="E2181" s="598">
        <v>2944360</v>
      </c>
      <c r="F2181" s="754" t="s">
        <v>1460</v>
      </c>
      <c r="G2181" s="755"/>
      <c r="H2181" s="756"/>
    </row>
    <row r="2182" spans="1:8" ht="15.75">
      <c r="A2182" s="277"/>
      <c r="B2182" s="596">
        <v>6717</v>
      </c>
      <c r="C2182" s="597" t="s">
        <v>3451</v>
      </c>
      <c r="D2182" s="596" t="s">
        <v>519</v>
      </c>
      <c r="E2182" s="598">
        <v>2682755</v>
      </c>
      <c r="F2182" s="754" t="s">
        <v>1460</v>
      </c>
      <c r="G2182" s="755"/>
      <c r="H2182" s="756"/>
    </row>
    <row r="2183" spans="1:8" ht="15.75">
      <c r="A2183" s="277"/>
      <c r="B2183" s="596">
        <v>6718</v>
      </c>
      <c r="C2183" s="597" t="s">
        <v>3452</v>
      </c>
      <c r="D2183" s="596" t="s">
        <v>519</v>
      </c>
      <c r="E2183" s="598">
        <v>2856610</v>
      </c>
      <c r="F2183" s="754" t="s">
        <v>1460</v>
      </c>
      <c r="G2183" s="755"/>
      <c r="H2183" s="756"/>
    </row>
    <row r="2184" spans="1:8" ht="15.75">
      <c r="A2184" s="277"/>
      <c r="B2184" s="596">
        <v>6719</v>
      </c>
      <c r="C2184" s="597" t="s">
        <v>3453</v>
      </c>
      <c r="D2184" s="596" t="s">
        <v>519</v>
      </c>
      <c r="E2184" s="598">
        <v>3285720</v>
      </c>
      <c r="F2184" s="754" t="s">
        <v>1460</v>
      </c>
      <c r="G2184" s="755"/>
      <c r="H2184" s="756"/>
    </row>
    <row r="2185" spans="1:8" ht="15.75">
      <c r="A2185" s="277"/>
      <c r="B2185" s="596">
        <v>6720</v>
      </c>
      <c r="C2185" s="597" t="s">
        <v>3454</v>
      </c>
      <c r="D2185" s="596" t="s">
        <v>519</v>
      </c>
      <c r="E2185" s="598">
        <v>3666385</v>
      </c>
      <c r="F2185" s="754" t="s">
        <v>1460</v>
      </c>
      <c r="G2185" s="755"/>
      <c r="H2185" s="756"/>
    </row>
    <row r="2186" spans="1:8" ht="15.75">
      <c r="A2186" s="277"/>
      <c r="B2186" s="596">
        <v>6742</v>
      </c>
      <c r="C2186" s="597" t="s">
        <v>3455</v>
      </c>
      <c r="D2186" s="596" t="s">
        <v>928</v>
      </c>
      <c r="E2186" s="598">
        <v>590709</v>
      </c>
      <c r="F2186" s="754" t="s">
        <v>1460</v>
      </c>
      <c r="G2186" s="755"/>
      <c r="H2186" s="756"/>
    </row>
    <row r="2187" spans="1:8" ht="15.75">
      <c r="A2187" s="277"/>
      <c r="B2187" s="596">
        <v>6755</v>
      </c>
      <c r="C2187" s="597" t="s">
        <v>3456</v>
      </c>
      <c r="D2187" s="596" t="s">
        <v>519</v>
      </c>
      <c r="E2187" s="598">
        <v>25547</v>
      </c>
      <c r="F2187" s="754" t="s">
        <v>1460</v>
      </c>
      <c r="G2187" s="755"/>
      <c r="H2187" s="756"/>
    </row>
    <row r="2188" spans="1:8" ht="15.75">
      <c r="A2188" s="277"/>
      <c r="B2188" s="596">
        <v>6763</v>
      </c>
      <c r="C2188" s="597" t="s">
        <v>3457</v>
      </c>
      <c r="D2188" s="596" t="s">
        <v>904</v>
      </c>
      <c r="E2188" s="598">
        <v>856999</v>
      </c>
      <c r="F2188" s="754" t="s">
        <v>1460</v>
      </c>
      <c r="G2188" s="755"/>
      <c r="H2188" s="756"/>
    </row>
    <row r="2189" spans="1:8" ht="15.75">
      <c r="A2189" s="277"/>
      <c r="B2189" s="596">
        <v>6765</v>
      </c>
      <c r="C2189" s="597" t="s">
        <v>3458</v>
      </c>
      <c r="D2189" s="596" t="s">
        <v>904</v>
      </c>
      <c r="E2189" s="598">
        <v>816815</v>
      </c>
      <c r="F2189" s="754" t="s">
        <v>1460</v>
      </c>
      <c r="G2189" s="755"/>
      <c r="H2189" s="756"/>
    </row>
    <row r="2190" spans="1:8" ht="15.75">
      <c r="A2190" s="277"/>
      <c r="B2190" s="596">
        <v>6774</v>
      </c>
      <c r="C2190" s="597" t="s">
        <v>3459</v>
      </c>
      <c r="D2190" s="596" t="s">
        <v>904</v>
      </c>
      <c r="E2190" s="598">
        <v>711523</v>
      </c>
      <c r="F2190" s="754" t="s">
        <v>1460</v>
      </c>
      <c r="G2190" s="755"/>
      <c r="H2190" s="756"/>
    </row>
    <row r="2191" spans="1:8" ht="15.75">
      <c r="A2191" s="277"/>
      <c r="B2191" s="596">
        <v>6775</v>
      </c>
      <c r="C2191" s="597" t="s">
        <v>3460</v>
      </c>
      <c r="D2191" s="596" t="s">
        <v>904</v>
      </c>
      <c r="E2191" s="598">
        <v>828145</v>
      </c>
      <c r="F2191" s="754" t="s">
        <v>1460</v>
      </c>
      <c r="G2191" s="755"/>
      <c r="H2191" s="756"/>
    </row>
    <row r="2192" spans="1:8" ht="15.75">
      <c r="A2192" s="277"/>
      <c r="B2192" s="596">
        <v>6779</v>
      </c>
      <c r="C2192" s="597" t="s">
        <v>3461</v>
      </c>
      <c r="D2192" s="596" t="s">
        <v>519</v>
      </c>
      <c r="E2192" s="598">
        <v>591096</v>
      </c>
      <c r="F2192" s="754" t="s">
        <v>1460</v>
      </c>
      <c r="G2192" s="755"/>
      <c r="H2192" s="756"/>
    </row>
    <row r="2193" spans="1:8" ht="15.75">
      <c r="A2193" s="277"/>
      <c r="B2193" s="596">
        <v>6801</v>
      </c>
      <c r="C2193" s="597" t="s">
        <v>3462</v>
      </c>
      <c r="D2193" s="596" t="s">
        <v>519</v>
      </c>
      <c r="E2193" s="598">
        <v>11008</v>
      </c>
      <c r="F2193" s="754" t="s">
        <v>1460</v>
      </c>
      <c r="G2193" s="758"/>
      <c r="H2193" s="756"/>
    </row>
    <row r="2194" spans="1:8" ht="15.75">
      <c r="A2194" s="277"/>
      <c r="B2194" s="596">
        <v>6848</v>
      </c>
      <c r="C2194" s="597" t="s">
        <v>3463</v>
      </c>
      <c r="D2194" s="596" t="s">
        <v>519</v>
      </c>
      <c r="E2194" s="598">
        <v>368602</v>
      </c>
      <c r="F2194" s="754" t="s">
        <v>1460</v>
      </c>
      <c r="G2194" s="758"/>
      <c r="H2194" s="756"/>
    </row>
    <row r="2195" spans="1:8" ht="15.75">
      <c r="A2195" s="277"/>
      <c r="B2195" s="596">
        <v>6856</v>
      </c>
      <c r="C2195" s="597" t="s">
        <v>1334</v>
      </c>
      <c r="D2195" s="596" t="s">
        <v>519</v>
      </c>
      <c r="E2195" s="598">
        <v>674883</v>
      </c>
      <c r="F2195" s="754" t="s">
        <v>1464</v>
      </c>
      <c r="G2195" s="755"/>
      <c r="H2195" s="756"/>
    </row>
    <row r="2196" spans="1:8" ht="15.75">
      <c r="A2196" s="277"/>
      <c r="B2196" s="596">
        <v>6857</v>
      </c>
      <c r="C2196" s="597" t="s">
        <v>3464</v>
      </c>
      <c r="D2196" s="596" t="s">
        <v>519</v>
      </c>
      <c r="E2196" s="598">
        <v>55220</v>
      </c>
      <c r="F2196" s="754" t="s">
        <v>1460</v>
      </c>
      <c r="G2196" s="758"/>
      <c r="H2196" s="756"/>
    </row>
    <row r="2197" spans="1:8" ht="15.75">
      <c r="A2197" s="277"/>
      <c r="B2197" s="596">
        <v>6864</v>
      </c>
      <c r="C2197" s="597" t="s">
        <v>3465</v>
      </c>
      <c r="D2197" s="596" t="s">
        <v>519</v>
      </c>
      <c r="E2197" s="598">
        <v>51029</v>
      </c>
      <c r="F2197" s="754" t="s">
        <v>1464</v>
      </c>
      <c r="G2197" s="755"/>
      <c r="H2197" s="756"/>
    </row>
    <row r="2198" spans="1:8" ht="15.75">
      <c r="A2198" s="277"/>
      <c r="B2198" s="596">
        <v>6866</v>
      </c>
      <c r="C2198" s="597" t="s">
        <v>3466</v>
      </c>
      <c r="D2198" s="596" t="s">
        <v>928</v>
      </c>
      <c r="E2198" s="598">
        <v>35239</v>
      </c>
      <c r="F2198" s="754" t="s">
        <v>1460</v>
      </c>
      <c r="G2198" s="758"/>
      <c r="H2198" s="756"/>
    </row>
    <row r="2199" spans="1:8" ht="15.75">
      <c r="A2199" s="277"/>
      <c r="B2199" s="596">
        <v>6868</v>
      </c>
      <c r="C2199" s="597" t="s">
        <v>3467</v>
      </c>
      <c r="D2199" s="596" t="s">
        <v>904</v>
      </c>
      <c r="E2199" s="598">
        <v>962955</v>
      </c>
      <c r="F2199" s="754" t="s">
        <v>1460</v>
      </c>
      <c r="G2199" s="755"/>
      <c r="H2199" s="756"/>
    </row>
    <row r="2200" spans="1:8" ht="15.75">
      <c r="A2200" s="277"/>
      <c r="B2200" s="596">
        <v>6869</v>
      </c>
      <c r="C2200" s="597" t="s">
        <v>3468</v>
      </c>
      <c r="D2200" s="596" t="s">
        <v>904</v>
      </c>
      <c r="E2200" s="598">
        <v>859325</v>
      </c>
      <c r="F2200" s="754" t="s">
        <v>1460</v>
      </c>
      <c r="G2200" s="757"/>
      <c r="H2200" s="756"/>
    </row>
    <row r="2201" spans="1:8" ht="15.75">
      <c r="A2201" s="277"/>
      <c r="B2201" s="596">
        <v>6874</v>
      </c>
      <c r="C2201" s="597" t="s">
        <v>3469</v>
      </c>
      <c r="D2201" s="596" t="s">
        <v>519</v>
      </c>
      <c r="E2201" s="598">
        <v>105494</v>
      </c>
      <c r="F2201" s="754" t="s">
        <v>1464</v>
      </c>
      <c r="G2201" s="755"/>
      <c r="H2201" s="756"/>
    </row>
    <row r="2202" spans="1:8" ht="15.75">
      <c r="A2202" s="277"/>
      <c r="B2202" s="596">
        <v>6878</v>
      </c>
      <c r="C2202" s="597" t="s">
        <v>3470</v>
      </c>
      <c r="D2202" s="596" t="s">
        <v>904</v>
      </c>
      <c r="E2202" s="598">
        <v>590072</v>
      </c>
      <c r="F2202" s="754" t="s">
        <v>1460</v>
      </c>
      <c r="G2202" s="755"/>
      <c r="H2202" s="756"/>
    </row>
    <row r="2203" spans="1:8" s="491" customFormat="1" ht="15.75">
      <c r="A2203" s="277"/>
      <c r="B2203" s="596">
        <v>6880</v>
      </c>
      <c r="C2203" s="597" t="s">
        <v>3471</v>
      </c>
      <c r="D2203" s="596" t="s">
        <v>904</v>
      </c>
      <c r="E2203" s="598">
        <v>1013080</v>
      </c>
      <c r="F2203" s="754" t="s">
        <v>1460</v>
      </c>
      <c r="G2203" s="755"/>
      <c r="H2203" s="756"/>
    </row>
    <row r="2204" spans="1:8" s="491" customFormat="1" ht="15.75">
      <c r="A2204" s="277"/>
      <c r="B2204" s="596">
        <v>6959</v>
      </c>
      <c r="C2204" s="597" t="s">
        <v>3472</v>
      </c>
      <c r="D2204" s="596" t="s">
        <v>928</v>
      </c>
      <c r="E2204" s="598">
        <v>29686</v>
      </c>
      <c r="F2204" s="754" t="s">
        <v>1460</v>
      </c>
      <c r="G2204" s="755"/>
      <c r="H2204" s="756"/>
    </row>
    <row r="2205" spans="1:8" s="491" customFormat="1" ht="15.75">
      <c r="A2205" s="277"/>
      <c r="B2205" s="596">
        <v>6968</v>
      </c>
      <c r="C2205" s="597" t="s">
        <v>3473</v>
      </c>
      <c r="D2205" s="596" t="s">
        <v>928</v>
      </c>
      <c r="E2205" s="598">
        <v>8028</v>
      </c>
      <c r="F2205" s="754" t="s">
        <v>1460</v>
      </c>
      <c r="G2205" s="755"/>
      <c r="H2205" s="756"/>
    </row>
    <row r="2206" spans="1:8" ht="15.75">
      <c r="A2206" s="277"/>
      <c r="B2206" s="596">
        <v>7026</v>
      </c>
      <c r="C2206" s="597" t="s">
        <v>3474</v>
      </c>
      <c r="D2206" s="596" t="s">
        <v>777</v>
      </c>
      <c r="E2206" s="598">
        <v>249570</v>
      </c>
      <c r="F2206" s="754" t="s">
        <v>1460</v>
      </c>
      <c r="G2206" s="755"/>
      <c r="H2206" s="756"/>
    </row>
    <row r="2207" spans="1:8" ht="15.75">
      <c r="A2207" s="277"/>
      <c r="B2207" s="596">
        <v>7028</v>
      </c>
      <c r="C2207" s="597" t="s">
        <v>3475</v>
      </c>
      <c r="D2207" s="596" t="s">
        <v>928</v>
      </c>
      <c r="E2207" s="598">
        <v>77439</v>
      </c>
      <c r="F2207" s="754" t="s">
        <v>1460</v>
      </c>
      <c r="G2207" s="755"/>
      <c r="H2207" s="756"/>
    </row>
    <row r="2208" spans="1:8" ht="15.75">
      <c r="A2208" s="277"/>
      <c r="B2208" s="596">
        <v>7047</v>
      </c>
      <c r="C2208" s="597" t="s">
        <v>3476</v>
      </c>
      <c r="D2208" s="596" t="s">
        <v>519</v>
      </c>
      <c r="E2208" s="598">
        <v>408076</v>
      </c>
      <c r="F2208" s="754" t="s">
        <v>1460</v>
      </c>
      <c r="G2208" s="755"/>
      <c r="H2208" s="756"/>
    </row>
    <row r="2209" spans="1:8" ht="15.75">
      <c r="A2209" s="277"/>
      <c r="B2209" s="596">
        <v>7057</v>
      </c>
      <c r="C2209" s="597" t="s">
        <v>3477</v>
      </c>
      <c r="D2209" s="596" t="s">
        <v>519</v>
      </c>
      <c r="E2209" s="598">
        <v>44847</v>
      </c>
      <c r="F2209" s="754" t="s">
        <v>1460</v>
      </c>
      <c r="G2209" s="757"/>
      <c r="H2209" s="756"/>
    </row>
    <row r="2210" spans="1:8" ht="15.75">
      <c r="A2210" s="277"/>
      <c r="B2210" s="596">
        <v>7090</v>
      </c>
      <c r="C2210" s="597" t="s">
        <v>1335</v>
      </c>
      <c r="D2210" s="596" t="s">
        <v>777</v>
      </c>
      <c r="E2210" s="598">
        <v>100067</v>
      </c>
      <c r="F2210" s="754" t="s">
        <v>1460</v>
      </c>
      <c r="G2210" s="757"/>
      <c r="H2210" s="756"/>
    </row>
    <row r="2211" spans="1:8" ht="15.75">
      <c r="A2211" s="277"/>
      <c r="B2211" s="596">
        <v>7113</v>
      </c>
      <c r="C2211" s="597" t="s">
        <v>3478</v>
      </c>
      <c r="D2211" s="596" t="s">
        <v>928</v>
      </c>
      <c r="E2211" s="598">
        <v>62639</v>
      </c>
      <c r="F2211" s="754" t="s">
        <v>1460</v>
      </c>
      <c r="G2211" s="757"/>
      <c r="H2211" s="756"/>
    </row>
    <row r="2212" spans="1:8" ht="15.75">
      <c r="A2212" s="277"/>
      <c r="B2212" s="596">
        <v>7136</v>
      </c>
      <c r="C2212" s="597" t="s">
        <v>3479</v>
      </c>
      <c r="D2212" s="596" t="s">
        <v>973</v>
      </c>
      <c r="E2212" s="598">
        <v>1231</v>
      </c>
      <c r="F2212" s="754" t="s">
        <v>1460</v>
      </c>
      <c r="G2212" s="757"/>
      <c r="H2212" s="756"/>
    </row>
    <row r="2213" spans="1:8" ht="15.75">
      <c r="A2213" s="277"/>
      <c r="B2213" s="596">
        <v>7283</v>
      </c>
      <c r="C2213" s="597" t="s">
        <v>3480</v>
      </c>
      <c r="D2213" s="596" t="s">
        <v>3481</v>
      </c>
      <c r="E2213" s="598">
        <v>70888</v>
      </c>
      <c r="F2213" s="754" t="s">
        <v>1460</v>
      </c>
      <c r="G2213" s="757"/>
      <c r="H2213" s="756"/>
    </row>
    <row r="2214" spans="1:8" ht="15.75">
      <c r="A2214" s="277"/>
      <c r="B2214" s="596">
        <v>7332</v>
      </c>
      <c r="C2214" s="597" t="s">
        <v>3482</v>
      </c>
      <c r="D2214" s="596" t="s">
        <v>928</v>
      </c>
      <c r="E2214" s="598">
        <v>15700</v>
      </c>
      <c r="F2214" s="754" t="s">
        <v>1460</v>
      </c>
      <c r="G2214" s="757"/>
      <c r="H2214" s="756"/>
    </row>
    <row r="2215" spans="1:8" ht="15.75">
      <c r="A2215" s="277"/>
      <c r="B2215" s="596">
        <v>7336</v>
      </c>
      <c r="C2215" s="597" t="s">
        <v>3483</v>
      </c>
      <c r="D2215" s="596" t="s">
        <v>973</v>
      </c>
      <c r="E2215" s="598">
        <v>6028</v>
      </c>
      <c r="F2215" s="754" t="s">
        <v>1460</v>
      </c>
      <c r="G2215" s="757"/>
      <c r="H2215" s="756"/>
    </row>
    <row r="2216" spans="1:8" ht="15.75">
      <c r="A2216" s="277"/>
      <c r="B2216" s="596">
        <v>7337</v>
      </c>
      <c r="C2216" s="597" t="s">
        <v>3484</v>
      </c>
      <c r="D2216" s="596" t="s">
        <v>519</v>
      </c>
      <c r="E2216" s="598">
        <v>5724731</v>
      </c>
      <c r="F2216" s="754" t="s">
        <v>1460</v>
      </c>
      <c r="G2216" s="755"/>
      <c r="H2216" s="756"/>
    </row>
    <row r="2217" spans="1:8" ht="15.75">
      <c r="A2217" s="277"/>
      <c r="B2217" s="596">
        <v>7338</v>
      </c>
      <c r="C2217" s="597" t="s">
        <v>3485</v>
      </c>
      <c r="D2217" s="596" t="s">
        <v>2458</v>
      </c>
      <c r="E2217" s="598">
        <v>392896</v>
      </c>
      <c r="F2217" s="754" t="s">
        <v>1460</v>
      </c>
      <c r="G2217" s="757"/>
      <c r="H2217" s="756"/>
    </row>
    <row r="2218" spans="1:8" ht="15.75">
      <c r="A2218" s="277"/>
      <c r="B2218" s="596">
        <v>7339</v>
      </c>
      <c r="C2218" s="597" t="s">
        <v>3486</v>
      </c>
      <c r="D2218" s="596" t="s">
        <v>928</v>
      </c>
      <c r="E2218" s="598">
        <v>3939</v>
      </c>
      <c r="F2218" s="754" t="s">
        <v>1460</v>
      </c>
      <c r="G2218" s="755"/>
      <c r="H2218" s="756"/>
    </row>
    <row r="2219" spans="1:8" ht="15.75">
      <c r="A2219" s="277"/>
      <c r="B2219" s="596">
        <v>7340</v>
      </c>
      <c r="C2219" s="597" t="s">
        <v>3487</v>
      </c>
      <c r="D2219" s="596" t="s">
        <v>519</v>
      </c>
      <c r="E2219" s="598">
        <v>3419116</v>
      </c>
      <c r="F2219" s="754" t="s">
        <v>1460</v>
      </c>
      <c r="G2219" s="755"/>
      <c r="H2219" s="756"/>
    </row>
    <row r="2220" spans="1:8" ht="15.75">
      <c r="A2220" s="277"/>
      <c r="B2220" s="596">
        <v>7341</v>
      </c>
      <c r="C2220" s="597" t="s">
        <v>3488</v>
      </c>
      <c r="D2220" s="596" t="s">
        <v>928</v>
      </c>
      <c r="E2220" s="598">
        <v>1139908</v>
      </c>
      <c r="F2220" s="754" t="s">
        <v>1460</v>
      </c>
      <c r="G2220" s="755"/>
      <c r="H2220" s="756"/>
    </row>
    <row r="2221" spans="1:8" ht="15.75">
      <c r="A2221" s="277"/>
      <c r="B2221" s="596">
        <v>7342</v>
      </c>
      <c r="C2221" s="597" t="s">
        <v>3489</v>
      </c>
      <c r="D2221" s="596" t="s">
        <v>928</v>
      </c>
      <c r="E2221" s="598">
        <v>1935131</v>
      </c>
      <c r="F2221" s="754" t="s">
        <v>1460</v>
      </c>
      <c r="G2221" s="755"/>
      <c r="H2221" s="756"/>
    </row>
    <row r="2222" spans="1:8" ht="15.75">
      <c r="A2222" s="277"/>
      <c r="B2222" s="596">
        <v>7344</v>
      </c>
      <c r="C2222" s="597" t="s">
        <v>3490</v>
      </c>
      <c r="D2222" s="596" t="s">
        <v>928</v>
      </c>
      <c r="E2222" s="598">
        <v>749</v>
      </c>
      <c r="F2222" s="754" t="s">
        <v>1460</v>
      </c>
      <c r="G2222" s="755"/>
      <c r="H2222" s="756"/>
    </row>
    <row r="2223" spans="1:8" ht="15.75">
      <c r="A2223" s="277"/>
      <c r="B2223" s="596">
        <v>7345</v>
      </c>
      <c r="C2223" s="597" t="s">
        <v>3491</v>
      </c>
      <c r="D2223" s="596" t="s">
        <v>904</v>
      </c>
      <c r="E2223" s="598">
        <v>655734</v>
      </c>
      <c r="F2223" s="754" t="s">
        <v>1460</v>
      </c>
      <c r="G2223" s="755"/>
      <c r="H2223" s="756"/>
    </row>
    <row r="2224" spans="1:8" ht="15.75">
      <c r="A2224" s="277"/>
      <c r="B2224" s="596">
        <v>7346</v>
      </c>
      <c r="C2224" s="597" t="s">
        <v>3492</v>
      </c>
      <c r="D2224" s="596" t="s">
        <v>777</v>
      </c>
      <c r="E2224" s="598">
        <v>28140</v>
      </c>
      <c r="F2224" s="754" t="s">
        <v>1464</v>
      </c>
      <c r="G2224" s="755"/>
      <c r="H2224" s="756"/>
    </row>
    <row r="2225" spans="1:8" ht="45" customHeight="1">
      <c r="A2225" s="277"/>
      <c r="B2225" s="596">
        <v>7347</v>
      </c>
      <c r="C2225" s="597" t="s">
        <v>3493</v>
      </c>
      <c r="D2225" s="596" t="s">
        <v>519</v>
      </c>
      <c r="E2225" s="598">
        <v>4645115</v>
      </c>
      <c r="F2225" s="754" t="s">
        <v>1460</v>
      </c>
      <c r="G2225" s="755"/>
      <c r="H2225" s="756"/>
    </row>
    <row r="2226" spans="1:8" ht="15.75">
      <c r="A2226" s="277"/>
      <c r="B2226" s="596">
        <v>7348</v>
      </c>
      <c r="C2226" s="597" t="s">
        <v>3494</v>
      </c>
      <c r="D2226" s="596" t="s">
        <v>904</v>
      </c>
      <c r="E2226" s="598">
        <v>714493</v>
      </c>
      <c r="F2226" s="754" t="s">
        <v>1460</v>
      </c>
      <c r="G2226" s="755"/>
      <c r="H2226" s="756"/>
    </row>
    <row r="2227" spans="1:8" ht="15.75">
      <c r="A2227" s="277"/>
      <c r="B2227" s="596">
        <v>7349</v>
      </c>
      <c r="C2227" s="597" t="s">
        <v>3495</v>
      </c>
      <c r="D2227" s="596" t="s">
        <v>904</v>
      </c>
      <c r="E2227" s="598">
        <v>712187</v>
      </c>
      <c r="F2227" s="754" t="s">
        <v>1460</v>
      </c>
      <c r="G2227" s="755"/>
      <c r="H2227" s="756"/>
    </row>
    <row r="2228" spans="1:8" ht="15.75">
      <c r="A2228" s="277"/>
      <c r="B2228" s="596">
        <v>7351</v>
      </c>
      <c r="C2228" s="597" t="s">
        <v>3496</v>
      </c>
      <c r="D2228" s="596" t="s">
        <v>904</v>
      </c>
      <c r="E2228" s="598">
        <v>738180</v>
      </c>
      <c r="F2228" s="754" t="s">
        <v>1460</v>
      </c>
      <c r="G2228" s="755"/>
      <c r="H2228" s="756"/>
    </row>
    <row r="2229" spans="1:8" ht="15.75">
      <c r="A2229" s="610"/>
      <c r="B2229" s="596">
        <v>7353</v>
      </c>
      <c r="C2229" s="597" t="s">
        <v>3497</v>
      </c>
      <c r="D2229" s="596" t="s">
        <v>519</v>
      </c>
      <c r="E2229" s="598">
        <v>1623828</v>
      </c>
      <c r="F2229" s="754" t="s">
        <v>1460</v>
      </c>
      <c r="G2229" s="755"/>
      <c r="H2229" s="756"/>
    </row>
    <row r="2230" spans="1:8" ht="15.75">
      <c r="A2230" s="277"/>
      <c r="B2230" s="596">
        <v>7354</v>
      </c>
      <c r="C2230" s="597" t="s">
        <v>3498</v>
      </c>
      <c r="D2230" s="596" t="s">
        <v>519</v>
      </c>
      <c r="E2230" s="598">
        <v>2389357</v>
      </c>
      <c r="F2230" s="754" t="s">
        <v>1460</v>
      </c>
      <c r="G2230" s="755"/>
      <c r="H2230" s="756"/>
    </row>
    <row r="2231" spans="1:8" ht="15.75">
      <c r="A2231" s="277"/>
      <c r="B2231" s="596">
        <v>7355</v>
      </c>
      <c r="C2231" s="597" t="s">
        <v>3499</v>
      </c>
      <c r="D2231" s="596" t="s">
        <v>519</v>
      </c>
      <c r="E2231" s="598">
        <v>393305</v>
      </c>
      <c r="F2231" s="754" t="s">
        <v>1460</v>
      </c>
      <c r="G2231" s="755"/>
      <c r="H2231" s="756"/>
    </row>
    <row r="2232" spans="1:8" ht="15.75">
      <c r="A2232" s="277"/>
      <c r="B2232" s="596">
        <v>7356</v>
      </c>
      <c r="C2232" s="597" t="s">
        <v>3500</v>
      </c>
      <c r="D2232" s="596" t="s">
        <v>519</v>
      </c>
      <c r="E2232" s="598">
        <v>2208022</v>
      </c>
      <c r="F2232" s="754" t="s">
        <v>1460</v>
      </c>
      <c r="G2232" s="755"/>
      <c r="H2232" s="756"/>
    </row>
    <row r="2233" spans="1:8" ht="15.75">
      <c r="A2233" s="277"/>
      <c r="B2233" s="596">
        <v>7357</v>
      </c>
      <c r="C2233" s="597" t="s">
        <v>3501</v>
      </c>
      <c r="D2233" s="596" t="s">
        <v>519</v>
      </c>
      <c r="E2233" s="598">
        <v>572108</v>
      </c>
      <c r="F2233" s="754" t="s">
        <v>1460</v>
      </c>
      <c r="G2233" s="755"/>
      <c r="H2233" s="756"/>
    </row>
    <row r="2234" spans="1:8" ht="15.75">
      <c r="A2234" s="277"/>
      <c r="B2234" s="596">
        <v>7358</v>
      </c>
      <c r="C2234" s="597" t="s">
        <v>3502</v>
      </c>
      <c r="D2234" s="596" t="s">
        <v>519</v>
      </c>
      <c r="E2234" s="598">
        <v>380239</v>
      </c>
      <c r="F2234" s="754" t="s">
        <v>1460</v>
      </c>
      <c r="G2234" s="755"/>
      <c r="H2234" s="756"/>
    </row>
    <row r="2235" spans="1:8" ht="15.75">
      <c r="A2235" s="277"/>
      <c r="B2235" s="596">
        <v>7359</v>
      </c>
      <c r="C2235" s="597" t="s">
        <v>3503</v>
      </c>
      <c r="D2235" s="596" t="s">
        <v>519</v>
      </c>
      <c r="E2235" s="598">
        <v>379802</v>
      </c>
      <c r="F2235" s="754" t="s">
        <v>1460</v>
      </c>
      <c r="G2235" s="757"/>
      <c r="H2235" s="756"/>
    </row>
    <row r="2236" spans="1:8" ht="60" customHeight="1">
      <c r="A2236" s="277"/>
      <c r="B2236" s="596">
        <v>7362</v>
      </c>
      <c r="C2236" s="597" t="s">
        <v>3504</v>
      </c>
      <c r="D2236" s="596" t="s">
        <v>777</v>
      </c>
      <c r="E2236" s="598">
        <v>12784</v>
      </c>
      <c r="F2236" s="754" t="s">
        <v>1460</v>
      </c>
      <c r="G2236" s="755"/>
      <c r="H2236" s="756"/>
    </row>
    <row r="2237" spans="1:8" ht="15.75">
      <c r="A2237" s="277"/>
      <c r="B2237" s="596">
        <v>7364</v>
      </c>
      <c r="C2237" s="597" t="s">
        <v>3505</v>
      </c>
      <c r="D2237" s="596" t="s">
        <v>904</v>
      </c>
      <c r="E2237" s="598">
        <v>81002</v>
      </c>
      <c r="F2237" s="754" t="s">
        <v>1460</v>
      </c>
      <c r="G2237" s="755"/>
      <c r="H2237" s="756"/>
    </row>
    <row r="2238" spans="1:8" ht="15.75">
      <c r="A2238" s="277"/>
      <c r="B2238" s="596">
        <v>7365</v>
      </c>
      <c r="C2238" s="597" t="s">
        <v>3506</v>
      </c>
      <c r="D2238" s="596" t="s">
        <v>519</v>
      </c>
      <c r="E2238" s="598">
        <v>672193</v>
      </c>
      <c r="F2238" s="754" t="s">
        <v>1460</v>
      </c>
      <c r="G2238" s="755"/>
      <c r="H2238" s="756"/>
    </row>
    <row r="2239" spans="1:8" ht="15.75">
      <c r="A2239" s="277"/>
      <c r="B2239" s="596">
        <v>7366</v>
      </c>
      <c r="C2239" s="597" t="s">
        <v>3507</v>
      </c>
      <c r="D2239" s="596" t="s">
        <v>519</v>
      </c>
      <c r="E2239" s="598">
        <v>216115</v>
      </c>
      <c r="F2239" s="754" t="s">
        <v>1460</v>
      </c>
      <c r="G2239" s="755"/>
      <c r="H2239" s="756"/>
    </row>
    <row r="2240" spans="1:8" ht="15.75">
      <c r="A2240" s="277"/>
      <c r="B2240" s="596">
        <v>7368</v>
      </c>
      <c r="C2240" s="597" t="s">
        <v>3508</v>
      </c>
      <c r="D2240" s="596" t="s">
        <v>777</v>
      </c>
      <c r="E2240" s="598">
        <v>50149</v>
      </c>
      <c r="F2240" s="754" t="s">
        <v>1460</v>
      </c>
      <c r="G2240" s="755"/>
      <c r="H2240" s="756"/>
    </row>
    <row r="2241" spans="1:8" ht="15.75">
      <c r="A2241" s="277"/>
      <c r="B2241" s="596">
        <v>7369</v>
      </c>
      <c r="C2241" s="597" t="s">
        <v>3509</v>
      </c>
      <c r="D2241" s="596" t="s">
        <v>928</v>
      </c>
      <c r="E2241" s="598">
        <v>9436</v>
      </c>
      <c r="F2241" s="754" t="s">
        <v>1460</v>
      </c>
      <c r="G2241" s="755"/>
      <c r="H2241" s="756"/>
    </row>
    <row r="2242" spans="1:8" ht="15.75">
      <c r="A2242" s="277"/>
      <c r="B2242" s="596">
        <v>7370</v>
      </c>
      <c r="C2242" s="597" t="s">
        <v>3510</v>
      </c>
      <c r="D2242" s="596" t="s">
        <v>519</v>
      </c>
      <c r="E2242" s="598">
        <v>1361138</v>
      </c>
      <c r="F2242" s="754" t="s">
        <v>1460</v>
      </c>
      <c r="G2242" s="757"/>
      <c r="H2242" s="756"/>
    </row>
    <row r="2243" spans="1:8" ht="15.75">
      <c r="A2243" s="277"/>
      <c r="B2243" s="596">
        <v>7371</v>
      </c>
      <c r="C2243" s="597" t="s">
        <v>3511</v>
      </c>
      <c r="D2243" s="596" t="s">
        <v>519</v>
      </c>
      <c r="E2243" s="598">
        <v>1677079</v>
      </c>
      <c r="F2243" s="754" t="s">
        <v>1460</v>
      </c>
      <c r="G2243" s="757"/>
      <c r="H2243" s="756"/>
    </row>
    <row r="2244" spans="1:8" ht="15.75">
      <c r="A2244" s="277"/>
      <c r="B2244" s="596">
        <v>7372</v>
      </c>
      <c r="C2244" s="597" t="s">
        <v>3512</v>
      </c>
      <c r="D2244" s="596" t="s">
        <v>519</v>
      </c>
      <c r="E2244" s="598">
        <v>4598809</v>
      </c>
      <c r="F2244" s="754" t="s">
        <v>1460</v>
      </c>
      <c r="G2244" s="757"/>
      <c r="H2244" s="756"/>
    </row>
    <row r="2245" spans="1:8" ht="15.75">
      <c r="A2245" s="277"/>
      <c r="B2245" s="596">
        <v>7374</v>
      </c>
      <c r="C2245" s="597" t="s">
        <v>3513</v>
      </c>
      <c r="D2245" s="596" t="s">
        <v>519</v>
      </c>
      <c r="E2245" s="598">
        <v>49228</v>
      </c>
      <c r="F2245" s="754" t="s">
        <v>1460</v>
      </c>
      <c r="G2245" s="757"/>
      <c r="H2245" s="756"/>
    </row>
    <row r="2246" spans="1:8" ht="15.75">
      <c r="A2246" s="277"/>
      <c r="B2246" s="596">
        <v>7375</v>
      </c>
      <c r="C2246" s="597" t="s">
        <v>3514</v>
      </c>
      <c r="D2246" s="596" t="s">
        <v>519</v>
      </c>
      <c r="E2246" s="598">
        <v>1099811</v>
      </c>
      <c r="F2246" s="754" t="s">
        <v>1460</v>
      </c>
      <c r="G2246" s="757"/>
      <c r="H2246" s="756"/>
    </row>
    <row r="2247" spans="1:8" ht="15.75">
      <c r="A2247" s="277"/>
      <c r="B2247" s="596">
        <v>7376</v>
      </c>
      <c r="C2247" s="597" t="s">
        <v>3515</v>
      </c>
      <c r="D2247" s="596" t="s">
        <v>519</v>
      </c>
      <c r="E2247" s="598">
        <v>1660027</v>
      </c>
      <c r="F2247" s="754" t="s">
        <v>1460</v>
      </c>
      <c r="G2247" s="757"/>
      <c r="H2247" s="756"/>
    </row>
    <row r="2248" spans="1:8" ht="15.75">
      <c r="A2248" s="277"/>
      <c r="B2248" s="596">
        <v>7377</v>
      </c>
      <c r="C2248" s="597" t="s">
        <v>3516</v>
      </c>
      <c r="D2248" s="596" t="s">
        <v>519</v>
      </c>
      <c r="E2248" s="598">
        <v>1004312</v>
      </c>
      <c r="F2248" s="754" t="s">
        <v>1460</v>
      </c>
      <c r="G2248" s="757"/>
      <c r="H2248" s="756"/>
    </row>
    <row r="2249" spans="1:8" ht="15.75">
      <c r="A2249" s="277"/>
      <c r="B2249" s="596">
        <v>7378</v>
      </c>
      <c r="C2249" s="597" t="s">
        <v>3517</v>
      </c>
      <c r="D2249" s="596" t="s">
        <v>777</v>
      </c>
      <c r="E2249" s="598">
        <v>25812</v>
      </c>
      <c r="F2249" s="754" t="s">
        <v>1460</v>
      </c>
      <c r="G2249" s="755"/>
      <c r="H2249" s="756"/>
    </row>
    <row r="2250" spans="1:8" ht="15.75">
      <c r="A2250" s="277"/>
      <c r="B2250" s="596">
        <v>7379</v>
      </c>
      <c r="C2250" s="597" t="s">
        <v>3518</v>
      </c>
      <c r="D2250" s="596" t="s">
        <v>519</v>
      </c>
      <c r="E2250" s="598">
        <v>531661</v>
      </c>
      <c r="F2250" s="754" t="s">
        <v>1460</v>
      </c>
      <c r="G2250" s="757"/>
      <c r="H2250" s="756"/>
    </row>
    <row r="2251" spans="1:8" ht="15.75">
      <c r="A2251" s="277"/>
      <c r="B2251" s="596">
        <v>7380</v>
      </c>
      <c r="C2251" s="597" t="s">
        <v>3519</v>
      </c>
      <c r="D2251" s="596" t="s">
        <v>897</v>
      </c>
      <c r="E2251" s="598">
        <v>17148</v>
      </c>
      <c r="F2251" s="754" t="s">
        <v>1460</v>
      </c>
      <c r="G2251" s="755"/>
      <c r="H2251" s="756"/>
    </row>
    <row r="2252" spans="1:8" ht="15.75">
      <c r="A2252" s="277"/>
      <c r="B2252" s="596">
        <v>7384</v>
      </c>
      <c r="C2252" s="597" t="s">
        <v>3520</v>
      </c>
      <c r="D2252" s="596" t="s">
        <v>519</v>
      </c>
      <c r="E2252" s="598">
        <v>7940665</v>
      </c>
      <c r="F2252" s="754" t="s">
        <v>1460</v>
      </c>
      <c r="G2252" s="755"/>
      <c r="H2252" s="756"/>
    </row>
    <row r="2253" spans="1:8" ht="15.75">
      <c r="A2253" s="277"/>
      <c r="B2253" s="596">
        <v>7387</v>
      </c>
      <c r="C2253" s="597" t="s">
        <v>3521</v>
      </c>
      <c r="D2253" s="596" t="s">
        <v>973</v>
      </c>
      <c r="E2253" s="598">
        <v>7327</v>
      </c>
      <c r="F2253" s="754" t="s">
        <v>1460</v>
      </c>
      <c r="G2253" s="755"/>
      <c r="H2253" s="756"/>
    </row>
    <row r="2254" spans="1:8" ht="15.75">
      <c r="A2254" s="277"/>
      <c r="B2254" s="596">
        <v>7388</v>
      </c>
      <c r="C2254" s="597" t="s">
        <v>3522</v>
      </c>
      <c r="D2254" s="596" t="s">
        <v>928</v>
      </c>
      <c r="E2254" s="598">
        <v>3385912</v>
      </c>
      <c r="F2254" s="754" t="s">
        <v>1460</v>
      </c>
      <c r="G2254" s="755"/>
      <c r="H2254" s="756"/>
    </row>
    <row r="2255" spans="1:8" ht="15.75">
      <c r="A2255" s="277"/>
      <c r="B2255" s="596">
        <v>7389</v>
      </c>
      <c r="C2255" s="597" t="s">
        <v>3523</v>
      </c>
      <c r="D2255" s="596" t="s">
        <v>3524</v>
      </c>
      <c r="E2255" s="598">
        <v>4894826</v>
      </c>
      <c r="F2255" s="754" t="s">
        <v>1460</v>
      </c>
      <c r="G2255" s="755"/>
      <c r="H2255" s="756"/>
    </row>
    <row r="2256" spans="1:8" ht="30" customHeight="1">
      <c r="A2256" s="277"/>
      <c r="B2256" s="596">
        <v>7390</v>
      </c>
      <c r="C2256" s="597" t="s">
        <v>3525</v>
      </c>
      <c r="D2256" s="596" t="s">
        <v>928</v>
      </c>
      <c r="E2256" s="598">
        <v>53854</v>
      </c>
      <c r="F2256" s="754" t="s">
        <v>1460</v>
      </c>
      <c r="G2256" s="755"/>
      <c r="H2256" s="756"/>
    </row>
    <row r="2257" spans="1:8" ht="15.75">
      <c r="A2257" s="277"/>
      <c r="B2257" s="596">
        <v>7391</v>
      </c>
      <c r="C2257" s="597" t="s">
        <v>3526</v>
      </c>
      <c r="D2257" s="596" t="s">
        <v>519</v>
      </c>
      <c r="E2257" s="598">
        <v>5909526</v>
      </c>
      <c r="F2257" s="754" t="s">
        <v>1460</v>
      </c>
      <c r="G2257" s="755"/>
      <c r="H2257" s="756"/>
    </row>
    <row r="2258" spans="1:8" ht="15.75">
      <c r="A2258" s="277"/>
      <c r="B2258" s="596">
        <v>7392</v>
      </c>
      <c r="C2258" s="597" t="s">
        <v>3527</v>
      </c>
      <c r="D2258" s="596" t="s">
        <v>519</v>
      </c>
      <c r="E2258" s="598">
        <v>1779667</v>
      </c>
      <c r="F2258" s="754" t="s">
        <v>1460</v>
      </c>
      <c r="G2258" s="755"/>
      <c r="H2258" s="756"/>
    </row>
    <row r="2259" spans="1:8" ht="15.75">
      <c r="A2259" s="277"/>
      <c r="B2259" s="596">
        <v>7393</v>
      </c>
      <c r="C2259" s="597" t="s">
        <v>3528</v>
      </c>
      <c r="D2259" s="596" t="s">
        <v>519</v>
      </c>
      <c r="E2259" s="598">
        <v>8174551</v>
      </c>
      <c r="F2259" s="754" t="s">
        <v>1460</v>
      </c>
      <c r="G2259" s="757"/>
      <c r="H2259" s="756"/>
    </row>
    <row r="2260" spans="1:8" ht="15.75">
      <c r="A2260" s="277"/>
      <c r="B2260" s="596">
        <v>7395</v>
      </c>
      <c r="C2260" s="597" t="s">
        <v>3529</v>
      </c>
      <c r="D2260" s="596" t="s">
        <v>519</v>
      </c>
      <c r="E2260" s="598">
        <v>1804726</v>
      </c>
      <c r="F2260" s="754" t="s">
        <v>1460</v>
      </c>
      <c r="G2260" s="755"/>
      <c r="H2260" s="756"/>
    </row>
    <row r="2261" spans="1:8" ht="15.75">
      <c r="A2261" s="277"/>
      <c r="B2261" s="596">
        <v>7396</v>
      </c>
      <c r="C2261" s="597" t="s">
        <v>3530</v>
      </c>
      <c r="D2261" s="596" t="s">
        <v>519</v>
      </c>
      <c r="E2261" s="598">
        <v>324297</v>
      </c>
      <c r="F2261" s="754" t="s">
        <v>1460</v>
      </c>
      <c r="G2261" s="757"/>
      <c r="H2261" s="756"/>
    </row>
    <row r="2262" spans="1:8" ht="15.75">
      <c r="A2262" s="277"/>
      <c r="B2262" s="596">
        <v>7397</v>
      </c>
      <c r="C2262" s="597" t="s">
        <v>3531</v>
      </c>
      <c r="D2262" s="596" t="s">
        <v>519</v>
      </c>
      <c r="E2262" s="598">
        <v>391213</v>
      </c>
      <c r="F2262" s="754" t="s">
        <v>1464</v>
      </c>
      <c r="G2262" s="755"/>
      <c r="H2262" s="756"/>
    </row>
    <row r="2263" spans="1:8" ht="15.75">
      <c r="A2263" s="277"/>
      <c r="B2263" s="596">
        <v>7398</v>
      </c>
      <c r="C2263" s="597" t="s">
        <v>3532</v>
      </c>
      <c r="D2263" s="596" t="s">
        <v>519</v>
      </c>
      <c r="E2263" s="598">
        <v>426095</v>
      </c>
      <c r="F2263" s="754" t="s">
        <v>1464</v>
      </c>
      <c r="G2263" s="757"/>
      <c r="H2263" s="756"/>
    </row>
    <row r="2264" spans="1:8" ht="15.75">
      <c r="A2264" s="277"/>
      <c r="B2264" s="596">
        <v>7399</v>
      </c>
      <c r="C2264" s="597" t="s">
        <v>3533</v>
      </c>
      <c r="D2264" s="596" t="s">
        <v>519</v>
      </c>
      <c r="E2264" s="598">
        <v>704658</v>
      </c>
      <c r="F2264" s="754" t="s">
        <v>1460</v>
      </c>
      <c r="G2264" s="757"/>
      <c r="H2264" s="756"/>
    </row>
    <row r="2265" spans="1:8" ht="15.75">
      <c r="A2265" s="277"/>
      <c r="B2265" s="596">
        <v>7400</v>
      </c>
      <c r="C2265" s="597" t="s">
        <v>3534</v>
      </c>
      <c r="D2265" s="596" t="s">
        <v>519</v>
      </c>
      <c r="E2265" s="598">
        <v>426095</v>
      </c>
      <c r="F2265" s="754" t="s">
        <v>1464</v>
      </c>
      <c r="G2265" s="757"/>
      <c r="H2265" s="756"/>
    </row>
    <row r="2266" spans="1:8" ht="60" customHeight="1">
      <c r="A2266" s="277"/>
      <c r="B2266" s="596">
        <v>7401</v>
      </c>
      <c r="C2266" s="597" t="s">
        <v>3535</v>
      </c>
      <c r="D2266" s="596" t="s">
        <v>519</v>
      </c>
      <c r="E2266" s="598">
        <v>704658</v>
      </c>
      <c r="F2266" s="754" t="s">
        <v>1460</v>
      </c>
      <c r="G2266" s="757"/>
      <c r="H2266" s="756"/>
    </row>
    <row r="2267" spans="1:8" ht="15.75">
      <c r="A2267" s="277"/>
      <c r="B2267" s="596">
        <v>7406</v>
      </c>
      <c r="C2267" s="597" t="s">
        <v>1338</v>
      </c>
      <c r="D2267" s="596" t="s">
        <v>519</v>
      </c>
      <c r="E2267" s="598">
        <v>428400</v>
      </c>
      <c r="F2267" s="754" t="s">
        <v>1464</v>
      </c>
      <c r="G2267" s="758"/>
      <c r="H2267" s="756"/>
    </row>
    <row r="2268" spans="1:8" ht="15.75">
      <c r="A2268" s="277"/>
      <c r="B2268" s="596">
        <v>7407</v>
      </c>
      <c r="C2268" s="597" t="s">
        <v>3536</v>
      </c>
      <c r="D2268" s="596" t="s">
        <v>519</v>
      </c>
      <c r="E2268" s="598">
        <v>704658</v>
      </c>
      <c r="F2268" s="754" t="s">
        <v>1460</v>
      </c>
      <c r="G2268" s="755"/>
      <c r="H2268" s="756"/>
    </row>
    <row r="2269" spans="1:8" ht="15.75">
      <c r="A2269" s="277"/>
      <c r="B2269" s="596">
        <v>7408</v>
      </c>
      <c r="C2269" s="597" t="s">
        <v>3537</v>
      </c>
      <c r="D2269" s="596" t="s">
        <v>519</v>
      </c>
      <c r="E2269" s="598">
        <v>760894</v>
      </c>
      <c r="F2269" s="754" t="s">
        <v>1460</v>
      </c>
      <c r="G2269" s="755"/>
      <c r="H2269" s="756"/>
    </row>
    <row r="2270" spans="1:8" ht="15.75">
      <c r="A2270" s="277"/>
      <c r="B2270" s="596">
        <v>7409</v>
      </c>
      <c r="C2270" s="597" t="s">
        <v>3538</v>
      </c>
      <c r="D2270" s="596" t="s">
        <v>519</v>
      </c>
      <c r="E2270" s="598">
        <v>3550385</v>
      </c>
      <c r="F2270" s="754" t="s">
        <v>1460</v>
      </c>
      <c r="G2270" s="755"/>
      <c r="H2270" s="756"/>
    </row>
    <row r="2271" spans="1:8" ht="15.75">
      <c r="A2271" s="277"/>
      <c r="B2271" s="596">
        <v>7410</v>
      </c>
      <c r="C2271" s="597" t="s">
        <v>3539</v>
      </c>
      <c r="D2271" s="596" t="s">
        <v>519</v>
      </c>
      <c r="E2271" s="598">
        <v>1987459</v>
      </c>
      <c r="F2271" s="754" t="s">
        <v>1460</v>
      </c>
      <c r="G2271" s="755"/>
      <c r="H2271" s="756"/>
    </row>
    <row r="2272" spans="1:8" ht="15.75">
      <c r="A2272" s="277"/>
      <c r="B2272" s="596">
        <v>7411</v>
      </c>
      <c r="C2272" s="597" t="s">
        <v>3540</v>
      </c>
      <c r="D2272" s="596" t="s">
        <v>519</v>
      </c>
      <c r="E2272" s="598">
        <v>1363855</v>
      </c>
      <c r="F2272" s="754" t="s">
        <v>1460</v>
      </c>
      <c r="G2272" s="755"/>
      <c r="H2272" s="756"/>
    </row>
    <row r="2273" spans="1:8" ht="15.75">
      <c r="A2273" s="277"/>
      <c r="B2273" s="596">
        <v>7412</v>
      </c>
      <c r="C2273" s="597" t="s">
        <v>3541</v>
      </c>
      <c r="D2273" s="596" t="s">
        <v>519</v>
      </c>
      <c r="E2273" s="598">
        <v>1225865</v>
      </c>
      <c r="F2273" s="754" t="s">
        <v>1460</v>
      </c>
      <c r="G2273" s="755"/>
      <c r="H2273" s="756"/>
    </row>
    <row r="2274" spans="1:8" ht="15.75">
      <c r="A2274" s="277"/>
      <c r="B2274" s="596">
        <v>7413</v>
      </c>
      <c r="C2274" s="597" t="s">
        <v>3542</v>
      </c>
      <c r="D2274" s="596" t="s">
        <v>519</v>
      </c>
      <c r="E2274" s="598">
        <v>2248272</v>
      </c>
      <c r="F2274" s="754" t="s">
        <v>1460</v>
      </c>
      <c r="G2274" s="755"/>
      <c r="H2274" s="756"/>
    </row>
    <row r="2275" spans="1:8" ht="15.75">
      <c r="A2275" s="277"/>
      <c r="B2275" s="596">
        <v>7414</v>
      </c>
      <c r="C2275" s="597" t="s">
        <v>3543</v>
      </c>
      <c r="D2275" s="596" t="s">
        <v>519</v>
      </c>
      <c r="E2275" s="598">
        <v>2420416</v>
      </c>
      <c r="F2275" s="754" t="s">
        <v>1460</v>
      </c>
      <c r="G2275" s="757"/>
      <c r="H2275" s="756"/>
    </row>
    <row r="2276" spans="1:8" ht="15.75">
      <c r="A2276" s="277"/>
      <c r="B2276" s="596">
        <v>7415</v>
      </c>
      <c r="C2276" s="597" t="s">
        <v>3544</v>
      </c>
      <c r="D2276" s="596" t="s">
        <v>519</v>
      </c>
      <c r="E2276" s="598">
        <v>988456</v>
      </c>
      <c r="F2276" s="754" t="s">
        <v>1460</v>
      </c>
      <c r="G2276" s="755"/>
      <c r="H2276" s="756"/>
    </row>
    <row r="2277" spans="1:8" ht="15.75">
      <c r="A2277" s="277"/>
      <c r="B2277" s="596">
        <v>7417</v>
      </c>
      <c r="C2277" s="597" t="s">
        <v>3545</v>
      </c>
      <c r="D2277" s="596" t="s">
        <v>904</v>
      </c>
      <c r="E2277" s="598">
        <v>711463</v>
      </c>
      <c r="F2277" s="754" t="s">
        <v>1460</v>
      </c>
      <c r="G2277" s="755"/>
      <c r="H2277" s="756"/>
    </row>
    <row r="2278" spans="1:8" ht="15.75">
      <c r="A2278" s="277"/>
      <c r="B2278" s="596">
        <v>7419</v>
      </c>
      <c r="C2278" s="597" t="s">
        <v>3546</v>
      </c>
      <c r="D2278" s="596" t="s">
        <v>519</v>
      </c>
      <c r="E2278" s="598">
        <v>235913</v>
      </c>
      <c r="F2278" s="754" t="s">
        <v>1460</v>
      </c>
      <c r="G2278" s="755"/>
      <c r="H2278" s="756"/>
    </row>
    <row r="2279" spans="1:8" ht="15.75">
      <c r="A2279" s="277"/>
      <c r="B2279" s="596">
        <v>7420</v>
      </c>
      <c r="C2279" s="597" t="s">
        <v>3547</v>
      </c>
      <c r="D2279" s="596" t="s">
        <v>519</v>
      </c>
      <c r="E2279" s="598">
        <v>1397483</v>
      </c>
      <c r="F2279" s="754" t="s">
        <v>1460</v>
      </c>
      <c r="G2279" s="755"/>
      <c r="H2279" s="756"/>
    </row>
    <row r="2280" spans="1:8" ht="15.75">
      <c r="A2280" s="277"/>
      <c r="B2280" s="596">
        <v>7421</v>
      </c>
      <c r="C2280" s="597" t="s">
        <v>3548</v>
      </c>
      <c r="D2280" s="596" t="s">
        <v>519</v>
      </c>
      <c r="E2280" s="598">
        <v>1266216</v>
      </c>
      <c r="F2280" s="754" t="s">
        <v>1460</v>
      </c>
      <c r="G2280" s="755"/>
      <c r="H2280" s="756"/>
    </row>
    <row r="2281" spans="1:8" ht="15.75">
      <c r="A2281" s="277"/>
      <c r="B2281" s="596">
        <v>7422</v>
      </c>
      <c r="C2281" s="597" t="s">
        <v>3549</v>
      </c>
      <c r="D2281" s="596" t="s">
        <v>519</v>
      </c>
      <c r="E2281" s="598">
        <v>2654302</v>
      </c>
      <c r="F2281" s="754" t="s">
        <v>1460</v>
      </c>
      <c r="G2281" s="755"/>
      <c r="H2281" s="756"/>
    </row>
    <row r="2282" spans="1:8" ht="15.75">
      <c r="A2282" s="277"/>
      <c r="B2282" s="596">
        <v>7423</v>
      </c>
      <c r="C2282" s="597" t="s">
        <v>1340</v>
      </c>
      <c r="D2282" s="596" t="s">
        <v>519</v>
      </c>
      <c r="E2282" s="598">
        <v>619337</v>
      </c>
      <c r="F2282" s="754" t="s">
        <v>1460</v>
      </c>
      <c r="G2282" s="755"/>
      <c r="H2282" s="756"/>
    </row>
    <row r="2283" spans="1:8" ht="15.75">
      <c r="A2283" s="277"/>
      <c r="B2283" s="596">
        <v>7424</v>
      </c>
      <c r="C2283" s="597" t="s">
        <v>3550</v>
      </c>
      <c r="D2283" s="596" t="s">
        <v>519</v>
      </c>
      <c r="E2283" s="598">
        <v>4487079</v>
      </c>
      <c r="F2283" s="754" t="s">
        <v>1460</v>
      </c>
      <c r="G2283" s="757"/>
      <c r="H2283" s="756"/>
    </row>
    <row r="2284" spans="1:8" ht="15.75">
      <c r="A2284" s="610"/>
      <c r="B2284" s="596">
        <v>7425</v>
      </c>
      <c r="C2284" s="597" t="s">
        <v>3551</v>
      </c>
      <c r="D2284" s="596" t="s">
        <v>519</v>
      </c>
      <c r="E2284" s="598">
        <v>4720962</v>
      </c>
      <c r="F2284" s="754" t="s">
        <v>1460</v>
      </c>
      <c r="G2284" s="757"/>
      <c r="H2284" s="756"/>
    </row>
    <row r="2285" spans="1:8" ht="15.75">
      <c r="A2285" s="277"/>
      <c r="B2285" s="596">
        <v>7426</v>
      </c>
      <c r="C2285" s="597" t="s">
        <v>3552</v>
      </c>
      <c r="D2285" s="596" t="s">
        <v>904</v>
      </c>
      <c r="E2285" s="598">
        <v>730840</v>
      </c>
      <c r="F2285" s="754" t="s">
        <v>1460</v>
      </c>
      <c r="G2285" s="757"/>
      <c r="H2285" s="756"/>
    </row>
    <row r="2286" spans="1:8" ht="15.75">
      <c r="A2286" s="277"/>
      <c r="B2286" s="596">
        <v>7427</v>
      </c>
      <c r="C2286" s="597" t="s">
        <v>3553</v>
      </c>
      <c r="D2286" s="596" t="s">
        <v>519</v>
      </c>
      <c r="E2286" s="598">
        <v>2173837</v>
      </c>
      <c r="F2286" s="754" t="s">
        <v>1460</v>
      </c>
      <c r="G2286" s="757"/>
      <c r="H2286" s="756"/>
    </row>
    <row r="2287" spans="1:8" ht="15.75">
      <c r="A2287" s="277"/>
      <c r="B2287" s="596">
        <v>7428</v>
      </c>
      <c r="C2287" s="597" t="s">
        <v>3554</v>
      </c>
      <c r="D2287" s="596" t="s">
        <v>519</v>
      </c>
      <c r="E2287" s="598">
        <v>1922338</v>
      </c>
      <c r="F2287" s="754" t="s">
        <v>1460</v>
      </c>
      <c r="G2287" s="755"/>
      <c r="H2287" s="756"/>
    </row>
    <row r="2288" spans="1:8" ht="15.75">
      <c r="A2288" s="277"/>
      <c r="B2288" s="596">
        <v>7429</v>
      </c>
      <c r="C2288" s="597" t="s">
        <v>3555</v>
      </c>
      <c r="D2288" s="596" t="s">
        <v>519</v>
      </c>
      <c r="E2288" s="598">
        <v>5908821</v>
      </c>
      <c r="F2288" s="754" t="s">
        <v>1460</v>
      </c>
      <c r="G2288" s="757"/>
      <c r="H2288" s="756"/>
    </row>
    <row r="2289" spans="1:8" ht="15.75">
      <c r="A2289" s="277"/>
      <c r="B2289" s="596">
        <v>7430</v>
      </c>
      <c r="C2289" s="597" t="s">
        <v>3556</v>
      </c>
      <c r="D2289" s="596" t="s">
        <v>519</v>
      </c>
      <c r="E2289" s="598">
        <v>400010</v>
      </c>
      <c r="F2289" s="754" t="s">
        <v>1460</v>
      </c>
      <c r="G2289" s="755"/>
      <c r="H2289" s="756"/>
    </row>
    <row r="2290" spans="1:8" ht="15.75">
      <c r="A2290" s="277"/>
      <c r="B2290" s="596">
        <v>7431</v>
      </c>
      <c r="C2290" s="597" t="s">
        <v>3557</v>
      </c>
      <c r="D2290" s="596" t="s">
        <v>928</v>
      </c>
      <c r="E2290" s="598">
        <v>1393609</v>
      </c>
      <c r="F2290" s="754" t="s">
        <v>1460</v>
      </c>
      <c r="G2290" s="755"/>
      <c r="H2290" s="756"/>
    </row>
    <row r="2291" spans="1:8" ht="15.75">
      <c r="A2291" s="277"/>
      <c r="B2291" s="596">
        <v>7432</v>
      </c>
      <c r="C2291" s="597" t="s">
        <v>3558</v>
      </c>
      <c r="D2291" s="596" t="s">
        <v>928</v>
      </c>
      <c r="E2291" s="598">
        <v>608299</v>
      </c>
      <c r="F2291" s="754" t="s">
        <v>1460</v>
      </c>
      <c r="G2291" s="755"/>
      <c r="H2291" s="756"/>
    </row>
    <row r="2292" spans="1:8" ht="15.75">
      <c r="A2292" s="277"/>
      <c r="B2292" s="596">
        <v>7433</v>
      </c>
      <c r="C2292" s="597" t="s">
        <v>3559</v>
      </c>
      <c r="D2292" s="596" t="s">
        <v>928</v>
      </c>
      <c r="E2292" s="598">
        <v>715300</v>
      </c>
      <c r="F2292" s="754" t="s">
        <v>1460</v>
      </c>
      <c r="G2292" s="755"/>
      <c r="H2292" s="756"/>
    </row>
    <row r="2293" spans="1:8" ht="15.75">
      <c r="A2293" s="277"/>
      <c r="B2293" s="596">
        <v>7434</v>
      </c>
      <c r="C2293" s="597" t="s">
        <v>3560</v>
      </c>
      <c r="D2293" s="596" t="s">
        <v>928</v>
      </c>
      <c r="E2293" s="598">
        <v>878806</v>
      </c>
      <c r="F2293" s="754" t="s">
        <v>1460</v>
      </c>
      <c r="G2293" s="755"/>
      <c r="H2293" s="756"/>
    </row>
    <row r="2294" spans="1:8" ht="15.75">
      <c r="A2294" s="277"/>
      <c r="B2294" s="596">
        <v>7435</v>
      </c>
      <c r="C2294" s="597" t="s">
        <v>3561</v>
      </c>
      <c r="D2294" s="596" t="s">
        <v>928</v>
      </c>
      <c r="E2294" s="598">
        <v>1580066</v>
      </c>
      <c r="F2294" s="754" t="s">
        <v>1460</v>
      </c>
      <c r="G2294" s="755"/>
      <c r="H2294" s="756"/>
    </row>
    <row r="2295" spans="1:8" ht="15.75">
      <c r="A2295" s="277"/>
      <c r="B2295" s="596">
        <v>7436</v>
      </c>
      <c r="C2295" s="597" t="s">
        <v>3562</v>
      </c>
      <c r="D2295" s="596" t="s">
        <v>519</v>
      </c>
      <c r="E2295" s="598">
        <v>1214817</v>
      </c>
      <c r="F2295" s="754" t="s">
        <v>1460</v>
      </c>
      <c r="G2295" s="755"/>
      <c r="H2295" s="756"/>
    </row>
    <row r="2296" spans="1:8" ht="15.75">
      <c r="A2296" s="277"/>
      <c r="B2296" s="596">
        <v>7437</v>
      </c>
      <c r="C2296" s="597" t="s">
        <v>3563</v>
      </c>
      <c r="D2296" s="596" t="s">
        <v>904</v>
      </c>
      <c r="E2296" s="598">
        <v>851117</v>
      </c>
      <c r="F2296" s="754" t="s">
        <v>1460</v>
      </c>
      <c r="G2296" s="755"/>
      <c r="H2296" s="756"/>
    </row>
    <row r="2297" spans="1:8" ht="15.75">
      <c r="A2297" s="277"/>
      <c r="B2297" s="596">
        <v>7438</v>
      </c>
      <c r="C2297" s="597" t="s">
        <v>3564</v>
      </c>
      <c r="D2297" s="596" t="s">
        <v>519</v>
      </c>
      <c r="E2297" s="598">
        <v>4093821</v>
      </c>
      <c r="F2297" s="754" t="s">
        <v>1460</v>
      </c>
      <c r="G2297" s="755"/>
      <c r="H2297" s="756"/>
    </row>
    <row r="2298" spans="1:8" ht="15.75">
      <c r="A2298" s="277"/>
      <c r="B2298" s="596">
        <v>7439</v>
      </c>
      <c r="C2298" s="597" t="s">
        <v>3565</v>
      </c>
      <c r="D2298" s="596" t="s">
        <v>519</v>
      </c>
      <c r="E2298" s="598">
        <v>417974</v>
      </c>
      <c r="F2298" s="754" t="s">
        <v>1460</v>
      </c>
      <c r="G2298" s="755"/>
      <c r="H2298" s="756"/>
    </row>
    <row r="2299" spans="1:8" ht="15.75">
      <c r="A2299" s="277"/>
      <c r="B2299" s="596">
        <v>7440</v>
      </c>
      <c r="C2299" s="597" t="s">
        <v>3566</v>
      </c>
      <c r="D2299" s="596" t="s">
        <v>519</v>
      </c>
      <c r="E2299" s="598">
        <v>4083613</v>
      </c>
      <c r="F2299" s="754" t="s">
        <v>1460</v>
      </c>
      <c r="G2299" s="757"/>
      <c r="H2299" s="756"/>
    </row>
    <row r="2300" spans="1:8" ht="15.75">
      <c r="A2300" s="277"/>
      <c r="B2300" s="596">
        <v>7441</v>
      </c>
      <c r="C2300" s="597" t="s">
        <v>3567</v>
      </c>
      <c r="D2300" s="596" t="s">
        <v>519</v>
      </c>
      <c r="E2300" s="598">
        <v>4083613</v>
      </c>
      <c r="F2300" s="754" t="s">
        <v>1460</v>
      </c>
      <c r="G2300" s="757"/>
      <c r="H2300" s="756"/>
    </row>
    <row r="2301" spans="1:8" ht="15.75">
      <c r="A2301" s="277"/>
      <c r="B2301" s="596">
        <v>7442</v>
      </c>
      <c r="C2301" s="597" t="s">
        <v>3568</v>
      </c>
      <c r="D2301" s="596" t="s">
        <v>519</v>
      </c>
      <c r="E2301" s="598">
        <v>4093821</v>
      </c>
      <c r="F2301" s="754" t="s">
        <v>1460</v>
      </c>
      <c r="G2301" s="755"/>
      <c r="H2301" s="756"/>
    </row>
    <row r="2302" spans="1:8" ht="15.75">
      <c r="A2302" s="277"/>
      <c r="B2302" s="596">
        <v>7443</v>
      </c>
      <c r="C2302" s="597" t="s">
        <v>3569</v>
      </c>
      <c r="D2302" s="596" t="s">
        <v>928</v>
      </c>
      <c r="E2302" s="598">
        <v>48409</v>
      </c>
      <c r="F2302" s="754" t="s">
        <v>1460</v>
      </c>
      <c r="G2302" s="755"/>
      <c r="H2302" s="756"/>
    </row>
    <row r="2303" spans="1:8" ht="30" customHeight="1">
      <c r="A2303" s="277"/>
      <c r="B2303" s="596">
        <v>7445</v>
      </c>
      <c r="C2303" s="597" t="s">
        <v>3570</v>
      </c>
      <c r="D2303" s="596" t="s">
        <v>777</v>
      </c>
      <c r="E2303" s="598">
        <v>335101</v>
      </c>
      <c r="F2303" s="754" t="s">
        <v>1460</v>
      </c>
      <c r="G2303" s="755"/>
      <c r="H2303" s="756"/>
    </row>
    <row r="2304" spans="1:8" ht="15.75">
      <c r="A2304" s="277"/>
      <c r="B2304" s="596">
        <v>7447</v>
      </c>
      <c r="C2304" s="597" t="s">
        <v>3571</v>
      </c>
      <c r="D2304" s="596" t="s">
        <v>928</v>
      </c>
      <c r="E2304" s="598">
        <v>3187347</v>
      </c>
      <c r="F2304" s="754" t="s">
        <v>1460</v>
      </c>
      <c r="G2304" s="755"/>
      <c r="H2304" s="756"/>
    </row>
    <row r="2305" spans="1:8" ht="15.75">
      <c r="A2305" s="277"/>
      <c r="B2305" s="596">
        <v>7448</v>
      </c>
      <c r="C2305" s="597" t="s">
        <v>3572</v>
      </c>
      <c r="D2305" s="596" t="s">
        <v>519</v>
      </c>
      <c r="E2305" s="598">
        <v>439406</v>
      </c>
      <c r="F2305" s="754" t="s">
        <v>1460</v>
      </c>
      <c r="G2305" s="755"/>
      <c r="H2305" s="756"/>
    </row>
    <row r="2306" spans="1:8" ht="15.75">
      <c r="A2306" s="277"/>
      <c r="B2306" s="596">
        <v>7451</v>
      </c>
      <c r="C2306" s="597" t="s">
        <v>3573</v>
      </c>
      <c r="D2306" s="596" t="s">
        <v>519</v>
      </c>
      <c r="E2306" s="598">
        <v>586319</v>
      </c>
      <c r="F2306" s="754" t="s">
        <v>1460</v>
      </c>
      <c r="G2306" s="757"/>
      <c r="H2306" s="756"/>
    </row>
    <row r="2307" spans="1:8" ht="15.75">
      <c r="A2307" s="277"/>
      <c r="B2307" s="596">
        <v>7452</v>
      </c>
      <c r="C2307" s="597" t="s">
        <v>3574</v>
      </c>
      <c r="D2307" s="596" t="s">
        <v>519</v>
      </c>
      <c r="E2307" s="598">
        <v>2238968</v>
      </c>
      <c r="F2307" s="754" t="s">
        <v>1460</v>
      </c>
      <c r="G2307" s="755"/>
      <c r="H2307" s="756"/>
    </row>
    <row r="2308" spans="1:8" ht="15.75">
      <c r="A2308" s="277"/>
      <c r="B2308" s="596">
        <v>7453</v>
      </c>
      <c r="C2308" s="597" t="s">
        <v>3575</v>
      </c>
      <c r="D2308" s="596" t="s">
        <v>519</v>
      </c>
      <c r="E2308" s="598">
        <v>1219598</v>
      </c>
      <c r="F2308" s="754" t="s">
        <v>1460</v>
      </c>
      <c r="G2308" s="755"/>
      <c r="H2308" s="756"/>
    </row>
    <row r="2309" spans="1:8" ht="15.75">
      <c r="A2309" s="277"/>
      <c r="B2309" s="596">
        <v>7454</v>
      </c>
      <c r="C2309" s="597" t="s">
        <v>3576</v>
      </c>
      <c r="D2309" s="596" t="s">
        <v>519</v>
      </c>
      <c r="E2309" s="598">
        <v>2633461</v>
      </c>
      <c r="F2309" s="754" t="s">
        <v>1460</v>
      </c>
      <c r="G2309" s="755"/>
      <c r="H2309" s="756"/>
    </row>
    <row r="2310" spans="1:8" ht="15.75">
      <c r="A2310" s="277"/>
      <c r="B2310" s="596">
        <v>7455</v>
      </c>
      <c r="C2310" s="597" t="s">
        <v>3577</v>
      </c>
      <c r="D2310" s="596" t="s">
        <v>519</v>
      </c>
      <c r="E2310" s="598">
        <v>10603457</v>
      </c>
      <c r="F2310" s="754" t="s">
        <v>1460</v>
      </c>
      <c r="G2310" s="755"/>
      <c r="H2310" s="756"/>
    </row>
    <row r="2311" spans="1:8" ht="15.75">
      <c r="A2311" s="277"/>
      <c r="B2311" s="596">
        <v>7458</v>
      </c>
      <c r="C2311" s="597" t="s">
        <v>3578</v>
      </c>
      <c r="D2311" s="596" t="s">
        <v>519</v>
      </c>
      <c r="E2311" s="598">
        <v>7449417</v>
      </c>
      <c r="F2311" s="754" t="s">
        <v>1460</v>
      </c>
      <c r="G2311" s="755"/>
      <c r="H2311" s="756"/>
    </row>
    <row r="2312" spans="1:8" ht="15.75">
      <c r="A2312" s="277"/>
      <c r="B2312" s="596">
        <v>7459</v>
      </c>
      <c r="C2312" s="597" t="s">
        <v>3579</v>
      </c>
      <c r="D2312" s="596" t="s">
        <v>519</v>
      </c>
      <c r="E2312" s="598">
        <v>5370356</v>
      </c>
      <c r="F2312" s="754" t="s">
        <v>1460</v>
      </c>
      <c r="G2312" s="755"/>
      <c r="H2312" s="756"/>
    </row>
    <row r="2313" spans="1:8" ht="15.75">
      <c r="A2313" s="277"/>
      <c r="B2313" s="596">
        <v>7460</v>
      </c>
      <c r="C2313" s="597" t="s">
        <v>3580</v>
      </c>
      <c r="D2313" s="596" t="s">
        <v>519</v>
      </c>
      <c r="E2313" s="598">
        <v>2921637</v>
      </c>
      <c r="F2313" s="754" t="s">
        <v>1460</v>
      </c>
      <c r="G2313" s="755"/>
      <c r="H2313" s="756"/>
    </row>
    <row r="2314" spans="1:8" ht="15.75">
      <c r="A2314" s="277"/>
      <c r="B2314" s="596">
        <v>7462</v>
      </c>
      <c r="C2314" s="597" t="s">
        <v>3581</v>
      </c>
      <c r="D2314" s="596" t="s">
        <v>519</v>
      </c>
      <c r="E2314" s="598">
        <v>3806566</v>
      </c>
      <c r="F2314" s="754" t="s">
        <v>1460</v>
      </c>
      <c r="G2314" s="757"/>
      <c r="H2314" s="756"/>
    </row>
    <row r="2315" spans="1:8" ht="15.75">
      <c r="A2315" s="277"/>
      <c r="B2315" s="596">
        <v>7464</v>
      </c>
      <c r="C2315" s="597" t="s">
        <v>3582</v>
      </c>
      <c r="D2315" s="596" t="s">
        <v>519</v>
      </c>
      <c r="E2315" s="598">
        <v>3096808</v>
      </c>
      <c r="F2315" s="754" t="s">
        <v>1460</v>
      </c>
      <c r="G2315" s="755"/>
      <c r="H2315" s="756"/>
    </row>
    <row r="2316" spans="1:8" ht="15.75">
      <c r="A2316" s="277"/>
      <c r="B2316" s="596">
        <v>7465</v>
      </c>
      <c r="C2316" s="597" t="s">
        <v>3583</v>
      </c>
      <c r="D2316" s="596" t="s">
        <v>519</v>
      </c>
      <c r="E2316" s="598">
        <v>141350</v>
      </c>
      <c r="F2316" s="754" t="s">
        <v>1460</v>
      </c>
      <c r="G2316" s="757"/>
      <c r="H2316" s="756"/>
    </row>
    <row r="2317" spans="1:8" ht="15.75">
      <c r="A2317" s="277"/>
      <c r="B2317" s="596">
        <v>7468</v>
      </c>
      <c r="C2317" s="597" t="s">
        <v>3584</v>
      </c>
      <c r="D2317" s="596" t="s">
        <v>519</v>
      </c>
      <c r="E2317" s="598">
        <v>3819980</v>
      </c>
      <c r="F2317" s="754" t="s">
        <v>1460</v>
      </c>
      <c r="G2317" s="757"/>
      <c r="H2317" s="756"/>
    </row>
    <row r="2318" spans="1:8" ht="15.75">
      <c r="A2318" s="277"/>
      <c r="B2318" s="596">
        <v>7469</v>
      </c>
      <c r="C2318" s="597" t="s">
        <v>3585</v>
      </c>
      <c r="D2318" s="596" t="s">
        <v>519</v>
      </c>
      <c r="E2318" s="598">
        <v>473129</v>
      </c>
      <c r="F2318" s="754" t="s">
        <v>1460</v>
      </c>
      <c r="G2318" s="755"/>
      <c r="H2318" s="756"/>
    </row>
    <row r="2319" spans="1:8" ht="15.75">
      <c r="A2319" s="277"/>
      <c r="B2319" s="596">
        <v>7470</v>
      </c>
      <c r="C2319" s="597" t="s">
        <v>3586</v>
      </c>
      <c r="D2319" s="596" t="s">
        <v>519</v>
      </c>
      <c r="E2319" s="598">
        <v>384550</v>
      </c>
      <c r="F2319" s="754" t="s">
        <v>1460</v>
      </c>
      <c r="G2319" s="755"/>
      <c r="H2319" s="756"/>
    </row>
    <row r="2320" spans="1:8" ht="15.75">
      <c r="A2320" s="277"/>
      <c r="B2320" s="596">
        <v>7471</v>
      </c>
      <c r="C2320" s="597" t="s">
        <v>3587</v>
      </c>
      <c r="D2320" s="596" t="s">
        <v>519</v>
      </c>
      <c r="E2320" s="598">
        <v>2068994</v>
      </c>
      <c r="F2320" s="754" t="s">
        <v>1460</v>
      </c>
      <c r="G2320" s="755"/>
      <c r="H2320" s="756"/>
    </row>
    <row r="2321" spans="1:8" ht="15.75">
      <c r="A2321" s="277"/>
      <c r="B2321" s="596">
        <v>7472</v>
      </c>
      <c r="C2321" s="597" t="s">
        <v>3588</v>
      </c>
      <c r="D2321" s="596" t="s">
        <v>928</v>
      </c>
      <c r="E2321" s="598">
        <v>1178225</v>
      </c>
      <c r="F2321" s="754" t="s">
        <v>1460</v>
      </c>
      <c r="G2321" s="755"/>
      <c r="H2321" s="756"/>
    </row>
    <row r="2322" spans="1:8" ht="15.75">
      <c r="A2322" s="277"/>
      <c r="B2322" s="596">
        <v>7473</v>
      </c>
      <c r="C2322" s="597" t="s">
        <v>3589</v>
      </c>
      <c r="D2322" s="596" t="s">
        <v>519</v>
      </c>
      <c r="E2322" s="598">
        <v>1715564</v>
      </c>
      <c r="F2322" s="754" t="s">
        <v>1460</v>
      </c>
      <c r="G2322" s="755"/>
      <c r="H2322" s="756"/>
    </row>
    <row r="2323" spans="1:8" ht="15.75">
      <c r="A2323" s="277"/>
      <c r="B2323" s="596">
        <v>7474</v>
      </c>
      <c r="C2323" s="597" t="s">
        <v>3590</v>
      </c>
      <c r="D2323" s="596" t="s">
        <v>928</v>
      </c>
      <c r="E2323" s="598">
        <v>2500578</v>
      </c>
      <c r="F2323" s="754" t="s">
        <v>1460</v>
      </c>
      <c r="G2323" s="757"/>
      <c r="H2323" s="756"/>
    </row>
    <row r="2324" spans="1:8" ht="15.75">
      <c r="A2324" s="277"/>
      <c r="B2324" s="596">
        <v>7477</v>
      </c>
      <c r="C2324" s="597" t="s">
        <v>3591</v>
      </c>
      <c r="D2324" s="596" t="s">
        <v>519</v>
      </c>
      <c r="E2324" s="598">
        <v>1208051</v>
      </c>
      <c r="F2324" s="754" t="s">
        <v>1460</v>
      </c>
      <c r="G2324" s="755"/>
      <c r="H2324" s="756"/>
    </row>
    <row r="2325" spans="1:8" ht="15.75">
      <c r="A2325" s="277"/>
      <c r="B2325" s="596">
        <v>7480</v>
      </c>
      <c r="C2325" s="597" t="s">
        <v>3592</v>
      </c>
      <c r="D2325" s="596" t="s">
        <v>519</v>
      </c>
      <c r="E2325" s="598">
        <v>2371712</v>
      </c>
      <c r="F2325" s="754" t="s">
        <v>1460</v>
      </c>
      <c r="G2325" s="755"/>
      <c r="H2325" s="756"/>
    </row>
    <row r="2326" spans="1:8" ht="15.75">
      <c r="A2326" s="277"/>
      <c r="B2326" s="596">
        <v>7482</v>
      </c>
      <c r="C2326" s="597" t="s">
        <v>3593</v>
      </c>
      <c r="D2326" s="596" t="s">
        <v>519</v>
      </c>
      <c r="E2326" s="598">
        <v>4392309</v>
      </c>
      <c r="F2326" s="754" t="s">
        <v>1460</v>
      </c>
      <c r="G2326" s="757"/>
      <c r="H2326" s="756"/>
    </row>
    <row r="2327" spans="1:8" ht="15.75">
      <c r="A2327" s="277"/>
      <c r="B2327" s="596">
        <v>7483</v>
      </c>
      <c r="C2327" s="597" t="s">
        <v>3594</v>
      </c>
      <c r="D2327" s="596" t="s">
        <v>519</v>
      </c>
      <c r="E2327" s="598">
        <v>28394</v>
      </c>
      <c r="F2327" s="754" t="s">
        <v>1460</v>
      </c>
      <c r="G2327" s="755"/>
      <c r="H2327" s="756"/>
    </row>
    <row r="2328" spans="1:8" ht="15.75">
      <c r="A2328" s="277"/>
      <c r="B2328" s="596">
        <v>7485</v>
      </c>
      <c r="C2328" s="597" t="s">
        <v>3595</v>
      </c>
      <c r="D2328" s="596" t="s">
        <v>519</v>
      </c>
      <c r="E2328" s="598">
        <v>3349120</v>
      </c>
      <c r="F2328" s="754" t="s">
        <v>1460</v>
      </c>
      <c r="G2328" s="755"/>
      <c r="H2328" s="756"/>
    </row>
    <row r="2329" spans="1:8" ht="15.75">
      <c r="A2329" s="277"/>
      <c r="B2329" s="596">
        <v>7486</v>
      </c>
      <c r="C2329" s="597" t="s">
        <v>3596</v>
      </c>
      <c r="D2329" s="596" t="s">
        <v>519</v>
      </c>
      <c r="E2329" s="598">
        <v>9580202</v>
      </c>
      <c r="F2329" s="754" t="s">
        <v>1460</v>
      </c>
      <c r="G2329" s="755"/>
      <c r="H2329" s="756"/>
    </row>
    <row r="2330" spans="1:8" ht="15.75">
      <c r="A2330" s="277"/>
      <c r="B2330" s="596">
        <v>7487</v>
      </c>
      <c r="C2330" s="597" t="s">
        <v>3597</v>
      </c>
      <c r="D2330" s="596" t="s">
        <v>519</v>
      </c>
      <c r="E2330" s="598">
        <v>2932008</v>
      </c>
      <c r="F2330" s="754" t="s">
        <v>1460</v>
      </c>
      <c r="G2330" s="755"/>
      <c r="H2330" s="756"/>
    </row>
    <row r="2331" spans="1:8" ht="15.75">
      <c r="A2331" s="277"/>
      <c r="B2331" s="596">
        <v>7488</v>
      </c>
      <c r="C2331" s="597" t="s">
        <v>3598</v>
      </c>
      <c r="D2331" s="596" t="s">
        <v>519</v>
      </c>
      <c r="E2331" s="598">
        <v>621016</v>
      </c>
      <c r="F2331" s="754" t="s">
        <v>1460</v>
      </c>
      <c r="G2331" s="755"/>
      <c r="H2331" s="756"/>
    </row>
    <row r="2332" spans="1:8" ht="15.75">
      <c r="A2332" s="277"/>
      <c r="B2332" s="596">
        <v>7492</v>
      </c>
      <c r="C2332" s="597" t="s">
        <v>3599</v>
      </c>
      <c r="D2332" s="596" t="s">
        <v>519</v>
      </c>
      <c r="E2332" s="598">
        <v>5329012</v>
      </c>
      <c r="F2332" s="754" t="s">
        <v>1460</v>
      </c>
      <c r="G2332" s="755"/>
      <c r="H2332" s="756"/>
    </row>
    <row r="2333" spans="1:8" ht="15.75">
      <c r="A2333" s="277"/>
      <c r="B2333" s="596">
        <v>7493</v>
      </c>
      <c r="C2333" s="597" t="s">
        <v>3600</v>
      </c>
      <c r="D2333" s="596" t="s">
        <v>519</v>
      </c>
      <c r="E2333" s="598">
        <v>156977</v>
      </c>
      <c r="F2333" s="754" t="s">
        <v>1460</v>
      </c>
      <c r="G2333" s="755"/>
      <c r="H2333" s="756"/>
    </row>
    <row r="2334" spans="1:8" ht="15.75">
      <c r="A2334" s="277"/>
      <c r="B2334" s="596">
        <v>7494</v>
      </c>
      <c r="C2334" s="597" t="s">
        <v>3601</v>
      </c>
      <c r="D2334" s="596" t="s">
        <v>519</v>
      </c>
      <c r="E2334" s="598">
        <v>695109</v>
      </c>
      <c r="F2334" s="754" t="s">
        <v>1460</v>
      </c>
      <c r="G2334" s="755"/>
      <c r="H2334" s="756"/>
    </row>
    <row r="2335" spans="1:8" ht="15.75">
      <c r="A2335" s="277"/>
      <c r="B2335" s="596">
        <v>7495</v>
      </c>
      <c r="C2335" s="597" t="s">
        <v>3602</v>
      </c>
      <c r="D2335" s="596" t="s">
        <v>519</v>
      </c>
      <c r="E2335" s="598">
        <v>4228178</v>
      </c>
      <c r="F2335" s="754" t="s">
        <v>1460</v>
      </c>
      <c r="G2335" s="755"/>
      <c r="H2335" s="756"/>
    </row>
    <row r="2336" spans="1:8" ht="15.75">
      <c r="A2336" s="277"/>
      <c r="B2336" s="596">
        <v>7497</v>
      </c>
      <c r="C2336" s="597" t="s">
        <v>3603</v>
      </c>
      <c r="D2336" s="596" t="s">
        <v>519</v>
      </c>
      <c r="E2336" s="598">
        <v>527150</v>
      </c>
      <c r="F2336" s="754" t="s">
        <v>1464</v>
      </c>
      <c r="G2336" s="755"/>
      <c r="H2336" s="756"/>
    </row>
    <row r="2337" spans="1:8" ht="15.75">
      <c r="A2337" s="277"/>
      <c r="B2337" s="596">
        <v>7498</v>
      </c>
      <c r="C2337" s="597" t="s">
        <v>3604</v>
      </c>
      <c r="D2337" s="596" t="s">
        <v>519</v>
      </c>
      <c r="E2337" s="598">
        <v>613233</v>
      </c>
      <c r="F2337" s="754" t="s">
        <v>1460</v>
      </c>
      <c r="G2337" s="755"/>
      <c r="H2337" s="756"/>
    </row>
    <row r="2338" spans="1:8" ht="15.75">
      <c r="A2338" s="277"/>
      <c r="B2338" s="596">
        <v>7500</v>
      </c>
      <c r="C2338" s="597" t="s">
        <v>3605</v>
      </c>
      <c r="D2338" s="596" t="s">
        <v>519</v>
      </c>
      <c r="E2338" s="598">
        <v>613233</v>
      </c>
      <c r="F2338" s="754" t="s">
        <v>1460</v>
      </c>
      <c r="G2338" s="755"/>
      <c r="H2338" s="756"/>
    </row>
    <row r="2339" spans="1:8" ht="15.75">
      <c r="A2339" s="277"/>
      <c r="B2339" s="596">
        <v>7501</v>
      </c>
      <c r="C2339" s="597" t="s">
        <v>3606</v>
      </c>
      <c r="D2339" s="596" t="s">
        <v>519</v>
      </c>
      <c r="E2339" s="598">
        <v>547783</v>
      </c>
      <c r="F2339" s="754" t="s">
        <v>1460</v>
      </c>
      <c r="G2339" s="755"/>
      <c r="H2339" s="756"/>
    </row>
    <row r="2340" spans="1:8" ht="15.75">
      <c r="A2340" s="277"/>
      <c r="B2340" s="596">
        <v>7502</v>
      </c>
      <c r="C2340" s="597" t="s">
        <v>3607</v>
      </c>
      <c r="D2340" s="596" t="s">
        <v>519</v>
      </c>
      <c r="E2340" s="598">
        <v>2238968</v>
      </c>
      <c r="F2340" s="754" t="s">
        <v>1460</v>
      </c>
      <c r="G2340" s="755"/>
      <c r="H2340" s="756"/>
    </row>
    <row r="2341" spans="1:8" ht="15.75">
      <c r="A2341" s="277"/>
      <c r="B2341" s="596">
        <v>7503</v>
      </c>
      <c r="C2341" s="597" t="s">
        <v>3608</v>
      </c>
      <c r="D2341" s="596" t="s">
        <v>519</v>
      </c>
      <c r="E2341" s="598">
        <v>588652</v>
      </c>
      <c r="F2341" s="754" t="s">
        <v>1460</v>
      </c>
      <c r="G2341" s="755"/>
      <c r="H2341" s="756"/>
    </row>
    <row r="2342" spans="1:8" ht="15.75">
      <c r="A2342" s="277"/>
      <c r="B2342" s="596">
        <v>7504</v>
      </c>
      <c r="C2342" s="597" t="s">
        <v>3609</v>
      </c>
      <c r="D2342" s="596" t="s">
        <v>519</v>
      </c>
      <c r="E2342" s="598">
        <v>11603883</v>
      </c>
      <c r="F2342" s="754" t="s">
        <v>1460</v>
      </c>
      <c r="G2342" s="755"/>
      <c r="H2342" s="756"/>
    </row>
    <row r="2343" spans="1:8" ht="15.75">
      <c r="A2343" s="277"/>
      <c r="B2343" s="596">
        <v>7505</v>
      </c>
      <c r="C2343" s="597" t="s">
        <v>3610</v>
      </c>
      <c r="D2343" s="596" t="s">
        <v>519</v>
      </c>
      <c r="E2343" s="598">
        <v>2921637</v>
      </c>
      <c r="F2343" s="754" t="s">
        <v>1460</v>
      </c>
      <c r="G2343" s="755"/>
      <c r="H2343" s="756"/>
    </row>
    <row r="2344" spans="1:8" ht="15.75">
      <c r="A2344" s="277"/>
      <c r="B2344" s="596">
        <v>7506</v>
      </c>
      <c r="C2344" s="597" t="s">
        <v>3611</v>
      </c>
      <c r="D2344" s="596" t="s">
        <v>519</v>
      </c>
      <c r="E2344" s="598">
        <v>5307577</v>
      </c>
      <c r="F2344" s="754" t="s">
        <v>1460</v>
      </c>
      <c r="G2344" s="755"/>
      <c r="H2344" s="756"/>
    </row>
    <row r="2345" spans="1:8" ht="15.75">
      <c r="A2345" s="277"/>
      <c r="B2345" s="596">
        <v>7507</v>
      </c>
      <c r="C2345" s="597" t="s">
        <v>3612</v>
      </c>
      <c r="D2345" s="596" t="s">
        <v>519</v>
      </c>
      <c r="E2345" s="598">
        <v>2206874</v>
      </c>
      <c r="F2345" s="754" t="s">
        <v>1460</v>
      </c>
      <c r="G2345" s="755"/>
      <c r="H2345" s="756"/>
    </row>
    <row r="2346" spans="1:8" ht="15.75">
      <c r="A2346" s="277"/>
      <c r="B2346" s="596">
        <v>7508</v>
      </c>
      <c r="C2346" s="597" t="s">
        <v>3613</v>
      </c>
      <c r="D2346" s="596" t="s">
        <v>519</v>
      </c>
      <c r="E2346" s="598">
        <v>499525</v>
      </c>
      <c r="F2346" s="754" t="s">
        <v>1460</v>
      </c>
      <c r="G2346" s="755"/>
      <c r="H2346" s="756"/>
    </row>
    <row r="2347" spans="1:8" ht="15.75">
      <c r="A2347" s="277"/>
      <c r="B2347" s="596">
        <v>7510</v>
      </c>
      <c r="C2347" s="597" t="s">
        <v>3614</v>
      </c>
      <c r="D2347" s="596" t="s">
        <v>928</v>
      </c>
      <c r="E2347" s="598">
        <v>229716</v>
      </c>
      <c r="F2347" s="754" t="s">
        <v>1460</v>
      </c>
      <c r="G2347" s="755"/>
      <c r="H2347" s="756"/>
    </row>
    <row r="2348" spans="1:8" ht="15.75">
      <c r="A2348" s="277"/>
      <c r="B2348" s="596">
        <v>7512</v>
      </c>
      <c r="C2348" s="597" t="s">
        <v>3615</v>
      </c>
      <c r="D2348" s="596" t="s">
        <v>519</v>
      </c>
      <c r="E2348" s="598">
        <v>572453</v>
      </c>
      <c r="F2348" s="754" t="s">
        <v>1460</v>
      </c>
      <c r="G2348" s="755"/>
      <c r="H2348" s="756"/>
    </row>
    <row r="2349" spans="1:8" ht="15.75">
      <c r="A2349" s="277"/>
      <c r="B2349" s="596">
        <v>7513</v>
      </c>
      <c r="C2349" s="597" t="s">
        <v>3616</v>
      </c>
      <c r="D2349" s="596" t="s">
        <v>777</v>
      </c>
      <c r="E2349" s="598">
        <v>27726</v>
      </c>
      <c r="F2349" s="754" t="s">
        <v>1460</v>
      </c>
      <c r="G2349" s="755"/>
      <c r="H2349" s="756"/>
    </row>
    <row r="2350" spans="1:8" ht="15.75">
      <c r="A2350" s="277"/>
      <c r="B2350" s="596">
        <v>7514</v>
      </c>
      <c r="C2350" s="597" t="s">
        <v>3617</v>
      </c>
      <c r="D2350" s="596" t="s">
        <v>519</v>
      </c>
      <c r="E2350" s="598">
        <v>528760</v>
      </c>
      <c r="F2350" s="754" t="s">
        <v>1460</v>
      </c>
      <c r="G2350" s="755"/>
      <c r="H2350" s="756"/>
    </row>
    <row r="2351" spans="1:8" ht="15.75">
      <c r="A2351" s="277"/>
      <c r="B2351" s="596">
        <v>7515</v>
      </c>
      <c r="C2351" s="597" t="s">
        <v>3618</v>
      </c>
      <c r="D2351" s="596" t="s">
        <v>519</v>
      </c>
      <c r="E2351" s="598">
        <v>1037126</v>
      </c>
      <c r="F2351" s="754" t="s">
        <v>1460</v>
      </c>
      <c r="G2351" s="755"/>
      <c r="H2351" s="756"/>
    </row>
    <row r="2352" spans="1:8" ht="15.75">
      <c r="A2352" s="277"/>
      <c r="B2352" s="596">
        <v>7519</v>
      </c>
      <c r="C2352" s="597" t="s">
        <v>3619</v>
      </c>
      <c r="D2352" s="596" t="s">
        <v>928</v>
      </c>
      <c r="E2352" s="598">
        <v>845637</v>
      </c>
      <c r="F2352" s="754" t="s">
        <v>1460</v>
      </c>
      <c r="G2352" s="755"/>
      <c r="H2352" s="756"/>
    </row>
    <row r="2353" spans="1:8" ht="15.75">
      <c r="A2353" s="277"/>
      <c r="B2353" s="596">
        <v>7521</v>
      </c>
      <c r="C2353" s="597" t="s">
        <v>3620</v>
      </c>
      <c r="D2353" s="596" t="s">
        <v>928</v>
      </c>
      <c r="E2353" s="598">
        <v>1368458</v>
      </c>
      <c r="F2353" s="754" t="s">
        <v>1460</v>
      </c>
      <c r="G2353" s="755"/>
      <c r="H2353" s="756"/>
    </row>
    <row r="2354" spans="1:8" ht="15.75">
      <c r="A2354" s="277"/>
      <c r="B2354" s="596">
        <v>7522</v>
      </c>
      <c r="C2354" s="597" t="s">
        <v>3621</v>
      </c>
      <c r="D2354" s="596" t="s">
        <v>519</v>
      </c>
      <c r="E2354" s="598">
        <v>4106463</v>
      </c>
      <c r="F2354" s="754" t="s">
        <v>1460</v>
      </c>
      <c r="G2354" s="755"/>
      <c r="H2354" s="756"/>
    </row>
    <row r="2355" spans="1:8" ht="15.75">
      <c r="A2355" s="277"/>
      <c r="B2355" s="596">
        <v>7524</v>
      </c>
      <c r="C2355" s="597" t="s">
        <v>3622</v>
      </c>
      <c r="D2355" s="596" t="s">
        <v>519</v>
      </c>
      <c r="E2355" s="598">
        <v>528208</v>
      </c>
      <c r="F2355" s="754" t="s">
        <v>1460</v>
      </c>
      <c r="G2355" s="755"/>
      <c r="H2355" s="756"/>
    </row>
    <row r="2356" spans="1:8" ht="15.75">
      <c r="A2356" s="277"/>
      <c r="B2356" s="596">
        <v>7525</v>
      </c>
      <c r="C2356" s="597" t="s">
        <v>3623</v>
      </c>
      <c r="D2356" s="596" t="s">
        <v>928</v>
      </c>
      <c r="E2356" s="598">
        <v>2088195</v>
      </c>
      <c r="F2356" s="754" t="s">
        <v>1460</v>
      </c>
      <c r="G2356" s="755"/>
      <c r="H2356" s="756"/>
    </row>
    <row r="2357" spans="1:8" ht="15.75">
      <c r="A2357" s="277"/>
      <c r="B2357" s="596">
        <v>7527</v>
      </c>
      <c r="C2357" s="597" t="s">
        <v>3624</v>
      </c>
      <c r="D2357" s="596" t="s">
        <v>777</v>
      </c>
      <c r="E2357" s="598">
        <v>112667</v>
      </c>
      <c r="F2357" s="754" t="s">
        <v>1460</v>
      </c>
      <c r="G2357" s="755"/>
      <c r="H2357" s="756"/>
    </row>
    <row r="2358" spans="1:8" ht="15.75">
      <c r="A2358" s="277"/>
      <c r="B2358" s="596">
        <v>7528</v>
      </c>
      <c r="C2358" s="597" t="s">
        <v>3625</v>
      </c>
      <c r="D2358" s="596" t="s">
        <v>777</v>
      </c>
      <c r="E2358" s="598">
        <v>122487</v>
      </c>
      <c r="F2358" s="754" t="s">
        <v>1460</v>
      </c>
      <c r="G2358" s="755"/>
      <c r="H2358" s="756"/>
    </row>
    <row r="2359" spans="1:8" ht="15.75">
      <c r="A2359" s="277"/>
      <c r="B2359" s="596">
        <v>7529</v>
      </c>
      <c r="C2359" s="597" t="s">
        <v>3626</v>
      </c>
      <c r="D2359" s="596" t="s">
        <v>777</v>
      </c>
      <c r="E2359" s="598">
        <v>185627</v>
      </c>
      <c r="F2359" s="754" t="s">
        <v>1460</v>
      </c>
      <c r="G2359" s="755"/>
      <c r="H2359" s="756"/>
    </row>
    <row r="2360" spans="1:8" ht="15.75">
      <c r="A2360" s="277"/>
      <c r="B2360" s="596">
        <v>7531</v>
      </c>
      <c r="C2360" s="597" t="s">
        <v>3627</v>
      </c>
      <c r="D2360" s="596" t="s">
        <v>519</v>
      </c>
      <c r="E2360" s="598">
        <v>839014</v>
      </c>
      <c r="F2360" s="754" t="s">
        <v>1460</v>
      </c>
      <c r="G2360" s="755"/>
      <c r="H2360" s="756"/>
    </row>
    <row r="2361" spans="1:8" ht="15.75">
      <c r="A2361" s="277"/>
      <c r="B2361" s="596">
        <v>7532</v>
      </c>
      <c r="C2361" s="597" t="s">
        <v>3628</v>
      </c>
      <c r="D2361" s="596" t="s">
        <v>519</v>
      </c>
      <c r="E2361" s="598">
        <v>6888972</v>
      </c>
      <c r="F2361" s="754" t="s">
        <v>1460</v>
      </c>
      <c r="G2361" s="755"/>
      <c r="H2361" s="756"/>
    </row>
    <row r="2362" spans="1:8" ht="15.75">
      <c r="A2362" s="277"/>
      <c r="B2362" s="596">
        <v>7533</v>
      </c>
      <c r="C2362" s="597" t="s">
        <v>3629</v>
      </c>
      <c r="D2362" s="596" t="s">
        <v>519</v>
      </c>
      <c r="E2362" s="598">
        <v>895182</v>
      </c>
      <c r="F2362" s="754" t="s">
        <v>1460</v>
      </c>
      <c r="G2362" s="755"/>
      <c r="H2362" s="756"/>
    </row>
    <row r="2363" spans="1:8" ht="15.75">
      <c r="A2363" s="277"/>
      <c r="B2363" s="596">
        <v>7534</v>
      </c>
      <c r="C2363" s="597" t="s">
        <v>3630</v>
      </c>
      <c r="D2363" s="596" t="s">
        <v>519</v>
      </c>
      <c r="E2363" s="598">
        <v>839014</v>
      </c>
      <c r="F2363" s="754" t="s">
        <v>1460</v>
      </c>
      <c r="G2363" s="755"/>
      <c r="H2363" s="756"/>
    </row>
    <row r="2364" spans="1:8" ht="15.75">
      <c r="A2364" s="277"/>
      <c r="B2364" s="596">
        <v>7535</v>
      </c>
      <c r="C2364" s="597" t="s">
        <v>3631</v>
      </c>
      <c r="D2364" s="596" t="s">
        <v>519</v>
      </c>
      <c r="E2364" s="598">
        <v>3001242</v>
      </c>
      <c r="F2364" s="754" t="s">
        <v>1460</v>
      </c>
      <c r="G2364" s="755"/>
      <c r="H2364" s="756"/>
    </row>
    <row r="2365" spans="1:8" ht="15.75">
      <c r="A2365" s="277"/>
      <c r="B2365" s="596">
        <v>7536</v>
      </c>
      <c r="C2365" s="597" t="s">
        <v>3632</v>
      </c>
      <c r="D2365" s="596" t="s">
        <v>519</v>
      </c>
      <c r="E2365" s="598">
        <v>2077802</v>
      </c>
      <c r="F2365" s="754" t="s">
        <v>1460</v>
      </c>
      <c r="G2365" s="755"/>
      <c r="H2365" s="756"/>
    </row>
    <row r="2366" spans="1:8" ht="15.75">
      <c r="A2366" s="277"/>
      <c r="B2366" s="596">
        <v>7537</v>
      </c>
      <c r="C2366" s="597" t="s">
        <v>3633</v>
      </c>
      <c r="D2366" s="596" t="s">
        <v>519</v>
      </c>
      <c r="E2366" s="598">
        <v>1117472</v>
      </c>
      <c r="F2366" s="754" t="s">
        <v>1460</v>
      </c>
      <c r="G2366" s="755"/>
      <c r="H2366" s="756"/>
    </row>
    <row r="2367" spans="1:8" ht="15.75">
      <c r="A2367" s="277"/>
      <c r="B2367" s="596">
        <v>7538</v>
      </c>
      <c r="C2367" s="597" t="s">
        <v>3634</v>
      </c>
      <c r="D2367" s="596" t="s">
        <v>777</v>
      </c>
      <c r="E2367" s="598">
        <v>48808</v>
      </c>
      <c r="F2367" s="754" t="s">
        <v>1460</v>
      </c>
      <c r="G2367" s="755"/>
      <c r="H2367" s="756"/>
    </row>
    <row r="2368" spans="1:8" ht="15.75">
      <c r="A2368" s="277"/>
      <c r="B2368" s="596">
        <v>7546</v>
      </c>
      <c r="C2368" s="597" t="s">
        <v>3635</v>
      </c>
      <c r="D2368" s="596" t="s">
        <v>519</v>
      </c>
      <c r="E2368" s="598">
        <v>122247</v>
      </c>
      <c r="F2368" s="754" t="s">
        <v>1460</v>
      </c>
      <c r="G2368" s="755"/>
      <c r="H2368" s="756"/>
    </row>
    <row r="2369" spans="1:8" ht="15.75">
      <c r="A2369" s="277"/>
      <c r="B2369" s="596">
        <v>7548</v>
      </c>
      <c r="C2369" s="597" t="s">
        <v>3636</v>
      </c>
      <c r="D2369" s="596" t="s">
        <v>777</v>
      </c>
      <c r="E2369" s="598">
        <v>181837</v>
      </c>
      <c r="F2369" s="754" t="s">
        <v>1460</v>
      </c>
      <c r="G2369" s="755"/>
      <c r="H2369" s="756"/>
    </row>
    <row r="2370" spans="1:8" ht="15.75">
      <c r="A2370" s="277"/>
      <c r="B2370" s="596">
        <v>7549</v>
      </c>
      <c r="C2370" s="597" t="s">
        <v>3637</v>
      </c>
      <c r="D2370" s="596" t="s">
        <v>519</v>
      </c>
      <c r="E2370" s="598">
        <v>4546417</v>
      </c>
      <c r="F2370" s="754" t="s">
        <v>1460</v>
      </c>
      <c r="G2370" s="755"/>
      <c r="H2370" s="756"/>
    </row>
    <row r="2371" spans="1:8" ht="15.75">
      <c r="A2371" s="277"/>
      <c r="B2371" s="596">
        <v>7553</v>
      </c>
      <c r="C2371" s="597" t="s">
        <v>3638</v>
      </c>
      <c r="D2371" s="596" t="s">
        <v>519</v>
      </c>
      <c r="E2371" s="598">
        <v>11045063</v>
      </c>
      <c r="F2371" s="754" t="s">
        <v>1460</v>
      </c>
      <c r="G2371" s="755"/>
      <c r="H2371" s="756"/>
    </row>
    <row r="2372" spans="1:8" ht="15.75">
      <c r="A2372" s="277"/>
      <c r="B2372" s="596">
        <v>7555</v>
      </c>
      <c r="C2372" s="597" t="s">
        <v>3639</v>
      </c>
      <c r="D2372" s="596" t="s">
        <v>519</v>
      </c>
      <c r="E2372" s="598">
        <v>1350102</v>
      </c>
      <c r="F2372" s="754" t="s">
        <v>1460</v>
      </c>
      <c r="G2372" s="755"/>
      <c r="H2372" s="756"/>
    </row>
    <row r="2373" spans="1:8" ht="15.75">
      <c r="A2373" s="277"/>
      <c r="B2373" s="596">
        <v>7558</v>
      </c>
      <c r="C2373" s="597" t="s">
        <v>3640</v>
      </c>
      <c r="D2373" s="596" t="s">
        <v>519</v>
      </c>
      <c r="E2373" s="598">
        <v>1351762</v>
      </c>
      <c r="F2373" s="754" t="s">
        <v>1460</v>
      </c>
      <c r="G2373" s="755"/>
      <c r="H2373" s="756"/>
    </row>
    <row r="2374" spans="1:8" ht="15.75">
      <c r="A2374" s="277"/>
      <c r="B2374" s="596">
        <v>7566</v>
      </c>
      <c r="C2374" s="597" t="s">
        <v>3641</v>
      </c>
      <c r="D2374" s="596" t="s">
        <v>519</v>
      </c>
      <c r="E2374" s="598">
        <v>1047111</v>
      </c>
      <c r="F2374" s="754" t="s">
        <v>1460</v>
      </c>
      <c r="G2374" s="755"/>
      <c r="H2374" s="756"/>
    </row>
    <row r="2375" spans="1:8" ht="15.75">
      <c r="A2375" s="277"/>
      <c r="B2375" s="596">
        <v>7567</v>
      </c>
      <c r="C2375" s="597" t="s">
        <v>3642</v>
      </c>
      <c r="D2375" s="596" t="s">
        <v>519</v>
      </c>
      <c r="E2375" s="598">
        <v>725818</v>
      </c>
      <c r="F2375" s="754" t="s">
        <v>1460</v>
      </c>
      <c r="G2375" s="755"/>
      <c r="H2375" s="756"/>
    </row>
    <row r="2376" spans="1:8" ht="15.75">
      <c r="A2376" s="610"/>
      <c r="B2376" s="596">
        <v>7569</v>
      </c>
      <c r="C2376" s="597" t="s">
        <v>3643</v>
      </c>
      <c r="D2376" s="596" t="s">
        <v>519</v>
      </c>
      <c r="E2376" s="598">
        <v>1137184</v>
      </c>
      <c r="F2376" s="754" t="s">
        <v>1460</v>
      </c>
      <c r="G2376" s="757"/>
      <c r="H2376" s="756"/>
    </row>
    <row r="2377" spans="1:8" ht="15.75">
      <c r="A2377" s="277"/>
      <c r="B2377" s="596">
        <v>7577</v>
      </c>
      <c r="C2377" s="597" t="s">
        <v>3644</v>
      </c>
      <c r="D2377" s="596" t="s">
        <v>519</v>
      </c>
      <c r="E2377" s="598">
        <v>145856</v>
      </c>
      <c r="F2377" s="754" t="s">
        <v>1464</v>
      </c>
      <c r="G2377" s="757"/>
      <c r="H2377" s="756"/>
    </row>
    <row r="2378" spans="1:8" ht="15.75">
      <c r="A2378" s="277"/>
      <c r="B2378" s="596">
        <v>7578</v>
      </c>
      <c r="C2378" s="597" t="s">
        <v>3645</v>
      </c>
      <c r="D2378" s="596" t="s">
        <v>519</v>
      </c>
      <c r="E2378" s="598">
        <v>209058</v>
      </c>
      <c r="F2378" s="754" t="s">
        <v>1464</v>
      </c>
      <c r="G2378" s="757"/>
      <c r="H2378" s="756"/>
    </row>
    <row r="2379" spans="1:8" ht="15.75">
      <c r="A2379" s="277"/>
      <c r="B2379" s="596">
        <v>7580</v>
      </c>
      <c r="C2379" s="597" t="s">
        <v>3646</v>
      </c>
      <c r="D2379" s="596" t="s">
        <v>519</v>
      </c>
      <c r="E2379" s="598">
        <v>91736</v>
      </c>
      <c r="F2379" s="754" t="s">
        <v>1464</v>
      </c>
      <c r="G2379" s="755"/>
      <c r="H2379" s="756"/>
    </row>
    <row r="2380" spans="1:8" ht="15.75">
      <c r="A2380" s="277"/>
      <c r="B2380" s="596">
        <v>7584</v>
      </c>
      <c r="C2380" s="597" t="s">
        <v>3647</v>
      </c>
      <c r="D2380" s="596" t="s">
        <v>519</v>
      </c>
      <c r="E2380" s="598">
        <v>80433</v>
      </c>
      <c r="F2380" s="754" t="s">
        <v>1464</v>
      </c>
      <c r="G2380" s="755"/>
      <c r="H2380" s="756"/>
    </row>
    <row r="2381" spans="1:8" ht="15.75">
      <c r="A2381" s="277"/>
      <c r="B2381" s="596">
        <v>7586</v>
      </c>
      <c r="C2381" s="597" t="s">
        <v>3648</v>
      </c>
      <c r="D2381" s="596" t="s">
        <v>519</v>
      </c>
      <c r="E2381" s="598">
        <v>97350</v>
      </c>
      <c r="F2381" s="754" t="s">
        <v>1464</v>
      </c>
      <c r="G2381" s="757"/>
      <c r="H2381" s="756"/>
    </row>
    <row r="2382" spans="1:8" ht="15.75">
      <c r="A2382" s="277"/>
      <c r="B2382" s="596">
        <v>7587</v>
      </c>
      <c r="C2382" s="597" t="s">
        <v>3649</v>
      </c>
      <c r="D2382" s="596" t="s">
        <v>928</v>
      </c>
      <c r="E2382" s="598">
        <v>68448</v>
      </c>
      <c r="F2382" s="754" t="s">
        <v>1460</v>
      </c>
      <c r="G2382" s="755"/>
      <c r="H2382" s="756"/>
    </row>
    <row r="2383" spans="1:8" ht="15.75">
      <c r="A2383" s="277"/>
      <c r="B2383" s="596">
        <v>7589</v>
      </c>
      <c r="C2383" s="597" t="s">
        <v>3650</v>
      </c>
      <c r="D2383" s="596" t="s">
        <v>519</v>
      </c>
      <c r="E2383" s="598">
        <v>6628</v>
      </c>
      <c r="F2383" s="754" t="s">
        <v>1460</v>
      </c>
      <c r="G2383" s="755"/>
      <c r="H2383" s="756"/>
    </row>
    <row r="2384" spans="1:8" ht="15.75">
      <c r="A2384" s="277"/>
      <c r="B2384" s="596">
        <v>7590</v>
      </c>
      <c r="C2384" s="597" t="s">
        <v>3651</v>
      </c>
      <c r="D2384" s="596" t="s">
        <v>519</v>
      </c>
      <c r="E2384" s="598">
        <v>32946</v>
      </c>
      <c r="F2384" s="754" t="s">
        <v>1460</v>
      </c>
      <c r="G2384" s="757"/>
      <c r="H2384" s="756"/>
    </row>
    <row r="2385" spans="1:8" ht="15.75">
      <c r="A2385" s="277"/>
      <c r="B2385" s="596">
        <v>7591</v>
      </c>
      <c r="C2385" s="597" t="s">
        <v>3652</v>
      </c>
      <c r="D2385" s="596" t="s">
        <v>904</v>
      </c>
      <c r="E2385" s="598">
        <v>174990</v>
      </c>
      <c r="F2385" s="754" t="s">
        <v>1460</v>
      </c>
      <c r="G2385" s="755"/>
      <c r="H2385" s="756"/>
    </row>
    <row r="2386" spans="1:8" ht="15.75">
      <c r="A2386" s="277"/>
      <c r="B2386" s="596">
        <v>7597</v>
      </c>
      <c r="C2386" s="597" t="s">
        <v>3653</v>
      </c>
      <c r="D2386" s="596" t="s">
        <v>519</v>
      </c>
      <c r="E2386" s="598">
        <v>306234</v>
      </c>
      <c r="F2386" s="754" t="s">
        <v>1460</v>
      </c>
      <c r="G2386" s="757"/>
      <c r="H2386" s="756"/>
    </row>
    <row r="2387" spans="1:8" ht="14.45" customHeight="1">
      <c r="A2387" s="277"/>
      <c r="B2387" s="596">
        <v>7599</v>
      </c>
      <c r="C2387" s="597" t="s">
        <v>3654</v>
      </c>
      <c r="D2387" s="596" t="s">
        <v>777</v>
      </c>
      <c r="E2387" s="598">
        <v>450434</v>
      </c>
      <c r="F2387" s="754" t="s">
        <v>1460</v>
      </c>
      <c r="G2387" s="757"/>
      <c r="H2387" s="756"/>
    </row>
    <row r="2388" spans="1:8" ht="15.75">
      <c r="A2388" s="277"/>
      <c r="B2388" s="596">
        <v>7600</v>
      </c>
      <c r="C2388" s="597" t="s">
        <v>3655</v>
      </c>
      <c r="D2388" s="596" t="s">
        <v>519</v>
      </c>
      <c r="E2388" s="598">
        <v>18074</v>
      </c>
      <c r="F2388" s="754" t="s">
        <v>1460</v>
      </c>
      <c r="G2388" s="757"/>
      <c r="H2388" s="756"/>
    </row>
    <row r="2389" spans="1:8" ht="15.75">
      <c r="A2389" s="277"/>
      <c r="B2389" s="596">
        <v>7602</v>
      </c>
      <c r="C2389" s="597" t="s">
        <v>3656</v>
      </c>
      <c r="D2389" s="596" t="s">
        <v>519</v>
      </c>
      <c r="E2389" s="598">
        <v>35164</v>
      </c>
      <c r="F2389" s="754" t="s">
        <v>1460</v>
      </c>
      <c r="G2389" s="755"/>
      <c r="H2389" s="756"/>
    </row>
    <row r="2390" spans="1:8" ht="15.75">
      <c r="A2390" s="277"/>
      <c r="B2390" s="596">
        <v>7606</v>
      </c>
      <c r="C2390" s="597" t="s">
        <v>3657</v>
      </c>
      <c r="D2390" s="596" t="s">
        <v>928</v>
      </c>
      <c r="E2390" s="598">
        <v>33488</v>
      </c>
      <c r="F2390" s="754" t="s">
        <v>1460</v>
      </c>
      <c r="G2390" s="755"/>
      <c r="H2390" s="756"/>
    </row>
    <row r="2391" spans="1:8" ht="15.75">
      <c r="A2391" s="277"/>
      <c r="B2391" s="596">
        <v>7609</v>
      </c>
      <c r="C2391" s="597" t="s">
        <v>3658</v>
      </c>
      <c r="D2391" s="596" t="s">
        <v>928</v>
      </c>
      <c r="E2391" s="598">
        <v>135901</v>
      </c>
      <c r="F2391" s="754" t="s">
        <v>1460</v>
      </c>
      <c r="G2391" s="755"/>
      <c r="H2391" s="756"/>
    </row>
    <row r="2392" spans="1:8" ht="15.75">
      <c r="A2392" s="277"/>
      <c r="B2392" s="596">
        <v>7624</v>
      </c>
      <c r="C2392" s="597" t="s">
        <v>3659</v>
      </c>
      <c r="D2392" s="596" t="s">
        <v>899</v>
      </c>
      <c r="E2392" s="598">
        <v>81839</v>
      </c>
      <c r="F2392" s="754" t="s">
        <v>1460</v>
      </c>
      <c r="G2392" s="755"/>
      <c r="H2392" s="756"/>
    </row>
    <row r="2393" spans="1:8" ht="15.75">
      <c r="A2393" s="277"/>
      <c r="B2393" s="596">
        <v>7632</v>
      </c>
      <c r="C2393" s="597" t="s">
        <v>3660</v>
      </c>
      <c r="D2393" s="596" t="s">
        <v>928</v>
      </c>
      <c r="E2393" s="598">
        <v>15189</v>
      </c>
      <c r="F2393" s="754" t="s">
        <v>1460</v>
      </c>
      <c r="G2393" s="755"/>
      <c r="H2393" s="756"/>
    </row>
    <row r="2394" spans="1:8" ht="15.75">
      <c r="A2394" s="277"/>
      <c r="B2394" s="596">
        <v>7633</v>
      </c>
      <c r="C2394" s="597" t="s">
        <v>3661</v>
      </c>
      <c r="D2394" s="596" t="s">
        <v>519</v>
      </c>
      <c r="E2394" s="598">
        <v>95801</v>
      </c>
      <c r="F2394" s="754" t="s">
        <v>1460</v>
      </c>
      <c r="G2394" s="755"/>
      <c r="H2394" s="756"/>
    </row>
    <row r="2395" spans="1:8" ht="15.75">
      <c r="A2395" s="277"/>
      <c r="B2395" s="596">
        <v>7638</v>
      </c>
      <c r="C2395" s="597" t="s">
        <v>3662</v>
      </c>
      <c r="D2395" s="596" t="s">
        <v>519</v>
      </c>
      <c r="E2395" s="598">
        <v>173331</v>
      </c>
      <c r="F2395" s="754" t="s">
        <v>1460</v>
      </c>
      <c r="G2395" s="755"/>
      <c r="H2395" s="756"/>
    </row>
    <row r="2396" spans="1:8" ht="15.75">
      <c r="A2396" s="277"/>
      <c r="B2396" s="596">
        <v>7639</v>
      </c>
      <c r="C2396" s="597" t="s">
        <v>3663</v>
      </c>
      <c r="D2396" s="596" t="s">
        <v>904</v>
      </c>
      <c r="E2396" s="598">
        <v>592989</v>
      </c>
      <c r="F2396" s="754" t="s">
        <v>1460</v>
      </c>
      <c r="G2396" s="755"/>
      <c r="H2396" s="756"/>
    </row>
    <row r="2397" spans="1:8" ht="15.75">
      <c r="A2397" s="277"/>
      <c r="B2397" s="596">
        <v>7642</v>
      </c>
      <c r="C2397" s="597" t="s">
        <v>3664</v>
      </c>
      <c r="D2397" s="596" t="s">
        <v>777</v>
      </c>
      <c r="E2397" s="598">
        <v>998036</v>
      </c>
      <c r="F2397" s="754" t="s">
        <v>1460</v>
      </c>
      <c r="G2397" s="757"/>
      <c r="H2397" s="756"/>
    </row>
    <row r="2398" spans="1:8" ht="15.75">
      <c r="A2398" s="277"/>
      <c r="B2398" s="596">
        <v>7644</v>
      </c>
      <c r="C2398" s="597" t="s">
        <v>1342</v>
      </c>
      <c r="D2398" s="596" t="s">
        <v>777</v>
      </c>
      <c r="E2398" s="598">
        <v>487758</v>
      </c>
      <c r="F2398" s="754" t="s">
        <v>1460</v>
      </c>
      <c r="G2398" s="755"/>
      <c r="H2398" s="756"/>
    </row>
    <row r="2399" spans="1:8" ht="15.75">
      <c r="A2399" s="277"/>
      <c r="B2399" s="596">
        <v>7646</v>
      </c>
      <c r="C2399" s="597" t="s">
        <v>3665</v>
      </c>
      <c r="D2399" s="596" t="s">
        <v>519</v>
      </c>
      <c r="E2399" s="598">
        <v>6679933</v>
      </c>
      <c r="F2399" s="754" t="s">
        <v>1460</v>
      </c>
      <c r="G2399" s="755"/>
      <c r="H2399" s="756"/>
    </row>
    <row r="2400" spans="1:8" ht="15.75">
      <c r="A2400" s="277"/>
      <c r="B2400" s="596">
        <v>7648</v>
      </c>
      <c r="C2400" s="597" t="s">
        <v>3666</v>
      </c>
      <c r="D2400" s="596" t="s">
        <v>519</v>
      </c>
      <c r="E2400" s="598">
        <v>6907221</v>
      </c>
      <c r="F2400" s="754" t="s">
        <v>1460</v>
      </c>
      <c r="G2400" s="755"/>
      <c r="H2400" s="756"/>
    </row>
    <row r="2401" spans="1:8" ht="15.75">
      <c r="A2401" s="277"/>
      <c r="B2401" s="596">
        <v>7652</v>
      </c>
      <c r="C2401" s="597" t="s">
        <v>3667</v>
      </c>
      <c r="D2401" s="596" t="s">
        <v>928</v>
      </c>
      <c r="E2401" s="598">
        <v>176189</v>
      </c>
      <c r="F2401" s="754" t="s">
        <v>1460</v>
      </c>
      <c r="G2401" s="755"/>
      <c r="H2401" s="756"/>
    </row>
    <row r="2402" spans="1:8" ht="15.75">
      <c r="A2402" s="277"/>
      <c r="B2402" s="596">
        <v>7653</v>
      </c>
      <c r="C2402" s="597" t="s">
        <v>1344</v>
      </c>
      <c r="D2402" s="596" t="s">
        <v>519</v>
      </c>
      <c r="E2402" s="598">
        <v>397493</v>
      </c>
      <c r="F2402" s="754" t="s">
        <v>1460</v>
      </c>
      <c r="G2402" s="755"/>
      <c r="H2402" s="756"/>
    </row>
    <row r="2403" spans="1:8" ht="15.75">
      <c r="A2403" s="277"/>
      <c r="B2403" s="596">
        <v>7655</v>
      </c>
      <c r="C2403" s="597" t="s">
        <v>3668</v>
      </c>
      <c r="D2403" s="596" t="s">
        <v>928</v>
      </c>
      <c r="E2403" s="598">
        <v>105471</v>
      </c>
      <c r="F2403" s="754" t="s">
        <v>1460</v>
      </c>
      <c r="G2403" s="755"/>
      <c r="H2403" s="756"/>
    </row>
    <row r="2404" spans="1:8" ht="15.75">
      <c r="A2404" s="277"/>
      <c r="B2404" s="596">
        <v>7656</v>
      </c>
      <c r="C2404" s="597" t="s">
        <v>3669</v>
      </c>
      <c r="D2404" s="596" t="s">
        <v>519</v>
      </c>
      <c r="E2404" s="598">
        <v>2086435</v>
      </c>
      <c r="F2404" s="754" t="s">
        <v>1460</v>
      </c>
      <c r="G2404" s="755"/>
      <c r="H2404" s="756"/>
    </row>
    <row r="2405" spans="1:8" ht="15.75">
      <c r="A2405" s="277"/>
      <c r="B2405" s="596">
        <v>7657</v>
      </c>
      <c r="C2405" s="597" t="s">
        <v>3670</v>
      </c>
      <c r="D2405" s="596" t="s">
        <v>904</v>
      </c>
      <c r="E2405" s="598">
        <v>1219858</v>
      </c>
      <c r="F2405" s="754" t="s">
        <v>1460</v>
      </c>
      <c r="G2405" s="755"/>
      <c r="H2405" s="756"/>
    </row>
    <row r="2406" spans="1:8" ht="15.75">
      <c r="A2406" s="277"/>
      <c r="B2406" s="596">
        <v>7658</v>
      </c>
      <c r="C2406" s="597" t="s">
        <v>3671</v>
      </c>
      <c r="D2406" s="596" t="s">
        <v>928</v>
      </c>
      <c r="E2406" s="598">
        <v>135767</v>
      </c>
      <c r="F2406" s="754" t="s">
        <v>1460</v>
      </c>
      <c r="G2406" s="755"/>
      <c r="H2406" s="756"/>
    </row>
    <row r="2407" spans="1:8" ht="15.75">
      <c r="A2407" s="277"/>
      <c r="B2407" s="596">
        <v>7659</v>
      </c>
      <c r="C2407" s="597" t="s">
        <v>3672</v>
      </c>
      <c r="D2407" s="596" t="s">
        <v>519</v>
      </c>
      <c r="E2407" s="598">
        <v>6633383</v>
      </c>
      <c r="F2407" s="754" t="s">
        <v>1460</v>
      </c>
      <c r="G2407" s="755"/>
      <c r="H2407" s="756"/>
    </row>
    <row r="2408" spans="1:8" ht="15.75">
      <c r="A2408" s="277"/>
      <c r="B2408" s="596">
        <v>7660</v>
      </c>
      <c r="C2408" s="597" t="s">
        <v>3673</v>
      </c>
      <c r="D2408" s="596" t="s">
        <v>519</v>
      </c>
      <c r="E2408" s="598">
        <v>2443420</v>
      </c>
      <c r="F2408" s="754" t="s">
        <v>1460</v>
      </c>
      <c r="G2408" s="757"/>
      <c r="H2408" s="756"/>
    </row>
    <row r="2409" spans="1:8" ht="15.75">
      <c r="A2409" s="277"/>
      <c r="B2409" s="596">
        <v>7661</v>
      </c>
      <c r="C2409" s="597" t="s">
        <v>3674</v>
      </c>
      <c r="D2409" s="596" t="s">
        <v>928</v>
      </c>
      <c r="E2409" s="598">
        <v>244600</v>
      </c>
      <c r="F2409" s="754" t="s">
        <v>1460</v>
      </c>
      <c r="G2409" s="755"/>
      <c r="H2409" s="756"/>
    </row>
    <row r="2410" spans="1:8" ht="15.75">
      <c r="A2410" s="277"/>
      <c r="B2410" s="596">
        <v>7662</v>
      </c>
      <c r="C2410" s="597" t="s">
        <v>3675</v>
      </c>
      <c r="D2410" s="596" t="s">
        <v>904</v>
      </c>
      <c r="E2410" s="598">
        <v>872096</v>
      </c>
      <c r="F2410" s="754" t="s">
        <v>1460</v>
      </c>
      <c r="G2410" s="757"/>
      <c r="H2410" s="756"/>
    </row>
    <row r="2411" spans="1:8" ht="15.75">
      <c r="A2411" s="277"/>
      <c r="B2411" s="596">
        <v>7663</v>
      </c>
      <c r="C2411" s="597" t="s">
        <v>3676</v>
      </c>
      <c r="D2411" s="596" t="s">
        <v>928</v>
      </c>
      <c r="E2411" s="598">
        <v>168129</v>
      </c>
      <c r="F2411" s="754" t="s">
        <v>1460</v>
      </c>
      <c r="G2411" s="755"/>
      <c r="H2411" s="756"/>
    </row>
    <row r="2412" spans="1:8" ht="15.75">
      <c r="A2412" s="277"/>
      <c r="B2412" s="596">
        <v>7665</v>
      </c>
      <c r="C2412" s="597" t="s">
        <v>3677</v>
      </c>
      <c r="D2412" s="596" t="s">
        <v>519</v>
      </c>
      <c r="E2412" s="598">
        <v>100037</v>
      </c>
      <c r="F2412" s="754" t="s">
        <v>1460</v>
      </c>
      <c r="G2412" s="755"/>
      <c r="H2412" s="756"/>
    </row>
    <row r="2413" spans="1:8" ht="15.75">
      <c r="A2413" s="277"/>
      <c r="B2413" s="596">
        <v>7671</v>
      </c>
      <c r="C2413" s="597" t="s">
        <v>3678</v>
      </c>
      <c r="D2413" s="596" t="s">
        <v>519</v>
      </c>
      <c r="E2413" s="598">
        <v>1876873</v>
      </c>
      <c r="F2413" s="754" t="s">
        <v>1460</v>
      </c>
      <c r="G2413" s="755"/>
      <c r="H2413" s="756"/>
    </row>
    <row r="2414" spans="1:8" ht="15.75">
      <c r="A2414" s="277"/>
      <c r="B2414" s="596">
        <v>7675</v>
      </c>
      <c r="C2414" s="597" t="s">
        <v>3679</v>
      </c>
      <c r="D2414" s="596" t="s">
        <v>519</v>
      </c>
      <c r="E2414" s="598">
        <v>2895380</v>
      </c>
      <c r="F2414" s="754" t="s">
        <v>1460</v>
      </c>
      <c r="G2414" s="755"/>
      <c r="H2414" s="756"/>
    </row>
    <row r="2415" spans="1:8" ht="38.25" customHeight="1">
      <c r="A2415" s="277"/>
      <c r="B2415" s="596">
        <v>7676</v>
      </c>
      <c r="C2415" s="597" t="s">
        <v>3680</v>
      </c>
      <c r="D2415" s="596" t="s">
        <v>519</v>
      </c>
      <c r="E2415" s="598">
        <v>357750</v>
      </c>
      <c r="F2415" s="754" t="s">
        <v>1460</v>
      </c>
      <c r="G2415" s="755"/>
      <c r="H2415" s="756"/>
    </row>
    <row r="2416" spans="1:8" ht="15.75">
      <c r="A2416" s="277"/>
      <c r="B2416" s="596">
        <v>7679</v>
      </c>
      <c r="C2416" s="597" t="s">
        <v>3681</v>
      </c>
      <c r="D2416" s="596" t="s">
        <v>519</v>
      </c>
      <c r="E2416" s="598">
        <v>406428</v>
      </c>
      <c r="F2416" s="754" t="s">
        <v>1460</v>
      </c>
      <c r="G2416" s="755"/>
      <c r="H2416" s="756"/>
    </row>
    <row r="2417" spans="1:8" ht="15.75">
      <c r="A2417" s="277"/>
      <c r="B2417" s="596">
        <v>7680</v>
      </c>
      <c r="C2417" s="597" t="s">
        <v>3682</v>
      </c>
      <c r="D2417" s="596" t="s">
        <v>904</v>
      </c>
      <c r="E2417" s="598">
        <v>775909</v>
      </c>
      <c r="F2417" s="754" t="s">
        <v>1460</v>
      </c>
      <c r="G2417" s="755"/>
      <c r="H2417" s="756"/>
    </row>
    <row r="2418" spans="1:8" ht="15.75">
      <c r="A2418" s="277"/>
      <c r="B2418" s="596">
        <v>7681</v>
      </c>
      <c r="C2418" s="597" t="s">
        <v>3683</v>
      </c>
      <c r="D2418" s="596" t="s">
        <v>904</v>
      </c>
      <c r="E2418" s="598">
        <v>883675</v>
      </c>
      <c r="F2418" s="754" t="s">
        <v>1460</v>
      </c>
      <c r="G2418" s="755"/>
      <c r="H2418" s="756"/>
    </row>
    <row r="2419" spans="1:8" ht="15.75">
      <c r="A2419" s="277"/>
      <c r="B2419" s="596">
        <v>7687</v>
      </c>
      <c r="C2419" s="597" t="s">
        <v>3684</v>
      </c>
      <c r="D2419" s="596" t="s">
        <v>928</v>
      </c>
      <c r="E2419" s="598">
        <v>256824</v>
      </c>
      <c r="F2419" s="754" t="s">
        <v>1460</v>
      </c>
      <c r="G2419" s="755"/>
      <c r="H2419" s="756"/>
    </row>
    <row r="2420" spans="1:8" ht="15.75">
      <c r="A2420" s="277"/>
      <c r="B2420" s="596">
        <v>7690</v>
      </c>
      <c r="C2420" s="597" t="s">
        <v>3685</v>
      </c>
      <c r="D2420" s="596" t="s">
        <v>519</v>
      </c>
      <c r="E2420" s="598">
        <v>4055089</v>
      </c>
      <c r="F2420" s="754" t="s">
        <v>1460</v>
      </c>
      <c r="G2420" s="755"/>
      <c r="H2420" s="756"/>
    </row>
    <row r="2421" spans="1:8" ht="15.75">
      <c r="A2421" s="277"/>
      <c r="B2421" s="596">
        <v>7691</v>
      </c>
      <c r="C2421" s="597" t="s">
        <v>3686</v>
      </c>
      <c r="D2421" s="596" t="s">
        <v>519</v>
      </c>
      <c r="E2421" s="598">
        <v>11514</v>
      </c>
      <c r="F2421" s="754" t="s">
        <v>1460</v>
      </c>
      <c r="G2421" s="755"/>
      <c r="H2421" s="756"/>
    </row>
    <row r="2422" spans="1:8" ht="15.75">
      <c r="A2422" s="277"/>
      <c r="B2422" s="596">
        <v>7697</v>
      </c>
      <c r="C2422" s="597" t="s">
        <v>3687</v>
      </c>
      <c r="D2422" s="596" t="s">
        <v>928</v>
      </c>
      <c r="E2422" s="598">
        <v>3021534</v>
      </c>
      <c r="F2422" s="754" t="s">
        <v>1460</v>
      </c>
      <c r="G2422" s="755"/>
      <c r="H2422" s="756"/>
    </row>
    <row r="2423" spans="1:8" ht="15.75">
      <c r="A2423" s="277"/>
      <c r="B2423" s="596">
        <v>7713</v>
      </c>
      <c r="C2423" s="597" t="s">
        <v>3688</v>
      </c>
      <c r="D2423" s="596" t="s">
        <v>973</v>
      </c>
      <c r="E2423" s="598">
        <v>6483</v>
      </c>
      <c r="F2423" s="754" t="s">
        <v>1460</v>
      </c>
      <c r="G2423" s="755"/>
      <c r="H2423" s="756"/>
    </row>
    <row r="2424" spans="1:8" ht="15.75">
      <c r="A2424" s="277"/>
      <c r="B2424" s="596">
        <v>7714</v>
      </c>
      <c r="C2424" s="597" t="s">
        <v>3689</v>
      </c>
      <c r="D2424" s="596" t="s">
        <v>973</v>
      </c>
      <c r="E2424" s="598">
        <v>6483</v>
      </c>
      <c r="F2424" s="754" t="s">
        <v>1460</v>
      </c>
      <c r="G2424" s="755"/>
      <c r="H2424" s="756"/>
    </row>
    <row r="2425" spans="1:8" ht="15.75">
      <c r="A2425" s="277"/>
      <c r="B2425" s="596">
        <v>7715</v>
      </c>
      <c r="C2425" s="597" t="s">
        <v>3690</v>
      </c>
      <c r="D2425" s="596" t="s">
        <v>519</v>
      </c>
      <c r="E2425" s="598">
        <v>6928</v>
      </c>
      <c r="F2425" s="754" t="s">
        <v>1460</v>
      </c>
      <c r="G2425" s="755"/>
      <c r="H2425" s="756"/>
    </row>
    <row r="2426" spans="1:8" ht="15.75">
      <c r="A2426" s="277"/>
      <c r="B2426" s="596">
        <v>7717</v>
      </c>
      <c r="C2426" s="597" t="s">
        <v>3691</v>
      </c>
      <c r="D2426" s="596" t="s">
        <v>904</v>
      </c>
      <c r="E2426" s="598">
        <v>1801311</v>
      </c>
      <c r="F2426" s="754" t="s">
        <v>1460</v>
      </c>
      <c r="G2426" s="755"/>
      <c r="H2426" s="756"/>
    </row>
    <row r="2427" spans="1:8" ht="15.75">
      <c r="A2427" s="277"/>
      <c r="B2427" s="596">
        <v>7720</v>
      </c>
      <c r="C2427" s="597" t="s">
        <v>3692</v>
      </c>
      <c r="D2427" s="596" t="s">
        <v>904</v>
      </c>
      <c r="E2427" s="598">
        <v>9803</v>
      </c>
      <c r="F2427" s="754" t="s">
        <v>1460</v>
      </c>
      <c r="G2427" s="755"/>
      <c r="H2427" s="756"/>
    </row>
    <row r="2428" spans="1:8" ht="15.75">
      <c r="A2428" s="277"/>
      <c r="B2428" s="596">
        <v>7722</v>
      </c>
      <c r="C2428" s="597" t="s">
        <v>3693</v>
      </c>
      <c r="D2428" s="596" t="s">
        <v>973</v>
      </c>
      <c r="E2428" s="598">
        <v>3861</v>
      </c>
      <c r="F2428" s="754" t="s">
        <v>1460</v>
      </c>
      <c r="G2428" s="757"/>
      <c r="H2428" s="756"/>
    </row>
    <row r="2429" spans="1:8" ht="15.75">
      <c r="A2429" s="277"/>
      <c r="B2429" s="596">
        <v>7723</v>
      </c>
      <c r="C2429" s="597" t="s">
        <v>3694</v>
      </c>
      <c r="D2429" s="596" t="s">
        <v>973</v>
      </c>
      <c r="E2429" s="598">
        <v>8852</v>
      </c>
      <c r="F2429" s="754" t="s">
        <v>1460</v>
      </c>
      <c r="G2429" s="757"/>
      <c r="H2429" s="756"/>
    </row>
    <row r="2430" spans="1:8" ht="15.75">
      <c r="A2430" s="277"/>
      <c r="B2430" s="596">
        <v>7725</v>
      </c>
      <c r="C2430" s="597" t="s">
        <v>3695</v>
      </c>
      <c r="D2430" s="596" t="s">
        <v>928</v>
      </c>
      <c r="E2430" s="598">
        <v>1187036</v>
      </c>
      <c r="F2430" s="754" t="s">
        <v>1460</v>
      </c>
      <c r="G2430" s="755"/>
      <c r="H2430" s="756"/>
    </row>
    <row r="2431" spans="1:8" ht="15.75">
      <c r="A2431" s="277"/>
      <c r="B2431" s="596">
        <v>7726</v>
      </c>
      <c r="C2431" s="597" t="s">
        <v>3696</v>
      </c>
      <c r="D2431" s="596" t="s">
        <v>519</v>
      </c>
      <c r="E2431" s="598">
        <v>2401272</v>
      </c>
      <c r="F2431" s="754" t="s">
        <v>1460</v>
      </c>
      <c r="G2431" s="755"/>
      <c r="H2431" s="756"/>
    </row>
    <row r="2432" spans="1:8" ht="15.75">
      <c r="A2432" s="277"/>
      <c r="B2432" s="596">
        <v>7727</v>
      </c>
      <c r="C2432" s="597" t="s">
        <v>3697</v>
      </c>
      <c r="D2432" s="596" t="s">
        <v>519</v>
      </c>
      <c r="E2432" s="598">
        <v>1750508</v>
      </c>
      <c r="F2432" s="754" t="s">
        <v>1460</v>
      </c>
      <c r="G2432" s="757"/>
      <c r="H2432" s="756"/>
    </row>
    <row r="2433" spans="1:8" ht="15.75">
      <c r="A2433" s="277"/>
      <c r="B2433" s="596">
        <v>7739</v>
      </c>
      <c r="C2433" s="597" t="s">
        <v>3698</v>
      </c>
      <c r="D2433" s="596" t="s">
        <v>519</v>
      </c>
      <c r="E2433" s="598">
        <v>138661</v>
      </c>
      <c r="F2433" s="754" t="s">
        <v>1460</v>
      </c>
      <c r="G2433" s="755"/>
      <c r="H2433" s="756"/>
    </row>
    <row r="2434" spans="1:8" ht="15.75">
      <c r="A2434" s="277"/>
      <c r="B2434" s="596">
        <v>7740</v>
      </c>
      <c r="C2434" s="597" t="s">
        <v>3699</v>
      </c>
      <c r="D2434" s="596" t="s">
        <v>519</v>
      </c>
      <c r="E2434" s="598">
        <v>272586</v>
      </c>
      <c r="F2434" s="754" t="s">
        <v>1460</v>
      </c>
      <c r="G2434" s="755"/>
      <c r="H2434" s="756"/>
    </row>
    <row r="2435" spans="1:8" ht="15.75">
      <c r="A2435" s="277"/>
      <c r="B2435" s="596">
        <v>7741</v>
      </c>
      <c r="C2435" s="597" t="s">
        <v>3700</v>
      </c>
      <c r="D2435" s="596" t="s">
        <v>519</v>
      </c>
      <c r="E2435" s="598">
        <v>1357567</v>
      </c>
      <c r="F2435" s="754" t="s">
        <v>1460</v>
      </c>
      <c r="G2435" s="755"/>
      <c r="H2435" s="756"/>
    </row>
    <row r="2436" spans="1:8" ht="15.75">
      <c r="A2436" s="277"/>
      <c r="B2436" s="596">
        <v>7744</v>
      </c>
      <c r="C2436" s="597" t="s">
        <v>3701</v>
      </c>
      <c r="D2436" s="596" t="s">
        <v>519</v>
      </c>
      <c r="E2436" s="598">
        <v>135205</v>
      </c>
      <c r="F2436" s="754" t="s">
        <v>1460</v>
      </c>
      <c r="G2436" s="755"/>
      <c r="H2436" s="756"/>
    </row>
    <row r="2437" spans="1:8" ht="15.75">
      <c r="A2437" s="277"/>
      <c r="B2437" s="596">
        <v>7745</v>
      </c>
      <c r="C2437" s="597" t="s">
        <v>3702</v>
      </c>
      <c r="D2437" s="596" t="s">
        <v>519</v>
      </c>
      <c r="E2437" s="598">
        <v>491797</v>
      </c>
      <c r="F2437" s="754" t="s">
        <v>1460</v>
      </c>
      <c r="G2437" s="755"/>
      <c r="H2437" s="756"/>
    </row>
    <row r="2438" spans="1:8" ht="15.75">
      <c r="A2438" s="277"/>
      <c r="B2438" s="596">
        <v>7750</v>
      </c>
      <c r="C2438" s="597" t="s">
        <v>3703</v>
      </c>
      <c r="D2438" s="596" t="s">
        <v>928</v>
      </c>
      <c r="E2438" s="598">
        <v>3912458</v>
      </c>
      <c r="F2438" s="754" t="s">
        <v>1460</v>
      </c>
      <c r="G2438" s="757"/>
      <c r="H2438" s="756"/>
    </row>
    <row r="2439" spans="1:8" ht="15.75">
      <c r="A2439" s="277"/>
      <c r="B2439" s="596">
        <v>7751</v>
      </c>
      <c r="C2439" s="597" t="s">
        <v>3704</v>
      </c>
      <c r="D2439" s="596" t="s">
        <v>904</v>
      </c>
      <c r="E2439" s="598">
        <v>92831</v>
      </c>
      <c r="F2439" s="754" t="s">
        <v>1460</v>
      </c>
      <c r="G2439" s="755"/>
      <c r="H2439" s="756"/>
    </row>
    <row r="2440" spans="1:8" ht="15.75">
      <c r="A2440" s="277"/>
      <c r="B2440" s="596">
        <v>7768</v>
      </c>
      <c r="C2440" s="597" t="s">
        <v>3705</v>
      </c>
      <c r="D2440" s="596" t="s">
        <v>904</v>
      </c>
      <c r="E2440" s="598">
        <v>724909</v>
      </c>
      <c r="F2440" s="754" t="s">
        <v>1460</v>
      </c>
      <c r="G2440" s="755"/>
      <c r="H2440" s="756"/>
    </row>
    <row r="2441" spans="1:8" ht="15.75">
      <c r="A2441" s="277"/>
      <c r="B2441" s="596">
        <v>7771</v>
      </c>
      <c r="C2441" s="597" t="s">
        <v>3706</v>
      </c>
      <c r="D2441" s="596" t="s">
        <v>928</v>
      </c>
      <c r="E2441" s="598">
        <v>105975</v>
      </c>
      <c r="F2441" s="754" t="s">
        <v>1460</v>
      </c>
      <c r="G2441" s="755"/>
      <c r="H2441" s="756"/>
    </row>
    <row r="2442" spans="1:8" ht="15.75">
      <c r="A2442" s="277"/>
      <c r="B2442" s="596">
        <v>7772</v>
      </c>
      <c r="C2442" s="597" t="s">
        <v>3707</v>
      </c>
      <c r="D2442" s="596" t="s">
        <v>2458</v>
      </c>
      <c r="E2442" s="598">
        <v>30584</v>
      </c>
      <c r="F2442" s="754" t="s">
        <v>1464</v>
      </c>
      <c r="G2442" s="755"/>
      <c r="H2442" s="756"/>
    </row>
    <row r="2443" spans="1:8" ht="15.75">
      <c r="A2443" s="277"/>
      <c r="B2443" s="596">
        <v>7773</v>
      </c>
      <c r="C2443" s="597" t="s">
        <v>3708</v>
      </c>
      <c r="D2443" s="596" t="s">
        <v>519</v>
      </c>
      <c r="E2443" s="598">
        <v>6426000</v>
      </c>
      <c r="F2443" s="754" t="s">
        <v>1464</v>
      </c>
      <c r="G2443" s="755"/>
      <c r="H2443" s="756"/>
    </row>
    <row r="2444" spans="1:8" ht="15.75">
      <c r="A2444" s="277"/>
      <c r="B2444" s="596">
        <v>7774</v>
      </c>
      <c r="C2444" s="597" t="s">
        <v>3709</v>
      </c>
      <c r="D2444" s="596" t="s">
        <v>519</v>
      </c>
      <c r="E2444" s="598">
        <v>1049580</v>
      </c>
      <c r="F2444" s="754" t="s">
        <v>1464</v>
      </c>
      <c r="G2444" s="755"/>
      <c r="H2444" s="756"/>
    </row>
    <row r="2445" spans="1:8" ht="15.75">
      <c r="A2445" s="277"/>
      <c r="B2445" s="596">
        <v>7775</v>
      </c>
      <c r="C2445" s="597" t="s">
        <v>1348</v>
      </c>
      <c r="D2445" s="596" t="s">
        <v>777</v>
      </c>
      <c r="E2445" s="598">
        <v>17895</v>
      </c>
      <c r="F2445" s="754" t="s">
        <v>1464</v>
      </c>
      <c r="G2445" s="755"/>
      <c r="H2445" s="756"/>
    </row>
    <row r="2446" spans="1:8" ht="15.75">
      <c r="A2446" s="277"/>
      <c r="B2446" s="596">
        <v>7776</v>
      </c>
      <c r="C2446" s="597" t="s">
        <v>3710</v>
      </c>
      <c r="D2446" s="596" t="s">
        <v>904</v>
      </c>
      <c r="E2446" s="598">
        <v>195475</v>
      </c>
      <c r="F2446" s="754" t="s">
        <v>1460</v>
      </c>
      <c r="G2446" s="755"/>
      <c r="H2446" s="756"/>
    </row>
    <row r="2447" spans="1:8" ht="15.75">
      <c r="A2447" s="277"/>
      <c r="B2447" s="596">
        <v>7777</v>
      </c>
      <c r="C2447" s="597" t="s">
        <v>3711</v>
      </c>
      <c r="D2447" s="596" t="s">
        <v>928</v>
      </c>
      <c r="E2447" s="598">
        <v>50634</v>
      </c>
      <c r="F2447" s="754" t="s">
        <v>1460</v>
      </c>
      <c r="G2447" s="755"/>
      <c r="H2447" s="756"/>
    </row>
    <row r="2448" spans="1:8" ht="15.75">
      <c r="A2448" s="277"/>
      <c r="B2448" s="596">
        <v>7778</v>
      </c>
      <c r="C2448" s="597" t="s">
        <v>3712</v>
      </c>
      <c r="D2448" s="596" t="s">
        <v>897</v>
      </c>
      <c r="E2448" s="598">
        <v>65692</v>
      </c>
      <c r="F2448" s="754" t="s">
        <v>1460</v>
      </c>
      <c r="G2448" s="755"/>
      <c r="H2448" s="756"/>
    </row>
    <row r="2449" spans="1:8" ht="15.75">
      <c r="A2449" s="277"/>
      <c r="B2449" s="596">
        <v>7779</v>
      </c>
      <c r="C2449" s="597" t="s">
        <v>3713</v>
      </c>
      <c r="D2449" s="596" t="s">
        <v>907</v>
      </c>
      <c r="E2449" s="598">
        <v>193266</v>
      </c>
      <c r="F2449" s="754" t="s">
        <v>1460</v>
      </c>
      <c r="G2449" s="755"/>
      <c r="H2449" s="756"/>
    </row>
    <row r="2450" spans="1:8" ht="15.75">
      <c r="A2450" s="277"/>
      <c r="B2450" s="596">
        <v>7780</v>
      </c>
      <c r="C2450" s="597" t="s">
        <v>3714</v>
      </c>
      <c r="D2450" s="596" t="s">
        <v>897</v>
      </c>
      <c r="E2450" s="598">
        <v>29452</v>
      </c>
      <c r="F2450" s="754" t="s">
        <v>1460</v>
      </c>
      <c r="G2450" s="757"/>
      <c r="H2450" s="756"/>
    </row>
    <row r="2451" spans="1:8" ht="15.75">
      <c r="A2451" s="277"/>
      <c r="B2451" s="596">
        <v>7781</v>
      </c>
      <c r="C2451" s="597" t="s">
        <v>3715</v>
      </c>
      <c r="D2451" s="596" t="s">
        <v>907</v>
      </c>
      <c r="E2451" s="598">
        <v>332252</v>
      </c>
      <c r="F2451" s="754" t="s">
        <v>1460</v>
      </c>
      <c r="G2451" s="757"/>
      <c r="H2451" s="756"/>
    </row>
    <row r="2452" spans="1:8" ht="15.75">
      <c r="A2452" s="277"/>
      <c r="B2452" s="596">
        <v>7782</v>
      </c>
      <c r="C2452" s="597" t="s">
        <v>3716</v>
      </c>
      <c r="D2452" s="596" t="s">
        <v>897</v>
      </c>
      <c r="E2452" s="598">
        <v>41532</v>
      </c>
      <c r="F2452" s="754" t="s">
        <v>1460</v>
      </c>
      <c r="G2452" s="757"/>
      <c r="H2452" s="756"/>
    </row>
    <row r="2453" spans="1:8" ht="15.75">
      <c r="A2453" s="277"/>
      <c r="B2453" s="596">
        <v>7783</v>
      </c>
      <c r="C2453" s="597" t="s">
        <v>3717</v>
      </c>
      <c r="D2453" s="596" t="s">
        <v>907</v>
      </c>
      <c r="E2453" s="598">
        <v>996756</v>
      </c>
      <c r="F2453" s="754" t="s">
        <v>1460</v>
      </c>
      <c r="G2453" s="757"/>
      <c r="H2453" s="756"/>
    </row>
    <row r="2454" spans="1:8" ht="15.75">
      <c r="A2454" s="277"/>
      <c r="B2454" s="596">
        <v>7784</v>
      </c>
      <c r="C2454" s="597" t="s">
        <v>3718</v>
      </c>
      <c r="D2454" s="596" t="s">
        <v>907</v>
      </c>
      <c r="E2454" s="598">
        <v>235619</v>
      </c>
      <c r="F2454" s="754" t="s">
        <v>1460</v>
      </c>
      <c r="G2454" s="755"/>
      <c r="H2454" s="756"/>
    </row>
    <row r="2455" spans="1:8" ht="15.75">
      <c r="A2455" s="277"/>
      <c r="B2455" s="596">
        <v>7785</v>
      </c>
      <c r="C2455" s="597" t="s">
        <v>3719</v>
      </c>
      <c r="D2455" s="596" t="s">
        <v>904</v>
      </c>
      <c r="E2455" s="598">
        <v>934079</v>
      </c>
      <c r="F2455" s="754" t="s">
        <v>1460</v>
      </c>
      <c r="G2455" s="755"/>
      <c r="H2455" s="756"/>
    </row>
    <row r="2456" spans="1:8" ht="15.75">
      <c r="A2456" s="277"/>
      <c r="B2456" s="596">
        <v>7786</v>
      </c>
      <c r="C2456" s="597" t="s">
        <v>3720</v>
      </c>
      <c r="D2456" s="596" t="s">
        <v>777</v>
      </c>
      <c r="E2456" s="598">
        <v>2161</v>
      </c>
      <c r="F2456" s="754" t="s">
        <v>1460</v>
      </c>
      <c r="G2456" s="755"/>
      <c r="H2456" s="756"/>
    </row>
    <row r="2457" spans="1:8" ht="15.75">
      <c r="A2457" s="277"/>
      <c r="B2457" s="596">
        <v>7787</v>
      </c>
      <c r="C2457" s="597" t="s">
        <v>3721</v>
      </c>
      <c r="D2457" s="596" t="s">
        <v>973</v>
      </c>
      <c r="E2457" s="598">
        <v>7681</v>
      </c>
      <c r="F2457" s="754" t="s">
        <v>1460</v>
      </c>
      <c r="G2457" s="755"/>
      <c r="H2457" s="756"/>
    </row>
    <row r="2458" spans="1:8" ht="15.75">
      <c r="A2458" s="277"/>
      <c r="B2458" s="596">
        <v>7788</v>
      </c>
      <c r="C2458" s="597" t="s">
        <v>3722</v>
      </c>
      <c r="D2458" s="596" t="s">
        <v>928</v>
      </c>
      <c r="E2458" s="598">
        <v>2876</v>
      </c>
      <c r="F2458" s="754" t="s">
        <v>1460</v>
      </c>
      <c r="G2458" s="755"/>
      <c r="H2458" s="756"/>
    </row>
    <row r="2459" spans="1:8" ht="15.75">
      <c r="A2459" s="277"/>
      <c r="B2459" s="596">
        <v>7789</v>
      </c>
      <c r="C2459" s="597" t="s">
        <v>3723</v>
      </c>
      <c r="D2459" s="596" t="s">
        <v>928</v>
      </c>
      <c r="E2459" s="598">
        <v>7582</v>
      </c>
      <c r="F2459" s="754" t="s">
        <v>1460</v>
      </c>
      <c r="G2459" s="755"/>
      <c r="H2459" s="756"/>
    </row>
    <row r="2460" spans="1:8" ht="15.75">
      <c r="A2460" s="277"/>
      <c r="B2460" s="596">
        <v>7790</v>
      </c>
      <c r="C2460" s="597" t="s">
        <v>3724</v>
      </c>
      <c r="D2460" s="596" t="s">
        <v>904</v>
      </c>
      <c r="E2460" s="598">
        <v>55192</v>
      </c>
      <c r="F2460" s="754" t="s">
        <v>1460</v>
      </c>
      <c r="G2460" s="757"/>
      <c r="H2460" s="756"/>
    </row>
    <row r="2461" spans="1:8" ht="15.75">
      <c r="A2461" s="277"/>
      <c r="B2461" s="596">
        <v>7791</v>
      </c>
      <c r="C2461" s="597" t="s">
        <v>3725</v>
      </c>
      <c r="D2461" s="596" t="s">
        <v>904</v>
      </c>
      <c r="E2461" s="598">
        <v>187145</v>
      </c>
      <c r="F2461" s="754" t="s">
        <v>1460</v>
      </c>
      <c r="G2461" s="755"/>
      <c r="H2461" s="756"/>
    </row>
    <row r="2462" spans="1:8" ht="15.75">
      <c r="A2462" s="277"/>
      <c r="B2462" s="596">
        <v>7792</v>
      </c>
      <c r="C2462" s="597" t="s">
        <v>3726</v>
      </c>
      <c r="D2462" s="596" t="s">
        <v>904</v>
      </c>
      <c r="E2462" s="598">
        <v>93668</v>
      </c>
      <c r="F2462" s="754" t="s">
        <v>1460</v>
      </c>
      <c r="G2462" s="755"/>
      <c r="H2462" s="756"/>
    </row>
    <row r="2463" spans="1:8" ht="15.75">
      <c r="A2463" s="277"/>
      <c r="B2463" s="596">
        <v>7793</v>
      </c>
      <c r="C2463" s="597" t="s">
        <v>3727</v>
      </c>
      <c r="D2463" s="596" t="s">
        <v>777</v>
      </c>
      <c r="E2463" s="598">
        <v>4534</v>
      </c>
      <c r="F2463" s="754" t="s">
        <v>1460</v>
      </c>
      <c r="G2463" s="755"/>
      <c r="H2463" s="756"/>
    </row>
    <row r="2464" spans="1:8" ht="15.75">
      <c r="A2464" s="277"/>
      <c r="B2464" s="596">
        <v>7794</v>
      </c>
      <c r="C2464" s="597" t="s">
        <v>3728</v>
      </c>
      <c r="D2464" s="596" t="s">
        <v>904</v>
      </c>
      <c r="E2464" s="598">
        <v>1132959</v>
      </c>
      <c r="F2464" s="754" t="s">
        <v>1460</v>
      </c>
      <c r="G2464" s="757"/>
      <c r="H2464" s="756"/>
    </row>
    <row r="2465" spans="1:8" ht="15.75">
      <c r="A2465" s="277"/>
      <c r="B2465" s="596">
        <v>7795</v>
      </c>
      <c r="C2465" s="597" t="s">
        <v>3729</v>
      </c>
      <c r="D2465" s="596" t="s">
        <v>904</v>
      </c>
      <c r="E2465" s="598">
        <v>1164545</v>
      </c>
      <c r="F2465" s="754" t="s">
        <v>1460</v>
      </c>
      <c r="G2465" s="755"/>
      <c r="H2465" s="756"/>
    </row>
    <row r="2466" spans="1:8" ht="15.75">
      <c r="A2466" s="277"/>
      <c r="B2466" s="596">
        <v>7796</v>
      </c>
      <c r="C2466" s="597" t="s">
        <v>3730</v>
      </c>
      <c r="D2466" s="596" t="s">
        <v>904</v>
      </c>
      <c r="E2466" s="598">
        <v>5678</v>
      </c>
      <c r="F2466" s="754" t="s">
        <v>1460</v>
      </c>
      <c r="G2466" s="755"/>
      <c r="H2466" s="756"/>
    </row>
    <row r="2467" spans="1:8" ht="15.75">
      <c r="A2467" s="277"/>
      <c r="B2467" s="596">
        <v>7797</v>
      </c>
      <c r="C2467" s="597" t="s">
        <v>3731</v>
      </c>
      <c r="D2467" s="596" t="s">
        <v>904</v>
      </c>
      <c r="E2467" s="598">
        <v>178001</v>
      </c>
      <c r="F2467" s="754" t="s">
        <v>1460</v>
      </c>
      <c r="G2467" s="755"/>
      <c r="H2467" s="756"/>
    </row>
    <row r="2468" spans="1:8" ht="42.75" customHeight="1">
      <c r="A2468" s="277"/>
      <c r="B2468" s="596">
        <v>7798</v>
      </c>
      <c r="C2468" s="597" t="s">
        <v>3732</v>
      </c>
      <c r="D2468" s="596" t="s">
        <v>904</v>
      </c>
      <c r="E2468" s="598">
        <v>41403</v>
      </c>
      <c r="F2468" s="754" t="s">
        <v>1460</v>
      </c>
      <c r="G2468" s="755"/>
      <c r="H2468" s="756"/>
    </row>
    <row r="2469" spans="1:8" ht="15.75">
      <c r="A2469" s="277"/>
      <c r="B2469" s="596">
        <v>7799</v>
      </c>
      <c r="C2469" s="597" t="s">
        <v>3733</v>
      </c>
      <c r="D2469" s="596" t="s">
        <v>777</v>
      </c>
      <c r="E2469" s="598">
        <v>8220</v>
      </c>
      <c r="F2469" s="754" t="s">
        <v>1460</v>
      </c>
      <c r="G2469" s="757"/>
      <c r="H2469" s="756"/>
    </row>
    <row r="2470" spans="1:8" ht="15.75">
      <c r="A2470" s="277"/>
      <c r="B2470" s="596">
        <v>7800</v>
      </c>
      <c r="C2470" s="597" t="s">
        <v>3734</v>
      </c>
      <c r="D2470" s="596" t="s">
        <v>904</v>
      </c>
      <c r="E2470" s="598">
        <v>1142617</v>
      </c>
      <c r="F2470" s="754" t="s">
        <v>1460</v>
      </c>
      <c r="G2470" s="755"/>
      <c r="H2470" s="756"/>
    </row>
    <row r="2471" spans="1:8" ht="15.75">
      <c r="A2471" s="277"/>
      <c r="B2471" s="596">
        <v>7801</v>
      </c>
      <c r="C2471" s="597" t="s">
        <v>3735</v>
      </c>
      <c r="D2471" s="596" t="s">
        <v>904</v>
      </c>
      <c r="E2471" s="598">
        <v>61552</v>
      </c>
      <c r="F2471" s="754" t="s">
        <v>1460</v>
      </c>
      <c r="G2471" s="755"/>
      <c r="H2471" s="756"/>
    </row>
    <row r="2472" spans="1:8" ht="15.75">
      <c r="A2472" s="277"/>
      <c r="B2472" s="596">
        <v>7802</v>
      </c>
      <c r="C2472" s="597" t="s">
        <v>3736</v>
      </c>
      <c r="D2472" s="596" t="s">
        <v>777</v>
      </c>
      <c r="E2472" s="598">
        <v>194056</v>
      </c>
      <c r="F2472" s="754" t="s">
        <v>1460</v>
      </c>
      <c r="G2472" s="755"/>
      <c r="H2472" s="756"/>
    </row>
    <row r="2473" spans="1:8" ht="15.75">
      <c r="A2473" s="277"/>
      <c r="B2473" s="596">
        <v>7803</v>
      </c>
      <c r="C2473" s="597" t="s">
        <v>3737</v>
      </c>
      <c r="D2473" s="596" t="s">
        <v>777</v>
      </c>
      <c r="E2473" s="598">
        <v>910</v>
      </c>
      <c r="F2473" s="754" t="s">
        <v>1460</v>
      </c>
      <c r="G2473" s="755"/>
      <c r="H2473" s="756"/>
    </row>
    <row r="2474" spans="1:8" ht="15.75">
      <c r="A2474" s="277"/>
      <c r="B2474" s="596">
        <v>7804</v>
      </c>
      <c r="C2474" s="597" t="s">
        <v>3738</v>
      </c>
      <c r="D2474" s="596" t="s">
        <v>777</v>
      </c>
      <c r="E2474" s="598">
        <v>248897</v>
      </c>
      <c r="F2474" s="754" t="s">
        <v>1460</v>
      </c>
      <c r="G2474" s="755"/>
      <c r="H2474" s="756"/>
    </row>
    <row r="2475" spans="1:8" ht="15.75">
      <c r="A2475" s="277"/>
      <c r="B2475" s="596">
        <v>7805</v>
      </c>
      <c r="C2475" s="597" t="s">
        <v>3739</v>
      </c>
      <c r="D2475" s="596" t="s">
        <v>973</v>
      </c>
      <c r="E2475" s="598">
        <v>5617</v>
      </c>
      <c r="F2475" s="754" t="s">
        <v>1460</v>
      </c>
      <c r="G2475" s="755"/>
      <c r="H2475" s="756"/>
    </row>
    <row r="2476" spans="1:8" ht="15.75">
      <c r="A2476" s="277"/>
      <c r="B2476" s="596">
        <v>7806</v>
      </c>
      <c r="C2476" s="597" t="s">
        <v>3740</v>
      </c>
      <c r="D2476" s="596" t="s">
        <v>904</v>
      </c>
      <c r="E2476" s="598">
        <v>964768</v>
      </c>
      <c r="F2476" s="754" t="s">
        <v>1460</v>
      </c>
      <c r="G2476" s="755"/>
      <c r="H2476" s="756"/>
    </row>
    <row r="2477" spans="1:8" ht="15.75">
      <c r="A2477" s="277"/>
      <c r="B2477" s="596">
        <v>7807</v>
      </c>
      <c r="C2477" s="597" t="s">
        <v>3741</v>
      </c>
      <c r="D2477" s="596" t="s">
        <v>904</v>
      </c>
      <c r="E2477" s="598">
        <v>165129</v>
      </c>
      <c r="F2477" s="754" t="s">
        <v>1460</v>
      </c>
      <c r="G2477" s="755"/>
      <c r="H2477" s="756"/>
    </row>
    <row r="2478" spans="1:8" ht="15.75">
      <c r="A2478" s="277"/>
      <c r="B2478" s="596">
        <v>7808</v>
      </c>
      <c r="C2478" s="597" t="s">
        <v>3742</v>
      </c>
      <c r="D2478" s="596" t="s">
        <v>519</v>
      </c>
      <c r="E2478" s="598">
        <v>1671653</v>
      </c>
      <c r="F2478" s="754" t="s">
        <v>1464</v>
      </c>
      <c r="G2478" s="755"/>
      <c r="H2478" s="756"/>
    </row>
    <row r="2479" spans="1:8" s="491" customFormat="1" ht="15.75">
      <c r="A2479" s="277"/>
      <c r="B2479" s="596">
        <v>7809</v>
      </c>
      <c r="C2479" s="597" t="s">
        <v>3743</v>
      </c>
      <c r="D2479" s="596" t="s">
        <v>928</v>
      </c>
      <c r="E2479" s="598">
        <v>292990</v>
      </c>
      <c r="F2479" s="754" t="s">
        <v>1464</v>
      </c>
      <c r="G2479" s="755"/>
      <c r="H2479" s="756"/>
    </row>
    <row r="2480" spans="1:8" s="491" customFormat="1" ht="15.75">
      <c r="A2480" s="277"/>
      <c r="B2480" s="596">
        <v>7818</v>
      </c>
      <c r="C2480" s="597" t="s">
        <v>3744</v>
      </c>
      <c r="D2480" s="596" t="s">
        <v>2458</v>
      </c>
      <c r="E2480" s="598">
        <v>17694</v>
      </c>
      <c r="F2480" s="754" t="s">
        <v>1460</v>
      </c>
      <c r="G2480" s="757"/>
      <c r="H2480" s="756"/>
    </row>
    <row r="2481" spans="1:8" s="491" customFormat="1" ht="15.75">
      <c r="A2481" s="277"/>
      <c r="B2481" s="596">
        <v>7819</v>
      </c>
      <c r="C2481" s="597" t="s">
        <v>3745</v>
      </c>
      <c r="D2481" s="596" t="s">
        <v>2458</v>
      </c>
      <c r="E2481" s="598">
        <v>5504</v>
      </c>
      <c r="F2481" s="754" t="s">
        <v>1464</v>
      </c>
      <c r="G2481" s="755"/>
      <c r="H2481" s="756"/>
    </row>
    <row r="2482" spans="1:8" s="491" customFormat="1" ht="15.75">
      <c r="A2482" s="277"/>
      <c r="B2482" s="596">
        <v>7820</v>
      </c>
      <c r="C2482" s="597" t="s">
        <v>3746</v>
      </c>
      <c r="D2482" s="596" t="s">
        <v>519</v>
      </c>
      <c r="E2482" s="598">
        <v>28451</v>
      </c>
      <c r="F2482" s="754" t="s">
        <v>1460</v>
      </c>
      <c r="G2482" s="757"/>
      <c r="H2482" s="756"/>
    </row>
    <row r="2483" spans="1:8" s="491" customFormat="1" ht="15.75">
      <c r="A2483" s="277"/>
      <c r="B2483" s="596">
        <v>7821</v>
      </c>
      <c r="C2483" s="597" t="s">
        <v>3747</v>
      </c>
      <c r="D2483" s="596" t="s">
        <v>928</v>
      </c>
      <c r="E2483" s="598">
        <v>10522</v>
      </c>
      <c r="F2483" s="754" t="s">
        <v>1460</v>
      </c>
      <c r="G2483" s="757"/>
      <c r="H2483" s="756"/>
    </row>
    <row r="2484" spans="1:8" ht="15.75">
      <c r="A2484" s="277"/>
      <c r="B2484" s="596">
        <v>7822</v>
      </c>
      <c r="C2484" s="597" t="s">
        <v>3748</v>
      </c>
      <c r="D2484" s="596" t="s">
        <v>928</v>
      </c>
      <c r="E2484" s="598">
        <v>10773</v>
      </c>
      <c r="F2484" s="754" t="s">
        <v>1460</v>
      </c>
      <c r="G2484" s="757"/>
      <c r="H2484" s="756"/>
    </row>
    <row r="2485" spans="1:8" ht="15.75">
      <c r="A2485" s="277"/>
      <c r="B2485" s="596">
        <v>7823</v>
      </c>
      <c r="C2485" s="597" t="s">
        <v>3749</v>
      </c>
      <c r="D2485" s="596" t="s">
        <v>928</v>
      </c>
      <c r="E2485" s="598">
        <v>11556</v>
      </c>
      <c r="F2485" s="754" t="s">
        <v>1460</v>
      </c>
      <c r="G2485" s="755"/>
      <c r="H2485" s="756"/>
    </row>
    <row r="2486" spans="1:8" ht="15.75">
      <c r="A2486" s="277"/>
      <c r="B2486" s="596">
        <v>7824</v>
      </c>
      <c r="C2486" s="597" t="s">
        <v>3750</v>
      </c>
      <c r="D2486" s="596" t="s">
        <v>519</v>
      </c>
      <c r="E2486" s="598">
        <v>72840</v>
      </c>
      <c r="F2486" s="754" t="s">
        <v>1460</v>
      </c>
      <c r="G2486" s="755"/>
      <c r="H2486" s="756"/>
    </row>
    <row r="2487" spans="1:8" ht="15.75">
      <c r="A2487" s="277"/>
      <c r="B2487" s="596">
        <v>7826</v>
      </c>
      <c r="C2487" s="597" t="s">
        <v>3751</v>
      </c>
      <c r="D2487" s="596" t="s">
        <v>777</v>
      </c>
      <c r="E2487" s="598">
        <v>47335</v>
      </c>
      <c r="F2487" s="754" t="s">
        <v>1460</v>
      </c>
      <c r="G2487" s="755"/>
      <c r="H2487" s="756"/>
    </row>
    <row r="2488" spans="1:8" ht="15.75">
      <c r="A2488" s="277"/>
      <c r="B2488" s="596">
        <v>7827</v>
      </c>
      <c r="C2488" s="597" t="s">
        <v>3752</v>
      </c>
      <c r="D2488" s="596" t="s">
        <v>777</v>
      </c>
      <c r="E2488" s="599">
        <v>21298</v>
      </c>
      <c r="F2488" s="754" t="s">
        <v>1460</v>
      </c>
      <c r="G2488" s="755"/>
      <c r="H2488" s="756"/>
    </row>
    <row r="2489" spans="1:8" ht="15.75">
      <c r="A2489" s="277"/>
      <c r="B2489" s="596">
        <v>7828</v>
      </c>
      <c r="C2489" s="597" t="s">
        <v>3753</v>
      </c>
      <c r="D2489" s="596" t="s">
        <v>928</v>
      </c>
      <c r="E2489" s="598">
        <v>30276</v>
      </c>
      <c r="F2489" s="754" t="s">
        <v>1460</v>
      </c>
      <c r="G2489" s="755"/>
      <c r="H2489" s="756"/>
    </row>
    <row r="2490" spans="1:8" ht="15.75">
      <c r="A2490" s="277"/>
      <c r="B2490" s="596">
        <v>7829</v>
      </c>
      <c r="C2490" s="597" t="s">
        <v>3754</v>
      </c>
      <c r="D2490" s="596" t="s">
        <v>928</v>
      </c>
      <c r="E2490" s="598">
        <v>15139</v>
      </c>
      <c r="F2490" s="754" t="s">
        <v>1460</v>
      </c>
      <c r="G2490" s="755"/>
      <c r="H2490" s="756"/>
    </row>
    <row r="2491" spans="1:8" ht="15.75">
      <c r="A2491" s="277"/>
      <c r="B2491" s="596">
        <v>7830</v>
      </c>
      <c r="C2491" s="597" t="s">
        <v>3755</v>
      </c>
      <c r="D2491" s="596" t="s">
        <v>519</v>
      </c>
      <c r="E2491" s="598">
        <v>226398</v>
      </c>
      <c r="F2491" s="754" t="s">
        <v>1460</v>
      </c>
      <c r="G2491" s="755"/>
      <c r="H2491" s="756"/>
    </row>
    <row r="2492" spans="1:8" ht="15.75">
      <c r="A2492" s="277"/>
      <c r="B2492" s="596">
        <v>7831</v>
      </c>
      <c r="C2492" s="597" t="s">
        <v>3756</v>
      </c>
      <c r="D2492" s="596" t="s">
        <v>519</v>
      </c>
      <c r="E2492" s="598">
        <v>308154</v>
      </c>
      <c r="F2492" s="754" t="s">
        <v>1460</v>
      </c>
      <c r="G2492" s="755"/>
      <c r="H2492" s="756"/>
    </row>
    <row r="2493" spans="1:8" ht="15.75">
      <c r="A2493" s="277"/>
      <c r="B2493" s="596">
        <v>7832</v>
      </c>
      <c r="C2493" s="597" t="s">
        <v>3757</v>
      </c>
      <c r="D2493" s="596" t="s">
        <v>519</v>
      </c>
      <c r="E2493" s="598">
        <v>369963</v>
      </c>
      <c r="F2493" s="754" t="s">
        <v>1460</v>
      </c>
      <c r="G2493" s="755"/>
      <c r="H2493" s="756"/>
    </row>
    <row r="2494" spans="1:8" ht="15.75">
      <c r="A2494" s="277"/>
      <c r="B2494" s="596">
        <v>7833</v>
      </c>
      <c r="C2494" s="597" t="s">
        <v>3758</v>
      </c>
      <c r="D2494" s="596" t="s">
        <v>519</v>
      </c>
      <c r="E2494" s="598">
        <v>393727</v>
      </c>
      <c r="F2494" s="754" t="s">
        <v>1460</v>
      </c>
      <c r="G2494" s="755"/>
      <c r="H2494" s="756"/>
    </row>
    <row r="2495" spans="1:8" ht="15.75">
      <c r="A2495" s="277"/>
      <c r="B2495" s="596">
        <v>7857</v>
      </c>
      <c r="C2495" s="597" t="s">
        <v>3759</v>
      </c>
      <c r="D2495" s="596" t="s">
        <v>519</v>
      </c>
      <c r="E2495" s="598">
        <v>6655739</v>
      </c>
      <c r="F2495" s="754" t="s">
        <v>1460</v>
      </c>
      <c r="G2495" s="755"/>
      <c r="H2495" s="756"/>
    </row>
    <row r="2496" spans="1:8" ht="15.75">
      <c r="A2496" s="277"/>
      <c r="B2496" s="596">
        <v>7858</v>
      </c>
      <c r="C2496" s="597" t="s">
        <v>3760</v>
      </c>
      <c r="D2496" s="596" t="s">
        <v>777</v>
      </c>
      <c r="E2496" s="598">
        <v>573950</v>
      </c>
      <c r="F2496" s="754" t="s">
        <v>1460</v>
      </c>
      <c r="G2496" s="755"/>
      <c r="H2496" s="756"/>
    </row>
    <row r="2497" spans="1:8" ht="15.75">
      <c r="A2497" s="277"/>
      <c r="B2497" s="596">
        <v>7859</v>
      </c>
      <c r="C2497" s="597" t="s">
        <v>3761</v>
      </c>
      <c r="D2497" s="596" t="s">
        <v>519</v>
      </c>
      <c r="E2497" s="598">
        <v>3710433</v>
      </c>
      <c r="F2497" s="754" t="s">
        <v>1460</v>
      </c>
      <c r="G2497" s="755"/>
      <c r="H2497" s="756"/>
    </row>
    <row r="2498" spans="1:8" ht="15.75">
      <c r="A2498" s="277"/>
      <c r="B2498" s="596">
        <v>7860</v>
      </c>
      <c r="C2498" s="597" t="s">
        <v>3762</v>
      </c>
      <c r="D2498" s="596" t="s">
        <v>519</v>
      </c>
      <c r="E2498" s="598">
        <v>3734018</v>
      </c>
      <c r="F2498" s="754" t="s">
        <v>1460</v>
      </c>
      <c r="G2498" s="757"/>
      <c r="H2498" s="756"/>
    </row>
    <row r="2499" spans="1:8" ht="15.75">
      <c r="A2499" s="277"/>
      <c r="B2499" s="596">
        <v>7861</v>
      </c>
      <c r="C2499" s="597" t="s">
        <v>3763</v>
      </c>
      <c r="D2499" s="596" t="s">
        <v>928</v>
      </c>
      <c r="E2499" s="598">
        <v>56969</v>
      </c>
      <c r="F2499" s="754" t="s">
        <v>1460</v>
      </c>
      <c r="G2499" s="755"/>
      <c r="H2499" s="756"/>
    </row>
    <row r="2500" spans="1:8" ht="15.75">
      <c r="A2500" s="277"/>
      <c r="B2500" s="596">
        <v>7862</v>
      </c>
      <c r="C2500" s="597" t="s">
        <v>3764</v>
      </c>
      <c r="D2500" s="596" t="s">
        <v>928</v>
      </c>
      <c r="E2500" s="598">
        <v>5656</v>
      </c>
      <c r="F2500" s="754" t="s">
        <v>1460</v>
      </c>
      <c r="G2500" s="755"/>
      <c r="H2500" s="756"/>
    </row>
    <row r="2501" spans="1:8" ht="15.75">
      <c r="A2501" s="277"/>
      <c r="B2501" s="596">
        <v>7863</v>
      </c>
      <c r="C2501" s="597" t="s">
        <v>3765</v>
      </c>
      <c r="D2501" s="596" t="s">
        <v>777</v>
      </c>
      <c r="E2501" s="598">
        <v>47646</v>
      </c>
      <c r="F2501" s="754" t="s">
        <v>1460</v>
      </c>
      <c r="G2501" s="755"/>
      <c r="H2501" s="756"/>
    </row>
    <row r="2502" spans="1:8" ht="15.75">
      <c r="A2502" s="277"/>
      <c r="B2502" s="596">
        <v>7864</v>
      </c>
      <c r="C2502" s="597" t="s">
        <v>3766</v>
      </c>
      <c r="D2502" s="596" t="s">
        <v>777</v>
      </c>
      <c r="E2502" s="598">
        <v>7871</v>
      </c>
      <c r="F2502" s="754" t="s">
        <v>1460</v>
      </c>
      <c r="G2502" s="757"/>
      <c r="H2502" s="756"/>
    </row>
    <row r="2503" spans="1:8" ht="15.75">
      <c r="A2503" s="277"/>
      <c r="B2503" s="596">
        <v>7865</v>
      </c>
      <c r="C2503" s="597" t="s">
        <v>1350</v>
      </c>
      <c r="D2503" s="596" t="s">
        <v>519</v>
      </c>
      <c r="E2503" s="598">
        <v>180702</v>
      </c>
      <c r="F2503" s="754" t="s">
        <v>1460</v>
      </c>
      <c r="G2503" s="755"/>
      <c r="H2503" s="756"/>
    </row>
    <row r="2504" spans="1:8" ht="15.75">
      <c r="A2504" s="277"/>
      <c r="B2504" s="596">
        <v>7869</v>
      </c>
      <c r="C2504" s="597" t="s">
        <v>3767</v>
      </c>
      <c r="D2504" s="596" t="s">
        <v>904</v>
      </c>
      <c r="E2504" s="598">
        <v>67851</v>
      </c>
      <c r="F2504" s="754" t="s">
        <v>1460</v>
      </c>
      <c r="G2504" s="755"/>
      <c r="H2504" s="756"/>
    </row>
    <row r="2505" spans="1:8" ht="15.75">
      <c r="A2505" s="277"/>
      <c r="B2505" s="596">
        <v>7870</v>
      </c>
      <c r="C2505" s="597" t="s">
        <v>3768</v>
      </c>
      <c r="D2505" s="596" t="s">
        <v>519</v>
      </c>
      <c r="E2505" s="598">
        <v>1207050</v>
      </c>
      <c r="F2505" s="754" t="s">
        <v>1460</v>
      </c>
      <c r="G2505" s="755"/>
      <c r="H2505" s="756"/>
    </row>
    <row r="2506" spans="1:8" ht="15.75">
      <c r="A2506" s="277"/>
      <c r="B2506" s="596">
        <v>7871</v>
      </c>
      <c r="C2506" s="597" t="s">
        <v>3769</v>
      </c>
      <c r="D2506" s="596" t="s">
        <v>928</v>
      </c>
      <c r="E2506" s="598">
        <v>35564</v>
      </c>
      <c r="F2506" s="754" t="s">
        <v>1460</v>
      </c>
      <c r="G2506" s="755"/>
      <c r="H2506" s="756"/>
    </row>
    <row r="2507" spans="1:8" ht="15.75">
      <c r="A2507" s="277"/>
      <c r="B2507" s="596">
        <v>7873</v>
      </c>
      <c r="C2507" s="597" t="s">
        <v>3770</v>
      </c>
      <c r="D2507" s="596" t="s">
        <v>973</v>
      </c>
      <c r="E2507" s="598">
        <v>1142</v>
      </c>
      <c r="F2507" s="754" t="s">
        <v>1464</v>
      </c>
      <c r="G2507" s="755"/>
      <c r="H2507" s="756"/>
    </row>
    <row r="2508" spans="1:8" ht="15.75">
      <c r="A2508" s="277"/>
      <c r="B2508" s="596">
        <v>7875</v>
      </c>
      <c r="C2508" s="597" t="s">
        <v>3771</v>
      </c>
      <c r="D2508" s="596" t="s">
        <v>519</v>
      </c>
      <c r="E2508" s="598">
        <v>37789</v>
      </c>
      <c r="F2508" s="754" t="s">
        <v>1460</v>
      </c>
      <c r="G2508" s="757"/>
      <c r="H2508" s="756"/>
    </row>
    <row r="2509" spans="1:8" ht="15.75">
      <c r="A2509" s="277"/>
      <c r="B2509" s="596">
        <v>7876</v>
      </c>
      <c r="C2509" s="597" t="s">
        <v>3772</v>
      </c>
      <c r="D2509" s="596" t="s">
        <v>928</v>
      </c>
      <c r="E2509" s="598">
        <v>1358249</v>
      </c>
      <c r="F2509" s="754" t="s">
        <v>1460</v>
      </c>
      <c r="G2509" s="755"/>
      <c r="H2509" s="756"/>
    </row>
    <row r="2510" spans="1:8" ht="15.75">
      <c r="A2510" s="277"/>
      <c r="B2510" s="596">
        <v>7877</v>
      </c>
      <c r="C2510" s="597" t="s">
        <v>3773</v>
      </c>
      <c r="D2510" s="596" t="s">
        <v>928</v>
      </c>
      <c r="E2510" s="598">
        <v>5458</v>
      </c>
      <c r="F2510" s="754" t="s">
        <v>1460</v>
      </c>
      <c r="G2510" s="755"/>
      <c r="H2510" s="756"/>
    </row>
    <row r="2511" spans="1:8" ht="15.75">
      <c r="A2511" s="277"/>
      <c r="B2511" s="596">
        <v>7878</v>
      </c>
      <c r="C2511" s="597" t="s">
        <v>3774</v>
      </c>
      <c r="D2511" s="596" t="s">
        <v>777</v>
      </c>
      <c r="E2511" s="598">
        <v>71827</v>
      </c>
      <c r="F2511" s="754" t="s">
        <v>1460</v>
      </c>
      <c r="G2511" s="757"/>
      <c r="H2511" s="756"/>
    </row>
    <row r="2512" spans="1:8" ht="15.75">
      <c r="A2512" s="277"/>
      <c r="B2512" s="596">
        <v>7879</v>
      </c>
      <c r="C2512" s="597" t="s">
        <v>3775</v>
      </c>
      <c r="D2512" s="596" t="s">
        <v>519</v>
      </c>
      <c r="E2512" s="598">
        <v>237234</v>
      </c>
      <c r="F2512" s="754" t="s">
        <v>1460</v>
      </c>
      <c r="G2512" s="755"/>
      <c r="H2512" s="756"/>
    </row>
    <row r="2513" spans="1:8" ht="15.75">
      <c r="A2513" s="277"/>
      <c r="B2513" s="596">
        <v>7880</v>
      </c>
      <c r="C2513" s="597" t="s">
        <v>3776</v>
      </c>
      <c r="D2513" s="596" t="s">
        <v>519</v>
      </c>
      <c r="E2513" s="598">
        <v>38364</v>
      </c>
      <c r="F2513" s="754" t="s">
        <v>1460</v>
      </c>
      <c r="G2513" s="755"/>
      <c r="H2513" s="756"/>
    </row>
    <row r="2514" spans="1:8" ht="15.75">
      <c r="A2514" s="277"/>
      <c r="B2514" s="596">
        <v>7881</v>
      </c>
      <c r="C2514" s="597" t="s">
        <v>3777</v>
      </c>
      <c r="D2514" s="596" t="s">
        <v>519</v>
      </c>
      <c r="E2514" s="598">
        <v>6025</v>
      </c>
      <c r="F2514" s="754" t="s">
        <v>1464</v>
      </c>
      <c r="G2514" s="755"/>
      <c r="H2514" s="756"/>
    </row>
    <row r="2515" spans="1:8" ht="15.75">
      <c r="A2515" s="277"/>
      <c r="B2515" s="596">
        <v>7883</v>
      </c>
      <c r="C2515" s="597" t="s">
        <v>3778</v>
      </c>
      <c r="D2515" s="596" t="s">
        <v>3198</v>
      </c>
      <c r="E2515" s="598">
        <v>2180</v>
      </c>
      <c r="F2515" s="754" t="s">
        <v>1460</v>
      </c>
      <c r="G2515" s="755"/>
      <c r="H2515" s="756"/>
    </row>
    <row r="2516" spans="1:8" ht="15.75">
      <c r="A2516" s="277"/>
      <c r="B2516" s="596">
        <v>7884</v>
      </c>
      <c r="C2516" s="597" t="s">
        <v>3779</v>
      </c>
      <c r="D2516" s="596" t="s">
        <v>3198</v>
      </c>
      <c r="E2516" s="598">
        <v>2061</v>
      </c>
      <c r="F2516" s="754" t="s">
        <v>1460</v>
      </c>
      <c r="G2516" s="755"/>
      <c r="H2516" s="756"/>
    </row>
    <row r="2517" spans="1:8" ht="15.75">
      <c r="A2517" s="277"/>
      <c r="B2517" s="596">
        <v>7885</v>
      </c>
      <c r="C2517" s="597" t="s">
        <v>3780</v>
      </c>
      <c r="D2517" s="596" t="s">
        <v>3198</v>
      </c>
      <c r="E2517" s="598">
        <v>2354</v>
      </c>
      <c r="F2517" s="754" t="s">
        <v>1460</v>
      </c>
      <c r="G2517" s="757"/>
      <c r="H2517" s="756"/>
    </row>
    <row r="2518" spans="1:8" ht="15.75">
      <c r="A2518" s="277"/>
      <c r="B2518" s="596">
        <v>7886</v>
      </c>
      <c r="C2518" s="597" t="s">
        <v>3781</v>
      </c>
      <c r="D2518" s="596" t="s">
        <v>3198</v>
      </c>
      <c r="E2518" s="598">
        <v>1639</v>
      </c>
      <c r="F2518" s="754" t="s">
        <v>1460</v>
      </c>
      <c r="G2518" s="755"/>
      <c r="H2518" s="756"/>
    </row>
    <row r="2519" spans="1:8" ht="45" customHeight="1">
      <c r="A2519" s="277"/>
      <c r="B2519" s="596">
        <v>7887</v>
      </c>
      <c r="C2519" s="597" t="s">
        <v>3782</v>
      </c>
      <c r="D2519" s="596" t="s">
        <v>3198</v>
      </c>
      <c r="E2519" s="598">
        <v>1829</v>
      </c>
      <c r="F2519" s="754" t="s">
        <v>1460</v>
      </c>
      <c r="G2519" s="755"/>
      <c r="H2519" s="756"/>
    </row>
    <row r="2520" spans="1:8" ht="15.75">
      <c r="A2520" s="277"/>
      <c r="B2520" s="596">
        <v>7888</v>
      </c>
      <c r="C2520" s="597" t="s">
        <v>3783</v>
      </c>
      <c r="D2520" s="596" t="s">
        <v>519</v>
      </c>
      <c r="E2520" s="598">
        <v>228655</v>
      </c>
      <c r="F2520" s="754" t="s">
        <v>1460</v>
      </c>
      <c r="G2520" s="755"/>
      <c r="H2520" s="756"/>
    </row>
    <row r="2521" spans="1:8" ht="15.75">
      <c r="A2521" s="277"/>
      <c r="B2521" s="596">
        <v>7889</v>
      </c>
      <c r="C2521" s="597" t="s">
        <v>3784</v>
      </c>
      <c r="D2521" s="596" t="s">
        <v>3198</v>
      </c>
      <c r="E2521" s="598">
        <v>2180</v>
      </c>
      <c r="F2521" s="754" t="s">
        <v>1460</v>
      </c>
      <c r="G2521" s="757"/>
      <c r="H2521" s="756"/>
    </row>
    <row r="2522" spans="1:8" ht="15.75">
      <c r="A2522" s="277"/>
      <c r="B2522" s="596">
        <v>7892</v>
      </c>
      <c r="C2522" s="597" t="s">
        <v>3785</v>
      </c>
      <c r="D2522" s="596" t="s">
        <v>928</v>
      </c>
      <c r="E2522" s="598">
        <v>93636</v>
      </c>
      <c r="F2522" s="754" t="s">
        <v>1460</v>
      </c>
      <c r="G2522" s="757"/>
      <c r="H2522" s="756"/>
    </row>
    <row r="2523" spans="1:8" ht="15.75">
      <c r="A2523" s="277"/>
      <c r="B2523" s="596">
        <v>7893</v>
      </c>
      <c r="C2523" s="597" t="s">
        <v>3786</v>
      </c>
      <c r="D2523" s="596" t="s">
        <v>519</v>
      </c>
      <c r="E2523" s="598">
        <v>239238</v>
      </c>
      <c r="F2523" s="754" t="s">
        <v>1460</v>
      </c>
      <c r="G2523" s="757"/>
      <c r="H2523" s="756"/>
    </row>
    <row r="2524" spans="1:8" ht="15.75">
      <c r="A2524" s="277"/>
      <c r="B2524" s="596">
        <v>7894</v>
      </c>
      <c r="C2524" s="597" t="s">
        <v>3787</v>
      </c>
      <c r="D2524" s="596" t="s">
        <v>519</v>
      </c>
      <c r="E2524" s="598">
        <v>799680</v>
      </c>
      <c r="F2524" s="754" t="s">
        <v>1464</v>
      </c>
      <c r="G2524" s="755"/>
      <c r="H2524" s="756"/>
    </row>
    <row r="2525" spans="1:8" ht="15.75">
      <c r="A2525" s="277"/>
      <c r="B2525" s="596">
        <v>7895</v>
      </c>
      <c r="C2525" s="597" t="s">
        <v>3788</v>
      </c>
      <c r="D2525" s="596" t="s">
        <v>519</v>
      </c>
      <c r="E2525" s="598">
        <v>523958</v>
      </c>
      <c r="F2525" s="754" t="s">
        <v>1460</v>
      </c>
      <c r="G2525" s="755"/>
      <c r="H2525" s="756"/>
    </row>
    <row r="2526" spans="1:8" ht="15.75">
      <c r="A2526" s="277"/>
      <c r="B2526" s="596">
        <v>7896</v>
      </c>
      <c r="C2526" s="597" t="s">
        <v>3789</v>
      </c>
      <c r="D2526" s="596" t="s">
        <v>519</v>
      </c>
      <c r="E2526" s="598">
        <v>931</v>
      </c>
      <c r="F2526" s="754" t="s">
        <v>1460</v>
      </c>
      <c r="G2526" s="755"/>
      <c r="H2526" s="756"/>
    </row>
    <row r="2527" spans="1:8" ht="15.75">
      <c r="A2527" s="277"/>
      <c r="B2527" s="596">
        <v>7898</v>
      </c>
      <c r="C2527" s="597" t="s">
        <v>3790</v>
      </c>
      <c r="D2527" s="596" t="s">
        <v>904</v>
      </c>
      <c r="E2527" s="598">
        <v>815756</v>
      </c>
      <c r="F2527" s="754" t="s">
        <v>1460</v>
      </c>
      <c r="G2527" s="755"/>
      <c r="H2527" s="756"/>
    </row>
    <row r="2528" spans="1:8" ht="15.75">
      <c r="A2528" s="277"/>
      <c r="B2528" s="596">
        <v>7899</v>
      </c>
      <c r="C2528" s="597" t="s">
        <v>3791</v>
      </c>
      <c r="D2528" s="596" t="s">
        <v>904</v>
      </c>
      <c r="E2528" s="598">
        <v>822005</v>
      </c>
      <c r="F2528" s="754" t="s">
        <v>1460</v>
      </c>
      <c r="G2528" s="755"/>
      <c r="H2528" s="756"/>
    </row>
    <row r="2529" spans="1:8" ht="15.75">
      <c r="A2529" s="277"/>
      <c r="B2529" s="596">
        <v>7900</v>
      </c>
      <c r="C2529" s="597" t="s">
        <v>3792</v>
      </c>
      <c r="D2529" s="596" t="s">
        <v>777</v>
      </c>
      <c r="E2529" s="598">
        <v>73005</v>
      </c>
      <c r="F2529" s="754" t="s">
        <v>1460</v>
      </c>
      <c r="G2529" s="755"/>
      <c r="H2529" s="756"/>
    </row>
    <row r="2530" spans="1:8" ht="15.75">
      <c r="A2530" s="277"/>
      <c r="B2530" s="596">
        <v>7901</v>
      </c>
      <c r="C2530" s="597" t="s">
        <v>3793</v>
      </c>
      <c r="D2530" s="596" t="s">
        <v>897</v>
      </c>
      <c r="E2530" s="598">
        <v>10497</v>
      </c>
      <c r="F2530" s="754" t="s">
        <v>1460</v>
      </c>
      <c r="G2530" s="755"/>
      <c r="H2530" s="756"/>
    </row>
    <row r="2531" spans="1:8" ht="15.75">
      <c r="A2531" s="277"/>
      <c r="B2531" s="596">
        <v>7902</v>
      </c>
      <c r="C2531" s="597" t="s">
        <v>3794</v>
      </c>
      <c r="D2531" s="596" t="s">
        <v>928</v>
      </c>
      <c r="E2531" s="598">
        <v>71944</v>
      </c>
      <c r="F2531" s="754" t="s">
        <v>1460</v>
      </c>
      <c r="G2531" s="755"/>
      <c r="H2531" s="756"/>
    </row>
    <row r="2532" spans="1:8" ht="15.75">
      <c r="A2532" s="277"/>
      <c r="B2532" s="596">
        <v>7903</v>
      </c>
      <c r="C2532" s="597" t="s">
        <v>3795</v>
      </c>
      <c r="D2532" s="596" t="s">
        <v>519</v>
      </c>
      <c r="E2532" s="598">
        <v>113050</v>
      </c>
      <c r="F2532" s="754" t="s">
        <v>1464</v>
      </c>
      <c r="G2532" s="755"/>
      <c r="H2532" s="756"/>
    </row>
    <row r="2533" spans="1:8" ht="15.75">
      <c r="A2533" s="277"/>
      <c r="B2533" s="596">
        <v>7904</v>
      </c>
      <c r="C2533" s="597" t="s">
        <v>3796</v>
      </c>
      <c r="D2533" s="596" t="s">
        <v>2458</v>
      </c>
      <c r="E2533" s="598">
        <v>4561</v>
      </c>
      <c r="F2533" s="754" t="s">
        <v>1464</v>
      </c>
      <c r="G2533" s="755"/>
      <c r="H2533" s="756"/>
    </row>
    <row r="2534" spans="1:8" ht="15.75">
      <c r="A2534" s="277"/>
      <c r="B2534" s="596">
        <v>7905</v>
      </c>
      <c r="C2534" s="597" t="s">
        <v>3797</v>
      </c>
      <c r="D2534" s="596" t="s">
        <v>904</v>
      </c>
      <c r="E2534" s="598">
        <v>63859</v>
      </c>
      <c r="F2534" s="754" t="s">
        <v>1460</v>
      </c>
      <c r="G2534" s="755"/>
      <c r="H2534" s="756"/>
    </row>
    <row r="2535" spans="1:8" ht="15.75">
      <c r="A2535" s="277"/>
      <c r="B2535" s="596">
        <v>7944</v>
      </c>
      <c r="C2535" s="597" t="s">
        <v>3798</v>
      </c>
      <c r="D2535" s="596" t="s">
        <v>904</v>
      </c>
      <c r="E2535" s="598">
        <v>4711</v>
      </c>
      <c r="F2535" s="754" t="s">
        <v>1460</v>
      </c>
      <c r="G2535" s="755"/>
      <c r="H2535" s="756"/>
    </row>
    <row r="2536" spans="1:8" ht="15.75">
      <c r="A2536" s="277"/>
      <c r="B2536" s="596">
        <v>7945</v>
      </c>
      <c r="C2536" s="597" t="s">
        <v>3799</v>
      </c>
      <c r="D2536" s="596" t="s">
        <v>904</v>
      </c>
      <c r="E2536" s="598">
        <v>3934</v>
      </c>
      <c r="F2536" s="754" t="s">
        <v>1460</v>
      </c>
      <c r="G2536" s="755"/>
      <c r="H2536" s="756"/>
    </row>
    <row r="2537" spans="1:8" ht="15.75">
      <c r="A2537" s="277"/>
      <c r="B2537" s="596">
        <v>7946</v>
      </c>
      <c r="C2537" s="597" t="s">
        <v>3800</v>
      </c>
      <c r="D2537" s="596" t="s">
        <v>904</v>
      </c>
      <c r="E2537" s="598">
        <v>6771</v>
      </c>
      <c r="F2537" s="754" t="s">
        <v>1460</v>
      </c>
      <c r="G2537" s="755"/>
      <c r="H2537" s="756"/>
    </row>
    <row r="2538" spans="1:8" ht="15.75">
      <c r="A2538" s="277"/>
      <c r="B2538" s="596">
        <v>7947</v>
      </c>
      <c r="C2538" s="597" t="s">
        <v>3801</v>
      </c>
      <c r="D2538" s="596" t="s">
        <v>928</v>
      </c>
      <c r="E2538" s="598">
        <v>66809</v>
      </c>
      <c r="F2538" s="754" t="s">
        <v>1460</v>
      </c>
      <c r="G2538" s="755"/>
      <c r="H2538" s="756"/>
    </row>
    <row r="2539" spans="1:8" ht="15.75">
      <c r="A2539" s="277"/>
      <c r="B2539" s="596">
        <v>7948</v>
      </c>
      <c r="C2539" s="597" t="s">
        <v>3802</v>
      </c>
      <c r="D2539" s="596" t="s">
        <v>928</v>
      </c>
      <c r="E2539" s="598">
        <v>76686</v>
      </c>
      <c r="F2539" s="754" t="s">
        <v>1460</v>
      </c>
      <c r="G2539" s="755"/>
      <c r="H2539" s="756"/>
    </row>
    <row r="2540" spans="1:8" ht="45" customHeight="1">
      <c r="A2540" s="277"/>
      <c r="B2540" s="596">
        <v>7949</v>
      </c>
      <c r="C2540" s="597" t="s">
        <v>3803</v>
      </c>
      <c r="D2540" s="596" t="s">
        <v>928</v>
      </c>
      <c r="E2540" s="598">
        <v>81281</v>
      </c>
      <c r="F2540" s="754" t="s">
        <v>1460</v>
      </c>
      <c r="G2540" s="755"/>
      <c r="H2540" s="756"/>
    </row>
    <row r="2541" spans="1:8" ht="15.75">
      <c r="A2541" s="277"/>
      <c r="B2541" s="596">
        <v>7950</v>
      </c>
      <c r="C2541" s="597" t="s">
        <v>3804</v>
      </c>
      <c r="D2541" s="596" t="s">
        <v>928</v>
      </c>
      <c r="E2541" s="598">
        <v>100065</v>
      </c>
      <c r="F2541" s="754" t="s">
        <v>1460</v>
      </c>
      <c r="G2541" s="755"/>
      <c r="H2541" s="756"/>
    </row>
    <row r="2542" spans="1:8" ht="15.75">
      <c r="A2542" s="277"/>
      <c r="B2542" s="596">
        <v>7951</v>
      </c>
      <c r="C2542" s="597" t="s">
        <v>3805</v>
      </c>
      <c r="D2542" s="596" t="s">
        <v>928</v>
      </c>
      <c r="E2542" s="598">
        <v>135421</v>
      </c>
      <c r="F2542" s="754" t="s">
        <v>1460</v>
      </c>
      <c r="G2542" s="755"/>
      <c r="H2542" s="756"/>
    </row>
    <row r="2543" spans="1:8" ht="15.75">
      <c r="A2543" s="277"/>
      <c r="B2543" s="596">
        <v>7953</v>
      </c>
      <c r="C2543" s="597" t="s">
        <v>3806</v>
      </c>
      <c r="D2543" s="596" t="s">
        <v>928</v>
      </c>
      <c r="E2543" s="598">
        <v>1480403</v>
      </c>
      <c r="F2543" s="754" t="s">
        <v>1460</v>
      </c>
      <c r="G2543" s="755"/>
      <c r="H2543" s="756"/>
    </row>
    <row r="2544" spans="1:8" ht="15.75">
      <c r="A2544" s="277"/>
      <c r="B2544" s="596">
        <v>7954</v>
      </c>
      <c r="C2544" s="597" t="s">
        <v>3807</v>
      </c>
      <c r="D2544" s="596" t="s">
        <v>519</v>
      </c>
      <c r="E2544" s="598">
        <v>807388</v>
      </c>
      <c r="F2544" s="754" t="s">
        <v>1460</v>
      </c>
      <c r="G2544" s="755"/>
      <c r="H2544" s="756"/>
    </row>
    <row r="2545" spans="1:8" ht="15.75">
      <c r="A2545" s="277"/>
      <c r="B2545" s="596">
        <v>7955</v>
      </c>
      <c r="C2545" s="597" t="s">
        <v>3808</v>
      </c>
      <c r="D2545" s="596" t="s">
        <v>519</v>
      </c>
      <c r="E2545" s="598">
        <v>1072827</v>
      </c>
      <c r="F2545" s="754" t="s">
        <v>1460</v>
      </c>
      <c r="G2545" s="755"/>
      <c r="H2545" s="756"/>
    </row>
    <row r="2546" spans="1:8" ht="15.75">
      <c r="A2546" s="277"/>
      <c r="B2546" s="596">
        <v>7956</v>
      </c>
      <c r="C2546" s="597" t="s">
        <v>3809</v>
      </c>
      <c r="D2546" s="596" t="s">
        <v>519</v>
      </c>
      <c r="E2546" s="598">
        <v>1727740</v>
      </c>
      <c r="F2546" s="754" t="s">
        <v>1460</v>
      </c>
      <c r="G2546" s="755"/>
      <c r="H2546" s="756"/>
    </row>
    <row r="2547" spans="1:8" ht="15.75">
      <c r="A2547" s="277"/>
      <c r="B2547" s="596">
        <v>7957</v>
      </c>
      <c r="C2547" s="597" t="s">
        <v>3810</v>
      </c>
      <c r="D2547" s="596" t="s">
        <v>928</v>
      </c>
      <c r="E2547" s="598">
        <v>86427</v>
      </c>
      <c r="F2547" s="754" t="s">
        <v>1460</v>
      </c>
      <c r="G2547" s="755"/>
      <c r="H2547" s="756"/>
    </row>
    <row r="2548" spans="1:8" ht="15.75">
      <c r="A2548" s="277"/>
      <c r="B2548" s="596">
        <v>7958</v>
      </c>
      <c r="C2548" s="597" t="s">
        <v>3811</v>
      </c>
      <c r="D2548" s="596" t="s">
        <v>928</v>
      </c>
      <c r="E2548" s="598">
        <v>14020</v>
      </c>
      <c r="F2548" s="754" t="s">
        <v>1464</v>
      </c>
      <c r="G2548" s="755"/>
      <c r="H2548" s="756"/>
    </row>
    <row r="2549" spans="1:8" ht="15.75">
      <c r="A2549" s="277"/>
      <c r="B2549" s="596">
        <v>7959</v>
      </c>
      <c r="C2549" s="597" t="s">
        <v>3812</v>
      </c>
      <c r="D2549" s="596" t="s">
        <v>928</v>
      </c>
      <c r="E2549" s="598">
        <v>16824</v>
      </c>
      <c r="F2549" s="754" t="s">
        <v>1464</v>
      </c>
      <c r="G2549" s="755"/>
      <c r="H2549" s="756"/>
    </row>
    <row r="2550" spans="1:8" ht="15.75">
      <c r="A2550" s="277"/>
      <c r="B2550" s="596">
        <v>7960</v>
      </c>
      <c r="C2550" s="597" t="s">
        <v>3813</v>
      </c>
      <c r="D2550" s="596" t="s">
        <v>928</v>
      </c>
      <c r="E2550" s="598">
        <v>14020</v>
      </c>
      <c r="F2550" s="754" t="s">
        <v>1464</v>
      </c>
      <c r="G2550" s="755"/>
      <c r="H2550" s="756"/>
    </row>
    <row r="2551" spans="1:8" ht="15.75">
      <c r="A2551" s="277"/>
      <c r="B2551" s="596">
        <v>7961</v>
      </c>
      <c r="C2551" s="597" t="s">
        <v>3814</v>
      </c>
      <c r="D2551" s="596" t="s">
        <v>928</v>
      </c>
      <c r="E2551" s="598">
        <v>21029</v>
      </c>
      <c r="F2551" s="754" t="s">
        <v>1464</v>
      </c>
      <c r="G2551" s="755"/>
      <c r="H2551" s="756"/>
    </row>
    <row r="2552" spans="1:8" ht="15.75">
      <c r="A2552" s="277"/>
      <c r="B2552" s="596">
        <v>7962</v>
      </c>
      <c r="C2552" s="597" t="s">
        <v>3815</v>
      </c>
      <c r="D2552" s="596" t="s">
        <v>519</v>
      </c>
      <c r="E2552" s="598">
        <v>11156</v>
      </c>
      <c r="F2552" s="754" t="s">
        <v>1464</v>
      </c>
      <c r="G2552" s="755"/>
      <c r="H2552" s="756"/>
    </row>
    <row r="2553" spans="1:8" ht="15.75">
      <c r="A2553" s="277"/>
      <c r="B2553" s="596">
        <v>7963</v>
      </c>
      <c r="C2553" s="597" t="s">
        <v>3816</v>
      </c>
      <c r="D2553" s="596" t="s">
        <v>519</v>
      </c>
      <c r="E2553" s="598">
        <v>589050</v>
      </c>
      <c r="F2553" s="754" t="s">
        <v>1464</v>
      </c>
      <c r="G2553" s="755"/>
      <c r="H2553" s="756"/>
    </row>
    <row r="2554" spans="1:8" ht="15.75">
      <c r="A2554" s="277"/>
      <c r="B2554" s="596">
        <v>7964</v>
      </c>
      <c r="C2554" s="597" t="s">
        <v>3817</v>
      </c>
      <c r="D2554" s="596" t="s">
        <v>519</v>
      </c>
      <c r="E2554" s="598">
        <v>589050</v>
      </c>
      <c r="F2554" s="754" t="s">
        <v>1464</v>
      </c>
      <c r="G2554" s="755"/>
      <c r="H2554" s="756"/>
    </row>
    <row r="2555" spans="1:8" ht="15.75">
      <c r="A2555" s="277"/>
      <c r="B2555" s="596">
        <v>7965</v>
      </c>
      <c r="C2555" s="597" t="s">
        <v>3818</v>
      </c>
      <c r="D2555" s="596" t="s">
        <v>519</v>
      </c>
      <c r="E2555" s="598">
        <v>4511517</v>
      </c>
      <c r="F2555" s="754" t="s">
        <v>1460</v>
      </c>
      <c r="G2555" s="755"/>
      <c r="H2555" s="756"/>
    </row>
    <row r="2556" spans="1:8" ht="15.75">
      <c r="A2556" s="277"/>
      <c r="B2556" s="596">
        <v>7966</v>
      </c>
      <c r="C2556" s="597" t="s">
        <v>3819</v>
      </c>
      <c r="D2556" s="596" t="s">
        <v>519</v>
      </c>
      <c r="E2556" s="598">
        <v>181457</v>
      </c>
      <c r="F2556" s="754" t="s">
        <v>1460</v>
      </c>
      <c r="G2556" s="755"/>
      <c r="H2556" s="756"/>
    </row>
    <row r="2557" spans="1:8" ht="15.75">
      <c r="A2557" s="277"/>
      <c r="B2557" s="596">
        <v>7967</v>
      </c>
      <c r="C2557" s="597" t="s">
        <v>3820</v>
      </c>
      <c r="D2557" s="596" t="s">
        <v>904</v>
      </c>
      <c r="E2557" s="598">
        <v>7616</v>
      </c>
      <c r="F2557" s="754" t="s">
        <v>1460</v>
      </c>
      <c r="G2557" s="755"/>
      <c r="H2557" s="756"/>
    </row>
    <row r="2558" spans="1:8" ht="15.75">
      <c r="A2558" s="277"/>
      <c r="B2558" s="596">
        <v>7968</v>
      </c>
      <c r="C2558" s="597" t="s">
        <v>3821</v>
      </c>
      <c r="D2558" s="596" t="s">
        <v>3198</v>
      </c>
      <c r="E2558" s="598">
        <v>1947</v>
      </c>
      <c r="F2558" s="754" t="s">
        <v>1460</v>
      </c>
      <c r="G2558" s="755"/>
      <c r="H2558" s="756"/>
    </row>
    <row r="2559" spans="1:8" ht="15.75">
      <c r="A2559" s="277"/>
      <c r="B2559" s="596">
        <v>7969</v>
      </c>
      <c r="C2559" s="597" t="s">
        <v>3822</v>
      </c>
      <c r="D2559" s="596" t="s">
        <v>3198</v>
      </c>
      <c r="E2559" s="598">
        <v>1947</v>
      </c>
      <c r="F2559" s="754" t="s">
        <v>1460</v>
      </c>
      <c r="G2559" s="755"/>
      <c r="H2559" s="756"/>
    </row>
    <row r="2560" spans="1:8" ht="15.75">
      <c r="A2560" s="277"/>
      <c r="B2560" s="596">
        <v>7972</v>
      </c>
      <c r="C2560" s="597" t="s">
        <v>3823</v>
      </c>
      <c r="D2560" s="596" t="s">
        <v>904</v>
      </c>
      <c r="E2560" s="598">
        <v>23139</v>
      </c>
      <c r="F2560" s="754" t="s">
        <v>1460</v>
      </c>
      <c r="G2560" s="755"/>
      <c r="H2560" s="756"/>
    </row>
    <row r="2561" spans="1:8" ht="15.75">
      <c r="A2561" s="610"/>
      <c r="B2561" s="596">
        <v>7974</v>
      </c>
      <c r="C2561" s="597" t="s">
        <v>3824</v>
      </c>
      <c r="D2561" s="596" t="s">
        <v>519</v>
      </c>
      <c r="E2561" s="598">
        <v>691342</v>
      </c>
      <c r="F2561" s="754" t="s">
        <v>1460</v>
      </c>
      <c r="G2561" s="755"/>
      <c r="H2561" s="756"/>
    </row>
    <row r="2562" spans="1:8" ht="15.75">
      <c r="A2562" s="277"/>
      <c r="B2562" s="596">
        <v>7989</v>
      </c>
      <c r="C2562" s="597" t="s">
        <v>3825</v>
      </c>
      <c r="D2562" s="596" t="s">
        <v>928</v>
      </c>
      <c r="E2562" s="598">
        <v>104593</v>
      </c>
      <c r="F2562" s="754" t="s">
        <v>1460</v>
      </c>
      <c r="G2562" s="755"/>
      <c r="H2562" s="756"/>
    </row>
    <row r="2563" spans="1:8" ht="30" customHeight="1">
      <c r="A2563" s="277"/>
      <c r="B2563" s="596">
        <v>7990</v>
      </c>
      <c r="C2563" s="597" t="s">
        <v>3826</v>
      </c>
      <c r="D2563" s="596" t="s">
        <v>3827</v>
      </c>
      <c r="E2563" s="598">
        <v>121077</v>
      </c>
      <c r="F2563" s="754" t="s">
        <v>1464</v>
      </c>
      <c r="G2563" s="755"/>
      <c r="H2563" s="756"/>
    </row>
    <row r="2564" spans="1:8" ht="15.75">
      <c r="A2564" s="277"/>
      <c r="B2564" s="596">
        <v>7991</v>
      </c>
      <c r="C2564" s="597" t="s">
        <v>3828</v>
      </c>
      <c r="D2564" s="596" t="s">
        <v>3827</v>
      </c>
      <c r="E2564" s="598">
        <v>113536</v>
      </c>
      <c r="F2564" s="754" t="s">
        <v>1464</v>
      </c>
      <c r="G2564" s="755"/>
      <c r="H2564" s="756"/>
    </row>
    <row r="2565" spans="1:8" ht="15.75">
      <c r="A2565" s="277"/>
      <c r="B2565" s="596">
        <v>7992</v>
      </c>
      <c r="C2565" s="597" t="s">
        <v>3829</v>
      </c>
      <c r="D2565" s="596" t="s">
        <v>928</v>
      </c>
      <c r="E2565" s="598">
        <v>19460</v>
      </c>
      <c r="F2565" s="754" t="s">
        <v>1460</v>
      </c>
      <c r="G2565" s="755"/>
      <c r="H2565" s="756"/>
    </row>
    <row r="2566" spans="1:8" ht="45" customHeight="1">
      <c r="A2566" s="277"/>
      <c r="B2566" s="596">
        <v>7993</v>
      </c>
      <c r="C2566" s="597" t="s">
        <v>3830</v>
      </c>
      <c r="D2566" s="596" t="s">
        <v>928</v>
      </c>
      <c r="E2566" s="598">
        <v>26250</v>
      </c>
      <c r="F2566" s="754" t="s">
        <v>1460</v>
      </c>
      <c r="G2566" s="755"/>
      <c r="H2566" s="756"/>
    </row>
    <row r="2567" spans="1:8" ht="15.75">
      <c r="A2567" s="277"/>
      <c r="B2567" s="596">
        <v>7994</v>
      </c>
      <c r="C2567" s="597" t="s">
        <v>3831</v>
      </c>
      <c r="D2567" s="596" t="s">
        <v>928</v>
      </c>
      <c r="E2567" s="598">
        <v>59679</v>
      </c>
      <c r="F2567" s="754" t="s">
        <v>1460</v>
      </c>
      <c r="G2567" s="755"/>
      <c r="H2567" s="756"/>
    </row>
    <row r="2568" spans="1:8" ht="15.75">
      <c r="A2568" s="277"/>
      <c r="B2568" s="596">
        <v>7995</v>
      </c>
      <c r="C2568" s="597" t="s">
        <v>3832</v>
      </c>
      <c r="D2568" s="596" t="s">
        <v>928</v>
      </c>
      <c r="E2568" s="598">
        <v>1623</v>
      </c>
      <c r="F2568" s="754" t="s">
        <v>1460</v>
      </c>
      <c r="G2568" s="755"/>
      <c r="H2568" s="756"/>
    </row>
    <row r="2569" spans="1:8" ht="15.75">
      <c r="A2569" s="277"/>
      <c r="B2569" s="596">
        <v>7996</v>
      </c>
      <c r="C2569" s="597" t="s">
        <v>3833</v>
      </c>
      <c r="D2569" s="596" t="s">
        <v>904</v>
      </c>
      <c r="E2569" s="598">
        <v>92569</v>
      </c>
      <c r="F2569" s="754" t="s">
        <v>1460</v>
      </c>
      <c r="G2569" s="755"/>
      <c r="H2569" s="756"/>
    </row>
    <row r="2570" spans="1:8" ht="15.75">
      <c r="A2570" s="277"/>
      <c r="B2570" s="596">
        <v>7997</v>
      </c>
      <c r="C2570" s="597" t="s">
        <v>3834</v>
      </c>
      <c r="D2570" s="596" t="s">
        <v>904</v>
      </c>
      <c r="E2570" s="598">
        <v>87309</v>
      </c>
      <c r="F2570" s="754" t="s">
        <v>1460</v>
      </c>
      <c r="G2570" s="755"/>
      <c r="H2570" s="756"/>
    </row>
    <row r="2571" spans="1:8" ht="15.75">
      <c r="A2571" s="277"/>
      <c r="B2571" s="596">
        <v>8000</v>
      </c>
      <c r="C2571" s="597" t="s">
        <v>3835</v>
      </c>
      <c r="D2571" s="596" t="s">
        <v>2458</v>
      </c>
      <c r="E2571" s="598">
        <v>5504</v>
      </c>
      <c r="F2571" s="754" t="s">
        <v>1464</v>
      </c>
      <c r="G2571" s="755"/>
      <c r="H2571" s="756"/>
    </row>
    <row r="2572" spans="1:8" ht="15.75">
      <c r="A2572" s="277"/>
      <c r="B2572" s="596">
        <v>8001</v>
      </c>
      <c r="C2572" s="597" t="s">
        <v>3836</v>
      </c>
      <c r="D2572" s="596" t="s">
        <v>928</v>
      </c>
      <c r="E2572" s="598">
        <v>1494569</v>
      </c>
      <c r="F2572" s="754" t="s">
        <v>1464</v>
      </c>
      <c r="G2572" s="755"/>
      <c r="H2572" s="756"/>
    </row>
    <row r="2573" spans="1:8" ht="15.75">
      <c r="A2573" s="277"/>
      <c r="B2573" s="596">
        <v>8002</v>
      </c>
      <c r="C2573" s="597" t="s">
        <v>3837</v>
      </c>
      <c r="D2573" s="596" t="s">
        <v>928</v>
      </c>
      <c r="E2573" s="598">
        <v>1639965</v>
      </c>
      <c r="F2573" s="754" t="s">
        <v>1464</v>
      </c>
      <c r="G2573" s="755"/>
      <c r="H2573" s="756"/>
    </row>
    <row r="2574" spans="1:8" ht="15.75">
      <c r="A2574" s="277"/>
      <c r="B2574" s="596">
        <v>8003</v>
      </c>
      <c r="C2574" s="597" t="s">
        <v>3838</v>
      </c>
      <c r="D2574" s="596" t="s">
        <v>928</v>
      </c>
      <c r="E2574" s="598">
        <v>1810791</v>
      </c>
      <c r="F2574" s="754" t="s">
        <v>1464</v>
      </c>
      <c r="G2574" s="755"/>
      <c r="H2574" s="756"/>
    </row>
    <row r="2575" spans="1:8" ht="15.75">
      <c r="A2575" s="277"/>
      <c r="B2575" s="596">
        <v>8004</v>
      </c>
      <c r="C2575" s="597" t="s">
        <v>3839</v>
      </c>
      <c r="D2575" s="596" t="s">
        <v>928</v>
      </c>
      <c r="E2575" s="598">
        <v>2151732</v>
      </c>
      <c r="F2575" s="754" t="s">
        <v>1464</v>
      </c>
      <c r="G2575" s="755"/>
      <c r="H2575" s="756"/>
    </row>
    <row r="2576" spans="1:8" ht="15.75">
      <c r="A2576" s="277"/>
      <c r="B2576" s="596">
        <v>8005</v>
      </c>
      <c r="C2576" s="597" t="s">
        <v>3840</v>
      </c>
      <c r="D2576" s="596" t="s">
        <v>928</v>
      </c>
      <c r="E2576" s="598">
        <v>2457178</v>
      </c>
      <c r="F2576" s="754" t="s">
        <v>1464</v>
      </c>
      <c r="G2576" s="755"/>
      <c r="H2576" s="756"/>
    </row>
    <row r="2577" spans="1:8" ht="15.75">
      <c r="A2577" s="277"/>
      <c r="B2577" s="596">
        <v>8006</v>
      </c>
      <c r="C2577" s="597" t="s">
        <v>3841</v>
      </c>
      <c r="D2577" s="596" t="s">
        <v>928</v>
      </c>
      <c r="E2577" s="598">
        <v>2681675</v>
      </c>
      <c r="F2577" s="754" t="s">
        <v>1464</v>
      </c>
      <c r="G2577" s="755"/>
      <c r="H2577" s="756"/>
    </row>
    <row r="2578" spans="1:8" ht="15.75">
      <c r="A2578" s="277"/>
      <c r="B2578" s="596">
        <v>8007</v>
      </c>
      <c r="C2578" s="597" t="s">
        <v>3842</v>
      </c>
      <c r="D2578" s="596" t="s">
        <v>928</v>
      </c>
      <c r="E2578" s="598">
        <v>3294385</v>
      </c>
      <c r="F2578" s="754" t="s">
        <v>1464</v>
      </c>
      <c r="G2578" s="755"/>
      <c r="H2578" s="756"/>
    </row>
    <row r="2579" spans="1:8" ht="15.75">
      <c r="A2579" s="277"/>
      <c r="B2579" s="596">
        <v>8008</v>
      </c>
      <c r="C2579" s="597" t="s">
        <v>3843</v>
      </c>
      <c r="D2579" s="596" t="s">
        <v>928</v>
      </c>
      <c r="E2579" s="598">
        <v>3657935</v>
      </c>
      <c r="F2579" s="754" t="s">
        <v>1464</v>
      </c>
      <c r="G2579" s="755"/>
      <c r="H2579" s="756"/>
    </row>
    <row r="2580" spans="1:8" ht="15.75">
      <c r="A2580" s="277"/>
      <c r="B2580" s="596">
        <v>8009</v>
      </c>
      <c r="C2580" s="597" t="s">
        <v>3844</v>
      </c>
      <c r="D2580" s="596" t="s">
        <v>928</v>
      </c>
      <c r="E2580" s="598">
        <v>4372577</v>
      </c>
      <c r="F2580" s="754" t="s">
        <v>1464</v>
      </c>
      <c r="G2580" s="755"/>
      <c r="H2580" s="756"/>
    </row>
    <row r="2581" spans="1:8" ht="15.75">
      <c r="A2581" s="277"/>
      <c r="B2581" s="596">
        <v>8010</v>
      </c>
      <c r="C2581" s="597" t="s">
        <v>3845</v>
      </c>
      <c r="D2581" s="596" t="s">
        <v>928</v>
      </c>
      <c r="E2581" s="598">
        <v>5032889</v>
      </c>
      <c r="F2581" s="754" t="s">
        <v>1464</v>
      </c>
      <c r="G2581" s="755"/>
      <c r="H2581" s="756"/>
    </row>
    <row r="2582" spans="1:8" ht="15.75">
      <c r="A2582" s="277"/>
      <c r="B2582" s="596">
        <v>8011</v>
      </c>
      <c r="C2582" s="597" t="s">
        <v>3846</v>
      </c>
      <c r="D2582" s="596" t="s">
        <v>928</v>
      </c>
      <c r="E2582" s="598">
        <v>6617212</v>
      </c>
      <c r="F2582" s="754" t="s">
        <v>1464</v>
      </c>
      <c r="G2582" s="755"/>
      <c r="H2582" s="756"/>
    </row>
    <row r="2583" spans="1:8" ht="15.75">
      <c r="A2583" s="277"/>
      <c r="B2583" s="596">
        <v>8012</v>
      </c>
      <c r="C2583" s="597" t="s">
        <v>3847</v>
      </c>
      <c r="D2583" s="596" t="s">
        <v>928</v>
      </c>
      <c r="E2583" s="598">
        <v>8418010</v>
      </c>
      <c r="F2583" s="754" t="s">
        <v>1464</v>
      </c>
      <c r="G2583" s="755"/>
      <c r="H2583" s="756"/>
    </row>
    <row r="2584" spans="1:8" ht="15.75">
      <c r="A2584" s="277"/>
      <c r="B2584" s="596">
        <v>8013</v>
      </c>
      <c r="C2584" s="597" t="s">
        <v>3848</v>
      </c>
      <c r="D2584" s="596" t="s">
        <v>928</v>
      </c>
      <c r="E2584" s="598">
        <v>9217716</v>
      </c>
      <c r="F2584" s="754" t="s">
        <v>1464</v>
      </c>
      <c r="G2584" s="755"/>
      <c r="H2584" s="756"/>
    </row>
    <row r="2585" spans="1:8" ht="15.75">
      <c r="A2585" s="277"/>
      <c r="B2585" s="596">
        <v>8016</v>
      </c>
      <c r="C2585" s="597" t="s">
        <v>3849</v>
      </c>
      <c r="D2585" s="596" t="s">
        <v>928</v>
      </c>
      <c r="E2585" s="598">
        <v>674888</v>
      </c>
      <c r="F2585" s="754" t="s">
        <v>1460</v>
      </c>
      <c r="G2585" s="755"/>
      <c r="H2585" s="756"/>
    </row>
    <row r="2586" spans="1:8" ht="15.75">
      <c r="A2586" s="277"/>
      <c r="B2586" s="596">
        <v>8017</v>
      </c>
      <c r="C2586" s="597" t="s">
        <v>3850</v>
      </c>
      <c r="D2586" s="596" t="s">
        <v>519</v>
      </c>
      <c r="E2586" s="598">
        <v>647036</v>
      </c>
      <c r="F2586" s="754" t="s">
        <v>1460</v>
      </c>
      <c r="G2586" s="755"/>
      <c r="H2586" s="756"/>
    </row>
    <row r="2587" spans="1:8" ht="15.75">
      <c r="A2587" s="277"/>
      <c r="B2587" s="596">
        <v>8018</v>
      </c>
      <c r="C2587" s="597" t="s">
        <v>3851</v>
      </c>
      <c r="D2587" s="596" t="s">
        <v>519</v>
      </c>
      <c r="E2587" s="598">
        <v>905789</v>
      </c>
      <c r="F2587" s="754" t="s">
        <v>1460</v>
      </c>
      <c r="G2587" s="755"/>
      <c r="H2587" s="756"/>
    </row>
    <row r="2588" spans="1:8" ht="15.75">
      <c r="A2588" s="277"/>
      <c r="B2588" s="596">
        <v>8019</v>
      </c>
      <c r="C2588" s="597" t="s">
        <v>3852</v>
      </c>
      <c r="D2588" s="596" t="s">
        <v>928</v>
      </c>
      <c r="E2588" s="598">
        <v>1421293</v>
      </c>
      <c r="F2588" s="754" t="s">
        <v>1460</v>
      </c>
      <c r="G2588" s="755"/>
      <c r="H2588" s="756"/>
    </row>
    <row r="2589" spans="1:8" ht="15.75">
      <c r="A2589" s="277"/>
      <c r="B2589" s="596">
        <v>8020</v>
      </c>
      <c r="C2589" s="597" t="s">
        <v>3853</v>
      </c>
      <c r="D2589" s="596" t="s">
        <v>519</v>
      </c>
      <c r="E2589" s="598">
        <v>1713430</v>
      </c>
      <c r="F2589" s="754" t="s">
        <v>1460</v>
      </c>
      <c r="G2589" s="755"/>
      <c r="H2589" s="756"/>
    </row>
    <row r="2590" spans="1:8" ht="15.75">
      <c r="A2590" s="610"/>
      <c r="B2590" s="596">
        <v>8022</v>
      </c>
      <c r="C2590" s="597" t="s">
        <v>3854</v>
      </c>
      <c r="D2590" s="596" t="s">
        <v>519</v>
      </c>
      <c r="E2590" s="598">
        <v>687599</v>
      </c>
      <c r="F2590" s="754" t="s">
        <v>1460</v>
      </c>
      <c r="G2590" s="755"/>
      <c r="H2590" s="756"/>
    </row>
    <row r="2591" spans="1:8" ht="15.75">
      <c r="A2591" s="610"/>
      <c r="B2591" s="596">
        <v>8023</v>
      </c>
      <c r="C2591" s="597" t="s">
        <v>3855</v>
      </c>
      <c r="D2591" s="596" t="s">
        <v>519</v>
      </c>
      <c r="E2591" s="598">
        <v>949401</v>
      </c>
      <c r="F2591" s="754" t="s">
        <v>1460</v>
      </c>
      <c r="G2591" s="755"/>
      <c r="H2591" s="756"/>
    </row>
    <row r="2592" spans="1:8" ht="15.75">
      <c r="A2592" s="277"/>
      <c r="B2592" s="596">
        <v>8025</v>
      </c>
      <c r="C2592" s="597" t="s">
        <v>3856</v>
      </c>
      <c r="D2592" s="596" t="s">
        <v>519</v>
      </c>
      <c r="E2592" s="598">
        <v>507768</v>
      </c>
      <c r="F2592" s="754" t="s">
        <v>1460</v>
      </c>
      <c r="G2592" s="755"/>
      <c r="H2592" s="756"/>
    </row>
    <row r="2593" spans="1:8" ht="15.75">
      <c r="A2593" s="277"/>
      <c r="B2593" s="596">
        <v>8026</v>
      </c>
      <c r="C2593" s="597" t="s">
        <v>3857</v>
      </c>
      <c r="D2593" s="596" t="s">
        <v>519</v>
      </c>
      <c r="E2593" s="598">
        <v>805010</v>
      </c>
      <c r="F2593" s="754" t="s">
        <v>1460</v>
      </c>
      <c r="G2593" s="755"/>
      <c r="H2593" s="756"/>
    </row>
    <row r="2594" spans="1:8" ht="15.75">
      <c r="A2594" s="277"/>
      <c r="B2594" s="596">
        <v>8029</v>
      </c>
      <c r="C2594" s="597" t="s">
        <v>3858</v>
      </c>
      <c r="D2594" s="596" t="s">
        <v>519</v>
      </c>
      <c r="E2594" s="598">
        <v>10847053</v>
      </c>
      <c r="F2594" s="754" t="s">
        <v>1460</v>
      </c>
      <c r="G2594" s="755"/>
      <c r="H2594" s="756"/>
    </row>
    <row r="2595" spans="1:8" ht="15.75">
      <c r="A2595" s="277"/>
      <c r="B2595" s="596">
        <v>8033</v>
      </c>
      <c r="C2595" s="597" t="s">
        <v>3859</v>
      </c>
      <c r="D2595" s="596" t="s">
        <v>519</v>
      </c>
      <c r="E2595" s="598">
        <v>12249154</v>
      </c>
      <c r="F2595" s="754" t="s">
        <v>1460</v>
      </c>
      <c r="G2595" s="755"/>
      <c r="H2595" s="756"/>
    </row>
    <row r="2596" spans="1:8" ht="15.75">
      <c r="A2596" s="277"/>
      <c r="B2596" s="596">
        <v>8042</v>
      </c>
      <c r="C2596" s="597" t="s">
        <v>3860</v>
      </c>
      <c r="D2596" s="596" t="s">
        <v>928</v>
      </c>
      <c r="E2596" s="598">
        <v>1210010</v>
      </c>
      <c r="F2596" s="754" t="s">
        <v>1460</v>
      </c>
      <c r="G2596" s="755"/>
      <c r="H2596" s="756"/>
    </row>
    <row r="2597" spans="1:8" ht="15.75">
      <c r="A2597" s="277"/>
      <c r="B2597" s="596">
        <v>8043</v>
      </c>
      <c r="C2597" s="597" t="s">
        <v>3861</v>
      </c>
      <c r="D2597" s="596" t="s">
        <v>928</v>
      </c>
      <c r="E2597" s="598">
        <v>1410215</v>
      </c>
      <c r="F2597" s="754" t="s">
        <v>1460</v>
      </c>
      <c r="G2597" s="755"/>
      <c r="H2597" s="756"/>
    </row>
    <row r="2598" spans="1:8" ht="15.75">
      <c r="A2598" s="277"/>
      <c r="B2598" s="596">
        <v>8044</v>
      </c>
      <c r="C2598" s="597" t="s">
        <v>3862</v>
      </c>
      <c r="D2598" s="596" t="s">
        <v>519</v>
      </c>
      <c r="E2598" s="598">
        <v>2943642</v>
      </c>
      <c r="F2598" s="754" t="s">
        <v>1460</v>
      </c>
      <c r="G2598" s="755"/>
      <c r="H2598" s="756"/>
    </row>
    <row r="2599" spans="1:8" ht="15.75">
      <c r="A2599" s="277"/>
      <c r="B2599" s="596">
        <v>8045</v>
      </c>
      <c r="C2599" s="597" t="s">
        <v>3863</v>
      </c>
      <c r="D2599" s="596" t="s">
        <v>519</v>
      </c>
      <c r="E2599" s="598">
        <v>3749172</v>
      </c>
      <c r="F2599" s="754" t="s">
        <v>1460</v>
      </c>
      <c r="G2599" s="757"/>
      <c r="H2599" s="756"/>
    </row>
    <row r="2600" spans="1:8" ht="15.75">
      <c r="A2600" s="277"/>
      <c r="B2600" s="596">
        <v>8046</v>
      </c>
      <c r="C2600" s="597" t="s">
        <v>3864</v>
      </c>
      <c r="D2600" s="596" t="s">
        <v>519</v>
      </c>
      <c r="E2600" s="598">
        <v>4752285</v>
      </c>
      <c r="F2600" s="754" t="s">
        <v>1460</v>
      </c>
      <c r="G2600" s="755"/>
      <c r="H2600" s="756"/>
    </row>
    <row r="2601" spans="1:8" ht="75" customHeight="1">
      <c r="A2601" s="277"/>
      <c r="B2601" s="596">
        <v>8047</v>
      </c>
      <c r="C2601" s="597" t="s">
        <v>3865</v>
      </c>
      <c r="D2601" s="596" t="s">
        <v>519</v>
      </c>
      <c r="E2601" s="598">
        <v>6676784</v>
      </c>
      <c r="F2601" s="754" t="s">
        <v>1460</v>
      </c>
      <c r="G2601" s="755"/>
      <c r="H2601" s="756"/>
    </row>
    <row r="2602" spans="1:8" ht="15.75">
      <c r="A2602" s="277"/>
      <c r="B2602" s="596">
        <v>8048</v>
      </c>
      <c r="C2602" s="597" t="s">
        <v>3866</v>
      </c>
      <c r="D2602" s="596" t="s">
        <v>519</v>
      </c>
      <c r="E2602" s="598">
        <v>3272865</v>
      </c>
      <c r="F2602" s="754" t="s">
        <v>1460</v>
      </c>
      <c r="G2602" s="755"/>
      <c r="H2602" s="756"/>
    </row>
    <row r="2603" spans="1:8" ht="15.75">
      <c r="A2603" s="277"/>
      <c r="B2603" s="596">
        <v>8049</v>
      </c>
      <c r="C2603" s="597" t="s">
        <v>3867</v>
      </c>
      <c r="D2603" s="596" t="s">
        <v>519</v>
      </c>
      <c r="E2603" s="598">
        <v>4334811</v>
      </c>
      <c r="F2603" s="754" t="s">
        <v>1460</v>
      </c>
      <c r="G2603" s="755"/>
      <c r="H2603" s="756"/>
    </row>
    <row r="2604" spans="1:8" ht="69.599999999999994" customHeight="1">
      <c r="A2604" s="610"/>
      <c r="B2604" s="596">
        <v>8050</v>
      </c>
      <c r="C2604" s="597" t="s">
        <v>3868</v>
      </c>
      <c r="D2604" s="596" t="s">
        <v>519</v>
      </c>
      <c r="E2604" s="598">
        <v>4122520</v>
      </c>
      <c r="F2604" s="754" t="s">
        <v>1460</v>
      </c>
      <c r="G2604" s="757"/>
      <c r="H2604" s="756"/>
    </row>
    <row r="2605" spans="1:8" ht="15.75">
      <c r="A2605" s="277"/>
      <c r="B2605" s="596">
        <v>8051</v>
      </c>
      <c r="C2605" s="597" t="s">
        <v>3869</v>
      </c>
      <c r="D2605" s="596" t="s">
        <v>519</v>
      </c>
      <c r="E2605" s="598">
        <v>5731864</v>
      </c>
      <c r="F2605" s="754" t="s">
        <v>1460</v>
      </c>
      <c r="G2605" s="757"/>
      <c r="H2605" s="756"/>
    </row>
    <row r="2606" spans="1:8" ht="15.75">
      <c r="A2606" s="277"/>
      <c r="B2606" s="596">
        <v>8052</v>
      </c>
      <c r="C2606" s="597" t="s">
        <v>3870</v>
      </c>
      <c r="D2606" s="596" t="s">
        <v>519</v>
      </c>
      <c r="E2606" s="598">
        <v>7425580</v>
      </c>
      <c r="F2606" s="754" t="s">
        <v>1460</v>
      </c>
      <c r="G2606" s="757"/>
      <c r="H2606" s="756"/>
    </row>
    <row r="2607" spans="1:8" ht="15.75">
      <c r="A2607" s="277"/>
      <c r="B2607" s="596">
        <v>8053</v>
      </c>
      <c r="C2607" s="597" t="s">
        <v>3871</v>
      </c>
      <c r="D2607" s="596" t="s">
        <v>519</v>
      </c>
      <c r="E2607" s="598">
        <v>818071</v>
      </c>
      <c r="F2607" s="754" t="s">
        <v>1460</v>
      </c>
      <c r="G2607" s="755"/>
      <c r="H2607" s="756"/>
    </row>
    <row r="2608" spans="1:8" ht="15.75">
      <c r="A2608" s="277"/>
      <c r="B2608" s="596">
        <v>8058</v>
      </c>
      <c r="C2608" s="597" t="s">
        <v>3872</v>
      </c>
      <c r="D2608" s="596" t="s">
        <v>928</v>
      </c>
      <c r="E2608" s="598">
        <v>41213</v>
      </c>
      <c r="F2608" s="754" t="s">
        <v>1460</v>
      </c>
      <c r="G2608" s="755"/>
      <c r="H2608" s="756"/>
    </row>
    <row r="2609" spans="1:8" ht="15.75">
      <c r="A2609" s="277"/>
      <c r="B2609" s="596">
        <v>8060</v>
      </c>
      <c r="C2609" s="597" t="s">
        <v>3873</v>
      </c>
      <c r="D2609" s="596" t="s">
        <v>519</v>
      </c>
      <c r="E2609" s="598">
        <v>978924</v>
      </c>
      <c r="F2609" s="754" t="s">
        <v>1460</v>
      </c>
      <c r="G2609" s="755"/>
      <c r="H2609" s="756"/>
    </row>
    <row r="2610" spans="1:8" ht="15.75">
      <c r="A2610" s="277"/>
      <c r="B2610" s="596">
        <v>8076</v>
      </c>
      <c r="C2610" s="597" t="s">
        <v>3874</v>
      </c>
      <c r="D2610" s="596" t="s">
        <v>519</v>
      </c>
      <c r="E2610" s="598">
        <v>43897</v>
      </c>
      <c r="F2610" s="754" t="s">
        <v>1460</v>
      </c>
      <c r="G2610" s="755"/>
      <c r="H2610" s="756"/>
    </row>
    <row r="2611" spans="1:8" ht="15.75">
      <c r="A2611" s="610"/>
      <c r="B2611" s="596">
        <v>8077</v>
      </c>
      <c r="C2611" s="597" t="s">
        <v>3875</v>
      </c>
      <c r="D2611" s="596" t="s">
        <v>519</v>
      </c>
      <c r="E2611" s="598">
        <v>267742</v>
      </c>
      <c r="F2611" s="754" t="s">
        <v>1460</v>
      </c>
      <c r="G2611" s="755"/>
      <c r="H2611" s="756"/>
    </row>
    <row r="2612" spans="1:8" ht="15.75">
      <c r="A2612" s="277"/>
      <c r="B2612" s="596">
        <v>8078</v>
      </c>
      <c r="C2612" s="597" t="s">
        <v>3876</v>
      </c>
      <c r="D2612" s="596" t="s">
        <v>519</v>
      </c>
      <c r="E2612" s="598">
        <v>229562</v>
      </c>
      <c r="F2612" s="754" t="s">
        <v>1460</v>
      </c>
      <c r="G2612" s="755"/>
      <c r="H2612" s="756"/>
    </row>
    <row r="2613" spans="1:8" ht="15.75">
      <c r="A2613" s="277"/>
      <c r="B2613" s="596">
        <v>8079</v>
      </c>
      <c r="C2613" s="597" t="s">
        <v>3877</v>
      </c>
      <c r="D2613" s="596" t="s">
        <v>519</v>
      </c>
      <c r="E2613" s="598">
        <v>333819</v>
      </c>
      <c r="F2613" s="754" t="s">
        <v>1460</v>
      </c>
      <c r="G2613" s="755"/>
      <c r="H2613" s="756"/>
    </row>
    <row r="2614" spans="1:8" ht="15.75">
      <c r="A2614" s="277"/>
      <c r="B2614" s="596">
        <v>8080</v>
      </c>
      <c r="C2614" s="597" t="s">
        <v>3878</v>
      </c>
      <c r="D2614" s="596" t="s">
        <v>519</v>
      </c>
      <c r="E2614" s="598">
        <v>132000</v>
      </c>
      <c r="F2614" s="754" t="s">
        <v>1464</v>
      </c>
      <c r="G2614" s="755"/>
      <c r="H2614" s="756"/>
    </row>
    <row r="2615" spans="1:8" ht="15.75">
      <c r="A2615" s="277"/>
      <c r="B2615" s="596">
        <v>8081</v>
      </c>
      <c r="C2615" s="597" t="s">
        <v>3879</v>
      </c>
      <c r="D2615" s="596" t="s">
        <v>519</v>
      </c>
      <c r="E2615" s="598">
        <v>28853</v>
      </c>
      <c r="F2615" s="754" t="s">
        <v>1460</v>
      </c>
      <c r="G2615" s="755"/>
      <c r="H2615" s="756"/>
    </row>
    <row r="2616" spans="1:8" s="491" customFormat="1" ht="15.75">
      <c r="A2616" s="277"/>
      <c r="B2616" s="596">
        <v>8082</v>
      </c>
      <c r="C2616" s="597" t="s">
        <v>3880</v>
      </c>
      <c r="D2616" s="596" t="s">
        <v>777</v>
      </c>
      <c r="E2616" s="598">
        <v>95103</v>
      </c>
      <c r="F2616" s="754" t="s">
        <v>1460</v>
      </c>
      <c r="G2616" s="755"/>
      <c r="H2616" s="756"/>
    </row>
    <row r="2617" spans="1:8" ht="15.75">
      <c r="A2617" s="277"/>
      <c r="B2617" s="596">
        <v>8083</v>
      </c>
      <c r="C2617" s="597" t="s">
        <v>3881</v>
      </c>
      <c r="D2617" s="596" t="s">
        <v>777</v>
      </c>
      <c r="E2617" s="598">
        <v>74873</v>
      </c>
      <c r="F2617" s="754" t="s">
        <v>1460</v>
      </c>
      <c r="G2617" s="755"/>
      <c r="H2617" s="756"/>
    </row>
    <row r="2618" spans="1:8" ht="15.75">
      <c r="A2618" s="277"/>
      <c r="B2618" s="596">
        <v>8084</v>
      </c>
      <c r="C2618" s="597" t="s">
        <v>3882</v>
      </c>
      <c r="D2618" s="596" t="s">
        <v>777</v>
      </c>
      <c r="E2618" s="598">
        <v>51073</v>
      </c>
      <c r="F2618" s="754" t="s">
        <v>1460</v>
      </c>
      <c r="G2618" s="757"/>
      <c r="H2618" s="756"/>
    </row>
    <row r="2619" spans="1:8" ht="15.75">
      <c r="A2619" s="277"/>
      <c r="B2619" s="596">
        <v>8086</v>
      </c>
      <c r="C2619" s="597" t="s">
        <v>3883</v>
      </c>
      <c r="D2619" s="596" t="s">
        <v>904</v>
      </c>
      <c r="E2619" s="598">
        <v>868406</v>
      </c>
      <c r="F2619" s="754" t="s">
        <v>1460</v>
      </c>
      <c r="G2619" s="755"/>
      <c r="H2619" s="756"/>
    </row>
    <row r="2620" spans="1:8" s="491" customFormat="1" ht="15.75">
      <c r="A2620" s="277"/>
      <c r="B2620" s="596">
        <v>8087</v>
      </c>
      <c r="C2620" s="597" t="s">
        <v>3884</v>
      </c>
      <c r="D2620" s="596" t="s">
        <v>904</v>
      </c>
      <c r="E2620" s="598">
        <v>883546</v>
      </c>
      <c r="F2620" s="754" t="s">
        <v>1460</v>
      </c>
      <c r="G2620" s="755"/>
      <c r="H2620" s="756"/>
    </row>
    <row r="2621" spans="1:8" ht="15.75">
      <c r="A2621" s="610"/>
      <c r="B2621" s="596">
        <v>8088</v>
      </c>
      <c r="C2621" s="597" t="s">
        <v>3885</v>
      </c>
      <c r="D2621" s="596" t="s">
        <v>904</v>
      </c>
      <c r="E2621" s="598">
        <v>863225</v>
      </c>
      <c r="F2621" s="754" t="s">
        <v>1460</v>
      </c>
      <c r="G2621" s="755"/>
      <c r="H2621" s="756"/>
    </row>
    <row r="2622" spans="1:8" ht="15.75">
      <c r="A2622" s="277"/>
      <c r="B2622" s="596">
        <v>8090</v>
      </c>
      <c r="C2622" s="597" t="s">
        <v>3886</v>
      </c>
      <c r="D2622" s="596" t="s">
        <v>777</v>
      </c>
      <c r="E2622" s="598">
        <v>540647</v>
      </c>
      <c r="F2622" s="754" t="s">
        <v>1460</v>
      </c>
      <c r="G2622" s="755"/>
      <c r="H2622" s="756"/>
    </row>
    <row r="2623" spans="1:8" ht="15.75">
      <c r="A2623" s="277"/>
      <c r="B2623" s="596">
        <v>8091</v>
      </c>
      <c r="C2623" s="597" t="s">
        <v>3887</v>
      </c>
      <c r="D2623" s="596" t="s">
        <v>519</v>
      </c>
      <c r="E2623" s="598">
        <v>10031</v>
      </c>
      <c r="F2623" s="754" t="s">
        <v>1460</v>
      </c>
      <c r="G2623" s="757"/>
      <c r="H2623" s="756"/>
    </row>
    <row r="2624" spans="1:8" ht="15.75">
      <c r="A2624" s="277"/>
      <c r="B2624" s="596">
        <v>8092</v>
      </c>
      <c r="C2624" s="597" t="s">
        <v>3888</v>
      </c>
      <c r="D2624" s="596" t="s">
        <v>519</v>
      </c>
      <c r="E2624" s="598">
        <v>38323</v>
      </c>
      <c r="F2624" s="754" t="s">
        <v>1460</v>
      </c>
      <c r="G2624" s="755"/>
      <c r="H2624" s="756"/>
    </row>
    <row r="2625" spans="1:8" ht="15.75">
      <c r="A2625" s="277"/>
      <c r="B2625" s="596">
        <v>8093</v>
      </c>
      <c r="C2625" s="597" t="s">
        <v>3889</v>
      </c>
      <c r="D2625" s="596" t="s">
        <v>519</v>
      </c>
      <c r="E2625" s="598">
        <v>43657</v>
      </c>
      <c r="F2625" s="754" t="s">
        <v>1460</v>
      </c>
      <c r="G2625" s="757"/>
      <c r="H2625" s="756"/>
    </row>
    <row r="2626" spans="1:8" ht="15.75">
      <c r="A2626" s="277"/>
      <c r="B2626" s="596">
        <v>8094</v>
      </c>
      <c r="C2626" s="597" t="s">
        <v>3890</v>
      </c>
      <c r="D2626" s="596" t="s">
        <v>519</v>
      </c>
      <c r="E2626" s="598">
        <v>342612</v>
      </c>
      <c r="F2626" s="754" t="s">
        <v>1460</v>
      </c>
      <c r="G2626" s="757"/>
      <c r="H2626" s="756"/>
    </row>
    <row r="2627" spans="1:8" ht="15.75">
      <c r="A2627" s="610"/>
      <c r="B2627" s="596">
        <v>8098</v>
      </c>
      <c r="C2627" s="597" t="s">
        <v>3891</v>
      </c>
      <c r="D2627" s="596" t="s">
        <v>519</v>
      </c>
      <c r="E2627" s="598">
        <v>317069</v>
      </c>
      <c r="F2627" s="754" t="s">
        <v>1464</v>
      </c>
      <c r="G2627" s="757"/>
      <c r="H2627" s="756"/>
    </row>
    <row r="2628" spans="1:8" ht="15.75">
      <c r="A2628" s="277"/>
      <c r="B2628" s="596">
        <v>8099</v>
      </c>
      <c r="C2628" s="597" t="s">
        <v>3892</v>
      </c>
      <c r="D2628" s="596" t="s">
        <v>904</v>
      </c>
      <c r="E2628" s="598">
        <v>203398</v>
      </c>
      <c r="F2628" s="754" t="s">
        <v>1460</v>
      </c>
      <c r="G2628" s="755"/>
      <c r="H2628" s="756"/>
    </row>
    <row r="2629" spans="1:8" ht="15.75">
      <c r="A2629" s="277"/>
      <c r="B2629" s="596">
        <v>8100</v>
      </c>
      <c r="C2629" s="597" t="s">
        <v>3893</v>
      </c>
      <c r="D2629" s="596" t="s">
        <v>519</v>
      </c>
      <c r="E2629" s="598">
        <v>797979</v>
      </c>
      <c r="F2629" s="754" t="s">
        <v>1460</v>
      </c>
      <c r="G2629" s="755"/>
      <c r="H2629" s="756"/>
    </row>
    <row r="2630" spans="1:8" ht="15.75">
      <c r="A2630" s="277"/>
      <c r="B2630" s="596">
        <v>8101</v>
      </c>
      <c r="C2630" s="597" t="s">
        <v>3894</v>
      </c>
      <c r="D2630" s="596" t="s">
        <v>519</v>
      </c>
      <c r="E2630" s="598">
        <v>2251424</v>
      </c>
      <c r="F2630" s="754" t="s">
        <v>1460</v>
      </c>
      <c r="G2630" s="755"/>
      <c r="H2630" s="756"/>
    </row>
    <row r="2631" spans="1:8" ht="15.75">
      <c r="A2631" s="277"/>
      <c r="B2631" s="596">
        <v>8102</v>
      </c>
      <c r="C2631" s="597" t="s">
        <v>3895</v>
      </c>
      <c r="D2631" s="596" t="s">
        <v>928</v>
      </c>
      <c r="E2631" s="598">
        <v>208559</v>
      </c>
      <c r="F2631" s="754" t="s">
        <v>1464</v>
      </c>
      <c r="G2631" s="755"/>
      <c r="H2631" s="756"/>
    </row>
    <row r="2632" spans="1:8" ht="15.75">
      <c r="A2632" s="277"/>
      <c r="B2632" s="596">
        <v>8103</v>
      </c>
      <c r="C2632" s="597" t="s">
        <v>3896</v>
      </c>
      <c r="D2632" s="596" t="s">
        <v>777</v>
      </c>
      <c r="E2632" s="598">
        <v>22687</v>
      </c>
      <c r="F2632" s="754" t="s">
        <v>1460</v>
      </c>
      <c r="G2632" s="755"/>
      <c r="H2632" s="756"/>
    </row>
    <row r="2633" spans="1:8" ht="15.75">
      <c r="A2633" s="610"/>
      <c r="B2633" s="596">
        <v>8104</v>
      </c>
      <c r="C2633" s="597" t="s">
        <v>3897</v>
      </c>
      <c r="D2633" s="596" t="s">
        <v>777</v>
      </c>
      <c r="E2633" s="598">
        <v>100747</v>
      </c>
      <c r="F2633" s="754" t="s">
        <v>1460</v>
      </c>
      <c r="G2633" s="755"/>
      <c r="H2633" s="756"/>
    </row>
    <row r="2634" spans="1:8" ht="15.75">
      <c r="A2634" s="277"/>
      <c r="B2634" s="596">
        <v>8106</v>
      </c>
      <c r="C2634" s="597" t="s">
        <v>3898</v>
      </c>
      <c r="D2634" s="596" t="s">
        <v>777</v>
      </c>
      <c r="E2634" s="598">
        <v>128938</v>
      </c>
      <c r="F2634" s="754" t="s">
        <v>1460</v>
      </c>
      <c r="G2634" s="755"/>
      <c r="H2634" s="756"/>
    </row>
    <row r="2635" spans="1:8" ht="15.75">
      <c r="A2635" s="277"/>
      <c r="B2635" s="596">
        <v>8107</v>
      </c>
      <c r="C2635" s="597" t="s">
        <v>3899</v>
      </c>
      <c r="D2635" s="596" t="s">
        <v>519</v>
      </c>
      <c r="E2635" s="598">
        <v>47791</v>
      </c>
      <c r="F2635" s="754" t="s">
        <v>1460</v>
      </c>
      <c r="G2635" s="757"/>
      <c r="H2635" s="756"/>
    </row>
    <row r="2636" spans="1:8" ht="15.75">
      <c r="A2636" s="277"/>
      <c r="B2636" s="596">
        <v>8109</v>
      </c>
      <c r="C2636" s="597" t="s">
        <v>3900</v>
      </c>
      <c r="D2636" s="596" t="s">
        <v>928</v>
      </c>
      <c r="E2636" s="598">
        <v>55382</v>
      </c>
      <c r="F2636" s="754" t="s">
        <v>1460</v>
      </c>
      <c r="G2636" s="755"/>
      <c r="H2636" s="756"/>
    </row>
    <row r="2637" spans="1:8" ht="15.75">
      <c r="A2637" s="277"/>
      <c r="B2637" s="596">
        <v>8110</v>
      </c>
      <c r="C2637" s="597" t="s">
        <v>3901</v>
      </c>
      <c r="D2637" s="596" t="s">
        <v>928</v>
      </c>
      <c r="E2637" s="598">
        <v>75047</v>
      </c>
      <c r="F2637" s="754" t="s">
        <v>1460</v>
      </c>
      <c r="G2637" s="755"/>
      <c r="H2637" s="756"/>
    </row>
    <row r="2638" spans="1:8" ht="15.75">
      <c r="A2638" s="277"/>
      <c r="B2638" s="596">
        <v>8111</v>
      </c>
      <c r="C2638" s="597" t="s">
        <v>3902</v>
      </c>
      <c r="D2638" s="596" t="s">
        <v>928</v>
      </c>
      <c r="E2638" s="598">
        <v>203532</v>
      </c>
      <c r="F2638" s="754" t="s">
        <v>1460</v>
      </c>
      <c r="G2638" s="757"/>
      <c r="H2638" s="756"/>
    </row>
    <row r="2639" spans="1:8" ht="15.75">
      <c r="A2639" s="277"/>
      <c r="B2639" s="596">
        <v>8112</v>
      </c>
      <c r="C2639" s="597" t="s">
        <v>3903</v>
      </c>
      <c r="D2639" s="596" t="s">
        <v>519</v>
      </c>
      <c r="E2639" s="598">
        <v>200238</v>
      </c>
      <c r="F2639" s="754" t="s">
        <v>1460</v>
      </c>
      <c r="G2639" s="755"/>
      <c r="H2639" s="756"/>
    </row>
    <row r="2640" spans="1:8" ht="15.75">
      <c r="A2640" s="277"/>
      <c r="B2640" s="596">
        <v>8113</v>
      </c>
      <c r="C2640" s="597" t="s">
        <v>3904</v>
      </c>
      <c r="D2640" s="596" t="s">
        <v>519</v>
      </c>
      <c r="E2640" s="598">
        <v>100120</v>
      </c>
      <c r="F2640" s="754" t="s">
        <v>1460</v>
      </c>
      <c r="G2640" s="755"/>
      <c r="H2640" s="756"/>
    </row>
    <row r="2641" spans="1:8" ht="15.75">
      <c r="A2641" s="277"/>
      <c r="B2641" s="596">
        <v>8114</v>
      </c>
      <c r="C2641" s="597" t="s">
        <v>3905</v>
      </c>
      <c r="D2641" s="596" t="s">
        <v>928</v>
      </c>
      <c r="E2641" s="598">
        <v>20791</v>
      </c>
      <c r="F2641" s="754" t="s">
        <v>1460</v>
      </c>
      <c r="G2641" s="757"/>
      <c r="H2641" s="756"/>
    </row>
    <row r="2642" spans="1:8" ht="15.75">
      <c r="A2642" s="277"/>
      <c r="B2642" s="596">
        <v>8115</v>
      </c>
      <c r="C2642" s="597" t="s">
        <v>3906</v>
      </c>
      <c r="D2642" s="596" t="s">
        <v>519</v>
      </c>
      <c r="E2642" s="598">
        <v>178551</v>
      </c>
      <c r="F2642" s="754" t="s">
        <v>1460</v>
      </c>
      <c r="G2642" s="755"/>
      <c r="H2642" s="756"/>
    </row>
    <row r="2643" spans="1:8" ht="15.75">
      <c r="A2643" s="277"/>
      <c r="B2643" s="596">
        <v>8116</v>
      </c>
      <c r="C2643" s="597" t="s">
        <v>3907</v>
      </c>
      <c r="D2643" s="596" t="s">
        <v>519</v>
      </c>
      <c r="E2643" s="598">
        <v>4578282</v>
      </c>
      <c r="F2643" s="754" t="s">
        <v>1460</v>
      </c>
      <c r="G2643" s="755"/>
      <c r="H2643" s="756"/>
    </row>
    <row r="2644" spans="1:8" ht="15.75">
      <c r="A2644" s="277"/>
      <c r="B2644" s="596">
        <v>8117</v>
      </c>
      <c r="C2644" s="597" t="s">
        <v>3908</v>
      </c>
      <c r="D2644" s="596" t="s">
        <v>928</v>
      </c>
      <c r="E2644" s="598">
        <v>39497</v>
      </c>
      <c r="F2644" s="754" t="s">
        <v>1460</v>
      </c>
      <c r="G2644" s="757"/>
      <c r="H2644" s="756"/>
    </row>
    <row r="2645" spans="1:8" ht="15.75">
      <c r="A2645" s="277"/>
      <c r="B2645" s="596">
        <v>8118</v>
      </c>
      <c r="C2645" s="597" t="s">
        <v>3909</v>
      </c>
      <c r="D2645" s="596" t="s">
        <v>928</v>
      </c>
      <c r="E2645" s="598">
        <v>33722</v>
      </c>
      <c r="F2645" s="754" t="s">
        <v>1460</v>
      </c>
      <c r="G2645" s="755"/>
      <c r="H2645" s="756"/>
    </row>
    <row r="2646" spans="1:8" ht="15.75">
      <c r="A2646" s="277"/>
      <c r="B2646" s="596">
        <v>8119</v>
      </c>
      <c r="C2646" s="597" t="s">
        <v>3910</v>
      </c>
      <c r="D2646" s="596" t="s">
        <v>519</v>
      </c>
      <c r="E2646" s="598">
        <v>399731</v>
      </c>
      <c r="F2646" s="754" t="s">
        <v>1460</v>
      </c>
      <c r="G2646" s="757"/>
      <c r="H2646" s="756"/>
    </row>
    <row r="2647" spans="1:8" ht="15.75">
      <c r="A2647" s="277"/>
      <c r="B2647" s="596">
        <v>8120</v>
      </c>
      <c r="C2647" s="597" t="s">
        <v>3911</v>
      </c>
      <c r="D2647" s="596" t="s">
        <v>519</v>
      </c>
      <c r="E2647" s="598">
        <v>2143998</v>
      </c>
      <c r="F2647" s="754" t="s">
        <v>1460</v>
      </c>
      <c r="G2647" s="757"/>
      <c r="H2647" s="756"/>
    </row>
    <row r="2648" spans="1:8" ht="15.75">
      <c r="A2648" s="277"/>
      <c r="B2648" s="596">
        <v>8121</v>
      </c>
      <c r="C2648" s="597" t="s">
        <v>1352</v>
      </c>
      <c r="D2648" s="596" t="s">
        <v>519</v>
      </c>
      <c r="E2648" s="598">
        <v>2351176</v>
      </c>
      <c r="F2648" s="754" t="s">
        <v>1460</v>
      </c>
      <c r="G2648" s="755"/>
      <c r="H2648" s="756"/>
    </row>
    <row r="2649" spans="1:8" ht="15.75">
      <c r="A2649" s="277"/>
      <c r="B2649" s="596">
        <v>8122</v>
      </c>
      <c r="C2649" s="597" t="s">
        <v>3912</v>
      </c>
      <c r="D2649" s="596" t="s">
        <v>519</v>
      </c>
      <c r="E2649" s="598">
        <v>927324</v>
      </c>
      <c r="F2649" s="754" t="s">
        <v>1460</v>
      </c>
      <c r="G2649" s="755"/>
      <c r="H2649" s="756"/>
    </row>
    <row r="2650" spans="1:8" ht="15.75">
      <c r="A2650" s="277"/>
      <c r="B2650" s="596">
        <v>8123</v>
      </c>
      <c r="C2650" s="597" t="s">
        <v>3913</v>
      </c>
      <c r="D2650" s="596" t="s">
        <v>777</v>
      </c>
      <c r="E2650" s="598">
        <v>114720</v>
      </c>
      <c r="F2650" s="754" t="s">
        <v>1460</v>
      </c>
      <c r="G2650" s="755"/>
      <c r="H2650" s="756"/>
    </row>
    <row r="2651" spans="1:8" ht="15.75">
      <c r="A2651" s="277"/>
      <c r="B2651" s="596">
        <v>8125</v>
      </c>
      <c r="C2651" s="597" t="s">
        <v>3914</v>
      </c>
      <c r="D2651" s="596" t="s">
        <v>519</v>
      </c>
      <c r="E2651" s="598">
        <v>73470</v>
      </c>
      <c r="F2651" s="754" t="s">
        <v>1460</v>
      </c>
      <c r="G2651" s="755"/>
      <c r="H2651" s="756"/>
    </row>
    <row r="2652" spans="1:8" ht="15.75">
      <c r="A2652" s="277"/>
      <c r="B2652" s="596">
        <v>8126</v>
      </c>
      <c r="C2652" s="597" t="s">
        <v>3915</v>
      </c>
      <c r="D2652" s="596" t="s">
        <v>928</v>
      </c>
      <c r="E2652" s="598">
        <v>178298</v>
      </c>
      <c r="F2652" s="754" t="s">
        <v>1460</v>
      </c>
      <c r="G2652" s="755"/>
      <c r="H2652" s="756"/>
    </row>
    <row r="2653" spans="1:8" ht="15.75">
      <c r="A2653" s="277"/>
      <c r="B2653" s="596">
        <v>8128</v>
      </c>
      <c r="C2653" s="597" t="s">
        <v>3916</v>
      </c>
      <c r="D2653" s="596" t="s">
        <v>519</v>
      </c>
      <c r="E2653" s="598">
        <v>29943019</v>
      </c>
      <c r="F2653" s="754" t="s">
        <v>1460</v>
      </c>
      <c r="G2653" s="755"/>
      <c r="H2653" s="756"/>
    </row>
    <row r="2654" spans="1:8" ht="15.75">
      <c r="A2654" s="277"/>
      <c r="B2654" s="596">
        <v>8129</v>
      </c>
      <c r="C2654" s="597" t="s">
        <v>3917</v>
      </c>
      <c r="D2654" s="596" t="s">
        <v>928</v>
      </c>
      <c r="E2654" s="598">
        <v>72027</v>
      </c>
      <c r="F2654" s="754" t="s">
        <v>1460</v>
      </c>
      <c r="G2654" s="755"/>
      <c r="H2654" s="756"/>
    </row>
    <row r="2655" spans="1:8" ht="15.75">
      <c r="A2655" s="277"/>
      <c r="B2655" s="596">
        <v>8130</v>
      </c>
      <c r="C2655" s="597" t="s">
        <v>3918</v>
      </c>
      <c r="D2655" s="596" t="s">
        <v>928</v>
      </c>
      <c r="E2655" s="598">
        <v>46571</v>
      </c>
      <c r="F2655" s="754" t="s">
        <v>1460</v>
      </c>
      <c r="G2655" s="755"/>
      <c r="H2655" s="756"/>
    </row>
    <row r="2656" spans="1:8" ht="15.75">
      <c r="A2656" s="277"/>
      <c r="B2656" s="596">
        <v>8131</v>
      </c>
      <c r="C2656" s="597" t="s">
        <v>3919</v>
      </c>
      <c r="D2656" s="596" t="s">
        <v>928</v>
      </c>
      <c r="E2656" s="598">
        <v>2813</v>
      </c>
      <c r="F2656" s="754" t="s">
        <v>1460</v>
      </c>
      <c r="G2656" s="755"/>
      <c r="H2656" s="756"/>
    </row>
    <row r="2657" spans="1:8" ht="15.75">
      <c r="A2657" s="277"/>
      <c r="B2657" s="596">
        <v>8132</v>
      </c>
      <c r="C2657" s="597" t="s">
        <v>3920</v>
      </c>
      <c r="D2657" s="596" t="s">
        <v>519</v>
      </c>
      <c r="E2657" s="598">
        <v>23937119</v>
      </c>
      <c r="F2657" s="754" t="s">
        <v>1460</v>
      </c>
      <c r="G2657" s="755"/>
      <c r="H2657" s="756"/>
    </row>
    <row r="2658" spans="1:8" ht="15.75">
      <c r="A2658" s="277"/>
      <c r="B2658" s="596">
        <v>8133</v>
      </c>
      <c r="C2658" s="597" t="s">
        <v>3921</v>
      </c>
      <c r="D2658" s="596" t="s">
        <v>928</v>
      </c>
      <c r="E2658" s="598">
        <v>7158</v>
      </c>
      <c r="F2658" s="754" t="s">
        <v>1460</v>
      </c>
      <c r="G2658" s="755"/>
      <c r="H2658" s="756"/>
    </row>
    <row r="2659" spans="1:8" ht="15.75">
      <c r="A2659" s="277"/>
      <c r="B2659" s="596">
        <v>8134</v>
      </c>
      <c r="C2659" s="597" t="s">
        <v>3922</v>
      </c>
      <c r="D2659" s="596" t="s">
        <v>519</v>
      </c>
      <c r="E2659" s="598">
        <v>826716</v>
      </c>
      <c r="F2659" s="754" t="s">
        <v>1460</v>
      </c>
      <c r="G2659" s="755"/>
      <c r="H2659" s="756"/>
    </row>
    <row r="2660" spans="1:8" ht="15.75">
      <c r="A2660" s="277"/>
      <c r="B2660" s="596">
        <v>8135</v>
      </c>
      <c r="C2660" s="597" t="s">
        <v>3923</v>
      </c>
      <c r="D2660" s="596" t="s">
        <v>928</v>
      </c>
      <c r="E2660" s="598">
        <v>742234</v>
      </c>
      <c r="F2660" s="754" t="s">
        <v>1460</v>
      </c>
      <c r="G2660" s="755"/>
      <c r="H2660" s="756"/>
    </row>
    <row r="2661" spans="1:8" ht="15.75">
      <c r="A2661" s="277"/>
      <c r="B2661" s="596">
        <v>8136</v>
      </c>
      <c r="C2661" s="597" t="s">
        <v>3924</v>
      </c>
      <c r="D2661" s="596" t="s">
        <v>928</v>
      </c>
      <c r="E2661" s="598">
        <v>80105</v>
      </c>
      <c r="F2661" s="754" t="s">
        <v>1460</v>
      </c>
      <c r="G2661" s="755"/>
      <c r="H2661" s="756"/>
    </row>
    <row r="2662" spans="1:8" ht="15.75">
      <c r="A2662" s="277"/>
      <c r="B2662" s="596">
        <v>8138</v>
      </c>
      <c r="C2662" s="597" t="s">
        <v>3925</v>
      </c>
      <c r="D2662" s="596" t="s">
        <v>928</v>
      </c>
      <c r="E2662" s="598">
        <v>105551</v>
      </c>
      <c r="F2662" s="754" t="s">
        <v>1460</v>
      </c>
      <c r="G2662" s="755"/>
      <c r="H2662" s="756"/>
    </row>
    <row r="2663" spans="1:8" ht="15.75">
      <c r="A2663" s="277"/>
      <c r="B2663" s="596">
        <v>8139</v>
      </c>
      <c r="C2663" s="597" t="s">
        <v>3926</v>
      </c>
      <c r="D2663" s="596" t="s">
        <v>904</v>
      </c>
      <c r="E2663" s="598">
        <v>616824</v>
      </c>
      <c r="F2663" s="754" t="s">
        <v>1460</v>
      </c>
      <c r="G2663" s="755"/>
      <c r="H2663" s="756"/>
    </row>
    <row r="2664" spans="1:8" ht="15.75">
      <c r="A2664" s="277"/>
      <c r="B2664" s="596">
        <v>8140</v>
      </c>
      <c r="C2664" s="597" t="s">
        <v>3927</v>
      </c>
      <c r="D2664" s="596" t="s">
        <v>519</v>
      </c>
      <c r="E2664" s="598">
        <v>1325641</v>
      </c>
      <c r="F2664" s="754" t="s">
        <v>1460</v>
      </c>
      <c r="G2664" s="755"/>
      <c r="H2664" s="756"/>
    </row>
    <row r="2665" spans="1:8" ht="15.75">
      <c r="A2665" s="277"/>
      <c r="B2665" s="596">
        <v>8142</v>
      </c>
      <c r="C2665" s="597" t="s">
        <v>3928</v>
      </c>
      <c r="D2665" s="596" t="s">
        <v>928</v>
      </c>
      <c r="E2665" s="598">
        <v>104287</v>
      </c>
      <c r="F2665" s="754" t="s">
        <v>1460</v>
      </c>
      <c r="G2665" s="755"/>
      <c r="H2665" s="756"/>
    </row>
    <row r="2666" spans="1:8" ht="15.75">
      <c r="A2666" s="277"/>
      <c r="B2666" s="596">
        <v>8143</v>
      </c>
      <c r="C2666" s="597" t="s">
        <v>3929</v>
      </c>
      <c r="D2666" s="596" t="s">
        <v>519</v>
      </c>
      <c r="E2666" s="598">
        <v>2794874</v>
      </c>
      <c r="F2666" s="754" t="s">
        <v>1460</v>
      </c>
      <c r="G2666" s="755"/>
      <c r="H2666" s="756"/>
    </row>
    <row r="2667" spans="1:8" ht="15.75">
      <c r="A2667" s="277"/>
      <c r="B2667" s="596">
        <v>8144</v>
      </c>
      <c r="C2667" s="597" t="s">
        <v>3930</v>
      </c>
      <c r="D2667" s="596" t="s">
        <v>519</v>
      </c>
      <c r="E2667" s="598">
        <v>1113208</v>
      </c>
      <c r="F2667" s="754" t="s">
        <v>1460</v>
      </c>
      <c r="G2667" s="755"/>
      <c r="H2667" s="756"/>
    </row>
    <row r="2668" spans="1:8" ht="15.75">
      <c r="A2668" s="277"/>
      <c r="B2668" s="596">
        <v>8145</v>
      </c>
      <c r="C2668" s="597" t="s">
        <v>3931</v>
      </c>
      <c r="D2668" s="596" t="s">
        <v>519</v>
      </c>
      <c r="E2668" s="598">
        <v>777290</v>
      </c>
      <c r="F2668" s="754" t="s">
        <v>1460</v>
      </c>
      <c r="G2668" s="755"/>
      <c r="H2668" s="756"/>
    </row>
    <row r="2669" spans="1:8" ht="15.75">
      <c r="A2669" s="277"/>
      <c r="B2669" s="596">
        <v>8146</v>
      </c>
      <c r="C2669" s="597" t="s">
        <v>3932</v>
      </c>
      <c r="D2669" s="596" t="s">
        <v>519</v>
      </c>
      <c r="E2669" s="598">
        <v>416503</v>
      </c>
      <c r="F2669" s="754" t="s">
        <v>1460</v>
      </c>
      <c r="G2669" s="755"/>
      <c r="H2669" s="756"/>
    </row>
    <row r="2670" spans="1:8" ht="15.75">
      <c r="A2670" s="277"/>
      <c r="B2670" s="596">
        <v>8148</v>
      </c>
      <c r="C2670" s="597" t="s">
        <v>3933</v>
      </c>
      <c r="D2670" s="596" t="s">
        <v>519</v>
      </c>
      <c r="E2670" s="598">
        <v>385000</v>
      </c>
      <c r="F2670" s="754" t="s">
        <v>1460</v>
      </c>
      <c r="G2670" s="755"/>
      <c r="H2670" s="756"/>
    </row>
    <row r="2671" spans="1:8" ht="15.75">
      <c r="A2671" s="277"/>
      <c r="B2671" s="596">
        <v>8150</v>
      </c>
      <c r="C2671" s="597" t="s">
        <v>3934</v>
      </c>
      <c r="D2671" s="596" t="s">
        <v>519</v>
      </c>
      <c r="E2671" s="598">
        <v>1223236</v>
      </c>
      <c r="F2671" s="754" t="s">
        <v>1460</v>
      </c>
      <c r="G2671" s="755"/>
      <c r="H2671" s="756"/>
    </row>
    <row r="2672" spans="1:8" ht="15.75">
      <c r="A2672" s="277"/>
      <c r="B2672" s="596">
        <v>8151</v>
      </c>
      <c r="C2672" s="597" t="s">
        <v>3935</v>
      </c>
      <c r="D2672" s="596" t="s">
        <v>519</v>
      </c>
      <c r="E2672" s="598">
        <v>1964882</v>
      </c>
      <c r="F2672" s="754" t="s">
        <v>1460</v>
      </c>
      <c r="G2672" s="755"/>
      <c r="H2672" s="756"/>
    </row>
    <row r="2673" spans="1:8" ht="15.75">
      <c r="A2673" s="277"/>
      <c r="B2673" s="596">
        <v>8152</v>
      </c>
      <c r="C2673" s="597" t="s">
        <v>3936</v>
      </c>
      <c r="D2673" s="596" t="s">
        <v>519</v>
      </c>
      <c r="E2673" s="598">
        <v>47482</v>
      </c>
      <c r="F2673" s="754" t="s">
        <v>1460</v>
      </c>
      <c r="G2673" s="757"/>
      <c r="H2673" s="756"/>
    </row>
    <row r="2674" spans="1:8" ht="15.75">
      <c r="A2674" s="277"/>
      <c r="B2674" s="596">
        <v>8153</v>
      </c>
      <c r="C2674" s="597" t="s">
        <v>3937</v>
      </c>
      <c r="D2674" s="596" t="s">
        <v>519</v>
      </c>
      <c r="E2674" s="598">
        <v>28964432</v>
      </c>
      <c r="F2674" s="754" t="s">
        <v>1460</v>
      </c>
      <c r="G2674" s="757"/>
      <c r="H2674" s="756"/>
    </row>
    <row r="2675" spans="1:8" ht="15.75">
      <c r="A2675" s="277"/>
      <c r="B2675" s="596">
        <v>8154</v>
      </c>
      <c r="C2675" s="597" t="s">
        <v>3938</v>
      </c>
      <c r="D2675" s="596" t="s">
        <v>519</v>
      </c>
      <c r="E2675" s="598">
        <v>761013</v>
      </c>
      <c r="F2675" s="754" t="s">
        <v>1460</v>
      </c>
      <c r="G2675" s="755"/>
      <c r="H2675" s="756"/>
    </row>
    <row r="2676" spans="1:8" ht="15.75">
      <c r="A2676" s="277"/>
      <c r="B2676" s="596">
        <v>8155</v>
      </c>
      <c r="C2676" s="597" t="s">
        <v>3939</v>
      </c>
      <c r="D2676" s="596" t="s">
        <v>519</v>
      </c>
      <c r="E2676" s="598">
        <v>1700533</v>
      </c>
      <c r="F2676" s="754" t="s">
        <v>1460</v>
      </c>
      <c r="G2676" s="755"/>
      <c r="H2676" s="756"/>
    </row>
    <row r="2677" spans="1:8" ht="15.75">
      <c r="A2677" s="277"/>
      <c r="B2677" s="596">
        <v>8156</v>
      </c>
      <c r="C2677" s="597" t="s">
        <v>3940</v>
      </c>
      <c r="D2677" s="596" t="s">
        <v>519</v>
      </c>
      <c r="E2677" s="598">
        <v>4877</v>
      </c>
      <c r="F2677" s="754" t="s">
        <v>1460</v>
      </c>
      <c r="G2677" s="755"/>
      <c r="H2677" s="756"/>
    </row>
    <row r="2678" spans="1:8" ht="15.75">
      <c r="A2678" s="277"/>
      <c r="B2678" s="596">
        <v>8157</v>
      </c>
      <c r="C2678" s="597" t="s">
        <v>3941</v>
      </c>
      <c r="D2678" s="596" t="s">
        <v>519</v>
      </c>
      <c r="E2678" s="598">
        <v>23528718</v>
      </c>
      <c r="F2678" s="754" t="s">
        <v>1460</v>
      </c>
      <c r="G2678" s="755"/>
      <c r="H2678" s="756"/>
    </row>
    <row r="2679" spans="1:8" ht="15.75">
      <c r="A2679" s="277"/>
      <c r="B2679" s="596">
        <v>8158</v>
      </c>
      <c r="C2679" s="597" t="s">
        <v>1355</v>
      </c>
      <c r="D2679" s="596" t="s">
        <v>904</v>
      </c>
      <c r="E2679" s="598">
        <v>621202</v>
      </c>
      <c r="F2679" s="754" t="s">
        <v>1460</v>
      </c>
      <c r="G2679" s="755"/>
      <c r="H2679" s="756"/>
    </row>
    <row r="2680" spans="1:8" ht="15.75">
      <c r="A2680" s="277"/>
      <c r="B2680" s="596">
        <v>8159</v>
      </c>
      <c r="C2680" s="597" t="s">
        <v>3942</v>
      </c>
      <c r="D2680" s="596" t="s">
        <v>519</v>
      </c>
      <c r="E2680" s="598">
        <v>60516740</v>
      </c>
      <c r="F2680" s="754" t="s">
        <v>1460</v>
      </c>
      <c r="G2680" s="755"/>
      <c r="H2680" s="756"/>
    </row>
    <row r="2681" spans="1:8" ht="15.75">
      <c r="A2681" s="277"/>
      <c r="B2681" s="596">
        <v>8160</v>
      </c>
      <c r="C2681" s="597" t="s">
        <v>3943</v>
      </c>
      <c r="D2681" s="596" t="s">
        <v>928</v>
      </c>
      <c r="E2681" s="598">
        <v>21976</v>
      </c>
      <c r="F2681" s="754" t="s">
        <v>1460</v>
      </c>
      <c r="G2681" s="755"/>
      <c r="H2681" s="756"/>
    </row>
    <row r="2682" spans="1:8" ht="15.75">
      <c r="A2682" s="277"/>
      <c r="B2682" s="596">
        <v>8161</v>
      </c>
      <c r="C2682" s="597" t="s">
        <v>3944</v>
      </c>
      <c r="D2682" s="596" t="s">
        <v>519</v>
      </c>
      <c r="E2682" s="598">
        <v>2059230</v>
      </c>
      <c r="F2682" s="754" t="s">
        <v>1460</v>
      </c>
      <c r="G2682" s="755"/>
      <c r="H2682" s="756"/>
    </row>
    <row r="2683" spans="1:8" ht="15.75">
      <c r="A2683" s="277"/>
      <c r="B2683" s="596">
        <v>8162</v>
      </c>
      <c r="C2683" s="597" t="s">
        <v>3945</v>
      </c>
      <c r="D2683" s="596" t="s">
        <v>928</v>
      </c>
      <c r="E2683" s="598">
        <v>53670</v>
      </c>
      <c r="F2683" s="754" t="s">
        <v>1460</v>
      </c>
      <c r="G2683" s="755"/>
      <c r="H2683" s="756"/>
    </row>
    <row r="2684" spans="1:8" ht="15.75">
      <c r="A2684" s="277"/>
      <c r="B2684" s="596">
        <v>8163</v>
      </c>
      <c r="C2684" s="597" t="s">
        <v>3946</v>
      </c>
      <c r="D2684" s="596" t="s">
        <v>928</v>
      </c>
      <c r="E2684" s="598">
        <v>199216</v>
      </c>
      <c r="F2684" s="754" t="s">
        <v>1460</v>
      </c>
      <c r="G2684" s="755"/>
      <c r="H2684" s="756"/>
    </row>
    <row r="2685" spans="1:8" ht="15.75">
      <c r="A2685" s="277"/>
      <c r="B2685" s="596">
        <v>8165</v>
      </c>
      <c r="C2685" s="597" t="s">
        <v>1356</v>
      </c>
      <c r="D2685" s="596" t="s">
        <v>519</v>
      </c>
      <c r="E2685" s="598">
        <v>456743</v>
      </c>
      <c r="F2685" s="754" t="s">
        <v>1460</v>
      </c>
      <c r="G2685" s="755"/>
      <c r="H2685" s="756"/>
    </row>
    <row r="2686" spans="1:8" ht="15.75">
      <c r="A2686" s="277"/>
      <c r="B2686" s="596">
        <v>8166</v>
      </c>
      <c r="C2686" s="597" t="s">
        <v>3947</v>
      </c>
      <c r="D2686" s="596" t="s">
        <v>777</v>
      </c>
      <c r="E2686" s="598">
        <v>111475</v>
      </c>
      <c r="F2686" s="754" t="s">
        <v>1460</v>
      </c>
      <c r="G2686" s="757"/>
      <c r="H2686" s="756"/>
    </row>
    <row r="2687" spans="1:8" ht="15.75">
      <c r="A2687" s="277"/>
      <c r="B2687" s="596">
        <v>8167</v>
      </c>
      <c r="C2687" s="597" t="s">
        <v>3948</v>
      </c>
      <c r="D2687" s="596" t="s">
        <v>777</v>
      </c>
      <c r="E2687" s="598">
        <v>147635</v>
      </c>
      <c r="F2687" s="754" t="s">
        <v>1460</v>
      </c>
      <c r="G2687" s="757"/>
      <c r="H2687" s="756"/>
    </row>
    <row r="2688" spans="1:8" ht="15.75">
      <c r="A2688" s="277"/>
      <c r="B2688" s="596">
        <v>8168</v>
      </c>
      <c r="C2688" s="597" t="s">
        <v>3949</v>
      </c>
      <c r="D2688" s="596" t="s">
        <v>519</v>
      </c>
      <c r="E2688" s="598">
        <v>2385035</v>
      </c>
      <c r="F2688" s="754" t="s">
        <v>1460</v>
      </c>
      <c r="G2688" s="755"/>
      <c r="H2688" s="756"/>
    </row>
    <row r="2689" spans="1:8" ht="15.75">
      <c r="A2689" s="277"/>
      <c r="B2689" s="596">
        <v>8169</v>
      </c>
      <c r="C2689" s="597" t="s">
        <v>3950</v>
      </c>
      <c r="D2689" s="596" t="s">
        <v>777</v>
      </c>
      <c r="E2689" s="598">
        <v>111475</v>
      </c>
      <c r="F2689" s="754" t="s">
        <v>1460</v>
      </c>
      <c r="G2689" s="755"/>
      <c r="H2689" s="756"/>
    </row>
    <row r="2690" spans="1:8" ht="15.75">
      <c r="A2690" s="277"/>
      <c r="B2690" s="596">
        <v>8170</v>
      </c>
      <c r="C2690" s="597" t="s">
        <v>3951</v>
      </c>
      <c r="D2690" s="596" t="s">
        <v>519</v>
      </c>
      <c r="E2690" s="598">
        <v>1131072</v>
      </c>
      <c r="F2690" s="754" t="s">
        <v>1460</v>
      </c>
      <c r="G2690" s="755"/>
      <c r="H2690" s="756"/>
    </row>
    <row r="2691" spans="1:8" ht="15.75">
      <c r="A2691" s="277"/>
      <c r="B2691" s="596">
        <v>8171</v>
      </c>
      <c r="C2691" s="597" t="s">
        <v>3952</v>
      </c>
      <c r="D2691" s="596" t="s">
        <v>928</v>
      </c>
      <c r="E2691" s="598">
        <v>502944</v>
      </c>
      <c r="F2691" s="754" t="s">
        <v>1460</v>
      </c>
      <c r="G2691" s="755"/>
      <c r="H2691" s="756"/>
    </row>
    <row r="2692" spans="1:8" ht="15.75">
      <c r="A2692" s="277"/>
      <c r="B2692" s="596">
        <v>8172</v>
      </c>
      <c r="C2692" s="597" t="s">
        <v>3953</v>
      </c>
      <c r="D2692" s="596" t="s">
        <v>519</v>
      </c>
      <c r="E2692" s="598">
        <v>774072</v>
      </c>
      <c r="F2692" s="754" t="s">
        <v>1460</v>
      </c>
      <c r="G2692" s="755"/>
      <c r="H2692" s="756"/>
    </row>
    <row r="2693" spans="1:8" ht="15.75">
      <c r="A2693" s="277"/>
      <c r="B2693" s="596">
        <v>8173</v>
      </c>
      <c r="C2693" s="597" t="s">
        <v>3954</v>
      </c>
      <c r="D2693" s="596" t="s">
        <v>519</v>
      </c>
      <c r="E2693" s="598">
        <v>822949</v>
      </c>
      <c r="F2693" s="754" t="s">
        <v>1460</v>
      </c>
      <c r="G2693" s="757"/>
      <c r="H2693" s="756"/>
    </row>
    <row r="2694" spans="1:8" ht="15.75">
      <c r="A2694" s="277"/>
      <c r="B2694" s="596">
        <v>8177</v>
      </c>
      <c r="C2694" s="597" t="s">
        <v>3955</v>
      </c>
      <c r="D2694" s="596" t="s">
        <v>928</v>
      </c>
      <c r="E2694" s="598">
        <v>331660</v>
      </c>
      <c r="F2694" s="754" t="s">
        <v>1460</v>
      </c>
      <c r="G2694" s="755"/>
      <c r="H2694" s="756"/>
    </row>
    <row r="2695" spans="1:8" ht="15.75">
      <c r="A2695" s="277"/>
      <c r="B2695" s="596">
        <v>8181</v>
      </c>
      <c r="C2695" s="597" t="s">
        <v>3956</v>
      </c>
      <c r="D2695" s="596" t="s">
        <v>519</v>
      </c>
      <c r="E2695" s="598">
        <v>1960919</v>
      </c>
      <c r="F2695" s="754" t="s">
        <v>1460</v>
      </c>
      <c r="G2695" s="755"/>
      <c r="H2695" s="756"/>
    </row>
    <row r="2696" spans="1:8" ht="15.75">
      <c r="A2696" s="277"/>
      <c r="B2696" s="596">
        <v>8182</v>
      </c>
      <c r="C2696" s="597" t="s">
        <v>3957</v>
      </c>
      <c r="D2696" s="596" t="s">
        <v>519</v>
      </c>
      <c r="E2696" s="598">
        <v>5703008</v>
      </c>
      <c r="F2696" s="754" t="s">
        <v>1460</v>
      </c>
      <c r="G2696" s="755"/>
      <c r="H2696" s="756"/>
    </row>
    <row r="2697" spans="1:8" ht="15.75">
      <c r="A2697" s="277"/>
      <c r="B2697" s="596">
        <v>8184</v>
      </c>
      <c r="C2697" s="597" t="s">
        <v>3958</v>
      </c>
      <c r="D2697" s="596" t="s">
        <v>777</v>
      </c>
      <c r="E2697" s="598">
        <v>7633</v>
      </c>
      <c r="F2697" s="754" t="s">
        <v>1460</v>
      </c>
      <c r="G2697" s="755"/>
      <c r="H2697" s="756"/>
    </row>
    <row r="2698" spans="1:8" ht="15.75">
      <c r="A2698" s="277"/>
      <c r="B2698" s="596">
        <v>8185</v>
      </c>
      <c r="C2698" s="597" t="s">
        <v>3959</v>
      </c>
      <c r="D2698" s="596" t="s">
        <v>519</v>
      </c>
      <c r="E2698" s="598">
        <v>48409</v>
      </c>
      <c r="F2698" s="754" t="s">
        <v>1460</v>
      </c>
      <c r="G2698" s="755"/>
      <c r="H2698" s="756"/>
    </row>
    <row r="2699" spans="1:8" ht="15.75">
      <c r="A2699" s="277"/>
      <c r="B2699" s="596">
        <v>8186</v>
      </c>
      <c r="C2699" s="597" t="s">
        <v>3960</v>
      </c>
      <c r="D2699" s="596" t="s">
        <v>777</v>
      </c>
      <c r="E2699" s="598">
        <v>93475</v>
      </c>
      <c r="F2699" s="754" t="s">
        <v>1460</v>
      </c>
      <c r="G2699" s="755"/>
      <c r="H2699" s="756"/>
    </row>
    <row r="2700" spans="1:8" ht="15.75">
      <c r="A2700" s="277"/>
      <c r="B2700" s="596">
        <v>8187</v>
      </c>
      <c r="C2700" s="597" t="s">
        <v>3961</v>
      </c>
      <c r="D2700" s="596" t="s">
        <v>519</v>
      </c>
      <c r="E2700" s="598">
        <v>5698067</v>
      </c>
      <c r="F2700" s="754" t="s">
        <v>1460</v>
      </c>
      <c r="G2700" s="755"/>
      <c r="H2700" s="756"/>
    </row>
    <row r="2701" spans="1:8" ht="15.75">
      <c r="A2701" s="277"/>
      <c r="B2701" s="596">
        <v>8188</v>
      </c>
      <c r="C2701" s="597" t="s">
        <v>3962</v>
      </c>
      <c r="D2701" s="596" t="s">
        <v>519</v>
      </c>
      <c r="E2701" s="598">
        <v>5591946</v>
      </c>
      <c r="F2701" s="754" t="s">
        <v>1460</v>
      </c>
      <c r="G2701" s="755"/>
      <c r="H2701" s="756"/>
    </row>
    <row r="2702" spans="1:8" ht="15.75">
      <c r="A2702" s="277"/>
      <c r="B2702" s="596">
        <v>8189</v>
      </c>
      <c r="C2702" s="597" t="s">
        <v>3963</v>
      </c>
      <c r="D2702" s="596" t="s">
        <v>904</v>
      </c>
      <c r="E2702" s="598">
        <v>1981330</v>
      </c>
      <c r="F2702" s="754" t="s">
        <v>1460</v>
      </c>
      <c r="G2702" s="755"/>
      <c r="H2702" s="756"/>
    </row>
    <row r="2703" spans="1:8" ht="15.75">
      <c r="A2703" s="277"/>
      <c r="B2703" s="596">
        <v>8190</v>
      </c>
      <c r="C2703" s="597" t="s">
        <v>3964</v>
      </c>
      <c r="D2703" s="596" t="s">
        <v>904</v>
      </c>
      <c r="E2703" s="598">
        <v>973023</v>
      </c>
      <c r="F2703" s="754" t="s">
        <v>1460</v>
      </c>
      <c r="G2703" s="755"/>
      <c r="H2703" s="756"/>
    </row>
    <row r="2704" spans="1:8" ht="15.75">
      <c r="A2704" s="277"/>
      <c r="B2704" s="596">
        <v>8192</v>
      </c>
      <c r="C2704" s="597" t="s">
        <v>3965</v>
      </c>
      <c r="D2704" s="596" t="s">
        <v>904</v>
      </c>
      <c r="E2704" s="598">
        <v>977915</v>
      </c>
      <c r="F2704" s="754" t="s">
        <v>1460</v>
      </c>
      <c r="G2704" s="755"/>
      <c r="H2704" s="756"/>
    </row>
    <row r="2705" spans="1:8" ht="15.75">
      <c r="A2705" s="277"/>
      <c r="B2705" s="596">
        <v>8193</v>
      </c>
      <c r="C2705" s="597" t="s">
        <v>3966</v>
      </c>
      <c r="D2705" s="596" t="s">
        <v>904</v>
      </c>
      <c r="E2705" s="598">
        <v>841377</v>
      </c>
      <c r="F2705" s="754" t="s">
        <v>1460</v>
      </c>
      <c r="G2705" s="755"/>
      <c r="H2705" s="756"/>
    </row>
    <row r="2706" spans="1:8" ht="15.75">
      <c r="A2706" s="277"/>
      <c r="B2706" s="596">
        <v>8194</v>
      </c>
      <c r="C2706" s="597" t="s">
        <v>3967</v>
      </c>
      <c r="D2706" s="596" t="s">
        <v>519</v>
      </c>
      <c r="E2706" s="598">
        <v>7437445</v>
      </c>
      <c r="F2706" s="754" t="s">
        <v>1460</v>
      </c>
      <c r="G2706" s="755"/>
      <c r="H2706" s="756"/>
    </row>
    <row r="2707" spans="1:8" ht="15.75">
      <c r="A2707" s="277"/>
      <c r="B2707" s="596">
        <v>8195</v>
      </c>
      <c r="C2707" s="597" t="s">
        <v>3968</v>
      </c>
      <c r="D2707" s="596" t="s">
        <v>904</v>
      </c>
      <c r="E2707" s="598">
        <v>1124290</v>
      </c>
      <c r="F2707" s="754" t="s">
        <v>1460</v>
      </c>
      <c r="G2707" s="755"/>
      <c r="H2707" s="756"/>
    </row>
    <row r="2708" spans="1:8" ht="15.75">
      <c r="A2708" s="277"/>
      <c r="B2708" s="596">
        <v>8196</v>
      </c>
      <c r="C2708" s="597" t="s">
        <v>3969</v>
      </c>
      <c r="D2708" s="596" t="s">
        <v>904</v>
      </c>
      <c r="E2708" s="598">
        <v>733985</v>
      </c>
      <c r="F2708" s="754" t="s">
        <v>1460</v>
      </c>
      <c r="G2708" s="755"/>
      <c r="H2708" s="756"/>
    </row>
    <row r="2709" spans="1:8" ht="15.75">
      <c r="A2709" s="277"/>
      <c r="B2709" s="596">
        <v>8197</v>
      </c>
      <c r="C2709" s="597" t="s">
        <v>3970</v>
      </c>
      <c r="D2709" s="596" t="s">
        <v>928</v>
      </c>
      <c r="E2709" s="598">
        <v>2298012</v>
      </c>
      <c r="F2709" s="754" t="s">
        <v>1460</v>
      </c>
      <c r="G2709" s="755"/>
      <c r="H2709" s="756"/>
    </row>
    <row r="2710" spans="1:8" ht="15.75">
      <c r="A2710" s="277"/>
      <c r="B2710" s="596">
        <v>8200</v>
      </c>
      <c r="C2710" s="597" t="s">
        <v>3971</v>
      </c>
      <c r="D2710" s="596" t="s">
        <v>928</v>
      </c>
      <c r="E2710" s="598">
        <v>914117</v>
      </c>
      <c r="F2710" s="754" t="s">
        <v>1460</v>
      </c>
      <c r="G2710" s="755"/>
      <c r="H2710" s="756"/>
    </row>
    <row r="2711" spans="1:8" ht="15.75">
      <c r="A2711" s="277"/>
      <c r="B2711" s="596">
        <v>8202</v>
      </c>
      <c r="C2711" s="597" t="s">
        <v>3972</v>
      </c>
      <c r="D2711" s="596" t="s">
        <v>519</v>
      </c>
      <c r="E2711" s="598">
        <v>324615</v>
      </c>
      <c r="F2711" s="754" t="s">
        <v>1460</v>
      </c>
      <c r="G2711" s="755"/>
      <c r="H2711" s="756"/>
    </row>
    <row r="2712" spans="1:8" ht="15.75">
      <c r="A2712" s="277"/>
      <c r="B2712" s="596">
        <v>8204</v>
      </c>
      <c r="C2712" s="597" t="s">
        <v>3973</v>
      </c>
      <c r="D2712" s="596" t="s">
        <v>904</v>
      </c>
      <c r="E2712" s="598">
        <v>709643</v>
      </c>
      <c r="F2712" s="754" t="s">
        <v>1460</v>
      </c>
      <c r="G2712" s="755"/>
      <c r="H2712" s="756"/>
    </row>
    <row r="2713" spans="1:8" ht="15.75">
      <c r="A2713" s="277"/>
      <c r="B2713" s="596">
        <v>8205</v>
      </c>
      <c r="C2713" s="597" t="s">
        <v>3974</v>
      </c>
      <c r="D2713" s="596" t="s">
        <v>777</v>
      </c>
      <c r="E2713" s="598">
        <v>200882</v>
      </c>
      <c r="F2713" s="754" t="s">
        <v>1460</v>
      </c>
      <c r="G2713" s="755"/>
      <c r="H2713" s="756"/>
    </row>
    <row r="2714" spans="1:8" ht="15.75">
      <c r="A2714" s="277"/>
      <c r="B2714" s="596">
        <v>8209</v>
      </c>
      <c r="C2714" s="597" t="s">
        <v>3975</v>
      </c>
      <c r="D2714" s="596" t="s">
        <v>519</v>
      </c>
      <c r="E2714" s="598">
        <v>562387</v>
      </c>
      <c r="F2714" s="754" t="s">
        <v>1460</v>
      </c>
      <c r="G2714" s="755"/>
      <c r="H2714" s="756"/>
    </row>
    <row r="2715" spans="1:8" ht="15.75">
      <c r="A2715" s="277"/>
      <c r="B2715" s="596">
        <v>8210</v>
      </c>
      <c r="C2715" s="597" t="s">
        <v>3976</v>
      </c>
      <c r="D2715" s="596" t="s">
        <v>928</v>
      </c>
      <c r="E2715" s="598">
        <v>5752</v>
      </c>
      <c r="F2715" s="754" t="s">
        <v>1460</v>
      </c>
      <c r="G2715" s="755"/>
      <c r="H2715" s="756"/>
    </row>
    <row r="2716" spans="1:8" ht="15.75">
      <c r="A2716" s="277"/>
      <c r="B2716" s="596">
        <v>8212</v>
      </c>
      <c r="C2716" s="597" t="s">
        <v>3977</v>
      </c>
      <c r="D2716" s="596" t="s">
        <v>777</v>
      </c>
      <c r="E2716" s="598">
        <v>98935</v>
      </c>
      <c r="F2716" s="754" t="s">
        <v>1460</v>
      </c>
      <c r="G2716" s="755"/>
      <c r="H2716" s="756"/>
    </row>
    <row r="2717" spans="1:8" ht="15.75">
      <c r="A2717" s="277"/>
      <c r="B2717" s="596">
        <v>8213</v>
      </c>
      <c r="C2717" s="597" t="s">
        <v>3978</v>
      </c>
      <c r="D2717" s="596" t="s">
        <v>928</v>
      </c>
      <c r="E2717" s="598">
        <v>185532</v>
      </c>
      <c r="F2717" s="754" t="s">
        <v>1460</v>
      </c>
      <c r="G2717" s="755"/>
      <c r="H2717" s="756"/>
    </row>
    <row r="2718" spans="1:8" ht="30" customHeight="1">
      <c r="A2718" s="277"/>
      <c r="B2718" s="596">
        <v>8214</v>
      </c>
      <c r="C2718" s="597" t="s">
        <v>3979</v>
      </c>
      <c r="D2718" s="596" t="s">
        <v>928</v>
      </c>
      <c r="E2718" s="598">
        <v>173748</v>
      </c>
      <c r="F2718" s="754" t="s">
        <v>1460</v>
      </c>
      <c r="G2718" s="755"/>
      <c r="H2718" s="756"/>
    </row>
    <row r="2719" spans="1:8" ht="15.75">
      <c r="A2719" s="277"/>
      <c r="B2719" s="596">
        <v>8217</v>
      </c>
      <c r="C2719" s="597" t="s">
        <v>3980</v>
      </c>
      <c r="D2719" s="596" t="s">
        <v>928</v>
      </c>
      <c r="E2719" s="598">
        <v>480374</v>
      </c>
      <c r="F2719" s="754" t="s">
        <v>1460</v>
      </c>
      <c r="G2719" s="755"/>
      <c r="H2719" s="756"/>
    </row>
    <row r="2720" spans="1:8" ht="15.75">
      <c r="A2720" s="277"/>
      <c r="B2720" s="596">
        <v>8218</v>
      </c>
      <c r="C2720" s="597" t="s">
        <v>3981</v>
      </c>
      <c r="D2720" s="596" t="s">
        <v>519</v>
      </c>
      <c r="E2720" s="598">
        <v>1751134</v>
      </c>
      <c r="F2720" s="754" t="s">
        <v>1460</v>
      </c>
      <c r="G2720" s="755"/>
      <c r="H2720" s="756"/>
    </row>
    <row r="2721" spans="1:8" ht="15.75">
      <c r="A2721" s="277"/>
      <c r="B2721" s="596">
        <v>8219</v>
      </c>
      <c r="C2721" s="597" t="s">
        <v>3982</v>
      </c>
      <c r="D2721" s="596" t="s">
        <v>519</v>
      </c>
      <c r="E2721" s="598">
        <v>1798647</v>
      </c>
      <c r="F2721" s="754" t="s">
        <v>1460</v>
      </c>
      <c r="G2721" s="755"/>
      <c r="H2721" s="756"/>
    </row>
    <row r="2722" spans="1:8" ht="15.75">
      <c r="A2722" s="277"/>
      <c r="B2722" s="596">
        <v>8220</v>
      </c>
      <c r="C2722" s="597" t="s">
        <v>3983</v>
      </c>
      <c r="D2722" s="596" t="s">
        <v>519</v>
      </c>
      <c r="E2722" s="598">
        <v>1684487</v>
      </c>
      <c r="F2722" s="754" t="s">
        <v>1460</v>
      </c>
      <c r="G2722" s="755"/>
      <c r="H2722" s="756"/>
    </row>
    <row r="2723" spans="1:8" ht="15.75">
      <c r="A2723" s="277"/>
      <c r="B2723" s="596">
        <v>8221</v>
      </c>
      <c r="C2723" s="597" t="s">
        <v>3984</v>
      </c>
      <c r="D2723" s="596" t="s">
        <v>519</v>
      </c>
      <c r="E2723" s="598">
        <v>438364</v>
      </c>
      <c r="F2723" s="754" t="s">
        <v>1460</v>
      </c>
      <c r="G2723" s="755"/>
      <c r="H2723" s="756"/>
    </row>
    <row r="2724" spans="1:8" ht="15.75">
      <c r="A2724" s="277"/>
      <c r="B2724" s="596">
        <v>8222</v>
      </c>
      <c r="C2724" s="597" t="s">
        <v>3985</v>
      </c>
      <c r="D2724" s="596" t="s">
        <v>777</v>
      </c>
      <c r="E2724" s="598">
        <v>63788</v>
      </c>
      <c r="F2724" s="754" t="s">
        <v>1460</v>
      </c>
      <c r="G2724" s="755"/>
      <c r="H2724" s="756"/>
    </row>
    <row r="2725" spans="1:8" ht="15.75">
      <c r="A2725" s="277"/>
      <c r="B2725" s="596">
        <v>8223</v>
      </c>
      <c r="C2725" s="597" t="s">
        <v>3986</v>
      </c>
      <c r="D2725" s="596" t="s">
        <v>777</v>
      </c>
      <c r="E2725" s="598">
        <v>63788</v>
      </c>
      <c r="F2725" s="754" t="s">
        <v>1460</v>
      </c>
      <c r="G2725" s="755"/>
      <c r="H2725" s="756"/>
    </row>
    <row r="2726" spans="1:8" ht="15.75">
      <c r="A2726" s="277"/>
      <c r="B2726" s="596">
        <v>8224</v>
      </c>
      <c r="C2726" s="597" t="s">
        <v>3987</v>
      </c>
      <c r="D2726" s="596" t="s">
        <v>519</v>
      </c>
      <c r="E2726" s="598">
        <v>7194724</v>
      </c>
      <c r="F2726" s="754" t="s">
        <v>1460</v>
      </c>
      <c r="G2726" s="755"/>
      <c r="H2726" s="756"/>
    </row>
    <row r="2727" spans="1:8" ht="15.75">
      <c r="A2727" s="277"/>
      <c r="B2727" s="596">
        <v>8225</v>
      </c>
      <c r="C2727" s="597" t="s">
        <v>3988</v>
      </c>
      <c r="D2727" s="596" t="s">
        <v>519</v>
      </c>
      <c r="E2727" s="598">
        <v>1540548</v>
      </c>
      <c r="F2727" s="754" t="s">
        <v>1460</v>
      </c>
      <c r="G2727" s="755"/>
      <c r="H2727" s="756"/>
    </row>
    <row r="2728" spans="1:8" ht="15.75">
      <c r="A2728" s="277"/>
      <c r="B2728" s="596">
        <v>8226</v>
      </c>
      <c r="C2728" s="597" t="s">
        <v>3989</v>
      </c>
      <c r="D2728" s="596" t="s">
        <v>777</v>
      </c>
      <c r="E2728" s="598">
        <v>56563</v>
      </c>
      <c r="F2728" s="754" t="s">
        <v>1460</v>
      </c>
      <c r="G2728" s="755"/>
      <c r="H2728" s="756"/>
    </row>
    <row r="2729" spans="1:8" ht="15.75">
      <c r="A2729" s="277"/>
      <c r="B2729" s="596">
        <v>8227</v>
      </c>
      <c r="C2729" s="597" t="s">
        <v>3990</v>
      </c>
      <c r="D2729" s="596" t="s">
        <v>928</v>
      </c>
      <c r="E2729" s="598">
        <v>60974</v>
      </c>
      <c r="F2729" s="754" t="s">
        <v>1460</v>
      </c>
      <c r="G2729" s="755"/>
      <c r="H2729" s="756"/>
    </row>
    <row r="2730" spans="1:8" ht="15.75">
      <c r="A2730" s="277"/>
      <c r="B2730" s="596">
        <v>8228</v>
      </c>
      <c r="C2730" s="597" t="s">
        <v>3991</v>
      </c>
      <c r="D2730" s="596" t="s">
        <v>928</v>
      </c>
      <c r="E2730" s="598">
        <v>27170</v>
      </c>
      <c r="F2730" s="754" t="s">
        <v>1460</v>
      </c>
      <c r="G2730" s="755"/>
      <c r="H2730" s="756"/>
    </row>
    <row r="2731" spans="1:8" ht="15.75">
      <c r="A2731" s="277"/>
      <c r="B2731" s="596">
        <v>8229</v>
      </c>
      <c r="C2731" s="597" t="s">
        <v>3992</v>
      </c>
      <c r="D2731" s="596" t="s">
        <v>928</v>
      </c>
      <c r="E2731" s="598">
        <v>18295</v>
      </c>
      <c r="F2731" s="754" t="s">
        <v>1460</v>
      </c>
      <c r="G2731" s="755"/>
      <c r="H2731" s="756"/>
    </row>
    <row r="2732" spans="1:8" ht="15.75">
      <c r="A2732" s="277"/>
      <c r="B2732" s="596">
        <v>8230</v>
      </c>
      <c r="C2732" s="597" t="s">
        <v>1359</v>
      </c>
      <c r="D2732" s="596" t="s">
        <v>777</v>
      </c>
      <c r="E2732" s="598">
        <v>141526</v>
      </c>
      <c r="F2732" s="754" t="s">
        <v>1460</v>
      </c>
      <c r="G2732" s="755"/>
      <c r="H2732" s="756"/>
    </row>
    <row r="2733" spans="1:8" ht="15.75">
      <c r="A2733" s="277"/>
      <c r="B2733" s="596">
        <v>8231</v>
      </c>
      <c r="C2733" s="597" t="s">
        <v>3993</v>
      </c>
      <c r="D2733" s="596" t="s">
        <v>973</v>
      </c>
      <c r="E2733" s="598">
        <v>16450</v>
      </c>
      <c r="F2733" s="754" t="s">
        <v>3009</v>
      </c>
      <c r="G2733" s="755"/>
      <c r="H2733" s="756"/>
    </row>
    <row r="2734" spans="1:8" ht="15.75">
      <c r="A2734" s="277"/>
      <c r="B2734" s="596">
        <v>8237</v>
      </c>
      <c r="C2734" s="597" t="s">
        <v>3994</v>
      </c>
      <c r="D2734" s="596" t="s">
        <v>928</v>
      </c>
      <c r="E2734" s="598">
        <v>19555</v>
      </c>
      <c r="F2734" s="754" t="s">
        <v>1460</v>
      </c>
      <c r="G2734" s="755"/>
      <c r="H2734" s="756"/>
    </row>
    <row r="2735" spans="1:8" ht="15.75">
      <c r="A2735" s="277"/>
      <c r="B2735" s="596">
        <v>8238</v>
      </c>
      <c r="C2735" s="597" t="s">
        <v>3995</v>
      </c>
      <c r="D2735" s="596" t="s">
        <v>519</v>
      </c>
      <c r="E2735" s="598">
        <v>229989</v>
      </c>
      <c r="F2735" s="754" t="s">
        <v>1460</v>
      </c>
      <c r="G2735" s="755"/>
      <c r="H2735" s="756"/>
    </row>
    <row r="2736" spans="1:8" ht="15.75">
      <c r="A2736" s="277"/>
      <c r="B2736" s="596">
        <v>8241</v>
      </c>
      <c r="C2736" s="597" t="s">
        <v>3996</v>
      </c>
      <c r="D2736" s="596" t="s">
        <v>519</v>
      </c>
      <c r="E2736" s="598">
        <v>7747691</v>
      </c>
      <c r="F2736" s="754" t="s">
        <v>1460</v>
      </c>
      <c r="G2736" s="755"/>
      <c r="H2736" s="756"/>
    </row>
    <row r="2737" spans="1:8" ht="15.75">
      <c r="A2737" s="277"/>
      <c r="B2737" s="596">
        <v>8242</v>
      </c>
      <c r="C2737" s="597" t="s">
        <v>3997</v>
      </c>
      <c r="D2737" s="596" t="s">
        <v>519</v>
      </c>
      <c r="E2737" s="598">
        <v>3479637</v>
      </c>
      <c r="F2737" s="754" t="s">
        <v>1460</v>
      </c>
      <c r="G2737" s="755"/>
      <c r="H2737" s="756"/>
    </row>
    <row r="2738" spans="1:8" ht="15.75">
      <c r="A2738" s="277"/>
      <c r="B2738" s="596">
        <v>8243</v>
      </c>
      <c r="C2738" s="597" t="s">
        <v>3998</v>
      </c>
      <c r="D2738" s="596" t="s">
        <v>519</v>
      </c>
      <c r="E2738" s="598">
        <v>9887901</v>
      </c>
      <c r="F2738" s="754" t="s">
        <v>1460</v>
      </c>
      <c r="G2738" s="755"/>
      <c r="H2738" s="756"/>
    </row>
    <row r="2739" spans="1:8" ht="15.75">
      <c r="A2739" s="277"/>
      <c r="B2739" s="596">
        <v>8244</v>
      </c>
      <c r="C2739" s="597" t="s">
        <v>3999</v>
      </c>
      <c r="D2739" s="596" t="s">
        <v>519</v>
      </c>
      <c r="E2739" s="598">
        <v>12490494</v>
      </c>
      <c r="F2739" s="754" t="s">
        <v>1460</v>
      </c>
      <c r="G2739" s="755"/>
      <c r="H2739" s="756"/>
    </row>
    <row r="2740" spans="1:8" ht="15.75">
      <c r="A2740" s="277"/>
      <c r="B2740" s="596">
        <v>8245</v>
      </c>
      <c r="C2740" s="597" t="s">
        <v>4000</v>
      </c>
      <c r="D2740" s="596" t="s">
        <v>519</v>
      </c>
      <c r="E2740" s="598">
        <v>15324277</v>
      </c>
      <c r="F2740" s="754" t="s">
        <v>1460</v>
      </c>
      <c r="G2740" s="755"/>
      <c r="H2740" s="756"/>
    </row>
    <row r="2741" spans="1:8" ht="15.75">
      <c r="A2741" s="277"/>
      <c r="B2741" s="596">
        <v>8246</v>
      </c>
      <c r="C2741" s="597" t="s">
        <v>4001</v>
      </c>
      <c r="D2741" s="596" t="s">
        <v>519</v>
      </c>
      <c r="E2741" s="598">
        <v>7099060</v>
      </c>
      <c r="F2741" s="754" t="s">
        <v>1460</v>
      </c>
      <c r="G2741" s="755"/>
      <c r="H2741" s="756"/>
    </row>
    <row r="2742" spans="1:8" ht="15.75">
      <c r="A2742" s="277"/>
      <c r="B2742" s="596">
        <v>8247</v>
      </c>
      <c r="C2742" s="597" t="s">
        <v>4002</v>
      </c>
      <c r="D2742" s="596" t="s">
        <v>519</v>
      </c>
      <c r="E2742" s="598">
        <v>11747356</v>
      </c>
      <c r="F2742" s="754" t="s">
        <v>1460</v>
      </c>
      <c r="G2742" s="755"/>
      <c r="H2742" s="756"/>
    </row>
    <row r="2743" spans="1:8" ht="15.75">
      <c r="A2743" s="277"/>
      <c r="B2743" s="596">
        <v>8252</v>
      </c>
      <c r="C2743" s="597" t="s">
        <v>4003</v>
      </c>
      <c r="D2743" s="596" t="s">
        <v>519</v>
      </c>
      <c r="E2743" s="598">
        <v>3508019</v>
      </c>
      <c r="F2743" s="754" t="s">
        <v>1460</v>
      </c>
      <c r="G2743" s="755"/>
      <c r="H2743" s="756"/>
    </row>
    <row r="2744" spans="1:8" ht="15.75">
      <c r="A2744" s="277"/>
      <c r="B2744" s="596">
        <v>8253</v>
      </c>
      <c r="C2744" s="597" t="s">
        <v>4004</v>
      </c>
      <c r="D2744" s="596" t="s">
        <v>519</v>
      </c>
      <c r="E2744" s="598">
        <v>6545681</v>
      </c>
      <c r="F2744" s="754" t="s">
        <v>1460</v>
      </c>
      <c r="G2744" s="755"/>
      <c r="H2744" s="756"/>
    </row>
    <row r="2745" spans="1:8" ht="15.75">
      <c r="A2745" s="277"/>
      <c r="B2745" s="596">
        <v>8254</v>
      </c>
      <c r="C2745" s="597" t="s">
        <v>4005</v>
      </c>
      <c r="D2745" s="596" t="s">
        <v>928</v>
      </c>
      <c r="E2745" s="598">
        <v>2380334</v>
      </c>
      <c r="F2745" s="754" t="s">
        <v>1460</v>
      </c>
      <c r="G2745" s="755"/>
      <c r="H2745" s="756"/>
    </row>
    <row r="2746" spans="1:8" ht="15.75">
      <c r="A2746" s="277"/>
      <c r="B2746" s="596">
        <v>8255</v>
      </c>
      <c r="C2746" s="597" t="s">
        <v>4006</v>
      </c>
      <c r="D2746" s="596" t="s">
        <v>519</v>
      </c>
      <c r="E2746" s="598">
        <v>883070</v>
      </c>
      <c r="F2746" s="754" t="s">
        <v>1460</v>
      </c>
      <c r="G2746" s="755"/>
      <c r="H2746" s="756"/>
    </row>
    <row r="2747" spans="1:8" ht="15.75">
      <c r="A2747" s="277"/>
      <c r="B2747" s="596">
        <v>8257</v>
      </c>
      <c r="C2747" s="597" t="s">
        <v>4007</v>
      </c>
      <c r="D2747" s="596" t="s">
        <v>519</v>
      </c>
      <c r="E2747" s="598">
        <v>8975339</v>
      </c>
      <c r="F2747" s="754" t="s">
        <v>1460</v>
      </c>
      <c r="G2747" s="757"/>
      <c r="H2747" s="756"/>
    </row>
    <row r="2748" spans="1:8" ht="15.75">
      <c r="A2748" s="277"/>
      <c r="B2748" s="596">
        <v>8258</v>
      </c>
      <c r="C2748" s="597" t="s">
        <v>4008</v>
      </c>
      <c r="D2748" s="596" t="s">
        <v>519</v>
      </c>
      <c r="E2748" s="598">
        <v>5794380</v>
      </c>
      <c r="F2748" s="754" t="s">
        <v>1460</v>
      </c>
      <c r="G2748" s="757"/>
      <c r="H2748" s="756"/>
    </row>
    <row r="2749" spans="1:8" ht="15.75">
      <c r="A2749" s="277"/>
      <c r="B2749" s="596">
        <v>8259</v>
      </c>
      <c r="C2749" s="597" t="s">
        <v>4009</v>
      </c>
      <c r="D2749" s="596" t="s">
        <v>519</v>
      </c>
      <c r="E2749" s="598">
        <v>5132435</v>
      </c>
      <c r="F2749" s="754" t="s">
        <v>1460</v>
      </c>
      <c r="G2749" s="757"/>
      <c r="H2749" s="756"/>
    </row>
    <row r="2750" spans="1:8" ht="15.75">
      <c r="A2750" s="277"/>
      <c r="B2750" s="596">
        <v>8262</v>
      </c>
      <c r="C2750" s="597" t="s">
        <v>4010</v>
      </c>
      <c r="D2750" s="596" t="s">
        <v>519</v>
      </c>
      <c r="E2750" s="598">
        <v>14356829</v>
      </c>
      <c r="F2750" s="754" t="s">
        <v>1460</v>
      </c>
      <c r="G2750" s="757"/>
      <c r="H2750" s="756"/>
    </row>
    <row r="2751" spans="1:8" ht="15.75">
      <c r="A2751" s="277"/>
      <c r="B2751" s="596">
        <v>8263</v>
      </c>
      <c r="C2751" s="597" t="s">
        <v>4011</v>
      </c>
      <c r="D2751" s="596" t="s">
        <v>519</v>
      </c>
      <c r="E2751" s="598">
        <v>16325952</v>
      </c>
      <c r="F2751" s="754" t="s">
        <v>1460</v>
      </c>
      <c r="G2751" s="755"/>
      <c r="H2751" s="756"/>
    </row>
    <row r="2752" spans="1:8" ht="15.75">
      <c r="A2752" s="277"/>
      <c r="B2752" s="596">
        <v>8265</v>
      </c>
      <c r="C2752" s="597" t="s">
        <v>4012</v>
      </c>
      <c r="D2752" s="596" t="s">
        <v>519</v>
      </c>
      <c r="E2752" s="598">
        <v>523900</v>
      </c>
      <c r="F2752" s="754" t="s">
        <v>1460</v>
      </c>
      <c r="G2752" s="755"/>
      <c r="H2752" s="756"/>
    </row>
    <row r="2753" spans="1:8" ht="15.75">
      <c r="A2753" s="277"/>
      <c r="B2753" s="596">
        <v>8267</v>
      </c>
      <c r="C2753" s="597" t="s">
        <v>4013</v>
      </c>
      <c r="D2753" s="596" t="s">
        <v>519</v>
      </c>
      <c r="E2753" s="598">
        <v>7198141</v>
      </c>
      <c r="F2753" s="754" t="s">
        <v>1460</v>
      </c>
      <c r="G2753" s="757"/>
      <c r="H2753" s="756"/>
    </row>
    <row r="2754" spans="1:8" ht="15.75">
      <c r="A2754" s="277"/>
      <c r="B2754" s="596">
        <v>8273</v>
      </c>
      <c r="C2754" s="597" t="s">
        <v>4014</v>
      </c>
      <c r="D2754" s="596" t="s">
        <v>519</v>
      </c>
      <c r="E2754" s="598">
        <v>1963631</v>
      </c>
      <c r="F2754" s="754" t="s">
        <v>1460</v>
      </c>
      <c r="G2754" s="757"/>
      <c r="H2754" s="756"/>
    </row>
    <row r="2755" spans="1:8" ht="15.75">
      <c r="A2755" s="277"/>
      <c r="B2755" s="596">
        <v>8274</v>
      </c>
      <c r="C2755" s="597" t="s">
        <v>4015</v>
      </c>
      <c r="D2755" s="596" t="s">
        <v>928</v>
      </c>
      <c r="E2755" s="598">
        <v>22612547</v>
      </c>
      <c r="F2755" s="754" t="s">
        <v>1460</v>
      </c>
      <c r="G2755" s="755"/>
      <c r="H2755" s="756"/>
    </row>
    <row r="2756" spans="1:8" ht="15.75">
      <c r="A2756" s="277"/>
      <c r="B2756" s="596">
        <v>8276</v>
      </c>
      <c r="C2756" s="597" t="s">
        <v>4016</v>
      </c>
      <c r="D2756" s="596" t="s">
        <v>519</v>
      </c>
      <c r="E2756" s="598">
        <v>318111</v>
      </c>
      <c r="F2756" s="754" t="s">
        <v>1460</v>
      </c>
      <c r="G2756" s="755"/>
      <c r="H2756" s="756"/>
    </row>
    <row r="2757" spans="1:8" ht="15.75">
      <c r="A2757" s="277"/>
      <c r="B2757" s="596">
        <v>8278</v>
      </c>
      <c r="C2757" s="597" t="s">
        <v>4017</v>
      </c>
      <c r="D2757" s="596" t="s">
        <v>519</v>
      </c>
      <c r="E2757" s="598">
        <v>1173648</v>
      </c>
      <c r="F2757" s="754" t="s">
        <v>1460</v>
      </c>
      <c r="G2757" s="755"/>
      <c r="H2757" s="756"/>
    </row>
    <row r="2758" spans="1:8" ht="15.75">
      <c r="A2758" s="277"/>
      <c r="B2758" s="596">
        <v>8291</v>
      </c>
      <c r="C2758" s="597" t="s">
        <v>4018</v>
      </c>
      <c r="D2758" s="596" t="s">
        <v>928</v>
      </c>
      <c r="E2758" s="598">
        <v>5733472</v>
      </c>
      <c r="F2758" s="754" t="s">
        <v>1460</v>
      </c>
      <c r="G2758" s="755"/>
      <c r="H2758" s="756"/>
    </row>
    <row r="2759" spans="1:8" ht="15.75">
      <c r="A2759" s="277"/>
      <c r="B2759" s="596">
        <v>8298</v>
      </c>
      <c r="C2759" s="597" t="s">
        <v>4019</v>
      </c>
      <c r="D2759" s="596" t="s">
        <v>519</v>
      </c>
      <c r="E2759" s="598">
        <v>3141069</v>
      </c>
      <c r="F2759" s="754" t="s">
        <v>1460</v>
      </c>
      <c r="G2759" s="755"/>
      <c r="H2759" s="756"/>
    </row>
    <row r="2760" spans="1:8" ht="15.75">
      <c r="A2760" s="277"/>
      <c r="B2760" s="596">
        <v>8301</v>
      </c>
      <c r="C2760" s="597" t="s">
        <v>4020</v>
      </c>
      <c r="D2760" s="596" t="s">
        <v>519</v>
      </c>
      <c r="E2760" s="598">
        <v>361786</v>
      </c>
      <c r="F2760" s="754" t="s">
        <v>1460</v>
      </c>
      <c r="G2760" s="755"/>
      <c r="H2760" s="756"/>
    </row>
    <row r="2761" spans="1:8" ht="15.75">
      <c r="A2761" s="277"/>
      <c r="B2761" s="596">
        <v>8304</v>
      </c>
      <c r="C2761" s="597" t="s">
        <v>4021</v>
      </c>
      <c r="D2761" s="596" t="s">
        <v>519</v>
      </c>
      <c r="E2761" s="598">
        <v>6981269</v>
      </c>
      <c r="F2761" s="754" t="s">
        <v>1460</v>
      </c>
      <c r="G2761" s="755"/>
      <c r="H2761" s="756"/>
    </row>
    <row r="2762" spans="1:8" ht="15.75">
      <c r="A2762" s="277"/>
      <c r="B2762" s="596">
        <v>8305</v>
      </c>
      <c r="C2762" s="597" t="s">
        <v>4022</v>
      </c>
      <c r="D2762" s="596" t="s">
        <v>519</v>
      </c>
      <c r="E2762" s="598">
        <v>4202188</v>
      </c>
      <c r="F2762" s="754" t="s">
        <v>1460</v>
      </c>
      <c r="G2762" s="755"/>
      <c r="H2762" s="756"/>
    </row>
    <row r="2763" spans="1:8" ht="15.75">
      <c r="A2763" s="277"/>
      <c r="B2763" s="596">
        <v>8306</v>
      </c>
      <c r="C2763" s="597" t="s">
        <v>4023</v>
      </c>
      <c r="D2763" s="596" t="s">
        <v>519</v>
      </c>
      <c r="E2763" s="598">
        <v>6342</v>
      </c>
      <c r="F2763" s="754" t="s">
        <v>1460</v>
      </c>
      <c r="G2763" s="755"/>
      <c r="H2763" s="756"/>
    </row>
    <row r="2764" spans="1:8" ht="15.75">
      <c r="A2764" s="277"/>
      <c r="B2764" s="596">
        <v>8307</v>
      </c>
      <c r="C2764" s="597" t="s">
        <v>4024</v>
      </c>
      <c r="D2764" s="596" t="s">
        <v>928</v>
      </c>
      <c r="E2764" s="598">
        <v>3736273</v>
      </c>
      <c r="F2764" s="754" t="s">
        <v>1460</v>
      </c>
      <c r="G2764" s="755"/>
      <c r="H2764" s="756"/>
    </row>
    <row r="2765" spans="1:8" ht="15.75">
      <c r="A2765" s="277"/>
      <c r="B2765" s="596">
        <v>8308</v>
      </c>
      <c r="C2765" s="597" t="s">
        <v>4025</v>
      </c>
      <c r="D2765" s="596" t="s">
        <v>519</v>
      </c>
      <c r="E2765" s="598">
        <v>9038396</v>
      </c>
      <c r="F2765" s="754" t="s">
        <v>1460</v>
      </c>
      <c r="G2765" s="755"/>
      <c r="H2765" s="756"/>
    </row>
    <row r="2766" spans="1:8" ht="15.75">
      <c r="A2766" s="277"/>
      <c r="B2766" s="596">
        <v>8309</v>
      </c>
      <c r="C2766" s="597" t="s">
        <v>4026</v>
      </c>
      <c r="D2766" s="596" t="s">
        <v>928</v>
      </c>
      <c r="E2766" s="598">
        <v>4082140</v>
      </c>
      <c r="F2766" s="754" t="s">
        <v>1460</v>
      </c>
      <c r="G2766" s="755"/>
      <c r="H2766" s="756"/>
    </row>
    <row r="2767" spans="1:8" ht="15.75">
      <c r="A2767" s="277"/>
      <c r="B2767" s="596">
        <v>8310</v>
      </c>
      <c r="C2767" s="597" t="s">
        <v>4027</v>
      </c>
      <c r="D2767" s="596" t="s">
        <v>928</v>
      </c>
      <c r="E2767" s="598">
        <v>4603907</v>
      </c>
      <c r="F2767" s="754" t="s">
        <v>1460</v>
      </c>
      <c r="G2767" s="755"/>
      <c r="H2767" s="756"/>
    </row>
    <row r="2768" spans="1:8" ht="15.75">
      <c r="A2768" s="277"/>
      <c r="B2768" s="596">
        <v>8311</v>
      </c>
      <c r="C2768" s="597" t="s">
        <v>4028</v>
      </c>
      <c r="D2768" s="596" t="s">
        <v>928</v>
      </c>
      <c r="E2768" s="598">
        <v>5161187</v>
      </c>
      <c r="F2768" s="754" t="s">
        <v>1460</v>
      </c>
      <c r="G2768" s="755"/>
      <c r="H2768" s="756"/>
    </row>
    <row r="2769" spans="1:8" ht="15.75">
      <c r="A2769" s="277"/>
      <c r="B2769" s="596">
        <v>8312</v>
      </c>
      <c r="C2769" s="597" t="s">
        <v>4029</v>
      </c>
      <c r="D2769" s="596" t="s">
        <v>928</v>
      </c>
      <c r="E2769" s="598">
        <v>6559034</v>
      </c>
      <c r="F2769" s="754" t="s">
        <v>1460</v>
      </c>
      <c r="G2769" s="755"/>
      <c r="H2769" s="756"/>
    </row>
    <row r="2770" spans="1:8" ht="60" customHeight="1">
      <c r="A2770" s="277"/>
      <c r="B2770" s="596">
        <v>8313</v>
      </c>
      <c r="C2770" s="597" t="s">
        <v>4030</v>
      </c>
      <c r="D2770" s="596" t="s">
        <v>928</v>
      </c>
      <c r="E2770" s="598">
        <v>7984733</v>
      </c>
      <c r="F2770" s="754" t="s">
        <v>1460</v>
      </c>
      <c r="G2770" s="755"/>
      <c r="H2770" s="756"/>
    </row>
    <row r="2771" spans="1:8" ht="15.75">
      <c r="A2771" s="277"/>
      <c r="B2771" s="596">
        <v>8314</v>
      </c>
      <c r="C2771" s="597" t="s">
        <v>4031</v>
      </c>
      <c r="D2771" s="596" t="s">
        <v>519</v>
      </c>
      <c r="E2771" s="598">
        <v>858740</v>
      </c>
      <c r="F2771" s="754" t="s">
        <v>1460</v>
      </c>
      <c r="G2771" s="755"/>
      <c r="H2771" s="756"/>
    </row>
    <row r="2772" spans="1:8" ht="15.75">
      <c r="A2772" s="277"/>
      <c r="B2772" s="596">
        <v>8315</v>
      </c>
      <c r="C2772" s="597" t="s">
        <v>4032</v>
      </c>
      <c r="D2772" s="596" t="s">
        <v>519</v>
      </c>
      <c r="E2772" s="598">
        <v>773500</v>
      </c>
      <c r="F2772" s="754" t="s">
        <v>1464</v>
      </c>
      <c r="G2772" s="755"/>
      <c r="H2772" s="756"/>
    </row>
    <row r="2773" spans="1:8" ht="15.75">
      <c r="A2773" s="277"/>
      <c r="B2773" s="596">
        <v>8316</v>
      </c>
      <c r="C2773" s="597" t="s">
        <v>4033</v>
      </c>
      <c r="D2773" s="596" t="s">
        <v>519</v>
      </c>
      <c r="E2773" s="598">
        <v>16788</v>
      </c>
      <c r="F2773" s="754" t="s">
        <v>1460</v>
      </c>
      <c r="G2773" s="755"/>
      <c r="H2773" s="756"/>
    </row>
    <row r="2774" spans="1:8" ht="15.75">
      <c r="A2774" s="277"/>
      <c r="B2774" s="596">
        <v>8317</v>
      </c>
      <c r="C2774" s="597" t="s">
        <v>4034</v>
      </c>
      <c r="D2774" s="596" t="s">
        <v>928</v>
      </c>
      <c r="E2774" s="598">
        <v>33889</v>
      </c>
      <c r="F2774" s="754" t="s">
        <v>1460</v>
      </c>
      <c r="G2774" s="755"/>
      <c r="H2774" s="756"/>
    </row>
    <row r="2775" spans="1:8" ht="15.75">
      <c r="A2775" s="277"/>
      <c r="B2775" s="596">
        <v>8318</v>
      </c>
      <c r="C2775" s="597" t="s">
        <v>4035</v>
      </c>
      <c r="D2775" s="596" t="s">
        <v>928</v>
      </c>
      <c r="E2775" s="598">
        <v>47984</v>
      </c>
      <c r="F2775" s="754" t="s">
        <v>1460</v>
      </c>
      <c r="G2775" s="755"/>
      <c r="H2775" s="756"/>
    </row>
    <row r="2776" spans="1:8" ht="15.75">
      <c r="A2776" s="277"/>
      <c r="B2776" s="596">
        <v>8319</v>
      </c>
      <c r="C2776" s="597" t="s">
        <v>4036</v>
      </c>
      <c r="D2776" s="596" t="s">
        <v>928</v>
      </c>
      <c r="E2776" s="598">
        <v>66870</v>
      </c>
      <c r="F2776" s="754" t="s">
        <v>1460</v>
      </c>
      <c r="G2776" s="755"/>
      <c r="H2776" s="756"/>
    </row>
    <row r="2777" spans="1:8" ht="15.75">
      <c r="A2777" s="277"/>
      <c r="B2777" s="596">
        <v>8320</v>
      </c>
      <c r="C2777" s="597" t="s">
        <v>4037</v>
      </c>
      <c r="D2777" s="596" t="s">
        <v>519</v>
      </c>
      <c r="E2777" s="598">
        <v>168076</v>
      </c>
      <c r="F2777" s="754" t="s">
        <v>1460</v>
      </c>
      <c r="G2777" s="755"/>
      <c r="H2777" s="756"/>
    </row>
    <row r="2778" spans="1:8" ht="15.75">
      <c r="A2778" s="277"/>
      <c r="B2778" s="596">
        <v>8321</v>
      </c>
      <c r="C2778" s="597" t="s">
        <v>4038</v>
      </c>
      <c r="D2778" s="596" t="s">
        <v>519</v>
      </c>
      <c r="E2778" s="598">
        <v>313341</v>
      </c>
      <c r="F2778" s="754" t="s">
        <v>1460</v>
      </c>
      <c r="G2778" s="755"/>
      <c r="H2778" s="756"/>
    </row>
    <row r="2779" spans="1:8" ht="15.75">
      <c r="A2779" s="277"/>
      <c r="B2779" s="596">
        <v>8322</v>
      </c>
      <c r="C2779" s="597" t="s">
        <v>4039</v>
      </c>
      <c r="D2779" s="596" t="s">
        <v>519</v>
      </c>
      <c r="E2779" s="598">
        <v>370891</v>
      </c>
      <c r="F2779" s="754" t="s">
        <v>1460</v>
      </c>
      <c r="G2779" s="755"/>
      <c r="H2779" s="756"/>
    </row>
    <row r="2780" spans="1:8" ht="45" customHeight="1">
      <c r="A2780" s="277"/>
      <c r="B2780" s="596">
        <v>8323</v>
      </c>
      <c r="C2780" s="597" t="s">
        <v>4040</v>
      </c>
      <c r="D2780" s="596" t="s">
        <v>519</v>
      </c>
      <c r="E2780" s="598">
        <v>538429</v>
      </c>
      <c r="F2780" s="754" t="s">
        <v>1460</v>
      </c>
      <c r="G2780" s="755"/>
      <c r="H2780" s="756"/>
    </row>
    <row r="2781" spans="1:8" ht="15.75">
      <c r="A2781" s="277"/>
      <c r="B2781" s="596">
        <v>8324</v>
      </c>
      <c r="C2781" s="597" t="s">
        <v>4041</v>
      </c>
      <c r="D2781" s="596" t="s">
        <v>519</v>
      </c>
      <c r="E2781" s="598">
        <v>4148686</v>
      </c>
      <c r="F2781" s="754" t="s">
        <v>1460</v>
      </c>
      <c r="G2781" s="755"/>
      <c r="H2781" s="756"/>
    </row>
    <row r="2782" spans="1:8" ht="15.75">
      <c r="A2782" s="277"/>
      <c r="B2782" s="596">
        <v>8325</v>
      </c>
      <c r="C2782" s="597" t="s">
        <v>4042</v>
      </c>
      <c r="D2782" s="596" t="s">
        <v>519</v>
      </c>
      <c r="E2782" s="598">
        <v>4148686</v>
      </c>
      <c r="F2782" s="754" t="s">
        <v>1460</v>
      </c>
      <c r="G2782" s="755"/>
      <c r="H2782" s="756"/>
    </row>
    <row r="2783" spans="1:8" ht="15.75">
      <c r="A2783" s="277"/>
      <c r="B2783" s="596">
        <v>8328</v>
      </c>
      <c r="C2783" s="597" t="s">
        <v>4043</v>
      </c>
      <c r="D2783" s="596" t="s">
        <v>519</v>
      </c>
      <c r="E2783" s="598">
        <v>1098109</v>
      </c>
      <c r="F2783" s="754" t="s">
        <v>1460</v>
      </c>
      <c r="G2783" s="755"/>
      <c r="H2783" s="756"/>
    </row>
    <row r="2784" spans="1:8" ht="15.75">
      <c r="A2784" s="277"/>
      <c r="B2784" s="596">
        <v>8330</v>
      </c>
      <c r="C2784" s="597" t="s">
        <v>4044</v>
      </c>
      <c r="D2784" s="596" t="s">
        <v>928</v>
      </c>
      <c r="E2784" s="598">
        <v>103843</v>
      </c>
      <c r="F2784" s="754" t="s">
        <v>1460</v>
      </c>
      <c r="G2784" s="755"/>
      <c r="H2784" s="756"/>
    </row>
    <row r="2785" spans="1:8" ht="15.75">
      <c r="A2785" s="277"/>
      <c r="B2785" s="596">
        <v>8331</v>
      </c>
      <c r="C2785" s="597" t="s">
        <v>4045</v>
      </c>
      <c r="D2785" s="596" t="s">
        <v>928</v>
      </c>
      <c r="E2785" s="598">
        <v>33365</v>
      </c>
      <c r="F2785" s="754" t="s">
        <v>1460</v>
      </c>
      <c r="G2785" s="755"/>
      <c r="H2785" s="756"/>
    </row>
    <row r="2786" spans="1:8" ht="15.75">
      <c r="A2786" s="277"/>
      <c r="B2786" s="596">
        <v>8332</v>
      </c>
      <c r="C2786" s="597" t="s">
        <v>4046</v>
      </c>
      <c r="D2786" s="596" t="s">
        <v>928</v>
      </c>
      <c r="E2786" s="598">
        <v>101986</v>
      </c>
      <c r="F2786" s="754" t="s">
        <v>1460</v>
      </c>
      <c r="G2786" s="755"/>
      <c r="H2786" s="756"/>
    </row>
    <row r="2787" spans="1:8" ht="15.75">
      <c r="A2787" s="277"/>
      <c r="B2787" s="596">
        <v>8333</v>
      </c>
      <c r="C2787" s="597" t="s">
        <v>4047</v>
      </c>
      <c r="D2787" s="596" t="s">
        <v>928</v>
      </c>
      <c r="E2787" s="598">
        <v>66747</v>
      </c>
      <c r="F2787" s="754" t="s">
        <v>1460</v>
      </c>
      <c r="G2787" s="757"/>
      <c r="H2787" s="756"/>
    </row>
    <row r="2788" spans="1:8" ht="15.75">
      <c r="A2788" s="277"/>
      <c r="B2788" s="596">
        <v>8335</v>
      </c>
      <c r="C2788" s="597" t="s">
        <v>4048</v>
      </c>
      <c r="D2788" s="596" t="s">
        <v>904</v>
      </c>
      <c r="E2788" s="598">
        <v>1034960</v>
      </c>
      <c r="F2788" s="754" t="s">
        <v>1460</v>
      </c>
      <c r="G2788" s="757"/>
      <c r="H2788" s="756"/>
    </row>
    <row r="2789" spans="1:8" ht="15.75">
      <c r="A2789" s="277"/>
      <c r="B2789" s="596">
        <v>8336</v>
      </c>
      <c r="C2789" s="597" t="s">
        <v>4049</v>
      </c>
      <c r="D2789" s="596" t="s">
        <v>904</v>
      </c>
      <c r="E2789" s="598">
        <v>124070</v>
      </c>
      <c r="F2789" s="754" t="s">
        <v>1460</v>
      </c>
      <c r="G2789" s="755"/>
      <c r="H2789" s="756"/>
    </row>
    <row r="2790" spans="1:8" ht="15.75">
      <c r="A2790" s="277"/>
      <c r="B2790" s="596">
        <v>8337</v>
      </c>
      <c r="C2790" s="597" t="s">
        <v>4050</v>
      </c>
      <c r="D2790" s="596" t="s">
        <v>928</v>
      </c>
      <c r="E2790" s="598">
        <v>47919</v>
      </c>
      <c r="F2790" s="754" t="s">
        <v>1460</v>
      </c>
      <c r="G2790" s="755"/>
      <c r="H2790" s="756"/>
    </row>
    <row r="2791" spans="1:8" ht="15.75">
      <c r="A2791" s="277"/>
      <c r="B2791" s="596">
        <v>8338</v>
      </c>
      <c r="C2791" s="597" t="s">
        <v>4051</v>
      </c>
      <c r="D2791" s="596" t="s">
        <v>519</v>
      </c>
      <c r="E2791" s="598">
        <v>101442</v>
      </c>
      <c r="F2791" s="754" t="s">
        <v>1460</v>
      </c>
      <c r="G2791" s="755"/>
      <c r="H2791" s="756"/>
    </row>
    <row r="2792" spans="1:8" ht="15.75">
      <c r="A2792" s="277"/>
      <c r="B2792" s="596">
        <v>8339</v>
      </c>
      <c r="C2792" s="597" t="s">
        <v>4052</v>
      </c>
      <c r="D2792" s="596" t="s">
        <v>519</v>
      </c>
      <c r="E2792" s="598">
        <v>806979</v>
      </c>
      <c r="F2792" s="754" t="s">
        <v>1460</v>
      </c>
      <c r="G2792" s="755"/>
      <c r="H2792" s="756"/>
    </row>
    <row r="2793" spans="1:8" ht="15.75">
      <c r="A2793" s="277"/>
      <c r="B2793" s="596">
        <v>8340</v>
      </c>
      <c r="C2793" s="597" t="s">
        <v>4053</v>
      </c>
      <c r="D2793" s="596" t="s">
        <v>519</v>
      </c>
      <c r="E2793" s="598">
        <v>85885</v>
      </c>
      <c r="F2793" s="754" t="s">
        <v>1460</v>
      </c>
      <c r="G2793" s="755"/>
      <c r="H2793" s="756"/>
    </row>
    <row r="2794" spans="1:8" ht="15.75">
      <c r="A2794" s="277"/>
      <c r="B2794" s="596">
        <v>8341</v>
      </c>
      <c r="C2794" s="597" t="s">
        <v>4054</v>
      </c>
      <c r="D2794" s="596" t="s">
        <v>519</v>
      </c>
      <c r="E2794" s="598">
        <v>75888</v>
      </c>
      <c r="F2794" s="754" t="s">
        <v>1460</v>
      </c>
      <c r="G2794" s="755"/>
      <c r="H2794" s="756"/>
    </row>
    <row r="2795" spans="1:8" ht="15.75">
      <c r="A2795" s="277"/>
      <c r="B2795" s="596">
        <v>8342</v>
      </c>
      <c r="C2795" s="597" t="s">
        <v>4055</v>
      </c>
      <c r="D2795" s="596" t="s">
        <v>519</v>
      </c>
      <c r="E2795" s="598">
        <v>3237228</v>
      </c>
      <c r="F2795" s="754" t="s">
        <v>1460</v>
      </c>
      <c r="G2795" s="755"/>
      <c r="H2795" s="756"/>
    </row>
    <row r="2796" spans="1:8" ht="45" customHeight="1">
      <c r="A2796" s="277"/>
      <c r="B2796" s="596">
        <v>8344</v>
      </c>
      <c r="C2796" s="597" t="s">
        <v>4056</v>
      </c>
      <c r="D2796" s="596" t="s">
        <v>519</v>
      </c>
      <c r="E2796" s="598">
        <v>3190174</v>
      </c>
      <c r="F2796" s="754" t="s">
        <v>1460</v>
      </c>
      <c r="G2796" s="757"/>
      <c r="H2796" s="756"/>
    </row>
    <row r="2797" spans="1:8" ht="15.75">
      <c r="A2797" s="277"/>
      <c r="B2797" s="596">
        <v>8345</v>
      </c>
      <c r="C2797" s="597" t="s">
        <v>4057</v>
      </c>
      <c r="D2797" s="596" t="s">
        <v>519</v>
      </c>
      <c r="E2797" s="598">
        <v>94148</v>
      </c>
      <c r="F2797" s="754" t="s">
        <v>1460</v>
      </c>
      <c r="G2797" s="757"/>
      <c r="H2797" s="756"/>
    </row>
    <row r="2798" spans="1:8" ht="15.75">
      <c r="A2798" s="277"/>
      <c r="B2798" s="596">
        <v>8346</v>
      </c>
      <c r="C2798" s="597" t="s">
        <v>4058</v>
      </c>
      <c r="D2798" s="596" t="s">
        <v>519</v>
      </c>
      <c r="E2798" s="598">
        <v>1808703</v>
      </c>
      <c r="F2798" s="754" t="s">
        <v>1460</v>
      </c>
      <c r="G2798" s="755"/>
      <c r="H2798" s="756"/>
    </row>
    <row r="2799" spans="1:8" ht="15.75">
      <c r="A2799" s="277"/>
      <c r="B2799" s="596">
        <v>8347</v>
      </c>
      <c r="C2799" s="597" t="s">
        <v>4059</v>
      </c>
      <c r="D2799" s="596" t="s">
        <v>519</v>
      </c>
      <c r="E2799" s="598">
        <v>1583992</v>
      </c>
      <c r="F2799" s="754" t="s">
        <v>1460</v>
      </c>
      <c r="G2799" s="755"/>
      <c r="H2799" s="756"/>
    </row>
    <row r="2800" spans="1:8" ht="15.75">
      <c r="A2800" s="277"/>
      <c r="B2800" s="596">
        <v>8348</v>
      </c>
      <c r="C2800" s="597" t="s">
        <v>4060</v>
      </c>
      <c r="D2800" s="596" t="s">
        <v>519</v>
      </c>
      <c r="E2800" s="598">
        <v>454280</v>
      </c>
      <c r="F2800" s="754" t="s">
        <v>1460</v>
      </c>
      <c r="G2800" s="755"/>
      <c r="H2800" s="756"/>
    </row>
    <row r="2801" spans="1:8" ht="15.75">
      <c r="A2801" s="277"/>
      <c r="B2801" s="596">
        <v>8349</v>
      </c>
      <c r="C2801" s="597" t="s">
        <v>4061</v>
      </c>
      <c r="D2801" s="596" t="s">
        <v>519</v>
      </c>
      <c r="E2801" s="598">
        <v>853133</v>
      </c>
      <c r="F2801" s="754" t="s">
        <v>1460</v>
      </c>
      <c r="G2801" s="755"/>
      <c r="H2801" s="756"/>
    </row>
    <row r="2802" spans="1:8" ht="15.75">
      <c r="A2802" s="277"/>
      <c r="B2802" s="596">
        <v>8350</v>
      </c>
      <c r="C2802" s="597" t="s">
        <v>4062</v>
      </c>
      <c r="D2802" s="596" t="s">
        <v>519</v>
      </c>
      <c r="E2802" s="598">
        <v>291236</v>
      </c>
      <c r="F2802" s="754" t="s">
        <v>1460</v>
      </c>
      <c r="G2802" s="755"/>
      <c r="H2802" s="756"/>
    </row>
    <row r="2803" spans="1:8" ht="15.75">
      <c r="A2803" s="277"/>
      <c r="B2803" s="596">
        <v>8351</v>
      </c>
      <c r="C2803" s="597" t="s">
        <v>4063</v>
      </c>
      <c r="D2803" s="596" t="s">
        <v>519</v>
      </c>
      <c r="E2803" s="598">
        <v>1670372</v>
      </c>
      <c r="F2803" s="754" t="s">
        <v>1460</v>
      </c>
      <c r="G2803" s="755"/>
      <c r="H2803" s="756"/>
    </row>
    <row r="2804" spans="1:8" ht="15.75">
      <c r="A2804" s="277"/>
      <c r="B2804" s="596">
        <v>8352</v>
      </c>
      <c r="C2804" s="597" t="s">
        <v>4064</v>
      </c>
      <c r="D2804" s="596" t="s">
        <v>519</v>
      </c>
      <c r="E2804" s="598">
        <v>543371</v>
      </c>
      <c r="F2804" s="754" t="s">
        <v>1460</v>
      </c>
      <c r="G2804" s="755"/>
      <c r="H2804" s="756"/>
    </row>
    <row r="2805" spans="1:8" ht="15.75">
      <c r="A2805" s="277"/>
      <c r="B2805" s="596">
        <v>8353</v>
      </c>
      <c r="C2805" s="597" t="s">
        <v>4065</v>
      </c>
      <c r="D2805" s="596" t="s">
        <v>519</v>
      </c>
      <c r="E2805" s="598">
        <v>2303269</v>
      </c>
      <c r="F2805" s="754" t="s">
        <v>1460</v>
      </c>
      <c r="G2805" s="755"/>
      <c r="H2805" s="756"/>
    </row>
    <row r="2806" spans="1:8" ht="15.75">
      <c r="A2806" s="277"/>
      <c r="B2806" s="596">
        <v>8357</v>
      </c>
      <c r="C2806" s="597" t="s">
        <v>4066</v>
      </c>
      <c r="D2806" s="596" t="s">
        <v>519</v>
      </c>
      <c r="E2806" s="598">
        <v>2741957</v>
      </c>
      <c r="F2806" s="754" t="s">
        <v>1460</v>
      </c>
      <c r="G2806" s="755"/>
      <c r="H2806" s="756"/>
    </row>
    <row r="2807" spans="1:8" ht="15.75">
      <c r="A2807" s="277"/>
      <c r="B2807" s="596">
        <v>8359</v>
      </c>
      <c r="C2807" s="597" t="s">
        <v>4067</v>
      </c>
      <c r="D2807" s="596" t="s">
        <v>519</v>
      </c>
      <c r="E2807" s="598">
        <v>3367307</v>
      </c>
      <c r="F2807" s="754" t="s">
        <v>1460</v>
      </c>
      <c r="G2807" s="755"/>
      <c r="H2807" s="756"/>
    </row>
    <row r="2808" spans="1:8" ht="15.75">
      <c r="A2808" s="277"/>
      <c r="B2808" s="596">
        <v>8361</v>
      </c>
      <c r="C2808" s="597" t="s">
        <v>4068</v>
      </c>
      <c r="D2808" s="596" t="s">
        <v>519</v>
      </c>
      <c r="E2808" s="598">
        <v>598602</v>
      </c>
      <c r="F2808" s="754" t="s">
        <v>1460</v>
      </c>
      <c r="G2808" s="755"/>
      <c r="H2808" s="756"/>
    </row>
    <row r="2809" spans="1:8" ht="15.75">
      <c r="A2809" s="277"/>
      <c r="B2809" s="596">
        <v>8362</v>
      </c>
      <c r="C2809" s="597" t="s">
        <v>4069</v>
      </c>
      <c r="D2809" s="596" t="s">
        <v>519</v>
      </c>
      <c r="E2809" s="598">
        <v>398129</v>
      </c>
      <c r="F2809" s="754" t="s">
        <v>1460</v>
      </c>
      <c r="G2809" s="755"/>
      <c r="H2809" s="756"/>
    </row>
    <row r="2810" spans="1:8" ht="15.75">
      <c r="A2810" s="277"/>
      <c r="B2810" s="596">
        <v>8364</v>
      </c>
      <c r="C2810" s="597" t="s">
        <v>4070</v>
      </c>
      <c r="D2810" s="596" t="s">
        <v>519</v>
      </c>
      <c r="E2810" s="598">
        <v>1056368</v>
      </c>
      <c r="F2810" s="754" t="s">
        <v>1460</v>
      </c>
      <c r="G2810" s="755"/>
      <c r="H2810" s="756"/>
    </row>
    <row r="2811" spans="1:8" ht="15.75">
      <c r="A2811" s="277"/>
      <c r="B2811" s="596">
        <v>8365</v>
      </c>
      <c r="C2811" s="597" t="s">
        <v>4071</v>
      </c>
      <c r="D2811" s="596" t="s">
        <v>519</v>
      </c>
      <c r="E2811" s="598">
        <v>154050</v>
      </c>
      <c r="F2811" s="754" t="s">
        <v>1460</v>
      </c>
      <c r="G2811" s="755"/>
      <c r="H2811" s="756"/>
    </row>
    <row r="2812" spans="1:8" ht="15.75">
      <c r="A2812" s="277"/>
      <c r="B2812" s="596">
        <v>8366</v>
      </c>
      <c r="C2812" s="597" t="s">
        <v>4072</v>
      </c>
      <c r="D2812" s="596" t="s">
        <v>519</v>
      </c>
      <c r="E2812" s="598">
        <v>24237718</v>
      </c>
      <c r="F2812" s="754" t="s">
        <v>1460</v>
      </c>
      <c r="G2812" s="755"/>
      <c r="H2812" s="756"/>
    </row>
    <row r="2813" spans="1:8" ht="15.75">
      <c r="A2813" s="277"/>
      <c r="B2813" s="596">
        <v>8367</v>
      </c>
      <c r="C2813" s="597" t="s">
        <v>4073</v>
      </c>
      <c r="D2813" s="596" t="s">
        <v>928</v>
      </c>
      <c r="E2813" s="598">
        <v>105550</v>
      </c>
      <c r="F2813" s="754" t="s">
        <v>1460</v>
      </c>
      <c r="G2813" s="755"/>
      <c r="H2813" s="756"/>
    </row>
    <row r="2814" spans="1:8" ht="15.75">
      <c r="A2814" s="277"/>
      <c r="B2814" s="596">
        <v>8368</v>
      </c>
      <c r="C2814" s="597" t="s">
        <v>4074</v>
      </c>
      <c r="D2814" s="596" t="s">
        <v>928</v>
      </c>
      <c r="E2814" s="598">
        <v>169801</v>
      </c>
      <c r="F2814" s="754" t="s">
        <v>1460</v>
      </c>
      <c r="G2814" s="755"/>
      <c r="H2814" s="756"/>
    </row>
    <row r="2815" spans="1:8" ht="15.75">
      <c r="A2815" s="277"/>
      <c r="B2815" s="596">
        <v>8369</v>
      </c>
      <c r="C2815" s="597" t="s">
        <v>4075</v>
      </c>
      <c r="D2815" s="596" t="s">
        <v>928</v>
      </c>
      <c r="E2815" s="598">
        <v>261855</v>
      </c>
      <c r="F2815" s="754" t="s">
        <v>1460</v>
      </c>
      <c r="G2815" s="755"/>
      <c r="H2815" s="756"/>
    </row>
    <row r="2816" spans="1:8" ht="15.75">
      <c r="A2816" s="277"/>
      <c r="B2816" s="596">
        <v>8370</v>
      </c>
      <c r="C2816" s="597" t="s">
        <v>4076</v>
      </c>
      <c r="D2816" s="596" t="s">
        <v>928</v>
      </c>
      <c r="E2816" s="598">
        <v>286207</v>
      </c>
      <c r="F2816" s="754" t="s">
        <v>1460</v>
      </c>
      <c r="G2816" s="755"/>
      <c r="H2816" s="756"/>
    </row>
    <row r="2817" spans="1:8" ht="15.75">
      <c r="A2817" s="277"/>
      <c r="B2817" s="596">
        <v>8371</v>
      </c>
      <c r="C2817" s="597" t="s">
        <v>4077</v>
      </c>
      <c r="D2817" s="596" t="s">
        <v>928</v>
      </c>
      <c r="E2817" s="598">
        <v>324034</v>
      </c>
      <c r="F2817" s="754" t="s">
        <v>1460</v>
      </c>
      <c r="G2817" s="755"/>
      <c r="H2817" s="756"/>
    </row>
    <row r="2818" spans="1:8" ht="15.75">
      <c r="A2818" s="277"/>
      <c r="B2818" s="596">
        <v>8382</v>
      </c>
      <c r="C2818" s="597" t="s">
        <v>4078</v>
      </c>
      <c r="D2818" s="596" t="s">
        <v>904</v>
      </c>
      <c r="E2818" s="598">
        <v>1088082</v>
      </c>
      <c r="F2818" s="754" t="s">
        <v>1460</v>
      </c>
      <c r="G2818" s="755"/>
      <c r="H2818" s="756"/>
    </row>
    <row r="2819" spans="1:8" ht="15.75">
      <c r="A2819" s="277"/>
      <c r="B2819" s="596">
        <v>8383</v>
      </c>
      <c r="C2819" s="597" t="s">
        <v>4079</v>
      </c>
      <c r="D2819" s="596" t="s">
        <v>904</v>
      </c>
      <c r="E2819" s="598">
        <v>1088082</v>
      </c>
      <c r="F2819" s="754" t="s">
        <v>1460</v>
      </c>
      <c r="G2819" s="755"/>
      <c r="H2819" s="756"/>
    </row>
    <row r="2820" spans="1:8" ht="15.75">
      <c r="A2820" s="277"/>
      <c r="B2820" s="596">
        <v>8384</v>
      </c>
      <c r="C2820" s="597" t="s">
        <v>4080</v>
      </c>
      <c r="D2820" s="596" t="s">
        <v>928</v>
      </c>
      <c r="E2820" s="598">
        <v>2154633</v>
      </c>
      <c r="F2820" s="754" t="s">
        <v>1460</v>
      </c>
      <c r="G2820" s="755"/>
      <c r="H2820" s="756"/>
    </row>
    <row r="2821" spans="1:8" ht="15.75">
      <c r="A2821" s="277"/>
      <c r="B2821" s="596">
        <v>8386</v>
      </c>
      <c r="C2821" s="597" t="s">
        <v>4081</v>
      </c>
      <c r="D2821" s="596" t="s">
        <v>519</v>
      </c>
      <c r="E2821" s="598">
        <v>1784951</v>
      </c>
      <c r="F2821" s="754" t="s">
        <v>1460</v>
      </c>
      <c r="G2821" s="755"/>
      <c r="H2821" s="756"/>
    </row>
    <row r="2822" spans="1:8" ht="15.75">
      <c r="A2822" s="277"/>
      <c r="B2822" s="596">
        <v>8388</v>
      </c>
      <c r="C2822" s="597" t="s">
        <v>4082</v>
      </c>
      <c r="D2822" s="596" t="s">
        <v>519</v>
      </c>
      <c r="E2822" s="598">
        <v>27349</v>
      </c>
      <c r="F2822" s="754" t="s">
        <v>1460</v>
      </c>
      <c r="G2822" s="755"/>
      <c r="H2822" s="756"/>
    </row>
    <row r="2823" spans="1:8" ht="15.75">
      <c r="A2823" s="277"/>
      <c r="B2823" s="596">
        <v>8389</v>
      </c>
      <c r="C2823" s="597" t="s">
        <v>4083</v>
      </c>
      <c r="D2823" s="596" t="s">
        <v>928</v>
      </c>
      <c r="E2823" s="598">
        <v>39927</v>
      </c>
      <c r="F2823" s="754" t="s">
        <v>1460</v>
      </c>
      <c r="G2823" s="755"/>
      <c r="H2823" s="756"/>
    </row>
    <row r="2824" spans="1:8" ht="15.75">
      <c r="A2824" s="277"/>
      <c r="B2824" s="596">
        <v>8390</v>
      </c>
      <c r="C2824" s="597" t="s">
        <v>4084</v>
      </c>
      <c r="D2824" s="596" t="s">
        <v>928</v>
      </c>
      <c r="E2824" s="598">
        <v>79290</v>
      </c>
      <c r="F2824" s="754" t="s">
        <v>1460</v>
      </c>
      <c r="G2824" s="755"/>
      <c r="H2824" s="756"/>
    </row>
    <row r="2825" spans="1:8" ht="15.75">
      <c r="A2825" s="277"/>
      <c r="B2825" s="596">
        <v>8392</v>
      </c>
      <c r="C2825" s="597" t="s">
        <v>4085</v>
      </c>
      <c r="D2825" s="596" t="s">
        <v>519</v>
      </c>
      <c r="E2825" s="598">
        <v>10843</v>
      </c>
      <c r="F2825" s="754" t="s">
        <v>1460</v>
      </c>
      <c r="G2825" s="755"/>
      <c r="H2825" s="756"/>
    </row>
    <row r="2826" spans="1:8" ht="15.75">
      <c r="A2826" s="277"/>
      <c r="B2826" s="596">
        <v>8393</v>
      </c>
      <c r="C2826" s="597" t="s">
        <v>4086</v>
      </c>
      <c r="D2826" s="596" t="s">
        <v>519</v>
      </c>
      <c r="E2826" s="598">
        <v>392540</v>
      </c>
      <c r="F2826" s="754" t="s">
        <v>1460</v>
      </c>
      <c r="G2826" s="755"/>
      <c r="H2826" s="756"/>
    </row>
    <row r="2827" spans="1:8" ht="15.75">
      <c r="A2827" s="277"/>
      <c r="B2827" s="596">
        <v>8399</v>
      </c>
      <c r="C2827" s="597" t="s">
        <v>4087</v>
      </c>
      <c r="D2827" s="596" t="s">
        <v>928</v>
      </c>
      <c r="E2827" s="598">
        <v>854361</v>
      </c>
      <c r="F2827" s="754" t="s">
        <v>1460</v>
      </c>
      <c r="G2827" s="755"/>
      <c r="H2827" s="756"/>
    </row>
    <row r="2828" spans="1:8" ht="15.75">
      <c r="A2828" s="277"/>
      <c r="B2828" s="596">
        <v>8401</v>
      </c>
      <c r="C2828" s="597" t="s">
        <v>4088</v>
      </c>
      <c r="D2828" s="596" t="s">
        <v>928</v>
      </c>
      <c r="E2828" s="598">
        <v>4663784</v>
      </c>
      <c r="F2828" s="754" t="s">
        <v>1460</v>
      </c>
      <c r="G2828" s="755"/>
      <c r="H2828" s="756"/>
    </row>
    <row r="2829" spans="1:8" ht="15.75">
      <c r="A2829" s="277"/>
      <c r="B2829" s="596">
        <v>8402</v>
      </c>
      <c r="C2829" s="597" t="s">
        <v>4089</v>
      </c>
      <c r="D2829" s="596" t="s">
        <v>519</v>
      </c>
      <c r="E2829" s="598">
        <v>5240</v>
      </c>
      <c r="F2829" s="754" t="s">
        <v>1460</v>
      </c>
      <c r="G2829" s="755"/>
      <c r="H2829" s="756"/>
    </row>
    <row r="2830" spans="1:8" ht="15.75">
      <c r="A2830" s="277"/>
      <c r="B2830" s="596">
        <v>8406</v>
      </c>
      <c r="C2830" s="597" t="s">
        <v>4090</v>
      </c>
      <c r="D2830" s="596" t="s">
        <v>519</v>
      </c>
      <c r="E2830" s="598">
        <v>2176228</v>
      </c>
      <c r="F2830" s="754" t="s">
        <v>1460</v>
      </c>
      <c r="G2830" s="755"/>
      <c r="H2830" s="756"/>
    </row>
    <row r="2831" spans="1:8" ht="15.75">
      <c r="A2831" s="277"/>
      <c r="B2831" s="596">
        <v>8407</v>
      </c>
      <c r="C2831" s="597" t="s">
        <v>4091</v>
      </c>
      <c r="D2831" s="596" t="s">
        <v>928</v>
      </c>
      <c r="E2831" s="598">
        <v>1646671</v>
      </c>
      <c r="F2831" s="754" t="s">
        <v>1460</v>
      </c>
      <c r="G2831" s="755"/>
      <c r="H2831" s="756"/>
    </row>
    <row r="2832" spans="1:8" ht="15.75">
      <c r="A2832" s="277"/>
      <c r="B2832" s="596">
        <v>8409</v>
      </c>
      <c r="C2832" s="597" t="s">
        <v>4092</v>
      </c>
      <c r="D2832" s="596" t="s">
        <v>519</v>
      </c>
      <c r="E2832" s="598">
        <v>5693804</v>
      </c>
      <c r="F2832" s="754" t="s">
        <v>1460</v>
      </c>
      <c r="G2832" s="755"/>
      <c r="H2832" s="756"/>
    </row>
    <row r="2833" spans="1:8" ht="15.75">
      <c r="A2833" s="277"/>
      <c r="B2833" s="596">
        <v>8410</v>
      </c>
      <c r="C2833" s="597" t="s">
        <v>4093</v>
      </c>
      <c r="D2833" s="596" t="s">
        <v>519</v>
      </c>
      <c r="E2833" s="598">
        <v>4673101</v>
      </c>
      <c r="F2833" s="754" t="s">
        <v>1460</v>
      </c>
      <c r="G2833" s="755"/>
      <c r="H2833" s="756"/>
    </row>
    <row r="2834" spans="1:8" ht="15.75">
      <c r="A2834" s="277"/>
      <c r="B2834" s="596">
        <v>8411</v>
      </c>
      <c r="C2834" s="597" t="s">
        <v>4094</v>
      </c>
      <c r="D2834" s="596" t="s">
        <v>928</v>
      </c>
      <c r="E2834" s="598">
        <v>645217</v>
      </c>
      <c r="F2834" s="754" t="s">
        <v>1460</v>
      </c>
      <c r="G2834" s="755"/>
      <c r="H2834" s="756"/>
    </row>
    <row r="2835" spans="1:8" ht="15.75">
      <c r="A2835" s="277"/>
      <c r="B2835" s="596">
        <v>8412</v>
      </c>
      <c r="C2835" s="597" t="s">
        <v>4095</v>
      </c>
      <c r="D2835" s="596" t="s">
        <v>519</v>
      </c>
      <c r="E2835" s="598">
        <v>954335</v>
      </c>
      <c r="F2835" s="754" t="s">
        <v>1460</v>
      </c>
      <c r="G2835" s="755"/>
      <c r="H2835" s="756"/>
    </row>
    <row r="2836" spans="1:8" ht="15.75">
      <c r="A2836" s="277"/>
      <c r="B2836" s="596">
        <v>8413</v>
      </c>
      <c r="C2836" s="597" t="s">
        <v>4096</v>
      </c>
      <c r="D2836" s="596" t="s">
        <v>519</v>
      </c>
      <c r="E2836" s="598">
        <v>397635</v>
      </c>
      <c r="F2836" s="754" t="s">
        <v>1460</v>
      </c>
      <c r="G2836" s="755"/>
      <c r="H2836" s="756"/>
    </row>
    <row r="2837" spans="1:8" ht="15.75">
      <c r="A2837" s="277"/>
      <c r="B2837" s="596">
        <v>8414</v>
      </c>
      <c r="C2837" s="597" t="s">
        <v>4097</v>
      </c>
      <c r="D2837" s="596" t="s">
        <v>519</v>
      </c>
      <c r="E2837" s="598">
        <v>3207861</v>
      </c>
      <c r="F2837" s="754" t="s">
        <v>1460</v>
      </c>
      <c r="G2837" s="755"/>
      <c r="H2837" s="756"/>
    </row>
    <row r="2838" spans="1:8" ht="15.75">
      <c r="A2838" s="277"/>
      <c r="B2838" s="596">
        <v>8415</v>
      </c>
      <c r="C2838" s="597" t="s">
        <v>4098</v>
      </c>
      <c r="D2838" s="596" t="s">
        <v>519</v>
      </c>
      <c r="E2838" s="598">
        <v>1149704</v>
      </c>
      <c r="F2838" s="754" t="s">
        <v>1460</v>
      </c>
      <c r="G2838" s="755"/>
      <c r="H2838" s="756"/>
    </row>
    <row r="2839" spans="1:8" ht="15.75">
      <c r="A2839" s="277"/>
      <c r="B2839" s="596">
        <v>8416</v>
      </c>
      <c r="C2839" s="597" t="s">
        <v>4099</v>
      </c>
      <c r="D2839" s="596" t="s">
        <v>519</v>
      </c>
      <c r="E2839" s="598">
        <v>1298609</v>
      </c>
      <c r="F2839" s="754" t="s">
        <v>1460</v>
      </c>
      <c r="G2839" s="755"/>
      <c r="H2839" s="756"/>
    </row>
    <row r="2840" spans="1:8" ht="15.75">
      <c r="A2840" s="277"/>
      <c r="B2840" s="596">
        <v>8418</v>
      </c>
      <c r="C2840" s="597" t="s">
        <v>4100</v>
      </c>
      <c r="D2840" s="596" t="s">
        <v>519</v>
      </c>
      <c r="E2840" s="598">
        <v>20580183</v>
      </c>
      <c r="F2840" s="754" t="s">
        <v>1460</v>
      </c>
      <c r="G2840" s="757"/>
      <c r="H2840" s="756"/>
    </row>
    <row r="2841" spans="1:8" ht="15.75">
      <c r="A2841" s="277"/>
      <c r="B2841" s="596">
        <v>8419</v>
      </c>
      <c r="C2841" s="597" t="s">
        <v>4101</v>
      </c>
      <c r="D2841" s="596" t="s">
        <v>519</v>
      </c>
      <c r="E2841" s="598">
        <v>188976</v>
      </c>
      <c r="F2841" s="754" t="s">
        <v>1460</v>
      </c>
      <c r="G2841" s="755"/>
      <c r="H2841" s="756"/>
    </row>
    <row r="2842" spans="1:8" ht="15.75">
      <c r="A2842" s="277"/>
      <c r="B2842" s="596">
        <v>8420</v>
      </c>
      <c r="C2842" s="597" t="s">
        <v>4102</v>
      </c>
      <c r="D2842" s="596" t="s">
        <v>519</v>
      </c>
      <c r="E2842" s="598">
        <v>188976</v>
      </c>
      <c r="F2842" s="754" t="s">
        <v>1460</v>
      </c>
      <c r="G2842" s="755"/>
      <c r="H2842" s="756"/>
    </row>
    <row r="2843" spans="1:8" ht="15.75">
      <c r="A2843" s="277"/>
      <c r="B2843" s="596">
        <v>8421</v>
      </c>
      <c r="C2843" s="597" t="s">
        <v>4103</v>
      </c>
      <c r="D2843" s="596" t="s">
        <v>519</v>
      </c>
      <c r="E2843" s="598">
        <v>191562</v>
      </c>
      <c r="F2843" s="754" t="s">
        <v>1460</v>
      </c>
      <c r="G2843" s="755"/>
      <c r="H2843" s="756"/>
    </row>
    <row r="2844" spans="1:8" ht="15.75">
      <c r="A2844" s="277"/>
      <c r="B2844" s="596">
        <v>8422</v>
      </c>
      <c r="C2844" s="597" t="s">
        <v>4104</v>
      </c>
      <c r="D2844" s="596" t="s">
        <v>519</v>
      </c>
      <c r="E2844" s="598">
        <v>612055</v>
      </c>
      <c r="F2844" s="754" t="s">
        <v>1460</v>
      </c>
      <c r="G2844" s="757"/>
      <c r="H2844" s="756"/>
    </row>
    <row r="2845" spans="1:8" ht="15.75">
      <c r="A2845" s="277"/>
      <c r="B2845" s="596">
        <v>8423</v>
      </c>
      <c r="C2845" s="597" t="s">
        <v>4105</v>
      </c>
      <c r="D2845" s="596" t="s">
        <v>519</v>
      </c>
      <c r="E2845" s="598">
        <v>1111291</v>
      </c>
      <c r="F2845" s="754" t="s">
        <v>1460</v>
      </c>
      <c r="G2845" s="755"/>
      <c r="H2845" s="756"/>
    </row>
    <row r="2846" spans="1:8" ht="15.75">
      <c r="A2846" s="277"/>
      <c r="B2846" s="596">
        <v>8425</v>
      </c>
      <c r="C2846" s="597" t="s">
        <v>4106</v>
      </c>
      <c r="D2846" s="596" t="s">
        <v>519</v>
      </c>
      <c r="E2846" s="598">
        <v>259359</v>
      </c>
      <c r="F2846" s="754" t="s">
        <v>1460</v>
      </c>
      <c r="G2846" s="755"/>
      <c r="H2846" s="756"/>
    </row>
    <row r="2847" spans="1:8" ht="15.75">
      <c r="A2847" s="277"/>
      <c r="B2847" s="596">
        <v>8427</v>
      </c>
      <c r="C2847" s="597" t="s">
        <v>4107</v>
      </c>
      <c r="D2847" s="596" t="s">
        <v>519</v>
      </c>
      <c r="E2847" s="598">
        <v>940383</v>
      </c>
      <c r="F2847" s="754" t="s">
        <v>1460</v>
      </c>
      <c r="G2847" s="755"/>
      <c r="H2847" s="756"/>
    </row>
    <row r="2848" spans="1:8" ht="15.75">
      <c r="A2848" s="277"/>
      <c r="B2848" s="596">
        <v>8436</v>
      </c>
      <c r="C2848" s="597" t="s">
        <v>4108</v>
      </c>
      <c r="D2848" s="596" t="s">
        <v>519</v>
      </c>
      <c r="E2848" s="598">
        <v>157507</v>
      </c>
      <c r="F2848" s="754" t="s">
        <v>1460</v>
      </c>
      <c r="G2848" s="755"/>
      <c r="H2848" s="756"/>
    </row>
    <row r="2849" spans="1:8" ht="15.75">
      <c r="A2849" s="277"/>
      <c r="B2849" s="596">
        <v>8437</v>
      </c>
      <c r="C2849" s="597" t="s">
        <v>4109</v>
      </c>
      <c r="D2849" s="596" t="s">
        <v>519</v>
      </c>
      <c r="E2849" s="598">
        <v>345036</v>
      </c>
      <c r="F2849" s="754" t="s">
        <v>1460</v>
      </c>
      <c r="G2849" s="757"/>
      <c r="H2849" s="756"/>
    </row>
    <row r="2850" spans="1:8" ht="15.75">
      <c r="A2850" s="277"/>
      <c r="B2850" s="596">
        <v>8438</v>
      </c>
      <c r="C2850" s="597" t="s">
        <v>4110</v>
      </c>
      <c r="D2850" s="596" t="s">
        <v>777</v>
      </c>
      <c r="E2850" s="598">
        <v>92151</v>
      </c>
      <c r="F2850" s="754" t="s">
        <v>1460</v>
      </c>
      <c r="G2850" s="755"/>
      <c r="H2850" s="756"/>
    </row>
    <row r="2851" spans="1:8" ht="15.75">
      <c r="A2851" s="277"/>
      <c r="B2851" s="596">
        <v>8439</v>
      </c>
      <c r="C2851" s="597" t="s">
        <v>4111</v>
      </c>
      <c r="D2851" s="596" t="s">
        <v>777</v>
      </c>
      <c r="E2851" s="598">
        <v>92151</v>
      </c>
      <c r="F2851" s="754" t="s">
        <v>1460</v>
      </c>
      <c r="G2851" s="755"/>
      <c r="H2851" s="756"/>
    </row>
    <row r="2852" spans="1:8" ht="15.75">
      <c r="A2852" s="277"/>
      <c r="B2852" s="596">
        <v>8440</v>
      </c>
      <c r="C2852" s="597" t="s">
        <v>4112</v>
      </c>
      <c r="D2852" s="596" t="s">
        <v>777</v>
      </c>
      <c r="E2852" s="598">
        <v>92151</v>
      </c>
      <c r="F2852" s="754" t="s">
        <v>1460</v>
      </c>
      <c r="G2852" s="755"/>
      <c r="H2852" s="756"/>
    </row>
    <row r="2853" spans="1:8" ht="30" customHeight="1">
      <c r="A2853" s="277"/>
      <c r="B2853" s="596">
        <v>8442</v>
      </c>
      <c r="C2853" s="597" t="s">
        <v>4113</v>
      </c>
      <c r="D2853" s="596" t="s">
        <v>928</v>
      </c>
      <c r="E2853" s="598">
        <v>8784</v>
      </c>
      <c r="F2853" s="754" t="s">
        <v>1460</v>
      </c>
      <c r="G2853" s="755"/>
      <c r="H2853" s="756"/>
    </row>
    <row r="2854" spans="1:8" ht="15.75">
      <c r="A2854" s="277"/>
      <c r="B2854" s="596">
        <v>8443</v>
      </c>
      <c r="C2854" s="597" t="s">
        <v>4114</v>
      </c>
      <c r="D2854" s="596" t="s">
        <v>928</v>
      </c>
      <c r="E2854" s="598">
        <v>6635</v>
      </c>
      <c r="F2854" s="754" t="s">
        <v>1460</v>
      </c>
      <c r="G2854" s="755"/>
      <c r="H2854" s="756"/>
    </row>
    <row r="2855" spans="1:8" ht="15.75">
      <c r="A2855" s="277"/>
      <c r="B2855" s="596">
        <v>8445</v>
      </c>
      <c r="C2855" s="597" t="s">
        <v>4115</v>
      </c>
      <c r="D2855" s="596" t="s">
        <v>519</v>
      </c>
      <c r="E2855" s="598">
        <v>1126604</v>
      </c>
      <c r="F2855" s="754" t="s">
        <v>1460</v>
      </c>
      <c r="G2855" s="755"/>
      <c r="H2855" s="756"/>
    </row>
    <row r="2856" spans="1:8" ht="15.75">
      <c r="A2856" s="277"/>
      <c r="B2856" s="596">
        <v>8448</v>
      </c>
      <c r="C2856" s="597" t="s">
        <v>4116</v>
      </c>
      <c r="D2856" s="596" t="s">
        <v>777</v>
      </c>
      <c r="E2856" s="598">
        <v>92151</v>
      </c>
      <c r="F2856" s="754" t="s">
        <v>1460</v>
      </c>
      <c r="G2856" s="755"/>
      <c r="H2856" s="756"/>
    </row>
    <row r="2857" spans="1:8" s="491" customFormat="1" ht="15.75">
      <c r="A2857" s="277"/>
      <c r="B2857" s="596">
        <v>8449</v>
      </c>
      <c r="C2857" s="597" t="s">
        <v>4117</v>
      </c>
      <c r="D2857" s="596" t="s">
        <v>777</v>
      </c>
      <c r="E2857" s="598">
        <v>92151</v>
      </c>
      <c r="F2857" s="754" t="s">
        <v>1460</v>
      </c>
      <c r="G2857" s="755"/>
      <c r="H2857" s="756"/>
    </row>
    <row r="2858" spans="1:8" ht="15.75">
      <c r="A2858" s="277"/>
      <c r="B2858" s="596">
        <v>8452</v>
      </c>
      <c r="C2858" s="597" t="s">
        <v>4118</v>
      </c>
      <c r="D2858" s="596" t="s">
        <v>928</v>
      </c>
      <c r="E2858" s="598">
        <v>255196</v>
      </c>
      <c r="F2858" s="754" t="s">
        <v>1460</v>
      </c>
      <c r="G2858" s="755"/>
      <c r="H2858" s="756"/>
    </row>
    <row r="2859" spans="1:8" ht="15.75">
      <c r="A2859" s="277"/>
      <c r="B2859" s="596">
        <v>8453</v>
      </c>
      <c r="C2859" s="597" t="s">
        <v>4119</v>
      </c>
      <c r="D2859" s="596" t="s">
        <v>928</v>
      </c>
      <c r="E2859" s="598">
        <v>24482</v>
      </c>
      <c r="F2859" s="754" t="s">
        <v>1460</v>
      </c>
      <c r="G2859" s="755"/>
      <c r="H2859" s="756"/>
    </row>
    <row r="2860" spans="1:8" ht="15.75">
      <c r="A2860" s="277"/>
      <c r="B2860" s="596">
        <v>8455</v>
      </c>
      <c r="C2860" s="597" t="s">
        <v>4120</v>
      </c>
      <c r="D2860" s="596" t="s">
        <v>519</v>
      </c>
      <c r="E2860" s="598">
        <v>55208738</v>
      </c>
      <c r="F2860" s="754" t="s">
        <v>1460</v>
      </c>
      <c r="G2860" s="755"/>
      <c r="H2860" s="756"/>
    </row>
    <row r="2861" spans="1:8" ht="15.75">
      <c r="A2861" s="277"/>
      <c r="B2861" s="596">
        <v>8456</v>
      </c>
      <c r="C2861" s="597" t="s">
        <v>4121</v>
      </c>
      <c r="D2861" s="596" t="s">
        <v>519</v>
      </c>
      <c r="E2861" s="598">
        <v>57562558</v>
      </c>
      <c r="F2861" s="754" t="s">
        <v>1460</v>
      </c>
      <c r="G2861" s="755"/>
      <c r="H2861" s="756"/>
    </row>
    <row r="2862" spans="1:8" ht="15.75">
      <c r="A2862" s="277"/>
      <c r="B2862" s="596">
        <v>8457</v>
      </c>
      <c r="C2862" s="597" t="s">
        <v>4122</v>
      </c>
      <c r="D2862" s="596" t="s">
        <v>519</v>
      </c>
      <c r="E2862" s="598">
        <v>19590127</v>
      </c>
      <c r="F2862" s="754" t="s">
        <v>1460</v>
      </c>
      <c r="G2862" s="755"/>
      <c r="H2862" s="756"/>
    </row>
    <row r="2863" spans="1:8" ht="15.75">
      <c r="A2863" s="277"/>
      <c r="B2863" s="596">
        <v>8458</v>
      </c>
      <c r="C2863" s="597" t="s">
        <v>4123</v>
      </c>
      <c r="D2863" s="596" t="s">
        <v>519</v>
      </c>
      <c r="E2863" s="598">
        <v>6542987</v>
      </c>
      <c r="F2863" s="754" t="s">
        <v>1460</v>
      </c>
      <c r="G2863" s="755"/>
      <c r="H2863" s="756"/>
    </row>
    <row r="2864" spans="1:8" ht="15.75">
      <c r="A2864" s="277"/>
      <c r="B2864" s="596">
        <v>8459</v>
      </c>
      <c r="C2864" s="597" t="s">
        <v>4124</v>
      </c>
      <c r="D2864" s="596" t="s">
        <v>519</v>
      </c>
      <c r="E2864" s="598">
        <v>8937970</v>
      </c>
      <c r="F2864" s="754" t="s">
        <v>1460</v>
      </c>
      <c r="G2864" s="755"/>
      <c r="H2864" s="756"/>
    </row>
    <row r="2865" spans="1:8" ht="15.75">
      <c r="A2865" s="277"/>
      <c r="B2865" s="596">
        <v>8460</v>
      </c>
      <c r="C2865" s="597" t="s">
        <v>4125</v>
      </c>
      <c r="D2865" s="596" t="s">
        <v>519</v>
      </c>
      <c r="E2865" s="598">
        <v>13851388</v>
      </c>
      <c r="F2865" s="754" t="s">
        <v>1460</v>
      </c>
      <c r="G2865" s="755"/>
      <c r="H2865" s="756"/>
    </row>
    <row r="2866" spans="1:8" ht="15.75">
      <c r="A2866" s="277"/>
      <c r="B2866" s="596">
        <v>8461</v>
      </c>
      <c r="C2866" s="597" t="s">
        <v>4126</v>
      </c>
      <c r="D2866" s="596" t="s">
        <v>928</v>
      </c>
      <c r="E2866" s="598">
        <v>38101</v>
      </c>
      <c r="F2866" s="754" t="s">
        <v>1460</v>
      </c>
      <c r="G2866" s="755"/>
      <c r="H2866" s="756"/>
    </row>
    <row r="2867" spans="1:8" ht="15.75">
      <c r="A2867" s="277"/>
      <c r="B2867" s="596">
        <v>8462</v>
      </c>
      <c r="C2867" s="597" t="s">
        <v>4127</v>
      </c>
      <c r="D2867" s="596" t="s">
        <v>928</v>
      </c>
      <c r="E2867" s="598">
        <v>11190</v>
      </c>
      <c r="F2867" s="754" t="s">
        <v>1460</v>
      </c>
      <c r="G2867" s="755"/>
      <c r="H2867" s="756"/>
    </row>
    <row r="2868" spans="1:8" ht="15.75">
      <c r="A2868" s="277"/>
      <c r="B2868" s="596">
        <v>8464</v>
      </c>
      <c r="C2868" s="597" t="s">
        <v>4128</v>
      </c>
      <c r="D2868" s="596" t="s">
        <v>928</v>
      </c>
      <c r="E2868" s="598">
        <v>53301</v>
      </c>
      <c r="F2868" s="754" t="s">
        <v>1460</v>
      </c>
      <c r="G2868" s="755"/>
      <c r="H2868" s="756"/>
    </row>
    <row r="2869" spans="1:8" ht="15.75">
      <c r="A2869" s="277"/>
      <c r="B2869" s="596">
        <v>8465</v>
      </c>
      <c r="C2869" s="597" t="s">
        <v>4129</v>
      </c>
      <c r="D2869" s="596" t="s">
        <v>777</v>
      </c>
      <c r="E2869" s="598">
        <v>137286</v>
      </c>
      <c r="F2869" s="754" t="s">
        <v>1460</v>
      </c>
      <c r="G2869" s="755"/>
      <c r="H2869" s="756"/>
    </row>
    <row r="2870" spans="1:8" ht="15.75">
      <c r="A2870" s="277"/>
      <c r="B2870" s="596">
        <v>8466</v>
      </c>
      <c r="C2870" s="597" t="s">
        <v>4130</v>
      </c>
      <c r="D2870" s="596" t="s">
        <v>928</v>
      </c>
      <c r="E2870" s="598">
        <v>93448</v>
      </c>
      <c r="F2870" s="754" t="s">
        <v>1460</v>
      </c>
      <c r="G2870" s="755"/>
      <c r="H2870" s="756"/>
    </row>
    <row r="2871" spans="1:8" ht="15.75">
      <c r="A2871" s="277"/>
      <c r="B2871" s="596">
        <v>8467</v>
      </c>
      <c r="C2871" s="597" t="s">
        <v>4131</v>
      </c>
      <c r="D2871" s="596" t="s">
        <v>777</v>
      </c>
      <c r="E2871" s="598">
        <v>29898</v>
      </c>
      <c r="F2871" s="754" t="s">
        <v>1460</v>
      </c>
      <c r="G2871" s="755"/>
      <c r="H2871" s="756"/>
    </row>
    <row r="2872" spans="1:8" ht="15.75">
      <c r="A2872" s="277"/>
      <c r="B2872" s="596">
        <v>8468</v>
      </c>
      <c r="C2872" s="597" t="s">
        <v>4132</v>
      </c>
      <c r="D2872" s="596" t="s">
        <v>519</v>
      </c>
      <c r="E2872" s="598">
        <v>191612</v>
      </c>
      <c r="F2872" s="754" t="s">
        <v>1460</v>
      </c>
      <c r="G2872" s="757"/>
      <c r="H2872" s="756"/>
    </row>
    <row r="2873" spans="1:8" ht="15.75">
      <c r="A2873" s="277"/>
      <c r="B2873" s="596">
        <v>8471</v>
      </c>
      <c r="C2873" s="597" t="s">
        <v>4133</v>
      </c>
      <c r="D2873" s="596" t="s">
        <v>973</v>
      </c>
      <c r="E2873" s="598">
        <v>6286</v>
      </c>
      <c r="F2873" s="754" t="s">
        <v>1460</v>
      </c>
      <c r="G2873" s="757"/>
      <c r="H2873" s="756"/>
    </row>
    <row r="2874" spans="1:8" ht="15.75">
      <c r="A2874" s="277"/>
      <c r="B2874" s="596">
        <v>8472</v>
      </c>
      <c r="C2874" s="597" t="s">
        <v>4134</v>
      </c>
      <c r="D2874" s="596" t="s">
        <v>519</v>
      </c>
      <c r="E2874" s="598">
        <v>1074665</v>
      </c>
      <c r="F2874" s="754" t="s">
        <v>1460</v>
      </c>
      <c r="G2874" s="757"/>
      <c r="H2874" s="756"/>
    </row>
    <row r="2875" spans="1:8" ht="15.75">
      <c r="A2875" s="277"/>
      <c r="B2875" s="596">
        <v>8474</v>
      </c>
      <c r="C2875" s="597" t="s">
        <v>4135</v>
      </c>
      <c r="D2875" s="596" t="s">
        <v>519</v>
      </c>
      <c r="E2875" s="598">
        <v>569684</v>
      </c>
      <c r="F2875" s="754" t="s">
        <v>1460</v>
      </c>
      <c r="G2875" s="755"/>
      <c r="H2875" s="756"/>
    </row>
    <row r="2876" spans="1:8" ht="15.75">
      <c r="A2876" s="277"/>
      <c r="B2876" s="596">
        <v>8475</v>
      </c>
      <c r="C2876" s="597" t="s">
        <v>1363</v>
      </c>
      <c r="D2876" s="596" t="s">
        <v>928</v>
      </c>
      <c r="E2876" s="598">
        <v>54934</v>
      </c>
      <c r="F2876" s="754" t="s">
        <v>1460</v>
      </c>
      <c r="G2876" s="755"/>
      <c r="H2876" s="756"/>
    </row>
    <row r="2877" spans="1:8" ht="15.75">
      <c r="A2877" s="277"/>
      <c r="B2877" s="596">
        <v>8476</v>
      </c>
      <c r="C2877" s="597" t="s">
        <v>4136</v>
      </c>
      <c r="D2877" s="596" t="s">
        <v>519</v>
      </c>
      <c r="E2877" s="598">
        <v>1846113</v>
      </c>
      <c r="F2877" s="754" t="s">
        <v>1460</v>
      </c>
      <c r="G2877" s="755"/>
      <c r="H2877" s="756"/>
    </row>
    <row r="2878" spans="1:8" ht="15.75">
      <c r="A2878" s="277"/>
      <c r="B2878" s="596">
        <v>8480</v>
      </c>
      <c r="C2878" s="597" t="s">
        <v>4137</v>
      </c>
      <c r="D2878" s="596" t="s">
        <v>519</v>
      </c>
      <c r="E2878" s="598">
        <v>569684</v>
      </c>
      <c r="F2878" s="754" t="s">
        <v>1460</v>
      </c>
      <c r="G2878" s="755"/>
      <c r="H2878" s="756"/>
    </row>
    <row r="2879" spans="1:8" ht="15.75">
      <c r="A2879" s="277"/>
      <c r="B2879" s="596">
        <v>8482</v>
      </c>
      <c r="C2879" s="597" t="s">
        <v>4138</v>
      </c>
      <c r="D2879" s="596" t="s">
        <v>519</v>
      </c>
      <c r="E2879" s="598">
        <v>1307921</v>
      </c>
      <c r="F2879" s="754" t="s">
        <v>1460</v>
      </c>
      <c r="G2879" s="755"/>
      <c r="H2879" s="756"/>
    </row>
    <row r="2880" spans="1:8" ht="15.75">
      <c r="A2880" s="277"/>
      <c r="B2880" s="596">
        <v>8483</v>
      </c>
      <c r="C2880" s="597" t="s">
        <v>4139</v>
      </c>
      <c r="D2880" s="596" t="s">
        <v>519</v>
      </c>
      <c r="E2880" s="598">
        <v>946503</v>
      </c>
      <c r="F2880" s="754" t="s">
        <v>1460</v>
      </c>
      <c r="G2880" s="755"/>
      <c r="H2880" s="756"/>
    </row>
    <row r="2881" spans="1:8" ht="15.75">
      <c r="A2881" s="277"/>
      <c r="B2881" s="596">
        <v>8484</v>
      </c>
      <c r="C2881" s="597" t="s">
        <v>4140</v>
      </c>
      <c r="D2881" s="596" t="s">
        <v>519</v>
      </c>
      <c r="E2881" s="598">
        <v>175221</v>
      </c>
      <c r="F2881" s="754" t="s">
        <v>1460</v>
      </c>
      <c r="G2881" s="755"/>
      <c r="H2881" s="756"/>
    </row>
    <row r="2882" spans="1:8" ht="15.75">
      <c r="A2882" s="277"/>
      <c r="B2882" s="596">
        <v>8486</v>
      </c>
      <c r="C2882" s="597" t="s">
        <v>4141</v>
      </c>
      <c r="D2882" s="596" t="s">
        <v>928</v>
      </c>
      <c r="E2882" s="598">
        <v>971455</v>
      </c>
      <c r="F2882" s="754" t="s">
        <v>1460</v>
      </c>
      <c r="G2882" s="755"/>
      <c r="H2882" s="756"/>
    </row>
    <row r="2883" spans="1:8" ht="15.75">
      <c r="A2883" s="277"/>
      <c r="B2883" s="596">
        <v>8487</v>
      </c>
      <c r="C2883" s="597" t="s">
        <v>4142</v>
      </c>
      <c r="D2883" s="596" t="s">
        <v>928</v>
      </c>
      <c r="E2883" s="598">
        <v>31421</v>
      </c>
      <c r="F2883" s="754" t="s">
        <v>1460</v>
      </c>
      <c r="G2883" s="755"/>
      <c r="H2883" s="756"/>
    </row>
    <row r="2884" spans="1:8" ht="15.75">
      <c r="A2884" s="277"/>
      <c r="B2884" s="596">
        <v>8488</v>
      </c>
      <c r="C2884" s="597" t="s">
        <v>4143</v>
      </c>
      <c r="D2884" s="596" t="s">
        <v>928</v>
      </c>
      <c r="E2884" s="598">
        <v>21055</v>
      </c>
      <c r="F2884" s="754" t="s">
        <v>1460</v>
      </c>
      <c r="G2884" s="755"/>
      <c r="H2884" s="756"/>
    </row>
    <row r="2885" spans="1:8" ht="15.75">
      <c r="A2885" s="277"/>
      <c r="B2885" s="596">
        <v>8489</v>
      </c>
      <c r="C2885" s="597" t="s">
        <v>4144</v>
      </c>
      <c r="D2885" s="596" t="s">
        <v>519</v>
      </c>
      <c r="E2885" s="598">
        <v>42898</v>
      </c>
      <c r="F2885" s="754" t="s">
        <v>1460</v>
      </c>
      <c r="G2885" s="755"/>
      <c r="H2885" s="756"/>
    </row>
    <row r="2886" spans="1:8" ht="15.75">
      <c r="A2886" s="277"/>
      <c r="B2886" s="596">
        <v>8491</v>
      </c>
      <c r="C2886" s="597" t="s">
        <v>4145</v>
      </c>
      <c r="D2886" s="596" t="s">
        <v>519</v>
      </c>
      <c r="E2886" s="598">
        <v>9191</v>
      </c>
      <c r="F2886" s="754" t="s">
        <v>1460</v>
      </c>
      <c r="G2886" s="755"/>
      <c r="H2886" s="756"/>
    </row>
    <row r="2887" spans="1:8" ht="15.75">
      <c r="A2887" s="277"/>
      <c r="B2887" s="596">
        <v>8492</v>
      </c>
      <c r="C2887" s="597" t="s">
        <v>4146</v>
      </c>
      <c r="D2887" s="596" t="s">
        <v>519</v>
      </c>
      <c r="E2887" s="598">
        <v>174898</v>
      </c>
      <c r="F2887" s="754" t="s">
        <v>1460</v>
      </c>
      <c r="G2887" s="755"/>
      <c r="H2887" s="756"/>
    </row>
    <row r="2888" spans="1:8" ht="15.75">
      <c r="A2888" s="277"/>
      <c r="B2888" s="596">
        <v>8493</v>
      </c>
      <c r="C2888" s="597" t="s">
        <v>4147</v>
      </c>
      <c r="D2888" s="596" t="s">
        <v>519</v>
      </c>
      <c r="E2888" s="598">
        <v>738202</v>
      </c>
      <c r="F2888" s="754" t="s">
        <v>1460</v>
      </c>
      <c r="G2888" s="755"/>
      <c r="H2888" s="756"/>
    </row>
    <row r="2889" spans="1:8" ht="15.75">
      <c r="A2889" s="277"/>
      <c r="B2889" s="596">
        <v>8494</v>
      </c>
      <c r="C2889" s="597" t="s">
        <v>4148</v>
      </c>
      <c r="D2889" s="596" t="s">
        <v>519</v>
      </c>
      <c r="E2889" s="598">
        <v>1072296</v>
      </c>
      <c r="F2889" s="754" t="s">
        <v>1460</v>
      </c>
      <c r="G2889" s="755"/>
      <c r="H2889" s="756"/>
    </row>
    <row r="2890" spans="1:8" ht="15.75">
      <c r="A2890" s="277"/>
      <c r="B2890" s="596">
        <v>8495</v>
      </c>
      <c r="C2890" s="597" t="s">
        <v>1366</v>
      </c>
      <c r="D2890" s="596" t="s">
        <v>928</v>
      </c>
      <c r="E2890" s="598">
        <v>27618</v>
      </c>
      <c r="F2890" s="754" t="s">
        <v>1460</v>
      </c>
      <c r="G2890" s="755"/>
      <c r="H2890" s="756"/>
    </row>
    <row r="2891" spans="1:8" ht="15.75">
      <c r="A2891" s="277"/>
      <c r="B2891" s="596">
        <v>8496</v>
      </c>
      <c r="C2891" s="597" t="s">
        <v>4149</v>
      </c>
      <c r="D2891" s="596" t="s">
        <v>928</v>
      </c>
      <c r="E2891" s="598">
        <v>24522</v>
      </c>
      <c r="F2891" s="754" t="s">
        <v>1460</v>
      </c>
      <c r="G2891" s="755"/>
      <c r="H2891" s="756"/>
    </row>
    <row r="2892" spans="1:8" ht="15.75">
      <c r="A2892" s="277"/>
      <c r="B2892" s="596">
        <v>8497</v>
      </c>
      <c r="C2892" s="597" t="s">
        <v>1368</v>
      </c>
      <c r="D2892" s="596" t="s">
        <v>928</v>
      </c>
      <c r="E2892" s="598">
        <v>29830</v>
      </c>
      <c r="F2892" s="754" t="s">
        <v>1460</v>
      </c>
      <c r="G2892" s="755"/>
      <c r="H2892" s="756"/>
    </row>
    <row r="2893" spans="1:8" ht="15.75">
      <c r="A2893" s="610"/>
      <c r="B2893" s="596">
        <v>8498</v>
      </c>
      <c r="C2893" s="597" t="s">
        <v>4150</v>
      </c>
      <c r="D2893" s="596" t="s">
        <v>928</v>
      </c>
      <c r="E2893" s="598">
        <v>9979</v>
      </c>
      <c r="F2893" s="754" t="s">
        <v>1460</v>
      </c>
      <c r="G2893" s="755"/>
      <c r="H2893" s="756"/>
    </row>
    <row r="2894" spans="1:8" ht="15.75">
      <c r="A2894" s="277"/>
      <c r="B2894" s="596">
        <v>8499</v>
      </c>
      <c r="C2894" s="597" t="s">
        <v>4151</v>
      </c>
      <c r="D2894" s="596" t="s">
        <v>777</v>
      </c>
      <c r="E2894" s="598">
        <v>123657</v>
      </c>
      <c r="F2894" s="754" t="s">
        <v>1460</v>
      </c>
      <c r="G2894" s="755"/>
      <c r="H2894" s="756"/>
    </row>
    <row r="2895" spans="1:8" ht="15.75">
      <c r="A2895" s="277"/>
      <c r="B2895" s="596">
        <v>8500</v>
      </c>
      <c r="C2895" s="597" t="s">
        <v>4152</v>
      </c>
      <c r="D2895" s="596" t="s">
        <v>777</v>
      </c>
      <c r="E2895" s="598">
        <v>62443</v>
      </c>
      <c r="F2895" s="754" t="s">
        <v>1464</v>
      </c>
      <c r="G2895" s="755"/>
      <c r="H2895" s="756"/>
    </row>
    <row r="2896" spans="1:8" ht="15.75">
      <c r="A2896" s="277"/>
      <c r="B2896" s="596">
        <v>8501</v>
      </c>
      <c r="C2896" s="597" t="s">
        <v>4153</v>
      </c>
      <c r="D2896" s="596" t="s">
        <v>519</v>
      </c>
      <c r="E2896" s="598">
        <v>120807</v>
      </c>
      <c r="F2896" s="754" t="s">
        <v>1460</v>
      </c>
      <c r="G2896" s="755"/>
      <c r="H2896" s="756"/>
    </row>
    <row r="2897" spans="1:8" ht="15.75">
      <c r="A2897" s="277"/>
      <c r="B2897" s="596">
        <v>8503</v>
      </c>
      <c r="C2897" s="597" t="s">
        <v>4154</v>
      </c>
      <c r="D2897" s="596" t="s">
        <v>519</v>
      </c>
      <c r="E2897" s="598">
        <v>108174</v>
      </c>
      <c r="F2897" s="754" t="s">
        <v>1460</v>
      </c>
      <c r="G2897" s="755"/>
      <c r="H2897" s="756"/>
    </row>
    <row r="2898" spans="1:8" ht="15.75">
      <c r="A2898" s="277"/>
      <c r="B2898" s="596">
        <v>8504</v>
      </c>
      <c r="C2898" s="597" t="s">
        <v>4155</v>
      </c>
      <c r="D2898" s="596" t="s">
        <v>519</v>
      </c>
      <c r="E2898" s="598">
        <v>275589</v>
      </c>
      <c r="F2898" s="754" t="s">
        <v>1460</v>
      </c>
      <c r="G2898" s="755"/>
      <c r="H2898" s="756"/>
    </row>
    <row r="2899" spans="1:8" ht="15.75">
      <c r="A2899" s="277"/>
      <c r="B2899" s="596">
        <v>8505</v>
      </c>
      <c r="C2899" s="597" t="s">
        <v>4156</v>
      </c>
      <c r="D2899" s="596" t="s">
        <v>519</v>
      </c>
      <c r="E2899" s="598">
        <v>845507</v>
      </c>
      <c r="F2899" s="754" t="s">
        <v>1460</v>
      </c>
      <c r="G2899" s="755"/>
      <c r="H2899" s="756"/>
    </row>
    <row r="2900" spans="1:8" ht="15.75">
      <c r="A2900" s="277"/>
      <c r="B2900" s="596">
        <v>8506</v>
      </c>
      <c r="C2900" s="597" t="s">
        <v>4157</v>
      </c>
      <c r="D2900" s="596" t="s">
        <v>519</v>
      </c>
      <c r="E2900" s="598">
        <v>657432</v>
      </c>
      <c r="F2900" s="754" t="s">
        <v>1460</v>
      </c>
      <c r="G2900" s="755"/>
      <c r="H2900" s="756"/>
    </row>
    <row r="2901" spans="1:8" ht="15.75">
      <c r="A2901" s="277"/>
      <c r="B2901" s="596">
        <v>8507</v>
      </c>
      <c r="C2901" s="597" t="s">
        <v>4158</v>
      </c>
      <c r="D2901" s="596" t="s">
        <v>928</v>
      </c>
      <c r="E2901" s="598">
        <v>792143</v>
      </c>
      <c r="F2901" s="754" t="s">
        <v>1460</v>
      </c>
      <c r="G2901" s="755"/>
      <c r="H2901" s="756"/>
    </row>
    <row r="2902" spans="1:8" ht="15.75">
      <c r="A2902" s="277"/>
      <c r="B2902" s="596">
        <v>8508</v>
      </c>
      <c r="C2902" s="597" t="s">
        <v>4159</v>
      </c>
      <c r="D2902" s="596" t="s">
        <v>928</v>
      </c>
      <c r="E2902" s="598">
        <v>807069</v>
      </c>
      <c r="F2902" s="754" t="s">
        <v>1460</v>
      </c>
      <c r="G2902" s="755"/>
      <c r="H2902" s="756"/>
    </row>
    <row r="2903" spans="1:8" ht="15.75">
      <c r="A2903" s="277"/>
      <c r="B2903" s="596">
        <v>8509</v>
      </c>
      <c r="C2903" s="597" t="s">
        <v>4160</v>
      </c>
      <c r="D2903" s="596" t="s">
        <v>928</v>
      </c>
      <c r="E2903" s="598">
        <v>910948</v>
      </c>
      <c r="F2903" s="754" t="s">
        <v>1460</v>
      </c>
      <c r="G2903" s="755"/>
      <c r="H2903" s="756"/>
    </row>
    <row r="2904" spans="1:8" ht="15.75">
      <c r="A2904" s="277"/>
      <c r="B2904" s="596">
        <v>8511</v>
      </c>
      <c r="C2904" s="597" t="s">
        <v>4161</v>
      </c>
      <c r="D2904" s="596" t="s">
        <v>928</v>
      </c>
      <c r="E2904" s="598">
        <v>444653</v>
      </c>
      <c r="F2904" s="754" t="s">
        <v>1464</v>
      </c>
      <c r="G2904" s="755"/>
      <c r="H2904" s="756"/>
    </row>
    <row r="2905" spans="1:8" ht="15.75">
      <c r="A2905" s="277"/>
      <c r="B2905" s="596">
        <v>8512</v>
      </c>
      <c r="C2905" s="597" t="s">
        <v>4162</v>
      </c>
      <c r="D2905" s="596" t="s">
        <v>928</v>
      </c>
      <c r="E2905" s="598">
        <v>229044</v>
      </c>
      <c r="F2905" s="754" t="s">
        <v>1460</v>
      </c>
      <c r="G2905" s="755"/>
      <c r="H2905" s="756"/>
    </row>
    <row r="2906" spans="1:8" ht="15.75">
      <c r="A2906" s="277"/>
      <c r="B2906" s="596">
        <v>8513</v>
      </c>
      <c r="C2906" s="597" t="s">
        <v>4163</v>
      </c>
      <c r="D2906" s="596" t="s">
        <v>519</v>
      </c>
      <c r="E2906" s="598">
        <v>677853</v>
      </c>
      <c r="F2906" s="754" t="s">
        <v>1460</v>
      </c>
      <c r="G2906" s="758"/>
      <c r="H2906" s="756"/>
    </row>
    <row r="2907" spans="1:8" ht="15.75">
      <c r="A2907" s="277"/>
      <c r="B2907" s="596">
        <v>8514</v>
      </c>
      <c r="C2907" s="597" t="s">
        <v>4164</v>
      </c>
      <c r="D2907" s="596" t="s">
        <v>928</v>
      </c>
      <c r="E2907" s="598">
        <v>18686</v>
      </c>
      <c r="F2907" s="754" t="s">
        <v>1460</v>
      </c>
      <c r="G2907" s="758"/>
      <c r="H2907" s="756"/>
    </row>
    <row r="2908" spans="1:8" ht="15.75">
      <c r="A2908" s="277"/>
      <c r="B2908" s="596">
        <v>8515</v>
      </c>
      <c r="C2908" s="597" t="s">
        <v>4165</v>
      </c>
      <c r="D2908" s="596" t="s">
        <v>519</v>
      </c>
      <c r="E2908" s="598">
        <v>17980</v>
      </c>
      <c r="F2908" s="754" t="s">
        <v>1460</v>
      </c>
      <c r="G2908" s="757"/>
      <c r="H2908" s="756"/>
    </row>
    <row r="2909" spans="1:8" ht="15.75">
      <c r="A2909" s="277"/>
      <c r="B2909" s="596">
        <v>8516</v>
      </c>
      <c r="C2909" s="597" t="s">
        <v>4166</v>
      </c>
      <c r="D2909" s="596" t="s">
        <v>519</v>
      </c>
      <c r="E2909" s="598">
        <v>39695</v>
      </c>
      <c r="F2909" s="754" t="s">
        <v>1460</v>
      </c>
      <c r="G2909" s="757"/>
      <c r="H2909" s="756"/>
    </row>
    <row r="2910" spans="1:8" ht="15.75">
      <c r="A2910" s="277"/>
      <c r="B2910" s="596">
        <v>8518</v>
      </c>
      <c r="C2910" s="597" t="s">
        <v>4167</v>
      </c>
      <c r="D2910" s="596" t="s">
        <v>519</v>
      </c>
      <c r="E2910" s="598">
        <v>29687</v>
      </c>
      <c r="F2910" s="754" t="s">
        <v>1460</v>
      </c>
      <c r="G2910" s="757"/>
      <c r="H2910" s="756"/>
    </row>
    <row r="2911" spans="1:8" ht="15.75">
      <c r="A2911" s="277"/>
      <c r="B2911" s="596">
        <v>8519</v>
      </c>
      <c r="C2911" s="597" t="s">
        <v>4168</v>
      </c>
      <c r="D2911" s="596" t="s">
        <v>519</v>
      </c>
      <c r="E2911" s="598">
        <v>21440</v>
      </c>
      <c r="F2911" s="754" t="s">
        <v>1460</v>
      </c>
      <c r="G2911" s="757"/>
      <c r="H2911" s="756"/>
    </row>
    <row r="2912" spans="1:8" ht="15.75">
      <c r="A2912" s="277"/>
      <c r="B2912" s="596">
        <v>8521</v>
      </c>
      <c r="C2912" s="597" t="s">
        <v>4169</v>
      </c>
      <c r="D2912" s="596" t="s">
        <v>519</v>
      </c>
      <c r="E2912" s="598">
        <v>9606</v>
      </c>
      <c r="F2912" s="754" t="s">
        <v>1460</v>
      </c>
      <c r="G2912" s="755"/>
      <c r="H2912" s="756"/>
    </row>
    <row r="2913" spans="1:8" ht="15.75">
      <c r="A2913" s="277"/>
      <c r="B2913" s="596">
        <v>8522</v>
      </c>
      <c r="C2913" s="597" t="s">
        <v>4170</v>
      </c>
      <c r="D2913" s="596" t="s">
        <v>928</v>
      </c>
      <c r="E2913" s="598">
        <v>12988</v>
      </c>
      <c r="F2913" s="754" t="s">
        <v>1460</v>
      </c>
      <c r="G2913" s="755"/>
      <c r="H2913" s="756"/>
    </row>
    <row r="2914" spans="1:8" ht="15.75">
      <c r="A2914" s="277"/>
      <c r="B2914" s="596">
        <v>8523</v>
      </c>
      <c r="C2914" s="597" t="s">
        <v>4171</v>
      </c>
      <c r="D2914" s="596" t="s">
        <v>519</v>
      </c>
      <c r="E2914" s="598">
        <v>5843</v>
      </c>
      <c r="F2914" s="754" t="s">
        <v>1460</v>
      </c>
      <c r="G2914" s="755"/>
      <c r="H2914" s="756"/>
    </row>
    <row r="2915" spans="1:8" ht="15.75">
      <c r="A2915" s="277"/>
      <c r="B2915" s="596">
        <v>8524</v>
      </c>
      <c r="C2915" s="597" t="s">
        <v>4172</v>
      </c>
      <c r="D2915" s="596" t="s">
        <v>519</v>
      </c>
      <c r="E2915" s="598">
        <v>6506</v>
      </c>
      <c r="F2915" s="754" t="s">
        <v>1460</v>
      </c>
      <c r="G2915" s="755"/>
      <c r="H2915" s="756"/>
    </row>
    <row r="2916" spans="1:8" ht="15.75">
      <c r="A2916" s="277"/>
      <c r="B2916" s="596">
        <v>8525</v>
      </c>
      <c r="C2916" s="597" t="s">
        <v>4173</v>
      </c>
      <c r="D2916" s="596" t="s">
        <v>519</v>
      </c>
      <c r="E2916" s="598">
        <v>6930</v>
      </c>
      <c r="F2916" s="754" t="s">
        <v>1460</v>
      </c>
      <c r="G2916" s="755"/>
      <c r="H2916" s="756"/>
    </row>
    <row r="2917" spans="1:8" ht="15.75">
      <c r="A2917" s="277"/>
      <c r="B2917" s="596">
        <v>8526</v>
      </c>
      <c r="C2917" s="597" t="s">
        <v>4174</v>
      </c>
      <c r="D2917" s="596" t="s">
        <v>519</v>
      </c>
      <c r="E2917" s="598">
        <v>15493</v>
      </c>
      <c r="F2917" s="754" t="s">
        <v>1460</v>
      </c>
      <c r="G2917" s="755"/>
      <c r="H2917" s="756"/>
    </row>
    <row r="2918" spans="1:8" ht="15.75">
      <c r="A2918" s="277"/>
      <c r="B2918" s="596">
        <v>8527</v>
      </c>
      <c r="C2918" s="597" t="s">
        <v>4175</v>
      </c>
      <c r="D2918" s="596" t="s">
        <v>519</v>
      </c>
      <c r="E2918" s="598">
        <v>16980</v>
      </c>
      <c r="F2918" s="754" t="s">
        <v>1460</v>
      </c>
      <c r="G2918" s="755"/>
      <c r="H2918" s="756"/>
    </row>
    <row r="2919" spans="1:8" ht="15.75">
      <c r="A2919" s="277"/>
      <c r="B2919" s="596">
        <v>8528</v>
      </c>
      <c r="C2919" s="597" t="s">
        <v>4176</v>
      </c>
      <c r="D2919" s="596" t="s">
        <v>519</v>
      </c>
      <c r="E2919" s="598">
        <v>21162</v>
      </c>
      <c r="F2919" s="754" t="s">
        <v>1460</v>
      </c>
      <c r="G2919" s="757"/>
      <c r="H2919" s="756"/>
    </row>
    <row r="2920" spans="1:8" ht="15.75">
      <c r="A2920" s="277"/>
      <c r="B2920" s="596">
        <v>8529</v>
      </c>
      <c r="C2920" s="597" t="s">
        <v>4177</v>
      </c>
      <c r="D2920" s="596" t="s">
        <v>519</v>
      </c>
      <c r="E2920" s="598">
        <v>21822</v>
      </c>
      <c r="F2920" s="754" t="s">
        <v>1460</v>
      </c>
      <c r="G2920" s="757"/>
      <c r="H2920" s="756"/>
    </row>
    <row r="2921" spans="1:8" ht="15.75">
      <c r="A2921" s="277"/>
      <c r="B2921" s="596">
        <v>8530</v>
      </c>
      <c r="C2921" s="597" t="s">
        <v>4178</v>
      </c>
      <c r="D2921" s="596" t="s">
        <v>519</v>
      </c>
      <c r="E2921" s="598">
        <v>52880</v>
      </c>
      <c r="F2921" s="754" t="s">
        <v>1460</v>
      </c>
      <c r="G2921" s="757"/>
      <c r="H2921" s="756"/>
    </row>
    <row r="2922" spans="1:8" ht="15.75">
      <c r="A2922" s="277"/>
      <c r="B2922" s="596">
        <v>8531</v>
      </c>
      <c r="C2922" s="597" t="s">
        <v>4179</v>
      </c>
      <c r="D2922" s="596" t="s">
        <v>519</v>
      </c>
      <c r="E2922" s="598">
        <v>156471</v>
      </c>
      <c r="F2922" s="754" t="s">
        <v>1460</v>
      </c>
      <c r="G2922" s="757"/>
      <c r="H2922" s="756"/>
    </row>
    <row r="2923" spans="1:8" ht="15.75">
      <c r="A2923" s="277"/>
      <c r="B2923" s="596">
        <v>8533</v>
      </c>
      <c r="C2923" s="597" t="s">
        <v>4180</v>
      </c>
      <c r="D2923" s="596" t="s">
        <v>519</v>
      </c>
      <c r="E2923" s="598">
        <v>25682</v>
      </c>
      <c r="F2923" s="754" t="s">
        <v>1460</v>
      </c>
      <c r="G2923" s="757"/>
      <c r="H2923" s="756"/>
    </row>
    <row r="2924" spans="1:8" ht="15.75">
      <c r="A2924" s="277"/>
      <c r="B2924" s="596">
        <v>8534</v>
      </c>
      <c r="C2924" s="597" t="s">
        <v>4181</v>
      </c>
      <c r="D2924" s="596" t="s">
        <v>519</v>
      </c>
      <c r="E2924" s="598">
        <v>248948</v>
      </c>
      <c r="F2924" s="754" t="s">
        <v>1464</v>
      </c>
      <c r="G2924" s="757"/>
      <c r="H2924" s="756"/>
    </row>
    <row r="2925" spans="1:8" ht="15.75">
      <c r="A2925" s="277"/>
      <c r="B2925" s="596">
        <v>8535</v>
      </c>
      <c r="C2925" s="597" t="s">
        <v>4182</v>
      </c>
      <c r="D2925" s="596" t="s">
        <v>519</v>
      </c>
      <c r="E2925" s="598">
        <v>288218</v>
      </c>
      <c r="F2925" s="754" t="s">
        <v>1464</v>
      </c>
      <c r="G2925" s="757"/>
      <c r="H2925" s="756"/>
    </row>
    <row r="2926" spans="1:8" ht="15.75">
      <c r="A2926" s="277"/>
      <c r="B2926" s="596">
        <v>8536</v>
      </c>
      <c r="C2926" s="597" t="s">
        <v>4183</v>
      </c>
      <c r="D2926" s="596" t="s">
        <v>777</v>
      </c>
      <c r="E2926" s="598">
        <v>20340</v>
      </c>
      <c r="F2926" s="754" t="s">
        <v>1460</v>
      </c>
      <c r="G2926" s="755"/>
      <c r="H2926" s="756"/>
    </row>
    <row r="2927" spans="1:8" ht="15.75">
      <c r="A2927" s="277"/>
      <c r="B2927" s="596">
        <v>8537</v>
      </c>
      <c r="C2927" s="597" t="s">
        <v>4184</v>
      </c>
      <c r="D2927" s="596" t="s">
        <v>519</v>
      </c>
      <c r="E2927" s="598">
        <v>1832369</v>
      </c>
      <c r="F2927" s="754" t="s">
        <v>1460</v>
      </c>
      <c r="G2927" s="755"/>
      <c r="H2927" s="756"/>
    </row>
    <row r="2928" spans="1:8" ht="15.75">
      <c r="A2928" s="277"/>
      <c r="B2928" s="596">
        <v>8538</v>
      </c>
      <c r="C2928" s="597" t="s">
        <v>4185</v>
      </c>
      <c r="D2928" s="596" t="s">
        <v>928</v>
      </c>
      <c r="E2928" s="598">
        <v>42448</v>
      </c>
      <c r="F2928" s="754" t="s">
        <v>1460</v>
      </c>
      <c r="G2928" s="755"/>
      <c r="H2928" s="756"/>
    </row>
    <row r="2929" spans="1:8" ht="15.75">
      <c r="A2929" s="277"/>
      <c r="B2929" s="596">
        <v>8539</v>
      </c>
      <c r="C2929" s="597" t="s">
        <v>4186</v>
      </c>
      <c r="D2929" s="596" t="s">
        <v>928</v>
      </c>
      <c r="E2929" s="598">
        <v>47301</v>
      </c>
      <c r="F2929" s="754" t="s">
        <v>1460</v>
      </c>
      <c r="G2929" s="755"/>
      <c r="H2929" s="756"/>
    </row>
    <row r="2930" spans="1:8" ht="15.75">
      <c r="A2930" s="277"/>
      <c r="B2930" s="596">
        <v>8540</v>
      </c>
      <c r="C2930" s="597" t="s">
        <v>4187</v>
      </c>
      <c r="D2930" s="596" t="s">
        <v>928</v>
      </c>
      <c r="E2930" s="598">
        <v>97686</v>
      </c>
      <c r="F2930" s="754" t="s">
        <v>1460</v>
      </c>
      <c r="G2930" s="755"/>
      <c r="H2930" s="756"/>
    </row>
    <row r="2931" spans="1:8" ht="15.75">
      <c r="A2931" s="277"/>
      <c r="B2931" s="596">
        <v>8541</v>
      </c>
      <c r="C2931" s="597" t="s">
        <v>4188</v>
      </c>
      <c r="D2931" s="596" t="s">
        <v>928</v>
      </c>
      <c r="E2931" s="598">
        <v>408385</v>
      </c>
      <c r="F2931" s="754" t="s">
        <v>1460</v>
      </c>
      <c r="G2931" s="755"/>
      <c r="H2931" s="756"/>
    </row>
    <row r="2932" spans="1:8" ht="15.75">
      <c r="A2932" s="277"/>
      <c r="B2932" s="596">
        <v>8542</v>
      </c>
      <c r="C2932" s="597" t="s">
        <v>4189</v>
      </c>
      <c r="D2932" s="596" t="s">
        <v>519</v>
      </c>
      <c r="E2932" s="598">
        <v>163699</v>
      </c>
      <c r="F2932" s="754" t="s">
        <v>1460</v>
      </c>
      <c r="G2932" s="755"/>
      <c r="H2932" s="756"/>
    </row>
    <row r="2933" spans="1:8" ht="15.75">
      <c r="A2933" s="277"/>
      <c r="B2933" s="596">
        <v>8543</v>
      </c>
      <c r="C2933" s="597" t="s">
        <v>4190</v>
      </c>
      <c r="D2933" s="596" t="s">
        <v>519</v>
      </c>
      <c r="E2933" s="598">
        <v>1166</v>
      </c>
      <c r="F2933" s="754" t="s">
        <v>1460</v>
      </c>
      <c r="G2933" s="755"/>
      <c r="H2933" s="756"/>
    </row>
    <row r="2934" spans="1:8" ht="90" customHeight="1">
      <c r="A2934" s="277"/>
      <c r="B2934" s="596">
        <v>8544</v>
      </c>
      <c r="C2934" s="597" t="s">
        <v>4191</v>
      </c>
      <c r="D2934" s="596" t="s">
        <v>519</v>
      </c>
      <c r="E2934" s="598">
        <v>1166</v>
      </c>
      <c r="F2934" s="754" t="s">
        <v>1460</v>
      </c>
      <c r="G2934" s="755"/>
      <c r="H2934" s="756"/>
    </row>
    <row r="2935" spans="1:8" ht="15.75">
      <c r="A2935" s="277"/>
      <c r="B2935" s="596">
        <v>8545</v>
      </c>
      <c r="C2935" s="597" t="s">
        <v>4192</v>
      </c>
      <c r="D2935" s="596" t="s">
        <v>904</v>
      </c>
      <c r="E2935" s="598">
        <v>43164</v>
      </c>
      <c r="F2935" s="754" t="s">
        <v>1460</v>
      </c>
      <c r="G2935" s="755"/>
      <c r="H2935" s="756"/>
    </row>
    <row r="2936" spans="1:8" ht="15.75">
      <c r="A2936" s="277"/>
      <c r="B2936" s="596">
        <v>8546</v>
      </c>
      <c r="C2936" s="597" t="s">
        <v>4193</v>
      </c>
      <c r="D2936" s="596" t="s">
        <v>519</v>
      </c>
      <c r="E2936" s="598">
        <v>500436</v>
      </c>
      <c r="F2936" s="754" t="s">
        <v>1460</v>
      </c>
      <c r="G2936" s="755"/>
      <c r="H2936" s="756"/>
    </row>
    <row r="2937" spans="1:8" ht="15.75">
      <c r="A2937" s="277"/>
      <c r="B2937" s="596">
        <v>8547</v>
      </c>
      <c r="C2937" s="597" t="s">
        <v>4194</v>
      </c>
      <c r="D2937" s="596" t="s">
        <v>519</v>
      </c>
      <c r="E2937" s="598">
        <v>500436</v>
      </c>
      <c r="F2937" s="754" t="s">
        <v>1460</v>
      </c>
      <c r="G2937" s="755"/>
      <c r="H2937" s="756"/>
    </row>
    <row r="2938" spans="1:8" ht="15.75">
      <c r="A2938" s="277"/>
      <c r="B2938" s="596">
        <v>8548</v>
      </c>
      <c r="C2938" s="597" t="s">
        <v>4195</v>
      </c>
      <c r="D2938" s="596" t="s">
        <v>519</v>
      </c>
      <c r="E2938" s="598">
        <v>369288</v>
      </c>
      <c r="F2938" s="754" t="s">
        <v>1460</v>
      </c>
      <c r="G2938" s="755"/>
      <c r="H2938" s="756"/>
    </row>
    <row r="2939" spans="1:8" ht="15.75">
      <c r="A2939" s="277"/>
      <c r="B2939" s="596">
        <v>8549</v>
      </c>
      <c r="C2939" s="597" t="s">
        <v>4196</v>
      </c>
      <c r="D2939" s="596" t="s">
        <v>519</v>
      </c>
      <c r="E2939" s="598">
        <v>608250</v>
      </c>
      <c r="F2939" s="754" t="s">
        <v>1460</v>
      </c>
      <c r="G2939" s="755"/>
      <c r="H2939" s="756"/>
    </row>
    <row r="2940" spans="1:8" ht="15.75">
      <c r="A2940" s="277"/>
      <c r="B2940" s="596">
        <v>8551</v>
      </c>
      <c r="C2940" s="597" t="s">
        <v>4197</v>
      </c>
      <c r="D2940" s="596" t="s">
        <v>904</v>
      </c>
      <c r="E2940" s="598">
        <v>1899687</v>
      </c>
      <c r="F2940" s="754" t="s">
        <v>1460</v>
      </c>
      <c r="G2940" s="755"/>
      <c r="H2940" s="756"/>
    </row>
    <row r="2941" spans="1:8" ht="15.75">
      <c r="A2941" s="277"/>
      <c r="B2941" s="596">
        <v>8552</v>
      </c>
      <c r="C2941" s="597" t="s">
        <v>4198</v>
      </c>
      <c r="D2941" s="596" t="s">
        <v>904</v>
      </c>
      <c r="E2941" s="598">
        <v>1517311</v>
      </c>
      <c r="F2941" s="754" t="s">
        <v>1460</v>
      </c>
      <c r="G2941" s="755"/>
      <c r="H2941" s="756"/>
    </row>
    <row r="2942" spans="1:8" ht="15.75">
      <c r="A2942" s="277"/>
      <c r="B2942" s="596">
        <v>8553</v>
      </c>
      <c r="C2942" s="597" t="s">
        <v>4199</v>
      </c>
      <c r="D2942" s="596" t="s">
        <v>519</v>
      </c>
      <c r="E2942" s="598">
        <v>45231</v>
      </c>
      <c r="F2942" s="754" t="s">
        <v>1460</v>
      </c>
      <c r="G2942" s="755"/>
      <c r="H2942" s="756"/>
    </row>
    <row r="2943" spans="1:8" ht="15.75">
      <c r="A2943" s="277"/>
      <c r="B2943" s="596">
        <v>8554</v>
      </c>
      <c r="C2943" s="597" t="s">
        <v>4200</v>
      </c>
      <c r="D2943" s="596" t="s">
        <v>904</v>
      </c>
      <c r="E2943" s="598">
        <v>2099223</v>
      </c>
      <c r="F2943" s="754" t="s">
        <v>1460</v>
      </c>
      <c r="G2943" s="755"/>
      <c r="H2943" s="756"/>
    </row>
    <row r="2944" spans="1:8" ht="15.75">
      <c r="A2944" s="277"/>
      <c r="B2944" s="596">
        <v>8555</v>
      </c>
      <c r="C2944" s="597" t="s">
        <v>4201</v>
      </c>
      <c r="D2944" s="596" t="s">
        <v>904</v>
      </c>
      <c r="E2944" s="598">
        <v>1719223</v>
      </c>
      <c r="F2944" s="754" t="s">
        <v>1460</v>
      </c>
      <c r="G2944" s="755"/>
      <c r="H2944" s="756"/>
    </row>
    <row r="2945" spans="1:8" ht="15.75">
      <c r="A2945" s="277"/>
      <c r="B2945" s="596">
        <v>8556</v>
      </c>
      <c r="C2945" s="597" t="s">
        <v>4202</v>
      </c>
      <c r="D2945" s="596" t="s">
        <v>777</v>
      </c>
      <c r="E2945" s="598">
        <v>59838</v>
      </c>
      <c r="F2945" s="754" t="s">
        <v>1460</v>
      </c>
      <c r="G2945" s="757"/>
      <c r="H2945" s="756"/>
    </row>
    <row r="2946" spans="1:8" ht="15.75">
      <c r="A2946" s="277"/>
      <c r="B2946" s="596">
        <v>8557</v>
      </c>
      <c r="C2946" s="597" t="s">
        <v>4203</v>
      </c>
      <c r="D2946" s="596" t="s">
        <v>777</v>
      </c>
      <c r="E2946" s="598">
        <v>112770</v>
      </c>
      <c r="F2946" s="754" t="s">
        <v>1460</v>
      </c>
      <c r="G2946" s="755"/>
      <c r="H2946" s="756"/>
    </row>
    <row r="2947" spans="1:8" ht="15.75">
      <c r="A2947" s="277"/>
      <c r="B2947" s="596">
        <v>8558</v>
      </c>
      <c r="C2947" s="597" t="s">
        <v>4204</v>
      </c>
      <c r="D2947" s="596" t="s">
        <v>519</v>
      </c>
      <c r="E2947" s="598">
        <v>22143163</v>
      </c>
      <c r="F2947" s="754" t="s">
        <v>1460</v>
      </c>
      <c r="G2947" s="757"/>
      <c r="H2947" s="756"/>
    </row>
    <row r="2948" spans="1:8" ht="15.75">
      <c r="A2948" s="277"/>
      <c r="B2948" s="596">
        <v>8559</v>
      </c>
      <c r="C2948" s="597" t="s">
        <v>4205</v>
      </c>
      <c r="D2948" s="596" t="s">
        <v>519</v>
      </c>
      <c r="E2948" s="598">
        <v>16383153</v>
      </c>
      <c r="F2948" s="754" t="s">
        <v>1460</v>
      </c>
      <c r="G2948" s="755"/>
      <c r="H2948" s="756"/>
    </row>
    <row r="2949" spans="1:8" ht="15.75">
      <c r="A2949" s="277"/>
      <c r="B2949" s="596">
        <v>8560</v>
      </c>
      <c r="C2949" s="597" t="s">
        <v>4206</v>
      </c>
      <c r="D2949" s="596" t="s">
        <v>519</v>
      </c>
      <c r="E2949" s="598">
        <v>2342618</v>
      </c>
      <c r="F2949" s="754" t="s">
        <v>1460</v>
      </c>
      <c r="G2949" s="755"/>
      <c r="H2949" s="756"/>
    </row>
    <row r="2950" spans="1:8" ht="15.75">
      <c r="A2950" s="277"/>
      <c r="B2950" s="596">
        <v>8561</v>
      </c>
      <c r="C2950" s="597" t="s">
        <v>4207</v>
      </c>
      <c r="D2950" s="596" t="s">
        <v>519</v>
      </c>
      <c r="E2950" s="598">
        <v>383689</v>
      </c>
      <c r="F2950" s="754" t="s">
        <v>1464</v>
      </c>
      <c r="G2950" s="755"/>
      <c r="H2950" s="756"/>
    </row>
    <row r="2951" spans="1:8" ht="15.75">
      <c r="A2951" s="277"/>
      <c r="B2951" s="596">
        <v>8562</v>
      </c>
      <c r="C2951" s="597" t="s">
        <v>4208</v>
      </c>
      <c r="D2951" s="596" t="s">
        <v>519</v>
      </c>
      <c r="E2951" s="598">
        <v>383689</v>
      </c>
      <c r="F2951" s="754" t="s">
        <v>1464</v>
      </c>
      <c r="G2951" s="755"/>
      <c r="H2951" s="756"/>
    </row>
    <row r="2952" spans="1:8" ht="15.75">
      <c r="A2952" s="277"/>
      <c r="B2952" s="596">
        <v>8563</v>
      </c>
      <c r="C2952" s="597" t="s">
        <v>4209</v>
      </c>
      <c r="D2952" s="596" t="s">
        <v>519</v>
      </c>
      <c r="E2952" s="598">
        <v>383689</v>
      </c>
      <c r="F2952" s="754" t="s">
        <v>1464</v>
      </c>
      <c r="G2952" s="755"/>
      <c r="H2952" s="756"/>
    </row>
    <row r="2953" spans="1:8" ht="15.75">
      <c r="A2953" s="277"/>
      <c r="B2953" s="596">
        <v>8564</v>
      </c>
      <c r="C2953" s="597" t="s">
        <v>4210</v>
      </c>
      <c r="D2953" s="596" t="s">
        <v>519</v>
      </c>
      <c r="E2953" s="598">
        <v>383689</v>
      </c>
      <c r="F2953" s="754" t="s">
        <v>1464</v>
      </c>
      <c r="G2953" s="755"/>
      <c r="H2953" s="756"/>
    </row>
    <row r="2954" spans="1:8" ht="15.75">
      <c r="A2954" s="277"/>
      <c r="B2954" s="596">
        <v>8566</v>
      </c>
      <c r="C2954" s="597" t="s">
        <v>4211</v>
      </c>
      <c r="D2954" s="596" t="s">
        <v>777</v>
      </c>
      <c r="E2954" s="598">
        <v>118870</v>
      </c>
      <c r="F2954" s="754" t="s">
        <v>1460</v>
      </c>
      <c r="G2954" s="755"/>
      <c r="H2954" s="756"/>
    </row>
    <row r="2955" spans="1:8" ht="15.75">
      <c r="A2955" s="277"/>
      <c r="B2955" s="596">
        <v>8569</v>
      </c>
      <c r="C2955" s="597" t="s">
        <v>4212</v>
      </c>
      <c r="D2955" s="596" t="s">
        <v>519</v>
      </c>
      <c r="E2955" s="598">
        <v>26897246</v>
      </c>
      <c r="F2955" s="754" t="s">
        <v>1460</v>
      </c>
      <c r="G2955" s="755"/>
      <c r="H2955" s="756"/>
    </row>
    <row r="2956" spans="1:8" ht="15.75">
      <c r="A2956" s="277"/>
      <c r="B2956" s="596">
        <v>8571</v>
      </c>
      <c r="C2956" s="597" t="s">
        <v>4213</v>
      </c>
      <c r="D2956" s="596" t="s">
        <v>519</v>
      </c>
      <c r="E2956" s="598">
        <v>34494</v>
      </c>
      <c r="F2956" s="754" t="s">
        <v>1460</v>
      </c>
      <c r="G2956" s="755"/>
      <c r="H2956" s="756"/>
    </row>
    <row r="2957" spans="1:8" ht="15.75">
      <c r="A2957" s="277"/>
      <c r="B2957" s="596">
        <v>8572</v>
      </c>
      <c r="C2957" s="597" t="s">
        <v>4214</v>
      </c>
      <c r="D2957" s="596" t="s">
        <v>519</v>
      </c>
      <c r="E2957" s="598">
        <v>29329</v>
      </c>
      <c r="F2957" s="754" t="s">
        <v>1460</v>
      </c>
      <c r="G2957" s="755"/>
      <c r="H2957" s="756"/>
    </row>
    <row r="2958" spans="1:8" ht="15.75">
      <c r="A2958" s="610"/>
      <c r="B2958" s="596">
        <v>8574</v>
      </c>
      <c r="C2958" s="597" t="s">
        <v>4215</v>
      </c>
      <c r="D2958" s="596" t="s">
        <v>519</v>
      </c>
      <c r="E2958" s="598">
        <v>125515</v>
      </c>
      <c r="F2958" s="754" t="s">
        <v>1460</v>
      </c>
      <c r="G2958" s="755"/>
      <c r="H2958" s="756"/>
    </row>
    <row r="2959" spans="1:8" ht="15.75">
      <c r="A2959" s="610"/>
      <c r="B2959" s="596">
        <v>8575</v>
      </c>
      <c r="C2959" s="597" t="s">
        <v>4216</v>
      </c>
      <c r="D2959" s="596" t="s">
        <v>519</v>
      </c>
      <c r="E2959" s="598">
        <v>8169</v>
      </c>
      <c r="F2959" s="754" t="s">
        <v>1460</v>
      </c>
      <c r="G2959" s="755"/>
      <c r="H2959" s="756"/>
    </row>
    <row r="2960" spans="1:8" ht="15.75">
      <c r="A2960" s="610"/>
      <c r="B2960" s="596">
        <v>8576</v>
      </c>
      <c r="C2960" s="597" t="s">
        <v>4217</v>
      </c>
      <c r="D2960" s="596" t="s">
        <v>519</v>
      </c>
      <c r="E2960" s="598">
        <v>162988</v>
      </c>
      <c r="F2960" s="754" t="s">
        <v>1460</v>
      </c>
      <c r="G2960" s="755"/>
      <c r="H2960" s="756"/>
    </row>
    <row r="2961" spans="1:8" ht="15.75">
      <c r="A2961" s="610"/>
      <c r="B2961" s="596">
        <v>8579</v>
      </c>
      <c r="C2961" s="597" t="s">
        <v>4218</v>
      </c>
      <c r="D2961" s="596" t="s">
        <v>519</v>
      </c>
      <c r="E2961" s="598">
        <v>146744</v>
      </c>
      <c r="F2961" s="754" t="s">
        <v>1460</v>
      </c>
      <c r="G2961" s="755"/>
      <c r="H2961" s="756"/>
    </row>
    <row r="2962" spans="1:8" ht="15.75">
      <c r="A2962" s="610"/>
      <c r="B2962" s="596">
        <v>8581</v>
      </c>
      <c r="C2962" s="597" t="s">
        <v>4219</v>
      </c>
      <c r="D2962" s="596" t="s">
        <v>519</v>
      </c>
      <c r="E2962" s="598">
        <v>5737</v>
      </c>
      <c r="F2962" s="754" t="s">
        <v>1460</v>
      </c>
      <c r="G2962" s="755"/>
      <c r="H2962" s="756"/>
    </row>
    <row r="2963" spans="1:8" ht="15.75">
      <c r="A2963" s="277"/>
      <c r="B2963" s="596">
        <v>8582</v>
      </c>
      <c r="C2963" s="597" t="s">
        <v>4220</v>
      </c>
      <c r="D2963" s="596" t="s">
        <v>519</v>
      </c>
      <c r="E2963" s="598">
        <v>7263</v>
      </c>
      <c r="F2963" s="754" t="s">
        <v>1460</v>
      </c>
      <c r="G2963" s="755"/>
      <c r="H2963" s="756"/>
    </row>
    <row r="2964" spans="1:8" ht="15.75">
      <c r="A2964" s="277"/>
      <c r="B2964" s="596">
        <v>8583</v>
      </c>
      <c r="C2964" s="597" t="s">
        <v>4221</v>
      </c>
      <c r="D2964" s="596" t="s">
        <v>928</v>
      </c>
      <c r="E2964" s="598">
        <v>8522</v>
      </c>
      <c r="F2964" s="754" t="s">
        <v>1460</v>
      </c>
      <c r="G2964" s="755"/>
      <c r="H2964" s="756"/>
    </row>
    <row r="2965" spans="1:8" ht="15.75">
      <c r="A2965" s="277"/>
      <c r="B2965" s="596">
        <v>8584</v>
      </c>
      <c r="C2965" s="597" t="s">
        <v>4222</v>
      </c>
      <c r="D2965" s="596" t="s">
        <v>519</v>
      </c>
      <c r="E2965" s="598">
        <v>7680</v>
      </c>
      <c r="F2965" s="754" t="s">
        <v>1460</v>
      </c>
      <c r="G2965" s="755"/>
      <c r="H2965" s="756"/>
    </row>
    <row r="2966" spans="1:8" ht="15.75">
      <c r="A2966" s="277"/>
      <c r="B2966" s="596">
        <v>8585</v>
      </c>
      <c r="C2966" s="597" t="s">
        <v>4223</v>
      </c>
      <c r="D2966" s="596" t="s">
        <v>519</v>
      </c>
      <c r="E2966" s="598">
        <v>5232</v>
      </c>
      <c r="F2966" s="754" t="s">
        <v>1460</v>
      </c>
      <c r="G2966" s="755"/>
      <c r="H2966" s="756"/>
    </row>
    <row r="2967" spans="1:8" ht="15.75">
      <c r="A2967" s="277"/>
      <c r="B2967" s="596">
        <v>8586</v>
      </c>
      <c r="C2967" s="597" t="s">
        <v>4224</v>
      </c>
      <c r="D2967" s="596" t="s">
        <v>519</v>
      </c>
      <c r="E2967" s="598">
        <v>7278</v>
      </c>
      <c r="F2967" s="754" t="s">
        <v>1460</v>
      </c>
      <c r="G2967" s="755"/>
      <c r="H2967" s="756"/>
    </row>
    <row r="2968" spans="1:8" ht="15.75">
      <c r="A2968" s="277"/>
      <c r="B2968" s="596">
        <v>8587</v>
      </c>
      <c r="C2968" s="597" t="s">
        <v>4225</v>
      </c>
      <c r="D2968" s="596" t="s">
        <v>519</v>
      </c>
      <c r="E2968" s="598">
        <v>17187</v>
      </c>
      <c r="F2968" s="754" t="s">
        <v>1460</v>
      </c>
      <c r="G2968" s="755"/>
      <c r="H2968" s="756"/>
    </row>
    <row r="2969" spans="1:8" ht="15.75">
      <c r="A2969" s="277"/>
      <c r="B2969" s="596">
        <v>8588</v>
      </c>
      <c r="C2969" s="597" t="s">
        <v>4226</v>
      </c>
      <c r="D2969" s="596" t="s">
        <v>519</v>
      </c>
      <c r="E2969" s="598">
        <v>17187</v>
      </c>
      <c r="F2969" s="754" t="s">
        <v>1460</v>
      </c>
      <c r="G2969" s="755"/>
      <c r="H2969" s="756"/>
    </row>
    <row r="2970" spans="1:8" ht="15.75">
      <c r="A2970" s="277"/>
      <c r="B2970" s="596">
        <v>8589</v>
      </c>
      <c r="C2970" s="597" t="s">
        <v>4227</v>
      </c>
      <c r="D2970" s="596" t="s">
        <v>519</v>
      </c>
      <c r="E2970" s="598">
        <v>17187</v>
      </c>
      <c r="F2970" s="754" t="s">
        <v>1460</v>
      </c>
      <c r="G2970" s="755"/>
      <c r="H2970" s="756"/>
    </row>
    <row r="2971" spans="1:8" ht="15.75">
      <c r="A2971" s="277"/>
      <c r="B2971" s="596">
        <v>8590</v>
      </c>
      <c r="C2971" s="597" t="s">
        <v>4228</v>
      </c>
      <c r="D2971" s="596" t="s">
        <v>519</v>
      </c>
      <c r="E2971" s="598">
        <v>2334765</v>
      </c>
      <c r="F2971" s="754" t="s">
        <v>1460</v>
      </c>
      <c r="G2971" s="755"/>
      <c r="H2971" s="756"/>
    </row>
    <row r="2972" spans="1:8" ht="15.75">
      <c r="A2972" s="277"/>
      <c r="B2972" s="596">
        <v>8591</v>
      </c>
      <c r="C2972" s="597" t="s">
        <v>4229</v>
      </c>
      <c r="D2972" s="596" t="s">
        <v>777</v>
      </c>
      <c r="E2972" s="598">
        <v>65351</v>
      </c>
      <c r="F2972" s="754" t="s">
        <v>1460</v>
      </c>
      <c r="G2972" s="757"/>
      <c r="H2972" s="756"/>
    </row>
    <row r="2973" spans="1:8" ht="15.75">
      <c r="A2973" s="277"/>
      <c r="B2973" s="596">
        <v>8592</v>
      </c>
      <c r="C2973" s="597" t="s">
        <v>4230</v>
      </c>
      <c r="D2973" s="596" t="s">
        <v>928</v>
      </c>
      <c r="E2973" s="598">
        <v>113604</v>
      </c>
      <c r="F2973" s="754" t="s">
        <v>1460</v>
      </c>
      <c r="G2973" s="757"/>
      <c r="H2973" s="756"/>
    </row>
    <row r="2974" spans="1:8" ht="15.75">
      <c r="A2974" s="277"/>
      <c r="B2974" s="596">
        <v>8593</v>
      </c>
      <c r="C2974" s="597" t="s">
        <v>4231</v>
      </c>
      <c r="D2974" s="596" t="s">
        <v>519</v>
      </c>
      <c r="E2974" s="598">
        <v>48988</v>
      </c>
      <c r="F2974" s="754" t="s">
        <v>1460</v>
      </c>
      <c r="G2974" s="757"/>
      <c r="H2974" s="756"/>
    </row>
    <row r="2975" spans="1:8" ht="15.75">
      <c r="A2975" s="277"/>
      <c r="B2975" s="596">
        <v>8594</v>
      </c>
      <c r="C2975" s="597" t="s">
        <v>4232</v>
      </c>
      <c r="D2975" s="596" t="s">
        <v>519</v>
      </c>
      <c r="E2975" s="598">
        <v>190704</v>
      </c>
      <c r="F2975" s="754" t="s">
        <v>1460</v>
      </c>
      <c r="G2975" s="757"/>
      <c r="H2975" s="756"/>
    </row>
    <row r="2976" spans="1:8" ht="15.75">
      <c r="A2976" s="277"/>
      <c r="B2976" s="596">
        <v>8595</v>
      </c>
      <c r="C2976" s="597" t="s">
        <v>4233</v>
      </c>
      <c r="D2976" s="596" t="s">
        <v>519</v>
      </c>
      <c r="E2976" s="598">
        <v>206174</v>
      </c>
      <c r="F2976" s="754" t="s">
        <v>1460</v>
      </c>
      <c r="G2976" s="757"/>
      <c r="H2976" s="756"/>
    </row>
    <row r="2977" spans="1:8" ht="15.75">
      <c r="A2977" s="277"/>
      <c r="B2977" s="596">
        <v>8597</v>
      </c>
      <c r="C2977" s="597" t="s">
        <v>4234</v>
      </c>
      <c r="D2977" s="596" t="s">
        <v>519</v>
      </c>
      <c r="E2977" s="598">
        <v>177854</v>
      </c>
      <c r="F2977" s="754" t="s">
        <v>1460</v>
      </c>
      <c r="G2977" s="755"/>
      <c r="H2977" s="756"/>
    </row>
    <row r="2978" spans="1:8" ht="15.75">
      <c r="A2978" s="277"/>
      <c r="B2978" s="596">
        <v>8598</v>
      </c>
      <c r="C2978" s="597" t="s">
        <v>4235</v>
      </c>
      <c r="D2978" s="596" t="s">
        <v>519</v>
      </c>
      <c r="E2978" s="598">
        <v>425200</v>
      </c>
      <c r="F2978" s="754" t="s">
        <v>1460</v>
      </c>
      <c r="G2978" s="755"/>
      <c r="H2978" s="756"/>
    </row>
    <row r="2979" spans="1:8" ht="15.75">
      <c r="A2979" s="277"/>
      <c r="B2979" s="596">
        <v>8599</v>
      </c>
      <c r="C2979" s="597" t="s">
        <v>4236</v>
      </c>
      <c r="D2979" s="596" t="s">
        <v>519</v>
      </c>
      <c r="E2979" s="598">
        <v>76842</v>
      </c>
      <c r="F2979" s="754" t="s">
        <v>1460</v>
      </c>
      <c r="G2979" s="755"/>
      <c r="H2979" s="756"/>
    </row>
    <row r="2980" spans="1:8" ht="15.75">
      <c r="A2980" s="277"/>
      <c r="B2980" s="596">
        <v>8600</v>
      </c>
      <c r="C2980" s="597" t="s">
        <v>4237</v>
      </c>
      <c r="D2980" s="596" t="s">
        <v>519</v>
      </c>
      <c r="E2980" s="598">
        <v>477342</v>
      </c>
      <c r="F2980" s="754" t="s">
        <v>1460</v>
      </c>
      <c r="G2980" s="755"/>
      <c r="H2980" s="756"/>
    </row>
    <row r="2981" spans="1:8" ht="15.75">
      <c r="A2981" s="277"/>
      <c r="B2981" s="596">
        <v>8601</v>
      </c>
      <c r="C2981" s="597" t="s">
        <v>4238</v>
      </c>
      <c r="D2981" s="596" t="s">
        <v>519</v>
      </c>
      <c r="E2981" s="598">
        <v>295352</v>
      </c>
      <c r="F2981" s="754" t="s">
        <v>1460</v>
      </c>
      <c r="G2981" s="755"/>
      <c r="H2981" s="756"/>
    </row>
    <row r="2982" spans="1:8" ht="60" customHeight="1">
      <c r="A2982" s="277"/>
      <c r="B2982" s="596">
        <v>8603</v>
      </c>
      <c r="C2982" s="597" t="s">
        <v>4239</v>
      </c>
      <c r="D2982" s="596" t="s">
        <v>519</v>
      </c>
      <c r="E2982" s="598">
        <v>53946</v>
      </c>
      <c r="F2982" s="754" t="s">
        <v>1460</v>
      </c>
      <c r="G2982" s="755"/>
      <c r="H2982" s="756"/>
    </row>
    <row r="2983" spans="1:8" ht="15.75">
      <c r="A2983" s="277"/>
      <c r="B2983" s="596">
        <v>8605</v>
      </c>
      <c r="C2983" s="597" t="s">
        <v>4240</v>
      </c>
      <c r="D2983" s="596" t="s">
        <v>777</v>
      </c>
      <c r="E2983" s="598">
        <v>68904</v>
      </c>
      <c r="F2983" s="754" t="s">
        <v>1460</v>
      </c>
      <c r="G2983" s="755"/>
      <c r="H2983" s="756"/>
    </row>
    <row r="2984" spans="1:8" ht="15.75">
      <c r="A2984" s="277"/>
      <c r="B2984" s="596">
        <v>8606</v>
      </c>
      <c r="C2984" s="597" t="s">
        <v>4241</v>
      </c>
      <c r="D2984" s="596" t="s">
        <v>777</v>
      </c>
      <c r="E2984" s="598">
        <v>11459</v>
      </c>
      <c r="F2984" s="754" t="s">
        <v>1460</v>
      </c>
      <c r="G2984" s="757"/>
      <c r="H2984" s="756"/>
    </row>
    <row r="2985" spans="1:8" ht="15.75">
      <c r="A2985" s="277"/>
      <c r="B2985" s="596">
        <v>8610</v>
      </c>
      <c r="C2985" s="597" t="s">
        <v>4242</v>
      </c>
      <c r="D2985" s="596" t="s">
        <v>519</v>
      </c>
      <c r="E2985" s="598">
        <v>36460529</v>
      </c>
      <c r="F2985" s="754" t="s">
        <v>1460</v>
      </c>
      <c r="G2985" s="757"/>
      <c r="H2985" s="756"/>
    </row>
    <row r="2986" spans="1:8" ht="15.75">
      <c r="A2986" s="277"/>
      <c r="B2986" s="596">
        <v>8611</v>
      </c>
      <c r="C2986" s="597" t="s">
        <v>4243</v>
      </c>
      <c r="D2986" s="596" t="s">
        <v>973</v>
      </c>
      <c r="E2986" s="598">
        <v>4571</v>
      </c>
      <c r="F2986" s="754" t="s">
        <v>1460</v>
      </c>
      <c r="G2986" s="755"/>
      <c r="H2986" s="756"/>
    </row>
    <row r="2987" spans="1:8" ht="15.75">
      <c r="A2987" s="277"/>
      <c r="B2987" s="596">
        <v>8612</v>
      </c>
      <c r="C2987" s="597" t="s">
        <v>4244</v>
      </c>
      <c r="D2987" s="596" t="s">
        <v>777</v>
      </c>
      <c r="E2987" s="598">
        <v>186920</v>
      </c>
      <c r="F2987" s="754" t="s">
        <v>1460</v>
      </c>
      <c r="G2987" s="755"/>
      <c r="H2987" s="756"/>
    </row>
    <row r="2988" spans="1:8" ht="15.75">
      <c r="A2988" s="277"/>
      <c r="B2988" s="596">
        <v>8613</v>
      </c>
      <c r="C2988" s="597" t="s">
        <v>4245</v>
      </c>
      <c r="D2988" s="596" t="s">
        <v>904</v>
      </c>
      <c r="E2988" s="598">
        <v>1115429</v>
      </c>
      <c r="F2988" s="754" t="s">
        <v>1460</v>
      </c>
      <c r="G2988" s="755"/>
      <c r="H2988" s="756"/>
    </row>
    <row r="2989" spans="1:8" ht="15.75">
      <c r="A2989" s="277"/>
      <c r="B2989" s="596">
        <v>8614</v>
      </c>
      <c r="C2989" s="597" t="s">
        <v>4246</v>
      </c>
      <c r="D2989" s="596" t="s">
        <v>904</v>
      </c>
      <c r="E2989" s="598">
        <v>1093445</v>
      </c>
      <c r="F2989" s="754" t="s">
        <v>1460</v>
      </c>
      <c r="G2989" s="755"/>
      <c r="H2989" s="756"/>
    </row>
    <row r="2990" spans="1:8" ht="15.75">
      <c r="A2990" s="277"/>
      <c r="B2990" s="596">
        <v>8615</v>
      </c>
      <c r="C2990" s="597" t="s">
        <v>4247</v>
      </c>
      <c r="D2990" s="596" t="s">
        <v>904</v>
      </c>
      <c r="E2990" s="598">
        <v>187145</v>
      </c>
      <c r="F2990" s="754" t="s">
        <v>1460</v>
      </c>
      <c r="G2990" s="757"/>
      <c r="H2990" s="756"/>
    </row>
    <row r="2991" spans="1:8" ht="15.75">
      <c r="A2991" s="277"/>
      <c r="B2991" s="596">
        <v>8616</v>
      </c>
      <c r="C2991" s="597" t="s">
        <v>4248</v>
      </c>
      <c r="D2991" s="596" t="s">
        <v>904</v>
      </c>
      <c r="E2991" s="598">
        <v>174005</v>
      </c>
      <c r="F2991" s="754" t="s">
        <v>1460</v>
      </c>
      <c r="G2991" s="755"/>
      <c r="H2991" s="756"/>
    </row>
    <row r="2992" spans="1:8" ht="15.75">
      <c r="A2992" s="277"/>
      <c r="B2992" s="596">
        <v>8617</v>
      </c>
      <c r="C2992" s="597" t="s">
        <v>1370</v>
      </c>
      <c r="D2992" s="596" t="s">
        <v>904</v>
      </c>
      <c r="E2992" s="598">
        <v>155441</v>
      </c>
      <c r="F2992" s="754" t="s">
        <v>1460</v>
      </c>
      <c r="G2992" s="755"/>
      <c r="H2992" s="756"/>
    </row>
    <row r="2993" spans="1:8" ht="15.75">
      <c r="A2993" s="277"/>
      <c r="B2993" s="596">
        <v>8618</v>
      </c>
      <c r="C2993" s="597" t="s">
        <v>4249</v>
      </c>
      <c r="D2993" s="596" t="s">
        <v>904</v>
      </c>
      <c r="E2993" s="598">
        <v>1052598</v>
      </c>
      <c r="F2993" s="754" t="s">
        <v>1460</v>
      </c>
      <c r="G2993" s="755"/>
      <c r="H2993" s="756"/>
    </row>
    <row r="2994" spans="1:8" ht="15.75">
      <c r="A2994" s="277"/>
      <c r="B2994" s="596">
        <v>8619</v>
      </c>
      <c r="C2994" s="597" t="s">
        <v>4250</v>
      </c>
      <c r="D2994" s="596" t="s">
        <v>904</v>
      </c>
      <c r="E2994" s="598">
        <v>1142617</v>
      </c>
      <c r="F2994" s="754" t="s">
        <v>1460</v>
      </c>
      <c r="G2994" s="755"/>
      <c r="H2994" s="756"/>
    </row>
    <row r="2995" spans="1:8" ht="15.75">
      <c r="A2995" s="277"/>
      <c r="B2995" s="596">
        <v>8620</v>
      </c>
      <c r="C2995" s="597" t="s">
        <v>4251</v>
      </c>
      <c r="D2995" s="596" t="s">
        <v>904</v>
      </c>
      <c r="E2995" s="598">
        <v>1132958</v>
      </c>
      <c r="F2995" s="754" t="s">
        <v>1460</v>
      </c>
      <c r="G2995" s="755"/>
      <c r="H2995" s="756"/>
    </row>
    <row r="2996" spans="1:8" ht="15.75">
      <c r="A2996" s="277"/>
      <c r="B2996" s="596">
        <v>8621</v>
      </c>
      <c r="C2996" s="597" t="s">
        <v>1372</v>
      </c>
      <c r="D2996" s="596" t="s">
        <v>904</v>
      </c>
      <c r="E2996" s="598">
        <v>1105283</v>
      </c>
      <c r="F2996" s="754" t="s">
        <v>1460</v>
      </c>
      <c r="G2996" s="755"/>
      <c r="H2996" s="756"/>
    </row>
    <row r="2997" spans="1:8" ht="15.75">
      <c r="A2997" s="277"/>
      <c r="B2997" s="596">
        <v>8622</v>
      </c>
      <c r="C2997" s="597" t="s">
        <v>4252</v>
      </c>
      <c r="D2997" s="596" t="s">
        <v>777</v>
      </c>
      <c r="E2997" s="598">
        <v>9749</v>
      </c>
      <c r="F2997" s="754" t="s">
        <v>1460</v>
      </c>
      <c r="G2997" s="755"/>
      <c r="H2997" s="756"/>
    </row>
    <row r="2998" spans="1:8" ht="15.75">
      <c r="A2998" s="277"/>
      <c r="B2998" s="596">
        <v>8624</v>
      </c>
      <c r="C2998" s="597" t="s">
        <v>4253</v>
      </c>
      <c r="D2998" s="596" t="s">
        <v>519</v>
      </c>
      <c r="E2998" s="598">
        <v>5390466</v>
      </c>
      <c r="F2998" s="754" t="s">
        <v>1460</v>
      </c>
      <c r="G2998" s="755"/>
      <c r="H2998" s="756"/>
    </row>
    <row r="2999" spans="1:8" ht="15.75">
      <c r="A2999" s="277"/>
      <c r="B2999" s="596">
        <v>8625</v>
      </c>
      <c r="C2999" s="597" t="s">
        <v>4254</v>
      </c>
      <c r="D2999" s="596" t="s">
        <v>519</v>
      </c>
      <c r="E2999" s="598">
        <v>376176</v>
      </c>
      <c r="F2999" s="754" t="s">
        <v>1460</v>
      </c>
      <c r="G2999" s="755"/>
      <c r="H2999" s="756"/>
    </row>
    <row r="3000" spans="1:8" ht="15.75">
      <c r="A3000" s="277"/>
      <c r="B3000" s="596">
        <v>8626</v>
      </c>
      <c r="C3000" s="597" t="s">
        <v>4255</v>
      </c>
      <c r="D3000" s="596" t="s">
        <v>519</v>
      </c>
      <c r="E3000" s="598">
        <v>2462330</v>
      </c>
      <c r="F3000" s="754" t="s">
        <v>1460</v>
      </c>
      <c r="G3000" s="755"/>
      <c r="H3000" s="756"/>
    </row>
    <row r="3001" spans="1:8" ht="15.75">
      <c r="A3001" s="277"/>
      <c r="B3001" s="596">
        <v>8627</v>
      </c>
      <c r="C3001" s="597" t="s">
        <v>4256</v>
      </c>
      <c r="D3001" s="596" t="s">
        <v>519</v>
      </c>
      <c r="E3001" s="598">
        <v>634139</v>
      </c>
      <c r="F3001" s="754" t="s">
        <v>1460</v>
      </c>
      <c r="G3001" s="755"/>
      <c r="H3001" s="756"/>
    </row>
    <row r="3002" spans="1:8" ht="15.75">
      <c r="A3002" s="277"/>
      <c r="B3002" s="596">
        <v>8628</v>
      </c>
      <c r="C3002" s="597" t="s">
        <v>4257</v>
      </c>
      <c r="D3002" s="596" t="s">
        <v>519</v>
      </c>
      <c r="E3002" s="598">
        <v>215372</v>
      </c>
      <c r="F3002" s="754" t="s">
        <v>1460</v>
      </c>
      <c r="G3002" s="755"/>
      <c r="H3002" s="756"/>
    </row>
    <row r="3003" spans="1:8" ht="15.75">
      <c r="A3003" s="277"/>
      <c r="B3003" s="596">
        <v>8629</v>
      </c>
      <c r="C3003" s="597" t="s">
        <v>4258</v>
      </c>
      <c r="D3003" s="596" t="s">
        <v>928</v>
      </c>
      <c r="E3003" s="598">
        <v>1172624</v>
      </c>
      <c r="F3003" s="754" t="s">
        <v>1460</v>
      </c>
      <c r="G3003" s="755"/>
      <c r="H3003" s="756"/>
    </row>
    <row r="3004" spans="1:8" ht="15.75">
      <c r="A3004" s="277"/>
      <c r="B3004" s="596">
        <v>8631</v>
      </c>
      <c r="C3004" s="597" t="s">
        <v>4259</v>
      </c>
      <c r="D3004" s="596" t="s">
        <v>519</v>
      </c>
      <c r="E3004" s="598">
        <v>1146941</v>
      </c>
      <c r="F3004" s="754" t="s">
        <v>1460</v>
      </c>
      <c r="G3004" s="755"/>
      <c r="H3004" s="756"/>
    </row>
    <row r="3005" spans="1:8" ht="15.75">
      <c r="A3005" s="277"/>
      <c r="B3005" s="596">
        <v>8632</v>
      </c>
      <c r="C3005" s="597" t="s">
        <v>4260</v>
      </c>
      <c r="D3005" s="596" t="s">
        <v>928</v>
      </c>
      <c r="E3005" s="598">
        <v>527400</v>
      </c>
      <c r="F3005" s="754" t="s">
        <v>1460</v>
      </c>
      <c r="G3005" s="755"/>
      <c r="H3005" s="756"/>
    </row>
    <row r="3006" spans="1:8" ht="15.75">
      <c r="A3006" s="277"/>
      <c r="B3006" s="596">
        <v>8633</v>
      </c>
      <c r="C3006" s="597" t="s">
        <v>4261</v>
      </c>
      <c r="D3006" s="596" t="s">
        <v>928</v>
      </c>
      <c r="E3006" s="598">
        <v>1164762</v>
      </c>
      <c r="F3006" s="754" t="s">
        <v>1460</v>
      </c>
      <c r="G3006" s="755"/>
      <c r="H3006" s="756"/>
    </row>
    <row r="3007" spans="1:8" ht="75" customHeight="1">
      <c r="A3007" s="277"/>
      <c r="B3007" s="596">
        <v>8634</v>
      </c>
      <c r="C3007" s="597" t="s">
        <v>4262</v>
      </c>
      <c r="D3007" s="596" t="s">
        <v>519</v>
      </c>
      <c r="E3007" s="598">
        <v>1166719</v>
      </c>
      <c r="F3007" s="754" t="s">
        <v>1460</v>
      </c>
      <c r="G3007" s="757"/>
      <c r="H3007" s="756"/>
    </row>
    <row r="3008" spans="1:8" ht="15.75">
      <c r="A3008" s="610"/>
      <c r="B3008" s="596">
        <v>8636</v>
      </c>
      <c r="C3008" s="597" t="s">
        <v>4263</v>
      </c>
      <c r="D3008" s="596" t="s">
        <v>519</v>
      </c>
      <c r="E3008" s="598">
        <v>646530</v>
      </c>
      <c r="F3008" s="754" t="s">
        <v>1460</v>
      </c>
      <c r="G3008" s="755"/>
      <c r="H3008" s="756"/>
    </row>
    <row r="3009" spans="1:8" ht="15.75">
      <c r="A3009" s="610"/>
      <c r="B3009" s="596">
        <v>8637</v>
      </c>
      <c r="C3009" s="597" t="s">
        <v>4264</v>
      </c>
      <c r="D3009" s="596" t="s">
        <v>519</v>
      </c>
      <c r="E3009" s="598">
        <v>1934744</v>
      </c>
      <c r="F3009" s="754" t="s">
        <v>1460</v>
      </c>
      <c r="G3009" s="757"/>
      <c r="H3009" s="756"/>
    </row>
    <row r="3010" spans="1:8" ht="15.75">
      <c r="A3010" s="277"/>
      <c r="B3010" s="596">
        <v>8638</v>
      </c>
      <c r="C3010" s="597" t="s">
        <v>4265</v>
      </c>
      <c r="D3010" s="596" t="s">
        <v>519</v>
      </c>
      <c r="E3010" s="598">
        <v>4340426</v>
      </c>
      <c r="F3010" s="754" t="s">
        <v>1460</v>
      </c>
      <c r="G3010" s="755"/>
      <c r="H3010" s="756"/>
    </row>
    <row r="3011" spans="1:8" ht="15.75">
      <c r="A3011" s="277"/>
      <c r="B3011" s="596">
        <v>8639</v>
      </c>
      <c r="C3011" s="597" t="s">
        <v>4266</v>
      </c>
      <c r="D3011" s="596" t="s">
        <v>519</v>
      </c>
      <c r="E3011" s="598">
        <v>7353967</v>
      </c>
      <c r="F3011" s="754" t="s">
        <v>1460</v>
      </c>
      <c r="G3011" s="755"/>
      <c r="H3011" s="756"/>
    </row>
    <row r="3012" spans="1:8" ht="15.75">
      <c r="A3012" s="277"/>
      <c r="B3012" s="596">
        <v>8640</v>
      </c>
      <c r="C3012" s="597" t="s">
        <v>4267</v>
      </c>
      <c r="D3012" s="596" t="s">
        <v>519</v>
      </c>
      <c r="E3012" s="598">
        <v>126361</v>
      </c>
      <c r="F3012" s="754" t="s">
        <v>1460</v>
      </c>
      <c r="G3012" s="755"/>
      <c r="H3012" s="756"/>
    </row>
    <row r="3013" spans="1:8" ht="15.75">
      <c r="A3013" s="277"/>
      <c r="B3013" s="596">
        <v>8641</v>
      </c>
      <c r="C3013" s="597" t="s">
        <v>4268</v>
      </c>
      <c r="D3013" s="596" t="s">
        <v>519</v>
      </c>
      <c r="E3013" s="598">
        <v>1703494</v>
      </c>
      <c r="F3013" s="754" t="s">
        <v>1460</v>
      </c>
      <c r="G3013" s="755"/>
      <c r="H3013" s="756"/>
    </row>
    <row r="3014" spans="1:8" ht="15.75">
      <c r="A3014" s="277"/>
      <c r="B3014" s="596">
        <v>8642</v>
      </c>
      <c r="C3014" s="597" t="s">
        <v>4269</v>
      </c>
      <c r="D3014" s="596" t="s">
        <v>519</v>
      </c>
      <c r="E3014" s="598">
        <v>119822</v>
      </c>
      <c r="F3014" s="754" t="s">
        <v>1460</v>
      </c>
      <c r="G3014" s="757"/>
      <c r="H3014" s="756"/>
    </row>
    <row r="3015" spans="1:8" ht="15.75">
      <c r="A3015" s="277"/>
      <c r="B3015" s="596">
        <v>8644</v>
      </c>
      <c r="C3015" s="597" t="s">
        <v>4270</v>
      </c>
      <c r="D3015" s="596" t="s">
        <v>519</v>
      </c>
      <c r="E3015" s="598">
        <v>4408245</v>
      </c>
      <c r="F3015" s="754" t="s">
        <v>1460</v>
      </c>
      <c r="G3015" s="755"/>
      <c r="H3015" s="756"/>
    </row>
    <row r="3016" spans="1:8" ht="15.75">
      <c r="A3016" s="277"/>
      <c r="B3016" s="596">
        <v>8645</v>
      </c>
      <c r="C3016" s="597" t="s">
        <v>4271</v>
      </c>
      <c r="D3016" s="596" t="s">
        <v>519</v>
      </c>
      <c r="E3016" s="598">
        <v>2084478</v>
      </c>
      <c r="F3016" s="754" t="s">
        <v>1460</v>
      </c>
      <c r="G3016" s="755"/>
      <c r="H3016" s="756"/>
    </row>
    <row r="3017" spans="1:8" ht="15.75">
      <c r="A3017" s="277"/>
      <c r="B3017" s="596">
        <v>8646</v>
      </c>
      <c r="C3017" s="597" t="s">
        <v>4272</v>
      </c>
      <c r="D3017" s="596" t="s">
        <v>519</v>
      </c>
      <c r="E3017" s="598">
        <v>334852</v>
      </c>
      <c r="F3017" s="754" t="s">
        <v>1460</v>
      </c>
      <c r="G3017" s="757"/>
      <c r="H3017" s="756"/>
    </row>
    <row r="3018" spans="1:8" ht="15.75">
      <c r="A3018" s="277"/>
      <c r="B3018" s="596">
        <v>8647</v>
      </c>
      <c r="C3018" s="597" t="s">
        <v>4273</v>
      </c>
      <c r="D3018" s="596" t="s">
        <v>519</v>
      </c>
      <c r="E3018" s="598">
        <v>4657475</v>
      </c>
      <c r="F3018" s="754" t="s">
        <v>1460</v>
      </c>
      <c r="G3018" s="755"/>
      <c r="H3018" s="756"/>
    </row>
    <row r="3019" spans="1:8" ht="15.75">
      <c r="A3019" s="277"/>
      <c r="B3019" s="596">
        <v>8648</v>
      </c>
      <c r="C3019" s="597" t="s">
        <v>4274</v>
      </c>
      <c r="D3019" s="596" t="s">
        <v>928</v>
      </c>
      <c r="E3019" s="598">
        <v>569463</v>
      </c>
      <c r="F3019" s="754" t="s">
        <v>1460</v>
      </c>
      <c r="G3019" s="755"/>
      <c r="H3019" s="756"/>
    </row>
    <row r="3020" spans="1:8" ht="15.75">
      <c r="A3020" s="277"/>
      <c r="B3020" s="596">
        <v>8649</v>
      </c>
      <c r="C3020" s="597" t="s">
        <v>4275</v>
      </c>
      <c r="D3020" s="596" t="s">
        <v>928</v>
      </c>
      <c r="E3020" s="598">
        <v>477706</v>
      </c>
      <c r="F3020" s="754" t="s">
        <v>1460</v>
      </c>
      <c r="G3020" s="755"/>
      <c r="H3020" s="756"/>
    </row>
    <row r="3021" spans="1:8" ht="15.75">
      <c r="A3021" s="277"/>
      <c r="B3021" s="596">
        <v>8650</v>
      </c>
      <c r="C3021" s="597" t="s">
        <v>4276</v>
      </c>
      <c r="D3021" s="596" t="s">
        <v>4277</v>
      </c>
      <c r="E3021" s="598">
        <v>41</v>
      </c>
      <c r="F3021" s="754" t="s">
        <v>1460</v>
      </c>
      <c r="G3021" s="755"/>
      <c r="H3021" s="756"/>
    </row>
    <row r="3022" spans="1:8" ht="15.75">
      <c r="A3022" s="277"/>
      <c r="B3022" s="596">
        <v>8651</v>
      </c>
      <c r="C3022" s="597" t="s">
        <v>1376</v>
      </c>
      <c r="D3022" s="596" t="s">
        <v>519</v>
      </c>
      <c r="E3022" s="598">
        <v>176120</v>
      </c>
      <c r="F3022" s="754" t="s">
        <v>1464</v>
      </c>
      <c r="G3022" s="757"/>
      <c r="H3022" s="756"/>
    </row>
    <row r="3023" spans="1:8" ht="15.75">
      <c r="A3023" s="610"/>
      <c r="B3023" s="596">
        <v>8652</v>
      </c>
      <c r="C3023" s="597" t="s">
        <v>4278</v>
      </c>
      <c r="D3023" s="596" t="s">
        <v>519</v>
      </c>
      <c r="E3023" s="598">
        <v>138000</v>
      </c>
      <c r="F3023" s="754" t="s">
        <v>1464</v>
      </c>
      <c r="G3023" s="757"/>
      <c r="H3023" s="756"/>
    </row>
    <row r="3024" spans="1:8" ht="15.75">
      <c r="A3024" s="610"/>
      <c r="B3024" s="596">
        <v>8653</v>
      </c>
      <c r="C3024" s="597" t="s">
        <v>4279</v>
      </c>
      <c r="D3024" s="596" t="s">
        <v>519</v>
      </c>
      <c r="E3024" s="598">
        <v>172550</v>
      </c>
      <c r="F3024" s="754" t="s">
        <v>1464</v>
      </c>
      <c r="G3024" s="755"/>
      <c r="H3024" s="756"/>
    </row>
    <row r="3025" spans="1:8" ht="15.75">
      <c r="A3025" s="277"/>
      <c r="B3025" s="596">
        <v>8654</v>
      </c>
      <c r="C3025" s="597" t="s">
        <v>1378</v>
      </c>
      <c r="D3025" s="596" t="s">
        <v>519</v>
      </c>
      <c r="E3025" s="598">
        <v>279650</v>
      </c>
      <c r="F3025" s="754" t="s">
        <v>1464</v>
      </c>
      <c r="G3025" s="755"/>
      <c r="H3025" s="756"/>
    </row>
    <row r="3026" spans="1:8" ht="15.75">
      <c r="A3026" s="277"/>
      <c r="B3026" s="596">
        <v>8655</v>
      </c>
      <c r="C3026" s="597" t="s">
        <v>4280</v>
      </c>
      <c r="D3026" s="596" t="s">
        <v>904</v>
      </c>
      <c r="E3026" s="598">
        <v>80541</v>
      </c>
      <c r="F3026" s="754" t="s">
        <v>1460</v>
      </c>
      <c r="G3026" s="755"/>
      <c r="H3026" s="756"/>
    </row>
    <row r="3027" spans="1:8" ht="15.75">
      <c r="A3027" s="277"/>
      <c r="B3027" s="596">
        <v>8656</v>
      </c>
      <c r="C3027" s="597" t="s">
        <v>4281</v>
      </c>
      <c r="D3027" s="596" t="s">
        <v>904</v>
      </c>
      <c r="E3027" s="598">
        <v>20921</v>
      </c>
      <c r="F3027" s="754" t="s">
        <v>1460</v>
      </c>
      <c r="G3027" s="755"/>
      <c r="H3027" s="756"/>
    </row>
    <row r="3028" spans="1:8" ht="15.75">
      <c r="A3028" s="277"/>
      <c r="B3028" s="596">
        <v>8657</v>
      </c>
      <c r="C3028" s="597" t="s">
        <v>4282</v>
      </c>
      <c r="D3028" s="596" t="s">
        <v>777</v>
      </c>
      <c r="E3028" s="598">
        <v>7442</v>
      </c>
      <c r="F3028" s="754" t="s">
        <v>1460</v>
      </c>
      <c r="G3028" s="755"/>
      <c r="H3028" s="756"/>
    </row>
    <row r="3029" spans="1:8" ht="15.75">
      <c r="A3029" s="277"/>
      <c r="B3029" s="596">
        <v>8659</v>
      </c>
      <c r="C3029" s="597" t="s">
        <v>4283</v>
      </c>
      <c r="D3029" s="596" t="s">
        <v>777</v>
      </c>
      <c r="E3029" s="599">
        <v>19899</v>
      </c>
      <c r="F3029" s="754" t="s">
        <v>1460</v>
      </c>
      <c r="G3029" s="755"/>
      <c r="H3029" s="756"/>
    </row>
    <row r="3030" spans="1:8" ht="15.75">
      <c r="A3030" s="277"/>
      <c r="B3030" s="596">
        <v>8660</v>
      </c>
      <c r="C3030" s="597" t="s">
        <v>4284</v>
      </c>
      <c r="D3030" s="596" t="s">
        <v>777</v>
      </c>
      <c r="E3030" s="599">
        <v>154249</v>
      </c>
      <c r="F3030" s="754" t="s">
        <v>1460</v>
      </c>
      <c r="G3030" s="755"/>
      <c r="H3030" s="756"/>
    </row>
    <row r="3031" spans="1:8" ht="15.75">
      <c r="A3031" s="277"/>
      <c r="B3031" s="596">
        <v>8661</v>
      </c>
      <c r="C3031" s="597" t="s">
        <v>4285</v>
      </c>
      <c r="D3031" s="596" t="s">
        <v>777</v>
      </c>
      <c r="E3031" s="599">
        <v>278835</v>
      </c>
      <c r="F3031" s="754" t="s">
        <v>1460</v>
      </c>
      <c r="G3031" s="755"/>
      <c r="H3031" s="756"/>
    </row>
    <row r="3032" spans="1:8" ht="15.75">
      <c r="A3032" s="277"/>
      <c r="B3032" s="596">
        <v>8662</v>
      </c>
      <c r="C3032" s="597" t="s">
        <v>4286</v>
      </c>
      <c r="D3032" s="596" t="s">
        <v>777</v>
      </c>
      <c r="E3032" s="599">
        <v>481040</v>
      </c>
      <c r="F3032" s="754" t="s">
        <v>1460</v>
      </c>
      <c r="G3032" s="755"/>
      <c r="H3032" s="756"/>
    </row>
    <row r="3033" spans="1:8" ht="15.75">
      <c r="A3033" s="277"/>
      <c r="B3033" s="596">
        <v>8663</v>
      </c>
      <c r="C3033" s="597" t="s">
        <v>4287</v>
      </c>
      <c r="D3033" s="596" t="s">
        <v>777</v>
      </c>
      <c r="E3033" s="599">
        <v>438950</v>
      </c>
      <c r="F3033" s="754" t="s">
        <v>1460</v>
      </c>
      <c r="G3033" s="755"/>
      <c r="H3033" s="756"/>
    </row>
    <row r="3034" spans="1:8" ht="15.75">
      <c r="A3034" s="277"/>
      <c r="B3034" s="596">
        <v>8664</v>
      </c>
      <c r="C3034" s="597" t="s">
        <v>4288</v>
      </c>
      <c r="D3034" s="596" t="s">
        <v>777</v>
      </c>
      <c r="E3034" s="599">
        <v>530803</v>
      </c>
      <c r="F3034" s="754" t="s">
        <v>1460</v>
      </c>
      <c r="G3034" s="757"/>
      <c r="H3034" s="756"/>
    </row>
    <row r="3035" spans="1:8" ht="15.75">
      <c r="A3035" s="277"/>
      <c r="B3035" s="596">
        <v>8665</v>
      </c>
      <c r="C3035" s="597" t="s">
        <v>4289</v>
      </c>
      <c r="D3035" s="596" t="s">
        <v>777</v>
      </c>
      <c r="E3035" s="599">
        <v>508540</v>
      </c>
      <c r="F3035" s="754" t="s">
        <v>1460</v>
      </c>
      <c r="G3035" s="755"/>
      <c r="H3035" s="756"/>
    </row>
    <row r="3036" spans="1:8" ht="15.75">
      <c r="A3036" s="277"/>
      <c r="B3036" s="596">
        <v>8667</v>
      </c>
      <c r="C3036" s="597" t="s">
        <v>4290</v>
      </c>
      <c r="D3036" s="596" t="s">
        <v>777</v>
      </c>
      <c r="E3036" s="599">
        <v>16630</v>
      </c>
      <c r="F3036" s="754" t="s">
        <v>1460</v>
      </c>
      <c r="G3036" s="757"/>
      <c r="H3036" s="756"/>
    </row>
    <row r="3037" spans="1:8" ht="15.75">
      <c r="A3037" s="277"/>
      <c r="B3037" s="596">
        <v>8668</v>
      </c>
      <c r="C3037" s="597" t="s">
        <v>4291</v>
      </c>
      <c r="D3037" s="596" t="s">
        <v>777</v>
      </c>
      <c r="E3037" s="599">
        <v>152340</v>
      </c>
      <c r="F3037" s="754" t="s">
        <v>1460</v>
      </c>
      <c r="G3037" s="757"/>
      <c r="H3037" s="756"/>
    </row>
    <row r="3038" spans="1:8" ht="15.75">
      <c r="A3038" s="277"/>
      <c r="B3038" s="596">
        <v>8669</v>
      </c>
      <c r="C3038" s="597" t="s">
        <v>4292</v>
      </c>
      <c r="D3038" s="596" t="s">
        <v>777</v>
      </c>
      <c r="E3038" s="599">
        <v>185493</v>
      </c>
      <c r="F3038" s="754" t="s">
        <v>1460</v>
      </c>
      <c r="G3038" s="757"/>
      <c r="H3038" s="756"/>
    </row>
    <row r="3039" spans="1:8" ht="15.75">
      <c r="A3039" s="277"/>
      <c r="B3039" s="596">
        <v>8670</v>
      </c>
      <c r="C3039" s="597" t="s">
        <v>4293</v>
      </c>
      <c r="D3039" s="596" t="s">
        <v>777</v>
      </c>
      <c r="E3039" s="599">
        <v>476624</v>
      </c>
      <c r="F3039" s="754" t="s">
        <v>1460</v>
      </c>
      <c r="G3039" s="755"/>
      <c r="H3039" s="756"/>
    </row>
    <row r="3040" spans="1:8" ht="15.75">
      <c r="A3040" s="277"/>
      <c r="B3040" s="596">
        <v>8671</v>
      </c>
      <c r="C3040" s="597" t="s">
        <v>4294</v>
      </c>
      <c r="D3040" s="596" t="s">
        <v>777</v>
      </c>
      <c r="E3040" s="599">
        <v>432682</v>
      </c>
      <c r="F3040" s="754" t="s">
        <v>1460</v>
      </c>
      <c r="G3040" s="755"/>
      <c r="H3040" s="756"/>
    </row>
    <row r="3041" spans="1:8" ht="15.75">
      <c r="A3041" s="277"/>
      <c r="B3041" s="596">
        <v>8672</v>
      </c>
      <c r="C3041" s="597" t="s">
        <v>4295</v>
      </c>
      <c r="D3041" s="596" t="s">
        <v>777</v>
      </c>
      <c r="E3041" s="599">
        <v>516904</v>
      </c>
      <c r="F3041" s="754" t="s">
        <v>1460</v>
      </c>
      <c r="G3041" s="755"/>
      <c r="H3041" s="756"/>
    </row>
    <row r="3042" spans="1:8" ht="15.75">
      <c r="A3042" s="277"/>
      <c r="B3042" s="596">
        <v>8673</v>
      </c>
      <c r="C3042" s="597" t="s">
        <v>4296</v>
      </c>
      <c r="D3042" s="596" t="s">
        <v>777</v>
      </c>
      <c r="E3042" s="599">
        <v>504310</v>
      </c>
      <c r="F3042" s="754" t="s">
        <v>1460</v>
      </c>
      <c r="G3042" s="755"/>
      <c r="H3042" s="756"/>
    </row>
    <row r="3043" spans="1:8" ht="15.75">
      <c r="A3043" s="277"/>
      <c r="B3043" s="596">
        <v>8675</v>
      </c>
      <c r="C3043" s="597" t="s">
        <v>4297</v>
      </c>
      <c r="D3043" s="596" t="s">
        <v>777</v>
      </c>
      <c r="E3043" s="599">
        <v>11164</v>
      </c>
      <c r="F3043" s="754" t="s">
        <v>1460</v>
      </c>
      <c r="G3043" s="755"/>
      <c r="H3043" s="756"/>
    </row>
    <row r="3044" spans="1:8" ht="15.75">
      <c r="A3044" s="277"/>
      <c r="B3044" s="596">
        <v>8676</v>
      </c>
      <c r="C3044" s="597" t="s">
        <v>4298</v>
      </c>
      <c r="D3044" s="596" t="s">
        <v>777</v>
      </c>
      <c r="E3044" s="599">
        <v>103313</v>
      </c>
      <c r="F3044" s="754" t="s">
        <v>1460</v>
      </c>
      <c r="G3044" s="755"/>
      <c r="H3044" s="756"/>
    </row>
    <row r="3045" spans="1:8" ht="15.75">
      <c r="A3045" s="277"/>
      <c r="B3045" s="596">
        <v>8677</v>
      </c>
      <c r="C3045" s="597" t="s">
        <v>4299</v>
      </c>
      <c r="D3045" s="596" t="s">
        <v>777</v>
      </c>
      <c r="E3045" s="599">
        <v>185913</v>
      </c>
      <c r="F3045" s="754" t="s">
        <v>1460</v>
      </c>
      <c r="G3045" s="755"/>
      <c r="H3045" s="756"/>
    </row>
    <row r="3046" spans="1:8" ht="15.75">
      <c r="A3046" s="277"/>
      <c r="B3046" s="596">
        <v>8678</v>
      </c>
      <c r="C3046" s="597" t="s">
        <v>4300</v>
      </c>
      <c r="D3046" s="596" t="s">
        <v>777</v>
      </c>
      <c r="E3046" s="599">
        <v>363233</v>
      </c>
      <c r="F3046" s="754" t="s">
        <v>1460</v>
      </c>
      <c r="G3046" s="755"/>
      <c r="H3046" s="756"/>
    </row>
    <row r="3047" spans="1:8" ht="15.75">
      <c r="A3047" s="277"/>
      <c r="B3047" s="596">
        <v>8679</v>
      </c>
      <c r="C3047" s="597" t="s">
        <v>4301</v>
      </c>
      <c r="D3047" s="596" t="s">
        <v>777</v>
      </c>
      <c r="E3047" s="599">
        <v>402547</v>
      </c>
      <c r="F3047" s="754" t="s">
        <v>1460</v>
      </c>
      <c r="G3047" s="755"/>
      <c r="H3047" s="756"/>
    </row>
    <row r="3048" spans="1:8" ht="15.75">
      <c r="A3048" s="277"/>
      <c r="B3048" s="596">
        <v>8680</v>
      </c>
      <c r="C3048" s="597" t="s">
        <v>4302</v>
      </c>
      <c r="D3048" s="596" t="s">
        <v>777</v>
      </c>
      <c r="E3048" s="599">
        <v>449203</v>
      </c>
      <c r="F3048" s="754" t="s">
        <v>1460</v>
      </c>
      <c r="G3048" s="755"/>
      <c r="H3048" s="756"/>
    </row>
    <row r="3049" spans="1:8" ht="15.75">
      <c r="A3049" s="277"/>
      <c r="B3049" s="596">
        <v>8681</v>
      </c>
      <c r="C3049" s="597" t="s">
        <v>4303</v>
      </c>
      <c r="D3049" s="596" t="s">
        <v>777</v>
      </c>
      <c r="E3049" s="599">
        <v>469203</v>
      </c>
      <c r="F3049" s="754" t="s">
        <v>1460</v>
      </c>
      <c r="G3049" s="755"/>
      <c r="H3049" s="756"/>
    </row>
    <row r="3050" spans="1:8" ht="15.75">
      <c r="A3050" s="277"/>
      <c r="B3050" s="596">
        <v>8683</v>
      </c>
      <c r="C3050" s="597" t="s">
        <v>4304</v>
      </c>
      <c r="D3050" s="596" t="s">
        <v>777</v>
      </c>
      <c r="E3050" s="599">
        <v>11164</v>
      </c>
      <c r="F3050" s="754" t="s">
        <v>1460</v>
      </c>
      <c r="G3050" s="755"/>
      <c r="H3050" s="756"/>
    </row>
    <row r="3051" spans="1:8" ht="15.75">
      <c r="A3051" s="277"/>
      <c r="B3051" s="596">
        <v>8684</v>
      </c>
      <c r="C3051" s="597" t="s">
        <v>4305</v>
      </c>
      <c r="D3051" s="596" t="s">
        <v>777</v>
      </c>
      <c r="E3051" s="599">
        <v>88692</v>
      </c>
      <c r="F3051" s="754" t="s">
        <v>1460</v>
      </c>
      <c r="G3051" s="755"/>
      <c r="H3051" s="756"/>
    </row>
    <row r="3052" spans="1:8" ht="15.75">
      <c r="A3052" s="277"/>
      <c r="B3052" s="596">
        <v>8685</v>
      </c>
      <c r="C3052" s="597" t="s">
        <v>4306</v>
      </c>
      <c r="D3052" s="596" t="s">
        <v>777</v>
      </c>
      <c r="E3052" s="599">
        <v>185913</v>
      </c>
      <c r="F3052" s="754" t="s">
        <v>1460</v>
      </c>
      <c r="G3052" s="755"/>
      <c r="H3052" s="756"/>
    </row>
    <row r="3053" spans="1:8" ht="15.75">
      <c r="A3053" s="277"/>
      <c r="B3053" s="596">
        <v>8686</v>
      </c>
      <c r="C3053" s="597" t="s">
        <v>4307</v>
      </c>
      <c r="D3053" s="596" t="s">
        <v>777</v>
      </c>
      <c r="E3053" s="599">
        <v>327513</v>
      </c>
      <c r="F3053" s="754" t="s">
        <v>1460</v>
      </c>
      <c r="G3053" s="755"/>
      <c r="H3053" s="756"/>
    </row>
    <row r="3054" spans="1:8" ht="15.75">
      <c r="A3054" s="277"/>
      <c r="B3054" s="596">
        <v>8687</v>
      </c>
      <c r="C3054" s="597" t="s">
        <v>4308</v>
      </c>
      <c r="D3054" s="596" t="s">
        <v>777</v>
      </c>
      <c r="E3054" s="599">
        <v>282110</v>
      </c>
      <c r="F3054" s="754" t="s">
        <v>1460</v>
      </c>
      <c r="G3054" s="755"/>
      <c r="H3054" s="756"/>
    </row>
    <row r="3055" spans="1:8" ht="15.75">
      <c r="A3055" s="277"/>
      <c r="B3055" s="596">
        <v>8688</v>
      </c>
      <c r="C3055" s="597" t="s">
        <v>4309</v>
      </c>
      <c r="D3055" s="596" t="s">
        <v>777</v>
      </c>
      <c r="E3055" s="599">
        <v>414821</v>
      </c>
      <c r="F3055" s="754" t="s">
        <v>1460</v>
      </c>
      <c r="G3055" s="755"/>
      <c r="H3055" s="756"/>
    </row>
    <row r="3056" spans="1:8" ht="15.75">
      <c r="A3056" s="277"/>
      <c r="B3056" s="596">
        <v>8689</v>
      </c>
      <c r="C3056" s="597" t="s">
        <v>4310</v>
      </c>
      <c r="D3056" s="596" t="s">
        <v>777</v>
      </c>
      <c r="E3056" s="599">
        <v>346718</v>
      </c>
      <c r="F3056" s="754" t="s">
        <v>1460</v>
      </c>
      <c r="G3056" s="755"/>
      <c r="H3056" s="756"/>
    </row>
    <row r="3057" spans="1:8" ht="15.75">
      <c r="A3057" s="277"/>
      <c r="B3057" s="596">
        <v>8690</v>
      </c>
      <c r="C3057" s="597" t="s">
        <v>4311</v>
      </c>
      <c r="D3057" s="596" t="s">
        <v>777</v>
      </c>
      <c r="E3057" s="599">
        <v>18170</v>
      </c>
      <c r="F3057" s="754" t="s">
        <v>1460</v>
      </c>
      <c r="G3057" s="755"/>
      <c r="H3057" s="756"/>
    </row>
    <row r="3058" spans="1:8" ht="15.75">
      <c r="A3058" s="277"/>
      <c r="B3058" s="596">
        <v>8691</v>
      </c>
      <c r="C3058" s="597" t="s">
        <v>4312</v>
      </c>
      <c r="D3058" s="596" t="s">
        <v>777</v>
      </c>
      <c r="E3058" s="599">
        <v>47705</v>
      </c>
      <c r="F3058" s="754" t="s">
        <v>1460</v>
      </c>
      <c r="G3058" s="755"/>
      <c r="H3058" s="756"/>
    </row>
    <row r="3059" spans="1:8" ht="15.75">
      <c r="A3059" s="277"/>
      <c r="B3059" s="596">
        <v>8692</v>
      </c>
      <c r="C3059" s="597" t="s">
        <v>4313</v>
      </c>
      <c r="D3059" s="596" t="s">
        <v>777</v>
      </c>
      <c r="E3059" s="599">
        <v>63206</v>
      </c>
      <c r="F3059" s="754" t="s">
        <v>1460</v>
      </c>
      <c r="G3059" s="755"/>
      <c r="H3059" s="756"/>
    </row>
    <row r="3060" spans="1:8" ht="15.75">
      <c r="A3060" s="277"/>
      <c r="B3060" s="596">
        <v>8693</v>
      </c>
      <c r="C3060" s="597" t="s">
        <v>4314</v>
      </c>
      <c r="D3060" s="596" t="s">
        <v>777</v>
      </c>
      <c r="E3060" s="599">
        <v>17992</v>
      </c>
      <c r="F3060" s="754" t="s">
        <v>1460</v>
      </c>
      <c r="G3060" s="755"/>
      <c r="H3060" s="756"/>
    </row>
    <row r="3061" spans="1:8" ht="15.75">
      <c r="A3061" s="277"/>
      <c r="B3061" s="596">
        <v>8694</v>
      </c>
      <c r="C3061" s="597" t="s">
        <v>4315</v>
      </c>
      <c r="D3061" s="596" t="s">
        <v>777</v>
      </c>
      <c r="E3061" s="599">
        <v>50532</v>
      </c>
      <c r="F3061" s="754" t="s">
        <v>1460</v>
      </c>
      <c r="G3061" s="755"/>
      <c r="H3061" s="756"/>
    </row>
    <row r="3062" spans="1:8" ht="15.75">
      <c r="A3062" s="277"/>
      <c r="B3062" s="596">
        <v>8695</v>
      </c>
      <c r="C3062" s="597" t="s">
        <v>4316</v>
      </c>
      <c r="D3062" s="596" t="s">
        <v>777</v>
      </c>
      <c r="E3062" s="599">
        <v>63206</v>
      </c>
      <c r="F3062" s="754" t="s">
        <v>1460</v>
      </c>
      <c r="G3062" s="755"/>
      <c r="H3062" s="756"/>
    </row>
    <row r="3063" spans="1:8" ht="15.75">
      <c r="A3063" s="277"/>
      <c r="B3063" s="596">
        <v>8697</v>
      </c>
      <c r="C3063" s="597" t="s">
        <v>4317</v>
      </c>
      <c r="D3063" s="596" t="s">
        <v>777</v>
      </c>
      <c r="E3063" s="599">
        <v>16600</v>
      </c>
      <c r="F3063" s="754" t="s">
        <v>1460</v>
      </c>
      <c r="G3063" s="755"/>
      <c r="H3063" s="756"/>
    </row>
    <row r="3064" spans="1:8" ht="15.75">
      <c r="A3064" s="277"/>
      <c r="B3064" s="596">
        <v>8698</v>
      </c>
      <c r="C3064" s="597" t="s">
        <v>4318</v>
      </c>
      <c r="D3064" s="596" t="s">
        <v>777</v>
      </c>
      <c r="E3064" s="599">
        <v>49699</v>
      </c>
      <c r="F3064" s="754" t="s">
        <v>1460</v>
      </c>
      <c r="G3064" s="755"/>
      <c r="H3064" s="756"/>
    </row>
    <row r="3065" spans="1:8" ht="15.75">
      <c r="A3065" s="277"/>
      <c r="B3065" s="596">
        <v>8699</v>
      </c>
      <c r="C3065" s="597" t="s">
        <v>4319</v>
      </c>
      <c r="D3065" s="596" t="s">
        <v>777</v>
      </c>
      <c r="E3065" s="599">
        <v>149828</v>
      </c>
      <c r="F3065" s="754" t="s">
        <v>1460</v>
      </c>
      <c r="G3065" s="755"/>
      <c r="H3065" s="756"/>
    </row>
    <row r="3066" spans="1:8" ht="15.75">
      <c r="A3066" s="277"/>
      <c r="B3066" s="596">
        <v>8700</v>
      </c>
      <c r="C3066" s="597" t="s">
        <v>4320</v>
      </c>
      <c r="D3066" s="596" t="s">
        <v>777</v>
      </c>
      <c r="E3066" s="599">
        <v>331955</v>
      </c>
      <c r="F3066" s="754" t="s">
        <v>1460</v>
      </c>
      <c r="G3066" s="755"/>
      <c r="H3066" s="756"/>
    </row>
    <row r="3067" spans="1:8" ht="15.75">
      <c r="A3067" s="277"/>
      <c r="B3067" s="596">
        <v>8701</v>
      </c>
      <c r="C3067" s="597" t="s">
        <v>4321</v>
      </c>
      <c r="D3067" s="596" t="s">
        <v>777</v>
      </c>
      <c r="E3067" s="599">
        <v>320402</v>
      </c>
      <c r="F3067" s="754" t="s">
        <v>1460</v>
      </c>
      <c r="G3067" s="755"/>
      <c r="H3067" s="756"/>
    </row>
    <row r="3068" spans="1:8" ht="15.75">
      <c r="A3068" s="277"/>
      <c r="B3068" s="596">
        <v>8702</v>
      </c>
      <c r="C3068" s="597" t="s">
        <v>4322</v>
      </c>
      <c r="D3068" s="596" t="s">
        <v>777</v>
      </c>
      <c r="E3068" s="599">
        <v>377269</v>
      </c>
      <c r="F3068" s="754" t="s">
        <v>1460</v>
      </c>
      <c r="G3068" s="755"/>
      <c r="H3068" s="756"/>
    </row>
    <row r="3069" spans="1:8" ht="15.75">
      <c r="A3069" s="277"/>
      <c r="B3069" s="596">
        <v>8703</v>
      </c>
      <c r="C3069" s="597" t="s">
        <v>4323</v>
      </c>
      <c r="D3069" s="596" t="s">
        <v>777</v>
      </c>
      <c r="E3069" s="599">
        <v>370165</v>
      </c>
      <c r="F3069" s="754" t="s">
        <v>1460</v>
      </c>
      <c r="G3069" s="755"/>
      <c r="H3069" s="756"/>
    </row>
    <row r="3070" spans="1:8" ht="15.75">
      <c r="A3070" s="277"/>
      <c r="B3070" s="596">
        <v>8705</v>
      </c>
      <c r="C3070" s="597" t="s">
        <v>4324</v>
      </c>
      <c r="D3070" s="596" t="s">
        <v>777</v>
      </c>
      <c r="E3070" s="599">
        <v>10002</v>
      </c>
      <c r="F3070" s="754" t="s">
        <v>1460</v>
      </c>
      <c r="G3070" s="755"/>
      <c r="H3070" s="756"/>
    </row>
    <row r="3071" spans="1:8" ht="15.75">
      <c r="A3071" s="277"/>
      <c r="B3071" s="596">
        <v>8706</v>
      </c>
      <c r="C3071" s="597" t="s">
        <v>4325</v>
      </c>
      <c r="D3071" s="596" t="s">
        <v>777</v>
      </c>
      <c r="E3071" s="599">
        <v>29134</v>
      </c>
      <c r="F3071" s="754" t="s">
        <v>1460</v>
      </c>
      <c r="G3071" s="755"/>
      <c r="H3071" s="756"/>
    </row>
    <row r="3072" spans="1:8" ht="15.75">
      <c r="A3072" s="277"/>
      <c r="B3072" s="596">
        <v>8707</v>
      </c>
      <c r="C3072" s="597" t="s">
        <v>4326</v>
      </c>
      <c r="D3072" s="596" t="s">
        <v>777</v>
      </c>
      <c r="E3072" s="599">
        <v>156108</v>
      </c>
      <c r="F3072" s="754" t="s">
        <v>1460</v>
      </c>
      <c r="G3072" s="755"/>
      <c r="H3072" s="756"/>
    </row>
    <row r="3073" spans="1:8" ht="15.75">
      <c r="A3073" s="277"/>
      <c r="B3073" s="596">
        <v>8708</v>
      </c>
      <c r="C3073" s="597" t="s">
        <v>4327</v>
      </c>
      <c r="D3073" s="596" t="s">
        <v>777</v>
      </c>
      <c r="E3073" s="599">
        <v>327116</v>
      </c>
      <c r="F3073" s="754" t="s">
        <v>1460</v>
      </c>
      <c r="G3073" s="755"/>
      <c r="H3073" s="756"/>
    </row>
    <row r="3074" spans="1:8" ht="15.75">
      <c r="A3074" s="277"/>
      <c r="B3074" s="596">
        <v>8709</v>
      </c>
      <c r="C3074" s="597" t="s">
        <v>4328</v>
      </c>
      <c r="D3074" s="596" t="s">
        <v>777</v>
      </c>
      <c r="E3074" s="599">
        <v>334340</v>
      </c>
      <c r="F3074" s="754" t="s">
        <v>1460</v>
      </c>
      <c r="G3074" s="755"/>
      <c r="H3074" s="756"/>
    </row>
    <row r="3075" spans="1:8" ht="15.75">
      <c r="A3075" s="277"/>
      <c r="B3075" s="596">
        <v>8710</v>
      </c>
      <c r="C3075" s="597" t="s">
        <v>4329</v>
      </c>
      <c r="D3075" s="596" t="s">
        <v>777</v>
      </c>
      <c r="E3075" s="599">
        <v>371375</v>
      </c>
      <c r="F3075" s="754" t="s">
        <v>1460</v>
      </c>
      <c r="G3075" s="755"/>
      <c r="H3075" s="756"/>
    </row>
    <row r="3076" spans="1:8" ht="15.75">
      <c r="A3076" s="277"/>
      <c r="B3076" s="596">
        <v>8711</v>
      </c>
      <c r="C3076" s="597" t="s">
        <v>4330</v>
      </c>
      <c r="D3076" s="596" t="s">
        <v>777</v>
      </c>
      <c r="E3076" s="599">
        <v>384103</v>
      </c>
      <c r="F3076" s="754" t="s">
        <v>1460</v>
      </c>
      <c r="G3076" s="755"/>
      <c r="H3076" s="756"/>
    </row>
    <row r="3077" spans="1:8" ht="15.75">
      <c r="A3077" s="277"/>
      <c r="B3077" s="596">
        <v>8712</v>
      </c>
      <c r="C3077" s="597" t="s">
        <v>4331</v>
      </c>
      <c r="D3077" s="596" t="s">
        <v>928</v>
      </c>
      <c r="E3077" s="598">
        <v>341882</v>
      </c>
      <c r="F3077" s="754" t="s">
        <v>1460</v>
      </c>
      <c r="G3077" s="755"/>
      <c r="H3077" s="756"/>
    </row>
    <row r="3078" spans="1:8" ht="15.75">
      <c r="A3078" s="277"/>
      <c r="B3078" s="596">
        <v>8713</v>
      </c>
      <c r="C3078" s="597" t="s">
        <v>4332</v>
      </c>
      <c r="D3078" s="596" t="s">
        <v>928</v>
      </c>
      <c r="E3078" s="598">
        <v>143000</v>
      </c>
      <c r="F3078" s="754" t="s">
        <v>1460</v>
      </c>
      <c r="G3078" s="757"/>
      <c r="H3078" s="756"/>
    </row>
    <row r="3079" spans="1:8" ht="15.75">
      <c r="A3079" s="277"/>
      <c r="B3079" s="596">
        <v>8714</v>
      </c>
      <c r="C3079" s="597" t="s">
        <v>4333</v>
      </c>
      <c r="D3079" s="596" t="s">
        <v>928</v>
      </c>
      <c r="E3079" s="598">
        <v>174027</v>
      </c>
      <c r="F3079" s="754" t="s">
        <v>1460</v>
      </c>
      <c r="G3079" s="757"/>
      <c r="H3079" s="756"/>
    </row>
    <row r="3080" spans="1:8" ht="15.75">
      <c r="A3080" s="277"/>
      <c r="B3080" s="596">
        <v>8715</v>
      </c>
      <c r="C3080" s="597" t="s">
        <v>4334</v>
      </c>
      <c r="D3080" s="596" t="s">
        <v>519</v>
      </c>
      <c r="E3080" s="598">
        <v>651637</v>
      </c>
      <c r="F3080" s="754" t="s">
        <v>1460</v>
      </c>
      <c r="G3080" s="755"/>
      <c r="H3080" s="756"/>
    </row>
    <row r="3081" spans="1:8" ht="15.75">
      <c r="A3081" s="277"/>
      <c r="B3081" s="596">
        <v>8716</v>
      </c>
      <c r="C3081" s="597" t="s">
        <v>4335</v>
      </c>
      <c r="D3081" s="596" t="s">
        <v>928</v>
      </c>
      <c r="E3081" s="598">
        <v>56209</v>
      </c>
      <c r="F3081" s="754" t="s">
        <v>1460</v>
      </c>
      <c r="G3081" s="755"/>
      <c r="H3081" s="756"/>
    </row>
    <row r="3082" spans="1:8" ht="15.75">
      <c r="A3082" s="277"/>
      <c r="B3082" s="596">
        <v>8717</v>
      </c>
      <c r="C3082" s="597" t="s">
        <v>4336</v>
      </c>
      <c r="D3082" s="596" t="s">
        <v>519</v>
      </c>
      <c r="E3082" s="598">
        <v>1076396</v>
      </c>
      <c r="F3082" s="754" t="s">
        <v>1460</v>
      </c>
      <c r="G3082" s="755"/>
      <c r="H3082" s="756"/>
    </row>
    <row r="3083" spans="1:8" ht="15.75">
      <c r="A3083" s="277"/>
      <c r="B3083" s="596">
        <v>8718</v>
      </c>
      <c r="C3083" s="597" t="s">
        <v>4337</v>
      </c>
      <c r="D3083" s="596" t="s">
        <v>519</v>
      </c>
      <c r="E3083" s="598">
        <v>1622265</v>
      </c>
      <c r="F3083" s="754" t="s">
        <v>1460</v>
      </c>
      <c r="G3083" s="755"/>
      <c r="H3083" s="756"/>
    </row>
    <row r="3084" spans="1:8" ht="15.75">
      <c r="A3084" s="277"/>
      <c r="B3084" s="596">
        <v>8719</v>
      </c>
      <c r="C3084" s="597" t="s">
        <v>4338</v>
      </c>
      <c r="D3084" s="596" t="s">
        <v>519</v>
      </c>
      <c r="E3084" s="598">
        <v>1639756</v>
      </c>
      <c r="F3084" s="754" t="s">
        <v>1460</v>
      </c>
      <c r="G3084" s="755"/>
      <c r="H3084" s="756"/>
    </row>
    <row r="3085" spans="1:8" ht="15.75">
      <c r="A3085" s="277"/>
      <c r="B3085" s="596">
        <v>8720</v>
      </c>
      <c r="C3085" s="597" t="s">
        <v>4339</v>
      </c>
      <c r="D3085" s="596" t="s">
        <v>519</v>
      </c>
      <c r="E3085" s="598">
        <v>663737</v>
      </c>
      <c r="F3085" s="754" t="s">
        <v>1460</v>
      </c>
      <c r="G3085" s="755"/>
      <c r="H3085" s="756"/>
    </row>
    <row r="3086" spans="1:8" ht="15.75">
      <c r="A3086" s="277"/>
      <c r="B3086" s="596">
        <v>8722</v>
      </c>
      <c r="C3086" s="597" t="s">
        <v>4340</v>
      </c>
      <c r="D3086" s="596" t="s">
        <v>519</v>
      </c>
      <c r="E3086" s="598">
        <v>189558</v>
      </c>
      <c r="F3086" s="754" t="s">
        <v>1460</v>
      </c>
      <c r="G3086" s="755"/>
      <c r="H3086" s="756"/>
    </row>
    <row r="3087" spans="1:8" ht="15.75">
      <c r="A3087" s="277"/>
      <c r="B3087" s="596">
        <v>8723</v>
      </c>
      <c r="C3087" s="597" t="s">
        <v>4341</v>
      </c>
      <c r="D3087" s="596" t="s">
        <v>928</v>
      </c>
      <c r="E3087" s="598">
        <v>190106</v>
      </c>
      <c r="F3087" s="754" t="s">
        <v>1460</v>
      </c>
      <c r="G3087" s="755"/>
      <c r="H3087" s="756"/>
    </row>
    <row r="3088" spans="1:8" ht="15.75">
      <c r="A3088" s="277"/>
      <c r="B3088" s="596">
        <v>8724</v>
      </c>
      <c r="C3088" s="597" t="s">
        <v>4342</v>
      </c>
      <c r="D3088" s="596" t="s">
        <v>519</v>
      </c>
      <c r="E3088" s="598">
        <v>132000</v>
      </c>
      <c r="F3088" s="754" t="s">
        <v>1464</v>
      </c>
      <c r="G3088" s="755"/>
      <c r="H3088" s="756"/>
    </row>
    <row r="3089" spans="1:8" ht="15.75">
      <c r="A3089" s="277"/>
      <c r="B3089" s="596">
        <v>8725</v>
      </c>
      <c r="C3089" s="597" t="s">
        <v>4343</v>
      </c>
      <c r="D3089" s="596" t="s">
        <v>928</v>
      </c>
      <c r="E3089" s="598">
        <v>60594</v>
      </c>
      <c r="F3089" s="754" t="s">
        <v>1460</v>
      </c>
      <c r="G3089" s="755"/>
      <c r="H3089" s="756"/>
    </row>
    <row r="3090" spans="1:8" ht="15.75">
      <c r="A3090" s="277"/>
      <c r="B3090" s="596">
        <v>8726</v>
      </c>
      <c r="C3090" s="597" t="s">
        <v>4344</v>
      </c>
      <c r="D3090" s="596" t="s">
        <v>519</v>
      </c>
      <c r="E3090" s="598">
        <v>1102777</v>
      </c>
      <c r="F3090" s="754" t="s">
        <v>1460</v>
      </c>
      <c r="G3090" s="755"/>
      <c r="H3090" s="756"/>
    </row>
    <row r="3091" spans="1:8" ht="15.75">
      <c r="A3091" s="277"/>
      <c r="B3091" s="596">
        <v>8727</v>
      </c>
      <c r="C3091" s="597" t="s">
        <v>1379</v>
      </c>
      <c r="D3091" s="596" t="s">
        <v>777</v>
      </c>
      <c r="E3091" s="598">
        <v>686445</v>
      </c>
      <c r="F3091" s="754" t="s">
        <v>1460</v>
      </c>
      <c r="G3091" s="755"/>
      <c r="H3091" s="756"/>
    </row>
    <row r="3092" spans="1:8" ht="15.75">
      <c r="A3092" s="277"/>
      <c r="B3092" s="596">
        <v>8728</v>
      </c>
      <c r="C3092" s="597" t="s">
        <v>4345</v>
      </c>
      <c r="D3092" s="596" t="s">
        <v>928</v>
      </c>
      <c r="E3092" s="598">
        <v>727908</v>
      </c>
      <c r="F3092" s="754" t="s">
        <v>1464</v>
      </c>
      <c r="G3092" s="755"/>
      <c r="H3092" s="756"/>
    </row>
    <row r="3093" spans="1:8" ht="15.75">
      <c r="A3093" s="277"/>
      <c r="B3093" s="596">
        <v>8729</v>
      </c>
      <c r="C3093" s="597" t="s">
        <v>4346</v>
      </c>
      <c r="D3093" s="596" t="s">
        <v>928</v>
      </c>
      <c r="E3093" s="598">
        <v>1285270</v>
      </c>
      <c r="F3093" s="754" t="s">
        <v>1464</v>
      </c>
      <c r="G3093" s="755"/>
      <c r="H3093" s="756"/>
    </row>
    <row r="3094" spans="1:8" ht="15.75">
      <c r="A3094" s="277"/>
      <c r="B3094" s="596">
        <v>8730</v>
      </c>
      <c r="C3094" s="597" t="s">
        <v>4347</v>
      </c>
      <c r="D3094" s="596" t="s">
        <v>519</v>
      </c>
      <c r="E3094" s="598">
        <v>5398439</v>
      </c>
      <c r="F3094" s="754" t="s">
        <v>1460</v>
      </c>
      <c r="G3094" s="755"/>
      <c r="H3094" s="756"/>
    </row>
    <row r="3095" spans="1:8" ht="15.75">
      <c r="A3095" s="277"/>
      <c r="B3095" s="596">
        <v>8731</v>
      </c>
      <c r="C3095" s="597" t="s">
        <v>4348</v>
      </c>
      <c r="D3095" s="596" t="s">
        <v>519</v>
      </c>
      <c r="E3095" s="598">
        <v>373684</v>
      </c>
      <c r="F3095" s="754" t="s">
        <v>1460</v>
      </c>
      <c r="G3095" s="755"/>
      <c r="H3095" s="756"/>
    </row>
    <row r="3096" spans="1:8" s="491" customFormat="1" ht="15.75">
      <c r="A3096" s="277"/>
      <c r="B3096" s="596">
        <v>8732</v>
      </c>
      <c r="C3096" s="597" t="s">
        <v>4349</v>
      </c>
      <c r="D3096" s="596" t="s">
        <v>519</v>
      </c>
      <c r="E3096" s="598">
        <v>634097</v>
      </c>
      <c r="F3096" s="754" t="s">
        <v>1460</v>
      </c>
      <c r="G3096" s="755"/>
      <c r="H3096" s="756"/>
    </row>
    <row r="3097" spans="1:8" ht="15.75">
      <c r="A3097" s="277"/>
      <c r="B3097" s="596">
        <v>8733</v>
      </c>
      <c r="C3097" s="597" t="s">
        <v>4350</v>
      </c>
      <c r="D3097" s="596" t="s">
        <v>928</v>
      </c>
      <c r="E3097" s="598">
        <v>209460</v>
      </c>
      <c r="F3097" s="754" t="s">
        <v>1460</v>
      </c>
      <c r="G3097" s="755"/>
      <c r="H3097" s="756"/>
    </row>
    <row r="3098" spans="1:8" ht="15.75">
      <c r="A3098" s="277"/>
      <c r="B3098" s="596">
        <v>8734</v>
      </c>
      <c r="C3098" s="597" t="s">
        <v>4351</v>
      </c>
      <c r="D3098" s="596" t="s">
        <v>928</v>
      </c>
      <c r="E3098" s="598">
        <v>265816</v>
      </c>
      <c r="F3098" s="754" t="s">
        <v>1460</v>
      </c>
      <c r="G3098" s="755"/>
      <c r="H3098" s="756"/>
    </row>
    <row r="3099" spans="1:8" ht="15.75">
      <c r="A3099" s="277"/>
      <c r="B3099" s="596">
        <v>8735</v>
      </c>
      <c r="C3099" s="597" t="s">
        <v>4352</v>
      </c>
      <c r="D3099" s="596" t="s">
        <v>928</v>
      </c>
      <c r="E3099" s="598">
        <v>567891</v>
      </c>
      <c r="F3099" s="754" t="s">
        <v>1460</v>
      </c>
      <c r="G3099" s="755"/>
      <c r="H3099" s="756"/>
    </row>
    <row r="3100" spans="1:8" ht="15.75">
      <c r="A3100" s="277"/>
      <c r="B3100" s="596">
        <v>8736</v>
      </c>
      <c r="C3100" s="597" t="s">
        <v>4353</v>
      </c>
      <c r="D3100" s="596" t="s">
        <v>928</v>
      </c>
      <c r="E3100" s="598">
        <v>285930</v>
      </c>
      <c r="F3100" s="754" t="s">
        <v>1460</v>
      </c>
      <c r="G3100" s="755"/>
      <c r="H3100" s="756"/>
    </row>
    <row r="3101" spans="1:8" ht="15.75">
      <c r="A3101" s="277"/>
      <c r="B3101" s="596">
        <v>8737</v>
      </c>
      <c r="C3101" s="597" t="s">
        <v>4354</v>
      </c>
      <c r="D3101" s="596" t="s">
        <v>519</v>
      </c>
      <c r="E3101" s="598">
        <v>7300</v>
      </c>
      <c r="F3101" s="754" t="s">
        <v>1460</v>
      </c>
      <c r="G3101" s="755"/>
      <c r="H3101" s="756"/>
    </row>
    <row r="3102" spans="1:8" ht="15.75">
      <c r="A3102" s="277"/>
      <c r="B3102" s="596">
        <v>8738</v>
      </c>
      <c r="C3102" s="597" t="s">
        <v>4355</v>
      </c>
      <c r="D3102" s="596" t="s">
        <v>519</v>
      </c>
      <c r="E3102" s="598">
        <v>362034</v>
      </c>
      <c r="F3102" s="754" t="s">
        <v>1460</v>
      </c>
      <c r="G3102" s="755"/>
      <c r="H3102" s="756"/>
    </row>
    <row r="3103" spans="1:8" ht="15.75">
      <c r="A3103" s="277"/>
      <c r="B3103" s="596">
        <v>8739</v>
      </c>
      <c r="C3103" s="597" t="s">
        <v>4356</v>
      </c>
      <c r="D3103" s="596" t="s">
        <v>928</v>
      </c>
      <c r="E3103" s="598">
        <v>153381</v>
      </c>
      <c r="F3103" s="754" t="s">
        <v>1460</v>
      </c>
      <c r="G3103" s="755"/>
      <c r="H3103" s="756"/>
    </row>
    <row r="3104" spans="1:8" ht="15.75">
      <c r="A3104" s="277"/>
      <c r="B3104" s="596">
        <v>8740</v>
      </c>
      <c r="C3104" s="597" t="s">
        <v>4357</v>
      </c>
      <c r="D3104" s="596" t="s">
        <v>928</v>
      </c>
      <c r="E3104" s="598">
        <v>321455</v>
      </c>
      <c r="F3104" s="754" t="s">
        <v>1460</v>
      </c>
      <c r="G3104" s="755"/>
      <c r="H3104" s="756"/>
    </row>
    <row r="3105" spans="1:8" ht="15.75">
      <c r="A3105" s="277"/>
      <c r="B3105" s="596">
        <v>8741</v>
      </c>
      <c r="C3105" s="597" t="s">
        <v>4358</v>
      </c>
      <c r="D3105" s="596" t="s">
        <v>928</v>
      </c>
      <c r="E3105" s="598">
        <v>97098</v>
      </c>
      <c r="F3105" s="754" t="s">
        <v>1460</v>
      </c>
      <c r="G3105" s="755"/>
      <c r="H3105" s="756"/>
    </row>
    <row r="3106" spans="1:8" ht="15.75">
      <c r="A3106" s="277"/>
      <c r="B3106" s="596">
        <v>8742</v>
      </c>
      <c r="C3106" s="597" t="s">
        <v>4359</v>
      </c>
      <c r="D3106" s="596" t="s">
        <v>928</v>
      </c>
      <c r="E3106" s="598">
        <v>229850</v>
      </c>
      <c r="F3106" s="754" t="s">
        <v>1460</v>
      </c>
      <c r="G3106" s="755"/>
      <c r="H3106" s="756"/>
    </row>
    <row r="3107" spans="1:8" ht="15.75">
      <c r="A3107" s="277"/>
      <c r="B3107" s="596">
        <v>8743</v>
      </c>
      <c r="C3107" s="597" t="s">
        <v>1381</v>
      </c>
      <c r="D3107" s="596" t="s">
        <v>519</v>
      </c>
      <c r="E3107" s="598">
        <v>4821735</v>
      </c>
      <c r="F3107" s="754" t="s">
        <v>1460</v>
      </c>
      <c r="G3107" s="755"/>
      <c r="H3107" s="756"/>
    </row>
    <row r="3108" spans="1:8" ht="15.75">
      <c r="A3108" s="277"/>
      <c r="B3108" s="596">
        <v>8744</v>
      </c>
      <c r="C3108" s="597" t="s">
        <v>4360</v>
      </c>
      <c r="D3108" s="596" t="s">
        <v>519</v>
      </c>
      <c r="E3108" s="598">
        <v>2571846</v>
      </c>
      <c r="F3108" s="754" t="s">
        <v>1460</v>
      </c>
      <c r="G3108" s="755"/>
      <c r="H3108" s="756"/>
    </row>
    <row r="3109" spans="1:8" ht="15.75">
      <c r="A3109" s="277"/>
      <c r="B3109" s="596">
        <v>8745</v>
      </c>
      <c r="C3109" s="597" t="s">
        <v>4361</v>
      </c>
      <c r="D3109" s="596" t="s">
        <v>519</v>
      </c>
      <c r="E3109" s="598">
        <v>3537767</v>
      </c>
      <c r="F3109" s="754" t="s">
        <v>1460</v>
      </c>
      <c r="G3109" s="755"/>
      <c r="H3109" s="756"/>
    </row>
    <row r="3110" spans="1:8" ht="15.75">
      <c r="A3110" s="277"/>
      <c r="B3110" s="596">
        <v>8746</v>
      </c>
      <c r="C3110" s="597" t="s">
        <v>4362</v>
      </c>
      <c r="D3110" s="596" t="s">
        <v>519</v>
      </c>
      <c r="E3110" s="598">
        <v>1168258</v>
      </c>
      <c r="F3110" s="754" t="s">
        <v>1460</v>
      </c>
      <c r="G3110" s="755"/>
      <c r="H3110" s="756"/>
    </row>
    <row r="3111" spans="1:8" ht="15.75">
      <c r="A3111" s="277"/>
      <c r="B3111" s="596">
        <v>8747</v>
      </c>
      <c r="C3111" s="597" t="s">
        <v>4363</v>
      </c>
      <c r="D3111" s="596" t="s">
        <v>519</v>
      </c>
      <c r="E3111" s="598">
        <v>748333</v>
      </c>
      <c r="F3111" s="754" t="s">
        <v>1460</v>
      </c>
      <c r="G3111" s="755"/>
      <c r="H3111" s="756"/>
    </row>
    <row r="3112" spans="1:8" ht="15.75">
      <c r="A3112" s="277"/>
      <c r="B3112" s="596">
        <v>8748</v>
      </c>
      <c r="C3112" s="597" t="s">
        <v>4364</v>
      </c>
      <c r="D3112" s="596" t="s">
        <v>519</v>
      </c>
      <c r="E3112" s="598">
        <v>1043896</v>
      </c>
      <c r="F3112" s="754" t="s">
        <v>1460</v>
      </c>
      <c r="G3112" s="757"/>
      <c r="H3112" s="756"/>
    </row>
    <row r="3113" spans="1:8" ht="15.75">
      <c r="A3113" s="277"/>
      <c r="B3113" s="596">
        <v>8749</v>
      </c>
      <c r="C3113" s="597" t="s">
        <v>4365</v>
      </c>
      <c r="D3113" s="596" t="s">
        <v>519</v>
      </c>
      <c r="E3113" s="598">
        <v>211960</v>
      </c>
      <c r="F3113" s="754" t="s">
        <v>1460</v>
      </c>
      <c r="G3113" s="758"/>
      <c r="H3113" s="756"/>
    </row>
    <row r="3114" spans="1:8" ht="15.75">
      <c r="A3114" s="277"/>
      <c r="B3114" s="596">
        <v>8750</v>
      </c>
      <c r="C3114" s="597" t="s">
        <v>4366</v>
      </c>
      <c r="D3114" s="596" t="s">
        <v>519</v>
      </c>
      <c r="E3114" s="598">
        <v>1183589</v>
      </c>
      <c r="F3114" s="754" t="s">
        <v>1460</v>
      </c>
      <c r="G3114" s="755"/>
      <c r="H3114" s="756"/>
    </row>
    <row r="3115" spans="1:8" ht="15.75">
      <c r="A3115" s="277"/>
      <c r="B3115" s="596">
        <v>8753</v>
      </c>
      <c r="C3115" s="597" t="s">
        <v>4367</v>
      </c>
      <c r="D3115" s="596" t="s">
        <v>519</v>
      </c>
      <c r="E3115" s="598">
        <v>161729</v>
      </c>
      <c r="F3115" s="754" t="s">
        <v>1460</v>
      </c>
      <c r="G3115" s="755"/>
      <c r="H3115" s="756"/>
    </row>
    <row r="3116" spans="1:8" ht="15.75">
      <c r="A3116" s="277"/>
      <c r="B3116" s="596">
        <v>8754</v>
      </c>
      <c r="C3116" s="597" t="s">
        <v>4368</v>
      </c>
      <c r="D3116" s="596" t="s">
        <v>519</v>
      </c>
      <c r="E3116" s="598">
        <v>76609</v>
      </c>
      <c r="F3116" s="754" t="s">
        <v>1460</v>
      </c>
      <c r="G3116" s="755"/>
      <c r="H3116" s="756"/>
    </row>
    <row r="3117" spans="1:8" ht="15.75">
      <c r="A3117" s="277"/>
      <c r="B3117" s="596">
        <v>8755</v>
      </c>
      <c r="C3117" s="597" t="s">
        <v>4369</v>
      </c>
      <c r="D3117" s="596" t="s">
        <v>519</v>
      </c>
      <c r="E3117" s="598">
        <v>19285</v>
      </c>
      <c r="F3117" s="754" t="s">
        <v>1460</v>
      </c>
      <c r="G3117" s="755"/>
      <c r="H3117" s="756"/>
    </row>
    <row r="3118" spans="1:8" ht="15.75">
      <c r="A3118" s="277"/>
      <c r="B3118" s="596">
        <v>8756</v>
      </c>
      <c r="C3118" s="597" t="s">
        <v>4370</v>
      </c>
      <c r="D3118" s="596" t="s">
        <v>519</v>
      </c>
      <c r="E3118" s="598">
        <v>19285</v>
      </c>
      <c r="F3118" s="754" t="s">
        <v>1460</v>
      </c>
      <c r="G3118" s="755"/>
      <c r="H3118" s="756"/>
    </row>
    <row r="3119" spans="1:8" ht="15.75">
      <c r="A3119" s="277"/>
      <c r="B3119" s="1048">
        <v>8764</v>
      </c>
      <c r="C3119" s="1049" t="s">
        <v>4371</v>
      </c>
      <c r="D3119" s="1048" t="s">
        <v>2458</v>
      </c>
      <c r="E3119" s="1050">
        <v>3368</v>
      </c>
      <c r="F3119" s="1051" t="s">
        <v>1464</v>
      </c>
      <c r="G3119" s="755"/>
      <c r="H3119" s="756"/>
    </row>
    <row r="3120" spans="1:8" ht="15.75">
      <c r="A3120" s="277"/>
      <c r="B3120" s="1048">
        <v>8765</v>
      </c>
      <c r="C3120" s="1049" t="s">
        <v>4372</v>
      </c>
      <c r="D3120" s="1048" t="s">
        <v>2458</v>
      </c>
      <c r="E3120" s="1050">
        <v>6743</v>
      </c>
      <c r="F3120" s="1051" t="s">
        <v>1464</v>
      </c>
      <c r="G3120" s="755"/>
      <c r="H3120" s="756"/>
    </row>
    <row r="3121" spans="1:8" ht="15.75">
      <c r="A3121" s="277"/>
      <c r="B3121" s="1048">
        <v>8766</v>
      </c>
      <c r="C3121" s="1049" t="s">
        <v>4373</v>
      </c>
      <c r="D3121" s="1048" t="s">
        <v>2458</v>
      </c>
      <c r="E3121" s="1050">
        <v>8250</v>
      </c>
      <c r="F3121" s="1051" t="s">
        <v>1464</v>
      </c>
      <c r="G3121" s="755"/>
      <c r="H3121" s="756"/>
    </row>
    <row r="3122" spans="1:8" ht="15.75">
      <c r="A3122" s="277"/>
      <c r="B3122" s="1048">
        <v>8768</v>
      </c>
      <c r="C3122" s="1049" t="s">
        <v>4374</v>
      </c>
      <c r="D3122" s="1048" t="s">
        <v>2458</v>
      </c>
      <c r="E3122" s="1050">
        <v>78750</v>
      </c>
      <c r="F3122" s="1051" t="s">
        <v>1464</v>
      </c>
      <c r="G3122" s="755"/>
      <c r="H3122" s="756"/>
    </row>
    <row r="3123" spans="1:8" ht="15.75">
      <c r="A3123" s="277"/>
      <c r="B3123" s="1048">
        <v>8771</v>
      </c>
      <c r="C3123" s="1049" t="s">
        <v>4375</v>
      </c>
      <c r="D3123" s="1048" t="s">
        <v>2458</v>
      </c>
      <c r="E3123" s="1050">
        <v>11250</v>
      </c>
      <c r="F3123" s="1051" t="s">
        <v>1464</v>
      </c>
      <c r="G3123" s="755"/>
      <c r="H3123" s="756"/>
    </row>
    <row r="3124" spans="1:8" ht="15.75">
      <c r="A3124" s="277"/>
      <c r="B3124" s="1048">
        <v>8772</v>
      </c>
      <c r="C3124" s="1049" t="s">
        <v>4376</v>
      </c>
      <c r="D3124" s="1048" t="s">
        <v>2458</v>
      </c>
      <c r="E3124" s="1050">
        <v>7493</v>
      </c>
      <c r="F3124" s="1051" t="s">
        <v>1464</v>
      </c>
      <c r="G3124" s="755"/>
      <c r="H3124" s="756"/>
    </row>
    <row r="3125" spans="1:8" ht="15.75">
      <c r="A3125" s="277"/>
      <c r="B3125" s="1048">
        <v>8773</v>
      </c>
      <c r="C3125" s="1049" t="s">
        <v>4377</v>
      </c>
      <c r="D3125" s="1048" t="s">
        <v>2458</v>
      </c>
      <c r="E3125" s="1050">
        <v>674539</v>
      </c>
      <c r="F3125" s="1051" t="s">
        <v>1464</v>
      </c>
      <c r="G3125" s="755"/>
      <c r="H3125" s="756"/>
    </row>
    <row r="3126" spans="1:8" ht="15.75">
      <c r="A3126" s="610"/>
      <c r="B3126" s="1048">
        <v>8774</v>
      </c>
      <c r="C3126" s="1049" t="s">
        <v>4378</v>
      </c>
      <c r="D3126" s="1048" t="s">
        <v>2458</v>
      </c>
      <c r="E3126" s="1050">
        <v>502103</v>
      </c>
      <c r="F3126" s="1051" t="s">
        <v>1464</v>
      </c>
      <c r="G3126" s="757"/>
      <c r="H3126" s="756"/>
    </row>
    <row r="3127" spans="1:8" ht="15.75">
      <c r="A3127" s="277"/>
      <c r="B3127" s="1048">
        <v>8775</v>
      </c>
      <c r="C3127" s="1049" t="s">
        <v>4379</v>
      </c>
      <c r="D3127" s="1048" t="s">
        <v>2458</v>
      </c>
      <c r="E3127" s="1050">
        <v>49062</v>
      </c>
      <c r="F3127" s="1051" t="s">
        <v>1464</v>
      </c>
      <c r="G3127" s="755"/>
      <c r="H3127" s="756"/>
    </row>
    <row r="3128" spans="1:8" ht="15.75">
      <c r="A3128" s="277"/>
      <c r="B3128" s="1048">
        <v>8776</v>
      </c>
      <c r="C3128" s="1049" t="s">
        <v>4380</v>
      </c>
      <c r="D3128" s="1048" t="s">
        <v>928</v>
      </c>
      <c r="E3128" s="1050">
        <v>29516</v>
      </c>
      <c r="F3128" s="1051" t="s">
        <v>1460</v>
      </c>
      <c r="G3128" s="755"/>
      <c r="H3128" s="756"/>
    </row>
    <row r="3129" spans="1:8" ht="15.75">
      <c r="A3129" s="277"/>
      <c r="B3129" s="1048">
        <v>8779</v>
      </c>
      <c r="C3129" s="1049" t="s">
        <v>1386</v>
      </c>
      <c r="D3129" s="1048" t="s">
        <v>777</v>
      </c>
      <c r="E3129" s="1050">
        <v>3094</v>
      </c>
      <c r="F3129" s="1051" t="s">
        <v>1460</v>
      </c>
      <c r="G3129" s="757"/>
      <c r="H3129" s="756"/>
    </row>
    <row r="3130" spans="1:8" ht="15.75">
      <c r="A3130" s="277"/>
      <c r="B3130" s="1048">
        <v>8780</v>
      </c>
      <c r="C3130" s="1049" t="s">
        <v>1384</v>
      </c>
      <c r="D3130" s="1048" t="s">
        <v>904</v>
      </c>
      <c r="E3130" s="1050">
        <v>84407</v>
      </c>
      <c r="F3130" s="1051" t="s">
        <v>1460</v>
      </c>
      <c r="G3130" s="755"/>
      <c r="H3130" s="756"/>
    </row>
    <row r="3131" spans="1:8" ht="15.75">
      <c r="A3131" s="277"/>
      <c r="B3131" s="1048">
        <v>8781</v>
      </c>
      <c r="C3131" s="1049" t="s">
        <v>4381</v>
      </c>
      <c r="D3131" s="1048" t="s">
        <v>519</v>
      </c>
      <c r="E3131" s="1050">
        <v>2839442</v>
      </c>
      <c r="F3131" s="1051" t="s">
        <v>1460</v>
      </c>
      <c r="G3131" s="757"/>
      <c r="H3131" s="756"/>
    </row>
    <row r="3132" spans="1:8" ht="15.75">
      <c r="A3132" s="277"/>
      <c r="B3132" s="1048">
        <v>8782</v>
      </c>
      <c r="C3132" s="1049" t="s">
        <v>4382</v>
      </c>
      <c r="D3132" s="1048" t="s">
        <v>519</v>
      </c>
      <c r="E3132" s="1050">
        <v>141330</v>
      </c>
      <c r="F3132" s="1051" t="s">
        <v>1460</v>
      </c>
      <c r="G3132" s="757"/>
      <c r="H3132" s="756"/>
    </row>
    <row r="3133" spans="1:8" ht="15.75">
      <c r="A3133" s="277"/>
      <c r="B3133" s="1048">
        <v>8785</v>
      </c>
      <c r="C3133" s="1049" t="s">
        <v>4383</v>
      </c>
      <c r="D3133" s="1048" t="s">
        <v>519</v>
      </c>
      <c r="E3133" s="1050">
        <v>531928</v>
      </c>
      <c r="F3133" s="1051" t="s">
        <v>1460</v>
      </c>
      <c r="G3133" s="755"/>
      <c r="H3133" s="756"/>
    </row>
    <row r="3134" spans="1:8" ht="15.75">
      <c r="A3134" s="277"/>
      <c r="B3134" s="1048">
        <v>8786</v>
      </c>
      <c r="C3134" s="1049" t="s">
        <v>4384</v>
      </c>
      <c r="D3134" s="1048" t="s">
        <v>519</v>
      </c>
      <c r="E3134" s="1050">
        <v>982957</v>
      </c>
      <c r="F3134" s="1051" t="s">
        <v>1460</v>
      </c>
      <c r="G3134" s="755"/>
      <c r="H3134" s="756"/>
    </row>
    <row r="3135" spans="1:8" ht="15.75">
      <c r="A3135" s="277"/>
      <c r="B3135" s="1048">
        <v>8787</v>
      </c>
      <c r="C3135" s="1049" t="s">
        <v>4385</v>
      </c>
      <c r="D3135" s="1048" t="s">
        <v>519</v>
      </c>
      <c r="E3135" s="1050">
        <v>2655466</v>
      </c>
      <c r="F3135" s="1051" t="s">
        <v>1460</v>
      </c>
      <c r="G3135" s="755"/>
      <c r="H3135" s="756"/>
    </row>
    <row r="3136" spans="1:8" ht="15.75">
      <c r="A3136" s="277"/>
      <c r="B3136" s="1048">
        <v>8788</v>
      </c>
      <c r="C3136" s="1049" t="s">
        <v>4386</v>
      </c>
      <c r="D3136" s="1048" t="s">
        <v>519</v>
      </c>
      <c r="E3136" s="1050">
        <v>2655466</v>
      </c>
      <c r="F3136" s="1051" t="s">
        <v>1460</v>
      </c>
      <c r="G3136" s="755"/>
      <c r="H3136" s="756"/>
    </row>
    <row r="3137" spans="1:8" ht="15.75">
      <c r="A3137" s="277"/>
      <c r="B3137" s="1048">
        <v>8789</v>
      </c>
      <c r="C3137" s="1049" t="s">
        <v>1388</v>
      </c>
      <c r="D3137" s="1048" t="s">
        <v>904</v>
      </c>
      <c r="E3137" s="1050">
        <v>11297122</v>
      </c>
      <c r="F3137" s="1051" t="s">
        <v>1460</v>
      </c>
      <c r="G3137" s="755"/>
      <c r="H3137" s="756"/>
    </row>
    <row r="3138" spans="1:8" ht="15.75">
      <c r="A3138" s="277"/>
      <c r="B3138" s="1048">
        <v>8791</v>
      </c>
      <c r="C3138" s="1049" t="s">
        <v>4387</v>
      </c>
      <c r="D3138" s="1048" t="s">
        <v>928</v>
      </c>
      <c r="E3138" s="1050">
        <v>853372</v>
      </c>
      <c r="F3138" s="1051" t="s">
        <v>1460</v>
      </c>
      <c r="G3138" s="755"/>
      <c r="H3138" s="756"/>
    </row>
    <row r="3139" spans="1:8" ht="15.75">
      <c r="A3139" s="610"/>
      <c r="B3139" s="1048">
        <v>8792</v>
      </c>
      <c r="C3139" s="1049" t="s">
        <v>4388</v>
      </c>
      <c r="D3139" s="1048" t="s">
        <v>928</v>
      </c>
      <c r="E3139" s="1050">
        <v>199443</v>
      </c>
      <c r="F3139" s="1051" t="s">
        <v>1460</v>
      </c>
      <c r="G3139" s="755"/>
      <c r="H3139" s="756"/>
    </row>
    <row r="3140" spans="1:8" ht="15.75">
      <c r="A3140" s="610"/>
      <c r="B3140" s="1048">
        <v>8793</v>
      </c>
      <c r="C3140" s="1049" t="s">
        <v>4389</v>
      </c>
      <c r="D3140" s="1048" t="s">
        <v>519</v>
      </c>
      <c r="E3140" s="1050">
        <v>216225</v>
      </c>
      <c r="F3140" s="1051" t="s">
        <v>1460</v>
      </c>
      <c r="G3140" s="757"/>
      <c r="H3140" s="756"/>
    </row>
    <row r="3141" spans="1:8" ht="15.75">
      <c r="A3141" s="610"/>
      <c r="B3141" s="1048">
        <v>8794</v>
      </c>
      <c r="C3141" s="1049" t="s">
        <v>4390</v>
      </c>
      <c r="D3141" s="1048" t="s">
        <v>519</v>
      </c>
      <c r="E3141" s="1050">
        <v>186684</v>
      </c>
      <c r="F3141" s="1051" t="s">
        <v>1460</v>
      </c>
      <c r="G3141" s="755"/>
      <c r="H3141" s="756"/>
    </row>
    <row r="3142" spans="1:8" ht="15.75">
      <c r="A3142" s="277"/>
      <c r="B3142" s="1048">
        <v>8799</v>
      </c>
      <c r="C3142" s="1049" t="s">
        <v>4391</v>
      </c>
      <c r="D3142" s="1048" t="s">
        <v>519</v>
      </c>
      <c r="E3142" s="1050">
        <v>423381</v>
      </c>
      <c r="F3142" s="1051" t="s">
        <v>1460</v>
      </c>
      <c r="G3142" s="755"/>
      <c r="H3142" s="756"/>
    </row>
    <row r="3143" spans="1:8" ht="15.75">
      <c r="A3143" s="277"/>
      <c r="B3143" s="1048">
        <v>8827</v>
      </c>
      <c r="C3143" s="1049" t="s">
        <v>4392</v>
      </c>
      <c r="D3143" s="1048" t="s">
        <v>777</v>
      </c>
      <c r="E3143" s="1050">
        <v>111776</v>
      </c>
      <c r="F3143" s="1051" t="s">
        <v>1460</v>
      </c>
      <c r="G3143" s="755"/>
      <c r="H3143" s="756"/>
    </row>
    <row r="3144" spans="1:8" ht="15.75">
      <c r="A3144" s="277"/>
      <c r="B3144" s="1048">
        <v>8830</v>
      </c>
      <c r="C3144" s="1049" t="s">
        <v>4393</v>
      </c>
      <c r="D3144" s="1048" t="s">
        <v>777</v>
      </c>
      <c r="E3144" s="1052">
        <v>36591</v>
      </c>
      <c r="F3144" s="1051" t="s">
        <v>1460</v>
      </c>
      <c r="G3144" s="755"/>
      <c r="H3144" s="756"/>
    </row>
    <row r="3145" spans="1:8" ht="15.75">
      <c r="A3145" s="277"/>
      <c r="B3145" s="1048">
        <v>8831</v>
      </c>
      <c r="C3145" s="1049" t="s">
        <v>4394</v>
      </c>
      <c r="D3145" s="1048" t="s">
        <v>777</v>
      </c>
      <c r="E3145" s="1052">
        <v>33393</v>
      </c>
      <c r="F3145" s="1051" t="s">
        <v>1460</v>
      </c>
      <c r="G3145" s="755"/>
      <c r="H3145" s="756"/>
    </row>
    <row r="3146" spans="1:8" ht="15.75">
      <c r="A3146" s="277"/>
      <c r="B3146" s="1048">
        <v>8832</v>
      </c>
      <c r="C3146" s="1049" t="s">
        <v>4395</v>
      </c>
      <c r="D3146" s="1048" t="s">
        <v>777</v>
      </c>
      <c r="E3146" s="1052">
        <v>11419</v>
      </c>
      <c r="F3146" s="1051" t="s">
        <v>1460</v>
      </c>
      <c r="G3146" s="755"/>
      <c r="H3146" s="756"/>
    </row>
    <row r="3147" spans="1:8" ht="15.75">
      <c r="A3147" s="277"/>
      <c r="B3147" s="1048">
        <v>8833</v>
      </c>
      <c r="C3147" s="1049" t="s">
        <v>4396</v>
      </c>
      <c r="D3147" s="1048" t="s">
        <v>777</v>
      </c>
      <c r="E3147" s="1052">
        <v>14298</v>
      </c>
      <c r="F3147" s="1051" t="s">
        <v>1460</v>
      </c>
      <c r="G3147" s="755"/>
      <c r="H3147" s="756"/>
    </row>
    <row r="3148" spans="1:8" ht="15.75">
      <c r="A3148" s="277"/>
      <c r="B3148" s="1048">
        <v>8834</v>
      </c>
      <c r="C3148" s="1049" t="s">
        <v>4397</v>
      </c>
      <c r="D3148" s="1048" t="s">
        <v>777</v>
      </c>
      <c r="E3148" s="1052">
        <v>9631</v>
      </c>
      <c r="F3148" s="1051" t="s">
        <v>1460</v>
      </c>
      <c r="G3148" s="755"/>
      <c r="H3148" s="756"/>
    </row>
    <row r="3149" spans="1:8" ht="15.75">
      <c r="A3149" s="277"/>
      <c r="B3149" s="1048">
        <v>8835</v>
      </c>
      <c r="C3149" s="1049" t="s">
        <v>4398</v>
      </c>
      <c r="D3149" s="1048" t="s">
        <v>777</v>
      </c>
      <c r="E3149" s="1052">
        <v>11421</v>
      </c>
      <c r="F3149" s="1051" t="s">
        <v>1460</v>
      </c>
      <c r="G3149" s="755"/>
      <c r="H3149" s="756"/>
    </row>
    <row r="3150" spans="1:8" ht="15.75">
      <c r="A3150" s="277"/>
      <c r="B3150" s="1048">
        <v>8951</v>
      </c>
      <c r="C3150" s="1049" t="s">
        <v>4399</v>
      </c>
      <c r="D3150" s="1048" t="s">
        <v>519</v>
      </c>
      <c r="E3150" s="1050">
        <v>486966</v>
      </c>
      <c r="F3150" s="1051" t="s">
        <v>1460</v>
      </c>
      <c r="G3150" s="755"/>
      <c r="H3150" s="756"/>
    </row>
    <row r="3151" spans="1:8" ht="15.75">
      <c r="A3151" s="277"/>
      <c r="B3151" s="1048">
        <v>8953</v>
      </c>
      <c r="C3151" s="1049" t="s">
        <v>1392</v>
      </c>
      <c r="D3151" s="1048" t="s">
        <v>928</v>
      </c>
      <c r="E3151" s="1050">
        <v>590175</v>
      </c>
      <c r="F3151" s="1051" t="s">
        <v>1460</v>
      </c>
      <c r="G3151" s="757"/>
      <c r="H3151" s="756"/>
    </row>
    <row r="3152" spans="1:8" ht="15.75">
      <c r="A3152" s="277"/>
      <c r="B3152" s="1048">
        <v>8955</v>
      </c>
      <c r="C3152" s="1049" t="s">
        <v>1409</v>
      </c>
      <c r="D3152" s="1048" t="s">
        <v>928</v>
      </c>
      <c r="E3152" s="1050">
        <v>565729</v>
      </c>
      <c r="F3152" s="1051" t="s">
        <v>1460</v>
      </c>
      <c r="G3152" s="757"/>
      <c r="H3152" s="756"/>
    </row>
    <row r="3153" spans="1:8" ht="15.75">
      <c r="A3153" s="277"/>
      <c r="B3153" s="1048">
        <v>8958</v>
      </c>
      <c r="C3153" s="1049" t="s">
        <v>4400</v>
      </c>
      <c r="D3153" s="1048" t="s">
        <v>777</v>
      </c>
      <c r="E3153" s="1050">
        <v>90431</v>
      </c>
      <c r="F3153" s="1051" t="s">
        <v>1460</v>
      </c>
      <c r="G3153" s="755"/>
      <c r="H3153" s="756"/>
    </row>
    <row r="3154" spans="1:8" ht="15.75">
      <c r="A3154" s="277"/>
      <c r="B3154" s="1048">
        <v>8960</v>
      </c>
      <c r="C3154" s="1049" t="s">
        <v>4401</v>
      </c>
      <c r="D3154" s="1048" t="s">
        <v>2458</v>
      </c>
      <c r="E3154" s="1050">
        <v>78750</v>
      </c>
      <c r="F3154" s="1051" t="s">
        <v>1464</v>
      </c>
      <c r="G3154" s="755"/>
      <c r="H3154" s="756"/>
    </row>
    <row r="3155" spans="1:8" ht="15.75">
      <c r="A3155" s="277"/>
      <c r="B3155" s="1048">
        <v>8961</v>
      </c>
      <c r="C3155" s="1049" t="s">
        <v>4402</v>
      </c>
      <c r="D3155" s="1048" t="s">
        <v>2458</v>
      </c>
      <c r="E3155" s="1050">
        <v>73675</v>
      </c>
      <c r="F3155" s="1051" t="s">
        <v>1464</v>
      </c>
      <c r="G3155" s="755"/>
      <c r="H3155" s="756"/>
    </row>
    <row r="3156" spans="1:8" ht="15.75">
      <c r="A3156" s="277"/>
      <c r="B3156" s="1048">
        <v>8962</v>
      </c>
      <c r="C3156" s="1049" t="s">
        <v>4403</v>
      </c>
      <c r="D3156" s="1048" t="s">
        <v>2458</v>
      </c>
      <c r="E3156" s="1050">
        <v>6495</v>
      </c>
      <c r="F3156" s="1051" t="s">
        <v>1464</v>
      </c>
      <c r="G3156" s="755"/>
      <c r="H3156" s="756"/>
    </row>
    <row r="3157" spans="1:8" ht="15.75">
      <c r="A3157" s="277"/>
      <c r="B3157" s="1048">
        <v>8963</v>
      </c>
      <c r="C3157" s="1049" t="s">
        <v>4404</v>
      </c>
      <c r="D3157" s="1048" t="s">
        <v>2458</v>
      </c>
      <c r="E3157" s="1050">
        <v>3368</v>
      </c>
      <c r="F3157" s="1051" t="s">
        <v>1464</v>
      </c>
      <c r="G3157" s="755"/>
      <c r="H3157" s="756"/>
    </row>
    <row r="3158" spans="1:8" ht="15.75">
      <c r="A3158" s="277"/>
      <c r="B3158" s="1048">
        <v>8964</v>
      </c>
      <c r="C3158" s="1049" t="s">
        <v>4405</v>
      </c>
      <c r="D3158" s="1048" t="s">
        <v>2458</v>
      </c>
      <c r="E3158" s="1050">
        <v>556470</v>
      </c>
      <c r="F3158" s="1051" t="s">
        <v>1464</v>
      </c>
      <c r="G3158" s="755"/>
      <c r="H3158" s="756"/>
    </row>
    <row r="3159" spans="1:8" ht="15.75">
      <c r="A3159" s="277"/>
      <c r="B3159" s="1048">
        <v>8965</v>
      </c>
      <c r="C3159" s="1049" t="s">
        <v>4406</v>
      </c>
      <c r="D3159" s="1048" t="s">
        <v>904</v>
      </c>
      <c r="E3159" s="1050">
        <v>323234</v>
      </c>
      <c r="F3159" s="1051" t="s">
        <v>1464</v>
      </c>
      <c r="G3159" s="755"/>
      <c r="H3159" s="756"/>
    </row>
    <row r="3160" spans="1:8" ht="15.75">
      <c r="A3160" s="277"/>
      <c r="B3160" s="1048">
        <v>8966</v>
      </c>
      <c r="C3160" s="1049" t="s">
        <v>4407</v>
      </c>
      <c r="D3160" s="1048" t="s">
        <v>2458</v>
      </c>
      <c r="E3160" s="1050">
        <v>26243</v>
      </c>
      <c r="F3160" s="1051" t="s">
        <v>1464</v>
      </c>
      <c r="G3160" s="755"/>
      <c r="H3160" s="756"/>
    </row>
    <row r="3161" spans="1:8" ht="15.75">
      <c r="A3161" s="277"/>
      <c r="B3161" s="1048">
        <v>8970</v>
      </c>
      <c r="C3161" s="1049" t="s">
        <v>4408</v>
      </c>
      <c r="D3161" s="1048" t="s">
        <v>519</v>
      </c>
      <c r="E3161" s="1050">
        <v>299742</v>
      </c>
      <c r="F3161" s="1051" t="s">
        <v>1460</v>
      </c>
      <c r="G3161" s="755"/>
      <c r="H3161" s="756"/>
    </row>
    <row r="3162" spans="1:8" ht="15.75">
      <c r="A3162" s="277"/>
      <c r="B3162" s="1048">
        <v>8972</v>
      </c>
      <c r="C3162" s="1049" t="s">
        <v>4409</v>
      </c>
      <c r="D3162" s="1048" t="s">
        <v>897</v>
      </c>
      <c r="E3162" s="1050">
        <v>251285</v>
      </c>
      <c r="F3162" s="1051" t="s">
        <v>1464</v>
      </c>
      <c r="G3162" s="755"/>
      <c r="H3162" s="756"/>
    </row>
    <row r="3163" spans="1:8" ht="15.75">
      <c r="A3163" s="277"/>
      <c r="B3163" s="1048">
        <v>9030</v>
      </c>
      <c r="C3163" s="1049" t="s">
        <v>4410</v>
      </c>
      <c r="D3163" s="1048" t="s">
        <v>519</v>
      </c>
      <c r="E3163" s="1050">
        <v>971972</v>
      </c>
      <c r="F3163" s="1051" t="s">
        <v>1460</v>
      </c>
      <c r="G3163" s="755"/>
      <c r="H3163" s="756"/>
    </row>
    <row r="3164" spans="1:8" ht="15.75">
      <c r="A3164" s="277"/>
      <c r="B3164" s="1048">
        <v>9031</v>
      </c>
      <c r="C3164" s="1049" t="s">
        <v>4411</v>
      </c>
      <c r="D3164" s="1048" t="s">
        <v>519</v>
      </c>
      <c r="E3164" s="1050">
        <v>2115375</v>
      </c>
      <c r="F3164" s="1051" t="s">
        <v>1460</v>
      </c>
      <c r="G3164" s="755"/>
      <c r="H3164" s="756"/>
    </row>
    <row r="3165" spans="1:8" ht="15.75">
      <c r="A3165" s="277"/>
      <c r="B3165" s="1048">
        <v>9032</v>
      </c>
      <c r="C3165" s="1049" t="s">
        <v>4412</v>
      </c>
      <c r="D3165" s="1048" t="s">
        <v>519</v>
      </c>
      <c r="E3165" s="1050">
        <v>3465691</v>
      </c>
      <c r="F3165" s="1051" t="s">
        <v>1460</v>
      </c>
      <c r="G3165" s="755"/>
      <c r="H3165" s="756"/>
    </row>
    <row r="3166" spans="1:8" ht="15.75">
      <c r="A3166" s="277"/>
      <c r="B3166" s="1048">
        <v>9033</v>
      </c>
      <c r="C3166" s="1049" t="s">
        <v>4413</v>
      </c>
      <c r="D3166" s="1048" t="s">
        <v>519</v>
      </c>
      <c r="E3166" s="1050">
        <v>4590623</v>
      </c>
      <c r="F3166" s="1051" t="s">
        <v>1460</v>
      </c>
      <c r="G3166" s="755"/>
      <c r="H3166" s="756"/>
    </row>
    <row r="3167" spans="1:8" ht="15.75">
      <c r="A3167" s="277"/>
      <c r="B3167" s="1048">
        <v>9034</v>
      </c>
      <c r="C3167" s="1049" t="s">
        <v>4414</v>
      </c>
      <c r="D3167" s="1048" t="s">
        <v>519</v>
      </c>
      <c r="E3167" s="1050">
        <v>4510199</v>
      </c>
      <c r="F3167" s="1051" t="s">
        <v>1460</v>
      </c>
      <c r="G3167" s="755"/>
      <c r="H3167" s="756"/>
    </row>
    <row r="3168" spans="1:8" ht="15.75">
      <c r="A3168" s="277"/>
      <c r="B3168" s="1048">
        <v>9035</v>
      </c>
      <c r="C3168" s="1049" t="s">
        <v>4415</v>
      </c>
      <c r="D3168" s="1048" t="s">
        <v>519</v>
      </c>
      <c r="E3168" s="1050">
        <v>7416867</v>
      </c>
      <c r="F3168" s="1051" t="s">
        <v>1460</v>
      </c>
      <c r="G3168" s="755"/>
      <c r="H3168" s="756"/>
    </row>
    <row r="3169" spans="1:8" ht="15.75">
      <c r="A3169" s="277"/>
      <c r="B3169" s="1048">
        <v>9042</v>
      </c>
      <c r="C3169" s="1049" t="s">
        <v>4416</v>
      </c>
      <c r="D3169" s="1048" t="s">
        <v>928</v>
      </c>
      <c r="E3169" s="1050">
        <v>69390</v>
      </c>
      <c r="F3169" s="1051" t="s">
        <v>1460</v>
      </c>
      <c r="G3169" s="755"/>
      <c r="H3169" s="756"/>
    </row>
    <row r="3170" spans="1:8" ht="15.75">
      <c r="A3170" s="277"/>
      <c r="B3170" s="1048">
        <v>9044</v>
      </c>
      <c r="C3170" s="1049" t="s">
        <v>4417</v>
      </c>
      <c r="D3170" s="1048" t="s">
        <v>519</v>
      </c>
      <c r="E3170" s="1050">
        <v>6678663</v>
      </c>
      <c r="F3170" s="1051" t="s">
        <v>1460</v>
      </c>
      <c r="G3170" s="757"/>
      <c r="H3170" s="756"/>
    </row>
    <row r="3171" spans="1:8" ht="15.75">
      <c r="A3171" s="277"/>
      <c r="B3171" s="1048">
        <v>9045</v>
      </c>
      <c r="C3171" s="1049" t="s">
        <v>4418</v>
      </c>
      <c r="D3171" s="1048" t="s">
        <v>928</v>
      </c>
      <c r="E3171" s="1050">
        <v>7884</v>
      </c>
      <c r="F3171" s="1051" t="s">
        <v>1460</v>
      </c>
      <c r="G3171" s="755"/>
      <c r="H3171" s="756"/>
    </row>
    <row r="3172" spans="1:8" ht="15.75">
      <c r="A3172" s="277"/>
      <c r="B3172" s="1048">
        <v>9046</v>
      </c>
      <c r="C3172" s="1049" t="s">
        <v>4419</v>
      </c>
      <c r="D3172" s="1048" t="s">
        <v>519</v>
      </c>
      <c r="E3172" s="1050">
        <v>29955</v>
      </c>
      <c r="F3172" s="1051" t="s">
        <v>1460</v>
      </c>
      <c r="G3172" s="757"/>
      <c r="H3172" s="756"/>
    </row>
    <row r="3173" spans="1:8" ht="15.75">
      <c r="A3173" s="277"/>
      <c r="B3173" s="1048">
        <v>9047</v>
      </c>
      <c r="C3173" s="1049" t="s">
        <v>4420</v>
      </c>
      <c r="D3173" s="1048" t="s">
        <v>519</v>
      </c>
      <c r="E3173" s="1050">
        <v>83648</v>
      </c>
      <c r="F3173" s="1051" t="s">
        <v>1460</v>
      </c>
      <c r="G3173" s="755"/>
      <c r="H3173" s="756"/>
    </row>
    <row r="3174" spans="1:8" ht="15.75">
      <c r="A3174" s="277"/>
      <c r="B3174" s="1048">
        <v>9048</v>
      </c>
      <c r="C3174" s="1049" t="s">
        <v>4421</v>
      </c>
      <c r="D3174" s="1048" t="s">
        <v>928</v>
      </c>
      <c r="E3174" s="1050">
        <v>3942</v>
      </c>
      <c r="F3174" s="1051" t="s">
        <v>1460</v>
      </c>
      <c r="G3174" s="755"/>
      <c r="H3174" s="756"/>
    </row>
    <row r="3175" spans="1:8" ht="15.75">
      <c r="A3175" s="277"/>
      <c r="B3175" s="1048">
        <v>9052</v>
      </c>
      <c r="C3175" s="1049" t="s">
        <v>4422</v>
      </c>
      <c r="D3175" s="1048" t="s">
        <v>3198</v>
      </c>
      <c r="E3175" s="1050">
        <v>3135</v>
      </c>
      <c r="F3175" s="1051" t="s">
        <v>1460</v>
      </c>
      <c r="G3175" s="755"/>
      <c r="H3175" s="756"/>
    </row>
    <row r="3176" spans="1:8" ht="15.75">
      <c r="A3176" s="277"/>
      <c r="B3176" s="1048">
        <v>9055</v>
      </c>
      <c r="C3176" s="1049" t="s">
        <v>4423</v>
      </c>
      <c r="D3176" s="1048" t="s">
        <v>928</v>
      </c>
      <c r="E3176" s="1050">
        <v>14036</v>
      </c>
      <c r="F3176" s="1051" t="s">
        <v>1460</v>
      </c>
      <c r="G3176" s="755"/>
      <c r="H3176" s="756"/>
    </row>
    <row r="3177" spans="1:8" ht="15.75">
      <c r="A3177" s="277"/>
      <c r="B3177" s="1048">
        <v>9056</v>
      </c>
      <c r="C3177" s="1049" t="s">
        <v>4424</v>
      </c>
      <c r="D3177" s="1048" t="s">
        <v>928</v>
      </c>
      <c r="E3177" s="1050">
        <v>695222</v>
      </c>
      <c r="F3177" s="1051" t="s">
        <v>1460</v>
      </c>
      <c r="G3177" s="755"/>
      <c r="H3177" s="756"/>
    </row>
    <row r="3178" spans="1:8" ht="15.75">
      <c r="A3178" s="277"/>
      <c r="B3178" s="1048">
        <v>9058</v>
      </c>
      <c r="C3178" s="1049" t="s">
        <v>4425</v>
      </c>
      <c r="D3178" s="1048" t="s">
        <v>777</v>
      </c>
      <c r="E3178" s="1050">
        <v>133081</v>
      </c>
      <c r="F3178" s="1051" t="s">
        <v>1460</v>
      </c>
      <c r="G3178" s="755"/>
      <c r="H3178" s="756"/>
    </row>
    <row r="3179" spans="1:8" ht="15.75">
      <c r="A3179" s="277"/>
      <c r="B3179" s="1048">
        <v>9072</v>
      </c>
      <c r="C3179" s="1049" t="s">
        <v>4426</v>
      </c>
      <c r="D3179" s="1048" t="s">
        <v>904</v>
      </c>
      <c r="E3179" s="1050">
        <v>775772</v>
      </c>
      <c r="F3179" s="1051" t="s">
        <v>1460</v>
      </c>
      <c r="G3179" s="755"/>
      <c r="H3179" s="756"/>
    </row>
    <row r="3180" spans="1:8" ht="15.75">
      <c r="A3180" s="277"/>
      <c r="B3180" s="1048">
        <v>9073</v>
      </c>
      <c r="C3180" s="1049" t="s">
        <v>4427</v>
      </c>
      <c r="D3180" s="1048" t="s">
        <v>777</v>
      </c>
      <c r="E3180" s="1050">
        <v>370115</v>
      </c>
      <c r="F3180" s="1051" t="s">
        <v>1460</v>
      </c>
      <c r="G3180" s="755"/>
      <c r="H3180" s="756"/>
    </row>
    <row r="3181" spans="1:8" ht="15.75">
      <c r="A3181" s="277"/>
      <c r="B3181" s="1048">
        <v>9074</v>
      </c>
      <c r="C3181" s="1049" t="s">
        <v>4428</v>
      </c>
      <c r="D3181" s="1048" t="s">
        <v>777</v>
      </c>
      <c r="E3181" s="1050">
        <v>207926</v>
      </c>
      <c r="F3181" s="1051" t="s">
        <v>1460</v>
      </c>
      <c r="G3181" s="755"/>
      <c r="H3181" s="756"/>
    </row>
    <row r="3182" spans="1:8" ht="15.75">
      <c r="A3182" s="277"/>
      <c r="B3182" s="1048">
        <v>9075</v>
      </c>
      <c r="C3182" s="1049" t="s">
        <v>4429</v>
      </c>
      <c r="D3182" s="1048" t="s">
        <v>519</v>
      </c>
      <c r="E3182" s="1050">
        <v>3009224</v>
      </c>
      <c r="F3182" s="1051" t="s">
        <v>1460</v>
      </c>
      <c r="G3182" s="755"/>
      <c r="H3182" s="756"/>
    </row>
    <row r="3183" spans="1:8" ht="15.75">
      <c r="A3183" s="277"/>
      <c r="B3183" s="1048">
        <v>9076</v>
      </c>
      <c r="C3183" s="1049" t="s">
        <v>4430</v>
      </c>
      <c r="D3183" s="1048" t="s">
        <v>519</v>
      </c>
      <c r="E3183" s="1050">
        <v>9057280</v>
      </c>
      <c r="F3183" s="1051" t="s">
        <v>1460</v>
      </c>
      <c r="G3183" s="755"/>
      <c r="H3183" s="756"/>
    </row>
    <row r="3184" spans="1:8" ht="15.75">
      <c r="A3184" s="277"/>
      <c r="B3184" s="1048">
        <v>9077</v>
      </c>
      <c r="C3184" s="1049" t="s">
        <v>4431</v>
      </c>
      <c r="D3184" s="1048" t="s">
        <v>519</v>
      </c>
      <c r="E3184" s="1050">
        <v>464941</v>
      </c>
      <c r="F3184" s="1051" t="s">
        <v>1460</v>
      </c>
      <c r="G3184" s="755"/>
      <c r="H3184" s="756"/>
    </row>
    <row r="3185" spans="1:8" ht="15.75">
      <c r="A3185" s="277"/>
      <c r="B3185" s="1048">
        <v>9087</v>
      </c>
      <c r="C3185" s="1049" t="s">
        <v>4432</v>
      </c>
      <c r="D3185" s="1048" t="s">
        <v>928</v>
      </c>
      <c r="E3185" s="1050">
        <v>2828744</v>
      </c>
      <c r="F3185" s="1051" t="s">
        <v>1460</v>
      </c>
      <c r="G3185" s="755"/>
      <c r="H3185" s="756"/>
    </row>
    <row r="3186" spans="1:8" ht="15.75">
      <c r="A3186" s="277"/>
      <c r="B3186" s="1048">
        <v>9088</v>
      </c>
      <c r="C3186" s="1049" t="s">
        <v>4433</v>
      </c>
      <c r="D3186" s="1048" t="s">
        <v>928</v>
      </c>
      <c r="E3186" s="1050">
        <v>5778391</v>
      </c>
      <c r="F3186" s="1051" t="s">
        <v>1460</v>
      </c>
      <c r="G3186" s="755"/>
      <c r="H3186" s="756"/>
    </row>
    <row r="3187" spans="1:8" ht="15.75">
      <c r="A3187" s="277"/>
      <c r="B3187" s="1048">
        <v>9094</v>
      </c>
      <c r="C3187" s="1049" t="s">
        <v>4434</v>
      </c>
      <c r="D3187" s="1048" t="s">
        <v>904</v>
      </c>
      <c r="E3187" s="1050">
        <v>874948</v>
      </c>
      <c r="F3187" s="1051" t="s">
        <v>1460</v>
      </c>
      <c r="G3187" s="755"/>
      <c r="H3187" s="756"/>
    </row>
    <row r="3188" spans="1:8" ht="15.75">
      <c r="A3188" s="277"/>
      <c r="B3188" s="1048">
        <v>9095</v>
      </c>
      <c r="C3188" s="1049" t="s">
        <v>4435</v>
      </c>
      <c r="D3188" s="1048" t="s">
        <v>904</v>
      </c>
      <c r="E3188" s="1050">
        <v>709568</v>
      </c>
      <c r="F3188" s="1051" t="s">
        <v>1460</v>
      </c>
      <c r="G3188" s="757"/>
      <c r="H3188" s="756"/>
    </row>
    <row r="3189" spans="1:8" ht="15.75">
      <c r="A3189" s="277"/>
      <c r="B3189" s="1048">
        <v>9096</v>
      </c>
      <c r="C3189" s="1049" t="s">
        <v>4436</v>
      </c>
      <c r="D3189" s="1048" t="s">
        <v>904</v>
      </c>
      <c r="E3189" s="1050">
        <v>951439</v>
      </c>
      <c r="F3189" s="1051" t="s">
        <v>1460</v>
      </c>
      <c r="G3189" s="757"/>
      <c r="H3189" s="756"/>
    </row>
    <row r="3190" spans="1:8" ht="15.75">
      <c r="A3190" s="277"/>
      <c r="B3190" s="1048">
        <v>9097</v>
      </c>
      <c r="C3190" s="1049" t="s">
        <v>4437</v>
      </c>
      <c r="D3190" s="1048" t="s">
        <v>519</v>
      </c>
      <c r="E3190" s="1050">
        <v>2085475</v>
      </c>
      <c r="F3190" s="1051" t="s">
        <v>1464</v>
      </c>
      <c r="G3190" s="755"/>
      <c r="H3190" s="756"/>
    </row>
    <row r="3191" spans="1:8" ht="15.75">
      <c r="A3191" s="277"/>
      <c r="B3191" s="1048">
        <v>9098</v>
      </c>
      <c r="C3191" s="1049" t="s">
        <v>4438</v>
      </c>
      <c r="D3191" s="1048" t="s">
        <v>519</v>
      </c>
      <c r="E3191" s="1050">
        <v>4843161</v>
      </c>
      <c r="F3191" s="1051" t="s">
        <v>1464</v>
      </c>
      <c r="G3191" s="755"/>
      <c r="H3191" s="756"/>
    </row>
    <row r="3192" spans="1:8" ht="15.75">
      <c r="A3192" s="277"/>
      <c r="B3192" s="1048">
        <v>9099</v>
      </c>
      <c r="C3192" s="1049" t="s">
        <v>4439</v>
      </c>
      <c r="D3192" s="1048" t="s">
        <v>519</v>
      </c>
      <c r="E3192" s="1050">
        <v>1332800</v>
      </c>
      <c r="F3192" s="1051" t="s">
        <v>1464</v>
      </c>
      <c r="G3192" s="755"/>
      <c r="H3192" s="756"/>
    </row>
    <row r="3193" spans="1:8" ht="15.75">
      <c r="A3193" s="277"/>
      <c r="B3193" s="1048">
        <v>9100</v>
      </c>
      <c r="C3193" s="1049" t="s">
        <v>4440</v>
      </c>
      <c r="D3193" s="1048" t="s">
        <v>519</v>
      </c>
      <c r="E3193" s="1050">
        <v>17262574</v>
      </c>
      <c r="F3193" s="1051" t="s">
        <v>1464</v>
      </c>
      <c r="G3193" s="755"/>
      <c r="H3193" s="756"/>
    </row>
    <row r="3194" spans="1:8" ht="15.75">
      <c r="A3194" s="277"/>
      <c r="B3194" s="1048">
        <v>9101</v>
      </c>
      <c r="C3194" s="1049" t="s">
        <v>4441</v>
      </c>
      <c r="D3194" s="1048" t="s">
        <v>519</v>
      </c>
      <c r="E3194" s="1050">
        <v>2289000</v>
      </c>
      <c r="F3194" s="1051" t="s">
        <v>1464</v>
      </c>
      <c r="G3194" s="755"/>
      <c r="H3194" s="756"/>
    </row>
    <row r="3195" spans="1:8" ht="15.75">
      <c r="A3195" s="277"/>
      <c r="B3195" s="1048">
        <v>9109</v>
      </c>
      <c r="C3195" s="1049" t="s">
        <v>4442</v>
      </c>
      <c r="D3195" s="1048" t="s">
        <v>904</v>
      </c>
      <c r="E3195" s="1050">
        <v>543597</v>
      </c>
      <c r="F3195" s="1051" t="s">
        <v>1460</v>
      </c>
      <c r="G3195" s="755"/>
      <c r="H3195" s="756"/>
    </row>
    <row r="3196" spans="1:8" ht="15.75">
      <c r="A3196" s="277"/>
      <c r="B3196" s="1048">
        <v>9122</v>
      </c>
      <c r="C3196" s="1049" t="s">
        <v>4443</v>
      </c>
      <c r="D3196" s="1048" t="s">
        <v>973</v>
      </c>
      <c r="E3196" s="1050">
        <v>3638</v>
      </c>
      <c r="F3196" s="1051" t="s">
        <v>1460</v>
      </c>
      <c r="G3196" s="755"/>
      <c r="H3196" s="756"/>
    </row>
    <row r="3197" spans="1:8" ht="15.75">
      <c r="A3197" s="277"/>
      <c r="B3197" s="1048">
        <v>9129</v>
      </c>
      <c r="C3197" s="1049" t="s">
        <v>4444</v>
      </c>
      <c r="D3197" s="1048" t="s">
        <v>2458</v>
      </c>
      <c r="E3197" s="1050">
        <v>421919</v>
      </c>
      <c r="F3197" s="1051" t="s">
        <v>1464</v>
      </c>
      <c r="G3197" s="755"/>
      <c r="H3197" s="756"/>
    </row>
    <row r="3198" spans="1:8" ht="15.75">
      <c r="A3198" s="277"/>
      <c r="B3198" s="1048">
        <v>9130</v>
      </c>
      <c r="C3198" s="1049" t="s">
        <v>4445</v>
      </c>
      <c r="D3198" s="1048" t="s">
        <v>2458</v>
      </c>
      <c r="E3198" s="1050">
        <v>581782</v>
      </c>
      <c r="F3198" s="1051" t="s">
        <v>1464</v>
      </c>
      <c r="G3198" s="755"/>
      <c r="H3198" s="756"/>
    </row>
    <row r="3199" spans="1:8" ht="15.75">
      <c r="A3199" s="277"/>
      <c r="B3199" s="1048">
        <v>9131</v>
      </c>
      <c r="C3199" s="1049" t="s">
        <v>4446</v>
      </c>
      <c r="D3199" s="1048" t="s">
        <v>2458</v>
      </c>
      <c r="E3199" s="1050">
        <v>482564</v>
      </c>
      <c r="F3199" s="1051" t="s">
        <v>1464</v>
      </c>
      <c r="G3199" s="757"/>
      <c r="H3199" s="756"/>
    </row>
    <row r="3200" spans="1:8" ht="15.75">
      <c r="A3200" s="277"/>
      <c r="B3200" s="1048">
        <v>9132</v>
      </c>
      <c r="C3200" s="1049" t="s">
        <v>4447</v>
      </c>
      <c r="D3200" s="1048" t="s">
        <v>904</v>
      </c>
      <c r="E3200" s="1050">
        <v>300000</v>
      </c>
      <c r="F3200" s="1051" t="s">
        <v>1464</v>
      </c>
      <c r="G3200" s="755"/>
      <c r="H3200" s="756"/>
    </row>
    <row r="3201" spans="1:8" ht="15.75">
      <c r="A3201" s="277"/>
      <c r="B3201" s="1048">
        <v>9133</v>
      </c>
      <c r="C3201" s="1049" t="s">
        <v>4448</v>
      </c>
      <c r="D3201" s="1048" t="s">
        <v>2458</v>
      </c>
      <c r="E3201" s="1050">
        <v>9454</v>
      </c>
      <c r="F3201" s="1051" t="s">
        <v>1464</v>
      </c>
      <c r="G3201" s="755"/>
      <c r="H3201" s="756"/>
    </row>
    <row r="3202" spans="1:8" ht="15.75">
      <c r="A3202" s="277"/>
      <c r="B3202" s="1048">
        <v>9134</v>
      </c>
      <c r="C3202" s="1049" t="s">
        <v>4449</v>
      </c>
      <c r="D3202" s="1048" t="s">
        <v>2458</v>
      </c>
      <c r="E3202" s="1050">
        <v>117595</v>
      </c>
      <c r="F3202" s="1051" t="s">
        <v>1464</v>
      </c>
      <c r="G3202" s="755"/>
      <c r="H3202" s="756"/>
    </row>
    <row r="3203" spans="1:8" ht="15.75">
      <c r="A3203" s="277"/>
      <c r="B3203" s="1048">
        <v>9135</v>
      </c>
      <c r="C3203" s="1049" t="s">
        <v>4450</v>
      </c>
      <c r="D3203" s="1048" t="s">
        <v>2458</v>
      </c>
      <c r="E3203" s="1050">
        <v>5458</v>
      </c>
      <c r="F3203" s="1051" t="s">
        <v>1464</v>
      </c>
      <c r="G3203" s="755"/>
      <c r="H3203" s="756"/>
    </row>
    <row r="3204" spans="1:8" ht="15.75">
      <c r="A3204" s="277"/>
      <c r="B3204" s="1048">
        <v>9136</v>
      </c>
      <c r="C3204" s="1049" t="s">
        <v>4451</v>
      </c>
      <c r="D3204" s="1048" t="s">
        <v>2458</v>
      </c>
      <c r="E3204" s="1050">
        <v>6297</v>
      </c>
      <c r="F3204" s="1051" t="s">
        <v>1464</v>
      </c>
      <c r="G3204" s="755"/>
      <c r="H3204" s="756"/>
    </row>
    <row r="3205" spans="1:8" ht="15.75">
      <c r="A3205" s="277"/>
      <c r="B3205" s="1048">
        <v>9137</v>
      </c>
      <c r="C3205" s="1049" t="s">
        <v>4452</v>
      </c>
      <c r="D3205" s="1048" t="s">
        <v>2458</v>
      </c>
      <c r="E3205" s="1050">
        <v>2830</v>
      </c>
      <c r="F3205" s="1051" t="s">
        <v>1464</v>
      </c>
      <c r="G3205" s="755"/>
      <c r="H3205" s="756"/>
    </row>
    <row r="3206" spans="1:8" ht="15.75">
      <c r="A3206" s="277"/>
      <c r="B3206" s="1048">
        <v>9138</v>
      </c>
      <c r="C3206" s="1049" t="s">
        <v>4453</v>
      </c>
      <c r="D3206" s="1048" t="s">
        <v>2458</v>
      </c>
      <c r="E3206" s="1050">
        <v>2830</v>
      </c>
      <c r="F3206" s="1051" t="s">
        <v>1464</v>
      </c>
      <c r="G3206" s="755"/>
      <c r="H3206" s="756"/>
    </row>
    <row r="3207" spans="1:8" ht="15.75">
      <c r="A3207" s="277"/>
      <c r="B3207" s="1048">
        <v>9139</v>
      </c>
      <c r="C3207" s="1049" t="s">
        <v>4454</v>
      </c>
      <c r="D3207" s="1048" t="s">
        <v>2458</v>
      </c>
      <c r="E3207" s="1050">
        <v>42882</v>
      </c>
      <c r="F3207" s="1051" t="s">
        <v>1464</v>
      </c>
      <c r="G3207" s="755"/>
      <c r="H3207" s="756"/>
    </row>
    <row r="3208" spans="1:8" ht="15.75">
      <c r="A3208" s="277"/>
      <c r="B3208" s="1048">
        <v>9140</v>
      </c>
      <c r="C3208" s="1049" t="s">
        <v>4455</v>
      </c>
      <c r="D3208" s="1048" t="s">
        <v>2458</v>
      </c>
      <c r="E3208" s="1050">
        <v>66177</v>
      </c>
      <c r="F3208" s="1051" t="s">
        <v>1464</v>
      </c>
      <c r="G3208" s="757"/>
      <c r="H3208" s="756"/>
    </row>
    <row r="3209" spans="1:8" ht="15.75">
      <c r="A3209" s="277"/>
      <c r="B3209" s="1048">
        <v>9141</v>
      </c>
      <c r="C3209" s="1049" t="s">
        <v>4456</v>
      </c>
      <c r="D3209" s="1048" t="s">
        <v>2458</v>
      </c>
      <c r="E3209" s="1050">
        <v>5666</v>
      </c>
      <c r="F3209" s="1051" t="s">
        <v>1464</v>
      </c>
      <c r="G3209" s="755"/>
      <c r="H3209" s="756"/>
    </row>
    <row r="3210" spans="1:8" ht="15.75">
      <c r="A3210" s="277"/>
      <c r="B3210" s="1048">
        <v>9142</v>
      </c>
      <c r="C3210" s="1049" t="s">
        <v>4457</v>
      </c>
      <c r="D3210" s="1048" t="s">
        <v>2458</v>
      </c>
      <c r="E3210" s="1050">
        <v>2435</v>
      </c>
      <c r="F3210" s="1051" t="s">
        <v>1464</v>
      </c>
      <c r="G3210" s="755"/>
      <c r="H3210" s="756"/>
    </row>
    <row r="3211" spans="1:8" ht="15.75">
      <c r="A3211" s="277"/>
      <c r="B3211" s="1048">
        <v>9143</v>
      </c>
      <c r="C3211" s="1049" t="s">
        <v>4458</v>
      </c>
      <c r="D3211" s="1048" t="s">
        <v>2458</v>
      </c>
      <c r="E3211" s="1050">
        <v>61912</v>
      </c>
      <c r="F3211" s="1051" t="s">
        <v>1464</v>
      </c>
      <c r="G3211" s="755"/>
      <c r="H3211" s="756"/>
    </row>
    <row r="3212" spans="1:8" ht="15.75">
      <c r="A3212" s="277"/>
      <c r="B3212" s="1048">
        <v>9144</v>
      </c>
      <c r="C3212" s="1049" t="s">
        <v>4459</v>
      </c>
      <c r="D3212" s="1048" t="s">
        <v>2458</v>
      </c>
      <c r="E3212" s="1050">
        <v>6933</v>
      </c>
      <c r="F3212" s="1051" t="s">
        <v>1464</v>
      </c>
      <c r="G3212" s="755"/>
      <c r="H3212" s="756"/>
    </row>
    <row r="3213" spans="1:8" ht="15.75">
      <c r="A3213" s="277"/>
      <c r="B3213" s="1048">
        <v>9145</v>
      </c>
      <c r="C3213" s="1049" t="s">
        <v>4460</v>
      </c>
      <c r="D3213" s="1048" t="s">
        <v>2458</v>
      </c>
      <c r="E3213" s="1050">
        <v>66177</v>
      </c>
      <c r="F3213" s="1051" t="s">
        <v>1464</v>
      </c>
      <c r="G3213" s="755"/>
      <c r="H3213" s="756"/>
    </row>
    <row r="3214" spans="1:8" ht="15.75">
      <c r="A3214" s="277"/>
      <c r="B3214" s="1048">
        <v>9146</v>
      </c>
      <c r="C3214" s="1049" t="s">
        <v>4461</v>
      </c>
      <c r="D3214" s="1048" t="s">
        <v>777</v>
      </c>
      <c r="E3214" s="1050">
        <v>26154</v>
      </c>
      <c r="F3214" s="1051" t="s">
        <v>1460</v>
      </c>
      <c r="G3214" s="755"/>
      <c r="H3214" s="756"/>
    </row>
    <row r="3215" spans="1:8" ht="15.75">
      <c r="A3215" s="277"/>
      <c r="B3215" s="1048">
        <v>9147</v>
      </c>
      <c r="C3215" s="1049" t="s">
        <v>4462</v>
      </c>
      <c r="D3215" s="1048" t="s">
        <v>777</v>
      </c>
      <c r="E3215" s="1050">
        <v>28786</v>
      </c>
      <c r="F3215" s="1051" t="s">
        <v>1460</v>
      </c>
      <c r="G3215" s="755"/>
      <c r="H3215" s="756"/>
    </row>
    <row r="3216" spans="1:8" ht="15.75">
      <c r="A3216" s="277"/>
      <c r="B3216" s="1048">
        <v>9148</v>
      </c>
      <c r="C3216" s="1049" t="s">
        <v>4463</v>
      </c>
      <c r="D3216" s="1048" t="s">
        <v>519</v>
      </c>
      <c r="E3216" s="1050">
        <v>1209871</v>
      </c>
      <c r="F3216" s="1051" t="s">
        <v>1460</v>
      </c>
      <c r="G3216" s="755"/>
      <c r="H3216" s="756"/>
    </row>
    <row r="3217" spans="1:8" ht="15.75">
      <c r="A3217" s="277"/>
      <c r="B3217" s="1048">
        <v>9149</v>
      </c>
      <c r="C3217" s="1049" t="s">
        <v>4464</v>
      </c>
      <c r="D3217" s="1048" t="s">
        <v>904</v>
      </c>
      <c r="E3217" s="1050">
        <v>300000</v>
      </c>
      <c r="F3217" s="1051" t="s">
        <v>1464</v>
      </c>
      <c r="G3217" s="755"/>
      <c r="H3217" s="756"/>
    </row>
    <row r="3218" spans="1:8" ht="15.75">
      <c r="A3218" s="277"/>
      <c r="B3218" s="1048">
        <v>9150</v>
      </c>
      <c r="C3218" s="1049" t="s">
        <v>4465</v>
      </c>
      <c r="D3218" s="1048" t="s">
        <v>2458</v>
      </c>
      <c r="E3218" s="1050">
        <v>2830</v>
      </c>
      <c r="F3218" s="1051" t="s">
        <v>1464</v>
      </c>
      <c r="G3218" s="755"/>
      <c r="H3218" s="756"/>
    </row>
    <row r="3219" spans="1:8" ht="15.75">
      <c r="A3219" s="277"/>
      <c r="B3219" s="1048">
        <v>9151</v>
      </c>
      <c r="C3219" s="1049" t="s">
        <v>4466</v>
      </c>
      <c r="D3219" s="1048" t="s">
        <v>2458</v>
      </c>
      <c r="E3219" s="1050">
        <v>42882</v>
      </c>
      <c r="F3219" s="1051" t="s">
        <v>1464</v>
      </c>
      <c r="G3219" s="755"/>
      <c r="H3219" s="756"/>
    </row>
    <row r="3220" spans="1:8" ht="15.75">
      <c r="A3220" s="277"/>
      <c r="B3220" s="1048">
        <v>9152</v>
      </c>
      <c r="C3220" s="1049" t="s">
        <v>4467</v>
      </c>
      <c r="D3220" s="1048" t="s">
        <v>2458</v>
      </c>
      <c r="E3220" s="1050">
        <v>66177</v>
      </c>
      <c r="F3220" s="1051" t="s">
        <v>1464</v>
      </c>
      <c r="G3220" s="755"/>
      <c r="H3220" s="756"/>
    </row>
    <row r="3221" spans="1:8" ht="15.75">
      <c r="A3221" s="277"/>
      <c r="B3221" s="1048">
        <v>9153</v>
      </c>
      <c r="C3221" s="1049" t="s">
        <v>4468</v>
      </c>
      <c r="D3221" s="1048" t="s">
        <v>2458</v>
      </c>
      <c r="E3221" s="1050">
        <v>359481</v>
      </c>
      <c r="F3221" s="1051" t="s">
        <v>1464</v>
      </c>
      <c r="G3221" s="755"/>
      <c r="H3221" s="756"/>
    </row>
    <row r="3222" spans="1:8" ht="15.75">
      <c r="A3222" s="277"/>
      <c r="B3222" s="1048">
        <v>9154</v>
      </c>
      <c r="C3222" s="1049" t="s">
        <v>4469</v>
      </c>
      <c r="D3222" s="1048" t="s">
        <v>2458</v>
      </c>
      <c r="E3222" s="1050">
        <v>5458</v>
      </c>
      <c r="F3222" s="1051" t="s">
        <v>1464</v>
      </c>
      <c r="G3222" s="755"/>
      <c r="H3222" s="756"/>
    </row>
    <row r="3223" spans="1:8" ht="15.75">
      <c r="A3223" s="277"/>
      <c r="B3223" s="1048">
        <v>9322</v>
      </c>
      <c r="C3223" s="1049" t="s">
        <v>4470</v>
      </c>
      <c r="D3223" s="1048" t="s">
        <v>777</v>
      </c>
      <c r="E3223" s="1050">
        <v>1536369</v>
      </c>
      <c r="F3223" s="1051" t="s">
        <v>1460</v>
      </c>
      <c r="G3223" s="755"/>
      <c r="H3223" s="756"/>
    </row>
    <row r="3224" spans="1:8" ht="15.75">
      <c r="A3224" s="277"/>
      <c r="B3224" s="1048">
        <v>9323</v>
      </c>
      <c r="C3224" s="1049" t="s">
        <v>4471</v>
      </c>
      <c r="D3224" s="1048" t="s">
        <v>777</v>
      </c>
      <c r="E3224" s="1050">
        <v>2202648</v>
      </c>
      <c r="F3224" s="1051" t="s">
        <v>1460</v>
      </c>
      <c r="G3224" s="755"/>
      <c r="H3224" s="756"/>
    </row>
    <row r="3225" spans="1:8" ht="15.75">
      <c r="A3225" s="277"/>
      <c r="B3225" s="1048">
        <v>9324</v>
      </c>
      <c r="C3225" s="1049" t="s">
        <v>4472</v>
      </c>
      <c r="D3225" s="1048" t="s">
        <v>777</v>
      </c>
      <c r="E3225" s="1050">
        <v>2196289</v>
      </c>
      <c r="F3225" s="1051" t="s">
        <v>1460</v>
      </c>
      <c r="G3225" s="755"/>
      <c r="H3225" s="756"/>
    </row>
    <row r="3226" spans="1:8" ht="15.75">
      <c r="A3226" s="277"/>
      <c r="B3226" s="1048">
        <v>9325</v>
      </c>
      <c r="C3226" s="1049" t="s">
        <v>4473</v>
      </c>
      <c r="D3226" s="1048" t="s">
        <v>928</v>
      </c>
      <c r="E3226" s="1050">
        <v>900158</v>
      </c>
      <c r="F3226" s="1051" t="s">
        <v>1460</v>
      </c>
      <c r="G3226" s="755"/>
      <c r="H3226" s="756"/>
    </row>
    <row r="3227" spans="1:8" ht="15.75">
      <c r="A3227" s="277"/>
      <c r="B3227" s="1048">
        <v>9326</v>
      </c>
      <c r="C3227" s="1049" t="s">
        <v>4474</v>
      </c>
      <c r="D3227" s="1048" t="s">
        <v>928</v>
      </c>
      <c r="E3227" s="1050">
        <v>1361340</v>
      </c>
      <c r="F3227" s="1051" t="s">
        <v>1460</v>
      </c>
      <c r="G3227" s="755"/>
      <c r="H3227" s="756"/>
    </row>
    <row r="3228" spans="1:8" ht="15.75">
      <c r="A3228" s="277"/>
      <c r="B3228" s="1048">
        <v>9327</v>
      </c>
      <c r="C3228" s="1049" t="s">
        <v>4475</v>
      </c>
      <c r="D3228" s="1048" t="s">
        <v>928</v>
      </c>
      <c r="E3228" s="1050">
        <v>1358924</v>
      </c>
      <c r="F3228" s="1051" t="s">
        <v>1460</v>
      </c>
      <c r="G3228" s="755"/>
      <c r="H3228" s="756"/>
    </row>
    <row r="3229" spans="1:8" ht="15.75">
      <c r="A3229" s="277"/>
      <c r="B3229" s="1048">
        <v>9394</v>
      </c>
      <c r="C3229" s="1049" t="s">
        <v>4476</v>
      </c>
      <c r="D3229" s="1048" t="s">
        <v>928</v>
      </c>
      <c r="E3229" s="1050">
        <v>1532617</v>
      </c>
      <c r="F3229" s="1051" t="s">
        <v>1460</v>
      </c>
      <c r="G3229" s="755"/>
      <c r="H3229" s="756"/>
    </row>
    <row r="3230" spans="1:8" ht="15.75">
      <c r="A3230" s="277"/>
      <c r="B3230" s="1048">
        <v>9395</v>
      </c>
      <c r="C3230" s="1049" t="s">
        <v>4477</v>
      </c>
      <c r="D3230" s="1048" t="s">
        <v>928</v>
      </c>
      <c r="E3230" s="1050">
        <v>2348427</v>
      </c>
      <c r="F3230" s="1051" t="s">
        <v>1460</v>
      </c>
      <c r="G3230" s="755"/>
      <c r="H3230" s="756"/>
    </row>
    <row r="3231" spans="1:8" ht="15.75">
      <c r="A3231" s="277"/>
      <c r="B3231" s="1048">
        <v>9396</v>
      </c>
      <c r="C3231" s="1049" t="s">
        <v>4478</v>
      </c>
      <c r="D3231" s="1048" t="s">
        <v>928</v>
      </c>
      <c r="E3231" s="1050">
        <v>847130</v>
      </c>
      <c r="F3231" s="1051" t="s">
        <v>1460</v>
      </c>
      <c r="G3231" s="755"/>
      <c r="H3231" s="756"/>
    </row>
    <row r="3232" spans="1:8" ht="15.75">
      <c r="A3232" s="277"/>
      <c r="B3232" s="1048">
        <v>9397</v>
      </c>
      <c r="C3232" s="1049" t="s">
        <v>4479</v>
      </c>
      <c r="D3232" s="1048" t="s">
        <v>928</v>
      </c>
      <c r="E3232" s="1050">
        <v>847130</v>
      </c>
      <c r="F3232" s="1051" t="s">
        <v>1460</v>
      </c>
      <c r="G3232" s="755"/>
      <c r="H3232" s="756"/>
    </row>
    <row r="3233" spans="1:8" ht="15.75">
      <c r="A3233" s="277"/>
      <c r="B3233" s="1048">
        <v>9398</v>
      </c>
      <c r="C3233" s="1049" t="s">
        <v>4480</v>
      </c>
      <c r="D3233" s="1048" t="s">
        <v>928</v>
      </c>
      <c r="E3233" s="1050">
        <v>915935</v>
      </c>
      <c r="F3233" s="1051" t="s">
        <v>1460</v>
      </c>
      <c r="G3233" s="755"/>
      <c r="H3233" s="756"/>
    </row>
    <row r="3234" spans="1:8" ht="15.75">
      <c r="A3234" s="277"/>
      <c r="B3234" s="1048">
        <v>9425</v>
      </c>
      <c r="C3234" s="1049" t="s">
        <v>4481</v>
      </c>
      <c r="D3234" s="1048" t="s">
        <v>928</v>
      </c>
      <c r="E3234" s="1050">
        <v>2260042</v>
      </c>
      <c r="F3234" s="1051" t="s">
        <v>1460</v>
      </c>
      <c r="G3234" s="755"/>
      <c r="H3234" s="756"/>
    </row>
    <row r="3235" spans="1:8" ht="15.75">
      <c r="A3235" s="277"/>
      <c r="B3235" s="1048">
        <v>9463</v>
      </c>
      <c r="C3235" s="1049" t="s">
        <v>4482</v>
      </c>
      <c r="D3235" s="1048" t="s">
        <v>3481</v>
      </c>
      <c r="E3235" s="1050">
        <v>50663</v>
      </c>
      <c r="F3235" s="1051" t="s">
        <v>1460</v>
      </c>
      <c r="G3235" s="755"/>
      <c r="H3235" s="756"/>
    </row>
    <row r="3236" spans="1:8" ht="15.75">
      <c r="A3236" s="277"/>
      <c r="B3236" s="1048">
        <v>9466</v>
      </c>
      <c r="C3236" s="1049" t="s">
        <v>4483</v>
      </c>
      <c r="D3236" s="1048" t="s">
        <v>2458</v>
      </c>
      <c r="E3236" s="1050">
        <v>378005</v>
      </c>
      <c r="F3236" s="1051" t="s">
        <v>1464</v>
      </c>
      <c r="G3236" s="755"/>
      <c r="H3236" s="756"/>
    </row>
    <row r="3237" spans="1:8" ht="15.75">
      <c r="A3237" s="277"/>
      <c r="B3237" s="1048">
        <v>9467</v>
      </c>
      <c r="C3237" s="1049" t="s">
        <v>4484</v>
      </c>
      <c r="D3237" s="1048" t="s">
        <v>904</v>
      </c>
      <c r="E3237" s="1050">
        <v>300000</v>
      </c>
      <c r="F3237" s="1051" t="s">
        <v>1464</v>
      </c>
      <c r="G3237" s="755"/>
      <c r="H3237" s="756"/>
    </row>
    <row r="3238" spans="1:8" ht="15.75">
      <c r="A3238" s="277"/>
      <c r="B3238" s="1048">
        <v>9468</v>
      </c>
      <c r="C3238" s="1049" t="s">
        <v>4485</v>
      </c>
      <c r="D3238" s="1048" t="s">
        <v>2458</v>
      </c>
      <c r="E3238" s="1050">
        <v>66177</v>
      </c>
      <c r="F3238" s="1051" t="s">
        <v>1464</v>
      </c>
      <c r="G3238" s="755"/>
      <c r="H3238" s="756"/>
    </row>
    <row r="3239" spans="1:8" ht="15.75">
      <c r="A3239" s="277"/>
      <c r="B3239" s="1048">
        <v>9469</v>
      </c>
      <c r="C3239" s="1049" t="s">
        <v>4486</v>
      </c>
      <c r="D3239" s="1048" t="s">
        <v>2458</v>
      </c>
      <c r="E3239" s="1050">
        <v>5458</v>
      </c>
      <c r="F3239" s="1051" t="s">
        <v>1464</v>
      </c>
      <c r="G3239" s="755"/>
      <c r="H3239" s="756"/>
    </row>
    <row r="3240" spans="1:8" ht="15.75">
      <c r="A3240" s="277"/>
      <c r="B3240" s="1048">
        <v>9470</v>
      </c>
      <c r="C3240" s="1049" t="s">
        <v>4487</v>
      </c>
      <c r="D3240" s="1048" t="s">
        <v>2458</v>
      </c>
      <c r="E3240" s="1050">
        <v>2830</v>
      </c>
      <c r="F3240" s="1051" t="s">
        <v>1464</v>
      </c>
      <c r="G3240" s="755"/>
      <c r="H3240" s="756"/>
    </row>
    <row r="3241" spans="1:8" ht="15.75">
      <c r="A3241" s="277"/>
      <c r="B3241" s="1048">
        <v>9563</v>
      </c>
      <c r="C3241" s="1049" t="s">
        <v>4488</v>
      </c>
      <c r="D3241" s="1048" t="s">
        <v>928</v>
      </c>
      <c r="E3241" s="1050">
        <v>144742</v>
      </c>
      <c r="F3241" s="1051" t="s">
        <v>1460</v>
      </c>
      <c r="G3241" s="755"/>
      <c r="H3241" s="756"/>
    </row>
    <row r="3242" spans="1:8" ht="15.75">
      <c r="A3242" s="277"/>
      <c r="B3242" s="1048">
        <v>9590</v>
      </c>
      <c r="C3242" s="1049" t="s">
        <v>4489</v>
      </c>
      <c r="D3242" s="1048" t="s">
        <v>899</v>
      </c>
      <c r="E3242" s="1050">
        <v>26878</v>
      </c>
      <c r="F3242" s="1051" t="s">
        <v>1460</v>
      </c>
      <c r="G3242" s="755"/>
      <c r="H3242" s="756"/>
    </row>
    <row r="3243" spans="1:8" ht="15.75">
      <c r="A3243" s="277"/>
      <c r="B3243" s="1048">
        <v>9997</v>
      </c>
      <c r="C3243" s="1049" t="s">
        <v>4490</v>
      </c>
      <c r="D3243" s="1048" t="s">
        <v>777</v>
      </c>
      <c r="E3243" s="1050">
        <v>1451</v>
      </c>
      <c r="F3243" s="1051" t="s">
        <v>1460</v>
      </c>
      <c r="G3243" s="755"/>
      <c r="H3243" s="756"/>
    </row>
    <row r="3244" spans="1:8" ht="15.75">
      <c r="A3244" s="277"/>
      <c r="B3244" s="1048">
        <v>9998</v>
      </c>
      <c r="C3244" s="1049" t="s">
        <v>4491</v>
      </c>
      <c r="D3244" s="1048" t="s">
        <v>904</v>
      </c>
      <c r="E3244" s="1050">
        <v>1462780</v>
      </c>
      <c r="F3244" s="1051" t="s">
        <v>1460</v>
      </c>
      <c r="G3244" s="755"/>
      <c r="H3244" s="756"/>
    </row>
    <row r="3245" spans="1:8" ht="15.75">
      <c r="A3245" s="277"/>
      <c r="B3245" s="1048">
        <v>9999</v>
      </c>
      <c r="C3245" s="1049" t="s">
        <v>4492</v>
      </c>
      <c r="D3245" s="1048" t="s">
        <v>777</v>
      </c>
      <c r="E3245" s="1050">
        <v>132758</v>
      </c>
      <c r="F3245" s="1051" t="s">
        <v>1460</v>
      </c>
      <c r="G3245" s="755"/>
      <c r="H3245" s="756"/>
    </row>
    <row r="3246" spans="1:8" ht="15.75">
      <c r="A3246" s="277"/>
      <c r="B3246" s="1048">
        <v>10000</v>
      </c>
      <c r="C3246" s="1049" t="s">
        <v>4493</v>
      </c>
      <c r="D3246" s="1048" t="s">
        <v>777</v>
      </c>
      <c r="E3246" s="1050">
        <v>120528</v>
      </c>
      <c r="F3246" s="1051" t="s">
        <v>1460</v>
      </c>
      <c r="G3246" s="755"/>
      <c r="H3246" s="756"/>
    </row>
    <row r="3247" spans="1:8" ht="15.75">
      <c r="A3247" s="277"/>
      <c r="B3247" s="1048">
        <v>10014</v>
      </c>
      <c r="C3247" s="1049" t="s">
        <v>4494</v>
      </c>
      <c r="D3247" s="1048" t="s">
        <v>904</v>
      </c>
      <c r="E3247" s="1050">
        <v>161137</v>
      </c>
      <c r="F3247" s="1051" t="s">
        <v>1460</v>
      </c>
      <c r="G3247" s="755"/>
      <c r="H3247" s="756"/>
    </row>
    <row r="3248" spans="1:8" ht="15.75">
      <c r="A3248" s="277"/>
      <c r="B3248" s="1048">
        <v>10015</v>
      </c>
      <c r="C3248" s="1049" t="s">
        <v>4495</v>
      </c>
      <c r="D3248" s="1048" t="s">
        <v>904</v>
      </c>
      <c r="E3248" s="1050">
        <v>162217</v>
      </c>
      <c r="F3248" s="1051" t="s">
        <v>1460</v>
      </c>
      <c r="G3248" s="755"/>
      <c r="H3248" s="756"/>
    </row>
    <row r="3249" spans="1:8" ht="15.75">
      <c r="A3249" s="277"/>
      <c r="B3249" s="1048">
        <v>10016</v>
      </c>
      <c r="C3249" s="1049" t="s">
        <v>4496</v>
      </c>
      <c r="D3249" s="1048" t="s">
        <v>904</v>
      </c>
      <c r="E3249" s="1050">
        <v>166401</v>
      </c>
      <c r="F3249" s="1051" t="s">
        <v>1460</v>
      </c>
      <c r="G3249" s="755"/>
      <c r="H3249" s="756"/>
    </row>
    <row r="3250" spans="1:8" ht="15.75">
      <c r="A3250" s="277"/>
      <c r="B3250" s="1048">
        <v>10017</v>
      </c>
      <c r="C3250" s="1049" t="s">
        <v>4497</v>
      </c>
      <c r="D3250" s="1048" t="s">
        <v>904</v>
      </c>
      <c r="E3250" s="1050">
        <v>162625</v>
      </c>
      <c r="F3250" s="1051" t="s">
        <v>1460</v>
      </c>
      <c r="G3250" s="755"/>
      <c r="H3250" s="756"/>
    </row>
    <row r="3251" spans="1:8" ht="15.75">
      <c r="A3251" s="277"/>
      <c r="B3251" s="1048">
        <v>10018</v>
      </c>
      <c r="C3251" s="1049" t="s">
        <v>4498</v>
      </c>
      <c r="D3251" s="1048" t="s">
        <v>904</v>
      </c>
      <c r="E3251" s="1050">
        <v>163704</v>
      </c>
      <c r="F3251" s="1051" t="s">
        <v>1460</v>
      </c>
      <c r="G3251" s="755"/>
      <c r="H3251" s="756"/>
    </row>
    <row r="3252" spans="1:8" ht="15.75">
      <c r="A3252" s="277"/>
      <c r="B3252" s="1048">
        <v>10019</v>
      </c>
      <c r="C3252" s="1049" t="s">
        <v>4499</v>
      </c>
      <c r="D3252" s="1048" t="s">
        <v>904</v>
      </c>
      <c r="E3252" s="1050">
        <v>167888</v>
      </c>
      <c r="F3252" s="1051" t="s">
        <v>1460</v>
      </c>
      <c r="G3252" s="755"/>
      <c r="H3252" s="756"/>
    </row>
    <row r="3253" spans="1:8" ht="15.75">
      <c r="A3253" s="277"/>
      <c r="B3253" s="1048">
        <v>10020</v>
      </c>
      <c r="C3253" s="1049" t="s">
        <v>4500</v>
      </c>
      <c r="D3253" s="1048" t="s">
        <v>904</v>
      </c>
      <c r="E3253" s="1050">
        <v>162625</v>
      </c>
      <c r="F3253" s="1051" t="s">
        <v>1460</v>
      </c>
      <c r="G3253" s="755"/>
      <c r="H3253" s="756"/>
    </row>
    <row r="3254" spans="1:8" ht="15.75">
      <c r="A3254" s="277"/>
      <c r="B3254" s="1048">
        <v>10021</v>
      </c>
      <c r="C3254" s="1049" t="s">
        <v>4501</v>
      </c>
      <c r="D3254" s="1048" t="s">
        <v>904</v>
      </c>
      <c r="E3254" s="1050">
        <v>163704</v>
      </c>
      <c r="F3254" s="1051" t="s">
        <v>1460</v>
      </c>
      <c r="G3254" s="755"/>
      <c r="H3254" s="756"/>
    </row>
    <row r="3255" spans="1:8" ht="15.75">
      <c r="A3255" s="277"/>
      <c r="B3255" s="1048">
        <v>10022</v>
      </c>
      <c r="C3255" s="1049" t="s">
        <v>4502</v>
      </c>
      <c r="D3255" s="1048" t="s">
        <v>904</v>
      </c>
      <c r="E3255" s="1050">
        <v>167888</v>
      </c>
      <c r="F3255" s="1051" t="s">
        <v>1460</v>
      </c>
      <c r="G3255" s="755"/>
      <c r="H3255" s="756"/>
    </row>
    <row r="3256" spans="1:8" ht="15.75">
      <c r="A3256" s="277"/>
      <c r="B3256" s="1048">
        <v>10030</v>
      </c>
      <c r="C3256" s="1049" t="s">
        <v>4503</v>
      </c>
      <c r="D3256" s="1048" t="s">
        <v>904</v>
      </c>
      <c r="E3256" s="1050">
        <v>155748</v>
      </c>
      <c r="F3256" s="1051" t="s">
        <v>1460</v>
      </c>
      <c r="G3256" s="755"/>
      <c r="H3256" s="756"/>
    </row>
    <row r="3257" spans="1:8" ht="15.75">
      <c r="A3257" s="277"/>
      <c r="B3257" s="1048">
        <v>10072</v>
      </c>
      <c r="C3257" s="1049" t="s">
        <v>4504</v>
      </c>
      <c r="D3257" s="1048" t="s">
        <v>904</v>
      </c>
      <c r="E3257" s="1052">
        <v>151259</v>
      </c>
      <c r="F3257" s="1051" t="s">
        <v>1460</v>
      </c>
      <c r="G3257" s="755"/>
      <c r="H3257" s="756"/>
    </row>
    <row r="3258" spans="1:8" ht="15.75">
      <c r="A3258" s="277"/>
      <c r="B3258" s="1048">
        <v>10074</v>
      </c>
      <c r="C3258" s="1049" t="s">
        <v>4505</v>
      </c>
      <c r="D3258" s="1048" t="s">
        <v>519</v>
      </c>
      <c r="E3258" s="1052">
        <v>6723500</v>
      </c>
      <c r="F3258" s="1051" t="s">
        <v>1464</v>
      </c>
      <c r="G3258" s="755"/>
      <c r="H3258" s="756"/>
    </row>
    <row r="3259" spans="1:8" ht="15.75">
      <c r="A3259" s="277"/>
      <c r="B3259" s="596">
        <v>10075</v>
      </c>
      <c r="C3259" s="597" t="s">
        <v>4506</v>
      </c>
      <c r="D3259" s="596" t="s">
        <v>519</v>
      </c>
      <c r="E3259" s="599">
        <v>9163000</v>
      </c>
      <c r="F3259" s="754" t="s">
        <v>1464</v>
      </c>
      <c r="G3259" s="755"/>
      <c r="H3259" s="756"/>
    </row>
    <row r="3260" spans="1:8" ht="15.75">
      <c r="A3260" s="277"/>
      <c r="B3260" s="596">
        <v>10214</v>
      </c>
      <c r="C3260" s="597" t="s">
        <v>4507</v>
      </c>
      <c r="D3260" s="596" t="s">
        <v>928</v>
      </c>
      <c r="E3260" s="599">
        <v>342165</v>
      </c>
      <c r="F3260" s="754" t="s">
        <v>1460</v>
      </c>
      <c r="G3260" s="755"/>
      <c r="H3260" s="756"/>
    </row>
    <row r="3261" spans="1:8">
      <c r="B3261" s="596"/>
      <c r="C3261" s="597"/>
      <c r="D3261" s="596"/>
      <c r="E3261" s="599"/>
    </row>
    <row r="3262" spans="1:8">
      <c r="B3262" s="596"/>
      <c r="C3262" s="597"/>
      <c r="D3262" s="596"/>
      <c r="E3262" s="599"/>
    </row>
    <row r="3263" spans="1:8">
      <c r="B3263" s="596"/>
      <c r="C3263" s="597"/>
      <c r="D3263" s="596"/>
      <c r="E3263" s="599"/>
    </row>
    <row r="3264" spans="1:8">
      <c r="B3264" s="596"/>
      <c r="C3264" s="597"/>
      <c r="D3264" s="596"/>
      <c r="E3264" s="599"/>
    </row>
    <row r="3265" spans="2:5">
      <c r="B3265" s="596"/>
      <c r="C3265" s="597"/>
      <c r="D3265" s="596"/>
      <c r="E3265" s="599"/>
    </row>
    <row r="3266" spans="2:5">
      <c r="B3266" s="596"/>
      <c r="C3266" s="597"/>
      <c r="D3266" s="596"/>
      <c r="E3266" s="599"/>
    </row>
    <row r="3267" spans="2:5">
      <c r="B3267" s="596"/>
      <c r="C3267" s="597"/>
      <c r="D3267" s="596"/>
      <c r="E3267" s="599"/>
    </row>
    <row r="3268" spans="2:5">
      <c r="B3268" s="596"/>
      <c r="C3268" s="597"/>
      <c r="D3268" s="596"/>
      <c r="E3268" s="599"/>
    </row>
    <row r="3269" spans="2:5">
      <c r="B3269" s="596"/>
      <c r="C3269" s="597"/>
      <c r="D3269" s="596"/>
      <c r="E3269" s="599"/>
    </row>
    <row r="3270" spans="2:5">
      <c r="B3270" s="596"/>
      <c r="C3270" s="597"/>
      <c r="D3270" s="596"/>
      <c r="E3270" s="599"/>
    </row>
    <row r="3271" spans="2:5">
      <c r="B3271" s="596"/>
      <c r="C3271" s="597"/>
      <c r="D3271" s="596"/>
      <c r="E3271" s="599"/>
    </row>
    <row r="3272" spans="2:5">
      <c r="B3272" s="596"/>
      <c r="C3272" s="597"/>
      <c r="D3272" s="596"/>
      <c r="E3272" s="599"/>
    </row>
    <row r="3273" spans="2:5">
      <c r="B3273" s="596"/>
      <c r="C3273" s="597"/>
      <c r="D3273" s="596"/>
      <c r="E3273" s="599"/>
    </row>
    <row r="3274" spans="2:5">
      <c r="B3274" s="596"/>
      <c r="C3274" s="597"/>
      <c r="D3274" s="596"/>
      <c r="E3274" s="599"/>
    </row>
    <row r="3275" spans="2:5">
      <c r="B3275" s="596"/>
      <c r="C3275" s="597"/>
      <c r="D3275" s="596"/>
      <c r="E3275" s="599"/>
    </row>
    <row r="3276" spans="2:5">
      <c r="B3276" s="596"/>
      <c r="C3276" s="597"/>
      <c r="D3276" s="596"/>
      <c r="E3276" s="599"/>
    </row>
    <row r="3277" spans="2:5">
      <c r="B3277" s="596"/>
      <c r="C3277" s="597"/>
      <c r="D3277" s="596"/>
      <c r="E3277" s="599"/>
    </row>
    <row r="3278" spans="2:5">
      <c r="B3278" s="596"/>
      <c r="C3278" s="597"/>
      <c r="D3278" s="596"/>
      <c r="E3278" s="599"/>
    </row>
    <row r="3279" spans="2:5">
      <c r="B3279" s="596"/>
      <c r="C3279" s="597"/>
      <c r="D3279" s="596"/>
      <c r="E3279" s="599"/>
    </row>
    <row r="3280" spans="2:5">
      <c r="B3280" s="596"/>
      <c r="C3280" s="597"/>
      <c r="D3280" s="596"/>
      <c r="E3280" s="599"/>
    </row>
    <row r="3281" spans="2:5">
      <c r="B3281" s="596"/>
      <c r="C3281" s="597"/>
      <c r="D3281" s="596"/>
      <c r="E3281" s="599"/>
    </row>
    <row r="3282" spans="2:5">
      <c r="B3282" s="596"/>
      <c r="C3282" s="597"/>
      <c r="D3282" s="596"/>
      <c r="E3282" s="599"/>
    </row>
    <row r="3283" spans="2:5">
      <c r="B3283" s="596"/>
      <c r="C3283" s="597"/>
      <c r="D3283" s="596"/>
      <c r="E3283" s="599"/>
    </row>
    <row r="3284" spans="2:5">
      <c r="B3284" s="596"/>
      <c r="C3284" s="597"/>
      <c r="D3284" s="596"/>
      <c r="E3284" s="599"/>
    </row>
    <row r="3285" spans="2:5">
      <c r="B3285" s="596"/>
      <c r="C3285" s="597"/>
      <c r="D3285" s="596"/>
      <c r="E3285" s="599"/>
    </row>
    <row r="3286" spans="2:5">
      <c r="B3286" s="596"/>
      <c r="C3286" s="597"/>
      <c r="D3286" s="596"/>
      <c r="E3286" s="599"/>
    </row>
    <row r="3287" spans="2:5">
      <c r="B3287" s="596"/>
      <c r="C3287" s="597"/>
      <c r="D3287" s="596"/>
      <c r="E3287" s="599"/>
    </row>
    <row r="3288" spans="2:5">
      <c r="B3288" s="596"/>
      <c r="C3288" s="597"/>
      <c r="D3288" s="596"/>
      <c r="E3288" s="599"/>
    </row>
    <row r="3289" spans="2:5">
      <c r="B3289" s="596"/>
      <c r="C3289" s="597"/>
      <c r="D3289" s="596"/>
      <c r="E3289" s="599"/>
    </row>
    <row r="3290" spans="2:5">
      <c r="B3290" s="596"/>
      <c r="C3290" s="597"/>
      <c r="D3290" s="596"/>
      <c r="E3290" s="599"/>
    </row>
    <row r="3291" spans="2:5">
      <c r="B3291" s="596"/>
      <c r="C3291" s="597"/>
      <c r="D3291" s="596"/>
      <c r="E3291" s="599"/>
    </row>
    <row r="3292" spans="2:5">
      <c r="B3292" s="596"/>
      <c r="C3292" s="597"/>
      <c r="D3292" s="596"/>
      <c r="E3292" s="599"/>
    </row>
    <row r="3293" spans="2:5">
      <c r="B3293" s="596"/>
      <c r="C3293" s="597"/>
      <c r="D3293" s="596"/>
      <c r="E3293" s="599"/>
    </row>
    <row r="3294" spans="2:5">
      <c r="B3294" s="596"/>
      <c r="C3294" s="597"/>
      <c r="D3294" s="596"/>
      <c r="E3294" s="599"/>
    </row>
    <row r="3295" spans="2:5">
      <c r="B3295" s="596"/>
      <c r="C3295" s="597"/>
      <c r="D3295" s="596"/>
      <c r="E3295" s="599"/>
    </row>
    <row r="3296" spans="2:5">
      <c r="B3296" s="596"/>
      <c r="C3296" s="597"/>
      <c r="D3296" s="596"/>
      <c r="E3296" s="599"/>
    </row>
    <row r="3297" spans="2:5">
      <c r="B3297" s="596"/>
      <c r="C3297" s="597"/>
      <c r="D3297" s="596"/>
      <c r="E3297" s="599"/>
    </row>
    <row r="3298" spans="2:5">
      <c r="B3298" s="596"/>
      <c r="C3298" s="597"/>
      <c r="D3298" s="596"/>
      <c r="E3298" s="599"/>
    </row>
    <row r="3299" spans="2:5">
      <c r="B3299" s="596"/>
      <c r="C3299" s="597"/>
      <c r="D3299" s="596"/>
      <c r="E3299" s="599"/>
    </row>
    <row r="3300" spans="2:5">
      <c r="B3300" s="596"/>
      <c r="C3300" s="597"/>
      <c r="D3300" s="596"/>
      <c r="E3300" s="599"/>
    </row>
    <row r="3301" spans="2:5">
      <c r="B3301" s="596"/>
      <c r="C3301" s="597"/>
      <c r="D3301" s="596"/>
      <c r="E3301" s="599"/>
    </row>
    <row r="3302" spans="2:5">
      <c r="B3302" s="596"/>
      <c r="C3302" s="597"/>
      <c r="D3302" s="596"/>
      <c r="E3302" s="599"/>
    </row>
    <row r="3303" spans="2:5">
      <c r="B3303" s="596"/>
      <c r="C3303" s="609"/>
      <c r="D3303" s="596"/>
      <c r="E3303" s="599"/>
    </row>
    <row r="3304" spans="2:5" s="491" customFormat="1">
      <c r="B3304" s="611"/>
      <c r="C3304" s="609"/>
      <c r="D3304" s="611"/>
      <c r="E3304" s="612"/>
    </row>
    <row r="3305" spans="2:5" s="491" customFormat="1">
      <c r="B3305" s="611"/>
      <c r="C3305" s="609"/>
      <c r="D3305" s="611"/>
      <c r="E3305" s="612"/>
    </row>
    <row r="3306" spans="2:5" s="491" customFormat="1">
      <c r="B3306" s="611"/>
      <c r="C3306" s="609"/>
      <c r="D3306" s="611"/>
      <c r="E3306" s="612"/>
    </row>
    <row r="3307" spans="2:5">
      <c r="B3307" s="596"/>
      <c r="C3307" s="597"/>
      <c r="D3307" s="596"/>
      <c r="E3307" s="599"/>
    </row>
    <row r="3308" spans="2:5">
      <c r="B3308" s="596"/>
      <c r="C3308" s="597"/>
      <c r="D3308" s="596"/>
      <c r="E3308" s="599"/>
    </row>
    <row r="3309" spans="2:5">
      <c r="B3309" s="596"/>
      <c r="C3309" s="597"/>
      <c r="D3309" s="596"/>
      <c r="E3309" s="599"/>
    </row>
    <row r="3310" spans="2:5">
      <c r="B3310" s="596"/>
      <c r="C3310" s="597"/>
      <c r="D3310" s="596"/>
      <c r="E3310" s="599"/>
    </row>
    <row r="3311" spans="2:5">
      <c r="B3311" s="596"/>
      <c r="C3311" s="597"/>
      <c r="D3311" s="596"/>
      <c r="E3311" s="599"/>
    </row>
    <row r="3312" spans="2:5">
      <c r="B3312" s="596"/>
      <c r="C3312" s="597"/>
      <c r="D3312" s="596"/>
      <c r="E3312" s="599"/>
    </row>
    <row r="3313" spans="2:5">
      <c r="B3313" s="596"/>
      <c r="C3313" s="597"/>
      <c r="D3313" s="596"/>
      <c r="E3313" s="599"/>
    </row>
    <row r="3314" spans="2:5">
      <c r="B3314" s="596"/>
      <c r="C3314" s="597"/>
      <c r="D3314" s="596"/>
      <c r="E3314" s="599"/>
    </row>
    <row r="3315" spans="2:5">
      <c r="B3315" s="596"/>
      <c r="C3315" s="597"/>
      <c r="D3315" s="596"/>
      <c r="E3315" s="599"/>
    </row>
    <row r="3316" spans="2:5">
      <c r="B3316" s="596"/>
      <c r="C3316" s="597"/>
      <c r="D3316" s="596"/>
      <c r="E3316" s="599"/>
    </row>
    <row r="3317" spans="2:5">
      <c r="B3317" s="596"/>
      <c r="C3317" s="597"/>
      <c r="D3317" s="596"/>
      <c r="E3317" s="599"/>
    </row>
    <row r="3318" spans="2:5">
      <c r="B3318" s="596"/>
      <c r="C3318" s="597"/>
      <c r="D3318" s="596"/>
      <c r="E3318" s="599"/>
    </row>
    <row r="3319" spans="2:5">
      <c r="B3319" s="596"/>
      <c r="C3319" s="597"/>
      <c r="D3319" s="596"/>
      <c r="E3319" s="599"/>
    </row>
    <row r="3320" spans="2:5">
      <c r="B3320" s="596"/>
      <c r="C3320" s="597"/>
      <c r="D3320" s="596"/>
      <c r="E3320" s="599"/>
    </row>
    <row r="3321" spans="2:5">
      <c r="B3321" s="596"/>
      <c r="C3321" s="597"/>
      <c r="D3321" s="596"/>
      <c r="E3321" s="599"/>
    </row>
    <row r="3322" spans="2:5">
      <c r="B3322" s="596"/>
      <c r="C3322" s="597"/>
      <c r="D3322" s="596"/>
      <c r="E3322" s="599"/>
    </row>
    <row r="3323" spans="2:5">
      <c r="B3323" s="596"/>
      <c r="C3323" s="597"/>
      <c r="D3323" s="596"/>
      <c r="E3323" s="599"/>
    </row>
    <row r="3324" spans="2:5">
      <c r="B3324" s="596"/>
      <c r="C3324" s="609"/>
      <c r="D3324" s="596"/>
      <c r="E3324" s="599"/>
    </row>
    <row r="3325" spans="2:5">
      <c r="B3325" s="596"/>
      <c r="C3325" s="609"/>
      <c r="D3325" s="596"/>
      <c r="E3325" s="599"/>
    </row>
    <row r="3326" spans="2:5">
      <c r="B3326" s="596"/>
      <c r="C3326" s="597"/>
      <c r="D3326" s="596"/>
      <c r="E3326" s="599"/>
    </row>
    <row r="3327" spans="2:5">
      <c r="B3327" s="596"/>
      <c r="C3327" s="597"/>
      <c r="D3327" s="596"/>
      <c r="E3327" s="599"/>
    </row>
    <row r="3328" spans="2:5">
      <c r="B3328" s="596"/>
      <c r="C3328" s="597"/>
      <c r="D3328" s="596"/>
      <c r="E3328" s="599"/>
    </row>
    <row r="3329" spans="2:5">
      <c r="B3329" s="596"/>
      <c r="C3329" s="597"/>
      <c r="D3329" s="596"/>
      <c r="E3329" s="599"/>
    </row>
    <row r="3330" spans="2:5">
      <c r="B3330" s="596"/>
      <c r="C3330" s="597"/>
      <c r="D3330" s="596"/>
      <c r="E3330" s="599"/>
    </row>
    <row r="3331" spans="2:5">
      <c r="B3331" s="596"/>
      <c r="C3331" s="597"/>
      <c r="D3331" s="596"/>
      <c r="E3331" s="599"/>
    </row>
    <row r="3332" spans="2:5">
      <c r="B3332" s="596"/>
      <c r="C3332" s="597"/>
      <c r="D3332" s="596"/>
      <c r="E3332" s="599"/>
    </row>
    <row r="3333" spans="2:5">
      <c r="B3333" s="596"/>
      <c r="C3333" s="597"/>
      <c r="D3333" s="596"/>
      <c r="E3333" s="599"/>
    </row>
    <row r="3334" spans="2:5">
      <c r="B3334" s="596"/>
      <c r="C3334" s="597"/>
      <c r="D3334" s="596"/>
      <c r="E3334" s="599"/>
    </row>
    <row r="3335" spans="2:5">
      <c r="B3335" s="596"/>
      <c r="C3335" s="597"/>
      <c r="D3335" s="596"/>
      <c r="E3335" s="599"/>
    </row>
    <row r="3336" spans="2:5">
      <c r="B3336" s="596"/>
      <c r="C3336" s="597"/>
      <c r="D3336" s="596"/>
      <c r="E3336" s="599"/>
    </row>
    <row r="3337" spans="2:5">
      <c r="B3337" s="596"/>
      <c r="C3337" s="597"/>
      <c r="D3337" s="596"/>
      <c r="E3337" s="599"/>
    </row>
    <row r="3338" spans="2:5">
      <c r="B3338" s="596"/>
      <c r="C3338" s="597"/>
      <c r="D3338" s="596"/>
      <c r="E3338" s="599"/>
    </row>
    <row r="3339" spans="2:5">
      <c r="B3339" s="596"/>
      <c r="C3339" s="597"/>
      <c r="D3339" s="596"/>
      <c r="E3339" s="599"/>
    </row>
    <row r="3340" spans="2:5">
      <c r="B3340" s="596"/>
      <c r="C3340" s="597"/>
      <c r="D3340" s="596"/>
      <c r="E3340" s="599"/>
    </row>
    <row r="3341" spans="2:5">
      <c r="B3341" s="596"/>
      <c r="C3341" s="597"/>
      <c r="D3341" s="596"/>
      <c r="E3341" s="599"/>
    </row>
    <row r="3342" spans="2:5">
      <c r="B3342" s="596"/>
      <c r="C3342" s="597"/>
      <c r="D3342" s="596"/>
      <c r="E3342" s="599"/>
    </row>
    <row r="3343" spans="2:5">
      <c r="B3343" s="596"/>
      <c r="C3343" s="597"/>
      <c r="D3343" s="596"/>
      <c r="E3343" s="599"/>
    </row>
    <row r="3344" spans="2:5">
      <c r="B3344" s="596"/>
      <c r="C3344" s="597"/>
      <c r="D3344" s="596"/>
      <c r="E3344" s="599"/>
    </row>
    <row r="3345" spans="2:5">
      <c r="B3345" s="596"/>
      <c r="C3345" s="597"/>
      <c r="D3345" s="596"/>
      <c r="E3345" s="599"/>
    </row>
    <row r="3346" spans="2:5">
      <c r="B3346" s="596"/>
      <c r="C3346" s="597"/>
      <c r="D3346" s="596"/>
      <c r="E3346" s="599"/>
    </row>
    <row r="3347" spans="2:5">
      <c r="B3347" s="596"/>
      <c r="C3347" s="597"/>
      <c r="D3347" s="596"/>
      <c r="E3347" s="599"/>
    </row>
    <row r="3348" spans="2:5">
      <c r="B3348" s="596"/>
      <c r="C3348" s="597"/>
      <c r="D3348" s="596"/>
      <c r="E3348" s="599"/>
    </row>
    <row r="3349" spans="2:5">
      <c r="B3349" s="596"/>
      <c r="C3349" s="597"/>
      <c r="D3349" s="596"/>
      <c r="E3349" s="599"/>
    </row>
    <row r="3350" spans="2:5">
      <c r="B3350" s="596"/>
      <c r="C3350" s="597"/>
      <c r="D3350" s="596"/>
      <c r="E3350" s="599"/>
    </row>
    <row r="3351" spans="2:5">
      <c r="B3351" s="596"/>
      <c r="C3351" s="597"/>
      <c r="D3351" s="596"/>
      <c r="E3351" s="599"/>
    </row>
    <row r="3352" spans="2:5">
      <c r="B3352" s="596"/>
      <c r="C3352" s="597"/>
      <c r="D3352" s="596"/>
      <c r="E3352" s="599"/>
    </row>
    <row r="3353" spans="2:5">
      <c r="B3353" s="596"/>
      <c r="C3353" s="609"/>
      <c r="D3353" s="596"/>
      <c r="E3353" s="599"/>
    </row>
    <row r="3354" spans="2:5">
      <c r="B3354" s="596"/>
      <c r="C3354" s="597"/>
      <c r="D3354" s="596"/>
      <c r="E3354" s="599"/>
    </row>
    <row r="3355" spans="2:5">
      <c r="B3355" s="596"/>
      <c r="C3355" s="597"/>
      <c r="D3355" s="596"/>
      <c r="E3355" s="599"/>
    </row>
    <row r="3356" spans="2:5">
      <c r="B3356" s="596"/>
      <c r="C3356" s="597"/>
      <c r="D3356" s="596"/>
      <c r="E3356" s="599"/>
    </row>
    <row r="3357" spans="2:5">
      <c r="B3357" s="596"/>
      <c r="C3357" s="597"/>
      <c r="D3357" s="596"/>
      <c r="E3357" s="599"/>
    </row>
    <row r="3358" spans="2:5">
      <c r="B3358" s="596"/>
      <c r="C3358" s="597"/>
      <c r="D3358" s="596"/>
      <c r="E3358" s="599"/>
    </row>
    <row r="3359" spans="2:5">
      <c r="B3359" s="596"/>
      <c r="C3359" s="597"/>
      <c r="D3359" s="596"/>
      <c r="E3359" s="599"/>
    </row>
    <row r="3360" spans="2:5">
      <c r="B3360" s="596"/>
      <c r="C3360" s="597"/>
      <c r="D3360" s="596"/>
      <c r="E3360" s="599"/>
    </row>
    <row r="3361" spans="2:5">
      <c r="B3361" s="596"/>
      <c r="C3361" s="597"/>
      <c r="D3361" s="596"/>
      <c r="E3361" s="599"/>
    </row>
    <row r="3362" spans="2:5">
      <c r="B3362" s="596"/>
      <c r="C3362" s="597"/>
      <c r="D3362" s="596"/>
      <c r="E3362" s="599"/>
    </row>
    <row r="3363" spans="2:5">
      <c r="B3363" s="596"/>
      <c r="C3363" s="597"/>
      <c r="D3363" s="596"/>
      <c r="E3363" s="599"/>
    </row>
    <row r="3364" spans="2:5">
      <c r="B3364" s="596"/>
      <c r="C3364" s="597"/>
      <c r="D3364" s="596"/>
      <c r="E3364" s="599"/>
    </row>
    <row r="3365" spans="2:5">
      <c r="B3365" s="596"/>
      <c r="C3365" s="597"/>
      <c r="D3365" s="596"/>
      <c r="E3365" s="599"/>
    </row>
    <row r="3366" spans="2:5">
      <c r="B3366" s="596"/>
      <c r="C3366" s="597"/>
      <c r="D3366" s="596"/>
      <c r="E3366" s="599"/>
    </row>
    <row r="3367" spans="2:5">
      <c r="B3367" s="596"/>
      <c r="C3367" s="597"/>
      <c r="D3367" s="596"/>
      <c r="E3367" s="599"/>
    </row>
    <row r="3368" spans="2:5">
      <c r="B3368" s="596"/>
      <c r="C3368" s="597"/>
      <c r="D3368" s="596"/>
      <c r="E3368" s="599"/>
    </row>
    <row r="3369" spans="2:5">
      <c r="B3369" s="596"/>
      <c r="C3369" s="597"/>
      <c r="D3369" s="596"/>
      <c r="E3369" s="599"/>
    </row>
    <row r="3370" spans="2:5">
      <c r="B3370" s="596"/>
      <c r="C3370" s="597"/>
      <c r="D3370" s="596"/>
      <c r="E3370" s="599"/>
    </row>
    <row r="3371" spans="2:5">
      <c r="B3371" s="596"/>
      <c r="C3371" s="597"/>
      <c r="D3371" s="596"/>
      <c r="E3371" s="599"/>
    </row>
    <row r="3372" spans="2:5">
      <c r="B3372" s="596"/>
      <c r="C3372" s="597"/>
      <c r="D3372" s="596"/>
      <c r="E3372" s="599"/>
    </row>
    <row r="3373" spans="2:5">
      <c r="B3373" s="596"/>
      <c r="C3373" s="597"/>
      <c r="D3373" s="596"/>
      <c r="E3373" s="599"/>
    </row>
    <row r="3374" spans="2:5">
      <c r="B3374" s="596"/>
      <c r="C3374" s="597"/>
      <c r="D3374" s="596"/>
      <c r="E3374" s="599"/>
    </row>
    <row r="3375" spans="2:5">
      <c r="B3375" s="596"/>
      <c r="C3375" s="597"/>
      <c r="D3375" s="596"/>
      <c r="E3375" s="599"/>
    </row>
    <row r="3376" spans="2:5">
      <c r="B3376" s="596"/>
      <c r="C3376" s="597"/>
      <c r="D3376" s="596"/>
      <c r="E3376" s="599"/>
    </row>
    <row r="3377" spans="2:5">
      <c r="B3377" s="596"/>
      <c r="C3377" s="597"/>
      <c r="D3377" s="596"/>
      <c r="E3377" s="599"/>
    </row>
    <row r="3378" spans="2:5">
      <c r="B3378" s="596"/>
      <c r="C3378" s="597"/>
      <c r="D3378" s="596"/>
      <c r="E3378" s="599"/>
    </row>
    <row r="3379" spans="2:5">
      <c r="B3379" s="596"/>
      <c r="C3379" s="597"/>
      <c r="D3379" s="596"/>
      <c r="E3379" s="599"/>
    </row>
    <row r="3380" spans="2:5">
      <c r="B3380" s="596"/>
      <c r="C3380" s="597"/>
      <c r="D3380" s="596"/>
      <c r="E3380" s="599"/>
    </row>
    <row r="3381" spans="2:5">
      <c r="B3381" s="596"/>
      <c r="C3381" s="597"/>
      <c r="D3381" s="596"/>
      <c r="E3381" s="599"/>
    </row>
    <row r="3382" spans="2:5">
      <c r="B3382" s="596"/>
      <c r="C3382" s="597"/>
      <c r="D3382" s="596"/>
      <c r="E3382" s="599"/>
    </row>
    <row r="3383" spans="2:5">
      <c r="B3383" s="596"/>
      <c r="C3383" s="597"/>
      <c r="D3383" s="596"/>
      <c r="E3383" s="599"/>
    </row>
    <row r="3384" spans="2:5">
      <c r="B3384" s="596"/>
      <c r="C3384" s="597"/>
      <c r="D3384" s="596"/>
      <c r="E3384" s="599"/>
    </row>
    <row r="3385" spans="2:5">
      <c r="B3385" s="596"/>
      <c r="C3385" s="597"/>
      <c r="D3385" s="596"/>
      <c r="E3385" s="599"/>
    </row>
    <row r="3386" spans="2:5">
      <c r="B3386" s="596"/>
      <c r="C3386" s="597"/>
      <c r="D3386" s="596"/>
      <c r="E3386" s="599"/>
    </row>
    <row r="3387" spans="2:5">
      <c r="B3387" s="596"/>
      <c r="C3387" s="597"/>
      <c r="D3387" s="596"/>
      <c r="E3387" s="599"/>
    </row>
    <row r="3388" spans="2:5">
      <c r="B3388" s="596"/>
      <c r="C3388" s="597"/>
      <c r="D3388" s="596"/>
      <c r="E3388" s="599"/>
    </row>
    <row r="3389" spans="2:5">
      <c r="B3389" s="596"/>
      <c r="C3389" s="597"/>
      <c r="D3389" s="596"/>
      <c r="E3389" s="599"/>
    </row>
    <row r="3390" spans="2:5">
      <c r="B3390" s="596"/>
      <c r="C3390" s="597"/>
      <c r="D3390" s="596"/>
      <c r="E3390" s="599"/>
    </row>
    <row r="3391" spans="2:5">
      <c r="B3391" s="596"/>
      <c r="C3391" s="597"/>
      <c r="D3391" s="596"/>
      <c r="E3391" s="599"/>
    </row>
    <row r="3392" spans="2:5">
      <c r="B3392" s="596"/>
      <c r="C3392" s="597"/>
      <c r="D3392" s="596"/>
      <c r="E3392" s="599"/>
    </row>
    <row r="3393" spans="2:5">
      <c r="B3393" s="596"/>
      <c r="C3393" s="597"/>
      <c r="D3393" s="596"/>
      <c r="E3393" s="599"/>
    </row>
    <row r="3394" spans="2:5">
      <c r="B3394" s="596"/>
      <c r="C3394" s="597"/>
      <c r="D3394" s="596"/>
      <c r="E3394" s="599"/>
    </row>
    <row r="3395" spans="2:5">
      <c r="B3395" s="596"/>
      <c r="C3395" s="597"/>
      <c r="D3395" s="596"/>
      <c r="E3395" s="599"/>
    </row>
    <row r="3396" spans="2:5">
      <c r="B3396" s="596"/>
      <c r="C3396" s="597"/>
      <c r="D3396" s="596"/>
      <c r="E3396" s="599"/>
    </row>
    <row r="3397" spans="2:5">
      <c r="B3397" s="596"/>
      <c r="C3397" s="597"/>
      <c r="D3397" s="596"/>
      <c r="E3397" s="599"/>
    </row>
    <row r="3398" spans="2:5">
      <c r="B3398" s="596"/>
      <c r="C3398" s="597"/>
      <c r="D3398" s="596"/>
      <c r="E3398" s="599"/>
    </row>
    <row r="3399" spans="2:5">
      <c r="B3399" s="596"/>
      <c r="C3399" s="597"/>
      <c r="D3399" s="596"/>
      <c r="E3399" s="599"/>
    </row>
    <row r="3400" spans="2:5">
      <c r="B3400" s="596"/>
      <c r="C3400" s="597"/>
      <c r="D3400" s="596"/>
      <c r="E3400" s="599"/>
    </row>
    <row r="3401" spans="2:5">
      <c r="B3401" s="596"/>
      <c r="C3401" s="597"/>
      <c r="D3401" s="596"/>
      <c r="E3401" s="599"/>
    </row>
    <row r="3402" spans="2:5">
      <c r="B3402" s="596"/>
      <c r="C3402" s="597"/>
      <c r="D3402" s="596"/>
      <c r="E3402" s="599"/>
    </row>
    <row r="3403" spans="2:5">
      <c r="B3403" s="596"/>
      <c r="C3403" s="597"/>
      <c r="D3403" s="596"/>
      <c r="E3403" s="599"/>
    </row>
    <row r="3404" spans="2:5">
      <c r="B3404" s="596"/>
      <c r="C3404" s="597"/>
      <c r="D3404" s="596"/>
      <c r="E3404" s="599"/>
    </row>
    <row r="3405" spans="2:5">
      <c r="B3405" s="596"/>
      <c r="C3405" s="597"/>
      <c r="D3405" s="596"/>
      <c r="E3405" s="599"/>
    </row>
    <row r="3406" spans="2:5">
      <c r="B3406" s="596"/>
      <c r="C3406" s="597"/>
      <c r="D3406" s="596"/>
      <c r="E3406" s="599"/>
    </row>
    <row r="3407" spans="2:5">
      <c r="B3407" s="596"/>
      <c r="C3407" s="597"/>
      <c r="D3407" s="596"/>
      <c r="E3407" s="599"/>
    </row>
    <row r="3408" spans="2:5">
      <c r="B3408" s="596"/>
      <c r="C3408" s="597"/>
      <c r="D3408" s="596"/>
      <c r="E3408" s="599"/>
    </row>
    <row r="3409" spans="2:5">
      <c r="B3409" s="596"/>
      <c r="C3409" s="597"/>
      <c r="D3409" s="596"/>
      <c r="E3409" s="599"/>
    </row>
    <row r="3410" spans="2:5">
      <c r="B3410" s="596"/>
      <c r="C3410" s="597"/>
      <c r="D3410" s="596"/>
      <c r="E3410" s="599"/>
    </row>
    <row r="3411" spans="2:5">
      <c r="B3411" s="596"/>
      <c r="C3411" s="597"/>
      <c r="D3411" s="596"/>
      <c r="E3411" s="599"/>
    </row>
    <row r="3412" spans="2:5">
      <c r="B3412" s="596"/>
      <c r="C3412" s="597"/>
      <c r="D3412" s="596"/>
      <c r="E3412" s="599"/>
    </row>
    <row r="3413" spans="2:5">
      <c r="B3413" s="596"/>
      <c r="C3413" s="597"/>
      <c r="D3413" s="596"/>
      <c r="E3413" s="599"/>
    </row>
    <row r="3414" spans="2:5">
      <c r="B3414" s="596"/>
      <c r="C3414" s="597"/>
      <c r="D3414" s="596"/>
      <c r="E3414" s="599"/>
    </row>
    <row r="3415" spans="2:5">
      <c r="B3415" s="596"/>
      <c r="C3415" s="597"/>
      <c r="D3415" s="596"/>
      <c r="E3415" s="599"/>
    </row>
    <row r="3416" spans="2:5" s="491" customFormat="1">
      <c r="B3416" s="611"/>
      <c r="C3416" s="609"/>
      <c r="D3416" s="611"/>
      <c r="E3416" s="612"/>
    </row>
    <row r="3417" spans="2:5" s="491" customFormat="1">
      <c r="B3417" s="611"/>
      <c r="C3417" s="609"/>
      <c r="D3417" s="611"/>
      <c r="E3417" s="612"/>
    </row>
    <row r="3418" spans="2:5" s="491" customFormat="1">
      <c r="B3418" s="611"/>
      <c r="C3418" s="609"/>
      <c r="D3418" s="611"/>
      <c r="E3418" s="612"/>
    </row>
    <row r="3419" spans="2:5" s="491" customFormat="1">
      <c r="B3419" s="611"/>
      <c r="C3419" s="609"/>
      <c r="D3419" s="611"/>
      <c r="E3419" s="612"/>
    </row>
    <row r="3420" spans="2:5">
      <c r="B3420" s="596"/>
      <c r="C3420" s="597"/>
      <c r="D3420" s="596"/>
      <c r="E3420" s="599"/>
    </row>
    <row r="3421" spans="2:5">
      <c r="B3421" s="596"/>
      <c r="C3421" s="597"/>
      <c r="D3421" s="596"/>
      <c r="E3421" s="599"/>
    </row>
    <row r="3422" spans="2:5">
      <c r="B3422" s="596"/>
      <c r="C3422" s="597"/>
      <c r="D3422" s="596"/>
      <c r="E3422" s="599"/>
    </row>
    <row r="3423" spans="2:5">
      <c r="B3423" s="596"/>
      <c r="C3423" s="597"/>
      <c r="D3423" s="596"/>
      <c r="E3423" s="599"/>
    </row>
    <row r="3424" spans="2:5">
      <c r="B3424" s="596"/>
      <c r="C3424" s="597"/>
      <c r="D3424" s="596"/>
      <c r="E3424" s="599"/>
    </row>
    <row r="3425" spans="2:5">
      <c r="B3425" s="596"/>
      <c r="C3425" s="597"/>
      <c r="D3425" s="596"/>
      <c r="E3425" s="599"/>
    </row>
    <row r="3426" spans="2:5">
      <c r="B3426" s="596"/>
      <c r="C3426" s="597"/>
      <c r="D3426" s="596"/>
      <c r="E3426" s="599"/>
    </row>
    <row r="3427" spans="2:5">
      <c r="B3427" s="596"/>
      <c r="C3427" s="597"/>
      <c r="D3427" s="596"/>
      <c r="E3427" s="599"/>
    </row>
    <row r="3428" spans="2:5">
      <c r="B3428" s="596"/>
      <c r="C3428" s="597"/>
      <c r="D3428" s="596"/>
      <c r="E3428" s="599"/>
    </row>
    <row r="3429" spans="2:5">
      <c r="B3429" s="596"/>
      <c r="C3429" s="597"/>
      <c r="D3429" s="596"/>
      <c r="E3429" s="599"/>
    </row>
    <row r="3430" spans="2:5">
      <c r="B3430" s="596"/>
      <c r="C3430" s="597"/>
      <c r="D3430" s="596"/>
      <c r="E3430" s="599"/>
    </row>
    <row r="3431" spans="2:5">
      <c r="B3431" s="596"/>
      <c r="C3431" s="597"/>
      <c r="D3431" s="596"/>
      <c r="E3431" s="599"/>
    </row>
    <row r="3432" spans="2:5">
      <c r="B3432" s="596"/>
      <c r="C3432" s="597"/>
      <c r="D3432" s="596"/>
      <c r="E3432" s="599"/>
    </row>
    <row r="3433" spans="2:5">
      <c r="B3433" s="596"/>
      <c r="C3433" s="597"/>
      <c r="D3433" s="596"/>
      <c r="E3433" s="599"/>
    </row>
    <row r="3434" spans="2:5">
      <c r="B3434" s="596"/>
      <c r="C3434" s="597"/>
      <c r="D3434" s="596"/>
      <c r="E3434" s="599"/>
    </row>
    <row r="3435" spans="2:5">
      <c r="B3435" s="596"/>
      <c r="C3435" s="597"/>
      <c r="D3435" s="596"/>
      <c r="E3435" s="599"/>
    </row>
    <row r="3436" spans="2:5">
      <c r="B3436" s="596"/>
      <c r="C3436" s="597"/>
      <c r="D3436" s="596"/>
      <c r="E3436" s="599"/>
    </row>
    <row r="3437" spans="2:5">
      <c r="B3437" s="596"/>
      <c r="C3437" s="597"/>
      <c r="D3437" s="596"/>
      <c r="E3437" s="599"/>
    </row>
    <row r="3438" spans="2:5">
      <c r="B3438" s="596"/>
      <c r="C3438" s="597"/>
      <c r="D3438" s="596"/>
      <c r="E3438" s="599"/>
    </row>
    <row r="3439" spans="2:5">
      <c r="B3439" s="596"/>
      <c r="C3439" s="597"/>
      <c r="D3439" s="596"/>
      <c r="E3439" s="599"/>
    </row>
    <row r="3440" spans="2:5">
      <c r="B3440" s="596"/>
      <c r="C3440" s="597"/>
      <c r="D3440" s="596"/>
      <c r="E3440" s="599"/>
    </row>
    <row r="3441" spans="2:5">
      <c r="B3441" s="596"/>
      <c r="C3441" s="597"/>
      <c r="D3441" s="596"/>
      <c r="E3441" s="599"/>
    </row>
    <row r="3442" spans="2:5">
      <c r="B3442" s="596"/>
      <c r="C3442" s="597"/>
      <c r="D3442" s="596"/>
      <c r="E3442" s="599"/>
    </row>
    <row r="3443" spans="2:5">
      <c r="B3443" s="596"/>
      <c r="C3443" s="597"/>
      <c r="D3443" s="596"/>
      <c r="E3443" s="599"/>
    </row>
    <row r="3444" spans="2:5">
      <c r="B3444" s="596"/>
      <c r="C3444" s="597"/>
      <c r="D3444" s="596"/>
      <c r="E3444" s="599"/>
    </row>
    <row r="3445" spans="2:5">
      <c r="B3445" s="596"/>
      <c r="C3445" s="597"/>
      <c r="D3445" s="596"/>
      <c r="E3445" s="599"/>
    </row>
    <row r="3446" spans="2:5">
      <c r="B3446" s="596"/>
      <c r="C3446" s="597"/>
      <c r="D3446" s="596"/>
      <c r="E3446" s="599"/>
    </row>
    <row r="3447" spans="2:5">
      <c r="B3447" s="596"/>
      <c r="C3447" s="609"/>
      <c r="D3447" s="596"/>
      <c r="E3447" s="599"/>
    </row>
    <row r="3448" spans="2:5">
      <c r="B3448" s="596"/>
      <c r="C3448" s="609"/>
      <c r="D3448" s="596"/>
      <c r="E3448" s="599"/>
    </row>
    <row r="3449" spans="2:5">
      <c r="B3449" s="596"/>
      <c r="C3449" s="597"/>
      <c r="D3449" s="596"/>
      <c r="E3449" s="599"/>
    </row>
    <row r="3450" spans="2:5">
      <c r="B3450" s="596"/>
      <c r="C3450" s="597"/>
      <c r="D3450" s="596"/>
      <c r="E3450" s="599"/>
    </row>
    <row r="3451" spans="2:5">
      <c r="B3451" s="596"/>
      <c r="C3451" s="597"/>
      <c r="D3451" s="596"/>
      <c r="E3451" s="599"/>
    </row>
    <row r="3452" spans="2:5">
      <c r="B3452" s="596"/>
      <c r="C3452" s="597"/>
      <c r="D3452" s="596"/>
      <c r="E3452" s="599"/>
    </row>
    <row r="3453" spans="2:5">
      <c r="B3453" s="596"/>
      <c r="C3453" s="597"/>
      <c r="D3453" s="596"/>
      <c r="E3453" s="599"/>
    </row>
    <row r="3454" spans="2:5">
      <c r="B3454" s="596"/>
      <c r="C3454" s="609"/>
      <c r="D3454" s="596"/>
      <c r="E3454" s="599"/>
    </row>
    <row r="3455" spans="2:5">
      <c r="B3455" s="596"/>
      <c r="C3455" s="609"/>
      <c r="D3455" s="596"/>
      <c r="E3455" s="599"/>
    </row>
    <row r="3456" spans="2:5">
      <c r="B3456" s="596"/>
      <c r="C3456" s="597"/>
      <c r="D3456" s="596"/>
      <c r="E3456" s="599"/>
    </row>
    <row r="3457" spans="2:5">
      <c r="B3457" s="596"/>
      <c r="C3457" s="597"/>
      <c r="D3457" s="596"/>
      <c r="E3457" s="599"/>
    </row>
    <row r="3458" spans="2:5">
      <c r="B3458" s="596"/>
      <c r="C3458" s="597"/>
      <c r="D3458" s="596"/>
      <c r="E3458" s="599"/>
    </row>
    <row r="3459" spans="2:5">
      <c r="B3459" s="596"/>
      <c r="C3459" s="597"/>
      <c r="D3459" s="596"/>
      <c r="E3459" s="599"/>
    </row>
    <row r="3460" spans="2:5">
      <c r="B3460" s="596"/>
      <c r="C3460" s="597"/>
      <c r="D3460" s="596"/>
      <c r="E3460" s="599"/>
    </row>
    <row r="3461" spans="2:5">
      <c r="B3461" s="596"/>
      <c r="C3461" s="597"/>
      <c r="D3461" s="596"/>
      <c r="E3461" s="599"/>
    </row>
    <row r="3462" spans="2:5">
      <c r="B3462" s="596"/>
      <c r="C3462" s="609"/>
      <c r="D3462" s="596"/>
      <c r="E3462" s="599"/>
    </row>
    <row r="3463" spans="2:5">
      <c r="B3463" s="596"/>
      <c r="C3463" s="609"/>
      <c r="D3463" s="596"/>
      <c r="E3463" s="599"/>
    </row>
    <row r="3464" spans="2:5">
      <c r="B3464" s="596"/>
      <c r="C3464" s="597"/>
      <c r="D3464" s="596"/>
      <c r="E3464" s="599"/>
    </row>
    <row r="3465" spans="2:5">
      <c r="B3465" s="596"/>
      <c r="C3465" s="597"/>
      <c r="D3465" s="596"/>
      <c r="E3465" s="599"/>
    </row>
    <row r="3466" spans="2:5">
      <c r="B3466" s="596"/>
      <c r="C3466" s="597"/>
      <c r="D3466" s="596"/>
      <c r="E3466" s="599"/>
    </row>
    <row r="3467" spans="2:5">
      <c r="B3467" s="596"/>
      <c r="C3467" s="597"/>
      <c r="D3467" s="596"/>
      <c r="E3467" s="599"/>
    </row>
    <row r="3468" spans="2:5">
      <c r="B3468" s="596"/>
      <c r="C3468" s="597"/>
      <c r="D3468" s="596"/>
      <c r="E3468" s="599"/>
    </row>
    <row r="3469" spans="2:5">
      <c r="B3469" s="596"/>
      <c r="C3469" s="597"/>
      <c r="D3469" s="596"/>
      <c r="E3469" s="599"/>
    </row>
    <row r="3470" spans="2:5">
      <c r="B3470" s="596"/>
      <c r="C3470" s="597"/>
      <c r="D3470" s="596"/>
      <c r="E3470" s="599"/>
    </row>
    <row r="3471" spans="2:5">
      <c r="B3471" s="596"/>
      <c r="C3471" s="597"/>
      <c r="D3471" s="596"/>
      <c r="E3471" s="599"/>
    </row>
    <row r="3472" spans="2:5">
      <c r="B3472" s="596"/>
      <c r="C3472" s="597"/>
      <c r="D3472" s="596"/>
      <c r="E3472" s="599"/>
    </row>
    <row r="3473" spans="2:5">
      <c r="B3473" s="596"/>
      <c r="C3473" s="597"/>
      <c r="D3473" s="596"/>
      <c r="E3473" s="599"/>
    </row>
    <row r="3474" spans="2:5">
      <c r="B3474" s="596"/>
      <c r="C3474" s="597"/>
      <c r="D3474" s="596"/>
      <c r="E3474" s="599"/>
    </row>
    <row r="3475" spans="2:5">
      <c r="B3475" s="596"/>
      <c r="C3475" s="597"/>
      <c r="D3475" s="596"/>
      <c r="E3475" s="599"/>
    </row>
    <row r="3476" spans="2:5">
      <c r="B3476" s="596"/>
      <c r="C3476" s="597"/>
      <c r="D3476" s="596"/>
      <c r="E3476" s="599"/>
    </row>
    <row r="3477" spans="2:5">
      <c r="B3477" s="596"/>
      <c r="C3477" s="597"/>
      <c r="D3477" s="596"/>
      <c r="E3477" s="599"/>
    </row>
    <row r="3478" spans="2:5">
      <c r="B3478" s="596"/>
      <c r="C3478" s="597"/>
      <c r="D3478" s="596"/>
      <c r="E3478" s="599"/>
    </row>
    <row r="3479" spans="2:5">
      <c r="B3479" s="596"/>
      <c r="C3479" s="597"/>
      <c r="D3479" s="596"/>
      <c r="E3479" s="599"/>
    </row>
    <row r="3480" spans="2:5">
      <c r="B3480" s="596"/>
      <c r="C3480" s="597"/>
      <c r="D3480" s="596"/>
      <c r="E3480" s="599"/>
    </row>
    <row r="3481" spans="2:5">
      <c r="B3481" s="596"/>
      <c r="C3481" s="597"/>
      <c r="D3481" s="596"/>
      <c r="E3481" s="599"/>
    </row>
    <row r="3482" spans="2:5">
      <c r="B3482" s="596"/>
      <c r="C3482" s="597"/>
      <c r="D3482" s="596"/>
      <c r="E3482" s="599"/>
    </row>
    <row r="3483" spans="2:5">
      <c r="B3483" s="596"/>
      <c r="C3483" s="597"/>
      <c r="D3483" s="596"/>
      <c r="E3483" s="599"/>
    </row>
    <row r="3484" spans="2:5">
      <c r="B3484" s="596"/>
      <c r="C3484" s="597"/>
      <c r="D3484" s="596"/>
      <c r="E3484" s="599"/>
    </row>
    <row r="3485" spans="2:5">
      <c r="B3485" s="596"/>
      <c r="C3485" s="597"/>
      <c r="D3485" s="596"/>
      <c r="E3485" s="599"/>
    </row>
    <row r="3486" spans="2:5">
      <c r="B3486" s="596"/>
      <c r="C3486" s="609"/>
      <c r="D3486" s="596"/>
      <c r="E3486" s="599"/>
    </row>
    <row r="3487" spans="2:5">
      <c r="B3487" s="596"/>
      <c r="C3487" s="609"/>
      <c r="D3487" s="596"/>
      <c r="E3487" s="599"/>
    </row>
    <row r="3488" spans="2:5">
      <c r="B3488" s="596"/>
      <c r="C3488" s="609"/>
      <c r="D3488" s="596"/>
      <c r="E3488" s="599"/>
    </row>
    <row r="3489" spans="2:5">
      <c r="B3489" s="596"/>
      <c r="C3489" s="597"/>
      <c r="D3489" s="596"/>
      <c r="E3489" s="599"/>
    </row>
    <row r="3490" spans="2:5">
      <c r="B3490" s="596"/>
      <c r="C3490" s="597"/>
      <c r="D3490" s="596"/>
      <c r="E3490" s="599"/>
    </row>
    <row r="3491" spans="2:5">
      <c r="B3491" s="596"/>
      <c r="C3491" s="597"/>
      <c r="D3491" s="596"/>
      <c r="E3491" s="599"/>
    </row>
    <row r="3492" spans="2:5">
      <c r="B3492" s="596"/>
      <c r="C3492" s="597"/>
      <c r="D3492" s="596"/>
      <c r="E3492" s="599"/>
    </row>
    <row r="3493" spans="2:5">
      <c r="B3493" s="596"/>
      <c r="C3493" s="597"/>
      <c r="D3493" s="596"/>
      <c r="E3493" s="599"/>
    </row>
    <row r="3494" spans="2:5">
      <c r="B3494" s="596"/>
      <c r="C3494" s="597"/>
      <c r="D3494" s="596"/>
      <c r="E3494" s="599"/>
    </row>
    <row r="3495" spans="2:5">
      <c r="B3495" s="596"/>
      <c r="C3495" s="597"/>
      <c r="D3495" s="596"/>
      <c r="E3495" s="599"/>
    </row>
    <row r="3496" spans="2:5">
      <c r="B3496" s="596"/>
      <c r="C3496" s="597"/>
      <c r="D3496" s="596"/>
      <c r="E3496" s="599"/>
    </row>
    <row r="3497" spans="2:5">
      <c r="B3497" s="596"/>
      <c r="C3497" s="597"/>
      <c r="D3497" s="596"/>
      <c r="E3497" s="599"/>
    </row>
    <row r="3498" spans="2:5">
      <c r="B3498" s="596"/>
      <c r="C3498" s="597"/>
      <c r="D3498" s="596"/>
      <c r="E3498" s="599"/>
    </row>
    <row r="3499" spans="2:5">
      <c r="B3499" s="596"/>
      <c r="C3499" s="597"/>
      <c r="D3499" s="596"/>
      <c r="E3499" s="599"/>
    </row>
    <row r="3500" spans="2:5">
      <c r="B3500" s="596"/>
      <c r="C3500" s="597"/>
      <c r="D3500" s="596"/>
      <c r="E3500" s="599"/>
    </row>
    <row r="3501" spans="2:5">
      <c r="B3501" s="596"/>
      <c r="C3501" s="597"/>
      <c r="D3501" s="596"/>
      <c r="E3501" s="599"/>
    </row>
    <row r="3502" spans="2:5">
      <c r="B3502" s="596"/>
      <c r="C3502" s="597"/>
      <c r="D3502" s="596"/>
      <c r="E3502" s="599"/>
    </row>
    <row r="3503" spans="2:5">
      <c r="B3503" s="596"/>
      <c r="C3503" s="597"/>
      <c r="D3503" s="596"/>
      <c r="E3503" s="599"/>
    </row>
    <row r="3504" spans="2:5">
      <c r="B3504" s="596"/>
      <c r="C3504" s="597"/>
      <c r="D3504" s="596"/>
      <c r="E3504" s="599"/>
    </row>
    <row r="3505" spans="2:5">
      <c r="B3505" s="596"/>
      <c r="C3505" s="597"/>
      <c r="D3505" s="596"/>
      <c r="E3505" s="599"/>
    </row>
    <row r="3506" spans="2:5">
      <c r="B3506" s="596"/>
      <c r="C3506" s="597"/>
      <c r="D3506" s="596"/>
      <c r="E3506" s="599"/>
    </row>
    <row r="3507" spans="2:5">
      <c r="B3507" s="596"/>
      <c r="C3507" s="597"/>
      <c r="D3507" s="596"/>
      <c r="E3507" s="599"/>
    </row>
    <row r="3508" spans="2:5">
      <c r="B3508" s="596"/>
      <c r="C3508" s="597"/>
      <c r="D3508" s="596"/>
      <c r="E3508" s="599"/>
    </row>
    <row r="3509" spans="2:5">
      <c r="B3509" s="596"/>
      <c r="C3509" s="597"/>
      <c r="D3509" s="596"/>
      <c r="E3509" s="599"/>
    </row>
    <row r="3510" spans="2:5">
      <c r="B3510" s="596"/>
      <c r="C3510" s="597"/>
      <c r="D3510" s="596"/>
      <c r="E3510" s="599"/>
    </row>
    <row r="3511" spans="2:5">
      <c r="B3511" s="596"/>
      <c r="C3511" s="597"/>
      <c r="D3511" s="596"/>
      <c r="E3511" s="599"/>
    </row>
    <row r="3512" spans="2:5">
      <c r="B3512" s="596"/>
      <c r="C3512" s="597"/>
      <c r="D3512" s="596"/>
      <c r="E3512" s="599"/>
    </row>
    <row r="3513" spans="2:5">
      <c r="B3513" s="596"/>
      <c r="C3513" s="597"/>
      <c r="D3513" s="596"/>
      <c r="E3513" s="599"/>
    </row>
    <row r="3514" spans="2:5">
      <c r="B3514" s="596"/>
      <c r="C3514" s="597"/>
      <c r="D3514" s="596"/>
      <c r="E3514" s="599"/>
    </row>
    <row r="3515" spans="2:5">
      <c r="B3515" s="596"/>
      <c r="C3515" s="597"/>
      <c r="D3515" s="596"/>
      <c r="E3515" s="599"/>
    </row>
    <row r="3516" spans="2:5">
      <c r="B3516" s="596"/>
      <c r="C3516" s="597"/>
      <c r="D3516" s="596"/>
      <c r="E3516" s="599"/>
    </row>
    <row r="3517" spans="2:5">
      <c r="B3517" s="596"/>
      <c r="C3517" s="597"/>
      <c r="D3517" s="596"/>
      <c r="E3517" s="599"/>
    </row>
    <row r="3518" spans="2:5">
      <c r="B3518" s="596"/>
      <c r="C3518" s="597"/>
      <c r="D3518" s="596"/>
      <c r="E3518" s="599"/>
    </row>
    <row r="3519" spans="2:5">
      <c r="B3519" s="596"/>
      <c r="C3519" s="597"/>
      <c r="D3519" s="596"/>
      <c r="E3519" s="599"/>
    </row>
    <row r="3520" spans="2:5">
      <c r="B3520" s="596"/>
      <c r="C3520" s="597"/>
      <c r="D3520" s="596"/>
      <c r="E3520" s="599"/>
    </row>
    <row r="3521" spans="2:5">
      <c r="B3521" s="596"/>
      <c r="C3521" s="597"/>
      <c r="D3521" s="596"/>
      <c r="E3521" s="599"/>
    </row>
    <row r="3522" spans="2:5">
      <c r="B3522" s="596"/>
      <c r="C3522" s="597"/>
      <c r="D3522" s="596"/>
      <c r="E3522" s="599"/>
    </row>
    <row r="3523" spans="2:5">
      <c r="B3523" s="596"/>
      <c r="C3523" s="597"/>
      <c r="D3523" s="596"/>
      <c r="E3523" s="599"/>
    </row>
    <row r="3524" spans="2:5">
      <c r="B3524" s="596"/>
      <c r="C3524" s="597"/>
      <c r="D3524" s="596"/>
      <c r="E3524" s="599"/>
    </row>
    <row r="3525" spans="2:5">
      <c r="B3525" s="596"/>
      <c r="C3525" s="597"/>
      <c r="D3525" s="596"/>
      <c r="E3525" s="599"/>
    </row>
    <row r="3526" spans="2:5">
      <c r="B3526" s="596"/>
      <c r="C3526" s="597"/>
      <c r="D3526" s="596"/>
      <c r="E3526" s="599"/>
    </row>
    <row r="3527" spans="2:5">
      <c r="B3527" s="596"/>
      <c r="C3527" s="597"/>
      <c r="D3527" s="596"/>
      <c r="E3527" s="599"/>
    </row>
    <row r="3528" spans="2:5">
      <c r="B3528" s="596"/>
      <c r="C3528" s="597"/>
      <c r="D3528" s="596"/>
      <c r="E3528" s="599"/>
    </row>
    <row r="3529" spans="2:5">
      <c r="B3529" s="596"/>
      <c r="C3529" s="597"/>
      <c r="D3529" s="596"/>
      <c r="E3529" s="599"/>
    </row>
    <row r="3530" spans="2:5">
      <c r="B3530" s="596"/>
      <c r="C3530" s="597"/>
      <c r="D3530" s="596"/>
      <c r="E3530" s="599"/>
    </row>
    <row r="3531" spans="2:5">
      <c r="B3531" s="596"/>
      <c r="C3531" s="597"/>
      <c r="D3531" s="596"/>
      <c r="E3531" s="599"/>
    </row>
    <row r="3532" spans="2:5">
      <c r="B3532" s="596"/>
      <c r="C3532" s="597"/>
      <c r="D3532" s="596"/>
      <c r="E3532" s="599"/>
    </row>
    <row r="3533" spans="2:5">
      <c r="B3533" s="596"/>
      <c r="C3533" s="597"/>
      <c r="D3533" s="596"/>
      <c r="E3533" s="599"/>
    </row>
    <row r="3534" spans="2:5">
      <c r="B3534" s="596"/>
      <c r="C3534" s="597"/>
      <c r="D3534" s="596"/>
      <c r="E3534" s="599"/>
    </row>
    <row r="3535" spans="2:5">
      <c r="B3535" s="596"/>
      <c r="C3535" s="597"/>
      <c r="D3535" s="596"/>
      <c r="E3535" s="599"/>
    </row>
    <row r="3536" spans="2:5">
      <c r="B3536" s="596"/>
      <c r="C3536" s="597"/>
      <c r="D3536" s="596"/>
      <c r="E3536" s="599"/>
    </row>
    <row r="3537" spans="2:5">
      <c r="B3537" s="596"/>
      <c r="C3537" s="597"/>
      <c r="D3537" s="596"/>
      <c r="E3537" s="599"/>
    </row>
    <row r="3538" spans="2:5">
      <c r="B3538" s="596"/>
      <c r="C3538" s="597"/>
      <c r="D3538" s="596"/>
      <c r="E3538" s="599"/>
    </row>
    <row r="3539" spans="2:5">
      <c r="B3539" s="596"/>
      <c r="C3539" s="597"/>
      <c r="D3539" s="596"/>
      <c r="E3539" s="599"/>
    </row>
    <row r="3540" spans="2:5">
      <c r="B3540" s="596"/>
      <c r="C3540" s="597"/>
      <c r="D3540" s="596"/>
      <c r="E3540" s="599"/>
    </row>
    <row r="3541" spans="2:5">
      <c r="B3541" s="596"/>
      <c r="C3541" s="597"/>
      <c r="D3541" s="596"/>
      <c r="E3541" s="599"/>
    </row>
    <row r="3542" spans="2:5">
      <c r="B3542" s="596"/>
      <c r="C3542" s="597"/>
      <c r="D3542" s="596"/>
      <c r="E3542" s="599"/>
    </row>
    <row r="3543" spans="2:5">
      <c r="B3543" s="596"/>
      <c r="C3543" s="597"/>
      <c r="D3543" s="596"/>
      <c r="E3543" s="599"/>
    </row>
    <row r="3544" spans="2:5">
      <c r="B3544" s="596"/>
      <c r="C3544" s="597"/>
      <c r="D3544" s="596"/>
      <c r="E3544" s="599"/>
    </row>
    <row r="3545" spans="2:5">
      <c r="B3545" s="596"/>
      <c r="C3545" s="597"/>
      <c r="D3545" s="596"/>
      <c r="E3545" s="599"/>
    </row>
    <row r="3546" spans="2:5">
      <c r="B3546" s="596"/>
      <c r="C3546" s="597"/>
      <c r="D3546" s="596"/>
      <c r="E3546" s="599"/>
    </row>
    <row r="3547" spans="2:5">
      <c r="B3547" s="596"/>
      <c r="C3547" s="597"/>
      <c r="D3547" s="596"/>
      <c r="E3547" s="599"/>
    </row>
    <row r="3548" spans="2:5" s="491" customFormat="1">
      <c r="B3548" s="611"/>
      <c r="C3548" s="609"/>
      <c r="D3548" s="611"/>
      <c r="E3548" s="612"/>
    </row>
    <row r="3549" spans="2:5">
      <c r="B3549" s="596"/>
      <c r="C3549" s="597"/>
      <c r="D3549" s="596"/>
      <c r="E3549" s="599"/>
    </row>
    <row r="3550" spans="2:5">
      <c r="B3550" s="596"/>
      <c r="C3550" s="597"/>
      <c r="D3550" s="596"/>
      <c r="E3550" s="599"/>
    </row>
    <row r="3551" spans="2:5">
      <c r="B3551" s="596"/>
      <c r="C3551" s="597"/>
      <c r="D3551" s="596"/>
      <c r="E3551" s="599"/>
    </row>
    <row r="3552" spans="2:5" s="491" customFormat="1">
      <c r="B3552" s="611"/>
      <c r="C3552" s="609"/>
      <c r="D3552" s="611"/>
      <c r="E3552" s="612"/>
    </row>
    <row r="3553" spans="2:5">
      <c r="B3553" s="596"/>
      <c r="C3553" s="597"/>
      <c r="D3553" s="596"/>
      <c r="E3553" s="599"/>
    </row>
    <row r="3554" spans="2:5">
      <c r="B3554" s="596"/>
      <c r="C3554" s="597"/>
      <c r="D3554" s="596"/>
      <c r="E3554" s="599"/>
    </row>
    <row r="3555" spans="2:5">
      <c r="B3555" s="596"/>
      <c r="C3555" s="597"/>
      <c r="D3555" s="596"/>
      <c r="E3555" s="599"/>
    </row>
    <row r="3556" spans="2:5">
      <c r="B3556" s="596"/>
      <c r="C3556" s="597"/>
      <c r="D3556" s="596"/>
      <c r="E3556" s="599"/>
    </row>
    <row r="3557" spans="2:5">
      <c r="B3557" s="596"/>
      <c r="C3557" s="597"/>
      <c r="D3557" s="596"/>
      <c r="E3557" s="599"/>
    </row>
    <row r="3558" spans="2:5">
      <c r="B3558" s="596"/>
      <c r="C3558" s="597"/>
      <c r="D3558" s="596"/>
      <c r="E3558" s="599"/>
    </row>
    <row r="3559" spans="2:5">
      <c r="B3559" s="596"/>
      <c r="C3559" s="597"/>
      <c r="D3559" s="596"/>
      <c r="E3559" s="599"/>
    </row>
    <row r="3560" spans="2:5">
      <c r="B3560" s="596"/>
      <c r="C3560" s="597"/>
      <c r="D3560" s="596"/>
      <c r="E3560" s="599"/>
    </row>
    <row r="3561" spans="2:5">
      <c r="B3561" s="596"/>
      <c r="C3561" s="597"/>
      <c r="D3561" s="596"/>
      <c r="E3561" s="599"/>
    </row>
    <row r="3562" spans="2:5">
      <c r="B3562" s="596"/>
      <c r="C3562" s="597"/>
      <c r="D3562" s="596"/>
      <c r="E3562" s="599"/>
    </row>
    <row r="3563" spans="2:5">
      <c r="B3563" s="596"/>
      <c r="C3563" s="597"/>
      <c r="D3563" s="596"/>
      <c r="E3563" s="599"/>
    </row>
    <row r="3564" spans="2:5">
      <c r="B3564" s="596"/>
      <c r="C3564" s="597"/>
      <c r="D3564" s="596"/>
      <c r="E3564" s="599"/>
    </row>
    <row r="3565" spans="2:5" s="491" customFormat="1">
      <c r="B3565" s="611"/>
      <c r="C3565" s="609"/>
      <c r="D3565" s="611"/>
      <c r="E3565" s="612"/>
    </row>
    <row r="3566" spans="2:5">
      <c r="B3566" s="596"/>
      <c r="C3566" s="597"/>
      <c r="D3566" s="596"/>
      <c r="E3566" s="599"/>
    </row>
    <row r="3567" spans="2:5">
      <c r="B3567" s="596"/>
      <c r="C3567" s="597"/>
      <c r="D3567" s="596"/>
      <c r="E3567" s="599"/>
    </row>
    <row r="3568" spans="2:5">
      <c r="B3568" s="596"/>
      <c r="C3568" s="597"/>
      <c r="D3568" s="596"/>
      <c r="E3568" s="599"/>
    </row>
    <row r="3569" spans="2:5">
      <c r="B3569" s="596"/>
      <c r="C3569" s="597"/>
      <c r="D3569" s="596"/>
      <c r="E3569" s="599"/>
    </row>
    <row r="3570" spans="2:5">
      <c r="B3570" s="596"/>
      <c r="C3570" s="597"/>
      <c r="D3570" s="596"/>
      <c r="E3570" s="599"/>
    </row>
    <row r="3571" spans="2:5">
      <c r="B3571" s="596"/>
      <c r="C3571" s="597"/>
      <c r="D3571" s="596"/>
      <c r="E3571" s="599"/>
    </row>
    <row r="3572" spans="2:5">
      <c r="B3572" s="596"/>
      <c r="C3572" s="597"/>
      <c r="D3572" s="596"/>
      <c r="E3572" s="599"/>
    </row>
    <row r="3573" spans="2:5">
      <c r="B3573" s="596"/>
      <c r="C3573" s="597"/>
      <c r="D3573" s="596"/>
      <c r="E3573" s="599"/>
    </row>
    <row r="3574" spans="2:5">
      <c r="B3574" s="596"/>
      <c r="C3574" s="597"/>
      <c r="D3574" s="596"/>
      <c r="E3574" s="599"/>
    </row>
    <row r="3575" spans="2:5">
      <c r="B3575" s="596"/>
      <c r="C3575" s="597"/>
      <c r="D3575" s="596"/>
      <c r="E3575" s="599"/>
    </row>
    <row r="3576" spans="2:5">
      <c r="B3576" s="596"/>
      <c r="C3576" s="597"/>
      <c r="D3576" s="596"/>
      <c r="E3576" s="599"/>
    </row>
    <row r="3577" spans="2:5">
      <c r="B3577" s="596"/>
      <c r="C3577" s="597"/>
      <c r="D3577" s="596"/>
      <c r="E3577" s="599"/>
    </row>
    <row r="3578" spans="2:5">
      <c r="B3578" s="596"/>
      <c r="C3578" s="597"/>
      <c r="D3578" s="596"/>
      <c r="E3578" s="599"/>
    </row>
    <row r="3579" spans="2:5">
      <c r="B3579" s="596"/>
      <c r="C3579" s="597"/>
      <c r="D3579" s="596"/>
      <c r="E3579" s="599"/>
    </row>
    <row r="3580" spans="2:5">
      <c r="B3580" s="596"/>
      <c r="C3580" s="597"/>
      <c r="D3580" s="596"/>
      <c r="E3580" s="599"/>
    </row>
    <row r="3581" spans="2:5">
      <c r="B3581" s="596"/>
      <c r="C3581" s="597"/>
      <c r="D3581" s="596"/>
      <c r="E3581" s="599"/>
    </row>
    <row r="3582" spans="2:5">
      <c r="B3582" s="596"/>
      <c r="C3582" s="597"/>
      <c r="D3582" s="596"/>
      <c r="E3582" s="599"/>
    </row>
    <row r="3583" spans="2:5">
      <c r="B3583" s="596"/>
      <c r="C3583" s="609"/>
      <c r="D3583" s="596"/>
      <c r="E3583" s="599"/>
    </row>
    <row r="3584" spans="2:5">
      <c r="B3584" s="596"/>
      <c r="C3584" s="609"/>
      <c r="D3584" s="596"/>
      <c r="E3584" s="599"/>
    </row>
    <row r="3585" spans="2:5">
      <c r="B3585" s="596"/>
      <c r="C3585" s="597"/>
      <c r="D3585" s="596"/>
      <c r="E3585" s="599"/>
    </row>
    <row r="3586" spans="2:5">
      <c r="B3586" s="596"/>
      <c r="C3586" s="597"/>
      <c r="D3586" s="596"/>
      <c r="E3586" s="599"/>
    </row>
    <row r="3587" spans="2:5">
      <c r="B3587" s="596"/>
      <c r="C3587" s="597"/>
      <c r="D3587" s="596"/>
      <c r="E3587" s="599"/>
    </row>
    <row r="3588" spans="2:5">
      <c r="B3588" s="596"/>
      <c r="C3588" s="597"/>
      <c r="D3588" s="596"/>
      <c r="E3588" s="599"/>
    </row>
    <row r="3589" spans="2:5">
      <c r="B3589" s="596"/>
      <c r="C3589" s="597"/>
      <c r="D3589" s="596"/>
      <c r="E3589" s="599"/>
    </row>
    <row r="3590" spans="2:5">
      <c r="B3590" s="596"/>
      <c r="C3590" s="597"/>
      <c r="D3590" s="596"/>
      <c r="E3590" s="599"/>
    </row>
    <row r="3591" spans="2:5">
      <c r="B3591" s="596"/>
      <c r="C3591" s="597"/>
      <c r="D3591" s="596"/>
      <c r="E3591" s="599"/>
    </row>
    <row r="3592" spans="2:5">
      <c r="B3592" s="596"/>
      <c r="C3592" s="597"/>
      <c r="D3592" s="596"/>
      <c r="E3592" s="599"/>
    </row>
    <row r="3593" spans="2:5">
      <c r="B3593" s="596"/>
      <c r="C3593" s="597"/>
      <c r="D3593" s="596"/>
      <c r="E3593" s="599"/>
    </row>
    <row r="3594" spans="2:5">
      <c r="B3594" s="596"/>
      <c r="C3594" s="597"/>
      <c r="D3594" s="596"/>
      <c r="E3594" s="599"/>
    </row>
    <row r="3595" spans="2:5">
      <c r="B3595" s="596"/>
      <c r="C3595" s="597"/>
      <c r="D3595" s="596"/>
      <c r="E3595" s="599"/>
    </row>
    <row r="3596" spans="2:5">
      <c r="B3596" s="596"/>
      <c r="C3596" s="597"/>
      <c r="D3596" s="596"/>
      <c r="E3596" s="599"/>
    </row>
    <row r="3597" spans="2:5">
      <c r="B3597" s="596"/>
      <c r="C3597" s="609"/>
      <c r="D3597" s="596"/>
      <c r="E3597" s="599"/>
    </row>
    <row r="3598" spans="2:5">
      <c r="B3598" s="596"/>
      <c r="C3598" s="597"/>
      <c r="D3598" s="596"/>
      <c r="E3598" s="599"/>
    </row>
    <row r="3599" spans="2:5">
      <c r="B3599" s="596"/>
      <c r="C3599" s="597"/>
      <c r="D3599" s="596"/>
      <c r="E3599" s="599"/>
    </row>
    <row r="3600" spans="2:5">
      <c r="B3600" s="596"/>
      <c r="C3600" s="597"/>
      <c r="D3600" s="596"/>
      <c r="E3600" s="599"/>
    </row>
    <row r="3601" spans="2:5">
      <c r="B3601" s="596"/>
      <c r="C3601" s="597"/>
      <c r="D3601" s="596"/>
      <c r="E3601" s="599"/>
    </row>
    <row r="3602" spans="2:5">
      <c r="B3602" s="596"/>
      <c r="C3602" s="597"/>
      <c r="D3602" s="596"/>
      <c r="E3602" s="599"/>
    </row>
    <row r="3603" spans="2:5">
      <c r="B3603" s="596"/>
      <c r="C3603" s="597"/>
      <c r="D3603" s="596"/>
      <c r="E3603" s="599"/>
    </row>
    <row r="3604" spans="2:5">
      <c r="B3604" s="596"/>
      <c r="C3604" s="597"/>
      <c r="D3604" s="596"/>
      <c r="E3604" s="599"/>
    </row>
    <row r="3605" spans="2:5">
      <c r="B3605" s="596"/>
      <c r="C3605" s="597"/>
      <c r="D3605" s="596"/>
      <c r="E3605" s="599"/>
    </row>
    <row r="3606" spans="2:5">
      <c r="B3606" s="596"/>
      <c r="C3606" s="597"/>
      <c r="D3606" s="596"/>
      <c r="E3606" s="599"/>
    </row>
    <row r="3607" spans="2:5">
      <c r="B3607" s="596"/>
      <c r="C3607" s="597"/>
      <c r="D3607" s="596"/>
      <c r="E3607" s="599"/>
    </row>
    <row r="3608" spans="2:5">
      <c r="B3608" s="596"/>
      <c r="C3608" s="597"/>
      <c r="D3608" s="596"/>
      <c r="E3608" s="599"/>
    </row>
    <row r="3609" spans="2:5">
      <c r="B3609" s="596"/>
      <c r="C3609" s="597"/>
      <c r="D3609" s="596"/>
      <c r="E3609" s="599"/>
    </row>
    <row r="3610" spans="2:5">
      <c r="B3610" s="596"/>
      <c r="C3610" s="597"/>
      <c r="D3610" s="596"/>
      <c r="E3610" s="599"/>
    </row>
    <row r="3611" spans="2:5">
      <c r="B3611" s="596"/>
      <c r="C3611" s="597"/>
      <c r="D3611" s="596"/>
      <c r="E3611" s="599"/>
    </row>
    <row r="3612" spans="2:5">
      <c r="B3612" s="596"/>
      <c r="C3612" s="597"/>
      <c r="D3612" s="596"/>
      <c r="E3612" s="599"/>
    </row>
    <row r="3613" spans="2:5">
      <c r="B3613" s="596"/>
      <c r="C3613" s="597"/>
      <c r="D3613" s="596"/>
      <c r="E3613" s="599"/>
    </row>
    <row r="3614" spans="2:5">
      <c r="B3614" s="596"/>
      <c r="C3614" s="597"/>
      <c r="D3614" s="596"/>
      <c r="E3614" s="599"/>
    </row>
    <row r="3615" spans="2:5">
      <c r="B3615" s="596"/>
      <c r="C3615" s="597"/>
      <c r="D3615" s="596"/>
      <c r="E3615" s="599"/>
    </row>
    <row r="3616" spans="2:5">
      <c r="B3616" s="596"/>
      <c r="C3616" s="597"/>
      <c r="D3616" s="596"/>
      <c r="E3616" s="599"/>
    </row>
    <row r="3617" spans="2:5">
      <c r="B3617" s="596"/>
      <c r="C3617" s="597"/>
      <c r="D3617" s="596"/>
      <c r="E3617" s="599"/>
    </row>
    <row r="3618" spans="2:5">
      <c r="B3618" s="596"/>
      <c r="C3618" s="597"/>
      <c r="D3618" s="596"/>
      <c r="E3618" s="599"/>
    </row>
    <row r="3619" spans="2:5">
      <c r="B3619" s="596"/>
      <c r="C3619" s="597"/>
      <c r="D3619" s="596"/>
      <c r="E3619" s="599"/>
    </row>
    <row r="3620" spans="2:5">
      <c r="B3620" s="596"/>
      <c r="C3620" s="597"/>
      <c r="D3620" s="596"/>
      <c r="E3620" s="599"/>
    </row>
    <row r="3621" spans="2:5">
      <c r="B3621" s="596"/>
      <c r="C3621" s="609"/>
      <c r="D3621" s="596"/>
      <c r="E3621" s="599"/>
    </row>
    <row r="3622" spans="2:5">
      <c r="B3622" s="596"/>
      <c r="C3622" s="609"/>
      <c r="D3622" s="596"/>
      <c r="E3622" s="599"/>
    </row>
    <row r="3623" spans="2:5">
      <c r="B3623" s="596"/>
      <c r="C3623" s="609"/>
      <c r="D3623" s="596"/>
      <c r="E3623" s="599"/>
    </row>
    <row r="3624" spans="2:5">
      <c r="B3624" s="596"/>
      <c r="C3624" s="597"/>
      <c r="D3624" s="596"/>
      <c r="E3624" s="599"/>
    </row>
    <row r="3625" spans="2:5">
      <c r="B3625" s="596"/>
      <c r="C3625" s="597"/>
      <c r="D3625" s="596"/>
      <c r="E3625" s="599"/>
    </row>
    <row r="3626" spans="2:5">
      <c r="B3626" s="596"/>
      <c r="C3626" s="597"/>
      <c r="D3626" s="596"/>
      <c r="E3626" s="599"/>
    </row>
    <row r="3627" spans="2:5">
      <c r="B3627" s="596"/>
      <c r="C3627" s="597"/>
      <c r="D3627" s="596"/>
      <c r="E3627" s="599"/>
    </row>
    <row r="3628" spans="2:5">
      <c r="B3628" s="596"/>
      <c r="C3628" s="597"/>
      <c r="D3628" s="596"/>
      <c r="E3628" s="599"/>
    </row>
    <row r="3629" spans="2:5">
      <c r="B3629" s="596"/>
      <c r="C3629" s="597"/>
      <c r="D3629" s="596"/>
      <c r="E3629" s="599"/>
    </row>
    <row r="3630" spans="2:5">
      <c r="B3630" s="596"/>
      <c r="C3630" s="597"/>
      <c r="D3630" s="596"/>
      <c r="E3630" s="599"/>
    </row>
    <row r="3631" spans="2:5">
      <c r="B3631" s="596"/>
      <c r="C3631" s="597"/>
      <c r="D3631" s="596"/>
      <c r="E3631" s="599"/>
    </row>
    <row r="3632" spans="2:5">
      <c r="B3632" s="596"/>
      <c r="C3632" s="597"/>
      <c r="D3632" s="596"/>
      <c r="E3632" s="599"/>
    </row>
    <row r="3633" spans="2:5">
      <c r="B3633" s="596"/>
      <c r="C3633" s="597"/>
      <c r="D3633" s="596"/>
      <c r="E3633" s="599"/>
    </row>
    <row r="3634" spans="2:5">
      <c r="B3634" s="596"/>
      <c r="C3634" s="597"/>
      <c r="D3634" s="596"/>
      <c r="E3634" s="599"/>
    </row>
    <row r="3635" spans="2:5">
      <c r="B3635" s="596"/>
      <c r="C3635" s="597"/>
      <c r="D3635" s="596"/>
      <c r="E3635" s="599"/>
    </row>
    <row r="3636" spans="2:5">
      <c r="B3636" s="596"/>
      <c r="C3636" s="597"/>
      <c r="D3636" s="596"/>
      <c r="E3636" s="599"/>
    </row>
    <row r="3637" spans="2:5">
      <c r="B3637" s="596"/>
      <c r="C3637" s="597"/>
      <c r="D3637" s="596"/>
      <c r="E3637" s="599"/>
    </row>
    <row r="3638" spans="2:5">
      <c r="B3638" s="596"/>
      <c r="C3638" s="597"/>
      <c r="D3638" s="596"/>
      <c r="E3638" s="599"/>
    </row>
    <row r="3639" spans="2:5">
      <c r="B3639" s="596"/>
      <c r="C3639" s="597"/>
      <c r="D3639" s="596"/>
      <c r="E3639" s="599"/>
    </row>
    <row r="3640" spans="2:5">
      <c r="B3640" s="596"/>
      <c r="C3640" s="597"/>
      <c r="D3640" s="596"/>
      <c r="E3640" s="599"/>
    </row>
    <row r="3641" spans="2:5">
      <c r="B3641" s="596"/>
      <c r="C3641" s="597"/>
      <c r="D3641" s="596"/>
      <c r="E3641" s="599"/>
    </row>
    <row r="3642" spans="2:5">
      <c r="B3642" s="596"/>
      <c r="C3642" s="597"/>
      <c r="D3642" s="596"/>
      <c r="E3642" s="599"/>
    </row>
    <row r="3643" spans="2:5">
      <c r="B3643" s="596"/>
      <c r="C3643" s="597"/>
      <c r="D3643" s="596"/>
      <c r="E3643" s="599"/>
    </row>
    <row r="3644" spans="2:5">
      <c r="B3644" s="596"/>
      <c r="C3644" s="597"/>
      <c r="D3644" s="596"/>
      <c r="E3644" s="599"/>
    </row>
    <row r="3645" spans="2:5">
      <c r="B3645" s="596"/>
      <c r="C3645" s="597"/>
      <c r="D3645" s="596"/>
      <c r="E3645" s="599"/>
    </row>
    <row r="3646" spans="2:5">
      <c r="B3646" s="596"/>
      <c r="C3646" s="597"/>
      <c r="D3646" s="596"/>
      <c r="E3646" s="599"/>
    </row>
    <row r="3647" spans="2:5">
      <c r="B3647" s="596"/>
      <c r="C3647" s="609"/>
      <c r="D3647" s="596"/>
      <c r="E3647" s="599"/>
    </row>
    <row r="3648" spans="2:5">
      <c r="B3648" s="596"/>
      <c r="C3648" s="597"/>
      <c r="D3648" s="596"/>
      <c r="E3648" s="599"/>
    </row>
    <row r="3649" spans="2:5">
      <c r="B3649" s="596"/>
      <c r="C3649" s="597"/>
      <c r="D3649" s="596"/>
      <c r="E3649" s="599"/>
    </row>
    <row r="3650" spans="2:5">
      <c r="B3650" s="596"/>
      <c r="C3650" s="597"/>
      <c r="D3650" s="596"/>
      <c r="E3650" s="599"/>
    </row>
    <row r="3651" spans="2:5">
      <c r="B3651" s="596"/>
      <c r="C3651" s="597"/>
      <c r="D3651" s="596"/>
      <c r="E3651" s="599"/>
    </row>
    <row r="3652" spans="2:5">
      <c r="B3652" s="596"/>
      <c r="C3652" s="597"/>
      <c r="D3652" s="596"/>
      <c r="E3652" s="599"/>
    </row>
    <row r="3653" spans="2:5">
      <c r="B3653" s="596"/>
      <c r="C3653" s="597"/>
      <c r="D3653" s="596"/>
      <c r="E3653" s="599"/>
    </row>
    <row r="3654" spans="2:5">
      <c r="B3654" s="596"/>
      <c r="C3654" s="597"/>
      <c r="D3654" s="596"/>
      <c r="E3654" s="599"/>
    </row>
    <row r="3655" spans="2:5">
      <c r="B3655" s="596"/>
      <c r="C3655" s="597"/>
      <c r="D3655" s="596"/>
      <c r="E3655" s="599"/>
    </row>
    <row r="3656" spans="2:5">
      <c r="B3656" s="596"/>
      <c r="C3656" s="597"/>
      <c r="D3656" s="596"/>
      <c r="E3656" s="599"/>
    </row>
    <row r="3657" spans="2:5">
      <c r="B3657" s="596"/>
      <c r="C3657" s="597"/>
      <c r="D3657" s="596"/>
      <c r="E3657" s="599"/>
    </row>
    <row r="3658" spans="2:5">
      <c r="B3658" s="596"/>
      <c r="C3658" s="597"/>
      <c r="D3658" s="596"/>
      <c r="E3658" s="599"/>
    </row>
    <row r="3659" spans="2:5">
      <c r="B3659" s="596"/>
      <c r="C3659" s="597"/>
      <c r="D3659" s="596"/>
      <c r="E3659" s="599"/>
    </row>
    <row r="3660" spans="2:5">
      <c r="B3660" s="596"/>
      <c r="C3660" s="597"/>
      <c r="D3660" s="596"/>
      <c r="E3660" s="599"/>
    </row>
    <row r="3661" spans="2:5">
      <c r="B3661" s="596"/>
      <c r="C3661" s="597"/>
      <c r="D3661" s="596"/>
      <c r="E3661" s="599"/>
    </row>
    <row r="3662" spans="2:5">
      <c r="B3662" s="596"/>
      <c r="C3662" s="597"/>
      <c r="D3662" s="596"/>
      <c r="E3662" s="599"/>
    </row>
    <row r="3663" spans="2:5">
      <c r="B3663" s="596"/>
      <c r="C3663" s="597"/>
      <c r="D3663" s="596"/>
      <c r="E3663" s="599"/>
    </row>
    <row r="3664" spans="2:5">
      <c r="B3664" s="596"/>
      <c r="C3664" s="597"/>
      <c r="D3664" s="596"/>
      <c r="E3664" s="599"/>
    </row>
    <row r="3665" spans="2:5">
      <c r="B3665" s="596"/>
      <c r="C3665" s="597"/>
      <c r="D3665" s="596"/>
      <c r="E3665" s="599"/>
    </row>
    <row r="3666" spans="2:5">
      <c r="B3666" s="596"/>
      <c r="C3666" s="597"/>
      <c r="D3666" s="596"/>
      <c r="E3666" s="599"/>
    </row>
    <row r="3667" spans="2:5">
      <c r="B3667" s="596"/>
      <c r="C3667" s="597"/>
      <c r="D3667" s="596"/>
      <c r="E3667" s="599"/>
    </row>
    <row r="3668" spans="2:5">
      <c r="B3668" s="596"/>
      <c r="C3668" s="597"/>
      <c r="D3668" s="596"/>
      <c r="E3668" s="599"/>
    </row>
    <row r="3669" spans="2:5">
      <c r="B3669" s="596"/>
      <c r="C3669" s="597"/>
      <c r="D3669" s="596"/>
      <c r="E3669" s="599"/>
    </row>
    <row r="3670" spans="2:5">
      <c r="B3670" s="596"/>
      <c r="C3670" s="597"/>
      <c r="D3670" s="596"/>
      <c r="E3670" s="599"/>
    </row>
    <row r="3671" spans="2:5">
      <c r="B3671" s="596"/>
      <c r="C3671" s="597"/>
      <c r="D3671" s="596"/>
      <c r="E3671" s="599"/>
    </row>
    <row r="3672" spans="2:5">
      <c r="B3672" s="596"/>
      <c r="C3672" s="597"/>
      <c r="D3672" s="596"/>
      <c r="E3672" s="599"/>
    </row>
    <row r="3673" spans="2:5">
      <c r="B3673" s="596"/>
      <c r="C3673" s="597"/>
      <c r="D3673" s="596"/>
      <c r="E3673" s="599"/>
    </row>
    <row r="3674" spans="2:5">
      <c r="B3674" s="596"/>
      <c r="C3674" s="597"/>
      <c r="D3674" s="596"/>
      <c r="E3674" s="599"/>
    </row>
    <row r="3675" spans="2:5">
      <c r="B3675" s="596"/>
      <c r="C3675" s="597"/>
      <c r="D3675" s="596"/>
      <c r="E3675" s="599"/>
    </row>
    <row r="3676" spans="2:5">
      <c r="B3676" s="596"/>
      <c r="C3676" s="597"/>
      <c r="D3676" s="596"/>
      <c r="E3676" s="599"/>
    </row>
    <row r="3677" spans="2:5">
      <c r="B3677" s="596"/>
      <c r="C3677" s="597"/>
      <c r="D3677" s="596"/>
      <c r="E3677" s="599"/>
    </row>
    <row r="3678" spans="2:5">
      <c r="B3678" s="596"/>
      <c r="C3678" s="597"/>
      <c r="D3678" s="596"/>
      <c r="E3678" s="599"/>
    </row>
    <row r="3679" spans="2:5">
      <c r="B3679" s="596"/>
      <c r="C3679" s="597"/>
      <c r="D3679" s="596"/>
      <c r="E3679" s="599"/>
    </row>
    <row r="3680" spans="2:5">
      <c r="B3680" s="596"/>
      <c r="C3680" s="597"/>
      <c r="D3680" s="596"/>
      <c r="E3680" s="599"/>
    </row>
    <row r="3681" spans="2:5">
      <c r="B3681" s="596"/>
      <c r="C3681" s="597"/>
      <c r="D3681" s="596"/>
      <c r="E3681" s="599"/>
    </row>
    <row r="3682" spans="2:5">
      <c r="B3682" s="596"/>
      <c r="C3682" s="597"/>
      <c r="D3682" s="596"/>
      <c r="E3682" s="599"/>
    </row>
    <row r="3683" spans="2:5">
      <c r="B3683" s="596"/>
      <c r="C3683" s="597"/>
      <c r="D3683" s="596"/>
      <c r="E3683" s="599"/>
    </row>
    <row r="3684" spans="2:5">
      <c r="B3684" s="596"/>
      <c r="C3684" s="597"/>
      <c r="D3684" s="596"/>
      <c r="E3684" s="599"/>
    </row>
    <row r="3685" spans="2:5">
      <c r="B3685" s="596"/>
      <c r="C3685" s="597"/>
      <c r="D3685" s="596"/>
      <c r="E3685" s="599"/>
    </row>
    <row r="3686" spans="2:5">
      <c r="B3686" s="596"/>
      <c r="C3686" s="597"/>
      <c r="D3686" s="596"/>
      <c r="E3686" s="599"/>
    </row>
    <row r="3687" spans="2:5">
      <c r="B3687" s="596"/>
      <c r="C3687" s="597"/>
      <c r="D3687" s="596"/>
      <c r="E3687" s="599"/>
    </row>
    <row r="3688" spans="2:5">
      <c r="B3688" s="596"/>
      <c r="C3688" s="597"/>
      <c r="D3688" s="596"/>
      <c r="E3688" s="599"/>
    </row>
    <row r="3689" spans="2:5">
      <c r="B3689" s="596"/>
      <c r="C3689" s="597"/>
      <c r="D3689" s="596"/>
      <c r="E3689" s="599"/>
    </row>
    <row r="3690" spans="2:5">
      <c r="B3690" s="596"/>
      <c r="C3690" s="597"/>
      <c r="D3690" s="596"/>
      <c r="E3690" s="599"/>
    </row>
    <row r="3691" spans="2:5">
      <c r="B3691" s="596"/>
      <c r="C3691" s="597"/>
      <c r="D3691" s="596"/>
      <c r="E3691" s="599"/>
    </row>
    <row r="3692" spans="2:5">
      <c r="B3692" s="596"/>
      <c r="C3692" s="597"/>
      <c r="D3692" s="596"/>
      <c r="E3692" s="599"/>
    </row>
    <row r="3693" spans="2:5">
      <c r="B3693" s="596"/>
      <c r="C3693" s="597"/>
      <c r="D3693" s="596"/>
      <c r="E3693" s="599"/>
    </row>
    <row r="3694" spans="2:5">
      <c r="B3694" s="596"/>
      <c r="C3694" s="597"/>
      <c r="D3694" s="596"/>
      <c r="E3694" s="599"/>
    </row>
    <row r="3695" spans="2:5">
      <c r="B3695" s="596"/>
      <c r="C3695" s="597"/>
      <c r="D3695" s="596"/>
      <c r="E3695" s="599"/>
    </row>
    <row r="3696" spans="2:5">
      <c r="B3696" s="596"/>
      <c r="C3696" s="597"/>
      <c r="D3696" s="596"/>
      <c r="E3696" s="599"/>
    </row>
    <row r="3697" spans="2:5">
      <c r="B3697" s="596"/>
      <c r="C3697" s="597"/>
      <c r="D3697" s="596"/>
      <c r="E3697" s="599"/>
    </row>
    <row r="3698" spans="2:5">
      <c r="B3698" s="596"/>
      <c r="C3698" s="597"/>
      <c r="D3698" s="596"/>
      <c r="E3698" s="599"/>
    </row>
    <row r="3699" spans="2:5">
      <c r="B3699" s="596"/>
      <c r="C3699" s="597"/>
      <c r="D3699" s="596"/>
      <c r="E3699" s="599"/>
    </row>
    <row r="3700" spans="2:5">
      <c r="B3700" s="596"/>
      <c r="C3700" s="597"/>
      <c r="D3700" s="596"/>
      <c r="E3700" s="599"/>
    </row>
    <row r="3701" spans="2:5">
      <c r="B3701" s="596"/>
      <c r="C3701" s="597"/>
      <c r="D3701" s="596"/>
      <c r="E3701" s="599"/>
    </row>
    <row r="3702" spans="2:5">
      <c r="B3702" s="596"/>
      <c r="C3702" s="597"/>
      <c r="D3702" s="596"/>
      <c r="E3702" s="599"/>
    </row>
    <row r="3703" spans="2:5">
      <c r="B3703" s="596"/>
      <c r="C3703" s="597"/>
      <c r="D3703" s="596"/>
      <c r="E3703" s="599"/>
    </row>
    <row r="3704" spans="2:5">
      <c r="B3704" s="596"/>
      <c r="C3704" s="597"/>
      <c r="D3704" s="596"/>
      <c r="E3704" s="599"/>
    </row>
    <row r="3705" spans="2:5">
      <c r="B3705" s="596"/>
      <c r="C3705" s="609"/>
      <c r="D3705" s="596"/>
      <c r="E3705" s="599"/>
    </row>
    <row r="3706" spans="2:5">
      <c r="B3706" s="596"/>
      <c r="C3706" s="597"/>
      <c r="D3706" s="596"/>
      <c r="E3706" s="599"/>
    </row>
    <row r="3707" spans="2:5">
      <c r="B3707" s="596"/>
      <c r="C3707" s="597"/>
      <c r="D3707" s="596"/>
      <c r="E3707" s="599"/>
    </row>
    <row r="3708" spans="2:5">
      <c r="B3708" s="596"/>
      <c r="C3708" s="597"/>
      <c r="D3708" s="596"/>
      <c r="E3708" s="599"/>
    </row>
    <row r="3709" spans="2:5">
      <c r="B3709" s="596"/>
      <c r="C3709" s="609"/>
      <c r="D3709" s="596"/>
      <c r="E3709" s="599"/>
    </row>
    <row r="3710" spans="2:5">
      <c r="B3710" s="596"/>
      <c r="C3710" s="597"/>
      <c r="D3710" s="596"/>
      <c r="E3710" s="599"/>
    </row>
    <row r="3711" spans="2:5">
      <c r="B3711" s="596"/>
      <c r="C3711" s="597"/>
      <c r="D3711" s="596"/>
      <c r="E3711" s="599"/>
    </row>
    <row r="3712" spans="2:5">
      <c r="B3712" s="596"/>
      <c r="C3712" s="597"/>
      <c r="D3712" s="596"/>
      <c r="E3712" s="599"/>
    </row>
    <row r="3713" spans="2:5">
      <c r="B3713" s="596"/>
      <c r="C3713" s="597"/>
      <c r="D3713" s="596"/>
      <c r="E3713" s="599"/>
    </row>
    <row r="3714" spans="2:5">
      <c r="B3714" s="596"/>
      <c r="C3714" s="609"/>
      <c r="D3714" s="596"/>
      <c r="E3714" s="599"/>
    </row>
    <row r="3715" spans="2:5">
      <c r="B3715" s="596"/>
      <c r="C3715" s="609"/>
      <c r="D3715" s="596"/>
      <c r="E3715" s="599"/>
    </row>
    <row r="3716" spans="2:5">
      <c r="B3716" s="596"/>
      <c r="C3716" s="609"/>
      <c r="D3716" s="596"/>
      <c r="E3716" s="599"/>
    </row>
    <row r="3717" spans="2:5">
      <c r="B3717" s="596"/>
      <c r="C3717" s="597"/>
      <c r="D3717" s="596"/>
      <c r="E3717" s="599"/>
    </row>
    <row r="3718" spans="2:5">
      <c r="B3718" s="596"/>
      <c r="C3718" s="597"/>
      <c r="D3718" s="596"/>
      <c r="E3718" s="599"/>
    </row>
    <row r="3719" spans="2:5">
      <c r="B3719" s="596"/>
      <c r="C3719" s="597"/>
      <c r="D3719" s="596"/>
      <c r="E3719" s="599"/>
    </row>
    <row r="3720" spans="2:5">
      <c r="B3720" s="596"/>
      <c r="C3720" s="597"/>
      <c r="D3720" s="596"/>
      <c r="E3720" s="599"/>
    </row>
    <row r="3721" spans="2:5">
      <c r="B3721" s="596"/>
      <c r="C3721" s="597"/>
      <c r="D3721" s="596"/>
      <c r="E3721" s="599"/>
    </row>
    <row r="3722" spans="2:5">
      <c r="B3722" s="596"/>
      <c r="C3722" s="597"/>
      <c r="D3722" s="596"/>
      <c r="E3722" s="599"/>
    </row>
    <row r="3723" spans="2:5">
      <c r="B3723" s="596"/>
      <c r="C3723" s="597"/>
      <c r="D3723" s="596"/>
      <c r="E3723" s="599"/>
    </row>
    <row r="3724" spans="2:5">
      <c r="B3724" s="596"/>
      <c r="C3724" s="609"/>
      <c r="D3724" s="596"/>
      <c r="E3724" s="599"/>
    </row>
    <row r="3725" spans="2:5">
      <c r="B3725" s="596"/>
      <c r="C3725" s="609"/>
      <c r="D3725" s="596"/>
      <c r="E3725" s="599"/>
    </row>
    <row r="3726" spans="2:5">
      <c r="B3726" s="596"/>
      <c r="C3726" s="597"/>
      <c r="D3726" s="596"/>
      <c r="E3726" s="599"/>
    </row>
    <row r="3727" spans="2:5">
      <c r="B3727" s="596"/>
      <c r="C3727" s="597"/>
      <c r="D3727" s="596"/>
      <c r="E3727" s="599"/>
    </row>
    <row r="3728" spans="2:5">
      <c r="B3728" s="596"/>
      <c r="C3728" s="597"/>
      <c r="D3728" s="596"/>
      <c r="E3728" s="599"/>
    </row>
    <row r="3729" spans="2:5">
      <c r="B3729" s="596"/>
      <c r="C3729" s="597"/>
      <c r="D3729" s="596"/>
      <c r="E3729" s="599"/>
    </row>
    <row r="3730" spans="2:5">
      <c r="B3730" s="596"/>
      <c r="C3730" s="597"/>
      <c r="D3730" s="596"/>
      <c r="E3730" s="599"/>
    </row>
    <row r="3731" spans="2:5">
      <c r="B3731" s="596"/>
      <c r="C3731" s="597"/>
      <c r="D3731" s="596"/>
      <c r="E3731" s="599"/>
    </row>
    <row r="3732" spans="2:5">
      <c r="B3732" s="596"/>
      <c r="C3732" s="597"/>
      <c r="D3732" s="596"/>
      <c r="E3732" s="599"/>
    </row>
    <row r="3733" spans="2:5">
      <c r="B3733" s="596"/>
      <c r="C3733" s="597"/>
      <c r="D3733" s="596"/>
      <c r="E3733" s="599"/>
    </row>
    <row r="3734" spans="2:5">
      <c r="B3734" s="596"/>
      <c r="C3734" s="597"/>
      <c r="D3734" s="596"/>
      <c r="E3734" s="599"/>
    </row>
    <row r="3735" spans="2:5">
      <c r="B3735" s="596"/>
      <c r="C3735" s="597"/>
      <c r="D3735" s="596"/>
      <c r="E3735" s="599"/>
    </row>
    <row r="3736" spans="2:5">
      <c r="B3736" s="596"/>
      <c r="C3736" s="597"/>
      <c r="D3736" s="596"/>
      <c r="E3736" s="599"/>
    </row>
    <row r="3737" spans="2:5">
      <c r="B3737" s="596"/>
      <c r="C3737" s="597"/>
      <c r="D3737" s="596"/>
      <c r="E3737" s="599"/>
    </row>
    <row r="3738" spans="2:5">
      <c r="B3738" s="596"/>
      <c r="C3738" s="597"/>
      <c r="D3738" s="596"/>
      <c r="E3738" s="599"/>
    </row>
    <row r="3739" spans="2:5">
      <c r="B3739" s="596"/>
      <c r="C3739" s="597"/>
      <c r="D3739" s="596"/>
      <c r="E3739" s="599"/>
    </row>
    <row r="3740" spans="2:5">
      <c r="B3740" s="596"/>
      <c r="C3740" s="597"/>
      <c r="D3740" s="596"/>
      <c r="E3740" s="599"/>
    </row>
    <row r="3741" spans="2:5">
      <c r="B3741" s="596"/>
      <c r="C3741" s="597"/>
      <c r="D3741" s="596"/>
      <c r="E3741" s="599"/>
    </row>
    <row r="3742" spans="2:5">
      <c r="B3742" s="596"/>
      <c r="C3742" s="597"/>
      <c r="D3742" s="596"/>
      <c r="E3742" s="599"/>
    </row>
    <row r="3743" spans="2:5">
      <c r="B3743" s="596"/>
      <c r="C3743" s="597"/>
      <c r="D3743" s="596"/>
      <c r="E3743" s="599"/>
    </row>
    <row r="3744" spans="2:5">
      <c r="B3744" s="596"/>
      <c r="C3744" s="597"/>
      <c r="D3744" s="596"/>
      <c r="E3744" s="599"/>
    </row>
    <row r="3745" spans="2:5">
      <c r="B3745" s="596"/>
      <c r="C3745" s="597"/>
      <c r="D3745" s="596"/>
      <c r="E3745" s="599"/>
    </row>
    <row r="3746" spans="2:5">
      <c r="B3746" s="596"/>
      <c r="C3746" s="597"/>
      <c r="D3746" s="596"/>
      <c r="E3746" s="599"/>
    </row>
    <row r="3747" spans="2:5">
      <c r="B3747" s="596"/>
      <c r="C3747" s="597"/>
      <c r="D3747" s="596"/>
      <c r="E3747" s="599"/>
    </row>
    <row r="3748" spans="2:5">
      <c r="B3748" s="596"/>
      <c r="C3748" s="597"/>
      <c r="D3748" s="596"/>
      <c r="E3748" s="599"/>
    </row>
    <row r="3749" spans="2:5">
      <c r="B3749" s="596"/>
      <c r="C3749" s="597"/>
      <c r="D3749" s="596"/>
      <c r="E3749" s="599"/>
    </row>
    <row r="3750" spans="2:5">
      <c r="B3750" s="596"/>
      <c r="C3750" s="597"/>
      <c r="D3750" s="596"/>
      <c r="E3750" s="599"/>
    </row>
    <row r="3751" spans="2:5">
      <c r="B3751" s="596"/>
      <c r="C3751" s="597"/>
      <c r="D3751" s="596"/>
      <c r="E3751" s="599"/>
    </row>
    <row r="3752" spans="2:5">
      <c r="B3752" s="596"/>
      <c r="C3752" s="597"/>
      <c r="D3752" s="596"/>
      <c r="E3752" s="599"/>
    </row>
    <row r="3753" spans="2:5">
      <c r="B3753" s="596"/>
      <c r="C3753" s="597"/>
      <c r="D3753" s="596"/>
      <c r="E3753" s="599"/>
    </row>
    <row r="3754" spans="2:5">
      <c r="B3754" s="596"/>
      <c r="C3754" s="597"/>
      <c r="D3754" s="596"/>
      <c r="E3754" s="599"/>
    </row>
    <row r="3755" spans="2:5">
      <c r="B3755" s="596"/>
      <c r="C3755" s="597"/>
      <c r="D3755" s="596"/>
      <c r="E3755" s="599"/>
    </row>
    <row r="3756" spans="2:5">
      <c r="B3756" s="596"/>
      <c r="C3756" s="597"/>
      <c r="D3756" s="596"/>
      <c r="E3756" s="599"/>
    </row>
    <row r="3757" spans="2:5">
      <c r="B3757" s="596"/>
      <c r="C3757" s="597"/>
      <c r="D3757" s="596"/>
      <c r="E3757" s="599"/>
    </row>
    <row r="3758" spans="2:5">
      <c r="B3758" s="596"/>
      <c r="C3758" s="597"/>
      <c r="D3758" s="596"/>
      <c r="E3758" s="599"/>
    </row>
    <row r="3759" spans="2:5">
      <c r="B3759" s="596"/>
      <c r="C3759" s="597"/>
      <c r="D3759" s="596"/>
      <c r="E3759" s="599"/>
    </row>
    <row r="3760" spans="2:5">
      <c r="B3760" s="596"/>
      <c r="C3760" s="597"/>
      <c r="D3760" s="596"/>
      <c r="E3760" s="599"/>
    </row>
    <row r="3761" spans="2:5">
      <c r="B3761" s="596"/>
      <c r="C3761" s="597"/>
      <c r="D3761" s="596"/>
      <c r="E3761" s="599"/>
    </row>
    <row r="3762" spans="2:5">
      <c r="B3762" s="596"/>
      <c r="C3762" s="597"/>
      <c r="D3762" s="596"/>
      <c r="E3762" s="599"/>
    </row>
    <row r="3763" spans="2:5">
      <c r="B3763" s="596"/>
      <c r="C3763" s="597"/>
      <c r="D3763" s="596"/>
      <c r="E3763" s="599"/>
    </row>
    <row r="3764" spans="2:5">
      <c r="B3764" s="596"/>
      <c r="C3764" s="597"/>
      <c r="D3764" s="596"/>
      <c r="E3764" s="599"/>
    </row>
    <row r="3765" spans="2:5">
      <c r="B3765" s="596"/>
      <c r="C3765" s="597"/>
      <c r="D3765" s="596"/>
      <c r="E3765" s="599"/>
    </row>
    <row r="3766" spans="2:5">
      <c r="B3766" s="596"/>
      <c r="C3766" s="597"/>
      <c r="D3766" s="596"/>
      <c r="E3766" s="599"/>
    </row>
    <row r="3767" spans="2:5">
      <c r="B3767" s="596"/>
      <c r="C3767" s="597"/>
      <c r="D3767" s="596"/>
      <c r="E3767" s="599"/>
    </row>
    <row r="3768" spans="2:5">
      <c r="B3768" s="596"/>
      <c r="C3768" s="597"/>
      <c r="D3768" s="596"/>
      <c r="E3768" s="599"/>
    </row>
    <row r="3769" spans="2:5">
      <c r="B3769" s="596"/>
      <c r="C3769" s="597"/>
      <c r="D3769" s="596"/>
      <c r="E3769" s="599"/>
    </row>
    <row r="3770" spans="2:5">
      <c r="B3770" s="596"/>
      <c r="C3770" s="597"/>
      <c r="D3770" s="596"/>
      <c r="E3770" s="599"/>
    </row>
    <row r="3771" spans="2:5">
      <c r="B3771" s="596"/>
      <c r="C3771" s="597"/>
      <c r="D3771" s="596"/>
      <c r="E3771" s="599"/>
    </row>
    <row r="3772" spans="2:5">
      <c r="B3772" s="596"/>
      <c r="C3772" s="597"/>
      <c r="D3772" s="596"/>
      <c r="E3772" s="599"/>
    </row>
    <row r="3773" spans="2:5">
      <c r="B3773" s="596"/>
      <c r="C3773" s="597"/>
      <c r="D3773" s="596"/>
      <c r="E3773" s="599"/>
    </row>
    <row r="3774" spans="2:5">
      <c r="B3774" s="596"/>
      <c r="C3774" s="609"/>
      <c r="D3774" s="596"/>
      <c r="E3774" s="599"/>
    </row>
    <row r="3775" spans="2:5">
      <c r="B3775" s="596"/>
      <c r="C3775" s="597"/>
      <c r="D3775" s="596"/>
      <c r="E3775" s="599"/>
    </row>
    <row r="3776" spans="2:5">
      <c r="B3776" s="596"/>
      <c r="C3776" s="609"/>
      <c r="D3776" s="596"/>
      <c r="E3776" s="599"/>
    </row>
    <row r="3777" spans="2:5">
      <c r="B3777" s="596"/>
      <c r="C3777" s="609"/>
      <c r="D3777" s="596"/>
      <c r="E3777" s="599"/>
    </row>
    <row r="3778" spans="2:5">
      <c r="B3778" s="596"/>
      <c r="C3778" s="609"/>
      <c r="D3778" s="596"/>
      <c r="E3778" s="599"/>
    </row>
    <row r="3779" spans="2:5">
      <c r="B3779" s="596"/>
      <c r="C3779" s="609"/>
      <c r="D3779" s="596"/>
      <c r="E3779" s="599"/>
    </row>
    <row r="3780" spans="2:5">
      <c r="B3780" s="596"/>
      <c r="C3780" s="609"/>
      <c r="D3780" s="596"/>
      <c r="E3780" s="599"/>
    </row>
    <row r="3781" spans="2:5">
      <c r="B3781" s="596"/>
      <c r="C3781" s="597"/>
      <c r="D3781" s="596"/>
      <c r="E3781" s="599"/>
    </row>
    <row r="3782" spans="2:5">
      <c r="B3782" s="596"/>
      <c r="C3782" s="597"/>
      <c r="D3782" s="596"/>
      <c r="E3782" s="599"/>
    </row>
    <row r="3783" spans="2:5">
      <c r="B3783" s="596"/>
      <c r="C3783" s="597"/>
      <c r="D3783" s="596"/>
      <c r="E3783" s="599"/>
    </row>
    <row r="3784" spans="2:5">
      <c r="B3784" s="596"/>
      <c r="C3784" s="597"/>
      <c r="D3784" s="596"/>
      <c r="E3784" s="599"/>
    </row>
    <row r="3785" spans="2:5">
      <c r="B3785" s="596"/>
      <c r="C3785" s="609"/>
      <c r="D3785" s="596"/>
      <c r="E3785" s="599"/>
    </row>
    <row r="3786" spans="2:5">
      <c r="B3786" s="596"/>
      <c r="C3786" s="597"/>
      <c r="D3786" s="596"/>
      <c r="E3786" s="599"/>
    </row>
    <row r="3787" spans="2:5">
      <c r="B3787" s="596"/>
      <c r="C3787" s="597"/>
      <c r="D3787" s="596"/>
      <c r="E3787" s="599"/>
    </row>
    <row r="3788" spans="2:5">
      <c r="B3788" s="596"/>
      <c r="C3788" s="597"/>
      <c r="D3788" s="596"/>
      <c r="E3788" s="599"/>
    </row>
    <row r="3789" spans="2:5">
      <c r="B3789" s="596"/>
      <c r="C3789" s="597"/>
      <c r="D3789" s="596"/>
      <c r="E3789" s="599"/>
    </row>
    <row r="3790" spans="2:5">
      <c r="B3790" s="596"/>
      <c r="C3790" s="597"/>
      <c r="D3790" s="596"/>
      <c r="E3790" s="599"/>
    </row>
    <row r="3791" spans="2:5">
      <c r="B3791" s="596"/>
      <c r="C3791" s="597"/>
      <c r="D3791" s="596"/>
      <c r="E3791" s="599"/>
    </row>
    <row r="3792" spans="2:5">
      <c r="B3792" s="596"/>
      <c r="C3792" s="597"/>
      <c r="D3792" s="596"/>
      <c r="E3792" s="599"/>
    </row>
    <row r="3793" spans="2:5">
      <c r="B3793" s="596"/>
      <c r="C3793" s="597"/>
      <c r="D3793" s="596"/>
      <c r="E3793" s="599"/>
    </row>
    <row r="3794" spans="2:5">
      <c r="B3794" s="596"/>
      <c r="C3794" s="597"/>
      <c r="D3794" s="596"/>
      <c r="E3794" s="599"/>
    </row>
    <row r="3795" spans="2:5">
      <c r="B3795" s="596"/>
      <c r="C3795" s="597"/>
      <c r="D3795" s="596"/>
      <c r="E3795" s="599"/>
    </row>
    <row r="3796" spans="2:5">
      <c r="B3796" s="596"/>
      <c r="C3796" s="597"/>
      <c r="D3796" s="596"/>
      <c r="E3796" s="599"/>
    </row>
    <row r="3797" spans="2:5">
      <c r="B3797" s="596"/>
      <c r="C3797" s="597"/>
      <c r="D3797" s="596"/>
      <c r="E3797" s="599"/>
    </row>
    <row r="3798" spans="2:5">
      <c r="B3798" s="596"/>
      <c r="C3798" s="609"/>
      <c r="D3798" s="596"/>
      <c r="E3798" s="599"/>
    </row>
    <row r="3799" spans="2:5">
      <c r="B3799" s="596"/>
      <c r="C3799" s="597"/>
      <c r="D3799" s="596"/>
      <c r="E3799" s="599"/>
    </row>
    <row r="3800" spans="2:5">
      <c r="B3800" s="596"/>
      <c r="C3800" s="609"/>
      <c r="D3800" s="596"/>
      <c r="E3800" s="599"/>
    </row>
    <row r="3801" spans="2:5">
      <c r="B3801" s="596"/>
      <c r="C3801" s="597"/>
      <c r="D3801" s="596"/>
      <c r="E3801" s="599"/>
    </row>
    <row r="3802" spans="2:5">
      <c r="B3802" s="596"/>
      <c r="C3802" s="597"/>
      <c r="D3802" s="596"/>
      <c r="E3802" s="599"/>
    </row>
    <row r="3803" spans="2:5">
      <c r="B3803" s="596"/>
      <c r="C3803" s="597"/>
      <c r="D3803" s="596"/>
      <c r="E3803" s="599"/>
    </row>
    <row r="3804" spans="2:5">
      <c r="B3804" s="596"/>
      <c r="C3804" s="597"/>
      <c r="D3804" s="596"/>
      <c r="E3804" s="599"/>
    </row>
    <row r="3805" spans="2:5">
      <c r="B3805" s="596"/>
      <c r="C3805" s="597"/>
      <c r="D3805" s="596"/>
      <c r="E3805" s="599"/>
    </row>
    <row r="3806" spans="2:5">
      <c r="B3806" s="596"/>
      <c r="C3806" s="597"/>
      <c r="D3806" s="596"/>
      <c r="E3806" s="599"/>
    </row>
    <row r="3807" spans="2:5">
      <c r="B3807" s="596"/>
      <c r="C3807" s="609"/>
      <c r="D3807" s="596"/>
      <c r="E3807" s="599"/>
    </row>
    <row r="3808" spans="2:5">
      <c r="B3808" s="596"/>
      <c r="C3808" s="597"/>
      <c r="D3808" s="596"/>
      <c r="E3808" s="599"/>
    </row>
    <row r="3809" spans="2:5">
      <c r="B3809" s="596"/>
      <c r="C3809" s="609"/>
      <c r="D3809" s="596"/>
      <c r="E3809" s="599"/>
    </row>
    <row r="3810" spans="2:5">
      <c r="B3810" s="596"/>
      <c r="C3810" s="609"/>
      <c r="D3810" s="596"/>
      <c r="E3810" s="599"/>
    </row>
    <row r="3811" spans="2:5">
      <c r="B3811" s="596"/>
      <c r="C3811" s="609"/>
      <c r="D3811" s="596"/>
      <c r="E3811" s="599"/>
    </row>
    <row r="3812" spans="2:5">
      <c r="B3812" s="596"/>
      <c r="C3812" s="597"/>
      <c r="D3812" s="596"/>
      <c r="E3812" s="599"/>
    </row>
    <row r="3813" spans="2:5">
      <c r="B3813" s="596"/>
      <c r="C3813" s="597"/>
      <c r="D3813" s="596"/>
      <c r="E3813" s="599"/>
    </row>
    <row r="3814" spans="2:5">
      <c r="B3814" s="596"/>
      <c r="C3814" s="597"/>
      <c r="D3814" s="596"/>
      <c r="E3814" s="599"/>
    </row>
    <row r="3815" spans="2:5">
      <c r="B3815" s="596"/>
      <c r="C3815" s="609"/>
      <c r="D3815" s="596"/>
      <c r="E3815" s="599"/>
    </row>
    <row r="3816" spans="2:5">
      <c r="B3816" s="596"/>
      <c r="C3816" s="597"/>
      <c r="D3816" s="596"/>
      <c r="E3816" s="599"/>
    </row>
    <row r="3817" spans="2:5">
      <c r="B3817" s="596"/>
      <c r="C3817" s="597"/>
      <c r="D3817" s="596"/>
      <c r="E3817" s="599"/>
    </row>
    <row r="3818" spans="2:5">
      <c r="B3818" s="596"/>
      <c r="C3818" s="597"/>
      <c r="D3818" s="596"/>
      <c r="E3818" s="599"/>
    </row>
    <row r="3819" spans="2:5">
      <c r="B3819" s="596"/>
      <c r="C3819" s="609"/>
      <c r="D3819" s="596"/>
      <c r="E3819" s="599"/>
    </row>
    <row r="3820" spans="2:5">
      <c r="B3820" s="596"/>
      <c r="C3820" s="597"/>
      <c r="D3820" s="596"/>
      <c r="E3820" s="599"/>
    </row>
    <row r="3821" spans="2:5">
      <c r="B3821" s="596"/>
      <c r="C3821" s="609"/>
      <c r="D3821" s="596"/>
      <c r="E3821" s="599"/>
    </row>
    <row r="3822" spans="2:5">
      <c r="B3822" s="596"/>
      <c r="C3822" s="597"/>
      <c r="D3822" s="596"/>
      <c r="E3822" s="599"/>
    </row>
    <row r="3823" spans="2:5">
      <c r="B3823" s="596"/>
      <c r="C3823" s="609"/>
      <c r="D3823" s="596"/>
      <c r="E3823" s="599"/>
    </row>
    <row r="3824" spans="2:5">
      <c r="B3824" s="596"/>
      <c r="C3824" s="597"/>
      <c r="D3824" s="596"/>
      <c r="E3824" s="599"/>
    </row>
    <row r="3825" spans="2:5">
      <c r="B3825" s="596"/>
      <c r="C3825" s="609"/>
      <c r="D3825" s="596"/>
      <c r="E3825" s="599"/>
    </row>
    <row r="3826" spans="2:5">
      <c r="B3826" s="596"/>
      <c r="C3826" s="609"/>
      <c r="D3826" s="596"/>
      <c r="E3826" s="599"/>
    </row>
    <row r="3827" spans="2:5">
      <c r="B3827" s="596"/>
      <c r="C3827" s="597"/>
      <c r="D3827" s="596"/>
      <c r="E3827" s="599"/>
    </row>
    <row r="3828" spans="2:5">
      <c r="B3828" s="596"/>
      <c r="C3828" s="597"/>
      <c r="D3828" s="596"/>
      <c r="E3828" s="599"/>
    </row>
    <row r="3829" spans="2:5">
      <c r="B3829" s="596"/>
      <c r="C3829" s="597"/>
      <c r="D3829" s="596"/>
      <c r="E3829" s="599"/>
    </row>
    <row r="3830" spans="2:5">
      <c r="B3830" s="596"/>
      <c r="C3830" s="597"/>
      <c r="D3830" s="596"/>
      <c r="E3830" s="599"/>
    </row>
    <row r="3831" spans="2:5">
      <c r="B3831" s="596"/>
      <c r="C3831" s="597"/>
      <c r="D3831" s="596"/>
      <c r="E3831" s="599"/>
    </row>
    <row r="3832" spans="2:5">
      <c r="B3832" s="596"/>
      <c r="C3832" s="597"/>
      <c r="D3832" s="596"/>
      <c r="E3832" s="599"/>
    </row>
    <row r="3833" spans="2:5">
      <c r="B3833" s="596"/>
      <c r="C3833" s="597"/>
      <c r="D3833" s="596"/>
      <c r="E3833" s="599"/>
    </row>
    <row r="3834" spans="2:5">
      <c r="B3834" s="596"/>
      <c r="C3834" s="597"/>
      <c r="D3834" s="596"/>
      <c r="E3834" s="599"/>
    </row>
    <row r="3835" spans="2:5">
      <c r="B3835" s="596"/>
      <c r="C3835" s="597"/>
      <c r="D3835" s="596"/>
      <c r="E3835" s="599"/>
    </row>
    <row r="3836" spans="2:5">
      <c r="B3836" s="596"/>
      <c r="C3836" s="597"/>
      <c r="D3836" s="596"/>
      <c r="E3836" s="599"/>
    </row>
    <row r="3837" spans="2:5">
      <c r="B3837" s="596"/>
      <c r="C3837" s="597"/>
      <c r="D3837" s="596"/>
      <c r="E3837" s="599"/>
    </row>
    <row r="3838" spans="2:5">
      <c r="B3838" s="596"/>
      <c r="C3838" s="597"/>
      <c r="D3838" s="596"/>
      <c r="E3838" s="599"/>
    </row>
    <row r="3839" spans="2:5">
      <c r="B3839" s="596"/>
      <c r="C3839" s="597"/>
      <c r="D3839" s="596"/>
      <c r="E3839" s="599"/>
    </row>
    <row r="3840" spans="2:5">
      <c r="B3840" s="596"/>
      <c r="C3840" s="597"/>
      <c r="D3840" s="596"/>
      <c r="E3840" s="599"/>
    </row>
    <row r="3841" spans="2:5">
      <c r="B3841" s="596"/>
      <c r="C3841" s="597"/>
      <c r="D3841" s="596"/>
      <c r="E3841" s="599"/>
    </row>
    <row r="3842" spans="2:5" s="491" customFormat="1">
      <c r="B3842" s="611"/>
      <c r="C3842" s="609"/>
      <c r="D3842" s="611"/>
      <c r="E3842" s="612"/>
    </row>
    <row r="3843" spans="2:5">
      <c r="B3843" s="596"/>
      <c r="C3843" s="597"/>
      <c r="D3843" s="596"/>
      <c r="E3843" s="599"/>
    </row>
    <row r="3844" spans="2:5">
      <c r="B3844" s="596"/>
      <c r="C3844" s="597"/>
      <c r="D3844" s="596"/>
      <c r="E3844" s="599"/>
    </row>
    <row r="3845" spans="2:5">
      <c r="B3845" s="596"/>
      <c r="C3845" s="597"/>
      <c r="D3845" s="596"/>
      <c r="E3845" s="599"/>
    </row>
    <row r="3846" spans="2:5">
      <c r="B3846" s="596"/>
      <c r="C3846" s="597"/>
      <c r="D3846" s="596"/>
      <c r="E3846" s="599"/>
    </row>
    <row r="3847" spans="2:5">
      <c r="B3847" s="596"/>
      <c r="C3847" s="597"/>
      <c r="D3847" s="596"/>
      <c r="E3847" s="599"/>
    </row>
    <row r="3848" spans="2:5">
      <c r="B3848" s="596"/>
      <c r="C3848" s="597"/>
      <c r="D3848" s="596"/>
      <c r="E3848" s="599"/>
    </row>
    <row r="3849" spans="2:5">
      <c r="B3849" s="596"/>
      <c r="C3849" s="597"/>
      <c r="D3849" s="596"/>
      <c r="E3849" s="599"/>
    </row>
    <row r="3850" spans="2:5">
      <c r="B3850" s="596"/>
      <c r="C3850" s="597"/>
      <c r="D3850" s="596"/>
      <c r="E3850" s="599"/>
    </row>
    <row r="3851" spans="2:5">
      <c r="B3851" s="596"/>
      <c r="C3851" s="597"/>
      <c r="D3851" s="596"/>
      <c r="E3851" s="599"/>
    </row>
    <row r="3852" spans="2:5">
      <c r="B3852" s="596"/>
      <c r="C3852" s="597"/>
      <c r="D3852" s="596"/>
      <c r="E3852" s="599"/>
    </row>
    <row r="3853" spans="2:5">
      <c r="B3853" s="596"/>
      <c r="C3853" s="597"/>
      <c r="D3853" s="596"/>
      <c r="E3853" s="599"/>
    </row>
    <row r="3854" spans="2:5">
      <c r="B3854" s="596"/>
      <c r="C3854" s="597"/>
      <c r="D3854" s="596"/>
      <c r="E3854" s="599"/>
    </row>
    <row r="3855" spans="2:5">
      <c r="B3855" s="596"/>
      <c r="C3855" s="597"/>
      <c r="D3855" s="596"/>
      <c r="E3855" s="599"/>
    </row>
    <row r="3856" spans="2:5">
      <c r="B3856" s="596"/>
      <c r="C3856" s="609"/>
      <c r="D3856" s="596"/>
      <c r="E3856" s="599"/>
    </row>
    <row r="3857" spans="2:5">
      <c r="B3857" s="596"/>
      <c r="C3857" s="609"/>
      <c r="D3857" s="596"/>
      <c r="E3857" s="599"/>
    </row>
    <row r="3858" spans="2:5">
      <c r="B3858" s="596"/>
      <c r="C3858" s="597"/>
      <c r="D3858" s="596"/>
      <c r="E3858" s="599"/>
    </row>
    <row r="3859" spans="2:5">
      <c r="B3859" s="596"/>
      <c r="C3859" s="597"/>
      <c r="D3859" s="596"/>
      <c r="E3859" s="599"/>
    </row>
    <row r="3860" spans="2:5">
      <c r="B3860" s="596"/>
      <c r="C3860" s="597"/>
      <c r="D3860" s="596"/>
      <c r="E3860" s="599"/>
    </row>
    <row r="3861" spans="2:5">
      <c r="B3861" s="596"/>
      <c r="C3861" s="597"/>
      <c r="D3861" s="596"/>
      <c r="E3861" s="599"/>
    </row>
    <row r="3862" spans="2:5">
      <c r="B3862" s="596"/>
      <c r="C3862" s="597"/>
      <c r="D3862" s="596"/>
      <c r="E3862" s="599"/>
    </row>
    <row r="3863" spans="2:5">
      <c r="B3863" s="596"/>
      <c r="C3863" s="597"/>
      <c r="D3863" s="596"/>
      <c r="E3863" s="599"/>
    </row>
    <row r="3864" spans="2:5">
      <c r="B3864" s="596"/>
      <c r="C3864" s="597"/>
      <c r="D3864" s="596"/>
      <c r="E3864" s="599"/>
    </row>
    <row r="3865" spans="2:5">
      <c r="B3865" s="596"/>
      <c r="C3865" s="597"/>
      <c r="D3865" s="596"/>
      <c r="E3865" s="599"/>
    </row>
    <row r="3866" spans="2:5">
      <c r="B3866" s="596"/>
      <c r="C3866" s="597"/>
      <c r="D3866" s="596"/>
      <c r="E3866" s="599"/>
    </row>
    <row r="3867" spans="2:5">
      <c r="B3867" s="596"/>
      <c r="C3867" s="597"/>
      <c r="D3867" s="596"/>
      <c r="E3867" s="599"/>
    </row>
    <row r="3868" spans="2:5">
      <c r="B3868" s="596"/>
      <c r="C3868" s="597"/>
      <c r="D3868" s="596"/>
      <c r="E3868" s="599"/>
    </row>
    <row r="3869" spans="2:5">
      <c r="B3869" s="596"/>
      <c r="C3869" s="597"/>
      <c r="D3869" s="596"/>
      <c r="E3869" s="599"/>
    </row>
    <row r="3870" spans="2:5">
      <c r="B3870" s="596"/>
      <c r="C3870" s="597"/>
      <c r="D3870" s="596"/>
      <c r="E3870" s="599"/>
    </row>
    <row r="3871" spans="2:5">
      <c r="B3871" s="596"/>
      <c r="C3871" s="597"/>
      <c r="D3871" s="596"/>
      <c r="E3871" s="599"/>
    </row>
    <row r="3872" spans="2:5">
      <c r="B3872" s="596"/>
      <c r="C3872" s="597"/>
      <c r="D3872" s="596"/>
      <c r="E3872" s="599"/>
    </row>
    <row r="3873" spans="2:5">
      <c r="B3873" s="596"/>
      <c r="C3873" s="609"/>
      <c r="D3873" s="596"/>
      <c r="E3873" s="599"/>
    </row>
    <row r="3874" spans="2:5">
      <c r="B3874" s="596"/>
      <c r="C3874" s="597"/>
      <c r="D3874" s="596"/>
      <c r="E3874" s="599"/>
    </row>
    <row r="3875" spans="2:5">
      <c r="B3875" s="596"/>
      <c r="C3875" s="597"/>
      <c r="D3875" s="596"/>
      <c r="E3875" s="599"/>
    </row>
    <row r="3876" spans="2:5">
      <c r="B3876" s="596"/>
      <c r="C3876" s="597"/>
      <c r="D3876" s="596"/>
      <c r="E3876" s="599"/>
    </row>
    <row r="3877" spans="2:5">
      <c r="B3877" s="596"/>
      <c r="C3877" s="597"/>
      <c r="D3877" s="596"/>
      <c r="E3877" s="599"/>
    </row>
    <row r="3878" spans="2:5">
      <c r="B3878" s="596"/>
      <c r="C3878" s="597"/>
      <c r="D3878" s="596"/>
      <c r="E3878" s="599"/>
    </row>
    <row r="3879" spans="2:5">
      <c r="B3879" s="596"/>
      <c r="C3879" s="609"/>
      <c r="D3879" s="596"/>
      <c r="E3879" s="599"/>
    </row>
    <row r="3880" spans="2:5">
      <c r="B3880" s="596"/>
      <c r="C3880" s="597"/>
      <c r="D3880" s="596"/>
      <c r="E3880" s="599"/>
    </row>
    <row r="3881" spans="2:5">
      <c r="B3881" s="596"/>
      <c r="C3881" s="597"/>
      <c r="D3881" s="596"/>
      <c r="E3881" s="599"/>
    </row>
    <row r="3882" spans="2:5">
      <c r="B3882" s="596"/>
      <c r="C3882" s="597"/>
      <c r="D3882" s="596"/>
      <c r="E3882" s="599"/>
    </row>
    <row r="3883" spans="2:5">
      <c r="B3883" s="596"/>
      <c r="C3883" s="597"/>
      <c r="D3883" s="596"/>
      <c r="E3883" s="599"/>
    </row>
    <row r="3884" spans="2:5">
      <c r="B3884" s="596"/>
      <c r="C3884" s="597"/>
      <c r="D3884" s="596"/>
      <c r="E3884" s="599"/>
    </row>
    <row r="3885" spans="2:5">
      <c r="B3885" s="596"/>
      <c r="C3885" s="597"/>
      <c r="D3885" s="596"/>
      <c r="E3885" s="599"/>
    </row>
    <row r="3886" spans="2:5">
      <c r="B3886" s="596"/>
      <c r="C3886" s="597"/>
      <c r="D3886" s="596"/>
      <c r="E3886" s="599"/>
    </row>
    <row r="3887" spans="2:5">
      <c r="B3887" s="596"/>
      <c r="C3887" s="597"/>
      <c r="D3887" s="596"/>
      <c r="E3887" s="599"/>
    </row>
    <row r="3888" spans="2:5">
      <c r="B3888" s="596"/>
      <c r="C3888" s="597"/>
      <c r="D3888" s="596"/>
      <c r="E3888" s="599"/>
    </row>
    <row r="3889" spans="2:5">
      <c r="B3889" s="596"/>
      <c r="C3889" s="597"/>
      <c r="D3889" s="596"/>
      <c r="E3889" s="599"/>
    </row>
    <row r="3890" spans="2:5">
      <c r="B3890" s="596"/>
      <c r="C3890" s="597"/>
      <c r="D3890" s="596"/>
      <c r="E3890" s="599"/>
    </row>
    <row r="3891" spans="2:5">
      <c r="B3891" s="596"/>
      <c r="C3891" s="597"/>
      <c r="D3891" s="596"/>
      <c r="E3891" s="599"/>
    </row>
    <row r="3892" spans="2:5">
      <c r="B3892" s="596"/>
      <c r="C3892" s="597"/>
      <c r="D3892" s="596"/>
      <c r="E3892" s="599"/>
    </row>
    <row r="3893" spans="2:5">
      <c r="B3893" s="596"/>
      <c r="C3893" s="597"/>
      <c r="D3893" s="596"/>
      <c r="E3893" s="599"/>
    </row>
    <row r="3894" spans="2:5">
      <c r="B3894" s="596"/>
      <c r="C3894" s="609"/>
      <c r="D3894" s="596"/>
      <c r="E3894" s="599"/>
    </row>
    <row r="3895" spans="2:5">
      <c r="B3895" s="596"/>
      <c r="C3895" s="597"/>
      <c r="D3895" s="596"/>
      <c r="E3895" s="599"/>
    </row>
    <row r="3896" spans="2:5">
      <c r="B3896" s="596"/>
      <c r="C3896" s="597"/>
      <c r="D3896" s="596"/>
      <c r="E3896" s="599"/>
    </row>
    <row r="3897" spans="2:5">
      <c r="B3897" s="596"/>
      <c r="C3897" s="597"/>
      <c r="D3897" s="596"/>
      <c r="E3897" s="599"/>
    </row>
    <row r="3898" spans="2:5">
      <c r="B3898" s="596"/>
      <c r="C3898" s="597"/>
      <c r="D3898" s="596"/>
      <c r="E3898" s="599"/>
    </row>
    <row r="3899" spans="2:5">
      <c r="B3899" s="596"/>
      <c r="C3899" s="597"/>
      <c r="D3899" s="596"/>
      <c r="E3899" s="599"/>
    </row>
    <row r="3900" spans="2:5">
      <c r="B3900" s="596"/>
      <c r="C3900" s="597"/>
      <c r="D3900" s="596"/>
      <c r="E3900" s="599"/>
    </row>
    <row r="3901" spans="2:5">
      <c r="B3901" s="596"/>
      <c r="C3901" s="597"/>
      <c r="D3901" s="596"/>
      <c r="E3901" s="599"/>
    </row>
    <row r="3902" spans="2:5">
      <c r="B3902" s="596"/>
      <c r="C3902" s="597"/>
      <c r="D3902" s="596"/>
      <c r="E3902" s="599"/>
    </row>
    <row r="3903" spans="2:5">
      <c r="B3903" s="596"/>
      <c r="C3903" s="597"/>
      <c r="D3903" s="596"/>
      <c r="E3903" s="599"/>
    </row>
    <row r="3904" spans="2:5">
      <c r="B3904" s="596"/>
      <c r="C3904" s="597"/>
      <c r="D3904" s="596"/>
      <c r="E3904" s="599"/>
    </row>
    <row r="3905" spans="2:5">
      <c r="B3905" s="596"/>
      <c r="C3905" s="597"/>
      <c r="D3905" s="596"/>
      <c r="E3905" s="599"/>
    </row>
    <row r="3906" spans="2:5">
      <c r="B3906" s="596"/>
      <c r="C3906" s="597"/>
      <c r="D3906" s="596"/>
      <c r="E3906" s="599"/>
    </row>
    <row r="3907" spans="2:5">
      <c r="B3907" s="596"/>
      <c r="C3907" s="597"/>
      <c r="D3907" s="596"/>
      <c r="E3907" s="599"/>
    </row>
    <row r="3908" spans="2:5">
      <c r="B3908" s="596"/>
      <c r="C3908" s="597"/>
      <c r="D3908" s="596"/>
      <c r="E3908" s="599"/>
    </row>
    <row r="3909" spans="2:5">
      <c r="B3909" s="596"/>
      <c r="C3909" s="597"/>
      <c r="D3909" s="596"/>
      <c r="E3909" s="599"/>
    </row>
    <row r="3910" spans="2:5">
      <c r="B3910" s="596"/>
      <c r="C3910" s="597"/>
      <c r="D3910" s="596"/>
      <c r="E3910" s="599"/>
    </row>
    <row r="3911" spans="2:5">
      <c r="B3911" s="596"/>
      <c r="C3911" s="597"/>
      <c r="D3911" s="596"/>
      <c r="E3911" s="599"/>
    </row>
    <row r="3912" spans="2:5">
      <c r="B3912" s="596"/>
      <c r="C3912" s="597"/>
      <c r="D3912" s="596"/>
      <c r="E3912" s="599"/>
    </row>
    <row r="3913" spans="2:5">
      <c r="B3913" s="596"/>
      <c r="C3913" s="609"/>
      <c r="D3913" s="596"/>
      <c r="E3913" s="599"/>
    </row>
    <row r="3914" spans="2:5">
      <c r="B3914" s="596"/>
      <c r="C3914" s="609"/>
      <c r="D3914" s="596"/>
      <c r="E3914" s="599"/>
    </row>
    <row r="3915" spans="2:5">
      <c r="B3915" s="596"/>
      <c r="C3915" s="609"/>
      <c r="D3915" s="596"/>
      <c r="E3915" s="599"/>
    </row>
    <row r="3916" spans="2:5">
      <c r="B3916" s="596"/>
      <c r="C3916" s="597"/>
      <c r="D3916" s="596"/>
      <c r="E3916" s="599"/>
    </row>
    <row r="3917" spans="2:5">
      <c r="B3917" s="596"/>
      <c r="C3917" s="609"/>
      <c r="D3917" s="596"/>
      <c r="E3917" s="599"/>
    </row>
    <row r="3918" spans="2:5">
      <c r="B3918" s="596"/>
      <c r="C3918" s="597"/>
      <c r="D3918" s="596"/>
      <c r="E3918" s="599"/>
    </row>
    <row r="3919" spans="2:5">
      <c r="B3919" s="596"/>
      <c r="C3919" s="597"/>
      <c r="D3919" s="596"/>
      <c r="E3919" s="599"/>
    </row>
    <row r="3920" spans="2:5">
      <c r="B3920" s="596"/>
      <c r="C3920" s="597"/>
      <c r="D3920" s="596"/>
      <c r="E3920" s="599"/>
    </row>
    <row r="3921" spans="2:5">
      <c r="B3921" s="596"/>
      <c r="C3921" s="597"/>
      <c r="D3921" s="596"/>
      <c r="E3921" s="599"/>
    </row>
    <row r="3922" spans="2:5">
      <c r="B3922" s="596"/>
      <c r="C3922" s="597"/>
      <c r="D3922" s="596"/>
      <c r="E3922" s="599"/>
    </row>
    <row r="3923" spans="2:5">
      <c r="B3923" s="596"/>
      <c r="C3923" s="597"/>
      <c r="D3923" s="596"/>
      <c r="E3923" s="599"/>
    </row>
    <row r="3924" spans="2:5">
      <c r="B3924" s="596"/>
      <c r="C3924" s="597"/>
      <c r="D3924" s="596"/>
      <c r="E3924" s="599"/>
    </row>
    <row r="3925" spans="2:5">
      <c r="B3925" s="596"/>
      <c r="C3925" s="597"/>
      <c r="D3925" s="596"/>
      <c r="E3925" s="599"/>
    </row>
    <row r="3926" spans="2:5">
      <c r="B3926" s="596"/>
      <c r="C3926" s="597"/>
      <c r="D3926" s="596"/>
      <c r="E3926" s="599"/>
    </row>
    <row r="3927" spans="2:5">
      <c r="B3927" s="596"/>
      <c r="C3927" s="597"/>
      <c r="D3927" s="596"/>
      <c r="E3927" s="599"/>
    </row>
    <row r="3928" spans="2:5">
      <c r="B3928" s="596"/>
      <c r="C3928" s="597"/>
      <c r="D3928" s="596"/>
      <c r="E3928" s="599"/>
    </row>
    <row r="3929" spans="2:5">
      <c r="B3929" s="596"/>
      <c r="C3929" s="597"/>
      <c r="D3929" s="596"/>
      <c r="E3929" s="599"/>
    </row>
    <row r="3930" spans="2:5">
      <c r="B3930" s="596"/>
      <c r="C3930" s="597"/>
      <c r="D3930" s="596"/>
      <c r="E3930" s="599"/>
    </row>
    <row r="3931" spans="2:5">
      <c r="B3931" s="596"/>
      <c r="C3931" s="597"/>
      <c r="D3931" s="596"/>
      <c r="E3931" s="599"/>
    </row>
    <row r="3932" spans="2:5">
      <c r="B3932" s="596"/>
      <c r="C3932" s="597"/>
      <c r="D3932" s="596"/>
      <c r="E3932" s="599"/>
    </row>
    <row r="3933" spans="2:5">
      <c r="B3933" s="596"/>
      <c r="C3933" s="597"/>
      <c r="D3933" s="596"/>
      <c r="E3933" s="599"/>
    </row>
    <row r="3934" spans="2:5">
      <c r="B3934" s="596"/>
      <c r="C3934" s="597"/>
      <c r="D3934" s="596"/>
      <c r="E3934" s="599"/>
    </row>
    <row r="3935" spans="2:5">
      <c r="B3935" s="596"/>
      <c r="C3935" s="597"/>
      <c r="D3935" s="596"/>
      <c r="E3935" s="599"/>
    </row>
    <row r="3936" spans="2:5">
      <c r="B3936" s="596"/>
      <c r="C3936" s="597"/>
      <c r="D3936" s="596"/>
      <c r="E3936" s="599"/>
    </row>
    <row r="3937" spans="2:5">
      <c r="B3937" s="596"/>
      <c r="C3937" s="597"/>
      <c r="D3937" s="596"/>
      <c r="E3937" s="599"/>
    </row>
    <row r="3938" spans="2:5">
      <c r="B3938" s="596"/>
      <c r="C3938" s="609"/>
      <c r="D3938" s="596"/>
      <c r="E3938" s="599"/>
    </row>
    <row r="3939" spans="2:5">
      <c r="B3939" s="596"/>
      <c r="C3939" s="597"/>
      <c r="D3939" s="596"/>
      <c r="E3939" s="599"/>
    </row>
    <row r="3940" spans="2:5">
      <c r="B3940" s="596"/>
      <c r="C3940" s="597"/>
      <c r="D3940" s="596"/>
      <c r="E3940" s="599"/>
    </row>
    <row r="3941" spans="2:5">
      <c r="B3941" s="596"/>
      <c r="C3941" s="597"/>
      <c r="D3941" s="596"/>
      <c r="E3941" s="599"/>
    </row>
    <row r="3942" spans="2:5">
      <c r="B3942" s="596"/>
      <c r="C3942" s="597"/>
      <c r="D3942" s="596"/>
      <c r="E3942" s="599"/>
    </row>
    <row r="3943" spans="2:5">
      <c r="B3943" s="596"/>
      <c r="C3943" s="609"/>
      <c r="D3943" s="596"/>
      <c r="E3943" s="599"/>
    </row>
    <row r="3944" spans="2:5">
      <c r="B3944" s="596"/>
      <c r="C3944" s="597"/>
      <c r="D3944" s="596"/>
      <c r="E3944" s="599"/>
    </row>
    <row r="3945" spans="2:5">
      <c r="B3945" s="596"/>
      <c r="C3945" s="597"/>
      <c r="D3945" s="596"/>
      <c r="E3945" s="599"/>
    </row>
    <row r="3946" spans="2:5">
      <c r="B3946" s="596"/>
      <c r="C3946" s="597"/>
      <c r="D3946" s="596"/>
      <c r="E3946" s="599"/>
    </row>
    <row r="3947" spans="2:5">
      <c r="B3947" s="596"/>
      <c r="C3947" s="597"/>
      <c r="D3947" s="596"/>
      <c r="E3947" s="599"/>
    </row>
    <row r="3948" spans="2:5">
      <c r="B3948" s="596"/>
      <c r="C3948" s="609"/>
      <c r="D3948" s="596"/>
      <c r="E3948" s="599"/>
    </row>
    <row r="3949" spans="2:5">
      <c r="B3949" s="596"/>
      <c r="C3949" s="609"/>
      <c r="D3949" s="596"/>
      <c r="E3949" s="599"/>
    </row>
    <row r="3950" spans="2:5">
      <c r="B3950" s="596"/>
      <c r="C3950" s="609"/>
      <c r="D3950" s="596"/>
      <c r="E3950" s="599"/>
    </row>
    <row r="3951" spans="2:5">
      <c r="B3951" s="596"/>
      <c r="C3951" s="597"/>
      <c r="D3951" s="596"/>
      <c r="E3951" s="599"/>
    </row>
    <row r="3952" spans="2:5">
      <c r="B3952" s="596"/>
      <c r="C3952" s="597"/>
      <c r="D3952" s="596"/>
      <c r="E3952" s="599"/>
    </row>
    <row r="3953" spans="2:5">
      <c r="B3953" s="596"/>
      <c r="C3953" s="597"/>
      <c r="D3953" s="596"/>
      <c r="E3953" s="599"/>
    </row>
    <row r="3954" spans="2:5">
      <c r="B3954" s="596"/>
      <c r="C3954" s="597"/>
      <c r="D3954" s="596"/>
      <c r="E3954" s="599"/>
    </row>
    <row r="3955" spans="2:5">
      <c r="B3955" s="596"/>
      <c r="C3955" s="597"/>
      <c r="D3955" s="596"/>
      <c r="E3955" s="599"/>
    </row>
    <row r="3956" spans="2:5">
      <c r="B3956" s="596"/>
      <c r="C3956" s="597"/>
      <c r="D3956" s="596"/>
      <c r="E3956" s="599"/>
    </row>
    <row r="3957" spans="2:5">
      <c r="B3957" s="596"/>
      <c r="C3957" s="597"/>
      <c r="D3957" s="596"/>
      <c r="E3957" s="599"/>
    </row>
    <row r="3958" spans="2:5">
      <c r="B3958" s="596"/>
      <c r="C3958" s="597"/>
      <c r="D3958" s="596"/>
      <c r="E3958" s="599"/>
    </row>
    <row r="3959" spans="2:5">
      <c r="B3959" s="596"/>
      <c r="C3959" s="597"/>
      <c r="D3959" s="596"/>
      <c r="E3959" s="599"/>
    </row>
    <row r="3960" spans="2:5">
      <c r="B3960" s="596"/>
      <c r="C3960" s="597"/>
      <c r="D3960" s="596"/>
      <c r="E3960" s="599"/>
    </row>
    <row r="3961" spans="2:5">
      <c r="B3961" s="596"/>
      <c r="C3961" s="597"/>
      <c r="D3961" s="596"/>
      <c r="E3961" s="599"/>
    </row>
    <row r="3962" spans="2:5">
      <c r="B3962" s="596"/>
      <c r="C3962" s="597"/>
      <c r="D3962" s="596"/>
      <c r="E3962" s="599"/>
    </row>
    <row r="3963" spans="2:5">
      <c r="B3963" s="596"/>
      <c r="C3963" s="597"/>
      <c r="D3963" s="596"/>
      <c r="E3963" s="599"/>
    </row>
    <row r="3964" spans="2:5">
      <c r="B3964" s="596"/>
      <c r="C3964" s="597"/>
      <c r="D3964" s="596"/>
      <c r="E3964" s="599"/>
    </row>
    <row r="3965" spans="2:5">
      <c r="B3965" s="596"/>
      <c r="C3965" s="597"/>
      <c r="D3965" s="596"/>
      <c r="E3965" s="599"/>
    </row>
    <row r="3966" spans="2:5">
      <c r="B3966" s="596"/>
      <c r="C3966" s="597"/>
      <c r="D3966" s="596"/>
      <c r="E3966" s="599"/>
    </row>
    <row r="3967" spans="2:5">
      <c r="B3967" s="596"/>
      <c r="C3967" s="597"/>
      <c r="D3967" s="596"/>
      <c r="E3967" s="599"/>
    </row>
    <row r="3968" spans="2:5">
      <c r="B3968" s="596"/>
      <c r="C3968" s="597"/>
      <c r="D3968" s="596"/>
      <c r="E3968" s="599"/>
    </row>
    <row r="3969" spans="2:5">
      <c r="B3969" s="596"/>
      <c r="C3969" s="609"/>
      <c r="D3969" s="596"/>
      <c r="E3969" s="599"/>
    </row>
    <row r="3970" spans="2:5">
      <c r="B3970" s="596"/>
      <c r="C3970" s="597"/>
      <c r="D3970" s="596"/>
      <c r="E3970" s="599"/>
    </row>
    <row r="3971" spans="2:5">
      <c r="B3971" s="596"/>
      <c r="C3971" s="597"/>
      <c r="D3971" s="596"/>
      <c r="E3971" s="599"/>
    </row>
    <row r="3972" spans="2:5">
      <c r="B3972" s="596"/>
      <c r="C3972" s="609"/>
      <c r="D3972" s="596"/>
      <c r="E3972" s="599"/>
    </row>
    <row r="3973" spans="2:5">
      <c r="B3973" s="596"/>
      <c r="C3973" s="609"/>
      <c r="D3973" s="596"/>
      <c r="E3973" s="599"/>
    </row>
    <row r="3974" spans="2:5">
      <c r="B3974" s="596"/>
      <c r="C3974" s="609"/>
      <c r="D3974" s="596"/>
      <c r="E3974" s="599"/>
    </row>
    <row r="3975" spans="2:5">
      <c r="B3975" s="596"/>
      <c r="C3975" s="597"/>
      <c r="D3975" s="596"/>
      <c r="E3975" s="599"/>
    </row>
    <row r="3976" spans="2:5">
      <c r="B3976" s="596"/>
      <c r="C3976" s="597"/>
      <c r="D3976" s="596"/>
      <c r="E3976" s="599"/>
    </row>
    <row r="3977" spans="2:5">
      <c r="B3977" s="596"/>
      <c r="C3977" s="597"/>
      <c r="D3977" s="596"/>
      <c r="E3977" s="599"/>
    </row>
    <row r="3978" spans="2:5">
      <c r="B3978" s="596"/>
      <c r="C3978" s="597"/>
      <c r="D3978" s="596"/>
      <c r="E3978" s="599"/>
    </row>
    <row r="3979" spans="2:5">
      <c r="B3979" s="596"/>
      <c r="C3979" s="597"/>
      <c r="D3979" s="596"/>
      <c r="E3979" s="599"/>
    </row>
    <row r="3980" spans="2:5">
      <c r="B3980" s="596"/>
      <c r="C3980" s="597"/>
      <c r="D3980" s="596"/>
      <c r="E3980" s="599"/>
    </row>
    <row r="3981" spans="2:5">
      <c r="B3981" s="596"/>
      <c r="C3981" s="597"/>
      <c r="D3981" s="596"/>
      <c r="E3981" s="599"/>
    </row>
    <row r="3982" spans="2:5">
      <c r="B3982" s="596"/>
      <c r="C3982" s="597"/>
      <c r="D3982" s="596"/>
      <c r="E3982" s="599"/>
    </row>
    <row r="3983" spans="2:5">
      <c r="B3983" s="596"/>
      <c r="C3983" s="597"/>
      <c r="D3983" s="596"/>
      <c r="E3983" s="599"/>
    </row>
    <row r="3984" spans="2:5">
      <c r="B3984" s="596"/>
      <c r="C3984" s="597"/>
      <c r="D3984" s="596"/>
      <c r="E3984" s="599"/>
    </row>
    <row r="3985" spans="2:5">
      <c r="B3985" s="596"/>
      <c r="C3985" s="597"/>
      <c r="D3985" s="596"/>
      <c r="E3985" s="599"/>
    </row>
    <row r="3986" spans="2:5">
      <c r="B3986" s="596"/>
      <c r="C3986" s="597"/>
      <c r="D3986" s="596"/>
      <c r="E3986" s="599"/>
    </row>
    <row r="3987" spans="2:5">
      <c r="B3987" s="596"/>
      <c r="C3987" s="597"/>
      <c r="D3987" s="596"/>
      <c r="E3987" s="599"/>
    </row>
    <row r="3988" spans="2:5">
      <c r="B3988" s="596"/>
      <c r="C3988" s="597"/>
      <c r="D3988" s="596"/>
      <c r="E3988" s="599"/>
    </row>
    <row r="3989" spans="2:5">
      <c r="B3989" s="596"/>
      <c r="C3989" s="597"/>
      <c r="D3989" s="596"/>
      <c r="E3989" s="599"/>
    </row>
    <row r="3990" spans="2:5">
      <c r="B3990" s="596"/>
      <c r="C3990" s="597"/>
      <c r="D3990" s="596"/>
      <c r="E3990" s="599"/>
    </row>
    <row r="3991" spans="2:5">
      <c r="B3991" s="596"/>
      <c r="C3991" s="609"/>
      <c r="D3991" s="596"/>
      <c r="E3991" s="599"/>
    </row>
    <row r="3992" spans="2:5">
      <c r="B3992" s="596"/>
      <c r="C3992" s="609"/>
      <c r="D3992" s="596"/>
      <c r="E3992" s="599"/>
    </row>
    <row r="3993" spans="2:5">
      <c r="B3993" s="596"/>
      <c r="C3993" s="597"/>
      <c r="D3993" s="596"/>
      <c r="E3993" s="599"/>
    </row>
    <row r="3994" spans="2:5">
      <c r="B3994" s="596"/>
      <c r="C3994" s="609"/>
      <c r="D3994" s="596"/>
      <c r="E3994" s="599"/>
    </row>
    <row r="3995" spans="2:5">
      <c r="B3995" s="596"/>
      <c r="C3995" s="597"/>
      <c r="D3995" s="596"/>
      <c r="E3995" s="599"/>
    </row>
    <row r="3996" spans="2:5">
      <c r="B3996" s="596"/>
      <c r="C3996" s="597"/>
      <c r="D3996" s="596"/>
      <c r="E3996" s="599"/>
    </row>
    <row r="3997" spans="2:5">
      <c r="B3997" s="596"/>
      <c r="C3997" s="597"/>
      <c r="D3997" s="596"/>
      <c r="E3997" s="599"/>
    </row>
    <row r="3998" spans="2:5">
      <c r="B3998" s="596"/>
      <c r="C3998" s="597"/>
      <c r="D3998" s="596"/>
      <c r="E3998" s="599"/>
    </row>
    <row r="3999" spans="2:5">
      <c r="B3999" s="596"/>
      <c r="C3999" s="597"/>
      <c r="D3999" s="596"/>
      <c r="E3999" s="599"/>
    </row>
    <row r="4000" spans="2:5">
      <c r="B4000" s="596"/>
      <c r="C4000" s="597"/>
      <c r="D4000" s="596"/>
      <c r="E4000" s="599"/>
    </row>
    <row r="4001" spans="2:5">
      <c r="B4001" s="596"/>
      <c r="C4001" s="597"/>
      <c r="D4001" s="596"/>
      <c r="E4001" s="599"/>
    </row>
    <row r="4002" spans="2:5">
      <c r="B4002" s="596"/>
      <c r="C4002" s="597"/>
      <c r="D4002" s="596"/>
      <c r="E4002" s="599"/>
    </row>
    <row r="4003" spans="2:5">
      <c r="B4003" s="596"/>
      <c r="C4003" s="597"/>
      <c r="D4003" s="596"/>
      <c r="E4003" s="599"/>
    </row>
    <row r="4004" spans="2:5">
      <c r="B4004" s="596"/>
      <c r="C4004" s="597"/>
      <c r="D4004" s="596"/>
      <c r="E4004" s="599"/>
    </row>
    <row r="4005" spans="2:5">
      <c r="B4005" s="596"/>
      <c r="C4005" s="597"/>
      <c r="D4005" s="596"/>
      <c r="E4005" s="599"/>
    </row>
    <row r="4006" spans="2:5">
      <c r="B4006" s="596"/>
      <c r="C4006" s="597"/>
      <c r="D4006" s="596"/>
      <c r="E4006" s="599"/>
    </row>
    <row r="4007" spans="2:5">
      <c r="B4007" s="596"/>
      <c r="C4007" s="597"/>
      <c r="D4007" s="596"/>
      <c r="E4007" s="599"/>
    </row>
    <row r="4008" spans="2:5">
      <c r="B4008" s="596"/>
      <c r="C4008" s="597"/>
      <c r="D4008" s="596"/>
      <c r="E4008" s="599"/>
    </row>
    <row r="4009" spans="2:5">
      <c r="B4009" s="596"/>
      <c r="C4009" s="597"/>
      <c r="D4009" s="596"/>
      <c r="E4009" s="599"/>
    </row>
    <row r="4010" spans="2:5">
      <c r="B4010" s="596"/>
      <c r="C4010" s="597"/>
      <c r="D4010" s="596"/>
      <c r="E4010" s="599"/>
    </row>
    <row r="4011" spans="2:5">
      <c r="B4011" s="596"/>
      <c r="C4011" s="597"/>
      <c r="D4011" s="596"/>
      <c r="E4011" s="599"/>
    </row>
    <row r="4012" spans="2:5">
      <c r="B4012" s="596"/>
      <c r="C4012" s="597"/>
      <c r="D4012" s="596"/>
      <c r="E4012" s="599"/>
    </row>
    <row r="4013" spans="2:5">
      <c r="B4013" s="596"/>
      <c r="C4013" s="597"/>
      <c r="D4013" s="596"/>
      <c r="E4013" s="599"/>
    </row>
    <row r="4014" spans="2:5">
      <c r="B4014" s="596"/>
      <c r="C4014" s="597"/>
      <c r="D4014" s="596"/>
      <c r="E4014" s="599"/>
    </row>
    <row r="4015" spans="2:5">
      <c r="B4015" s="596"/>
      <c r="C4015" s="597"/>
      <c r="D4015" s="596"/>
      <c r="E4015" s="599"/>
    </row>
    <row r="4016" spans="2:5">
      <c r="B4016" s="596"/>
      <c r="C4016" s="597"/>
      <c r="D4016" s="596"/>
      <c r="E4016" s="599"/>
    </row>
    <row r="4017" spans="2:5">
      <c r="B4017" s="596"/>
      <c r="C4017" s="597"/>
      <c r="D4017" s="596"/>
      <c r="E4017" s="599"/>
    </row>
    <row r="4018" spans="2:5">
      <c r="B4018" s="596"/>
      <c r="C4018" s="597"/>
      <c r="D4018" s="596"/>
      <c r="E4018" s="599"/>
    </row>
    <row r="4019" spans="2:5">
      <c r="B4019" s="596"/>
      <c r="C4019" s="597"/>
      <c r="D4019" s="596"/>
      <c r="E4019" s="599"/>
    </row>
    <row r="4020" spans="2:5">
      <c r="B4020" s="596"/>
      <c r="C4020" s="597"/>
      <c r="D4020" s="596"/>
      <c r="E4020" s="599"/>
    </row>
    <row r="4021" spans="2:5">
      <c r="B4021" s="596"/>
      <c r="C4021" s="597"/>
      <c r="D4021" s="596"/>
      <c r="E4021" s="599"/>
    </row>
    <row r="4022" spans="2:5">
      <c r="B4022" s="596"/>
      <c r="C4022" s="597"/>
      <c r="D4022" s="596"/>
      <c r="E4022" s="599"/>
    </row>
    <row r="4023" spans="2:5">
      <c r="B4023" s="596"/>
      <c r="C4023" s="597"/>
      <c r="D4023" s="596"/>
      <c r="E4023" s="599"/>
    </row>
    <row r="4024" spans="2:5">
      <c r="B4024" s="596"/>
      <c r="C4024" s="597"/>
      <c r="D4024" s="596"/>
      <c r="E4024" s="599"/>
    </row>
    <row r="4025" spans="2:5">
      <c r="B4025" s="596"/>
      <c r="C4025" s="597"/>
      <c r="D4025" s="596"/>
      <c r="E4025" s="599"/>
    </row>
    <row r="4026" spans="2:5">
      <c r="B4026" s="596"/>
      <c r="C4026" s="597"/>
      <c r="D4026" s="596"/>
      <c r="E4026" s="599"/>
    </row>
    <row r="4027" spans="2:5">
      <c r="B4027" s="596"/>
      <c r="C4027" s="597"/>
      <c r="D4027" s="596"/>
      <c r="E4027" s="599"/>
    </row>
    <row r="4028" spans="2:5">
      <c r="B4028" s="596"/>
      <c r="C4028" s="597"/>
      <c r="D4028" s="596"/>
      <c r="E4028" s="599"/>
    </row>
    <row r="4029" spans="2:5">
      <c r="B4029" s="596"/>
      <c r="C4029" s="597"/>
      <c r="D4029" s="596"/>
      <c r="E4029" s="599"/>
    </row>
    <row r="4030" spans="2:5">
      <c r="B4030" s="596"/>
      <c r="C4030" s="597"/>
      <c r="D4030" s="596"/>
      <c r="E4030" s="599"/>
    </row>
    <row r="4031" spans="2:5">
      <c r="B4031" s="596"/>
      <c r="C4031" s="597"/>
      <c r="D4031" s="596"/>
      <c r="E4031" s="599"/>
    </row>
    <row r="4032" spans="2:5">
      <c r="B4032" s="596"/>
      <c r="C4032" s="597"/>
      <c r="D4032" s="596"/>
      <c r="E4032" s="599"/>
    </row>
    <row r="4033" spans="2:5">
      <c r="B4033" s="596"/>
      <c r="C4033" s="597"/>
      <c r="D4033" s="596"/>
      <c r="E4033" s="599"/>
    </row>
    <row r="4034" spans="2:5">
      <c r="B4034" s="596"/>
      <c r="C4034" s="597"/>
      <c r="D4034" s="596"/>
      <c r="E4034" s="599"/>
    </row>
    <row r="4035" spans="2:5">
      <c r="B4035" s="596"/>
      <c r="C4035" s="597"/>
      <c r="D4035" s="596"/>
      <c r="E4035" s="599"/>
    </row>
    <row r="4036" spans="2:5">
      <c r="B4036" s="596"/>
      <c r="C4036" s="597"/>
      <c r="D4036" s="596"/>
      <c r="E4036" s="599"/>
    </row>
    <row r="4037" spans="2:5">
      <c r="B4037" s="596"/>
      <c r="C4037" s="597"/>
      <c r="D4037" s="596"/>
      <c r="E4037" s="599"/>
    </row>
    <row r="4038" spans="2:5">
      <c r="B4038" s="596"/>
      <c r="C4038" s="597"/>
      <c r="D4038" s="596"/>
      <c r="E4038" s="599"/>
    </row>
    <row r="4039" spans="2:5">
      <c r="B4039" s="596"/>
      <c r="C4039" s="597"/>
      <c r="D4039" s="596"/>
      <c r="E4039" s="599"/>
    </row>
    <row r="4040" spans="2:5">
      <c r="B4040" s="596"/>
      <c r="C4040" s="597"/>
      <c r="D4040" s="596"/>
      <c r="E4040" s="599"/>
    </row>
    <row r="4041" spans="2:5">
      <c r="B4041" s="596"/>
      <c r="C4041" s="597"/>
      <c r="D4041" s="596"/>
      <c r="E4041" s="599"/>
    </row>
    <row r="4042" spans="2:5">
      <c r="B4042" s="596"/>
      <c r="C4042" s="597"/>
      <c r="D4042" s="596"/>
      <c r="E4042" s="599"/>
    </row>
    <row r="4043" spans="2:5">
      <c r="B4043" s="596"/>
      <c r="C4043" s="597"/>
      <c r="D4043" s="596"/>
      <c r="E4043" s="599"/>
    </row>
    <row r="4044" spans="2:5">
      <c r="B4044" s="596"/>
      <c r="C4044" s="597"/>
      <c r="D4044" s="596"/>
      <c r="E4044" s="599"/>
    </row>
    <row r="4045" spans="2:5">
      <c r="B4045" s="596"/>
      <c r="C4045" s="597"/>
      <c r="D4045" s="596"/>
      <c r="E4045" s="599"/>
    </row>
    <row r="4046" spans="2:5">
      <c r="B4046" s="596"/>
      <c r="C4046" s="609"/>
      <c r="D4046" s="596"/>
      <c r="E4046" s="599"/>
    </row>
    <row r="4047" spans="2:5">
      <c r="B4047" s="596"/>
      <c r="C4047" s="597"/>
      <c r="D4047" s="596"/>
      <c r="E4047" s="599"/>
    </row>
    <row r="4048" spans="2:5">
      <c r="B4048" s="596"/>
      <c r="C4048" s="609"/>
      <c r="D4048" s="596"/>
      <c r="E4048" s="599"/>
    </row>
    <row r="4049" spans="2:5">
      <c r="B4049" s="596"/>
      <c r="C4049" s="597"/>
      <c r="D4049" s="596"/>
      <c r="E4049" s="599"/>
    </row>
    <row r="4050" spans="2:5">
      <c r="B4050" s="596"/>
      <c r="C4050" s="597"/>
      <c r="D4050" s="596"/>
      <c r="E4050" s="599"/>
    </row>
    <row r="4051" spans="2:5">
      <c r="B4051" s="596"/>
      <c r="C4051" s="597"/>
      <c r="D4051" s="596"/>
      <c r="E4051" s="599"/>
    </row>
    <row r="4052" spans="2:5">
      <c r="B4052" s="596"/>
      <c r="C4052" s="609"/>
      <c r="D4052" s="596"/>
      <c r="E4052" s="599"/>
    </row>
    <row r="4053" spans="2:5">
      <c r="B4053" s="596"/>
      <c r="C4053" s="597"/>
      <c r="D4053" s="596"/>
      <c r="E4053" s="599"/>
    </row>
    <row r="4054" spans="2:5">
      <c r="B4054" s="596"/>
      <c r="C4054" s="597"/>
      <c r="D4054" s="596"/>
      <c r="E4054" s="599"/>
    </row>
    <row r="4055" spans="2:5">
      <c r="B4055" s="596"/>
      <c r="C4055" s="597"/>
      <c r="D4055" s="596"/>
      <c r="E4055" s="599"/>
    </row>
    <row r="4056" spans="2:5">
      <c r="B4056" s="596"/>
      <c r="C4056" s="597"/>
      <c r="D4056" s="596"/>
      <c r="E4056" s="599"/>
    </row>
    <row r="4057" spans="2:5">
      <c r="B4057" s="596"/>
      <c r="C4057" s="597"/>
      <c r="D4057" s="596"/>
      <c r="E4057" s="599"/>
    </row>
    <row r="4058" spans="2:5">
      <c r="B4058" s="596"/>
      <c r="C4058" s="609"/>
      <c r="D4058" s="596"/>
      <c r="E4058" s="599"/>
    </row>
    <row r="4059" spans="2:5">
      <c r="B4059" s="596"/>
      <c r="C4059" s="597"/>
      <c r="D4059" s="596"/>
      <c r="E4059" s="599"/>
    </row>
    <row r="4060" spans="2:5">
      <c r="B4060" s="596"/>
      <c r="C4060" s="597"/>
      <c r="D4060" s="596"/>
      <c r="E4060" s="599"/>
    </row>
    <row r="4061" spans="2:5">
      <c r="B4061" s="596"/>
      <c r="C4061" s="597"/>
      <c r="D4061" s="596"/>
      <c r="E4061" s="599"/>
    </row>
    <row r="4062" spans="2:5">
      <c r="B4062" s="596"/>
      <c r="C4062" s="609"/>
      <c r="D4062" s="596"/>
      <c r="E4062" s="599"/>
    </row>
    <row r="4063" spans="2:5">
      <c r="B4063" s="596"/>
      <c r="C4063" s="597"/>
      <c r="D4063" s="596"/>
      <c r="E4063" s="599"/>
    </row>
    <row r="4064" spans="2:5">
      <c r="B4064" s="596"/>
      <c r="C4064" s="597"/>
      <c r="D4064" s="596"/>
      <c r="E4064" s="599"/>
    </row>
    <row r="4065" spans="2:5">
      <c r="B4065" s="596"/>
      <c r="C4065" s="597"/>
      <c r="D4065" s="596"/>
      <c r="E4065" s="599"/>
    </row>
    <row r="4066" spans="2:5">
      <c r="B4066" s="596"/>
      <c r="C4066" s="597"/>
      <c r="D4066" s="596"/>
      <c r="E4066" s="599"/>
    </row>
    <row r="4067" spans="2:5">
      <c r="B4067" s="596"/>
      <c r="C4067" s="597"/>
      <c r="D4067" s="596"/>
      <c r="E4067" s="599"/>
    </row>
    <row r="4068" spans="2:5">
      <c r="B4068" s="596"/>
      <c r="C4068" s="597"/>
      <c r="D4068" s="596"/>
      <c r="E4068" s="599"/>
    </row>
    <row r="4069" spans="2:5">
      <c r="B4069" s="596"/>
      <c r="C4069" s="597"/>
      <c r="D4069" s="596"/>
      <c r="E4069" s="599"/>
    </row>
    <row r="4070" spans="2:5">
      <c r="B4070" s="596"/>
      <c r="C4070" s="597"/>
      <c r="D4070" s="596"/>
      <c r="E4070" s="599"/>
    </row>
    <row r="4071" spans="2:5">
      <c r="B4071" s="596"/>
      <c r="C4071" s="597"/>
      <c r="D4071" s="596"/>
      <c r="E4071" s="599"/>
    </row>
    <row r="4072" spans="2:5">
      <c r="B4072" s="596"/>
      <c r="C4072" s="609"/>
      <c r="D4072" s="596"/>
      <c r="E4072" s="599"/>
    </row>
    <row r="4073" spans="2:5">
      <c r="B4073" s="596"/>
      <c r="C4073" s="609"/>
      <c r="D4073" s="596"/>
      <c r="E4073" s="599"/>
    </row>
    <row r="4074" spans="2:5">
      <c r="B4074" s="596"/>
      <c r="C4074" s="597"/>
      <c r="D4074" s="596"/>
      <c r="E4074" s="599"/>
    </row>
    <row r="4075" spans="2:5">
      <c r="B4075" s="596"/>
      <c r="C4075" s="597"/>
      <c r="D4075" s="596"/>
      <c r="E4075" s="599"/>
    </row>
    <row r="4076" spans="2:5">
      <c r="B4076" s="596"/>
      <c r="C4076" s="597"/>
      <c r="D4076" s="596"/>
      <c r="E4076" s="599"/>
    </row>
    <row r="4077" spans="2:5">
      <c r="B4077" s="596"/>
      <c r="C4077" s="597"/>
      <c r="D4077" s="596"/>
      <c r="E4077" s="599"/>
    </row>
    <row r="4078" spans="2:5">
      <c r="B4078" s="596"/>
      <c r="C4078" s="597"/>
      <c r="D4078" s="596"/>
      <c r="E4078" s="599"/>
    </row>
    <row r="4079" spans="2:5">
      <c r="B4079" s="596"/>
      <c r="C4079" s="609"/>
      <c r="D4079" s="596"/>
      <c r="E4079" s="599"/>
    </row>
    <row r="4080" spans="2:5">
      <c r="B4080" s="596"/>
      <c r="C4080" s="597"/>
      <c r="D4080" s="596"/>
      <c r="E4080" s="599"/>
    </row>
    <row r="4081" spans="2:5">
      <c r="B4081" s="596"/>
      <c r="C4081" s="597"/>
      <c r="D4081" s="596"/>
      <c r="E4081" s="599"/>
    </row>
    <row r="4082" spans="2:5">
      <c r="B4082" s="596"/>
      <c r="C4082" s="597"/>
      <c r="D4082" s="596"/>
      <c r="E4082" s="599"/>
    </row>
    <row r="4083" spans="2:5">
      <c r="B4083" s="596"/>
      <c r="C4083" s="597"/>
      <c r="D4083" s="596"/>
      <c r="E4083" s="599"/>
    </row>
    <row r="4084" spans="2:5">
      <c r="B4084" s="596"/>
      <c r="C4084" s="597"/>
      <c r="D4084" s="596"/>
      <c r="E4084" s="599"/>
    </row>
    <row r="4085" spans="2:5">
      <c r="B4085" s="596"/>
      <c r="C4085" s="597"/>
      <c r="D4085" s="596"/>
      <c r="E4085" s="599"/>
    </row>
    <row r="4086" spans="2:5">
      <c r="B4086" s="596"/>
      <c r="C4086" s="597"/>
      <c r="D4086" s="596"/>
      <c r="E4086" s="599"/>
    </row>
    <row r="4087" spans="2:5">
      <c r="B4087" s="596"/>
      <c r="C4087" s="597"/>
      <c r="D4087" s="596"/>
      <c r="E4087" s="599"/>
    </row>
    <row r="4088" spans="2:5">
      <c r="B4088" s="596"/>
      <c r="C4088" s="597"/>
      <c r="D4088" s="596"/>
      <c r="E4088" s="599"/>
    </row>
    <row r="4089" spans="2:5">
      <c r="B4089" s="596"/>
      <c r="C4089" s="597"/>
      <c r="D4089" s="596"/>
      <c r="E4089" s="599"/>
    </row>
    <row r="4090" spans="2:5">
      <c r="B4090" s="596"/>
      <c r="C4090" s="597"/>
      <c r="D4090" s="596"/>
      <c r="E4090" s="599"/>
    </row>
    <row r="4091" spans="2:5">
      <c r="B4091" s="596"/>
      <c r="C4091" s="597"/>
      <c r="D4091" s="596"/>
      <c r="E4091" s="599"/>
    </row>
    <row r="4092" spans="2:5">
      <c r="B4092" s="596"/>
      <c r="C4092" s="597"/>
      <c r="D4092" s="596"/>
      <c r="E4092" s="599"/>
    </row>
    <row r="4093" spans="2:5">
      <c r="B4093" s="596"/>
      <c r="C4093" s="597"/>
      <c r="D4093" s="596"/>
      <c r="E4093" s="599"/>
    </row>
    <row r="4094" spans="2:5">
      <c r="B4094" s="596"/>
      <c r="C4094" s="597"/>
      <c r="D4094" s="596"/>
      <c r="E4094" s="599"/>
    </row>
    <row r="4095" spans="2:5">
      <c r="B4095" s="596"/>
      <c r="C4095" s="597"/>
      <c r="D4095" s="596"/>
      <c r="E4095" s="599"/>
    </row>
    <row r="4096" spans="2:5">
      <c r="B4096" s="596"/>
      <c r="C4096" s="597"/>
      <c r="D4096" s="596"/>
      <c r="E4096" s="599"/>
    </row>
    <row r="4097" spans="2:5">
      <c r="B4097" s="596"/>
      <c r="C4097" s="597"/>
      <c r="D4097" s="596"/>
      <c r="E4097" s="599"/>
    </row>
    <row r="4098" spans="2:5">
      <c r="B4098" s="596"/>
      <c r="C4098" s="597"/>
      <c r="D4098" s="596"/>
      <c r="E4098" s="599"/>
    </row>
    <row r="4099" spans="2:5">
      <c r="B4099" s="596"/>
      <c r="C4099" s="597"/>
      <c r="D4099" s="596"/>
      <c r="E4099" s="599"/>
    </row>
    <row r="4100" spans="2:5">
      <c r="B4100" s="596"/>
      <c r="C4100" s="597"/>
      <c r="D4100" s="596"/>
      <c r="E4100" s="599"/>
    </row>
    <row r="4101" spans="2:5">
      <c r="B4101" s="596"/>
      <c r="C4101" s="597"/>
      <c r="D4101" s="596"/>
      <c r="E4101" s="599"/>
    </row>
    <row r="4102" spans="2:5">
      <c r="B4102" s="596"/>
      <c r="C4102" s="597"/>
      <c r="D4102" s="596"/>
      <c r="E4102" s="599"/>
    </row>
    <row r="4103" spans="2:5">
      <c r="B4103" s="596"/>
      <c r="C4103" s="609"/>
      <c r="D4103" s="596"/>
      <c r="E4103" s="599"/>
    </row>
    <row r="4104" spans="2:5">
      <c r="B4104" s="596"/>
      <c r="C4104" s="597"/>
      <c r="D4104" s="596"/>
      <c r="E4104" s="599"/>
    </row>
    <row r="4105" spans="2:5">
      <c r="B4105" s="596"/>
      <c r="C4105" s="597"/>
      <c r="D4105" s="596"/>
      <c r="E4105" s="599"/>
    </row>
    <row r="4106" spans="2:5">
      <c r="B4106" s="596"/>
      <c r="C4106" s="597"/>
      <c r="D4106" s="596"/>
      <c r="E4106" s="599"/>
    </row>
    <row r="4107" spans="2:5">
      <c r="B4107" s="596"/>
      <c r="C4107" s="597"/>
      <c r="D4107" s="596"/>
      <c r="E4107" s="599"/>
    </row>
    <row r="4108" spans="2:5">
      <c r="B4108" s="596"/>
      <c r="C4108" s="609"/>
      <c r="D4108" s="596"/>
      <c r="E4108" s="599"/>
    </row>
    <row r="4109" spans="2:5">
      <c r="B4109" s="596"/>
      <c r="C4109" s="597"/>
      <c r="D4109" s="596"/>
      <c r="E4109" s="599"/>
    </row>
    <row r="4110" spans="2:5">
      <c r="B4110" s="596"/>
      <c r="C4110" s="609"/>
      <c r="D4110" s="596"/>
      <c r="E4110" s="599"/>
    </row>
    <row r="4111" spans="2:5">
      <c r="B4111" s="596"/>
      <c r="C4111" s="597"/>
      <c r="D4111" s="596"/>
      <c r="E4111" s="599"/>
    </row>
    <row r="4112" spans="2:5">
      <c r="B4112" s="596"/>
      <c r="C4112" s="597"/>
      <c r="D4112" s="596"/>
      <c r="E4112" s="599"/>
    </row>
    <row r="4113" spans="2:5">
      <c r="B4113" s="596"/>
      <c r="C4113" s="597"/>
      <c r="D4113" s="596"/>
      <c r="E4113" s="599"/>
    </row>
    <row r="4114" spans="2:5">
      <c r="B4114" s="596"/>
      <c r="C4114" s="597"/>
      <c r="D4114" s="596"/>
      <c r="E4114" s="599"/>
    </row>
    <row r="4115" spans="2:5">
      <c r="B4115" s="596"/>
      <c r="C4115" s="609"/>
      <c r="D4115" s="596"/>
      <c r="E4115" s="599"/>
    </row>
    <row r="4116" spans="2:5">
      <c r="B4116" s="596"/>
      <c r="C4116" s="597"/>
      <c r="D4116" s="596"/>
      <c r="E4116" s="599"/>
    </row>
    <row r="4117" spans="2:5">
      <c r="B4117" s="596"/>
      <c r="C4117" s="609"/>
      <c r="D4117" s="596"/>
      <c r="E4117" s="599"/>
    </row>
    <row r="4118" spans="2:5">
      <c r="B4118" s="596"/>
      <c r="C4118" s="597"/>
      <c r="D4118" s="596"/>
      <c r="E4118" s="599"/>
    </row>
    <row r="4119" spans="2:5">
      <c r="B4119" s="596"/>
      <c r="C4119" s="597"/>
      <c r="D4119" s="596"/>
      <c r="E4119" s="599"/>
    </row>
    <row r="4120" spans="2:5">
      <c r="B4120" s="596"/>
      <c r="C4120" s="597"/>
      <c r="D4120" s="596"/>
      <c r="E4120" s="599"/>
    </row>
    <row r="4121" spans="2:5">
      <c r="B4121" s="596"/>
      <c r="C4121" s="597"/>
      <c r="D4121" s="596"/>
      <c r="E4121" s="599"/>
    </row>
    <row r="4122" spans="2:5">
      <c r="B4122" s="596"/>
      <c r="C4122" s="597"/>
      <c r="D4122" s="596"/>
      <c r="E4122" s="599"/>
    </row>
    <row r="4123" spans="2:5">
      <c r="B4123" s="596"/>
      <c r="C4123" s="597"/>
      <c r="D4123" s="596"/>
      <c r="E4123" s="599"/>
    </row>
    <row r="4124" spans="2:5">
      <c r="B4124" s="596"/>
      <c r="C4124" s="597"/>
      <c r="D4124" s="596"/>
      <c r="E4124" s="599"/>
    </row>
    <row r="4125" spans="2:5">
      <c r="B4125" s="596"/>
      <c r="C4125" s="597"/>
      <c r="D4125" s="596"/>
      <c r="E4125" s="599"/>
    </row>
    <row r="4126" spans="2:5">
      <c r="B4126" s="596"/>
      <c r="C4126" s="597"/>
      <c r="D4126" s="596"/>
      <c r="E4126" s="599"/>
    </row>
    <row r="4127" spans="2:5">
      <c r="B4127" s="596"/>
      <c r="C4127" s="597"/>
      <c r="D4127" s="596"/>
      <c r="E4127" s="599"/>
    </row>
    <row r="4128" spans="2:5">
      <c r="B4128" s="596"/>
      <c r="C4128" s="597"/>
      <c r="D4128" s="596"/>
      <c r="E4128" s="599"/>
    </row>
    <row r="4129" spans="2:5">
      <c r="B4129" s="596"/>
      <c r="C4129" s="597"/>
      <c r="D4129" s="596"/>
      <c r="E4129" s="599"/>
    </row>
    <row r="4130" spans="2:5">
      <c r="B4130" s="596"/>
      <c r="C4130" s="597"/>
      <c r="D4130" s="596"/>
      <c r="E4130" s="599"/>
    </row>
    <row r="4131" spans="2:5">
      <c r="B4131" s="596"/>
      <c r="C4131" s="597"/>
      <c r="D4131" s="596"/>
      <c r="E4131" s="599"/>
    </row>
    <row r="4132" spans="2:5">
      <c r="B4132" s="596"/>
      <c r="C4132" s="597"/>
      <c r="D4132" s="596"/>
      <c r="E4132" s="599"/>
    </row>
    <row r="4133" spans="2:5">
      <c r="B4133" s="596"/>
      <c r="C4133" s="597"/>
      <c r="D4133" s="596"/>
      <c r="E4133" s="599"/>
    </row>
    <row r="4134" spans="2:5">
      <c r="B4134" s="596"/>
      <c r="C4134" s="597"/>
      <c r="D4134" s="596"/>
      <c r="E4134" s="599"/>
    </row>
    <row r="4135" spans="2:5">
      <c r="B4135" s="596"/>
      <c r="C4135" s="597"/>
      <c r="D4135" s="596"/>
      <c r="E4135" s="599"/>
    </row>
    <row r="4136" spans="2:5">
      <c r="B4136" s="596"/>
      <c r="C4136" s="597"/>
      <c r="D4136" s="596"/>
      <c r="E4136" s="599"/>
    </row>
    <row r="4137" spans="2:5">
      <c r="B4137" s="596"/>
      <c r="C4137" s="597"/>
      <c r="D4137" s="596"/>
      <c r="E4137" s="599"/>
    </row>
    <row r="4138" spans="2:5">
      <c r="B4138" s="596"/>
      <c r="C4138" s="597"/>
      <c r="D4138" s="596"/>
      <c r="E4138" s="599"/>
    </row>
    <row r="4139" spans="2:5">
      <c r="B4139" s="596"/>
      <c r="C4139" s="597"/>
      <c r="D4139" s="596"/>
      <c r="E4139" s="599"/>
    </row>
    <row r="4140" spans="2:5">
      <c r="B4140" s="596"/>
      <c r="C4140" s="597"/>
      <c r="D4140" s="596"/>
      <c r="E4140" s="599"/>
    </row>
    <row r="4141" spans="2:5">
      <c r="B4141" s="596"/>
      <c r="C4141" s="597"/>
      <c r="D4141" s="596"/>
      <c r="E4141" s="599"/>
    </row>
    <row r="4142" spans="2:5">
      <c r="B4142" s="596"/>
      <c r="C4142" s="597"/>
      <c r="D4142" s="596"/>
      <c r="E4142" s="599"/>
    </row>
    <row r="4143" spans="2:5">
      <c r="B4143" s="596"/>
      <c r="C4143" s="597"/>
      <c r="D4143" s="596"/>
      <c r="E4143" s="599"/>
    </row>
    <row r="4144" spans="2:5">
      <c r="B4144" s="596"/>
      <c r="C4144" s="597"/>
      <c r="D4144" s="596"/>
      <c r="E4144" s="599"/>
    </row>
    <row r="4145" spans="2:5">
      <c r="B4145" s="596"/>
      <c r="C4145" s="597"/>
      <c r="D4145" s="596"/>
      <c r="E4145" s="599"/>
    </row>
    <row r="4146" spans="2:5">
      <c r="B4146" s="596"/>
      <c r="C4146" s="597"/>
      <c r="D4146" s="596"/>
      <c r="E4146" s="599"/>
    </row>
    <row r="4147" spans="2:5">
      <c r="B4147" s="596"/>
      <c r="C4147" s="597"/>
      <c r="D4147" s="596"/>
      <c r="E4147" s="599"/>
    </row>
    <row r="4148" spans="2:5">
      <c r="B4148" s="596"/>
      <c r="C4148" s="597"/>
      <c r="D4148" s="596"/>
      <c r="E4148" s="599"/>
    </row>
    <row r="4149" spans="2:5">
      <c r="B4149" s="596"/>
      <c r="C4149" s="597"/>
      <c r="D4149" s="596"/>
      <c r="E4149" s="599"/>
    </row>
    <row r="4150" spans="2:5">
      <c r="B4150" s="596"/>
      <c r="C4150" s="597"/>
      <c r="D4150" s="596"/>
      <c r="E4150" s="599"/>
    </row>
    <row r="4151" spans="2:5">
      <c r="B4151" s="596"/>
      <c r="C4151" s="597"/>
      <c r="D4151" s="596"/>
      <c r="E4151" s="599"/>
    </row>
    <row r="4152" spans="2:5">
      <c r="B4152" s="596"/>
      <c r="C4152" s="597"/>
      <c r="D4152" s="596"/>
      <c r="E4152" s="599"/>
    </row>
    <row r="4153" spans="2:5">
      <c r="B4153" s="596"/>
      <c r="C4153" s="609"/>
      <c r="D4153" s="596"/>
      <c r="E4153" s="599"/>
    </row>
    <row r="4154" spans="2:5">
      <c r="B4154" s="596"/>
      <c r="C4154" s="597"/>
      <c r="D4154" s="596"/>
      <c r="E4154" s="599"/>
    </row>
    <row r="4155" spans="2:5">
      <c r="B4155" s="596"/>
      <c r="C4155" s="609"/>
      <c r="D4155" s="596"/>
      <c r="E4155" s="599"/>
    </row>
    <row r="4156" spans="2:5">
      <c r="B4156" s="596"/>
      <c r="C4156" s="597"/>
      <c r="D4156" s="596"/>
      <c r="E4156" s="599"/>
    </row>
    <row r="4157" spans="2:5">
      <c r="B4157" s="596"/>
      <c r="C4157" s="597"/>
      <c r="D4157" s="596"/>
      <c r="E4157" s="599"/>
    </row>
    <row r="4158" spans="2:5">
      <c r="B4158" s="596"/>
      <c r="C4158" s="609"/>
      <c r="D4158" s="596"/>
      <c r="E4158" s="599"/>
    </row>
    <row r="4159" spans="2:5">
      <c r="B4159" s="596"/>
      <c r="C4159" s="597"/>
      <c r="D4159" s="596"/>
      <c r="E4159" s="599"/>
    </row>
    <row r="4160" spans="2:5">
      <c r="B4160" s="596"/>
      <c r="C4160" s="597"/>
      <c r="D4160" s="596"/>
      <c r="E4160" s="599"/>
    </row>
    <row r="4161" spans="2:5">
      <c r="B4161" s="596"/>
      <c r="C4161" s="597"/>
      <c r="D4161" s="596"/>
      <c r="E4161" s="599"/>
    </row>
    <row r="4162" spans="2:5">
      <c r="B4162" s="596"/>
      <c r="C4162" s="597"/>
      <c r="D4162" s="596"/>
      <c r="E4162" s="599"/>
    </row>
    <row r="4163" spans="2:5">
      <c r="B4163" s="596"/>
      <c r="C4163" s="597"/>
      <c r="D4163" s="596"/>
      <c r="E4163" s="599"/>
    </row>
    <row r="4164" spans="2:5">
      <c r="B4164" s="596"/>
      <c r="C4164" s="597"/>
      <c r="D4164" s="596"/>
      <c r="E4164" s="599"/>
    </row>
    <row r="4165" spans="2:5">
      <c r="B4165" s="596"/>
      <c r="C4165" s="597"/>
      <c r="D4165" s="596"/>
      <c r="E4165" s="599"/>
    </row>
    <row r="4166" spans="2:5">
      <c r="B4166" s="596"/>
      <c r="C4166" s="609"/>
      <c r="D4166" s="596"/>
      <c r="E4166" s="599"/>
    </row>
    <row r="4167" spans="2:5">
      <c r="B4167" s="596"/>
      <c r="C4167" s="597"/>
      <c r="D4167" s="596"/>
      <c r="E4167" s="599"/>
    </row>
    <row r="4168" spans="2:5">
      <c r="B4168" s="596"/>
      <c r="C4168" s="597"/>
      <c r="D4168" s="596"/>
      <c r="E4168" s="599"/>
    </row>
    <row r="4169" spans="2:5">
      <c r="B4169" s="596"/>
      <c r="C4169" s="597"/>
      <c r="D4169" s="596"/>
      <c r="E4169" s="599"/>
    </row>
    <row r="4170" spans="2:5">
      <c r="B4170" s="596"/>
      <c r="C4170" s="597"/>
      <c r="D4170" s="596"/>
      <c r="E4170" s="599"/>
    </row>
    <row r="4171" spans="2:5">
      <c r="B4171" s="596"/>
      <c r="C4171" s="597"/>
      <c r="D4171" s="596"/>
      <c r="E4171" s="599"/>
    </row>
    <row r="4172" spans="2:5">
      <c r="B4172" s="596"/>
      <c r="C4172" s="609"/>
      <c r="D4172" s="596"/>
      <c r="E4172" s="599"/>
    </row>
    <row r="4173" spans="2:5">
      <c r="B4173" s="596"/>
      <c r="C4173" s="597"/>
      <c r="D4173" s="596"/>
      <c r="E4173" s="599"/>
    </row>
    <row r="4174" spans="2:5">
      <c r="B4174" s="596"/>
      <c r="C4174" s="597"/>
      <c r="D4174" s="596"/>
      <c r="E4174" s="599"/>
    </row>
    <row r="4175" spans="2:5">
      <c r="B4175" s="596"/>
      <c r="C4175" s="597"/>
      <c r="D4175" s="596"/>
      <c r="E4175" s="599"/>
    </row>
    <row r="4176" spans="2:5">
      <c r="B4176" s="596"/>
      <c r="C4176" s="597"/>
      <c r="D4176" s="596"/>
      <c r="E4176" s="599"/>
    </row>
    <row r="4177" spans="2:5">
      <c r="B4177" s="596"/>
      <c r="C4177" s="609"/>
      <c r="D4177" s="596"/>
      <c r="E4177" s="599"/>
    </row>
    <row r="4178" spans="2:5">
      <c r="B4178" s="596"/>
      <c r="C4178" s="597"/>
      <c r="D4178" s="596"/>
      <c r="E4178" s="599"/>
    </row>
    <row r="4179" spans="2:5">
      <c r="B4179" s="596"/>
      <c r="C4179" s="597"/>
      <c r="D4179" s="596"/>
      <c r="E4179" s="599"/>
    </row>
    <row r="4180" spans="2:5">
      <c r="B4180" s="596"/>
      <c r="C4180" s="597"/>
      <c r="D4180" s="596"/>
      <c r="E4180" s="599"/>
    </row>
    <row r="4181" spans="2:5">
      <c r="B4181" s="596"/>
      <c r="C4181" s="609"/>
      <c r="D4181" s="596"/>
      <c r="E4181" s="599"/>
    </row>
    <row r="4182" spans="2:5">
      <c r="B4182" s="596"/>
      <c r="C4182" s="597"/>
      <c r="D4182" s="596"/>
      <c r="E4182" s="599"/>
    </row>
    <row r="4183" spans="2:5">
      <c r="B4183" s="596"/>
      <c r="C4183" s="597"/>
      <c r="D4183" s="596"/>
      <c r="E4183" s="599"/>
    </row>
    <row r="4184" spans="2:5">
      <c r="B4184" s="596"/>
      <c r="C4184" s="609"/>
      <c r="D4184" s="596"/>
      <c r="E4184" s="599"/>
    </row>
    <row r="4185" spans="2:5">
      <c r="B4185" s="596"/>
      <c r="C4185" s="597"/>
      <c r="D4185" s="596"/>
      <c r="E4185" s="599"/>
    </row>
    <row r="4186" spans="2:5">
      <c r="B4186" s="596"/>
      <c r="C4186" s="609"/>
      <c r="D4186" s="596"/>
      <c r="E4186" s="599"/>
    </row>
    <row r="4187" spans="2:5">
      <c r="B4187" s="596"/>
      <c r="C4187" s="597"/>
      <c r="D4187" s="596"/>
      <c r="E4187" s="599"/>
    </row>
    <row r="4188" spans="2:5">
      <c r="B4188" s="596"/>
      <c r="C4188" s="609"/>
      <c r="D4188" s="596"/>
      <c r="E4188" s="599"/>
    </row>
    <row r="4189" spans="2:5">
      <c r="B4189" s="596"/>
      <c r="C4189" s="597"/>
      <c r="D4189" s="596"/>
      <c r="E4189" s="599"/>
    </row>
    <row r="4190" spans="2:5">
      <c r="B4190" s="596"/>
      <c r="C4190" s="597"/>
      <c r="D4190" s="596"/>
      <c r="E4190" s="599"/>
    </row>
    <row r="4191" spans="2:5">
      <c r="B4191" s="596"/>
      <c r="C4191" s="597"/>
      <c r="D4191" s="596"/>
      <c r="E4191" s="599"/>
    </row>
    <row r="4192" spans="2:5">
      <c r="B4192" s="596"/>
      <c r="C4192" s="597"/>
      <c r="D4192" s="596"/>
      <c r="E4192" s="599"/>
    </row>
    <row r="4193" spans="2:5">
      <c r="B4193" s="596"/>
      <c r="C4193" s="609"/>
      <c r="D4193" s="596"/>
      <c r="E4193" s="599"/>
    </row>
    <row r="4194" spans="2:5">
      <c r="B4194" s="596"/>
      <c r="C4194" s="597"/>
      <c r="D4194" s="596"/>
      <c r="E4194" s="599"/>
    </row>
    <row r="4195" spans="2:5">
      <c r="B4195" s="596"/>
      <c r="C4195" s="597"/>
      <c r="D4195" s="596"/>
      <c r="E4195" s="599"/>
    </row>
    <row r="4196" spans="2:5" s="491" customFormat="1"/>
    <row r="4197" spans="2:5" s="491" customFormat="1"/>
    <row r="4198" spans="2:5" s="491" customFormat="1"/>
    <row r="4199" spans="2:5" s="491" customFormat="1"/>
    <row r="4200" spans="2:5">
      <c r="C4200" s="491"/>
    </row>
    <row r="4201" spans="2:5">
      <c r="C4201" s="491"/>
    </row>
    <row r="4202" spans="2:5">
      <c r="C4202" s="491"/>
    </row>
    <row r="4203" spans="2:5">
      <c r="C4203" s="491"/>
    </row>
    <row r="4204" spans="2:5">
      <c r="C4204" s="491"/>
    </row>
    <row r="4205" spans="2:5">
      <c r="C4205" s="491"/>
    </row>
    <row r="4206" spans="2:5">
      <c r="C4206" s="491"/>
    </row>
    <row r="4207" spans="2:5">
      <c r="C4207" s="491"/>
    </row>
    <row r="4208" spans="2:5">
      <c r="C4208" s="491"/>
    </row>
    <row r="4209" spans="3:3">
      <c r="C4209" s="491"/>
    </row>
    <row r="4210" spans="3:3">
      <c r="C4210" s="491"/>
    </row>
    <row r="4211" spans="3:3">
      <c r="C4211" s="491"/>
    </row>
    <row r="4212" spans="3:3">
      <c r="C4212" s="491"/>
    </row>
    <row r="4213" spans="3:3">
      <c r="C4213" s="491"/>
    </row>
    <row r="4214" spans="3:3">
      <c r="C4214" s="491"/>
    </row>
    <row r="4215" spans="3:3">
      <c r="C4215" s="491"/>
    </row>
    <row r="4216" spans="3:3">
      <c r="C4216" s="491"/>
    </row>
    <row r="4217" spans="3:3">
      <c r="C4217" s="491"/>
    </row>
    <row r="4218" spans="3:3">
      <c r="C4218" s="491"/>
    </row>
    <row r="4219" spans="3:3">
      <c r="C4219" s="491"/>
    </row>
    <row r="4220" spans="3:3">
      <c r="C4220" s="491"/>
    </row>
    <row r="4221" spans="3:3">
      <c r="C4221" s="491"/>
    </row>
    <row r="4222" spans="3:3">
      <c r="C4222" s="491"/>
    </row>
    <row r="4223" spans="3:3">
      <c r="C4223" s="491"/>
    </row>
    <row r="4224" spans="3:3">
      <c r="C4224" s="491"/>
    </row>
    <row r="4225" spans="3:3">
      <c r="C4225" s="491"/>
    </row>
    <row r="4226" spans="3:3">
      <c r="C4226" s="491"/>
    </row>
    <row r="4227" spans="3:3">
      <c r="C4227" s="491"/>
    </row>
    <row r="4228" spans="3:3">
      <c r="C4228" s="491"/>
    </row>
    <row r="4229" spans="3:3">
      <c r="C4229" s="491"/>
    </row>
    <row r="4230" spans="3:3">
      <c r="C4230" s="491"/>
    </row>
    <row r="4231" spans="3:3">
      <c r="C4231" s="491"/>
    </row>
    <row r="4232" spans="3:3">
      <c r="C4232" s="491"/>
    </row>
    <row r="4233" spans="3:3">
      <c r="C4233" s="491"/>
    </row>
    <row r="4234" spans="3:3">
      <c r="C4234" s="491"/>
    </row>
    <row r="4235" spans="3:3">
      <c r="C4235" s="491"/>
    </row>
    <row r="4236" spans="3:3">
      <c r="C4236" s="491"/>
    </row>
    <row r="4237" spans="3:3">
      <c r="C4237" s="491"/>
    </row>
    <row r="4238" spans="3:3">
      <c r="C4238" s="491"/>
    </row>
    <row r="4239" spans="3:3">
      <c r="C4239" s="491"/>
    </row>
    <row r="4240" spans="3:3">
      <c r="C4240" s="491"/>
    </row>
    <row r="4241" spans="3:3">
      <c r="C4241" s="491"/>
    </row>
    <row r="4242" spans="3:3">
      <c r="C4242" s="491"/>
    </row>
    <row r="4243" spans="3:3">
      <c r="C4243" s="491"/>
    </row>
    <row r="4244" spans="3:3">
      <c r="C4244" s="491"/>
    </row>
    <row r="4245" spans="3:3">
      <c r="C4245" s="491"/>
    </row>
    <row r="4246" spans="3:3">
      <c r="C4246" s="491"/>
    </row>
    <row r="4247" spans="3:3">
      <c r="C4247" s="491"/>
    </row>
    <row r="4248" spans="3:3">
      <c r="C4248" s="491"/>
    </row>
    <row r="4249" spans="3:3">
      <c r="C4249" s="491"/>
    </row>
    <row r="4250" spans="3:3">
      <c r="C4250" s="491"/>
    </row>
    <row r="4251" spans="3:3">
      <c r="C4251" s="491"/>
    </row>
    <row r="4252" spans="3:3">
      <c r="C4252" s="491"/>
    </row>
    <row r="4253" spans="3:3">
      <c r="C4253" s="491"/>
    </row>
  </sheetData>
  <autoFilter ref="B1:G4253" xr:uid="{00000000-0009-0000-0000-000018000000}"/>
  <pageMargins left="0.7" right="0.7" top="0.75" bottom="0.75" header="0.3" footer="0.3"/>
  <pageSetup scale="79" fitToHeight="0" orientation="portrait" horizontalDpi="300" verticalDpi="300" r:id="rId1"/>
  <rowBreaks count="1" manualBreakCount="1">
    <brk id="2450" min="1" max="4"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21"/>
  <dimension ref="A1:H2841"/>
  <sheetViews>
    <sheetView topLeftCell="A32" zoomScale="55" zoomScaleNormal="55" workbookViewId="0">
      <selection activeCell="B2" sqref="B2"/>
    </sheetView>
  </sheetViews>
  <sheetFormatPr baseColWidth="10" defaultColWidth="11.42578125" defaultRowHeight="12.75"/>
  <cols>
    <col min="1" max="1" width="1.7109375" customWidth="1"/>
    <col min="3" max="3" width="65.42578125" style="491" customWidth="1"/>
    <col min="5" max="5" width="17.140625" bestFit="1" customWidth="1"/>
    <col min="6" max="6" width="21.7109375" customWidth="1"/>
    <col min="7" max="7" width="16.7109375" customWidth="1"/>
    <col min="8" max="8" width="19.5703125" customWidth="1"/>
  </cols>
  <sheetData>
    <row r="1" spans="1:8">
      <c r="A1" s="101"/>
      <c r="B1" s="294"/>
      <c r="C1" s="295"/>
      <c r="D1" s="294"/>
      <c r="E1" s="324"/>
    </row>
    <row r="2" spans="1:8" ht="15.75" customHeight="1">
      <c r="A2" s="101"/>
      <c r="B2" s="760" t="s">
        <v>890</v>
      </c>
      <c r="C2" s="761" t="s">
        <v>891</v>
      </c>
      <c r="D2" s="762" t="s">
        <v>892</v>
      </c>
      <c r="E2" s="763" t="s">
        <v>4508</v>
      </c>
      <c r="F2" s="764" t="s">
        <v>4509</v>
      </c>
    </row>
    <row r="3" spans="1:8" ht="15.75" customHeight="1">
      <c r="A3" s="101"/>
      <c r="B3" s="1053">
        <v>322</v>
      </c>
      <c r="C3" s="1054" t="s">
        <v>994</v>
      </c>
      <c r="D3" s="1053" t="s">
        <v>904</v>
      </c>
      <c r="E3" s="1055">
        <v>467670</v>
      </c>
      <c r="F3" s="1056" t="s">
        <v>3009</v>
      </c>
      <c r="G3" s="1035"/>
      <c r="H3" s="759"/>
    </row>
    <row r="4" spans="1:8" ht="15.75" customHeight="1">
      <c r="A4" s="101"/>
      <c r="B4" s="1053">
        <v>323</v>
      </c>
      <c r="C4" s="1054" t="s">
        <v>971</v>
      </c>
      <c r="D4" s="1053" t="s">
        <v>904</v>
      </c>
      <c r="E4" s="1055">
        <v>481950</v>
      </c>
      <c r="F4" s="1056" t="s">
        <v>3009</v>
      </c>
      <c r="G4" s="1035"/>
      <c r="H4" s="759"/>
    </row>
    <row r="5" spans="1:8" ht="15">
      <c r="A5" s="101"/>
      <c r="B5" s="1053">
        <v>324</v>
      </c>
      <c r="C5" s="1054" t="s">
        <v>1070</v>
      </c>
      <c r="D5" s="1053" t="s">
        <v>904</v>
      </c>
      <c r="E5" s="1055">
        <v>490280</v>
      </c>
      <c r="F5" s="1056" t="s">
        <v>3009</v>
      </c>
      <c r="G5" s="1036"/>
    </row>
    <row r="6" spans="1:8" ht="15">
      <c r="A6" s="101"/>
      <c r="B6" s="1053">
        <v>325</v>
      </c>
      <c r="C6" s="1054" t="s">
        <v>1139</v>
      </c>
      <c r="D6" s="1053" t="s">
        <v>904</v>
      </c>
      <c r="E6" s="1055">
        <v>508130</v>
      </c>
      <c r="F6" s="1056" t="s">
        <v>3009</v>
      </c>
    </row>
    <row r="7" spans="1:8" ht="15">
      <c r="A7" s="101"/>
      <c r="B7" s="1053">
        <v>326</v>
      </c>
      <c r="C7" s="1054" t="s">
        <v>995</v>
      </c>
      <c r="D7" s="1053" t="s">
        <v>904</v>
      </c>
      <c r="E7" s="1055">
        <v>520030</v>
      </c>
      <c r="F7" s="1056" t="s">
        <v>3009</v>
      </c>
    </row>
    <row r="8" spans="1:8" ht="15">
      <c r="A8" s="101"/>
      <c r="B8" s="1053">
        <v>328</v>
      </c>
      <c r="C8" s="1054" t="s">
        <v>4510</v>
      </c>
      <c r="D8" s="1053" t="s">
        <v>904</v>
      </c>
      <c r="E8" s="1055">
        <v>547400</v>
      </c>
      <c r="F8" s="1056" t="s">
        <v>3009</v>
      </c>
    </row>
    <row r="9" spans="1:8" ht="15">
      <c r="A9" s="101"/>
      <c r="B9" s="1053">
        <v>333</v>
      </c>
      <c r="C9" s="1054" t="s">
        <v>1038</v>
      </c>
      <c r="D9" s="1053" t="s">
        <v>904</v>
      </c>
      <c r="E9" s="1055">
        <v>508130</v>
      </c>
      <c r="F9" s="1056" t="s">
        <v>3009</v>
      </c>
    </row>
    <row r="10" spans="1:8" ht="15">
      <c r="A10" s="101"/>
      <c r="B10" s="1053">
        <v>366</v>
      </c>
      <c r="C10" s="1054" t="s">
        <v>1103</v>
      </c>
      <c r="D10" s="1053" t="s">
        <v>904</v>
      </c>
      <c r="E10" s="1055">
        <v>525980</v>
      </c>
      <c r="F10" s="1056" t="s">
        <v>3009</v>
      </c>
    </row>
    <row r="11" spans="1:8" ht="15">
      <c r="A11" s="101"/>
      <c r="B11" s="1053">
        <v>1505</v>
      </c>
      <c r="C11" s="1054" t="s">
        <v>1373</v>
      </c>
      <c r="D11" s="1053" t="s">
        <v>897</v>
      </c>
      <c r="E11" s="1055">
        <v>179292</v>
      </c>
      <c r="F11" s="1056" t="s">
        <v>3009</v>
      </c>
    </row>
    <row r="12" spans="1:8" ht="15">
      <c r="A12" s="101"/>
      <c r="B12" s="1053">
        <v>1512</v>
      </c>
      <c r="C12" s="1054" t="s">
        <v>1059</v>
      </c>
      <c r="D12" s="1053" t="s">
        <v>777</v>
      </c>
      <c r="E12" s="1055">
        <v>8500</v>
      </c>
      <c r="F12" s="1056" t="s">
        <v>1464</v>
      </c>
    </row>
    <row r="13" spans="1:8" ht="15">
      <c r="A13" s="101"/>
      <c r="B13" s="1053">
        <v>1515</v>
      </c>
      <c r="C13" s="1054" t="s">
        <v>1063</v>
      </c>
      <c r="D13" s="1053" t="s">
        <v>1064</v>
      </c>
      <c r="E13" s="1055">
        <v>1071</v>
      </c>
      <c r="F13" s="1056" t="s">
        <v>1464</v>
      </c>
    </row>
    <row r="14" spans="1:8" ht="15">
      <c r="A14" s="101"/>
      <c r="B14" s="1053">
        <v>1794</v>
      </c>
      <c r="C14" s="1054" t="s">
        <v>972</v>
      </c>
      <c r="D14" s="1053" t="s">
        <v>973</v>
      </c>
      <c r="E14" s="1055">
        <v>6307</v>
      </c>
      <c r="F14" s="1056" t="s">
        <v>3009</v>
      </c>
    </row>
    <row r="15" spans="1:8" ht="15">
      <c r="A15" s="101"/>
      <c r="B15" s="1053">
        <v>2273</v>
      </c>
      <c r="C15" s="1054" t="s">
        <v>1071</v>
      </c>
      <c r="D15" s="1053" t="s">
        <v>519</v>
      </c>
      <c r="E15" s="1055">
        <v>1032</v>
      </c>
      <c r="F15" s="1056" t="s">
        <v>1464</v>
      </c>
    </row>
    <row r="16" spans="1:8" ht="15">
      <c r="A16" s="101"/>
      <c r="B16" s="1053">
        <v>2307</v>
      </c>
      <c r="C16" s="1054" t="s">
        <v>922</v>
      </c>
      <c r="D16" s="1053" t="s">
        <v>904</v>
      </c>
      <c r="E16" s="1055">
        <v>45740</v>
      </c>
      <c r="F16" s="1056" t="s">
        <v>3009</v>
      </c>
    </row>
    <row r="17" spans="1:6" ht="15">
      <c r="A17" s="101"/>
      <c r="B17" s="1053">
        <v>2308</v>
      </c>
      <c r="C17" s="1054" t="s">
        <v>1174</v>
      </c>
      <c r="D17" s="1053" t="s">
        <v>904</v>
      </c>
      <c r="E17" s="1055">
        <v>130686</v>
      </c>
      <c r="F17" s="1056" t="s">
        <v>3009</v>
      </c>
    </row>
    <row r="18" spans="1:6" ht="15">
      <c r="A18" s="101"/>
      <c r="B18" s="1053">
        <v>2551</v>
      </c>
      <c r="C18" s="1054" t="s">
        <v>1072</v>
      </c>
      <c r="D18" s="1053" t="s">
        <v>519</v>
      </c>
      <c r="E18" s="1055">
        <v>168199</v>
      </c>
      <c r="F18" s="1056" t="s">
        <v>3009</v>
      </c>
    </row>
    <row r="19" spans="1:6" ht="15">
      <c r="A19" s="101"/>
      <c r="B19" s="1053">
        <v>2798</v>
      </c>
      <c r="C19" s="1054" t="s">
        <v>989</v>
      </c>
      <c r="D19" s="1053" t="s">
        <v>519</v>
      </c>
      <c r="E19" s="1055">
        <v>590</v>
      </c>
      <c r="F19" s="1056" t="s">
        <v>1464</v>
      </c>
    </row>
    <row r="20" spans="1:6" ht="15">
      <c r="A20" s="101"/>
      <c r="B20" s="1053">
        <v>2910</v>
      </c>
      <c r="C20" s="1054" t="s">
        <v>1191</v>
      </c>
      <c r="D20" s="1053" t="s">
        <v>904</v>
      </c>
      <c r="E20" s="1055">
        <v>4396</v>
      </c>
      <c r="F20" s="1056" t="s">
        <v>3009</v>
      </c>
    </row>
    <row r="21" spans="1:6" ht="15">
      <c r="A21" s="101"/>
      <c r="B21" s="1053">
        <v>3386</v>
      </c>
      <c r="C21" s="1054" t="s">
        <v>1039</v>
      </c>
      <c r="D21" s="1053" t="s">
        <v>1040</v>
      </c>
      <c r="E21" s="1055">
        <v>11495</v>
      </c>
      <c r="F21" s="1056" t="s">
        <v>1464</v>
      </c>
    </row>
    <row r="22" spans="1:6" ht="15">
      <c r="A22" s="101"/>
      <c r="B22" s="1053">
        <v>3995</v>
      </c>
      <c r="C22" s="1054" t="s">
        <v>975</v>
      </c>
      <c r="D22" s="1053" t="s">
        <v>777</v>
      </c>
      <c r="E22" s="1055">
        <v>29002</v>
      </c>
      <c r="F22" s="1056" t="s">
        <v>1464</v>
      </c>
    </row>
    <row r="23" spans="1:6" ht="15">
      <c r="A23" s="101"/>
      <c r="B23" s="1053">
        <v>4513</v>
      </c>
      <c r="C23" s="1054" t="s">
        <v>4511</v>
      </c>
      <c r="D23" s="1053" t="s">
        <v>928</v>
      </c>
      <c r="E23" s="1055">
        <v>13987</v>
      </c>
      <c r="F23" s="1056" t="s">
        <v>3009</v>
      </c>
    </row>
    <row r="24" spans="1:6" ht="15">
      <c r="A24" s="101"/>
      <c r="B24" s="1053">
        <v>4514</v>
      </c>
      <c r="C24" s="1054" t="s">
        <v>1075</v>
      </c>
      <c r="D24" s="1053" t="s">
        <v>928</v>
      </c>
      <c r="E24" s="1055">
        <v>24081</v>
      </c>
      <c r="F24" s="1056" t="s">
        <v>3009</v>
      </c>
    </row>
    <row r="25" spans="1:6" ht="15">
      <c r="A25" s="101"/>
      <c r="B25" s="1053">
        <v>4520</v>
      </c>
      <c r="C25" s="1054" t="s">
        <v>983</v>
      </c>
      <c r="D25" s="1053" t="s">
        <v>928</v>
      </c>
      <c r="E25" s="1055">
        <v>18689</v>
      </c>
      <c r="F25" s="1056" t="s">
        <v>3009</v>
      </c>
    </row>
    <row r="26" spans="1:6" ht="15">
      <c r="A26" s="101"/>
      <c r="B26" s="1053">
        <v>4521</v>
      </c>
      <c r="C26" s="1054" t="s">
        <v>1032</v>
      </c>
      <c r="D26" s="1053" t="s">
        <v>928</v>
      </c>
      <c r="E26" s="1055">
        <v>23150</v>
      </c>
      <c r="F26" s="1056" t="s">
        <v>3009</v>
      </c>
    </row>
    <row r="27" spans="1:6" ht="15">
      <c r="A27" s="101"/>
      <c r="B27" s="1053">
        <v>4594</v>
      </c>
      <c r="C27" s="1054" t="s">
        <v>4512</v>
      </c>
      <c r="D27" s="1053" t="s">
        <v>519</v>
      </c>
      <c r="E27" s="1055">
        <v>73221</v>
      </c>
      <c r="F27" s="1056" t="s">
        <v>3009</v>
      </c>
    </row>
    <row r="28" spans="1:6" ht="15">
      <c r="A28" s="101"/>
      <c r="B28" s="1053">
        <v>4596</v>
      </c>
      <c r="C28" s="1054" t="s">
        <v>1012</v>
      </c>
      <c r="D28" s="1053" t="s">
        <v>519</v>
      </c>
      <c r="E28" s="1055">
        <v>146062</v>
      </c>
      <c r="F28" s="1056" t="s">
        <v>3009</v>
      </c>
    </row>
    <row r="29" spans="1:6" ht="15">
      <c r="A29" s="101"/>
      <c r="B29" s="1053">
        <v>4598</v>
      </c>
      <c r="C29" s="1054" t="s">
        <v>4513</v>
      </c>
      <c r="D29" s="1053" t="s">
        <v>519</v>
      </c>
      <c r="E29" s="1055">
        <v>1272799</v>
      </c>
      <c r="F29" s="1056" t="s">
        <v>3009</v>
      </c>
    </row>
    <row r="30" spans="1:6" ht="15">
      <c r="A30" s="101"/>
      <c r="B30" s="1053">
        <v>4600</v>
      </c>
      <c r="C30" s="1054" t="s">
        <v>4514</v>
      </c>
      <c r="D30" s="1053" t="s">
        <v>519</v>
      </c>
      <c r="E30" s="1055">
        <v>3229502</v>
      </c>
      <c r="F30" s="1056" t="s">
        <v>3009</v>
      </c>
    </row>
    <row r="31" spans="1:6" ht="15">
      <c r="A31" s="101"/>
      <c r="B31" s="1053">
        <v>4608</v>
      </c>
      <c r="C31" s="1054" t="s">
        <v>4515</v>
      </c>
      <c r="D31" s="1053" t="s">
        <v>519</v>
      </c>
      <c r="E31" s="1055">
        <v>35366</v>
      </c>
      <c r="F31" s="1056" t="s">
        <v>3009</v>
      </c>
    </row>
    <row r="32" spans="1:6" ht="15">
      <c r="A32" s="101"/>
      <c r="B32" s="1053">
        <v>4609</v>
      </c>
      <c r="C32" s="1054" t="s">
        <v>4516</v>
      </c>
      <c r="D32" s="1053" t="s">
        <v>519</v>
      </c>
      <c r="E32" s="1055">
        <v>58252</v>
      </c>
      <c r="F32" s="1056" t="s">
        <v>3009</v>
      </c>
    </row>
    <row r="33" spans="1:6" ht="15">
      <c r="A33" s="101"/>
      <c r="B33" s="1053">
        <v>4610</v>
      </c>
      <c r="C33" s="1054" t="s">
        <v>1034</v>
      </c>
      <c r="D33" s="1053" t="s">
        <v>519</v>
      </c>
      <c r="E33" s="1055">
        <v>84840</v>
      </c>
      <c r="F33" s="1056" t="s">
        <v>3009</v>
      </c>
    </row>
    <row r="34" spans="1:6" ht="15">
      <c r="A34" s="101"/>
      <c r="B34" s="1053">
        <v>4611</v>
      </c>
      <c r="C34" s="1054" t="s">
        <v>1036</v>
      </c>
      <c r="D34" s="1053" t="s">
        <v>519</v>
      </c>
      <c r="E34" s="1055">
        <v>198097</v>
      </c>
      <c r="F34" s="1056" t="s">
        <v>3009</v>
      </c>
    </row>
    <row r="35" spans="1:6" ht="15">
      <c r="A35" s="101"/>
      <c r="B35" s="1053">
        <v>4612</v>
      </c>
      <c r="C35" s="1054" t="s">
        <v>1227</v>
      </c>
      <c r="D35" s="1053" t="s">
        <v>519</v>
      </c>
      <c r="E35" s="1055">
        <v>363957</v>
      </c>
      <c r="F35" s="1056" t="s">
        <v>3009</v>
      </c>
    </row>
    <row r="36" spans="1:6" ht="15">
      <c r="A36" s="101"/>
      <c r="B36" s="1053">
        <v>4613</v>
      </c>
      <c r="C36" s="1054" t="s">
        <v>4517</v>
      </c>
      <c r="D36" s="1053" t="s">
        <v>519</v>
      </c>
      <c r="E36" s="1055">
        <v>650279</v>
      </c>
      <c r="F36" s="1056" t="s">
        <v>3009</v>
      </c>
    </row>
    <row r="37" spans="1:6" ht="15">
      <c r="A37" s="101"/>
      <c r="B37" s="1053">
        <v>4614</v>
      </c>
      <c r="C37" s="1054" t="s">
        <v>4518</v>
      </c>
      <c r="D37" s="1053" t="s">
        <v>519</v>
      </c>
      <c r="E37" s="1055">
        <v>1007787</v>
      </c>
      <c r="F37" s="1056" t="s">
        <v>3009</v>
      </c>
    </row>
    <row r="38" spans="1:6" ht="15">
      <c r="A38" s="101"/>
      <c r="B38" s="1053">
        <v>4675</v>
      </c>
      <c r="C38" s="1054" t="s">
        <v>1175</v>
      </c>
      <c r="D38" s="1053" t="s">
        <v>519</v>
      </c>
      <c r="E38" s="1055">
        <v>29500</v>
      </c>
      <c r="F38" s="1056" t="s">
        <v>1464</v>
      </c>
    </row>
    <row r="39" spans="1:6" ht="15">
      <c r="A39" s="101"/>
      <c r="B39" s="1053">
        <v>4694</v>
      </c>
      <c r="C39" s="1054" t="s">
        <v>4519</v>
      </c>
      <c r="D39" s="1053" t="s">
        <v>928</v>
      </c>
      <c r="E39" s="1055">
        <v>36720</v>
      </c>
      <c r="F39" s="1056" t="s">
        <v>3009</v>
      </c>
    </row>
    <row r="40" spans="1:6" ht="15">
      <c r="A40" s="101"/>
      <c r="B40" s="1053">
        <v>4697</v>
      </c>
      <c r="C40" s="1054" t="s">
        <v>4520</v>
      </c>
      <c r="D40" s="1053" t="s">
        <v>928</v>
      </c>
      <c r="E40" s="1055">
        <v>43372</v>
      </c>
      <c r="F40" s="1056" t="s">
        <v>3009</v>
      </c>
    </row>
    <row r="41" spans="1:6" ht="15">
      <c r="A41" s="101"/>
      <c r="B41" s="1053">
        <v>5038</v>
      </c>
      <c r="C41" s="1054" t="s">
        <v>4521</v>
      </c>
      <c r="D41" s="1053" t="s">
        <v>973</v>
      </c>
      <c r="E41" s="1055">
        <v>4570</v>
      </c>
      <c r="F41" s="1056" t="s">
        <v>3009</v>
      </c>
    </row>
    <row r="42" spans="1:6" ht="15">
      <c r="A42" s="101"/>
      <c r="B42" s="1053">
        <v>5041</v>
      </c>
      <c r="C42" s="1054" t="s">
        <v>4522</v>
      </c>
      <c r="D42" s="1053" t="s">
        <v>973</v>
      </c>
      <c r="E42" s="1055">
        <v>4522</v>
      </c>
      <c r="F42" s="1056" t="s">
        <v>3009</v>
      </c>
    </row>
    <row r="43" spans="1:6" ht="15">
      <c r="A43" s="101"/>
      <c r="B43" s="1053">
        <v>5042</v>
      </c>
      <c r="C43" s="1054" t="s">
        <v>991</v>
      </c>
      <c r="D43" s="1053" t="s">
        <v>973</v>
      </c>
      <c r="E43" s="1055">
        <v>4522</v>
      </c>
      <c r="F43" s="1056" t="s">
        <v>3009</v>
      </c>
    </row>
    <row r="44" spans="1:6" ht="15">
      <c r="A44" s="101"/>
      <c r="B44" s="1053">
        <v>5056</v>
      </c>
      <c r="C44" s="1054" t="s">
        <v>1140</v>
      </c>
      <c r="D44" s="1053" t="s">
        <v>904</v>
      </c>
      <c r="E44" s="1055">
        <v>508130</v>
      </c>
      <c r="F44" s="1056" t="s">
        <v>3009</v>
      </c>
    </row>
    <row r="45" spans="1:6" ht="15">
      <c r="A45" s="101"/>
      <c r="B45" s="1053">
        <v>5115</v>
      </c>
      <c r="C45" s="1054" t="s">
        <v>4523</v>
      </c>
      <c r="D45" s="1053" t="s">
        <v>902</v>
      </c>
      <c r="E45" s="1055">
        <v>9065</v>
      </c>
      <c r="F45" s="1056" t="s">
        <v>1464</v>
      </c>
    </row>
    <row r="46" spans="1:6" ht="15">
      <c r="A46" s="101"/>
      <c r="B46" s="1053">
        <v>5481</v>
      </c>
      <c r="C46" s="1054" t="s">
        <v>977</v>
      </c>
      <c r="D46" s="1053" t="s">
        <v>519</v>
      </c>
      <c r="E46" s="1055">
        <v>8892</v>
      </c>
      <c r="F46" s="1056" t="s">
        <v>3009</v>
      </c>
    </row>
    <row r="47" spans="1:6" ht="15">
      <c r="A47" s="101"/>
      <c r="B47" s="1053">
        <v>5661</v>
      </c>
      <c r="C47" s="1054" t="s">
        <v>923</v>
      </c>
      <c r="D47" s="1053" t="s">
        <v>924</v>
      </c>
      <c r="E47" s="1055">
        <v>59500</v>
      </c>
      <c r="F47" s="1056" t="s">
        <v>1464</v>
      </c>
    </row>
    <row r="48" spans="1:6" ht="15">
      <c r="A48" s="101"/>
      <c r="B48" s="1053">
        <v>5890</v>
      </c>
      <c r="C48" s="1054" t="s">
        <v>908</v>
      </c>
      <c r="D48" s="1053" t="s">
        <v>897</v>
      </c>
      <c r="E48" s="1055">
        <v>80859</v>
      </c>
      <c r="F48" s="1056" t="s">
        <v>3009</v>
      </c>
    </row>
    <row r="49" spans="1:6" ht="15">
      <c r="A49" s="101"/>
      <c r="B49" s="1053">
        <v>5915</v>
      </c>
      <c r="C49" s="1054" t="s">
        <v>997</v>
      </c>
      <c r="D49" s="1053" t="s">
        <v>904</v>
      </c>
      <c r="E49" s="1055">
        <v>86751</v>
      </c>
      <c r="F49" s="1056" t="s">
        <v>3009</v>
      </c>
    </row>
    <row r="50" spans="1:6" ht="15">
      <c r="A50" s="101"/>
      <c r="B50" s="1053">
        <v>6013</v>
      </c>
      <c r="C50" s="1054" t="s">
        <v>1077</v>
      </c>
      <c r="D50" s="1053" t="s">
        <v>897</v>
      </c>
      <c r="E50" s="1055">
        <v>279650</v>
      </c>
      <c r="F50" s="1056" t="s">
        <v>3009</v>
      </c>
    </row>
    <row r="51" spans="1:6" ht="15">
      <c r="A51" s="101"/>
      <c r="B51" s="1053">
        <v>6026</v>
      </c>
      <c r="C51" s="1054" t="s">
        <v>4524</v>
      </c>
      <c r="D51" s="1053" t="s">
        <v>897</v>
      </c>
      <c r="E51" s="1055">
        <v>157602</v>
      </c>
      <c r="F51" s="1056" t="s">
        <v>3009</v>
      </c>
    </row>
    <row r="52" spans="1:6" ht="15">
      <c r="A52" s="101"/>
      <c r="B52" s="1053">
        <v>6062</v>
      </c>
      <c r="C52" s="1054" t="s">
        <v>1078</v>
      </c>
      <c r="D52" s="1053" t="s">
        <v>897</v>
      </c>
      <c r="E52" s="1055">
        <v>181526</v>
      </c>
      <c r="F52" s="1056" t="s">
        <v>3009</v>
      </c>
    </row>
    <row r="53" spans="1:6" ht="30" customHeight="1">
      <c r="A53" s="101"/>
      <c r="B53" s="1053">
        <v>6072</v>
      </c>
      <c r="C53" s="1054" t="s">
        <v>4525</v>
      </c>
      <c r="D53" s="1053" t="s">
        <v>904</v>
      </c>
      <c r="E53" s="1055">
        <v>539070</v>
      </c>
      <c r="F53" s="1056" t="s">
        <v>3009</v>
      </c>
    </row>
    <row r="54" spans="1:6" ht="15">
      <c r="A54" s="101"/>
      <c r="B54" s="1053">
        <v>6073</v>
      </c>
      <c r="C54" s="1054" t="s">
        <v>978</v>
      </c>
      <c r="D54" s="1053" t="s">
        <v>904</v>
      </c>
      <c r="E54" s="1055">
        <v>550970</v>
      </c>
      <c r="F54" s="1056" t="s">
        <v>3009</v>
      </c>
    </row>
    <row r="55" spans="1:6" ht="15">
      <c r="A55" s="101"/>
      <c r="B55" s="1053">
        <v>6087</v>
      </c>
      <c r="C55" s="1054" t="s">
        <v>1091</v>
      </c>
      <c r="D55" s="1053" t="s">
        <v>907</v>
      </c>
      <c r="E55" s="1055">
        <v>71580</v>
      </c>
      <c r="F55" s="1056" t="s">
        <v>4526</v>
      </c>
    </row>
    <row r="56" spans="1:6" ht="15">
      <c r="A56" s="101"/>
      <c r="B56" s="1053">
        <v>6088</v>
      </c>
      <c r="C56" s="1054" t="s">
        <v>1256</v>
      </c>
      <c r="D56" s="1053" t="s">
        <v>907</v>
      </c>
      <c r="E56" s="1055">
        <v>102952</v>
      </c>
      <c r="F56" s="1056" t="s">
        <v>4526</v>
      </c>
    </row>
    <row r="57" spans="1:6" ht="15">
      <c r="A57" s="101"/>
      <c r="B57" s="1053">
        <v>6092</v>
      </c>
      <c r="C57" s="1054" t="s">
        <v>898</v>
      </c>
      <c r="D57" s="1053" t="s">
        <v>899</v>
      </c>
      <c r="E57" s="1055">
        <v>2000</v>
      </c>
      <c r="F57" s="1056" t="s">
        <v>4527</v>
      </c>
    </row>
    <row r="58" spans="1:6" ht="15">
      <c r="A58" s="101"/>
      <c r="B58" s="1053">
        <v>6098</v>
      </c>
      <c r="C58" s="1054" t="s">
        <v>925</v>
      </c>
      <c r="D58" s="1053" t="s">
        <v>926</v>
      </c>
      <c r="E58" s="1055">
        <v>23</v>
      </c>
      <c r="F58" s="1056" t="s">
        <v>1464</v>
      </c>
    </row>
    <row r="59" spans="1:6" ht="15">
      <c r="A59" s="101"/>
      <c r="B59" s="1053">
        <v>6107</v>
      </c>
      <c r="C59" s="1054" t="s">
        <v>1353</v>
      </c>
      <c r="D59" s="1053" t="s">
        <v>904</v>
      </c>
      <c r="E59" s="1055">
        <v>597380</v>
      </c>
      <c r="F59" s="1056" t="s">
        <v>3009</v>
      </c>
    </row>
    <row r="60" spans="1:6" ht="15">
      <c r="A60" s="101"/>
      <c r="B60" s="1053">
        <v>6109</v>
      </c>
      <c r="C60" s="1054" t="s">
        <v>930</v>
      </c>
      <c r="D60" s="1053" t="s">
        <v>519</v>
      </c>
      <c r="E60" s="1055">
        <v>48396</v>
      </c>
      <c r="F60" s="1056" t="s">
        <v>3009</v>
      </c>
    </row>
    <row r="61" spans="1:6" ht="15">
      <c r="A61" s="101"/>
      <c r="B61" s="1053">
        <v>6111</v>
      </c>
      <c r="C61" s="1054" t="s">
        <v>4528</v>
      </c>
      <c r="D61" s="1053" t="s">
        <v>777</v>
      </c>
      <c r="E61" s="1055">
        <v>52150</v>
      </c>
      <c r="F61" s="1056" t="s">
        <v>3009</v>
      </c>
    </row>
    <row r="62" spans="1:6" ht="15">
      <c r="A62" s="101"/>
      <c r="B62" s="1053">
        <v>6115</v>
      </c>
      <c r="C62" s="1054" t="s">
        <v>4529</v>
      </c>
      <c r="D62" s="1053" t="s">
        <v>777</v>
      </c>
      <c r="E62" s="1055">
        <v>89663</v>
      </c>
      <c r="F62" s="1056" t="s">
        <v>3009</v>
      </c>
    </row>
    <row r="63" spans="1:6" ht="15">
      <c r="A63" s="101"/>
      <c r="B63" s="1053">
        <v>6116</v>
      </c>
      <c r="C63" s="1054" t="s">
        <v>1321</v>
      </c>
      <c r="D63" s="1053" t="s">
        <v>519</v>
      </c>
      <c r="E63" s="1055">
        <v>37547</v>
      </c>
      <c r="F63" s="1056" t="s">
        <v>3009</v>
      </c>
    </row>
    <row r="64" spans="1:6" ht="15">
      <c r="A64" s="101"/>
      <c r="B64" s="1053">
        <v>6117</v>
      </c>
      <c r="C64" s="1054" t="s">
        <v>1104</v>
      </c>
      <c r="D64" s="1053" t="s">
        <v>519</v>
      </c>
      <c r="E64" s="1055">
        <v>81601</v>
      </c>
      <c r="F64" s="1056" t="s">
        <v>3009</v>
      </c>
    </row>
    <row r="65" spans="1:6" ht="15">
      <c r="A65" s="101"/>
      <c r="B65" s="1053">
        <v>6118</v>
      </c>
      <c r="C65" s="1054" t="s">
        <v>4530</v>
      </c>
      <c r="D65" s="1053" t="s">
        <v>519</v>
      </c>
      <c r="E65" s="1055">
        <v>44239</v>
      </c>
      <c r="F65" s="1056" t="s">
        <v>3009</v>
      </c>
    </row>
    <row r="66" spans="1:6" ht="15">
      <c r="A66" s="101"/>
      <c r="B66" s="1053">
        <v>6122</v>
      </c>
      <c r="C66" s="1054" t="s">
        <v>4531</v>
      </c>
      <c r="D66" s="1053" t="s">
        <v>519</v>
      </c>
      <c r="E66" s="1055">
        <v>374694</v>
      </c>
      <c r="F66" s="1056" t="s">
        <v>3009</v>
      </c>
    </row>
    <row r="67" spans="1:6" ht="15">
      <c r="A67" s="101"/>
      <c r="B67" s="1053">
        <v>6126</v>
      </c>
      <c r="C67" s="1054" t="s">
        <v>4532</v>
      </c>
      <c r="D67" s="1053" t="s">
        <v>928</v>
      </c>
      <c r="E67" s="1055">
        <v>22050</v>
      </c>
      <c r="F67" s="1056" t="s">
        <v>3009</v>
      </c>
    </row>
    <row r="68" spans="1:6" ht="15">
      <c r="A68" s="101"/>
      <c r="B68" s="1053">
        <v>6127</v>
      </c>
      <c r="C68" s="1054" t="s">
        <v>933</v>
      </c>
      <c r="D68" s="1053" t="s">
        <v>928</v>
      </c>
      <c r="E68" s="1055">
        <v>42662</v>
      </c>
      <c r="F68" s="1056" t="s">
        <v>3009</v>
      </c>
    </row>
    <row r="69" spans="1:6" ht="15">
      <c r="A69" s="101"/>
      <c r="B69" s="1053">
        <v>6128</v>
      </c>
      <c r="C69" s="1054" t="s">
        <v>4533</v>
      </c>
      <c r="D69" s="1053" t="s">
        <v>928</v>
      </c>
      <c r="E69" s="1055">
        <v>60993</v>
      </c>
      <c r="F69" s="1056" t="s">
        <v>3009</v>
      </c>
    </row>
    <row r="70" spans="1:6" ht="15">
      <c r="A70" s="101"/>
      <c r="B70" s="1053">
        <v>6129</v>
      </c>
      <c r="C70" s="1054" t="s">
        <v>4534</v>
      </c>
      <c r="D70" s="1053" t="s">
        <v>928</v>
      </c>
      <c r="E70" s="1055">
        <v>89083</v>
      </c>
      <c r="F70" s="1056" t="s">
        <v>3009</v>
      </c>
    </row>
    <row r="71" spans="1:6" ht="15">
      <c r="A71" s="101"/>
      <c r="B71" s="1053">
        <v>6130</v>
      </c>
      <c r="C71" s="1054" t="s">
        <v>4535</v>
      </c>
      <c r="D71" s="1053" t="s">
        <v>928</v>
      </c>
      <c r="E71" s="1055">
        <v>128187</v>
      </c>
      <c r="F71" s="1056" t="s">
        <v>3009</v>
      </c>
    </row>
    <row r="72" spans="1:6" ht="15">
      <c r="A72" s="101"/>
      <c r="B72" s="1053">
        <v>6131</v>
      </c>
      <c r="C72" s="1054" t="s">
        <v>4536</v>
      </c>
      <c r="D72" s="1053" t="s">
        <v>928</v>
      </c>
      <c r="E72" s="1055">
        <v>234966</v>
      </c>
      <c r="F72" s="1056" t="s">
        <v>3009</v>
      </c>
    </row>
    <row r="73" spans="1:6" ht="15">
      <c r="A73" s="101"/>
      <c r="B73" s="1053">
        <v>6132</v>
      </c>
      <c r="C73" s="1054" t="s">
        <v>4537</v>
      </c>
      <c r="D73" s="1053" t="s">
        <v>928</v>
      </c>
      <c r="E73" s="1055">
        <v>303458</v>
      </c>
      <c r="F73" s="1056" t="s">
        <v>3009</v>
      </c>
    </row>
    <row r="74" spans="1:6" ht="15">
      <c r="A74" s="101"/>
      <c r="B74" s="1053">
        <v>6133</v>
      </c>
      <c r="C74" s="1054" t="s">
        <v>4538</v>
      </c>
      <c r="D74" s="1053" t="s">
        <v>928</v>
      </c>
      <c r="E74" s="1055">
        <v>395620</v>
      </c>
      <c r="F74" s="1056" t="s">
        <v>3009</v>
      </c>
    </row>
    <row r="75" spans="1:6" ht="15">
      <c r="A75" s="101"/>
      <c r="B75" s="1053">
        <v>6140</v>
      </c>
      <c r="C75" s="1054" t="s">
        <v>919</v>
      </c>
      <c r="D75" s="1053" t="s">
        <v>897</v>
      </c>
      <c r="E75" s="1055">
        <v>59500</v>
      </c>
      <c r="F75" s="1056" t="s">
        <v>1464</v>
      </c>
    </row>
    <row r="76" spans="1:6" ht="15">
      <c r="A76" s="101"/>
      <c r="B76" s="1053">
        <v>6143</v>
      </c>
      <c r="C76" s="1054" t="s">
        <v>4539</v>
      </c>
      <c r="D76" s="1053" t="s">
        <v>973</v>
      </c>
      <c r="E76" s="1055">
        <v>7449</v>
      </c>
      <c r="F76" s="1056" t="s">
        <v>1464</v>
      </c>
    </row>
    <row r="77" spans="1:6" ht="15">
      <c r="A77" s="101"/>
      <c r="B77" s="1053">
        <v>6147</v>
      </c>
      <c r="C77" s="1054" t="s">
        <v>4540</v>
      </c>
      <c r="D77" s="1053" t="s">
        <v>928</v>
      </c>
      <c r="E77" s="1055">
        <v>39653</v>
      </c>
      <c r="F77" s="1056" t="s">
        <v>3009</v>
      </c>
    </row>
    <row r="78" spans="1:6" ht="15">
      <c r="A78" s="101"/>
      <c r="B78" s="1053">
        <v>6148</v>
      </c>
      <c r="C78" s="1054" t="s">
        <v>4541</v>
      </c>
      <c r="D78" s="1053" t="s">
        <v>928</v>
      </c>
      <c r="E78" s="1055">
        <v>66425</v>
      </c>
      <c r="F78" s="1056" t="s">
        <v>3009</v>
      </c>
    </row>
    <row r="79" spans="1:6" ht="15">
      <c r="A79" s="101"/>
      <c r="B79" s="1053">
        <v>6149</v>
      </c>
      <c r="C79" s="1054" t="s">
        <v>4542</v>
      </c>
      <c r="D79" s="1053" t="s">
        <v>928</v>
      </c>
      <c r="E79" s="1055">
        <v>81523</v>
      </c>
      <c r="F79" s="1056" t="s">
        <v>3009</v>
      </c>
    </row>
    <row r="80" spans="1:6" ht="15">
      <c r="A80" s="101"/>
      <c r="B80" s="1053">
        <v>6150</v>
      </c>
      <c r="C80" s="1054" t="s">
        <v>4543</v>
      </c>
      <c r="D80" s="1053" t="s">
        <v>928</v>
      </c>
      <c r="E80" s="1055">
        <v>96843</v>
      </c>
      <c r="F80" s="1056" t="s">
        <v>3009</v>
      </c>
    </row>
    <row r="81" spans="1:6" ht="15">
      <c r="A81" s="101"/>
      <c r="B81" s="1053">
        <v>6151</v>
      </c>
      <c r="C81" s="1054" t="s">
        <v>4544</v>
      </c>
      <c r="D81" s="1053" t="s">
        <v>928</v>
      </c>
      <c r="E81" s="1055">
        <v>121811</v>
      </c>
      <c r="F81" s="1056" t="s">
        <v>3009</v>
      </c>
    </row>
    <row r="82" spans="1:6" ht="15">
      <c r="A82" s="101"/>
      <c r="B82" s="1053">
        <v>6152</v>
      </c>
      <c r="C82" s="1054" t="s">
        <v>4545</v>
      </c>
      <c r="D82" s="1053" t="s">
        <v>928</v>
      </c>
      <c r="E82" s="1055">
        <v>160480</v>
      </c>
      <c r="F82" s="1056" t="s">
        <v>3009</v>
      </c>
    </row>
    <row r="83" spans="1:6" ht="15">
      <c r="A83" s="101"/>
      <c r="B83" s="1053">
        <v>6153</v>
      </c>
      <c r="C83" s="1054" t="s">
        <v>4546</v>
      </c>
      <c r="D83" s="1053" t="s">
        <v>928</v>
      </c>
      <c r="E83" s="1055">
        <v>208376</v>
      </c>
      <c r="F83" s="1056" t="s">
        <v>3009</v>
      </c>
    </row>
    <row r="84" spans="1:6" ht="15">
      <c r="A84" s="101"/>
      <c r="B84" s="1053">
        <v>6154</v>
      </c>
      <c r="C84" s="1054" t="s">
        <v>4547</v>
      </c>
      <c r="D84" s="1053" t="s">
        <v>928</v>
      </c>
      <c r="E84" s="1055">
        <v>269725</v>
      </c>
      <c r="F84" s="1056" t="s">
        <v>3009</v>
      </c>
    </row>
    <row r="85" spans="1:6" ht="15">
      <c r="A85" s="101"/>
      <c r="B85" s="1053">
        <v>6155</v>
      </c>
      <c r="C85" s="1054" t="s">
        <v>4548</v>
      </c>
      <c r="D85" s="1053" t="s">
        <v>928</v>
      </c>
      <c r="E85" s="1055">
        <v>397527</v>
      </c>
      <c r="F85" s="1056" t="s">
        <v>3009</v>
      </c>
    </row>
    <row r="86" spans="1:6" ht="15">
      <c r="A86" s="101"/>
      <c r="B86" s="1053">
        <v>6156</v>
      </c>
      <c r="C86" s="1054" t="s">
        <v>1094</v>
      </c>
      <c r="D86" s="1053" t="s">
        <v>928</v>
      </c>
      <c r="E86" s="1055">
        <v>48126</v>
      </c>
      <c r="F86" s="1056" t="s">
        <v>3009</v>
      </c>
    </row>
    <row r="87" spans="1:6" ht="15">
      <c r="A87" s="101"/>
      <c r="B87" s="1053">
        <v>6157</v>
      </c>
      <c r="C87" s="1054" t="s">
        <v>1096</v>
      </c>
      <c r="D87" s="1053" t="s">
        <v>928</v>
      </c>
      <c r="E87" s="1055">
        <v>81561</v>
      </c>
      <c r="F87" s="1056" t="s">
        <v>3009</v>
      </c>
    </row>
    <row r="88" spans="1:6" ht="15">
      <c r="A88" s="101"/>
      <c r="B88" s="1053">
        <v>6158</v>
      </c>
      <c r="C88" s="1054" t="s">
        <v>1135</v>
      </c>
      <c r="D88" s="1053" t="s">
        <v>928</v>
      </c>
      <c r="E88" s="1055">
        <v>104467</v>
      </c>
      <c r="F88" s="1056" t="s">
        <v>3009</v>
      </c>
    </row>
    <row r="89" spans="1:6" ht="15">
      <c r="A89" s="101"/>
      <c r="B89" s="1053">
        <v>6159</v>
      </c>
      <c r="C89" s="1054" t="s">
        <v>1098</v>
      </c>
      <c r="D89" s="1053" t="s">
        <v>928</v>
      </c>
      <c r="E89" s="1055">
        <v>133393</v>
      </c>
      <c r="F89" s="1056" t="s">
        <v>3009</v>
      </c>
    </row>
    <row r="90" spans="1:6" ht="15">
      <c r="A90" s="101"/>
      <c r="B90" s="1053">
        <v>6160</v>
      </c>
      <c r="C90" s="1054" t="s">
        <v>4549</v>
      </c>
      <c r="D90" s="1053" t="s">
        <v>928</v>
      </c>
      <c r="E90" s="1055">
        <v>176924</v>
      </c>
      <c r="F90" s="1056" t="s">
        <v>3009</v>
      </c>
    </row>
    <row r="91" spans="1:6" ht="15">
      <c r="A91" s="101"/>
      <c r="B91" s="1053">
        <v>6161</v>
      </c>
      <c r="C91" s="1054" t="s">
        <v>4550</v>
      </c>
      <c r="D91" s="1053" t="s">
        <v>928</v>
      </c>
      <c r="E91" s="1055">
        <v>230188</v>
      </c>
      <c r="F91" s="1056" t="s">
        <v>3009</v>
      </c>
    </row>
    <row r="92" spans="1:6" ht="15">
      <c r="A92" s="101"/>
      <c r="B92" s="1053">
        <v>6162</v>
      </c>
      <c r="C92" s="1054" t="s">
        <v>4551</v>
      </c>
      <c r="D92" s="1053" t="s">
        <v>928</v>
      </c>
      <c r="E92" s="1055">
        <v>310037</v>
      </c>
      <c r="F92" s="1056" t="s">
        <v>3009</v>
      </c>
    </row>
    <row r="93" spans="1:6" ht="15">
      <c r="A93" s="101"/>
      <c r="B93" s="1053">
        <v>6163</v>
      </c>
      <c r="C93" s="1054" t="s">
        <v>4552</v>
      </c>
      <c r="D93" s="1053" t="s">
        <v>928</v>
      </c>
      <c r="E93" s="1055">
        <v>371299</v>
      </c>
      <c r="F93" s="1056" t="s">
        <v>3009</v>
      </c>
    </row>
    <row r="94" spans="1:6" ht="15">
      <c r="A94" s="101"/>
      <c r="B94" s="1053">
        <v>6164</v>
      </c>
      <c r="C94" s="1054" t="s">
        <v>4553</v>
      </c>
      <c r="D94" s="1053" t="s">
        <v>928</v>
      </c>
      <c r="E94" s="1055">
        <v>534005</v>
      </c>
      <c r="F94" s="1056" t="s">
        <v>3009</v>
      </c>
    </row>
    <row r="95" spans="1:6" ht="15">
      <c r="A95" s="101"/>
      <c r="B95" s="1053">
        <v>6165</v>
      </c>
      <c r="C95" s="1054" t="s">
        <v>4554</v>
      </c>
      <c r="D95" s="1053" t="s">
        <v>928</v>
      </c>
      <c r="E95" s="1055">
        <v>582119</v>
      </c>
      <c r="F95" s="1056" t="s">
        <v>3009</v>
      </c>
    </row>
    <row r="96" spans="1:6" ht="15">
      <c r="A96" s="101"/>
      <c r="B96" s="1053">
        <v>6166</v>
      </c>
      <c r="C96" s="1054" t="s">
        <v>4555</v>
      </c>
      <c r="D96" s="1053" t="s">
        <v>928</v>
      </c>
      <c r="E96" s="1055">
        <v>710768</v>
      </c>
      <c r="F96" s="1056" t="s">
        <v>3009</v>
      </c>
    </row>
    <row r="97" spans="1:6" ht="15">
      <c r="A97" s="101"/>
      <c r="B97" s="1053">
        <v>6167</v>
      </c>
      <c r="C97" s="1054" t="s">
        <v>4556</v>
      </c>
      <c r="D97" s="1053" t="s">
        <v>928</v>
      </c>
      <c r="E97" s="1055">
        <v>887678</v>
      </c>
      <c r="F97" s="1056" t="s">
        <v>3009</v>
      </c>
    </row>
    <row r="98" spans="1:6" ht="15">
      <c r="A98" s="101"/>
      <c r="B98" s="1053">
        <v>6168</v>
      </c>
      <c r="C98" s="1054" t="s">
        <v>4557</v>
      </c>
      <c r="D98" s="1053" t="s">
        <v>928</v>
      </c>
      <c r="E98" s="1055">
        <v>1116667</v>
      </c>
      <c r="F98" s="1056" t="s">
        <v>3009</v>
      </c>
    </row>
    <row r="99" spans="1:6" ht="15">
      <c r="A99" s="101"/>
      <c r="B99" s="1053">
        <v>6169</v>
      </c>
      <c r="C99" s="1054" t="s">
        <v>4558</v>
      </c>
      <c r="D99" s="1053" t="s">
        <v>928</v>
      </c>
      <c r="E99" s="1055">
        <v>1396760</v>
      </c>
      <c r="F99" s="1056" t="s">
        <v>3009</v>
      </c>
    </row>
    <row r="100" spans="1:6" ht="15">
      <c r="A100" s="101"/>
      <c r="B100" s="1053">
        <v>6170</v>
      </c>
      <c r="C100" s="1054" t="s">
        <v>4559</v>
      </c>
      <c r="D100" s="1053" t="s">
        <v>928</v>
      </c>
      <c r="E100" s="1055">
        <v>1571738</v>
      </c>
      <c r="F100" s="1056" t="s">
        <v>3009</v>
      </c>
    </row>
    <row r="101" spans="1:6" ht="15">
      <c r="A101" s="101"/>
      <c r="B101" s="1053">
        <v>6171</v>
      </c>
      <c r="C101" s="1054" t="s">
        <v>4560</v>
      </c>
      <c r="D101" s="1053" t="s">
        <v>928</v>
      </c>
      <c r="E101" s="1055">
        <v>1833857</v>
      </c>
      <c r="F101" s="1056" t="s">
        <v>3009</v>
      </c>
    </row>
    <row r="102" spans="1:6" ht="15">
      <c r="A102" s="101"/>
      <c r="B102" s="1053">
        <v>6172</v>
      </c>
      <c r="C102" s="1054" t="s">
        <v>4561</v>
      </c>
      <c r="D102" s="1053" t="s">
        <v>928</v>
      </c>
      <c r="E102" s="1055">
        <v>2030626</v>
      </c>
      <c r="F102" s="1056" t="s">
        <v>3009</v>
      </c>
    </row>
    <row r="103" spans="1:6" ht="15">
      <c r="A103" s="101"/>
      <c r="B103" s="1053">
        <v>6173</v>
      </c>
      <c r="C103" s="1054" t="s">
        <v>4562</v>
      </c>
      <c r="D103" s="1053" t="s">
        <v>928</v>
      </c>
      <c r="E103" s="1055">
        <v>2279455</v>
      </c>
      <c r="F103" s="1056" t="s">
        <v>3009</v>
      </c>
    </row>
    <row r="104" spans="1:6" ht="15">
      <c r="A104" s="101"/>
      <c r="B104" s="1053">
        <v>6174</v>
      </c>
      <c r="C104" s="1054" t="s">
        <v>4563</v>
      </c>
      <c r="D104" s="1053" t="s">
        <v>928</v>
      </c>
      <c r="E104" s="1055">
        <v>2531977</v>
      </c>
      <c r="F104" s="1056" t="s">
        <v>3009</v>
      </c>
    </row>
    <row r="105" spans="1:6" ht="15">
      <c r="A105" s="101"/>
      <c r="B105" s="1053">
        <v>6175</v>
      </c>
      <c r="C105" s="1054" t="s">
        <v>4564</v>
      </c>
      <c r="D105" s="1053" t="s">
        <v>928</v>
      </c>
      <c r="E105" s="1055">
        <v>2864777</v>
      </c>
      <c r="F105" s="1056" t="s">
        <v>3009</v>
      </c>
    </row>
    <row r="106" spans="1:6" ht="15">
      <c r="A106" s="101"/>
      <c r="B106" s="1053">
        <v>6176</v>
      </c>
      <c r="C106" s="1054" t="s">
        <v>4565</v>
      </c>
      <c r="D106" s="1053" t="s">
        <v>928</v>
      </c>
      <c r="E106" s="1055">
        <v>3238109</v>
      </c>
      <c r="F106" s="1056" t="s">
        <v>3009</v>
      </c>
    </row>
    <row r="107" spans="1:6" ht="15">
      <c r="A107" s="101"/>
      <c r="B107" s="1053">
        <v>6177</v>
      </c>
      <c r="C107" s="1054" t="s">
        <v>4566</v>
      </c>
      <c r="D107" s="1053" t="s">
        <v>928</v>
      </c>
      <c r="E107" s="1055">
        <v>3653119</v>
      </c>
      <c r="F107" s="1056" t="s">
        <v>3009</v>
      </c>
    </row>
    <row r="108" spans="1:6" ht="15">
      <c r="A108" s="101"/>
      <c r="B108" s="1053">
        <v>6178</v>
      </c>
      <c r="C108" s="1054" t="s">
        <v>4567</v>
      </c>
      <c r="D108" s="1053" t="s">
        <v>928</v>
      </c>
      <c r="E108" s="1055">
        <v>4592010</v>
      </c>
      <c r="F108" s="1056" t="s">
        <v>3009</v>
      </c>
    </row>
    <row r="109" spans="1:6" ht="15">
      <c r="A109" s="101"/>
      <c r="B109" s="1053">
        <v>6179</v>
      </c>
      <c r="C109" s="1054" t="s">
        <v>4568</v>
      </c>
      <c r="D109" s="1053" t="s">
        <v>928</v>
      </c>
      <c r="E109" s="1055">
        <v>5181950</v>
      </c>
      <c r="F109" s="1056" t="s">
        <v>3009</v>
      </c>
    </row>
    <row r="110" spans="1:6" ht="15">
      <c r="A110" s="101"/>
      <c r="B110" s="1053">
        <v>6180</v>
      </c>
      <c r="C110" s="1054" t="s">
        <v>4569</v>
      </c>
      <c r="D110" s="1053" t="s">
        <v>928</v>
      </c>
      <c r="E110" s="1055">
        <v>5831762</v>
      </c>
      <c r="F110" s="1056" t="s">
        <v>3009</v>
      </c>
    </row>
    <row r="111" spans="1:6" ht="15">
      <c r="A111" s="101"/>
      <c r="B111" s="1053">
        <v>6181</v>
      </c>
      <c r="C111" s="1054" t="s">
        <v>4570</v>
      </c>
      <c r="D111" s="1053" t="s">
        <v>928</v>
      </c>
      <c r="E111" s="1055">
        <v>582119</v>
      </c>
      <c r="F111" s="1056" t="s">
        <v>3009</v>
      </c>
    </row>
    <row r="112" spans="1:6" ht="15">
      <c r="A112" s="101"/>
      <c r="B112" s="1053">
        <v>6182</v>
      </c>
      <c r="C112" s="1054" t="s">
        <v>4571</v>
      </c>
      <c r="D112" s="1053" t="s">
        <v>928</v>
      </c>
      <c r="E112" s="1055">
        <v>731379</v>
      </c>
      <c r="F112" s="1056" t="s">
        <v>3009</v>
      </c>
    </row>
    <row r="113" spans="1:6" ht="15">
      <c r="A113" s="101"/>
      <c r="B113" s="1053">
        <v>6183</v>
      </c>
      <c r="C113" s="1054" t="s">
        <v>4572</v>
      </c>
      <c r="D113" s="1053" t="s">
        <v>928</v>
      </c>
      <c r="E113" s="1055">
        <v>913192</v>
      </c>
      <c r="F113" s="1056" t="s">
        <v>3009</v>
      </c>
    </row>
    <row r="114" spans="1:6" ht="15">
      <c r="A114" s="101"/>
      <c r="B114" s="1053">
        <v>6184</v>
      </c>
      <c r="C114" s="1054" t="s">
        <v>4573</v>
      </c>
      <c r="D114" s="1053" t="s">
        <v>928</v>
      </c>
      <c r="E114" s="1055">
        <v>1145323</v>
      </c>
      <c r="F114" s="1056" t="s">
        <v>3009</v>
      </c>
    </row>
    <row r="115" spans="1:6" ht="15">
      <c r="A115" s="101"/>
      <c r="B115" s="1053">
        <v>6185</v>
      </c>
      <c r="C115" s="1054" t="s">
        <v>4574</v>
      </c>
      <c r="D115" s="1053" t="s">
        <v>928</v>
      </c>
      <c r="E115" s="1055">
        <v>1433317</v>
      </c>
      <c r="F115" s="1056" t="s">
        <v>3009</v>
      </c>
    </row>
    <row r="116" spans="1:6" ht="15">
      <c r="A116" s="101"/>
      <c r="B116" s="1053">
        <v>6188</v>
      </c>
      <c r="C116" s="1054" t="s">
        <v>4575</v>
      </c>
      <c r="D116" s="1053" t="s">
        <v>928</v>
      </c>
      <c r="E116" s="1055">
        <v>1605201</v>
      </c>
      <c r="F116" s="1056" t="s">
        <v>3009</v>
      </c>
    </row>
    <row r="117" spans="1:6" ht="15">
      <c r="A117" s="101"/>
      <c r="B117" s="1053">
        <v>6189</v>
      </c>
      <c r="C117" s="1054" t="s">
        <v>4576</v>
      </c>
      <c r="D117" s="1053" t="s">
        <v>928</v>
      </c>
      <c r="E117" s="1055">
        <v>1881599</v>
      </c>
      <c r="F117" s="1056" t="s">
        <v>3009</v>
      </c>
    </row>
    <row r="118" spans="1:6" ht="15">
      <c r="A118" s="101"/>
      <c r="B118" s="1053">
        <v>6190</v>
      </c>
      <c r="C118" s="1054" t="s">
        <v>4577</v>
      </c>
      <c r="D118" s="1053" t="s">
        <v>928</v>
      </c>
      <c r="E118" s="1055">
        <v>2087888</v>
      </c>
      <c r="F118" s="1056" t="s">
        <v>3009</v>
      </c>
    </row>
    <row r="119" spans="1:6" ht="15">
      <c r="A119" s="101"/>
      <c r="B119" s="1053">
        <v>6191</v>
      </c>
      <c r="C119" s="1054" t="s">
        <v>4578</v>
      </c>
      <c r="D119" s="1053" t="s">
        <v>928</v>
      </c>
      <c r="E119" s="1055">
        <v>2313013</v>
      </c>
      <c r="F119" s="1056" t="s">
        <v>3009</v>
      </c>
    </row>
    <row r="120" spans="1:6" ht="15">
      <c r="A120" s="101"/>
      <c r="B120" s="1053">
        <v>6192</v>
      </c>
      <c r="C120" s="1054" t="s">
        <v>4579</v>
      </c>
      <c r="D120" s="1053" t="s">
        <v>928</v>
      </c>
      <c r="E120" s="1055">
        <v>2584528</v>
      </c>
      <c r="F120" s="1056" t="s">
        <v>3009</v>
      </c>
    </row>
    <row r="121" spans="1:6" ht="15">
      <c r="A121" s="101"/>
      <c r="B121" s="1053">
        <v>6193</v>
      </c>
      <c r="C121" s="1054" t="s">
        <v>4580</v>
      </c>
      <c r="D121" s="1053" t="s">
        <v>928</v>
      </c>
      <c r="E121" s="1055">
        <v>2937891</v>
      </c>
      <c r="F121" s="1056" t="s">
        <v>3009</v>
      </c>
    </row>
    <row r="122" spans="1:6" ht="15">
      <c r="A122" s="101"/>
      <c r="B122" s="1053">
        <v>6194</v>
      </c>
      <c r="C122" s="1054" t="s">
        <v>4581</v>
      </c>
      <c r="D122" s="1053" t="s">
        <v>928</v>
      </c>
      <c r="E122" s="1055">
        <v>3320838</v>
      </c>
      <c r="F122" s="1056" t="s">
        <v>3009</v>
      </c>
    </row>
    <row r="123" spans="1:6" ht="15">
      <c r="A123" s="101"/>
      <c r="B123" s="1053">
        <v>6195</v>
      </c>
      <c r="C123" s="1054" t="s">
        <v>4582</v>
      </c>
      <c r="D123" s="1053" t="s">
        <v>928</v>
      </c>
      <c r="E123" s="1055">
        <v>3670541</v>
      </c>
      <c r="F123" s="1056" t="s">
        <v>3009</v>
      </c>
    </row>
    <row r="124" spans="1:6" ht="15">
      <c r="A124" s="101"/>
      <c r="B124" s="1053">
        <v>6196</v>
      </c>
      <c r="C124" s="1054" t="s">
        <v>4583</v>
      </c>
      <c r="D124" s="1053" t="s">
        <v>928</v>
      </c>
      <c r="E124" s="1055">
        <v>4614239</v>
      </c>
      <c r="F124" s="1056" t="s">
        <v>3009</v>
      </c>
    </row>
    <row r="125" spans="1:6" ht="15">
      <c r="A125" s="101"/>
      <c r="B125" s="1053">
        <v>6197</v>
      </c>
      <c r="C125" s="1054" t="s">
        <v>4584</v>
      </c>
      <c r="D125" s="1053" t="s">
        <v>928</v>
      </c>
      <c r="E125" s="1055">
        <v>5267868</v>
      </c>
      <c r="F125" s="1056" t="s">
        <v>3009</v>
      </c>
    </row>
    <row r="126" spans="1:6" ht="15">
      <c r="A126" s="101"/>
      <c r="B126" s="1053">
        <v>6198</v>
      </c>
      <c r="C126" s="1054" t="s">
        <v>4585</v>
      </c>
      <c r="D126" s="1053" t="s">
        <v>928</v>
      </c>
      <c r="E126" s="1055">
        <v>5927295</v>
      </c>
      <c r="F126" s="1056" t="s">
        <v>3009</v>
      </c>
    </row>
    <row r="127" spans="1:6" ht="15">
      <c r="A127" s="101"/>
      <c r="B127" s="1053">
        <v>6199</v>
      </c>
      <c r="C127" s="1054" t="s">
        <v>4586</v>
      </c>
      <c r="D127" s="1053" t="s">
        <v>928</v>
      </c>
      <c r="E127" s="1055">
        <v>582119</v>
      </c>
      <c r="F127" s="1056" t="s">
        <v>3009</v>
      </c>
    </row>
    <row r="128" spans="1:6" ht="15">
      <c r="A128" s="101"/>
      <c r="B128" s="1053">
        <v>6200</v>
      </c>
      <c r="C128" s="1054" t="s">
        <v>4587</v>
      </c>
      <c r="D128" s="1053" t="s">
        <v>928</v>
      </c>
      <c r="E128" s="1055">
        <v>774552</v>
      </c>
      <c r="F128" s="1056" t="s">
        <v>3009</v>
      </c>
    </row>
    <row r="129" spans="1:6" ht="15">
      <c r="A129" s="101"/>
      <c r="B129" s="1053">
        <v>6201</v>
      </c>
      <c r="C129" s="1054" t="s">
        <v>4588</v>
      </c>
      <c r="D129" s="1053" t="s">
        <v>928</v>
      </c>
      <c r="E129" s="1055">
        <v>965695</v>
      </c>
      <c r="F129" s="1056" t="s">
        <v>3009</v>
      </c>
    </row>
    <row r="130" spans="1:6" ht="15">
      <c r="A130" s="101"/>
      <c r="B130" s="1053">
        <v>6202</v>
      </c>
      <c r="C130" s="1054" t="s">
        <v>4589</v>
      </c>
      <c r="D130" s="1053" t="s">
        <v>928</v>
      </c>
      <c r="E130" s="1055">
        <v>1210630</v>
      </c>
      <c r="F130" s="1056" t="s">
        <v>3009</v>
      </c>
    </row>
    <row r="131" spans="1:6" ht="15">
      <c r="A131" s="101"/>
      <c r="B131" s="1053">
        <v>6203</v>
      </c>
      <c r="C131" s="1054" t="s">
        <v>4590</v>
      </c>
      <c r="D131" s="1053" t="s">
        <v>928</v>
      </c>
      <c r="E131" s="1055">
        <v>1517569</v>
      </c>
      <c r="F131" s="1056" t="s">
        <v>3009</v>
      </c>
    </row>
    <row r="132" spans="1:6" ht="15">
      <c r="A132" s="101"/>
      <c r="B132" s="1053">
        <v>6204</v>
      </c>
      <c r="C132" s="1054" t="s">
        <v>4591</v>
      </c>
      <c r="D132" s="1053" t="s">
        <v>928</v>
      </c>
      <c r="E132" s="1055">
        <v>1697307</v>
      </c>
      <c r="F132" s="1056" t="s">
        <v>3009</v>
      </c>
    </row>
    <row r="133" spans="1:6" ht="15">
      <c r="A133" s="101"/>
      <c r="B133" s="1053">
        <v>6205</v>
      </c>
      <c r="C133" s="1054" t="s">
        <v>4592</v>
      </c>
      <c r="D133" s="1053" t="s">
        <v>928</v>
      </c>
      <c r="E133" s="1055">
        <v>1991460</v>
      </c>
      <c r="F133" s="1056" t="s">
        <v>3009</v>
      </c>
    </row>
    <row r="134" spans="1:6" ht="15">
      <c r="A134" s="101"/>
      <c r="B134" s="1053">
        <v>6206</v>
      </c>
      <c r="C134" s="1054" t="s">
        <v>4593</v>
      </c>
      <c r="D134" s="1053" t="s">
        <v>928</v>
      </c>
      <c r="E134" s="1055">
        <v>2208888</v>
      </c>
      <c r="F134" s="1056" t="s">
        <v>3009</v>
      </c>
    </row>
    <row r="135" spans="1:6" ht="15">
      <c r="A135" s="101"/>
      <c r="B135" s="1053">
        <v>6207</v>
      </c>
      <c r="C135" s="1054" t="s">
        <v>4594</v>
      </c>
      <c r="D135" s="1053" t="s">
        <v>928</v>
      </c>
      <c r="E135" s="1055">
        <v>2443484</v>
      </c>
      <c r="F135" s="1056" t="s">
        <v>3009</v>
      </c>
    </row>
    <row r="136" spans="1:6" ht="15">
      <c r="A136" s="101"/>
      <c r="B136" s="1053">
        <v>6208</v>
      </c>
      <c r="C136" s="1054" t="s">
        <v>4595</v>
      </c>
      <c r="D136" s="1053" t="s">
        <v>928</v>
      </c>
      <c r="E136" s="1055">
        <v>2913920</v>
      </c>
      <c r="F136" s="1056" t="s">
        <v>3009</v>
      </c>
    </row>
    <row r="137" spans="1:6" ht="15">
      <c r="A137" s="101"/>
      <c r="B137" s="1053">
        <v>6209</v>
      </c>
      <c r="C137" s="1054" t="s">
        <v>4596</v>
      </c>
      <c r="D137" s="1053" t="s">
        <v>928</v>
      </c>
      <c r="E137" s="1055">
        <v>3069981</v>
      </c>
      <c r="F137" s="1056" t="s">
        <v>3009</v>
      </c>
    </row>
    <row r="138" spans="1:6" ht="15">
      <c r="A138" s="101"/>
      <c r="B138" s="1053">
        <v>6210</v>
      </c>
      <c r="C138" s="1054" t="s">
        <v>4597</v>
      </c>
      <c r="D138" s="1053" t="s">
        <v>928</v>
      </c>
      <c r="E138" s="1055">
        <v>3471968</v>
      </c>
      <c r="F138" s="1056" t="s">
        <v>3009</v>
      </c>
    </row>
    <row r="139" spans="1:6" ht="15">
      <c r="A139" s="101"/>
      <c r="B139" s="1053">
        <v>6211</v>
      </c>
      <c r="C139" s="1054" t="s">
        <v>4598</v>
      </c>
      <c r="D139" s="1053" t="s">
        <v>928</v>
      </c>
      <c r="E139" s="1055">
        <v>4054054</v>
      </c>
      <c r="F139" s="1056" t="s">
        <v>3009</v>
      </c>
    </row>
    <row r="140" spans="1:6" ht="15">
      <c r="A140" s="101"/>
      <c r="B140" s="1053">
        <v>6212</v>
      </c>
      <c r="C140" s="1054" t="s">
        <v>4599</v>
      </c>
      <c r="D140" s="1053" t="s">
        <v>928</v>
      </c>
      <c r="E140" s="1055">
        <v>4816349</v>
      </c>
      <c r="F140" s="1056" t="s">
        <v>3009</v>
      </c>
    </row>
    <row r="141" spans="1:6" ht="15">
      <c r="A141" s="101"/>
      <c r="B141" s="1053">
        <v>6213</v>
      </c>
      <c r="C141" s="1054" t="s">
        <v>4600</v>
      </c>
      <c r="D141" s="1053" t="s">
        <v>928</v>
      </c>
      <c r="E141" s="1055">
        <v>5406289</v>
      </c>
      <c r="F141" s="1056" t="s">
        <v>3009</v>
      </c>
    </row>
    <row r="142" spans="1:6" ht="15">
      <c r="A142" s="101"/>
      <c r="B142" s="1053">
        <v>6214</v>
      </c>
      <c r="C142" s="1054" t="s">
        <v>4601</v>
      </c>
      <c r="D142" s="1053" t="s">
        <v>928</v>
      </c>
      <c r="E142" s="1055">
        <v>6030682</v>
      </c>
      <c r="F142" s="1056" t="s">
        <v>3009</v>
      </c>
    </row>
    <row r="143" spans="1:6" ht="15">
      <c r="A143" s="101"/>
      <c r="B143" s="1053">
        <v>6215</v>
      </c>
      <c r="C143" s="1054" t="s">
        <v>4602</v>
      </c>
      <c r="D143" s="1053" t="s">
        <v>928</v>
      </c>
      <c r="E143" s="1055">
        <v>660088</v>
      </c>
      <c r="F143" s="1056" t="s">
        <v>3009</v>
      </c>
    </row>
    <row r="144" spans="1:6" ht="15">
      <c r="A144" s="101"/>
      <c r="B144" s="1053">
        <v>6216</v>
      </c>
      <c r="C144" s="1054" t="s">
        <v>4603</v>
      </c>
      <c r="D144" s="1053" t="s">
        <v>928</v>
      </c>
      <c r="E144" s="1055">
        <v>880986</v>
      </c>
      <c r="F144" s="1056" t="s">
        <v>3009</v>
      </c>
    </row>
    <row r="145" spans="1:6" ht="15">
      <c r="A145" s="101"/>
      <c r="B145" s="1053">
        <v>6217</v>
      </c>
      <c r="C145" s="1054" t="s">
        <v>4604</v>
      </c>
      <c r="D145" s="1053" t="s">
        <v>928</v>
      </c>
      <c r="E145" s="1055">
        <v>1104020</v>
      </c>
      <c r="F145" s="1056" t="s">
        <v>3009</v>
      </c>
    </row>
    <row r="146" spans="1:6" ht="15">
      <c r="A146" s="101"/>
      <c r="B146" s="1053">
        <v>6218</v>
      </c>
      <c r="C146" s="1054" t="s">
        <v>4605</v>
      </c>
      <c r="D146" s="1053" t="s">
        <v>928</v>
      </c>
      <c r="E146" s="1055">
        <v>1383846</v>
      </c>
      <c r="F146" s="1056" t="s">
        <v>3009</v>
      </c>
    </row>
    <row r="147" spans="1:6" ht="15">
      <c r="A147" s="101"/>
      <c r="B147" s="1053">
        <v>6219</v>
      </c>
      <c r="C147" s="1054" t="s">
        <v>4606</v>
      </c>
      <c r="D147" s="1053" t="s">
        <v>928</v>
      </c>
      <c r="E147" s="1055">
        <v>1732483</v>
      </c>
      <c r="F147" s="1056" t="s">
        <v>3009</v>
      </c>
    </row>
    <row r="148" spans="1:6" ht="15">
      <c r="A148" s="101"/>
      <c r="B148" s="1053">
        <v>6220</v>
      </c>
      <c r="C148" s="1054" t="s">
        <v>4607</v>
      </c>
      <c r="D148" s="1053" t="s">
        <v>928</v>
      </c>
      <c r="E148" s="1055">
        <v>1939210</v>
      </c>
      <c r="F148" s="1056" t="s">
        <v>3009</v>
      </c>
    </row>
    <row r="149" spans="1:6" ht="15">
      <c r="A149" s="101"/>
      <c r="B149" s="1053">
        <v>6221</v>
      </c>
      <c r="C149" s="1054" t="s">
        <v>4608</v>
      </c>
      <c r="D149" s="1053" t="s">
        <v>928</v>
      </c>
      <c r="E149" s="1055">
        <v>2274871</v>
      </c>
      <c r="F149" s="1056" t="s">
        <v>3009</v>
      </c>
    </row>
    <row r="150" spans="1:6" ht="15">
      <c r="A150" s="101"/>
      <c r="B150" s="1053">
        <v>6222</v>
      </c>
      <c r="C150" s="1054" t="s">
        <v>4609</v>
      </c>
      <c r="D150" s="1053" t="s">
        <v>928</v>
      </c>
      <c r="E150" s="1055">
        <v>2542992</v>
      </c>
      <c r="F150" s="1056" t="s">
        <v>3009</v>
      </c>
    </row>
    <row r="151" spans="1:6" ht="15">
      <c r="A151" s="101"/>
      <c r="B151" s="1053">
        <v>6223</v>
      </c>
      <c r="C151" s="1054" t="s">
        <v>4610</v>
      </c>
      <c r="D151" s="1053" t="s">
        <v>928</v>
      </c>
      <c r="E151" s="1055">
        <v>2694812</v>
      </c>
      <c r="F151" s="1056" t="s">
        <v>3009</v>
      </c>
    </row>
    <row r="152" spans="1:6" ht="15">
      <c r="A152" s="101"/>
      <c r="B152" s="1053">
        <v>6224</v>
      </c>
      <c r="C152" s="1054" t="s">
        <v>4611</v>
      </c>
      <c r="D152" s="1053" t="s">
        <v>928</v>
      </c>
      <c r="E152" s="1055">
        <v>3087279</v>
      </c>
      <c r="F152" s="1056" t="s">
        <v>3009</v>
      </c>
    </row>
    <row r="153" spans="1:6" ht="15">
      <c r="A153" s="101"/>
      <c r="B153" s="1053">
        <v>6225</v>
      </c>
      <c r="C153" s="1054" t="s">
        <v>4612</v>
      </c>
      <c r="D153" s="1053" t="s">
        <v>928</v>
      </c>
      <c r="E153" s="1055">
        <v>3510757</v>
      </c>
      <c r="F153" s="1056" t="s">
        <v>3009</v>
      </c>
    </row>
    <row r="154" spans="1:6" ht="15">
      <c r="A154" s="101"/>
      <c r="B154" s="1053">
        <v>6226</v>
      </c>
      <c r="C154" s="1054" t="s">
        <v>4613</v>
      </c>
      <c r="D154" s="1053" t="s">
        <v>928</v>
      </c>
      <c r="E154" s="1055">
        <v>3973196</v>
      </c>
      <c r="F154" s="1056" t="s">
        <v>3009</v>
      </c>
    </row>
    <row r="155" spans="1:6" ht="15">
      <c r="A155" s="101"/>
      <c r="B155" s="1053">
        <v>6227</v>
      </c>
      <c r="C155" s="1054" t="s">
        <v>4614</v>
      </c>
      <c r="D155" s="1053" t="s">
        <v>928</v>
      </c>
      <c r="E155" s="1055">
        <v>4442470</v>
      </c>
      <c r="F155" s="1056" t="s">
        <v>3009</v>
      </c>
    </row>
    <row r="156" spans="1:6" ht="15">
      <c r="A156" s="101"/>
      <c r="B156" s="1053">
        <v>6228</v>
      </c>
      <c r="C156" s="1054" t="s">
        <v>4615</v>
      </c>
      <c r="D156" s="1053" t="s">
        <v>928</v>
      </c>
      <c r="E156" s="1055">
        <v>5507025</v>
      </c>
      <c r="F156" s="1056" t="s">
        <v>3009</v>
      </c>
    </row>
    <row r="157" spans="1:6" ht="15">
      <c r="A157" s="101"/>
      <c r="B157" s="1053">
        <v>6229</v>
      </c>
      <c r="C157" s="1054" t="s">
        <v>4616</v>
      </c>
      <c r="D157" s="1053" t="s">
        <v>928</v>
      </c>
      <c r="E157" s="1055">
        <v>6602810</v>
      </c>
      <c r="F157" s="1056" t="s">
        <v>3009</v>
      </c>
    </row>
    <row r="158" spans="1:6" ht="15">
      <c r="A158" s="101"/>
      <c r="B158" s="1053">
        <v>6230</v>
      </c>
      <c r="C158" s="1054" t="s">
        <v>4617</v>
      </c>
      <c r="D158" s="1053" t="s">
        <v>928</v>
      </c>
      <c r="E158" s="1055">
        <v>7214494</v>
      </c>
      <c r="F158" s="1056" t="s">
        <v>3009</v>
      </c>
    </row>
    <row r="159" spans="1:6" ht="15">
      <c r="A159" s="101"/>
      <c r="B159" s="1053">
        <v>6236</v>
      </c>
      <c r="C159" s="1054" t="s">
        <v>1002</v>
      </c>
      <c r="D159" s="1053" t="s">
        <v>519</v>
      </c>
      <c r="E159" s="1055">
        <v>111157</v>
      </c>
      <c r="F159" s="1056" t="s">
        <v>3009</v>
      </c>
    </row>
    <row r="160" spans="1:6" ht="15">
      <c r="A160" s="101"/>
      <c r="B160" s="1053">
        <v>6237</v>
      </c>
      <c r="C160" s="1054" t="s">
        <v>1004</v>
      </c>
      <c r="D160" s="1053" t="s">
        <v>519</v>
      </c>
      <c r="E160" s="1055">
        <v>195707</v>
      </c>
      <c r="F160" s="1056" t="s">
        <v>3009</v>
      </c>
    </row>
    <row r="161" spans="1:6" ht="15">
      <c r="A161" s="101"/>
      <c r="B161" s="1053">
        <v>6238</v>
      </c>
      <c r="C161" s="1054" t="s">
        <v>1006</v>
      </c>
      <c r="D161" s="1053" t="s">
        <v>519</v>
      </c>
      <c r="E161" s="1055">
        <v>251340</v>
      </c>
      <c r="F161" s="1056" t="s">
        <v>3009</v>
      </c>
    </row>
    <row r="162" spans="1:6" ht="15">
      <c r="A162" s="101"/>
      <c r="B162" s="1053">
        <v>6239</v>
      </c>
      <c r="C162" s="1054" t="s">
        <v>1008</v>
      </c>
      <c r="D162" s="1053" t="s">
        <v>519</v>
      </c>
      <c r="E162" s="1055">
        <v>299611</v>
      </c>
      <c r="F162" s="1056" t="s">
        <v>3009</v>
      </c>
    </row>
    <row r="163" spans="1:6" ht="15">
      <c r="A163" s="101"/>
      <c r="B163" s="1053">
        <v>6240</v>
      </c>
      <c r="C163" s="1054" t="s">
        <v>1010</v>
      </c>
      <c r="D163" s="1053" t="s">
        <v>519</v>
      </c>
      <c r="E163" s="1055">
        <v>382883</v>
      </c>
      <c r="F163" s="1056" t="s">
        <v>3009</v>
      </c>
    </row>
    <row r="164" spans="1:6" ht="15">
      <c r="A164" s="101"/>
      <c r="B164" s="1053">
        <v>6241</v>
      </c>
      <c r="C164" s="1054" t="s">
        <v>4618</v>
      </c>
      <c r="D164" s="1053" t="s">
        <v>519</v>
      </c>
      <c r="E164" s="1055">
        <v>450891</v>
      </c>
      <c r="F164" s="1056" t="s">
        <v>3009</v>
      </c>
    </row>
    <row r="165" spans="1:6" ht="15">
      <c r="A165" s="101"/>
      <c r="B165" s="1053">
        <v>6242</v>
      </c>
      <c r="C165" s="1054" t="s">
        <v>4619</v>
      </c>
      <c r="D165" s="1053" t="s">
        <v>519</v>
      </c>
      <c r="E165" s="1055">
        <v>543732</v>
      </c>
      <c r="F165" s="1056" t="s">
        <v>3009</v>
      </c>
    </row>
    <row r="166" spans="1:6" ht="15">
      <c r="A166" s="101"/>
      <c r="B166" s="1053">
        <v>6243</v>
      </c>
      <c r="C166" s="1054" t="s">
        <v>4620</v>
      </c>
      <c r="D166" s="1053" t="s">
        <v>519</v>
      </c>
      <c r="E166" s="1055">
        <v>808355</v>
      </c>
      <c r="F166" s="1056" t="s">
        <v>3009</v>
      </c>
    </row>
    <row r="167" spans="1:6" ht="15">
      <c r="A167" s="101"/>
      <c r="B167" s="1053">
        <v>6257</v>
      </c>
      <c r="C167" s="1054" t="s">
        <v>4621</v>
      </c>
      <c r="D167" s="1053" t="s">
        <v>928</v>
      </c>
      <c r="E167" s="1055">
        <v>16242</v>
      </c>
      <c r="F167" s="1056" t="s">
        <v>3009</v>
      </c>
    </row>
    <row r="168" spans="1:6" ht="15">
      <c r="A168" s="101"/>
      <c r="B168" s="1053">
        <v>6258</v>
      </c>
      <c r="C168" s="1054" t="s">
        <v>4622</v>
      </c>
      <c r="D168" s="1053" t="s">
        <v>928</v>
      </c>
      <c r="E168" s="1055">
        <v>23826</v>
      </c>
      <c r="F168" s="1056" t="s">
        <v>3009</v>
      </c>
    </row>
    <row r="169" spans="1:6" ht="15">
      <c r="A169" s="101"/>
      <c r="B169" s="1053">
        <v>6259</v>
      </c>
      <c r="C169" s="1054" t="s">
        <v>4623</v>
      </c>
      <c r="D169" s="1053" t="s">
        <v>928</v>
      </c>
      <c r="E169" s="1055">
        <v>40658</v>
      </c>
      <c r="F169" s="1056" t="s">
        <v>3009</v>
      </c>
    </row>
    <row r="170" spans="1:6" ht="15">
      <c r="A170" s="101"/>
      <c r="B170" s="1053">
        <v>6260</v>
      </c>
      <c r="C170" s="1054" t="s">
        <v>937</v>
      </c>
      <c r="D170" s="1053" t="s">
        <v>928</v>
      </c>
      <c r="E170" s="1055">
        <v>53703</v>
      </c>
      <c r="F170" s="1056" t="s">
        <v>3009</v>
      </c>
    </row>
    <row r="171" spans="1:6" ht="15">
      <c r="A171" s="101"/>
      <c r="B171" s="1053">
        <v>6261</v>
      </c>
      <c r="C171" s="1054" t="s">
        <v>939</v>
      </c>
      <c r="D171" s="1053" t="s">
        <v>928</v>
      </c>
      <c r="E171" s="1055">
        <v>110333</v>
      </c>
      <c r="F171" s="1056" t="s">
        <v>3009</v>
      </c>
    </row>
    <row r="172" spans="1:6" ht="15">
      <c r="A172" s="101"/>
      <c r="B172" s="1053">
        <v>6262</v>
      </c>
      <c r="C172" s="1054" t="s">
        <v>1228</v>
      </c>
      <c r="D172" s="1053" t="s">
        <v>928</v>
      </c>
      <c r="E172" s="1055">
        <v>186891</v>
      </c>
      <c r="F172" s="1056" t="s">
        <v>3009</v>
      </c>
    </row>
    <row r="173" spans="1:6" ht="15">
      <c r="A173" s="101"/>
      <c r="B173" s="1053">
        <v>6263</v>
      </c>
      <c r="C173" s="1054" t="s">
        <v>4624</v>
      </c>
      <c r="D173" s="1053" t="s">
        <v>928</v>
      </c>
      <c r="E173" s="1055">
        <v>294205</v>
      </c>
      <c r="F173" s="1056" t="s">
        <v>3009</v>
      </c>
    </row>
    <row r="174" spans="1:6" ht="15">
      <c r="A174" s="101"/>
      <c r="B174" s="1053">
        <v>6264</v>
      </c>
      <c r="C174" s="1054" t="s">
        <v>4625</v>
      </c>
      <c r="D174" s="1053" t="s">
        <v>928</v>
      </c>
      <c r="E174" s="1055">
        <v>411649</v>
      </c>
      <c r="F174" s="1056" t="s">
        <v>3009</v>
      </c>
    </row>
    <row r="175" spans="1:6" ht="15">
      <c r="A175" s="101"/>
      <c r="B175" s="1053">
        <v>6265</v>
      </c>
      <c r="C175" s="1054" t="s">
        <v>4626</v>
      </c>
      <c r="D175" s="1053" t="s">
        <v>928</v>
      </c>
      <c r="E175" s="1055">
        <v>13476</v>
      </c>
      <c r="F175" s="1056" t="s">
        <v>3009</v>
      </c>
    </row>
    <row r="176" spans="1:6" ht="15">
      <c r="A176" s="101"/>
      <c r="B176" s="1053">
        <v>6266</v>
      </c>
      <c r="C176" s="1054" t="s">
        <v>4627</v>
      </c>
      <c r="D176" s="1053" t="s">
        <v>928</v>
      </c>
      <c r="E176" s="1055">
        <v>33717</v>
      </c>
      <c r="F176" s="1056" t="s">
        <v>3009</v>
      </c>
    </row>
    <row r="177" spans="1:6" ht="15">
      <c r="A177" s="101"/>
      <c r="B177" s="1053">
        <v>6267</v>
      </c>
      <c r="C177" s="1054" t="s">
        <v>4628</v>
      </c>
      <c r="D177" s="1053" t="s">
        <v>928</v>
      </c>
      <c r="E177" s="1055">
        <v>19898</v>
      </c>
      <c r="F177" s="1056" t="s">
        <v>3009</v>
      </c>
    </row>
    <row r="178" spans="1:6" ht="15">
      <c r="A178" s="101"/>
      <c r="B178" s="1053">
        <v>6268</v>
      </c>
      <c r="C178" s="1054" t="s">
        <v>4629</v>
      </c>
      <c r="D178" s="1053" t="s">
        <v>928</v>
      </c>
      <c r="E178" s="1055">
        <v>45220</v>
      </c>
      <c r="F178" s="1056" t="s">
        <v>3009</v>
      </c>
    </row>
    <row r="179" spans="1:6" ht="15">
      <c r="A179" s="101"/>
      <c r="B179" s="1053">
        <v>6269</v>
      </c>
      <c r="C179" s="1054" t="s">
        <v>941</v>
      </c>
      <c r="D179" s="1053" t="s">
        <v>928</v>
      </c>
      <c r="E179" s="1055">
        <v>90368</v>
      </c>
      <c r="F179" s="1056" t="s">
        <v>3009</v>
      </c>
    </row>
    <row r="180" spans="1:6" ht="15">
      <c r="A180" s="101"/>
      <c r="B180" s="1053">
        <v>6270</v>
      </c>
      <c r="C180" s="1054" t="s">
        <v>4630</v>
      </c>
      <c r="D180" s="1053" t="s">
        <v>928</v>
      </c>
      <c r="E180" s="1055">
        <v>153735</v>
      </c>
      <c r="F180" s="1056" t="s">
        <v>3009</v>
      </c>
    </row>
    <row r="181" spans="1:6" ht="15">
      <c r="A181" s="101"/>
      <c r="B181" s="1053">
        <v>6271</v>
      </c>
      <c r="C181" s="1054" t="s">
        <v>4631</v>
      </c>
      <c r="D181" s="1053" t="s">
        <v>928</v>
      </c>
      <c r="E181" s="1055">
        <v>239291</v>
      </c>
      <c r="F181" s="1056" t="s">
        <v>3009</v>
      </c>
    </row>
    <row r="182" spans="1:6" ht="15">
      <c r="A182" s="101"/>
      <c r="B182" s="1053">
        <v>6272</v>
      </c>
      <c r="C182" s="1054" t="s">
        <v>4632</v>
      </c>
      <c r="D182" s="1053" t="s">
        <v>928</v>
      </c>
      <c r="E182" s="1055">
        <v>337318</v>
      </c>
      <c r="F182" s="1056" t="s">
        <v>3009</v>
      </c>
    </row>
    <row r="183" spans="1:6" ht="15">
      <c r="A183" s="101"/>
      <c r="B183" s="1053">
        <v>6273</v>
      </c>
      <c r="C183" s="1054" t="s">
        <v>4633</v>
      </c>
      <c r="D183" s="1053" t="s">
        <v>928</v>
      </c>
      <c r="E183" s="1055">
        <v>27172</v>
      </c>
      <c r="F183" s="1056" t="s">
        <v>3009</v>
      </c>
    </row>
    <row r="184" spans="1:6" ht="15">
      <c r="A184" s="101"/>
      <c r="B184" s="1053">
        <v>6274</v>
      </c>
      <c r="C184" s="1054" t="s">
        <v>4634</v>
      </c>
      <c r="D184" s="1053" t="s">
        <v>928</v>
      </c>
      <c r="E184" s="1055">
        <v>36083</v>
      </c>
      <c r="F184" s="1056" t="s">
        <v>3009</v>
      </c>
    </row>
    <row r="185" spans="1:6" ht="15">
      <c r="A185" s="101"/>
      <c r="B185" s="1053">
        <v>6275</v>
      </c>
      <c r="C185" s="1054" t="s">
        <v>943</v>
      </c>
      <c r="D185" s="1053" t="s">
        <v>928</v>
      </c>
      <c r="E185" s="1055">
        <v>73717</v>
      </c>
      <c r="F185" s="1056" t="s">
        <v>3009</v>
      </c>
    </row>
    <row r="186" spans="1:6" ht="15">
      <c r="A186" s="101"/>
      <c r="B186" s="1053">
        <v>6276</v>
      </c>
      <c r="C186" s="1054" t="s">
        <v>4635</v>
      </c>
      <c r="D186" s="1053" t="s">
        <v>928</v>
      </c>
      <c r="E186" s="1055">
        <v>125417</v>
      </c>
      <c r="F186" s="1056" t="s">
        <v>3009</v>
      </c>
    </row>
    <row r="187" spans="1:6" ht="15">
      <c r="A187" s="101"/>
      <c r="B187" s="1053">
        <v>6277</v>
      </c>
      <c r="C187" s="1054" t="s">
        <v>4636</v>
      </c>
      <c r="D187" s="1053" t="s">
        <v>928</v>
      </c>
      <c r="E187" s="1055">
        <v>196000</v>
      </c>
      <c r="F187" s="1056" t="s">
        <v>3009</v>
      </c>
    </row>
    <row r="188" spans="1:6" ht="15">
      <c r="A188" s="101"/>
      <c r="B188" s="1053">
        <v>6278</v>
      </c>
      <c r="C188" s="1054" t="s">
        <v>4637</v>
      </c>
      <c r="D188" s="1053" t="s">
        <v>928</v>
      </c>
      <c r="E188" s="1055">
        <v>276261</v>
      </c>
      <c r="F188" s="1056" t="s">
        <v>3009</v>
      </c>
    </row>
    <row r="189" spans="1:6" ht="15">
      <c r="A189" s="101"/>
      <c r="B189" s="1053">
        <v>6279</v>
      </c>
      <c r="C189" s="1054" t="s">
        <v>4638</v>
      </c>
      <c r="D189" s="1053" t="s">
        <v>928</v>
      </c>
      <c r="E189" s="1055">
        <v>28034</v>
      </c>
      <c r="F189" s="1056" t="s">
        <v>3009</v>
      </c>
    </row>
    <row r="190" spans="1:6" ht="15">
      <c r="A190" s="101"/>
      <c r="B190" s="1053">
        <v>6280</v>
      </c>
      <c r="C190" s="1054" t="s">
        <v>945</v>
      </c>
      <c r="D190" s="1053" t="s">
        <v>928</v>
      </c>
      <c r="E190" s="1055">
        <v>59430</v>
      </c>
      <c r="F190" s="1056" t="s">
        <v>3009</v>
      </c>
    </row>
    <row r="191" spans="1:6" ht="15">
      <c r="A191" s="101"/>
      <c r="B191" s="1053">
        <v>6281</v>
      </c>
      <c r="C191" s="1054" t="s">
        <v>4639</v>
      </c>
      <c r="D191" s="1053" t="s">
        <v>928</v>
      </c>
      <c r="E191" s="1055">
        <v>100381</v>
      </c>
      <c r="F191" s="1056" t="s">
        <v>3009</v>
      </c>
    </row>
    <row r="192" spans="1:6" ht="15">
      <c r="A192" s="101"/>
      <c r="B192" s="1053">
        <v>6282</v>
      </c>
      <c r="C192" s="1054" t="s">
        <v>4640</v>
      </c>
      <c r="D192" s="1053" t="s">
        <v>928</v>
      </c>
      <c r="E192" s="1055">
        <v>156970</v>
      </c>
      <c r="F192" s="1056" t="s">
        <v>3009</v>
      </c>
    </row>
    <row r="193" spans="1:6" ht="15">
      <c r="A193" s="101"/>
      <c r="B193" s="1053">
        <v>6283</v>
      </c>
      <c r="C193" s="1054" t="s">
        <v>4641</v>
      </c>
      <c r="D193" s="1053" t="s">
        <v>928</v>
      </c>
      <c r="E193" s="1055">
        <v>218339</v>
      </c>
      <c r="F193" s="1056" t="s">
        <v>3009</v>
      </c>
    </row>
    <row r="194" spans="1:6" ht="15">
      <c r="A194" s="101"/>
      <c r="B194" s="1053">
        <v>6285</v>
      </c>
      <c r="C194" s="1054" t="s">
        <v>4642</v>
      </c>
      <c r="D194" s="1053" t="s">
        <v>904</v>
      </c>
      <c r="E194" s="1055">
        <v>455770</v>
      </c>
      <c r="F194" s="1056" t="s">
        <v>3009</v>
      </c>
    </row>
    <row r="195" spans="1:6" ht="15">
      <c r="A195" s="101"/>
      <c r="B195" s="1053">
        <v>6295</v>
      </c>
      <c r="C195" s="1054" t="s">
        <v>4643</v>
      </c>
      <c r="D195" s="1053" t="s">
        <v>519</v>
      </c>
      <c r="E195" s="1055">
        <v>541450</v>
      </c>
      <c r="F195" s="1056" t="s">
        <v>1464</v>
      </c>
    </row>
    <row r="196" spans="1:6" ht="15">
      <c r="A196" s="101"/>
      <c r="B196" s="1053">
        <v>6296</v>
      </c>
      <c r="C196" s="1054" t="s">
        <v>4644</v>
      </c>
      <c r="D196" s="1053" t="s">
        <v>519</v>
      </c>
      <c r="E196" s="1055">
        <v>609280</v>
      </c>
      <c r="F196" s="1056" t="s">
        <v>1464</v>
      </c>
    </row>
    <row r="197" spans="1:6" ht="15">
      <c r="A197" s="101"/>
      <c r="B197" s="1053">
        <v>6297</v>
      </c>
      <c r="C197" s="1054" t="s">
        <v>4645</v>
      </c>
      <c r="D197" s="1053" t="s">
        <v>519</v>
      </c>
      <c r="E197" s="1055">
        <v>905590</v>
      </c>
      <c r="F197" s="1056" t="s">
        <v>1464</v>
      </c>
    </row>
    <row r="198" spans="1:6" ht="15">
      <c r="A198" s="101"/>
      <c r="B198" s="1053">
        <v>6298</v>
      </c>
      <c r="C198" s="1054" t="s">
        <v>4646</v>
      </c>
      <c r="D198" s="1053" t="s">
        <v>519</v>
      </c>
      <c r="E198" s="1055">
        <v>534700</v>
      </c>
      <c r="F198" s="1056" t="s">
        <v>1464</v>
      </c>
    </row>
    <row r="199" spans="1:6" ht="15">
      <c r="A199" s="101"/>
      <c r="B199" s="1053">
        <v>6303</v>
      </c>
      <c r="C199" s="1054" t="s">
        <v>4647</v>
      </c>
      <c r="D199" s="1053" t="s">
        <v>519</v>
      </c>
      <c r="E199" s="1055">
        <v>741370</v>
      </c>
      <c r="F199" s="1056" t="s">
        <v>1464</v>
      </c>
    </row>
    <row r="200" spans="1:6" ht="15">
      <c r="A200" s="101"/>
      <c r="B200" s="1053">
        <v>6304</v>
      </c>
      <c r="C200" s="1054" t="s">
        <v>4648</v>
      </c>
      <c r="D200" s="1053" t="s">
        <v>519</v>
      </c>
      <c r="E200" s="1055">
        <v>830620</v>
      </c>
      <c r="F200" s="1056" t="s">
        <v>1464</v>
      </c>
    </row>
    <row r="201" spans="1:6" ht="15">
      <c r="A201" s="101"/>
      <c r="B201" s="1053">
        <v>6305</v>
      </c>
      <c r="C201" s="1054" t="s">
        <v>4649</v>
      </c>
      <c r="D201" s="1053" t="s">
        <v>519</v>
      </c>
      <c r="E201" s="1055">
        <v>1223320</v>
      </c>
      <c r="F201" s="1056" t="s">
        <v>1464</v>
      </c>
    </row>
    <row r="202" spans="1:6" ht="15">
      <c r="A202" s="101"/>
      <c r="B202" s="1053">
        <v>6306</v>
      </c>
      <c r="C202" s="1054" t="s">
        <v>4650</v>
      </c>
      <c r="D202" s="1053" t="s">
        <v>519</v>
      </c>
      <c r="E202" s="1055">
        <v>729150</v>
      </c>
      <c r="F202" s="1056" t="s">
        <v>1464</v>
      </c>
    </row>
    <row r="203" spans="1:6" ht="15">
      <c r="A203" s="101"/>
      <c r="B203" s="1053">
        <v>6307</v>
      </c>
      <c r="C203" s="1054" t="s">
        <v>4651</v>
      </c>
      <c r="D203" s="1053" t="s">
        <v>519</v>
      </c>
      <c r="E203" s="1055">
        <v>888850</v>
      </c>
      <c r="F203" s="1056" t="s">
        <v>1464</v>
      </c>
    </row>
    <row r="204" spans="1:6" ht="15">
      <c r="A204" s="101"/>
      <c r="B204" s="1053">
        <v>6308</v>
      </c>
      <c r="C204" s="1054" t="s">
        <v>4652</v>
      </c>
      <c r="D204" s="1053" t="s">
        <v>519</v>
      </c>
      <c r="E204" s="1055">
        <v>1048600</v>
      </c>
      <c r="F204" s="1056" t="s">
        <v>1464</v>
      </c>
    </row>
    <row r="205" spans="1:6" ht="15">
      <c r="A205" s="101"/>
      <c r="B205" s="1053">
        <v>6309</v>
      </c>
      <c r="C205" s="1054" t="s">
        <v>4653</v>
      </c>
      <c r="D205" s="1053" t="s">
        <v>519</v>
      </c>
      <c r="E205" s="1055">
        <v>923440</v>
      </c>
      <c r="F205" s="1056" t="s">
        <v>1464</v>
      </c>
    </row>
    <row r="206" spans="1:6" ht="15">
      <c r="A206" s="101"/>
      <c r="B206" s="1053">
        <v>6310</v>
      </c>
      <c r="C206" s="1054" t="s">
        <v>4654</v>
      </c>
      <c r="D206" s="1053" t="s">
        <v>519</v>
      </c>
      <c r="E206" s="1055">
        <v>1188810</v>
      </c>
      <c r="F206" s="1056" t="s">
        <v>1464</v>
      </c>
    </row>
    <row r="207" spans="1:6" ht="15">
      <c r="A207" s="101"/>
      <c r="B207" s="1053">
        <v>6311</v>
      </c>
      <c r="C207" s="1054" t="s">
        <v>4655</v>
      </c>
      <c r="D207" s="1053" t="s">
        <v>519</v>
      </c>
      <c r="E207" s="1055">
        <v>2000000</v>
      </c>
      <c r="F207" s="1056" t="s">
        <v>1464</v>
      </c>
    </row>
    <row r="208" spans="1:6" ht="15">
      <c r="A208" s="101"/>
      <c r="B208" s="1053">
        <v>6312</v>
      </c>
      <c r="C208" s="1054" t="s">
        <v>4656</v>
      </c>
      <c r="D208" s="1053" t="s">
        <v>519</v>
      </c>
      <c r="E208" s="1055">
        <v>894400</v>
      </c>
      <c r="F208" s="1056" t="s">
        <v>1464</v>
      </c>
    </row>
    <row r="209" spans="1:6" ht="15">
      <c r="A209" s="101"/>
      <c r="B209" s="1053">
        <v>6314</v>
      </c>
      <c r="C209" s="1054" t="s">
        <v>4657</v>
      </c>
      <c r="D209" s="1053" t="s">
        <v>519</v>
      </c>
      <c r="E209" s="1055">
        <v>1569400</v>
      </c>
      <c r="F209" s="1056" t="s">
        <v>1464</v>
      </c>
    </row>
    <row r="210" spans="1:6" ht="15">
      <c r="A210" s="101"/>
      <c r="B210" s="1053">
        <v>6315</v>
      </c>
      <c r="C210" s="1054" t="s">
        <v>4658</v>
      </c>
      <c r="D210" s="1053" t="s">
        <v>519</v>
      </c>
      <c r="E210" s="1055">
        <v>1620780</v>
      </c>
      <c r="F210" s="1056" t="s">
        <v>1464</v>
      </c>
    </row>
    <row r="211" spans="1:6" ht="15">
      <c r="A211" s="101"/>
      <c r="B211" s="1053">
        <v>6316</v>
      </c>
      <c r="C211" s="1054" t="s">
        <v>4659</v>
      </c>
      <c r="D211" s="1053" t="s">
        <v>519</v>
      </c>
      <c r="E211" s="1055">
        <v>2068220</v>
      </c>
      <c r="F211" s="1056" t="s">
        <v>1464</v>
      </c>
    </row>
    <row r="212" spans="1:6" ht="15">
      <c r="A212" s="101"/>
      <c r="B212" s="1053">
        <v>6317</v>
      </c>
      <c r="C212" s="1054" t="s">
        <v>4660</v>
      </c>
      <c r="D212" s="1053" t="s">
        <v>519</v>
      </c>
      <c r="E212" s="1055">
        <v>2400000</v>
      </c>
      <c r="F212" s="1056" t="s">
        <v>1464</v>
      </c>
    </row>
    <row r="213" spans="1:6" ht="15">
      <c r="A213" s="101"/>
      <c r="B213" s="1053">
        <v>6318</v>
      </c>
      <c r="C213" s="1054" t="s">
        <v>4661</v>
      </c>
      <c r="D213" s="1053" t="s">
        <v>519</v>
      </c>
      <c r="E213" s="1055">
        <v>1638850</v>
      </c>
      <c r="F213" s="1056" t="s">
        <v>1464</v>
      </c>
    </row>
    <row r="214" spans="1:6" ht="15">
      <c r="A214" s="101"/>
      <c r="B214" s="1053">
        <v>6319</v>
      </c>
      <c r="C214" s="1054" t="s">
        <v>4662</v>
      </c>
      <c r="D214" s="1053" t="s">
        <v>519</v>
      </c>
      <c r="E214" s="1055">
        <v>1999950</v>
      </c>
      <c r="F214" s="1056" t="s">
        <v>1464</v>
      </c>
    </row>
    <row r="215" spans="1:6" ht="15">
      <c r="A215" s="101"/>
      <c r="B215" s="1053">
        <v>6320</v>
      </c>
      <c r="C215" s="1054" t="s">
        <v>4663</v>
      </c>
      <c r="D215" s="1053" t="s">
        <v>519</v>
      </c>
      <c r="E215" s="1055">
        <v>2368000</v>
      </c>
      <c r="F215" s="1056" t="s">
        <v>1464</v>
      </c>
    </row>
    <row r="216" spans="1:6" ht="15">
      <c r="A216" s="101"/>
      <c r="B216" s="1053">
        <v>6324</v>
      </c>
      <c r="C216" s="1054" t="s">
        <v>4664</v>
      </c>
      <c r="D216" s="1053" t="s">
        <v>519</v>
      </c>
      <c r="E216" s="1055">
        <v>3987095</v>
      </c>
      <c r="F216" s="1056" t="s">
        <v>1464</v>
      </c>
    </row>
    <row r="217" spans="1:6" ht="15">
      <c r="A217" s="101"/>
      <c r="B217" s="1053">
        <v>6326</v>
      </c>
      <c r="C217" s="1054" t="s">
        <v>4665</v>
      </c>
      <c r="D217" s="1053" t="s">
        <v>519</v>
      </c>
      <c r="E217" s="1055">
        <v>3433864</v>
      </c>
      <c r="F217" s="1056" t="s">
        <v>1464</v>
      </c>
    </row>
    <row r="218" spans="1:6" ht="15">
      <c r="A218" s="101"/>
      <c r="B218" s="1053">
        <v>6327</v>
      </c>
      <c r="C218" s="1054" t="s">
        <v>4666</v>
      </c>
      <c r="D218" s="1053" t="s">
        <v>519</v>
      </c>
      <c r="E218" s="1055">
        <v>1242539</v>
      </c>
      <c r="F218" s="1056" t="s">
        <v>1464</v>
      </c>
    </row>
    <row r="219" spans="1:6" ht="15">
      <c r="A219" s="101"/>
      <c r="B219" s="1053">
        <v>6328</v>
      </c>
      <c r="C219" s="1054" t="s">
        <v>4667</v>
      </c>
      <c r="D219" s="1053" t="s">
        <v>519</v>
      </c>
      <c r="E219" s="1055">
        <v>1346128</v>
      </c>
      <c r="F219" s="1056" t="s">
        <v>1464</v>
      </c>
    </row>
    <row r="220" spans="1:6" ht="15">
      <c r="A220" s="101"/>
      <c r="B220" s="1053">
        <v>6329</v>
      </c>
      <c r="C220" s="1054" t="s">
        <v>4668</v>
      </c>
      <c r="D220" s="1053" t="s">
        <v>519</v>
      </c>
      <c r="E220" s="1055">
        <v>214200</v>
      </c>
      <c r="F220" s="1056" t="s">
        <v>1464</v>
      </c>
    </row>
    <row r="221" spans="1:6" ht="15">
      <c r="A221" s="101"/>
      <c r="B221" s="1053">
        <v>6330</v>
      </c>
      <c r="C221" s="1054" t="s">
        <v>4669</v>
      </c>
      <c r="D221" s="1053" t="s">
        <v>519</v>
      </c>
      <c r="E221" s="1055">
        <v>333200</v>
      </c>
      <c r="F221" s="1056" t="s">
        <v>1464</v>
      </c>
    </row>
    <row r="222" spans="1:6" ht="15">
      <c r="A222" s="101"/>
      <c r="B222" s="1053">
        <v>6331</v>
      </c>
      <c r="C222" s="1054" t="s">
        <v>4670</v>
      </c>
      <c r="D222" s="1053" t="s">
        <v>519</v>
      </c>
      <c r="E222" s="1055">
        <v>297500</v>
      </c>
      <c r="F222" s="1056" t="s">
        <v>1464</v>
      </c>
    </row>
    <row r="223" spans="1:6" ht="15">
      <c r="A223" s="101"/>
      <c r="B223" s="1053">
        <v>6332</v>
      </c>
      <c r="C223" s="1054" t="s">
        <v>4671</v>
      </c>
      <c r="D223" s="1053" t="s">
        <v>519</v>
      </c>
      <c r="E223" s="1055">
        <v>380800</v>
      </c>
      <c r="F223" s="1056" t="s">
        <v>1464</v>
      </c>
    </row>
    <row r="224" spans="1:6" ht="15">
      <c r="A224" s="101"/>
      <c r="B224" s="1053">
        <v>6333</v>
      </c>
      <c r="C224" s="1054" t="s">
        <v>4672</v>
      </c>
      <c r="D224" s="1053" t="s">
        <v>519</v>
      </c>
      <c r="E224" s="1055">
        <v>630700</v>
      </c>
      <c r="F224" s="1056" t="s">
        <v>3009</v>
      </c>
    </row>
    <row r="225" spans="1:6" ht="15">
      <c r="A225" s="101"/>
      <c r="B225" s="1053">
        <v>6334</v>
      </c>
      <c r="C225" s="1054" t="s">
        <v>4673</v>
      </c>
      <c r="D225" s="1053" t="s">
        <v>519</v>
      </c>
      <c r="E225" s="1055">
        <v>135580</v>
      </c>
      <c r="F225" s="1056" t="s">
        <v>3009</v>
      </c>
    </row>
    <row r="226" spans="1:6" ht="15">
      <c r="A226" s="101"/>
      <c r="B226" s="1053">
        <v>6335</v>
      </c>
      <c r="C226" s="1054" t="s">
        <v>1180</v>
      </c>
      <c r="D226" s="1053" t="s">
        <v>519</v>
      </c>
      <c r="E226" s="1055">
        <v>171414</v>
      </c>
      <c r="F226" s="1056" t="s">
        <v>1464</v>
      </c>
    </row>
    <row r="227" spans="1:6" ht="15">
      <c r="A227" s="101"/>
      <c r="B227" s="1053">
        <v>6337</v>
      </c>
      <c r="C227" s="1054" t="s">
        <v>4674</v>
      </c>
      <c r="D227" s="1053" t="s">
        <v>519</v>
      </c>
      <c r="E227" s="1055">
        <v>511700</v>
      </c>
      <c r="F227" s="1056" t="s">
        <v>1464</v>
      </c>
    </row>
    <row r="228" spans="1:6" ht="15">
      <c r="A228" s="101"/>
      <c r="B228" s="1053">
        <v>6356</v>
      </c>
      <c r="C228" s="1054" t="s">
        <v>1066</v>
      </c>
      <c r="D228" s="1053" t="s">
        <v>924</v>
      </c>
      <c r="E228" s="1055">
        <v>53978</v>
      </c>
      <c r="F228" s="1056" t="s">
        <v>1464</v>
      </c>
    </row>
    <row r="229" spans="1:6" ht="15">
      <c r="A229" s="101"/>
      <c r="B229" s="1053">
        <v>6370</v>
      </c>
      <c r="C229" s="1054" t="s">
        <v>4675</v>
      </c>
      <c r="D229" s="1053" t="s">
        <v>519</v>
      </c>
      <c r="E229" s="1055">
        <v>499800</v>
      </c>
      <c r="F229" s="1056" t="s">
        <v>1464</v>
      </c>
    </row>
    <row r="230" spans="1:6" ht="15">
      <c r="A230" s="101"/>
      <c r="B230" s="1053">
        <v>6371</v>
      </c>
      <c r="C230" s="1054" t="s">
        <v>948</v>
      </c>
      <c r="D230" s="1053" t="s">
        <v>519</v>
      </c>
      <c r="E230" s="1055">
        <v>499800</v>
      </c>
      <c r="F230" s="1056" t="s">
        <v>1464</v>
      </c>
    </row>
    <row r="231" spans="1:6" ht="15">
      <c r="A231" s="101"/>
      <c r="B231" s="1053">
        <v>6372</v>
      </c>
      <c r="C231" s="1054" t="s">
        <v>950</v>
      </c>
      <c r="D231" s="1053" t="s">
        <v>519</v>
      </c>
      <c r="E231" s="1055">
        <v>523600</v>
      </c>
      <c r="F231" s="1056" t="s">
        <v>1464</v>
      </c>
    </row>
    <row r="232" spans="1:6" ht="15">
      <c r="A232" s="101"/>
      <c r="B232" s="1053">
        <v>6373</v>
      </c>
      <c r="C232" s="1054" t="s">
        <v>952</v>
      </c>
      <c r="D232" s="1053" t="s">
        <v>519</v>
      </c>
      <c r="E232" s="1055">
        <v>553350</v>
      </c>
      <c r="F232" s="1056" t="s">
        <v>1464</v>
      </c>
    </row>
    <row r="233" spans="1:6" ht="15">
      <c r="A233" s="101"/>
      <c r="B233" s="1053">
        <v>6375</v>
      </c>
      <c r="C233" s="1054" t="s">
        <v>4676</v>
      </c>
      <c r="D233" s="1053" t="s">
        <v>519</v>
      </c>
      <c r="E233" s="1055">
        <v>743750</v>
      </c>
      <c r="F233" s="1056" t="s">
        <v>1464</v>
      </c>
    </row>
    <row r="234" spans="1:6" ht="15">
      <c r="A234" s="101"/>
      <c r="B234" s="1053">
        <v>6376</v>
      </c>
      <c r="C234" s="1054" t="s">
        <v>954</v>
      </c>
      <c r="D234" s="1053" t="s">
        <v>519</v>
      </c>
      <c r="E234" s="1055">
        <v>827050</v>
      </c>
      <c r="F234" s="1056" t="s">
        <v>1464</v>
      </c>
    </row>
    <row r="235" spans="1:6" ht="15">
      <c r="A235" s="101"/>
      <c r="B235" s="1053">
        <v>6377</v>
      </c>
      <c r="C235" s="1054" t="s">
        <v>956</v>
      </c>
      <c r="D235" s="1053" t="s">
        <v>519</v>
      </c>
      <c r="E235" s="1055">
        <v>846717</v>
      </c>
      <c r="F235" s="1056" t="s">
        <v>1464</v>
      </c>
    </row>
    <row r="236" spans="1:6" ht="15">
      <c r="A236" s="101"/>
      <c r="B236" s="1053">
        <v>6378</v>
      </c>
      <c r="C236" s="1054" t="s">
        <v>958</v>
      </c>
      <c r="D236" s="1053" t="s">
        <v>519</v>
      </c>
      <c r="E236" s="1055">
        <v>880600</v>
      </c>
      <c r="F236" s="1056" t="s">
        <v>1464</v>
      </c>
    </row>
    <row r="237" spans="1:6" ht="15">
      <c r="A237" s="101"/>
      <c r="B237" s="1053">
        <v>6379</v>
      </c>
      <c r="C237" s="1054" t="s">
        <v>960</v>
      </c>
      <c r="D237" s="1053" t="s">
        <v>519</v>
      </c>
      <c r="E237" s="1055">
        <v>925027</v>
      </c>
      <c r="F237" s="1056" t="s">
        <v>1464</v>
      </c>
    </row>
    <row r="238" spans="1:6" ht="15">
      <c r="A238" s="101"/>
      <c r="B238" s="1053">
        <v>6380</v>
      </c>
      <c r="C238" s="1054" t="s">
        <v>4677</v>
      </c>
      <c r="D238" s="1053" t="s">
        <v>519</v>
      </c>
      <c r="E238" s="1055">
        <v>1256647</v>
      </c>
      <c r="F238" s="1056" t="s">
        <v>1464</v>
      </c>
    </row>
    <row r="239" spans="1:6" ht="15">
      <c r="A239" s="101"/>
      <c r="B239" s="1053">
        <v>6381</v>
      </c>
      <c r="C239" s="1054" t="s">
        <v>4678</v>
      </c>
      <c r="D239" s="1053" t="s">
        <v>519</v>
      </c>
      <c r="E239" s="1055">
        <v>1348666</v>
      </c>
      <c r="F239" s="1056" t="s">
        <v>1464</v>
      </c>
    </row>
    <row r="240" spans="1:6" ht="15">
      <c r="A240" s="101"/>
      <c r="B240" s="1053">
        <v>6382</v>
      </c>
      <c r="C240" s="1054" t="s">
        <v>4679</v>
      </c>
      <c r="D240" s="1053" t="s">
        <v>519</v>
      </c>
      <c r="E240" s="1055">
        <v>1388334</v>
      </c>
      <c r="F240" s="1056" t="s">
        <v>1464</v>
      </c>
    </row>
    <row r="241" spans="1:6" ht="15">
      <c r="A241" s="101"/>
      <c r="B241" s="1053">
        <v>6383</v>
      </c>
      <c r="C241" s="1054" t="s">
        <v>4680</v>
      </c>
      <c r="D241" s="1053" t="s">
        <v>519</v>
      </c>
      <c r="E241" s="1055">
        <v>1557710</v>
      </c>
      <c r="F241" s="1056" t="s">
        <v>1464</v>
      </c>
    </row>
    <row r="242" spans="1:6" ht="15">
      <c r="A242" s="101"/>
      <c r="B242" s="1053">
        <v>6384</v>
      </c>
      <c r="C242" s="1054" t="s">
        <v>4681</v>
      </c>
      <c r="D242" s="1053" t="s">
        <v>519</v>
      </c>
      <c r="E242" s="1055">
        <v>1804040</v>
      </c>
      <c r="F242" s="1056" t="s">
        <v>1464</v>
      </c>
    </row>
    <row r="243" spans="1:6" ht="15">
      <c r="A243" s="101"/>
      <c r="B243" s="1053">
        <v>6385</v>
      </c>
      <c r="C243" s="1054" t="s">
        <v>4682</v>
      </c>
      <c r="D243" s="1053" t="s">
        <v>519</v>
      </c>
      <c r="E243" s="1055">
        <v>1998097</v>
      </c>
      <c r="F243" s="1056" t="s">
        <v>1464</v>
      </c>
    </row>
    <row r="244" spans="1:6" ht="15">
      <c r="A244" s="101"/>
      <c r="B244" s="1053">
        <v>6387</v>
      </c>
      <c r="C244" s="1054" t="s">
        <v>4683</v>
      </c>
      <c r="D244" s="1053" t="s">
        <v>519</v>
      </c>
      <c r="E244" s="1055">
        <v>1810509</v>
      </c>
      <c r="F244" s="1056" t="s">
        <v>1464</v>
      </c>
    </row>
    <row r="245" spans="1:6" ht="15">
      <c r="A245" s="101"/>
      <c r="B245" s="1053">
        <v>6388</v>
      </c>
      <c r="C245" s="1054" t="s">
        <v>4684</v>
      </c>
      <c r="D245" s="1053" t="s">
        <v>519</v>
      </c>
      <c r="E245" s="1055">
        <v>1911757</v>
      </c>
      <c r="F245" s="1056" t="s">
        <v>1464</v>
      </c>
    </row>
    <row r="246" spans="1:6" ht="15">
      <c r="A246" s="101"/>
      <c r="B246" s="1053">
        <v>6389</v>
      </c>
      <c r="C246" s="1054" t="s">
        <v>4685</v>
      </c>
      <c r="D246" s="1053" t="s">
        <v>519</v>
      </c>
      <c r="E246" s="1055">
        <v>2120206</v>
      </c>
      <c r="F246" s="1056" t="s">
        <v>1464</v>
      </c>
    </row>
    <row r="247" spans="1:6" ht="15">
      <c r="A247" s="101"/>
      <c r="B247" s="1053">
        <v>6390</v>
      </c>
      <c r="C247" s="1054" t="s">
        <v>4686</v>
      </c>
      <c r="D247" s="1053" t="s">
        <v>519</v>
      </c>
      <c r="E247" s="1055">
        <v>2319700</v>
      </c>
      <c r="F247" s="1056" t="s">
        <v>1464</v>
      </c>
    </row>
    <row r="248" spans="1:6" ht="15">
      <c r="A248" s="101"/>
      <c r="B248" s="1053">
        <v>6391</v>
      </c>
      <c r="C248" s="1054" t="s">
        <v>4687</v>
      </c>
      <c r="D248" s="1053" t="s">
        <v>519</v>
      </c>
      <c r="E248" s="1055">
        <v>2602583</v>
      </c>
      <c r="F248" s="1056" t="s">
        <v>1464</v>
      </c>
    </row>
    <row r="249" spans="1:6" ht="15">
      <c r="A249" s="101"/>
      <c r="B249" s="1053">
        <v>6392</v>
      </c>
      <c r="C249" s="1054" t="s">
        <v>4688</v>
      </c>
      <c r="D249" s="1053" t="s">
        <v>519</v>
      </c>
      <c r="E249" s="1055">
        <v>2930138</v>
      </c>
      <c r="F249" s="1056" t="s">
        <v>1464</v>
      </c>
    </row>
    <row r="250" spans="1:6" ht="15">
      <c r="A250" s="101"/>
      <c r="B250" s="1053">
        <v>6393</v>
      </c>
      <c r="C250" s="1054" t="s">
        <v>4689</v>
      </c>
      <c r="D250" s="1053" t="s">
        <v>519</v>
      </c>
      <c r="E250" s="1055">
        <v>7126190</v>
      </c>
      <c r="F250" s="1056" t="s">
        <v>1464</v>
      </c>
    </row>
    <row r="251" spans="1:6" ht="15">
      <c r="A251" s="101"/>
      <c r="B251" s="1053">
        <v>6394</v>
      </c>
      <c r="C251" s="1054" t="s">
        <v>4690</v>
      </c>
      <c r="D251" s="1053" t="s">
        <v>519</v>
      </c>
      <c r="E251" s="1055">
        <v>8116997</v>
      </c>
      <c r="F251" s="1056" t="s">
        <v>1464</v>
      </c>
    </row>
    <row r="252" spans="1:6" ht="15">
      <c r="A252" s="101"/>
      <c r="B252" s="1053">
        <v>6395</v>
      </c>
      <c r="C252" s="1054" t="s">
        <v>4691</v>
      </c>
      <c r="D252" s="1053" t="s">
        <v>519</v>
      </c>
      <c r="E252" s="1055">
        <v>8879157</v>
      </c>
      <c r="F252" s="1056" t="s">
        <v>1464</v>
      </c>
    </row>
    <row r="253" spans="1:6" ht="15">
      <c r="A253" s="101"/>
      <c r="B253" s="1053">
        <v>6396</v>
      </c>
      <c r="C253" s="1054" t="s">
        <v>4692</v>
      </c>
      <c r="D253" s="1053" t="s">
        <v>519</v>
      </c>
      <c r="E253" s="1055">
        <v>9450776</v>
      </c>
      <c r="F253" s="1056" t="s">
        <v>1464</v>
      </c>
    </row>
    <row r="254" spans="1:6" ht="15">
      <c r="A254" s="101"/>
      <c r="B254" s="1053">
        <v>6397</v>
      </c>
      <c r="C254" s="1054" t="s">
        <v>4693</v>
      </c>
      <c r="D254" s="1053" t="s">
        <v>519</v>
      </c>
      <c r="E254" s="1055">
        <v>9908072</v>
      </c>
      <c r="F254" s="1056" t="s">
        <v>1464</v>
      </c>
    </row>
    <row r="255" spans="1:6" ht="15">
      <c r="A255" s="101"/>
      <c r="B255" s="1053">
        <v>6398</v>
      </c>
      <c r="C255" s="1054" t="s">
        <v>4694</v>
      </c>
      <c r="D255" s="1053" t="s">
        <v>519</v>
      </c>
      <c r="E255" s="1055">
        <v>10708339</v>
      </c>
      <c r="F255" s="1056" t="s">
        <v>1464</v>
      </c>
    </row>
    <row r="256" spans="1:6" ht="15">
      <c r="A256" s="101"/>
      <c r="B256" s="1053">
        <v>6399</v>
      </c>
      <c r="C256" s="1054" t="s">
        <v>4695</v>
      </c>
      <c r="D256" s="1053" t="s">
        <v>519</v>
      </c>
      <c r="E256" s="1055">
        <v>11279959</v>
      </c>
      <c r="F256" s="1056" t="s">
        <v>1464</v>
      </c>
    </row>
    <row r="257" spans="1:6" ht="15">
      <c r="A257" s="101"/>
      <c r="B257" s="1053">
        <v>6400</v>
      </c>
      <c r="C257" s="1054" t="s">
        <v>4696</v>
      </c>
      <c r="D257" s="1053" t="s">
        <v>519</v>
      </c>
      <c r="E257" s="1055">
        <v>12880494</v>
      </c>
      <c r="F257" s="1056" t="s">
        <v>1464</v>
      </c>
    </row>
    <row r="258" spans="1:6" ht="15">
      <c r="A258" s="101"/>
      <c r="B258" s="1053">
        <v>6401</v>
      </c>
      <c r="C258" s="1054" t="s">
        <v>4697</v>
      </c>
      <c r="D258" s="1053" t="s">
        <v>519</v>
      </c>
      <c r="E258" s="1055">
        <v>279650</v>
      </c>
      <c r="F258" s="1056" t="s">
        <v>1464</v>
      </c>
    </row>
    <row r="259" spans="1:6" ht="15">
      <c r="A259" s="101"/>
      <c r="B259" s="1053">
        <v>6402</v>
      </c>
      <c r="C259" s="1054" t="s">
        <v>4698</v>
      </c>
      <c r="D259" s="1053" t="s">
        <v>519</v>
      </c>
      <c r="E259" s="1055">
        <v>333200</v>
      </c>
      <c r="F259" s="1056" t="s">
        <v>1464</v>
      </c>
    </row>
    <row r="260" spans="1:6" ht="15">
      <c r="A260" s="101"/>
      <c r="B260" s="1053">
        <v>6404</v>
      </c>
      <c r="C260" s="1054" t="s">
        <v>4699</v>
      </c>
      <c r="D260" s="1053" t="s">
        <v>519</v>
      </c>
      <c r="E260" s="1055">
        <v>115430</v>
      </c>
      <c r="F260" s="1056" t="s">
        <v>1464</v>
      </c>
    </row>
    <row r="261" spans="1:6" ht="15">
      <c r="A261" s="101"/>
      <c r="B261" s="1053">
        <v>6405</v>
      </c>
      <c r="C261" s="1054" t="s">
        <v>4700</v>
      </c>
      <c r="D261" s="1053" t="s">
        <v>519</v>
      </c>
      <c r="E261" s="1055">
        <v>160650</v>
      </c>
      <c r="F261" s="1056" t="s">
        <v>1464</v>
      </c>
    </row>
    <row r="262" spans="1:6" ht="15">
      <c r="A262" s="101"/>
      <c r="B262" s="1053">
        <v>6406</v>
      </c>
      <c r="C262" s="1054" t="s">
        <v>4701</v>
      </c>
      <c r="D262" s="1053" t="s">
        <v>519</v>
      </c>
      <c r="E262" s="1055">
        <v>249900</v>
      </c>
      <c r="F262" s="1056" t="s">
        <v>1464</v>
      </c>
    </row>
    <row r="263" spans="1:6" ht="15">
      <c r="A263" s="101"/>
      <c r="B263" s="1053">
        <v>6407</v>
      </c>
      <c r="C263" s="1054" t="s">
        <v>4702</v>
      </c>
      <c r="D263" s="1053" t="s">
        <v>519</v>
      </c>
      <c r="E263" s="1055">
        <v>529550</v>
      </c>
      <c r="F263" s="1056" t="s">
        <v>1464</v>
      </c>
    </row>
    <row r="264" spans="1:6" ht="15">
      <c r="A264" s="101"/>
      <c r="B264" s="1053">
        <v>6408</v>
      </c>
      <c r="C264" s="1054" t="s">
        <v>962</v>
      </c>
      <c r="D264" s="1053" t="s">
        <v>519</v>
      </c>
      <c r="E264" s="1055">
        <v>941909</v>
      </c>
      <c r="F264" s="1056" t="s">
        <v>1464</v>
      </c>
    </row>
    <row r="265" spans="1:6" ht="15">
      <c r="A265" s="101"/>
      <c r="B265" s="1053">
        <v>6409</v>
      </c>
      <c r="C265" s="1054" t="s">
        <v>4703</v>
      </c>
      <c r="D265" s="1053" t="s">
        <v>519</v>
      </c>
      <c r="E265" s="1055">
        <v>1441222</v>
      </c>
      <c r="F265" s="1056" t="s">
        <v>1464</v>
      </c>
    </row>
    <row r="266" spans="1:6" ht="15">
      <c r="A266" s="101"/>
      <c r="B266" s="1053">
        <v>6410</v>
      </c>
      <c r="C266" s="1054" t="s">
        <v>4704</v>
      </c>
      <c r="D266" s="1053" t="s">
        <v>519</v>
      </c>
      <c r="E266" s="1055">
        <v>1940877</v>
      </c>
      <c r="F266" s="1056" t="s">
        <v>1464</v>
      </c>
    </row>
    <row r="267" spans="1:6" ht="15">
      <c r="A267" s="101"/>
      <c r="B267" s="1053">
        <v>6411</v>
      </c>
      <c r="C267" s="1054" t="s">
        <v>4705</v>
      </c>
      <c r="D267" s="1053" t="s">
        <v>519</v>
      </c>
      <c r="E267" s="1055">
        <v>2808512</v>
      </c>
      <c r="F267" s="1056" t="s">
        <v>1464</v>
      </c>
    </row>
    <row r="268" spans="1:6" ht="15">
      <c r="A268" s="101"/>
      <c r="B268" s="1053">
        <v>6412</v>
      </c>
      <c r="C268" s="1054" t="s">
        <v>4706</v>
      </c>
      <c r="D268" s="1053" t="s">
        <v>519</v>
      </c>
      <c r="E268" s="1055">
        <v>3681938</v>
      </c>
      <c r="F268" s="1056" t="s">
        <v>1464</v>
      </c>
    </row>
    <row r="269" spans="1:6" ht="15">
      <c r="A269" s="101"/>
      <c r="B269" s="1053">
        <v>6413</v>
      </c>
      <c r="C269" s="1054" t="s">
        <v>4707</v>
      </c>
      <c r="D269" s="1053" t="s">
        <v>519</v>
      </c>
      <c r="E269" s="1055">
        <v>4652323</v>
      </c>
      <c r="F269" s="1056" t="s">
        <v>1464</v>
      </c>
    </row>
    <row r="270" spans="1:6" ht="15">
      <c r="A270" s="101"/>
      <c r="B270" s="1053">
        <v>6414</v>
      </c>
      <c r="C270" s="1054" t="s">
        <v>4708</v>
      </c>
      <c r="D270" s="1053" t="s">
        <v>519</v>
      </c>
      <c r="E270" s="1055">
        <v>5822577</v>
      </c>
      <c r="F270" s="1056" t="s">
        <v>1464</v>
      </c>
    </row>
    <row r="271" spans="1:6" ht="15">
      <c r="A271" s="101"/>
      <c r="B271" s="1053">
        <v>6416</v>
      </c>
      <c r="C271" s="1054" t="s">
        <v>4709</v>
      </c>
      <c r="D271" s="1053" t="s">
        <v>519</v>
      </c>
      <c r="E271" s="1055">
        <v>134470</v>
      </c>
      <c r="F271" s="1056" t="s">
        <v>1464</v>
      </c>
    </row>
    <row r="272" spans="1:6" ht="15">
      <c r="A272" s="101"/>
      <c r="B272" s="1053">
        <v>6417</v>
      </c>
      <c r="C272" s="1054" t="s">
        <v>4710</v>
      </c>
      <c r="D272" s="1053" t="s">
        <v>519</v>
      </c>
      <c r="E272" s="1055">
        <v>160650</v>
      </c>
      <c r="F272" s="1056" t="s">
        <v>1464</v>
      </c>
    </row>
    <row r="273" spans="1:6" ht="15">
      <c r="A273" s="101"/>
      <c r="B273" s="1053">
        <v>6418</v>
      </c>
      <c r="C273" s="1054" t="s">
        <v>4711</v>
      </c>
      <c r="D273" s="1053" t="s">
        <v>519</v>
      </c>
      <c r="E273" s="1055">
        <v>202300</v>
      </c>
      <c r="F273" s="1056" t="s">
        <v>1464</v>
      </c>
    </row>
    <row r="274" spans="1:6" ht="15">
      <c r="A274" s="101"/>
      <c r="B274" s="1053">
        <v>6419</v>
      </c>
      <c r="C274" s="1054" t="s">
        <v>4712</v>
      </c>
      <c r="D274" s="1053" t="s">
        <v>519</v>
      </c>
      <c r="E274" s="1055">
        <v>446250</v>
      </c>
      <c r="F274" s="1056" t="s">
        <v>1464</v>
      </c>
    </row>
    <row r="275" spans="1:6" ht="15">
      <c r="A275" s="101"/>
      <c r="B275" s="1053">
        <v>6420</v>
      </c>
      <c r="C275" s="1054" t="s">
        <v>964</v>
      </c>
      <c r="D275" s="1053" t="s">
        <v>519</v>
      </c>
      <c r="E275" s="1055">
        <v>770623</v>
      </c>
      <c r="F275" s="1056" t="s">
        <v>1464</v>
      </c>
    </row>
    <row r="276" spans="1:6" ht="15">
      <c r="A276" s="101"/>
      <c r="B276" s="1053">
        <v>6421</v>
      </c>
      <c r="C276" s="1054" t="s">
        <v>4713</v>
      </c>
      <c r="D276" s="1053" t="s">
        <v>519</v>
      </c>
      <c r="E276" s="1055">
        <v>1223056</v>
      </c>
      <c r="F276" s="1056" t="s">
        <v>1464</v>
      </c>
    </row>
    <row r="277" spans="1:6" ht="15">
      <c r="A277" s="101"/>
      <c r="B277" s="1053">
        <v>6422</v>
      </c>
      <c r="C277" s="1054" t="s">
        <v>4714</v>
      </c>
      <c r="D277" s="1053" t="s">
        <v>519</v>
      </c>
      <c r="E277" s="1055">
        <v>1675256</v>
      </c>
      <c r="F277" s="1056" t="s">
        <v>1464</v>
      </c>
    </row>
    <row r="278" spans="1:6" ht="15">
      <c r="A278" s="101"/>
      <c r="B278" s="1053">
        <v>6423</v>
      </c>
      <c r="C278" s="1054" t="s">
        <v>4715</v>
      </c>
      <c r="D278" s="1053" t="s">
        <v>519</v>
      </c>
      <c r="E278" s="1055">
        <v>1997936</v>
      </c>
      <c r="F278" s="1056" t="s">
        <v>1464</v>
      </c>
    </row>
    <row r="279" spans="1:6" ht="15">
      <c r="A279" s="101"/>
      <c r="B279" s="1053">
        <v>6424</v>
      </c>
      <c r="C279" s="1054" t="s">
        <v>4716</v>
      </c>
      <c r="D279" s="1053" t="s">
        <v>519</v>
      </c>
      <c r="E279" s="1055">
        <v>2584201</v>
      </c>
      <c r="F279" s="1056" t="s">
        <v>1464</v>
      </c>
    </row>
    <row r="280" spans="1:6" ht="15">
      <c r="A280" s="101"/>
      <c r="B280" s="1053">
        <v>6425</v>
      </c>
      <c r="C280" s="1054" t="s">
        <v>4717</v>
      </c>
      <c r="D280" s="1053" t="s">
        <v>519</v>
      </c>
      <c r="E280" s="1055">
        <v>3510653</v>
      </c>
      <c r="F280" s="1056" t="s">
        <v>1464</v>
      </c>
    </row>
    <row r="281" spans="1:6" ht="15">
      <c r="A281" s="101"/>
      <c r="B281" s="1053">
        <v>6426</v>
      </c>
      <c r="C281" s="1054" t="s">
        <v>4718</v>
      </c>
      <c r="D281" s="1053" t="s">
        <v>519</v>
      </c>
      <c r="E281" s="1055">
        <v>5055702</v>
      </c>
      <c r="F281" s="1056" t="s">
        <v>1464</v>
      </c>
    </row>
    <row r="282" spans="1:6" ht="15">
      <c r="A282" s="101"/>
      <c r="B282" s="1053">
        <v>6430</v>
      </c>
      <c r="C282" s="1054" t="s">
        <v>4719</v>
      </c>
      <c r="D282" s="1053" t="s">
        <v>519</v>
      </c>
      <c r="E282" s="1055">
        <v>202300</v>
      </c>
      <c r="F282" s="1056" t="s">
        <v>1464</v>
      </c>
    </row>
    <row r="283" spans="1:6" ht="15">
      <c r="A283" s="101"/>
      <c r="B283" s="1053">
        <v>6431</v>
      </c>
      <c r="C283" s="1054" t="s">
        <v>4720</v>
      </c>
      <c r="D283" s="1053" t="s">
        <v>519</v>
      </c>
      <c r="E283" s="1055">
        <v>368900</v>
      </c>
      <c r="F283" s="1056" t="s">
        <v>1464</v>
      </c>
    </row>
    <row r="284" spans="1:6" ht="15">
      <c r="A284" s="101"/>
      <c r="B284" s="1053">
        <v>6434</v>
      </c>
      <c r="C284" s="1054" t="s">
        <v>4721</v>
      </c>
      <c r="D284" s="1053" t="s">
        <v>519</v>
      </c>
      <c r="E284" s="1055">
        <v>1454444</v>
      </c>
      <c r="F284" s="1056" t="s">
        <v>1464</v>
      </c>
    </row>
    <row r="285" spans="1:6" ht="15">
      <c r="A285" s="101"/>
      <c r="B285" s="1053">
        <v>6440</v>
      </c>
      <c r="C285" s="1054" t="s">
        <v>4722</v>
      </c>
      <c r="D285" s="1053" t="s">
        <v>519</v>
      </c>
      <c r="E285" s="1055">
        <v>103530</v>
      </c>
      <c r="F285" s="1056" t="s">
        <v>1464</v>
      </c>
    </row>
    <row r="286" spans="1:6" ht="15">
      <c r="A286" s="101"/>
      <c r="B286" s="1053">
        <v>6441</v>
      </c>
      <c r="C286" s="1054" t="s">
        <v>4723</v>
      </c>
      <c r="D286" s="1053" t="s">
        <v>519</v>
      </c>
      <c r="E286" s="1055">
        <v>148750</v>
      </c>
      <c r="F286" s="1056" t="s">
        <v>1464</v>
      </c>
    </row>
    <row r="287" spans="1:6" ht="15">
      <c r="A287" s="101"/>
      <c r="B287" s="1053">
        <v>6442</v>
      </c>
      <c r="C287" s="1054" t="s">
        <v>4724</v>
      </c>
      <c r="D287" s="1053" t="s">
        <v>519</v>
      </c>
      <c r="E287" s="1055">
        <v>196350</v>
      </c>
      <c r="F287" s="1056" t="s">
        <v>1464</v>
      </c>
    </row>
    <row r="288" spans="1:6" ht="15">
      <c r="A288" s="101"/>
      <c r="B288" s="1053">
        <v>6443</v>
      </c>
      <c r="C288" s="1054" t="s">
        <v>4725</v>
      </c>
      <c r="D288" s="1053" t="s">
        <v>519</v>
      </c>
      <c r="E288" s="1055">
        <v>357000</v>
      </c>
      <c r="F288" s="1056" t="s">
        <v>1464</v>
      </c>
    </row>
    <row r="289" spans="1:6" ht="15">
      <c r="A289" s="101"/>
      <c r="B289" s="1053">
        <v>6446</v>
      </c>
      <c r="C289" s="1054" t="s">
        <v>4726</v>
      </c>
      <c r="D289" s="1053" t="s">
        <v>519</v>
      </c>
      <c r="E289" s="1055">
        <v>1252144</v>
      </c>
      <c r="F289" s="1056" t="s">
        <v>1464</v>
      </c>
    </row>
    <row r="290" spans="1:6" ht="15">
      <c r="A290" s="101"/>
      <c r="B290" s="1053">
        <v>6454</v>
      </c>
      <c r="C290" s="1054" t="s">
        <v>4727</v>
      </c>
      <c r="D290" s="1053" t="s">
        <v>519</v>
      </c>
      <c r="E290" s="1055">
        <v>255188</v>
      </c>
      <c r="F290" s="1056" t="s">
        <v>1464</v>
      </c>
    </row>
    <row r="291" spans="1:6" ht="15">
      <c r="A291" s="101"/>
      <c r="B291" s="1053">
        <v>6455</v>
      </c>
      <c r="C291" s="1054" t="s">
        <v>4728</v>
      </c>
      <c r="D291" s="1053" t="s">
        <v>519</v>
      </c>
      <c r="E291" s="1055">
        <v>407031</v>
      </c>
      <c r="F291" s="1056" t="s">
        <v>1464</v>
      </c>
    </row>
    <row r="292" spans="1:6" ht="15">
      <c r="A292" s="101"/>
      <c r="B292" s="1053">
        <v>6456</v>
      </c>
      <c r="C292" s="1054" t="s">
        <v>4729</v>
      </c>
      <c r="D292" s="1053" t="s">
        <v>519</v>
      </c>
      <c r="E292" s="1055">
        <v>703857</v>
      </c>
      <c r="F292" s="1056" t="s">
        <v>1464</v>
      </c>
    </row>
    <row r="293" spans="1:6" ht="15">
      <c r="A293" s="101"/>
      <c r="B293" s="1053">
        <v>6457</v>
      </c>
      <c r="C293" s="1054" t="s">
        <v>4730</v>
      </c>
      <c r="D293" s="1053" t="s">
        <v>519</v>
      </c>
      <c r="E293" s="1055">
        <v>864734</v>
      </c>
      <c r="F293" s="1056" t="s">
        <v>1464</v>
      </c>
    </row>
    <row r="294" spans="1:6" ht="15">
      <c r="A294" s="101"/>
      <c r="B294" s="1053">
        <v>6458</v>
      </c>
      <c r="C294" s="1054" t="s">
        <v>4731</v>
      </c>
      <c r="D294" s="1053" t="s">
        <v>519</v>
      </c>
      <c r="E294" s="1055">
        <v>1307164</v>
      </c>
      <c r="F294" s="1056" t="s">
        <v>1464</v>
      </c>
    </row>
    <row r="295" spans="1:6" ht="15">
      <c r="A295" s="101"/>
      <c r="B295" s="1053">
        <v>6459</v>
      </c>
      <c r="C295" s="1054" t="s">
        <v>4732</v>
      </c>
      <c r="D295" s="1053" t="s">
        <v>519</v>
      </c>
      <c r="E295" s="1055">
        <v>1407715</v>
      </c>
      <c r="F295" s="1056" t="s">
        <v>1464</v>
      </c>
    </row>
    <row r="296" spans="1:6" ht="15">
      <c r="A296" s="101"/>
      <c r="B296" s="1053">
        <v>6462</v>
      </c>
      <c r="C296" s="1054" t="s">
        <v>4733</v>
      </c>
      <c r="D296" s="1053" t="s">
        <v>519</v>
      </c>
      <c r="E296" s="1055">
        <v>111169</v>
      </c>
      <c r="F296" s="1056" t="s">
        <v>1464</v>
      </c>
    </row>
    <row r="297" spans="1:6" ht="15">
      <c r="A297" s="101"/>
      <c r="B297" s="1053">
        <v>6463</v>
      </c>
      <c r="C297" s="1054" t="s">
        <v>4734</v>
      </c>
      <c r="D297" s="1053" t="s">
        <v>519</v>
      </c>
      <c r="E297" s="1055">
        <v>279505</v>
      </c>
      <c r="F297" s="1056" t="s">
        <v>1464</v>
      </c>
    </row>
    <row r="298" spans="1:6" ht="15">
      <c r="A298" s="101"/>
      <c r="B298" s="1053">
        <v>6464</v>
      </c>
      <c r="C298" s="1054" t="s">
        <v>4735</v>
      </c>
      <c r="D298" s="1053" t="s">
        <v>519</v>
      </c>
      <c r="E298" s="1055">
        <v>561048</v>
      </c>
      <c r="F298" s="1056" t="s">
        <v>1464</v>
      </c>
    </row>
    <row r="299" spans="1:6" ht="15">
      <c r="A299" s="101"/>
      <c r="B299" s="1053">
        <v>6472</v>
      </c>
      <c r="C299" s="1054" t="s">
        <v>4736</v>
      </c>
      <c r="D299" s="1053" t="s">
        <v>928</v>
      </c>
      <c r="E299" s="1055">
        <v>4523</v>
      </c>
      <c r="F299" s="1056" t="s">
        <v>3009</v>
      </c>
    </row>
    <row r="300" spans="1:6" ht="15">
      <c r="A300" s="101"/>
      <c r="B300" s="1053">
        <v>6473</v>
      </c>
      <c r="C300" s="1054" t="s">
        <v>4737</v>
      </c>
      <c r="D300" s="1053" t="s">
        <v>928</v>
      </c>
      <c r="E300" s="1055">
        <v>6987</v>
      </c>
      <c r="F300" s="1056" t="s">
        <v>3009</v>
      </c>
    </row>
    <row r="301" spans="1:6" ht="15">
      <c r="A301" s="101"/>
      <c r="B301" s="1053">
        <v>6474</v>
      </c>
      <c r="C301" s="1054" t="s">
        <v>4738</v>
      </c>
      <c r="D301" s="1053" t="s">
        <v>928</v>
      </c>
      <c r="E301" s="1055">
        <v>8908</v>
      </c>
      <c r="F301" s="1056" t="s">
        <v>3009</v>
      </c>
    </row>
    <row r="302" spans="1:6" ht="15">
      <c r="A302" s="101"/>
      <c r="B302" s="1053">
        <v>6475</v>
      </c>
      <c r="C302" s="1054" t="s">
        <v>4739</v>
      </c>
      <c r="D302" s="1053" t="s">
        <v>928</v>
      </c>
      <c r="E302" s="1055">
        <v>13701</v>
      </c>
      <c r="F302" s="1056" t="s">
        <v>3009</v>
      </c>
    </row>
    <row r="303" spans="1:6" ht="15">
      <c r="A303" s="101"/>
      <c r="B303" s="1053">
        <v>6476</v>
      </c>
      <c r="C303" s="1054" t="s">
        <v>4740</v>
      </c>
      <c r="D303" s="1053" t="s">
        <v>519</v>
      </c>
      <c r="E303" s="1055">
        <v>547400</v>
      </c>
      <c r="F303" s="1056" t="s">
        <v>1464</v>
      </c>
    </row>
    <row r="304" spans="1:6" ht="15">
      <c r="A304" s="101"/>
      <c r="B304" s="1053">
        <v>6477</v>
      </c>
      <c r="C304" s="1054" t="s">
        <v>4741</v>
      </c>
      <c r="D304" s="1053" t="s">
        <v>519</v>
      </c>
      <c r="E304" s="1055">
        <v>779450</v>
      </c>
      <c r="F304" s="1056" t="s">
        <v>1464</v>
      </c>
    </row>
    <row r="305" spans="1:6" ht="15">
      <c r="A305" s="101"/>
      <c r="B305" s="1053">
        <v>6479</v>
      </c>
      <c r="C305" s="1054" t="s">
        <v>967</v>
      </c>
      <c r="D305" s="1053" t="s">
        <v>519</v>
      </c>
      <c r="E305" s="1055">
        <v>1993250</v>
      </c>
      <c r="F305" s="1056" t="s">
        <v>1464</v>
      </c>
    </row>
    <row r="306" spans="1:6" ht="15">
      <c r="A306" s="101"/>
      <c r="B306" s="1053">
        <v>6480</v>
      </c>
      <c r="C306" s="1054" t="s">
        <v>4742</v>
      </c>
      <c r="D306" s="1053" t="s">
        <v>519</v>
      </c>
      <c r="E306" s="1055">
        <v>3712800</v>
      </c>
      <c r="F306" s="1056" t="s">
        <v>1464</v>
      </c>
    </row>
    <row r="307" spans="1:6" ht="15">
      <c r="A307" s="101"/>
      <c r="B307" s="1053">
        <v>6481</v>
      </c>
      <c r="C307" s="1054" t="s">
        <v>4743</v>
      </c>
      <c r="D307" s="1053" t="s">
        <v>519</v>
      </c>
      <c r="E307" s="1055">
        <v>3396856</v>
      </c>
      <c r="F307" s="1056" t="s">
        <v>1464</v>
      </c>
    </row>
    <row r="308" spans="1:6" ht="15">
      <c r="A308" s="101"/>
      <c r="B308" s="1053">
        <v>6482</v>
      </c>
      <c r="C308" s="1054" t="s">
        <v>4744</v>
      </c>
      <c r="D308" s="1053" t="s">
        <v>519</v>
      </c>
      <c r="E308" s="1055">
        <v>4616876</v>
      </c>
      <c r="F308" s="1056" t="s">
        <v>1464</v>
      </c>
    </row>
    <row r="309" spans="1:6" ht="15">
      <c r="A309" s="101"/>
      <c r="B309" s="1053">
        <v>6483</v>
      </c>
      <c r="C309" s="1054" t="s">
        <v>969</v>
      </c>
      <c r="D309" s="1053" t="s">
        <v>519</v>
      </c>
      <c r="E309" s="1055">
        <v>6191907</v>
      </c>
      <c r="F309" s="1056" t="s">
        <v>1464</v>
      </c>
    </row>
    <row r="310" spans="1:6" ht="15">
      <c r="A310" s="101"/>
      <c r="B310" s="1053">
        <v>6484</v>
      </c>
      <c r="C310" s="1054" t="s">
        <v>4745</v>
      </c>
      <c r="D310" s="1053" t="s">
        <v>519</v>
      </c>
      <c r="E310" s="1055">
        <v>2697730</v>
      </c>
      <c r="F310" s="1056" t="s">
        <v>1464</v>
      </c>
    </row>
    <row r="311" spans="1:6" ht="15">
      <c r="A311" s="101"/>
      <c r="B311" s="1053">
        <v>6485</v>
      </c>
      <c r="C311" s="1054" t="s">
        <v>4746</v>
      </c>
      <c r="D311" s="1053" t="s">
        <v>519</v>
      </c>
      <c r="E311" s="1055">
        <v>3015460</v>
      </c>
      <c r="F311" s="1056" t="s">
        <v>1464</v>
      </c>
    </row>
    <row r="312" spans="1:6" ht="15">
      <c r="A312" s="101"/>
      <c r="B312" s="1053">
        <v>6507</v>
      </c>
      <c r="C312" s="1054" t="s">
        <v>1183</v>
      </c>
      <c r="D312" s="1053" t="s">
        <v>897</v>
      </c>
      <c r="E312" s="1055">
        <v>191781</v>
      </c>
      <c r="F312" s="1056" t="s">
        <v>3009</v>
      </c>
    </row>
    <row r="313" spans="1:6" ht="15">
      <c r="A313" s="101"/>
      <c r="B313" s="1053">
        <v>6527</v>
      </c>
      <c r="C313" s="1054" t="s">
        <v>987</v>
      </c>
      <c r="D313" s="1053" t="s">
        <v>519</v>
      </c>
      <c r="E313" s="1055">
        <v>220990</v>
      </c>
      <c r="F313" s="1056" t="s">
        <v>3009</v>
      </c>
    </row>
    <row r="314" spans="1:6" ht="15">
      <c r="A314" s="101"/>
      <c r="B314" s="1053">
        <v>6528</v>
      </c>
      <c r="C314" s="1054" t="s">
        <v>1229</v>
      </c>
      <c r="D314" s="1053" t="s">
        <v>519</v>
      </c>
      <c r="E314" s="1055">
        <v>406334</v>
      </c>
      <c r="F314" s="1056" t="s">
        <v>3009</v>
      </c>
    </row>
    <row r="315" spans="1:6" ht="15">
      <c r="A315" s="101"/>
      <c r="B315" s="1053">
        <v>6530</v>
      </c>
      <c r="C315" s="1054" t="s">
        <v>4747</v>
      </c>
      <c r="D315" s="1053" t="s">
        <v>519</v>
      </c>
      <c r="E315" s="1055">
        <v>1270461</v>
      </c>
      <c r="F315" s="1056" t="s">
        <v>3009</v>
      </c>
    </row>
    <row r="316" spans="1:6" ht="15">
      <c r="A316" s="101"/>
      <c r="B316" s="1053">
        <v>6534</v>
      </c>
      <c r="C316" s="1054" t="s">
        <v>4748</v>
      </c>
      <c r="D316" s="1053" t="s">
        <v>519</v>
      </c>
      <c r="E316" s="1055">
        <v>416500</v>
      </c>
      <c r="F316" s="1056" t="s">
        <v>3009</v>
      </c>
    </row>
    <row r="317" spans="1:6" ht="15">
      <c r="A317" s="101"/>
      <c r="B317" s="1053">
        <v>6535</v>
      </c>
      <c r="C317" s="1054" t="s">
        <v>4749</v>
      </c>
      <c r="D317" s="1053" t="s">
        <v>519</v>
      </c>
      <c r="E317" s="1055">
        <v>208250</v>
      </c>
      <c r="F317" s="1056" t="s">
        <v>3009</v>
      </c>
    </row>
    <row r="318" spans="1:6" ht="15">
      <c r="A318" s="101"/>
      <c r="B318" s="1053">
        <v>6539</v>
      </c>
      <c r="C318" s="1054" t="s">
        <v>4750</v>
      </c>
      <c r="D318" s="1053" t="s">
        <v>519</v>
      </c>
      <c r="E318" s="1055">
        <v>8197</v>
      </c>
      <c r="F318" s="1056" t="s">
        <v>3009</v>
      </c>
    </row>
    <row r="319" spans="1:6" ht="15">
      <c r="A319" s="101"/>
      <c r="B319" s="1053">
        <v>6540</v>
      </c>
      <c r="C319" s="1054" t="s">
        <v>4751</v>
      </c>
      <c r="D319" s="1053" t="s">
        <v>519</v>
      </c>
      <c r="E319" s="1055">
        <v>15913</v>
      </c>
      <c r="F319" s="1056" t="s">
        <v>3009</v>
      </c>
    </row>
    <row r="320" spans="1:6" ht="15">
      <c r="A320" s="101"/>
      <c r="B320" s="1053">
        <v>6543</v>
      </c>
      <c r="C320" s="1054" t="s">
        <v>1118</v>
      </c>
      <c r="D320" s="1053" t="s">
        <v>519</v>
      </c>
      <c r="E320" s="1055">
        <v>381540</v>
      </c>
      <c r="F320" s="1056" t="s">
        <v>3009</v>
      </c>
    </row>
    <row r="321" spans="1:6" ht="15">
      <c r="A321" s="101"/>
      <c r="B321" s="1053">
        <v>6545</v>
      </c>
      <c r="C321" s="1054" t="s">
        <v>4752</v>
      </c>
      <c r="D321" s="1053" t="s">
        <v>519</v>
      </c>
      <c r="E321" s="1055">
        <v>651064</v>
      </c>
      <c r="F321" s="1056" t="s">
        <v>3009</v>
      </c>
    </row>
    <row r="322" spans="1:6" ht="15">
      <c r="A322" s="101"/>
      <c r="B322" s="1053">
        <v>6551</v>
      </c>
      <c r="C322" s="1054" t="s">
        <v>4753</v>
      </c>
      <c r="D322" s="1053" t="s">
        <v>519</v>
      </c>
      <c r="E322" s="1055">
        <v>556052</v>
      </c>
      <c r="F322" s="1056" t="s">
        <v>1464</v>
      </c>
    </row>
    <row r="323" spans="1:6" ht="15">
      <c r="A323" s="101"/>
      <c r="B323" s="1053">
        <v>6552</v>
      </c>
      <c r="C323" s="1054" t="s">
        <v>4754</v>
      </c>
      <c r="D323" s="1053" t="s">
        <v>519</v>
      </c>
      <c r="E323" s="1055">
        <v>386892</v>
      </c>
      <c r="F323" s="1056" t="s">
        <v>1464</v>
      </c>
    </row>
    <row r="324" spans="1:6" ht="15">
      <c r="A324" s="101"/>
      <c r="B324" s="1053">
        <v>6553</v>
      </c>
      <c r="C324" s="1054" t="s">
        <v>4755</v>
      </c>
      <c r="D324" s="1053" t="s">
        <v>519</v>
      </c>
      <c r="E324" s="1055">
        <v>503446</v>
      </c>
      <c r="F324" s="1056" t="s">
        <v>1464</v>
      </c>
    </row>
    <row r="325" spans="1:6" ht="15">
      <c r="A325" s="101"/>
      <c r="B325" s="1053">
        <v>6554</v>
      </c>
      <c r="C325" s="1054" t="s">
        <v>4756</v>
      </c>
      <c r="D325" s="1053" t="s">
        <v>519</v>
      </c>
      <c r="E325" s="1055">
        <v>602438</v>
      </c>
      <c r="F325" s="1056" t="s">
        <v>1464</v>
      </c>
    </row>
    <row r="326" spans="1:6" ht="15">
      <c r="A326" s="101"/>
      <c r="B326" s="1053">
        <v>6555</v>
      </c>
      <c r="C326" s="1054" t="s">
        <v>4757</v>
      </c>
      <c r="D326" s="1053" t="s">
        <v>519</v>
      </c>
      <c r="E326" s="1055">
        <v>53550</v>
      </c>
      <c r="F326" s="1056" t="s">
        <v>1464</v>
      </c>
    </row>
    <row r="327" spans="1:6" ht="15">
      <c r="A327" s="101"/>
      <c r="B327" s="1053">
        <v>6556</v>
      </c>
      <c r="C327" s="1054" t="s">
        <v>4758</v>
      </c>
      <c r="D327" s="1053" t="s">
        <v>519</v>
      </c>
      <c r="E327" s="1055">
        <v>6694</v>
      </c>
      <c r="F327" s="1056" t="s">
        <v>1464</v>
      </c>
    </row>
    <row r="328" spans="1:6" ht="15">
      <c r="A328" s="101"/>
      <c r="B328" s="1053">
        <v>6559</v>
      </c>
      <c r="C328" s="1054" t="s">
        <v>4759</v>
      </c>
      <c r="D328" s="1053" t="s">
        <v>519</v>
      </c>
      <c r="E328" s="1055">
        <v>7203</v>
      </c>
      <c r="F328" s="1056" t="s">
        <v>3009</v>
      </c>
    </row>
    <row r="329" spans="1:6" ht="15">
      <c r="A329" s="101"/>
      <c r="B329" s="1053">
        <v>6560</v>
      </c>
      <c r="C329" s="1054" t="s">
        <v>4760</v>
      </c>
      <c r="D329" s="1053" t="s">
        <v>519</v>
      </c>
      <c r="E329" s="1055">
        <v>28314</v>
      </c>
      <c r="F329" s="1056" t="s">
        <v>3009</v>
      </c>
    </row>
    <row r="330" spans="1:6" ht="15">
      <c r="A330" s="101"/>
      <c r="B330" s="1053">
        <v>6561</v>
      </c>
      <c r="C330" s="1054" t="s">
        <v>4761</v>
      </c>
      <c r="D330" s="1053" t="s">
        <v>519</v>
      </c>
      <c r="E330" s="1055">
        <v>52084</v>
      </c>
      <c r="F330" s="1056" t="s">
        <v>3009</v>
      </c>
    </row>
    <row r="331" spans="1:6" ht="15">
      <c r="A331" s="101"/>
      <c r="B331" s="1053">
        <v>6567</v>
      </c>
      <c r="C331" s="1054" t="s">
        <v>1085</v>
      </c>
      <c r="D331" s="1053" t="s">
        <v>897</v>
      </c>
      <c r="E331" s="1055">
        <v>39036</v>
      </c>
      <c r="F331" s="1056" t="s">
        <v>3009</v>
      </c>
    </row>
    <row r="332" spans="1:6" ht="15">
      <c r="A332" s="101"/>
      <c r="B332" s="1053">
        <v>6578</v>
      </c>
      <c r="C332" s="1054" t="s">
        <v>1111</v>
      </c>
      <c r="D332" s="1053" t="s">
        <v>904</v>
      </c>
      <c r="E332" s="1055">
        <v>74970</v>
      </c>
      <c r="F332" s="1056" t="s">
        <v>3009</v>
      </c>
    </row>
    <row r="333" spans="1:6" ht="15">
      <c r="A333" s="101"/>
      <c r="B333" s="1053">
        <v>6624</v>
      </c>
      <c r="C333" s="1054" t="s">
        <v>1285</v>
      </c>
      <c r="D333" s="1053" t="s">
        <v>904</v>
      </c>
      <c r="E333" s="1055">
        <v>60571</v>
      </c>
      <c r="F333" s="1056" t="s">
        <v>3009</v>
      </c>
    </row>
    <row r="334" spans="1:6" ht="15">
      <c r="A334" s="101"/>
      <c r="B334" s="1053">
        <v>6625</v>
      </c>
      <c r="C334" s="1054" t="s">
        <v>1176</v>
      </c>
      <c r="D334" s="1053" t="s">
        <v>924</v>
      </c>
      <c r="E334" s="1055">
        <v>60813</v>
      </c>
      <c r="F334" s="1056" t="s">
        <v>1464</v>
      </c>
    </row>
    <row r="335" spans="1:6" ht="30" customHeight="1">
      <c r="A335" s="101"/>
      <c r="B335" s="1053">
        <v>6628</v>
      </c>
      <c r="C335" s="1054" t="s">
        <v>4762</v>
      </c>
      <c r="D335" s="1053" t="s">
        <v>519</v>
      </c>
      <c r="E335" s="1055">
        <v>416500</v>
      </c>
      <c r="F335" s="1056" t="s">
        <v>1464</v>
      </c>
    </row>
    <row r="336" spans="1:6" ht="15">
      <c r="A336" s="101"/>
      <c r="B336" s="1053">
        <v>6629</v>
      </c>
      <c r="C336" s="1054" t="s">
        <v>4763</v>
      </c>
      <c r="D336" s="1053" t="s">
        <v>519</v>
      </c>
      <c r="E336" s="1055">
        <v>47600</v>
      </c>
      <c r="F336" s="1056" t="s">
        <v>1464</v>
      </c>
    </row>
    <row r="337" spans="1:6" ht="15">
      <c r="A337" s="101"/>
      <c r="B337" s="1053">
        <v>6630</v>
      </c>
      <c r="C337" s="1054" t="s">
        <v>4764</v>
      </c>
      <c r="D337" s="1053" t="s">
        <v>519</v>
      </c>
      <c r="E337" s="1055">
        <v>27370</v>
      </c>
      <c r="F337" s="1056" t="s">
        <v>1464</v>
      </c>
    </row>
    <row r="338" spans="1:6" ht="15">
      <c r="A338" s="101"/>
      <c r="B338" s="1053">
        <v>6631</v>
      </c>
      <c r="C338" s="1054" t="s">
        <v>4765</v>
      </c>
      <c r="D338" s="1053" t="s">
        <v>519</v>
      </c>
      <c r="E338" s="1055">
        <v>35105</v>
      </c>
      <c r="F338" s="1056" t="s">
        <v>1464</v>
      </c>
    </row>
    <row r="339" spans="1:6" ht="15">
      <c r="A339" s="101"/>
      <c r="B339" s="1053">
        <v>6632</v>
      </c>
      <c r="C339" s="1054" t="s">
        <v>4766</v>
      </c>
      <c r="D339" s="1053" t="s">
        <v>519</v>
      </c>
      <c r="E339" s="1055">
        <v>44030</v>
      </c>
      <c r="F339" s="1056" t="s">
        <v>1464</v>
      </c>
    </row>
    <row r="340" spans="1:6" ht="15">
      <c r="A340" s="101"/>
      <c r="B340" s="1053">
        <v>6633</v>
      </c>
      <c r="C340" s="1054" t="s">
        <v>4767</v>
      </c>
      <c r="D340" s="1053" t="s">
        <v>519</v>
      </c>
      <c r="E340" s="1055">
        <v>49980</v>
      </c>
      <c r="F340" s="1056" t="s">
        <v>1464</v>
      </c>
    </row>
    <row r="341" spans="1:6" ht="15">
      <c r="A341" s="101"/>
      <c r="B341" s="1053">
        <v>6636</v>
      </c>
      <c r="C341" s="1054" t="s">
        <v>4768</v>
      </c>
      <c r="D341" s="1053" t="s">
        <v>519</v>
      </c>
      <c r="E341" s="1055">
        <v>3304273</v>
      </c>
      <c r="F341" s="1056" t="s">
        <v>1464</v>
      </c>
    </row>
    <row r="342" spans="1:6" ht="15">
      <c r="A342" s="101"/>
      <c r="B342" s="1053">
        <v>6645</v>
      </c>
      <c r="C342" s="1054" t="s">
        <v>4769</v>
      </c>
      <c r="D342" s="1053" t="s">
        <v>519</v>
      </c>
      <c r="E342" s="1055">
        <v>75868</v>
      </c>
      <c r="F342" s="1056" t="s">
        <v>3009</v>
      </c>
    </row>
    <row r="343" spans="1:6" ht="15">
      <c r="A343" s="101"/>
      <c r="B343" s="1053">
        <v>6646</v>
      </c>
      <c r="C343" s="1054" t="s">
        <v>4770</v>
      </c>
      <c r="D343" s="1053" t="s">
        <v>519</v>
      </c>
      <c r="E343" s="1055">
        <v>110257</v>
      </c>
      <c r="F343" s="1056" t="s">
        <v>3009</v>
      </c>
    </row>
    <row r="344" spans="1:6" ht="15">
      <c r="A344" s="101"/>
      <c r="B344" s="1053">
        <v>6647</v>
      </c>
      <c r="C344" s="1054" t="s">
        <v>1014</v>
      </c>
      <c r="D344" s="1053" t="s">
        <v>519</v>
      </c>
      <c r="E344" s="1055">
        <v>298665</v>
      </c>
      <c r="F344" s="1056" t="s">
        <v>3009</v>
      </c>
    </row>
    <row r="345" spans="1:6" ht="15">
      <c r="A345" s="101"/>
      <c r="B345" s="1053">
        <v>6648</v>
      </c>
      <c r="C345" s="1054" t="s">
        <v>4771</v>
      </c>
      <c r="D345" s="1053" t="s">
        <v>519</v>
      </c>
      <c r="E345" s="1055">
        <v>2379564</v>
      </c>
      <c r="F345" s="1056" t="s">
        <v>3009</v>
      </c>
    </row>
    <row r="346" spans="1:6" ht="15">
      <c r="A346" s="101"/>
      <c r="B346" s="1053">
        <v>6649</v>
      </c>
      <c r="C346" s="1054" t="s">
        <v>4772</v>
      </c>
      <c r="D346" s="1053" t="s">
        <v>519</v>
      </c>
      <c r="E346" s="1055">
        <v>70509</v>
      </c>
      <c r="F346" s="1056" t="s">
        <v>3009</v>
      </c>
    </row>
    <row r="347" spans="1:6" ht="15">
      <c r="A347" s="101"/>
      <c r="B347" s="1053">
        <v>6650</v>
      </c>
      <c r="C347" s="1054" t="s">
        <v>4773</v>
      </c>
      <c r="D347" s="1053" t="s">
        <v>519</v>
      </c>
      <c r="E347" s="1055">
        <v>70265</v>
      </c>
      <c r="F347" s="1056" t="s">
        <v>3009</v>
      </c>
    </row>
    <row r="348" spans="1:6" ht="15">
      <c r="A348" s="101"/>
      <c r="B348" s="1053">
        <v>6651</v>
      </c>
      <c r="C348" s="1054" t="s">
        <v>4774</v>
      </c>
      <c r="D348" s="1053" t="s">
        <v>519</v>
      </c>
      <c r="E348" s="1055">
        <v>104639</v>
      </c>
      <c r="F348" s="1056" t="s">
        <v>3009</v>
      </c>
    </row>
    <row r="349" spans="1:6" ht="15">
      <c r="A349" s="101"/>
      <c r="B349" s="1053">
        <v>6652</v>
      </c>
      <c r="C349" s="1054" t="s">
        <v>1016</v>
      </c>
      <c r="D349" s="1053" t="s">
        <v>519</v>
      </c>
      <c r="E349" s="1055">
        <v>138096</v>
      </c>
      <c r="F349" s="1056" t="s">
        <v>3009</v>
      </c>
    </row>
    <row r="350" spans="1:6" ht="15">
      <c r="A350" s="101"/>
      <c r="B350" s="1053">
        <v>6653</v>
      </c>
      <c r="C350" s="1054" t="s">
        <v>1018</v>
      </c>
      <c r="D350" s="1053" t="s">
        <v>519</v>
      </c>
      <c r="E350" s="1055">
        <v>259237</v>
      </c>
      <c r="F350" s="1056" t="s">
        <v>3009</v>
      </c>
    </row>
    <row r="351" spans="1:6" ht="15">
      <c r="A351" s="101"/>
      <c r="B351" s="1053">
        <v>6654</v>
      </c>
      <c r="C351" s="1054" t="s">
        <v>4775</v>
      </c>
      <c r="D351" s="1053" t="s">
        <v>519</v>
      </c>
      <c r="E351" s="1055">
        <v>726883</v>
      </c>
      <c r="F351" s="1056" t="s">
        <v>3009</v>
      </c>
    </row>
    <row r="352" spans="1:6" ht="15">
      <c r="A352" s="101"/>
      <c r="B352" s="1053">
        <v>6655</v>
      </c>
      <c r="C352" s="1054" t="s">
        <v>4776</v>
      </c>
      <c r="D352" s="1053" t="s">
        <v>519</v>
      </c>
      <c r="E352" s="1055">
        <v>1556693</v>
      </c>
      <c r="F352" s="1056" t="s">
        <v>3009</v>
      </c>
    </row>
    <row r="353" spans="1:6" ht="15">
      <c r="A353" s="101"/>
      <c r="B353" s="1053">
        <v>6656</v>
      </c>
      <c r="C353" s="1054" t="s">
        <v>4777</v>
      </c>
      <c r="D353" s="1053" t="s">
        <v>519</v>
      </c>
      <c r="E353" s="1055">
        <v>2185141</v>
      </c>
      <c r="F353" s="1056" t="s">
        <v>3009</v>
      </c>
    </row>
    <row r="354" spans="1:6" ht="15">
      <c r="A354" s="101"/>
      <c r="B354" s="1053">
        <v>6657</v>
      </c>
      <c r="C354" s="1054" t="s">
        <v>4778</v>
      </c>
      <c r="D354" s="1053" t="s">
        <v>519</v>
      </c>
      <c r="E354" s="1055">
        <v>34021</v>
      </c>
      <c r="F354" s="1056" t="s">
        <v>3009</v>
      </c>
    </row>
    <row r="355" spans="1:6" ht="15">
      <c r="A355" s="101"/>
      <c r="B355" s="1053">
        <v>6658</v>
      </c>
      <c r="C355" s="1054" t="s">
        <v>4779</v>
      </c>
      <c r="D355" s="1053" t="s">
        <v>519</v>
      </c>
      <c r="E355" s="1055">
        <v>45984</v>
      </c>
      <c r="F355" s="1056" t="s">
        <v>3009</v>
      </c>
    </row>
    <row r="356" spans="1:6" ht="15">
      <c r="A356" s="101"/>
      <c r="B356" s="1053">
        <v>6659</v>
      </c>
      <c r="C356" s="1054" t="s">
        <v>4780</v>
      </c>
      <c r="D356" s="1053" t="s">
        <v>519</v>
      </c>
      <c r="E356" s="1055">
        <v>66234</v>
      </c>
      <c r="F356" s="1056" t="s">
        <v>3009</v>
      </c>
    </row>
    <row r="357" spans="1:6" ht="15">
      <c r="A357" s="101"/>
      <c r="B357" s="1053">
        <v>6660</v>
      </c>
      <c r="C357" s="1054" t="s">
        <v>1020</v>
      </c>
      <c r="D357" s="1053" t="s">
        <v>519</v>
      </c>
      <c r="E357" s="1055">
        <v>108806</v>
      </c>
      <c r="F357" s="1056" t="s">
        <v>3009</v>
      </c>
    </row>
    <row r="358" spans="1:6" ht="15">
      <c r="A358" s="101"/>
      <c r="B358" s="1053">
        <v>6661</v>
      </c>
      <c r="C358" s="1054" t="s">
        <v>1022</v>
      </c>
      <c r="D358" s="1053" t="s">
        <v>519</v>
      </c>
      <c r="E358" s="1055">
        <v>267348</v>
      </c>
      <c r="F358" s="1056" t="s">
        <v>3009</v>
      </c>
    </row>
    <row r="359" spans="1:6" ht="15">
      <c r="A359" s="101"/>
      <c r="B359" s="1053">
        <v>6662</v>
      </c>
      <c r="C359" s="1054" t="s">
        <v>1024</v>
      </c>
      <c r="D359" s="1053" t="s">
        <v>519</v>
      </c>
      <c r="E359" s="1055">
        <v>565670</v>
      </c>
      <c r="F359" s="1056" t="s">
        <v>3009</v>
      </c>
    </row>
    <row r="360" spans="1:6" ht="15">
      <c r="A360" s="101"/>
      <c r="B360" s="1053">
        <v>6663</v>
      </c>
      <c r="C360" s="1054" t="s">
        <v>4781</v>
      </c>
      <c r="D360" s="1053" t="s">
        <v>519</v>
      </c>
      <c r="E360" s="1055">
        <v>1267533</v>
      </c>
      <c r="F360" s="1056" t="s">
        <v>3009</v>
      </c>
    </row>
    <row r="361" spans="1:6" ht="15">
      <c r="A361" s="101"/>
      <c r="B361" s="1053">
        <v>6664</v>
      </c>
      <c r="C361" s="1054" t="s">
        <v>4782</v>
      </c>
      <c r="D361" s="1053" t="s">
        <v>519</v>
      </c>
      <c r="E361" s="1055">
        <v>1706896</v>
      </c>
      <c r="F361" s="1056" t="s">
        <v>3009</v>
      </c>
    </row>
    <row r="362" spans="1:6" ht="15">
      <c r="A362" s="101"/>
      <c r="B362" s="1053">
        <v>6665</v>
      </c>
      <c r="C362" s="1054" t="s">
        <v>4783</v>
      </c>
      <c r="D362" s="1053" t="s">
        <v>519</v>
      </c>
      <c r="E362" s="1055">
        <v>39333</v>
      </c>
      <c r="F362" s="1056" t="s">
        <v>3009</v>
      </c>
    </row>
    <row r="363" spans="1:6" ht="15">
      <c r="A363" s="101"/>
      <c r="B363" s="1053">
        <v>6666</v>
      </c>
      <c r="C363" s="1054" t="s">
        <v>4784</v>
      </c>
      <c r="D363" s="1053" t="s">
        <v>519</v>
      </c>
      <c r="E363" s="1055">
        <v>43479</v>
      </c>
      <c r="F363" s="1056" t="s">
        <v>3009</v>
      </c>
    </row>
    <row r="364" spans="1:6" ht="30" customHeight="1">
      <c r="A364" s="101"/>
      <c r="B364" s="1053">
        <v>6667</v>
      </c>
      <c r="C364" s="1054" t="s">
        <v>4785</v>
      </c>
      <c r="D364" s="1053" t="s">
        <v>519</v>
      </c>
      <c r="E364" s="1055">
        <v>60370</v>
      </c>
      <c r="F364" s="1056" t="s">
        <v>3009</v>
      </c>
    </row>
    <row r="365" spans="1:6" ht="15">
      <c r="A365" s="101"/>
      <c r="B365" s="1053">
        <v>6668</v>
      </c>
      <c r="C365" s="1054" t="s">
        <v>1026</v>
      </c>
      <c r="D365" s="1053" t="s">
        <v>519</v>
      </c>
      <c r="E365" s="1055">
        <v>103375</v>
      </c>
      <c r="F365" s="1056" t="s">
        <v>3009</v>
      </c>
    </row>
    <row r="366" spans="1:6" ht="30" customHeight="1">
      <c r="A366" s="101"/>
      <c r="B366" s="1053">
        <v>6669</v>
      </c>
      <c r="C366" s="1054" t="s">
        <v>1028</v>
      </c>
      <c r="D366" s="1053" t="s">
        <v>519</v>
      </c>
      <c r="E366" s="1055">
        <v>239053</v>
      </c>
      <c r="F366" s="1056" t="s">
        <v>3009</v>
      </c>
    </row>
    <row r="367" spans="1:6" ht="30" customHeight="1">
      <c r="A367" s="101"/>
      <c r="B367" s="1053">
        <v>6670</v>
      </c>
      <c r="C367" s="1054" t="s">
        <v>1030</v>
      </c>
      <c r="D367" s="1053" t="s">
        <v>519</v>
      </c>
      <c r="E367" s="1055">
        <v>485734</v>
      </c>
      <c r="F367" s="1056" t="s">
        <v>3009</v>
      </c>
    </row>
    <row r="368" spans="1:6" ht="30" customHeight="1">
      <c r="A368" s="101"/>
      <c r="B368" s="1053">
        <v>6671</v>
      </c>
      <c r="C368" s="1054" t="s">
        <v>4786</v>
      </c>
      <c r="D368" s="1053" t="s">
        <v>519</v>
      </c>
      <c r="E368" s="1055">
        <v>1036952</v>
      </c>
      <c r="F368" s="1056" t="s">
        <v>3009</v>
      </c>
    </row>
    <row r="369" spans="1:6" ht="30" customHeight="1">
      <c r="A369" s="101"/>
      <c r="B369" s="1053">
        <v>6672</v>
      </c>
      <c r="C369" s="1054" t="s">
        <v>4787</v>
      </c>
      <c r="D369" s="1053" t="s">
        <v>519</v>
      </c>
      <c r="E369" s="1055">
        <v>1372571</v>
      </c>
      <c r="F369" s="1056" t="s">
        <v>3009</v>
      </c>
    </row>
    <row r="370" spans="1:6" ht="15">
      <c r="A370" s="101"/>
      <c r="B370" s="1053">
        <v>6673</v>
      </c>
      <c r="C370" s="1054" t="s">
        <v>4788</v>
      </c>
      <c r="D370" s="1053" t="s">
        <v>519</v>
      </c>
      <c r="E370" s="1055">
        <v>6545000</v>
      </c>
      <c r="F370" s="1056" t="s">
        <v>1464</v>
      </c>
    </row>
    <row r="371" spans="1:6" ht="15">
      <c r="A371" s="101"/>
      <c r="B371" s="1053">
        <v>6674</v>
      </c>
      <c r="C371" s="1054" t="s">
        <v>4789</v>
      </c>
      <c r="D371" s="1053" t="s">
        <v>519</v>
      </c>
      <c r="E371" s="1055">
        <v>8687000</v>
      </c>
      <c r="F371" s="1056" t="s">
        <v>1464</v>
      </c>
    </row>
    <row r="372" spans="1:6" ht="15">
      <c r="A372" s="101"/>
      <c r="B372" s="1053">
        <v>6675</v>
      </c>
      <c r="C372" s="1054" t="s">
        <v>4790</v>
      </c>
      <c r="D372" s="1053" t="s">
        <v>519</v>
      </c>
      <c r="E372" s="1055">
        <v>880600</v>
      </c>
      <c r="F372" s="1056" t="s">
        <v>1464</v>
      </c>
    </row>
    <row r="373" spans="1:6" ht="15">
      <c r="A373" s="101"/>
      <c r="B373" s="1053">
        <v>6677</v>
      </c>
      <c r="C373" s="1054" t="s">
        <v>4791</v>
      </c>
      <c r="D373" s="1053" t="s">
        <v>519</v>
      </c>
      <c r="E373" s="1055">
        <v>654500</v>
      </c>
      <c r="F373" s="1056" t="s">
        <v>1464</v>
      </c>
    </row>
    <row r="374" spans="1:6" ht="15">
      <c r="A374" s="101"/>
      <c r="B374" s="1053">
        <v>6679</v>
      </c>
      <c r="C374" s="1054" t="s">
        <v>4792</v>
      </c>
      <c r="D374" s="1053" t="s">
        <v>519</v>
      </c>
      <c r="E374" s="1055">
        <v>722211</v>
      </c>
      <c r="F374" s="1056" t="s">
        <v>1464</v>
      </c>
    </row>
    <row r="375" spans="1:6" ht="15">
      <c r="A375" s="101"/>
      <c r="B375" s="1053">
        <v>6680</v>
      </c>
      <c r="C375" s="1054" t="s">
        <v>4793</v>
      </c>
      <c r="D375" s="1053" t="s">
        <v>519</v>
      </c>
      <c r="E375" s="1055">
        <v>226100</v>
      </c>
      <c r="F375" s="1056" t="s">
        <v>1464</v>
      </c>
    </row>
    <row r="376" spans="1:6" ht="15">
      <c r="A376" s="101"/>
      <c r="B376" s="1053">
        <v>6681</v>
      </c>
      <c r="C376" s="1054" t="s">
        <v>4794</v>
      </c>
      <c r="D376" s="1053" t="s">
        <v>519</v>
      </c>
      <c r="E376" s="1055">
        <v>4168570</v>
      </c>
      <c r="F376" s="1056" t="s">
        <v>1464</v>
      </c>
    </row>
    <row r="377" spans="1:6" ht="15">
      <c r="A377" s="101"/>
      <c r="B377" s="1053">
        <v>6682</v>
      </c>
      <c r="C377" s="1054" t="s">
        <v>4795</v>
      </c>
      <c r="D377" s="1053" t="s">
        <v>519</v>
      </c>
      <c r="E377" s="1055">
        <v>171102</v>
      </c>
      <c r="F377" s="1056" t="s">
        <v>1464</v>
      </c>
    </row>
    <row r="378" spans="1:6" ht="15">
      <c r="A378" s="101"/>
      <c r="B378" s="1053">
        <v>6683</v>
      </c>
      <c r="C378" s="1054" t="s">
        <v>4796</v>
      </c>
      <c r="D378" s="1053" t="s">
        <v>519</v>
      </c>
      <c r="E378" s="1055">
        <v>110795</v>
      </c>
      <c r="F378" s="1056" t="s">
        <v>3009</v>
      </c>
    </row>
    <row r="379" spans="1:6" ht="15">
      <c r="A379" s="101"/>
      <c r="B379" s="1053">
        <v>6684</v>
      </c>
      <c r="C379" s="1054" t="s">
        <v>4797</v>
      </c>
      <c r="D379" s="1053" t="s">
        <v>519</v>
      </c>
      <c r="E379" s="1055">
        <v>5316</v>
      </c>
      <c r="F379" s="1056" t="s">
        <v>3009</v>
      </c>
    </row>
    <row r="380" spans="1:6" ht="15">
      <c r="A380" s="101"/>
      <c r="B380" s="1053">
        <v>6698</v>
      </c>
      <c r="C380" s="1054" t="s">
        <v>4798</v>
      </c>
      <c r="D380" s="1053" t="s">
        <v>777</v>
      </c>
      <c r="E380" s="1055">
        <v>5219</v>
      </c>
      <c r="F380" s="1056" t="s">
        <v>1464</v>
      </c>
    </row>
    <row r="381" spans="1:6" ht="15">
      <c r="A381" s="101"/>
      <c r="B381" s="1053">
        <v>6700</v>
      </c>
      <c r="C381" s="1054" t="s">
        <v>4799</v>
      </c>
      <c r="D381" s="1053" t="s">
        <v>777</v>
      </c>
      <c r="E381" s="1055">
        <v>6908</v>
      </c>
      <c r="F381" s="1056" t="s">
        <v>1464</v>
      </c>
    </row>
    <row r="382" spans="1:6" ht="15">
      <c r="A382" s="101"/>
      <c r="B382" s="1053">
        <v>6701</v>
      </c>
      <c r="C382" s="1054" t="s">
        <v>1100</v>
      </c>
      <c r="D382" s="1053" t="s">
        <v>777</v>
      </c>
      <c r="E382" s="1055">
        <v>9158</v>
      </c>
      <c r="F382" s="1056" t="s">
        <v>1464</v>
      </c>
    </row>
    <row r="383" spans="1:6" ht="15">
      <c r="A383" s="101"/>
      <c r="B383" s="1053">
        <v>6702</v>
      </c>
      <c r="C383" s="1054" t="s">
        <v>4800</v>
      </c>
      <c r="D383" s="1053" t="s">
        <v>777</v>
      </c>
      <c r="E383" s="1055">
        <v>13065</v>
      </c>
      <c r="F383" s="1056" t="s">
        <v>1464</v>
      </c>
    </row>
    <row r="384" spans="1:6" ht="15">
      <c r="A384" s="101"/>
      <c r="B384" s="1053">
        <v>6703</v>
      </c>
      <c r="C384" s="1054" t="s">
        <v>4801</v>
      </c>
      <c r="D384" s="1053" t="s">
        <v>777</v>
      </c>
      <c r="E384" s="1055">
        <v>15852</v>
      </c>
      <c r="F384" s="1056" t="s">
        <v>1464</v>
      </c>
    </row>
    <row r="385" spans="1:6" ht="15">
      <c r="A385" s="101"/>
      <c r="B385" s="1053">
        <v>6704</v>
      </c>
      <c r="C385" s="1054" t="s">
        <v>4802</v>
      </c>
      <c r="D385" s="1053" t="s">
        <v>777</v>
      </c>
      <c r="E385" s="1055">
        <v>19798</v>
      </c>
      <c r="F385" s="1056" t="s">
        <v>1464</v>
      </c>
    </row>
    <row r="386" spans="1:6" ht="15">
      <c r="A386" s="101"/>
      <c r="B386" s="1053">
        <v>6710</v>
      </c>
      <c r="C386" s="1054" t="s">
        <v>4803</v>
      </c>
      <c r="D386" s="1053" t="s">
        <v>777</v>
      </c>
      <c r="E386" s="1055">
        <v>6018</v>
      </c>
      <c r="F386" s="1056" t="s">
        <v>1464</v>
      </c>
    </row>
    <row r="387" spans="1:6" ht="15">
      <c r="A387" s="101"/>
      <c r="B387" s="1053">
        <v>6715</v>
      </c>
      <c r="C387" s="1054" t="s">
        <v>4804</v>
      </c>
      <c r="D387" s="1053" t="s">
        <v>519</v>
      </c>
      <c r="E387" s="1055">
        <v>20988</v>
      </c>
      <c r="F387" s="1056" t="s">
        <v>3009</v>
      </c>
    </row>
    <row r="388" spans="1:6" ht="15">
      <c r="A388" s="101"/>
      <c r="B388" s="1053">
        <v>6722</v>
      </c>
      <c r="C388" s="1054" t="s">
        <v>985</v>
      </c>
      <c r="D388" s="1053" t="s">
        <v>904</v>
      </c>
      <c r="E388" s="1055">
        <v>23800</v>
      </c>
      <c r="F388" s="1056" t="s">
        <v>3009</v>
      </c>
    </row>
    <row r="389" spans="1:6" ht="15">
      <c r="A389" s="101"/>
      <c r="B389" s="1053">
        <v>6733</v>
      </c>
      <c r="C389" s="1054" t="s">
        <v>4805</v>
      </c>
      <c r="D389" s="1053" t="s">
        <v>519</v>
      </c>
      <c r="E389" s="1055">
        <v>850</v>
      </c>
      <c r="F389" s="1056" t="s">
        <v>1464</v>
      </c>
    </row>
    <row r="390" spans="1:6" ht="15">
      <c r="A390" s="101"/>
      <c r="B390" s="1053">
        <v>6739</v>
      </c>
      <c r="C390" s="1054" t="s">
        <v>1042</v>
      </c>
      <c r="D390" s="1053" t="s">
        <v>904</v>
      </c>
      <c r="E390" s="1055">
        <v>44030</v>
      </c>
      <c r="F390" s="1056" t="s">
        <v>3009</v>
      </c>
    </row>
    <row r="391" spans="1:6" ht="15">
      <c r="A391" s="101"/>
      <c r="B391" s="1053">
        <v>6780</v>
      </c>
      <c r="C391" s="1054" t="s">
        <v>1051</v>
      </c>
      <c r="D391" s="1053" t="s">
        <v>924</v>
      </c>
      <c r="E391" s="1055">
        <v>79000</v>
      </c>
      <c r="F391" s="1056" t="s">
        <v>1464</v>
      </c>
    </row>
    <row r="392" spans="1:6" ht="15">
      <c r="A392" s="101"/>
      <c r="B392" s="1053">
        <v>6789</v>
      </c>
      <c r="C392" s="1054" t="s">
        <v>4806</v>
      </c>
      <c r="D392" s="1053" t="s">
        <v>973</v>
      </c>
      <c r="E392" s="1055">
        <v>4522</v>
      </c>
      <c r="F392" s="1056" t="s">
        <v>3009</v>
      </c>
    </row>
    <row r="393" spans="1:6" ht="15">
      <c r="A393" s="101"/>
      <c r="B393" s="1053">
        <v>6792</v>
      </c>
      <c r="C393" s="1054" t="s">
        <v>979</v>
      </c>
      <c r="D393" s="1053" t="s">
        <v>519</v>
      </c>
      <c r="E393" s="1055">
        <v>503115</v>
      </c>
      <c r="F393" s="1056" t="s">
        <v>3009</v>
      </c>
    </row>
    <row r="394" spans="1:6" ht="15">
      <c r="A394" s="101"/>
      <c r="B394" s="1053">
        <v>6793</v>
      </c>
      <c r="C394" s="1054" t="s">
        <v>1210</v>
      </c>
      <c r="D394" s="1053" t="s">
        <v>519</v>
      </c>
      <c r="E394" s="1055">
        <v>514983</v>
      </c>
      <c r="F394" s="1056" t="s">
        <v>3009</v>
      </c>
    </row>
    <row r="395" spans="1:6" ht="15">
      <c r="A395" s="101"/>
      <c r="B395" s="1053">
        <v>6807</v>
      </c>
      <c r="C395" s="1054" t="s">
        <v>1166</v>
      </c>
      <c r="D395" s="1053" t="s">
        <v>777</v>
      </c>
      <c r="E395" s="1055">
        <v>44955</v>
      </c>
      <c r="F395" s="1056" t="s">
        <v>1464</v>
      </c>
    </row>
    <row r="396" spans="1:6" ht="30" customHeight="1">
      <c r="A396" s="101"/>
      <c r="B396" s="1053">
        <v>6824</v>
      </c>
      <c r="C396" s="1054" t="s">
        <v>1354</v>
      </c>
      <c r="D396" s="1053" t="s">
        <v>973</v>
      </c>
      <c r="E396" s="1055">
        <v>32</v>
      </c>
      <c r="F396" s="1056" t="s">
        <v>1464</v>
      </c>
    </row>
    <row r="397" spans="1:6" ht="15">
      <c r="A397" s="101"/>
      <c r="B397" s="1053">
        <v>6825</v>
      </c>
      <c r="C397" s="1054" t="s">
        <v>4807</v>
      </c>
      <c r="D397" s="1053" t="s">
        <v>519</v>
      </c>
      <c r="E397" s="1055">
        <v>258081</v>
      </c>
      <c r="F397" s="1056" t="s">
        <v>1464</v>
      </c>
    </row>
    <row r="398" spans="1:6" ht="15">
      <c r="A398" s="101"/>
      <c r="B398" s="1053">
        <v>6826</v>
      </c>
      <c r="C398" s="1054" t="s">
        <v>4808</v>
      </c>
      <c r="D398" s="1053" t="s">
        <v>519</v>
      </c>
      <c r="E398" s="1055">
        <v>398620</v>
      </c>
      <c r="F398" s="1056" t="s">
        <v>1464</v>
      </c>
    </row>
    <row r="399" spans="1:6" ht="15">
      <c r="A399" s="101"/>
      <c r="B399" s="1053">
        <v>6830</v>
      </c>
      <c r="C399" s="1054" t="s">
        <v>980</v>
      </c>
      <c r="D399" s="1053" t="s">
        <v>904</v>
      </c>
      <c r="E399" s="1055">
        <v>525980</v>
      </c>
      <c r="F399" s="1056" t="s">
        <v>3009</v>
      </c>
    </row>
    <row r="400" spans="1:6" ht="15">
      <c r="A400" s="101"/>
      <c r="B400" s="1053">
        <v>6831</v>
      </c>
      <c r="C400" s="1054" t="s">
        <v>4809</v>
      </c>
      <c r="D400" s="1053" t="s">
        <v>904</v>
      </c>
      <c r="E400" s="1055">
        <v>543830</v>
      </c>
      <c r="F400" s="1056" t="s">
        <v>3009</v>
      </c>
    </row>
    <row r="401" spans="1:6" ht="15">
      <c r="A401" s="101"/>
      <c r="B401" s="1053">
        <v>6832</v>
      </c>
      <c r="C401" s="1054" t="s">
        <v>1218</v>
      </c>
      <c r="D401" s="1053" t="s">
        <v>904</v>
      </c>
      <c r="E401" s="1055">
        <v>561680</v>
      </c>
      <c r="F401" s="1056" t="s">
        <v>3009</v>
      </c>
    </row>
    <row r="402" spans="1:6" ht="15">
      <c r="A402" s="101"/>
      <c r="B402" s="1053">
        <v>6834</v>
      </c>
      <c r="C402" s="1054" t="s">
        <v>1248</v>
      </c>
      <c r="D402" s="1053" t="s">
        <v>928</v>
      </c>
      <c r="E402" s="1055">
        <v>4732</v>
      </c>
      <c r="F402" s="1056" t="s">
        <v>3009</v>
      </c>
    </row>
    <row r="403" spans="1:6" ht="15">
      <c r="A403" s="101"/>
      <c r="B403" s="1053">
        <v>6835</v>
      </c>
      <c r="C403" s="1054" t="s">
        <v>4810</v>
      </c>
      <c r="D403" s="1053" t="s">
        <v>519</v>
      </c>
      <c r="E403" s="1055">
        <v>501</v>
      </c>
      <c r="F403" s="1056" t="s">
        <v>3009</v>
      </c>
    </row>
    <row r="404" spans="1:6" ht="15">
      <c r="A404" s="101"/>
      <c r="B404" s="1053">
        <v>6846</v>
      </c>
      <c r="C404" s="1054" t="s">
        <v>4811</v>
      </c>
      <c r="D404" s="1053" t="s">
        <v>519</v>
      </c>
      <c r="E404" s="1055">
        <v>1611</v>
      </c>
      <c r="F404" s="1056" t="s">
        <v>3009</v>
      </c>
    </row>
    <row r="405" spans="1:6" ht="15">
      <c r="A405" s="101"/>
      <c r="B405" s="1053">
        <v>6847</v>
      </c>
      <c r="C405" s="1054" t="s">
        <v>4812</v>
      </c>
      <c r="D405" s="1053" t="s">
        <v>519</v>
      </c>
      <c r="E405" s="1055">
        <v>1672</v>
      </c>
      <c r="F405" s="1056" t="s">
        <v>3009</v>
      </c>
    </row>
    <row r="406" spans="1:6" ht="15">
      <c r="A406" s="101"/>
      <c r="B406" s="1053">
        <v>6853</v>
      </c>
      <c r="C406" s="1054" t="s">
        <v>4813</v>
      </c>
      <c r="D406" s="1053" t="s">
        <v>519</v>
      </c>
      <c r="E406" s="1055">
        <v>1247</v>
      </c>
      <c r="F406" s="1056" t="s">
        <v>3009</v>
      </c>
    </row>
    <row r="407" spans="1:6" ht="15">
      <c r="A407" s="101"/>
      <c r="B407" s="1053">
        <v>6858</v>
      </c>
      <c r="C407" s="1054" t="s">
        <v>4814</v>
      </c>
      <c r="D407" s="1053" t="s">
        <v>904</v>
      </c>
      <c r="E407" s="1055">
        <v>562870</v>
      </c>
      <c r="F407" s="1056" t="s">
        <v>3009</v>
      </c>
    </row>
    <row r="408" spans="1:6" ht="15">
      <c r="A408" s="101"/>
      <c r="B408" s="1053">
        <v>6859</v>
      </c>
      <c r="C408" s="1054" t="s">
        <v>1067</v>
      </c>
      <c r="D408" s="1053" t="s">
        <v>904</v>
      </c>
      <c r="E408" s="1055">
        <v>556920</v>
      </c>
      <c r="F408" s="1056" t="s">
        <v>3009</v>
      </c>
    </row>
    <row r="409" spans="1:6" ht="15">
      <c r="A409" s="101"/>
      <c r="B409" s="1053">
        <v>6861</v>
      </c>
      <c r="C409" s="1054" t="s">
        <v>1313</v>
      </c>
      <c r="D409" s="1053" t="s">
        <v>777</v>
      </c>
      <c r="E409" s="1055">
        <v>77763</v>
      </c>
      <c r="F409" s="1056" t="s">
        <v>3009</v>
      </c>
    </row>
    <row r="410" spans="1:6" ht="15">
      <c r="A410" s="101"/>
      <c r="B410" s="1053">
        <v>6863</v>
      </c>
      <c r="C410" s="1054" t="s">
        <v>4815</v>
      </c>
      <c r="D410" s="1053" t="s">
        <v>519</v>
      </c>
      <c r="E410" s="1055">
        <v>40787</v>
      </c>
      <c r="F410" s="1056" t="s">
        <v>3009</v>
      </c>
    </row>
    <row r="411" spans="1:6" ht="15">
      <c r="A411" s="101"/>
      <c r="B411" s="1053">
        <v>6865</v>
      </c>
      <c r="C411" s="1054" t="s">
        <v>4816</v>
      </c>
      <c r="D411" s="1053" t="s">
        <v>904</v>
      </c>
      <c r="E411" s="1055">
        <v>540071</v>
      </c>
      <c r="F411" s="1056" t="s">
        <v>3009</v>
      </c>
    </row>
    <row r="412" spans="1:6" ht="15">
      <c r="A412" s="101"/>
      <c r="B412" s="1053">
        <v>6867</v>
      </c>
      <c r="C412" s="1054" t="s">
        <v>4817</v>
      </c>
      <c r="D412" s="1053" t="s">
        <v>897</v>
      </c>
      <c r="E412" s="1055">
        <v>600794</v>
      </c>
      <c r="F412" s="1056" t="s">
        <v>4526</v>
      </c>
    </row>
    <row r="413" spans="1:6" ht="15">
      <c r="A413" s="101"/>
      <c r="B413" s="1053">
        <v>6875</v>
      </c>
      <c r="C413" s="1054" t="s">
        <v>4818</v>
      </c>
      <c r="D413" s="1053" t="s">
        <v>973</v>
      </c>
      <c r="E413" s="1055">
        <v>5691</v>
      </c>
      <c r="F413" s="1056" t="s">
        <v>3009</v>
      </c>
    </row>
    <row r="414" spans="1:6" ht="15">
      <c r="A414" s="101"/>
      <c r="B414" s="1053">
        <v>6878</v>
      </c>
      <c r="C414" s="1054" t="s">
        <v>1184</v>
      </c>
      <c r="D414" s="1053" t="s">
        <v>913</v>
      </c>
      <c r="E414" s="1055">
        <v>1552</v>
      </c>
      <c r="F414" s="1056" t="s">
        <v>1464</v>
      </c>
    </row>
    <row r="415" spans="1:6" ht="15">
      <c r="A415" s="101"/>
      <c r="B415" s="1053">
        <v>6884</v>
      </c>
      <c r="C415" s="1054" t="s">
        <v>4819</v>
      </c>
      <c r="D415" s="1053" t="s">
        <v>519</v>
      </c>
      <c r="E415" s="1055">
        <v>3093167</v>
      </c>
      <c r="F415" s="1056" t="s">
        <v>1464</v>
      </c>
    </row>
    <row r="416" spans="1:6" ht="15">
      <c r="A416" s="101"/>
      <c r="B416" s="1053">
        <v>6889</v>
      </c>
      <c r="C416" s="1054" t="s">
        <v>1082</v>
      </c>
      <c r="D416" s="1053" t="s">
        <v>928</v>
      </c>
      <c r="E416" s="1055">
        <v>915</v>
      </c>
      <c r="F416" s="1056" t="s">
        <v>1464</v>
      </c>
    </row>
    <row r="417" spans="1:6" ht="15">
      <c r="A417" s="101"/>
      <c r="B417" s="1053">
        <v>6914</v>
      </c>
      <c r="C417" s="1054" t="s">
        <v>1043</v>
      </c>
      <c r="D417" s="1053" t="s">
        <v>973</v>
      </c>
      <c r="E417" s="1055">
        <v>7697</v>
      </c>
      <c r="F417" s="1056" t="s">
        <v>1464</v>
      </c>
    </row>
    <row r="418" spans="1:6" ht="15">
      <c r="A418" s="101"/>
      <c r="B418" s="1053">
        <v>6919</v>
      </c>
      <c r="C418" s="1054" t="s">
        <v>4820</v>
      </c>
      <c r="D418" s="1053" t="s">
        <v>902</v>
      </c>
      <c r="E418" s="1055">
        <v>218509</v>
      </c>
      <c r="F418" s="1056" t="s">
        <v>1464</v>
      </c>
    </row>
    <row r="419" spans="1:6" ht="15">
      <c r="A419" s="101"/>
      <c r="B419" s="1053">
        <v>6944</v>
      </c>
      <c r="C419" s="1054" t="s">
        <v>4821</v>
      </c>
      <c r="D419" s="1053" t="s">
        <v>519</v>
      </c>
      <c r="E419" s="1055">
        <v>475120</v>
      </c>
      <c r="F419" s="1056" t="s">
        <v>3009</v>
      </c>
    </row>
    <row r="420" spans="1:6" ht="15">
      <c r="A420" s="101"/>
      <c r="B420" s="1053">
        <v>6958</v>
      </c>
      <c r="C420" s="1054" t="s">
        <v>4822</v>
      </c>
      <c r="D420" s="1053" t="s">
        <v>777</v>
      </c>
      <c r="E420" s="1055">
        <v>12399</v>
      </c>
      <c r="F420" s="1056" t="s">
        <v>1464</v>
      </c>
    </row>
    <row r="421" spans="1:6" ht="15">
      <c r="A421" s="101"/>
      <c r="B421" s="1053">
        <v>6962</v>
      </c>
      <c r="C421" s="1054" t="s">
        <v>4823</v>
      </c>
      <c r="D421" s="1053" t="s">
        <v>926</v>
      </c>
      <c r="E421" s="1055">
        <v>2633</v>
      </c>
      <c r="F421" s="1056" t="s">
        <v>3009</v>
      </c>
    </row>
    <row r="422" spans="1:6" ht="30" customHeight="1">
      <c r="A422" s="101"/>
      <c r="B422" s="1053">
        <v>6963</v>
      </c>
      <c r="C422" s="1054" t="s">
        <v>4824</v>
      </c>
      <c r="D422" s="1053" t="s">
        <v>926</v>
      </c>
      <c r="E422" s="1055">
        <v>2792</v>
      </c>
      <c r="F422" s="1056" t="s">
        <v>3009</v>
      </c>
    </row>
    <row r="423" spans="1:6" ht="15">
      <c r="A423" s="101"/>
      <c r="B423" s="1053">
        <v>6964</v>
      </c>
      <c r="C423" s="1054" t="s">
        <v>4825</v>
      </c>
      <c r="D423" s="1053" t="s">
        <v>926</v>
      </c>
      <c r="E423" s="1055">
        <v>4743</v>
      </c>
      <c r="F423" s="1056" t="s">
        <v>3009</v>
      </c>
    </row>
    <row r="424" spans="1:6" ht="15">
      <c r="A424" s="101"/>
      <c r="B424" s="1053">
        <v>7004</v>
      </c>
      <c r="C424" s="1054" t="s">
        <v>4826</v>
      </c>
      <c r="D424" s="1053" t="s">
        <v>904</v>
      </c>
      <c r="E424" s="1055">
        <v>46410</v>
      </c>
      <c r="F424" s="1056" t="s">
        <v>3009</v>
      </c>
    </row>
    <row r="425" spans="1:6" ht="15">
      <c r="A425" s="101"/>
      <c r="B425" s="1053">
        <v>7005</v>
      </c>
      <c r="C425" s="1054" t="s">
        <v>4827</v>
      </c>
      <c r="D425" s="1053" t="s">
        <v>904</v>
      </c>
      <c r="E425" s="1055">
        <v>19040</v>
      </c>
      <c r="F425" s="1056" t="s">
        <v>3009</v>
      </c>
    </row>
    <row r="426" spans="1:6" ht="15">
      <c r="A426" s="101"/>
      <c r="B426" s="1053">
        <v>7009</v>
      </c>
      <c r="C426" s="1054" t="s">
        <v>1130</v>
      </c>
      <c r="D426" s="1053" t="s">
        <v>924</v>
      </c>
      <c r="E426" s="1055">
        <v>101829</v>
      </c>
      <c r="F426" s="1056" t="s">
        <v>1464</v>
      </c>
    </row>
    <row r="427" spans="1:6" ht="15">
      <c r="A427" s="101"/>
      <c r="B427" s="1053">
        <v>7012</v>
      </c>
      <c r="C427" s="1054" t="s">
        <v>4828</v>
      </c>
      <c r="D427" s="1053" t="s">
        <v>519</v>
      </c>
      <c r="E427" s="1055">
        <v>1102</v>
      </c>
      <c r="F427" s="1056" t="s">
        <v>1464</v>
      </c>
    </row>
    <row r="428" spans="1:6" ht="15">
      <c r="A428" s="101"/>
      <c r="B428" s="1053">
        <v>7018</v>
      </c>
      <c r="C428" s="1054" t="s">
        <v>1083</v>
      </c>
      <c r="D428" s="1053" t="s">
        <v>902</v>
      </c>
      <c r="E428" s="1055">
        <v>341217</v>
      </c>
      <c r="F428" s="1056" t="s">
        <v>1464</v>
      </c>
    </row>
    <row r="429" spans="1:6" ht="15">
      <c r="A429" s="101"/>
      <c r="B429" s="1053">
        <v>7019</v>
      </c>
      <c r="C429" s="1054" t="s">
        <v>4829</v>
      </c>
      <c r="D429" s="1053" t="s">
        <v>902</v>
      </c>
      <c r="E429" s="1055">
        <v>12367</v>
      </c>
      <c r="F429" s="1056" t="s">
        <v>1464</v>
      </c>
    </row>
    <row r="430" spans="1:6" ht="15">
      <c r="A430" s="101"/>
      <c r="B430" s="1053">
        <v>7020</v>
      </c>
      <c r="C430" s="1054" t="s">
        <v>4830</v>
      </c>
      <c r="D430" s="1053" t="s">
        <v>519</v>
      </c>
      <c r="E430" s="1055">
        <v>140420</v>
      </c>
      <c r="F430" s="1056" t="s">
        <v>1464</v>
      </c>
    </row>
    <row r="431" spans="1:6" ht="15">
      <c r="A431" s="101"/>
      <c r="B431" s="1053">
        <v>7021</v>
      </c>
      <c r="C431" s="1054" t="s">
        <v>4831</v>
      </c>
      <c r="D431" s="1053" t="s">
        <v>519</v>
      </c>
      <c r="E431" s="1055">
        <v>154700</v>
      </c>
      <c r="F431" s="1056" t="s">
        <v>4527</v>
      </c>
    </row>
    <row r="432" spans="1:6" ht="15">
      <c r="A432" s="101"/>
      <c r="B432" s="1053">
        <v>7022</v>
      </c>
      <c r="C432" s="1054" t="s">
        <v>4832</v>
      </c>
      <c r="D432" s="1053" t="s">
        <v>519</v>
      </c>
      <c r="E432" s="1055">
        <v>186434</v>
      </c>
      <c r="F432" s="1056" t="s">
        <v>4527</v>
      </c>
    </row>
    <row r="433" spans="1:6" ht="15">
      <c r="A433" s="101"/>
      <c r="B433" s="1053">
        <v>7023</v>
      </c>
      <c r="C433" s="1054" t="s">
        <v>1230</v>
      </c>
      <c r="D433" s="1053" t="s">
        <v>519</v>
      </c>
      <c r="E433" s="1055">
        <v>275306</v>
      </c>
      <c r="F433" s="1056" t="s">
        <v>4527</v>
      </c>
    </row>
    <row r="434" spans="1:6" ht="15">
      <c r="A434" s="101"/>
      <c r="B434" s="1053">
        <v>7024</v>
      </c>
      <c r="C434" s="1054" t="s">
        <v>4833</v>
      </c>
      <c r="D434" s="1053" t="s">
        <v>519</v>
      </c>
      <c r="E434" s="1055">
        <v>268412</v>
      </c>
      <c r="F434" s="1056" t="s">
        <v>4527</v>
      </c>
    </row>
    <row r="435" spans="1:6" ht="15">
      <c r="A435" s="101"/>
      <c r="B435" s="1053">
        <v>7025</v>
      </c>
      <c r="C435" s="1054" t="s">
        <v>4834</v>
      </c>
      <c r="D435" s="1053" t="s">
        <v>519</v>
      </c>
      <c r="E435" s="1055">
        <v>543333</v>
      </c>
      <c r="F435" s="1056" t="s">
        <v>4527</v>
      </c>
    </row>
    <row r="436" spans="1:6" ht="15">
      <c r="A436" s="101"/>
      <c r="B436" s="1053">
        <v>7026</v>
      </c>
      <c r="C436" s="1054" t="s">
        <v>4835</v>
      </c>
      <c r="D436" s="1053" t="s">
        <v>519</v>
      </c>
      <c r="E436" s="1055">
        <v>798889</v>
      </c>
      <c r="F436" s="1056" t="s">
        <v>4527</v>
      </c>
    </row>
    <row r="437" spans="1:6" ht="15">
      <c r="A437" s="101"/>
      <c r="B437" s="1053">
        <v>7041</v>
      </c>
      <c r="C437" s="1054" t="s">
        <v>4836</v>
      </c>
      <c r="D437" s="1053" t="s">
        <v>519</v>
      </c>
      <c r="E437" s="1055">
        <v>1393335</v>
      </c>
      <c r="F437" s="1056" t="s">
        <v>3009</v>
      </c>
    </row>
    <row r="438" spans="1:6" ht="15">
      <c r="A438" s="101"/>
      <c r="B438" s="1053">
        <v>7050</v>
      </c>
      <c r="C438" s="1054" t="s">
        <v>1323</v>
      </c>
      <c r="D438" s="1053" t="s">
        <v>897</v>
      </c>
      <c r="E438" s="1055">
        <v>13143</v>
      </c>
      <c r="F438" s="1056" t="s">
        <v>4526</v>
      </c>
    </row>
    <row r="439" spans="1:6" ht="15">
      <c r="A439" s="101"/>
      <c r="B439" s="1053">
        <v>7055</v>
      </c>
      <c r="C439" s="1054" t="s">
        <v>4837</v>
      </c>
      <c r="D439" s="1053" t="s">
        <v>973</v>
      </c>
      <c r="E439" s="1055">
        <v>893</v>
      </c>
      <c r="F439" s="1056" t="s">
        <v>1464</v>
      </c>
    </row>
    <row r="440" spans="1:6" ht="15">
      <c r="A440" s="101"/>
      <c r="B440" s="1053">
        <v>7057</v>
      </c>
      <c r="C440" s="1054" t="s">
        <v>1055</v>
      </c>
      <c r="D440" s="1053" t="s">
        <v>897</v>
      </c>
      <c r="E440" s="1055">
        <v>9138</v>
      </c>
      <c r="F440" s="1056" t="s">
        <v>4526</v>
      </c>
    </row>
    <row r="441" spans="1:6" ht="15">
      <c r="A441" s="101"/>
      <c r="B441" s="1053">
        <v>7071</v>
      </c>
      <c r="C441" s="1054" t="s">
        <v>1086</v>
      </c>
      <c r="D441" s="1053" t="s">
        <v>926</v>
      </c>
      <c r="E441" s="1055">
        <v>4179</v>
      </c>
      <c r="F441" s="1056" t="s">
        <v>3009</v>
      </c>
    </row>
    <row r="442" spans="1:6" ht="15">
      <c r="A442" s="101"/>
      <c r="B442" s="1053">
        <v>7080</v>
      </c>
      <c r="C442" s="1054" t="s">
        <v>1123</v>
      </c>
      <c r="D442" s="1053" t="s">
        <v>928</v>
      </c>
      <c r="E442" s="1055">
        <v>31765</v>
      </c>
      <c r="F442" s="1056" t="s">
        <v>3009</v>
      </c>
    </row>
    <row r="443" spans="1:6" ht="15">
      <c r="A443" s="101"/>
      <c r="B443" s="1053">
        <v>7081</v>
      </c>
      <c r="C443" s="1054" t="s">
        <v>1127</v>
      </c>
      <c r="D443" s="1053" t="s">
        <v>928</v>
      </c>
      <c r="E443" s="1055">
        <v>66655</v>
      </c>
      <c r="F443" s="1056" t="s">
        <v>3009</v>
      </c>
    </row>
    <row r="444" spans="1:6" ht="15">
      <c r="A444" s="101"/>
      <c r="B444" s="1053">
        <v>7082</v>
      </c>
      <c r="C444" s="1054" t="s">
        <v>1088</v>
      </c>
      <c r="D444" s="1053" t="s">
        <v>519</v>
      </c>
      <c r="E444" s="1055">
        <v>1287167</v>
      </c>
      <c r="F444" s="1056" t="s">
        <v>3009</v>
      </c>
    </row>
    <row r="445" spans="1:6" ht="15">
      <c r="A445" s="101"/>
      <c r="B445" s="1053">
        <v>7084</v>
      </c>
      <c r="C445" s="1054" t="s">
        <v>4838</v>
      </c>
      <c r="D445" s="1053" t="s">
        <v>519</v>
      </c>
      <c r="E445" s="1055">
        <v>1064311</v>
      </c>
      <c r="F445" s="1056" t="s">
        <v>3009</v>
      </c>
    </row>
    <row r="446" spans="1:6" ht="15">
      <c r="A446" s="101"/>
      <c r="B446" s="1053">
        <v>7085</v>
      </c>
      <c r="C446" s="1054" t="s">
        <v>4839</v>
      </c>
      <c r="D446" s="1053" t="s">
        <v>519</v>
      </c>
      <c r="E446" s="1055">
        <v>981745</v>
      </c>
      <c r="F446" s="1056" t="s">
        <v>3009</v>
      </c>
    </row>
    <row r="447" spans="1:6" ht="15">
      <c r="A447" s="101"/>
      <c r="B447" s="1053">
        <v>7086</v>
      </c>
      <c r="C447" s="1054" t="s">
        <v>4840</v>
      </c>
      <c r="D447" s="1053" t="s">
        <v>519</v>
      </c>
      <c r="E447" s="1055">
        <v>556697</v>
      </c>
      <c r="F447" s="1056" t="s">
        <v>3009</v>
      </c>
    </row>
    <row r="448" spans="1:6" ht="15">
      <c r="A448" s="101"/>
      <c r="B448" s="1053">
        <v>7087</v>
      </c>
      <c r="C448" s="1054" t="s">
        <v>4841</v>
      </c>
      <c r="D448" s="1053" t="s">
        <v>519</v>
      </c>
      <c r="E448" s="1055">
        <v>302484</v>
      </c>
      <c r="F448" s="1056" t="s">
        <v>3009</v>
      </c>
    </row>
    <row r="449" spans="1:6" ht="15">
      <c r="A449" s="101"/>
      <c r="B449" s="1053">
        <v>7088</v>
      </c>
      <c r="C449" s="1054" t="s">
        <v>981</v>
      </c>
      <c r="D449" s="1053" t="s">
        <v>973</v>
      </c>
      <c r="E449" s="1055">
        <v>4522</v>
      </c>
      <c r="F449" s="1056" t="s">
        <v>3009</v>
      </c>
    </row>
    <row r="450" spans="1:6" ht="15">
      <c r="A450" s="101"/>
      <c r="B450" s="1053">
        <v>7089</v>
      </c>
      <c r="C450" s="1054" t="s">
        <v>4842</v>
      </c>
      <c r="D450" s="1053" t="s">
        <v>519</v>
      </c>
      <c r="E450" s="1055">
        <v>596032</v>
      </c>
      <c r="F450" s="1056" t="s">
        <v>3009</v>
      </c>
    </row>
    <row r="451" spans="1:6" ht="15">
      <c r="A451" s="101"/>
      <c r="B451" s="1053">
        <v>7091</v>
      </c>
      <c r="C451" s="1054" t="s">
        <v>4843</v>
      </c>
      <c r="D451" s="1053" t="s">
        <v>519</v>
      </c>
      <c r="E451" s="1055">
        <v>1575477</v>
      </c>
      <c r="F451" s="1056" t="s">
        <v>3009</v>
      </c>
    </row>
    <row r="452" spans="1:6" ht="15">
      <c r="A452" s="101"/>
      <c r="B452" s="1053">
        <v>7092</v>
      </c>
      <c r="C452" s="1054" t="s">
        <v>4844</v>
      </c>
      <c r="D452" s="1053" t="s">
        <v>519</v>
      </c>
      <c r="E452" s="1055">
        <v>2114773</v>
      </c>
      <c r="F452" s="1056" t="s">
        <v>3009</v>
      </c>
    </row>
    <row r="453" spans="1:6" ht="15">
      <c r="A453" s="101"/>
      <c r="B453" s="1053">
        <v>7093</v>
      </c>
      <c r="C453" s="1054" t="s">
        <v>4845</v>
      </c>
      <c r="D453" s="1053" t="s">
        <v>519</v>
      </c>
      <c r="E453" s="1055">
        <v>2448097</v>
      </c>
      <c r="F453" s="1056" t="s">
        <v>3009</v>
      </c>
    </row>
    <row r="454" spans="1:6" ht="15">
      <c r="A454" s="101"/>
      <c r="B454" s="1053">
        <v>7094</v>
      </c>
      <c r="C454" s="1054" t="s">
        <v>4846</v>
      </c>
      <c r="D454" s="1053" t="s">
        <v>519</v>
      </c>
      <c r="E454" s="1055">
        <v>3389120</v>
      </c>
      <c r="F454" s="1056" t="s">
        <v>3009</v>
      </c>
    </row>
    <row r="455" spans="1:6" ht="15">
      <c r="A455" s="101"/>
      <c r="B455" s="1053">
        <v>7096</v>
      </c>
      <c r="C455" s="1054" t="s">
        <v>4847</v>
      </c>
      <c r="D455" s="1053" t="s">
        <v>519</v>
      </c>
      <c r="E455" s="1055">
        <v>1599800</v>
      </c>
      <c r="F455" s="1056" t="s">
        <v>3009</v>
      </c>
    </row>
    <row r="456" spans="1:6" ht="15">
      <c r="A456" s="101"/>
      <c r="B456" s="1053">
        <v>7097</v>
      </c>
      <c r="C456" s="1054" t="s">
        <v>4848</v>
      </c>
      <c r="D456" s="1053" t="s">
        <v>519</v>
      </c>
      <c r="E456" s="1055">
        <v>2471988</v>
      </c>
      <c r="F456" s="1056" t="s">
        <v>3009</v>
      </c>
    </row>
    <row r="457" spans="1:6" ht="15">
      <c r="A457" s="101"/>
      <c r="B457" s="1053">
        <v>7098</v>
      </c>
      <c r="C457" s="1054" t="s">
        <v>4849</v>
      </c>
      <c r="D457" s="1053" t="s">
        <v>519</v>
      </c>
      <c r="E457" s="1055">
        <v>3140805</v>
      </c>
      <c r="F457" s="1056" t="s">
        <v>3009</v>
      </c>
    </row>
    <row r="458" spans="1:6" ht="15">
      <c r="A458" s="101"/>
      <c r="B458" s="1053">
        <v>7099</v>
      </c>
      <c r="C458" s="1054" t="s">
        <v>4850</v>
      </c>
      <c r="D458" s="1053" t="s">
        <v>519</v>
      </c>
      <c r="E458" s="1055">
        <v>3249902</v>
      </c>
      <c r="F458" s="1056" t="s">
        <v>3009</v>
      </c>
    </row>
    <row r="459" spans="1:6" ht="15">
      <c r="A459" s="101"/>
      <c r="B459" s="1053">
        <v>7101</v>
      </c>
      <c r="C459" s="1054" t="s">
        <v>4851</v>
      </c>
      <c r="D459" s="1053" t="s">
        <v>519</v>
      </c>
      <c r="E459" s="1055">
        <v>875714</v>
      </c>
      <c r="F459" s="1056" t="s">
        <v>3009</v>
      </c>
    </row>
    <row r="460" spans="1:6" ht="15">
      <c r="A460" s="101"/>
      <c r="B460" s="1053">
        <v>7104</v>
      </c>
      <c r="C460" s="1054" t="s">
        <v>1167</v>
      </c>
      <c r="D460" s="1053" t="s">
        <v>519</v>
      </c>
      <c r="E460" s="1055">
        <v>313172</v>
      </c>
      <c r="F460" s="1056" t="s">
        <v>3009</v>
      </c>
    </row>
    <row r="461" spans="1:6" ht="15">
      <c r="A461" s="101"/>
      <c r="B461" s="1053">
        <v>7105</v>
      </c>
      <c r="C461" s="1054" t="s">
        <v>4852</v>
      </c>
      <c r="D461" s="1053" t="s">
        <v>928</v>
      </c>
      <c r="E461" s="1055">
        <v>12894</v>
      </c>
      <c r="F461" s="1056" t="s">
        <v>3009</v>
      </c>
    </row>
    <row r="462" spans="1:6" ht="15">
      <c r="A462" s="101"/>
      <c r="B462" s="1053">
        <v>7106</v>
      </c>
      <c r="C462" s="1054" t="s">
        <v>1092</v>
      </c>
      <c r="D462" s="1053" t="s">
        <v>928</v>
      </c>
      <c r="E462" s="1055">
        <v>22050</v>
      </c>
      <c r="F462" s="1056" t="s">
        <v>3009</v>
      </c>
    </row>
    <row r="463" spans="1:6" ht="15">
      <c r="A463" s="101"/>
      <c r="B463" s="1053">
        <v>7107</v>
      </c>
      <c r="C463" s="1054" t="s">
        <v>4853</v>
      </c>
      <c r="D463" s="1053" t="s">
        <v>928</v>
      </c>
      <c r="E463" s="1055">
        <v>47990</v>
      </c>
      <c r="F463" s="1056" t="s">
        <v>3009</v>
      </c>
    </row>
    <row r="464" spans="1:6" ht="15">
      <c r="A464" s="101"/>
      <c r="B464" s="1053">
        <v>7109</v>
      </c>
      <c r="C464" s="1054" t="s">
        <v>4854</v>
      </c>
      <c r="D464" s="1053" t="s">
        <v>928</v>
      </c>
      <c r="E464" s="1055">
        <v>16699</v>
      </c>
      <c r="F464" s="1056" t="s">
        <v>3009</v>
      </c>
    </row>
    <row r="465" spans="1:6" ht="15">
      <c r="A465" s="101"/>
      <c r="B465" s="1053">
        <v>7110</v>
      </c>
      <c r="C465" s="1054" t="s">
        <v>4855</v>
      </c>
      <c r="D465" s="1053" t="s">
        <v>928</v>
      </c>
      <c r="E465" s="1055">
        <v>29032</v>
      </c>
      <c r="F465" s="1056" t="s">
        <v>3009</v>
      </c>
    </row>
    <row r="466" spans="1:6" ht="15">
      <c r="A466" s="101"/>
      <c r="B466" s="1053">
        <v>7111</v>
      </c>
      <c r="C466" s="1054" t="s">
        <v>4856</v>
      </c>
      <c r="D466" s="1053" t="s">
        <v>928</v>
      </c>
      <c r="E466" s="1055">
        <v>66488</v>
      </c>
      <c r="F466" s="1056" t="s">
        <v>3009</v>
      </c>
    </row>
    <row r="467" spans="1:6" ht="15">
      <c r="A467" s="101"/>
      <c r="B467" s="1053">
        <v>7114</v>
      </c>
      <c r="C467" s="1054" t="s">
        <v>4857</v>
      </c>
      <c r="D467" s="1053" t="s">
        <v>904</v>
      </c>
      <c r="E467" s="1055">
        <v>543830</v>
      </c>
      <c r="F467" s="1056" t="s">
        <v>3009</v>
      </c>
    </row>
    <row r="468" spans="1:6" ht="15">
      <c r="A468" s="101"/>
      <c r="B468" s="1053">
        <v>7115</v>
      </c>
      <c r="C468" s="1054" t="s">
        <v>1382</v>
      </c>
      <c r="D468" s="1053" t="s">
        <v>973</v>
      </c>
      <c r="E468" s="1055">
        <v>10703</v>
      </c>
      <c r="F468" s="1056" t="s">
        <v>1464</v>
      </c>
    </row>
    <row r="469" spans="1:6" ht="15">
      <c r="A469" s="101"/>
      <c r="B469" s="1053">
        <v>7119</v>
      </c>
      <c r="C469" s="1054" t="s">
        <v>4858</v>
      </c>
      <c r="D469" s="1053" t="s">
        <v>928</v>
      </c>
      <c r="E469" s="1055">
        <v>542118</v>
      </c>
      <c r="F469" s="1056" t="s">
        <v>3009</v>
      </c>
    </row>
    <row r="470" spans="1:6" ht="15">
      <c r="A470" s="101"/>
      <c r="B470" s="1053">
        <v>7120</v>
      </c>
      <c r="C470" s="1054" t="s">
        <v>4859</v>
      </c>
      <c r="D470" s="1053" t="s">
        <v>928</v>
      </c>
      <c r="E470" s="1055">
        <v>649119</v>
      </c>
      <c r="F470" s="1056" t="s">
        <v>3009</v>
      </c>
    </row>
    <row r="471" spans="1:6" ht="15">
      <c r="A471" s="101"/>
      <c r="B471" s="1053">
        <v>7121</v>
      </c>
      <c r="C471" s="1054" t="s">
        <v>4860</v>
      </c>
      <c r="D471" s="1053" t="s">
        <v>928</v>
      </c>
      <c r="E471" s="1055">
        <v>810038</v>
      </c>
      <c r="F471" s="1056" t="s">
        <v>3009</v>
      </c>
    </row>
    <row r="472" spans="1:6" ht="15">
      <c r="A472" s="101"/>
      <c r="B472" s="1053">
        <v>7122</v>
      </c>
      <c r="C472" s="1054" t="s">
        <v>4861</v>
      </c>
      <c r="D472" s="1053" t="s">
        <v>928</v>
      </c>
      <c r="E472" s="1055">
        <v>1077829</v>
      </c>
      <c r="F472" s="1056" t="s">
        <v>3009</v>
      </c>
    </row>
    <row r="473" spans="1:6" ht="15">
      <c r="A473" s="101"/>
      <c r="B473" s="1053">
        <v>7123</v>
      </c>
      <c r="C473" s="1054" t="s">
        <v>4862</v>
      </c>
      <c r="D473" s="1053" t="s">
        <v>928</v>
      </c>
      <c r="E473" s="1055">
        <v>1503529</v>
      </c>
      <c r="F473" s="1056" t="s">
        <v>3009</v>
      </c>
    </row>
    <row r="474" spans="1:6" ht="15">
      <c r="A474" s="101"/>
      <c r="B474" s="1053">
        <v>7124</v>
      </c>
      <c r="C474" s="1054" t="s">
        <v>4863</v>
      </c>
      <c r="D474" s="1053" t="s">
        <v>928</v>
      </c>
      <c r="E474" s="1055">
        <v>2011658</v>
      </c>
      <c r="F474" s="1056" t="s">
        <v>3009</v>
      </c>
    </row>
    <row r="475" spans="1:6" ht="15">
      <c r="A475" s="101"/>
      <c r="B475" s="1053">
        <v>7125</v>
      </c>
      <c r="C475" s="1054" t="s">
        <v>4864</v>
      </c>
      <c r="D475" s="1053" t="s">
        <v>928</v>
      </c>
      <c r="E475" s="1055">
        <v>2361667</v>
      </c>
      <c r="F475" s="1056" t="s">
        <v>3009</v>
      </c>
    </row>
    <row r="476" spans="1:6" ht="15">
      <c r="A476" s="101"/>
      <c r="B476" s="1053">
        <v>7131</v>
      </c>
      <c r="C476" s="1054" t="s">
        <v>4865</v>
      </c>
      <c r="D476" s="1053" t="s">
        <v>777</v>
      </c>
      <c r="E476" s="1055">
        <v>6638</v>
      </c>
      <c r="F476" s="1056" t="s">
        <v>1464</v>
      </c>
    </row>
    <row r="477" spans="1:6" ht="15">
      <c r="A477" s="101"/>
      <c r="B477" s="1053">
        <v>7133</v>
      </c>
      <c r="C477" s="1054" t="s">
        <v>4866</v>
      </c>
      <c r="D477" s="1053" t="s">
        <v>777</v>
      </c>
      <c r="E477" s="1055">
        <v>21158</v>
      </c>
      <c r="F477" s="1056" t="s">
        <v>1464</v>
      </c>
    </row>
    <row r="478" spans="1:6" ht="15">
      <c r="A478" s="101"/>
      <c r="B478" s="1053">
        <v>7134</v>
      </c>
      <c r="C478" s="1054" t="s">
        <v>4867</v>
      </c>
      <c r="D478" s="1053" t="s">
        <v>777</v>
      </c>
      <c r="E478" s="1055">
        <v>6199</v>
      </c>
      <c r="F478" s="1056" t="s">
        <v>1464</v>
      </c>
    </row>
    <row r="479" spans="1:6" ht="15">
      <c r="A479" s="101"/>
      <c r="B479" s="1053">
        <v>7135</v>
      </c>
      <c r="C479" s="1054" t="s">
        <v>1061</v>
      </c>
      <c r="D479" s="1053" t="s">
        <v>519</v>
      </c>
      <c r="E479" s="1055">
        <v>812</v>
      </c>
      <c r="F479" s="1056" t="s">
        <v>1464</v>
      </c>
    </row>
    <row r="480" spans="1:6" ht="15">
      <c r="A480" s="101"/>
      <c r="B480" s="1053">
        <v>7138</v>
      </c>
      <c r="C480" s="1054" t="s">
        <v>4868</v>
      </c>
      <c r="D480" s="1053" t="s">
        <v>519</v>
      </c>
      <c r="E480" s="1055">
        <v>24687</v>
      </c>
      <c r="F480" s="1056" t="s">
        <v>3009</v>
      </c>
    </row>
    <row r="481" spans="1:6" ht="15">
      <c r="A481" s="101"/>
      <c r="B481" s="1053">
        <v>7141</v>
      </c>
      <c r="C481" s="1054" t="s">
        <v>1106</v>
      </c>
      <c r="D481" s="1053" t="s">
        <v>519</v>
      </c>
      <c r="E481" s="1055">
        <v>42519</v>
      </c>
      <c r="F481" s="1056" t="s">
        <v>3009</v>
      </c>
    </row>
    <row r="482" spans="1:6" ht="15">
      <c r="A482" s="101"/>
      <c r="B482" s="1053">
        <v>7142</v>
      </c>
      <c r="C482" s="1054" t="s">
        <v>1246</v>
      </c>
      <c r="D482" s="1053" t="s">
        <v>928</v>
      </c>
      <c r="E482" s="1055">
        <v>52199</v>
      </c>
      <c r="F482" s="1056" t="s">
        <v>3009</v>
      </c>
    </row>
    <row r="483" spans="1:6" ht="15">
      <c r="A483" s="101"/>
      <c r="B483" s="1053">
        <v>7145</v>
      </c>
      <c r="C483" s="1054" t="s">
        <v>1112</v>
      </c>
      <c r="D483" s="1053" t="s">
        <v>519</v>
      </c>
      <c r="E483" s="1055">
        <v>298435</v>
      </c>
      <c r="F483" s="1056" t="s">
        <v>3009</v>
      </c>
    </row>
    <row r="484" spans="1:6" ht="15">
      <c r="A484" s="101"/>
      <c r="B484" s="1053">
        <v>7146</v>
      </c>
      <c r="C484" s="1054" t="s">
        <v>1296</v>
      </c>
      <c r="D484" s="1053" t="s">
        <v>897</v>
      </c>
      <c r="E484" s="1055">
        <v>80859</v>
      </c>
      <c r="F484" s="1056" t="s">
        <v>3009</v>
      </c>
    </row>
    <row r="485" spans="1:6" ht="15">
      <c r="A485" s="101"/>
      <c r="B485" s="1053">
        <v>7147</v>
      </c>
      <c r="C485" s="1054" t="s">
        <v>4869</v>
      </c>
      <c r="D485" s="1053" t="s">
        <v>519</v>
      </c>
      <c r="E485" s="1055">
        <v>534700</v>
      </c>
      <c r="F485" s="1056" t="s">
        <v>1464</v>
      </c>
    </row>
    <row r="486" spans="1:6" ht="15">
      <c r="A486" s="101"/>
      <c r="B486" s="1053">
        <v>7151</v>
      </c>
      <c r="C486" s="1054" t="s">
        <v>4870</v>
      </c>
      <c r="D486" s="1053" t="s">
        <v>519</v>
      </c>
      <c r="E486" s="1055">
        <v>383641</v>
      </c>
      <c r="F486" s="1056" t="s">
        <v>3009</v>
      </c>
    </row>
    <row r="487" spans="1:6" ht="15">
      <c r="A487" s="101"/>
      <c r="B487" s="1053">
        <v>7152</v>
      </c>
      <c r="C487" s="1054" t="s">
        <v>4871</v>
      </c>
      <c r="D487" s="1053" t="s">
        <v>519</v>
      </c>
      <c r="E487" s="1055">
        <v>636499</v>
      </c>
      <c r="F487" s="1056" t="s">
        <v>3009</v>
      </c>
    </row>
    <row r="488" spans="1:6" ht="15">
      <c r="A488" s="101"/>
      <c r="B488" s="1053">
        <v>7153</v>
      </c>
      <c r="C488" s="1054" t="s">
        <v>4872</v>
      </c>
      <c r="D488" s="1053" t="s">
        <v>926</v>
      </c>
      <c r="E488" s="1055">
        <v>3420</v>
      </c>
      <c r="F488" s="1056" t="s">
        <v>3009</v>
      </c>
    </row>
    <row r="489" spans="1:6" ht="15">
      <c r="A489" s="101"/>
      <c r="B489" s="1053">
        <v>7154</v>
      </c>
      <c r="C489" s="1054" t="s">
        <v>4873</v>
      </c>
      <c r="D489" s="1053" t="s">
        <v>926</v>
      </c>
      <c r="E489" s="1055">
        <v>3643</v>
      </c>
      <c r="F489" s="1056" t="s">
        <v>3009</v>
      </c>
    </row>
    <row r="490" spans="1:6" ht="15">
      <c r="A490" s="101"/>
      <c r="B490" s="1053">
        <v>7157</v>
      </c>
      <c r="C490" s="1054" t="s">
        <v>4874</v>
      </c>
      <c r="D490" s="1053" t="s">
        <v>904</v>
      </c>
      <c r="E490" s="1055">
        <v>73780</v>
      </c>
      <c r="F490" s="1056" t="s">
        <v>3009</v>
      </c>
    </row>
    <row r="491" spans="1:6" ht="15">
      <c r="A491" s="101"/>
      <c r="B491" s="1053">
        <v>7158</v>
      </c>
      <c r="C491" s="1054" t="s">
        <v>4875</v>
      </c>
      <c r="D491" s="1053" t="s">
        <v>904</v>
      </c>
      <c r="E491" s="1055">
        <v>85680</v>
      </c>
      <c r="F491" s="1056" t="s">
        <v>3009</v>
      </c>
    </row>
    <row r="492" spans="1:6" ht="15">
      <c r="A492" s="101"/>
      <c r="B492" s="1053">
        <v>7159</v>
      </c>
      <c r="C492" s="1054" t="s">
        <v>4876</v>
      </c>
      <c r="D492" s="1053" t="s">
        <v>904</v>
      </c>
      <c r="E492" s="1055">
        <v>78540</v>
      </c>
      <c r="F492" s="1056" t="s">
        <v>3009</v>
      </c>
    </row>
    <row r="493" spans="1:6" ht="15">
      <c r="A493" s="101"/>
      <c r="B493" s="1053">
        <v>7160</v>
      </c>
      <c r="C493" s="1054" t="s">
        <v>1171</v>
      </c>
      <c r="D493" s="1053" t="s">
        <v>904</v>
      </c>
      <c r="E493" s="1055">
        <v>64260</v>
      </c>
      <c r="F493" s="1056" t="s">
        <v>3009</v>
      </c>
    </row>
    <row r="494" spans="1:6" ht="15">
      <c r="A494" s="101"/>
      <c r="B494" s="1053">
        <v>7161</v>
      </c>
      <c r="C494" s="1054" t="s">
        <v>1162</v>
      </c>
      <c r="D494" s="1053" t="s">
        <v>904</v>
      </c>
      <c r="E494" s="1055">
        <v>71400</v>
      </c>
      <c r="F494" s="1056" t="s">
        <v>3009</v>
      </c>
    </row>
    <row r="495" spans="1:6" ht="15">
      <c r="A495" s="101"/>
      <c r="B495" s="1053">
        <v>7162</v>
      </c>
      <c r="C495" s="1054" t="s">
        <v>1121</v>
      </c>
      <c r="D495" s="1053" t="s">
        <v>904</v>
      </c>
      <c r="E495" s="1055">
        <v>66640</v>
      </c>
      <c r="F495" s="1056" t="s">
        <v>3009</v>
      </c>
    </row>
    <row r="496" spans="1:6" ht="15">
      <c r="A496" s="101"/>
      <c r="B496" s="1053">
        <v>7166</v>
      </c>
      <c r="C496" s="1054" t="s">
        <v>4877</v>
      </c>
      <c r="D496" s="1053" t="s">
        <v>897</v>
      </c>
      <c r="E496" s="1055">
        <v>613415</v>
      </c>
      <c r="F496" s="1056" t="s">
        <v>3009</v>
      </c>
    </row>
    <row r="497" spans="1:6" ht="15">
      <c r="A497" s="101"/>
      <c r="B497" s="1053">
        <v>7172</v>
      </c>
      <c r="C497" s="1054" t="s">
        <v>4878</v>
      </c>
      <c r="D497" s="1053" t="s">
        <v>904</v>
      </c>
      <c r="E497" s="1055">
        <v>778007</v>
      </c>
      <c r="F497" s="1056" t="s">
        <v>3009</v>
      </c>
    </row>
    <row r="498" spans="1:6" ht="15">
      <c r="A498" s="101"/>
      <c r="B498" s="1053">
        <v>7174</v>
      </c>
      <c r="C498" s="1054" t="s">
        <v>4879</v>
      </c>
      <c r="D498" s="1053" t="s">
        <v>904</v>
      </c>
      <c r="E498" s="1055">
        <v>785964</v>
      </c>
      <c r="F498" s="1056" t="s">
        <v>3009</v>
      </c>
    </row>
    <row r="499" spans="1:6" ht="15">
      <c r="A499" s="101"/>
      <c r="B499" s="1053">
        <v>7181</v>
      </c>
      <c r="C499" s="1054" t="s">
        <v>4880</v>
      </c>
      <c r="D499" s="1053" t="s">
        <v>904</v>
      </c>
      <c r="E499" s="1055">
        <v>864654</v>
      </c>
      <c r="F499" s="1056" t="s">
        <v>3009</v>
      </c>
    </row>
    <row r="500" spans="1:6" ht="15">
      <c r="A500" s="101"/>
      <c r="B500" s="1053">
        <v>7199</v>
      </c>
      <c r="C500" s="1054" t="s">
        <v>4881</v>
      </c>
      <c r="D500" s="1053" t="s">
        <v>904</v>
      </c>
      <c r="E500" s="1055">
        <v>525980</v>
      </c>
      <c r="F500" s="1056" t="s">
        <v>3009</v>
      </c>
    </row>
    <row r="501" spans="1:6" ht="15">
      <c r="A501" s="101"/>
      <c r="B501" s="1053">
        <v>7200</v>
      </c>
      <c r="C501" s="1054" t="s">
        <v>1324</v>
      </c>
      <c r="D501" s="1053" t="s">
        <v>904</v>
      </c>
      <c r="E501" s="1055">
        <v>523600</v>
      </c>
      <c r="F501" s="1056" t="s">
        <v>3009</v>
      </c>
    </row>
    <row r="502" spans="1:6" ht="15">
      <c r="A502" s="101"/>
      <c r="B502" s="1053">
        <v>7202</v>
      </c>
      <c r="C502" s="1054" t="s">
        <v>4882</v>
      </c>
      <c r="D502" s="1053" t="s">
        <v>973</v>
      </c>
      <c r="E502" s="1055">
        <v>5474</v>
      </c>
      <c r="F502" s="1056" t="s">
        <v>3009</v>
      </c>
    </row>
    <row r="503" spans="1:6" ht="15">
      <c r="A503" s="101"/>
      <c r="B503" s="1053">
        <v>7203</v>
      </c>
      <c r="C503" s="1054" t="s">
        <v>4883</v>
      </c>
      <c r="D503" s="1053" t="s">
        <v>973</v>
      </c>
      <c r="E503" s="1055">
        <v>5474</v>
      </c>
      <c r="F503" s="1056" t="s">
        <v>3009</v>
      </c>
    </row>
    <row r="504" spans="1:6" ht="15">
      <c r="A504" s="101"/>
      <c r="B504" s="1053">
        <v>7204</v>
      </c>
      <c r="C504" s="1054" t="s">
        <v>4884</v>
      </c>
      <c r="D504" s="1053" t="s">
        <v>973</v>
      </c>
      <c r="E504" s="1055">
        <v>5474</v>
      </c>
      <c r="F504" s="1056" t="s">
        <v>3009</v>
      </c>
    </row>
    <row r="505" spans="1:6" ht="15">
      <c r="A505" s="101"/>
      <c r="B505" s="1053">
        <v>7205</v>
      </c>
      <c r="C505" s="1054" t="s">
        <v>4885</v>
      </c>
      <c r="D505" s="1053" t="s">
        <v>973</v>
      </c>
      <c r="E505" s="1055">
        <v>5474</v>
      </c>
      <c r="F505" s="1056" t="s">
        <v>3009</v>
      </c>
    </row>
    <row r="506" spans="1:6" ht="15">
      <c r="A506" s="101"/>
      <c r="B506" s="1053">
        <v>7206</v>
      </c>
      <c r="C506" s="1054" t="s">
        <v>4886</v>
      </c>
      <c r="D506" s="1053" t="s">
        <v>973</v>
      </c>
      <c r="E506" s="1055">
        <v>5474</v>
      </c>
      <c r="F506" s="1056" t="s">
        <v>3009</v>
      </c>
    </row>
    <row r="507" spans="1:6" ht="15">
      <c r="A507" s="101"/>
      <c r="B507" s="1053">
        <v>7207</v>
      </c>
      <c r="C507" s="1054" t="s">
        <v>4887</v>
      </c>
      <c r="D507" s="1053" t="s">
        <v>973</v>
      </c>
      <c r="E507" s="1055">
        <v>5474</v>
      </c>
      <c r="F507" s="1056" t="s">
        <v>3009</v>
      </c>
    </row>
    <row r="508" spans="1:6" ht="15">
      <c r="A508" s="101"/>
      <c r="B508" s="1053">
        <v>7208</v>
      </c>
      <c r="C508" s="1054" t="s">
        <v>4888</v>
      </c>
      <c r="D508" s="1053" t="s">
        <v>973</v>
      </c>
      <c r="E508" s="1055">
        <v>5474</v>
      </c>
      <c r="F508" s="1056" t="s">
        <v>3009</v>
      </c>
    </row>
    <row r="509" spans="1:6" ht="15">
      <c r="A509" s="101"/>
      <c r="B509" s="1053">
        <v>7216</v>
      </c>
      <c r="C509" s="1054" t="s">
        <v>1133</v>
      </c>
      <c r="D509" s="1053" t="s">
        <v>777</v>
      </c>
      <c r="E509" s="1055">
        <v>140192</v>
      </c>
      <c r="F509" s="1056" t="s">
        <v>1464</v>
      </c>
    </row>
    <row r="510" spans="1:6" ht="15">
      <c r="A510" s="101"/>
      <c r="B510" s="1053">
        <v>7219</v>
      </c>
      <c r="C510" s="1054" t="s">
        <v>1115</v>
      </c>
      <c r="D510" s="1053" t="s">
        <v>519</v>
      </c>
      <c r="E510" s="1055">
        <v>906528</v>
      </c>
      <c r="F510" s="1056" t="s">
        <v>3009</v>
      </c>
    </row>
    <row r="511" spans="1:6" ht="15">
      <c r="A511" s="101"/>
      <c r="B511" s="1053">
        <v>7224</v>
      </c>
      <c r="C511" s="1054" t="s">
        <v>1168</v>
      </c>
      <c r="D511" s="1053" t="s">
        <v>519</v>
      </c>
      <c r="E511" s="1055">
        <v>353314</v>
      </c>
      <c r="F511" s="1056" t="s">
        <v>3009</v>
      </c>
    </row>
    <row r="512" spans="1:6" ht="15">
      <c r="A512" s="101"/>
      <c r="B512" s="1053">
        <v>7227</v>
      </c>
      <c r="C512" s="1054" t="s">
        <v>4889</v>
      </c>
      <c r="D512" s="1053" t="s">
        <v>519</v>
      </c>
      <c r="E512" s="1055">
        <v>29941</v>
      </c>
      <c r="F512" s="1056" t="s">
        <v>3009</v>
      </c>
    </row>
    <row r="513" spans="1:6" ht="15">
      <c r="A513" s="101"/>
      <c r="B513" s="1053">
        <v>7228</v>
      </c>
      <c r="C513" s="1054" t="s">
        <v>1351</v>
      </c>
      <c r="D513" s="1053" t="s">
        <v>519</v>
      </c>
      <c r="E513" s="1055">
        <v>173074</v>
      </c>
      <c r="F513" s="1056" t="s">
        <v>3009</v>
      </c>
    </row>
    <row r="514" spans="1:6" ht="15">
      <c r="A514" s="101"/>
      <c r="B514" s="1053">
        <v>7229</v>
      </c>
      <c r="C514" s="1054" t="s">
        <v>916</v>
      </c>
      <c r="D514" s="1053" t="s">
        <v>904</v>
      </c>
      <c r="E514" s="1055">
        <v>65450</v>
      </c>
      <c r="F514" s="1056" t="s">
        <v>1464</v>
      </c>
    </row>
    <row r="515" spans="1:6" ht="15">
      <c r="A515" s="101"/>
      <c r="B515" s="1053">
        <v>7231</v>
      </c>
      <c r="C515" s="1054" t="s">
        <v>911</v>
      </c>
      <c r="D515" s="1053" t="s">
        <v>904</v>
      </c>
      <c r="E515" s="1055">
        <v>4667</v>
      </c>
      <c r="F515" s="1056" t="s">
        <v>1464</v>
      </c>
    </row>
    <row r="516" spans="1:6" ht="15">
      <c r="A516" s="101"/>
      <c r="B516" s="1053">
        <v>7236</v>
      </c>
      <c r="C516" s="1054" t="s">
        <v>934</v>
      </c>
      <c r="D516" s="1053" t="s">
        <v>519</v>
      </c>
      <c r="E516" s="1055">
        <v>28166</v>
      </c>
      <c r="F516" s="1056" t="s">
        <v>3009</v>
      </c>
    </row>
    <row r="517" spans="1:6" ht="15">
      <c r="A517" s="101"/>
      <c r="B517" s="1053">
        <v>7244</v>
      </c>
      <c r="C517" s="1054" t="s">
        <v>4890</v>
      </c>
      <c r="D517" s="1053" t="s">
        <v>519</v>
      </c>
      <c r="E517" s="1055">
        <v>15679</v>
      </c>
      <c r="F517" s="1056" t="s">
        <v>3009</v>
      </c>
    </row>
    <row r="518" spans="1:6" ht="15">
      <c r="A518" s="101"/>
      <c r="B518" s="1053">
        <v>7245</v>
      </c>
      <c r="C518" s="1054" t="s">
        <v>4891</v>
      </c>
      <c r="D518" s="1053" t="s">
        <v>519</v>
      </c>
      <c r="E518" s="1055">
        <v>37991</v>
      </c>
      <c r="F518" s="1056" t="s">
        <v>3009</v>
      </c>
    </row>
    <row r="519" spans="1:6" ht="15">
      <c r="A519" s="101"/>
      <c r="B519" s="1053">
        <v>7246</v>
      </c>
      <c r="C519" s="1054" t="s">
        <v>1345</v>
      </c>
      <c r="D519" s="1053" t="s">
        <v>907</v>
      </c>
      <c r="E519" s="1055">
        <v>118638</v>
      </c>
      <c r="F519" s="1056" t="s">
        <v>4526</v>
      </c>
    </row>
    <row r="520" spans="1:6" ht="15">
      <c r="A520" s="101"/>
      <c r="B520" s="1053">
        <v>7247</v>
      </c>
      <c r="C520" s="1054" t="s">
        <v>4892</v>
      </c>
      <c r="D520" s="1053" t="s">
        <v>897</v>
      </c>
      <c r="E520" s="1055">
        <v>15146</v>
      </c>
      <c r="F520" s="1056" t="s">
        <v>4526</v>
      </c>
    </row>
    <row r="521" spans="1:6" ht="15">
      <c r="A521" s="101"/>
      <c r="B521" s="1053">
        <v>7248</v>
      </c>
      <c r="C521" s="1054" t="s">
        <v>4893</v>
      </c>
      <c r="D521" s="1053" t="s">
        <v>907</v>
      </c>
      <c r="E521" s="1055">
        <v>118638</v>
      </c>
      <c r="F521" s="1056" t="s">
        <v>4526</v>
      </c>
    </row>
    <row r="522" spans="1:6" ht="15">
      <c r="A522" s="101"/>
      <c r="B522" s="1053">
        <v>7249</v>
      </c>
      <c r="C522" s="1054" t="s">
        <v>4894</v>
      </c>
      <c r="D522" s="1053" t="s">
        <v>897</v>
      </c>
      <c r="E522" s="1055">
        <v>15146</v>
      </c>
      <c r="F522" s="1056" t="s">
        <v>4526</v>
      </c>
    </row>
    <row r="523" spans="1:6" ht="60" customHeight="1">
      <c r="A523" s="101"/>
      <c r="B523" s="1053">
        <v>7252</v>
      </c>
      <c r="C523" s="1054" t="s">
        <v>1259</v>
      </c>
      <c r="D523" s="1053" t="s">
        <v>519</v>
      </c>
      <c r="E523" s="1055">
        <v>32130</v>
      </c>
      <c r="F523" s="1056" t="s">
        <v>1464</v>
      </c>
    </row>
    <row r="524" spans="1:6" ht="15">
      <c r="A524" s="101"/>
      <c r="B524" s="1053">
        <v>7253</v>
      </c>
      <c r="C524" s="1054" t="s">
        <v>4895</v>
      </c>
      <c r="D524" s="1053" t="s">
        <v>519</v>
      </c>
      <c r="E524" s="1055">
        <v>54978</v>
      </c>
      <c r="F524" s="1056" t="s">
        <v>1464</v>
      </c>
    </row>
    <row r="525" spans="1:6" ht="15">
      <c r="A525" s="101"/>
      <c r="B525" s="1053">
        <v>7254</v>
      </c>
      <c r="C525" s="1054" t="s">
        <v>4896</v>
      </c>
      <c r="D525" s="1053" t="s">
        <v>519</v>
      </c>
      <c r="E525" s="1055">
        <v>101150</v>
      </c>
      <c r="F525" s="1056" t="s">
        <v>1464</v>
      </c>
    </row>
    <row r="526" spans="1:6" ht="15">
      <c r="A526" s="101"/>
      <c r="B526" s="1053">
        <v>7255</v>
      </c>
      <c r="C526" s="1054" t="s">
        <v>4897</v>
      </c>
      <c r="D526" s="1053" t="s">
        <v>519</v>
      </c>
      <c r="E526" s="1055">
        <v>113050</v>
      </c>
      <c r="F526" s="1056" t="s">
        <v>1464</v>
      </c>
    </row>
    <row r="527" spans="1:6" ht="15">
      <c r="A527" s="101"/>
      <c r="B527" s="1053">
        <v>7256</v>
      </c>
      <c r="C527" s="1054" t="s">
        <v>1144</v>
      </c>
      <c r="D527" s="1053" t="s">
        <v>519</v>
      </c>
      <c r="E527" s="1055">
        <v>12852</v>
      </c>
      <c r="F527" s="1056" t="s">
        <v>1464</v>
      </c>
    </row>
    <row r="528" spans="1:6" ht="15">
      <c r="A528" s="101"/>
      <c r="B528" s="1053">
        <v>7257</v>
      </c>
      <c r="C528" s="1054" t="s">
        <v>4898</v>
      </c>
      <c r="D528" s="1053" t="s">
        <v>519</v>
      </c>
      <c r="E528" s="1055">
        <v>27489</v>
      </c>
      <c r="F528" s="1056" t="s">
        <v>1464</v>
      </c>
    </row>
    <row r="529" spans="1:6" ht="15">
      <c r="A529" s="101"/>
      <c r="B529" s="1053">
        <v>7258</v>
      </c>
      <c r="C529" s="1054" t="s">
        <v>4899</v>
      </c>
      <c r="D529" s="1053" t="s">
        <v>519</v>
      </c>
      <c r="E529" s="1055">
        <v>50575</v>
      </c>
      <c r="F529" s="1056" t="s">
        <v>1464</v>
      </c>
    </row>
    <row r="530" spans="1:6" ht="15">
      <c r="A530" s="101"/>
      <c r="B530" s="1053">
        <v>7259</v>
      </c>
      <c r="C530" s="1054" t="s">
        <v>4900</v>
      </c>
      <c r="D530" s="1053" t="s">
        <v>519</v>
      </c>
      <c r="E530" s="1055">
        <v>56525</v>
      </c>
      <c r="F530" s="1056" t="s">
        <v>1464</v>
      </c>
    </row>
    <row r="531" spans="1:6" ht="15">
      <c r="A531" s="101"/>
      <c r="B531" s="1053">
        <v>7260</v>
      </c>
      <c r="C531" s="1054" t="s">
        <v>900</v>
      </c>
      <c r="D531" s="1053" t="s">
        <v>519</v>
      </c>
      <c r="E531" s="1055">
        <v>6426</v>
      </c>
      <c r="F531" s="1056" t="s">
        <v>1464</v>
      </c>
    </row>
    <row r="532" spans="1:6" ht="15">
      <c r="A532" s="101"/>
      <c r="B532" s="1053">
        <v>7261</v>
      </c>
      <c r="C532" s="1054" t="s">
        <v>4901</v>
      </c>
      <c r="D532" s="1053" t="s">
        <v>519</v>
      </c>
      <c r="E532" s="1055">
        <v>13804</v>
      </c>
      <c r="F532" s="1056" t="s">
        <v>1464</v>
      </c>
    </row>
    <row r="533" spans="1:6" ht="15">
      <c r="A533" s="101"/>
      <c r="B533" s="1053">
        <v>7262</v>
      </c>
      <c r="C533" s="1054" t="s">
        <v>4902</v>
      </c>
      <c r="D533" s="1053" t="s">
        <v>519</v>
      </c>
      <c r="E533" s="1055">
        <v>28560</v>
      </c>
      <c r="F533" s="1056" t="s">
        <v>1464</v>
      </c>
    </row>
    <row r="534" spans="1:6" ht="15">
      <c r="A534" s="101"/>
      <c r="B534" s="1053">
        <v>7263</v>
      </c>
      <c r="C534" s="1054" t="s">
        <v>4903</v>
      </c>
      <c r="D534" s="1053" t="s">
        <v>519</v>
      </c>
      <c r="E534" s="1055">
        <v>54978</v>
      </c>
      <c r="F534" s="1056" t="s">
        <v>1464</v>
      </c>
    </row>
    <row r="535" spans="1:6" ht="15">
      <c r="A535" s="101"/>
      <c r="B535" s="1053">
        <v>7264</v>
      </c>
      <c r="C535" s="1054" t="s">
        <v>4904</v>
      </c>
      <c r="D535" s="1053" t="s">
        <v>519</v>
      </c>
      <c r="E535" s="1055">
        <v>101150</v>
      </c>
      <c r="F535" s="1056" t="s">
        <v>1464</v>
      </c>
    </row>
    <row r="536" spans="1:6" ht="15">
      <c r="A536" s="101"/>
      <c r="B536" s="1053">
        <v>7265</v>
      </c>
      <c r="C536" s="1054" t="s">
        <v>4905</v>
      </c>
      <c r="D536" s="1053" t="s">
        <v>519</v>
      </c>
      <c r="E536" s="1055">
        <v>113050</v>
      </c>
      <c r="F536" s="1056" t="s">
        <v>1464</v>
      </c>
    </row>
    <row r="537" spans="1:6" ht="15">
      <c r="A537" s="101"/>
      <c r="B537" s="1053">
        <v>7266</v>
      </c>
      <c r="C537" s="1054" t="s">
        <v>1141</v>
      </c>
      <c r="D537" s="1053" t="s">
        <v>519</v>
      </c>
      <c r="E537" s="1055">
        <v>22015</v>
      </c>
      <c r="F537" s="1056" t="s">
        <v>1464</v>
      </c>
    </row>
    <row r="538" spans="1:6" ht="15">
      <c r="A538" s="101"/>
      <c r="B538" s="1053">
        <v>7267</v>
      </c>
      <c r="C538" s="1054" t="s">
        <v>4906</v>
      </c>
      <c r="D538" s="1053" t="s">
        <v>519</v>
      </c>
      <c r="E538" s="1055">
        <v>18445</v>
      </c>
      <c r="F538" s="1056" t="s">
        <v>1464</v>
      </c>
    </row>
    <row r="539" spans="1:6" ht="15">
      <c r="A539" s="101"/>
      <c r="B539" s="1053">
        <v>7268</v>
      </c>
      <c r="C539" s="1054" t="s">
        <v>4907</v>
      </c>
      <c r="D539" s="1053" t="s">
        <v>519</v>
      </c>
      <c r="E539" s="1055">
        <v>14994</v>
      </c>
      <c r="F539" s="1056" t="s">
        <v>1464</v>
      </c>
    </row>
    <row r="540" spans="1:6" ht="15">
      <c r="A540" s="101"/>
      <c r="B540" s="1053">
        <v>7269</v>
      </c>
      <c r="C540" s="1054" t="s">
        <v>4908</v>
      </c>
      <c r="D540" s="1053" t="s">
        <v>519</v>
      </c>
      <c r="E540" s="1055">
        <v>11543</v>
      </c>
      <c r="F540" s="1056" t="s">
        <v>1464</v>
      </c>
    </row>
    <row r="541" spans="1:6" ht="15">
      <c r="A541" s="101"/>
      <c r="B541" s="1053">
        <v>7270</v>
      </c>
      <c r="C541" s="1054" t="s">
        <v>4909</v>
      </c>
      <c r="D541" s="1053" t="s">
        <v>519</v>
      </c>
      <c r="E541" s="1055">
        <v>17850</v>
      </c>
      <c r="F541" s="1056" t="s">
        <v>1464</v>
      </c>
    </row>
    <row r="542" spans="1:6" ht="15">
      <c r="A542" s="101"/>
      <c r="B542" s="1053">
        <v>7271</v>
      </c>
      <c r="C542" s="1054" t="s">
        <v>4910</v>
      </c>
      <c r="D542" s="1053" t="s">
        <v>519</v>
      </c>
      <c r="E542" s="1055">
        <v>14994</v>
      </c>
      <c r="F542" s="1056" t="s">
        <v>1464</v>
      </c>
    </row>
    <row r="543" spans="1:6" ht="15">
      <c r="A543" s="101"/>
      <c r="B543" s="1053">
        <v>7272</v>
      </c>
      <c r="C543" s="1054" t="s">
        <v>4911</v>
      </c>
      <c r="D543" s="1053" t="s">
        <v>519</v>
      </c>
      <c r="E543" s="1055">
        <v>12257</v>
      </c>
      <c r="F543" s="1056" t="s">
        <v>1464</v>
      </c>
    </row>
    <row r="544" spans="1:6" ht="15">
      <c r="A544" s="101"/>
      <c r="B544" s="1053">
        <v>7273</v>
      </c>
      <c r="C544" s="1054" t="s">
        <v>4912</v>
      </c>
      <c r="D544" s="1053" t="s">
        <v>519</v>
      </c>
      <c r="E544" s="1055">
        <v>9401</v>
      </c>
      <c r="F544" s="1056" t="s">
        <v>1464</v>
      </c>
    </row>
    <row r="545" spans="1:6" ht="15">
      <c r="A545" s="101"/>
      <c r="B545" s="1053">
        <v>7274</v>
      </c>
      <c r="C545" s="1054" t="s">
        <v>4913</v>
      </c>
      <c r="D545" s="1053" t="s">
        <v>519</v>
      </c>
      <c r="E545" s="1055">
        <v>44030</v>
      </c>
      <c r="F545" s="1056" t="s">
        <v>1464</v>
      </c>
    </row>
    <row r="546" spans="1:6" ht="15">
      <c r="A546" s="101"/>
      <c r="B546" s="1053">
        <v>7275</v>
      </c>
      <c r="C546" s="1054" t="s">
        <v>1119</v>
      </c>
      <c r="D546" s="1053" t="s">
        <v>519</v>
      </c>
      <c r="E546" s="1055">
        <v>10115</v>
      </c>
      <c r="F546" s="1056" t="s">
        <v>1464</v>
      </c>
    </row>
    <row r="547" spans="1:6" ht="15">
      <c r="A547" s="101"/>
      <c r="B547" s="1053">
        <v>7276</v>
      </c>
      <c r="C547" s="1054" t="s">
        <v>4914</v>
      </c>
      <c r="D547" s="1053" t="s">
        <v>519</v>
      </c>
      <c r="E547" s="1055">
        <v>21000</v>
      </c>
      <c r="F547" s="1056" t="s">
        <v>1464</v>
      </c>
    </row>
    <row r="548" spans="1:6" ht="15">
      <c r="A548" s="101"/>
      <c r="B548" s="1053">
        <v>7277</v>
      </c>
      <c r="C548" s="1054" t="s">
        <v>1260</v>
      </c>
      <c r="D548" s="1053" t="s">
        <v>519</v>
      </c>
      <c r="E548" s="1055">
        <v>28350</v>
      </c>
      <c r="F548" s="1056" t="s">
        <v>1464</v>
      </c>
    </row>
    <row r="549" spans="1:6" ht="15">
      <c r="A549" s="101"/>
      <c r="B549" s="1053">
        <v>7278</v>
      </c>
      <c r="C549" s="1054" t="s">
        <v>4915</v>
      </c>
      <c r="D549" s="1053" t="s">
        <v>519</v>
      </c>
      <c r="E549" s="1055">
        <v>35175</v>
      </c>
      <c r="F549" s="1056" t="s">
        <v>1464</v>
      </c>
    </row>
    <row r="550" spans="1:6" ht="15">
      <c r="A550" s="101"/>
      <c r="B550" s="1053">
        <v>7279</v>
      </c>
      <c r="C550" s="1054" t="s">
        <v>4916</v>
      </c>
      <c r="D550" s="1053" t="s">
        <v>519</v>
      </c>
      <c r="E550" s="1055">
        <v>39000</v>
      </c>
      <c r="F550" s="1056" t="s">
        <v>1464</v>
      </c>
    </row>
    <row r="551" spans="1:6" ht="15">
      <c r="A551" s="101"/>
      <c r="B551" s="1053">
        <v>7280</v>
      </c>
      <c r="C551" s="1054" t="s">
        <v>4917</v>
      </c>
      <c r="D551" s="1053" t="s">
        <v>519</v>
      </c>
      <c r="E551" s="1055">
        <v>77700</v>
      </c>
      <c r="F551" s="1056" t="s">
        <v>1464</v>
      </c>
    </row>
    <row r="552" spans="1:6" ht="15">
      <c r="A552" s="101"/>
      <c r="B552" s="1053">
        <v>7281</v>
      </c>
      <c r="C552" s="1054" t="s">
        <v>4918</v>
      </c>
      <c r="D552" s="1053" t="s">
        <v>519</v>
      </c>
      <c r="E552" s="1055">
        <v>67200</v>
      </c>
      <c r="F552" s="1056" t="s">
        <v>1464</v>
      </c>
    </row>
    <row r="553" spans="1:6" ht="15">
      <c r="A553" s="101"/>
      <c r="B553" s="1053">
        <v>7282</v>
      </c>
      <c r="C553" s="1054" t="s">
        <v>1145</v>
      </c>
      <c r="D553" s="1053" t="s">
        <v>519</v>
      </c>
      <c r="E553" s="1055">
        <v>8400</v>
      </c>
      <c r="F553" s="1056" t="s">
        <v>1464</v>
      </c>
    </row>
    <row r="554" spans="1:6" ht="15">
      <c r="A554" s="101"/>
      <c r="B554" s="1053">
        <v>7283</v>
      </c>
      <c r="C554" s="1054" t="s">
        <v>4919</v>
      </c>
      <c r="D554" s="1053" t="s">
        <v>519</v>
      </c>
      <c r="E554" s="1055">
        <v>12075</v>
      </c>
      <c r="F554" s="1056" t="s">
        <v>1464</v>
      </c>
    </row>
    <row r="555" spans="1:6" ht="15">
      <c r="A555" s="101"/>
      <c r="B555" s="1053">
        <v>7284</v>
      </c>
      <c r="C555" s="1054" t="s">
        <v>4920</v>
      </c>
      <c r="D555" s="1053" t="s">
        <v>519</v>
      </c>
      <c r="E555" s="1055">
        <v>15225</v>
      </c>
      <c r="F555" s="1056" t="s">
        <v>1464</v>
      </c>
    </row>
    <row r="556" spans="1:6" ht="15">
      <c r="A556" s="101"/>
      <c r="B556" s="1053">
        <v>7285</v>
      </c>
      <c r="C556" s="1054" t="s">
        <v>4921</v>
      </c>
      <c r="D556" s="1053" t="s">
        <v>519</v>
      </c>
      <c r="E556" s="1055">
        <v>12390</v>
      </c>
      <c r="F556" s="1056" t="s">
        <v>1464</v>
      </c>
    </row>
    <row r="557" spans="1:6" ht="15">
      <c r="A557" s="101"/>
      <c r="B557" s="1053">
        <v>7287</v>
      </c>
      <c r="C557" s="1054" t="s">
        <v>4922</v>
      </c>
      <c r="D557" s="1053" t="s">
        <v>519</v>
      </c>
      <c r="E557" s="1055">
        <v>9975</v>
      </c>
      <c r="F557" s="1056" t="s">
        <v>1464</v>
      </c>
    </row>
    <row r="558" spans="1:6" ht="15">
      <c r="A558" s="101"/>
      <c r="B558" s="1053">
        <v>7288</v>
      </c>
      <c r="C558" s="1054" t="s">
        <v>4923</v>
      </c>
      <c r="D558" s="1053" t="s">
        <v>519</v>
      </c>
      <c r="E558" s="1055">
        <v>12600</v>
      </c>
      <c r="F558" s="1056" t="s">
        <v>1464</v>
      </c>
    </row>
    <row r="559" spans="1:6" ht="15">
      <c r="A559" s="101"/>
      <c r="B559" s="1053">
        <v>7289</v>
      </c>
      <c r="C559" s="1054" t="s">
        <v>1146</v>
      </c>
      <c r="D559" s="1053" t="s">
        <v>519</v>
      </c>
      <c r="E559" s="1055">
        <v>4907</v>
      </c>
      <c r="F559" s="1056" t="s">
        <v>3009</v>
      </c>
    </row>
    <row r="560" spans="1:6" ht="15">
      <c r="A560" s="101"/>
      <c r="B560" s="1053">
        <v>7291</v>
      </c>
      <c r="C560" s="1054" t="s">
        <v>1147</v>
      </c>
      <c r="D560" s="1053" t="s">
        <v>519</v>
      </c>
      <c r="E560" s="1055">
        <v>372351</v>
      </c>
      <c r="F560" s="1056" t="s">
        <v>3009</v>
      </c>
    </row>
    <row r="561" spans="1:6" ht="15">
      <c r="A561" s="101"/>
      <c r="B561" s="1053">
        <v>7293</v>
      </c>
      <c r="C561" s="1054" t="s">
        <v>4924</v>
      </c>
      <c r="D561" s="1053" t="s">
        <v>519</v>
      </c>
      <c r="E561" s="1055">
        <v>546345</v>
      </c>
      <c r="F561" s="1056" t="s">
        <v>3009</v>
      </c>
    </row>
    <row r="562" spans="1:6" ht="15">
      <c r="A562" s="101"/>
      <c r="B562" s="1053">
        <v>7295</v>
      </c>
      <c r="C562" s="1054" t="s">
        <v>1142</v>
      </c>
      <c r="D562" s="1053" t="s">
        <v>519</v>
      </c>
      <c r="E562" s="1055">
        <v>554098</v>
      </c>
      <c r="F562" s="1056" t="s">
        <v>3009</v>
      </c>
    </row>
    <row r="563" spans="1:6" ht="15">
      <c r="A563" s="101"/>
      <c r="B563" s="1053">
        <v>7298</v>
      </c>
      <c r="C563" s="1054" t="s">
        <v>4925</v>
      </c>
      <c r="D563" s="1053" t="s">
        <v>519</v>
      </c>
      <c r="E563" s="1055">
        <v>280059</v>
      </c>
      <c r="F563" s="1056" t="s">
        <v>3009</v>
      </c>
    </row>
    <row r="564" spans="1:6" ht="15">
      <c r="A564" s="101"/>
      <c r="B564" s="1053">
        <v>7300</v>
      </c>
      <c r="C564" s="1054" t="s">
        <v>4926</v>
      </c>
      <c r="D564" s="1053" t="s">
        <v>928</v>
      </c>
      <c r="E564" s="1055">
        <v>51268</v>
      </c>
      <c r="F564" s="1056" t="s">
        <v>3009</v>
      </c>
    </row>
    <row r="565" spans="1:6" ht="15">
      <c r="A565" s="101"/>
      <c r="B565" s="1053">
        <v>7302</v>
      </c>
      <c r="C565" s="1054" t="s">
        <v>1238</v>
      </c>
      <c r="D565" s="1053" t="s">
        <v>928</v>
      </c>
      <c r="E565" s="1055">
        <v>9100</v>
      </c>
      <c r="F565" s="1056" t="s">
        <v>3009</v>
      </c>
    </row>
    <row r="566" spans="1:6" ht="15">
      <c r="A566" s="101"/>
      <c r="B566" s="1053">
        <v>7303</v>
      </c>
      <c r="C566" s="1054" t="s">
        <v>4927</v>
      </c>
      <c r="D566" s="1053" t="s">
        <v>928</v>
      </c>
      <c r="E566" s="1055">
        <v>20168</v>
      </c>
      <c r="F566" s="1056" t="s">
        <v>3009</v>
      </c>
    </row>
    <row r="567" spans="1:6" ht="15">
      <c r="A567" s="101"/>
      <c r="B567" s="1053">
        <v>7304</v>
      </c>
      <c r="C567" s="1054" t="s">
        <v>4928</v>
      </c>
      <c r="D567" s="1053" t="s">
        <v>928</v>
      </c>
      <c r="E567" s="1055">
        <v>34029</v>
      </c>
      <c r="F567" s="1056" t="s">
        <v>3009</v>
      </c>
    </row>
    <row r="568" spans="1:6" ht="15">
      <c r="A568" s="101"/>
      <c r="B568" s="1053">
        <v>7305</v>
      </c>
      <c r="C568" s="1054" t="s">
        <v>1150</v>
      </c>
      <c r="D568" s="1053" t="s">
        <v>928</v>
      </c>
      <c r="E568" s="1055">
        <v>70974</v>
      </c>
      <c r="F568" s="1056" t="s">
        <v>3009</v>
      </c>
    </row>
    <row r="569" spans="1:6" ht="15">
      <c r="A569" s="101"/>
      <c r="B569" s="1053">
        <v>7306</v>
      </c>
      <c r="C569" s="1054" t="s">
        <v>1151</v>
      </c>
      <c r="D569" s="1053" t="s">
        <v>519</v>
      </c>
      <c r="E569" s="1055">
        <v>26418</v>
      </c>
      <c r="F569" s="1056" t="s">
        <v>1464</v>
      </c>
    </row>
    <row r="570" spans="1:6" ht="15">
      <c r="A570" s="101"/>
      <c r="B570" s="1053">
        <v>7307</v>
      </c>
      <c r="C570" s="1054" t="s">
        <v>1124</v>
      </c>
      <c r="D570" s="1053" t="s">
        <v>519</v>
      </c>
      <c r="E570" s="1055">
        <v>89900</v>
      </c>
      <c r="F570" s="1056" t="s">
        <v>1464</v>
      </c>
    </row>
    <row r="571" spans="1:6" ht="15">
      <c r="A571" s="101"/>
      <c r="B571" s="1053">
        <v>7308</v>
      </c>
      <c r="C571" s="1054" t="s">
        <v>4929</v>
      </c>
      <c r="D571" s="1053" t="s">
        <v>609</v>
      </c>
      <c r="E571" s="1055">
        <v>1300000</v>
      </c>
      <c r="F571" s="1056" t="s">
        <v>4526</v>
      </c>
    </row>
    <row r="572" spans="1:6" ht="15">
      <c r="A572" s="101"/>
      <c r="B572" s="1053">
        <v>7309</v>
      </c>
      <c r="C572" s="1054" t="s">
        <v>1056</v>
      </c>
      <c r="D572" s="1053" t="s">
        <v>973</v>
      </c>
      <c r="E572" s="1055">
        <v>4570</v>
      </c>
      <c r="F572" s="1056" t="s">
        <v>3009</v>
      </c>
    </row>
    <row r="573" spans="1:6" ht="15">
      <c r="A573" s="101"/>
      <c r="B573" s="1053">
        <v>7313</v>
      </c>
      <c r="C573" s="1054" t="s">
        <v>1068</v>
      </c>
      <c r="D573" s="1053" t="s">
        <v>924</v>
      </c>
      <c r="E573" s="1055">
        <v>30940</v>
      </c>
      <c r="F573" s="1056" t="s">
        <v>1464</v>
      </c>
    </row>
    <row r="574" spans="1:6" ht="15">
      <c r="A574" s="101"/>
      <c r="B574" s="1053">
        <v>7317</v>
      </c>
      <c r="C574" s="1054" t="s">
        <v>4930</v>
      </c>
      <c r="D574" s="1053" t="s">
        <v>777</v>
      </c>
      <c r="E574" s="1055">
        <v>5842</v>
      </c>
      <c r="F574" s="1056" t="s">
        <v>1464</v>
      </c>
    </row>
    <row r="575" spans="1:6" ht="15">
      <c r="A575" s="101"/>
      <c r="B575" s="1053">
        <v>7325</v>
      </c>
      <c r="C575" s="1054" t="s">
        <v>4931</v>
      </c>
      <c r="D575" s="1053" t="s">
        <v>777</v>
      </c>
      <c r="E575" s="1055">
        <v>7164</v>
      </c>
      <c r="F575" s="1056" t="s">
        <v>1464</v>
      </c>
    </row>
    <row r="576" spans="1:6" ht="15">
      <c r="A576" s="101"/>
      <c r="B576" s="1053">
        <v>7336</v>
      </c>
      <c r="C576" s="1054" t="s">
        <v>1125</v>
      </c>
      <c r="D576" s="1053" t="s">
        <v>519</v>
      </c>
      <c r="E576" s="1055">
        <v>47200</v>
      </c>
      <c r="F576" s="1056" t="s">
        <v>1464</v>
      </c>
    </row>
    <row r="577" spans="1:6" ht="15">
      <c r="A577" s="101"/>
      <c r="B577" s="1053">
        <v>7337</v>
      </c>
      <c r="C577" s="1054" t="s">
        <v>4932</v>
      </c>
      <c r="D577" s="1053" t="s">
        <v>973</v>
      </c>
      <c r="E577" s="1055">
        <v>138648</v>
      </c>
      <c r="F577" s="1056" t="s">
        <v>1464</v>
      </c>
    </row>
    <row r="578" spans="1:6" ht="15">
      <c r="A578" s="101"/>
      <c r="B578" s="1053">
        <v>7338</v>
      </c>
      <c r="C578" s="1054" t="s">
        <v>4933</v>
      </c>
      <c r="D578" s="1053" t="s">
        <v>928</v>
      </c>
      <c r="E578" s="1055">
        <v>32950</v>
      </c>
      <c r="F578" s="1056" t="s">
        <v>1464</v>
      </c>
    </row>
    <row r="579" spans="1:6" ht="15">
      <c r="A579" s="101"/>
      <c r="B579" s="1053">
        <v>7343</v>
      </c>
      <c r="C579" s="1054" t="s">
        <v>4934</v>
      </c>
      <c r="D579" s="1053" t="s">
        <v>928</v>
      </c>
      <c r="E579" s="1055">
        <v>307020</v>
      </c>
      <c r="F579" s="1056" t="s">
        <v>1464</v>
      </c>
    </row>
    <row r="580" spans="1:6" ht="15">
      <c r="A580" s="101"/>
      <c r="B580" s="1053">
        <v>7344</v>
      </c>
      <c r="C580" s="1054" t="s">
        <v>4935</v>
      </c>
      <c r="D580" s="1053" t="s">
        <v>928</v>
      </c>
      <c r="E580" s="1055">
        <v>315350</v>
      </c>
      <c r="F580" s="1056" t="s">
        <v>1464</v>
      </c>
    </row>
    <row r="581" spans="1:6" ht="15">
      <c r="A581" s="101"/>
      <c r="B581" s="1053">
        <v>7345</v>
      </c>
      <c r="C581" s="1054" t="s">
        <v>1221</v>
      </c>
      <c r="D581" s="1053" t="s">
        <v>519</v>
      </c>
      <c r="E581" s="1055">
        <v>844900</v>
      </c>
      <c r="F581" s="1056" t="s">
        <v>1464</v>
      </c>
    </row>
    <row r="582" spans="1:6" ht="15">
      <c r="A582" s="101"/>
      <c r="B582" s="1053">
        <v>7346</v>
      </c>
      <c r="C582" s="1054" t="s">
        <v>4936</v>
      </c>
      <c r="D582" s="1053" t="s">
        <v>519</v>
      </c>
      <c r="E582" s="1055">
        <v>4879000</v>
      </c>
      <c r="F582" s="1056" t="s">
        <v>1464</v>
      </c>
    </row>
    <row r="583" spans="1:6" ht="15">
      <c r="A583" s="101"/>
      <c r="B583" s="1053">
        <v>7351</v>
      </c>
      <c r="C583" s="1054" t="s">
        <v>4937</v>
      </c>
      <c r="D583" s="1053" t="s">
        <v>519</v>
      </c>
      <c r="E583" s="1055">
        <v>144847</v>
      </c>
      <c r="F583" s="1056" t="s">
        <v>1464</v>
      </c>
    </row>
    <row r="584" spans="1:6" ht="15">
      <c r="A584" s="101"/>
      <c r="B584" s="1053">
        <v>7352</v>
      </c>
      <c r="C584" s="1054" t="s">
        <v>4938</v>
      </c>
      <c r="D584" s="1053" t="s">
        <v>519</v>
      </c>
      <c r="E584" s="1055">
        <v>156055</v>
      </c>
      <c r="F584" s="1056" t="s">
        <v>1464</v>
      </c>
    </row>
    <row r="585" spans="1:6" ht="15">
      <c r="A585" s="101"/>
      <c r="B585" s="1053">
        <v>7353</v>
      </c>
      <c r="C585" s="1054" t="s">
        <v>4939</v>
      </c>
      <c r="D585" s="1053" t="s">
        <v>519</v>
      </c>
      <c r="E585" s="1055">
        <v>295808</v>
      </c>
      <c r="F585" s="1056" t="s">
        <v>1464</v>
      </c>
    </row>
    <row r="586" spans="1:6" ht="15">
      <c r="A586" s="101"/>
      <c r="B586" s="1053">
        <v>7354</v>
      </c>
      <c r="C586" s="1054" t="s">
        <v>4940</v>
      </c>
      <c r="D586" s="1053" t="s">
        <v>519</v>
      </c>
      <c r="E586" s="1055">
        <v>379466</v>
      </c>
      <c r="F586" s="1056" t="s">
        <v>1464</v>
      </c>
    </row>
    <row r="587" spans="1:6" ht="15">
      <c r="A587" s="101"/>
      <c r="B587" s="1053">
        <v>7355</v>
      </c>
      <c r="C587" s="1054" t="s">
        <v>4941</v>
      </c>
      <c r="D587" s="1053" t="s">
        <v>519</v>
      </c>
      <c r="E587" s="1055">
        <v>639612</v>
      </c>
      <c r="F587" s="1056" t="s">
        <v>1464</v>
      </c>
    </row>
    <row r="588" spans="1:6" ht="15">
      <c r="A588" s="101"/>
      <c r="B588" s="1053">
        <v>7356</v>
      </c>
      <c r="C588" s="1054" t="s">
        <v>4942</v>
      </c>
      <c r="D588" s="1053" t="s">
        <v>519</v>
      </c>
      <c r="E588" s="1055">
        <v>833421</v>
      </c>
      <c r="F588" s="1056" t="s">
        <v>1464</v>
      </c>
    </row>
    <row r="589" spans="1:6" ht="15">
      <c r="A589" s="101"/>
      <c r="B589" s="1053">
        <v>7359</v>
      </c>
      <c r="C589" s="1054" t="s">
        <v>4943</v>
      </c>
      <c r="D589" s="1053" t="s">
        <v>519</v>
      </c>
      <c r="E589" s="1055">
        <v>305592</v>
      </c>
      <c r="F589" s="1056" t="s">
        <v>1464</v>
      </c>
    </row>
    <row r="590" spans="1:6" ht="15">
      <c r="A590" s="101"/>
      <c r="B590" s="1053">
        <v>7360</v>
      </c>
      <c r="C590" s="1054" t="s">
        <v>4944</v>
      </c>
      <c r="D590" s="1053" t="s">
        <v>519</v>
      </c>
      <c r="E590" s="1055">
        <v>456960</v>
      </c>
      <c r="F590" s="1056" t="s">
        <v>1464</v>
      </c>
    </row>
    <row r="591" spans="1:6" ht="15">
      <c r="A591" s="101"/>
      <c r="B591" s="1053">
        <v>7361</v>
      </c>
      <c r="C591" s="1054" t="s">
        <v>4945</v>
      </c>
      <c r="D591" s="1053" t="s">
        <v>519</v>
      </c>
      <c r="E591" s="1055">
        <v>1200</v>
      </c>
      <c r="F591" s="1056" t="s">
        <v>1464</v>
      </c>
    </row>
    <row r="592" spans="1:6" ht="15">
      <c r="A592" s="101"/>
      <c r="B592" s="1053">
        <v>7362</v>
      </c>
      <c r="C592" s="1054" t="s">
        <v>1357</v>
      </c>
      <c r="D592" s="1053" t="s">
        <v>519</v>
      </c>
      <c r="E592" s="1055">
        <v>1300</v>
      </c>
      <c r="F592" s="1056" t="s">
        <v>1464</v>
      </c>
    </row>
    <row r="593" spans="1:6" ht="15">
      <c r="A593" s="101"/>
      <c r="B593" s="1053">
        <v>7363</v>
      </c>
      <c r="C593" s="1054" t="s">
        <v>1089</v>
      </c>
      <c r="D593" s="1053" t="s">
        <v>519</v>
      </c>
      <c r="E593" s="1055">
        <v>227896</v>
      </c>
      <c r="F593" s="1056" t="s">
        <v>3009</v>
      </c>
    </row>
    <row r="594" spans="1:6" ht="15">
      <c r="A594" s="101"/>
      <c r="B594" s="1053">
        <v>7364</v>
      </c>
      <c r="C594" s="1054" t="s">
        <v>4946</v>
      </c>
      <c r="D594" s="1053" t="s">
        <v>519</v>
      </c>
      <c r="E594" s="1055">
        <v>349039</v>
      </c>
      <c r="F594" s="1056" t="s">
        <v>3009</v>
      </c>
    </row>
    <row r="595" spans="1:6" ht="15">
      <c r="A595" s="101"/>
      <c r="B595" s="1053">
        <v>7366</v>
      </c>
      <c r="C595" s="1054" t="s">
        <v>4947</v>
      </c>
      <c r="D595" s="1053" t="s">
        <v>928</v>
      </c>
      <c r="E595" s="1055">
        <v>63771</v>
      </c>
      <c r="F595" s="1056" t="s">
        <v>3009</v>
      </c>
    </row>
    <row r="596" spans="1:6" ht="15">
      <c r="A596" s="101"/>
      <c r="B596" s="1053">
        <v>7367</v>
      </c>
      <c r="C596" s="1054" t="s">
        <v>4948</v>
      </c>
      <c r="D596" s="1053" t="s">
        <v>928</v>
      </c>
      <c r="E596" s="1055">
        <v>181138</v>
      </c>
      <c r="F596" s="1056" t="s">
        <v>3009</v>
      </c>
    </row>
    <row r="597" spans="1:6" ht="15">
      <c r="A597" s="101"/>
      <c r="B597" s="1053">
        <v>7368</v>
      </c>
      <c r="C597" s="1054" t="s">
        <v>4949</v>
      </c>
      <c r="D597" s="1053" t="s">
        <v>928</v>
      </c>
      <c r="E597" s="1055">
        <v>309932</v>
      </c>
      <c r="F597" s="1056" t="s">
        <v>3009</v>
      </c>
    </row>
    <row r="598" spans="1:6" ht="15">
      <c r="A598" s="101"/>
      <c r="B598" s="1053">
        <v>7369</v>
      </c>
      <c r="C598" s="1054" t="s">
        <v>4950</v>
      </c>
      <c r="D598" s="1053" t="s">
        <v>928</v>
      </c>
      <c r="E598" s="1055">
        <v>472541</v>
      </c>
      <c r="F598" s="1056" t="s">
        <v>3009</v>
      </c>
    </row>
    <row r="599" spans="1:6" ht="15">
      <c r="A599" s="101"/>
      <c r="B599" s="1053">
        <v>7370</v>
      </c>
      <c r="C599" s="1054" t="s">
        <v>4951</v>
      </c>
      <c r="D599" s="1053" t="s">
        <v>928</v>
      </c>
      <c r="E599" s="1055">
        <v>497053</v>
      </c>
      <c r="F599" s="1056" t="s">
        <v>3009</v>
      </c>
    </row>
    <row r="600" spans="1:6" ht="15">
      <c r="A600" s="101"/>
      <c r="B600" s="1053">
        <v>7371</v>
      </c>
      <c r="C600" s="1054" t="s">
        <v>4952</v>
      </c>
      <c r="D600" s="1053" t="s">
        <v>928</v>
      </c>
      <c r="E600" s="1055">
        <v>558432</v>
      </c>
      <c r="F600" s="1056" t="s">
        <v>3009</v>
      </c>
    </row>
    <row r="601" spans="1:6" ht="15">
      <c r="A601" s="101"/>
      <c r="B601" s="1053">
        <v>7372</v>
      </c>
      <c r="C601" s="1054" t="s">
        <v>4953</v>
      </c>
      <c r="D601" s="1053" t="s">
        <v>519</v>
      </c>
      <c r="E601" s="1055">
        <v>600950</v>
      </c>
      <c r="F601" s="1056" t="s">
        <v>1464</v>
      </c>
    </row>
    <row r="602" spans="1:6" ht="15">
      <c r="A602" s="101"/>
      <c r="B602" s="1053">
        <v>7373</v>
      </c>
      <c r="C602" s="1054" t="s">
        <v>4954</v>
      </c>
      <c r="D602" s="1053" t="s">
        <v>519</v>
      </c>
      <c r="E602" s="1055">
        <v>160650</v>
      </c>
      <c r="F602" s="1056" t="s">
        <v>1464</v>
      </c>
    </row>
    <row r="603" spans="1:6" ht="15">
      <c r="A603" s="101"/>
      <c r="B603" s="1053">
        <v>7374</v>
      </c>
      <c r="C603" s="1054" t="s">
        <v>1154</v>
      </c>
      <c r="D603" s="1053" t="s">
        <v>519</v>
      </c>
      <c r="E603" s="1055">
        <v>1032920</v>
      </c>
      <c r="F603" s="1056" t="s">
        <v>1464</v>
      </c>
    </row>
    <row r="604" spans="1:6" ht="15">
      <c r="A604" s="101"/>
      <c r="B604" s="1053">
        <v>7375</v>
      </c>
      <c r="C604" s="1054" t="s">
        <v>4955</v>
      </c>
      <c r="D604" s="1053" t="s">
        <v>519</v>
      </c>
      <c r="E604" s="1055">
        <v>4901475</v>
      </c>
      <c r="F604" s="1056" t="s">
        <v>1464</v>
      </c>
    </row>
    <row r="605" spans="1:6" ht="15">
      <c r="A605" s="101"/>
      <c r="B605" s="1053">
        <v>7376</v>
      </c>
      <c r="C605" s="1054" t="s">
        <v>1156</v>
      </c>
      <c r="D605" s="1053" t="s">
        <v>519</v>
      </c>
      <c r="E605" s="1055">
        <v>5832819</v>
      </c>
      <c r="F605" s="1056" t="s">
        <v>1464</v>
      </c>
    </row>
    <row r="606" spans="1:6" ht="15">
      <c r="A606" s="101"/>
      <c r="B606" s="1053">
        <v>7377</v>
      </c>
      <c r="C606" s="1054" t="s">
        <v>4956</v>
      </c>
      <c r="D606" s="1053" t="s">
        <v>519</v>
      </c>
      <c r="E606" s="1055">
        <v>103530</v>
      </c>
      <c r="F606" s="1056" t="s">
        <v>1464</v>
      </c>
    </row>
    <row r="607" spans="1:6" ht="15">
      <c r="A607" s="101"/>
      <c r="B607" s="1053">
        <v>7378</v>
      </c>
      <c r="C607" s="1054" t="s">
        <v>4957</v>
      </c>
      <c r="D607" s="1053" t="s">
        <v>519</v>
      </c>
      <c r="E607" s="1055">
        <v>177310</v>
      </c>
      <c r="F607" s="1056" t="s">
        <v>1464</v>
      </c>
    </row>
    <row r="608" spans="1:6" ht="15">
      <c r="A608" s="101"/>
      <c r="B608" s="1053">
        <v>7379</v>
      </c>
      <c r="C608" s="1054" t="s">
        <v>4958</v>
      </c>
      <c r="D608" s="1053" t="s">
        <v>519</v>
      </c>
      <c r="E608" s="1055">
        <v>239190</v>
      </c>
      <c r="F608" s="1056" t="s">
        <v>1464</v>
      </c>
    </row>
    <row r="609" spans="1:6" ht="15">
      <c r="A609" s="101"/>
      <c r="B609" s="1053">
        <v>7380</v>
      </c>
      <c r="C609" s="1054" t="s">
        <v>4959</v>
      </c>
      <c r="D609" s="1053" t="s">
        <v>519</v>
      </c>
      <c r="E609" s="1055">
        <v>422422</v>
      </c>
      <c r="F609" s="1056" t="s">
        <v>1464</v>
      </c>
    </row>
    <row r="610" spans="1:6" ht="15">
      <c r="A610" s="101"/>
      <c r="B610" s="1053">
        <v>7381</v>
      </c>
      <c r="C610" s="1054" t="s">
        <v>4960</v>
      </c>
      <c r="D610" s="1053" t="s">
        <v>519</v>
      </c>
      <c r="E610" s="1055">
        <v>627921</v>
      </c>
      <c r="F610" s="1056" t="s">
        <v>1464</v>
      </c>
    </row>
    <row r="611" spans="1:6" ht="15">
      <c r="A611" s="101"/>
      <c r="B611" s="1053">
        <v>7382</v>
      </c>
      <c r="C611" s="1054" t="s">
        <v>4961</v>
      </c>
      <c r="D611" s="1053" t="s">
        <v>519</v>
      </c>
      <c r="E611" s="1055">
        <v>116620</v>
      </c>
      <c r="F611" s="1056" t="s">
        <v>3009</v>
      </c>
    </row>
    <row r="612" spans="1:6" ht="15">
      <c r="A612" s="101"/>
      <c r="B612" s="1053">
        <v>7384</v>
      </c>
      <c r="C612" s="1054" t="s">
        <v>4962</v>
      </c>
      <c r="D612" s="1053" t="s">
        <v>519</v>
      </c>
      <c r="E612" s="1055">
        <v>135660</v>
      </c>
      <c r="F612" s="1056" t="s">
        <v>3009</v>
      </c>
    </row>
    <row r="613" spans="1:6" ht="15">
      <c r="A613" s="101"/>
      <c r="B613" s="1053">
        <v>7385</v>
      </c>
      <c r="C613" s="1054" t="s">
        <v>4963</v>
      </c>
      <c r="D613" s="1053" t="s">
        <v>519</v>
      </c>
      <c r="E613" s="1055">
        <v>326060</v>
      </c>
      <c r="F613" s="1056" t="s">
        <v>3009</v>
      </c>
    </row>
    <row r="614" spans="1:6" ht="15">
      <c r="A614" s="101"/>
      <c r="B614" s="1053">
        <v>7386</v>
      </c>
      <c r="C614" s="1054" t="s">
        <v>4964</v>
      </c>
      <c r="D614" s="1053" t="s">
        <v>519</v>
      </c>
      <c r="E614" s="1055">
        <v>980836</v>
      </c>
      <c r="F614" s="1056" t="s">
        <v>3009</v>
      </c>
    </row>
    <row r="615" spans="1:6" ht="15">
      <c r="A615" s="101"/>
      <c r="B615" s="1053">
        <v>7387</v>
      </c>
      <c r="C615" s="1054" t="s">
        <v>4965</v>
      </c>
      <c r="D615" s="1053" t="s">
        <v>519</v>
      </c>
      <c r="E615" s="1055">
        <v>64794</v>
      </c>
      <c r="F615" s="1056" t="s">
        <v>3009</v>
      </c>
    </row>
    <row r="616" spans="1:6" ht="15">
      <c r="A616" s="101"/>
      <c r="B616" s="1053">
        <v>7388</v>
      </c>
      <c r="C616" s="1054" t="s">
        <v>4966</v>
      </c>
      <c r="D616" s="1053" t="s">
        <v>519</v>
      </c>
      <c r="E616" s="1055">
        <v>82380</v>
      </c>
      <c r="F616" s="1056" t="s">
        <v>3009</v>
      </c>
    </row>
    <row r="617" spans="1:6" ht="15">
      <c r="A617" s="101"/>
      <c r="B617" s="1053">
        <v>7389</v>
      </c>
      <c r="C617" s="1054" t="s">
        <v>1158</v>
      </c>
      <c r="D617" s="1053" t="s">
        <v>519</v>
      </c>
      <c r="E617" s="1055">
        <v>188477</v>
      </c>
      <c r="F617" s="1056" t="s">
        <v>3009</v>
      </c>
    </row>
    <row r="618" spans="1:6" ht="15">
      <c r="A618" s="101"/>
      <c r="B618" s="1053">
        <v>7390</v>
      </c>
      <c r="C618" s="1054" t="s">
        <v>4967</v>
      </c>
      <c r="D618" s="1053" t="s">
        <v>519</v>
      </c>
      <c r="E618" s="1055">
        <v>573855</v>
      </c>
      <c r="F618" s="1056" t="s">
        <v>3009</v>
      </c>
    </row>
    <row r="619" spans="1:6" ht="15">
      <c r="A619" s="101"/>
      <c r="B619" s="1053">
        <v>7391</v>
      </c>
      <c r="C619" s="1054" t="s">
        <v>4968</v>
      </c>
      <c r="D619" s="1053" t="s">
        <v>519</v>
      </c>
      <c r="E619" s="1055">
        <v>279650</v>
      </c>
      <c r="F619" s="1056" t="s">
        <v>1464</v>
      </c>
    </row>
    <row r="620" spans="1:6" ht="15">
      <c r="A620" s="101"/>
      <c r="B620" s="1053">
        <v>7392</v>
      </c>
      <c r="C620" s="1054" t="s">
        <v>4969</v>
      </c>
      <c r="D620" s="1053" t="s">
        <v>519</v>
      </c>
      <c r="E620" s="1055">
        <v>357000</v>
      </c>
      <c r="F620" s="1056" t="s">
        <v>1464</v>
      </c>
    </row>
    <row r="621" spans="1:6" ht="15">
      <c r="A621" s="101"/>
      <c r="B621" s="1053">
        <v>7393</v>
      </c>
      <c r="C621" s="1054" t="s">
        <v>4970</v>
      </c>
      <c r="D621" s="1053" t="s">
        <v>519</v>
      </c>
      <c r="E621" s="1055">
        <v>357000</v>
      </c>
      <c r="F621" s="1056" t="s">
        <v>1464</v>
      </c>
    </row>
    <row r="622" spans="1:6" ht="15">
      <c r="A622" s="101"/>
      <c r="B622" s="1053">
        <v>7396</v>
      </c>
      <c r="C622" s="1054" t="s">
        <v>4971</v>
      </c>
      <c r="D622" s="1053" t="s">
        <v>519</v>
      </c>
      <c r="E622" s="1055">
        <v>440300</v>
      </c>
      <c r="F622" s="1056" t="s">
        <v>1464</v>
      </c>
    </row>
    <row r="623" spans="1:6" ht="15">
      <c r="A623" s="101"/>
      <c r="B623" s="1053">
        <v>7397</v>
      </c>
      <c r="C623" s="1054" t="s">
        <v>4972</v>
      </c>
      <c r="D623" s="1053" t="s">
        <v>519</v>
      </c>
      <c r="E623" s="1055">
        <v>499800</v>
      </c>
      <c r="F623" s="1056" t="s">
        <v>1464</v>
      </c>
    </row>
    <row r="624" spans="1:6" ht="15">
      <c r="A624" s="101"/>
      <c r="B624" s="1053">
        <v>7398</v>
      </c>
      <c r="C624" s="1054" t="s">
        <v>4973</v>
      </c>
      <c r="D624" s="1053" t="s">
        <v>519</v>
      </c>
      <c r="E624" s="1055">
        <v>690200</v>
      </c>
      <c r="F624" s="1056" t="s">
        <v>1464</v>
      </c>
    </row>
    <row r="625" spans="1:6" ht="15">
      <c r="A625" s="101"/>
      <c r="B625" s="1053">
        <v>7399</v>
      </c>
      <c r="C625" s="1054" t="s">
        <v>4974</v>
      </c>
      <c r="D625" s="1053" t="s">
        <v>519</v>
      </c>
      <c r="E625" s="1055">
        <v>743750</v>
      </c>
      <c r="F625" s="1056" t="s">
        <v>1464</v>
      </c>
    </row>
    <row r="626" spans="1:6" ht="15">
      <c r="A626" s="101"/>
      <c r="B626" s="1053">
        <v>7400</v>
      </c>
      <c r="C626" s="1054" t="s">
        <v>4975</v>
      </c>
      <c r="D626" s="1053" t="s">
        <v>519</v>
      </c>
      <c r="E626" s="1055">
        <v>773500</v>
      </c>
      <c r="F626" s="1056" t="s">
        <v>1464</v>
      </c>
    </row>
    <row r="627" spans="1:6" ht="15">
      <c r="A627" s="101"/>
      <c r="B627" s="1053">
        <v>7401</v>
      </c>
      <c r="C627" s="1054" t="s">
        <v>4976</v>
      </c>
      <c r="D627" s="1053" t="s">
        <v>519</v>
      </c>
      <c r="E627" s="1055">
        <v>863559</v>
      </c>
      <c r="F627" s="1056" t="s">
        <v>1464</v>
      </c>
    </row>
    <row r="628" spans="1:6" ht="15">
      <c r="A628" s="101"/>
      <c r="B628" s="1053">
        <v>7403</v>
      </c>
      <c r="C628" s="1054" t="s">
        <v>4977</v>
      </c>
      <c r="D628" s="1053" t="s">
        <v>519</v>
      </c>
      <c r="E628" s="1055">
        <v>1161351</v>
      </c>
      <c r="F628" s="1056" t="s">
        <v>1464</v>
      </c>
    </row>
    <row r="629" spans="1:6" ht="15">
      <c r="A629" s="101"/>
      <c r="B629" s="1053">
        <v>7404</v>
      </c>
      <c r="C629" s="1054" t="s">
        <v>4978</v>
      </c>
      <c r="D629" s="1053" t="s">
        <v>519</v>
      </c>
      <c r="E629" s="1055">
        <v>1176206</v>
      </c>
      <c r="F629" s="1056" t="s">
        <v>1464</v>
      </c>
    </row>
    <row r="630" spans="1:6" ht="15">
      <c r="A630" s="101"/>
      <c r="B630" s="1053">
        <v>7405</v>
      </c>
      <c r="C630" s="1054" t="s">
        <v>4979</v>
      </c>
      <c r="D630" s="1053" t="s">
        <v>519</v>
      </c>
      <c r="E630" s="1055">
        <v>1176206</v>
      </c>
      <c r="F630" s="1056" t="s">
        <v>1464</v>
      </c>
    </row>
    <row r="631" spans="1:6" ht="15">
      <c r="A631" s="101"/>
      <c r="B631" s="1053">
        <v>7406</v>
      </c>
      <c r="C631" s="1054" t="s">
        <v>4980</v>
      </c>
      <c r="D631" s="1053" t="s">
        <v>519</v>
      </c>
      <c r="E631" s="1055">
        <v>1553612</v>
      </c>
      <c r="F631" s="1056" t="s">
        <v>1464</v>
      </c>
    </row>
    <row r="632" spans="1:6" ht="15">
      <c r="A632" s="101"/>
      <c r="B632" s="1053">
        <v>7407</v>
      </c>
      <c r="C632" s="1054" t="s">
        <v>4981</v>
      </c>
      <c r="D632" s="1053" t="s">
        <v>519</v>
      </c>
      <c r="E632" s="1055">
        <v>38995</v>
      </c>
      <c r="F632" s="1056" t="s">
        <v>3009</v>
      </c>
    </row>
    <row r="633" spans="1:6" ht="15">
      <c r="A633" s="101"/>
      <c r="B633" s="1053">
        <v>7409</v>
      </c>
      <c r="C633" s="1054" t="s">
        <v>4982</v>
      </c>
      <c r="D633" s="1053" t="s">
        <v>519</v>
      </c>
      <c r="E633" s="1055">
        <v>62113</v>
      </c>
      <c r="F633" s="1056" t="s">
        <v>3009</v>
      </c>
    </row>
    <row r="634" spans="1:6" ht="15">
      <c r="A634" s="101"/>
      <c r="B634" s="1053">
        <v>7410</v>
      </c>
      <c r="C634" s="1054" t="s">
        <v>1160</v>
      </c>
      <c r="D634" s="1053" t="s">
        <v>519</v>
      </c>
      <c r="E634" s="1055">
        <v>95432</v>
      </c>
      <c r="F634" s="1056" t="s">
        <v>3009</v>
      </c>
    </row>
    <row r="635" spans="1:6" ht="15">
      <c r="A635" s="101"/>
      <c r="B635" s="1053">
        <v>7411</v>
      </c>
      <c r="C635" s="1054" t="s">
        <v>4983</v>
      </c>
      <c r="D635" s="1053" t="s">
        <v>519</v>
      </c>
      <c r="E635" s="1055">
        <v>694016</v>
      </c>
      <c r="F635" s="1056" t="s">
        <v>3009</v>
      </c>
    </row>
    <row r="636" spans="1:6" ht="15">
      <c r="A636" s="101"/>
      <c r="B636" s="1053">
        <v>7412</v>
      </c>
      <c r="C636" s="1054" t="s">
        <v>4984</v>
      </c>
      <c r="D636" s="1053" t="s">
        <v>519</v>
      </c>
      <c r="E636" s="1055">
        <v>172550</v>
      </c>
      <c r="F636" s="1056" t="s">
        <v>1464</v>
      </c>
    </row>
    <row r="637" spans="1:6" ht="15">
      <c r="A637" s="101"/>
      <c r="B637" s="1053">
        <v>7413</v>
      </c>
      <c r="C637" s="1054" t="s">
        <v>4985</v>
      </c>
      <c r="D637" s="1053" t="s">
        <v>519</v>
      </c>
      <c r="E637" s="1055">
        <v>191590</v>
      </c>
      <c r="F637" s="1056" t="s">
        <v>1464</v>
      </c>
    </row>
    <row r="638" spans="1:6" ht="15">
      <c r="A638" s="101"/>
      <c r="B638" s="1053">
        <v>7414</v>
      </c>
      <c r="C638" s="1054" t="s">
        <v>4986</v>
      </c>
      <c r="D638" s="1053" t="s">
        <v>519</v>
      </c>
      <c r="E638" s="1055">
        <v>339675</v>
      </c>
      <c r="F638" s="1056" t="s">
        <v>1464</v>
      </c>
    </row>
    <row r="639" spans="1:6" ht="15">
      <c r="A639" s="101"/>
      <c r="B639" s="1053">
        <v>7415</v>
      </c>
      <c r="C639" s="1054" t="s">
        <v>4987</v>
      </c>
      <c r="D639" s="1053" t="s">
        <v>519</v>
      </c>
      <c r="E639" s="1055">
        <v>523600</v>
      </c>
      <c r="F639" s="1056" t="s">
        <v>1464</v>
      </c>
    </row>
    <row r="640" spans="1:6" ht="15">
      <c r="A640" s="101"/>
      <c r="B640" s="1053">
        <v>7416</v>
      </c>
      <c r="C640" s="1054" t="s">
        <v>4988</v>
      </c>
      <c r="D640" s="1053" t="s">
        <v>519</v>
      </c>
      <c r="E640" s="1055">
        <v>860370</v>
      </c>
      <c r="F640" s="1056" t="s">
        <v>1464</v>
      </c>
    </row>
    <row r="641" spans="1:6" ht="15">
      <c r="A641" s="101"/>
      <c r="B641" s="1053">
        <v>7417</v>
      </c>
      <c r="C641" s="1054" t="s">
        <v>4989</v>
      </c>
      <c r="D641" s="1053" t="s">
        <v>519</v>
      </c>
      <c r="E641" s="1055">
        <v>927268</v>
      </c>
      <c r="F641" s="1056" t="s">
        <v>1464</v>
      </c>
    </row>
    <row r="642" spans="1:6" ht="15">
      <c r="A642" s="101"/>
      <c r="B642" s="1053">
        <v>7418</v>
      </c>
      <c r="C642" s="1054" t="s">
        <v>4990</v>
      </c>
      <c r="D642" s="1053" t="s">
        <v>609</v>
      </c>
      <c r="E642" s="1055">
        <v>162000</v>
      </c>
      <c r="F642" s="1056" t="s">
        <v>4526</v>
      </c>
    </row>
    <row r="643" spans="1:6" ht="15">
      <c r="A643" s="101"/>
      <c r="B643" s="1053">
        <v>7419</v>
      </c>
      <c r="C643" s="1054" t="s">
        <v>4991</v>
      </c>
      <c r="D643" s="1053" t="s">
        <v>904</v>
      </c>
      <c r="E643" s="1055">
        <v>534310</v>
      </c>
      <c r="F643" s="1056" t="s">
        <v>3009</v>
      </c>
    </row>
    <row r="644" spans="1:6" ht="15">
      <c r="A644" s="101"/>
      <c r="B644" s="1053">
        <v>7420</v>
      </c>
      <c r="C644" s="1054" t="s">
        <v>4992</v>
      </c>
      <c r="D644" s="1053" t="s">
        <v>904</v>
      </c>
      <c r="E644" s="1055">
        <v>543830</v>
      </c>
      <c r="F644" s="1056" t="s">
        <v>3009</v>
      </c>
    </row>
    <row r="645" spans="1:6" ht="15">
      <c r="A645" s="101"/>
      <c r="B645" s="1053">
        <v>7421</v>
      </c>
      <c r="C645" s="1054" t="s">
        <v>1358</v>
      </c>
      <c r="D645" s="1053" t="s">
        <v>904</v>
      </c>
      <c r="E645" s="1055">
        <v>561680</v>
      </c>
      <c r="F645" s="1056" t="s">
        <v>3009</v>
      </c>
    </row>
    <row r="646" spans="1:6" ht="15">
      <c r="A646" s="101"/>
      <c r="B646" s="1053">
        <v>7422</v>
      </c>
      <c r="C646" s="1054" t="s">
        <v>4993</v>
      </c>
      <c r="D646" s="1053" t="s">
        <v>904</v>
      </c>
      <c r="E646" s="1055">
        <v>579530</v>
      </c>
      <c r="F646" s="1056" t="s">
        <v>3009</v>
      </c>
    </row>
    <row r="647" spans="1:6" ht="15">
      <c r="A647" s="101"/>
      <c r="B647" s="1053">
        <v>7423</v>
      </c>
      <c r="C647" s="1054" t="s">
        <v>4994</v>
      </c>
      <c r="D647" s="1053" t="s">
        <v>973</v>
      </c>
      <c r="E647" s="1055">
        <v>690</v>
      </c>
      <c r="F647" s="1056" t="s">
        <v>3009</v>
      </c>
    </row>
    <row r="648" spans="1:6" ht="15">
      <c r="A648" s="101"/>
      <c r="B648" s="1053">
        <v>7426</v>
      </c>
      <c r="C648" s="1054" t="s">
        <v>4995</v>
      </c>
      <c r="D648" s="1053" t="s">
        <v>928</v>
      </c>
      <c r="E648" s="1055">
        <v>42638</v>
      </c>
      <c r="F648" s="1056" t="s">
        <v>1464</v>
      </c>
    </row>
    <row r="649" spans="1:6" ht="15">
      <c r="A649" s="101"/>
      <c r="B649" s="1053">
        <v>7427</v>
      </c>
      <c r="C649" s="1054" t="s">
        <v>4996</v>
      </c>
      <c r="D649" s="1053" t="s">
        <v>928</v>
      </c>
      <c r="E649" s="1055">
        <v>85275</v>
      </c>
      <c r="F649" s="1056" t="s">
        <v>1464</v>
      </c>
    </row>
    <row r="650" spans="1:6" ht="15">
      <c r="A650" s="101"/>
      <c r="B650" s="1053">
        <v>7428</v>
      </c>
      <c r="C650" s="1054" t="s">
        <v>4997</v>
      </c>
      <c r="D650" s="1053" t="s">
        <v>928</v>
      </c>
      <c r="E650" s="1055">
        <v>48266</v>
      </c>
      <c r="F650" s="1056" t="s">
        <v>1464</v>
      </c>
    </row>
    <row r="651" spans="1:6" ht="15">
      <c r="A651" s="101"/>
      <c r="B651" s="1053">
        <v>7429</v>
      </c>
      <c r="C651" s="1054" t="s">
        <v>4998</v>
      </c>
      <c r="D651" s="1053" t="s">
        <v>928</v>
      </c>
      <c r="E651" s="1055">
        <v>69647</v>
      </c>
      <c r="F651" s="1056" t="s">
        <v>1464</v>
      </c>
    </row>
    <row r="652" spans="1:6" ht="15">
      <c r="A652" s="101"/>
      <c r="B652" s="1053">
        <v>7430</v>
      </c>
      <c r="C652" s="1054" t="s">
        <v>1272</v>
      </c>
      <c r="D652" s="1053" t="s">
        <v>928</v>
      </c>
      <c r="E652" s="1055">
        <v>114021</v>
      </c>
      <c r="F652" s="1056" t="s">
        <v>1464</v>
      </c>
    </row>
    <row r="653" spans="1:6" ht="15">
      <c r="A653" s="101"/>
      <c r="B653" s="1053">
        <v>7434</v>
      </c>
      <c r="C653" s="1054" t="s">
        <v>1131</v>
      </c>
      <c r="D653" s="1053" t="s">
        <v>519</v>
      </c>
      <c r="E653" s="1055">
        <v>535000</v>
      </c>
      <c r="F653" s="1056" t="s">
        <v>1464</v>
      </c>
    </row>
    <row r="654" spans="1:6" ht="15">
      <c r="A654" s="101"/>
      <c r="B654" s="1053">
        <v>7436</v>
      </c>
      <c r="C654" s="1054" t="s">
        <v>4999</v>
      </c>
      <c r="D654" s="1053" t="s">
        <v>924</v>
      </c>
      <c r="E654" s="1055">
        <v>64859</v>
      </c>
      <c r="F654" s="1056" t="s">
        <v>1464</v>
      </c>
    </row>
    <row r="655" spans="1:6" ht="15">
      <c r="A655" s="101"/>
      <c r="B655" s="1053">
        <v>7437</v>
      </c>
      <c r="C655" s="1054" t="s">
        <v>1361</v>
      </c>
      <c r="D655" s="1053" t="s">
        <v>924</v>
      </c>
      <c r="E655" s="1055">
        <v>43697</v>
      </c>
      <c r="F655" s="1056" t="s">
        <v>1464</v>
      </c>
    </row>
    <row r="656" spans="1:6" ht="15">
      <c r="A656" s="101"/>
      <c r="B656" s="1053">
        <v>7438</v>
      </c>
      <c r="C656" s="1054" t="s">
        <v>5000</v>
      </c>
      <c r="D656" s="1053" t="s">
        <v>924</v>
      </c>
      <c r="E656" s="1055">
        <v>172718</v>
      </c>
      <c r="F656" s="1056" t="s">
        <v>3009</v>
      </c>
    </row>
    <row r="657" spans="1:6" ht="15">
      <c r="A657" s="101"/>
      <c r="B657" s="1053">
        <v>7439</v>
      </c>
      <c r="C657" s="1054" t="s">
        <v>920</v>
      </c>
      <c r="D657" s="1053" t="s">
        <v>897</v>
      </c>
      <c r="E657" s="1055">
        <v>5950</v>
      </c>
      <c r="F657" s="1056" t="s">
        <v>1464</v>
      </c>
    </row>
    <row r="658" spans="1:6" ht="15">
      <c r="A658" s="101"/>
      <c r="B658" s="1053">
        <v>7442</v>
      </c>
      <c r="C658" s="1054" t="s">
        <v>5001</v>
      </c>
      <c r="D658" s="1053" t="s">
        <v>928</v>
      </c>
      <c r="E658" s="1055">
        <v>1571</v>
      </c>
      <c r="F658" s="1056" t="s">
        <v>1464</v>
      </c>
    </row>
    <row r="659" spans="1:6" ht="15">
      <c r="A659" s="101"/>
      <c r="B659" s="1053">
        <v>7443</v>
      </c>
      <c r="C659" s="1054" t="s">
        <v>5002</v>
      </c>
      <c r="D659" s="1053" t="s">
        <v>928</v>
      </c>
      <c r="E659" s="1055">
        <v>3123</v>
      </c>
      <c r="F659" s="1056" t="s">
        <v>1464</v>
      </c>
    </row>
    <row r="660" spans="1:6" ht="15">
      <c r="A660" s="101"/>
      <c r="B660" s="1053">
        <v>7444</v>
      </c>
      <c r="C660" s="1054" t="s">
        <v>1113</v>
      </c>
      <c r="D660" s="1053" t="s">
        <v>928</v>
      </c>
      <c r="E660" s="1055">
        <v>12197</v>
      </c>
      <c r="F660" s="1056" t="s">
        <v>3009</v>
      </c>
    </row>
    <row r="661" spans="1:6" ht="15">
      <c r="A661" s="101"/>
      <c r="B661" s="1053">
        <v>7445</v>
      </c>
      <c r="C661" s="1054" t="s">
        <v>5003</v>
      </c>
      <c r="D661" s="1053" t="s">
        <v>519</v>
      </c>
      <c r="E661" s="1055">
        <v>258108</v>
      </c>
      <c r="F661" s="1056" t="s">
        <v>1464</v>
      </c>
    </row>
    <row r="662" spans="1:6" ht="15">
      <c r="A662" s="101"/>
      <c r="B662" s="1053">
        <v>7446</v>
      </c>
      <c r="C662" s="1054" t="s">
        <v>5004</v>
      </c>
      <c r="D662" s="1053" t="s">
        <v>519</v>
      </c>
      <c r="E662" s="1055">
        <v>464100</v>
      </c>
      <c r="F662" s="1056" t="s">
        <v>1464</v>
      </c>
    </row>
    <row r="663" spans="1:6" ht="15">
      <c r="A663" s="101"/>
      <c r="B663" s="1053">
        <v>7448</v>
      </c>
      <c r="C663" s="1054" t="s">
        <v>5005</v>
      </c>
      <c r="D663" s="1053" t="s">
        <v>519</v>
      </c>
      <c r="E663" s="1055">
        <v>779365</v>
      </c>
      <c r="F663" s="1056" t="s">
        <v>1464</v>
      </c>
    </row>
    <row r="664" spans="1:6" ht="15">
      <c r="A664" s="101"/>
      <c r="B664" s="1053">
        <v>7451</v>
      </c>
      <c r="C664" s="1054" t="s">
        <v>5006</v>
      </c>
      <c r="D664" s="1053" t="s">
        <v>973</v>
      </c>
      <c r="E664" s="1055">
        <v>4522</v>
      </c>
      <c r="F664" s="1056" t="s">
        <v>3009</v>
      </c>
    </row>
    <row r="665" spans="1:6" ht="15">
      <c r="A665" s="101"/>
      <c r="B665" s="1053">
        <v>7452</v>
      </c>
      <c r="C665" s="1054" t="s">
        <v>5007</v>
      </c>
      <c r="D665" s="1053" t="s">
        <v>973</v>
      </c>
      <c r="E665" s="1055">
        <v>4582</v>
      </c>
      <c r="F665" s="1056" t="s">
        <v>3009</v>
      </c>
    </row>
    <row r="666" spans="1:6" ht="15">
      <c r="A666" s="101"/>
      <c r="B666" s="1053">
        <v>7453</v>
      </c>
      <c r="C666" s="1054" t="s">
        <v>5008</v>
      </c>
      <c r="D666" s="1053" t="s">
        <v>519</v>
      </c>
      <c r="E666" s="1055">
        <v>155890</v>
      </c>
      <c r="F666" s="1056" t="s">
        <v>1464</v>
      </c>
    </row>
    <row r="667" spans="1:6" ht="15">
      <c r="A667" s="101"/>
      <c r="B667" s="1053">
        <v>7455</v>
      </c>
      <c r="C667" s="1054" t="s">
        <v>5009</v>
      </c>
      <c r="D667" s="1053" t="s">
        <v>519</v>
      </c>
      <c r="E667" s="1055">
        <v>618800</v>
      </c>
      <c r="F667" s="1056" t="s">
        <v>1464</v>
      </c>
    </row>
    <row r="668" spans="1:6" ht="15">
      <c r="A668" s="101"/>
      <c r="B668" s="1053">
        <v>7457</v>
      </c>
      <c r="C668" s="1054" t="s">
        <v>5010</v>
      </c>
      <c r="D668" s="1053" t="s">
        <v>928</v>
      </c>
      <c r="E668" s="1055">
        <v>28383</v>
      </c>
      <c r="F668" s="1056" t="s">
        <v>3009</v>
      </c>
    </row>
    <row r="669" spans="1:6" ht="15">
      <c r="A669" s="101"/>
      <c r="B669" s="1053">
        <v>7458</v>
      </c>
      <c r="C669" s="1054" t="s">
        <v>5011</v>
      </c>
      <c r="D669" s="1053" t="s">
        <v>928</v>
      </c>
      <c r="E669" s="1055">
        <v>44783</v>
      </c>
      <c r="F669" s="1056" t="s">
        <v>3009</v>
      </c>
    </row>
    <row r="670" spans="1:6" ht="15">
      <c r="A670" s="101"/>
      <c r="B670" s="1053">
        <v>7460</v>
      </c>
      <c r="C670" s="1054" t="s">
        <v>5012</v>
      </c>
      <c r="D670" s="1053" t="s">
        <v>928</v>
      </c>
      <c r="E670" s="1055">
        <v>39417</v>
      </c>
      <c r="F670" s="1056" t="s">
        <v>3009</v>
      </c>
    </row>
    <row r="671" spans="1:6" ht="15">
      <c r="A671" s="101"/>
      <c r="B671" s="1053">
        <v>7461</v>
      </c>
      <c r="C671" s="1054" t="s">
        <v>1365</v>
      </c>
      <c r="D671" s="1053" t="s">
        <v>904</v>
      </c>
      <c r="E671" s="1055">
        <v>89049</v>
      </c>
      <c r="F671" s="1056" t="s">
        <v>3009</v>
      </c>
    </row>
    <row r="672" spans="1:6" ht="15">
      <c r="A672" s="101"/>
      <c r="B672" s="1053">
        <v>7462</v>
      </c>
      <c r="C672" s="1054" t="s">
        <v>912</v>
      </c>
      <c r="D672" s="1053" t="s">
        <v>913</v>
      </c>
      <c r="E672" s="1055">
        <v>1574</v>
      </c>
      <c r="F672" s="1056" t="s">
        <v>1464</v>
      </c>
    </row>
    <row r="673" spans="1:6" ht="15">
      <c r="A673" s="101"/>
      <c r="B673" s="1053">
        <v>7463</v>
      </c>
      <c r="C673" s="1054" t="s">
        <v>5013</v>
      </c>
      <c r="D673" s="1053" t="s">
        <v>777</v>
      </c>
      <c r="E673" s="1055">
        <v>3695</v>
      </c>
      <c r="F673" s="1056" t="s">
        <v>1464</v>
      </c>
    </row>
    <row r="674" spans="1:6" ht="15">
      <c r="A674" s="101"/>
      <c r="B674" s="1053">
        <v>7464</v>
      </c>
      <c r="C674" s="1054" t="s">
        <v>5014</v>
      </c>
      <c r="D674" s="1053" t="s">
        <v>777</v>
      </c>
      <c r="E674" s="1055">
        <v>4756</v>
      </c>
      <c r="F674" s="1056" t="s">
        <v>1464</v>
      </c>
    </row>
    <row r="675" spans="1:6" ht="15">
      <c r="A675" s="101"/>
      <c r="B675" s="1053">
        <v>7465</v>
      </c>
      <c r="C675" s="1054" t="s">
        <v>992</v>
      </c>
      <c r="D675" s="1053" t="s">
        <v>777</v>
      </c>
      <c r="E675" s="1055">
        <v>5242</v>
      </c>
      <c r="F675" s="1056" t="s">
        <v>1464</v>
      </c>
    </row>
    <row r="676" spans="1:6" ht="15">
      <c r="A676" s="101"/>
      <c r="B676" s="1053">
        <v>7466</v>
      </c>
      <c r="C676" s="1054" t="s">
        <v>5015</v>
      </c>
      <c r="D676" s="1053" t="s">
        <v>777</v>
      </c>
      <c r="E676" s="1055">
        <v>5888</v>
      </c>
      <c r="F676" s="1056" t="s">
        <v>1464</v>
      </c>
    </row>
    <row r="677" spans="1:6" ht="15">
      <c r="A677" s="101"/>
      <c r="B677" s="1053">
        <v>7467</v>
      </c>
      <c r="C677" s="1054" t="s">
        <v>5016</v>
      </c>
      <c r="D677" s="1053" t="s">
        <v>777</v>
      </c>
      <c r="E677" s="1055">
        <v>4578</v>
      </c>
      <c r="F677" s="1056" t="s">
        <v>1464</v>
      </c>
    </row>
    <row r="678" spans="1:6" ht="15">
      <c r="A678" s="101"/>
      <c r="B678" s="1053">
        <v>7468</v>
      </c>
      <c r="C678" s="1054" t="s">
        <v>5017</v>
      </c>
      <c r="D678" s="1053" t="s">
        <v>777</v>
      </c>
      <c r="E678" s="1055">
        <v>4498</v>
      </c>
      <c r="F678" s="1056" t="s">
        <v>1464</v>
      </c>
    </row>
    <row r="679" spans="1:6" ht="15">
      <c r="A679" s="101"/>
      <c r="B679" s="1053">
        <v>7471</v>
      </c>
      <c r="C679" s="1054" t="s">
        <v>5018</v>
      </c>
      <c r="D679" s="1053" t="s">
        <v>519</v>
      </c>
      <c r="E679" s="1055">
        <v>81000</v>
      </c>
      <c r="F679" s="1056" t="s">
        <v>1464</v>
      </c>
    </row>
    <row r="680" spans="1:6" ht="15">
      <c r="A680" s="101"/>
      <c r="B680" s="1053">
        <v>7472</v>
      </c>
      <c r="C680" s="1054" t="s">
        <v>5019</v>
      </c>
      <c r="D680" s="1053" t="s">
        <v>519</v>
      </c>
      <c r="E680" s="1055">
        <v>65450</v>
      </c>
      <c r="F680" s="1056" t="s">
        <v>1464</v>
      </c>
    </row>
    <row r="681" spans="1:6" ht="15">
      <c r="A681" s="101"/>
      <c r="B681" s="1053">
        <v>7482</v>
      </c>
      <c r="C681" s="1054" t="s">
        <v>5020</v>
      </c>
      <c r="D681" s="1053" t="s">
        <v>519</v>
      </c>
      <c r="E681" s="1055">
        <v>95200</v>
      </c>
      <c r="F681" s="1056" t="s">
        <v>1464</v>
      </c>
    </row>
    <row r="682" spans="1:6" ht="15">
      <c r="A682" s="101"/>
      <c r="B682" s="1053">
        <v>7485</v>
      </c>
      <c r="C682" s="1054" t="s">
        <v>5021</v>
      </c>
      <c r="D682" s="1053" t="s">
        <v>519</v>
      </c>
      <c r="E682" s="1055">
        <v>130900</v>
      </c>
      <c r="F682" s="1056" t="s">
        <v>1464</v>
      </c>
    </row>
    <row r="683" spans="1:6" ht="45" customHeight="1">
      <c r="A683" s="101"/>
      <c r="B683" s="1053">
        <v>7487</v>
      </c>
      <c r="C683" s="1054" t="s">
        <v>5022</v>
      </c>
      <c r="D683" s="1053" t="s">
        <v>519</v>
      </c>
      <c r="E683" s="1055">
        <v>163804</v>
      </c>
      <c r="F683" s="1056" t="s">
        <v>1464</v>
      </c>
    </row>
    <row r="684" spans="1:6" ht="15">
      <c r="A684" s="101"/>
      <c r="B684" s="1053">
        <v>7488</v>
      </c>
      <c r="C684" s="1054" t="s">
        <v>5023</v>
      </c>
      <c r="D684" s="1053" t="s">
        <v>519</v>
      </c>
      <c r="E684" s="1055">
        <v>10282</v>
      </c>
      <c r="F684" s="1056" t="s">
        <v>1464</v>
      </c>
    </row>
    <row r="685" spans="1:6" ht="15">
      <c r="A685" s="101"/>
      <c r="B685" s="1053">
        <v>7489</v>
      </c>
      <c r="C685" s="1054" t="s">
        <v>5024</v>
      </c>
      <c r="D685" s="1053" t="s">
        <v>519</v>
      </c>
      <c r="E685" s="1055">
        <v>35700</v>
      </c>
      <c r="F685" s="1056" t="s">
        <v>1464</v>
      </c>
    </row>
    <row r="686" spans="1:6" ht="15">
      <c r="A686" s="101"/>
      <c r="B686" s="1053">
        <v>7490</v>
      </c>
      <c r="C686" s="1054" t="s">
        <v>5025</v>
      </c>
      <c r="D686" s="1053" t="s">
        <v>519</v>
      </c>
      <c r="E686" s="1055">
        <v>155640</v>
      </c>
      <c r="F686" s="1056" t="s">
        <v>1464</v>
      </c>
    </row>
    <row r="687" spans="1:6" ht="15">
      <c r="A687" s="101"/>
      <c r="B687" s="1053">
        <v>7493</v>
      </c>
      <c r="C687" s="1054" t="s">
        <v>5026</v>
      </c>
      <c r="D687" s="1053" t="s">
        <v>519</v>
      </c>
      <c r="E687" s="1055">
        <v>42840</v>
      </c>
      <c r="F687" s="1056" t="s">
        <v>1464</v>
      </c>
    </row>
    <row r="688" spans="1:6" ht="15">
      <c r="A688" s="101"/>
      <c r="B688" s="1053">
        <v>7494</v>
      </c>
      <c r="C688" s="1054" t="s">
        <v>5027</v>
      </c>
      <c r="D688" s="1053" t="s">
        <v>519</v>
      </c>
      <c r="E688" s="1055">
        <v>53550</v>
      </c>
      <c r="F688" s="1056" t="s">
        <v>1464</v>
      </c>
    </row>
    <row r="689" spans="1:6" ht="15">
      <c r="A689" s="101"/>
      <c r="B689" s="1053">
        <v>7496</v>
      </c>
      <c r="C689" s="1054" t="s">
        <v>5028</v>
      </c>
      <c r="D689" s="1053" t="s">
        <v>519</v>
      </c>
      <c r="E689" s="1055">
        <v>79373</v>
      </c>
      <c r="F689" s="1056" t="s">
        <v>1464</v>
      </c>
    </row>
    <row r="690" spans="1:6" ht="15">
      <c r="A690" s="101"/>
      <c r="B690" s="1053">
        <v>7497</v>
      </c>
      <c r="C690" s="1054" t="s">
        <v>5029</v>
      </c>
      <c r="D690" s="1053" t="s">
        <v>519</v>
      </c>
      <c r="E690" s="1055">
        <v>62832</v>
      </c>
      <c r="F690" s="1056" t="s">
        <v>1464</v>
      </c>
    </row>
    <row r="691" spans="1:6" ht="15">
      <c r="A691" s="101"/>
      <c r="B691" s="1053">
        <v>7501</v>
      </c>
      <c r="C691" s="1054" t="s">
        <v>5030</v>
      </c>
      <c r="D691" s="1053" t="s">
        <v>519</v>
      </c>
      <c r="E691" s="1055">
        <v>308448</v>
      </c>
      <c r="F691" s="1056" t="s">
        <v>1464</v>
      </c>
    </row>
    <row r="692" spans="1:6" ht="15">
      <c r="A692" s="101"/>
      <c r="B692" s="1053">
        <v>7502</v>
      </c>
      <c r="C692" s="1054" t="s">
        <v>5031</v>
      </c>
      <c r="D692" s="1053" t="s">
        <v>519</v>
      </c>
      <c r="E692" s="1055">
        <v>636000</v>
      </c>
      <c r="F692" s="1056" t="s">
        <v>1464</v>
      </c>
    </row>
    <row r="693" spans="1:6" ht="15">
      <c r="A693" s="101"/>
      <c r="B693" s="1053">
        <v>7503</v>
      </c>
      <c r="C693" s="1054" t="s">
        <v>5032</v>
      </c>
      <c r="D693" s="1053" t="s">
        <v>519</v>
      </c>
      <c r="E693" s="1055">
        <v>674262</v>
      </c>
      <c r="F693" s="1056" t="s">
        <v>1464</v>
      </c>
    </row>
    <row r="694" spans="1:6" ht="15">
      <c r="A694" s="101"/>
      <c r="B694" s="1053">
        <v>7511</v>
      </c>
      <c r="C694" s="1054" t="s">
        <v>5033</v>
      </c>
      <c r="D694" s="1053" t="s">
        <v>519</v>
      </c>
      <c r="E694" s="1055">
        <v>281435</v>
      </c>
      <c r="F694" s="1056" t="s">
        <v>1464</v>
      </c>
    </row>
    <row r="695" spans="1:6" ht="15">
      <c r="A695" s="101"/>
      <c r="B695" s="1053">
        <v>7520</v>
      </c>
      <c r="C695" s="1054" t="s">
        <v>5034</v>
      </c>
      <c r="D695" s="1053" t="s">
        <v>519</v>
      </c>
      <c r="E695" s="1055">
        <v>121900</v>
      </c>
      <c r="F695" s="1056" t="s">
        <v>1464</v>
      </c>
    </row>
    <row r="696" spans="1:6" ht="15">
      <c r="A696" s="101"/>
      <c r="B696" s="1053">
        <v>7523</v>
      </c>
      <c r="C696" s="1054" t="s">
        <v>5035</v>
      </c>
      <c r="D696" s="1053" t="s">
        <v>519</v>
      </c>
      <c r="E696" s="1055">
        <v>167945</v>
      </c>
      <c r="F696" s="1056" t="s">
        <v>1464</v>
      </c>
    </row>
    <row r="697" spans="1:6" ht="15">
      <c r="A697" s="101"/>
      <c r="B697" s="1053">
        <v>7524</v>
      </c>
      <c r="C697" s="1054" t="s">
        <v>5036</v>
      </c>
      <c r="D697" s="1053" t="s">
        <v>519</v>
      </c>
      <c r="E697" s="1055">
        <v>202300</v>
      </c>
      <c r="F697" s="1056" t="s">
        <v>1464</v>
      </c>
    </row>
    <row r="698" spans="1:6" ht="15">
      <c r="A698" s="101"/>
      <c r="B698" s="1053">
        <v>7530</v>
      </c>
      <c r="C698" s="1054" t="s">
        <v>5037</v>
      </c>
      <c r="D698" s="1053" t="s">
        <v>519</v>
      </c>
      <c r="E698" s="1055">
        <v>126378</v>
      </c>
      <c r="F698" s="1056" t="s">
        <v>1464</v>
      </c>
    </row>
    <row r="699" spans="1:6" ht="15">
      <c r="A699" s="101"/>
      <c r="B699" s="1053">
        <v>7542</v>
      </c>
      <c r="C699" s="1054" t="s">
        <v>5038</v>
      </c>
      <c r="D699" s="1053" t="s">
        <v>519</v>
      </c>
      <c r="E699" s="1055">
        <v>6545</v>
      </c>
      <c r="F699" s="1056" t="s">
        <v>1464</v>
      </c>
    </row>
    <row r="700" spans="1:6" ht="15">
      <c r="A700" s="101"/>
      <c r="B700" s="1053">
        <v>7544</v>
      </c>
      <c r="C700" s="1054" t="s">
        <v>5039</v>
      </c>
      <c r="D700" s="1053" t="s">
        <v>519</v>
      </c>
      <c r="E700" s="1055">
        <v>17850</v>
      </c>
      <c r="F700" s="1056" t="s">
        <v>1464</v>
      </c>
    </row>
    <row r="701" spans="1:6" ht="15">
      <c r="A701" s="101"/>
      <c r="B701" s="1053">
        <v>7550</v>
      </c>
      <c r="C701" s="1054" t="s">
        <v>5040</v>
      </c>
      <c r="D701" s="1053" t="s">
        <v>519</v>
      </c>
      <c r="E701" s="1055">
        <v>135363</v>
      </c>
      <c r="F701" s="1056" t="s">
        <v>1464</v>
      </c>
    </row>
    <row r="702" spans="1:6" ht="15">
      <c r="A702" s="101"/>
      <c r="B702" s="1053">
        <v>7551</v>
      </c>
      <c r="C702" s="1054" t="s">
        <v>5041</v>
      </c>
      <c r="D702" s="1053" t="s">
        <v>519</v>
      </c>
      <c r="E702" s="1055">
        <v>51408</v>
      </c>
      <c r="F702" s="1056" t="s">
        <v>1464</v>
      </c>
    </row>
    <row r="703" spans="1:6" ht="15">
      <c r="A703" s="101"/>
      <c r="B703" s="1053">
        <v>7554</v>
      </c>
      <c r="C703" s="1054" t="s">
        <v>5042</v>
      </c>
      <c r="D703" s="1053" t="s">
        <v>519</v>
      </c>
      <c r="E703" s="1055">
        <v>44982</v>
      </c>
      <c r="F703" s="1056" t="s">
        <v>1464</v>
      </c>
    </row>
    <row r="704" spans="1:6" ht="15">
      <c r="A704" s="101"/>
      <c r="B704" s="1053">
        <v>7555</v>
      </c>
      <c r="C704" s="1054" t="s">
        <v>5043</v>
      </c>
      <c r="D704" s="1053" t="s">
        <v>519</v>
      </c>
      <c r="E704" s="1055">
        <v>37188</v>
      </c>
      <c r="F704" s="1056" t="s">
        <v>1464</v>
      </c>
    </row>
    <row r="705" spans="1:6" ht="15">
      <c r="A705" s="101"/>
      <c r="B705" s="1053">
        <v>7556</v>
      </c>
      <c r="C705" s="1054" t="s">
        <v>5044</v>
      </c>
      <c r="D705" s="1053" t="s">
        <v>777</v>
      </c>
      <c r="E705" s="1055">
        <v>1654</v>
      </c>
      <c r="F705" s="1056" t="s">
        <v>1464</v>
      </c>
    </row>
    <row r="706" spans="1:6" ht="15">
      <c r="A706" s="101"/>
      <c r="B706" s="1053">
        <v>7557</v>
      </c>
      <c r="C706" s="1054" t="s">
        <v>5045</v>
      </c>
      <c r="D706" s="1053" t="s">
        <v>519</v>
      </c>
      <c r="E706" s="1055">
        <v>2690</v>
      </c>
      <c r="F706" s="1056" t="s">
        <v>1464</v>
      </c>
    </row>
    <row r="707" spans="1:6" ht="15">
      <c r="A707" s="101"/>
      <c r="B707" s="1053">
        <v>7559</v>
      </c>
      <c r="C707" s="1054" t="s">
        <v>5046</v>
      </c>
      <c r="D707" s="1053" t="s">
        <v>777</v>
      </c>
      <c r="E707" s="1055">
        <v>2529</v>
      </c>
      <c r="F707" s="1056" t="s">
        <v>1464</v>
      </c>
    </row>
    <row r="708" spans="1:6" ht="15">
      <c r="A708" s="101"/>
      <c r="B708" s="1053">
        <v>7560</v>
      </c>
      <c r="C708" s="1054" t="s">
        <v>5047</v>
      </c>
      <c r="D708" s="1053" t="s">
        <v>777</v>
      </c>
      <c r="E708" s="1055">
        <v>2972</v>
      </c>
      <c r="F708" s="1056" t="s">
        <v>1464</v>
      </c>
    </row>
    <row r="709" spans="1:6" ht="15">
      <c r="A709" s="101"/>
      <c r="B709" s="1053">
        <v>7561</v>
      </c>
      <c r="C709" s="1054" t="s">
        <v>5048</v>
      </c>
      <c r="D709" s="1053" t="s">
        <v>777</v>
      </c>
      <c r="E709" s="1055">
        <v>1695</v>
      </c>
      <c r="F709" s="1056" t="s">
        <v>1464</v>
      </c>
    </row>
    <row r="710" spans="1:6" ht="15">
      <c r="A710" s="101"/>
      <c r="B710" s="1053">
        <v>7562</v>
      </c>
      <c r="C710" s="1054" t="s">
        <v>5049</v>
      </c>
      <c r="D710" s="1053" t="s">
        <v>928</v>
      </c>
      <c r="E710" s="1055">
        <v>21000</v>
      </c>
      <c r="F710" s="1056" t="s">
        <v>1464</v>
      </c>
    </row>
    <row r="711" spans="1:6" ht="15">
      <c r="A711" s="101"/>
      <c r="B711" s="1053">
        <v>7567</v>
      </c>
      <c r="C711" s="1054" t="s">
        <v>5050</v>
      </c>
      <c r="D711" s="1053" t="s">
        <v>519</v>
      </c>
      <c r="E711" s="1055">
        <v>79968</v>
      </c>
      <c r="F711" s="1056" t="s">
        <v>1464</v>
      </c>
    </row>
    <row r="712" spans="1:6" ht="15">
      <c r="A712" s="101"/>
      <c r="B712" s="1053">
        <v>7568</v>
      </c>
      <c r="C712" s="1054" t="s">
        <v>5051</v>
      </c>
      <c r="D712" s="1053" t="s">
        <v>519</v>
      </c>
      <c r="E712" s="1055">
        <v>39900</v>
      </c>
      <c r="F712" s="1056" t="s">
        <v>1464</v>
      </c>
    </row>
    <row r="713" spans="1:6" ht="15">
      <c r="A713" s="101"/>
      <c r="B713" s="1053">
        <v>7569</v>
      </c>
      <c r="C713" s="1054" t="s">
        <v>5052</v>
      </c>
      <c r="D713" s="1053" t="s">
        <v>519</v>
      </c>
      <c r="E713" s="1055">
        <v>57922</v>
      </c>
      <c r="F713" s="1056" t="s">
        <v>1464</v>
      </c>
    </row>
    <row r="714" spans="1:6" ht="15">
      <c r="A714" s="101"/>
      <c r="B714" s="1053">
        <v>7570</v>
      </c>
      <c r="C714" s="1054" t="s">
        <v>5053</v>
      </c>
      <c r="D714" s="1053" t="s">
        <v>924</v>
      </c>
      <c r="E714" s="1055">
        <v>357</v>
      </c>
      <c r="F714" s="1056" t="s">
        <v>1464</v>
      </c>
    </row>
    <row r="715" spans="1:6" ht="15">
      <c r="A715" s="101"/>
      <c r="B715" s="1053">
        <v>7571</v>
      </c>
      <c r="C715" s="1054" t="s">
        <v>5054</v>
      </c>
      <c r="D715" s="1053" t="s">
        <v>519</v>
      </c>
      <c r="E715" s="1055">
        <v>81010</v>
      </c>
      <c r="F715" s="1056" t="s">
        <v>1464</v>
      </c>
    </row>
    <row r="716" spans="1:6" ht="15">
      <c r="A716" s="101"/>
      <c r="B716" s="1053">
        <v>7575</v>
      </c>
      <c r="C716" s="1054" t="s">
        <v>5055</v>
      </c>
      <c r="D716" s="1053" t="s">
        <v>519</v>
      </c>
      <c r="E716" s="1055">
        <v>28800</v>
      </c>
      <c r="F716" s="1056" t="s">
        <v>1464</v>
      </c>
    </row>
    <row r="717" spans="1:6" ht="15">
      <c r="A717" s="101"/>
      <c r="B717" s="1053">
        <v>7576</v>
      </c>
      <c r="C717" s="1054" t="s">
        <v>5056</v>
      </c>
      <c r="D717" s="1053" t="s">
        <v>519</v>
      </c>
      <c r="E717" s="1055">
        <v>1728</v>
      </c>
      <c r="F717" s="1056" t="s">
        <v>1464</v>
      </c>
    </row>
    <row r="718" spans="1:6" ht="15">
      <c r="A718" s="101"/>
      <c r="B718" s="1053">
        <v>7577</v>
      </c>
      <c r="C718" s="1054" t="s">
        <v>5057</v>
      </c>
      <c r="D718" s="1053" t="s">
        <v>519</v>
      </c>
      <c r="E718" s="1055">
        <v>7000</v>
      </c>
      <c r="F718" s="1056" t="s">
        <v>1464</v>
      </c>
    </row>
    <row r="719" spans="1:6" ht="15">
      <c r="A719" s="101"/>
      <c r="B719" s="1053">
        <v>7578</v>
      </c>
      <c r="C719" s="1054" t="s">
        <v>5058</v>
      </c>
      <c r="D719" s="1053" t="s">
        <v>519</v>
      </c>
      <c r="E719" s="1055">
        <v>10000</v>
      </c>
      <c r="F719" s="1056" t="s">
        <v>1464</v>
      </c>
    </row>
    <row r="720" spans="1:6" ht="15">
      <c r="A720" s="101"/>
      <c r="B720" s="1053">
        <v>7579</v>
      </c>
      <c r="C720" s="1054" t="s">
        <v>5059</v>
      </c>
      <c r="D720" s="1053" t="s">
        <v>519</v>
      </c>
      <c r="E720" s="1055">
        <v>620</v>
      </c>
      <c r="F720" s="1056" t="s">
        <v>1464</v>
      </c>
    </row>
    <row r="721" spans="1:6" ht="15">
      <c r="A721" s="101"/>
      <c r="B721" s="1053">
        <v>7580</v>
      </c>
      <c r="C721" s="1054" t="s">
        <v>5060</v>
      </c>
      <c r="D721" s="1053" t="s">
        <v>519</v>
      </c>
      <c r="E721" s="1055">
        <v>22000</v>
      </c>
      <c r="F721" s="1056" t="s">
        <v>1464</v>
      </c>
    </row>
    <row r="722" spans="1:6" ht="15">
      <c r="A722" s="101"/>
      <c r="B722" s="1053">
        <v>7582</v>
      </c>
      <c r="C722" s="1054" t="s">
        <v>5061</v>
      </c>
      <c r="D722" s="1053" t="s">
        <v>519</v>
      </c>
      <c r="E722" s="1055">
        <v>25000</v>
      </c>
      <c r="F722" s="1056" t="s">
        <v>1464</v>
      </c>
    </row>
    <row r="723" spans="1:6" ht="15">
      <c r="A723" s="101"/>
      <c r="B723" s="1053">
        <v>7583</v>
      </c>
      <c r="C723" s="1054" t="s">
        <v>5062</v>
      </c>
      <c r="D723" s="1053" t="s">
        <v>519</v>
      </c>
      <c r="E723" s="1055">
        <v>28500</v>
      </c>
      <c r="F723" s="1056" t="s">
        <v>1464</v>
      </c>
    </row>
    <row r="724" spans="1:6" ht="15">
      <c r="A724" s="101"/>
      <c r="B724" s="1053">
        <v>7585</v>
      </c>
      <c r="C724" s="1054" t="s">
        <v>1164</v>
      </c>
      <c r="D724" s="1053" t="s">
        <v>928</v>
      </c>
      <c r="E724" s="1055">
        <v>42519</v>
      </c>
      <c r="F724" s="1056" t="s">
        <v>3009</v>
      </c>
    </row>
    <row r="725" spans="1:6" ht="15">
      <c r="A725" s="101"/>
      <c r="B725" s="1053">
        <v>7586</v>
      </c>
      <c r="C725" s="1054" t="s">
        <v>5063</v>
      </c>
      <c r="D725" s="1053" t="s">
        <v>519</v>
      </c>
      <c r="E725" s="1055">
        <v>3124</v>
      </c>
      <c r="F725" s="1056" t="s">
        <v>1464</v>
      </c>
    </row>
    <row r="726" spans="1:6" ht="15">
      <c r="A726" s="101"/>
      <c r="B726" s="1053">
        <v>7587</v>
      </c>
      <c r="C726" s="1054" t="s">
        <v>5064</v>
      </c>
      <c r="D726" s="1053" t="s">
        <v>973</v>
      </c>
      <c r="E726" s="1055">
        <v>141150</v>
      </c>
      <c r="F726" s="1056" t="s">
        <v>1464</v>
      </c>
    </row>
    <row r="727" spans="1:6" ht="15">
      <c r="A727" s="101"/>
      <c r="B727" s="1053">
        <v>7596</v>
      </c>
      <c r="C727" s="1054" t="s">
        <v>1044</v>
      </c>
      <c r="D727" s="1053" t="s">
        <v>924</v>
      </c>
      <c r="E727" s="1055">
        <v>43344</v>
      </c>
      <c r="F727" s="1056" t="s">
        <v>1464</v>
      </c>
    </row>
    <row r="728" spans="1:6" ht="15">
      <c r="A728" s="101"/>
      <c r="B728" s="1053">
        <v>7598</v>
      </c>
      <c r="C728" s="1054" t="s">
        <v>1385</v>
      </c>
      <c r="D728" s="1053" t="s">
        <v>904</v>
      </c>
      <c r="E728" s="1055">
        <v>74970</v>
      </c>
      <c r="F728" s="1056" t="s">
        <v>3009</v>
      </c>
    </row>
    <row r="729" spans="1:6" ht="15">
      <c r="A729" s="101"/>
      <c r="B729" s="1053">
        <v>7603</v>
      </c>
      <c r="C729" s="1054" t="s">
        <v>5065</v>
      </c>
      <c r="D729" s="1053" t="s">
        <v>928</v>
      </c>
      <c r="E729" s="1055">
        <v>375272</v>
      </c>
      <c r="F729" s="1056" t="s">
        <v>1464</v>
      </c>
    </row>
    <row r="730" spans="1:6" ht="15">
      <c r="A730" s="101"/>
      <c r="B730" s="1053">
        <v>7604</v>
      </c>
      <c r="C730" s="1054" t="s">
        <v>5066</v>
      </c>
      <c r="D730" s="1053" t="s">
        <v>928</v>
      </c>
      <c r="E730" s="1055">
        <v>485390</v>
      </c>
      <c r="F730" s="1056" t="s">
        <v>1464</v>
      </c>
    </row>
    <row r="731" spans="1:6" ht="15">
      <c r="A731" s="101"/>
      <c r="B731" s="1053">
        <v>7606</v>
      </c>
      <c r="C731" s="1054" t="s">
        <v>5067</v>
      </c>
      <c r="D731" s="1053" t="s">
        <v>928</v>
      </c>
      <c r="E731" s="1055">
        <v>628128</v>
      </c>
      <c r="F731" s="1056" t="s">
        <v>1464</v>
      </c>
    </row>
    <row r="732" spans="1:6" ht="15">
      <c r="A732" s="101"/>
      <c r="B732" s="1053">
        <v>7607</v>
      </c>
      <c r="C732" s="1054" t="s">
        <v>5068</v>
      </c>
      <c r="D732" s="1053" t="s">
        <v>928</v>
      </c>
      <c r="E732" s="1055">
        <v>729804</v>
      </c>
      <c r="F732" s="1056" t="s">
        <v>1464</v>
      </c>
    </row>
    <row r="733" spans="1:6" ht="15">
      <c r="A733" s="101"/>
      <c r="B733" s="1053">
        <v>7608</v>
      </c>
      <c r="C733" s="1054" t="s">
        <v>5069</v>
      </c>
      <c r="D733" s="1053" t="s">
        <v>928</v>
      </c>
      <c r="E733" s="1055">
        <v>902346</v>
      </c>
      <c r="F733" s="1056" t="s">
        <v>1464</v>
      </c>
    </row>
    <row r="734" spans="1:6" ht="15">
      <c r="A734" s="101"/>
      <c r="B734" s="1053">
        <v>7610</v>
      </c>
      <c r="C734" s="1054" t="s">
        <v>5070</v>
      </c>
      <c r="D734" s="1053" t="s">
        <v>777</v>
      </c>
      <c r="E734" s="1055">
        <v>9663</v>
      </c>
      <c r="F734" s="1056" t="s">
        <v>1464</v>
      </c>
    </row>
    <row r="735" spans="1:6" ht="15">
      <c r="A735" s="101"/>
      <c r="B735" s="1053">
        <v>7611</v>
      </c>
      <c r="C735" s="1054" t="s">
        <v>5071</v>
      </c>
      <c r="D735" s="1053" t="s">
        <v>777</v>
      </c>
      <c r="E735" s="1055">
        <v>14827</v>
      </c>
      <c r="F735" s="1056" t="s">
        <v>1464</v>
      </c>
    </row>
    <row r="736" spans="1:6" ht="15">
      <c r="A736" s="101"/>
      <c r="B736" s="1053">
        <v>7613</v>
      </c>
      <c r="C736" s="1054" t="s">
        <v>5072</v>
      </c>
      <c r="D736" s="1053" t="s">
        <v>928</v>
      </c>
      <c r="E736" s="1055">
        <v>1102431</v>
      </c>
      <c r="F736" s="1056" t="s">
        <v>1464</v>
      </c>
    </row>
    <row r="737" spans="1:6" ht="15">
      <c r="A737" s="101"/>
      <c r="B737" s="1053">
        <v>7614</v>
      </c>
      <c r="C737" s="1054" t="s">
        <v>5073</v>
      </c>
      <c r="D737" s="1053" t="s">
        <v>928</v>
      </c>
      <c r="E737" s="1055">
        <v>1332067</v>
      </c>
      <c r="F737" s="1056" t="s">
        <v>1464</v>
      </c>
    </row>
    <row r="738" spans="1:6" ht="15">
      <c r="A738" s="101"/>
      <c r="B738" s="1053">
        <v>7615</v>
      </c>
      <c r="C738" s="1054" t="s">
        <v>5074</v>
      </c>
      <c r="D738" s="1053" t="s">
        <v>928</v>
      </c>
      <c r="E738" s="1055">
        <v>1420659</v>
      </c>
      <c r="F738" s="1056" t="s">
        <v>1464</v>
      </c>
    </row>
    <row r="739" spans="1:6" ht="15">
      <c r="A739" s="101"/>
      <c r="B739" s="1053">
        <v>7616</v>
      </c>
      <c r="C739" s="1054" t="s">
        <v>5075</v>
      </c>
      <c r="D739" s="1053" t="s">
        <v>928</v>
      </c>
      <c r="E739" s="1055">
        <v>1648474</v>
      </c>
      <c r="F739" s="1056" t="s">
        <v>1464</v>
      </c>
    </row>
    <row r="740" spans="1:6" ht="15">
      <c r="A740" s="101"/>
      <c r="B740" s="1053">
        <v>7617</v>
      </c>
      <c r="C740" s="1054" t="s">
        <v>5076</v>
      </c>
      <c r="D740" s="1053" t="s">
        <v>928</v>
      </c>
      <c r="E740" s="1055">
        <v>1909417</v>
      </c>
      <c r="F740" s="1056" t="s">
        <v>1464</v>
      </c>
    </row>
    <row r="741" spans="1:6" ht="15">
      <c r="A741" s="101"/>
      <c r="B741" s="1053">
        <v>7618</v>
      </c>
      <c r="C741" s="1054" t="s">
        <v>5077</v>
      </c>
      <c r="D741" s="1053" t="s">
        <v>928</v>
      </c>
      <c r="E741" s="1055">
        <v>2167040</v>
      </c>
      <c r="F741" s="1056" t="s">
        <v>1464</v>
      </c>
    </row>
    <row r="742" spans="1:6" ht="15">
      <c r="A742" s="101"/>
      <c r="B742" s="1053">
        <v>7619</v>
      </c>
      <c r="C742" s="1054" t="s">
        <v>5078</v>
      </c>
      <c r="D742" s="1053" t="s">
        <v>928</v>
      </c>
      <c r="E742" s="1055">
        <v>2427172</v>
      </c>
      <c r="F742" s="1056" t="s">
        <v>1464</v>
      </c>
    </row>
    <row r="743" spans="1:6" ht="15">
      <c r="A743" s="101"/>
      <c r="B743" s="1053">
        <v>7620</v>
      </c>
      <c r="C743" s="1054" t="s">
        <v>5079</v>
      </c>
      <c r="D743" s="1053" t="s">
        <v>928</v>
      </c>
      <c r="E743" s="1055">
        <v>2760770</v>
      </c>
      <c r="F743" s="1056" t="s">
        <v>1464</v>
      </c>
    </row>
    <row r="744" spans="1:6" ht="15">
      <c r="A744" s="101"/>
      <c r="B744" s="1053">
        <v>7621</v>
      </c>
      <c r="C744" s="1054" t="s">
        <v>5080</v>
      </c>
      <c r="D744" s="1053" t="s">
        <v>928</v>
      </c>
      <c r="E744" s="1055">
        <v>3100036</v>
      </c>
      <c r="F744" s="1056" t="s">
        <v>1464</v>
      </c>
    </row>
    <row r="745" spans="1:6" ht="15">
      <c r="A745" s="101"/>
      <c r="B745" s="1053">
        <v>7622</v>
      </c>
      <c r="C745" s="1054" t="s">
        <v>5081</v>
      </c>
      <c r="D745" s="1053" t="s">
        <v>928</v>
      </c>
      <c r="E745" s="1055">
        <v>3458580</v>
      </c>
      <c r="F745" s="1056" t="s">
        <v>1464</v>
      </c>
    </row>
    <row r="746" spans="1:6" ht="15">
      <c r="A746" s="101"/>
      <c r="B746" s="1053">
        <v>7626</v>
      </c>
      <c r="C746" s="1054" t="s">
        <v>5082</v>
      </c>
      <c r="D746" s="1053" t="s">
        <v>519</v>
      </c>
      <c r="E746" s="1055">
        <v>611393</v>
      </c>
      <c r="F746" s="1056" t="s">
        <v>1464</v>
      </c>
    </row>
    <row r="747" spans="1:6" ht="15">
      <c r="A747" s="101"/>
      <c r="B747" s="1053">
        <v>7627</v>
      </c>
      <c r="C747" s="1054" t="s">
        <v>5083</v>
      </c>
      <c r="D747" s="1053" t="s">
        <v>519</v>
      </c>
      <c r="E747" s="1055">
        <v>644399</v>
      </c>
      <c r="F747" s="1056" t="s">
        <v>1464</v>
      </c>
    </row>
    <row r="748" spans="1:6" ht="15">
      <c r="A748" s="101"/>
      <c r="B748" s="1053">
        <v>7628</v>
      </c>
      <c r="C748" s="1054" t="s">
        <v>5084</v>
      </c>
      <c r="D748" s="1053" t="s">
        <v>519</v>
      </c>
      <c r="E748" s="1055">
        <v>677404</v>
      </c>
      <c r="F748" s="1056" t="s">
        <v>1464</v>
      </c>
    </row>
    <row r="749" spans="1:6" ht="15">
      <c r="A749" s="101"/>
      <c r="B749" s="1053">
        <v>7630</v>
      </c>
      <c r="C749" s="1054" t="s">
        <v>5085</v>
      </c>
      <c r="D749" s="1053" t="s">
        <v>519</v>
      </c>
      <c r="E749" s="1055">
        <v>728019</v>
      </c>
      <c r="F749" s="1056" t="s">
        <v>1464</v>
      </c>
    </row>
    <row r="750" spans="1:6" ht="15">
      <c r="A750" s="101"/>
      <c r="B750" s="1053">
        <v>7631</v>
      </c>
      <c r="C750" s="1054" t="s">
        <v>5086</v>
      </c>
      <c r="D750" s="1053" t="s">
        <v>519</v>
      </c>
      <c r="E750" s="1055">
        <v>977668</v>
      </c>
      <c r="F750" s="1056" t="s">
        <v>1464</v>
      </c>
    </row>
    <row r="751" spans="1:6" ht="15">
      <c r="A751" s="101"/>
      <c r="B751" s="1053">
        <v>7632</v>
      </c>
      <c r="C751" s="1054" t="s">
        <v>5087</v>
      </c>
      <c r="D751" s="1053" t="s">
        <v>519</v>
      </c>
      <c r="E751" s="1055">
        <v>1069609</v>
      </c>
      <c r="F751" s="1056" t="s">
        <v>1464</v>
      </c>
    </row>
    <row r="752" spans="1:6" ht="15">
      <c r="A752" s="101"/>
      <c r="B752" s="1053">
        <v>7633</v>
      </c>
      <c r="C752" s="1054" t="s">
        <v>5088</v>
      </c>
      <c r="D752" s="1053" t="s">
        <v>519</v>
      </c>
      <c r="E752" s="1055">
        <v>1181803</v>
      </c>
      <c r="F752" s="1056" t="s">
        <v>1464</v>
      </c>
    </row>
    <row r="753" spans="1:6" ht="15">
      <c r="A753" s="101"/>
      <c r="B753" s="1053">
        <v>7634</v>
      </c>
      <c r="C753" s="1054" t="s">
        <v>5089</v>
      </c>
      <c r="D753" s="1053" t="s">
        <v>519</v>
      </c>
      <c r="E753" s="1055">
        <v>1296268</v>
      </c>
      <c r="F753" s="1056" t="s">
        <v>1464</v>
      </c>
    </row>
    <row r="754" spans="1:6" ht="15">
      <c r="A754" s="101"/>
      <c r="B754" s="1053">
        <v>7635</v>
      </c>
      <c r="C754" s="1054" t="s">
        <v>5090</v>
      </c>
      <c r="D754" s="1053" t="s">
        <v>519</v>
      </c>
      <c r="E754" s="1055">
        <v>944997</v>
      </c>
      <c r="F754" s="1056" t="s">
        <v>1464</v>
      </c>
    </row>
    <row r="755" spans="1:6" ht="15">
      <c r="A755" s="101"/>
      <c r="B755" s="1053">
        <v>7636</v>
      </c>
      <c r="C755" s="1054" t="s">
        <v>5091</v>
      </c>
      <c r="D755" s="1053" t="s">
        <v>519</v>
      </c>
      <c r="E755" s="1055">
        <v>996187</v>
      </c>
      <c r="F755" s="1056" t="s">
        <v>1464</v>
      </c>
    </row>
    <row r="756" spans="1:6" ht="15">
      <c r="A756" s="101"/>
      <c r="B756" s="1053">
        <v>7637</v>
      </c>
      <c r="C756" s="1054" t="s">
        <v>5092</v>
      </c>
      <c r="D756" s="1053" t="s">
        <v>519</v>
      </c>
      <c r="E756" s="1055">
        <v>1143828</v>
      </c>
      <c r="F756" s="1056" t="s">
        <v>1464</v>
      </c>
    </row>
    <row r="757" spans="1:6" ht="15">
      <c r="A757" s="101"/>
      <c r="B757" s="1053">
        <v>7638</v>
      </c>
      <c r="C757" s="1054" t="s">
        <v>5093</v>
      </c>
      <c r="D757" s="1053" t="s">
        <v>519</v>
      </c>
      <c r="E757" s="1055">
        <v>1460658</v>
      </c>
      <c r="F757" s="1056" t="s">
        <v>1464</v>
      </c>
    </row>
    <row r="758" spans="1:6" ht="15">
      <c r="A758" s="101"/>
      <c r="B758" s="1053">
        <v>7639</v>
      </c>
      <c r="C758" s="1054" t="s">
        <v>5094</v>
      </c>
      <c r="D758" s="1053" t="s">
        <v>519</v>
      </c>
      <c r="E758" s="1055">
        <v>1542395</v>
      </c>
      <c r="F758" s="1056" t="s">
        <v>1464</v>
      </c>
    </row>
    <row r="759" spans="1:6" ht="15">
      <c r="A759" s="101"/>
      <c r="B759" s="1053">
        <v>7640</v>
      </c>
      <c r="C759" s="1054" t="s">
        <v>5095</v>
      </c>
      <c r="D759" s="1053" t="s">
        <v>519</v>
      </c>
      <c r="E759" s="1055">
        <v>1660100</v>
      </c>
      <c r="F759" s="1056" t="s">
        <v>1464</v>
      </c>
    </row>
    <row r="760" spans="1:6" ht="15">
      <c r="A760" s="101"/>
      <c r="B760" s="1053">
        <v>7641</v>
      </c>
      <c r="C760" s="1054" t="s">
        <v>5096</v>
      </c>
      <c r="D760" s="1053" t="s">
        <v>519</v>
      </c>
      <c r="E760" s="1055">
        <v>1848685</v>
      </c>
      <c r="F760" s="1056" t="s">
        <v>1464</v>
      </c>
    </row>
    <row r="761" spans="1:6" ht="15">
      <c r="A761" s="101"/>
      <c r="B761" s="1053">
        <v>7642</v>
      </c>
      <c r="C761" s="1054" t="s">
        <v>5097</v>
      </c>
      <c r="D761" s="1053" t="s">
        <v>519</v>
      </c>
      <c r="E761" s="1055">
        <v>1936825</v>
      </c>
      <c r="F761" s="1056" t="s">
        <v>1464</v>
      </c>
    </row>
    <row r="762" spans="1:6" ht="15">
      <c r="A762" s="101"/>
      <c r="B762" s="1053">
        <v>7643</v>
      </c>
      <c r="C762" s="1054" t="s">
        <v>5098</v>
      </c>
      <c r="D762" s="1053" t="s">
        <v>519</v>
      </c>
      <c r="E762" s="1055">
        <v>2192380</v>
      </c>
      <c r="F762" s="1056" t="s">
        <v>1464</v>
      </c>
    </row>
    <row r="763" spans="1:6" ht="15">
      <c r="A763" s="101"/>
      <c r="B763" s="1053">
        <v>7644</v>
      </c>
      <c r="C763" s="1054" t="s">
        <v>5099</v>
      </c>
      <c r="D763" s="1053" t="s">
        <v>519</v>
      </c>
      <c r="E763" s="1055">
        <v>2367971</v>
      </c>
      <c r="F763" s="1056" t="s">
        <v>1464</v>
      </c>
    </row>
    <row r="764" spans="1:6" ht="15">
      <c r="A764" s="101"/>
      <c r="B764" s="1053">
        <v>7645</v>
      </c>
      <c r="C764" s="1054" t="s">
        <v>5100</v>
      </c>
      <c r="D764" s="1053" t="s">
        <v>928</v>
      </c>
      <c r="E764" s="1055">
        <v>3857170</v>
      </c>
      <c r="F764" s="1056" t="s">
        <v>1464</v>
      </c>
    </row>
    <row r="765" spans="1:6" ht="15">
      <c r="A765" s="101"/>
      <c r="B765" s="1053">
        <v>7646</v>
      </c>
      <c r="C765" s="1054" t="s">
        <v>5101</v>
      </c>
      <c r="D765" s="1053" t="s">
        <v>928</v>
      </c>
      <c r="E765" s="1055">
        <v>4653069</v>
      </c>
      <c r="F765" s="1056" t="s">
        <v>1464</v>
      </c>
    </row>
    <row r="766" spans="1:6" ht="15">
      <c r="A766" s="101"/>
      <c r="B766" s="1053">
        <v>7647</v>
      </c>
      <c r="C766" s="1054" t="s">
        <v>5102</v>
      </c>
      <c r="D766" s="1053" t="s">
        <v>519</v>
      </c>
      <c r="E766" s="1055">
        <v>2790170</v>
      </c>
      <c r="F766" s="1056" t="s">
        <v>1464</v>
      </c>
    </row>
    <row r="767" spans="1:6" ht="15">
      <c r="A767" s="101"/>
      <c r="B767" s="1053">
        <v>7648</v>
      </c>
      <c r="C767" s="1054" t="s">
        <v>5103</v>
      </c>
      <c r="D767" s="1053" t="s">
        <v>928</v>
      </c>
      <c r="E767" s="1055">
        <v>6529957</v>
      </c>
      <c r="F767" s="1056" t="s">
        <v>1464</v>
      </c>
    </row>
    <row r="768" spans="1:6" ht="15">
      <c r="A768" s="101"/>
      <c r="B768" s="1053">
        <v>7650</v>
      </c>
      <c r="C768" s="1054" t="s">
        <v>1393</v>
      </c>
      <c r="D768" s="1053" t="s">
        <v>902</v>
      </c>
      <c r="E768" s="1055">
        <v>198893</v>
      </c>
      <c r="F768" s="1056" t="s">
        <v>1464</v>
      </c>
    </row>
    <row r="769" spans="1:6" ht="15">
      <c r="A769" s="101"/>
      <c r="B769" s="1053">
        <v>7651</v>
      </c>
      <c r="C769" s="1054" t="s">
        <v>1394</v>
      </c>
      <c r="D769" s="1053" t="s">
        <v>902</v>
      </c>
      <c r="E769" s="1055">
        <v>216139</v>
      </c>
      <c r="F769" s="1056" t="s">
        <v>1464</v>
      </c>
    </row>
    <row r="770" spans="1:6" ht="15">
      <c r="A770" s="101"/>
      <c r="B770" s="1053">
        <v>7652</v>
      </c>
      <c r="C770" s="1054" t="s">
        <v>1395</v>
      </c>
      <c r="D770" s="1053" t="s">
        <v>902</v>
      </c>
      <c r="E770" s="1055">
        <v>229509</v>
      </c>
      <c r="F770" s="1056" t="s">
        <v>1464</v>
      </c>
    </row>
    <row r="771" spans="1:6" ht="15">
      <c r="A771" s="101"/>
      <c r="B771" s="1053">
        <v>7653</v>
      </c>
      <c r="C771" s="1054" t="s">
        <v>1396</v>
      </c>
      <c r="D771" s="1053" t="s">
        <v>902</v>
      </c>
      <c r="E771" s="1055">
        <v>360000</v>
      </c>
      <c r="F771" s="1056" t="s">
        <v>1464</v>
      </c>
    </row>
    <row r="772" spans="1:6" ht="15">
      <c r="A772" s="101"/>
      <c r="B772" s="1053">
        <v>7654</v>
      </c>
      <c r="C772" s="1054" t="s">
        <v>1397</v>
      </c>
      <c r="D772" s="1053" t="s">
        <v>902</v>
      </c>
      <c r="E772" s="1055">
        <v>64881</v>
      </c>
      <c r="F772" s="1056" t="s">
        <v>1464</v>
      </c>
    </row>
    <row r="773" spans="1:6" ht="15">
      <c r="A773" s="101"/>
      <c r="B773" s="1053">
        <v>7655</v>
      </c>
      <c r="C773" s="1054" t="s">
        <v>1398</v>
      </c>
      <c r="D773" s="1053" t="s">
        <v>902</v>
      </c>
      <c r="E773" s="1055">
        <v>90335</v>
      </c>
      <c r="F773" s="1056" t="s">
        <v>1464</v>
      </c>
    </row>
    <row r="774" spans="1:6" ht="15">
      <c r="A774" s="101"/>
      <c r="B774" s="1053">
        <v>7656</v>
      </c>
      <c r="C774" s="1054" t="s">
        <v>1399</v>
      </c>
      <c r="D774" s="1053" t="s">
        <v>902</v>
      </c>
      <c r="E774" s="1055">
        <v>169684</v>
      </c>
      <c r="F774" s="1056" t="s">
        <v>1464</v>
      </c>
    </row>
    <row r="775" spans="1:6" ht="15">
      <c r="A775" s="101"/>
      <c r="B775" s="1053">
        <v>7657</v>
      </c>
      <c r="C775" s="1054" t="s">
        <v>1400</v>
      </c>
      <c r="D775" s="1053" t="s">
        <v>902</v>
      </c>
      <c r="E775" s="1055">
        <v>276203</v>
      </c>
      <c r="F775" s="1056" t="s">
        <v>1464</v>
      </c>
    </row>
    <row r="776" spans="1:6" ht="15">
      <c r="A776" s="101"/>
      <c r="B776" s="1053">
        <v>7658</v>
      </c>
      <c r="C776" s="1054" t="s">
        <v>1185</v>
      </c>
      <c r="D776" s="1053" t="s">
        <v>904</v>
      </c>
      <c r="E776" s="1055">
        <v>1109142</v>
      </c>
      <c r="F776" s="1056" t="s">
        <v>3009</v>
      </c>
    </row>
    <row r="777" spans="1:6" ht="15">
      <c r="A777" s="101"/>
      <c r="B777" s="1053">
        <v>7664</v>
      </c>
      <c r="C777" s="1054" t="s">
        <v>5104</v>
      </c>
      <c r="D777" s="1053" t="s">
        <v>519</v>
      </c>
      <c r="E777" s="1055">
        <v>1124545</v>
      </c>
      <c r="F777" s="1056" t="s">
        <v>1464</v>
      </c>
    </row>
    <row r="778" spans="1:6" ht="15">
      <c r="A778" s="101"/>
      <c r="B778" s="1053">
        <v>7680</v>
      </c>
      <c r="C778" s="1054" t="s">
        <v>901</v>
      </c>
      <c r="D778" s="1053" t="s">
        <v>902</v>
      </c>
      <c r="E778" s="1055">
        <v>67552</v>
      </c>
      <c r="F778" s="1056" t="s">
        <v>1464</v>
      </c>
    </row>
    <row r="779" spans="1:6" ht="15">
      <c r="A779" s="101"/>
      <c r="B779" s="1053">
        <v>7686</v>
      </c>
      <c r="C779" s="1054" t="s">
        <v>5105</v>
      </c>
      <c r="D779" s="1053" t="s">
        <v>904</v>
      </c>
      <c r="E779" s="1055">
        <v>75684</v>
      </c>
      <c r="F779" s="1056" t="s">
        <v>3009</v>
      </c>
    </row>
    <row r="780" spans="1:6" ht="15">
      <c r="A780" s="101"/>
      <c r="B780" s="1053">
        <v>7687</v>
      </c>
      <c r="C780" s="1054" t="s">
        <v>5106</v>
      </c>
      <c r="D780" s="1053" t="s">
        <v>904</v>
      </c>
      <c r="E780" s="1055">
        <v>82586</v>
      </c>
      <c r="F780" s="1056" t="s">
        <v>3009</v>
      </c>
    </row>
    <row r="781" spans="1:6" ht="15">
      <c r="A781" s="101"/>
      <c r="B781" s="1053">
        <v>7688</v>
      </c>
      <c r="C781" s="1054" t="s">
        <v>5107</v>
      </c>
      <c r="D781" s="1053" t="s">
        <v>904</v>
      </c>
      <c r="E781" s="1055">
        <v>73780</v>
      </c>
      <c r="F781" s="1056" t="s">
        <v>3009</v>
      </c>
    </row>
    <row r="782" spans="1:6" ht="15">
      <c r="A782" s="101"/>
      <c r="B782" s="1053">
        <v>7689</v>
      </c>
      <c r="C782" s="1054" t="s">
        <v>1187</v>
      </c>
      <c r="D782" s="1053" t="s">
        <v>904</v>
      </c>
      <c r="E782" s="1055">
        <v>71400</v>
      </c>
      <c r="F782" s="1056" t="s">
        <v>3009</v>
      </c>
    </row>
    <row r="783" spans="1:6" ht="15">
      <c r="A783" s="101"/>
      <c r="B783" s="1053">
        <v>7690</v>
      </c>
      <c r="C783" s="1054" t="s">
        <v>1189</v>
      </c>
      <c r="D783" s="1053" t="s">
        <v>904</v>
      </c>
      <c r="E783" s="1055">
        <v>71400</v>
      </c>
      <c r="F783" s="1056" t="s">
        <v>3009</v>
      </c>
    </row>
    <row r="784" spans="1:6" ht="15">
      <c r="A784" s="101"/>
      <c r="B784" s="1053">
        <v>7691</v>
      </c>
      <c r="C784" s="1054" t="s">
        <v>5108</v>
      </c>
      <c r="D784" s="1053" t="s">
        <v>904</v>
      </c>
      <c r="E784" s="1055">
        <v>65450</v>
      </c>
      <c r="F784" s="1056" t="s">
        <v>3009</v>
      </c>
    </row>
    <row r="785" spans="1:6" ht="15">
      <c r="A785" s="101"/>
      <c r="B785" s="1053">
        <v>7692</v>
      </c>
      <c r="C785" s="1054" t="s">
        <v>5109</v>
      </c>
      <c r="D785" s="1053" t="s">
        <v>904</v>
      </c>
      <c r="E785" s="1055">
        <v>85680</v>
      </c>
      <c r="F785" s="1056" t="s">
        <v>3009</v>
      </c>
    </row>
    <row r="786" spans="1:6" ht="15">
      <c r="A786" s="101"/>
      <c r="B786" s="1053">
        <v>7695</v>
      </c>
      <c r="C786" s="1054" t="s">
        <v>5110</v>
      </c>
      <c r="D786" s="1053" t="s">
        <v>897</v>
      </c>
      <c r="E786" s="1055">
        <v>1785</v>
      </c>
      <c r="F786" s="1056" t="s">
        <v>1464</v>
      </c>
    </row>
    <row r="787" spans="1:6" ht="15">
      <c r="A787" s="101"/>
      <c r="B787" s="1053">
        <v>7696</v>
      </c>
      <c r="C787" s="1054" t="s">
        <v>5111</v>
      </c>
      <c r="D787" s="1053" t="s">
        <v>897</v>
      </c>
      <c r="E787" s="1055">
        <v>1769</v>
      </c>
      <c r="F787" s="1056" t="s">
        <v>1464</v>
      </c>
    </row>
    <row r="788" spans="1:6" ht="15">
      <c r="A788" s="101"/>
      <c r="B788" s="1053">
        <v>7697</v>
      </c>
      <c r="C788" s="1054" t="s">
        <v>1401</v>
      </c>
      <c r="D788" s="1053" t="s">
        <v>897</v>
      </c>
      <c r="E788" s="1055">
        <v>11792</v>
      </c>
      <c r="F788" s="1056" t="s">
        <v>1464</v>
      </c>
    </row>
    <row r="789" spans="1:6" ht="15">
      <c r="A789" s="101"/>
      <c r="B789" s="1053">
        <v>7698</v>
      </c>
      <c r="C789" s="1054" t="s">
        <v>5112</v>
      </c>
      <c r="D789" s="1053" t="s">
        <v>897</v>
      </c>
      <c r="E789" s="1055">
        <v>2142</v>
      </c>
      <c r="F789" s="1056" t="s">
        <v>1464</v>
      </c>
    </row>
    <row r="790" spans="1:6" ht="15">
      <c r="A790" s="101"/>
      <c r="B790" s="1053">
        <v>7699</v>
      </c>
      <c r="C790" s="1054" t="s">
        <v>5113</v>
      </c>
      <c r="D790" s="1053" t="s">
        <v>519</v>
      </c>
      <c r="E790" s="1055">
        <v>4779</v>
      </c>
      <c r="F790" s="1056" t="s">
        <v>1464</v>
      </c>
    </row>
    <row r="791" spans="1:6" ht="15">
      <c r="A791" s="101"/>
      <c r="B791" s="1053">
        <v>7700</v>
      </c>
      <c r="C791" s="1054" t="s">
        <v>5114</v>
      </c>
      <c r="D791" s="1053" t="s">
        <v>519</v>
      </c>
      <c r="E791" s="1055">
        <v>8542</v>
      </c>
      <c r="F791" s="1056" t="s">
        <v>1464</v>
      </c>
    </row>
    <row r="792" spans="1:6" ht="15">
      <c r="A792" s="101"/>
      <c r="B792" s="1053">
        <v>7701</v>
      </c>
      <c r="C792" s="1054" t="s">
        <v>5115</v>
      </c>
      <c r="D792" s="1053" t="s">
        <v>897</v>
      </c>
      <c r="E792" s="1055">
        <v>3750</v>
      </c>
      <c r="F792" s="1056" t="s">
        <v>1464</v>
      </c>
    </row>
    <row r="793" spans="1:6" ht="15">
      <c r="A793" s="101"/>
      <c r="B793" s="1053">
        <v>7702</v>
      </c>
      <c r="C793" s="1054" t="s">
        <v>5116</v>
      </c>
      <c r="D793" s="1053" t="s">
        <v>777</v>
      </c>
      <c r="E793" s="1055">
        <v>424255</v>
      </c>
      <c r="F793" s="1056" t="s">
        <v>3009</v>
      </c>
    </row>
    <row r="794" spans="1:6" ht="15">
      <c r="A794" s="101"/>
      <c r="B794" s="1053">
        <v>7707</v>
      </c>
      <c r="C794" s="1054" t="s">
        <v>5117</v>
      </c>
      <c r="D794" s="1053" t="s">
        <v>924</v>
      </c>
      <c r="E794" s="1055">
        <v>61887</v>
      </c>
      <c r="F794" s="1056" t="s">
        <v>1464</v>
      </c>
    </row>
    <row r="795" spans="1:6" ht="15">
      <c r="A795" s="101"/>
      <c r="B795" s="1053">
        <v>7710</v>
      </c>
      <c r="C795" s="1054" t="s">
        <v>5118</v>
      </c>
      <c r="D795" s="1053" t="s">
        <v>519</v>
      </c>
      <c r="E795" s="1055">
        <v>34578</v>
      </c>
      <c r="F795" s="1056" t="s">
        <v>3009</v>
      </c>
    </row>
    <row r="796" spans="1:6" ht="15">
      <c r="A796" s="101"/>
      <c r="B796" s="1053">
        <v>7713</v>
      </c>
      <c r="C796" s="1054" t="s">
        <v>5119</v>
      </c>
      <c r="D796" s="1053" t="s">
        <v>519</v>
      </c>
      <c r="E796" s="1055">
        <v>9555</v>
      </c>
      <c r="F796" s="1056" t="s">
        <v>3009</v>
      </c>
    </row>
    <row r="797" spans="1:6" ht="15">
      <c r="A797" s="101"/>
      <c r="B797" s="1053">
        <v>7714</v>
      </c>
      <c r="C797" s="1054" t="s">
        <v>5120</v>
      </c>
      <c r="D797" s="1053" t="s">
        <v>777</v>
      </c>
      <c r="E797" s="1055">
        <v>53550</v>
      </c>
      <c r="F797" s="1056" t="s">
        <v>1464</v>
      </c>
    </row>
    <row r="798" spans="1:6" ht="15">
      <c r="A798" s="101"/>
      <c r="B798" s="1053">
        <v>7715</v>
      </c>
      <c r="C798" s="1054" t="s">
        <v>5121</v>
      </c>
      <c r="D798" s="1053" t="s">
        <v>777</v>
      </c>
      <c r="E798" s="1055">
        <v>48000</v>
      </c>
      <c r="F798" s="1056" t="s">
        <v>1464</v>
      </c>
    </row>
    <row r="799" spans="1:6" ht="15">
      <c r="A799" s="101"/>
      <c r="B799" s="1053">
        <v>7717</v>
      </c>
      <c r="C799" s="1054" t="s">
        <v>5122</v>
      </c>
      <c r="D799" s="1053" t="s">
        <v>519</v>
      </c>
      <c r="E799" s="1055">
        <v>167790</v>
      </c>
      <c r="F799" s="1056" t="s">
        <v>1464</v>
      </c>
    </row>
    <row r="800" spans="1:6" ht="30" customHeight="1">
      <c r="A800" s="101"/>
      <c r="B800" s="1053">
        <v>7718</v>
      </c>
      <c r="C800" s="1054" t="s">
        <v>1193</v>
      </c>
      <c r="D800" s="1053" t="s">
        <v>519</v>
      </c>
      <c r="E800" s="1055">
        <v>97500</v>
      </c>
      <c r="F800" s="1056" t="s">
        <v>1464</v>
      </c>
    </row>
    <row r="801" spans="1:6" ht="15">
      <c r="A801" s="101"/>
      <c r="B801" s="1053">
        <v>7720</v>
      </c>
      <c r="C801" s="1054" t="s">
        <v>5123</v>
      </c>
      <c r="D801" s="1053" t="s">
        <v>519</v>
      </c>
      <c r="E801" s="1055">
        <v>152915</v>
      </c>
      <c r="F801" s="1056" t="s">
        <v>1464</v>
      </c>
    </row>
    <row r="802" spans="1:6" ht="15">
      <c r="A802" s="101"/>
      <c r="B802" s="1053">
        <v>7722</v>
      </c>
      <c r="C802" s="1054" t="s">
        <v>5124</v>
      </c>
      <c r="D802" s="1053" t="s">
        <v>928</v>
      </c>
      <c r="E802" s="1055">
        <v>13807</v>
      </c>
      <c r="F802" s="1056" t="s">
        <v>3009</v>
      </c>
    </row>
    <row r="803" spans="1:6" ht="15">
      <c r="A803" s="101"/>
      <c r="B803" s="1053">
        <v>7723</v>
      </c>
      <c r="C803" s="1054" t="s">
        <v>5125</v>
      </c>
      <c r="D803" s="1053" t="s">
        <v>519</v>
      </c>
      <c r="E803" s="1055">
        <v>1000000</v>
      </c>
      <c r="F803" s="1056" t="s">
        <v>1464</v>
      </c>
    </row>
    <row r="804" spans="1:6" ht="15">
      <c r="A804" s="101"/>
      <c r="B804" s="1053">
        <v>7724</v>
      </c>
      <c r="C804" s="1054" t="s">
        <v>5126</v>
      </c>
      <c r="D804" s="1053" t="s">
        <v>519</v>
      </c>
      <c r="E804" s="1055">
        <v>1500000</v>
      </c>
      <c r="F804" s="1056" t="s">
        <v>1464</v>
      </c>
    </row>
    <row r="805" spans="1:6" ht="15">
      <c r="A805" s="101"/>
      <c r="B805" s="1053">
        <v>7725</v>
      </c>
      <c r="C805" s="1054" t="s">
        <v>5127</v>
      </c>
      <c r="D805" s="1053" t="s">
        <v>519</v>
      </c>
      <c r="E805" s="1055">
        <v>2000000</v>
      </c>
      <c r="F805" s="1056" t="s">
        <v>1464</v>
      </c>
    </row>
    <row r="806" spans="1:6" ht="15">
      <c r="A806" s="101"/>
      <c r="B806" s="1053">
        <v>7727</v>
      </c>
      <c r="C806" s="1054" t="s">
        <v>5128</v>
      </c>
      <c r="D806" s="1053" t="s">
        <v>928</v>
      </c>
      <c r="E806" s="1055">
        <v>92820</v>
      </c>
      <c r="F806" s="1056" t="s">
        <v>1464</v>
      </c>
    </row>
    <row r="807" spans="1:6" ht="15">
      <c r="A807" s="101"/>
      <c r="B807" s="1053">
        <v>7728</v>
      </c>
      <c r="C807" s="1054" t="s">
        <v>5129</v>
      </c>
      <c r="D807" s="1053" t="s">
        <v>928</v>
      </c>
      <c r="E807" s="1055">
        <v>130662</v>
      </c>
      <c r="F807" s="1056" t="s">
        <v>1464</v>
      </c>
    </row>
    <row r="808" spans="1:6" ht="15">
      <c r="A808" s="101"/>
      <c r="B808" s="1053">
        <v>7729</v>
      </c>
      <c r="C808" s="1054" t="s">
        <v>5130</v>
      </c>
      <c r="D808" s="1053" t="s">
        <v>928</v>
      </c>
      <c r="E808" s="1055">
        <v>314160</v>
      </c>
      <c r="F808" s="1056" t="s">
        <v>1464</v>
      </c>
    </row>
    <row r="809" spans="1:6" ht="15">
      <c r="A809" s="101"/>
      <c r="B809" s="1053">
        <v>7730</v>
      </c>
      <c r="C809" s="1054" t="s">
        <v>1197</v>
      </c>
      <c r="D809" s="1053" t="s">
        <v>928</v>
      </c>
      <c r="E809" s="1055">
        <v>568860</v>
      </c>
      <c r="F809" s="1056" t="s">
        <v>1464</v>
      </c>
    </row>
    <row r="810" spans="1:6" ht="15">
      <c r="A810" s="101"/>
      <c r="B810" s="1053">
        <v>7733</v>
      </c>
      <c r="C810" s="1054" t="s">
        <v>1198</v>
      </c>
      <c r="D810" s="1053" t="s">
        <v>973</v>
      </c>
      <c r="E810" s="1055">
        <v>35</v>
      </c>
      <c r="F810" s="1056" t="s">
        <v>1464</v>
      </c>
    </row>
    <row r="811" spans="1:6" ht="15">
      <c r="A811" s="101"/>
      <c r="B811" s="1053">
        <v>7737</v>
      </c>
      <c r="C811" s="1054" t="s">
        <v>5131</v>
      </c>
      <c r="D811" s="1053" t="s">
        <v>519</v>
      </c>
      <c r="E811" s="1055">
        <v>92000</v>
      </c>
      <c r="F811" s="1056" t="s">
        <v>1464</v>
      </c>
    </row>
    <row r="812" spans="1:6" ht="15">
      <c r="A812" s="101"/>
      <c r="B812" s="1053">
        <v>7738</v>
      </c>
      <c r="C812" s="1054" t="s">
        <v>5132</v>
      </c>
      <c r="D812" s="1053" t="s">
        <v>519</v>
      </c>
      <c r="E812" s="1055">
        <v>113050</v>
      </c>
      <c r="F812" s="1056" t="s">
        <v>1464</v>
      </c>
    </row>
    <row r="813" spans="1:6" ht="15">
      <c r="A813" s="101"/>
      <c r="B813" s="1053">
        <v>7743</v>
      </c>
      <c r="C813" s="1054" t="s">
        <v>5133</v>
      </c>
      <c r="D813" s="1053" t="s">
        <v>519</v>
      </c>
      <c r="E813" s="1055">
        <v>59990</v>
      </c>
      <c r="F813" s="1056" t="s">
        <v>1464</v>
      </c>
    </row>
    <row r="814" spans="1:6" ht="15">
      <c r="A814" s="101"/>
      <c r="B814" s="1053">
        <v>7744</v>
      </c>
      <c r="C814" s="1054" t="s">
        <v>5134</v>
      </c>
      <c r="D814" s="1053" t="s">
        <v>519</v>
      </c>
      <c r="E814" s="1055">
        <v>96390</v>
      </c>
      <c r="F814" s="1056" t="s">
        <v>1464</v>
      </c>
    </row>
    <row r="815" spans="1:6" ht="15">
      <c r="A815" s="101"/>
      <c r="B815" s="1053">
        <v>7750</v>
      </c>
      <c r="C815" s="1054" t="s">
        <v>5135</v>
      </c>
      <c r="D815" s="1053" t="s">
        <v>519</v>
      </c>
      <c r="E815" s="1055">
        <v>78409</v>
      </c>
      <c r="F815" s="1056" t="s">
        <v>1464</v>
      </c>
    </row>
    <row r="816" spans="1:6" ht="15">
      <c r="A816" s="101"/>
      <c r="B816" s="1053">
        <v>7752</v>
      </c>
      <c r="C816" s="1054" t="s">
        <v>5136</v>
      </c>
      <c r="D816" s="1053" t="s">
        <v>519</v>
      </c>
      <c r="E816" s="1055">
        <v>112217</v>
      </c>
      <c r="F816" s="1056" t="s">
        <v>1464</v>
      </c>
    </row>
    <row r="817" spans="1:6" ht="15">
      <c r="A817" s="101"/>
      <c r="B817" s="1053">
        <v>7754</v>
      </c>
      <c r="C817" s="1054" t="s">
        <v>5137</v>
      </c>
      <c r="D817" s="1053" t="s">
        <v>519</v>
      </c>
      <c r="E817" s="1055">
        <v>115998</v>
      </c>
      <c r="F817" s="1056" t="s">
        <v>1464</v>
      </c>
    </row>
    <row r="818" spans="1:6" ht="15">
      <c r="A818" s="101"/>
      <c r="B818" s="1053">
        <v>7755</v>
      </c>
      <c r="C818" s="1054" t="s">
        <v>5138</v>
      </c>
      <c r="D818" s="1053" t="s">
        <v>519</v>
      </c>
      <c r="E818" s="1055">
        <v>814079</v>
      </c>
      <c r="F818" s="1056" t="s">
        <v>1464</v>
      </c>
    </row>
    <row r="819" spans="1:6" ht="15">
      <c r="A819" s="101"/>
      <c r="B819" s="1053">
        <v>7758</v>
      </c>
      <c r="C819" s="1054" t="s">
        <v>5139</v>
      </c>
      <c r="D819" s="1053" t="s">
        <v>519</v>
      </c>
      <c r="E819" s="1055">
        <v>1300000</v>
      </c>
      <c r="F819" s="1056" t="s">
        <v>1464</v>
      </c>
    </row>
    <row r="820" spans="1:6" ht="15">
      <c r="A820" s="101"/>
      <c r="B820" s="1053">
        <v>7762</v>
      </c>
      <c r="C820" s="1054" t="s">
        <v>5140</v>
      </c>
      <c r="D820" s="1053" t="s">
        <v>519</v>
      </c>
      <c r="E820" s="1055">
        <v>226100</v>
      </c>
      <c r="F820" s="1056" t="s">
        <v>1464</v>
      </c>
    </row>
    <row r="821" spans="1:6" ht="15">
      <c r="A821" s="101"/>
      <c r="B821" s="1053">
        <v>7766</v>
      </c>
      <c r="C821" s="1054" t="s">
        <v>5141</v>
      </c>
      <c r="D821" s="1053" t="s">
        <v>519</v>
      </c>
      <c r="E821" s="1055">
        <v>148750</v>
      </c>
      <c r="F821" s="1056" t="s">
        <v>1464</v>
      </c>
    </row>
    <row r="822" spans="1:6" ht="15">
      <c r="A822" s="101"/>
      <c r="B822" s="1053">
        <v>7767</v>
      </c>
      <c r="C822" s="1054" t="s">
        <v>5142</v>
      </c>
      <c r="D822" s="1053" t="s">
        <v>924</v>
      </c>
      <c r="E822" s="1055">
        <v>1012</v>
      </c>
      <c r="F822" s="1056" t="s">
        <v>1464</v>
      </c>
    </row>
    <row r="823" spans="1:6" ht="15">
      <c r="A823" s="101"/>
      <c r="B823" s="1053">
        <v>7769</v>
      </c>
      <c r="C823" s="1054" t="s">
        <v>1045</v>
      </c>
      <c r="D823" s="1053" t="s">
        <v>924</v>
      </c>
      <c r="E823" s="1055">
        <v>833</v>
      </c>
      <c r="F823" s="1056" t="s">
        <v>1464</v>
      </c>
    </row>
    <row r="824" spans="1:6" ht="15">
      <c r="A824" s="101"/>
      <c r="B824" s="1053">
        <v>7770</v>
      </c>
      <c r="C824" s="1054" t="s">
        <v>5143</v>
      </c>
      <c r="D824" s="1053" t="s">
        <v>519</v>
      </c>
      <c r="E824" s="1055">
        <v>1458797</v>
      </c>
      <c r="F824" s="1056" t="s">
        <v>1464</v>
      </c>
    </row>
    <row r="825" spans="1:6" ht="15">
      <c r="A825" s="101"/>
      <c r="B825" s="1053">
        <v>7772</v>
      </c>
      <c r="C825" s="1054" t="s">
        <v>5144</v>
      </c>
      <c r="D825" s="1053" t="s">
        <v>519</v>
      </c>
      <c r="E825" s="1055">
        <v>41126</v>
      </c>
      <c r="F825" s="1056" t="s">
        <v>1464</v>
      </c>
    </row>
    <row r="826" spans="1:6" ht="15">
      <c r="A826" s="101"/>
      <c r="B826" s="1053">
        <v>7773</v>
      </c>
      <c r="C826" s="1054" t="s">
        <v>5145</v>
      </c>
      <c r="D826" s="1053" t="s">
        <v>519</v>
      </c>
      <c r="E826" s="1055">
        <v>41126</v>
      </c>
      <c r="F826" s="1056" t="s">
        <v>1464</v>
      </c>
    </row>
    <row r="827" spans="1:6" ht="15">
      <c r="A827" s="101"/>
      <c r="B827" s="1053">
        <v>7774</v>
      </c>
      <c r="C827" s="1054" t="s">
        <v>5146</v>
      </c>
      <c r="D827" s="1053" t="s">
        <v>519</v>
      </c>
      <c r="E827" s="1055">
        <v>7735</v>
      </c>
      <c r="F827" s="1056" t="s">
        <v>1464</v>
      </c>
    </row>
    <row r="828" spans="1:6" ht="15">
      <c r="A828" s="101"/>
      <c r="B828" s="1053">
        <v>7775</v>
      </c>
      <c r="C828" s="1054" t="s">
        <v>5147</v>
      </c>
      <c r="D828" s="1053" t="s">
        <v>519</v>
      </c>
      <c r="E828" s="1055">
        <v>52360</v>
      </c>
      <c r="F828" s="1056" t="s">
        <v>1464</v>
      </c>
    </row>
    <row r="829" spans="1:6" ht="15">
      <c r="A829" s="101"/>
      <c r="B829" s="1053">
        <v>7776</v>
      </c>
      <c r="C829" s="1054" t="s">
        <v>5148</v>
      </c>
      <c r="D829" s="1053" t="s">
        <v>519</v>
      </c>
      <c r="E829" s="1055">
        <v>21777</v>
      </c>
      <c r="F829" s="1056" t="s">
        <v>1464</v>
      </c>
    </row>
    <row r="830" spans="1:6" ht="15">
      <c r="A830" s="101"/>
      <c r="B830" s="1053">
        <v>7777</v>
      </c>
      <c r="C830" s="1054" t="s">
        <v>5149</v>
      </c>
      <c r="D830" s="1053" t="s">
        <v>519</v>
      </c>
      <c r="E830" s="1055">
        <v>42412</v>
      </c>
      <c r="F830" s="1056" t="s">
        <v>1464</v>
      </c>
    </row>
    <row r="831" spans="1:6" ht="15">
      <c r="A831" s="101"/>
      <c r="B831" s="1053">
        <v>7778</v>
      </c>
      <c r="C831" s="1054" t="s">
        <v>5150</v>
      </c>
      <c r="D831" s="1053" t="s">
        <v>519</v>
      </c>
      <c r="E831" s="1055">
        <v>42412</v>
      </c>
      <c r="F831" s="1056" t="s">
        <v>1464</v>
      </c>
    </row>
    <row r="832" spans="1:6" ht="15">
      <c r="A832" s="101"/>
      <c r="B832" s="1053">
        <v>7780</v>
      </c>
      <c r="C832" s="1054" t="s">
        <v>5151</v>
      </c>
      <c r="D832" s="1053" t="s">
        <v>519</v>
      </c>
      <c r="E832" s="1055">
        <v>30000</v>
      </c>
      <c r="F832" s="1056" t="s">
        <v>1464</v>
      </c>
    </row>
    <row r="833" spans="1:6" ht="30" customHeight="1">
      <c r="A833" s="101"/>
      <c r="B833" s="1053">
        <v>7781</v>
      </c>
      <c r="C833" s="1054" t="s">
        <v>5152</v>
      </c>
      <c r="D833" s="1053" t="s">
        <v>519</v>
      </c>
      <c r="E833" s="1055">
        <v>11310</v>
      </c>
      <c r="F833" s="1056" t="s">
        <v>1464</v>
      </c>
    </row>
    <row r="834" spans="1:6" ht="15">
      <c r="A834" s="101"/>
      <c r="B834" s="1053">
        <v>7782</v>
      </c>
      <c r="C834" s="1054" t="s">
        <v>5153</v>
      </c>
      <c r="D834" s="1053" t="s">
        <v>519</v>
      </c>
      <c r="E834" s="1055">
        <v>12000</v>
      </c>
      <c r="F834" s="1056" t="s">
        <v>1464</v>
      </c>
    </row>
    <row r="835" spans="1:6" ht="15">
      <c r="A835" s="101"/>
      <c r="B835" s="1053">
        <v>7783</v>
      </c>
      <c r="C835" s="1054" t="s">
        <v>5154</v>
      </c>
      <c r="D835" s="1053" t="s">
        <v>519</v>
      </c>
      <c r="E835" s="1055">
        <v>7408</v>
      </c>
      <c r="F835" s="1056" t="s">
        <v>1464</v>
      </c>
    </row>
    <row r="836" spans="1:6" ht="15">
      <c r="A836" s="101"/>
      <c r="B836" s="1053">
        <v>7784</v>
      </c>
      <c r="C836" s="1054" t="s">
        <v>5155</v>
      </c>
      <c r="D836" s="1053" t="s">
        <v>519</v>
      </c>
      <c r="E836" s="1055">
        <v>44030</v>
      </c>
      <c r="F836" s="1056" t="s">
        <v>1464</v>
      </c>
    </row>
    <row r="837" spans="1:6" ht="15">
      <c r="A837" s="101"/>
      <c r="B837" s="1053">
        <v>7785</v>
      </c>
      <c r="C837" s="1054" t="s">
        <v>5156</v>
      </c>
      <c r="D837" s="1053" t="s">
        <v>519</v>
      </c>
      <c r="E837" s="1055">
        <v>20900</v>
      </c>
      <c r="F837" s="1056" t="s">
        <v>1464</v>
      </c>
    </row>
    <row r="838" spans="1:6" ht="15">
      <c r="A838" s="101"/>
      <c r="B838" s="1053">
        <v>7786</v>
      </c>
      <c r="C838" s="1054" t="s">
        <v>5157</v>
      </c>
      <c r="D838" s="1053" t="s">
        <v>519</v>
      </c>
      <c r="E838" s="1055">
        <v>21206</v>
      </c>
      <c r="F838" s="1056" t="s">
        <v>1464</v>
      </c>
    </row>
    <row r="839" spans="1:6" ht="15">
      <c r="A839" s="101"/>
      <c r="B839" s="1053">
        <v>7787</v>
      </c>
      <c r="C839" s="1054" t="s">
        <v>5158</v>
      </c>
      <c r="D839" s="1053" t="s">
        <v>519</v>
      </c>
      <c r="E839" s="1055">
        <v>21206</v>
      </c>
      <c r="F839" s="1056" t="s">
        <v>1464</v>
      </c>
    </row>
    <row r="840" spans="1:6" ht="15">
      <c r="A840" s="101"/>
      <c r="B840" s="1053">
        <v>7788</v>
      </c>
      <c r="C840" s="1054" t="s">
        <v>5159</v>
      </c>
      <c r="D840" s="1053" t="s">
        <v>519</v>
      </c>
      <c r="E840" s="1055">
        <v>8996</v>
      </c>
      <c r="F840" s="1056" t="s">
        <v>1464</v>
      </c>
    </row>
    <row r="841" spans="1:6" ht="15">
      <c r="A841" s="101"/>
      <c r="B841" s="1053">
        <v>7798</v>
      </c>
      <c r="C841" s="1054" t="s">
        <v>5160</v>
      </c>
      <c r="D841" s="1053" t="s">
        <v>519</v>
      </c>
      <c r="E841" s="1055">
        <v>3332</v>
      </c>
      <c r="F841" s="1056" t="s">
        <v>1464</v>
      </c>
    </row>
    <row r="842" spans="1:6" ht="15">
      <c r="A842" s="101"/>
      <c r="B842" s="1053">
        <v>7800</v>
      </c>
      <c r="C842" s="1054" t="s">
        <v>5161</v>
      </c>
      <c r="D842" s="1053" t="s">
        <v>519</v>
      </c>
      <c r="E842" s="1055">
        <v>2975</v>
      </c>
      <c r="F842" s="1056" t="s">
        <v>1464</v>
      </c>
    </row>
    <row r="843" spans="1:6" ht="15">
      <c r="A843" s="101"/>
      <c r="B843" s="1053">
        <v>7801</v>
      </c>
      <c r="C843" s="1054" t="s">
        <v>5162</v>
      </c>
      <c r="D843" s="1053" t="s">
        <v>519</v>
      </c>
      <c r="E843" s="1055">
        <v>10400</v>
      </c>
      <c r="F843" s="1056" t="s">
        <v>1464</v>
      </c>
    </row>
    <row r="844" spans="1:6" ht="15">
      <c r="A844" s="101"/>
      <c r="B844" s="1053">
        <v>7811</v>
      </c>
      <c r="C844" s="1054" t="s">
        <v>5163</v>
      </c>
      <c r="D844" s="1053" t="s">
        <v>519</v>
      </c>
      <c r="E844" s="1055">
        <v>15780</v>
      </c>
      <c r="F844" s="1056" t="s">
        <v>1464</v>
      </c>
    </row>
    <row r="845" spans="1:6" ht="15">
      <c r="A845" s="101"/>
      <c r="B845" s="1053">
        <v>7812</v>
      </c>
      <c r="C845" s="1054" t="s">
        <v>5164</v>
      </c>
      <c r="D845" s="1053" t="s">
        <v>519</v>
      </c>
      <c r="E845" s="1055">
        <v>292948</v>
      </c>
      <c r="F845" s="1056" t="s">
        <v>1464</v>
      </c>
    </row>
    <row r="846" spans="1:6" ht="15">
      <c r="A846" s="101"/>
      <c r="B846" s="1053">
        <v>7813</v>
      </c>
      <c r="C846" s="1054" t="s">
        <v>5165</v>
      </c>
      <c r="D846" s="1053" t="s">
        <v>519</v>
      </c>
      <c r="E846" s="1055">
        <v>108900</v>
      </c>
      <c r="F846" s="1056" t="s">
        <v>1464</v>
      </c>
    </row>
    <row r="847" spans="1:6" ht="15">
      <c r="A847" s="101"/>
      <c r="B847" s="1053">
        <v>7814</v>
      </c>
      <c r="C847" s="1054" t="s">
        <v>5166</v>
      </c>
      <c r="D847" s="1053" t="s">
        <v>519</v>
      </c>
      <c r="E847" s="1055">
        <v>36700</v>
      </c>
      <c r="F847" s="1056" t="s">
        <v>1464</v>
      </c>
    </row>
    <row r="848" spans="1:6" ht="15">
      <c r="A848" s="101"/>
      <c r="B848" s="1053">
        <v>7818</v>
      </c>
      <c r="C848" s="1054" t="s">
        <v>5167</v>
      </c>
      <c r="D848" s="1053" t="s">
        <v>519</v>
      </c>
      <c r="E848" s="1055">
        <v>205195</v>
      </c>
      <c r="F848" s="1056" t="s">
        <v>1464</v>
      </c>
    </row>
    <row r="849" spans="1:6" ht="15">
      <c r="A849" s="101"/>
      <c r="B849" s="1053">
        <v>7819</v>
      </c>
      <c r="C849" s="1054" t="s">
        <v>5168</v>
      </c>
      <c r="D849" s="1053" t="s">
        <v>519</v>
      </c>
      <c r="E849" s="1055">
        <v>92000</v>
      </c>
      <c r="F849" s="1056" t="s">
        <v>1464</v>
      </c>
    </row>
    <row r="850" spans="1:6" ht="45" customHeight="1">
      <c r="A850" s="101"/>
      <c r="B850" s="1053">
        <v>7821</v>
      </c>
      <c r="C850" s="1054" t="s">
        <v>5169</v>
      </c>
      <c r="D850" s="1053" t="s">
        <v>3103</v>
      </c>
      <c r="E850" s="1055">
        <v>149500</v>
      </c>
      <c r="F850" s="1056" t="s">
        <v>1464</v>
      </c>
    </row>
    <row r="851" spans="1:6" ht="15">
      <c r="A851" s="101"/>
      <c r="B851" s="1053">
        <v>7822</v>
      </c>
      <c r="C851" s="1054" t="s">
        <v>5170</v>
      </c>
      <c r="D851" s="1053" t="s">
        <v>3103</v>
      </c>
      <c r="E851" s="1055">
        <v>70000</v>
      </c>
      <c r="F851" s="1056" t="s">
        <v>1464</v>
      </c>
    </row>
    <row r="852" spans="1:6" ht="15">
      <c r="A852" s="101"/>
      <c r="B852" s="1053">
        <v>7823</v>
      </c>
      <c r="C852" s="1054" t="s">
        <v>5171</v>
      </c>
      <c r="D852" s="1053" t="s">
        <v>3103</v>
      </c>
      <c r="E852" s="1055">
        <v>105910</v>
      </c>
      <c r="F852" s="1056" t="s">
        <v>1464</v>
      </c>
    </row>
    <row r="853" spans="1:6" ht="15">
      <c r="A853" s="101"/>
      <c r="B853" s="1053">
        <v>7824</v>
      </c>
      <c r="C853" s="1054" t="s">
        <v>5172</v>
      </c>
      <c r="D853" s="1053" t="s">
        <v>3103</v>
      </c>
      <c r="E853" s="1055">
        <v>750</v>
      </c>
      <c r="F853" s="1056" t="s">
        <v>1464</v>
      </c>
    </row>
    <row r="854" spans="1:6" ht="15">
      <c r="A854" s="101"/>
      <c r="B854" s="1053">
        <v>7825</v>
      </c>
      <c r="C854" s="1054" t="s">
        <v>5173</v>
      </c>
      <c r="D854" s="1053" t="s">
        <v>519</v>
      </c>
      <c r="E854" s="1055">
        <v>3086</v>
      </c>
      <c r="F854" s="1056" t="s">
        <v>1464</v>
      </c>
    </row>
    <row r="855" spans="1:6" ht="15">
      <c r="A855" s="101"/>
      <c r="B855" s="1053">
        <v>7826</v>
      </c>
      <c r="C855" s="1054" t="s">
        <v>5174</v>
      </c>
      <c r="D855" s="1053" t="s">
        <v>519</v>
      </c>
      <c r="E855" s="1055">
        <v>5556</v>
      </c>
      <c r="F855" s="1056" t="s">
        <v>1464</v>
      </c>
    </row>
    <row r="856" spans="1:6" ht="15">
      <c r="A856" s="101"/>
      <c r="B856" s="1053">
        <v>7827</v>
      </c>
      <c r="C856" s="1054" t="s">
        <v>5175</v>
      </c>
      <c r="D856" s="1053" t="s">
        <v>3103</v>
      </c>
      <c r="E856" s="1055">
        <v>2023</v>
      </c>
      <c r="F856" s="1056" t="s">
        <v>1464</v>
      </c>
    </row>
    <row r="857" spans="1:6" ht="15">
      <c r="A857" s="101"/>
      <c r="B857" s="1053">
        <v>7832</v>
      </c>
      <c r="C857" s="1054" t="s">
        <v>5176</v>
      </c>
      <c r="D857" s="1053" t="s">
        <v>519</v>
      </c>
      <c r="E857" s="1055">
        <v>6000</v>
      </c>
      <c r="F857" s="1056" t="s">
        <v>1464</v>
      </c>
    </row>
    <row r="858" spans="1:6" ht="15">
      <c r="A858" s="101"/>
      <c r="B858" s="1053">
        <v>7836</v>
      </c>
      <c r="C858" s="1054" t="s">
        <v>5177</v>
      </c>
      <c r="D858" s="1053" t="s">
        <v>519</v>
      </c>
      <c r="E858" s="1055">
        <v>160494</v>
      </c>
      <c r="F858" s="1056" t="s">
        <v>1464</v>
      </c>
    </row>
    <row r="859" spans="1:6" ht="15">
      <c r="A859" s="101"/>
      <c r="B859" s="1053">
        <v>7837</v>
      </c>
      <c r="C859" s="1054" t="s">
        <v>5178</v>
      </c>
      <c r="D859" s="1053" t="s">
        <v>519</v>
      </c>
      <c r="E859" s="1055">
        <v>248900</v>
      </c>
      <c r="F859" s="1056" t="s">
        <v>1464</v>
      </c>
    </row>
    <row r="860" spans="1:6" ht="15">
      <c r="A860" s="101"/>
      <c r="B860" s="1053">
        <v>7838</v>
      </c>
      <c r="C860" s="1054" t="s">
        <v>5179</v>
      </c>
      <c r="D860" s="1053" t="s">
        <v>519</v>
      </c>
      <c r="E860" s="1055">
        <v>34700</v>
      </c>
      <c r="F860" s="1056" t="s">
        <v>1464</v>
      </c>
    </row>
    <row r="861" spans="1:6" ht="15">
      <c r="A861" s="101"/>
      <c r="B861" s="1053">
        <v>7839</v>
      </c>
      <c r="C861" s="1054" t="s">
        <v>5180</v>
      </c>
      <c r="D861" s="1053" t="s">
        <v>519</v>
      </c>
      <c r="E861" s="1055">
        <v>49383</v>
      </c>
      <c r="F861" s="1056" t="s">
        <v>1464</v>
      </c>
    </row>
    <row r="862" spans="1:6" ht="15">
      <c r="A862" s="101"/>
      <c r="B862" s="1053">
        <v>7844</v>
      </c>
      <c r="C862" s="1054" t="s">
        <v>5181</v>
      </c>
      <c r="D862" s="1053" t="s">
        <v>3103</v>
      </c>
      <c r="E862" s="1055">
        <v>9259</v>
      </c>
      <c r="F862" s="1056" t="s">
        <v>1464</v>
      </c>
    </row>
    <row r="863" spans="1:6" ht="15">
      <c r="A863" s="101"/>
      <c r="B863" s="1053">
        <v>7846</v>
      </c>
      <c r="C863" s="1054" t="s">
        <v>5182</v>
      </c>
      <c r="D863" s="1053" t="s">
        <v>3103</v>
      </c>
      <c r="E863" s="1055">
        <v>10200</v>
      </c>
      <c r="F863" s="1056" t="s">
        <v>1464</v>
      </c>
    </row>
    <row r="864" spans="1:6" ht="15">
      <c r="A864" s="101"/>
      <c r="B864" s="1053">
        <v>7850</v>
      </c>
      <c r="C864" s="1054" t="s">
        <v>5183</v>
      </c>
      <c r="D864" s="1053" t="s">
        <v>5184</v>
      </c>
      <c r="E864" s="1055">
        <v>24900</v>
      </c>
      <c r="F864" s="1056" t="s">
        <v>1464</v>
      </c>
    </row>
    <row r="865" spans="1:6" ht="15">
      <c r="A865" s="101"/>
      <c r="B865" s="1053">
        <v>7851</v>
      </c>
      <c r="C865" s="1054" t="s">
        <v>5185</v>
      </c>
      <c r="D865" s="1053" t="s">
        <v>519</v>
      </c>
      <c r="E865" s="1055">
        <v>68900</v>
      </c>
      <c r="F865" s="1056" t="s">
        <v>1464</v>
      </c>
    </row>
    <row r="866" spans="1:6" ht="15">
      <c r="A866" s="101"/>
      <c r="B866" s="1053">
        <v>7852</v>
      </c>
      <c r="C866" s="1054" t="s">
        <v>5186</v>
      </c>
      <c r="D866" s="1053" t="s">
        <v>928</v>
      </c>
      <c r="E866" s="1055">
        <v>2799</v>
      </c>
      <c r="F866" s="1056" t="s">
        <v>1464</v>
      </c>
    </row>
    <row r="867" spans="1:6" ht="15">
      <c r="A867" s="101"/>
      <c r="B867" s="1053">
        <v>7870</v>
      </c>
      <c r="C867" s="1054" t="s">
        <v>5187</v>
      </c>
      <c r="D867" s="1053" t="s">
        <v>924</v>
      </c>
      <c r="E867" s="1055">
        <v>95200</v>
      </c>
      <c r="F867" s="1056" t="s">
        <v>1464</v>
      </c>
    </row>
    <row r="868" spans="1:6" ht="15">
      <c r="A868" s="101"/>
      <c r="B868" s="1053">
        <v>7874</v>
      </c>
      <c r="C868" s="1054" t="s">
        <v>5188</v>
      </c>
      <c r="D868" s="1053" t="s">
        <v>519</v>
      </c>
      <c r="E868" s="1055">
        <v>35700</v>
      </c>
      <c r="F868" s="1056" t="s">
        <v>1464</v>
      </c>
    </row>
    <row r="869" spans="1:6" ht="15">
      <c r="A869" s="101"/>
      <c r="B869" s="1053">
        <v>7876</v>
      </c>
      <c r="C869" s="1054" t="s">
        <v>5189</v>
      </c>
      <c r="D869" s="1053" t="s">
        <v>519</v>
      </c>
      <c r="E869" s="1055">
        <v>141372</v>
      </c>
      <c r="F869" s="1056" t="s">
        <v>1464</v>
      </c>
    </row>
    <row r="870" spans="1:6" ht="15">
      <c r="A870" s="101"/>
      <c r="B870" s="1053">
        <v>7877</v>
      </c>
      <c r="C870" s="1054" t="s">
        <v>5190</v>
      </c>
      <c r="D870" s="1053" t="s">
        <v>519</v>
      </c>
      <c r="E870" s="1055">
        <v>41650</v>
      </c>
      <c r="F870" s="1056" t="s">
        <v>1464</v>
      </c>
    </row>
    <row r="871" spans="1:6" ht="30" customHeight="1">
      <c r="A871" s="101"/>
      <c r="B871" s="1053">
        <v>7884</v>
      </c>
      <c r="C871" s="1054" t="s">
        <v>5191</v>
      </c>
      <c r="D871" s="1053" t="s">
        <v>519</v>
      </c>
      <c r="E871" s="1055">
        <v>77905</v>
      </c>
      <c r="F871" s="1056" t="s">
        <v>3009</v>
      </c>
    </row>
    <row r="872" spans="1:6" ht="15">
      <c r="A872" s="101"/>
      <c r="B872" s="1053">
        <v>7891</v>
      </c>
      <c r="C872" s="1054" t="s">
        <v>5192</v>
      </c>
      <c r="D872" s="1053" t="s">
        <v>902</v>
      </c>
      <c r="E872" s="1055">
        <v>146452</v>
      </c>
      <c r="F872" s="1056" t="s">
        <v>1464</v>
      </c>
    </row>
    <row r="873" spans="1:6" ht="15">
      <c r="A873" s="101"/>
      <c r="B873" s="1053">
        <v>7892</v>
      </c>
      <c r="C873" s="1054" t="s">
        <v>5193</v>
      </c>
      <c r="D873" s="1053" t="s">
        <v>897</v>
      </c>
      <c r="E873" s="1055">
        <v>380000</v>
      </c>
      <c r="F873" s="1056" t="s">
        <v>1464</v>
      </c>
    </row>
    <row r="874" spans="1:6" ht="15">
      <c r="A874" s="101"/>
      <c r="B874" s="1053">
        <v>7896</v>
      </c>
      <c r="C874" s="1054" t="s">
        <v>5194</v>
      </c>
      <c r="D874" s="1053" t="s">
        <v>519</v>
      </c>
      <c r="E874" s="1055">
        <v>119</v>
      </c>
      <c r="F874" s="1056" t="s">
        <v>1464</v>
      </c>
    </row>
    <row r="875" spans="1:6" ht="15">
      <c r="A875" s="101"/>
      <c r="B875" s="1053">
        <v>7897</v>
      </c>
      <c r="C875" s="1054" t="s">
        <v>5195</v>
      </c>
      <c r="D875" s="1053" t="s">
        <v>519</v>
      </c>
      <c r="E875" s="1055">
        <v>1309</v>
      </c>
      <c r="F875" s="1056" t="s">
        <v>1464</v>
      </c>
    </row>
    <row r="876" spans="1:6" ht="15">
      <c r="A876" s="101"/>
      <c r="B876" s="1053">
        <v>7898</v>
      </c>
      <c r="C876" s="1054" t="s">
        <v>5196</v>
      </c>
      <c r="D876" s="1053" t="s">
        <v>519</v>
      </c>
      <c r="E876" s="1055">
        <v>500</v>
      </c>
      <c r="F876" s="1056" t="s">
        <v>1464</v>
      </c>
    </row>
    <row r="877" spans="1:6" ht="15">
      <c r="A877" s="101"/>
      <c r="B877" s="1053">
        <v>7900</v>
      </c>
      <c r="C877" s="1054" t="s">
        <v>5197</v>
      </c>
      <c r="D877" s="1053" t="s">
        <v>519</v>
      </c>
      <c r="E877" s="1055">
        <v>167</v>
      </c>
      <c r="F877" s="1056" t="s">
        <v>1464</v>
      </c>
    </row>
    <row r="878" spans="1:6" ht="15">
      <c r="A878" s="101"/>
      <c r="B878" s="1053">
        <v>7901</v>
      </c>
      <c r="C878" s="1054" t="s">
        <v>5198</v>
      </c>
      <c r="D878" s="1053" t="s">
        <v>519</v>
      </c>
      <c r="E878" s="1055">
        <v>83</v>
      </c>
      <c r="F878" s="1056" t="s">
        <v>1464</v>
      </c>
    </row>
    <row r="879" spans="1:6" ht="15">
      <c r="A879" s="101"/>
      <c r="B879" s="1053">
        <v>7904</v>
      </c>
      <c r="C879" s="1054" t="s">
        <v>5199</v>
      </c>
      <c r="D879" s="1053" t="s">
        <v>519</v>
      </c>
      <c r="E879" s="1055">
        <v>30000</v>
      </c>
      <c r="F879" s="1056" t="s">
        <v>1464</v>
      </c>
    </row>
    <row r="880" spans="1:6" ht="15">
      <c r="A880" s="101"/>
      <c r="B880" s="1053">
        <v>7906</v>
      </c>
      <c r="C880" s="1054" t="s">
        <v>5200</v>
      </c>
      <c r="D880" s="1053" t="s">
        <v>519</v>
      </c>
      <c r="E880" s="1055">
        <v>25000</v>
      </c>
      <c r="F880" s="1056" t="s">
        <v>1464</v>
      </c>
    </row>
    <row r="881" spans="1:6" ht="15">
      <c r="A881" s="101"/>
      <c r="B881" s="1053">
        <v>7908</v>
      </c>
      <c r="C881" s="1054" t="s">
        <v>5201</v>
      </c>
      <c r="D881" s="1053" t="s">
        <v>519</v>
      </c>
      <c r="E881" s="1055">
        <v>25600</v>
      </c>
      <c r="F881" s="1056" t="s">
        <v>1464</v>
      </c>
    </row>
    <row r="882" spans="1:6" ht="15">
      <c r="A882" s="101"/>
      <c r="B882" s="1053">
        <v>7910</v>
      </c>
      <c r="C882" s="1054" t="s">
        <v>5202</v>
      </c>
      <c r="D882" s="1053" t="s">
        <v>519</v>
      </c>
      <c r="E882" s="1055">
        <v>30000</v>
      </c>
      <c r="F882" s="1056" t="s">
        <v>1464</v>
      </c>
    </row>
    <row r="883" spans="1:6" ht="15">
      <c r="A883" s="101"/>
      <c r="B883" s="1053">
        <v>7919</v>
      </c>
      <c r="C883" s="1054" t="s">
        <v>1402</v>
      </c>
      <c r="D883" s="1053" t="s">
        <v>924</v>
      </c>
      <c r="E883" s="1055">
        <v>38000</v>
      </c>
      <c r="F883" s="1056" t="s">
        <v>1464</v>
      </c>
    </row>
    <row r="884" spans="1:6" ht="15">
      <c r="A884" s="101"/>
      <c r="B884" s="1053">
        <v>7921</v>
      </c>
      <c r="C884" s="1054" t="s">
        <v>5203</v>
      </c>
      <c r="D884" s="1053" t="s">
        <v>904</v>
      </c>
      <c r="E884" s="1055">
        <v>639030</v>
      </c>
      <c r="F884" s="1056" t="s">
        <v>3009</v>
      </c>
    </row>
    <row r="885" spans="1:6" ht="15">
      <c r="A885" s="101"/>
      <c r="B885" s="1053">
        <v>7922</v>
      </c>
      <c r="C885" s="1054" t="s">
        <v>5204</v>
      </c>
      <c r="D885" s="1053" t="s">
        <v>897</v>
      </c>
      <c r="E885" s="1055">
        <v>7065</v>
      </c>
      <c r="F885" s="1056" t="s">
        <v>1464</v>
      </c>
    </row>
    <row r="886" spans="1:6" ht="15">
      <c r="A886" s="101"/>
      <c r="B886" s="1053">
        <v>7923</v>
      </c>
      <c r="C886" s="1054" t="s">
        <v>5205</v>
      </c>
      <c r="D886" s="1053" t="s">
        <v>973</v>
      </c>
      <c r="E886" s="1055">
        <v>11614</v>
      </c>
      <c r="F886" s="1056" t="s">
        <v>1464</v>
      </c>
    </row>
    <row r="887" spans="1:6" ht="15">
      <c r="A887" s="101"/>
      <c r="B887" s="1053">
        <v>7926</v>
      </c>
      <c r="C887" s="1054" t="s">
        <v>5206</v>
      </c>
      <c r="D887" s="1053" t="s">
        <v>519</v>
      </c>
      <c r="E887" s="1055">
        <v>31416</v>
      </c>
      <c r="F887" s="1056" t="s">
        <v>1464</v>
      </c>
    </row>
    <row r="888" spans="1:6" ht="15">
      <c r="A888" s="101"/>
      <c r="B888" s="1053">
        <v>7932</v>
      </c>
      <c r="C888" s="1054" t="s">
        <v>5207</v>
      </c>
      <c r="D888" s="1053" t="s">
        <v>928</v>
      </c>
      <c r="E888" s="1055">
        <v>4732</v>
      </c>
      <c r="F888" s="1056" t="s">
        <v>3009</v>
      </c>
    </row>
    <row r="889" spans="1:6" ht="15">
      <c r="A889" s="101"/>
      <c r="B889" s="1053">
        <v>7934</v>
      </c>
      <c r="C889" s="1054" t="s">
        <v>1205</v>
      </c>
      <c r="D889" s="1053" t="s">
        <v>519</v>
      </c>
      <c r="E889" s="1055">
        <v>981325</v>
      </c>
      <c r="F889" s="1056" t="s">
        <v>1464</v>
      </c>
    </row>
    <row r="890" spans="1:6" ht="15">
      <c r="A890" s="101"/>
      <c r="B890" s="1053">
        <v>7939</v>
      </c>
      <c r="C890" s="1054" t="s">
        <v>5208</v>
      </c>
      <c r="D890" s="1053" t="s">
        <v>519</v>
      </c>
      <c r="E890" s="1055">
        <v>166600</v>
      </c>
      <c r="F890" s="1056" t="s">
        <v>1464</v>
      </c>
    </row>
    <row r="891" spans="1:6" ht="15">
      <c r="A891" s="101"/>
      <c r="B891" s="1053">
        <v>7941</v>
      </c>
      <c r="C891" s="1054" t="s">
        <v>5209</v>
      </c>
      <c r="D891" s="1053" t="s">
        <v>519</v>
      </c>
      <c r="E891" s="1055">
        <v>440300</v>
      </c>
      <c r="F891" s="1056" t="s">
        <v>1464</v>
      </c>
    </row>
    <row r="892" spans="1:6" ht="15">
      <c r="A892" s="101"/>
      <c r="B892" s="1053">
        <v>7942</v>
      </c>
      <c r="C892" s="1054" t="s">
        <v>5210</v>
      </c>
      <c r="D892" s="1053" t="s">
        <v>519</v>
      </c>
      <c r="E892" s="1055">
        <v>158270</v>
      </c>
      <c r="F892" s="1056" t="s">
        <v>1464</v>
      </c>
    </row>
    <row r="893" spans="1:6" ht="15">
      <c r="A893" s="101"/>
      <c r="B893" s="1053">
        <v>7945</v>
      </c>
      <c r="C893" s="1054" t="s">
        <v>1249</v>
      </c>
      <c r="D893" s="1053" t="s">
        <v>928</v>
      </c>
      <c r="E893" s="1055">
        <v>120</v>
      </c>
      <c r="F893" s="1056" t="s">
        <v>1464</v>
      </c>
    </row>
    <row r="894" spans="1:6" ht="15">
      <c r="A894" s="101"/>
      <c r="B894" s="1053">
        <v>7946</v>
      </c>
      <c r="C894" s="1054" t="s">
        <v>5211</v>
      </c>
      <c r="D894" s="1053" t="s">
        <v>5212</v>
      </c>
      <c r="E894" s="1055">
        <v>82500</v>
      </c>
      <c r="F894" s="1056" t="s">
        <v>1464</v>
      </c>
    </row>
    <row r="895" spans="1:6" ht="15">
      <c r="A895" s="101"/>
      <c r="B895" s="1053">
        <v>7947</v>
      </c>
      <c r="C895" s="1054" t="s">
        <v>1250</v>
      </c>
      <c r="D895" s="1053" t="s">
        <v>519</v>
      </c>
      <c r="E895" s="1055">
        <v>237215</v>
      </c>
      <c r="F895" s="1056" t="s">
        <v>3009</v>
      </c>
    </row>
    <row r="896" spans="1:6" ht="15">
      <c r="A896" s="101"/>
      <c r="B896" s="1053">
        <v>7948</v>
      </c>
      <c r="C896" s="1054" t="s">
        <v>5213</v>
      </c>
      <c r="D896" s="1053" t="s">
        <v>928</v>
      </c>
      <c r="E896" s="1055">
        <v>24643</v>
      </c>
      <c r="F896" s="1056" t="s">
        <v>1464</v>
      </c>
    </row>
    <row r="897" spans="1:6" ht="15">
      <c r="A897" s="101"/>
      <c r="B897" s="1053">
        <v>7949</v>
      </c>
      <c r="C897" s="1054" t="s">
        <v>5214</v>
      </c>
      <c r="D897" s="1053" t="s">
        <v>519</v>
      </c>
      <c r="E897" s="1055">
        <v>115025</v>
      </c>
      <c r="F897" s="1056" t="s">
        <v>3009</v>
      </c>
    </row>
    <row r="898" spans="1:6" ht="15">
      <c r="A898" s="101"/>
      <c r="B898" s="1053">
        <v>7950</v>
      </c>
      <c r="C898" s="1054" t="s">
        <v>5215</v>
      </c>
      <c r="D898" s="1053" t="s">
        <v>519</v>
      </c>
      <c r="E898" s="1055">
        <v>206786</v>
      </c>
      <c r="F898" s="1056" t="s">
        <v>3009</v>
      </c>
    </row>
    <row r="899" spans="1:6" ht="15">
      <c r="A899" s="101"/>
      <c r="B899" s="1053">
        <v>7953</v>
      </c>
      <c r="C899" s="1054" t="s">
        <v>5216</v>
      </c>
      <c r="D899" s="1053" t="s">
        <v>777</v>
      </c>
      <c r="E899" s="1055">
        <v>10500</v>
      </c>
      <c r="F899" s="1056" t="s">
        <v>1464</v>
      </c>
    </row>
    <row r="900" spans="1:6" ht="15">
      <c r="A900" s="101"/>
      <c r="B900" s="1053">
        <v>7955</v>
      </c>
      <c r="C900" s="1054" t="s">
        <v>5217</v>
      </c>
      <c r="D900" s="1053" t="s">
        <v>519</v>
      </c>
      <c r="E900" s="1055">
        <v>128900</v>
      </c>
      <c r="F900" s="1056" t="s">
        <v>1464</v>
      </c>
    </row>
    <row r="901" spans="1:6" ht="15">
      <c r="A901" s="101"/>
      <c r="B901" s="1053">
        <v>7956</v>
      </c>
      <c r="C901" s="1054" t="s">
        <v>5218</v>
      </c>
      <c r="D901" s="1053" t="s">
        <v>519</v>
      </c>
      <c r="E901" s="1055">
        <v>135500</v>
      </c>
      <c r="F901" s="1056" t="s">
        <v>1464</v>
      </c>
    </row>
    <row r="902" spans="1:6" ht="15">
      <c r="A902" s="101"/>
      <c r="B902" s="1053">
        <v>7957</v>
      </c>
      <c r="C902" s="1054" t="s">
        <v>5219</v>
      </c>
      <c r="D902" s="1053" t="s">
        <v>519</v>
      </c>
      <c r="E902" s="1055">
        <v>164220</v>
      </c>
      <c r="F902" s="1056" t="s">
        <v>1464</v>
      </c>
    </row>
    <row r="903" spans="1:6" ht="30" customHeight="1">
      <c r="A903" s="101"/>
      <c r="B903" s="1053">
        <v>7958</v>
      </c>
      <c r="C903" s="1054" t="s">
        <v>5220</v>
      </c>
      <c r="D903" s="1053" t="s">
        <v>519</v>
      </c>
      <c r="E903" s="1055">
        <v>425000</v>
      </c>
      <c r="F903" s="1056" t="s">
        <v>1464</v>
      </c>
    </row>
    <row r="904" spans="1:6" ht="15">
      <c r="A904" s="101"/>
      <c r="B904" s="1053">
        <v>7959</v>
      </c>
      <c r="C904" s="1054" t="s">
        <v>1208</v>
      </c>
      <c r="D904" s="1053" t="s">
        <v>519</v>
      </c>
      <c r="E904" s="1055">
        <v>155295</v>
      </c>
      <c r="F904" s="1056" t="s">
        <v>1464</v>
      </c>
    </row>
    <row r="905" spans="1:6" ht="15">
      <c r="A905" s="101"/>
      <c r="B905" s="1053">
        <v>7961</v>
      </c>
      <c r="C905" s="1054" t="s">
        <v>5221</v>
      </c>
      <c r="D905" s="1053" t="s">
        <v>928</v>
      </c>
      <c r="E905" s="1055">
        <v>283161</v>
      </c>
      <c r="F905" s="1056" t="s">
        <v>3009</v>
      </c>
    </row>
    <row r="906" spans="1:6" ht="15">
      <c r="A906" s="101"/>
      <c r="B906" s="1053">
        <v>7962</v>
      </c>
      <c r="C906" s="1054" t="s">
        <v>5222</v>
      </c>
      <c r="D906" s="1053" t="s">
        <v>928</v>
      </c>
      <c r="E906" s="1055">
        <v>343567</v>
      </c>
      <c r="F906" s="1056" t="s">
        <v>3009</v>
      </c>
    </row>
    <row r="907" spans="1:6" ht="15">
      <c r="A907" s="101"/>
      <c r="B907" s="1053">
        <v>7963</v>
      </c>
      <c r="C907" s="1054" t="s">
        <v>5223</v>
      </c>
      <c r="D907" s="1053" t="s">
        <v>928</v>
      </c>
      <c r="E907" s="1055">
        <v>420347</v>
      </c>
      <c r="F907" s="1056" t="s">
        <v>3009</v>
      </c>
    </row>
    <row r="908" spans="1:6" ht="15">
      <c r="A908" s="101"/>
      <c r="B908" s="1053">
        <v>7965</v>
      </c>
      <c r="C908" s="1054" t="s">
        <v>5224</v>
      </c>
      <c r="D908" s="1053" t="s">
        <v>519</v>
      </c>
      <c r="E908" s="1055">
        <v>183260</v>
      </c>
      <c r="F908" s="1056" t="s">
        <v>1464</v>
      </c>
    </row>
    <row r="909" spans="1:6" ht="15">
      <c r="A909" s="101"/>
      <c r="B909" s="1053">
        <v>7966</v>
      </c>
      <c r="C909" s="1054" t="s">
        <v>5225</v>
      </c>
      <c r="D909" s="1053" t="s">
        <v>519</v>
      </c>
      <c r="E909" s="1055">
        <v>592620</v>
      </c>
      <c r="F909" s="1056" t="s">
        <v>1464</v>
      </c>
    </row>
    <row r="910" spans="1:6" ht="15">
      <c r="A910" s="101"/>
      <c r="B910" s="1053">
        <v>7967</v>
      </c>
      <c r="C910" s="1054" t="s">
        <v>5226</v>
      </c>
      <c r="D910" s="1053" t="s">
        <v>519</v>
      </c>
      <c r="E910" s="1055">
        <v>981325</v>
      </c>
      <c r="F910" s="1056" t="s">
        <v>1464</v>
      </c>
    </row>
    <row r="911" spans="1:6" ht="15">
      <c r="A911" s="101"/>
      <c r="B911" s="1053">
        <v>7968</v>
      </c>
      <c r="C911" s="1054" t="s">
        <v>1301</v>
      </c>
      <c r="D911" s="1053" t="s">
        <v>519</v>
      </c>
      <c r="E911" s="1055">
        <v>380000</v>
      </c>
      <c r="F911" s="1056" t="s">
        <v>1464</v>
      </c>
    </row>
    <row r="912" spans="1:6" ht="15">
      <c r="A912" s="101"/>
      <c r="B912" s="1053">
        <v>7969</v>
      </c>
      <c r="C912" s="1054" t="s">
        <v>5227</v>
      </c>
      <c r="D912" s="1053" t="s">
        <v>777</v>
      </c>
      <c r="E912" s="1055">
        <v>9939</v>
      </c>
      <c r="F912" s="1056" t="s">
        <v>1464</v>
      </c>
    </row>
    <row r="913" spans="1:6" ht="15">
      <c r="A913" s="101"/>
      <c r="B913" s="1053">
        <v>7970</v>
      </c>
      <c r="C913" s="1054" t="s">
        <v>1302</v>
      </c>
      <c r="D913" s="1053" t="s">
        <v>777</v>
      </c>
      <c r="E913" s="1055">
        <v>4312</v>
      </c>
      <c r="F913" s="1056" t="s">
        <v>1464</v>
      </c>
    </row>
    <row r="914" spans="1:6" ht="15">
      <c r="A914" s="101"/>
      <c r="B914" s="1053">
        <v>7971</v>
      </c>
      <c r="C914" s="1054" t="s">
        <v>5228</v>
      </c>
      <c r="D914" s="1053" t="s">
        <v>777</v>
      </c>
      <c r="E914" s="1055">
        <v>5477</v>
      </c>
      <c r="F914" s="1056" t="s">
        <v>1464</v>
      </c>
    </row>
    <row r="915" spans="1:6" ht="15">
      <c r="A915" s="101"/>
      <c r="B915" s="1053">
        <v>7973</v>
      </c>
      <c r="C915" s="1054" t="s">
        <v>5229</v>
      </c>
      <c r="D915" s="1053" t="s">
        <v>973</v>
      </c>
      <c r="E915" s="1055">
        <v>46285</v>
      </c>
      <c r="F915" s="1056" t="s">
        <v>1464</v>
      </c>
    </row>
    <row r="916" spans="1:6" ht="15">
      <c r="A916" s="101"/>
      <c r="B916" s="1053">
        <v>7974</v>
      </c>
      <c r="C916" s="1054" t="s">
        <v>5230</v>
      </c>
      <c r="D916" s="1053" t="s">
        <v>902</v>
      </c>
      <c r="E916" s="1055">
        <v>118900</v>
      </c>
      <c r="F916" s="1056" t="s">
        <v>1464</v>
      </c>
    </row>
    <row r="917" spans="1:6" ht="15">
      <c r="A917" s="101"/>
      <c r="B917" s="1053">
        <v>7976</v>
      </c>
      <c r="C917" s="1054" t="s">
        <v>1212</v>
      </c>
      <c r="D917" s="1053" t="s">
        <v>904</v>
      </c>
      <c r="E917" s="1055">
        <v>47481</v>
      </c>
      <c r="F917" s="1056" t="s">
        <v>3009</v>
      </c>
    </row>
    <row r="918" spans="1:6" ht="15">
      <c r="A918" s="101"/>
      <c r="B918" s="1053">
        <v>7977</v>
      </c>
      <c r="C918" s="1054" t="s">
        <v>1214</v>
      </c>
      <c r="D918" s="1053" t="s">
        <v>904</v>
      </c>
      <c r="E918" s="1055">
        <v>26153</v>
      </c>
      <c r="F918" s="1056" t="s">
        <v>3009</v>
      </c>
    </row>
    <row r="919" spans="1:6" ht="15">
      <c r="A919" s="101"/>
      <c r="B919" s="1053">
        <v>7979</v>
      </c>
      <c r="C919" s="1054" t="s">
        <v>1306</v>
      </c>
      <c r="D919" s="1053" t="s">
        <v>519</v>
      </c>
      <c r="E919" s="1055">
        <v>69900</v>
      </c>
      <c r="F919" s="1056" t="s">
        <v>1464</v>
      </c>
    </row>
    <row r="920" spans="1:6" ht="15">
      <c r="A920" s="101"/>
      <c r="B920" s="1053">
        <v>7981</v>
      </c>
      <c r="C920" s="1054" t="s">
        <v>5231</v>
      </c>
      <c r="D920" s="1053" t="s">
        <v>928</v>
      </c>
      <c r="E920" s="1055">
        <v>91797</v>
      </c>
      <c r="F920" s="1056" t="s">
        <v>1464</v>
      </c>
    </row>
    <row r="921" spans="1:6" ht="15">
      <c r="A921" s="101"/>
      <c r="B921" s="1053">
        <v>7983</v>
      </c>
      <c r="C921" s="1054" t="s">
        <v>5232</v>
      </c>
      <c r="D921" s="1053" t="s">
        <v>924</v>
      </c>
      <c r="E921" s="1055">
        <v>198000</v>
      </c>
      <c r="F921" s="1056" t="s">
        <v>4526</v>
      </c>
    </row>
    <row r="922" spans="1:6" ht="15">
      <c r="A922" s="101"/>
      <c r="B922" s="1053">
        <v>7984</v>
      </c>
      <c r="C922" s="1054" t="s">
        <v>5233</v>
      </c>
      <c r="D922" s="1053" t="s">
        <v>897</v>
      </c>
      <c r="E922" s="1055">
        <v>112747</v>
      </c>
      <c r="F922" s="1056" t="s">
        <v>3009</v>
      </c>
    </row>
    <row r="923" spans="1:6" ht="15">
      <c r="A923" s="101"/>
      <c r="B923" s="1053">
        <v>7989</v>
      </c>
      <c r="C923" s="1054" t="s">
        <v>5234</v>
      </c>
      <c r="D923" s="1053" t="s">
        <v>609</v>
      </c>
      <c r="E923" s="1055">
        <v>11573250</v>
      </c>
      <c r="F923" s="1056" t="s">
        <v>4526</v>
      </c>
    </row>
    <row r="924" spans="1:6" ht="15">
      <c r="A924" s="101"/>
      <c r="B924" s="1053">
        <v>7992</v>
      </c>
      <c r="C924" s="1054" t="s">
        <v>5235</v>
      </c>
      <c r="D924" s="1053" t="s">
        <v>519</v>
      </c>
      <c r="E924" s="1055">
        <v>799680</v>
      </c>
      <c r="F924" s="1056" t="s">
        <v>1464</v>
      </c>
    </row>
    <row r="925" spans="1:6" ht="15">
      <c r="A925" s="101"/>
      <c r="B925" s="1053">
        <v>7993</v>
      </c>
      <c r="C925" s="1054" t="s">
        <v>5236</v>
      </c>
      <c r="D925" s="1053" t="s">
        <v>519</v>
      </c>
      <c r="E925" s="1055">
        <v>1677900</v>
      </c>
      <c r="F925" s="1056" t="s">
        <v>1464</v>
      </c>
    </row>
    <row r="926" spans="1:6" ht="15">
      <c r="A926" s="101"/>
      <c r="B926" s="1053">
        <v>7994</v>
      </c>
      <c r="C926" s="1054" t="s">
        <v>5237</v>
      </c>
      <c r="D926" s="1053" t="s">
        <v>777</v>
      </c>
      <c r="E926" s="1055">
        <v>2470</v>
      </c>
      <c r="F926" s="1056" t="s">
        <v>1464</v>
      </c>
    </row>
    <row r="927" spans="1:6" ht="15">
      <c r="A927" s="101"/>
      <c r="B927" s="1053">
        <v>7999</v>
      </c>
      <c r="C927" s="1054" t="s">
        <v>5238</v>
      </c>
      <c r="D927" s="1053" t="s">
        <v>973</v>
      </c>
      <c r="E927" s="1055">
        <v>180880</v>
      </c>
      <c r="F927" s="1056" t="s">
        <v>1464</v>
      </c>
    </row>
    <row r="928" spans="1:6" ht="15">
      <c r="A928" s="101"/>
      <c r="B928" s="1053">
        <v>8000</v>
      </c>
      <c r="C928" s="1054" t="s">
        <v>5239</v>
      </c>
      <c r="D928" s="1053" t="s">
        <v>928</v>
      </c>
      <c r="E928" s="1055">
        <v>10710</v>
      </c>
      <c r="F928" s="1056" t="s">
        <v>1464</v>
      </c>
    </row>
    <row r="929" spans="1:6" ht="15">
      <c r="A929" s="101"/>
      <c r="B929" s="1053">
        <v>8001</v>
      </c>
      <c r="C929" s="1054" t="s">
        <v>5240</v>
      </c>
      <c r="D929" s="1053" t="s">
        <v>928</v>
      </c>
      <c r="E929" s="1055">
        <v>15500</v>
      </c>
      <c r="F929" s="1056" t="s">
        <v>1464</v>
      </c>
    </row>
    <row r="930" spans="1:6" ht="15">
      <c r="A930" s="101"/>
      <c r="B930" s="1053">
        <v>8002</v>
      </c>
      <c r="C930" s="1054" t="s">
        <v>3325</v>
      </c>
      <c r="D930" s="1053" t="s">
        <v>928</v>
      </c>
      <c r="E930" s="1055">
        <v>16800</v>
      </c>
      <c r="F930" s="1056" t="s">
        <v>1464</v>
      </c>
    </row>
    <row r="931" spans="1:6" ht="15">
      <c r="A931" s="101"/>
      <c r="B931" s="1053">
        <v>8003</v>
      </c>
      <c r="C931" s="1054" t="s">
        <v>3326</v>
      </c>
      <c r="D931" s="1053" t="s">
        <v>928</v>
      </c>
      <c r="E931" s="1055">
        <v>18900</v>
      </c>
      <c r="F931" s="1056" t="s">
        <v>1464</v>
      </c>
    </row>
    <row r="932" spans="1:6" ht="15">
      <c r="A932" s="101"/>
      <c r="B932" s="1053">
        <v>8011</v>
      </c>
      <c r="C932" s="1054" t="s">
        <v>5241</v>
      </c>
      <c r="D932" s="1053" t="s">
        <v>519</v>
      </c>
      <c r="E932" s="1055">
        <v>2142000</v>
      </c>
      <c r="F932" s="1056" t="s">
        <v>1464</v>
      </c>
    </row>
    <row r="933" spans="1:6" ht="15">
      <c r="A933" s="101"/>
      <c r="B933" s="1053">
        <v>8012</v>
      </c>
      <c r="C933" s="1054" t="s">
        <v>5242</v>
      </c>
      <c r="D933" s="1053" t="s">
        <v>519</v>
      </c>
      <c r="E933" s="1055">
        <v>152320</v>
      </c>
      <c r="F933" s="1056" t="s">
        <v>1464</v>
      </c>
    </row>
    <row r="934" spans="1:6" ht="15">
      <c r="A934" s="101"/>
      <c r="B934" s="1053">
        <v>8015</v>
      </c>
      <c r="C934" s="1054" t="s">
        <v>5243</v>
      </c>
      <c r="D934" s="1053" t="s">
        <v>519</v>
      </c>
      <c r="E934" s="1055">
        <v>78005</v>
      </c>
      <c r="F934" s="1056" t="s">
        <v>1464</v>
      </c>
    </row>
    <row r="935" spans="1:6" ht="15">
      <c r="A935" s="101"/>
      <c r="B935" s="1053">
        <v>8019</v>
      </c>
      <c r="C935" s="1054" t="s">
        <v>5244</v>
      </c>
      <c r="D935" s="1053" t="s">
        <v>519</v>
      </c>
      <c r="E935" s="1055">
        <v>155533</v>
      </c>
      <c r="F935" s="1056" t="s">
        <v>1464</v>
      </c>
    </row>
    <row r="936" spans="1:6" ht="15">
      <c r="A936" s="101"/>
      <c r="B936" s="1053">
        <v>8025</v>
      </c>
      <c r="C936" s="1054" t="s">
        <v>5245</v>
      </c>
      <c r="D936" s="1053" t="s">
        <v>924</v>
      </c>
      <c r="E936" s="1055">
        <v>930000</v>
      </c>
      <c r="F936" s="1056" t="s">
        <v>1464</v>
      </c>
    </row>
    <row r="937" spans="1:6" ht="15">
      <c r="A937" s="101"/>
      <c r="B937" s="1053">
        <v>8026</v>
      </c>
      <c r="C937" s="1054" t="s">
        <v>5246</v>
      </c>
      <c r="D937" s="1053" t="s">
        <v>519</v>
      </c>
      <c r="E937" s="1055">
        <v>55335</v>
      </c>
      <c r="F937" s="1056" t="s">
        <v>1464</v>
      </c>
    </row>
    <row r="938" spans="1:6" ht="15">
      <c r="A938" s="101"/>
      <c r="B938" s="1053">
        <v>8028</v>
      </c>
      <c r="C938" s="1054" t="s">
        <v>5247</v>
      </c>
      <c r="D938" s="1053" t="s">
        <v>519</v>
      </c>
      <c r="E938" s="1055">
        <v>93059</v>
      </c>
      <c r="F938" s="1056" t="s">
        <v>1464</v>
      </c>
    </row>
    <row r="939" spans="1:6" ht="15">
      <c r="A939" s="101"/>
      <c r="B939" s="1053">
        <v>8033</v>
      </c>
      <c r="C939" s="1054" t="s">
        <v>5248</v>
      </c>
      <c r="D939" s="1053" t="s">
        <v>519</v>
      </c>
      <c r="E939" s="1055">
        <v>4809674</v>
      </c>
      <c r="F939" s="1056" t="s">
        <v>1464</v>
      </c>
    </row>
    <row r="940" spans="1:6" ht="15">
      <c r="A940" s="101"/>
      <c r="B940" s="1053">
        <v>8034</v>
      </c>
      <c r="C940" s="1054" t="s">
        <v>5249</v>
      </c>
      <c r="D940" s="1053" t="s">
        <v>519</v>
      </c>
      <c r="E940" s="1055">
        <v>3399430</v>
      </c>
      <c r="F940" s="1056" t="s">
        <v>1464</v>
      </c>
    </row>
    <row r="941" spans="1:6" ht="15">
      <c r="A941" s="101"/>
      <c r="B941" s="1053">
        <v>8035</v>
      </c>
      <c r="C941" s="1054" t="s">
        <v>5250</v>
      </c>
      <c r="D941" s="1053" t="s">
        <v>519</v>
      </c>
      <c r="E941" s="1055">
        <v>2891348</v>
      </c>
      <c r="F941" s="1056" t="s">
        <v>1464</v>
      </c>
    </row>
    <row r="942" spans="1:6" ht="15">
      <c r="A942" s="101"/>
      <c r="B942" s="1053">
        <v>8036</v>
      </c>
      <c r="C942" s="1054" t="s">
        <v>1223</v>
      </c>
      <c r="D942" s="1053" t="s">
        <v>519</v>
      </c>
      <c r="E942" s="1055">
        <v>5464741</v>
      </c>
      <c r="F942" s="1056" t="s">
        <v>1464</v>
      </c>
    </row>
    <row r="943" spans="1:6" ht="15">
      <c r="A943" s="101"/>
      <c r="B943" s="1053">
        <v>8037</v>
      </c>
      <c r="C943" s="1054" t="s">
        <v>1367</v>
      </c>
      <c r="D943" s="1053" t="s">
        <v>928</v>
      </c>
      <c r="E943" s="1055">
        <v>22480</v>
      </c>
      <c r="F943" s="1056" t="s">
        <v>1464</v>
      </c>
    </row>
    <row r="944" spans="1:6" ht="15">
      <c r="A944" s="101"/>
      <c r="B944" s="1053">
        <v>8038</v>
      </c>
      <c r="C944" s="1054" t="s">
        <v>5251</v>
      </c>
      <c r="D944" s="1053" t="s">
        <v>928</v>
      </c>
      <c r="E944" s="1055">
        <v>19384</v>
      </c>
      <c r="F944" s="1056" t="s">
        <v>1464</v>
      </c>
    </row>
    <row r="945" spans="1:6" ht="15">
      <c r="A945" s="101"/>
      <c r="B945" s="1053">
        <v>8039</v>
      </c>
      <c r="C945" s="1054" t="s">
        <v>1369</v>
      </c>
      <c r="D945" s="1053" t="s">
        <v>928</v>
      </c>
      <c r="E945" s="1055">
        <v>24692</v>
      </c>
      <c r="F945" s="1056" t="s">
        <v>1464</v>
      </c>
    </row>
    <row r="946" spans="1:6" ht="15">
      <c r="A946" s="101"/>
      <c r="B946" s="1053">
        <v>8041</v>
      </c>
      <c r="C946" s="1054" t="s">
        <v>1225</v>
      </c>
      <c r="D946" s="1053" t="s">
        <v>973</v>
      </c>
      <c r="E946" s="1055">
        <v>5831</v>
      </c>
      <c r="F946" s="1056" t="s">
        <v>3009</v>
      </c>
    </row>
    <row r="947" spans="1:6" ht="15">
      <c r="A947" s="101"/>
      <c r="B947" s="1053">
        <v>8043</v>
      </c>
      <c r="C947" s="1054" t="s">
        <v>5252</v>
      </c>
      <c r="D947" s="1053" t="s">
        <v>3481</v>
      </c>
      <c r="E947" s="1055">
        <v>58251</v>
      </c>
      <c r="F947" s="1056" t="s">
        <v>1464</v>
      </c>
    </row>
    <row r="948" spans="1:6" ht="15">
      <c r="A948" s="101"/>
      <c r="B948" s="1053">
        <v>8044</v>
      </c>
      <c r="C948" s="1054" t="s">
        <v>1046</v>
      </c>
      <c r="D948" s="1053" t="s">
        <v>924</v>
      </c>
      <c r="E948" s="1055">
        <v>6069</v>
      </c>
      <c r="F948" s="1056" t="s">
        <v>1464</v>
      </c>
    </row>
    <row r="949" spans="1:6" ht="15">
      <c r="A949" s="101"/>
      <c r="B949" s="1053">
        <v>8046</v>
      </c>
      <c r="C949" s="1054" t="s">
        <v>5253</v>
      </c>
      <c r="D949" s="1053" t="s">
        <v>519</v>
      </c>
      <c r="E949" s="1055">
        <v>1000684</v>
      </c>
      <c r="F949" s="1056" t="s">
        <v>1464</v>
      </c>
    </row>
    <row r="950" spans="1:6" ht="15">
      <c r="A950" s="101"/>
      <c r="B950" s="1053">
        <v>8047</v>
      </c>
      <c r="C950" s="1054" t="s">
        <v>1231</v>
      </c>
      <c r="D950" s="1053" t="s">
        <v>519</v>
      </c>
      <c r="E950" s="1055">
        <v>523600</v>
      </c>
      <c r="F950" s="1056" t="s">
        <v>1464</v>
      </c>
    </row>
    <row r="951" spans="1:6" ht="15">
      <c r="A951" s="101"/>
      <c r="B951" s="1053">
        <v>8048</v>
      </c>
      <c r="C951" s="1054" t="s">
        <v>5254</v>
      </c>
      <c r="D951" s="1053" t="s">
        <v>519</v>
      </c>
      <c r="E951" s="1055">
        <v>1081710</v>
      </c>
      <c r="F951" s="1056" t="s">
        <v>1464</v>
      </c>
    </row>
    <row r="952" spans="1:6" ht="15">
      <c r="A952" s="101"/>
      <c r="B952" s="1053">
        <v>8049</v>
      </c>
      <c r="C952" s="1054" t="s">
        <v>1236</v>
      </c>
      <c r="D952" s="1053" t="s">
        <v>519</v>
      </c>
      <c r="E952" s="1055">
        <v>233886</v>
      </c>
      <c r="F952" s="1056" t="s">
        <v>1464</v>
      </c>
    </row>
    <row r="953" spans="1:6" ht="15">
      <c r="A953" s="101"/>
      <c r="B953" s="1053">
        <v>8050</v>
      </c>
      <c r="C953" s="1054" t="s">
        <v>1047</v>
      </c>
      <c r="D953" s="1053" t="s">
        <v>924</v>
      </c>
      <c r="E953" s="1055">
        <v>190</v>
      </c>
      <c r="F953" s="1056" t="s">
        <v>1464</v>
      </c>
    </row>
    <row r="954" spans="1:6" ht="15">
      <c r="A954" s="101"/>
      <c r="B954" s="1053">
        <v>8051</v>
      </c>
      <c r="C954" s="1054" t="s">
        <v>5255</v>
      </c>
      <c r="D954" s="1053" t="s">
        <v>519</v>
      </c>
      <c r="E954" s="1055">
        <v>147230</v>
      </c>
      <c r="F954" s="1056" t="s">
        <v>3009</v>
      </c>
    </row>
    <row r="955" spans="1:6" ht="15">
      <c r="A955" s="101"/>
      <c r="B955" s="1053">
        <v>8052</v>
      </c>
      <c r="C955" s="1054" t="s">
        <v>1251</v>
      </c>
      <c r="D955" s="1053" t="s">
        <v>519</v>
      </c>
      <c r="E955" s="1055">
        <v>32495</v>
      </c>
      <c r="F955" s="1056" t="s">
        <v>1464</v>
      </c>
    </row>
    <row r="956" spans="1:6" ht="15">
      <c r="A956" s="101"/>
      <c r="B956" s="1053">
        <v>8053</v>
      </c>
      <c r="C956" s="1054" t="s">
        <v>1252</v>
      </c>
      <c r="D956" s="1053" t="s">
        <v>519</v>
      </c>
      <c r="E956" s="1055">
        <v>28900</v>
      </c>
      <c r="F956" s="1056" t="s">
        <v>1464</v>
      </c>
    </row>
    <row r="957" spans="1:6" ht="15">
      <c r="A957" s="101"/>
      <c r="B957" s="1053">
        <v>8054</v>
      </c>
      <c r="C957" s="1054" t="s">
        <v>1253</v>
      </c>
      <c r="D957" s="1053" t="s">
        <v>519</v>
      </c>
      <c r="E957" s="1055">
        <v>540</v>
      </c>
      <c r="F957" s="1056" t="s">
        <v>3009</v>
      </c>
    </row>
    <row r="958" spans="1:6" ht="15">
      <c r="A958" s="101"/>
      <c r="B958" s="1053">
        <v>8055</v>
      </c>
      <c r="C958" s="1054" t="s">
        <v>5256</v>
      </c>
      <c r="D958" s="1053" t="s">
        <v>519</v>
      </c>
      <c r="E958" s="1055">
        <v>64189</v>
      </c>
      <c r="F958" s="1056" t="s">
        <v>1464</v>
      </c>
    </row>
    <row r="959" spans="1:6" ht="15">
      <c r="A959" s="101"/>
      <c r="B959" s="1053">
        <v>8056</v>
      </c>
      <c r="C959" s="1054" t="s">
        <v>5257</v>
      </c>
      <c r="D959" s="1053" t="s">
        <v>928</v>
      </c>
      <c r="E959" s="1055">
        <v>16333</v>
      </c>
      <c r="F959" s="1056" t="s">
        <v>1464</v>
      </c>
    </row>
    <row r="960" spans="1:6" ht="15">
      <c r="A960" s="101"/>
      <c r="B960" s="1053">
        <v>8057</v>
      </c>
      <c r="C960" s="1054" t="s">
        <v>5258</v>
      </c>
      <c r="D960" s="1053" t="s">
        <v>928</v>
      </c>
      <c r="E960" s="1055">
        <v>12227</v>
      </c>
      <c r="F960" s="1056" t="s">
        <v>1464</v>
      </c>
    </row>
    <row r="961" spans="1:6" ht="15">
      <c r="A961" s="101"/>
      <c r="B961" s="1053">
        <v>8060</v>
      </c>
      <c r="C961" s="1054" t="s">
        <v>5259</v>
      </c>
      <c r="D961" s="1053" t="s">
        <v>2500</v>
      </c>
      <c r="E961" s="1055">
        <v>964970</v>
      </c>
      <c r="F961" s="1056" t="s">
        <v>1464</v>
      </c>
    </row>
    <row r="962" spans="1:6" ht="15">
      <c r="A962" s="101"/>
      <c r="B962" s="1053">
        <v>8061</v>
      </c>
      <c r="C962" s="1054" t="s">
        <v>5260</v>
      </c>
      <c r="D962" s="1053" t="s">
        <v>519</v>
      </c>
      <c r="E962" s="1055">
        <v>1291150</v>
      </c>
      <c r="F962" s="1056" t="s">
        <v>1464</v>
      </c>
    </row>
    <row r="963" spans="1:6" ht="15">
      <c r="A963" s="101"/>
      <c r="B963" s="1053">
        <v>8062</v>
      </c>
      <c r="C963" s="1054" t="s">
        <v>5261</v>
      </c>
      <c r="D963" s="1053" t="s">
        <v>519</v>
      </c>
      <c r="E963" s="1055">
        <v>1208683</v>
      </c>
      <c r="F963" s="1056" t="s">
        <v>1464</v>
      </c>
    </row>
    <row r="964" spans="1:6" ht="15">
      <c r="A964" s="101"/>
      <c r="B964" s="1053">
        <v>8070</v>
      </c>
      <c r="C964" s="1054" t="s">
        <v>5262</v>
      </c>
      <c r="D964" s="1053" t="s">
        <v>519</v>
      </c>
      <c r="E964" s="1055">
        <v>356524</v>
      </c>
      <c r="F964" s="1056" t="s">
        <v>1464</v>
      </c>
    </row>
    <row r="965" spans="1:6" ht="15">
      <c r="A965" s="101"/>
      <c r="B965" s="1053">
        <v>8077</v>
      </c>
      <c r="C965" s="1054" t="s">
        <v>5263</v>
      </c>
      <c r="D965" s="1053" t="s">
        <v>924</v>
      </c>
      <c r="E965" s="1055">
        <v>85628</v>
      </c>
      <c r="F965" s="1056" t="s">
        <v>1464</v>
      </c>
    </row>
    <row r="966" spans="1:6" ht="15">
      <c r="A966" s="101"/>
      <c r="B966" s="1053">
        <v>8078</v>
      </c>
      <c r="C966" s="1054" t="s">
        <v>5264</v>
      </c>
      <c r="D966" s="1053" t="s">
        <v>519</v>
      </c>
      <c r="E966" s="1055">
        <v>33052</v>
      </c>
      <c r="F966" s="1056" t="s">
        <v>3009</v>
      </c>
    </row>
    <row r="967" spans="1:6" ht="15">
      <c r="A967" s="101"/>
      <c r="B967" s="1053">
        <v>8079</v>
      </c>
      <c r="C967" s="1054" t="s">
        <v>5265</v>
      </c>
      <c r="D967" s="1053" t="s">
        <v>519</v>
      </c>
      <c r="E967" s="1055">
        <v>249900</v>
      </c>
      <c r="F967" s="1056" t="s">
        <v>1464</v>
      </c>
    </row>
    <row r="968" spans="1:6" ht="45" customHeight="1">
      <c r="A968" s="101"/>
      <c r="B968" s="1053">
        <v>8080</v>
      </c>
      <c r="C968" s="1054" t="s">
        <v>3023</v>
      </c>
      <c r="D968" s="1053" t="s">
        <v>928</v>
      </c>
      <c r="E968" s="1055">
        <v>784924</v>
      </c>
      <c r="F968" s="1056" t="s">
        <v>1464</v>
      </c>
    </row>
    <row r="969" spans="1:6" ht="15">
      <c r="A969" s="101"/>
      <c r="B969" s="1053">
        <v>8085</v>
      </c>
      <c r="C969" s="1054" t="s">
        <v>5266</v>
      </c>
      <c r="D969" s="1053" t="s">
        <v>519</v>
      </c>
      <c r="E969" s="1055">
        <v>128000</v>
      </c>
      <c r="F969" s="1056" t="s">
        <v>1464</v>
      </c>
    </row>
    <row r="970" spans="1:6" ht="15">
      <c r="A970" s="101"/>
      <c r="B970" s="1053">
        <v>8086</v>
      </c>
      <c r="C970" s="1054" t="s">
        <v>1240</v>
      </c>
      <c r="D970" s="1053" t="s">
        <v>519</v>
      </c>
      <c r="E970" s="1055">
        <v>148000</v>
      </c>
      <c r="F970" s="1056" t="s">
        <v>1464</v>
      </c>
    </row>
    <row r="971" spans="1:6" ht="15">
      <c r="A971" s="101"/>
      <c r="B971" s="1053">
        <v>8089</v>
      </c>
      <c r="C971" s="1054" t="s">
        <v>5267</v>
      </c>
      <c r="D971" s="1053" t="s">
        <v>519</v>
      </c>
      <c r="E971" s="1055">
        <v>139000</v>
      </c>
      <c r="F971" s="1056" t="s">
        <v>1464</v>
      </c>
    </row>
    <row r="972" spans="1:6" ht="15">
      <c r="A972" s="101"/>
      <c r="B972" s="1053">
        <v>8090</v>
      </c>
      <c r="C972" s="1054" t="s">
        <v>5268</v>
      </c>
      <c r="D972" s="1053" t="s">
        <v>519</v>
      </c>
      <c r="E972" s="1055">
        <v>82000</v>
      </c>
      <c r="F972" s="1056" t="s">
        <v>1464</v>
      </c>
    </row>
    <row r="973" spans="1:6" ht="15">
      <c r="A973" s="101"/>
      <c r="B973" s="1053">
        <v>8091</v>
      </c>
      <c r="C973" s="1054" t="s">
        <v>5269</v>
      </c>
      <c r="D973" s="1053" t="s">
        <v>519</v>
      </c>
      <c r="E973" s="1055">
        <v>132000</v>
      </c>
      <c r="F973" s="1056" t="s">
        <v>1464</v>
      </c>
    </row>
    <row r="974" spans="1:6" ht="15">
      <c r="A974" s="101"/>
      <c r="B974" s="1053">
        <v>8094</v>
      </c>
      <c r="C974" s="1054" t="s">
        <v>5270</v>
      </c>
      <c r="D974" s="1053" t="s">
        <v>519</v>
      </c>
      <c r="E974" s="1055">
        <v>128500</v>
      </c>
      <c r="F974" s="1056" t="s">
        <v>1464</v>
      </c>
    </row>
    <row r="975" spans="1:6" ht="15">
      <c r="A975" s="101"/>
      <c r="B975" s="1053">
        <v>8097</v>
      </c>
      <c r="C975" s="1054" t="s">
        <v>5271</v>
      </c>
      <c r="D975" s="1053" t="s">
        <v>777</v>
      </c>
      <c r="E975" s="1055">
        <v>58310</v>
      </c>
      <c r="F975" s="1056" t="s">
        <v>1464</v>
      </c>
    </row>
    <row r="976" spans="1:6" ht="15">
      <c r="A976" s="101"/>
      <c r="B976" s="1053">
        <v>8099</v>
      </c>
      <c r="C976" s="1054" t="s">
        <v>5272</v>
      </c>
      <c r="D976" s="1053" t="s">
        <v>777</v>
      </c>
      <c r="E976" s="1055">
        <v>69769</v>
      </c>
      <c r="F976" s="1056" t="s">
        <v>3009</v>
      </c>
    </row>
    <row r="977" spans="1:6" ht="15">
      <c r="A977" s="101"/>
      <c r="B977" s="1053">
        <v>8100</v>
      </c>
      <c r="C977" s="1054" t="s">
        <v>5273</v>
      </c>
      <c r="D977" s="1053" t="s">
        <v>777</v>
      </c>
      <c r="E977" s="1055">
        <v>47928</v>
      </c>
      <c r="F977" s="1056" t="s">
        <v>3009</v>
      </c>
    </row>
    <row r="978" spans="1:6" ht="15">
      <c r="A978" s="101"/>
      <c r="B978" s="1053">
        <v>8101</v>
      </c>
      <c r="C978" s="1054" t="s">
        <v>5274</v>
      </c>
      <c r="D978" s="1053" t="s">
        <v>973</v>
      </c>
      <c r="E978" s="1055">
        <v>11704</v>
      </c>
      <c r="F978" s="1056" t="s">
        <v>1464</v>
      </c>
    </row>
    <row r="979" spans="1:6" ht="15">
      <c r="A979" s="101"/>
      <c r="B979" s="1053">
        <v>8102</v>
      </c>
      <c r="C979" s="1054" t="s">
        <v>5275</v>
      </c>
      <c r="D979" s="1053" t="s">
        <v>609</v>
      </c>
      <c r="E979" s="1055">
        <v>2907576</v>
      </c>
      <c r="F979" s="1056" t="s">
        <v>4526</v>
      </c>
    </row>
    <row r="980" spans="1:6" ht="15">
      <c r="A980" s="101"/>
      <c r="B980" s="1053">
        <v>8103</v>
      </c>
      <c r="C980" s="1054" t="s">
        <v>5276</v>
      </c>
      <c r="D980" s="1053" t="s">
        <v>924</v>
      </c>
      <c r="E980" s="1055">
        <v>2388973</v>
      </c>
      <c r="F980" s="1056" t="s">
        <v>3009</v>
      </c>
    </row>
    <row r="981" spans="1:6" ht="15">
      <c r="A981" s="101"/>
      <c r="B981" s="1053">
        <v>8113</v>
      </c>
      <c r="C981" s="1054" t="s">
        <v>5277</v>
      </c>
      <c r="D981" s="1053" t="s">
        <v>519</v>
      </c>
      <c r="E981" s="1055">
        <v>98770</v>
      </c>
      <c r="F981" s="1056" t="s">
        <v>1464</v>
      </c>
    </row>
    <row r="982" spans="1:6" ht="15">
      <c r="A982" s="101"/>
      <c r="B982" s="1053">
        <v>8116</v>
      </c>
      <c r="C982" s="1054" t="s">
        <v>5278</v>
      </c>
      <c r="D982" s="1053" t="s">
        <v>519</v>
      </c>
      <c r="E982" s="1055">
        <v>2300000</v>
      </c>
      <c r="F982" s="1056" t="s">
        <v>1464</v>
      </c>
    </row>
    <row r="983" spans="1:6" ht="15">
      <c r="A983" s="101"/>
      <c r="B983" s="1053">
        <v>8141</v>
      </c>
      <c r="C983" s="1054" t="s">
        <v>5279</v>
      </c>
      <c r="D983" s="1053" t="s">
        <v>902</v>
      </c>
      <c r="E983" s="1055">
        <v>76200</v>
      </c>
      <c r="F983" s="1056" t="s">
        <v>1464</v>
      </c>
    </row>
    <row r="984" spans="1:6" ht="15">
      <c r="A984" s="101"/>
      <c r="B984" s="1053">
        <v>8142</v>
      </c>
      <c r="C984" s="1054" t="s">
        <v>5280</v>
      </c>
      <c r="D984" s="1053" t="s">
        <v>777</v>
      </c>
      <c r="E984" s="1055">
        <v>91300</v>
      </c>
      <c r="F984" s="1056" t="s">
        <v>1464</v>
      </c>
    </row>
    <row r="985" spans="1:6" ht="15">
      <c r="A985" s="101"/>
      <c r="B985" s="1053">
        <v>8143</v>
      </c>
      <c r="C985" s="1054" t="s">
        <v>5281</v>
      </c>
      <c r="D985" s="1053" t="s">
        <v>973</v>
      </c>
      <c r="E985" s="1055">
        <v>1540</v>
      </c>
      <c r="F985" s="1056" t="s">
        <v>1464</v>
      </c>
    </row>
    <row r="986" spans="1:6" ht="15">
      <c r="A986" s="101"/>
      <c r="B986" s="1053">
        <v>8144</v>
      </c>
      <c r="C986" s="1054" t="s">
        <v>5282</v>
      </c>
      <c r="D986" s="1053" t="s">
        <v>973</v>
      </c>
      <c r="E986" s="1055">
        <v>5840</v>
      </c>
      <c r="F986" s="1056" t="s">
        <v>1464</v>
      </c>
    </row>
    <row r="987" spans="1:6" ht="15">
      <c r="A987" s="101"/>
      <c r="B987" s="1053">
        <v>8145</v>
      </c>
      <c r="C987" s="1054" t="s">
        <v>5283</v>
      </c>
      <c r="D987" s="1053" t="s">
        <v>928</v>
      </c>
      <c r="E987" s="1055">
        <v>18654</v>
      </c>
      <c r="F987" s="1056" t="s">
        <v>4527</v>
      </c>
    </row>
    <row r="988" spans="1:6" ht="15">
      <c r="A988" s="101"/>
      <c r="B988" s="1053">
        <v>8146</v>
      </c>
      <c r="C988" s="1054" t="s">
        <v>5284</v>
      </c>
      <c r="D988" s="1053" t="s">
        <v>777</v>
      </c>
      <c r="E988" s="1055">
        <v>64900</v>
      </c>
      <c r="F988" s="1056" t="s">
        <v>1464</v>
      </c>
    </row>
    <row r="989" spans="1:6" ht="15">
      <c r="A989" s="101"/>
      <c r="B989" s="1053">
        <v>8149</v>
      </c>
      <c r="C989" s="1054" t="s">
        <v>5285</v>
      </c>
      <c r="D989" s="1053" t="s">
        <v>902</v>
      </c>
      <c r="E989" s="1055">
        <v>187300</v>
      </c>
      <c r="F989" s="1056" t="s">
        <v>1464</v>
      </c>
    </row>
    <row r="990" spans="1:6" ht="15">
      <c r="A990" s="101"/>
      <c r="B990" s="1053">
        <v>8150</v>
      </c>
      <c r="C990" s="1054" t="s">
        <v>5286</v>
      </c>
      <c r="D990" s="1053" t="s">
        <v>519</v>
      </c>
      <c r="E990" s="1055">
        <v>99900</v>
      </c>
      <c r="F990" s="1056" t="s">
        <v>1464</v>
      </c>
    </row>
    <row r="991" spans="1:6" ht="15">
      <c r="A991" s="101"/>
      <c r="B991" s="1053">
        <v>8152</v>
      </c>
      <c r="C991" s="1054" t="s">
        <v>5287</v>
      </c>
      <c r="D991" s="1053" t="s">
        <v>519</v>
      </c>
      <c r="E991" s="1055">
        <v>17900</v>
      </c>
      <c r="F991" s="1056" t="s">
        <v>1464</v>
      </c>
    </row>
    <row r="992" spans="1:6" ht="15">
      <c r="A992" s="101"/>
      <c r="B992" s="1053">
        <v>8153</v>
      </c>
      <c r="C992" s="1054" t="s">
        <v>5288</v>
      </c>
      <c r="D992" s="1053" t="s">
        <v>519</v>
      </c>
      <c r="E992" s="1055">
        <v>88257</v>
      </c>
      <c r="F992" s="1056" t="s">
        <v>1464</v>
      </c>
    </row>
    <row r="993" spans="1:6" ht="15">
      <c r="A993" s="101"/>
      <c r="B993" s="1053">
        <v>8154</v>
      </c>
      <c r="C993" s="1054" t="s">
        <v>5289</v>
      </c>
      <c r="D993" s="1053" t="s">
        <v>519</v>
      </c>
      <c r="E993" s="1055">
        <v>168900</v>
      </c>
      <c r="F993" s="1056" t="s">
        <v>1464</v>
      </c>
    </row>
    <row r="994" spans="1:6" ht="15">
      <c r="A994" s="101"/>
      <c r="B994" s="1053">
        <v>8155</v>
      </c>
      <c r="C994" s="1054" t="s">
        <v>5290</v>
      </c>
      <c r="D994" s="1053" t="s">
        <v>519</v>
      </c>
      <c r="E994" s="1055">
        <v>10220</v>
      </c>
      <c r="F994" s="1056" t="s">
        <v>1464</v>
      </c>
    </row>
    <row r="995" spans="1:6" ht="15">
      <c r="A995" s="101"/>
      <c r="B995" s="1053">
        <v>8156</v>
      </c>
      <c r="C995" s="1054" t="s">
        <v>5291</v>
      </c>
      <c r="D995" s="1053" t="s">
        <v>928</v>
      </c>
      <c r="E995" s="1055">
        <v>15121</v>
      </c>
      <c r="F995" s="1056" t="s">
        <v>3009</v>
      </c>
    </row>
    <row r="996" spans="1:6" ht="15">
      <c r="A996" s="101"/>
      <c r="B996" s="1053">
        <v>8157</v>
      </c>
      <c r="C996" s="1054" t="s">
        <v>5292</v>
      </c>
      <c r="D996" s="1053" t="s">
        <v>519</v>
      </c>
      <c r="E996" s="1055">
        <v>1492</v>
      </c>
      <c r="F996" s="1056" t="s">
        <v>3009</v>
      </c>
    </row>
    <row r="997" spans="1:6" ht="15">
      <c r="A997" s="101"/>
      <c r="B997" s="1053">
        <v>8158</v>
      </c>
      <c r="C997" s="1054" t="s">
        <v>5293</v>
      </c>
      <c r="D997" s="1053" t="s">
        <v>519</v>
      </c>
      <c r="E997" s="1055">
        <v>3760</v>
      </c>
      <c r="F997" s="1056" t="s">
        <v>3009</v>
      </c>
    </row>
    <row r="998" spans="1:6" ht="15">
      <c r="A998" s="101"/>
      <c r="B998" s="1053">
        <v>8159</v>
      </c>
      <c r="C998" s="1054" t="s">
        <v>5294</v>
      </c>
      <c r="D998" s="1053" t="s">
        <v>519</v>
      </c>
      <c r="E998" s="1055">
        <v>18265</v>
      </c>
      <c r="F998" s="1056" t="s">
        <v>3009</v>
      </c>
    </row>
    <row r="999" spans="1:6" ht="15">
      <c r="A999" s="101"/>
      <c r="B999" s="1053">
        <v>8160</v>
      </c>
      <c r="C999" s="1054" t="s">
        <v>5295</v>
      </c>
      <c r="D999" s="1053" t="s">
        <v>519</v>
      </c>
      <c r="E999" s="1055">
        <v>4825</v>
      </c>
      <c r="F999" s="1056" t="s">
        <v>3009</v>
      </c>
    </row>
    <row r="1000" spans="1:6" ht="15">
      <c r="A1000" s="101"/>
      <c r="B1000" s="1053">
        <v>8161</v>
      </c>
      <c r="C1000" s="1054" t="s">
        <v>5296</v>
      </c>
      <c r="D1000" s="1053" t="s">
        <v>519</v>
      </c>
      <c r="E1000" s="1055">
        <v>20016</v>
      </c>
      <c r="F1000" s="1056" t="s">
        <v>3009</v>
      </c>
    </row>
    <row r="1001" spans="1:6" ht="15">
      <c r="A1001" s="101"/>
      <c r="B1001" s="1053">
        <v>8162</v>
      </c>
      <c r="C1001" s="1054" t="s">
        <v>5297</v>
      </c>
      <c r="D1001" s="1053" t="s">
        <v>519</v>
      </c>
      <c r="E1001" s="1055">
        <v>9247</v>
      </c>
      <c r="F1001" s="1056" t="s">
        <v>3009</v>
      </c>
    </row>
    <row r="1002" spans="1:6" ht="15">
      <c r="A1002" s="101"/>
      <c r="B1002" s="1053">
        <v>8164</v>
      </c>
      <c r="C1002" s="1054" t="s">
        <v>5298</v>
      </c>
      <c r="D1002" s="1053" t="s">
        <v>519</v>
      </c>
      <c r="E1002" s="1055">
        <v>58255</v>
      </c>
      <c r="F1002" s="1056" t="s">
        <v>3009</v>
      </c>
    </row>
    <row r="1003" spans="1:6" ht="15">
      <c r="A1003" s="101"/>
      <c r="B1003" s="1053">
        <v>8165</v>
      </c>
      <c r="C1003" s="1054" t="s">
        <v>5299</v>
      </c>
      <c r="D1003" s="1053" t="s">
        <v>519</v>
      </c>
      <c r="E1003" s="1055">
        <v>28371</v>
      </c>
      <c r="F1003" s="1056" t="s">
        <v>3009</v>
      </c>
    </row>
    <row r="1004" spans="1:6" ht="15">
      <c r="A1004" s="101"/>
      <c r="B1004" s="1053">
        <v>8166</v>
      </c>
      <c r="C1004" s="1054" t="s">
        <v>5300</v>
      </c>
      <c r="D1004" s="1053" t="s">
        <v>519</v>
      </c>
      <c r="E1004" s="1055">
        <v>18265</v>
      </c>
      <c r="F1004" s="1056" t="s">
        <v>3009</v>
      </c>
    </row>
    <row r="1005" spans="1:6" ht="15">
      <c r="A1005" s="101"/>
      <c r="B1005" s="1053">
        <v>8167</v>
      </c>
      <c r="C1005" s="1054" t="s">
        <v>5301</v>
      </c>
      <c r="D1005" s="1053" t="s">
        <v>519</v>
      </c>
      <c r="E1005" s="1055">
        <v>9459</v>
      </c>
      <c r="F1005" s="1056" t="s">
        <v>3009</v>
      </c>
    </row>
    <row r="1006" spans="1:6" ht="15">
      <c r="A1006" s="101"/>
      <c r="B1006" s="1053">
        <v>8169</v>
      </c>
      <c r="C1006" s="1054" t="s">
        <v>5302</v>
      </c>
      <c r="D1006" s="1053" t="s">
        <v>519</v>
      </c>
      <c r="E1006" s="1055">
        <v>4825</v>
      </c>
      <c r="F1006" s="1056" t="s">
        <v>3009</v>
      </c>
    </row>
    <row r="1007" spans="1:6" ht="15">
      <c r="A1007" s="101"/>
      <c r="B1007" s="1053">
        <v>8170</v>
      </c>
      <c r="C1007" s="1054" t="s">
        <v>5303</v>
      </c>
      <c r="D1007" s="1053" t="s">
        <v>519</v>
      </c>
      <c r="E1007" s="1055">
        <v>6671</v>
      </c>
      <c r="F1007" s="1056" t="s">
        <v>3009</v>
      </c>
    </row>
    <row r="1008" spans="1:6" ht="15">
      <c r="A1008" s="101"/>
      <c r="B1008" s="1053">
        <v>8171</v>
      </c>
      <c r="C1008" s="1054" t="s">
        <v>5304</v>
      </c>
      <c r="D1008" s="1053" t="s">
        <v>519</v>
      </c>
      <c r="E1008" s="1055">
        <v>3251</v>
      </c>
      <c r="F1008" s="1056" t="s">
        <v>3009</v>
      </c>
    </row>
    <row r="1009" spans="1:6" ht="15">
      <c r="A1009" s="101"/>
      <c r="B1009" s="1053">
        <v>8172</v>
      </c>
      <c r="C1009" s="1054" t="s">
        <v>5305</v>
      </c>
      <c r="D1009" s="1053" t="s">
        <v>928</v>
      </c>
      <c r="E1009" s="1055">
        <v>10574</v>
      </c>
      <c r="F1009" s="1056" t="s">
        <v>3009</v>
      </c>
    </row>
    <row r="1010" spans="1:6" ht="15">
      <c r="A1010" s="101"/>
      <c r="B1010" s="1053">
        <v>8173</v>
      </c>
      <c r="C1010" s="1054" t="s">
        <v>5306</v>
      </c>
      <c r="D1010" s="1053" t="s">
        <v>928</v>
      </c>
      <c r="E1010" s="1055">
        <v>8500</v>
      </c>
      <c r="F1010" s="1056" t="s">
        <v>3009</v>
      </c>
    </row>
    <row r="1011" spans="1:6" ht="22.5" customHeight="1">
      <c r="A1011" s="101"/>
      <c r="B1011" s="1053">
        <v>8174</v>
      </c>
      <c r="C1011" s="1054" t="s">
        <v>5307</v>
      </c>
      <c r="D1011" s="1053" t="s">
        <v>519</v>
      </c>
      <c r="E1011" s="1055">
        <v>11570</v>
      </c>
      <c r="F1011" s="1056" t="s">
        <v>3009</v>
      </c>
    </row>
    <row r="1012" spans="1:6" ht="15">
      <c r="A1012" s="101"/>
      <c r="B1012" s="1053">
        <v>8175</v>
      </c>
      <c r="C1012" s="1054" t="s">
        <v>5308</v>
      </c>
      <c r="D1012" s="1053" t="s">
        <v>519</v>
      </c>
      <c r="E1012" s="1055">
        <v>8814</v>
      </c>
      <c r="F1012" s="1056" t="s">
        <v>3009</v>
      </c>
    </row>
    <row r="1013" spans="1:6" ht="15">
      <c r="A1013" s="101"/>
      <c r="B1013" s="1053">
        <v>8177</v>
      </c>
      <c r="C1013" s="1054" t="s">
        <v>5309</v>
      </c>
      <c r="D1013" s="1053" t="s">
        <v>519</v>
      </c>
      <c r="E1013" s="1055">
        <v>4712</v>
      </c>
      <c r="F1013" s="1056" t="s">
        <v>3009</v>
      </c>
    </row>
    <row r="1014" spans="1:6" ht="15">
      <c r="A1014" s="101"/>
      <c r="B1014" s="1053">
        <v>8178</v>
      </c>
      <c r="C1014" s="1054" t="s">
        <v>5310</v>
      </c>
      <c r="D1014" s="1053" t="s">
        <v>519</v>
      </c>
      <c r="E1014" s="1055">
        <v>2454</v>
      </c>
      <c r="F1014" s="1056" t="s">
        <v>3009</v>
      </c>
    </row>
    <row r="1015" spans="1:6" ht="15">
      <c r="A1015" s="101"/>
      <c r="B1015" s="1053">
        <v>8179</v>
      </c>
      <c r="C1015" s="1054" t="s">
        <v>5311</v>
      </c>
      <c r="D1015" s="1053" t="s">
        <v>519</v>
      </c>
      <c r="E1015" s="1055">
        <v>8799</v>
      </c>
      <c r="F1015" s="1056" t="s">
        <v>3009</v>
      </c>
    </row>
    <row r="1016" spans="1:6" ht="15">
      <c r="A1016" s="101"/>
      <c r="B1016" s="1053">
        <v>8180</v>
      </c>
      <c r="C1016" s="1054" t="s">
        <v>5312</v>
      </c>
      <c r="D1016" s="1053" t="s">
        <v>519</v>
      </c>
      <c r="E1016" s="1055">
        <v>4480</v>
      </c>
      <c r="F1016" s="1056" t="s">
        <v>3009</v>
      </c>
    </row>
    <row r="1017" spans="1:6" ht="15">
      <c r="A1017" s="101"/>
      <c r="B1017" s="1053">
        <v>8181</v>
      </c>
      <c r="C1017" s="1054" t="s">
        <v>5313</v>
      </c>
      <c r="D1017" s="1053" t="s">
        <v>519</v>
      </c>
      <c r="E1017" s="1055">
        <v>2902</v>
      </c>
      <c r="F1017" s="1056" t="s">
        <v>3009</v>
      </c>
    </row>
    <row r="1018" spans="1:6" ht="15">
      <c r="A1018" s="101"/>
      <c r="B1018" s="1053">
        <v>8182</v>
      </c>
      <c r="C1018" s="1054" t="s">
        <v>5314</v>
      </c>
      <c r="D1018" s="1053" t="s">
        <v>519</v>
      </c>
      <c r="E1018" s="1055">
        <v>1511</v>
      </c>
      <c r="F1018" s="1056" t="s">
        <v>3009</v>
      </c>
    </row>
    <row r="1019" spans="1:6" ht="15">
      <c r="A1019" s="101"/>
      <c r="B1019" s="1053">
        <v>8183</v>
      </c>
      <c r="C1019" s="1054" t="s">
        <v>5315</v>
      </c>
      <c r="D1019" s="1053" t="s">
        <v>519</v>
      </c>
      <c r="E1019" s="1055">
        <v>759</v>
      </c>
      <c r="F1019" s="1056" t="s">
        <v>3009</v>
      </c>
    </row>
    <row r="1020" spans="1:6" ht="15">
      <c r="A1020" s="101"/>
      <c r="B1020" s="1053">
        <v>8185</v>
      </c>
      <c r="C1020" s="1054" t="s">
        <v>5316</v>
      </c>
      <c r="D1020" s="1053" t="s">
        <v>519</v>
      </c>
      <c r="E1020" s="1055">
        <v>23637</v>
      </c>
      <c r="F1020" s="1056" t="s">
        <v>3009</v>
      </c>
    </row>
    <row r="1021" spans="1:6" ht="15">
      <c r="A1021" s="101"/>
      <c r="B1021" s="1053">
        <v>8186</v>
      </c>
      <c r="C1021" s="1054" t="s">
        <v>5317</v>
      </c>
      <c r="D1021" s="1053" t="s">
        <v>519</v>
      </c>
      <c r="E1021" s="1055">
        <v>33529</v>
      </c>
      <c r="F1021" s="1056" t="s">
        <v>3009</v>
      </c>
    </row>
    <row r="1022" spans="1:6" ht="15">
      <c r="A1022" s="101"/>
      <c r="B1022" s="1053">
        <v>8187</v>
      </c>
      <c r="C1022" s="1054" t="s">
        <v>5318</v>
      </c>
      <c r="D1022" s="1053" t="s">
        <v>519</v>
      </c>
      <c r="E1022" s="1055">
        <v>3940</v>
      </c>
      <c r="F1022" s="1056" t="s">
        <v>3009</v>
      </c>
    </row>
    <row r="1023" spans="1:6" ht="15">
      <c r="A1023" s="101"/>
      <c r="B1023" s="1053">
        <v>8188</v>
      </c>
      <c r="C1023" s="1054" t="s">
        <v>5319</v>
      </c>
      <c r="D1023" s="1053" t="s">
        <v>519</v>
      </c>
      <c r="E1023" s="1055">
        <v>3413</v>
      </c>
      <c r="F1023" s="1056" t="s">
        <v>3009</v>
      </c>
    </row>
    <row r="1024" spans="1:6" ht="15">
      <c r="A1024" s="101"/>
      <c r="B1024" s="1053">
        <v>8189</v>
      </c>
      <c r="C1024" s="1054" t="s">
        <v>5320</v>
      </c>
      <c r="D1024" s="1053" t="s">
        <v>519</v>
      </c>
      <c r="E1024" s="1055">
        <v>1501</v>
      </c>
      <c r="F1024" s="1056" t="s">
        <v>3009</v>
      </c>
    </row>
    <row r="1025" spans="1:6" ht="15">
      <c r="A1025" s="101"/>
      <c r="B1025" s="1053">
        <v>8190</v>
      </c>
      <c r="C1025" s="1054" t="s">
        <v>5321</v>
      </c>
      <c r="D1025" s="1053" t="s">
        <v>519</v>
      </c>
      <c r="E1025" s="1055">
        <v>1295</v>
      </c>
      <c r="F1025" s="1056" t="s">
        <v>3009</v>
      </c>
    </row>
    <row r="1026" spans="1:6" ht="15">
      <c r="A1026" s="101"/>
      <c r="B1026" s="1053">
        <v>8191</v>
      </c>
      <c r="C1026" s="1054" t="s">
        <v>5322</v>
      </c>
      <c r="D1026" s="1053" t="s">
        <v>928</v>
      </c>
      <c r="E1026" s="1055">
        <v>3376</v>
      </c>
      <c r="F1026" s="1056" t="s">
        <v>3009</v>
      </c>
    </row>
    <row r="1027" spans="1:6" ht="15">
      <c r="A1027" s="101"/>
      <c r="B1027" s="1053">
        <v>8192</v>
      </c>
      <c r="C1027" s="1054" t="s">
        <v>5323</v>
      </c>
      <c r="D1027" s="1053" t="s">
        <v>519</v>
      </c>
      <c r="E1027" s="1055">
        <v>1040</v>
      </c>
      <c r="F1027" s="1056" t="s">
        <v>3009</v>
      </c>
    </row>
    <row r="1028" spans="1:6" ht="15">
      <c r="A1028" s="101"/>
      <c r="B1028" s="1053">
        <v>8193</v>
      </c>
      <c r="C1028" s="1054" t="s">
        <v>5324</v>
      </c>
      <c r="D1028" s="1053" t="s">
        <v>519</v>
      </c>
      <c r="E1028" s="1055">
        <v>447</v>
      </c>
      <c r="F1028" s="1056" t="s">
        <v>3009</v>
      </c>
    </row>
    <row r="1029" spans="1:6" ht="15">
      <c r="A1029" s="101"/>
      <c r="B1029" s="1053">
        <v>8195</v>
      </c>
      <c r="C1029" s="1054" t="s">
        <v>5325</v>
      </c>
      <c r="D1029" s="1053" t="s">
        <v>928</v>
      </c>
      <c r="E1029" s="1055">
        <v>21750</v>
      </c>
      <c r="F1029" s="1056" t="s">
        <v>1464</v>
      </c>
    </row>
    <row r="1030" spans="1:6" ht="15">
      <c r="A1030" s="101"/>
      <c r="B1030" s="1053">
        <v>8199</v>
      </c>
      <c r="C1030" s="1054" t="s">
        <v>5326</v>
      </c>
      <c r="D1030" s="1053" t="s">
        <v>928</v>
      </c>
      <c r="E1030" s="1055">
        <v>15700</v>
      </c>
      <c r="F1030" s="1056" t="s">
        <v>1464</v>
      </c>
    </row>
    <row r="1031" spans="1:6" ht="15">
      <c r="A1031" s="101"/>
      <c r="B1031" s="1053">
        <v>8202</v>
      </c>
      <c r="C1031" s="1054" t="s">
        <v>5327</v>
      </c>
      <c r="D1031" s="1053" t="s">
        <v>519</v>
      </c>
      <c r="E1031" s="1055">
        <v>232250</v>
      </c>
      <c r="F1031" s="1056" t="s">
        <v>1464</v>
      </c>
    </row>
    <row r="1032" spans="1:6" ht="15">
      <c r="A1032" s="101"/>
      <c r="B1032" s="1053">
        <v>8203</v>
      </c>
      <c r="C1032" s="1054" t="s">
        <v>5328</v>
      </c>
      <c r="D1032" s="1053" t="s">
        <v>519</v>
      </c>
      <c r="E1032" s="1055">
        <v>14900</v>
      </c>
      <c r="F1032" s="1056" t="s">
        <v>1464</v>
      </c>
    </row>
    <row r="1033" spans="1:6" ht="15">
      <c r="A1033" s="101"/>
      <c r="B1033" s="1053">
        <v>8204</v>
      </c>
      <c r="C1033" s="1054" t="s">
        <v>5329</v>
      </c>
      <c r="D1033" s="1053" t="s">
        <v>519</v>
      </c>
      <c r="E1033" s="1055">
        <v>29500</v>
      </c>
      <c r="F1033" s="1056" t="s">
        <v>1464</v>
      </c>
    </row>
    <row r="1034" spans="1:6" ht="15">
      <c r="A1034" s="101"/>
      <c r="B1034" s="1053">
        <v>8205</v>
      </c>
      <c r="C1034" s="1054" t="s">
        <v>5330</v>
      </c>
      <c r="D1034" s="1053" t="s">
        <v>5331</v>
      </c>
      <c r="E1034" s="1055">
        <v>134</v>
      </c>
      <c r="F1034" s="1056" t="s">
        <v>1464</v>
      </c>
    </row>
    <row r="1035" spans="1:6" ht="15">
      <c r="A1035" s="101"/>
      <c r="B1035" s="1053">
        <v>8206</v>
      </c>
      <c r="C1035" s="1054" t="s">
        <v>5332</v>
      </c>
      <c r="D1035" s="1053" t="s">
        <v>928</v>
      </c>
      <c r="E1035" s="1055">
        <v>38900</v>
      </c>
      <c r="F1035" s="1056" t="s">
        <v>1464</v>
      </c>
    </row>
    <row r="1036" spans="1:6" ht="15">
      <c r="A1036" s="101"/>
      <c r="B1036" s="1053">
        <v>8207</v>
      </c>
      <c r="C1036" s="1054" t="s">
        <v>5333</v>
      </c>
      <c r="D1036" s="1053" t="s">
        <v>928</v>
      </c>
      <c r="E1036" s="1055">
        <v>23067</v>
      </c>
      <c r="F1036" s="1056" t="s">
        <v>1464</v>
      </c>
    </row>
    <row r="1037" spans="1:6" ht="15">
      <c r="A1037" s="101"/>
      <c r="B1037" s="1053">
        <v>8208</v>
      </c>
      <c r="C1037" s="1054" t="s">
        <v>5334</v>
      </c>
      <c r="D1037" s="1053" t="s">
        <v>928</v>
      </c>
      <c r="E1037" s="1055">
        <v>50073</v>
      </c>
      <c r="F1037" s="1056" t="s">
        <v>3009</v>
      </c>
    </row>
    <row r="1038" spans="1:6" ht="15">
      <c r="A1038" s="101"/>
      <c r="B1038" s="1053">
        <v>8209</v>
      </c>
      <c r="C1038" s="1054" t="s">
        <v>5335</v>
      </c>
      <c r="D1038" s="1053" t="s">
        <v>519</v>
      </c>
      <c r="E1038" s="1055">
        <v>1250</v>
      </c>
      <c r="F1038" s="1056" t="s">
        <v>1464</v>
      </c>
    </row>
    <row r="1039" spans="1:6" ht="15">
      <c r="A1039" s="101"/>
      <c r="B1039" s="1053">
        <v>8210</v>
      </c>
      <c r="C1039" s="1054" t="s">
        <v>5336</v>
      </c>
      <c r="D1039" s="1053" t="s">
        <v>928</v>
      </c>
      <c r="E1039" s="1055">
        <v>9145</v>
      </c>
      <c r="F1039" s="1056" t="s">
        <v>1464</v>
      </c>
    </row>
    <row r="1040" spans="1:6" ht="15">
      <c r="A1040" s="101"/>
      <c r="B1040" s="1053">
        <v>8211</v>
      </c>
      <c r="C1040" s="1054" t="s">
        <v>5337</v>
      </c>
      <c r="D1040" s="1053" t="s">
        <v>928</v>
      </c>
      <c r="E1040" s="1055">
        <v>5775</v>
      </c>
      <c r="F1040" s="1056" t="s">
        <v>1464</v>
      </c>
    </row>
    <row r="1041" spans="1:6" ht="15">
      <c r="A1041" s="101"/>
      <c r="B1041" s="1053">
        <v>8212</v>
      </c>
      <c r="C1041" s="1054" t="s">
        <v>5338</v>
      </c>
      <c r="D1041" s="1053" t="s">
        <v>928</v>
      </c>
      <c r="E1041" s="1055">
        <v>17732</v>
      </c>
      <c r="F1041" s="1056" t="s">
        <v>3009</v>
      </c>
    </row>
    <row r="1042" spans="1:6" ht="15">
      <c r="A1042" s="101"/>
      <c r="B1042" s="1053">
        <v>8213</v>
      </c>
      <c r="C1042" s="1054" t="s">
        <v>5339</v>
      </c>
      <c r="D1042" s="1053" t="s">
        <v>519</v>
      </c>
      <c r="E1042" s="1055">
        <v>450</v>
      </c>
      <c r="F1042" s="1056" t="s">
        <v>1464</v>
      </c>
    </row>
    <row r="1043" spans="1:6" ht="15">
      <c r="A1043" s="101"/>
      <c r="B1043" s="1053">
        <v>8216</v>
      </c>
      <c r="C1043" s="1054" t="s">
        <v>5340</v>
      </c>
      <c r="D1043" s="1053" t="s">
        <v>519</v>
      </c>
      <c r="E1043" s="1055">
        <v>11250</v>
      </c>
      <c r="F1043" s="1056" t="s">
        <v>1464</v>
      </c>
    </row>
    <row r="1044" spans="1:6" ht="15">
      <c r="A1044" s="101"/>
      <c r="B1044" s="1053">
        <v>8217</v>
      </c>
      <c r="C1044" s="1054" t="s">
        <v>5341</v>
      </c>
      <c r="D1044" s="1053" t="s">
        <v>519</v>
      </c>
      <c r="E1044" s="1055">
        <v>1428</v>
      </c>
      <c r="F1044" s="1056" t="s">
        <v>1464</v>
      </c>
    </row>
    <row r="1045" spans="1:6" ht="15">
      <c r="A1045" s="101"/>
      <c r="B1045" s="1053">
        <v>8218</v>
      </c>
      <c r="C1045" s="1054" t="s">
        <v>5342</v>
      </c>
      <c r="D1045" s="1053" t="s">
        <v>928</v>
      </c>
      <c r="E1045" s="1055">
        <v>1809</v>
      </c>
      <c r="F1045" s="1056" t="s">
        <v>1464</v>
      </c>
    </row>
    <row r="1046" spans="1:6" ht="15">
      <c r="A1046" s="101"/>
      <c r="B1046" s="1053">
        <v>8219</v>
      </c>
      <c r="C1046" s="1054" t="s">
        <v>5343</v>
      </c>
      <c r="D1046" s="1053" t="s">
        <v>519</v>
      </c>
      <c r="E1046" s="1055">
        <v>28875</v>
      </c>
      <c r="F1046" s="1056" t="s">
        <v>1464</v>
      </c>
    </row>
    <row r="1047" spans="1:6" ht="15">
      <c r="A1047" s="101"/>
      <c r="B1047" s="1053">
        <v>8221</v>
      </c>
      <c r="C1047" s="1054" t="s">
        <v>5344</v>
      </c>
      <c r="D1047" s="1053" t="s">
        <v>928</v>
      </c>
      <c r="E1047" s="1055">
        <v>2550</v>
      </c>
      <c r="F1047" s="1056" t="s">
        <v>1464</v>
      </c>
    </row>
    <row r="1048" spans="1:6" ht="15">
      <c r="A1048" s="101"/>
      <c r="B1048" s="1053">
        <v>8222</v>
      </c>
      <c r="C1048" s="1054" t="s">
        <v>5345</v>
      </c>
      <c r="D1048" s="1053" t="s">
        <v>519</v>
      </c>
      <c r="E1048" s="1055">
        <v>42007</v>
      </c>
      <c r="F1048" s="1056" t="s">
        <v>1464</v>
      </c>
    </row>
    <row r="1049" spans="1:6" ht="15">
      <c r="A1049" s="101"/>
      <c r="B1049" s="1053">
        <v>8223</v>
      </c>
      <c r="C1049" s="1054" t="s">
        <v>5346</v>
      </c>
      <c r="D1049" s="1053" t="s">
        <v>519</v>
      </c>
      <c r="E1049" s="1055">
        <v>17751</v>
      </c>
      <c r="F1049" s="1056" t="s">
        <v>1464</v>
      </c>
    </row>
    <row r="1050" spans="1:6" ht="15">
      <c r="A1050" s="101"/>
      <c r="B1050" s="1053">
        <v>8224</v>
      </c>
      <c r="C1050" s="1054" t="s">
        <v>5347</v>
      </c>
      <c r="D1050" s="1053" t="s">
        <v>519</v>
      </c>
      <c r="E1050" s="1055">
        <v>14900</v>
      </c>
      <c r="F1050" s="1056" t="s">
        <v>1464</v>
      </c>
    </row>
    <row r="1051" spans="1:6" ht="15">
      <c r="A1051" s="101"/>
      <c r="B1051" s="1053">
        <v>8225</v>
      </c>
      <c r="C1051" s="1054" t="s">
        <v>5348</v>
      </c>
      <c r="D1051" s="1053" t="s">
        <v>519</v>
      </c>
      <c r="E1051" s="1055">
        <v>7350</v>
      </c>
      <c r="F1051" s="1056" t="s">
        <v>1464</v>
      </c>
    </row>
    <row r="1052" spans="1:6" ht="15">
      <c r="A1052" s="101"/>
      <c r="B1052" s="1053">
        <v>8227</v>
      </c>
      <c r="C1052" s="1054" t="s">
        <v>5349</v>
      </c>
      <c r="D1052" s="1053" t="s">
        <v>519</v>
      </c>
      <c r="E1052" s="1055">
        <v>1200</v>
      </c>
      <c r="F1052" s="1056" t="s">
        <v>1464</v>
      </c>
    </row>
    <row r="1053" spans="1:6" ht="15">
      <c r="A1053" s="101"/>
      <c r="B1053" s="1053">
        <v>8228</v>
      </c>
      <c r="C1053" s="1054" t="s">
        <v>1263</v>
      </c>
      <c r="D1053" s="1053" t="s">
        <v>928</v>
      </c>
      <c r="E1053" s="1055">
        <v>53575</v>
      </c>
      <c r="F1053" s="1056" t="s">
        <v>1464</v>
      </c>
    </row>
    <row r="1054" spans="1:6" ht="15">
      <c r="A1054" s="101"/>
      <c r="B1054" s="1053">
        <v>8229</v>
      </c>
      <c r="C1054" s="1054" t="s">
        <v>5350</v>
      </c>
      <c r="D1054" s="1053" t="s">
        <v>519</v>
      </c>
      <c r="E1054" s="1055">
        <v>400</v>
      </c>
      <c r="F1054" s="1056" t="s">
        <v>1464</v>
      </c>
    </row>
    <row r="1055" spans="1:6" ht="15">
      <c r="A1055" s="101"/>
      <c r="B1055" s="1053">
        <v>8230</v>
      </c>
      <c r="C1055" s="1054" t="s">
        <v>5351</v>
      </c>
      <c r="D1055" s="1053" t="s">
        <v>928</v>
      </c>
      <c r="E1055" s="1055">
        <v>15785</v>
      </c>
      <c r="F1055" s="1056" t="s">
        <v>1464</v>
      </c>
    </row>
    <row r="1056" spans="1:6" ht="15">
      <c r="A1056" s="101"/>
      <c r="B1056" s="1053">
        <v>8231</v>
      </c>
      <c r="C1056" s="1054" t="s">
        <v>5352</v>
      </c>
      <c r="D1056" s="1053" t="s">
        <v>519</v>
      </c>
      <c r="E1056" s="1055">
        <v>3689</v>
      </c>
      <c r="F1056" s="1056" t="s">
        <v>1464</v>
      </c>
    </row>
    <row r="1057" spans="1:6" ht="15">
      <c r="A1057" s="101"/>
      <c r="B1057" s="1053">
        <v>8232</v>
      </c>
      <c r="C1057" s="1054" t="s">
        <v>5353</v>
      </c>
      <c r="D1057" s="1053" t="s">
        <v>928</v>
      </c>
      <c r="E1057" s="1055">
        <v>11967</v>
      </c>
      <c r="F1057" s="1056" t="s">
        <v>3009</v>
      </c>
    </row>
    <row r="1058" spans="1:6" ht="15">
      <c r="A1058" s="101"/>
      <c r="B1058" s="1053">
        <v>8233</v>
      </c>
      <c r="C1058" s="1054" t="s">
        <v>5354</v>
      </c>
      <c r="D1058" s="1053" t="s">
        <v>519</v>
      </c>
      <c r="E1058" s="1055">
        <v>14518</v>
      </c>
      <c r="F1058" s="1056" t="s">
        <v>1464</v>
      </c>
    </row>
    <row r="1059" spans="1:6" ht="15">
      <c r="A1059" s="101"/>
      <c r="B1059" s="1053">
        <v>8235</v>
      </c>
      <c r="C1059" s="1054" t="s">
        <v>5355</v>
      </c>
      <c r="D1059" s="1053" t="s">
        <v>519</v>
      </c>
      <c r="E1059" s="1055">
        <v>9900</v>
      </c>
      <c r="F1059" s="1056" t="s">
        <v>1464</v>
      </c>
    </row>
    <row r="1060" spans="1:6" ht="15">
      <c r="A1060" s="101"/>
      <c r="B1060" s="1053">
        <v>8244</v>
      </c>
      <c r="C1060" s="1054" t="s">
        <v>5356</v>
      </c>
      <c r="D1060" s="1053" t="s">
        <v>519</v>
      </c>
      <c r="E1060" s="1055">
        <v>412900</v>
      </c>
      <c r="F1060" s="1056" t="s">
        <v>1464</v>
      </c>
    </row>
    <row r="1061" spans="1:6" ht="15">
      <c r="A1061" s="101"/>
      <c r="B1061" s="1053">
        <v>8245</v>
      </c>
      <c r="C1061" s="1054" t="s">
        <v>5357</v>
      </c>
      <c r="D1061" s="1053" t="s">
        <v>519</v>
      </c>
      <c r="E1061" s="1055">
        <v>1050947</v>
      </c>
      <c r="F1061" s="1056" t="s">
        <v>1464</v>
      </c>
    </row>
    <row r="1062" spans="1:6" ht="15">
      <c r="A1062" s="101"/>
      <c r="B1062" s="1053">
        <v>8246</v>
      </c>
      <c r="C1062" s="1054" t="s">
        <v>5358</v>
      </c>
      <c r="D1062" s="1053" t="s">
        <v>519</v>
      </c>
      <c r="E1062" s="1055">
        <v>345299</v>
      </c>
      <c r="F1062" s="1056" t="s">
        <v>1464</v>
      </c>
    </row>
    <row r="1063" spans="1:6" ht="15">
      <c r="A1063" s="101"/>
      <c r="B1063" s="1053">
        <v>8247</v>
      </c>
      <c r="C1063" s="1054" t="s">
        <v>5359</v>
      </c>
      <c r="D1063" s="1053" t="s">
        <v>519</v>
      </c>
      <c r="E1063" s="1055">
        <v>78540</v>
      </c>
      <c r="F1063" s="1056" t="s">
        <v>1464</v>
      </c>
    </row>
    <row r="1064" spans="1:6" ht="15">
      <c r="A1064" s="101"/>
      <c r="B1064" s="1053">
        <v>8248</v>
      </c>
      <c r="C1064" s="1054" t="s">
        <v>5360</v>
      </c>
      <c r="D1064" s="1053" t="s">
        <v>519</v>
      </c>
      <c r="E1064" s="1055">
        <v>269900</v>
      </c>
      <c r="F1064" s="1056" t="s">
        <v>1464</v>
      </c>
    </row>
    <row r="1065" spans="1:6" ht="15">
      <c r="A1065" s="101"/>
      <c r="B1065" s="1053">
        <v>8249</v>
      </c>
      <c r="C1065" s="1054" t="s">
        <v>5361</v>
      </c>
      <c r="D1065" s="1053" t="s">
        <v>519</v>
      </c>
      <c r="E1065" s="1055">
        <v>534990</v>
      </c>
      <c r="F1065" s="1056" t="s">
        <v>1464</v>
      </c>
    </row>
    <row r="1066" spans="1:6" ht="15">
      <c r="A1066" s="101"/>
      <c r="B1066" s="1053">
        <v>8250</v>
      </c>
      <c r="C1066" s="1054" t="s">
        <v>5362</v>
      </c>
      <c r="D1066" s="1053" t="s">
        <v>519</v>
      </c>
      <c r="E1066" s="1055">
        <v>431900</v>
      </c>
      <c r="F1066" s="1056" t="s">
        <v>1464</v>
      </c>
    </row>
    <row r="1067" spans="1:6" ht="15">
      <c r="A1067" s="101"/>
      <c r="B1067" s="1053">
        <v>8253</v>
      </c>
      <c r="C1067" s="1054" t="s">
        <v>5363</v>
      </c>
      <c r="D1067" s="1053" t="s">
        <v>902</v>
      </c>
      <c r="E1067" s="1055">
        <v>206900</v>
      </c>
      <c r="F1067" s="1056" t="s">
        <v>1464</v>
      </c>
    </row>
    <row r="1068" spans="1:6" ht="15">
      <c r="A1068" s="101"/>
      <c r="B1068" s="1053">
        <v>8254</v>
      </c>
      <c r="C1068" s="1054" t="s">
        <v>5364</v>
      </c>
      <c r="D1068" s="1053" t="s">
        <v>973</v>
      </c>
      <c r="E1068" s="1055">
        <v>17900</v>
      </c>
      <c r="F1068" s="1056" t="s">
        <v>1464</v>
      </c>
    </row>
    <row r="1069" spans="1:6" ht="15">
      <c r="A1069" s="101"/>
      <c r="B1069" s="1053">
        <v>8256</v>
      </c>
      <c r="C1069" s="1054" t="s">
        <v>5365</v>
      </c>
      <c r="D1069" s="1053" t="s">
        <v>907</v>
      </c>
      <c r="E1069" s="1055">
        <v>102952</v>
      </c>
      <c r="F1069" s="1056" t="s">
        <v>4526</v>
      </c>
    </row>
    <row r="1070" spans="1:6" ht="15">
      <c r="A1070" s="101"/>
      <c r="B1070" s="1053">
        <v>8258</v>
      </c>
      <c r="C1070" s="1054" t="s">
        <v>1404</v>
      </c>
      <c r="D1070" s="1053" t="s">
        <v>924</v>
      </c>
      <c r="E1070" s="1055">
        <v>38900</v>
      </c>
      <c r="F1070" s="1056" t="s">
        <v>1464</v>
      </c>
    </row>
    <row r="1071" spans="1:6" ht="15">
      <c r="A1071" s="101"/>
      <c r="B1071" s="1053">
        <v>8259</v>
      </c>
      <c r="C1071" s="1054" t="s">
        <v>1405</v>
      </c>
      <c r="D1071" s="1053" t="s">
        <v>928</v>
      </c>
      <c r="E1071" s="1055">
        <v>20349</v>
      </c>
      <c r="F1071" s="1056" t="s">
        <v>3009</v>
      </c>
    </row>
    <row r="1072" spans="1:6" ht="15">
      <c r="A1072" s="101"/>
      <c r="B1072" s="1053">
        <v>8260</v>
      </c>
      <c r="C1072" s="1054" t="s">
        <v>5366</v>
      </c>
      <c r="D1072" s="1053" t="s">
        <v>928</v>
      </c>
      <c r="E1072" s="1055">
        <v>18781</v>
      </c>
      <c r="F1072" s="1056" t="s">
        <v>3009</v>
      </c>
    </row>
    <row r="1073" spans="1:6" ht="15">
      <c r="A1073" s="101"/>
      <c r="B1073" s="1053">
        <v>8262</v>
      </c>
      <c r="C1073" s="1054" t="s">
        <v>1406</v>
      </c>
      <c r="D1073" s="1053" t="s">
        <v>902</v>
      </c>
      <c r="E1073" s="1055">
        <v>98413</v>
      </c>
      <c r="F1073" s="1056" t="s">
        <v>1464</v>
      </c>
    </row>
    <row r="1074" spans="1:6" ht="15">
      <c r="A1074" s="101"/>
      <c r="B1074" s="1053">
        <v>8270</v>
      </c>
      <c r="C1074" s="1054" t="s">
        <v>1242</v>
      </c>
      <c r="D1074" s="1053" t="s">
        <v>928</v>
      </c>
      <c r="E1074" s="1055">
        <v>7140</v>
      </c>
      <c r="F1074" s="1056" t="s">
        <v>1464</v>
      </c>
    </row>
    <row r="1075" spans="1:6" ht="15">
      <c r="A1075" s="101"/>
      <c r="B1075" s="1053">
        <v>8271</v>
      </c>
      <c r="C1075" s="1054" t="s">
        <v>1244</v>
      </c>
      <c r="D1075" s="1053" t="s">
        <v>777</v>
      </c>
      <c r="E1075" s="1055">
        <v>10511</v>
      </c>
      <c r="F1075" s="1056" t="s">
        <v>1464</v>
      </c>
    </row>
    <row r="1076" spans="1:6" ht="15">
      <c r="A1076" s="101"/>
      <c r="B1076" s="1053">
        <v>8276</v>
      </c>
      <c r="C1076" s="1054" t="s">
        <v>5367</v>
      </c>
      <c r="D1076" s="1053" t="s">
        <v>519</v>
      </c>
      <c r="E1076" s="1055">
        <v>78212</v>
      </c>
      <c r="F1076" s="1056" t="s">
        <v>1464</v>
      </c>
    </row>
    <row r="1077" spans="1:6" ht="15">
      <c r="A1077" s="101"/>
      <c r="B1077" s="1053">
        <v>8277</v>
      </c>
      <c r="C1077" s="1054" t="s">
        <v>5368</v>
      </c>
      <c r="D1077" s="1053" t="s">
        <v>519</v>
      </c>
      <c r="E1077" s="1055">
        <v>25158</v>
      </c>
      <c r="F1077" s="1056" t="s">
        <v>1464</v>
      </c>
    </row>
    <row r="1078" spans="1:6" ht="15">
      <c r="A1078" s="101"/>
      <c r="B1078" s="1053">
        <v>8278</v>
      </c>
      <c r="C1078" s="1054" t="s">
        <v>5369</v>
      </c>
      <c r="D1078" s="1053" t="s">
        <v>519</v>
      </c>
      <c r="E1078" s="1055">
        <v>15642</v>
      </c>
      <c r="F1078" s="1056" t="s">
        <v>1464</v>
      </c>
    </row>
    <row r="1079" spans="1:6" ht="15">
      <c r="A1079" s="101"/>
      <c r="B1079" s="1053">
        <v>8292</v>
      </c>
      <c r="C1079" s="1054" t="s">
        <v>5370</v>
      </c>
      <c r="D1079" s="1053" t="s">
        <v>907</v>
      </c>
      <c r="E1079" s="1055">
        <v>239654</v>
      </c>
      <c r="F1079" s="1056" t="s">
        <v>4526</v>
      </c>
    </row>
    <row r="1080" spans="1:6" ht="15">
      <c r="A1080" s="101"/>
      <c r="B1080" s="1053">
        <v>8294</v>
      </c>
      <c r="C1080" s="1054" t="s">
        <v>5371</v>
      </c>
      <c r="D1080" s="1053" t="s">
        <v>519</v>
      </c>
      <c r="E1080" s="1055">
        <v>27168</v>
      </c>
      <c r="F1080" s="1056" t="s">
        <v>3009</v>
      </c>
    </row>
    <row r="1081" spans="1:6" ht="15">
      <c r="A1081" s="101"/>
      <c r="B1081" s="1053">
        <v>8295</v>
      </c>
      <c r="C1081" s="1054" t="s">
        <v>1254</v>
      </c>
      <c r="D1081" s="1053" t="s">
        <v>519</v>
      </c>
      <c r="E1081" s="1055">
        <v>34535</v>
      </c>
      <c r="F1081" s="1056" t="s">
        <v>3009</v>
      </c>
    </row>
    <row r="1082" spans="1:6" ht="15">
      <c r="A1082" s="101"/>
      <c r="B1082" s="1053">
        <v>8297</v>
      </c>
      <c r="C1082" s="1054" t="s">
        <v>1307</v>
      </c>
      <c r="D1082" s="1053" t="s">
        <v>924</v>
      </c>
      <c r="E1082" s="1055">
        <v>264000</v>
      </c>
      <c r="F1082" s="1056" t="s">
        <v>4526</v>
      </c>
    </row>
    <row r="1083" spans="1:6" ht="15">
      <c r="A1083" s="101"/>
      <c r="B1083" s="1053">
        <v>8298</v>
      </c>
      <c r="C1083" s="1054" t="s">
        <v>5372</v>
      </c>
      <c r="D1083" s="1053" t="s">
        <v>897</v>
      </c>
      <c r="E1083" s="1055">
        <v>99291</v>
      </c>
      <c r="F1083" s="1056" t="s">
        <v>3009</v>
      </c>
    </row>
    <row r="1084" spans="1:6" ht="15">
      <c r="A1084" s="101"/>
      <c r="B1084" s="1053">
        <v>8299</v>
      </c>
      <c r="C1084" s="1054" t="s">
        <v>5373</v>
      </c>
      <c r="D1084" s="1053" t="s">
        <v>907</v>
      </c>
      <c r="E1084" s="1055">
        <v>96633</v>
      </c>
      <c r="F1084" s="1056" t="s">
        <v>4526</v>
      </c>
    </row>
    <row r="1085" spans="1:6" ht="15">
      <c r="A1085" s="101"/>
      <c r="B1085" s="1053">
        <v>8300</v>
      </c>
      <c r="C1085" s="1054" t="s">
        <v>5374</v>
      </c>
      <c r="D1085" s="1053" t="s">
        <v>907</v>
      </c>
      <c r="E1085" s="1055">
        <v>138986</v>
      </c>
      <c r="F1085" s="1056" t="s">
        <v>4526</v>
      </c>
    </row>
    <row r="1086" spans="1:6" ht="15">
      <c r="A1086" s="101"/>
      <c r="B1086" s="1053">
        <v>8302</v>
      </c>
      <c r="C1086" s="1054" t="s">
        <v>5375</v>
      </c>
      <c r="D1086" s="1053" t="s">
        <v>519</v>
      </c>
      <c r="E1086" s="1055">
        <v>23949</v>
      </c>
      <c r="F1086" s="1056" t="s">
        <v>1464</v>
      </c>
    </row>
    <row r="1087" spans="1:6" ht="15">
      <c r="A1087" s="101"/>
      <c r="B1087" s="1053">
        <v>8303</v>
      </c>
      <c r="C1087" s="1054" t="s">
        <v>5376</v>
      </c>
      <c r="D1087" s="1053" t="s">
        <v>519</v>
      </c>
      <c r="E1087" s="1055">
        <v>48582</v>
      </c>
      <c r="F1087" s="1056" t="s">
        <v>1464</v>
      </c>
    </row>
    <row r="1088" spans="1:6" ht="15">
      <c r="A1088" s="101"/>
      <c r="B1088" s="1053">
        <v>8304</v>
      </c>
      <c r="C1088" s="1054" t="s">
        <v>5377</v>
      </c>
      <c r="D1088" s="1053" t="s">
        <v>609</v>
      </c>
      <c r="E1088" s="1055">
        <v>1883821</v>
      </c>
      <c r="F1088" s="1056" t="s">
        <v>1464</v>
      </c>
    </row>
    <row r="1089" spans="1:6" ht="15">
      <c r="A1089" s="101"/>
      <c r="B1089" s="1053">
        <v>8306</v>
      </c>
      <c r="C1089" s="1054" t="s">
        <v>5378</v>
      </c>
      <c r="D1089" s="1053" t="s">
        <v>519</v>
      </c>
      <c r="E1089" s="1055">
        <v>150856</v>
      </c>
      <c r="F1089" s="1056" t="s">
        <v>1464</v>
      </c>
    </row>
    <row r="1090" spans="1:6" ht="15">
      <c r="A1090" s="101"/>
      <c r="B1090" s="1053">
        <v>8307</v>
      </c>
      <c r="C1090" s="1054" t="s">
        <v>5379</v>
      </c>
      <c r="D1090" s="1053" t="s">
        <v>973</v>
      </c>
      <c r="E1090" s="1055">
        <v>2768</v>
      </c>
      <c r="F1090" s="1056" t="s">
        <v>3009</v>
      </c>
    </row>
    <row r="1091" spans="1:6" ht="15">
      <c r="A1091" s="101"/>
      <c r="B1091" s="1053">
        <v>8308</v>
      </c>
      <c r="C1091" s="1054" t="s">
        <v>5380</v>
      </c>
      <c r="D1091" s="1053" t="s">
        <v>973</v>
      </c>
      <c r="E1091" s="1055">
        <v>61086</v>
      </c>
      <c r="F1091" s="1056" t="s">
        <v>3009</v>
      </c>
    </row>
    <row r="1092" spans="1:6" ht="15">
      <c r="A1092" s="101"/>
      <c r="B1092" s="1053">
        <v>8309</v>
      </c>
      <c r="C1092" s="1054" t="s">
        <v>5381</v>
      </c>
      <c r="D1092" s="1053" t="s">
        <v>973</v>
      </c>
      <c r="E1092" s="1055">
        <v>6566</v>
      </c>
      <c r="F1092" s="1056" t="s">
        <v>3009</v>
      </c>
    </row>
    <row r="1093" spans="1:6" ht="15">
      <c r="A1093" s="101"/>
      <c r="B1093" s="1053">
        <v>8313</v>
      </c>
      <c r="C1093" s="1054" t="s">
        <v>5382</v>
      </c>
      <c r="D1093" s="1053" t="s">
        <v>973</v>
      </c>
      <c r="E1093" s="1055">
        <v>5303</v>
      </c>
      <c r="F1093" s="1056" t="s">
        <v>1464</v>
      </c>
    </row>
    <row r="1094" spans="1:6" ht="15">
      <c r="A1094" s="101"/>
      <c r="B1094" s="1053">
        <v>8314</v>
      </c>
      <c r="C1094" s="1054" t="s">
        <v>5383</v>
      </c>
      <c r="D1094" s="1053" t="s">
        <v>973</v>
      </c>
      <c r="E1094" s="1055">
        <v>23821</v>
      </c>
      <c r="F1094" s="1056" t="s">
        <v>1464</v>
      </c>
    </row>
    <row r="1095" spans="1:6" ht="15">
      <c r="A1095" s="101"/>
      <c r="B1095" s="1053">
        <v>8315</v>
      </c>
      <c r="C1095" s="1054" t="s">
        <v>5384</v>
      </c>
      <c r="D1095" s="1053" t="s">
        <v>519</v>
      </c>
      <c r="E1095" s="1055">
        <v>55900</v>
      </c>
      <c r="F1095" s="1056" t="s">
        <v>1464</v>
      </c>
    </row>
    <row r="1096" spans="1:6" ht="15">
      <c r="A1096" s="101"/>
      <c r="B1096" s="1053">
        <v>8319</v>
      </c>
      <c r="C1096" s="1054" t="s">
        <v>5385</v>
      </c>
      <c r="D1096" s="1053" t="s">
        <v>928</v>
      </c>
      <c r="E1096" s="1055">
        <v>2505</v>
      </c>
      <c r="F1096" s="1056" t="s">
        <v>1464</v>
      </c>
    </row>
    <row r="1097" spans="1:6" ht="15">
      <c r="A1097" s="101"/>
      <c r="B1097" s="1053">
        <v>8320</v>
      </c>
      <c r="C1097" s="1054" t="s">
        <v>5386</v>
      </c>
      <c r="D1097" s="1053" t="s">
        <v>609</v>
      </c>
      <c r="E1097" s="1055">
        <v>3088567</v>
      </c>
      <c r="F1097" s="1056" t="s">
        <v>4526</v>
      </c>
    </row>
    <row r="1098" spans="1:6" ht="15">
      <c r="A1098" s="101"/>
      <c r="B1098" s="1053">
        <v>8321</v>
      </c>
      <c r="C1098" s="1054" t="s">
        <v>5387</v>
      </c>
      <c r="D1098" s="1053" t="s">
        <v>907</v>
      </c>
      <c r="E1098" s="1055">
        <v>102952</v>
      </c>
      <c r="F1098" s="1056" t="s">
        <v>4526</v>
      </c>
    </row>
    <row r="1099" spans="1:6" ht="15">
      <c r="A1099" s="101"/>
      <c r="B1099" s="1053">
        <v>8322</v>
      </c>
      <c r="C1099" s="1054" t="s">
        <v>5388</v>
      </c>
      <c r="D1099" s="1053" t="s">
        <v>928</v>
      </c>
      <c r="E1099" s="1055">
        <v>2494</v>
      </c>
      <c r="F1099" s="1056" t="s">
        <v>1464</v>
      </c>
    </row>
    <row r="1100" spans="1:6" ht="15">
      <c r="A1100" s="101"/>
      <c r="B1100" s="1053">
        <v>8324</v>
      </c>
      <c r="C1100" s="1054" t="s">
        <v>5389</v>
      </c>
      <c r="D1100" s="1053" t="s">
        <v>924</v>
      </c>
      <c r="E1100" s="1055">
        <v>385775</v>
      </c>
      <c r="F1100" s="1056" t="s">
        <v>4526</v>
      </c>
    </row>
    <row r="1101" spans="1:6" ht="15">
      <c r="A1101" s="101"/>
      <c r="B1101" s="1053">
        <v>8328</v>
      </c>
      <c r="C1101" s="1054" t="s">
        <v>1200</v>
      </c>
      <c r="D1101" s="1053" t="s">
        <v>899</v>
      </c>
      <c r="E1101" s="1055">
        <v>1000</v>
      </c>
      <c r="F1101" s="1056" t="s">
        <v>4527</v>
      </c>
    </row>
    <row r="1102" spans="1:6" ht="15">
      <c r="A1102" s="101"/>
      <c r="B1102" s="1053">
        <v>8329</v>
      </c>
      <c r="C1102" s="1054" t="s">
        <v>5390</v>
      </c>
      <c r="D1102" s="1053" t="s">
        <v>928</v>
      </c>
      <c r="E1102" s="1055">
        <v>5973</v>
      </c>
      <c r="F1102" s="1056" t="s">
        <v>1464</v>
      </c>
    </row>
    <row r="1103" spans="1:6" ht="15">
      <c r="A1103" s="101"/>
      <c r="B1103" s="1053">
        <v>8330</v>
      </c>
      <c r="C1103" s="1054" t="s">
        <v>5391</v>
      </c>
      <c r="D1103" s="1053" t="s">
        <v>902</v>
      </c>
      <c r="E1103" s="1055">
        <v>160575</v>
      </c>
      <c r="F1103" s="1056" t="s">
        <v>1464</v>
      </c>
    </row>
    <row r="1104" spans="1:6" ht="15">
      <c r="A1104" s="101"/>
      <c r="B1104" s="1053">
        <v>8331</v>
      </c>
      <c r="C1104" s="1054" t="s">
        <v>5392</v>
      </c>
      <c r="D1104" s="1053" t="s">
        <v>777</v>
      </c>
      <c r="E1104" s="1055">
        <v>45275</v>
      </c>
      <c r="F1104" s="1056" t="s">
        <v>1464</v>
      </c>
    </row>
    <row r="1105" spans="1:6" ht="15">
      <c r="A1105" s="101"/>
      <c r="B1105" s="1053">
        <v>8334</v>
      </c>
      <c r="C1105" s="1054" t="s">
        <v>5393</v>
      </c>
      <c r="D1105" s="1053" t="s">
        <v>928</v>
      </c>
      <c r="E1105" s="1055">
        <v>9125</v>
      </c>
      <c r="F1105" s="1056" t="s">
        <v>1464</v>
      </c>
    </row>
    <row r="1106" spans="1:6" ht="15">
      <c r="A1106" s="101"/>
      <c r="B1106" s="1053">
        <v>8340</v>
      </c>
      <c r="C1106" s="1054" t="s">
        <v>1410</v>
      </c>
      <c r="D1106" s="1053" t="s">
        <v>973</v>
      </c>
      <c r="E1106" s="1055">
        <v>10367</v>
      </c>
      <c r="F1106" s="1056" t="s">
        <v>3009</v>
      </c>
    </row>
    <row r="1107" spans="1:6" ht="15">
      <c r="A1107" s="101"/>
      <c r="B1107" s="1053">
        <v>8357</v>
      </c>
      <c r="C1107" s="1054" t="s">
        <v>5394</v>
      </c>
      <c r="D1107" s="1053" t="s">
        <v>519</v>
      </c>
      <c r="E1107" s="1055">
        <v>6426</v>
      </c>
      <c r="F1107" s="1056" t="s">
        <v>1464</v>
      </c>
    </row>
    <row r="1108" spans="1:6" ht="15">
      <c r="A1108" s="101"/>
      <c r="B1108" s="1053">
        <v>8358</v>
      </c>
      <c r="C1108" s="1054" t="s">
        <v>5395</v>
      </c>
      <c r="D1108" s="1053" t="s">
        <v>519</v>
      </c>
      <c r="E1108" s="1055">
        <v>214170</v>
      </c>
      <c r="F1108" s="1056" t="s">
        <v>1464</v>
      </c>
    </row>
    <row r="1109" spans="1:6" ht="15">
      <c r="A1109" s="101"/>
      <c r="B1109" s="1053">
        <v>8359</v>
      </c>
      <c r="C1109" s="1054" t="s">
        <v>5396</v>
      </c>
      <c r="D1109" s="1053" t="s">
        <v>928</v>
      </c>
      <c r="E1109" s="1055">
        <v>2491</v>
      </c>
      <c r="F1109" s="1056" t="s">
        <v>3009</v>
      </c>
    </row>
    <row r="1110" spans="1:6" ht="15">
      <c r="A1110" s="101"/>
      <c r="B1110" s="1053">
        <v>8362</v>
      </c>
      <c r="C1110" s="1054" t="s">
        <v>5397</v>
      </c>
      <c r="D1110" s="1053" t="s">
        <v>928</v>
      </c>
      <c r="E1110" s="1055">
        <v>1586908</v>
      </c>
      <c r="F1110" s="1056" t="s">
        <v>3009</v>
      </c>
    </row>
    <row r="1111" spans="1:6" ht="15">
      <c r="A1111" s="101"/>
      <c r="B1111" s="1053">
        <v>8364</v>
      </c>
      <c r="C1111" s="1054" t="s">
        <v>5398</v>
      </c>
      <c r="D1111" s="1053" t="s">
        <v>5399</v>
      </c>
      <c r="E1111" s="1055">
        <v>15000</v>
      </c>
      <c r="F1111" s="1056" t="s">
        <v>1464</v>
      </c>
    </row>
    <row r="1112" spans="1:6" ht="15">
      <c r="A1112" s="101"/>
      <c r="B1112" s="1053">
        <v>8365</v>
      </c>
      <c r="C1112" s="1054" t="s">
        <v>5400</v>
      </c>
      <c r="D1112" s="1053" t="s">
        <v>5399</v>
      </c>
      <c r="E1112" s="1055">
        <v>16136</v>
      </c>
      <c r="F1112" s="1056" t="s">
        <v>1464</v>
      </c>
    </row>
    <row r="1113" spans="1:6" ht="15">
      <c r="A1113" s="101"/>
      <c r="B1113" s="1053">
        <v>8366</v>
      </c>
      <c r="C1113" s="1054" t="s">
        <v>5401</v>
      </c>
      <c r="D1113" s="1053" t="s">
        <v>5399</v>
      </c>
      <c r="E1113" s="1055">
        <v>21206</v>
      </c>
      <c r="F1113" s="1056" t="s">
        <v>1464</v>
      </c>
    </row>
    <row r="1114" spans="1:6" ht="15">
      <c r="A1114" s="101"/>
      <c r="B1114" s="1053">
        <v>8367</v>
      </c>
      <c r="C1114" s="1054" t="s">
        <v>5402</v>
      </c>
      <c r="D1114" s="1053" t="s">
        <v>5399</v>
      </c>
      <c r="E1114" s="1055">
        <v>30933</v>
      </c>
      <c r="F1114" s="1056" t="s">
        <v>1464</v>
      </c>
    </row>
    <row r="1115" spans="1:6" ht="15">
      <c r="A1115" s="101"/>
      <c r="B1115" s="1053">
        <v>8369</v>
      </c>
      <c r="C1115" s="1054" t="s">
        <v>5403</v>
      </c>
      <c r="D1115" s="1053" t="s">
        <v>5399</v>
      </c>
      <c r="E1115" s="1055">
        <v>36628</v>
      </c>
      <c r="F1115" s="1056" t="s">
        <v>1464</v>
      </c>
    </row>
    <row r="1116" spans="1:6" ht="45" customHeight="1">
      <c r="A1116" s="101"/>
      <c r="B1116" s="1053">
        <v>8370</v>
      </c>
      <c r="C1116" s="1054" t="s">
        <v>5404</v>
      </c>
      <c r="D1116" s="1053" t="s">
        <v>5399</v>
      </c>
      <c r="E1116" s="1055">
        <v>36628</v>
      </c>
      <c r="F1116" s="1056" t="s">
        <v>1464</v>
      </c>
    </row>
    <row r="1117" spans="1:6" ht="15">
      <c r="A1117" s="101"/>
      <c r="B1117" s="1053">
        <v>8404</v>
      </c>
      <c r="C1117" s="1054" t="s">
        <v>5405</v>
      </c>
      <c r="D1117" s="1053" t="s">
        <v>902</v>
      </c>
      <c r="E1117" s="1055">
        <v>68923</v>
      </c>
      <c r="F1117" s="1056" t="s">
        <v>1464</v>
      </c>
    </row>
    <row r="1118" spans="1:6" ht="15">
      <c r="A1118" s="101"/>
      <c r="B1118" s="1053">
        <v>8430</v>
      </c>
      <c r="C1118" s="1054" t="s">
        <v>5406</v>
      </c>
      <c r="D1118" s="1053" t="s">
        <v>519</v>
      </c>
      <c r="E1118" s="1055">
        <v>64732393</v>
      </c>
      <c r="F1118" s="1056" t="s">
        <v>1464</v>
      </c>
    </row>
    <row r="1119" spans="1:6" ht="15">
      <c r="A1119" s="101"/>
      <c r="B1119" s="1053">
        <v>8431</v>
      </c>
      <c r="C1119" s="1054" t="s">
        <v>5407</v>
      </c>
      <c r="D1119" s="1053" t="s">
        <v>519</v>
      </c>
      <c r="E1119" s="1055">
        <v>69318767</v>
      </c>
      <c r="F1119" s="1056" t="s">
        <v>1464</v>
      </c>
    </row>
    <row r="1120" spans="1:6" ht="15">
      <c r="A1120" s="101"/>
      <c r="B1120" s="1053">
        <v>8432</v>
      </c>
      <c r="C1120" s="1054" t="s">
        <v>5408</v>
      </c>
      <c r="D1120" s="1053" t="s">
        <v>928</v>
      </c>
      <c r="E1120" s="1055">
        <v>445137</v>
      </c>
      <c r="F1120" s="1056" t="s">
        <v>1464</v>
      </c>
    </row>
    <row r="1121" spans="1:6" ht="15">
      <c r="A1121" s="101"/>
      <c r="B1121" s="1053">
        <v>8434</v>
      </c>
      <c r="C1121" s="1054" t="s">
        <v>5409</v>
      </c>
      <c r="D1121" s="1053" t="s">
        <v>928</v>
      </c>
      <c r="E1121" s="1055">
        <v>572091</v>
      </c>
      <c r="F1121" s="1056" t="s">
        <v>1464</v>
      </c>
    </row>
    <row r="1122" spans="1:6" ht="15">
      <c r="A1122" s="101"/>
      <c r="B1122" s="1053">
        <v>8435</v>
      </c>
      <c r="C1122" s="1054" t="s">
        <v>5410</v>
      </c>
      <c r="D1122" s="1053" t="s">
        <v>519</v>
      </c>
      <c r="E1122" s="1055">
        <v>567267</v>
      </c>
      <c r="F1122" s="1056" t="s">
        <v>1464</v>
      </c>
    </row>
    <row r="1123" spans="1:6" ht="15">
      <c r="A1123" s="101"/>
      <c r="B1123" s="1053">
        <v>8436</v>
      </c>
      <c r="C1123" s="1054" t="s">
        <v>5411</v>
      </c>
      <c r="D1123" s="1053" t="s">
        <v>928</v>
      </c>
      <c r="E1123" s="1055">
        <v>672916</v>
      </c>
      <c r="F1123" s="1056" t="s">
        <v>1464</v>
      </c>
    </row>
    <row r="1124" spans="1:6" ht="15">
      <c r="A1124" s="101"/>
      <c r="B1124" s="1053">
        <v>8437</v>
      </c>
      <c r="C1124" s="1054" t="s">
        <v>5412</v>
      </c>
      <c r="D1124" s="1053" t="s">
        <v>519</v>
      </c>
      <c r="E1124" s="1055">
        <v>614730</v>
      </c>
      <c r="F1124" s="1056" t="s">
        <v>1464</v>
      </c>
    </row>
    <row r="1125" spans="1:6" ht="15">
      <c r="A1125" s="101"/>
      <c r="B1125" s="1053">
        <v>8438</v>
      </c>
      <c r="C1125" s="1054" t="s">
        <v>5413</v>
      </c>
      <c r="D1125" s="1053" t="s">
        <v>928</v>
      </c>
      <c r="E1125" s="1055">
        <v>759738</v>
      </c>
      <c r="F1125" s="1056" t="s">
        <v>1464</v>
      </c>
    </row>
    <row r="1126" spans="1:6" ht="15">
      <c r="A1126" s="101"/>
      <c r="B1126" s="1053">
        <v>8440</v>
      </c>
      <c r="C1126" s="1054" t="s">
        <v>5414</v>
      </c>
      <c r="D1126" s="1053" t="s">
        <v>928</v>
      </c>
      <c r="E1126" s="1055">
        <v>921224</v>
      </c>
      <c r="F1126" s="1056" t="s">
        <v>1464</v>
      </c>
    </row>
    <row r="1127" spans="1:6" ht="15">
      <c r="A1127" s="101"/>
      <c r="B1127" s="1053">
        <v>8441</v>
      </c>
      <c r="C1127" s="1054" t="s">
        <v>5415</v>
      </c>
      <c r="D1127" s="1053" t="s">
        <v>519</v>
      </c>
      <c r="E1127" s="1055">
        <v>723270</v>
      </c>
      <c r="F1127" s="1056" t="s">
        <v>1464</v>
      </c>
    </row>
    <row r="1128" spans="1:6" ht="15">
      <c r="A1128" s="101"/>
      <c r="B1128" s="1053">
        <v>8442</v>
      </c>
      <c r="C1128" s="1054" t="s">
        <v>5416</v>
      </c>
      <c r="D1128" s="1053" t="s">
        <v>928</v>
      </c>
      <c r="E1128" s="1055">
        <v>1104933</v>
      </c>
      <c r="F1128" s="1056" t="s">
        <v>1464</v>
      </c>
    </row>
    <row r="1129" spans="1:6" ht="15">
      <c r="A1129" s="101"/>
      <c r="B1129" s="1053">
        <v>8443</v>
      </c>
      <c r="C1129" s="1054" t="s">
        <v>5417</v>
      </c>
      <c r="D1129" s="1053" t="s">
        <v>519</v>
      </c>
      <c r="E1129" s="1055">
        <v>776602</v>
      </c>
      <c r="F1129" s="1056" t="s">
        <v>1464</v>
      </c>
    </row>
    <row r="1130" spans="1:6" ht="15">
      <c r="A1130" s="101"/>
      <c r="B1130" s="1053">
        <v>8444</v>
      </c>
      <c r="C1130" s="1054" t="s">
        <v>5418</v>
      </c>
      <c r="D1130" s="1053" t="s">
        <v>928</v>
      </c>
      <c r="E1130" s="1055">
        <v>7043398</v>
      </c>
      <c r="F1130" s="1056" t="s">
        <v>1464</v>
      </c>
    </row>
    <row r="1131" spans="1:6" ht="15">
      <c r="A1131" s="101"/>
      <c r="B1131" s="1053">
        <v>8445</v>
      </c>
      <c r="C1131" s="1054" t="s">
        <v>5419</v>
      </c>
      <c r="D1131" s="1053" t="s">
        <v>519</v>
      </c>
      <c r="E1131" s="1055">
        <v>2886211</v>
      </c>
      <c r="F1131" s="1056" t="s">
        <v>1464</v>
      </c>
    </row>
    <row r="1132" spans="1:6" ht="15">
      <c r="A1132" s="101"/>
      <c r="B1132" s="1053">
        <v>8447</v>
      </c>
      <c r="C1132" s="1054" t="s">
        <v>5420</v>
      </c>
      <c r="D1132" s="1053" t="s">
        <v>928</v>
      </c>
      <c r="E1132" s="1055">
        <v>7542450</v>
      </c>
      <c r="F1132" s="1056" t="s">
        <v>1464</v>
      </c>
    </row>
    <row r="1133" spans="1:6" ht="15">
      <c r="A1133" s="101"/>
      <c r="B1133" s="1053">
        <v>8448</v>
      </c>
      <c r="C1133" s="1054" t="s">
        <v>5421</v>
      </c>
      <c r="D1133" s="1053" t="s">
        <v>519</v>
      </c>
      <c r="E1133" s="1055">
        <v>3891968</v>
      </c>
      <c r="F1133" s="1056" t="s">
        <v>1464</v>
      </c>
    </row>
    <row r="1134" spans="1:6" ht="15">
      <c r="A1134" s="101"/>
      <c r="B1134" s="1053">
        <v>8449</v>
      </c>
      <c r="C1134" s="1054" t="s">
        <v>5422</v>
      </c>
      <c r="D1134" s="1053" t="s">
        <v>519</v>
      </c>
      <c r="E1134" s="1055">
        <v>20624330</v>
      </c>
      <c r="F1134" s="1056" t="s">
        <v>1464</v>
      </c>
    </row>
    <row r="1135" spans="1:6" ht="15">
      <c r="A1135" s="101"/>
      <c r="B1135" s="1053">
        <v>8450</v>
      </c>
      <c r="C1135" s="1054" t="s">
        <v>5423</v>
      </c>
      <c r="D1135" s="1053" t="s">
        <v>519</v>
      </c>
      <c r="E1135" s="1055">
        <v>25405827</v>
      </c>
      <c r="F1135" s="1056" t="s">
        <v>1464</v>
      </c>
    </row>
    <row r="1136" spans="1:6" ht="15">
      <c r="A1136" s="101"/>
      <c r="B1136" s="1053">
        <v>8451</v>
      </c>
      <c r="C1136" s="1054" t="s">
        <v>5424</v>
      </c>
      <c r="D1136" s="1053" t="s">
        <v>519</v>
      </c>
      <c r="E1136" s="1055">
        <v>26048368</v>
      </c>
      <c r="F1136" s="1056" t="s">
        <v>1464</v>
      </c>
    </row>
    <row r="1137" spans="1:6" ht="15">
      <c r="A1137" s="101"/>
      <c r="B1137" s="1053">
        <v>8452</v>
      </c>
      <c r="C1137" s="1054" t="s">
        <v>5425</v>
      </c>
      <c r="D1137" s="1053" t="s">
        <v>519</v>
      </c>
      <c r="E1137" s="1055">
        <v>28753209</v>
      </c>
      <c r="F1137" s="1056" t="s">
        <v>1464</v>
      </c>
    </row>
    <row r="1138" spans="1:6" ht="15">
      <c r="A1138" s="101"/>
      <c r="B1138" s="1053">
        <v>8453</v>
      </c>
      <c r="C1138" s="1054" t="s">
        <v>5426</v>
      </c>
      <c r="D1138" s="1053" t="s">
        <v>519</v>
      </c>
      <c r="E1138" s="1055">
        <v>33455457</v>
      </c>
      <c r="F1138" s="1056" t="s">
        <v>1464</v>
      </c>
    </row>
    <row r="1139" spans="1:6" ht="15">
      <c r="A1139" s="101"/>
      <c r="B1139" s="1053">
        <v>8454</v>
      </c>
      <c r="C1139" s="1054" t="s">
        <v>5427</v>
      </c>
      <c r="D1139" s="1053" t="s">
        <v>519</v>
      </c>
      <c r="E1139" s="1055">
        <v>29770850</v>
      </c>
      <c r="F1139" s="1056" t="s">
        <v>1464</v>
      </c>
    </row>
    <row r="1140" spans="1:6" ht="15">
      <c r="A1140" s="101"/>
      <c r="B1140" s="1053">
        <v>8455</v>
      </c>
      <c r="C1140" s="1054" t="s">
        <v>5428</v>
      </c>
      <c r="D1140" s="1053" t="s">
        <v>519</v>
      </c>
      <c r="E1140" s="1055">
        <v>30761481</v>
      </c>
      <c r="F1140" s="1056" t="s">
        <v>1464</v>
      </c>
    </row>
    <row r="1141" spans="1:6" ht="15">
      <c r="A1141" s="101"/>
      <c r="B1141" s="1053">
        <v>8456</v>
      </c>
      <c r="C1141" s="1054" t="s">
        <v>5429</v>
      </c>
      <c r="D1141" s="1053" t="s">
        <v>519</v>
      </c>
      <c r="E1141" s="1055">
        <v>34022828</v>
      </c>
      <c r="F1141" s="1056" t="s">
        <v>1464</v>
      </c>
    </row>
    <row r="1142" spans="1:6" ht="15">
      <c r="A1142" s="101"/>
      <c r="B1142" s="1053">
        <v>8457</v>
      </c>
      <c r="C1142" s="1054" t="s">
        <v>5430</v>
      </c>
      <c r="D1142" s="1053" t="s">
        <v>519</v>
      </c>
      <c r="E1142" s="1055">
        <v>41293052</v>
      </c>
      <c r="F1142" s="1056" t="s">
        <v>1464</v>
      </c>
    </row>
    <row r="1143" spans="1:6" ht="15">
      <c r="A1143" s="101"/>
      <c r="B1143" s="1053">
        <v>8460</v>
      </c>
      <c r="C1143" s="1054" t="s">
        <v>5431</v>
      </c>
      <c r="D1143" s="1053" t="s">
        <v>519</v>
      </c>
      <c r="E1143" s="1055">
        <v>9296</v>
      </c>
      <c r="F1143" s="1056" t="s">
        <v>1464</v>
      </c>
    </row>
    <row r="1144" spans="1:6" ht="15">
      <c r="A1144" s="101"/>
      <c r="B1144" s="1053">
        <v>8461</v>
      </c>
      <c r="C1144" s="1054" t="s">
        <v>5432</v>
      </c>
      <c r="D1144" s="1053" t="s">
        <v>928</v>
      </c>
      <c r="E1144" s="1055">
        <v>15850</v>
      </c>
      <c r="F1144" s="1056" t="s">
        <v>1464</v>
      </c>
    </row>
    <row r="1145" spans="1:6" ht="15">
      <c r="A1145" s="101"/>
      <c r="B1145" s="1053">
        <v>8462</v>
      </c>
      <c r="C1145" s="1054" t="s">
        <v>5433</v>
      </c>
      <c r="D1145" s="1053" t="s">
        <v>519</v>
      </c>
      <c r="E1145" s="1055">
        <v>398432</v>
      </c>
      <c r="F1145" s="1056" t="s">
        <v>1464</v>
      </c>
    </row>
    <row r="1146" spans="1:6" ht="15">
      <c r="A1146" s="101"/>
      <c r="B1146" s="1053">
        <v>8463</v>
      </c>
      <c r="C1146" s="1054" t="s">
        <v>5434</v>
      </c>
      <c r="D1146" s="1053" t="s">
        <v>519</v>
      </c>
      <c r="E1146" s="1055">
        <v>820157</v>
      </c>
      <c r="F1146" s="1056" t="s">
        <v>1464</v>
      </c>
    </row>
    <row r="1147" spans="1:6" ht="15">
      <c r="A1147" s="101"/>
      <c r="B1147" s="1053">
        <v>8473</v>
      </c>
      <c r="C1147" s="1054" t="s">
        <v>5435</v>
      </c>
      <c r="D1147" s="1053" t="s">
        <v>777</v>
      </c>
      <c r="E1147" s="1055">
        <v>1501</v>
      </c>
      <c r="F1147" s="1056" t="s">
        <v>1464</v>
      </c>
    </row>
    <row r="1148" spans="1:6" ht="15">
      <c r="A1148" s="101"/>
      <c r="B1148" s="1053">
        <v>8474</v>
      </c>
      <c r="C1148" s="1054" t="s">
        <v>5436</v>
      </c>
      <c r="D1148" s="1053" t="s">
        <v>973</v>
      </c>
      <c r="E1148" s="1055">
        <v>6545</v>
      </c>
      <c r="F1148" s="1056" t="s">
        <v>3009</v>
      </c>
    </row>
    <row r="1149" spans="1:6" ht="15">
      <c r="A1149" s="101"/>
      <c r="B1149" s="1053">
        <v>8475</v>
      </c>
      <c r="C1149" s="1054" t="s">
        <v>1277</v>
      </c>
      <c r="D1149" s="1053" t="s">
        <v>973</v>
      </c>
      <c r="E1149" s="1055">
        <v>5950</v>
      </c>
      <c r="F1149" s="1056" t="s">
        <v>3009</v>
      </c>
    </row>
    <row r="1150" spans="1:6" ht="15">
      <c r="A1150" s="101"/>
      <c r="B1150" s="1053">
        <v>8476</v>
      </c>
      <c r="C1150" s="1054" t="s">
        <v>5437</v>
      </c>
      <c r="D1150" s="1053" t="s">
        <v>777</v>
      </c>
      <c r="E1150" s="1055">
        <v>22551</v>
      </c>
      <c r="F1150" s="1056" t="s">
        <v>3009</v>
      </c>
    </row>
    <row r="1151" spans="1:6" ht="15">
      <c r="A1151" s="101"/>
      <c r="B1151" s="1053">
        <v>8478</v>
      </c>
      <c r="C1151" s="1054" t="s">
        <v>5438</v>
      </c>
      <c r="D1151" s="1053" t="s">
        <v>519</v>
      </c>
      <c r="E1151" s="1055">
        <v>23900</v>
      </c>
      <c r="F1151" s="1056" t="s">
        <v>1464</v>
      </c>
    </row>
    <row r="1152" spans="1:6" ht="15">
      <c r="A1152" s="101"/>
      <c r="B1152" s="1053">
        <v>8479</v>
      </c>
      <c r="C1152" s="1054" t="s">
        <v>5439</v>
      </c>
      <c r="D1152" s="1053" t="s">
        <v>519</v>
      </c>
      <c r="E1152" s="1055">
        <v>125</v>
      </c>
      <c r="F1152" s="1056" t="s">
        <v>1464</v>
      </c>
    </row>
    <row r="1153" spans="1:6" ht="15">
      <c r="A1153" s="101"/>
      <c r="B1153" s="1053">
        <v>8480</v>
      </c>
      <c r="C1153" s="1054" t="s">
        <v>5440</v>
      </c>
      <c r="D1153" s="1053" t="s">
        <v>519</v>
      </c>
      <c r="E1153" s="1055">
        <v>1231</v>
      </c>
      <c r="F1153" s="1056" t="s">
        <v>1464</v>
      </c>
    </row>
    <row r="1154" spans="1:6" ht="15">
      <c r="A1154" s="101"/>
      <c r="B1154" s="1053">
        <v>8481</v>
      </c>
      <c r="C1154" s="1054" t="s">
        <v>5441</v>
      </c>
      <c r="D1154" s="1053" t="s">
        <v>902</v>
      </c>
      <c r="E1154" s="1055">
        <v>80000</v>
      </c>
      <c r="F1154" s="1056" t="s">
        <v>1464</v>
      </c>
    </row>
    <row r="1155" spans="1:6" ht="15">
      <c r="A1155" s="101"/>
      <c r="B1155" s="1053">
        <v>8482</v>
      </c>
      <c r="C1155" s="1054" t="s">
        <v>5442</v>
      </c>
      <c r="D1155" s="1053" t="s">
        <v>902</v>
      </c>
      <c r="E1155" s="1055">
        <v>62600</v>
      </c>
      <c r="F1155" s="1056" t="s">
        <v>1464</v>
      </c>
    </row>
    <row r="1156" spans="1:6" ht="15">
      <c r="A1156" s="101"/>
      <c r="B1156" s="1053">
        <v>8483</v>
      </c>
      <c r="C1156" s="1054" t="s">
        <v>5443</v>
      </c>
      <c r="D1156" s="1053" t="s">
        <v>519</v>
      </c>
      <c r="E1156" s="1055">
        <v>191800</v>
      </c>
      <c r="F1156" s="1056" t="s">
        <v>1464</v>
      </c>
    </row>
    <row r="1157" spans="1:6" ht="15">
      <c r="A1157" s="101"/>
      <c r="B1157" s="1053">
        <v>8500</v>
      </c>
      <c r="C1157" s="1054" t="s">
        <v>5444</v>
      </c>
      <c r="D1157" s="1053" t="s">
        <v>928</v>
      </c>
      <c r="E1157" s="1055">
        <v>121094</v>
      </c>
      <c r="F1157" s="1056" t="s">
        <v>3009</v>
      </c>
    </row>
    <row r="1158" spans="1:6" ht="15">
      <c r="A1158" s="101"/>
      <c r="B1158" s="1053">
        <v>8501</v>
      </c>
      <c r="C1158" s="1054" t="s">
        <v>5445</v>
      </c>
      <c r="D1158" s="1053" t="s">
        <v>519</v>
      </c>
      <c r="E1158" s="1055">
        <v>1227100</v>
      </c>
      <c r="F1158" s="1056" t="s">
        <v>1464</v>
      </c>
    </row>
    <row r="1159" spans="1:6" ht="15">
      <c r="A1159" s="101"/>
      <c r="B1159" s="1053">
        <v>8502</v>
      </c>
      <c r="C1159" s="1054" t="s">
        <v>5446</v>
      </c>
      <c r="D1159" s="1053" t="s">
        <v>973</v>
      </c>
      <c r="E1159" s="1055">
        <v>6723</v>
      </c>
      <c r="F1159" s="1056" t="s">
        <v>3009</v>
      </c>
    </row>
    <row r="1160" spans="1:6" ht="15">
      <c r="A1160" s="101"/>
      <c r="B1160" s="1053">
        <v>8506</v>
      </c>
      <c r="C1160" s="1054" t="s">
        <v>5447</v>
      </c>
      <c r="D1160" s="1053" t="s">
        <v>902</v>
      </c>
      <c r="E1160" s="1055">
        <v>112000</v>
      </c>
      <c r="F1160" s="1056" t="s">
        <v>1464</v>
      </c>
    </row>
    <row r="1161" spans="1:6" ht="15">
      <c r="A1161" s="101"/>
      <c r="B1161" s="1053">
        <v>8508</v>
      </c>
      <c r="C1161" s="1054" t="s">
        <v>5448</v>
      </c>
      <c r="D1161" s="1053" t="s">
        <v>902</v>
      </c>
      <c r="E1161" s="1055">
        <v>112000</v>
      </c>
      <c r="F1161" s="1056" t="s">
        <v>1464</v>
      </c>
    </row>
    <row r="1162" spans="1:6" ht="15">
      <c r="A1162" s="101"/>
      <c r="B1162" s="1053">
        <v>8509</v>
      </c>
      <c r="C1162" s="1054" t="s">
        <v>5449</v>
      </c>
      <c r="D1162" s="1053" t="s">
        <v>902</v>
      </c>
      <c r="E1162" s="1055">
        <v>112000</v>
      </c>
      <c r="F1162" s="1056" t="s">
        <v>1464</v>
      </c>
    </row>
    <row r="1163" spans="1:6" ht="15">
      <c r="A1163" s="101"/>
      <c r="B1163" s="1053">
        <v>8511</v>
      </c>
      <c r="C1163" s="1054" t="s">
        <v>5450</v>
      </c>
      <c r="D1163" s="1053" t="s">
        <v>902</v>
      </c>
      <c r="E1163" s="1055">
        <v>112000</v>
      </c>
      <c r="F1163" s="1056" t="s">
        <v>1464</v>
      </c>
    </row>
    <row r="1164" spans="1:6" ht="15">
      <c r="A1164" s="101"/>
      <c r="B1164" s="1053">
        <v>8515</v>
      </c>
      <c r="C1164" s="1054" t="s">
        <v>1048</v>
      </c>
      <c r="D1164" s="1053" t="s">
        <v>973</v>
      </c>
      <c r="E1164" s="1055">
        <v>14920</v>
      </c>
      <c r="F1164" s="1056" t="s">
        <v>1464</v>
      </c>
    </row>
    <row r="1165" spans="1:6" ht="15">
      <c r="A1165" s="101"/>
      <c r="B1165" s="1053">
        <v>8516</v>
      </c>
      <c r="C1165" s="1054" t="s">
        <v>5451</v>
      </c>
      <c r="D1165" s="1053" t="s">
        <v>777</v>
      </c>
      <c r="E1165" s="1055">
        <v>39798</v>
      </c>
      <c r="F1165" s="1056" t="s">
        <v>1464</v>
      </c>
    </row>
    <row r="1166" spans="1:6" ht="15">
      <c r="A1166" s="101"/>
      <c r="B1166" s="1053">
        <v>8520</v>
      </c>
      <c r="C1166" s="1054" t="s">
        <v>5452</v>
      </c>
      <c r="D1166" s="1053" t="s">
        <v>5453</v>
      </c>
      <c r="E1166" s="1055">
        <v>1529</v>
      </c>
      <c r="F1166" s="1056" t="s">
        <v>1464</v>
      </c>
    </row>
    <row r="1167" spans="1:6" ht="15">
      <c r="A1167" s="101"/>
      <c r="B1167" s="1053">
        <v>8522</v>
      </c>
      <c r="C1167" s="1054" t="s">
        <v>1317</v>
      </c>
      <c r="D1167" s="1053" t="s">
        <v>777</v>
      </c>
      <c r="E1167" s="1055">
        <v>8440</v>
      </c>
      <c r="F1167" s="1056" t="s">
        <v>1464</v>
      </c>
    </row>
    <row r="1168" spans="1:6" ht="15">
      <c r="A1168" s="101"/>
      <c r="B1168" s="1053">
        <v>8524</v>
      </c>
      <c r="C1168" s="1054" t="s">
        <v>1303</v>
      </c>
      <c r="D1168" s="1053" t="s">
        <v>519</v>
      </c>
      <c r="E1168" s="1055">
        <v>55900</v>
      </c>
      <c r="F1168" s="1056" t="s">
        <v>1464</v>
      </c>
    </row>
    <row r="1169" spans="1:6" ht="15">
      <c r="A1169" s="101"/>
      <c r="B1169" s="1053">
        <v>8525</v>
      </c>
      <c r="C1169" s="1054" t="s">
        <v>1349</v>
      </c>
      <c r="D1169" s="1053" t="s">
        <v>777</v>
      </c>
      <c r="E1169" s="1055">
        <v>17895</v>
      </c>
      <c r="F1169" s="1056" t="s">
        <v>1464</v>
      </c>
    </row>
    <row r="1170" spans="1:6" ht="15">
      <c r="A1170" s="101"/>
      <c r="B1170" s="1053">
        <v>8529</v>
      </c>
      <c r="C1170" s="1054" t="s">
        <v>5454</v>
      </c>
      <c r="D1170" s="1053" t="s">
        <v>902</v>
      </c>
      <c r="E1170" s="1055">
        <v>69468</v>
      </c>
      <c r="F1170" s="1056" t="s">
        <v>1464</v>
      </c>
    </row>
    <row r="1171" spans="1:6" ht="15">
      <c r="A1171" s="101"/>
      <c r="B1171" s="1053">
        <v>8530</v>
      </c>
      <c r="C1171" s="1054" t="s">
        <v>5455</v>
      </c>
      <c r="D1171" s="1053" t="s">
        <v>519</v>
      </c>
      <c r="E1171" s="1055">
        <v>10900</v>
      </c>
      <c r="F1171" s="1056" t="s">
        <v>1464</v>
      </c>
    </row>
    <row r="1172" spans="1:6" ht="15">
      <c r="A1172" s="101"/>
      <c r="B1172" s="1053">
        <v>8531</v>
      </c>
      <c r="C1172" s="1054" t="s">
        <v>5456</v>
      </c>
      <c r="D1172" s="1053" t="s">
        <v>902</v>
      </c>
      <c r="E1172" s="1055">
        <v>24500</v>
      </c>
      <c r="F1172" s="1056" t="s">
        <v>1464</v>
      </c>
    </row>
    <row r="1173" spans="1:6" ht="15">
      <c r="A1173" s="101"/>
      <c r="B1173" s="1053">
        <v>8539</v>
      </c>
      <c r="C1173" s="1054" t="s">
        <v>5457</v>
      </c>
      <c r="D1173" s="1053" t="s">
        <v>519</v>
      </c>
      <c r="E1173" s="1055">
        <v>3700</v>
      </c>
      <c r="F1173" s="1056" t="s">
        <v>3009</v>
      </c>
    </row>
    <row r="1174" spans="1:6" ht="15">
      <c r="A1174" s="101"/>
      <c r="B1174" s="1053">
        <v>8555</v>
      </c>
      <c r="C1174" s="1054" t="s">
        <v>5458</v>
      </c>
      <c r="D1174" s="1053" t="s">
        <v>519</v>
      </c>
      <c r="E1174" s="1055">
        <v>1450</v>
      </c>
      <c r="F1174" s="1056" t="s">
        <v>1464</v>
      </c>
    </row>
    <row r="1175" spans="1:6" ht="15">
      <c r="A1175" s="101"/>
      <c r="B1175" s="1053">
        <v>8560</v>
      </c>
      <c r="C1175" s="1054" t="s">
        <v>5459</v>
      </c>
      <c r="D1175" s="1053" t="s">
        <v>519</v>
      </c>
      <c r="E1175" s="1055">
        <v>10114</v>
      </c>
      <c r="F1175" s="1056" t="s">
        <v>3009</v>
      </c>
    </row>
    <row r="1176" spans="1:6" ht="15">
      <c r="A1176" s="101"/>
      <c r="B1176" s="1053">
        <v>8565</v>
      </c>
      <c r="C1176" s="1054" t="s">
        <v>5460</v>
      </c>
      <c r="D1176" s="1053" t="s">
        <v>973</v>
      </c>
      <c r="E1176" s="1055">
        <v>6069</v>
      </c>
      <c r="F1176" s="1056" t="s">
        <v>1464</v>
      </c>
    </row>
    <row r="1177" spans="1:6" ht="15">
      <c r="A1177" s="101"/>
      <c r="B1177" s="1053">
        <v>8566</v>
      </c>
      <c r="C1177" s="1054" t="s">
        <v>5461</v>
      </c>
      <c r="D1177" s="1053" t="s">
        <v>928</v>
      </c>
      <c r="E1177" s="1055">
        <v>1729</v>
      </c>
      <c r="F1177" s="1056" t="s">
        <v>1464</v>
      </c>
    </row>
    <row r="1178" spans="1:6" ht="15">
      <c r="A1178" s="101"/>
      <c r="B1178" s="1053">
        <v>8567</v>
      </c>
      <c r="C1178" s="1054" t="s">
        <v>5462</v>
      </c>
      <c r="D1178" s="1053" t="s">
        <v>777</v>
      </c>
      <c r="E1178" s="1055">
        <v>65048</v>
      </c>
      <c r="F1178" s="1056" t="s">
        <v>1464</v>
      </c>
    </row>
    <row r="1179" spans="1:6" ht="15">
      <c r="A1179" s="101"/>
      <c r="B1179" s="1053">
        <v>8570</v>
      </c>
      <c r="C1179" s="1054" t="s">
        <v>5463</v>
      </c>
      <c r="D1179" s="1053" t="s">
        <v>5464</v>
      </c>
      <c r="E1179" s="1055">
        <v>22868</v>
      </c>
      <c r="F1179" s="1056" t="s">
        <v>1464</v>
      </c>
    </row>
    <row r="1180" spans="1:6" ht="15">
      <c r="A1180" s="101"/>
      <c r="B1180" s="1053">
        <v>8576</v>
      </c>
      <c r="C1180" s="1054" t="s">
        <v>5465</v>
      </c>
      <c r="D1180" s="1053" t="s">
        <v>902</v>
      </c>
      <c r="E1180" s="1055">
        <v>104406</v>
      </c>
      <c r="F1180" s="1056" t="s">
        <v>1464</v>
      </c>
    </row>
    <row r="1181" spans="1:6" ht="15">
      <c r="A1181" s="101"/>
      <c r="B1181" s="1053">
        <v>8577</v>
      </c>
      <c r="C1181" s="1054" t="s">
        <v>5466</v>
      </c>
      <c r="D1181" s="1053" t="s">
        <v>928</v>
      </c>
      <c r="E1181" s="1055">
        <v>22586</v>
      </c>
      <c r="F1181" s="1056" t="s">
        <v>3009</v>
      </c>
    </row>
    <row r="1182" spans="1:6" ht="15">
      <c r="A1182" s="101"/>
      <c r="B1182" s="1053">
        <v>8578</v>
      </c>
      <c r="C1182" s="1054" t="s">
        <v>5467</v>
      </c>
      <c r="D1182" s="1053" t="s">
        <v>519</v>
      </c>
      <c r="E1182" s="1055">
        <v>4031</v>
      </c>
      <c r="F1182" s="1056" t="s">
        <v>3009</v>
      </c>
    </row>
    <row r="1183" spans="1:6" ht="15">
      <c r="A1183" s="101"/>
      <c r="B1183" s="1053">
        <v>8579</v>
      </c>
      <c r="C1183" s="1054" t="s">
        <v>5468</v>
      </c>
      <c r="D1183" s="1053" t="s">
        <v>519</v>
      </c>
      <c r="E1183" s="1055">
        <v>16235</v>
      </c>
      <c r="F1183" s="1056" t="s">
        <v>3009</v>
      </c>
    </row>
    <row r="1184" spans="1:6" ht="15">
      <c r="A1184" s="101"/>
      <c r="B1184" s="1053">
        <v>8584</v>
      </c>
      <c r="C1184" s="1054" t="s">
        <v>1269</v>
      </c>
      <c r="D1184" s="1053" t="s">
        <v>928</v>
      </c>
      <c r="E1184" s="1055">
        <v>119913</v>
      </c>
      <c r="F1184" s="1056" t="s">
        <v>3009</v>
      </c>
    </row>
    <row r="1185" spans="1:6" ht="15">
      <c r="A1185" s="101"/>
      <c r="B1185" s="1053">
        <v>8586</v>
      </c>
      <c r="C1185" s="1054" t="s">
        <v>5469</v>
      </c>
      <c r="D1185" s="1053" t="s">
        <v>928</v>
      </c>
      <c r="E1185" s="1055">
        <v>13221</v>
      </c>
      <c r="F1185" s="1056" t="s">
        <v>3009</v>
      </c>
    </row>
    <row r="1186" spans="1:6" ht="15">
      <c r="A1186" s="101"/>
      <c r="B1186" s="1053">
        <v>8588</v>
      </c>
      <c r="C1186" s="1054" t="s">
        <v>5470</v>
      </c>
      <c r="D1186" s="1053" t="s">
        <v>928</v>
      </c>
      <c r="E1186" s="1055">
        <v>5871</v>
      </c>
      <c r="F1186" s="1056" t="s">
        <v>3009</v>
      </c>
    </row>
    <row r="1187" spans="1:6" ht="15">
      <c r="A1187" s="101"/>
      <c r="B1187" s="1053">
        <v>8634</v>
      </c>
      <c r="C1187" s="1054" t="s">
        <v>5471</v>
      </c>
      <c r="D1187" s="1053" t="s">
        <v>519</v>
      </c>
      <c r="E1187" s="1055">
        <v>172172</v>
      </c>
      <c r="F1187" s="1056" t="s">
        <v>1464</v>
      </c>
    </row>
    <row r="1188" spans="1:6" ht="15">
      <c r="A1188" s="101"/>
      <c r="B1188" s="1053">
        <v>8635</v>
      </c>
      <c r="C1188" s="1054" t="s">
        <v>5472</v>
      </c>
      <c r="D1188" s="1053" t="s">
        <v>519</v>
      </c>
      <c r="E1188" s="1055">
        <v>2637</v>
      </c>
      <c r="F1188" s="1056" t="s">
        <v>3009</v>
      </c>
    </row>
    <row r="1189" spans="1:6" ht="15">
      <c r="A1189" s="101"/>
      <c r="B1189" s="1053">
        <v>8636</v>
      </c>
      <c r="C1189" s="1054" t="s">
        <v>5473</v>
      </c>
      <c r="D1189" s="1053" t="s">
        <v>973</v>
      </c>
      <c r="E1189" s="1055">
        <v>1569</v>
      </c>
      <c r="F1189" s="1056" t="s">
        <v>1464</v>
      </c>
    </row>
    <row r="1190" spans="1:6" ht="15">
      <c r="A1190" s="101"/>
      <c r="B1190" s="1053">
        <v>8644</v>
      </c>
      <c r="C1190" s="1054" t="s">
        <v>5474</v>
      </c>
      <c r="D1190" s="1053" t="s">
        <v>519</v>
      </c>
      <c r="E1190" s="1055">
        <v>189900</v>
      </c>
      <c r="F1190" s="1056" t="s">
        <v>1464</v>
      </c>
    </row>
    <row r="1191" spans="1:6" ht="15">
      <c r="A1191" s="101"/>
      <c r="B1191" s="1053">
        <v>8645</v>
      </c>
      <c r="C1191" s="1054" t="s">
        <v>5475</v>
      </c>
      <c r="D1191" s="1053" t="s">
        <v>519</v>
      </c>
      <c r="E1191" s="1055">
        <v>477412</v>
      </c>
      <c r="F1191" s="1056" t="s">
        <v>1464</v>
      </c>
    </row>
    <row r="1192" spans="1:6" ht="15">
      <c r="A1192" s="101"/>
      <c r="B1192" s="1053">
        <v>8654</v>
      </c>
      <c r="C1192" s="1054" t="s">
        <v>5476</v>
      </c>
      <c r="D1192" s="1053" t="s">
        <v>973</v>
      </c>
      <c r="E1192" s="1055">
        <v>4582</v>
      </c>
      <c r="F1192" s="1056" t="s">
        <v>3009</v>
      </c>
    </row>
    <row r="1193" spans="1:6" ht="15">
      <c r="A1193" s="101"/>
      <c r="B1193" s="1053">
        <v>8666</v>
      </c>
      <c r="C1193" s="1054" t="s">
        <v>5477</v>
      </c>
      <c r="D1193" s="1053" t="s">
        <v>928</v>
      </c>
      <c r="E1193" s="1055">
        <v>4315</v>
      </c>
      <c r="F1193" s="1056" t="s">
        <v>1464</v>
      </c>
    </row>
    <row r="1194" spans="1:6" ht="15">
      <c r="A1194" s="101"/>
      <c r="B1194" s="1053">
        <v>8672</v>
      </c>
      <c r="C1194" s="1054" t="s">
        <v>5478</v>
      </c>
      <c r="D1194" s="1053" t="s">
        <v>519</v>
      </c>
      <c r="E1194" s="1055">
        <v>3808</v>
      </c>
      <c r="F1194" s="1056" t="s">
        <v>1464</v>
      </c>
    </row>
    <row r="1195" spans="1:6" ht="15">
      <c r="A1195" s="101"/>
      <c r="B1195" s="1053">
        <v>8674</v>
      </c>
      <c r="C1195" s="1054" t="s">
        <v>5479</v>
      </c>
      <c r="D1195" s="1053" t="s">
        <v>519</v>
      </c>
      <c r="E1195" s="1055">
        <v>4600</v>
      </c>
      <c r="F1195" s="1056" t="s">
        <v>1464</v>
      </c>
    </row>
    <row r="1196" spans="1:6" ht="15">
      <c r="A1196" s="101"/>
      <c r="B1196" s="1053">
        <v>8675</v>
      </c>
      <c r="C1196" s="1054" t="s">
        <v>5480</v>
      </c>
      <c r="D1196" s="1053" t="s">
        <v>519</v>
      </c>
      <c r="E1196" s="1055">
        <v>36890</v>
      </c>
      <c r="F1196" s="1056" t="s">
        <v>1464</v>
      </c>
    </row>
    <row r="1197" spans="1:6" ht="15">
      <c r="A1197" s="101"/>
      <c r="B1197" s="1053">
        <v>8676</v>
      </c>
      <c r="C1197" s="1054" t="s">
        <v>5481</v>
      </c>
      <c r="D1197" s="1053" t="s">
        <v>519</v>
      </c>
      <c r="E1197" s="1055">
        <v>10591</v>
      </c>
      <c r="F1197" s="1056" t="s">
        <v>1464</v>
      </c>
    </row>
    <row r="1198" spans="1:6" ht="15">
      <c r="A1198" s="101"/>
      <c r="B1198" s="1053">
        <v>8679</v>
      </c>
      <c r="C1198" s="1054" t="s">
        <v>5482</v>
      </c>
      <c r="D1198" s="1053" t="s">
        <v>519</v>
      </c>
      <c r="E1198" s="1055">
        <v>53194</v>
      </c>
      <c r="F1198" s="1056" t="s">
        <v>3009</v>
      </c>
    </row>
    <row r="1199" spans="1:6" ht="15">
      <c r="A1199" s="101"/>
      <c r="B1199" s="1053">
        <v>8688</v>
      </c>
      <c r="C1199" s="1054" t="s">
        <v>5483</v>
      </c>
      <c r="D1199" s="1053" t="s">
        <v>899</v>
      </c>
      <c r="E1199" s="1055">
        <v>1000</v>
      </c>
      <c r="F1199" s="1056" t="s">
        <v>4527</v>
      </c>
    </row>
    <row r="1200" spans="1:6" ht="15">
      <c r="A1200" s="101"/>
      <c r="B1200" s="1053">
        <v>8689</v>
      </c>
      <c r="C1200" s="1054" t="s">
        <v>1407</v>
      </c>
      <c r="D1200" s="1053" t="s">
        <v>907</v>
      </c>
      <c r="E1200" s="1055">
        <v>118638</v>
      </c>
      <c r="F1200" s="1056" t="s">
        <v>4526</v>
      </c>
    </row>
    <row r="1201" spans="1:6" ht="15">
      <c r="A1201" s="101"/>
      <c r="B1201" s="1053">
        <v>8690</v>
      </c>
      <c r="C1201" s="1054" t="s">
        <v>5484</v>
      </c>
      <c r="D1201" s="1053" t="s">
        <v>907</v>
      </c>
      <c r="E1201" s="1055">
        <v>118638</v>
      </c>
      <c r="F1201" s="1056" t="s">
        <v>4526</v>
      </c>
    </row>
    <row r="1202" spans="1:6" ht="15">
      <c r="A1202" s="101"/>
      <c r="B1202" s="1053">
        <v>8694</v>
      </c>
      <c r="C1202" s="1054" t="s">
        <v>5485</v>
      </c>
      <c r="D1202" s="1053" t="s">
        <v>928</v>
      </c>
      <c r="E1202" s="1055">
        <v>4000</v>
      </c>
      <c r="F1202" s="1056" t="s">
        <v>1464</v>
      </c>
    </row>
    <row r="1203" spans="1:6" ht="15">
      <c r="A1203" s="101"/>
      <c r="B1203" s="1053">
        <v>8695</v>
      </c>
      <c r="C1203" s="1054" t="s">
        <v>5486</v>
      </c>
      <c r="D1203" s="1053" t="s">
        <v>928</v>
      </c>
      <c r="E1203" s="1055">
        <v>6250</v>
      </c>
      <c r="F1203" s="1056" t="s">
        <v>1464</v>
      </c>
    </row>
    <row r="1204" spans="1:6" ht="15">
      <c r="A1204" s="101"/>
      <c r="B1204" s="1053">
        <v>8696</v>
      </c>
      <c r="C1204" s="1054" t="s">
        <v>5487</v>
      </c>
      <c r="D1204" s="1053" t="s">
        <v>928</v>
      </c>
      <c r="E1204" s="1055">
        <v>9650</v>
      </c>
      <c r="F1204" s="1056" t="s">
        <v>1464</v>
      </c>
    </row>
    <row r="1205" spans="1:6" ht="15">
      <c r="A1205" s="101"/>
      <c r="B1205" s="1053">
        <v>8698</v>
      </c>
      <c r="C1205" s="1054" t="s">
        <v>5488</v>
      </c>
      <c r="D1205" s="1053" t="s">
        <v>928</v>
      </c>
      <c r="E1205" s="1055">
        <v>18250</v>
      </c>
      <c r="F1205" s="1056" t="s">
        <v>1464</v>
      </c>
    </row>
    <row r="1206" spans="1:6" ht="15">
      <c r="A1206" s="101"/>
      <c r="B1206" s="1053">
        <v>8699</v>
      </c>
      <c r="C1206" s="1054" t="s">
        <v>5489</v>
      </c>
      <c r="D1206" s="1053" t="s">
        <v>928</v>
      </c>
      <c r="E1206" s="1055">
        <v>23400</v>
      </c>
      <c r="F1206" s="1056" t="s">
        <v>1464</v>
      </c>
    </row>
    <row r="1207" spans="1:6" ht="15">
      <c r="A1207" s="101"/>
      <c r="B1207" s="1053">
        <v>8700</v>
      </c>
      <c r="C1207" s="1054" t="s">
        <v>5490</v>
      </c>
      <c r="D1207" s="1053" t="s">
        <v>928</v>
      </c>
      <c r="E1207" s="1055">
        <v>44792</v>
      </c>
      <c r="F1207" s="1056" t="s">
        <v>1464</v>
      </c>
    </row>
    <row r="1208" spans="1:6" ht="15">
      <c r="A1208" s="101"/>
      <c r="B1208" s="1053">
        <v>8706</v>
      </c>
      <c r="C1208" s="1054" t="s">
        <v>5491</v>
      </c>
      <c r="D1208" s="1053" t="s">
        <v>519</v>
      </c>
      <c r="E1208" s="1055">
        <v>7771</v>
      </c>
      <c r="F1208" s="1056" t="s">
        <v>1464</v>
      </c>
    </row>
    <row r="1209" spans="1:6" ht="15">
      <c r="A1209" s="101"/>
      <c r="B1209" s="1053">
        <v>8708</v>
      </c>
      <c r="C1209" s="1054" t="s">
        <v>5492</v>
      </c>
      <c r="D1209" s="1053" t="s">
        <v>519</v>
      </c>
      <c r="E1209" s="1055">
        <v>34600</v>
      </c>
      <c r="F1209" s="1056" t="s">
        <v>1464</v>
      </c>
    </row>
    <row r="1210" spans="1:6" ht="15">
      <c r="A1210" s="101"/>
      <c r="B1210" s="1053">
        <v>8710</v>
      </c>
      <c r="C1210" s="1054" t="s">
        <v>5493</v>
      </c>
      <c r="D1210" s="1053" t="s">
        <v>519</v>
      </c>
      <c r="E1210" s="1055">
        <v>61727</v>
      </c>
      <c r="F1210" s="1056" t="s">
        <v>3009</v>
      </c>
    </row>
    <row r="1211" spans="1:6" ht="15">
      <c r="A1211" s="101"/>
      <c r="B1211" s="1053">
        <v>8712</v>
      </c>
      <c r="C1211" s="1054" t="s">
        <v>5494</v>
      </c>
      <c r="D1211" s="1053" t="s">
        <v>519</v>
      </c>
      <c r="E1211" s="1055">
        <v>24731</v>
      </c>
      <c r="F1211" s="1056" t="s">
        <v>3009</v>
      </c>
    </row>
    <row r="1212" spans="1:6" ht="15">
      <c r="A1212" s="101"/>
      <c r="B1212" s="1053">
        <v>8721</v>
      </c>
      <c r="C1212" s="1054" t="s">
        <v>5495</v>
      </c>
      <c r="D1212" s="1053" t="s">
        <v>928</v>
      </c>
      <c r="E1212" s="1055">
        <v>76200</v>
      </c>
      <c r="F1212" s="1056" t="s">
        <v>1464</v>
      </c>
    </row>
    <row r="1213" spans="1:6" ht="15">
      <c r="A1213" s="101"/>
      <c r="B1213" s="1053">
        <v>8722</v>
      </c>
      <c r="C1213" s="1054" t="s">
        <v>5496</v>
      </c>
      <c r="D1213" s="1053" t="s">
        <v>928</v>
      </c>
      <c r="E1213" s="1055">
        <v>6250</v>
      </c>
      <c r="F1213" s="1056" t="s">
        <v>1464</v>
      </c>
    </row>
    <row r="1214" spans="1:6" ht="15">
      <c r="A1214" s="101"/>
      <c r="B1214" s="1053">
        <v>8729</v>
      </c>
      <c r="C1214" s="1054" t="s">
        <v>5497</v>
      </c>
      <c r="D1214" s="1053" t="s">
        <v>519</v>
      </c>
      <c r="E1214" s="1055">
        <v>5904</v>
      </c>
      <c r="F1214" s="1056" t="s">
        <v>3009</v>
      </c>
    </row>
    <row r="1215" spans="1:6" ht="15">
      <c r="A1215" s="101"/>
      <c r="B1215" s="1053">
        <v>8731</v>
      </c>
      <c r="C1215" s="1054" t="s">
        <v>5498</v>
      </c>
      <c r="D1215" s="1053" t="s">
        <v>519</v>
      </c>
      <c r="E1215" s="1055">
        <v>3744</v>
      </c>
      <c r="F1215" s="1056" t="s">
        <v>3009</v>
      </c>
    </row>
    <row r="1216" spans="1:6" ht="15">
      <c r="A1216" s="101"/>
      <c r="B1216" s="1053">
        <v>8732</v>
      </c>
      <c r="C1216" s="1054" t="s">
        <v>5499</v>
      </c>
      <c r="D1216" s="1053" t="s">
        <v>519</v>
      </c>
      <c r="E1216" s="1055">
        <v>13900</v>
      </c>
      <c r="F1216" s="1056" t="s">
        <v>3009</v>
      </c>
    </row>
    <row r="1217" spans="1:6" ht="15">
      <c r="A1217" s="101"/>
      <c r="B1217" s="1053">
        <v>8734</v>
      </c>
      <c r="C1217" s="1054" t="s">
        <v>5500</v>
      </c>
      <c r="D1217" s="1053" t="s">
        <v>519</v>
      </c>
      <c r="E1217" s="1055">
        <v>6300</v>
      </c>
      <c r="F1217" s="1056" t="s">
        <v>3009</v>
      </c>
    </row>
    <row r="1218" spans="1:6" ht="15">
      <c r="A1218" s="101"/>
      <c r="B1218" s="1053">
        <v>8737</v>
      </c>
      <c r="C1218" s="1054" t="s">
        <v>5501</v>
      </c>
      <c r="D1218" s="1053" t="s">
        <v>928</v>
      </c>
      <c r="E1218" s="1055">
        <v>67983</v>
      </c>
      <c r="F1218" s="1056" t="s">
        <v>1464</v>
      </c>
    </row>
    <row r="1219" spans="1:6" ht="15">
      <c r="A1219" s="101"/>
      <c r="B1219" s="1053">
        <v>8738</v>
      </c>
      <c r="C1219" s="1054" t="s">
        <v>5502</v>
      </c>
      <c r="D1219" s="1053" t="s">
        <v>928</v>
      </c>
      <c r="E1219" s="1055">
        <v>21700</v>
      </c>
      <c r="F1219" s="1056" t="s">
        <v>1464</v>
      </c>
    </row>
    <row r="1220" spans="1:6" ht="15">
      <c r="A1220" s="101"/>
      <c r="B1220" s="1053">
        <v>8742</v>
      </c>
      <c r="C1220" s="1054" t="s">
        <v>5503</v>
      </c>
      <c r="D1220" s="1053" t="s">
        <v>928</v>
      </c>
      <c r="E1220" s="1055">
        <v>23150</v>
      </c>
      <c r="F1220" s="1056" t="s">
        <v>3009</v>
      </c>
    </row>
    <row r="1221" spans="1:6" ht="15">
      <c r="A1221" s="101"/>
      <c r="B1221" s="1053">
        <v>8743</v>
      </c>
      <c r="C1221" s="1054" t="s">
        <v>5504</v>
      </c>
      <c r="D1221" s="1053" t="s">
        <v>519</v>
      </c>
      <c r="E1221" s="1055">
        <v>29174</v>
      </c>
      <c r="F1221" s="1056" t="s">
        <v>1464</v>
      </c>
    </row>
    <row r="1222" spans="1:6" ht="15">
      <c r="A1222" s="101"/>
      <c r="B1222" s="1053">
        <v>8746</v>
      </c>
      <c r="C1222" s="1054" t="s">
        <v>5505</v>
      </c>
      <c r="D1222" s="1053" t="s">
        <v>928</v>
      </c>
      <c r="E1222" s="1055">
        <v>77074</v>
      </c>
      <c r="F1222" s="1056" t="s">
        <v>1464</v>
      </c>
    </row>
    <row r="1223" spans="1:6" ht="15">
      <c r="A1223" s="101"/>
      <c r="B1223" s="1053">
        <v>8749</v>
      </c>
      <c r="C1223" s="1054" t="s">
        <v>5506</v>
      </c>
      <c r="D1223" s="1053" t="s">
        <v>928</v>
      </c>
      <c r="E1223" s="1055">
        <v>178850</v>
      </c>
      <c r="F1223" s="1056" t="s">
        <v>1464</v>
      </c>
    </row>
    <row r="1224" spans="1:6" ht="15">
      <c r="A1224" s="101"/>
      <c r="B1224" s="1053">
        <v>8750</v>
      </c>
      <c r="C1224" s="1054" t="s">
        <v>5507</v>
      </c>
      <c r="D1224" s="1053" t="s">
        <v>928</v>
      </c>
      <c r="E1224" s="1055">
        <v>34029</v>
      </c>
      <c r="F1224" s="1056" t="s">
        <v>3009</v>
      </c>
    </row>
    <row r="1225" spans="1:6" ht="15">
      <c r="A1225" s="101"/>
      <c r="B1225" s="1053">
        <v>8752</v>
      </c>
      <c r="C1225" s="1054" t="s">
        <v>5508</v>
      </c>
      <c r="D1225" s="1053" t="s">
        <v>928</v>
      </c>
      <c r="E1225" s="1055">
        <v>70974</v>
      </c>
      <c r="F1225" s="1056" t="s">
        <v>3009</v>
      </c>
    </row>
    <row r="1226" spans="1:6" ht="15">
      <c r="A1226" s="101"/>
      <c r="B1226" s="1053">
        <v>8760</v>
      </c>
      <c r="C1226" s="1054" t="s">
        <v>5509</v>
      </c>
      <c r="D1226" s="1053" t="s">
        <v>928</v>
      </c>
      <c r="E1226" s="1055">
        <v>9401</v>
      </c>
      <c r="F1226" s="1056" t="s">
        <v>1464</v>
      </c>
    </row>
    <row r="1227" spans="1:6" ht="15">
      <c r="A1227" s="101"/>
      <c r="B1227" s="1053">
        <v>8768</v>
      </c>
      <c r="C1227" s="1054" t="s">
        <v>5510</v>
      </c>
      <c r="D1227" s="1053" t="s">
        <v>928</v>
      </c>
      <c r="E1227" s="1055">
        <v>45850</v>
      </c>
      <c r="F1227" s="1056" t="s">
        <v>1464</v>
      </c>
    </row>
    <row r="1228" spans="1:6" ht="15">
      <c r="A1228" s="101"/>
      <c r="B1228" s="1053">
        <v>8770</v>
      </c>
      <c r="C1228" s="1054" t="s">
        <v>5511</v>
      </c>
      <c r="D1228" s="1053" t="s">
        <v>519</v>
      </c>
      <c r="E1228" s="1055">
        <v>61476</v>
      </c>
      <c r="F1228" s="1056" t="s">
        <v>1464</v>
      </c>
    </row>
    <row r="1229" spans="1:6" ht="15">
      <c r="A1229" s="101"/>
      <c r="B1229" s="1053">
        <v>8771</v>
      </c>
      <c r="C1229" s="1054" t="s">
        <v>5512</v>
      </c>
      <c r="D1229" s="1053" t="s">
        <v>519</v>
      </c>
      <c r="E1229" s="1055">
        <v>5350</v>
      </c>
      <c r="F1229" s="1056" t="s">
        <v>1464</v>
      </c>
    </row>
    <row r="1230" spans="1:6" ht="15">
      <c r="A1230" s="101"/>
      <c r="B1230" s="1053">
        <v>8774</v>
      </c>
      <c r="C1230" s="1054" t="s">
        <v>5513</v>
      </c>
      <c r="D1230" s="1053" t="s">
        <v>519</v>
      </c>
      <c r="E1230" s="1055">
        <v>250</v>
      </c>
      <c r="F1230" s="1056" t="s">
        <v>1464</v>
      </c>
    </row>
    <row r="1231" spans="1:6" ht="15">
      <c r="A1231" s="101"/>
      <c r="B1231" s="1053">
        <v>8777</v>
      </c>
      <c r="C1231" s="1054" t="s">
        <v>5514</v>
      </c>
      <c r="D1231" s="1053" t="s">
        <v>928</v>
      </c>
      <c r="E1231" s="1055">
        <v>4000</v>
      </c>
      <c r="F1231" s="1056" t="s">
        <v>1464</v>
      </c>
    </row>
    <row r="1232" spans="1:6" ht="15">
      <c r="A1232" s="101"/>
      <c r="B1232" s="1053">
        <v>8779</v>
      </c>
      <c r="C1232" s="1054" t="s">
        <v>5515</v>
      </c>
      <c r="D1232" s="1053" t="s">
        <v>519</v>
      </c>
      <c r="E1232" s="1055">
        <v>3808</v>
      </c>
      <c r="F1232" s="1056" t="s">
        <v>1464</v>
      </c>
    </row>
    <row r="1233" spans="1:6" ht="15">
      <c r="A1233" s="101"/>
      <c r="B1233" s="1053">
        <v>8789</v>
      </c>
      <c r="C1233" s="1054" t="s">
        <v>5516</v>
      </c>
      <c r="D1233" s="1053" t="s">
        <v>902</v>
      </c>
      <c r="E1233" s="1055">
        <v>15660</v>
      </c>
      <c r="F1233" s="1056" t="s">
        <v>1464</v>
      </c>
    </row>
    <row r="1234" spans="1:6" ht="15">
      <c r="A1234" s="101"/>
      <c r="B1234" s="1053">
        <v>8790</v>
      </c>
      <c r="C1234" s="1054" t="s">
        <v>5517</v>
      </c>
      <c r="D1234" s="1053" t="s">
        <v>777</v>
      </c>
      <c r="E1234" s="1055">
        <v>187695</v>
      </c>
      <c r="F1234" s="1056" t="s">
        <v>1464</v>
      </c>
    </row>
    <row r="1235" spans="1:6" ht="15">
      <c r="A1235" s="101"/>
      <c r="B1235" s="1053">
        <v>8794</v>
      </c>
      <c r="C1235" s="1054" t="s">
        <v>5518</v>
      </c>
      <c r="D1235" s="1053" t="s">
        <v>777</v>
      </c>
      <c r="E1235" s="1055">
        <v>101150</v>
      </c>
      <c r="F1235" s="1056" t="s">
        <v>1464</v>
      </c>
    </row>
    <row r="1236" spans="1:6" ht="15">
      <c r="A1236" s="101"/>
      <c r="B1236" s="1053">
        <v>8844</v>
      </c>
      <c r="C1236" s="1054" t="s">
        <v>5519</v>
      </c>
      <c r="D1236" s="1053" t="s">
        <v>897</v>
      </c>
      <c r="E1236" s="1055">
        <v>4862</v>
      </c>
      <c r="F1236" s="1056" t="s">
        <v>1464</v>
      </c>
    </row>
    <row r="1237" spans="1:6" ht="15">
      <c r="A1237" s="101"/>
      <c r="B1237" s="1053">
        <v>8845</v>
      </c>
      <c r="C1237" s="1054" t="s">
        <v>5520</v>
      </c>
      <c r="D1237" s="1053" t="s">
        <v>907</v>
      </c>
      <c r="E1237" s="1055">
        <v>118638</v>
      </c>
      <c r="F1237" s="1056" t="s">
        <v>4526</v>
      </c>
    </row>
    <row r="1238" spans="1:6" ht="15">
      <c r="A1238" s="101"/>
      <c r="B1238" s="1053">
        <v>8846</v>
      </c>
      <c r="C1238" s="1054" t="s">
        <v>5521</v>
      </c>
      <c r="D1238" s="1053" t="s">
        <v>519</v>
      </c>
      <c r="E1238" s="1055">
        <v>153956</v>
      </c>
      <c r="F1238" s="1056" t="s">
        <v>1464</v>
      </c>
    </row>
    <row r="1239" spans="1:6" ht="15">
      <c r="A1239" s="101"/>
      <c r="B1239" s="1053">
        <v>8854</v>
      </c>
      <c r="C1239" s="1054" t="s">
        <v>5522</v>
      </c>
      <c r="D1239" s="1053" t="s">
        <v>519</v>
      </c>
      <c r="E1239" s="1055">
        <v>4389010</v>
      </c>
      <c r="F1239" s="1056" t="s">
        <v>1464</v>
      </c>
    </row>
    <row r="1240" spans="1:6" ht="15">
      <c r="A1240" s="101"/>
      <c r="B1240" s="1053">
        <v>8855</v>
      </c>
      <c r="C1240" s="1054" t="s">
        <v>5523</v>
      </c>
      <c r="D1240" s="1053" t="s">
        <v>519</v>
      </c>
      <c r="E1240" s="1055">
        <v>2499</v>
      </c>
      <c r="F1240" s="1056" t="s">
        <v>1464</v>
      </c>
    </row>
    <row r="1241" spans="1:6" ht="15">
      <c r="A1241" s="101"/>
      <c r="B1241" s="1053">
        <v>8856</v>
      </c>
      <c r="C1241" s="1054" t="s">
        <v>5524</v>
      </c>
      <c r="D1241" s="1053" t="s">
        <v>519</v>
      </c>
      <c r="E1241" s="1055">
        <v>1607</v>
      </c>
      <c r="F1241" s="1056" t="s">
        <v>1464</v>
      </c>
    </row>
    <row r="1242" spans="1:6" ht="15">
      <c r="A1242" s="101"/>
      <c r="B1242" s="1053">
        <v>8858</v>
      </c>
      <c r="C1242" s="1054" t="s">
        <v>5525</v>
      </c>
      <c r="D1242" s="1053" t="s">
        <v>928</v>
      </c>
      <c r="E1242" s="1055">
        <v>1059</v>
      </c>
      <c r="F1242" s="1056" t="s">
        <v>1464</v>
      </c>
    </row>
    <row r="1243" spans="1:6" ht="15">
      <c r="A1243" s="101"/>
      <c r="B1243" s="1053">
        <v>8859</v>
      </c>
      <c r="C1243" s="1054" t="s">
        <v>5526</v>
      </c>
      <c r="D1243" s="1053" t="s">
        <v>928</v>
      </c>
      <c r="E1243" s="1055">
        <v>14150</v>
      </c>
      <c r="F1243" s="1056" t="s">
        <v>1464</v>
      </c>
    </row>
    <row r="1244" spans="1:6" ht="15">
      <c r="A1244" s="101"/>
      <c r="B1244" s="1053">
        <v>8860</v>
      </c>
      <c r="C1244" s="1054" t="s">
        <v>5527</v>
      </c>
      <c r="D1244" s="1053" t="s">
        <v>928</v>
      </c>
      <c r="E1244" s="1055">
        <v>2850</v>
      </c>
      <c r="F1244" s="1056" t="s">
        <v>1464</v>
      </c>
    </row>
    <row r="1245" spans="1:6" ht="15">
      <c r="A1245" s="101"/>
      <c r="B1245" s="1053">
        <v>8861</v>
      </c>
      <c r="C1245" s="1054" t="s">
        <v>5528</v>
      </c>
      <c r="D1245" s="1053" t="s">
        <v>928</v>
      </c>
      <c r="E1245" s="1055">
        <v>2945</v>
      </c>
      <c r="F1245" s="1056" t="s">
        <v>1464</v>
      </c>
    </row>
    <row r="1246" spans="1:6" ht="15">
      <c r="A1246" s="101"/>
      <c r="B1246" s="1053">
        <v>8862</v>
      </c>
      <c r="C1246" s="1054" t="s">
        <v>5529</v>
      </c>
      <c r="D1246" s="1053" t="s">
        <v>928</v>
      </c>
      <c r="E1246" s="1055">
        <v>4106</v>
      </c>
      <c r="F1246" s="1056" t="s">
        <v>1464</v>
      </c>
    </row>
    <row r="1247" spans="1:6" ht="15">
      <c r="A1247" s="101"/>
      <c r="B1247" s="1053">
        <v>8865</v>
      </c>
      <c r="C1247" s="1054" t="s">
        <v>5530</v>
      </c>
      <c r="D1247" s="1053" t="s">
        <v>519</v>
      </c>
      <c r="E1247" s="1055">
        <v>559993</v>
      </c>
      <c r="F1247" s="1056" t="s">
        <v>1464</v>
      </c>
    </row>
    <row r="1248" spans="1:6" ht="15">
      <c r="A1248" s="101"/>
      <c r="B1248" s="1053">
        <v>8866</v>
      </c>
      <c r="C1248" s="1054" t="s">
        <v>5531</v>
      </c>
      <c r="D1248" s="1053" t="s">
        <v>519</v>
      </c>
      <c r="E1248" s="1055">
        <v>13066</v>
      </c>
      <c r="F1248" s="1056" t="s">
        <v>1464</v>
      </c>
    </row>
    <row r="1249" spans="1:6" ht="15">
      <c r="A1249" s="101"/>
      <c r="B1249" s="1053">
        <v>8867</v>
      </c>
      <c r="C1249" s="1054" t="s">
        <v>5532</v>
      </c>
      <c r="D1249" s="1053" t="s">
        <v>519</v>
      </c>
      <c r="E1249" s="1055">
        <v>53850</v>
      </c>
      <c r="F1249" s="1056" t="s">
        <v>1464</v>
      </c>
    </row>
    <row r="1250" spans="1:6" ht="15">
      <c r="A1250" s="101"/>
      <c r="B1250" s="1053">
        <v>8868</v>
      </c>
      <c r="C1250" s="1054" t="s">
        <v>5533</v>
      </c>
      <c r="D1250" s="1053" t="s">
        <v>928</v>
      </c>
      <c r="E1250" s="1055">
        <v>47469</v>
      </c>
      <c r="F1250" s="1056" t="s">
        <v>1464</v>
      </c>
    </row>
    <row r="1251" spans="1:6" ht="15">
      <c r="A1251" s="101"/>
      <c r="B1251" s="1053">
        <v>8869</v>
      </c>
      <c r="C1251" s="1054" t="s">
        <v>5534</v>
      </c>
      <c r="D1251" s="1053" t="s">
        <v>928</v>
      </c>
      <c r="E1251" s="1055">
        <v>27278</v>
      </c>
      <c r="F1251" s="1056" t="s">
        <v>1464</v>
      </c>
    </row>
    <row r="1252" spans="1:6" ht="15">
      <c r="A1252" s="101"/>
      <c r="B1252" s="1053">
        <v>8870</v>
      </c>
      <c r="C1252" s="1054" t="s">
        <v>5535</v>
      </c>
      <c r="D1252" s="1053" t="s">
        <v>519</v>
      </c>
      <c r="E1252" s="1055">
        <v>3050</v>
      </c>
      <c r="F1252" s="1056" t="s">
        <v>1464</v>
      </c>
    </row>
    <row r="1253" spans="1:6" ht="15">
      <c r="A1253" s="101"/>
      <c r="B1253" s="1053">
        <v>8871</v>
      </c>
      <c r="C1253" s="1054" t="s">
        <v>5536</v>
      </c>
      <c r="D1253" s="1053" t="s">
        <v>519</v>
      </c>
      <c r="E1253" s="1055">
        <v>1950</v>
      </c>
      <c r="F1253" s="1056" t="s">
        <v>1464</v>
      </c>
    </row>
    <row r="1254" spans="1:6" ht="15">
      <c r="A1254" s="101"/>
      <c r="B1254" s="1053">
        <v>8872</v>
      </c>
      <c r="C1254" s="1054" t="s">
        <v>5537</v>
      </c>
      <c r="D1254" s="1053" t="s">
        <v>519</v>
      </c>
      <c r="E1254" s="1055">
        <v>15388</v>
      </c>
      <c r="F1254" s="1056" t="s">
        <v>1464</v>
      </c>
    </row>
    <row r="1255" spans="1:6" ht="15">
      <c r="A1255" s="101"/>
      <c r="B1255" s="1053">
        <v>8873</v>
      </c>
      <c r="C1255" s="1054" t="s">
        <v>5538</v>
      </c>
      <c r="D1255" s="1053" t="s">
        <v>973</v>
      </c>
      <c r="E1255" s="1055">
        <v>6684</v>
      </c>
      <c r="F1255" s="1056" t="s">
        <v>1464</v>
      </c>
    </row>
    <row r="1256" spans="1:6" ht="15">
      <c r="A1256" s="101"/>
      <c r="B1256" s="1053">
        <v>8874</v>
      </c>
      <c r="C1256" s="1054" t="s">
        <v>5539</v>
      </c>
      <c r="D1256" s="1053" t="s">
        <v>519</v>
      </c>
      <c r="E1256" s="1055">
        <v>68500</v>
      </c>
      <c r="F1256" s="1056" t="s">
        <v>1464</v>
      </c>
    </row>
    <row r="1257" spans="1:6" ht="15">
      <c r="A1257" s="101"/>
      <c r="B1257" s="1053">
        <v>8875</v>
      </c>
      <c r="C1257" s="1054" t="s">
        <v>5540</v>
      </c>
      <c r="D1257" s="1053" t="s">
        <v>519</v>
      </c>
      <c r="E1257" s="1055">
        <v>195885</v>
      </c>
      <c r="F1257" s="1056" t="s">
        <v>1464</v>
      </c>
    </row>
    <row r="1258" spans="1:6" ht="15">
      <c r="A1258" s="101"/>
      <c r="B1258" s="1053">
        <v>8876</v>
      </c>
      <c r="C1258" s="1054" t="s">
        <v>5541</v>
      </c>
      <c r="D1258" s="1053" t="s">
        <v>519</v>
      </c>
      <c r="E1258" s="1055">
        <v>17742</v>
      </c>
      <c r="F1258" s="1056" t="s">
        <v>1464</v>
      </c>
    </row>
    <row r="1259" spans="1:6" ht="15">
      <c r="A1259" s="101"/>
      <c r="B1259" s="1053">
        <v>8877</v>
      </c>
      <c r="C1259" s="1054" t="s">
        <v>5542</v>
      </c>
      <c r="D1259" s="1053" t="s">
        <v>519</v>
      </c>
      <c r="E1259" s="1055">
        <v>36295</v>
      </c>
      <c r="F1259" s="1056" t="s">
        <v>1464</v>
      </c>
    </row>
    <row r="1260" spans="1:6" ht="15">
      <c r="A1260" s="101"/>
      <c r="B1260" s="1053">
        <v>8880</v>
      </c>
      <c r="C1260" s="1054" t="s">
        <v>5543</v>
      </c>
      <c r="D1260" s="1053" t="s">
        <v>928</v>
      </c>
      <c r="E1260" s="1055">
        <v>159583</v>
      </c>
      <c r="F1260" s="1056" t="s">
        <v>3009</v>
      </c>
    </row>
    <row r="1261" spans="1:6" ht="15">
      <c r="A1261" s="101"/>
      <c r="B1261" s="1053">
        <v>8883</v>
      </c>
      <c r="C1261" s="1054" t="s">
        <v>5544</v>
      </c>
      <c r="D1261" s="1053" t="s">
        <v>519</v>
      </c>
      <c r="E1261" s="1055">
        <v>1902</v>
      </c>
      <c r="F1261" s="1056" t="s">
        <v>1464</v>
      </c>
    </row>
    <row r="1262" spans="1:6" ht="15">
      <c r="A1262" s="101"/>
      <c r="B1262" s="1053">
        <v>8884</v>
      </c>
      <c r="C1262" s="1054" t="s">
        <v>5545</v>
      </c>
      <c r="D1262" s="1053" t="s">
        <v>519</v>
      </c>
      <c r="E1262" s="1055">
        <v>1150</v>
      </c>
      <c r="F1262" s="1056" t="s">
        <v>1464</v>
      </c>
    </row>
    <row r="1263" spans="1:6" ht="15">
      <c r="A1263" s="101"/>
      <c r="B1263" s="1053">
        <v>8885</v>
      </c>
      <c r="C1263" s="1054" t="s">
        <v>5546</v>
      </c>
      <c r="D1263" s="1053" t="s">
        <v>519</v>
      </c>
      <c r="E1263" s="1055">
        <v>14492</v>
      </c>
      <c r="F1263" s="1056" t="s">
        <v>1464</v>
      </c>
    </row>
    <row r="1264" spans="1:6" ht="15">
      <c r="A1264" s="101"/>
      <c r="B1264" s="1053">
        <v>8892</v>
      </c>
      <c r="C1264" s="1054" t="s">
        <v>5547</v>
      </c>
      <c r="D1264" s="1053" t="s">
        <v>519</v>
      </c>
      <c r="E1264" s="1055">
        <v>2082500</v>
      </c>
      <c r="F1264" s="1056" t="s">
        <v>1464</v>
      </c>
    </row>
    <row r="1265" spans="1:6" ht="15">
      <c r="A1265" s="101"/>
      <c r="B1265" s="1053">
        <v>8893</v>
      </c>
      <c r="C1265" s="1054" t="s">
        <v>5548</v>
      </c>
      <c r="D1265" s="1053" t="s">
        <v>519</v>
      </c>
      <c r="E1265" s="1055">
        <v>3689000</v>
      </c>
      <c r="F1265" s="1056" t="s">
        <v>1464</v>
      </c>
    </row>
    <row r="1266" spans="1:6" ht="15">
      <c r="A1266" s="101"/>
      <c r="B1266" s="1053">
        <v>8894</v>
      </c>
      <c r="C1266" s="1054" t="s">
        <v>5549</v>
      </c>
      <c r="D1266" s="1053" t="s">
        <v>519</v>
      </c>
      <c r="E1266" s="1055">
        <v>2665600</v>
      </c>
      <c r="F1266" s="1056" t="s">
        <v>1464</v>
      </c>
    </row>
    <row r="1267" spans="1:6" ht="15">
      <c r="A1267" s="101"/>
      <c r="B1267" s="1053">
        <v>8895</v>
      </c>
      <c r="C1267" s="1054" t="s">
        <v>5550</v>
      </c>
      <c r="D1267" s="1053" t="s">
        <v>519</v>
      </c>
      <c r="E1267" s="1055">
        <v>2665600</v>
      </c>
      <c r="F1267" s="1056" t="s">
        <v>1464</v>
      </c>
    </row>
    <row r="1268" spans="1:6" ht="15">
      <c r="A1268" s="101"/>
      <c r="B1268" s="1053">
        <v>8897</v>
      </c>
      <c r="C1268" s="1054" t="s">
        <v>5551</v>
      </c>
      <c r="D1268" s="1053" t="s">
        <v>519</v>
      </c>
      <c r="E1268" s="1055">
        <v>2665600</v>
      </c>
      <c r="F1268" s="1056" t="s">
        <v>1464</v>
      </c>
    </row>
    <row r="1269" spans="1:6" ht="15">
      <c r="A1269" s="101"/>
      <c r="B1269" s="1053">
        <v>8907</v>
      </c>
      <c r="C1269" s="1054" t="s">
        <v>5552</v>
      </c>
      <c r="D1269" s="1053" t="s">
        <v>928</v>
      </c>
      <c r="E1269" s="1055">
        <v>103542</v>
      </c>
      <c r="F1269" s="1056" t="s">
        <v>1464</v>
      </c>
    </row>
    <row r="1270" spans="1:6" ht="15">
      <c r="A1270" s="101"/>
      <c r="B1270" s="1053">
        <v>8908</v>
      </c>
      <c r="C1270" s="1054" t="s">
        <v>5553</v>
      </c>
      <c r="D1270" s="1053" t="s">
        <v>928</v>
      </c>
      <c r="E1270" s="1055">
        <v>115312</v>
      </c>
      <c r="F1270" s="1056" t="s">
        <v>1464</v>
      </c>
    </row>
    <row r="1271" spans="1:6" ht="15">
      <c r="A1271" s="101"/>
      <c r="B1271" s="1053">
        <v>8911</v>
      </c>
      <c r="C1271" s="1054" t="s">
        <v>5554</v>
      </c>
      <c r="D1271" s="1053" t="s">
        <v>907</v>
      </c>
      <c r="E1271" s="1055">
        <v>138986</v>
      </c>
      <c r="F1271" s="1056" t="s">
        <v>4526</v>
      </c>
    </row>
    <row r="1272" spans="1:6" ht="15">
      <c r="A1272" s="101"/>
      <c r="B1272" s="1053">
        <v>8913</v>
      </c>
      <c r="C1272" s="1054" t="s">
        <v>5555</v>
      </c>
      <c r="D1272" s="1053" t="s">
        <v>519</v>
      </c>
      <c r="E1272" s="1055">
        <v>40020</v>
      </c>
      <c r="F1272" s="1056" t="s">
        <v>1464</v>
      </c>
    </row>
    <row r="1273" spans="1:6" ht="15">
      <c r="A1273" s="101"/>
      <c r="B1273" s="1053">
        <v>8928</v>
      </c>
      <c r="C1273" s="1054" t="s">
        <v>5556</v>
      </c>
      <c r="D1273" s="1053" t="s">
        <v>928</v>
      </c>
      <c r="E1273" s="1055">
        <v>510495</v>
      </c>
      <c r="F1273" s="1056" t="s">
        <v>3009</v>
      </c>
    </row>
    <row r="1274" spans="1:6" ht="15">
      <c r="A1274" s="101"/>
      <c r="B1274" s="1053">
        <v>8929</v>
      </c>
      <c r="C1274" s="1054" t="s">
        <v>5557</v>
      </c>
      <c r="D1274" s="1053" t="s">
        <v>519</v>
      </c>
      <c r="E1274" s="1055">
        <v>1153860</v>
      </c>
      <c r="F1274" s="1056" t="s">
        <v>4527</v>
      </c>
    </row>
    <row r="1275" spans="1:6" ht="15">
      <c r="A1275" s="101"/>
      <c r="B1275" s="1053">
        <v>8930</v>
      </c>
      <c r="C1275" s="1054" t="s">
        <v>5558</v>
      </c>
      <c r="D1275" s="1053" t="s">
        <v>519</v>
      </c>
      <c r="E1275" s="1055">
        <v>1889219</v>
      </c>
      <c r="F1275" s="1056" t="s">
        <v>1464</v>
      </c>
    </row>
    <row r="1276" spans="1:6" ht="15">
      <c r="A1276" s="101"/>
      <c r="B1276" s="1053">
        <v>8931</v>
      </c>
      <c r="C1276" s="1054" t="s">
        <v>5559</v>
      </c>
      <c r="D1276" s="1053" t="s">
        <v>519</v>
      </c>
      <c r="E1276" s="1055">
        <v>4528337</v>
      </c>
      <c r="F1276" s="1056" t="s">
        <v>1464</v>
      </c>
    </row>
    <row r="1277" spans="1:6" ht="15">
      <c r="A1277" s="101"/>
      <c r="B1277" s="1053">
        <v>8932</v>
      </c>
      <c r="C1277" s="1054" t="s">
        <v>5560</v>
      </c>
      <c r="D1277" s="1053" t="s">
        <v>519</v>
      </c>
      <c r="E1277" s="1055">
        <v>158270</v>
      </c>
      <c r="F1277" s="1056" t="s">
        <v>1464</v>
      </c>
    </row>
    <row r="1278" spans="1:6" ht="15">
      <c r="A1278" s="101"/>
      <c r="B1278" s="1053">
        <v>8933</v>
      </c>
      <c r="C1278" s="1054" t="s">
        <v>5561</v>
      </c>
      <c r="D1278" s="1053" t="s">
        <v>519</v>
      </c>
      <c r="E1278" s="1055">
        <v>2148612</v>
      </c>
      <c r="F1278" s="1056" t="s">
        <v>1464</v>
      </c>
    </row>
    <row r="1279" spans="1:6" ht="15">
      <c r="A1279" s="101"/>
      <c r="B1279" s="1053">
        <v>8938</v>
      </c>
      <c r="C1279" s="1054" t="s">
        <v>5562</v>
      </c>
      <c r="D1279" s="1053" t="s">
        <v>519</v>
      </c>
      <c r="E1279" s="1055">
        <v>2142</v>
      </c>
      <c r="F1279" s="1056" t="s">
        <v>1464</v>
      </c>
    </row>
    <row r="1280" spans="1:6" ht="15">
      <c r="A1280" s="101"/>
      <c r="B1280" s="1053">
        <v>8939</v>
      </c>
      <c r="C1280" s="1054" t="s">
        <v>5563</v>
      </c>
      <c r="D1280" s="1053" t="s">
        <v>928</v>
      </c>
      <c r="E1280" s="1055">
        <v>3199</v>
      </c>
      <c r="F1280" s="1056" t="s">
        <v>1464</v>
      </c>
    </row>
    <row r="1281" spans="1:6" ht="15">
      <c r="A1281" s="101"/>
      <c r="B1281" s="1053">
        <v>8941</v>
      </c>
      <c r="C1281" s="1054" t="s">
        <v>5564</v>
      </c>
      <c r="D1281" s="1053" t="s">
        <v>519</v>
      </c>
      <c r="E1281" s="1055">
        <v>196600</v>
      </c>
      <c r="F1281" s="1056" t="s">
        <v>1464</v>
      </c>
    </row>
    <row r="1282" spans="1:6" ht="15">
      <c r="A1282" s="101"/>
      <c r="B1282" s="1053">
        <v>8942</v>
      </c>
      <c r="C1282" s="1054" t="s">
        <v>5565</v>
      </c>
      <c r="D1282" s="1053" t="s">
        <v>928</v>
      </c>
      <c r="E1282" s="1055">
        <v>52326</v>
      </c>
      <c r="F1282" s="1056" t="s">
        <v>1464</v>
      </c>
    </row>
    <row r="1283" spans="1:6" ht="15">
      <c r="A1283" s="101"/>
      <c r="B1283" s="1053">
        <v>8968</v>
      </c>
      <c r="C1283" s="1054" t="s">
        <v>909</v>
      </c>
      <c r="D1283" s="1053" t="s">
        <v>899</v>
      </c>
      <c r="E1283" s="1055">
        <v>1000</v>
      </c>
      <c r="F1283" s="1056" t="s">
        <v>4527</v>
      </c>
    </row>
    <row r="1284" spans="1:6" ht="15">
      <c r="A1284" s="101"/>
      <c r="B1284" s="1053">
        <v>8969</v>
      </c>
      <c r="C1284" s="1054" t="s">
        <v>5566</v>
      </c>
      <c r="D1284" s="1053" t="s">
        <v>899</v>
      </c>
      <c r="E1284" s="1055">
        <v>1000</v>
      </c>
      <c r="F1284" s="1056" t="s">
        <v>4527</v>
      </c>
    </row>
    <row r="1285" spans="1:6" ht="15">
      <c r="A1285" s="101"/>
      <c r="B1285" s="1053">
        <v>8970</v>
      </c>
      <c r="C1285" s="1054" t="s">
        <v>5567</v>
      </c>
      <c r="D1285" s="1053" t="s">
        <v>899</v>
      </c>
      <c r="E1285" s="1055">
        <v>1000</v>
      </c>
      <c r="F1285" s="1056" t="s">
        <v>4527</v>
      </c>
    </row>
    <row r="1286" spans="1:6" ht="15">
      <c r="A1286" s="101"/>
      <c r="B1286" s="1053">
        <v>8971</v>
      </c>
      <c r="C1286" s="1054" t="s">
        <v>5568</v>
      </c>
      <c r="D1286" s="1053" t="s">
        <v>899</v>
      </c>
      <c r="E1286" s="1055">
        <v>1000</v>
      </c>
      <c r="F1286" s="1056" t="s">
        <v>4527</v>
      </c>
    </row>
    <row r="1287" spans="1:6" ht="15">
      <c r="A1287" s="101"/>
      <c r="B1287" s="1053">
        <v>8972</v>
      </c>
      <c r="C1287" s="1054" t="s">
        <v>5569</v>
      </c>
      <c r="D1287" s="1053" t="s">
        <v>904</v>
      </c>
      <c r="E1287" s="1055">
        <v>560880</v>
      </c>
      <c r="F1287" s="1056" t="s">
        <v>3009</v>
      </c>
    </row>
    <row r="1288" spans="1:6" ht="15">
      <c r="A1288" s="101"/>
      <c r="B1288" s="1053">
        <v>8973</v>
      </c>
      <c r="C1288" s="1054" t="s">
        <v>5570</v>
      </c>
      <c r="D1288" s="1053" t="s">
        <v>973</v>
      </c>
      <c r="E1288" s="1055">
        <v>17129</v>
      </c>
      <c r="F1288" s="1056" t="s">
        <v>1464</v>
      </c>
    </row>
    <row r="1289" spans="1:6" ht="15">
      <c r="A1289" s="101"/>
      <c r="B1289" s="1053">
        <v>8975</v>
      </c>
      <c r="C1289" s="1054" t="s">
        <v>5571</v>
      </c>
      <c r="D1289" s="1053" t="s">
        <v>928</v>
      </c>
      <c r="E1289" s="1055">
        <v>9282</v>
      </c>
      <c r="F1289" s="1056" t="s">
        <v>3009</v>
      </c>
    </row>
    <row r="1290" spans="1:6" ht="15">
      <c r="A1290" s="101"/>
      <c r="B1290" s="1053">
        <v>8978</v>
      </c>
      <c r="C1290" s="1054" t="s">
        <v>5572</v>
      </c>
      <c r="D1290" s="1053" t="s">
        <v>973</v>
      </c>
      <c r="E1290" s="1055">
        <v>2440</v>
      </c>
      <c r="F1290" s="1056" t="s">
        <v>3009</v>
      </c>
    </row>
    <row r="1291" spans="1:6" ht="15">
      <c r="A1291" s="101"/>
      <c r="B1291" s="1053">
        <v>8979</v>
      </c>
      <c r="C1291" s="1054" t="s">
        <v>5573</v>
      </c>
      <c r="D1291" s="1053" t="s">
        <v>904</v>
      </c>
      <c r="E1291" s="1055">
        <v>14837</v>
      </c>
      <c r="F1291" s="1056" t="s">
        <v>3009</v>
      </c>
    </row>
    <row r="1292" spans="1:6" ht="15">
      <c r="A1292" s="101"/>
      <c r="B1292" s="1053">
        <v>8981</v>
      </c>
      <c r="C1292" s="1054" t="s">
        <v>5574</v>
      </c>
      <c r="D1292" s="1053" t="s">
        <v>973</v>
      </c>
      <c r="E1292" s="1055">
        <v>5920</v>
      </c>
      <c r="F1292" s="1056" t="s">
        <v>3009</v>
      </c>
    </row>
    <row r="1293" spans="1:6" ht="15">
      <c r="A1293" s="101"/>
      <c r="B1293" s="1053">
        <v>8983</v>
      </c>
      <c r="C1293" s="1054" t="s">
        <v>5575</v>
      </c>
      <c r="D1293" s="1053" t="s">
        <v>973</v>
      </c>
      <c r="E1293" s="1055">
        <v>7854</v>
      </c>
      <c r="F1293" s="1056" t="s">
        <v>3009</v>
      </c>
    </row>
    <row r="1294" spans="1:6" ht="15">
      <c r="A1294" s="101"/>
      <c r="B1294" s="1053">
        <v>8984</v>
      </c>
      <c r="C1294" s="1054" t="s">
        <v>5576</v>
      </c>
      <c r="D1294" s="1053" t="s">
        <v>973</v>
      </c>
      <c r="E1294" s="1055">
        <v>7021</v>
      </c>
      <c r="F1294" s="1056" t="s">
        <v>3009</v>
      </c>
    </row>
    <row r="1295" spans="1:6" ht="15">
      <c r="A1295" s="101"/>
      <c r="B1295" s="1053">
        <v>8985</v>
      </c>
      <c r="C1295" s="1054" t="s">
        <v>5577</v>
      </c>
      <c r="D1295" s="1053" t="s">
        <v>519</v>
      </c>
      <c r="E1295" s="1055">
        <v>14042</v>
      </c>
      <c r="F1295" s="1056" t="s">
        <v>1464</v>
      </c>
    </row>
    <row r="1296" spans="1:6" ht="15">
      <c r="A1296" s="101"/>
      <c r="B1296" s="1053">
        <v>8986</v>
      </c>
      <c r="C1296" s="1054" t="s">
        <v>5578</v>
      </c>
      <c r="D1296" s="1053" t="s">
        <v>519</v>
      </c>
      <c r="E1296" s="1055">
        <v>14042</v>
      </c>
      <c r="F1296" s="1056" t="s">
        <v>1464</v>
      </c>
    </row>
    <row r="1297" spans="1:6" ht="15">
      <c r="A1297" s="101"/>
      <c r="B1297" s="1053">
        <v>8987</v>
      </c>
      <c r="C1297" s="1054" t="s">
        <v>5579</v>
      </c>
      <c r="D1297" s="1053" t="s">
        <v>519</v>
      </c>
      <c r="E1297" s="1055">
        <v>42156</v>
      </c>
      <c r="F1297" s="1056" t="s">
        <v>1464</v>
      </c>
    </row>
    <row r="1298" spans="1:6" ht="15">
      <c r="A1298" s="101"/>
      <c r="B1298" s="1053">
        <v>8988</v>
      </c>
      <c r="C1298" s="1054" t="s">
        <v>5580</v>
      </c>
      <c r="D1298" s="1053" t="s">
        <v>519</v>
      </c>
      <c r="E1298" s="1055">
        <v>14042</v>
      </c>
      <c r="F1298" s="1056" t="s">
        <v>1464</v>
      </c>
    </row>
    <row r="1299" spans="1:6" ht="15">
      <c r="A1299" s="101"/>
      <c r="B1299" s="1053">
        <v>8990</v>
      </c>
      <c r="C1299" s="1054" t="s">
        <v>5581</v>
      </c>
      <c r="D1299" s="1053" t="s">
        <v>519</v>
      </c>
      <c r="E1299" s="1055">
        <v>83866</v>
      </c>
      <c r="F1299" s="1056" t="s">
        <v>1464</v>
      </c>
    </row>
    <row r="1300" spans="1:6" ht="15">
      <c r="A1300" s="101"/>
      <c r="B1300" s="1053">
        <v>8993</v>
      </c>
      <c r="C1300" s="1054" t="s">
        <v>5582</v>
      </c>
      <c r="D1300" s="1053" t="s">
        <v>519</v>
      </c>
      <c r="E1300" s="1055">
        <v>568820</v>
      </c>
      <c r="F1300" s="1056" t="s">
        <v>1464</v>
      </c>
    </row>
    <row r="1301" spans="1:6" ht="15">
      <c r="A1301" s="101"/>
      <c r="B1301" s="1053">
        <v>8994</v>
      </c>
      <c r="C1301" s="1054" t="s">
        <v>5583</v>
      </c>
      <c r="D1301" s="1053" t="s">
        <v>519</v>
      </c>
      <c r="E1301" s="1055">
        <v>2100</v>
      </c>
      <c r="F1301" s="1056" t="s">
        <v>1464</v>
      </c>
    </row>
    <row r="1302" spans="1:6" ht="15">
      <c r="A1302" s="101"/>
      <c r="B1302" s="1053">
        <v>8995</v>
      </c>
      <c r="C1302" s="1054" t="s">
        <v>5584</v>
      </c>
      <c r="D1302" s="1053" t="s">
        <v>519</v>
      </c>
      <c r="E1302" s="1055">
        <v>10650</v>
      </c>
      <c r="F1302" s="1056" t="s">
        <v>1464</v>
      </c>
    </row>
    <row r="1303" spans="1:6" ht="15">
      <c r="A1303" s="101"/>
      <c r="B1303" s="1053">
        <v>8996</v>
      </c>
      <c r="C1303" s="1054" t="s">
        <v>5585</v>
      </c>
      <c r="D1303" s="1053" t="s">
        <v>519</v>
      </c>
      <c r="E1303" s="1055">
        <v>390000</v>
      </c>
      <c r="F1303" s="1056" t="s">
        <v>1464</v>
      </c>
    </row>
    <row r="1304" spans="1:6" ht="15">
      <c r="A1304" s="101"/>
      <c r="B1304" s="1053">
        <v>8997</v>
      </c>
      <c r="C1304" s="1054" t="s">
        <v>5586</v>
      </c>
      <c r="D1304" s="1053" t="s">
        <v>519</v>
      </c>
      <c r="E1304" s="1055">
        <v>49980</v>
      </c>
      <c r="F1304" s="1056" t="s">
        <v>1464</v>
      </c>
    </row>
    <row r="1305" spans="1:6" ht="15">
      <c r="A1305" s="101"/>
      <c r="B1305" s="1053">
        <v>9000</v>
      </c>
      <c r="C1305" s="1054" t="s">
        <v>5587</v>
      </c>
      <c r="D1305" s="1053" t="s">
        <v>519</v>
      </c>
      <c r="E1305" s="1055">
        <v>211820</v>
      </c>
      <c r="F1305" s="1056" t="s">
        <v>1464</v>
      </c>
    </row>
    <row r="1306" spans="1:6" ht="15">
      <c r="A1306" s="101"/>
      <c r="B1306" s="1053">
        <v>9001</v>
      </c>
      <c r="C1306" s="1054" t="s">
        <v>5588</v>
      </c>
      <c r="D1306" s="1053" t="s">
        <v>519</v>
      </c>
      <c r="E1306" s="1055">
        <v>211820</v>
      </c>
      <c r="F1306" s="1056" t="s">
        <v>1464</v>
      </c>
    </row>
    <row r="1307" spans="1:6" ht="15">
      <c r="A1307" s="101"/>
      <c r="B1307" s="1053">
        <v>9003</v>
      </c>
      <c r="C1307" s="1054" t="s">
        <v>5589</v>
      </c>
      <c r="D1307" s="1053" t="s">
        <v>519</v>
      </c>
      <c r="E1307" s="1055">
        <v>5000</v>
      </c>
      <c r="F1307" s="1056" t="s">
        <v>1464</v>
      </c>
    </row>
    <row r="1308" spans="1:6" ht="15">
      <c r="A1308" s="101"/>
      <c r="B1308" s="1053">
        <v>9004</v>
      </c>
      <c r="C1308" s="1054" t="s">
        <v>5590</v>
      </c>
      <c r="D1308" s="1053" t="s">
        <v>928</v>
      </c>
      <c r="E1308" s="1055">
        <v>218860</v>
      </c>
      <c r="F1308" s="1056" t="s">
        <v>3009</v>
      </c>
    </row>
    <row r="1309" spans="1:6" ht="15">
      <c r="A1309" s="101"/>
      <c r="B1309" s="1053">
        <v>9005</v>
      </c>
      <c r="C1309" s="1054" t="s">
        <v>5591</v>
      </c>
      <c r="D1309" s="1053" t="s">
        <v>928</v>
      </c>
      <c r="E1309" s="1055">
        <v>468593</v>
      </c>
      <c r="F1309" s="1056" t="s">
        <v>3009</v>
      </c>
    </row>
    <row r="1310" spans="1:6" ht="15">
      <c r="A1310" s="101"/>
      <c r="B1310" s="1053">
        <v>9006</v>
      </c>
      <c r="C1310" s="1054" t="s">
        <v>5592</v>
      </c>
      <c r="D1310" s="1053" t="s">
        <v>928</v>
      </c>
      <c r="E1310" s="1055">
        <v>581771</v>
      </c>
      <c r="F1310" s="1056" t="s">
        <v>3009</v>
      </c>
    </row>
    <row r="1311" spans="1:6" ht="15">
      <c r="A1311" s="101"/>
      <c r="B1311" s="1053">
        <v>9007</v>
      </c>
      <c r="C1311" s="1054" t="s">
        <v>5593</v>
      </c>
      <c r="D1311" s="1053" t="s">
        <v>928</v>
      </c>
      <c r="E1311" s="1055">
        <v>685926</v>
      </c>
      <c r="F1311" s="1056" t="s">
        <v>3009</v>
      </c>
    </row>
    <row r="1312" spans="1:6" ht="15">
      <c r="A1312" s="101"/>
      <c r="B1312" s="1053">
        <v>9016</v>
      </c>
      <c r="C1312" s="1054" t="s">
        <v>5594</v>
      </c>
      <c r="D1312" s="1053" t="s">
        <v>519</v>
      </c>
      <c r="E1312" s="1055">
        <v>119600</v>
      </c>
      <c r="F1312" s="1056" t="s">
        <v>4526</v>
      </c>
    </row>
    <row r="1313" spans="1:6" ht="15">
      <c r="A1313" s="101"/>
      <c r="B1313" s="1053">
        <v>9017</v>
      </c>
      <c r="C1313" s="1054" t="s">
        <v>5595</v>
      </c>
      <c r="D1313" s="1053" t="s">
        <v>519</v>
      </c>
      <c r="E1313" s="1055">
        <v>252200</v>
      </c>
      <c r="F1313" s="1056" t="s">
        <v>4526</v>
      </c>
    </row>
    <row r="1314" spans="1:6" ht="15">
      <c r="A1314" s="101"/>
      <c r="B1314" s="1053">
        <v>9018</v>
      </c>
      <c r="C1314" s="1054" t="s">
        <v>5596</v>
      </c>
      <c r="D1314" s="1053" t="s">
        <v>519</v>
      </c>
      <c r="E1314" s="1055">
        <v>163800</v>
      </c>
      <c r="F1314" s="1056" t="s">
        <v>4526</v>
      </c>
    </row>
    <row r="1315" spans="1:6" ht="15">
      <c r="A1315" s="101"/>
      <c r="B1315" s="1053">
        <v>9019</v>
      </c>
      <c r="C1315" s="1054" t="s">
        <v>5597</v>
      </c>
      <c r="D1315" s="1053" t="s">
        <v>519</v>
      </c>
      <c r="E1315" s="1055">
        <v>339300</v>
      </c>
      <c r="F1315" s="1056" t="s">
        <v>4526</v>
      </c>
    </row>
    <row r="1316" spans="1:6" ht="15">
      <c r="A1316" s="101"/>
      <c r="B1316" s="1053">
        <v>9020</v>
      </c>
      <c r="C1316" s="1054" t="s">
        <v>5598</v>
      </c>
      <c r="D1316" s="1053" t="s">
        <v>519</v>
      </c>
      <c r="E1316" s="1055">
        <v>208000</v>
      </c>
      <c r="F1316" s="1056" t="s">
        <v>4526</v>
      </c>
    </row>
    <row r="1317" spans="1:6" ht="15">
      <c r="A1317" s="101"/>
      <c r="B1317" s="1053">
        <v>9021</v>
      </c>
      <c r="C1317" s="1054" t="s">
        <v>5599</v>
      </c>
      <c r="D1317" s="1053" t="s">
        <v>519</v>
      </c>
      <c r="E1317" s="1055">
        <v>427700</v>
      </c>
      <c r="F1317" s="1056" t="s">
        <v>4526</v>
      </c>
    </row>
    <row r="1318" spans="1:6" ht="15">
      <c r="A1318" s="101"/>
      <c r="B1318" s="1053">
        <v>9022</v>
      </c>
      <c r="C1318" s="1054" t="s">
        <v>5600</v>
      </c>
      <c r="D1318" s="1053" t="s">
        <v>519</v>
      </c>
      <c r="E1318" s="1055">
        <v>252200</v>
      </c>
      <c r="F1318" s="1056" t="s">
        <v>4526</v>
      </c>
    </row>
    <row r="1319" spans="1:6" ht="15">
      <c r="A1319" s="101"/>
      <c r="B1319" s="1053">
        <v>9023</v>
      </c>
      <c r="C1319" s="1054" t="s">
        <v>5601</v>
      </c>
      <c r="D1319" s="1053" t="s">
        <v>519</v>
      </c>
      <c r="E1319" s="1055">
        <v>516100</v>
      </c>
      <c r="F1319" s="1056" t="s">
        <v>4526</v>
      </c>
    </row>
    <row r="1320" spans="1:6" ht="15">
      <c r="A1320" s="101"/>
      <c r="B1320" s="1053">
        <v>9024</v>
      </c>
      <c r="C1320" s="1054" t="s">
        <v>5602</v>
      </c>
      <c r="D1320" s="1053" t="s">
        <v>519</v>
      </c>
      <c r="E1320" s="1055">
        <v>339300</v>
      </c>
      <c r="F1320" s="1056" t="s">
        <v>4526</v>
      </c>
    </row>
    <row r="1321" spans="1:6" ht="15">
      <c r="A1321" s="101"/>
      <c r="B1321" s="1053">
        <v>9025</v>
      </c>
      <c r="C1321" s="1054" t="s">
        <v>5603</v>
      </c>
      <c r="D1321" s="1053" t="s">
        <v>519</v>
      </c>
      <c r="E1321" s="1055">
        <v>691600</v>
      </c>
      <c r="F1321" s="1056" t="s">
        <v>4526</v>
      </c>
    </row>
    <row r="1322" spans="1:6" ht="15">
      <c r="A1322" s="101"/>
      <c r="B1322" s="1053">
        <v>9026</v>
      </c>
      <c r="C1322" s="1054" t="s">
        <v>5604</v>
      </c>
      <c r="D1322" s="1053" t="s">
        <v>519</v>
      </c>
      <c r="E1322" s="1055">
        <v>503100</v>
      </c>
      <c r="F1322" s="1056" t="s">
        <v>4526</v>
      </c>
    </row>
    <row r="1323" spans="1:6" ht="15">
      <c r="A1323" s="101"/>
      <c r="B1323" s="1053">
        <v>9027</v>
      </c>
      <c r="C1323" s="1054" t="s">
        <v>5605</v>
      </c>
      <c r="D1323" s="1053" t="s">
        <v>519</v>
      </c>
      <c r="E1323" s="1055">
        <v>867100</v>
      </c>
      <c r="F1323" s="1056" t="s">
        <v>4526</v>
      </c>
    </row>
    <row r="1324" spans="1:6" ht="15">
      <c r="A1324" s="101"/>
      <c r="B1324" s="1053">
        <v>9028</v>
      </c>
      <c r="C1324" s="1054" t="s">
        <v>5606</v>
      </c>
      <c r="D1324" s="1053" t="s">
        <v>519</v>
      </c>
      <c r="E1324" s="1055">
        <v>666900</v>
      </c>
      <c r="F1324" s="1056" t="s">
        <v>4526</v>
      </c>
    </row>
    <row r="1325" spans="1:6" ht="15">
      <c r="A1325" s="101"/>
      <c r="B1325" s="1053">
        <v>9029</v>
      </c>
      <c r="C1325" s="1054" t="s">
        <v>5607</v>
      </c>
      <c r="D1325" s="1053" t="s">
        <v>519</v>
      </c>
      <c r="E1325" s="1055">
        <v>1307800</v>
      </c>
      <c r="F1325" s="1056" t="s">
        <v>4526</v>
      </c>
    </row>
    <row r="1326" spans="1:6" ht="15">
      <c r="A1326" s="101"/>
      <c r="B1326" s="1053">
        <v>9030</v>
      </c>
      <c r="C1326" s="1054" t="s">
        <v>5608</v>
      </c>
      <c r="D1326" s="1053" t="s">
        <v>519</v>
      </c>
      <c r="E1326" s="1055">
        <v>1107600</v>
      </c>
      <c r="F1326" s="1056" t="s">
        <v>4526</v>
      </c>
    </row>
    <row r="1327" spans="1:6" ht="15">
      <c r="A1327" s="101"/>
      <c r="B1327" s="1053">
        <v>9031</v>
      </c>
      <c r="C1327" s="1054" t="s">
        <v>5609</v>
      </c>
      <c r="D1327" s="1053" t="s">
        <v>519</v>
      </c>
      <c r="E1327" s="1055">
        <v>2515500</v>
      </c>
      <c r="F1327" s="1056" t="s">
        <v>4526</v>
      </c>
    </row>
    <row r="1328" spans="1:6" ht="15">
      <c r="A1328" s="101"/>
      <c r="B1328" s="1053">
        <v>9032</v>
      </c>
      <c r="C1328" s="1054" t="s">
        <v>5610</v>
      </c>
      <c r="D1328" s="1053" t="s">
        <v>519</v>
      </c>
      <c r="E1328" s="1055">
        <v>1371500</v>
      </c>
      <c r="F1328" s="1056" t="s">
        <v>4526</v>
      </c>
    </row>
    <row r="1329" spans="1:6" ht="15">
      <c r="A1329" s="101"/>
      <c r="B1329" s="1053">
        <v>9033</v>
      </c>
      <c r="C1329" s="1054" t="s">
        <v>5611</v>
      </c>
      <c r="D1329" s="1053" t="s">
        <v>519</v>
      </c>
      <c r="E1329" s="1055">
        <v>2954900</v>
      </c>
      <c r="F1329" s="1056" t="s">
        <v>4526</v>
      </c>
    </row>
    <row r="1330" spans="1:6" ht="15">
      <c r="A1330" s="101"/>
      <c r="B1330" s="1053">
        <v>9034</v>
      </c>
      <c r="C1330" s="1054" t="s">
        <v>5612</v>
      </c>
      <c r="D1330" s="1053" t="s">
        <v>519</v>
      </c>
      <c r="E1330" s="1055">
        <v>200648</v>
      </c>
      <c r="F1330" s="1056" t="s">
        <v>1464</v>
      </c>
    </row>
    <row r="1331" spans="1:6" ht="15">
      <c r="A1331" s="101"/>
      <c r="B1331" s="1053">
        <v>9035</v>
      </c>
      <c r="C1331" s="1054" t="s">
        <v>5613</v>
      </c>
      <c r="D1331" s="1053" t="s">
        <v>519</v>
      </c>
      <c r="E1331" s="1055">
        <v>217175</v>
      </c>
      <c r="F1331" s="1056" t="s">
        <v>1464</v>
      </c>
    </row>
    <row r="1332" spans="1:6" ht="15">
      <c r="A1332" s="101"/>
      <c r="B1332" s="1053">
        <v>9036</v>
      </c>
      <c r="C1332" s="1054" t="s">
        <v>5614</v>
      </c>
      <c r="D1332" s="1053" t="s">
        <v>519</v>
      </c>
      <c r="E1332" s="1055">
        <v>53907</v>
      </c>
      <c r="F1332" s="1056" t="s">
        <v>1464</v>
      </c>
    </row>
    <row r="1333" spans="1:6" ht="15">
      <c r="A1333" s="101"/>
      <c r="B1333" s="1053">
        <v>9037</v>
      </c>
      <c r="C1333" s="1054" t="s">
        <v>1275</v>
      </c>
      <c r="D1333" s="1053" t="s">
        <v>519</v>
      </c>
      <c r="E1333" s="1055">
        <v>20706</v>
      </c>
      <c r="F1333" s="1056" t="s">
        <v>3009</v>
      </c>
    </row>
    <row r="1334" spans="1:6" ht="15">
      <c r="A1334" s="101"/>
      <c r="B1334" s="1053">
        <v>9038</v>
      </c>
      <c r="C1334" s="1054" t="s">
        <v>5615</v>
      </c>
      <c r="D1334" s="1053" t="s">
        <v>519</v>
      </c>
      <c r="E1334" s="1055">
        <v>3434646</v>
      </c>
      <c r="F1334" s="1056" t="s">
        <v>1464</v>
      </c>
    </row>
    <row r="1335" spans="1:6" ht="15">
      <c r="A1335" s="101"/>
      <c r="B1335" s="1053">
        <v>9043</v>
      </c>
      <c r="C1335" s="1054" t="s">
        <v>5616</v>
      </c>
      <c r="D1335" s="1053" t="s">
        <v>777</v>
      </c>
      <c r="E1335" s="1055">
        <v>19492</v>
      </c>
      <c r="F1335" s="1056" t="s">
        <v>1464</v>
      </c>
    </row>
    <row r="1336" spans="1:6" ht="15">
      <c r="A1336" s="101"/>
      <c r="B1336" s="1053">
        <v>9044</v>
      </c>
      <c r="C1336" s="1054" t="s">
        <v>5617</v>
      </c>
      <c r="D1336" s="1053" t="s">
        <v>777</v>
      </c>
      <c r="E1336" s="1055">
        <v>23990</v>
      </c>
      <c r="F1336" s="1056" t="s">
        <v>1464</v>
      </c>
    </row>
    <row r="1337" spans="1:6" ht="15">
      <c r="A1337" s="101"/>
      <c r="B1337" s="1053">
        <v>9048</v>
      </c>
      <c r="C1337" s="1054" t="s">
        <v>5618</v>
      </c>
      <c r="D1337" s="1053" t="s">
        <v>519</v>
      </c>
      <c r="E1337" s="1055">
        <v>520354</v>
      </c>
      <c r="F1337" s="1056" t="s">
        <v>1464</v>
      </c>
    </row>
    <row r="1338" spans="1:6" ht="15">
      <c r="A1338" s="101"/>
      <c r="B1338" s="1053">
        <v>9050</v>
      </c>
      <c r="C1338" s="1054" t="s">
        <v>5619</v>
      </c>
      <c r="D1338" s="1053" t="s">
        <v>519</v>
      </c>
      <c r="E1338" s="1055">
        <v>541646</v>
      </c>
      <c r="F1338" s="1056" t="s">
        <v>1464</v>
      </c>
    </row>
    <row r="1339" spans="1:6" ht="15">
      <c r="A1339" s="101"/>
      <c r="B1339" s="1053">
        <v>9054</v>
      </c>
      <c r="C1339" s="1054" t="s">
        <v>5620</v>
      </c>
      <c r="D1339" s="1053" t="s">
        <v>777</v>
      </c>
      <c r="E1339" s="1055">
        <v>319570</v>
      </c>
      <c r="F1339" s="1056" t="s">
        <v>3009</v>
      </c>
    </row>
    <row r="1340" spans="1:6" ht="15">
      <c r="A1340" s="101"/>
      <c r="B1340" s="1053">
        <v>9056</v>
      </c>
      <c r="C1340" s="1054" t="s">
        <v>5621</v>
      </c>
      <c r="D1340" s="1053" t="s">
        <v>777</v>
      </c>
      <c r="E1340" s="1055">
        <v>646281</v>
      </c>
      <c r="F1340" s="1056" t="s">
        <v>3009</v>
      </c>
    </row>
    <row r="1341" spans="1:6" ht="15">
      <c r="A1341" s="101"/>
      <c r="B1341" s="1053">
        <v>9057</v>
      </c>
      <c r="C1341" s="1054" t="s">
        <v>5622</v>
      </c>
      <c r="D1341" s="1053" t="s">
        <v>777</v>
      </c>
      <c r="E1341" s="1055">
        <v>301070</v>
      </c>
      <c r="F1341" s="1056" t="s">
        <v>3009</v>
      </c>
    </row>
    <row r="1342" spans="1:6" ht="15">
      <c r="A1342" s="101"/>
      <c r="B1342" s="1053">
        <v>9062</v>
      </c>
      <c r="C1342" s="1054" t="s">
        <v>5623</v>
      </c>
      <c r="D1342" s="1053" t="s">
        <v>519</v>
      </c>
      <c r="E1342" s="1055">
        <v>369444</v>
      </c>
      <c r="F1342" s="1056" t="s">
        <v>1464</v>
      </c>
    </row>
    <row r="1343" spans="1:6" ht="15">
      <c r="A1343" s="101"/>
      <c r="B1343" s="1053">
        <v>9083</v>
      </c>
      <c r="C1343" s="1054" t="s">
        <v>5624</v>
      </c>
      <c r="D1343" s="1053" t="s">
        <v>924</v>
      </c>
      <c r="E1343" s="1055">
        <v>154000</v>
      </c>
      <c r="F1343" s="1056" t="s">
        <v>4526</v>
      </c>
    </row>
    <row r="1344" spans="1:6" ht="15">
      <c r="A1344" s="101"/>
      <c r="B1344" s="1053">
        <v>9084</v>
      </c>
      <c r="C1344" s="1054" t="s">
        <v>5625</v>
      </c>
      <c r="D1344" s="1053" t="s">
        <v>609</v>
      </c>
      <c r="E1344" s="1055">
        <v>3241000</v>
      </c>
      <c r="F1344" s="1056" t="s">
        <v>4526</v>
      </c>
    </row>
    <row r="1345" spans="1:6" ht="15">
      <c r="A1345" s="101"/>
      <c r="B1345" s="1053">
        <v>9085</v>
      </c>
      <c r="C1345" s="1054" t="s">
        <v>5626</v>
      </c>
      <c r="D1345" s="1053" t="s">
        <v>609</v>
      </c>
      <c r="E1345" s="1055">
        <v>2849000</v>
      </c>
      <c r="F1345" s="1056" t="s">
        <v>4526</v>
      </c>
    </row>
    <row r="1346" spans="1:6" ht="15">
      <c r="A1346" s="101"/>
      <c r="B1346" s="1053">
        <v>9086</v>
      </c>
      <c r="C1346" s="1054" t="s">
        <v>5627</v>
      </c>
      <c r="D1346" s="1053" t="s">
        <v>609</v>
      </c>
      <c r="E1346" s="1055">
        <v>2988000</v>
      </c>
      <c r="F1346" s="1056" t="s">
        <v>4526</v>
      </c>
    </row>
    <row r="1347" spans="1:6" ht="15">
      <c r="A1347" s="101"/>
      <c r="B1347" s="1053">
        <v>9087</v>
      </c>
      <c r="C1347" s="1054" t="s">
        <v>5628</v>
      </c>
      <c r="D1347" s="1053" t="s">
        <v>609</v>
      </c>
      <c r="E1347" s="1055">
        <v>2414000</v>
      </c>
      <c r="F1347" s="1056" t="s">
        <v>4526</v>
      </c>
    </row>
    <row r="1348" spans="1:6" ht="15">
      <c r="A1348" s="101"/>
      <c r="B1348" s="1053">
        <v>9088</v>
      </c>
      <c r="C1348" s="1054" t="s">
        <v>5629</v>
      </c>
      <c r="D1348" s="1053" t="s">
        <v>609</v>
      </c>
      <c r="E1348" s="1055">
        <v>3379000</v>
      </c>
      <c r="F1348" s="1056" t="s">
        <v>4526</v>
      </c>
    </row>
    <row r="1349" spans="1:6" ht="15">
      <c r="A1349" s="101"/>
      <c r="B1349" s="1053">
        <v>9089</v>
      </c>
      <c r="C1349" s="1054" t="s">
        <v>5630</v>
      </c>
      <c r="D1349" s="1053" t="s">
        <v>609</v>
      </c>
      <c r="E1349" s="1055">
        <v>2993000</v>
      </c>
      <c r="F1349" s="1056" t="s">
        <v>4526</v>
      </c>
    </row>
    <row r="1350" spans="1:6" ht="15">
      <c r="A1350" s="101"/>
      <c r="B1350" s="1053">
        <v>9090</v>
      </c>
      <c r="C1350" s="1054" t="s">
        <v>5631</v>
      </c>
      <c r="D1350" s="1053" t="s">
        <v>609</v>
      </c>
      <c r="E1350" s="1055">
        <v>2095000</v>
      </c>
      <c r="F1350" s="1056" t="s">
        <v>4526</v>
      </c>
    </row>
    <row r="1351" spans="1:6" ht="15">
      <c r="A1351" s="101"/>
      <c r="B1351" s="1053">
        <v>9091</v>
      </c>
      <c r="C1351" s="1054" t="s">
        <v>5632</v>
      </c>
      <c r="D1351" s="1053" t="s">
        <v>609</v>
      </c>
      <c r="E1351" s="1055">
        <v>3924546</v>
      </c>
      <c r="F1351" s="1056" t="s">
        <v>4526</v>
      </c>
    </row>
    <row r="1352" spans="1:6" ht="15">
      <c r="A1352" s="101"/>
      <c r="B1352" s="1053">
        <v>9092</v>
      </c>
      <c r="C1352" s="1054" t="s">
        <v>5633</v>
      </c>
      <c r="D1352" s="1053" t="s">
        <v>609</v>
      </c>
      <c r="E1352" s="1055">
        <v>2868481</v>
      </c>
      <c r="F1352" s="1056" t="s">
        <v>4526</v>
      </c>
    </row>
    <row r="1353" spans="1:6" ht="15">
      <c r="A1353" s="101"/>
      <c r="B1353" s="1053">
        <v>9093</v>
      </c>
      <c r="C1353" s="1054" t="s">
        <v>5634</v>
      </c>
      <c r="D1353" s="1053" t="s">
        <v>609</v>
      </c>
      <c r="E1353" s="1055">
        <v>2458000</v>
      </c>
      <c r="F1353" s="1056" t="s">
        <v>4526</v>
      </c>
    </row>
    <row r="1354" spans="1:6" ht="15">
      <c r="A1354" s="101"/>
      <c r="B1354" s="1053">
        <v>9094</v>
      </c>
      <c r="C1354" s="1054" t="s">
        <v>5635</v>
      </c>
      <c r="D1354" s="1053" t="s">
        <v>609</v>
      </c>
      <c r="E1354" s="1055">
        <v>2213000</v>
      </c>
      <c r="F1354" s="1056" t="s">
        <v>4526</v>
      </c>
    </row>
    <row r="1355" spans="1:6" ht="15">
      <c r="A1355" s="101"/>
      <c r="B1355" s="1053">
        <v>9095</v>
      </c>
      <c r="C1355" s="1054" t="s">
        <v>5636</v>
      </c>
      <c r="D1355" s="1053" t="s">
        <v>609</v>
      </c>
      <c r="E1355" s="1055">
        <v>2771000</v>
      </c>
      <c r="F1355" s="1056" t="s">
        <v>4526</v>
      </c>
    </row>
    <row r="1356" spans="1:6" ht="15">
      <c r="A1356" s="101"/>
      <c r="B1356" s="1053">
        <v>9096</v>
      </c>
      <c r="C1356" s="1054" t="s">
        <v>5637</v>
      </c>
      <c r="D1356" s="1053" t="s">
        <v>609</v>
      </c>
      <c r="E1356" s="1055">
        <v>3379000</v>
      </c>
      <c r="F1356" s="1056" t="s">
        <v>4526</v>
      </c>
    </row>
    <row r="1357" spans="1:6" ht="15">
      <c r="A1357" s="101"/>
      <c r="B1357" s="1053">
        <v>9097</v>
      </c>
      <c r="C1357" s="1054" t="s">
        <v>5638</v>
      </c>
      <c r="D1357" s="1053" t="s">
        <v>609</v>
      </c>
      <c r="E1357" s="1055">
        <v>2771000</v>
      </c>
      <c r="F1357" s="1056" t="s">
        <v>4526</v>
      </c>
    </row>
    <row r="1358" spans="1:6" ht="15">
      <c r="A1358" s="101"/>
      <c r="B1358" s="1053">
        <v>9098</v>
      </c>
      <c r="C1358" s="1054" t="s">
        <v>5639</v>
      </c>
      <c r="D1358" s="1053" t="s">
        <v>609</v>
      </c>
      <c r="E1358" s="1055">
        <v>2095000</v>
      </c>
      <c r="F1358" s="1056" t="s">
        <v>4526</v>
      </c>
    </row>
    <row r="1359" spans="1:6" ht="15">
      <c r="A1359" s="101"/>
      <c r="B1359" s="1053">
        <v>9099</v>
      </c>
      <c r="C1359" s="1054" t="s">
        <v>5640</v>
      </c>
      <c r="D1359" s="1053" t="s">
        <v>609</v>
      </c>
      <c r="E1359" s="1055">
        <v>1825000</v>
      </c>
      <c r="F1359" s="1056" t="s">
        <v>4526</v>
      </c>
    </row>
    <row r="1360" spans="1:6" ht="15">
      <c r="A1360" s="101"/>
      <c r="B1360" s="1053">
        <v>9100</v>
      </c>
      <c r="C1360" s="1054" t="s">
        <v>5641</v>
      </c>
      <c r="D1360" s="1053" t="s">
        <v>609</v>
      </c>
      <c r="E1360" s="1055">
        <v>1518000</v>
      </c>
      <c r="F1360" s="1056" t="s">
        <v>4526</v>
      </c>
    </row>
    <row r="1361" spans="1:6" ht="15">
      <c r="A1361" s="101"/>
      <c r="B1361" s="1053">
        <v>9101</v>
      </c>
      <c r="C1361" s="1054" t="s">
        <v>5642</v>
      </c>
      <c r="D1361" s="1053" t="s">
        <v>609</v>
      </c>
      <c r="E1361" s="1055">
        <v>3900000</v>
      </c>
      <c r="F1361" s="1056" t="s">
        <v>4526</v>
      </c>
    </row>
    <row r="1362" spans="1:6" ht="15">
      <c r="A1362" s="101"/>
      <c r="B1362" s="1053">
        <v>9102</v>
      </c>
      <c r="C1362" s="1054" t="s">
        <v>5643</v>
      </c>
      <c r="D1362" s="1053" t="s">
        <v>609</v>
      </c>
      <c r="E1362" s="1055">
        <v>3146000</v>
      </c>
      <c r="F1362" s="1056" t="s">
        <v>4526</v>
      </c>
    </row>
    <row r="1363" spans="1:6" ht="15">
      <c r="A1363" s="101"/>
      <c r="B1363" s="1053">
        <v>9103</v>
      </c>
      <c r="C1363" s="1054" t="s">
        <v>5644</v>
      </c>
      <c r="D1363" s="1053" t="s">
        <v>609</v>
      </c>
      <c r="E1363" s="1055">
        <v>2244000</v>
      </c>
      <c r="F1363" s="1056" t="s">
        <v>4526</v>
      </c>
    </row>
    <row r="1364" spans="1:6" ht="15">
      <c r="A1364" s="101"/>
      <c r="B1364" s="1053">
        <v>9104</v>
      </c>
      <c r="C1364" s="1054" t="s">
        <v>5645</v>
      </c>
      <c r="D1364" s="1053" t="s">
        <v>609</v>
      </c>
      <c r="E1364" s="1055">
        <v>1825000</v>
      </c>
      <c r="F1364" s="1056" t="s">
        <v>4526</v>
      </c>
    </row>
    <row r="1365" spans="1:6" ht="15">
      <c r="A1365" s="101"/>
      <c r="B1365" s="1053">
        <v>9105</v>
      </c>
      <c r="C1365" s="1054" t="s">
        <v>5646</v>
      </c>
      <c r="D1365" s="1053" t="s">
        <v>609</v>
      </c>
      <c r="E1365" s="1055">
        <v>1518000</v>
      </c>
      <c r="F1365" s="1056" t="s">
        <v>4526</v>
      </c>
    </row>
    <row r="1366" spans="1:6" ht="15">
      <c r="A1366" s="101"/>
      <c r="B1366" s="1053">
        <v>9107</v>
      </c>
      <c r="C1366" s="1054" t="s">
        <v>5647</v>
      </c>
      <c r="D1366" s="1053" t="s">
        <v>609</v>
      </c>
      <c r="E1366" s="1055">
        <v>15725000</v>
      </c>
      <c r="F1366" s="1056" t="s">
        <v>4526</v>
      </c>
    </row>
    <row r="1367" spans="1:6" ht="15">
      <c r="A1367" s="101"/>
      <c r="B1367" s="1053">
        <v>9108</v>
      </c>
      <c r="C1367" s="1054" t="s">
        <v>5648</v>
      </c>
      <c r="D1367" s="1053" t="s">
        <v>609</v>
      </c>
      <c r="E1367" s="1055">
        <v>11985000</v>
      </c>
      <c r="F1367" s="1056" t="s">
        <v>4526</v>
      </c>
    </row>
    <row r="1368" spans="1:6" ht="15">
      <c r="A1368" s="101"/>
      <c r="B1368" s="1053">
        <v>9109</v>
      </c>
      <c r="C1368" s="1054" t="s">
        <v>5649</v>
      </c>
      <c r="D1368" s="1053" t="s">
        <v>609</v>
      </c>
      <c r="E1368" s="1055">
        <v>10114000</v>
      </c>
      <c r="F1368" s="1056" t="s">
        <v>4526</v>
      </c>
    </row>
    <row r="1369" spans="1:6" ht="15">
      <c r="A1369" s="101"/>
      <c r="B1369" s="1053">
        <v>9110</v>
      </c>
      <c r="C1369" s="1054" t="s">
        <v>5650</v>
      </c>
      <c r="D1369" s="1053" t="s">
        <v>609</v>
      </c>
      <c r="E1369" s="1055">
        <v>8612000</v>
      </c>
      <c r="F1369" s="1056" t="s">
        <v>4526</v>
      </c>
    </row>
    <row r="1370" spans="1:6" ht="15">
      <c r="A1370" s="101"/>
      <c r="B1370" s="1053">
        <v>9111</v>
      </c>
      <c r="C1370" s="1054" t="s">
        <v>5651</v>
      </c>
      <c r="D1370" s="1053" t="s">
        <v>609</v>
      </c>
      <c r="E1370" s="1055">
        <v>7768000</v>
      </c>
      <c r="F1370" s="1056" t="s">
        <v>4526</v>
      </c>
    </row>
    <row r="1371" spans="1:6" ht="15">
      <c r="A1371" s="101"/>
      <c r="B1371" s="1053">
        <v>9112</v>
      </c>
      <c r="C1371" s="1054" t="s">
        <v>5652</v>
      </c>
      <c r="D1371" s="1053" t="s">
        <v>609</v>
      </c>
      <c r="E1371" s="1055">
        <v>6927000</v>
      </c>
      <c r="F1371" s="1056" t="s">
        <v>4526</v>
      </c>
    </row>
    <row r="1372" spans="1:6" ht="15">
      <c r="A1372" s="101"/>
      <c r="B1372" s="1053">
        <v>9113</v>
      </c>
      <c r="C1372" s="1054" t="s">
        <v>5653</v>
      </c>
      <c r="D1372" s="1053" t="s">
        <v>609</v>
      </c>
      <c r="E1372" s="1055">
        <v>5238000</v>
      </c>
      <c r="F1372" s="1056" t="s">
        <v>4526</v>
      </c>
    </row>
    <row r="1373" spans="1:6" ht="15">
      <c r="A1373" s="101"/>
      <c r="B1373" s="1053">
        <v>9114</v>
      </c>
      <c r="C1373" s="1054" t="s">
        <v>5654</v>
      </c>
      <c r="D1373" s="1053" t="s">
        <v>609</v>
      </c>
      <c r="E1373" s="1055">
        <v>4943000</v>
      </c>
      <c r="F1373" s="1056" t="s">
        <v>4526</v>
      </c>
    </row>
    <row r="1374" spans="1:6" ht="15">
      <c r="A1374" s="101"/>
      <c r="B1374" s="1053">
        <v>9115</v>
      </c>
      <c r="C1374" s="1054" t="s">
        <v>5655</v>
      </c>
      <c r="D1374" s="1053" t="s">
        <v>609</v>
      </c>
      <c r="E1374" s="1055">
        <v>4484000</v>
      </c>
      <c r="F1374" s="1056" t="s">
        <v>4526</v>
      </c>
    </row>
    <row r="1375" spans="1:6" ht="15">
      <c r="A1375" s="101"/>
      <c r="B1375" s="1053">
        <v>9116</v>
      </c>
      <c r="C1375" s="1054" t="s">
        <v>5656</v>
      </c>
      <c r="D1375" s="1053" t="s">
        <v>924</v>
      </c>
      <c r="E1375" s="1055">
        <v>242000</v>
      </c>
      <c r="F1375" s="1056" t="s">
        <v>4526</v>
      </c>
    </row>
    <row r="1376" spans="1:6" ht="15">
      <c r="A1376" s="101"/>
      <c r="B1376" s="1053">
        <v>9117</v>
      </c>
      <c r="C1376" s="1054" t="s">
        <v>5657</v>
      </c>
      <c r="D1376" s="1053" t="s">
        <v>609</v>
      </c>
      <c r="E1376" s="1055">
        <v>6993000</v>
      </c>
      <c r="F1376" s="1056" t="s">
        <v>4526</v>
      </c>
    </row>
    <row r="1377" spans="1:6" ht="15">
      <c r="A1377" s="101"/>
      <c r="B1377" s="1053">
        <v>9118</v>
      </c>
      <c r="C1377" s="1054" t="s">
        <v>5658</v>
      </c>
      <c r="D1377" s="1053" t="s">
        <v>924</v>
      </c>
      <c r="E1377" s="1055">
        <v>417000</v>
      </c>
      <c r="F1377" s="1056" t="s">
        <v>4526</v>
      </c>
    </row>
    <row r="1378" spans="1:6" ht="15">
      <c r="A1378" s="101"/>
      <c r="B1378" s="1053">
        <v>9119</v>
      </c>
      <c r="C1378" s="1054" t="s">
        <v>5659</v>
      </c>
      <c r="D1378" s="1053" t="s">
        <v>609</v>
      </c>
      <c r="E1378" s="1055">
        <v>12362000</v>
      </c>
      <c r="F1378" s="1056" t="s">
        <v>4526</v>
      </c>
    </row>
    <row r="1379" spans="1:6" ht="15">
      <c r="A1379" s="101"/>
      <c r="B1379" s="1053">
        <v>9120</v>
      </c>
      <c r="C1379" s="1054" t="s">
        <v>5660</v>
      </c>
      <c r="D1379" s="1053" t="s">
        <v>924</v>
      </c>
      <c r="E1379" s="1055">
        <v>298000</v>
      </c>
      <c r="F1379" s="1056" t="s">
        <v>4526</v>
      </c>
    </row>
    <row r="1380" spans="1:6" ht="15">
      <c r="A1380" s="101"/>
      <c r="B1380" s="1053">
        <v>9121</v>
      </c>
      <c r="C1380" s="1054" t="s">
        <v>5661</v>
      </c>
      <c r="D1380" s="1053" t="s">
        <v>609</v>
      </c>
      <c r="E1380" s="1055">
        <v>8973000</v>
      </c>
      <c r="F1380" s="1056" t="s">
        <v>4526</v>
      </c>
    </row>
    <row r="1381" spans="1:6" ht="15">
      <c r="A1381" s="101"/>
      <c r="B1381" s="1053">
        <v>9122</v>
      </c>
      <c r="C1381" s="1054" t="s">
        <v>5662</v>
      </c>
      <c r="D1381" s="1053" t="s">
        <v>924</v>
      </c>
      <c r="E1381" s="1055">
        <v>45542</v>
      </c>
      <c r="F1381" s="1056" t="s">
        <v>4526</v>
      </c>
    </row>
    <row r="1382" spans="1:6" ht="15">
      <c r="A1382" s="101"/>
      <c r="B1382" s="1053">
        <v>9123</v>
      </c>
      <c r="C1382" s="1054" t="s">
        <v>5663</v>
      </c>
      <c r="D1382" s="1053" t="s">
        <v>609</v>
      </c>
      <c r="E1382" s="1055">
        <v>1371463</v>
      </c>
      <c r="F1382" s="1056" t="s">
        <v>4526</v>
      </c>
    </row>
    <row r="1383" spans="1:6" ht="15">
      <c r="A1383" s="101"/>
      <c r="B1383" s="1053">
        <v>9124</v>
      </c>
      <c r="C1383" s="1054" t="s">
        <v>5664</v>
      </c>
      <c r="D1383" s="1053" t="s">
        <v>924</v>
      </c>
      <c r="E1383" s="1055">
        <v>293000</v>
      </c>
      <c r="F1383" s="1056" t="s">
        <v>4526</v>
      </c>
    </row>
    <row r="1384" spans="1:6" ht="15">
      <c r="A1384" s="101"/>
      <c r="B1384" s="1053">
        <v>9125</v>
      </c>
      <c r="C1384" s="1054" t="s">
        <v>5665</v>
      </c>
      <c r="D1384" s="1053" t="s">
        <v>609</v>
      </c>
      <c r="E1384" s="1055">
        <v>8760000</v>
      </c>
      <c r="F1384" s="1056" t="s">
        <v>4526</v>
      </c>
    </row>
    <row r="1385" spans="1:6" ht="15">
      <c r="A1385" s="101"/>
      <c r="B1385" s="1053">
        <v>9143</v>
      </c>
      <c r="C1385" s="1054" t="s">
        <v>5666</v>
      </c>
      <c r="D1385" s="1053" t="s">
        <v>519</v>
      </c>
      <c r="E1385" s="1055">
        <v>58178</v>
      </c>
      <c r="F1385" s="1056" t="s">
        <v>1464</v>
      </c>
    </row>
    <row r="1386" spans="1:6" ht="15">
      <c r="A1386" s="101"/>
      <c r="B1386" s="1053">
        <v>9144</v>
      </c>
      <c r="C1386" s="1054" t="s">
        <v>1279</v>
      </c>
      <c r="D1386" s="1053" t="s">
        <v>519</v>
      </c>
      <c r="E1386" s="1055">
        <v>654500</v>
      </c>
      <c r="F1386" s="1056" t="s">
        <v>1464</v>
      </c>
    </row>
    <row r="1387" spans="1:6" ht="15">
      <c r="A1387" s="101"/>
      <c r="B1387" s="1053">
        <v>9145</v>
      </c>
      <c r="C1387" s="1054" t="s">
        <v>1280</v>
      </c>
      <c r="D1387" s="1053" t="s">
        <v>519</v>
      </c>
      <c r="E1387" s="1055">
        <v>654500</v>
      </c>
      <c r="F1387" s="1056" t="s">
        <v>1464</v>
      </c>
    </row>
    <row r="1388" spans="1:6" ht="15">
      <c r="A1388" s="101"/>
      <c r="B1388" s="1053">
        <v>9146</v>
      </c>
      <c r="C1388" s="1054" t="s">
        <v>5667</v>
      </c>
      <c r="D1388" s="1053" t="s">
        <v>519</v>
      </c>
      <c r="E1388" s="1055">
        <v>19650603</v>
      </c>
      <c r="F1388" s="1056" t="s">
        <v>1464</v>
      </c>
    </row>
    <row r="1389" spans="1:6" ht="15">
      <c r="A1389" s="101"/>
      <c r="B1389" s="1053">
        <v>9147</v>
      </c>
      <c r="C1389" s="1054" t="s">
        <v>5668</v>
      </c>
      <c r="D1389" s="1053" t="s">
        <v>519</v>
      </c>
      <c r="E1389" s="1055">
        <v>2204023</v>
      </c>
      <c r="F1389" s="1056" t="s">
        <v>1464</v>
      </c>
    </row>
    <row r="1390" spans="1:6" ht="15">
      <c r="A1390" s="101"/>
      <c r="B1390" s="1053">
        <v>9148</v>
      </c>
      <c r="C1390" s="1054" t="s">
        <v>5669</v>
      </c>
      <c r="D1390" s="1053" t="s">
        <v>609</v>
      </c>
      <c r="E1390" s="1055">
        <v>3511737</v>
      </c>
      <c r="F1390" s="1056" t="s">
        <v>3009</v>
      </c>
    </row>
    <row r="1391" spans="1:6" ht="15">
      <c r="A1391" s="101"/>
      <c r="B1391" s="1053">
        <v>9150</v>
      </c>
      <c r="C1391" s="1054" t="s">
        <v>1282</v>
      </c>
      <c r="D1391" s="1053" t="s">
        <v>519</v>
      </c>
      <c r="E1391" s="1055">
        <v>147501326</v>
      </c>
      <c r="F1391" s="1056" t="s">
        <v>1464</v>
      </c>
    </row>
    <row r="1392" spans="1:6" ht="15">
      <c r="A1392" s="101"/>
      <c r="B1392" s="1053">
        <v>9151</v>
      </c>
      <c r="C1392" s="1054" t="s">
        <v>5670</v>
      </c>
      <c r="D1392" s="1053" t="s">
        <v>519</v>
      </c>
      <c r="E1392" s="1055">
        <v>167540533</v>
      </c>
      <c r="F1392" s="1056" t="s">
        <v>1464</v>
      </c>
    </row>
    <row r="1393" spans="1:6" ht="15">
      <c r="A1393" s="101"/>
      <c r="B1393" s="1053">
        <v>9152</v>
      </c>
      <c r="C1393" s="1054" t="s">
        <v>5671</v>
      </c>
      <c r="D1393" s="1053" t="s">
        <v>519</v>
      </c>
      <c r="E1393" s="1055">
        <v>186390728</v>
      </c>
      <c r="F1393" s="1056" t="s">
        <v>1464</v>
      </c>
    </row>
    <row r="1394" spans="1:6" ht="15">
      <c r="A1394" s="101"/>
      <c r="B1394" s="1053">
        <v>9159</v>
      </c>
      <c r="C1394" s="1054" t="s">
        <v>5672</v>
      </c>
      <c r="D1394" s="1053" t="s">
        <v>1040</v>
      </c>
      <c r="E1394" s="1055">
        <v>209440</v>
      </c>
      <c r="F1394" s="1056" t="s">
        <v>1464</v>
      </c>
    </row>
    <row r="1395" spans="1:6" ht="15">
      <c r="A1395" s="101"/>
      <c r="B1395" s="1053">
        <v>9164</v>
      </c>
      <c r="C1395" s="1054" t="s">
        <v>5673</v>
      </c>
      <c r="D1395" s="1053" t="s">
        <v>924</v>
      </c>
      <c r="E1395" s="1055">
        <v>376000</v>
      </c>
      <c r="F1395" s="1056" t="s">
        <v>4526</v>
      </c>
    </row>
    <row r="1396" spans="1:6" ht="15">
      <c r="A1396" s="101"/>
      <c r="B1396" s="1053">
        <v>9165</v>
      </c>
      <c r="C1396" s="1054" t="s">
        <v>5674</v>
      </c>
      <c r="D1396" s="1053" t="s">
        <v>609</v>
      </c>
      <c r="E1396" s="1055">
        <v>7939000</v>
      </c>
      <c r="F1396" s="1056" t="s">
        <v>4526</v>
      </c>
    </row>
    <row r="1397" spans="1:6" ht="15">
      <c r="A1397" s="101"/>
      <c r="B1397" s="1053">
        <v>9166</v>
      </c>
      <c r="C1397" s="1054" t="s">
        <v>5675</v>
      </c>
      <c r="D1397" s="1053" t="s">
        <v>609</v>
      </c>
      <c r="E1397" s="1055">
        <v>11341000</v>
      </c>
      <c r="F1397" s="1056" t="s">
        <v>4526</v>
      </c>
    </row>
    <row r="1398" spans="1:6" ht="15">
      <c r="A1398" s="101"/>
      <c r="B1398" s="1053">
        <v>9167</v>
      </c>
      <c r="C1398" s="1054" t="s">
        <v>5676</v>
      </c>
      <c r="D1398" s="1053" t="s">
        <v>924</v>
      </c>
      <c r="E1398" s="1055">
        <v>515000</v>
      </c>
      <c r="F1398" s="1056" t="s">
        <v>4526</v>
      </c>
    </row>
    <row r="1399" spans="1:6" ht="15">
      <c r="A1399" s="101"/>
      <c r="B1399" s="1053">
        <v>9168</v>
      </c>
      <c r="C1399" s="1054" t="s">
        <v>5677</v>
      </c>
      <c r="D1399" s="1053" t="s">
        <v>609</v>
      </c>
      <c r="E1399" s="1055">
        <v>15431000</v>
      </c>
      <c r="F1399" s="1056" t="s">
        <v>4526</v>
      </c>
    </row>
    <row r="1400" spans="1:6" ht="15">
      <c r="A1400" s="101"/>
      <c r="B1400" s="1053">
        <v>9169</v>
      </c>
      <c r="C1400" s="1054" t="s">
        <v>5678</v>
      </c>
      <c r="D1400" s="1053" t="s">
        <v>519</v>
      </c>
      <c r="E1400" s="1055">
        <v>29750</v>
      </c>
      <c r="F1400" s="1056" t="s">
        <v>1464</v>
      </c>
    </row>
    <row r="1401" spans="1:6" ht="15">
      <c r="A1401" s="101"/>
      <c r="B1401" s="1053">
        <v>9170</v>
      </c>
      <c r="C1401" s="1054" t="s">
        <v>5679</v>
      </c>
      <c r="D1401" s="1053" t="s">
        <v>973</v>
      </c>
      <c r="E1401" s="1055">
        <v>10484</v>
      </c>
      <c r="F1401" s="1056" t="s">
        <v>3009</v>
      </c>
    </row>
    <row r="1402" spans="1:6" ht="15">
      <c r="A1402" s="101"/>
      <c r="B1402" s="1053">
        <v>9171</v>
      </c>
      <c r="C1402" s="1054" t="s">
        <v>5680</v>
      </c>
      <c r="D1402" s="1053" t="s">
        <v>973</v>
      </c>
      <c r="E1402" s="1055">
        <v>9206</v>
      </c>
      <c r="F1402" s="1056" t="s">
        <v>3009</v>
      </c>
    </row>
    <row r="1403" spans="1:6" ht="15">
      <c r="A1403" s="101"/>
      <c r="B1403" s="1053">
        <v>9172</v>
      </c>
      <c r="C1403" s="1054" t="s">
        <v>5681</v>
      </c>
      <c r="D1403" s="1053" t="s">
        <v>2500</v>
      </c>
      <c r="E1403" s="1055">
        <v>132962</v>
      </c>
      <c r="F1403" s="1056" t="s">
        <v>1464</v>
      </c>
    </row>
    <row r="1404" spans="1:6" ht="15">
      <c r="A1404" s="101"/>
      <c r="B1404" s="1053">
        <v>9176</v>
      </c>
      <c r="C1404" s="1054" t="s">
        <v>5682</v>
      </c>
      <c r="D1404" s="1053" t="s">
        <v>609</v>
      </c>
      <c r="E1404" s="1055">
        <v>714000</v>
      </c>
      <c r="F1404" s="1056" t="s">
        <v>1464</v>
      </c>
    </row>
    <row r="1405" spans="1:6" ht="15">
      <c r="A1405" s="101"/>
      <c r="B1405" s="1053">
        <v>9184</v>
      </c>
      <c r="C1405" s="1054" t="s">
        <v>1294</v>
      </c>
      <c r="D1405" s="1053" t="s">
        <v>519</v>
      </c>
      <c r="E1405" s="1055">
        <v>405238</v>
      </c>
      <c r="F1405" s="1056" t="s">
        <v>1464</v>
      </c>
    </row>
    <row r="1406" spans="1:6" ht="15">
      <c r="A1406" s="101"/>
      <c r="B1406" s="1053">
        <v>9185</v>
      </c>
      <c r="C1406" s="1054" t="s">
        <v>5683</v>
      </c>
      <c r="D1406" s="1053" t="s">
        <v>519</v>
      </c>
      <c r="E1406" s="1055">
        <v>6594668</v>
      </c>
      <c r="F1406" s="1056" t="s">
        <v>1464</v>
      </c>
    </row>
    <row r="1407" spans="1:6" ht="15">
      <c r="A1407" s="101"/>
      <c r="B1407" s="1053">
        <v>9186</v>
      </c>
      <c r="C1407" s="1054" t="s">
        <v>5684</v>
      </c>
      <c r="D1407" s="1053" t="s">
        <v>519</v>
      </c>
      <c r="E1407" s="1055">
        <v>7891753</v>
      </c>
      <c r="F1407" s="1056" t="s">
        <v>1464</v>
      </c>
    </row>
    <row r="1408" spans="1:6" ht="15">
      <c r="A1408" s="101"/>
      <c r="B1408" s="1053">
        <v>9187</v>
      </c>
      <c r="C1408" s="1054" t="s">
        <v>5685</v>
      </c>
      <c r="D1408" s="1053" t="s">
        <v>519</v>
      </c>
      <c r="E1408" s="1055">
        <v>4517471</v>
      </c>
      <c r="F1408" s="1056" t="s">
        <v>1464</v>
      </c>
    </row>
    <row r="1409" spans="1:6" ht="15">
      <c r="A1409" s="101"/>
      <c r="B1409" s="1053">
        <v>9188</v>
      </c>
      <c r="C1409" s="1054" t="s">
        <v>5686</v>
      </c>
      <c r="D1409" s="1053" t="s">
        <v>519</v>
      </c>
      <c r="E1409" s="1055">
        <v>4788177</v>
      </c>
      <c r="F1409" s="1056" t="s">
        <v>1464</v>
      </c>
    </row>
    <row r="1410" spans="1:6" ht="15">
      <c r="A1410" s="101"/>
      <c r="B1410" s="1053">
        <v>9189</v>
      </c>
      <c r="C1410" s="1054" t="s">
        <v>5687</v>
      </c>
      <c r="D1410" s="1053" t="s">
        <v>519</v>
      </c>
      <c r="E1410" s="1055">
        <v>5870868</v>
      </c>
      <c r="F1410" s="1056" t="s">
        <v>1464</v>
      </c>
    </row>
    <row r="1411" spans="1:6" ht="15">
      <c r="A1411" s="101"/>
      <c r="B1411" s="1053">
        <v>9190</v>
      </c>
      <c r="C1411" s="1054" t="s">
        <v>5688</v>
      </c>
      <c r="D1411" s="1053" t="s">
        <v>519</v>
      </c>
      <c r="E1411" s="1055">
        <v>13449973</v>
      </c>
      <c r="F1411" s="1056" t="s">
        <v>1464</v>
      </c>
    </row>
    <row r="1412" spans="1:6" ht="15">
      <c r="A1412" s="101"/>
      <c r="B1412" s="1053">
        <v>9191</v>
      </c>
      <c r="C1412" s="1054" t="s">
        <v>5689</v>
      </c>
      <c r="D1412" s="1053" t="s">
        <v>519</v>
      </c>
      <c r="E1412" s="1055">
        <v>5174730</v>
      </c>
      <c r="F1412" s="1056" t="s">
        <v>1464</v>
      </c>
    </row>
    <row r="1413" spans="1:6" ht="15">
      <c r="A1413" s="101"/>
      <c r="B1413" s="1053">
        <v>9192</v>
      </c>
      <c r="C1413" s="1054" t="s">
        <v>5690</v>
      </c>
      <c r="D1413" s="1053" t="s">
        <v>519</v>
      </c>
      <c r="E1413" s="1055">
        <v>5040753</v>
      </c>
      <c r="F1413" s="1056" t="s">
        <v>1464</v>
      </c>
    </row>
    <row r="1414" spans="1:6" ht="15">
      <c r="A1414" s="101"/>
      <c r="B1414" s="1053">
        <v>9193</v>
      </c>
      <c r="C1414" s="1054" t="s">
        <v>5691</v>
      </c>
      <c r="D1414" s="1053" t="s">
        <v>519</v>
      </c>
      <c r="E1414" s="1055">
        <v>4669329</v>
      </c>
      <c r="F1414" s="1056" t="s">
        <v>1464</v>
      </c>
    </row>
    <row r="1415" spans="1:6" ht="15">
      <c r="A1415" s="101"/>
      <c r="B1415" s="1053">
        <v>9194</v>
      </c>
      <c r="C1415" s="1054" t="s">
        <v>1297</v>
      </c>
      <c r="D1415" s="1053" t="s">
        <v>519</v>
      </c>
      <c r="E1415" s="1055">
        <v>4616268</v>
      </c>
      <c r="F1415" s="1056" t="s">
        <v>1464</v>
      </c>
    </row>
    <row r="1416" spans="1:6" ht="15">
      <c r="A1416" s="101"/>
      <c r="B1416" s="1053">
        <v>9197</v>
      </c>
      <c r="C1416" s="1054" t="s">
        <v>1304</v>
      </c>
      <c r="D1416" s="1053" t="s">
        <v>904</v>
      </c>
      <c r="E1416" s="1055">
        <v>803866</v>
      </c>
      <c r="F1416" s="1056" t="s">
        <v>3009</v>
      </c>
    </row>
    <row r="1417" spans="1:6" ht="15">
      <c r="A1417" s="101"/>
      <c r="B1417" s="1053">
        <v>9199</v>
      </c>
      <c r="C1417" s="1054" t="s">
        <v>1315</v>
      </c>
      <c r="D1417" s="1053" t="s">
        <v>904</v>
      </c>
      <c r="E1417" s="1055">
        <v>539070</v>
      </c>
      <c r="F1417" s="1056" t="s">
        <v>3009</v>
      </c>
    </row>
    <row r="1418" spans="1:6" ht="15">
      <c r="A1418" s="101"/>
      <c r="B1418" s="1053">
        <v>9200</v>
      </c>
      <c r="C1418" s="1054" t="s">
        <v>1288</v>
      </c>
      <c r="D1418" s="1053" t="s">
        <v>519</v>
      </c>
      <c r="E1418" s="1055">
        <v>512890</v>
      </c>
      <c r="F1418" s="1056" t="s">
        <v>1464</v>
      </c>
    </row>
    <row r="1419" spans="1:6" ht="15">
      <c r="A1419" s="101"/>
      <c r="B1419" s="1053">
        <v>9201</v>
      </c>
      <c r="C1419" s="1054" t="s">
        <v>5692</v>
      </c>
      <c r="D1419" s="1053" t="s">
        <v>519</v>
      </c>
      <c r="E1419" s="1055">
        <v>492378</v>
      </c>
      <c r="F1419" s="1056" t="s">
        <v>1464</v>
      </c>
    </row>
    <row r="1420" spans="1:6" ht="15">
      <c r="A1420" s="101"/>
      <c r="B1420" s="1053">
        <v>9202</v>
      </c>
      <c r="C1420" s="1054" t="s">
        <v>1290</v>
      </c>
      <c r="D1420" s="1053" t="s">
        <v>519</v>
      </c>
      <c r="E1420" s="1055">
        <v>503446</v>
      </c>
      <c r="F1420" s="1056" t="s">
        <v>1464</v>
      </c>
    </row>
    <row r="1421" spans="1:6" ht="15">
      <c r="A1421" s="101"/>
      <c r="B1421" s="1053">
        <v>9203</v>
      </c>
      <c r="C1421" s="1054" t="s">
        <v>1292</v>
      </c>
      <c r="D1421" s="1053" t="s">
        <v>519</v>
      </c>
      <c r="E1421" s="1055">
        <v>503446</v>
      </c>
      <c r="F1421" s="1056" t="s">
        <v>1464</v>
      </c>
    </row>
    <row r="1422" spans="1:6" ht="15">
      <c r="A1422" s="101"/>
      <c r="B1422" s="1053">
        <v>9204</v>
      </c>
      <c r="C1422" s="1054" t="s">
        <v>5693</v>
      </c>
      <c r="D1422" s="1053" t="s">
        <v>519</v>
      </c>
      <c r="E1422" s="1055">
        <v>503446</v>
      </c>
      <c r="F1422" s="1056" t="s">
        <v>1464</v>
      </c>
    </row>
    <row r="1423" spans="1:6" ht="15">
      <c r="A1423" s="101"/>
      <c r="B1423" s="1053">
        <v>9209</v>
      </c>
      <c r="C1423" s="1054" t="s">
        <v>5694</v>
      </c>
      <c r="D1423" s="1053" t="s">
        <v>519</v>
      </c>
      <c r="E1423" s="1055">
        <v>385560</v>
      </c>
      <c r="F1423" s="1056" t="s">
        <v>1464</v>
      </c>
    </row>
    <row r="1424" spans="1:6" ht="15">
      <c r="A1424" s="101"/>
      <c r="B1424" s="1053">
        <v>9210</v>
      </c>
      <c r="C1424" s="1054" t="s">
        <v>5695</v>
      </c>
      <c r="D1424" s="1053" t="s">
        <v>924</v>
      </c>
      <c r="E1424" s="1055">
        <v>1295832</v>
      </c>
      <c r="F1424" s="1056" t="s">
        <v>3009</v>
      </c>
    </row>
    <row r="1425" spans="1:6" ht="15">
      <c r="A1425" s="101"/>
      <c r="B1425" s="1053">
        <v>9211</v>
      </c>
      <c r="C1425" s="1054" t="s">
        <v>5696</v>
      </c>
      <c r="D1425" s="1053" t="s">
        <v>519</v>
      </c>
      <c r="E1425" s="1055">
        <v>533120</v>
      </c>
      <c r="F1425" s="1056" t="s">
        <v>1464</v>
      </c>
    </row>
    <row r="1426" spans="1:6" ht="15">
      <c r="A1426" s="101"/>
      <c r="B1426" s="1053">
        <v>9216</v>
      </c>
      <c r="C1426" s="1054" t="s">
        <v>5697</v>
      </c>
      <c r="D1426" s="1053" t="s">
        <v>519</v>
      </c>
      <c r="E1426" s="1055">
        <v>116800</v>
      </c>
      <c r="F1426" s="1056" t="s">
        <v>1464</v>
      </c>
    </row>
    <row r="1427" spans="1:6" ht="15">
      <c r="A1427" s="101"/>
      <c r="B1427" s="1053">
        <v>9217</v>
      </c>
      <c r="C1427" s="1054" t="s">
        <v>5698</v>
      </c>
      <c r="D1427" s="1053" t="s">
        <v>519</v>
      </c>
      <c r="E1427" s="1055">
        <v>242303</v>
      </c>
      <c r="F1427" s="1056" t="s">
        <v>1464</v>
      </c>
    </row>
    <row r="1428" spans="1:6" ht="15">
      <c r="A1428" s="101"/>
      <c r="B1428" s="1053">
        <v>9219</v>
      </c>
      <c r="C1428" s="1054" t="s">
        <v>5699</v>
      </c>
      <c r="D1428" s="1053" t="s">
        <v>519</v>
      </c>
      <c r="E1428" s="1055">
        <v>106743</v>
      </c>
      <c r="F1428" s="1056" t="s">
        <v>1464</v>
      </c>
    </row>
    <row r="1429" spans="1:6" ht="15">
      <c r="A1429" s="101"/>
      <c r="B1429" s="1053">
        <v>9229</v>
      </c>
      <c r="C1429" s="1054" t="s">
        <v>5700</v>
      </c>
      <c r="D1429" s="1053" t="s">
        <v>5701</v>
      </c>
      <c r="E1429" s="1055">
        <v>503115</v>
      </c>
      <c r="F1429" s="1056" t="s">
        <v>3009</v>
      </c>
    </row>
    <row r="1430" spans="1:6" ht="15">
      <c r="A1430" s="101"/>
      <c r="B1430" s="1053">
        <v>9247</v>
      </c>
      <c r="C1430" s="1054" t="s">
        <v>5702</v>
      </c>
      <c r="D1430" s="1053" t="s">
        <v>777</v>
      </c>
      <c r="E1430" s="1055">
        <v>42179</v>
      </c>
      <c r="F1430" s="1056" t="s">
        <v>3009</v>
      </c>
    </row>
    <row r="1431" spans="1:6" ht="15">
      <c r="A1431" s="101"/>
      <c r="B1431" s="1053">
        <v>9253</v>
      </c>
      <c r="C1431" s="1054" t="s">
        <v>1308</v>
      </c>
      <c r="D1431" s="1053" t="s">
        <v>519</v>
      </c>
      <c r="E1431" s="1055">
        <v>230853</v>
      </c>
      <c r="F1431" s="1056" t="s">
        <v>1464</v>
      </c>
    </row>
    <row r="1432" spans="1:6" ht="15">
      <c r="A1432" s="101"/>
      <c r="B1432" s="1053">
        <v>9254</v>
      </c>
      <c r="C1432" s="1054" t="s">
        <v>1309</v>
      </c>
      <c r="D1432" s="1053" t="s">
        <v>907</v>
      </c>
      <c r="E1432" s="1055">
        <v>230900</v>
      </c>
      <c r="F1432" s="1056" t="s">
        <v>4526</v>
      </c>
    </row>
    <row r="1433" spans="1:6" ht="15">
      <c r="A1433" s="101"/>
      <c r="B1433" s="1053">
        <v>9255</v>
      </c>
      <c r="C1433" s="1054" t="s">
        <v>5703</v>
      </c>
      <c r="D1433" s="1053" t="s">
        <v>904</v>
      </c>
      <c r="E1433" s="1055">
        <v>612850</v>
      </c>
      <c r="F1433" s="1056" t="s">
        <v>3009</v>
      </c>
    </row>
    <row r="1434" spans="1:6" ht="15">
      <c r="A1434" s="101"/>
      <c r="B1434" s="1053">
        <v>9256</v>
      </c>
      <c r="C1434" s="1054" t="s">
        <v>5704</v>
      </c>
      <c r="D1434" s="1053" t="s">
        <v>928</v>
      </c>
      <c r="E1434" s="1055">
        <v>756764</v>
      </c>
      <c r="F1434" s="1056" t="s">
        <v>3009</v>
      </c>
    </row>
    <row r="1435" spans="1:6" ht="15">
      <c r="A1435" s="101"/>
      <c r="B1435" s="1053">
        <v>9257</v>
      </c>
      <c r="C1435" s="1054" t="s">
        <v>5705</v>
      </c>
      <c r="D1435" s="1053" t="s">
        <v>928</v>
      </c>
      <c r="E1435" s="1055">
        <v>1010077</v>
      </c>
      <c r="F1435" s="1056" t="s">
        <v>3009</v>
      </c>
    </row>
    <row r="1436" spans="1:6" ht="15">
      <c r="A1436" s="101"/>
      <c r="B1436" s="1053">
        <v>9259</v>
      </c>
      <c r="C1436" s="1054" t="s">
        <v>5706</v>
      </c>
      <c r="D1436" s="1053" t="s">
        <v>928</v>
      </c>
      <c r="E1436" s="1055">
        <v>1986477</v>
      </c>
      <c r="F1436" s="1056" t="s">
        <v>3009</v>
      </c>
    </row>
    <row r="1437" spans="1:6" ht="15">
      <c r="A1437" s="101"/>
      <c r="B1437" s="1053">
        <v>9260</v>
      </c>
      <c r="C1437" s="1054" t="s">
        <v>5707</v>
      </c>
      <c r="D1437" s="1053" t="s">
        <v>519</v>
      </c>
      <c r="E1437" s="1055">
        <v>2668116</v>
      </c>
      <c r="F1437" s="1056" t="s">
        <v>1464</v>
      </c>
    </row>
    <row r="1438" spans="1:6" ht="15">
      <c r="A1438" s="101"/>
      <c r="B1438" s="1053">
        <v>9266</v>
      </c>
      <c r="C1438" s="1054" t="s">
        <v>5708</v>
      </c>
      <c r="D1438" s="1053" t="s">
        <v>519</v>
      </c>
      <c r="E1438" s="1055">
        <v>4462500</v>
      </c>
      <c r="F1438" s="1056" t="s">
        <v>1464</v>
      </c>
    </row>
    <row r="1439" spans="1:6" ht="15">
      <c r="A1439" s="101"/>
      <c r="B1439" s="1053">
        <v>9269</v>
      </c>
      <c r="C1439" s="1054" t="s">
        <v>5709</v>
      </c>
      <c r="D1439" s="1053" t="s">
        <v>5701</v>
      </c>
      <c r="E1439" s="1055">
        <v>2142000</v>
      </c>
      <c r="F1439" s="1056" t="s">
        <v>1464</v>
      </c>
    </row>
    <row r="1440" spans="1:6" ht="15">
      <c r="A1440" s="101"/>
      <c r="B1440" s="1053">
        <v>9270</v>
      </c>
      <c r="C1440" s="1054" t="s">
        <v>5710</v>
      </c>
      <c r="D1440" s="1053" t="s">
        <v>5701</v>
      </c>
      <c r="E1440" s="1055">
        <v>5117000</v>
      </c>
      <c r="F1440" s="1056" t="s">
        <v>1464</v>
      </c>
    </row>
    <row r="1441" spans="1:6" ht="15">
      <c r="A1441" s="101"/>
      <c r="B1441" s="1053">
        <v>9271</v>
      </c>
      <c r="C1441" s="1054" t="s">
        <v>5711</v>
      </c>
      <c r="D1441" s="1053" t="s">
        <v>928</v>
      </c>
      <c r="E1441" s="1055">
        <v>1844500</v>
      </c>
      <c r="F1441" s="1056" t="s">
        <v>1464</v>
      </c>
    </row>
    <row r="1442" spans="1:6" ht="15">
      <c r="A1442" s="101"/>
      <c r="B1442" s="1053">
        <v>9275</v>
      </c>
      <c r="C1442" s="1054" t="s">
        <v>5712</v>
      </c>
      <c r="D1442" s="1053" t="s">
        <v>519</v>
      </c>
      <c r="E1442" s="1055">
        <v>379610</v>
      </c>
      <c r="F1442" s="1056" t="s">
        <v>1464</v>
      </c>
    </row>
    <row r="1443" spans="1:6" ht="15">
      <c r="A1443" s="101"/>
      <c r="B1443" s="1053">
        <v>9276</v>
      </c>
      <c r="C1443" s="1054" t="s">
        <v>5713</v>
      </c>
      <c r="D1443" s="1053" t="s">
        <v>519</v>
      </c>
      <c r="E1443" s="1055">
        <v>474649</v>
      </c>
      <c r="F1443" s="1056" t="s">
        <v>1464</v>
      </c>
    </row>
    <row r="1444" spans="1:6" ht="15">
      <c r="A1444" s="101"/>
      <c r="B1444" s="1053">
        <v>9277</v>
      </c>
      <c r="C1444" s="1054" t="s">
        <v>5714</v>
      </c>
      <c r="D1444" s="1053" t="s">
        <v>519</v>
      </c>
      <c r="E1444" s="1055">
        <v>583872</v>
      </c>
      <c r="F1444" s="1056" t="s">
        <v>1464</v>
      </c>
    </row>
    <row r="1445" spans="1:6" ht="15">
      <c r="A1445" s="101"/>
      <c r="B1445" s="1053">
        <v>9278</v>
      </c>
      <c r="C1445" s="1054" t="s">
        <v>5715</v>
      </c>
      <c r="D1445" s="1053" t="s">
        <v>519</v>
      </c>
      <c r="E1445" s="1055">
        <v>825503</v>
      </c>
      <c r="F1445" s="1056" t="s">
        <v>1464</v>
      </c>
    </row>
    <row r="1446" spans="1:6" ht="15">
      <c r="A1446" s="101"/>
      <c r="B1446" s="1053">
        <v>9279</v>
      </c>
      <c r="C1446" s="1054" t="s">
        <v>5716</v>
      </c>
      <c r="D1446" s="1053" t="s">
        <v>519</v>
      </c>
      <c r="E1446" s="1055">
        <v>59500</v>
      </c>
      <c r="F1446" s="1056" t="s">
        <v>1464</v>
      </c>
    </row>
    <row r="1447" spans="1:6" ht="15">
      <c r="A1447" s="101"/>
      <c r="B1447" s="1053">
        <v>9280</v>
      </c>
      <c r="C1447" s="1054" t="s">
        <v>5717</v>
      </c>
      <c r="D1447" s="1053" t="s">
        <v>519</v>
      </c>
      <c r="E1447" s="1055">
        <v>12900</v>
      </c>
      <c r="F1447" s="1056" t="s">
        <v>1464</v>
      </c>
    </row>
    <row r="1448" spans="1:6" ht="15">
      <c r="A1448" s="101"/>
      <c r="B1448" s="1053">
        <v>9283</v>
      </c>
      <c r="C1448" s="1054" t="s">
        <v>5718</v>
      </c>
      <c r="D1448" s="1053" t="s">
        <v>3103</v>
      </c>
      <c r="E1448" s="1055">
        <v>6500</v>
      </c>
      <c r="F1448" s="1056" t="s">
        <v>1464</v>
      </c>
    </row>
    <row r="1449" spans="1:6" ht="15">
      <c r="A1449" s="101"/>
      <c r="B1449" s="1053">
        <v>9286</v>
      </c>
      <c r="C1449" s="1054" t="s">
        <v>5719</v>
      </c>
      <c r="D1449" s="1053" t="s">
        <v>519</v>
      </c>
      <c r="E1449" s="1055">
        <v>62000</v>
      </c>
      <c r="F1449" s="1056" t="s">
        <v>1464</v>
      </c>
    </row>
    <row r="1450" spans="1:6" ht="15">
      <c r="A1450" s="101"/>
      <c r="B1450" s="1053">
        <v>9287</v>
      </c>
      <c r="C1450" s="1054" t="s">
        <v>5720</v>
      </c>
      <c r="D1450" s="1053" t="s">
        <v>519</v>
      </c>
      <c r="E1450" s="1055">
        <v>21106</v>
      </c>
      <c r="F1450" s="1056" t="s">
        <v>1464</v>
      </c>
    </row>
    <row r="1451" spans="1:6" ht="15">
      <c r="A1451" s="101"/>
      <c r="B1451" s="1053">
        <v>9288</v>
      </c>
      <c r="C1451" s="1054" t="s">
        <v>5721</v>
      </c>
      <c r="D1451" s="1053" t="s">
        <v>519</v>
      </c>
      <c r="E1451" s="1055">
        <v>128496</v>
      </c>
      <c r="F1451" s="1056" t="s">
        <v>1464</v>
      </c>
    </row>
    <row r="1452" spans="1:6" ht="15">
      <c r="A1452" s="101"/>
      <c r="B1452" s="1053">
        <v>9289</v>
      </c>
      <c r="C1452" s="1054" t="s">
        <v>5722</v>
      </c>
      <c r="D1452" s="1053" t="s">
        <v>519</v>
      </c>
      <c r="E1452" s="1055">
        <v>12350</v>
      </c>
      <c r="F1452" s="1056" t="s">
        <v>1464</v>
      </c>
    </row>
    <row r="1453" spans="1:6" ht="15">
      <c r="A1453" s="101"/>
      <c r="B1453" s="1053">
        <v>9290</v>
      </c>
      <c r="C1453" s="1054" t="s">
        <v>5723</v>
      </c>
      <c r="D1453" s="1053" t="s">
        <v>519</v>
      </c>
      <c r="E1453" s="1055">
        <v>136420</v>
      </c>
      <c r="F1453" s="1056" t="s">
        <v>1464</v>
      </c>
    </row>
    <row r="1454" spans="1:6" ht="15">
      <c r="A1454" s="101"/>
      <c r="B1454" s="1053">
        <v>9302</v>
      </c>
      <c r="C1454" s="1054" t="s">
        <v>5724</v>
      </c>
      <c r="D1454" s="1053" t="s">
        <v>904</v>
      </c>
      <c r="E1454" s="1055">
        <v>585480</v>
      </c>
      <c r="F1454" s="1056" t="s">
        <v>3009</v>
      </c>
    </row>
    <row r="1455" spans="1:6" ht="15">
      <c r="A1455" s="101"/>
      <c r="B1455" s="1053">
        <v>9303</v>
      </c>
      <c r="C1455" s="1054" t="s">
        <v>5725</v>
      </c>
      <c r="D1455" s="1053" t="s">
        <v>519</v>
      </c>
      <c r="E1455" s="1055">
        <v>178500</v>
      </c>
      <c r="F1455" s="1056" t="s">
        <v>1464</v>
      </c>
    </row>
    <row r="1456" spans="1:6" ht="15">
      <c r="A1456" s="101"/>
      <c r="B1456" s="1053">
        <v>9305</v>
      </c>
      <c r="C1456" s="1054" t="s">
        <v>5726</v>
      </c>
      <c r="D1456" s="1053" t="s">
        <v>519</v>
      </c>
      <c r="E1456" s="1055">
        <v>59500</v>
      </c>
      <c r="F1456" s="1056" t="s">
        <v>1464</v>
      </c>
    </row>
    <row r="1457" spans="1:6" ht="15">
      <c r="A1457" s="101"/>
      <c r="B1457" s="1053">
        <v>9306</v>
      </c>
      <c r="C1457" s="1054" t="s">
        <v>5727</v>
      </c>
      <c r="D1457" s="1053" t="s">
        <v>5184</v>
      </c>
      <c r="E1457" s="1055">
        <v>173968</v>
      </c>
      <c r="F1457" s="1056" t="s">
        <v>1464</v>
      </c>
    </row>
    <row r="1458" spans="1:6" ht="15">
      <c r="A1458" s="101"/>
      <c r="B1458" s="1053">
        <v>9307</v>
      </c>
      <c r="C1458" s="1054" t="s">
        <v>5728</v>
      </c>
      <c r="D1458" s="1053" t="s">
        <v>973</v>
      </c>
      <c r="E1458" s="1055">
        <v>8900</v>
      </c>
      <c r="F1458" s="1056" t="s">
        <v>1464</v>
      </c>
    </row>
    <row r="1459" spans="1:6" ht="15">
      <c r="A1459" s="101"/>
      <c r="B1459" s="1053">
        <v>9309</v>
      </c>
      <c r="C1459" s="1054" t="s">
        <v>5729</v>
      </c>
      <c r="D1459" s="1053" t="s">
        <v>519</v>
      </c>
      <c r="E1459" s="1055">
        <v>129900</v>
      </c>
      <c r="F1459" s="1056" t="s">
        <v>1464</v>
      </c>
    </row>
    <row r="1460" spans="1:6" ht="15">
      <c r="A1460" s="101"/>
      <c r="B1460" s="1053">
        <v>9310</v>
      </c>
      <c r="C1460" s="1054" t="s">
        <v>5730</v>
      </c>
      <c r="D1460" s="1053" t="s">
        <v>926</v>
      </c>
      <c r="E1460" s="1055">
        <v>26300</v>
      </c>
      <c r="F1460" s="1056" t="s">
        <v>1464</v>
      </c>
    </row>
    <row r="1461" spans="1:6" ht="15">
      <c r="A1461" s="101"/>
      <c r="B1461" s="1053">
        <v>9311</v>
      </c>
      <c r="C1461" s="1054" t="s">
        <v>5731</v>
      </c>
      <c r="D1461" s="1053" t="s">
        <v>5331</v>
      </c>
      <c r="E1461" s="1055">
        <v>105</v>
      </c>
      <c r="F1461" s="1056" t="s">
        <v>1464</v>
      </c>
    </row>
    <row r="1462" spans="1:6" ht="15">
      <c r="A1462" s="101"/>
      <c r="B1462" s="1053">
        <v>9314</v>
      </c>
      <c r="C1462" s="1054" t="s">
        <v>5732</v>
      </c>
      <c r="D1462" s="1053" t="s">
        <v>907</v>
      </c>
      <c r="E1462" s="1055">
        <v>118638</v>
      </c>
      <c r="F1462" s="1056" t="s">
        <v>4526</v>
      </c>
    </row>
    <row r="1463" spans="1:6" ht="15">
      <c r="A1463" s="101"/>
      <c r="B1463" s="1053">
        <v>9317</v>
      </c>
      <c r="C1463" s="1054" t="s">
        <v>5733</v>
      </c>
      <c r="D1463" s="1053" t="s">
        <v>907</v>
      </c>
      <c r="E1463" s="1055">
        <v>134324</v>
      </c>
      <c r="F1463" s="1056" t="s">
        <v>4526</v>
      </c>
    </row>
    <row r="1464" spans="1:6" ht="15">
      <c r="A1464" s="101"/>
      <c r="B1464" s="1053">
        <v>9318</v>
      </c>
      <c r="C1464" s="1054" t="s">
        <v>5734</v>
      </c>
      <c r="D1464" s="1053" t="s">
        <v>897</v>
      </c>
      <c r="E1464" s="1055">
        <v>17148</v>
      </c>
      <c r="F1464" s="1056" t="s">
        <v>4526</v>
      </c>
    </row>
    <row r="1465" spans="1:6" ht="15">
      <c r="A1465" s="101"/>
      <c r="B1465" s="1053">
        <v>9319</v>
      </c>
      <c r="C1465" s="1054" t="s">
        <v>5735</v>
      </c>
      <c r="D1465" s="1053" t="s">
        <v>907</v>
      </c>
      <c r="E1465" s="1055">
        <v>183042</v>
      </c>
      <c r="F1465" s="1056" t="s">
        <v>4526</v>
      </c>
    </row>
    <row r="1466" spans="1:6" ht="15">
      <c r="A1466" s="101"/>
      <c r="B1466" s="1053">
        <v>9320</v>
      </c>
      <c r="C1466" s="1054" t="s">
        <v>5736</v>
      </c>
      <c r="D1466" s="1053" t="s">
        <v>907</v>
      </c>
      <c r="E1466" s="1055">
        <v>115646</v>
      </c>
      <c r="F1466" s="1056" t="s">
        <v>4526</v>
      </c>
    </row>
    <row r="1467" spans="1:6" ht="15">
      <c r="A1467" s="101"/>
      <c r="B1467" s="1053">
        <v>9321</v>
      </c>
      <c r="C1467" s="1054" t="s">
        <v>5737</v>
      </c>
      <c r="D1467" s="1053" t="s">
        <v>907</v>
      </c>
      <c r="E1467" s="1055">
        <v>127471</v>
      </c>
      <c r="F1467" s="1056" t="s">
        <v>4526</v>
      </c>
    </row>
    <row r="1468" spans="1:6" ht="15">
      <c r="A1468" s="101"/>
      <c r="B1468" s="1053">
        <v>9323</v>
      </c>
      <c r="C1468" s="1054" t="s">
        <v>5738</v>
      </c>
      <c r="D1468" s="1053" t="s">
        <v>907</v>
      </c>
      <c r="E1468" s="1055">
        <v>164169</v>
      </c>
      <c r="F1468" s="1056" t="s">
        <v>4526</v>
      </c>
    </row>
    <row r="1469" spans="1:6" ht="15">
      <c r="A1469" s="101"/>
      <c r="B1469" s="1053">
        <v>9324</v>
      </c>
      <c r="C1469" s="1054" t="s">
        <v>5739</v>
      </c>
      <c r="D1469" s="1053" t="s">
        <v>907</v>
      </c>
      <c r="E1469" s="1055">
        <v>96919</v>
      </c>
      <c r="F1469" s="1056" t="s">
        <v>4526</v>
      </c>
    </row>
    <row r="1470" spans="1:6" ht="15">
      <c r="A1470" s="101"/>
      <c r="B1470" s="1053">
        <v>9325</v>
      </c>
      <c r="C1470" s="1054" t="s">
        <v>5740</v>
      </c>
      <c r="D1470" s="1053" t="s">
        <v>2500</v>
      </c>
      <c r="E1470" s="1055">
        <v>234213</v>
      </c>
      <c r="F1470" s="1056" t="s">
        <v>3009</v>
      </c>
    </row>
    <row r="1471" spans="1:6" ht="15">
      <c r="A1471" s="101"/>
      <c r="B1471" s="1053">
        <v>9333</v>
      </c>
      <c r="C1471" s="1054" t="s">
        <v>5741</v>
      </c>
      <c r="D1471" s="1053" t="s">
        <v>519</v>
      </c>
      <c r="E1471" s="1055">
        <v>283220</v>
      </c>
      <c r="F1471" s="1056" t="s">
        <v>1464</v>
      </c>
    </row>
    <row r="1472" spans="1:6" ht="15">
      <c r="A1472" s="101"/>
      <c r="B1472" s="1053">
        <v>9334</v>
      </c>
      <c r="C1472" s="1054" t="s">
        <v>5742</v>
      </c>
      <c r="D1472" s="1053" t="s">
        <v>519</v>
      </c>
      <c r="E1472" s="1055">
        <v>155652</v>
      </c>
      <c r="F1472" s="1056" t="s">
        <v>1464</v>
      </c>
    </row>
    <row r="1473" spans="1:6" ht="15">
      <c r="A1473" s="101"/>
      <c r="B1473" s="1053">
        <v>9335</v>
      </c>
      <c r="C1473" s="1054" t="s">
        <v>5743</v>
      </c>
      <c r="D1473" s="1053" t="s">
        <v>519</v>
      </c>
      <c r="E1473" s="1055">
        <v>44982</v>
      </c>
      <c r="F1473" s="1056" t="s">
        <v>1464</v>
      </c>
    </row>
    <row r="1474" spans="1:6" ht="15">
      <c r="A1474" s="101"/>
      <c r="B1474" s="1053">
        <v>9342</v>
      </c>
      <c r="C1474" s="1054" t="s">
        <v>5744</v>
      </c>
      <c r="D1474" s="1053" t="s">
        <v>519</v>
      </c>
      <c r="E1474" s="1055">
        <v>46410</v>
      </c>
      <c r="F1474" s="1056" t="s">
        <v>1464</v>
      </c>
    </row>
    <row r="1475" spans="1:6" ht="15">
      <c r="A1475" s="101"/>
      <c r="B1475" s="1053">
        <v>9343</v>
      </c>
      <c r="C1475" s="1054" t="s">
        <v>5745</v>
      </c>
      <c r="D1475" s="1053" t="s">
        <v>519</v>
      </c>
      <c r="E1475" s="1055">
        <v>34510</v>
      </c>
      <c r="F1475" s="1056" t="s">
        <v>1464</v>
      </c>
    </row>
    <row r="1476" spans="1:6" ht="15">
      <c r="A1476" s="101"/>
      <c r="B1476" s="1053">
        <v>9344</v>
      </c>
      <c r="C1476" s="1054" t="s">
        <v>5746</v>
      </c>
      <c r="D1476" s="1053" t="s">
        <v>519</v>
      </c>
      <c r="E1476" s="1055">
        <v>53550</v>
      </c>
      <c r="F1476" s="1056" t="s">
        <v>1464</v>
      </c>
    </row>
    <row r="1477" spans="1:6" ht="15">
      <c r="A1477" s="101"/>
      <c r="B1477" s="1053">
        <v>9345</v>
      </c>
      <c r="C1477" s="1054" t="s">
        <v>5747</v>
      </c>
      <c r="D1477" s="1053" t="s">
        <v>519</v>
      </c>
      <c r="E1477" s="1055">
        <v>297500</v>
      </c>
      <c r="F1477" s="1056" t="s">
        <v>1464</v>
      </c>
    </row>
    <row r="1478" spans="1:6" ht="15">
      <c r="A1478" s="101"/>
      <c r="B1478" s="1053">
        <v>9346</v>
      </c>
      <c r="C1478" s="1054" t="s">
        <v>5748</v>
      </c>
      <c r="D1478" s="1053" t="s">
        <v>519</v>
      </c>
      <c r="E1478" s="1055">
        <v>130781</v>
      </c>
      <c r="F1478" s="1056" t="s">
        <v>1464</v>
      </c>
    </row>
    <row r="1479" spans="1:6" ht="15">
      <c r="A1479" s="101"/>
      <c r="B1479" s="1053">
        <v>9347</v>
      </c>
      <c r="C1479" s="1054" t="s">
        <v>5749</v>
      </c>
      <c r="D1479" s="1053" t="s">
        <v>519</v>
      </c>
      <c r="E1479" s="1055">
        <v>77112</v>
      </c>
      <c r="F1479" s="1056" t="s">
        <v>1464</v>
      </c>
    </row>
    <row r="1480" spans="1:6" ht="15">
      <c r="A1480" s="101"/>
      <c r="B1480" s="1053">
        <v>9348</v>
      </c>
      <c r="C1480" s="1054" t="s">
        <v>5750</v>
      </c>
      <c r="D1480" s="1053" t="s">
        <v>519</v>
      </c>
      <c r="E1480" s="1055">
        <v>238000</v>
      </c>
      <c r="F1480" s="1056" t="s">
        <v>1464</v>
      </c>
    </row>
    <row r="1481" spans="1:6" ht="15">
      <c r="A1481" s="101"/>
      <c r="B1481" s="1053">
        <v>9350</v>
      </c>
      <c r="C1481" s="1054" t="s">
        <v>5751</v>
      </c>
      <c r="D1481" s="1053" t="s">
        <v>519</v>
      </c>
      <c r="E1481" s="1055">
        <v>300713</v>
      </c>
      <c r="F1481" s="1056" t="s">
        <v>1464</v>
      </c>
    </row>
    <row r="1482" spans="1:6" ht="15">
      <c r="A1482" s="101"/>
      <c r="B1482" s="1053">
        <v>9351</v>
      </c>
      <c r="C1482" s="1054" t="s">
        <v>5752</v>
      </c>
      <c r="D1482" s="1053" t="s">
        <v>519</v>
      </c>
      <c r="E1482" s="1055">
        <v>423045</v>
      </c>
      <c r="F1482" s="1056" t="s">
        <v>1464</v>
      </c>
    </row>
    <row r="1483" spans="1:6" ht="15">
      <c r="A1483" s="101"/>
      <c r="B1483" s="1053">
        <v>9352</v>
      </c>
      <c r="C1483" s="1054" t="s">
        <v>5753</v>
      </c>
      <c r="D1483" s="1053" t="s">
        <v>519</v>
      </c>
      <c r="E1483" s="1055">
        <v>65450</v>
      </c>
      <c r="F1483" s="1056" t="s">
        <v>1464</v>
      </c>
    </row>
    <row r="1484" spans="1:6" ht="15">
      <c r="A1484" s="101"/>
      <c r="B1484" s="1053">
        <v>9353</v>
      </c>
      <c r="C1484" s="1054" t="s">
        <v>5754</v>
      </c>
      <c r="D1484" s="1053" t="s">
        <v>519</v>
      </c>
      <c r="E1484" s="1055">
        <v>212058</v>
      </c>
      <c r="F1484" s="1056" t="s">
        <v>1464</v>
      </c>
    </row>
    <row r="1485" spans="1:6" ht="15">
      <c r="A1485" s="101"/>
      <c r="B1485" s="1053">
        <v>9354</v>
      </c>
      <c r="C1485" s="1054" t="s">
        <v>5755</v>
      </c>
      <c r="D1485" s="1053" t="s">
        <v>519</v>
      </c>
      <c r="E1485" s="1055">
        <v>106505</v>
      </c>
      <c r="F1485" s="1056" t="s">
        <v>1464</v>
      </c>
    </row>
    <row r="1486" spans="1:6" ht="15">
      <c r="A1486" s="101"/>
      <c r="B1486" s="1053">
        <v>9355</v>
      </c>
      <c r="C1486" s="1054" t="s">
        <v>5756</v>
      </c>
      <c r="D1486" s="1053" t="s">
        <v>519</v>
      </c>
      <c r="E1486" s="1055">
        <v>148393</v>
      </c>
      <c r="F1486" s="1056" t="s">
        <v>1464</v>
      </c>
    </row>
    <row r="1487" spans="1:6" ht="15">
      <c r="A1487" s="101"/>
      <c r="B1487" s="1053">
        <v>9356</v>
      </c>
      <c r="C1487" s="1054" t="s">
        <v>5757</v>
      </c>
      <c r="D1487" s="1053" t="s">
        <v>519</v>
      </c>
      <c r="E1487" s="1055">
        <v>1820700</v>
      </c>
      <c r="F1487" s="1056" t="s">
        <v>1464</v>
      </c>
    </row>
    <row r="1488" spans="1:6" ht="15">
      <c r="A1488" s="101"/>
      <c r="B1488" s="1053">
        <v>9357</v>
      </c>
      <c r="C1488" s="1054" t="s">
        <v>5758</v>
      </c>
      <c r="D1488" s="1053" t="s">
        <v>519</v>
      </c>
      <c r="E1488" s="1055">
        <v>1558900</v>
      </c>
      <c r="F1488" s="1056" t="s">
        <v>1464</v>
      </c>
    </row>
    <row r="1489" spans="1:6" ht="15">
      <c r="A1489" s="101"/>
      <c r="B1489" s="1053">
        <v>9358</v>
      </c>
      <c r="C1489" s="1054" t="s">
        <v>5759</v>
      </c>
      <c r="D1489" s="1053" t="s">
        <v>519</v>
      </c>
      <c r="E1489" s="1055">
        <v>1630300</v>
      </c>
      <c r="F1489" s="1056" t="s">
        <v>1464</v>
      </c>
    </row>
    <row r="1490" spans="1:6" ht="15">
      <c r="A1490" s="101"/>
      <c r="B1490" s="1053">
        <v>9359</v>
      </c>
      <c r="C1490" s="1054" t="s">
        <v>5760</v>
      </c>
      <c r="D1490" s="1053" t="s">
        <v>519</v>
      </c>
      <c r="E1490" s="1055">
        <v>209083</v>
      </c>
      <c r="F1490" s="1056" t="s">
        <v>1464</v>
      </c>
    </row>
    <row r="1491" spans="1:6" ht="15">
      <c r="A1491" s="101"/>
      <c r="B1491" s="1053">
        <v>9360</v>
      </c>
      <c r="C1491" s="1054" t="s">
        <v>5761</v>
      </c>
      <c r="D1491" s="1053" t="s">
        <v>519</v>
      </c>
      <c r="E1491" s="1055">
        <v>120428</v>
      </c>
      <c r="F1491" s="1056" t="s">
        <v>1464</v>
      </c>
    </row>
    <row r="1492" spans="1:6" ht="15">
      <c r="A1492" s="101"/>
      <c r="B1492" s="1053">
        <v>9361</v>
      </c>
      <c r="C1492" s="1054" t="s">
        <v>5762</v>
      </c>
      <c r="D1492" s="1053" t="s">
        <v>519</v>
      </c>
      <c r="E1492" s="1055">
        <v>329100</v>
      </c>
      <c r="F1492" s="1056" t="s">
        <v>1464</v>
      </c>
    </row>
    <row r="1493" spans="1:6" ht="15">
      <c r="A1493" s="101"/>
      <c r="B1493" s="1053">
        <v>9363</v>
      </c>
      <c r="C1493" s="1054" t="s">
        <v>5763</v>
      </c>
      <c r="D1493" s="1053" t="s">
        <v>519</v>
      </c>
      <c r="E1493" s="1055">
        <v>383000</v>
      </c>
      <c r="F1493" s="1056" t="s">
        <v>1464</v>
      </c>
    </row>
    <row r="1494" spans="1:6" ht="15">
      <c r="A1494" s="101"/>
      <c r="B1494" s="1053">
        <v>9364</v>
      </c>
      <c r="C1494" s="1054" t="s">
        <v>5764</v>
      </c>
      <c r="D1494" s="1053" t="s">
        <v>519</v>
      </c>
      <c r="E1494" s="1055">
        <v>619157</v>
      </c>
      <c r="F1494" s="1056" t="s">
        <v>1464</v>
      </c>
    </row>
    <row r="1495" spans="1:6" ht="15">
      <c r="A1495" s="101"/>
      <c r="B1495" s="1053">
        <v>9366</v>
      </c>
      <c r="C1495" s="1054" t="s">
        <v>5765</v>
      </c>
      <c r="D1495" s="1053" t="s">
        <v>519</v>
      </c>
      <c r="E1495" s="1055">
        <v>53550</v>
      </c>
      <c r="F1495" s="1056" t="s">
        <v>1464</v>
      </c>
    </row>
    <row r="1496" spans="1:6" ht="15">
      <c r="A1496" s="101"/>
      <c r="B1496" s="1053">
        <v>9367</v>
      </c>
      <c r="C1496" s="1054" t="s">
        <v>5766</v>
      </c>
      <c r="D1496" s="1053" t="s">
        <v>519</v>
      </c>
      <c r="E1496" s="1055">
        <v>113050</v>
      </c>
      <c r="F1496" s="1056" t="s">
        <v>1464</v>
      </c>
    </row>
    <row r="1497" spans="1:6" ht="15">
      <c r="A1497" s="101"/>
      <c r="B1497" s="1053">
        <v>9368</v>
      </c>
      <c r="C1497" s="1054" t="s">
        <v>5767</v>
      </c>
      <c r="D1497" s="1053" t="s">
        <v>519</v>
      </c>
      <c r="E1497" s="1055">
        <v>53550</v>
      </c>
      <c r="F1497" s="1056" t="s">
        <v>1464</v>
      </c>
    </row>
    <row r="1498" spans="1:6" ht="15">
      <c r="A1498" s="101"/>
      <c r="B1498" s="1053">
        <v>9369</v>
      </c>
      <c r="C1498" s="1054" t="s">
        <v>5768</v>
      </c>
      <c r="D1498" s="1053" t="s">
        <v>519</v>
      </c>
      <c r="E1498" s="1055">
        <v>1074808</v>
      </c>
      <c r="F1498" s="1056" t="s">
        <v>1464</v>
      </c>
    </row>
    <row r="1499" spans="1:6" ht="15">
      <c r="A1499" s="101"/>
      <c r="B1499" s="1053">
        <v>9370</v>
      </c>
      <c r="C1499" s="1054" t="s">
        <v>5769</v>
      </c>
      <c r="D1499" s="1053" t="s">
        <v>519</v>
      </c>
      <c r="E1499" s="1055">
        <v>1182860</v>
      </c>
      <c r="F1499" s="1056" t="s">
        <v>1464</v>
      </c>
    </row>
    <row r="1500" spans="1:6" ht="15">
      <c r="A1500" s="101"/>
      <c r="B1500" s="1053">
        <v>9371</v>
      </c>
      <c r="C1500" s="1054" t="s">
        <v>5770</v>
      </c>
      <c r="D1500" s="1053" t="s">
        <v>519</v>
      </c>
      <c r="E1500" s="1055">
        <v>702000</v>
      </c>
      <c r="F1500" s="1056" t="s">
        <v>1464</v>
      </c>
    </row>
    <row r="1501" spans="1:6" ht="15">
      <c r="A1501" s="101"/>
      <c r="B1501" s="1053">
        <v>9373</v>
      </c>
      <c r="C1501" s="1054" t="s">
        <v>5771</v>
      </c>
      <c r="D1501" s="1053" t="s">
        <v>519</v>
      </c>
      <c r="E1501" s="1055">
        <v>203847</v>
      </c>
      <c r="F1501" s="1056" t="s">
        <v>1464</v>
      </c>
    </row>
    <row r="1502" spans="1:6" ht="15">
      <c r="A1502" s="101"/>
      <c r="B1502" s="1053">
        <v>9374</v>
      </c>
      <c r="C1502" s="1054" t="s">
        <v>5772</v>
      </c>
      <c r="D1502" s="1053" t="s">
        <v>519</v>
      </c>
      <c r="E1502" s="1055">
        <v>65450</v>
      </c>
      <c r="F1502" s="1056" t="s">
        <v>1464</v>
      </c>
    </row>
    <row r="1503" spans="1:6" ht="15">
      <c r="A1503" s="101"/>
      <c r="B1503" s="1053">
        <v>9375</v>
      </c>
      <c r="C1503" s="1054" t="s">
        <v>5773</v>
      </c>
      <c r="D1503" s="1053" t="s">
        <v>519</v>
      </c>
      <c r="E1503" s="1055">
        <v>4046000</v>
      </c>
      <c r="F1503" s="1056" t="s">
        <v>1464</v>
      </c>
    </row>
    <row r="1504" spans="1:6" ht="15">
      <c r="A1504" s="101"/>
      <c r="B1504" s="1053">
        <v>9379</v>
      </c>
      <c r="C1504" s="1054" t="s">
        <v>5774</v>
      </c>
      <c r="D1504" s="1053" t="s">
        <v>519</v>
      </c>
      <c r="E1504" s="1055">
        <v>121000</v>
      </c>
      <c r="F1504" s="1056" t="s">
        <v>1464</v>
      </c>
    </row>
    <row r="1505" spans="1:6" ht="15">
      <c r="A1505" s="101"/>
      <c r="B1505" s="1053">
        <v>9381</v>
      </c>
      <c r="C1505" s="1054" t="s">
        <v>5775</v>
      </c>
      <c r="D1505" s="1053" t="s">
        <v>519</v>
      </c>
      <c r="E1505" s="1055">
        <v>70567</v>
      </c>
      <c r="F1505" s="1056" t="s">
        <v>1464</v>
      </c>
    </row>
    <row r="1506" spans="1:6" ht="15">
      <c r="A1506" s="101"/>
      <c r="B1506" s="1053">
        <v>9383</v>
      </c>
      <c r="C1506" s="1054" t="s">
        <v>5776</v>
      </c>
      <c r="D1506" s="1053" t="s">
        <v>519</v>
      </c>
      <c r="E1506" s="1055">
        <v>208250</v>
      </c>
      <c r="F1506" s="1056" t="s">
        <v>1464</v>
      </c>
    </row>
    <row r="1507" spans="1:6" ht="15">
      <c r="A1507" s="101"/>
      <c r="B1507" s="1053">
        <v>9384</v>
      </c>
      <c r="C1507" s="1054" t="s">
        <v>5777</v>
      </c>
      <c r="D1507" s="1053" t="s">
        <v>519</v>
      </c>
      <c r="E1507" s="1055">
        <v>126000</v>
      </c>
      <c r="F1507" s="1056" t="s">
        <v>1464</v>
      </c>
    </row>
    <row r="1508" spans="1:6" ht="15">
      <c r="A1508" s="101"/>
      <c r="B1508" s="1053">
        <v>9385</v>
      </c>
      <c r="C1508" s="1054" t="s">
        <v>5778</v>
      </c>
      <c r="D1508" s="1053" t="s">
        <v>519</v>
      </c>
      <c r="E1508" s="1055">
        <v>35700</v>
      </c>
      <c r="F1508" s="1056" t="s">
        <v>1464</v>
      </c>
    </row>
    <row r="1509" spans="1:6" ht="15">
      <c r="A1509" s="101"/>
      <c r="B1509" s="1053">
        <v>9386</v>
      </c>
      <c r="C1509" s="1054" t="s">
        <v>5779</v>
      </c>
      <c r="D1509" s="1053" t="s">
        <v>519</v>
      </c>
      <c r="E1509" s="1055">
        <v>41400</v>
      </c>
      <c r="F1509" s="1056" t="s">
        <v>1464</v>
      </c>
    </row>
    <row r="1510" spans="1:6" ht="15">
      <c r="A1510" s="101"/>
      <c r="B1510" s="1053">
        <v>9387</v>
      </c>
      <c r="C1510" s="1054" t="s">
        <v>5780</v>
      </c>
      <c r="D1510" s="1053" t="s">
        <v>519</v>
      </c>
      <c r="E1510" s="1055">
        <v>595000</v>
      </c>
      <c r="F1510" s="1056" t="s">
        <v>1464</v>
      </c>
    </row>
    <row r="1511" spans="1:6" ht="15">
      <c r="A1511" s="101"/>
      <c r="B1511" s="1053">
        <v>9388</v>
      </c>
      <c r="C1511" s="1054" t="s">
        <v>5781</v>
      </c>
      <c r="D1511" s="1053" t="s">
        <v>519</v>
      </c>
      <c r="E1511" s="1055">
        <v>55930</v>
      </c>
      <c r="F1511" s="1056" t="s">
        <v>1464</v>
      </c>
    </row>
    <row r="1512" spans="1:6" ht="15">
      <c r="A1512" s="101"/>
      <c r="B1512" s="1053">
        <v>9389</v>
      </c>
      <c r="C1512" s="1054" t="s">
        <v>5782</v>
      </c>
      <c r="D1512" s="1053" t="s">
        <v>519</v>
      </c>
      <c r="E1512" s="1055">
        <v>315350</v>
      </c>
      <c r="F1512" s="1056" t="s">
        <v>1464</v>
      </c>
    </row>
    <row r="1513" spans="1:6" ht="15">
      <c r="A1513" s="101"/>
      <c r="B1513" s="1053">
        <v>9396</v>
      </c>
      <c r="C1513" s="1054" t="s">
        <v>5783</v>
      </c>
      <c r="D1513" s="1053" t="s">
        <v>519</v>
      </c>
      <c r="E1513" s="1055">
        <v>37485</v>
      </c>
      <c r="F1513" s="1056" t="s">
        <v>1464</v>
      </c>
    </row>
    <row r="1514" spans="1:6" ht="15">
      <c r="A1514" s="101"/>
      <c r="B1514" s="1053">
        <v>9397</v>
      </c>
      <c r="C1514" s="1054" t="s">
        <v>5784</v>
      </c>
      <c r="D1514" s="1053" t="s">
        <v>519</v>
      </c>
      <c r="E1514" s="1055">
        <v>32360</v>
      </c>
      <c r="F1514" s="1056" t="s">
        <v>1464</v>
      </c>
    </row>
    <row r="1515" spans="1:6" ht="15">
      <c r="A1515" s="101"/>
      <c r="B1515" s="1053">
        <v>9398</v>
      </c>
      <c r="C1515" s="1054" t="s">
        <v>5785</v>
      </c>
      <c r="D1515" s="1053" t="s">
        <v>519</v>
      </c>
      <c r="E1515" s="1055">
        <v>83300</v>
      </c>
      <c r="F1515" s="1056" t="s">
        <v>1464</v>
      </c>
    </row>
    <row r="1516" spans="1:6" ht="15">
      <c r="A1516" s="101"/>
      <c r="B1516" s="1053">
        <v>9401</v>
      </c>
      <c r="C1516" s="1054" t="s">
        <v>5786</v>
      </c>
      <c r="D1516" s="1053" t="s">
        <v>519</v>
      </c>
      <c r="E1516" s="1055">
        <v>52360</v>
      </c>
      <c r="F1516" s="1056" t="s">
        <v>1464</v>
      </c>
    </row>
    <row r="1517" spans="1:6" ht="15">
      <c r="A1517" s="101"/>
      <c r="B1517" s="1053">
        <v>9402</v>
      </c>
      <c r="C1517" s="1054" t="s">
        <v>5787</v>
      </c>
      <c r="D1517" s="1053" t="s">
        <v>519</v>
      </c>
      <c r="E1517" s="1055">
        <v>34510</v>
      </c>
      <c r="F1517" s="1056" t="s">
        <v>1464</v>
      </c>
    </row>
    <row r="1518" spans="1:6" ht="15">
      <c r="A1518" s="101"/>
      <c r="B1518" s="1053">
        <v>9404</v>
      </c>
      <c r="C1518" s="1054" t="s">
        <v>5788</v>
      </c>
      <c r="D1518" s="1053" t="s">
        <v>519</v>
      </c>
      <c r="E1518" s="1055">
        <v>78064</v>
      </c>
      <c r="F1518" s="1056" t="s">
        <v>1464</v>
      </c>
    </row>
    <row r="1519" spans="1:6" ht="15">
      <c r="A1519" s="101"/>
      <c r="B1519" s="1053">
        <v>9405</v>
      </c>
      <c r="C1519" s="1054" t="s">
        <v>5789</v>
      </c>
      <c r="D1519" s="1053" t="s">
        <v>519</v>
      </c>
      <c r="E1519" s="1055">
        <v>214200</v>
      </c>
      <c r="F1519" s="1056" t="s">
        <v>1464</v>
      </c>
    </row>
    <row r="1520" spans="1:6" ht="15">
      <c r="A1520" s="101"/>
      <c r="B1520" s="1053">
        <v>9407</v>
      </c>
      <c r="C1520" s="1054" t="s">
        <v>5790</v>
      </c>
      <c r="D1520" s="1053" t="s">
        <v>519</v>
      </c>
      <c r="E1520" s="1055">
        <v>126378</v>
      </c>
      <c r="F1520" s="1056" t="s">
        <v>1464</v>
      </c>
    </row>
    <row r="1521" spans="1:6" ht="15">
      <c r="A1521" s="101"/>
      <c r="B1521" s="1053">
        <v>9408</v>
      </c>
      <c r="C1521" s="1054" t="s">
        <v>5791</v>
      </c>
      <c r="D1521" s="1053" t="s">
        <v>519</v>
      </c>
      <c r="E1521" s="1055">
        <v>199702</v>
      </c>
      <c r="F1521" s="1056" t="s">
        <v>1464</v>
      </c>
    </row>
    <row r="1522" spans="1:6" ht="15">
      <c r="A1522" s="101"/>
      <c r="B1522" s="1053">
        <v>9409</v>
      </c>
      <c r="C1522" s="1054" t="s">
        <v>5792</v>
      </c>
      <c r="D1522" s="1053" t="s">
        <v>519</v>
      </c>
      <c r="E1522" s="1055">
        <v>180511</v>
      </c>
      <c r="F1522" s="1056" t="s">
        <v>1464</v>
      </c>
    </row>
    <row r="1523" spans="1:6" ht="15">
      <c r="A1523" s="101"/>
      <c r="B1523" s="1053">
        <v>9413</v>
      </c>
      <c r="C1523" s="1054" t="s">
        <v>5793</v>
      </c>
      <c r="D1523" s="1053" t="s">
        <v>973</v>
      </c>
      <c r="E1523" s="1055">
        <v>6486</v>
      </c>
      <c r="F1523" s="1056" t="s">
        <v>3009</v>
      </c>
    </row>
    <row r="1524" spans="1:6" ht="15">
      <c r="A1524" s="101"/>
      <c r="B1524" s="1053">
        <v>9414</v>
      </c>
      <c r="C1524" s="1054" t="s">
        <v>5794</v>
      </c>
      <c r="D1524" s="1053" t="s">
        <v>519</v>
      </c>
      <c r="E1524" s="1055">
        <v>34900</v>
      </c>
      <c r="F1524" s="1056" t="s">
        <v>1464</v>
      </c>
    </row>
    <row r="1525" spans="1:6" ht="15">
      <c r="A1525" s="101"/>
      <c r="B1525" s="1053">
        <v>9423</v>
      </c>
      <c r="C1525" s="1054" t="s">
        <v>5795</v>
      </c>
      <c r="D1525" s="1053" t="s">
        <v>609</v>
      </c>
      <c r="E1525" s="1055">
        <v>3559147</v>
      </c>
      <c r="F1525" s="1056" t="s">
        <v>4526</v>
      </c>
    </row>
    <row r="1526" spans="1:6" ht="15">
      <c r="A1526" s="101"/>
      <c r="B1526" s="1053">
        <v>9424</v>
      </c>
      <c r="C1526" s="1054" t="s">
        <v>5796</v>
      </c>
      <c r="D1526" s="1053" t="s">
        <v>609</v>
      </c>
      <c r="E1526" s="1055">
        <v>2147411</v>
      </c>
      <c r="F1526" s="1056" t="s">
        <v>4526</v>
      </c>
    </row>
    <row r="1527" spans="1:6" ht="15">
      <c r="A1527" s="101"/>
      <c r="B1527" s="1053">
        <v>9427</v>
      </c>
      <c r="C1527" s="1054" t="s">
        <v>5797</v>
      </c>
      <c r="D1527" s="1053" t="s">
        <v>519</v>
      </c>
      <c r="E1527" s="1055">
        <v>11900</v>
      </c>
      <c r="F1527" s="1056" t="s">
        <v>4526</v>
      </c>
    </row>
    <row r="1528" spans="1:6" ht="15">
      <c r="A1528" s="101"/>
      <c r="B1528" s="1053">
        <v>9428</v>
      </c>
      <c r="C1528" s="1054" t="s">
        <v>5798</v>
      </c>
      <c r="D1528" s="1053" t="s">
        <v>519</v>
      </c>
      <c r="E1528" s="1055">
        <v>22184</v>
      </c>
      <c r="F1528" s="1056" t="s">
        <v>4526</v>
      </c>
    </row>
    <row r="1529" spans="1:6" ht="15">
      <c r="A1529" s="101"/>
      <c r="B1529" s="1053">
        <v>9433</v>
      </c>
      <c r="C1529" s="1054" t="s">
        <v>5799</v>
      </c>
      <c r="D1529" s="1053" t="s">
        <v>519</v>
      </c>
      <c r="E1529" s="1055">
        <v>164126</v>
      </c>
      <c r="F1529" s="1056" t="s">
        <v>1464</v>
      </c>
    </row>
    <row r="1530" spans="1:6" ht="15">
      <c r="A1530" s="101"/>
      <c r="B1530" s="1053">
        <v>9434</v>
      </c>
      <c r="C1530" s="1054" t="s">
        <v>5800</v>
      </c>
      <c r="D1530" s="1053" t="s">
        <v>973</v>
      </c>
      <c r="E1530" s="1055">
        <v>300</v>
      </c>
      <c r="F1530" s="1056" t="s">
        <v>1464</v>
      </c>
    </row>
    <row r="1531" spans="1:6" ht="15">
      <c r="A1531" s="101"/>
      <c r="B1531" s="1053">
        <v>9437</v>
      </c>
      <c r="C1531" s="1054" t="s">
        <v>5801</v>
      </c>
      <c r="D1531" s="1053" t="s">
        <v>519</v>
      </c>
      <c r="E1531" s="1055">
        <v>667608</v>
      </c>
      <c r="F1531" s="1056" t="s">
        <v>3009</v>
      </c>
    </row>
    <row r="1532" spans="1:6" ht="15">
      <c r="A1532" s="101"/>
      <c r="B1532" s="1053">
        <v>9441</v>
      </c>
      <c r="C1532" s="1054" t="s">
        <v>5802</v>
      </c>
      <c r="D1532" s="1053" t="s">
        <v>519</v>
      </c>
      <c r="E1532" s="1055">
        <v>1011500</v>
      </c>
      <c r="F1532" s="1056" t="s">
        <v>1464</v>
      </c>
    </row>
    <row r="1533" spans="1:6" ht="15">
      <c r="A1533" s="101"/>
      <c r="B1533" s="1053">
        <v>9443</v>
      </c>
      <c r="C1533" s="1054" t="s">
        <v>5803</v>
      </c>
      <c r="D1533" s="1053" t="s">
        <v>519</v>
      </c>
      <c r="E1533" s="1055">
        <v>1691585</v>
      </c>
      <c r="F1533" s="1056" t="s">
        <v>1464</v>
      </c>
    </row>
    <row r="1534" spans="1:6" ht="15">
      <c r="A1534" s="101"/>
      <c r="B1534" s="1053">
        <v>9444</v>
      </c>
      <c r="C1534" s="1054" t="s">
        <v>5804</v>
      </c>
      <c r="D1534" s="1053" t="s">
        <v>519</v>
      </c>
      <c r="E1534" s="1055">
        <v>175000</v>
      </c>
      <c r="F1534" s="1056" t="s">
        <v>1464</v>
      </c>
    </row>
    <row r="1535" spans="1:6" ht="15">
      <c r="A1535" s="101"/>
      <c r="B1535" s="1053">
        <v>9445</v>
      </c>
      <c r="C1535" s="1054" t="s">
        <v>5805</v>
      </c>
      <c r="D1535" s="1053" t="s">
        <v>519</v>
      </c>
      <c r="E1535" s="1055">
        <v>236000</v>
      </c>
      <c r="F1535" s="1056" t="s">
        <v>1464</v>
      </c>
    </row>
    <row r="1536" spans="1:6" ht="15">
      <c r="A1536" s="101"/>
      <c r="B1536" s="1053">
        <v>9446</v>
      </c>
      <c r="C1536" s="1054" t="s">
        <v>5806</v>
      </c>
      <c r="D1536" s="1053" t="s">
        <v>519</v>
      </c>
      <c r="E1536" s="1055">
        <v>73066</v>
      </c>
      <c r="F1536" s="1056" t="s">
        <v>1464</v>
      </c>
    </row>
    <row r="1537" spans="1:6" ht="15">
      <c r="A1537" s="101"/>
      <c r="B1537" s="1053">
        <v>9447</v>
      </c>
      <c r="C1537" s="1054" t="s">
        <v>5807</v>
      </c>
      <c r="D1537" s="1053" t="s">
        <v>519</v>
      </c>
      <c r="E1537" s="1055">
        <v>1400000</v>
      </c>
      <c r="F1537" s="1056" t="s">
        <v>1464</v>
      </c>
    </row>
    <row r="1538" spans="1:6" ht="15">
      <c r="A1538" s="101"/>
      <c r="B1538" s="1053">
        <v>9448</v>
      </c>
      <c r="C1538" s="1054" t="s">
        <v>5808</v>
      </c>
      <c r="D1538" s="1053" t="s">
        <v>519</v>
      </c>
      <c r="E1538" s="1055">
        <v>220507</v>
      </c>
      <c r="F1538" s="1056" t="s">
        <v>1464</v>
      </c>
    </row>
    <row r="1539" spans="1:6" ht="15">
      <c r="A1539" s="101"/>
      <c r="B1539" s="1053">
        <v>9449</v>
      </c>
      <c r="C1539" s="1054" t="s">
        <v>5809</v>
      </c>
      <c r="D1539" s="1053" t="s">
        <v>519</v>
      </c>
      <c r="E1539" s="1055">
        <v>57834</v>
      </c>
      <c r="F1539" s="1056" t="s">
        <v>1464</v>
      </c>
    </row>
    <row r="1540" spans="1:6" ht="15">
      <c r="A1540" s="101"/>
      <c r="B1540" s="1053">
        <v>9450</v>
      </c>
      <c r="C1540" s="1054" t="s">
        <v>5810</v>
      </c>
      <c r="D1540" s="1053" t="s">
        <v>519</v>
      </c>
      <c r="E1540" s="1055">
        <v>152677</v>
      </c>
      <c r="F1540" s="1056" t="s">
        <v>1464</v>
      </c>
    </row>
    <row r="1541" spans="1:6" ht="15">
      <c r="A1541" s="101"/>
      <c r="B1541" s="1053">
        <v>9451</v>
      </c>
      <c r="C1541" s="1054" t="s">
        <v>5811</v>
      </c>
      <c r="D1541" s="1053" t="s">
        <v>519</v>
      </c>
      <c r="E1541" s="1055">
        <v>76755</v>
      </c>
      <c r="F1541" s="1056" t="s">
        <v>1464</v>
      </c>
    </row>
    <row r="1542" spans="1:6" ht="15">
      <c r="A1542" s="101"/>
      <c r="B1542" s="1053">
        <v>9452</v>
      </c>
      <c r="C1542" s="1054" t="s">
        <v>5812</v>
      </c>
      <c r="D1542" s="1053" t="s">
        <v>519</v>
      </c>
      <c r="E1542" s="1055">
        <v>55000</v>
      </c>
      <c r="F1542" s="1056" t="s">
        <v>1464</v>
      </c>
    </row>
    <row r="1543" spans="1:6" ht="15">
      <c r="A1543" s="101"/>
      <c r="B1543" s="1053">
        <v>9453</v>
      </c>
      <c r="C1543" s="1054" t="s">
        <v>5813</v>
      </c>
      <c r="D1543" s="1053" t="s">
        <v>519</v>
      </c>
      <c r="E1543" s="1055">
        <v>251447</v>
      </c>
      <c r="F1543" s="1056" t="s">
        <v>1464</v>
      </c>
    </row>
    <row r="1544" spans="1:6" ht="15">
      <c r="A1544" s="101"/>
      <c r="B1544" s="1053">
        <v>9454</v>
      </c>
      <c r="C1544" s="1054" t="s">
        <v>5814</v>
      </c>
      <c r="D1544" s="1053" t="s">
        <v>519</v>
      </c>
      <c r="E1544" s="1055">
        <v>55930</v>
      </c>
      <c r="F1544" s="1056" t="s">
        <v>1464</v>
      </c>
    </row>
    <row r="1545" spans="1:6" ht="15">
      <c r="A1545" s="101"/>
      <c r="B1545" s="1053">
        <v>9455</v>
      </c>
      <c r="C1545" s="1054" t="s">
        <v>5815</v>
      </c>
      <c r="D1545" s="1053" t="s">
        <v>609</v>
      </c>
      <c r="E1545" s="1055">
        <v>1300000</v>
      </c>
      <c r="F1545" s="1056" t="s">
        <v>4526</v>
      </c>
    </row>
    <row r="1546" spans="1:6" ht="15">
      <c r="A1546" s="101"/>
      <c r="B1546" s="1053">
        <v>9456</v>
      </c>
      <c r="C1546" s="1054" t="s">
        <v>5816</v>
      </c>
      <c r="D1546" s="1053" t="s">
        <v>609</v>
      </c>
      <c r="E1546" s="1055">
        <v>5954250</v>
      </c>
      <c r="F1546" s="1056" t="s">
        <v>4526</v>
      </c>
    </row>
    <row r="1547" spans="1:6" ht="15">
      <c r="A1547" s="101"/>
      <c r="B1547" s="1053">
        <v>9457</v>
      </c>
      <c r="C1547" s="1054" t="s">
        <v>5817</v>
      </c>
      <c r="D1547" s="1053" t="s">
        <v>609</v>
      </c>
      <c r="E1547" s="1055">
        <v>3318300</v>
      </c>
      <c r="F1547" s="1056" t="s">
        <v>4526</v>
      </c>
    </row>
    <row r="1548" spans="1:6" ht="15">
      <c r="A1548" s="101"/>
      <c r="B1548" s="1053">
        <v>9459</v>
      </c>
      <c r="C1548" s="1054" t="s">
        <v>5818</v>
      </c>
      <c r="D1548" s="1053" t="s">
        <v>609</v>
      </c>
      <c r="E1548" s="1055">
        <v>2688000</v>
      </c>
      <c r="F1548" s="1056" t="s">
        <v>4526</v>
      </c>
    </row>
    <row r="1549" spans="1:6" ht="15">
      <c r="A1549" s="101"/>
      <c r="B1549" s="1053">
        <v>9460</v>
      </c>
      <c r="C1549" s="1054" t="s">
        <v>5819</v>
      </c>
      <c r="D1549" s="1053" t="s">
        <v>609</v>
      </c>
      <c r="E1549" s="1055">
        <v>1798000</v>
      </c>
      <c r="F1549" s="1056" t="s">
        <v>4526</v>
      </c>
    </row>
    <row r="1550" spans="1:6" ht="15">
      <c r="A1550" s="101"/>
      <c r="B1550" s="1053">
        <v>9461</v>
      </c>
      <c r="C1550" s="1054" t="s">
        <v>5820</v>
      </c>
      <c r="D1550" s="1053" t="s">
        <v>609</v>
      </c>
      <c r="E1550" s="1055">
        <v>1950000</v>
      </c>
      <c r="F1550" s="1056" t="s">
        <v>4526</v>
      </c>
    </row>
    <row r="1551" spans="1:6" ht="15">
      <c r="A1551" s="101"/>
      <c r="B1551" s="1053">
        <v>9462</v>
      </c>
      <c r="C1551" s="1054" t="s">
        <v>5821</v>
      </c>
      <c r="D1551" s="1053" t="s">
        <v>609</v>
      </c>
      <c r="E1551" s="1055">
        <v>2275000</v>
      </c>
      <c r="F1551" s="1056" t="s">
        <v>4526</v>
      </c>
    </row>
    <row r="1552" spans="1:6" ht="15">
      <c r="A1552" s="101"/>
      <c r="B1552" s="1053">
        <v>9463</v>
      </c>
      <c r="C1552" s="1054" t="s">
        <v>5822</v>
      </c>
      <c r="D1552" s="1053" t="s">
        <v>609</v>
      </c>
      <c r="E1552" s="1055">
        <v>2275000</v>
      </c>
      <c r="F1552" s="1056" t="s">
        <v>4526</v>
      </c>
    </row>
    <row r="1553" spans="1:6" ht="15">
      <c r="A1553" s="101"/>
      <c r="B1553" s="1053">
        <v>9464</v>
      </c>
      <c r="C1553" s="1054" t="s">
        <v>5823</v>
      </c>
      <c r="D1553" s="1053" t="s">
        <v>609</v>
      </c>
      <c r="E1553" s="1055">
        <v>2600000</v>
      </c>
      <c r="F1553" s="1056" t="s">
        <v>4526</v>
      </c>
    </row>
    <row r="1554" spans="1:6" ht="15">
      <c r="A1554" s="101"/>
      <c r="B1554" s="1053">
        <v>9465</v>
      </c>
      <c r="C1554" s="1054" t="s">
        <v>5824</v>
      </c>
      <c r="D1554" s="1053" t="s">
        <v>609</v>
      </c>
      <c r="E1554" s="1055">
        <v>24924127</v>
      </c>
      <c r="F1554" s="1056" t="s">
        <v>4526</v>
      </c>
    </row>
    <row r="1555" spans="1:6" ht="15">
      <c r="A1555" s="101"/>
      <c r="B1555" s="1053">
        <v>9466</v>
      </c>
      <c r="C1555" s="1054" t="s">
        <v>5825</v>
      </c>
      <c r="D1555" s="1053" t="s">
        <v>609</v>
      </c>
      <c r="E1555" s="1055">
        <v>17385981</v>
      </c>
      <c r="F1555" s="1056" t="s">
        <v>4526</v>
      </c>
    </row>
    <row r="1556" spans="1:6" ht="15">
      <c r="A1556" s="101"/>
      <c r="B1556" s="1053">
        <v>9467</v>
      </c>
      <c r="C1556" s="1054" t="s">
        <v>5826</v>
      </c>
      <c r="D1556" s="1053" t="s">
        <v>609</v>
      </c>
      <c r="E1556" s="1055">
        <v>14676897</v>
      </c>
      <c r="F1556" s="1056" t="s">
        <v>4526</v>
      </c>
    </row>
    <row r="1557" spans="1:6" ht="15">
      <c r="A1557" s="101"/>
      <c r="B1557" s="1053">
        <v>9468</v>
      </c>
      <c r="C1557" s="1054" t="s">
        <v>5827</v>
      </c>
      <c r="D1557" s="1053" t="s">
        <v>609</v>
      </c>
      <c r="E1557" s="1055">
        <v>12502101</v>
      </c>
      <c r="F1557" s="1056" t="s">
        <v>4526</v>
      </c>
    </row>
    <row r="1558" spans="1:6" ht="15">
      <c r="A1558" s="101"/>
      <c r="B1558" s="1053">
        <v>9469</v>
      </c>
      <c r="C1558" s="1054" t="s">
        <v>5828</v>
      </c>
      <c r="D1558" s="1053" t="s">
        <v>609</v>
      </c>
      <c r="E1558" s="1055">
        <v>11280046</v>
      </c>
      <c r="F1558" s="1056" t="s">
        <v>4526</v>
      </c>
    </row>
    <row r="1559" spans="1:6" ht="15">
      <c r="A1559" s="101"/>
      <c r="B1559" s="1053">
        <v>9470</v>
      </c>
      <c r="C1559" s="1054" t="s">
        <v>5829</v>
      </c>
      <c r="D1559" s="1053" t="s">
        <v>609</v>
      </c>
      <c r="E1559" s="1055">
        <v>10062335</v>
      </c>
      <c r="F1559" s="1056" t="s">
        <v>4526</v>
      </c>
    </row>
    <row r="1560" spans="1:6" ht="15">
      <c r="A1560" s="101"/>
      <c r="B1560" s="1053">
        <v>9471</v>
      </c>
      <c r="C1560" s="1054" t="s">
        <v>5830</v>
      </c>
      <c r="D1560" s="1053" t="s">
        <v>609</v>
      </c>
      <c r="E1560" s="1055">
        <v>7616775</v>
      </c>
      <c r="F1560" s="1056" t="s">
        <v>4526</v>
      </c>
    </row>
    <row r="1561" spans="1:6" ht="15">
      <c r="A1561" s="101"/>
      <c r="B1561" s="1053">
        <v>9472</v>
      </c>
      <c r="C1561" s="1054" t="s">
        <v>5831</v>
      </c>
      <c r="D1561" s="1053" t="s">
        <v>609</v>
      </c>
      <c r="E1561" s="1055">
        <v>7189634</v>
      </c>
      <c r="F1561" s="1056" t="s">
        <v>4526</v>
      </c>
    </row>
    <row r="1562" spans="1:6" ht="15">
      <c r="A1562" s="101"/>
      <c r="B1562" s="1053">
        <v>9473</v>
      </c>
      <c r="C1562" s="1054" t="s">
        <v>5832</v>
      </c>
      <c r="D1562" s="1053" t="s">
        <v>609</v>
      </c>
      <c r="E1562" s="1055">
        <v>4725253</v>
      </c>
      <c r="F1562" s="1056" t="s">
        <v>4526</v>
      </c>
    </row>
    <row r="1563" spans="1:6" ht="15">
      <c r="A1563" s="101"/>
      <c r="B1563" s="1053">
        <v>9474</v>
      </c>
      <c r="C1563" s="1054" t="s">
        <v>5833</v>
      </c>
      <c r="D1563" s="1053" t="s">
        <v>609</v>
      </c>
      <c r="E1563" s="1055">
        <v>4157662</v>
      </c>
      <c r="F1563" s="1056" t="s">
        <v>4526</v>
      </c>
    </row>
    <row r="1564" spans="1:6" ht="15">
      <c r="A1564" s="101"/>
      <c r="B1564" s="1053">
        <v>9475</v>
      </c>
      <c r="C1564" s="1054" t="s">
        <v>5834</v>
      </c>
      <c r="D1564" s="1053" t="s">
        <v>609</v>
      </c>
      <c r="E1564" s="1055">
        <v>4358925</v>
      </c>
      <c r="F1564" s="1056" t="s">
        <v>4526</v>
      </c>
    </row>
    <row r="1565" spans="1:6" ht="15">
      <c r="A1565" s="101"/>
      <c r="B1565" s="1053">
        <v>9476</v>
      </c>
      <c r="C1565" s="1054" t="s">
        <v>5835</v>
      </c>
      <c r="D1565" s="1053" t="s">
        <v>609</v>
      </c>
      <c r="E1565" s="1055">
        <v>3760408</v>
      </c>
      <c r="F1565" s="1056" t="s">
        <v>4526</v>
      </c>
    </row>
    <row r="1566" spans="1:6" ht="15">
      <c r="A1566" s="101"/>
      <c r="B1566" s="1053">
        <v>9477</v>
      </c>
      <c r="C1566" s="1054" t="s">
        <v>5836</v>
      </c>
      <c r="D1566" s="1053" t="s">
        <v>609</v>
      </c>
      <c r="E1566" s="1055">
        <v>4925067</v>
      </c>
      <c r="F1566" s="1056" t="s">
        <v>4526</v>
      </c>
    </row>
    <row r="1567" spans="1:6" ht="15">
      <c r="A1567" s="101"/>
      <c r="B1567" s="1053">
        <v>9478</v>
      </c>
      <c r="C1567" s="1054" t="s">
        <v>5837</v>
      </c>
      <c r="D1567" s="1053" t="s">
        <v>609</v>
      </c>
      <c r="E1567" s="1055">
        <v>4044724</v>
      </c>
      <c r="F1567" s="1056" t="s">
        <v>4526</v>
      </c>
    </row>
    <row r="1568" spans="1:6" ht="15">
      <c r="A1568" s="101"/>
      <c r="B1568" s="1053">
        <v>9479</v>
      </c>
      <c r="C1568" s="1054" t="s">
        <v>5838</v>
      </c>
      <c r="D1568" s="1053" t="s">
        <v>609</v>
      </c>
      <c r="E1568" s="1055">
        <v>4925067</v>
      </c>
      <c r="F1568" s="1056" t="s">
        <v>4526</v>
      </c>
    </row>
    <row r="1569" spans="1:6" ht="15">
      <c r="A1569" s="101"/>
      <c r="B1569" s="1053">
        <v>9480</v>
      </c>
      <c r="C1569" s="1054" t="s">
        <v>5839</v>
      </c>
      <c r="D1569" s="1053" t="s">
        <v>609</v>
      </c>
      <c r="E1569" s="1055">
        <v>4044724</v>
      </c>
      <c r="F1569" s="1056" t="s">
        <v>4526</v>
      </c>
    </row>
    <row r="1570" spans="1:6" ht="15">
      <c r="A1570" s="101"/>
      <c r="B1570" s="1053">
        <v>9481</v>
      </c>
      <c r="C1570" s="1054" t="s">
        <v>5840</v>
      </c>
      <c r="D1570" s="1053" t="s">
        <v>609</v>
      </c>
      <c r="E1570" s="1055">
        <v>4366164</v>
      </c>
      <c r="F1570" s="1056" t="s">
        <v>4526</v>
      </c>
    </row>
    <row r="1571" spans="1:6" ht="15">
      <c r="A1571" s="101"/>
      <c r="B1571" s="1053">
        <v>9482</v>
      </c>
      <c r="C1571" s="1054" t="s">
        <v>5841</v>
      </c>
      <c r="D1571" s="1053" t="s">
        <v>609</v>
      </c>
      <c r="E1571" s="1055">
        <v>3298518</v>
      </c>
      <c r="F1571" s="1056" t="s">
        <v>4526</v>
      </c>
    </row>
    <row r="1572" spans="1:6" ht="15">
      <c r="A1572" s="101"/>
      <c r="B1572" s="1053">
        <v>9483</v>
      </c>
      <c r="C1572" s="1054" t="s">
        <v>5842</v>
      </c>
      <c r="D1572" s="1053" t="s">
        <v>609</v>
      </c>
      <c r="E1572" s="1055">
        <v>3824118</v>
      </c>
      <c r="F1572" s="1056" t="s">
        <v>4526</v>
      </c>
    </row>
    <row r="1573" spans="1:6" ht="15">
      <c r="A1573" s="101"/>
      <c r="B1573" s="1053">
        <v>9484</v>
      </c>
      <c r="C1573" s="1054" t="s">
        <v>5843</v>
      </c>
      <c r="D1573" s="1053" t="s">
        <v>609</v>
      </c>
      <c r="E1573" s="1055">
        <v>3469373</v>
      </c>
      <c r="F1573" s="1056" t="s">
        <v>4526</v>
      </c>
    </row>
    <row r="1574" spans="1:6" ht="30" customHeight="1">
      <c r="A1574" s="101"/>
      <c r="B1574" s="1053">
        <v>9485</v>
      </c>
      <c r="C1574" s="1054" t="s">
        <v>5844</v>
      </c>
      <c r="D1574" s="1053" t="s">
        <v>609</v>
      </c>
      <c r="E1574" s="1055">
        <v>4587698</v>
      </c>
      <c r="F1574" s="1056" t="s">
        <v>4526</v>
      </c>
    </row>
    <row r="1575" spans="1:6" ht="15">
      <c r="A1575" s="101"/>
      <c r="B1575" s="1053">
        <v>9486</v>
      </c>
      <c r="C1575" s="1054" t="s">
        <v>5845</v>
      </c>
      <c r="D1575" s="1053" t="s">
        <v>609</v>
      </c>
      <c r="E1575" s="1055">
        <v>3514259</v>
      </c>
      <c r="F1575" s="1056" t="s">
        <v>4526</v>
      </c>
    </row>
    <row r="1576" spans="1:6" ht="15">
      <c r="A1576" s="101"/>
      <c r="B1576" s="1053">
        <v>9487</v>
      </c>
      <c r="C1576" s="1054" t="s">
        <v>5846</v>
      </c>
      <c r="D1576" s="1053" t="s">
        <v>609</v>
      </c>
      <c r="E1576" s="1055">
        <v>2907576</v>
      </c>
      <c r="F1576" s="1056" t="s">
        <v>4526</v>
      </c>
    </row>
    <row r="1577" spans="1:6" ht="15">
      <c r="A1577" s="101"/>
      <c r="B1577" s="1053">
        <v>9488</v>
      </c>
      <c r="C1577" s="1054" t="s">
        <v>5847</v>
      </c>
      <c r="D1577" s="1053" t="s">
        <v>609</v>
      </c>
      <c r="E1577" s="1055">
        <v>2463060</v>
      </c>
      <c r="F1577" s="1056" t="s">
        <v>4526</v>
      </c>
    </row>
    <row r="1578" spans="1:6" ht="15">
      <c r="A1578" s="101"/>
      <c r="B1578" s="1053">
        <v>9489</v>
      </c>
      <c r="C1578" s="1054" t="s">
        <v>5848</v>
      </c>
      <c r="D1578" s="1053" t="s">
        <v>609</v>
      </c>
      <c r="E1578" s="1055">
        <v>3298518</v>
      </c>
      <c r="F1578" s="1056" t="s">
        <v>4526</v>
      </c>
    </row>
    <row r="1579" spans="1:6" ht="15">
      <c r="A1579" s="101"/>
      <c r="B1579" s="1053">
        <v>9490</v>
      </c>
      <c r="C1579" s="1054" t="s">
        <v>5849</v>
      </c>
      <c r="D1579" s="1053" t="s">
        <v>609</v>
      </c>
      <c r="E1579" s="1055">
        <v>2907576</v>
      </c>
      <c r="F1579" s="1056" t="s">
        <v>4526</v>
      </c>
    </row>
    <row r="1580" spans="1:6" ht="15">
      <c r="A1580" s="101"/>
      <c r="B1580" s="1053">
        <v>9491</v>
      </c>
      <c r="C1580" s="1054" t="s">
        <v>5850</v>
      </c>
      <c r="D1580" s="1053" t="s">
        <v>609</v>
      </c>
      <c r="E1580" s="1055">
        <v>2463060</v>
      </c>
      <c r="F1580" s="1056" t="s">
        <v>4526</v>
      </c>
    </row>
    <row r="1581" spans="1:6" ht="15">
      <c r="A1581" s="101"/>
      <c r="B1581" s="1053">
        <v>9492</v>
      </c>
      <c r="C1581" s="1054" t="s">
        <v>5851</v>
      </c>
      <c r="D1581" s="1053" t="s">
        <v>609</v>
      </c>
      <c r="E1581" s="1055">
        <v>5679440</v>
      </c>
      <c r="F1581" s="1056" t="s">
        <v>4526</v>
      </c>
    </row>
    <row r="1582" spans="1:6" ht="15">
      <c r="A1582" s="101"/>
      <c r="B1582" s="1053">
        <v>9493</v>
      </c>
      <c r="C1582" s="1054" t="s">
        <v>5852</v>
      </c>
      <c r="D1582" s="1053" t="s">
        <v>609</v>
      </c>
      <c r="E1582" s="1055">
        <v>3088567</v>
      </c>
      <c r="F1582" s="1056" t="s">
        <v>4526</v>
      </c>
    </row>
    <row r="1583" spans="1:6" ht="15">
      <c r="A1583" s="101"/>
      <c r="B1583" s="1053">
        <v>9494</v>
      </c>
      <c r="C1583" s="1054" t="s">
        <v>5853</v>
      </c>
      <c r="D1583" s="1053" t="s">
        <v>609</v>
      </c>
      <c r="E1583" s="1055">
        <v>4029725</v>
      </c>
      <c r="F1583" s="1056" t="s">
        <v>4526</v>
      </c>
    </row>
    <row r="1584" spans="1:6" ht="15">
      <c r="A1584" s="101"/>
      <c r="B1584" s="1053">
        <v>9495</v>
      </c>
      <c r="C1584" s="1054" t="s">
        <v>5854</v>
      </c>
      <c r="D1584" s="1053" t="s">
        <v>973</v>
      </c>
      <c r="E1584" s="1055">
        <v>11513</v>
      </c>
      <c r="F1584" s="1056" t="s">
        <v>3009</v>
      </c>
    </row>
    <row r="1585" spans="1:6" ht="15">
      <c r="A1585" s="101"/>
      <c r="B1585" s="1053">
        <v>9496</v>
      </c>
      <c r="C1585" s="1054" t="s">
        <v>5855</v>
      </c>
      <c r="D1585" s="1053" t="s">
        <v>973</v>
      </c>
      <c r="E1585" s="1055">
        <v>9670</v>
      </c>
      <c r="F1585" s="1056" t="s">
        <v>3009</v>
      </c>
    </row>
    <row r="1586" spans="1:6" ht="15">
      <c r="A1586" s="101"/>
      <c r="B1586" s="1053">
        <v>9497</v>
      </c>
      <c r="C1586" s="1054" t="s">
        <v>5856</v>
      </c>
      <c r="D1586" s="1053" t="s">
        <v>897</v>
      </c>
      <c r="E1586" s="1055">
        <v>12080</v>
      </c>
      <c r="F1586" s="1056" t="s">
        <v>4526</v>
      </c>
    </row>
    <row r="1587" spans="1:6" ht="15">
      <c r="A1587" s="101"/>
      <c r="B1587" s="1053">
        <v>9499</v>
      </c>
      <c r="C1587" s="1054" t="s">
        <v>5857</v>
      </c>
      <c r="D1587" s="1053" t="s">
        <v>904</v>
      </c>
      <c r="E1587" s="1055">
        <v>547041</v>
      </c>
      <c r="F1587" s="1056" t="s">
        <v>3009</v>
      </c>
    </row>
    <row r="1588" spans="1:6" ht="15">
      <c r="A1588" s="101"/>
      <c r="B1588" s="1053">
        <v>9500</v>
      </c>
      <c r="C1588" s="1054" t="s">
        <v>5858</v>
      </c>
      <c r="D1588" s="1053" t="s">
        <v>777</v>
      </c>
      <c r="E1588" s="1055">
        <v>106505</v>
      </c>
      <c r="F1588" s="1056" t="s">
        <v>3009</v>
      </c>
    </row>
    <row r="1589" spans="1:6" ht="15">
      <c r="A1589" s="101"/>
      <c r="B1589" s="1053">
        <v>9501</v>
      </c>
      <c r="C1589" s="1054" t="s">
        <v>5859</v>
      </c>
      <c r="D1589" s="1053" t="s">
        <v>777</v>
      </c>
      <c r="E1589" s="1055">
        <v>77683</v>
      </c>
      <c r="F1589" s="1056" t="s">
        <v>3009</v>
      </c>
    </row>
    <row r="1590" spans="1:6" ht="15">
      <c r="A1590" s="101"/>
      <c r="B1590" s="1053">
        <v>9505</v>
      </c>
      <c r="C1590" s="1054" t="s">
        <v>5860</v>
      </c>
      <c r="D1590" s="1053" t="s">
        <v>907</v>
      </c>
      <c r="E1590" s="1055">
        <v>830805</v>
      </c>
      <c r="F1590" s="1056" t="s">
        <v>4526</v>
      </c>
    </row>
    <row r="1591" spans="1:6" ht="15">
      <c r="A1591" s="101"/>
      <c r="B1591" s="1053">
        <v>9506</v>
      </c>
      <c r="C1591" s="1054" t="s">
        <v>5861</v>
      </c>
      <c r="D1591" s="1053" t="s">
        <v>907</v>
      </c>
      <c r="E1591" s="1055">
        <v>579534</v>
      </c>
      <c r="F1591" s="1056" t="s">
        <v>4526</v>
      </c>
    </row>
    <row r="1592" spans="1:6" ht="15">
      <c r="A1592" s="101"/>
      <c r="B1592" s="1053">
        <v>9507</v>
      </c>
      <c r="C1592" s="1054" t="s">
        <v>5862</v>
      </c>
      <c r="D1592" s="1053" t="s">
        <v>907</v>
      </c>
      <c r="E1592" s="1055">
        <v>489230</v>
      </c>
      <c r="F1592" s="1056" t="s">
        <v>4526</v>
      </c>
    </row>
    <row r="1593" spans="1:6" ht="15">
      <c r="A1593" s="101"/>
      <c r="B1593" s="1053">
        <v>9508</v>
      </c>
      <c r="C1593" s="1054" t="s">
        <v>5863</v>
      </c>
      <c r="D1593" s="1053" t="s">
        <v>907</v>
      </c>
      <c r="E1593" s="1055">
        <v>416737</v>
      </c>
      <c r="F1593" s="1056" t="s">
        <v>4526</v>
      </c>
    </row>
    <row r="1594" spans="1:6" ht="15">
      <c r="A1594" s="101"/>
      <c r="B1594" s="1053">
        <v>9509</v>
      </c>
      <c r="C1594" s="1054" t="s">
        <v>5864</v>
      </c>
      <c r="D1594" s="1053" t="s">
        <v>907</v>
      </c>
      <c r="E1594" s="1055">
        <v>376002</v>
      </c>
      <c r="F1594" s="1056" t="s">
        <v>4526</v>
      </c>
    </row>
    <row r="1595" spans="1:6" ht="15">
      <c r="A1595" s="101"/>
      <c r="B1595" s="1053">
        <v>9510</v>
      </c>
      <c r="C1595" s="1054" t="s">
        <v>5865</v>
      </c>
      <c r="D1595" s="1053" t="s">
        <v>907</v>
      </c>
      <c r="E1595" s="1055">
        <v>335411</v>
      </c>
      <c r="F1595" s="1056" t="s">
        <v>4526</v>
      </c>
    </row>
    <row r="1596" spans="1:6" ht="15">
      <c r="A1596" s="101"/>
      <c r="B1596" s="1053">
        <v>9511</v>
      </c>
      <c r="C1596" s="1054" t="s">
        <v>5866</v>
      </c>
      <c r="D1596" s="1053" t="s">
        <v>907</v>
      </c>
      <c r="E1596" s="1055">
        <v>253892</v>
      </c>
      <c r="F1596" s="1056" t="s">
        <v>4526</v>
      </c>
    </row>
    <row r="1597" spans="1:6" ht="15">
      <c r="A1597" s="101"/>
      <c r="B1597" s="1053">
        <v>9512</v>
      </c>
      <c r="C1597" s="1054" t="s">
        <v>5867</v>
      </c>
      <c r="D1597" s="1053" t="s">
        <v>907</v>
      </c>
      <c r="E1597" s="1055">
        <v>157508</v>
      </c>
      <c r="F1597" s="1056" t="s">
        <v>4526</v>
      </c>
    </row>
    <row r="1598" spans="1:6" ht="15">
      <c r="A1598" s="101"/>
      <c r="B1598" s="1053">
        <v>9513</v>
      </c>
      <c r="C1598" s="1054" t="s">
        <v>5868</v>
      </c>
      <c r="D1598" s="1053" t="s">
        <v>907</v>
      </c>
      <c r="E1598" s="1055">
        <v>138590</v>
      </c>
      <c r="F1598" s="1056" t="s">
        <v>4526</v>
      </c>
    </row>
    <row r="1599" spans="1:6" ht="15">
      <c r="A1599" s="101"/>
      <c r="B1599" s="1053">
        <v>9514</v>
      </c>
      <c r="C1599" s="1054" t="s">
        <v>5869</v>
      </c>
      <c r="D1599" s="1053" t="s">
        <v>907</v>
      </c>
      <c r="E1599" s="1055">
        <v>145298</v>
      </c>
      <c r="F1599" s="1056" t="s">
        <v>4526</v>
      </c>
    </row>
    <row r="1600" spans="1:6" ht="15">
      <c r="A1600" s="101"/>
      <c r="B1600" s="1053">
        <v>9515</v>
      </c>
      <c r="C1600" s="1054" t="s">
        <v>5870</v>
      </c>
      <c r="D1600" s="1053" t="s">
        <v>907</v>
      </c>
      <c r="E1600" s="1055">
        <v>125347</v>
      </c>
      <c r="F1600" s="1056" t="s">
        <v>4526</v>
      </c>
    </row>
    <row r="1601" spans="1:6" ht="15">
      <c r="A1601" s="101"/>
      <c r="B1601" s="1053">
        <v>9516</v>
      </c>
      <c r="C1601" s="1054" t="s">
        <v>5871</v>
      </c>
      <c r="D1601" s="1053" t="s">
        <v>907</v>
      </c>
      <c r="E1601" s="1055">
        <v>134824</v>
      </c>
      <c r="F1601" s="1056" t="s">
        <v>4526</v>
      </c>
    </row>
    <row r="1602" spans="1:6" ht="15">
      <c r="A1602" s="101"/>
      <c r="B1602" s="1053">
        <v>9517</v>
      </c>
      <c r="C1602" s="1054" t="s">
        <v>5872</v>
      </c>
      <c r="D1602" s="1053" t="s">
        <v>907</v>
      </c>
      <c r="E1602" s="1055">
        <v>164169</v>
      </c>
      <c r="F1602" s="1056" t="s">
        <v>4526</v>
      </c>
    </row>
    <row r="1603" spans="1:6" ht="15">
      <c r="A1603" s="101"/>
      <c r="B1603" s="1053">
        <v>9518</v>
      </c>
      <c r="C1603" s="1054" t="s">
        <v>5873</v>
      </c>
      <c r="D1603" s="1053" t="s">
        <v>907</v>
      </c>
      <c r="E1603" s="1055">
        <v>134824</v>
      </c>
      <c r="F1603" s="1056" t="s">
        <v>4526</v>
      </c>
    </row>
    <row r="1604" spans="1:6" ht="15">
      <c r="A1604" s="101"/>
      <c r="B1604" s="1053">
        <v>9519</v>
      </c>
      <c r="C1604" s="1054" t="s">
        <v>5874</v>
      </c>
      <c r="D1604" s="1053" t="s">
        <v>907</v>
      </c>
      <c r="E1604" s="1055">
        <v>145539</v>
      </c>
      <c r="F1604" s="1056" t="s">
        <v>4526</v>
      </c>
    </row>
    <row r="1605" spans="1:6" ht="15">
      <c r="A1605" s="101"/>
      <c r="B1605" s="1053">
        <v>9520</v>
      </c>
      <c r="C1605" s="1054" t="s">
        <v>5875</v>
      </c>
      <c r="D1605" s="1053" t="s">
        <v>907</v>
      </c>
      <c r="E1605" s="1055">
        <v>109950</v>
      </c>
      <c r="F1605" s="1056" t="s">
        <v>4526</v>
      </c>
    </row>
    <row r="1606" spans="1:6" ht="15">
      <c r="A1606" s="101"/>
      <c r="B1606" s="1053">
        <v>9521</v>
      </c>
      <c r="C1606" s="1054" t="s">
        <v>5876</v>
      </c>
      <c r="D1606" s="1053" t="s">
        <v>907</v>
      </c>
      <c r="E1606" s="1055">
        <v>130819</v>
      </c>
      <c r="F1606" s="1056" t="s">
        <v>4526</v>
      </c>
    </row>
    <row r="1607" spans="1:6" ht="15">
      <c r="A1607" s="101"/>
      <c r="B1607" s="1053">
        <v>9522</v>
      </c>
      <c r="C1607" s="1054" t="s">
        <v>5877</v>
      </c>
      <c r="D1607" s="1053" t="s">
        <v>907</v>
      </c>
      <c r="E1607" s="1055">
        <v>95616</v>
      </c>
      <c r="F1607" s="1056" t="s">
        <v>4526</v>
      </c>
    </row>
    <row r="1608" spans="1:6" ht="15">
      <c r="A1608" s="101"/>
      <c r="B1608" s="1053">
        <v>9523</v>
      </c>
      <c r="C1608" s="1054" t="s">
        <v>5878</v>
      </c>
      <c r="D1608" s="1053" t="s">
        <v>907</v>
      </c>
      <c r="E1608" s="1055">
        <v>152923</v>
      </c>
      <c r="F1608" s="1056" t="s">
        <v>4526</v>
      </c>
    </row>
    <row r="1609" spans="1:6" ht="15">
      <c r="A1609" s="101"/>
      <c r="B1609" s="1053">
        <v>9524</v>
      </c>
      <c r="C1609" s="1054" t="s">
        <v>5879</v>
      </c>
      <c r="D1609" s="1053" t="s">
        <v>907</v>
      </c>
      <c r="E1609" s="1055">
        <v>117143</v>
      </c>
      <c r="F1609" s="1056" t="s">
        <v>4526</v>
      </c>
    </row>
    <row r="1610" spans="1:6" ht="15">
      <c r="A1610" s="101"/>
      <c r="B1610" s="1053">
        <v>9525</v>
      </c>
      <c r="C1610" s="1054" t="s">
        <v>5880</v>
      </c>
      <c r="D1610" s="1053" t="s">
        <v>907</v>
      </c>
      <c r="E1610" s="1055">
        <v>96919</v>
      </c>
      <c r="F1610" s="1056" t="s">
        <v>4526</v>
      </c>
    </row>
    <row r="1611" spans="1:6" ht="15">
      <c r="A1611" s="101"/>
      <c r="B1611" s="1053">
        <v>9526</v>
      </c>
      <c r="C1611" s="1054" t="s">
        <v>5881</v>
      </c>
      <c r="D1611" s="1053" t="s">
        <v>907</v>
      </c>
      <c r="E1611" s="1055">
        <v>82102</v>
      </c>
      <c r="F1611" s="1056" t="s">
        <v>4526</v>
      </c>
    </row>
    <row r="1612" spans="1:6" ht="15">
      <c r="A1612" s="101"/>
      <c r="B1612" s="1053">
        <v>9527</v>
      </c>
      <c r="C1612" s="1054" t="s">
        <v>5882</v>
      </c>
      <c r="D1612" s="1053" t="s">
        <v>907</v>
      </c>
      <c r="E1612" s="1055">
        <v>109950</v>
      </c>
      <c r="F1612" s="1056" t="s">
        <v>4526</v>
      </c>
    </row>
    <row r="1613" spans="1:6" ht="15">
      <c r="A1613" s="101"/>
      <c r="B1613" s="1053">
        <v>9528</v>
      </c>
      <c r="C1613" s="1054" t="s">
        <v>5883</v>
      </c>
      <c r="D1613" s="1053" t="s">
        <v>907</v>
      </c>
      <c r="E1613" s="1055">
        <v>82102</v>
      </c>
      <c r="F1613" s="1056" t="s">
        <v>4526</v>
      </c>
    </row>
    <row r="1614" spans="1:6" ht="15">
      <c r="A1614" s="101"/>
      <c r="B1614" s="1053">
        <v>9529</v>
      </c>
      <c r="C1614" s="1054" t="s">
        <v>5884</v>
      </c>
      <c r="D1614" s="1053" t="s">
        <v>907</v>
      </c>
      <c r="E1614" s="1055">
        <v>189315</v>
      </c>
      <c r="F1614" s="1056" t="s">
        <v>4526</v>
      </c>
    </row>
    <row r="1615" spans="1:6" ht="15">
      <c r="A1615" s="101"/>
      <c r="B1615" s="1053">
        <v>9530</v>
      </c>
      <c r="C1615" s="1054" t="s">
        <v>5885</v>
      </c>
      <c r="D1615" s="1053" t="s">
        <v>609</v>
      </c>
      <c r="E1615" s="1055">
        <v>3559145</v>
      </c>
      <c r="F1615" s="1056" t="s">
        <v>4526</v>
      </c>
    </row>
    <row r="1616" spans="1:6" ht="15">
      <c r="A1616" s="101"/>
      <c r="B1616" s="1053">
        <v>9531</v>
      </c>
      <c r="C1616" s="1054" t="s">
        <v>5886</v>
      </c>
      <c r="D1616" s="1053" t="s">
        <v>897</v>
      </c>
      <c r="E1616" s="1055">
        <v>106060</v>
      </c>
      <c r="F1616" s="1056" t="s">
        <v>4526</v>
      </c>
    </row>
    <row r="1617" spans="1:6" ht="15">
      <c r="A1617" s="101"/>
      <c r="B1617" s="1053">
        <v>9532</v>
      </c>
      <c r="C1617" s="1054" t="s">
        <v>5887</v>
      </c>
      <c r="D1617" s="1053" t="s">
        <v>897</v>
      </c>
      <c r="E1617" s="1055">
        <v>73984</v>
      </c>
      <c r="F1617" s="1056" t="s">
        <v>4526</v>
      </c>
    </row>
    <row r="1618" spans="1:6" ht="15">
      <c r="A1618" s="101"/>
      <c r="B1618" s="1053">
        <v>9533</v>
      </c>
      <c r="C1618" s="1054" t="s">
        <v>5888</v>
      </c>
      <c r="D1618" s="1053" t="s">
        <v>897</v>
      </c>
      <c r="E1618" s="1055">
        <v>62455</v>
      </c>
      <c r="F1618" s="1056" t="s">
        <v>4526</v>
      </c>
    </row>
    <row r="1619" spans="1:6" ht="15">
      <c r="A1619" s="101"/>
      <c r="B1619" s="1053">
        <v>9534</v>
      </c>
      <c r="C1619" s="1054" t="s">
        <v>5889</v>
      </c>
      <c r="D1619" s="1053" t="s">
        <v>897</v>
      </c>
      <c r="E1619" s="1055">
        <v>53200</v>
      </c>
      <c r="F1619" s="1056" t="s">
        <v>4526</v>
      </c>
    </row>
    <row r="1620" spans="1:6" ht="15">
      <c r="A1620" s="101"/>
      <c r="B1620" s="1053">
        <v>9535</v>
      </c>
      <c r="C1620" s="1054" t="s">
        <v>5890</v>
      </c>
      <c r="D1620" s="1053" t="s">
        <v>897</v>
      </c>
      <c r="E1620" s="1055">
        <v>48001</v>
      </c>
      <c r="F1620" s="1056" t="s">
        <v>4526</v>
      </c>
    </row>
    <row r="1621" spans="1:6" ht="15">
      <c r="A1621" s="101"/>
      <c r="B1621" s="1053">
        <v>9536</v>
      </c>
      <c r="C1621" s="1054" t="s">
        <v>5891</v>
      </c>
      <c r="D1621" s="1053" t="s">
        <v>897</v>
      </c>
      <c r="E1621" s="1055">
        <v>42818</v>
      </c>
      <c r="F1621" s="1056" t="s">
        <v>4526</v>
      </c>
    </row>
    <row r="1622" spans="1:6" ht="15">
      <c r="A1622" s="101"/>
      <c r="B1622" s="1053">
        <v>9537</v>
      </c>
      <c r="C1622" s="1054" t="s">
        <v>5892</v>
      </c>
      <c r="D1622" s="1053" t="s">
        <v>897</v>
      </c>
      <c r="E1622" s="1055">
        <v>32412</v>
      </c>
      <c r="F1622" s="1056" t="s">
        <v>4526</v>
      </c>
    </row>
    <row r="1623" spans="1:6" ht="15">
      <c r="A1623" s="101"/>
      <c r="B1623" s="1053">
        <v>9538</v>
      </c>
      <c r="C1623" s="1054" t="s">
        <v>5893</v>
      </c>
      <c r="D1623" s="1053" t="s">
        <v>897</v>
      </c>
      <c r="E1623" s="1055">
        <v>30594</v>
      </c>
      <c r="F1623" s="1056" t="s">
        <v>4526</v>
      </c>
    </row>
    <row r="1624" spans="1:6" ht="15">
      <c r="A1624" s="101"/>
      <c r="B1624" s="1053">
        <v>9539</v>
      </c>
      <c r="C1624" s="1054" t="s">
        <v>5894</v>
      </c>
      <c r="D1624" s="1053" t="s">
        <v>897</v>
      </c>
      <c r="E1624" s="1055">
        <v>20107</v>
      </c>
      <c r="F1624" s="1056" t="s">
        <v>4526</v>
      </c>
    </row>
    <row r="1625" spans="1:6" ht="15">
      <c r="A1625" s="101"/>
      <c r="B1625" s="1053">
        <v>9540</v>
      </c>
      <c r="C1625" s="1054" t="s">
        <v>5895</v>
      </c>
      <c r="D1625" s="1053" t="s">
        <v>897</v>
      </c>
      <c r="E1625" s="1055">
        <v>17693</v>
      </c>
      <c r="F1625" s="1056" t="s">
        <v>4526</v>
      </c>
    </row>
    <row r="1626" spans="1:6" ht="15">
      <c r="A1626" s="101"/>
      <c r="B1626" s="1053">
        <v>9541</v>
      </c>
      <c r="C1626" s="1054" t="s">
        <v>5896</v>
      </c>
      <c r="D1626" s="1053" t="s">
        <v>897</v>
      </c>
      <c r="E1626" s="1055">
        <v>18549</v>
      </c>
      <c r="F1626" s="1056" t="s">
        <v>4526</v>
      </c>
    </row>
    <row r="1627" spans="1:6" ht="15">
      <c r="A1627" s="101"/>
      <c r="B1627" s="1053">
        <v>9542</v>
      </c>
      <c r="C1627" s="1054" t="s">
        <v>5897</v>
      </c>
      <c r="D1627" s="1053" t="s">
        <v>897</v>
      </c>
      <c r="E1627" s="1055">
        <v>16002</v>
      </c>
      <c r="F1627" s="1056" t="s">
        <v>4526</v>
      </c>
    </row>
    <row r="1628" spans="1:6" ht="15">
      <c r="A1628" s="101"/>
      <c r="B1628" s="1053">
        <v>9543</v>
      </c>
      <c r="C1628" s="1054" t="s">
        <v>5898</v>
      </c>
      <c r="D1628" s="1053" t="s">
        <v>897</v>
      </c>
      <c r="E1628" s="1055">
        <v>20957</v>
      </c>
      <c r="F1628" s="1056" t="s">
        <v>4526</v>
      </c>
    </row>
    <row r="1629" spans="1:6" ht="15">
      <c r="A1629" s="101"/>
      <c r="B1629" s="1053">
        <v>9544</v>
      </c>
      <c r="C1629" s="1054" t="s">
        <v>5899</v>
      </c>
      <c r="D1629" s="1053" t="s">
        <v>897</v>
      </c>
      <c r="E1629" s="1055">
        <v>17211</v>
      </c>
      <c r="F1629" s="1056" t="s">
        <v>4526</v>
      </c>
    </row>
    <row r="1630" spans="1:6" ht="15">
      <c r="A1630" s="101"/>
      <c r="B1630" s="1053">
        <v>9545</v>
      </c>
      <c r="C1630" s="1054" t="s">
        <v>5900</v>
      </c>
      <c r="D1630" s="1053" t="s">
        <v>897</v>
      </c>
      <c r="E1630" s="1055">
        <v>20957</v>
      </c>
      <c r="F1630" s="1056" t="s">
        <v>4526</v>
      </c>
    </row>
    <row r="1631" spans="1:6" ht="15">
      <c r="A1631" s="101"/>
      <c r="B1631" s="1053">
        <v>9546</v>
      </c>
      <c r="C1631" s="1054" t="s">
        <v>5901</v>
      </c>
      <c r="D1631" s="1053" t="s">
        <v>897</v>
      </c>
      <c r="E1631" s="1055">
        <v>17211</v>
      </c>
      <c r="F1631" s="1056" t="s">
        <v>4526</v>
      </c>
    </row>
    <row r="1632" spans="1:6" ht="15">
      <c r="A1632" s="101"/>
      <c r="B1632" s="1053">
        <v>9547</v>
      </c>
      <c r="C1632" s="1054" t="s">
        <v>5902</v>
      </c>
      <c r="D1632" s="1053" t="s">
        <v>897</v>
      </c>
      <c r="E1632" s="1055">
        <v>18579</v>
      </c>
      <c r="F1632" s="1056" t="s">
        <v>4526</v>
      </c>
    </row>
    <row r="1633" spans="1:6" ht="15">
      <c r="A1633" s="101"/>
      <c r="B1633" s="1053">
        <v>9548</v>
      </c>
      <c r="C1633" s="1054" t="s">
        <v>5903</v>
      </c>
      <c r="D1633" s="1053" t="s">
        <v>897</v>
      </c>
      <c r="E1633" s="1055">
        <v>14037</v>
      </c>
      <c r="F1633" s="1056" t="s">
        <v>4526</v>
      </c>
    </row>
    <row r="1634" spans="1:6" ht="15">
      <c r="A1634" s="101"/>
      <c r="B1634" s="1053">
        <v>9549</v>
      </c>
      <c r="C1634" s="1054" t="s">
        <v>5904</v>
      </c>
      <c r="D1634" s="1053" t="s">
        <v>897</v>
      </c>
      <c r="E1634" s="1055">
        <v>16699</v>
      </c>
      <c r="F1634" s="1056" t="s">
        <v>4526</v>
      </c>
    </row>
    <row r="1635" spans="1:6" ht="15">
      <c r="A1635" s="101"/>
      <c r="B1635" s="1053">
        <v>9550</v>
      </c>
      <c r="C1635" s="1054" t="s">
        <v>5905</v>
      </c>
      <c r="D1635" s="1053" t="s">
        <v>897</v>
      </c>
      <c r="E1635" s="1055">
        <v>12206</v>
      </c>
      <c r="F1635" s="1056" t="s">
        <v>4526</v>
      </c>
    </row>
    <row r="1636" spans="1:6" ht="15">
      <c r="A1636" s="101"/>
      <c r="B1636" s="1053">
        <v>9551</v>
      </c>
      <c r="C1636" s="1054" t="s">
        <v>5906</v>
      </c>
      <c r="D1636" s="1053" t="s">
        <v>897</v>
      </c>
      <c r="E1636" s="1055">
        <v>16274</v>
      </c>
      <c r="F1636" s="1056" t="s">
        <v>4526</v>
      </c>
    </row>
    <row r="1637" spans="1:6" ht="15">
      <c r="A1637" s="101"/>
      <c r="B1637" s="1053">
        <v>9552</v>
      </c>
      <c r="C1637" s="1054" t="s">
        <v>5907</v>
      </c>
      <c r="D1637" s="1053" t="s">
        <v>897</v>
      </c>
      <c r="E1637" s="1055">
        <v>14763</v>
      </c>
      <c r="F1637" s="1056" t="s">
        <v>4526</v>
      </c>
    </row>
    <row r="1638" spans="1:6" ht="15">
      <c r="A1638" s="101"/>
      <c r="B1638" s="1053">
        <v>9553</v>
      </c>
      <c r="C1638" s="1054" t="s">
        <v>5908</v>
      </c>
      <c r="D1638" s="1053" t="s">
        <v>897</v>
      </c>
      <c r="E1638" s="1055">
        <v>19522</v>
      </c>
      <c r="F1638" s="1056" t="s">
        <v>4526</v>
      </c>
    </row>
    <row r="1639" spans="1:6" ht="15">
      <c r="A1639" s="101"/>
      <c r="B1639" s="1053">
        <v>9554</v>
      </c>
      <c r="C1639" s="1054" t="s">
        <v>5909</v>
      </c>
      <c r="D1639" s="1053" t="s">
        <v>897</v>
      </c>
      <c r="E1639" s="1055">
        <v>14955</v>
      </c>
      <c r="F1639" s="1056" t="s">
        <v>4526</v>
      </c>
    </row>
    <row r="1640" spans="1:6" ht="15">
      <c r="A1640" s="101"/>
      <c r="B1640" s="1053">
        <v>9555</v>
      </c>
      <c r="C1640" s="1054" t="s">
        <v>5910</v>
      </c>
      <c r="D1640" s="1053" t="s">
        <v>897</v>
      </c>
      <c r="E1640" s="1055">
        <v>12373</v>
      </c>
      <c r="F1640" s="1056" t="s">
        <v>4526</v>
      </c>
    </row>
    <row r="1641" spans="1:6" ht="15">
      <c r="A1641" s="101"/>
      <c r="B1641" s="1053">
        <v>9556</v>
      </c>
      <c r="C1641" s="1054" t="s">
        <v>5911</v>
      </c>
      <c r="D1641" s="1053" t="s">
        <v>897</v>
      </c>
      <c r="E1641" s="1055">
        <v>10480</v>
      </c>
      <c r="F1641" s="1056" t="s">
        <v>4526</v>
      </c>
    </row>
    <row r="1642" spans="1:6" ht="15">
      <c r="A1642" s="101"/>
      <c r="B1642" s="1053">
        <v>9557</v>
      </c>
      <c r="C1642" s="1054" t="s">
        <v>5912</v>
      </c>
      <c r="D1642" s="1053" t="s">
        <v>897</v>
      </c>
      <c r="E1642" s="1055">
        <v>14037</v>
      </c>
      <c r="F1642" s="1056" t="s">
        <v>4526</v>
      </c>
    </row>
    <row r="1643" spans="1:6" ht="15">
      <c r="A1643" s="101"/>
      <c r="B1643" s="1053">
        <v>9558</v>
      </c>
      <c r="C1643" s="1054" t="s">
        <v>5913</v>
      </c>
      <c r="D1643" s="1053" t="s">
        <v>897</v>
      </c>
      <c r="E1643" s="1055">
        <v>12373</v>
      </c>
      <c r="F1643" s="1056" t="s">
        <v>4526</v>
      </c>
    </row>
    <row r="1644" spans="1:6" ht="15">
      <c r="A1644" s="101"/>
      <c r="B1644" s="1053">
        <v>9559</v>
      </c>
      <c r="C1644" s="1054" t="s">
        <v>5914</v>
      </c>
      <c r="D1644" s="1053" t="s">
        <v>897</v>
      </c>
      <c r="E1644" s="1055">
        <v>10480</v>
      </c>
      <c r="F1644" s="1056" t="s">
        <v>4526</v>
      </c>
    </row>
    <row r="1645" spans="1:6" ht="15">
      <c r="A1645" s="101"/>
      <c r="B1645" s="1053">
        <v>9560</v>
      </c>
      <c r="C1645" s="1054" t="s">
        <v>5915</v>
      </c>
      <c r="D1645" s="1053" t="s">
        <v>897</v>
      </c>
      <c r="E1645" s="1055">
        <v>24167</v>
      </c>
      <c r="F1645" s="1056" t="s">
        <v>4526</v>
      </c>
    </row>
    <row r="1646" spans="1:6" ht="15">
      <c r="A1646" s="101"/>
      <c r="B1646" s="1053">
        <v>9570</v>
      </c>
      <c r="C1646" s="1054" t="s">
        <v>5916</v>
      </c>
      <c r="D1646" s="1053" t="s">
        <v>519</v>
      </c>
      <c r="E1646" s="1055">
        <v>2112</v>
      </c>
      <c r="F1646" s="1056" t="s">
        <v>1464</v>
      </c>
    </row>
    <row r="1647" spans="1:6" ht="15">
      <c r="A1647" s="101"/>
      <c r="B1647" s="1053">
        <v>9571</v>
      </c>
      <c r="C1647" s="1054" t="s">
        <v>5917</v>
      </c>
      <c r="D1647" s="1053" t="s">
        <v>519</v>
      </c>
      <c r="E1647" s="1055">
        <v>11294</v>
      </c>
      <c r="F1647" s="1056" t="s">
        <v>1464</v>
      </c>
    </row>
    <row r="1648" spans="1:6" ht="15">
      <c r="A1648" s="101"/>
      <c r="B1648" s="1053">
        <v>9572</v>
      </c>
      <c r="C1648" s="1054" t="s">
        <v>5918</v>
      </c>
      <c r="D1648" s="1053" t="s">
        <v>928</v>
      </c>
      <c r="E1648" s="1055">
        <v>4752</v>
      </c>
      <c r="F1648" s="1056" t="s">
        <v>1464</v>
      </c>
    </row>
    <row r="1649" spans="1:6" ht="15">
      <c r="A1649" s="101"/>
      <c r="B1649" s="1053">
        <v>9573</v>
      </c>
      <c r="C1649" s="1054" t="s">
        <v>5919</v>
      </c>
      <c r="D1649" s="1053" t="s">
        <v>928</v>
      </c>
      <c r="E1649" s="1055">
        <v>4429</v>
      </c>
      <c r="F1649" s="1056" t="s">
        <v>1464</v>
      </c>
    </row>
    <row r="1650" spans="1:6" ht="15">
      <c r="A1650" s="101"/>
      <c r="B1650" s="1053">
        <v>9574</v>
      </c>
      <c r="C1650" s="1054" t="s">
        <v>5920</v>
      </c>
      <c r="D1650" s="1053" t="s">
        <v>519</v>
      </c>
      <c r="E1650" s="1055">
        <v>1383</v>
      </c>
      <c r="F1650" s="1056" t="s">
        <v>1464</v>
      </c>
    </row>
    <row r="1651" spans="1:6" ht="15">
      <c r="A1651" s="101"/>
      <c r="B1651" s="1053">
        <v>9575</v>
      </c>
      <c r="C1651" s="1054" t="s">
        <v>5921</v>
      </c>
      <c r="D1651" s="1053" t="s">
        <v>609</v>
      </c>
      <c r="E1651" s="1055">
        <v>12964464</v>
      </c>
      <c r="F1651" s="1056" t="s">
        <v>4526</v>
      </c>
    </row>
    <row r="1652" spans="1:6" ht="15">
      <c r="A1652" s="101"/>
      <c r="B1652" s="1053">
        <v>9576</v>
      </c>
      <c r="C1652" s="1054" t="s">
        <v>5922</v>
      </c>
      <c r="D1652" s="1053" t="s">
        <v>1040</v>
      </c>
      <c r="E1652" s="1055">
        <v>48579</v>
      </c>
      <c r="F1652" s="1056" t="s">
        <v>4526</v>
      </c>
    </row>
    <row r="1653" spans="1:6" ht="15">
      <c r="A1653" s="101"/>
      <c r="B1653" s="1053">
        <v>9577</v>
      </c>
      <c r="C1653" s="1054" t="s">
        <v>5923</v>
      </c>
      <c r="D1653" s="1053" t="s">
        <v>1040</v>
      </c>
      <c r="E1653" s="1055">
        <v>33097</v>
      </c>
      <c r="F1653" s="1056" t="s">
        <v>4526</v>
      </c>
    </row>
    <row r="1654" spans="1:6" ht="15">
      <c r="A1654" s="101"/>
      <c r="B1654" s="1053">
        <v>9578</v>
      </c>
      <c r="C1654" s="1054" t="s">
        <v>5924</v>
      </c>
      <c r="D1654" s="1053" t="s">
        <v>5925</v>
      </c>
      <c r="E1654" s="1055">
        <v>1140473</v>
      </c>
      <c r="F1654" s="1056" t="s">
        <v>4526</v>
      </c>
    </row>
    <row r="1655" spans="1:6" ht="15">
      <c r="A1655" s="101"/>
      <c r="B1655" s="1053">
        <v>9628</v>
      </c>
      <c r="C1655" s="1054" t="s">
        <v>5926</v>
      </c>
      <c r="D1655" s="1053" t="s">
        <v>519</v>
      </c>
      <c r="E1655" s="1055">
        <v>666400</v>
      </c>
      <c r="F1655" s="1056" t="s">
        <v>1464</v>
      </c>
    </row>
    <row r="1656" spans="1:6" ht="15">
      <c r="A1656" s="101"/>
      <c r="B1656" s="1053">
        <v>9629</v>
      </c>
      <c r="C1656" s="1054" t="s">
        <v>5927</v>
      </c>
      <c r="D1656" s="1053" t="s">
        <v>3481</v>
      </c>
      <c r="E1656" s="1055">
        <v>49980</v>
      </c>
      <c r="F1656" s="1056" t="s">
        <v>1464</v>
      </c>
    </row>
    <row r="1657" spans="1:6" ht="15">
      <c r="A1657" s="101"/>
      <c r="B1657" s="1053">
        <v>9630</v>
      </c>
      <c r="C1657" s="1054" t="s">
        <v>5928</v>
      </c>
      <c r="D1657" s="1053" t="s">
        <v>3481</v>
      </c>
      <c r="E1657" s="1055">
        <v>49980</v>
      </c>
      <c r="F1657" s="1056" t="s">
        <v>1464</v>
      </c>
    </row>
    <row r="1658" spans="1:6" ht="15">
      <c r="A1658" s="101"/>
      <c r="B1658" s="1053">
        <v>9631</v>
      </c>
      <c r="C1658" s="1054" t="s">
        <v>5929</v>
      </c>
      <c r="D1658" s="1053" t="s">
        <v>3481</v>
      </c>
      <c r="E1658" s="1055">
        <v>70210</v>
      </c>
      <c r="F1658" s="1056" t="s">
        <v>1464</v>
      </c>
    </row>
    <row r="1659" spans="1:6" ht="15">
      <c r="A1659" s="101"/>
      <c r="B1659" s="1053">
        <v>9632</v>
      </c>
      <c r="C1659" s="1054" t="s">
        <v>5930</v>
      </c>
      <c r="D1659" s="1053" t="s">
        <v>3481</v>
      </c>
      <c r="E1659" s="1055">
        <v>52925</v>
      </c>
      <c r="F1659" s="1056" t="s">
        <v>1464</v>
      </c>
    </row>
    <row r="1660" spans="1:6" ht="15">
      <c r="A1660" s="101"/>
      <c r="B1660" s="1053">
        <v>9635</v>
      </c>
      <c r="C1660" s="1054" t="s">
        <v>5931</v>
      </c>
      <c r="D1660" s="1053" t="s">
        <v>519</v>
      </c>
      <c r="E1660" s="1055">
        <v>211124</v>
      </c>
      <c r="F1660" s="1056" t="s">
        <v>1464</v>
      </c>
    </row>
    <row r="1661" spans="1:6" ht="15">
      <c r="A1661" s="101"/>
      <c r="B1661" s="1053">
        <v>9638</v>
      </c>
      <c r="C1661" s="1054" t="s">
        <v>5932</v>
      </c>
      <c r="D1661" s="1053" t="s">
        <v>973</v>
      </c>
      <c r="E1661" s="1055">
        <v>116843</v>
      </c>
      <c r="F1661" s="1056" t="s">
        <v>1464</v>
      </c>
    </row>
    <row r="1662" spans="1:6" ht="15">
      <c r="A1662" s="101"/>
      <c r="B1662" s="1053">
        <v>9639</v>
      </c>
      <c r="C1662" s="1054" t="s">
        <v>5933</v>
      </c>
      <c r="D1662" s="1053" t="s">
        <v>973</v>
      </c>
      <c r="E1662" s="1055">
        <v>5303</v>
      </c>
      <c r="F1662" s="1056" t="s">
        <v>1464</v>
      </c>
    </row>
    <row r="1663" spans="1:6" ht="15">
      <c r="A1663" s="101"/>
      <c r="B1663" s="1053">
        <v>9640</v>
      </c>
      <c r="C1663" s="1054" t="s">
        <v>5934</v>
      </c>
      <c r="D1663" s="1053" t="s">
        <v>973</v>
      </c>
      <c r="E1663" s="1055">
        <v>18626</v>
      </c>
      <c r="F1663" s="1056" t="s">
        <v>1464</v>
      </c>
    </row>
    <row r="1664" spans="1:6" ht="15">
      <c r="A1664" s="101"/>
      <c r="B1664" s="1053">
        <v>9642</v>
      </c>
      <c r="C1664" s="1054" t="s">
        <v>5935</v>
      </c>
      <c r="D1664" s="1053" t="s">
        <v>973</v>
      </c>
      <c r="E1664" s="1055">
        <v>97195</v>
      </c>
      <c r="F1664" s="1056" t="s">
        <v>1464</v>
      </c>
    </row>
    <row r="1665" spans="1:6" ht="15">
      <c r="A1665" s="101"/>
      <c r="B1665" s="1053">
        <v>9643</v>
      </c>
      <c r="C1665" s="1054" t="s">
        <v>5936</v>
      </c>
      <c r="D1665" s="1053" t="s">
        <v>928</v>
      </c>
      <c r="E1665" s="1055">
        <v>820</v>
      </c>
      <c r="F1665" s="1056" t="s">
        <v>1464</v>
      </c>
    </row>
    <row r="1666" spans="1:6" ht="15">
      <c r="A1666" s="101"/>
      <c r="B1666" s="1053">
        <v>9644</v>
      </c>
      <c r="C1666" s="1054" t="s">
        <v>5937</v>
      </c>
      <c r="D1666" s="1053" t="s">
        <v>928</v>
      </c>
      <c r="E1666" s="1055">
        <v>21444</v>
      </c>
      <c r="F1666" s="1056" t="s">
        <v>1464</v>
      </c>
    </row>
    <row r="1667" spans="1:6" ht="15">
      <c r="A1667" s="101"/>
      <c r="B1667" s="1053">
        <v>9645</v>
      </c>
      <c r="C1667" s="1054" t="s">
        <v>5938</v>
      </c>
      <c r="D1667" s="1053" t="s">
        <v>519</v>
      </c>
      <c r="E1667" s="1055">
        <v>74512</v>
      </c>
      <c r="F1667" s="1056" t="s">
        <v>1464</v>
      </c>
    </row>
    <row r="1668" spans="1:6" ht="15">
      <c r="A1668" s="101"/>
      <c r="B1668" s="1053">
        <v>9646</v>
      </c>
      <c r="C1668" s="1054" t="s">
        <v>5939</v>
      </c>
      <c r="D1668" s="1053" t="s">
        <v>519</v>
      </c>
      <c r="E1668" s="1055">
        <v>297500</v>
      </c>
      <c r="F1668" s="1056" t="s">
        <v>1464</v>
      </c>
    </row>
    <row r="1669" spans="1:6" ht="15">
      <c r="A1669" s="101"/>
      <c r="B1669" s="1053">
        <v>9647</v>
      </c>
      <c r="C1669" s="1054" t="s">
        <v>5940</v>
      </c>
      <c r="D1669" s="1053" t="s">
        <v>519</v>
      </c>
      <c r="E1669" s="1055">
        <v>773500</v>
      </c>
      <c r="F1669" s="1056" t="s">
        <v>1464</v>
      </c>
    </row>
    <row r="1670" spans="1:6" ht="15">
      <c r="A1670" s="101"/>
      <c r="B1670" s="1053">
        <v>9648</v>
      </c>
      <c r="C1670" s="1054" t="s">
        <v>5941</v>
      </c>
      <c r="D1670" s="1053" t="s">
        <v>519</v>
      </c>
      <c r="E1670" s="1055">
        <v>23800</v>
      </c>
      <c r="F1670" s="1056" t="s">
        <v>1464</v>
      </c>
    </row>
    <row r="1671" spans="1:6" ht="15">
      <c r="A1671" s="101"/>
      <c r="B1671" s="1053">
        <v>9649</v>
      </c>
      <c r="C1671" s="1054" t="s">
        <v>5942</v>
      </c>
      <c r="D1671" s="1053" t="s">
        <v>902</v>
      </c>
      <c r="E1671" s="1055">
        <v>380800</v>
      </c>
      <c r="F1671" s="1056" t="s">
        <v>1464</v>
      </c>
    </row>
    <row r="1672" spans="1:6" ht="15">
      <c r="A1672" s="101"/>
      <c r="B1672" s="1053">
        <v>9650</v>
      </c>
      <c r="C1672" s="1054" t="s">
        <v>5943</v>
      </c>
      <c r="D1672" s="1053" t="s">
        <v>973</v>
      </c>
      <c r="E1672" s="1055">
        <v>7735</v>
      </c>
      <c r="F1672" s="1056" t="s">
        <v>3009</v>
      </c>
    </row>
    <row r="1673" spans="1:6" ht="15">
      <c r="A1673" s="101"/>
      <c r="B1673" s="1053">
        <v>9651</v>
      </c>
      <c r="C1673" s="1054" t="s">
        <v>5944</v>
      </c>
      <c r="D1673" s="1053" t="s">
        <v>973</v>
      </c>
      <c r="E1673" s="1055">
        <v>16950</v>
      </c>
      <c r="F1673" s="1056" t="s">
        <v>3009</v>
      </c>
    </row>
    <row r="1674" spans="1:6" ht="15">
      <c r="A1674" s="101"/>
      <c r="B1674" s="1053">
        <v>9652</v>
      </c>
      <c r="C1674" s="1054" t="s">
        <v>5945</v>
      </c>
      <c r="D1674" s="1053" t="s">
        <v>973</v>
      </c>
      <c r="E1674" s="1055">
        <v>16320</v>
      </c>
      <c r="F1674" s="1056" t="s">
        <v>3009</v>
      </c>
    </row>
    <row r="1675" spans="1:6" ht="15">
      <c r="A1675" s="101"/>
      <c r="B1675" s="1053">
        <v>9653</v>
      </c>
      <c r="C1675" s="1054" t="s">
        <v>5946</v>
      </c>
      <c r="D1675" s="1053" t="s">
        <v>973</v>
      </c>
      <c r="E1675" s="1055">
        <v>17250</v>
      </c>
      <c r="F1675" s="1056" t="s">
        <v>3009</v>
      </c>
    </row>
    <row r="1676" spans="1:6" ht="15">
      <c r="A1676" s="101"/>
      <c r="B1676" s="1053">
        <v>9654</v>
      </c>
      <c r="C1676" s="1054" t="s">
        <v>5947</v>
      </c>
      <c r="D1676" s="1053" t="s">
        <v>973</v>
      </c>
      <c r="E1676" s="1055">
        <v>16820</v>
      </c>
      <c r="F1676" s="1056" t="s">
        <v>3009</v>
      </c>
    </row>
    <row r="1677" spans="1:6" ht="15">
      <c r="A1677" s="101"/>
      <c r="B1677" s="1053">
        <v>9655</v>
      </c>
      <c r="C1677" s="1054" t="s">
        <v>5948</v>
      </c>
      <c r="D1677" s="1053" t="s">
        <v>973</v>
      </c>
      <c r="E1677" s="1055">
        <v>16950</v>
      </c>
      <c r="F1677" s="1056" t="s">
        <v>3009</v>
      </c>
    </row>
    <row r="1678" spans="1:6" ht="15">
      <c r="A1678" s="101"/>
      <c r="B1678" s="1053">
        <v>9656</v>
      </c>
      <c r="C1678" s="1054" t="s">
        <v>5949</v>
      </c>
      <c r="D1678" s="1053" t="s">
        <v>777</v>
      </c>
      <c r="E1678" s="1055">
        <v>14827</v>
      </c>
      <c r="F1678" s="1056" t="s">
        <v>1464</v>
      </c>
    </row>
    <row r="1679" spans="1:6" ht="15">
      <c r="A1679" s="101"/>
      <c r="B1679" s="1053">
        <v>9663</v>
      </c>
      <c r="C1679" s="1054" t="s">
        <v>5950</v>
      </c>
      <c r="D1679" s="1053" t="s">
        <v>777</v>
      </c>
      <c r="E1679" s="1055">
        <v>408002</v>
      </c>
      <c r="F1679" s="1056" t="s">
        <v>4527</v>
      </c>
    </row>
    <row r="1680" spans="1:6" ht="15">
      <c r="A1680" s="101"/>
      <c r="B1680" s="1053">
        <v>9669</v>
      </c>
      <c r="C1680" s="1054" t="s">
        <v>5951</v>
      </c>
      <c r="D1680" s="1053" t="s">
        <v>519</v>
      </c>
      <c r="E1680" s="1055">
        <v>128401</v>
      </c>
      <c r="F1680" s="1056" t="s">
        <v>3009</v>
      </c>
    </row>
    <row r="1681" spans="1:6" ht="15">
      <c r="A1681" s="101"/>
      <c r="B1681" s="1053">
        <v>9671</v>
      </c>
      <c r="C1681" s="1054" t="s">
        <v>5952</v>
      </c>
      <c r="D1681" s="1053" t="s">
        <v>904</v>
      </c>
      <c r="E1681" s="1055">
        <v>795689</v>
      </c>
      <c r="F1681" s="1056" t="s">
        <v>3009</v>
      </c>
    </row>
    <row r="1682" spans="1:6" ht="30" customHeight="1">
      <c r="A1682" s="101"/>
      <c r="B1682" s="1053">
        <v>9672</v>
      </c>
      <c r="C1682" s="1054" t="s">
        <v>5953</v>
      </c>
      <c r="D1682" s="1053" t="s">
        <v>904</v>
      </c>
      <c r="E1682" s="1055">
        <v>776266</v>
      </c>
      <c r="F1682" s="1056" t="s">
        <v>3009</v>
      </c>
    </row>
    <row r="1683" spans="1:6" ht="15">
      <c r="A1683" s="101"/>
      <c r="B1683" s="1053">
        <v>9673</v>
      </c>
      <c r="C1683" s="1054" t="s">
        <v>5954</v>
      </c>
      <c r="D1683" s="1053" t="s">
        <v>904</v>
      </c>
      <c r="E1683" s="1055">
        <v>758679</v>
      </c>
      <c r="F1683" s="1056" t="s">
        <v>3009</v>
      </c>
    </row>
    <row r="1684" spans="1:6" ht="15">
      <c r="A1684" s="101"/>
      <c r="B1684" s="1053">
        <v>9682</v>
      </c>
      <c r="C1684" s="1054" t="s">
        <v>5955</v>
      </c>
      <c r="D1684" s="1053" t="s">
        <v>902</v>
      </c>
      <c r="E1684" s="1055">
        <v>145115</v>
      </c>
      <c r="F1684" s="1056" t="s">
        <v>1464</v>
      </c>
    </row>
    <row r="1685" spans="1:6" ht="15">
      <c r="A1685" s="101"/>
      <c r="B1685" s="1053">
        <v>9685</v>
      </c>
      <c r="C1685" s="1054" t="s">
        <v>5956</v>
      </c>
      <c r="D1685" s="1053" t="s">
        <v>928</v>
      </c>
      <c r="E1685" s="1055">
        <v>74731</v>
      </c>
      <c r="F1685" s="1056" t="s">
        <v>3009</v>
      </c>
    </row>
    <row r="1686" spans="1:6" ht="15">
      <c r="A1686" s="101"/>
      <c r="B1686" s="1053">
        <v>9686</v>
      </c>
      <c r="C1686" s="1054" t="s">
        <v>1346</v>
      </c>
      <c r="D1686" s="1053" t="s">
        <v>928</v>
      </c>
      <c r="E1686" s="1055">
        <v>56923</v>
      </c>
      <c r="F1686" s="1056" t="s">
        <v>3009</v>
      </c>
    </row>
    <row r="1687" spans="1:6" ht="15">
      <c r="A1687" s="101"/>
      <c r="B1687" s="1053">
        <v>9687</v>
      </c>
      <c r="C1687" s="1054" t="s">
        <v>1347</v>
      </c>
      <c r="D1687" s="1053" t="s">
        <v>519</v>
      </c>
      <c r="E1687" s="1055">
        <v>6538</v>
      </c>
      <c r="F1687" s="1056" t="s">
        <v>3009</v>
      </c>
    </row>
    <row r="1688" spans="1:6" ht="15">
      <c r="A1688" s="101"/>
      <c r="B1688" s="1053">
        <v>9688</v>
      </c>
      <c r="C1688" s="1054" t="s">
        <v>5957</v>
      </c>
      <c r="D1688" s="1053" t="s">
        <v>928</v>
      </c>
      <c r="E1688" s="1055">
        <v>20270</v>
      </c>
      <c r="F1688" s="1056" t="s">
        <v>3009</v>
      </c>
    </row>
    <row r="1689" spans="1:6" ht="15">
      <c r="A1689" s="101"/>
      <c r="B1689" s="1053">
        <v>9689</v>
      </c>
      <c r="C1689" s="1054" t="s">
        <v>5958</v>
      </c>
      <c r="D1689" s="1053" t="s">
        <v>519</v>
      </c>
      <c r="E1689" s="1055">
        <v>2788</v>
      </c>
      <c r="F1689" s="1056" t="s">
        <v>3009</v>
      </c>
    </row>
    <row r="1690" spans="1:6" ht="15">
      <c r="A1690" s="101"/>
      <c r="B1690" s="1053">
        <v>9690</v>
      </c>
      <c r="C1690" s="1054" t="s">
        <v>5959</v>
      </c>
      <c r="D1690" s="1053" t="s">
        <v>928</v>
      </c>
      <c r="E1690" s="1055">
        <v>23717</v>
      </c>
      <c r="F1690" s="1056" t="s">
        <v>3009</v>
      </c>
    </row>
    <row r="1691" spans="1:6" ht="15">
      <c r="A1691" s="101"/>
      <c r="B1691" s="1053">
        <v>9692</v>
      </c>
      <c r="C1691" s="1054" t="s">
        <v>5960</v>
      </c>
      <c r="D1691" s="1053" t="s">
        <v>3220</v>
      </c>
      <c r="E1691" s="1055">
        <v>3213</v>
      </c>
      <c r="F1691" s="1056" t="s">
        <v>1464</v>
      </c>
    </row>
    <row r="1692" spans="1:6" ht="15">
      <c r="A1692" s="101"/>
      <c r="B1692" s="1053">
        <v>9694</v>
      </c>
      <c r="C1692" s="1054" t="s">
        <v>5961</v>
      </c>
      <c r="D1692" s="1053" t="s">
        <v>973</v>
      </c>
      <c r="E1692" s="1055">
        <v>11575</v>
      </c>
      <c r="F1692" s="1056" t="s">
        <v>3009</v>
      </c>
    </row>
    <row r="1693" spans="1:6" ht="15">
      <c r="A1693" s="101"/>
      <c r="B1693" s="1053">
        <v>9695</v>
      </c>
      <c r="C1693" s="1054" t="s">
        <v>3327</v>
      </c>
      <c r="D1693" s="1053" t="s">
        <v>973</v>
      </c>
      <c r="E1693" s="1055">
        <v>536</v>
      </c>
      <c r="F1693" s="1056" t="s">
        <v>3009</v>
      </c>
    </row>
    <row r="1694" spans="1:6" ht="15">
      <c r="A1694" s="101"/>
      <c r="B1694" s="1053">
        <v>9696</v>
      </c>
      <c r="C1694" s="1054" t="s">
        <v>3328</v>
      </c>
      <c r="D1694" s="1053" t="s">
        <v>973</v>
      </c>
      <c r="E1694" s="1055">
        <v>774</v>
      </c>
      <c r="F1694" s="1056" t="s">
        <v>3009</v>
      </c>
    </row>
    <row r="1695" spans="1:6" ht="15">
      <c r="A1695" s="101"/>
      <c r="B1695" s="1053">
        <v>9697</v>
      </c>
      <c r="C1695" s="1054" t="s">
        <v>3329</v>
      </c>
      <c r="D1695" s="1053" t="s">
        <v>973</v>
      </c>
      <c r="E1695" s="1055">
        <v>893</v>
      </c>
      <c r="F1695" s="1056" t="s">
        <v>3009</v>
      </c>
    </row>
    <row r="1696" spans="1:6" ht="15">
      <c r="A1696" s="101"/>
      <c r="B1696" s="1053">
        <v>9698</v>
      </c>
      <c r="C1696" s="1054" t="s">
        <v>5962</v>
      </c>
      <c r="D1696" s="1053" t="s">
        <v>973</v>
      </c>
      <c r="E1696" s="1055">
        <v>1012</v>
      </c>
      <c r="F1696" s="1056" t="s">
        <v>3009</v>
      </c>
    </row>
    <row r="1697" spans="1:6" ht="45" customHeight="1">
      <c r="A1697" s="101"/>
      <c r="B1697" s="1053">
        <v>9699</v>
      </c>
      <c r="C1697" s="1054" t="s">
        <v>5963</v>
      </c>
      <c r="D1697" s="1053" t="s">
        <v>973</v>
      </c>
      <c r="E1697" s="1055">
        <v>1371</v>
      </c>
      <c r="F1697" s="1056" t="s">
        <v>3009</v>
      </c>
    </row>
    <row r="1698" spans="1:6" ht="15">
      <c r="A1698" s="101"/>
      <c r="B1698" s="1053">
        <v>9700</v>
      </c>
      <c r="C1698" s="1054" t="s">
        <v>5964</v>
      </c>
      <c r="D1698" s="1053" t="s">
        <v>973</v>
      </c>
      <c r="E1698" s="1055">
        <v>1428</v>
      </c>
      <c r="F1698" s="1056" t="s">
        <v>3009</v>
      </c>
    </row>
    <row r="1699" spans="1:6" ht="15">
      <c r="A1699" s="101"/>
      <c r="B1699" s="1053">
        <v>9701</v>
      </c>
      <c r="C1699" s="1054" t="s">
        <v>5965</v>
      </c>
      <c r="D1699" s="1053" t="s">
        <v>973</v>
      </c>
      <c r="E1699" s="1055">
        <v>1601</v>
      </c>
      <c r="F1699" s="1056" t="s">
        <v>3009</v>
      </c>
    </row>
    <row r="1700" spans="1:6" ht="15">
      <c r="A1700" s="101"/>
      <c r="B1700" s="1053">
        <v>9704</v>
      </c>
      <c r="C1700" s="1054" t="s">
        <v>5966</v>
      </c>
      <c r="D1700" s="1053" t="s">
        <v>2500</v>
      </c>
      <c r="E1700" s="1055">
        <v>53184</v>
      </c>
      <c r="F1700" s="1056" t="s">
        <v>1464</v>
      </c>
    </row>
    <row r="1701" spans="1:6" ht="15">
      <c r="A1701" s="101"/>
      <c r="B1701" s="1053">
        <v>9705</v>
      </c>
      <c r="C1701" s="1054" t="s">
        <v>5967</v>
      </c>
      <c r="D1701" s="1053" t="s">
        <v>2500</v>
      </c>
      <c r="E1701" s="1055">
        <v>209414</v>
      </c>
      <c r="F1701" s="1056" t="s">
        <v>1464</v>
      </c>
    </row>
    <row r="1702" spans="1:6" ht="15">
      <c r="A1702" s="101"/>
      <c r="B1702" s="1053">
        <v>9706</v>
      </c>
      <c r="C1702" s="1054" t="s">
        <v>5968</v>
      </c>
      <c r="D1702" s="1053" t="s">
        <v>2500</v>
      </c>
      <c r="E1702" s="1055">
        <v>432790</v>
      </c>
      <c r="F1702" s="1056" t="s">
        <v>1464</v>
      </c>
    </row>
    <row r="1703" spans="1:6" ht="15">
      <c r="A1703" s="101"/>
      <c r="B1703" s="1053">
        <v>9707</v>
      </c>
      <c r="C1703" s="1054" t="s">
        <v>5969</v>
      </c>
      <c r="D1703" s="1053" t="s">
        <v>2500</v>
      </c>
      <c r="E1703" s="1055">
        <v>712010</v>
      </c>
      <c r="F1703" s="1056" t="s">
        <v>1464</v>
      </c>
    </row>
    <row r="1704" spans="1:6" ht="15">
      <c r="A1704" s="101"/>
      <c r="B1704" s="1053">
        <v>9708</v>
      </c>
      <c r="C1704" s="1054" t="s">
        <v>5970</v>
      </c>
      <c r="D1704" s="1053" t="s">
        <v>2500</v>
      </c>
      <c r="E1704" s="1055">
        <v>1150000</v>
      </c>
      <c r="F1704" s="1056" t="s">
        <v>1464</v>
      </c>
    </row>
    <row r="1705" spans="1:6" ht="15">
      <c r="A1705" s="101"/>
      <c r="B1705" s="1053">
        <v>9709</v>
      </c>
      <c r="C1705" s="1054" t="s">
        <v>5971</v>
      </c>
      <c r="D1705" s="1053" t="s">
        <v>609</v>
      </c>
      <c r="E1705" s="1055">
        <v>4561650</v>
      </c>
      <c r="F1705" s="1056" t="s">
        <v>4526</v>
      </c>
    </row>
    <row r="1706" spans="1:6" ht="15">
      <c r="A1706" s="101"/>
      <c r="B1706" s="1053">
        <v>9710</v>
      </c>
      <c r="C1706" s="1054" t="s">
        <v>5972</v>
      </c>
      <c r="D1706" s="1053" t="s">
        <v>609</v>
      </c>
      <c r="E1706" s="1055">
        <v>4040550</v>
      </c>
      <c r="F1706" s="1056" t="s">
        <v>4526</v>
      </c>
    </row>
    <row r="1707" spans="1:6" ht="15">
      <c r="A1707" s="101"/>
      <c r="B1707" s="1053">
        <v>9711</v>
      </c>
      <c r="C1707" s="1054" t="s">
        <v>5973</v>
      </c>
      <c r="D1707" s="1053" t="s">
        <v>609</v>
      </c>
      <c r="E1707" s="1055">
        <v>2987550</v>
      </c>
      <c r="F1707" s="1056" t="s">
        <v>4526</v>
      </c>
    </row>
    <row r="1708" spans="1:6" ht="15">
      <c r="A1708" s="101"/>
      <c r="B1708" s="1053">
        <v>9712</v>
      </c>
      <c r="C1708" s="1054" t="s">
        <v>5974</v>
      </c>
      <c r="D1708" s="1053" t="s">
        <v>609</v>
      </c>
      <c r="E1708" s="1055">
        <v>2828250</v>
      </c>
      <c r="F1708" s="1056" t="s">
        <v>4526</v>
      </c>
    </row>
    <row r="1709" spans="1:6" ht="15">
      <c r="A1709" s="101"/>
      <c r="B1709" s="1053">
        <v>9713</v>
      </c>
      <c r="C1709" s="1054" t="s">
        <v>5975</v>
      </c>
      <c r="D1709" s="1053" t="s">
        <v>609</v>
      </c>
      <c r="E1709" s="1055">
        <v>2463750</v>
      </c>
      <c r="F1709" s="1056" t="s">
        <v>4526</v>
      </c>
    </row>
    <row r="1710" spans="1:6" ht="15">
      <c r="A1710" s="101"/>
      <c r="B1710" s="1053">
        <v>9714</v>
      </c>
      <c r="C1710" s="1054" t="s">
        <v>5976</v>
      </c>
      <c r="D1710" s="1053" t="s">
        <v>609</v>
      </c>
      <c r="E1710" s="1055">
        <v>2049300</v>
      </c>
      <c r="F1710" s="1056" t="s">
        <v>4526</v>
      </c>
    </row>
    <row r="1711" spans="1:6" ht="15">
      <c r="A1711" s="101"/>
      <c r="B1711" s="1053">
        <v>9715</v>
      </c>
      <c r="C1711" s="1054" t="s">
        <v>5977</v>
      </c>
      <c r="D1711" s="1053" t="s">
        <v>609</v>
      </c>
      <c r="E1711" s="1055">
        <v>5265000</v>
      </c>
      <c r="F1711" s="1056" t="s">
        <v>4526</v>
      </c>
    </row>
    <row r="1712" spans="1:6" ht="15">
      <c r="A1712" s="101"/>
      <c r="B1712" s="1053">
        <v>9717</v>
      </c>
      <c r="C1712" s="1054" t="s">
        <v>5978</v>
      </c>
      <c r="D1712" s="1053" t="s">
        <v>904</v>
      </c>
      <c r="E1712" s="1055">
        <v>2794555</v>
      </c>
      <c r="F1712" s="1056" t="s">
        <v>3009</v>
      </c>
    </row>
    <row r="1713" spans="1:6" ht="15">
      <c r="A1713" s="101"/>
      <c r="B1713" s="1053">
        <v>9720</v>
      </c>
      <c r="C1713" s="1054" t="s">
        <v>5979</v>
      </c>
      <c r="D1713" s="1053" t="s">
        <v>519</v>
      </c>
      <c r="E1713" s="1055">
        <v>11305</v>
      </c>
      <c r="F1713" s="1056" t="s">
        <v>1464</v>
      </c>
    </row>
    <row r="1714" spans="1:6" ht="15">
      <c r="A1714" s="101"/>
      <c r="B1714" s="1053">
        <v>9721</v>
      </c>
      <c r="C1714" s="1054" t="s">
        <v>5980</v>
      </c>
      <c r="D1714" s="1053" t="s">
        <v>609</v>
      </c>
      <c r="E1714" s="1055">
        <v>2410899</v>
      </c>
      <c r="F1714" s="1056" t="s">
        <v>4526</v>
      </c>
    </row>
    <row r="1715" spans="1:6" ht="15">
      <c r="A1715" s="101"/>
      <c r="B1715" s="1053">
        <v>9722</v>
      </c>
      <c r="C1715" s="1054" t="s">
        <v>5981</v>
      </c>
      <c r="D1715" s="1053" t="s">
        <v>609</v>
      </c>
      <c r="E1715" s="1055">
        <v>8839963</v>
      </c>
      <c r="F1715" s="1056" t="s">
        <v>4526</v>
      </c>
    </row>
    <row r="1716" spans="1:6" ht="15">
      <c r="A1716" s="101"/>
      <c r="B1716" s="1053">
        <v>9723</v>
      </c>
      <c r="C1716" s="1054" t="s">
        <v>5982</v>
      </c>
      <c r="D1716" s="1053" t="s">
        <v>926</v>
      </c>
      <c r="E1716" s="1055">
        <v>30337</v>
      </c>
      <c r="F1716" s="1056" t="s">
        <v>3009</v>
      </c>
    </row>
    <row r="1717" spans="1:6" ht="15">
      <c r="A1717" s="101"/>
      <c r="B1717" s="1053">
        <v>9724</v>
      </c>
      <c r="C1717" s="1054" t="s">
        <v>5983</v>
      </c>
      <c r="D1717" s="1053" t="s">
        <v>2458</v>
      </c>
      <c r="E1717" s="1055">
        <v>117810</v>
      </c>
      <c r="F1717" s="1056" t="s">
        <v>1464</v>
      </c>
    </row>
    <row r="1718" spans="1:6" ht="15">
      <c r="A1718" s="101"/>
      <c r="B1718" s="1053">
        <v>9725</v>
      </c>
      <c r="C1718" s="1054" t="s">
        <v>5984</v>
      </c>
      <c r="D1718" s="1053" t="s">
        <v>2458</v>
      </c>
      <c r="E1718" s="1055">
        <v>92463</v>
      </c>
      <c r="F1718" s="1056" t="s">
        <v>1464</v>
      </c>
    </row>
    <row r="1719" spans="1:6" ht="15">
      <c r="A1719" s="101"/>
      <c r="B1719" s="1053">
        <v>9726</v>
      </c>
      <c r="C1719" s="1054" t="s">
        <v>5985</v>
      </c>
      <c r="D1719" s="1053" t="s">
        <v>926</v>
      </c>
      <c r="E1719" s="1055">
        <v>33400</v>
      </c>
      <c r="F1719" s="1056" t="s">
        <v>1464</v>
      </c>
    </row>
    <row r="1720" spans="1:6" ht="15">
      <c r="A1720" s="101"/>
      <c r="B1720" s="1053">
        <v>9727</v>
      </c>
      <c r="C1720" s="1054" t="s">
        <v>5986</v>
      </c>
      <c r="D1720" s="1053" t="s">
        <v>924</v>
      </c>
      <c r="E1720" s="1055">
        <v>119011</v>
      </c>
      <c r="F1720" s="1056" t="s">
        <v>1464</v>
      </c>
    </row>
    <row r="1721" spans="1:6" ht="15">
      <c r="A1721" s="101"/>
      <c r="B1721" s="1053">
        <v>9728</v>
      </c>
      <c r="C1721" s="1054" t="s">
        <v>5987</v>
      </c>
      <c r="D1721" s="1053" t="s">
        <v>519</v>
      </c>
      <c r="E1721" s="1055">
        <v>3857504</v>
      </c>
      <c r="F1721" s="1056" t="s">
        <v>1464</v>
      </c>
    </row>
    <row r="1722" spans="1:6" ht="15">
      <c r="A1722" s="101"/>
      <c r="B1722" s="1053">
        <v>9733</v>
      </c>
      <c r="C1722" s="1054" t="s">
        <v>5988</v>
      </c>
      <c r="D1722" s="1053" t="s">
        <v>519</v>
      </c>
      <c r="E1722" s="1055">
        <v>103058</v>
      </c>
      <c r="F1722" s="1056" t="s">
        <v>3009</v>
      </c>
    </row>
    <row r="1723" spans="1:6" ht="15">
      <c r="A1723" s="101"/>
      <c r="B1723" s="1053">
        <v>9736</v>
      </c>
      <c r="C1723" s="1054" t="s">
        <v>5989</v>
      </c>
      <c r="D1723" s="1053" t="s">
        <v>928</v>
      </c>
      <c r="E1723" s="1055">
        <v>621180</v>
      </c>
      <c r="F1723" s="1056" t="s">
        <v>1464</v>
      </c>
    </row>
    <row r="1724" spans="1:6" ht="15">
      <c r="A1724" s="101"/>
      <c r="B1724" s="1053">
        <v>9743</v>
      </c>
      <c r="C1724" s="1054" t="s">
        <v>5990</v>
      </c>
      <c r="D1724" s="1053" t="s">
        <v>3271</v>
      </c>
      <c r="E1724" s="1055">
        <v>535500</v>
      </c>
      <c r="F1724" s="1056" t="s">
        <v>1464</v>
      </c>
    </row>
    <row r="1725" spans="1:6" ht="15">
      <c r="A1725" s="101"/>
      <c r="B1725" s="1053">
        <v>9744</v>
      </c>
      <c r="C1725" s="1054" t="s">
        <v>5991</v>
      </c>
      <c r="D1725" s="1053" t="s">
        <v>3271</v>
      </c>
      <c r="E1725" s="1055">
        <v>654500</v>
      </c>
      <c r="F1725" s="1056" t="s">
        <v>1464</v>
      </c>
    </row>
    <row r="1726" spans="1:6" ht="15">
      <c r="A1726" s="101"/>
      <c r="B1726" s="1053">
        <v>9745</v>
      </c>
      <c r="C1726" s="1054" t="s">
        <v>4032</v>
      </c>
      <c r="D1726" s="1053" t="s">
        <v>3271</v>
      </c>
      <c r="E1726" s="1055">
        <v>773500</v>
      </c>
      <c r="F1726" s="1056" t="s">
        <v>1464</v>
      </c>
    </row>
    <row r="1727" spans="1:6" ht="45" customHeight="1">
      <c r="A1727" s="101"/>
      <c r="B1727" s="1053">
        <v>9746</v>
      </c>
      <c r="C1727" s="1054" t="s">
        <v>5992</v>
      </c>
      <c r="D1727" s="1053" t="s">
        <v>3271</v>
      </c>
      <c r="E1727" s="1055">
        <v>892500</v>
      </c>
      <c r="F1727" s="1056" t="s">
        <v>1464</v>
      </c>
    </row>
    <row r="1728" spans="1:6" ht="15">
      <c r="A1728" s="101"/>
      <c r="B1728" s="1053">
        <v>9747</v>
      </c>
      <c r="C1728" s="1054" t="s">
        <v>5993</v>
      </c>
      <c r="D1728" s="1053" t="s">
        <v>904</v>
      </c>
      <c r="E1728" s="1055">
        <v>69020</v>
      </c>
      <c r="F1728" s="1056" t="s">
        <v>3009</v>
      </c>
    </row>
    <row r="1729" spans="1:6" ht="15">
      <c r="A1729" s="101"/>
      <c r="B1729" s="1053">
        <v>9752</v>
      </c>
      <c r="C1729" s="1054" t="s">
        <v>5994</v>
      </c>
      <c r="D1729" s="1053" t="s">
        <v>897</v>
      </c>
      <c r="E1729" s="1055">
        <v>8925</v>
      </c>
      <c r="F1729" s="1056" t="s">
        <v>1464</v>
      </c>
    </row>
    <row r="1730" spans="1:6" ht="45" customHeight="1">
      <c r="A1730" s="101"/>
      <c r="B1730" s="1053">
        <v>9754</v>
      </c>
      <c r="C1730" s="1054" t="s">
        <v>5995</v>
      </c>
      <c r="D1730" s="1053" t="s">
        <v>902</v>
      </c>
      <c r="E1730" s="1055">
        <v>95000</v>
      </c>
      <c r="F1730" s="1056" t="s">
        <v>1464</v>
      </c>
    </row>
    <row r="1731" spans="1:6" ht="45" customHeight="1">
      <c r="A1731" s="101"/>
      <c r="B1731" s="1053">
        <v>9764</v>
      </c>
      <c r="C1731" s="1054" t="s">
        <v>5996</v>
      </c>
      <c r="D1731" s="1053" t="s">
        <v>928</v>
      </c>
      <c r="E1731" s="1055">
        <v>122933</v>
      </c>
      <c r="F1731" s="1056" t="s">
        <v>3009</v>
      </c>
    </row>
    <row r="1732" spans="1:6" ht="15">
      <c r="A1732" s="101"/>
      <c r="B1732" s="1053">
        <v>9765</v>
      </c>
      <c r="C1732" s="1054" t="s">
        <v>5997</v>
      </c>
      <c r="D1732" s="1053" t="s">
        <v>928</v>
      </c>
      <c r="E1732" s="1055">
        <v>632683</v>
      </c>
      <c r="F1732" s="1056" t="s">
        <v>3009</v>
      </c>
    </row>
    <row r="1733" spans="1:6" ht="45" customHeight="1">
      <c r="A1733" s="101"/>
      <c r="B1733" s="1053">
        <v>9766</v>
      </c>
      <c r="C1733" s="1054" t="s">
        <v>5998</v>
      </c>
      <c r="D1733" s="1053" t="s">
        <v>519</v>
      </c>
      <c r="E1733" s="1055">
        <v>130115</v>
      </c>
      <c r="F1733" s="1056" t="s">
        <v>3009</v>
      </c>
    </row>
    <row r="1734" spans="1:6" ht="45" customHeight="1">
      <c r="A1734" s="101"/>
      <c r="B1734" s="1053">
        <v>9767</v>
      </c>
      <c r="C1734" s="1054" t="s">
        <v>5999</v>
      </c>
      <c r="D1734" s="1053" t="s">
        <v>519</v>
      </c>
      <c r="E1734" s="1055">
        <v>243850</v>
      </c>
      <c r="F1734" s="1056" t="s">
        <v>3009</v>
      </c>
    </row>
    <row r="1735" spans="1:6" ht="15">
      <c r="A1735" s="101"/>
      <c r="B1735" s="1053">
        <v>9768</v>
      </c>
      <c r="C1735" s="1054" t="s">
        <v>1383</v>
      </c>
      <c r="D1735" s="1053" t="s">
        <v>519</v>
      </c>
      <c r="E1735" s="1055">
        <v>89350</v>
      </c>
      <c r="F1735" s="1056" t="s">
        <v>3009</v>
      </c>
    </row>
    <row r="1736" spans="1:6" ht="15">
      <c r="A1736" s="101"/>
      <c r="B1736" s="1053">
        <v>9774</v>
      </c>
      <c r="C1736" s="1054" t="s">
        <v>6000</v>
      </c>
      <c r="D1736" s="1053" t="s">
        <v>519</v>
      </c>
      <c r="E1736" s="1055">
        <v>310055</v>
      </c>
      <c r="F1736" s="1056" t="s">
        <v>1464</v>
      </c>
    </row>
    <row r="1737" spans="1:6" ht="15">
      <c r="A1737" s="101"/>
      <c r="B1737" s="1053">
        <v>9775</v>
      </c>
      <c r="C1737" s="1054" t="s">
        <v>6001</v>
      </c>
      <c r="D1737" s="1053" t="s">
        <v>519</v>
      </c>
      <c r="E1737" s="1055">
        <v>138040</v>
      </c>
      <c r="F1737" s="1056" t="s">
        <v>1464</v>
      </c>
    </row>
    <row r="1738" spans="1:6" ht="15">
      <c r="A1738" s="101"/>
      <c r="B1738" s="1053">
        <v>9789</v>
      </c>
      <c r="C1738" s="1054" t="s">
        <v>1319</v>
      </c>
      <c r="D1738" s="1053" t="s">
        <v>519</v>
      </c>
      <c r="E1738" s="1055">
        <v>7198336</v>
      </c>
      <c r="F1738" s="1056" t="s">
        <v>1464</v>
      </c>
    </row>
    <row r="1739" spans="1:6" ht="15">
      <c r="A1739" s="101"/>
      <c r="B1739" s="1053">
        <v>9790</v>
      </c>
      <c r="C1739" s="1054" t="s">
        <v>6002</v>
      </c>
      <c r="D1739" s="1053" t="s">
        <v>519</v>
      </c>
      <c r="E1739" s="1055">
        <v>1135334</v>
      </c>
      <c r="F1739" s="1056" t="s">
        <v>1464</v>
      </c>
    </row>
    <row r="1740" spans="1:6" ht="15">
      <c r="A1740" s="101"/>
      <c r="B1740" s="1053">
        <v>9791</v>
      </c>
      <c r="C1740" s="1054" t="s">
        <v>6003</v>
      </c>
      <c r="D1740" s="1053" t="s">
        <v>519</v>
      </c>
      <c r="E1740" s="1055">
        <v>644555</v>
      </c>
      <c r="F1740" s="1056" t="s">
        <v>1464</v>
      </c>
    </row>
    <row r="1741" spans="1:6" ht="15">
      <c r="A1741" s="101"/>
      <c r="B1741" s="1053">
        <v>9792</v>
      </c>
      <c r="C1741" s="1054" t="s">
        <v>6004</v>
      </c>
      <c r="D1741" s="1053" t="s">
        <v>519</v>
      </c>
      <c r="E1741" s="1055">
        <v>644555</v>
      </c>
      <c r="F1741" s="1056" t="s">
        <v>1464</v>
      </c>
    </row>
    <row r="1742" spans="1:6" ht="15">
      <c r="A1742" s="101"/>
      <c r="B1742" s="1053">
        <v>9796</v>
      </c>
      <c r="C1742" s="1054" t="s">
        <v>6005</v>
      </c>
      <c r="D1742" s="1053" t="s">
        <v>519</v>
      </c>
      <c r="E1742" s="1055">
        <v>7198336</v>
      </c>
      <c r="F1742" s="1056" t="s">
        <v>1464</v>
      </c>
    </row>
    <row r="1743" spans="1:6" ht="15">
      <c r="A1743" s="101"/>
      <c r="B1743" s="1053">
        <v>9797</v>
      </c>
      <c r="C1743" s="1054" t="s">
        <v>6006</v>
      </c>
      <c r="D1743" s="1053" t="s">
        <v>519</v>
      </c>
      <c r="E1743" s="1055">
        <v>8186970</v>
      </c>
      <c r="F1743" s="1056" t="s">
        <v>1464</v>
      </c>
    </row>
    <row r="1744" spans="1:6" ht="15">
      <c r="A1744" s="101"/>
      <c r="B1744" s="1053">
        <v>9798</v>
      </c>
      <c r="C1744" s="1054" t="s">
        <v>6007</v>
      </c>
      <c r="D1744" s="1053" t="s">
        <v>519</v>
      </c>
      <c r="E1744" s="1055">
        <v>4516249</v>
      </c>
      <c r="F1744" s="1056" t="s">
        <v>1464</v>
      </c>
    </row>
    <row r="1745" spans="1:6" ht="15">
      <c r="A1745" s="101"/>
      <c r="B1745" s="1053">
        <v>9799</v>
      </c>
      <c r="C1745" s="1054" t="s">
        <v>6008</v>
      </c>
      <c r="D1745" s="1053" t="s">
        <v>519</v>
      </c>
      <c r="E1745" s="1055">
        <v>562329</v>
      </c>
      <c r="F1745" s="1056" t="s">
        <v>1464</v>
      </c>
    </row>
    <row r="1746" spans="1:6" ht="15">
      <c r="A1746" s="101"/>
      <c r="B1746" s="1053">
        <v>9800</v>
      </c>
      <c r="C1746" s="1054" t="s">
        <v>6009</v>
      </c>
      <c r="D1746" s="1053" t="s">
        <v>519</v>
      </c>
      <c r="E1746" s="1055">
        <v>689085</v>
      </c>
      <c r="F1746" s="1056" t="s">
        <v>1464</v>
      </c>
    </row>
    <row r="1747" spans="1:6" ht="15">
      <c r="A1747" s="101"/>
      <c r="B1747" s="1053">
        <v>9801</v>
      </c>
      <c r="C1747" s="1054" t="s">
        <v>6010</v>
      </c>
      <c r="D1747" s="1053" t="s">
        <v>519</v>
      </c>
      <c r="E1747" s="1055">
        <v>689085</v>
      </c>
      <c r="F1747" s="1056" t="s">
        <v>1464</v>
      </c>
    </row>
    <row r="1748" spans="1:6" ht="15">
      <c r="A1748" s="101"/>
      <c r="B1748" s="1053">
        <v>9802</v>
      </c>
      <c r="C1748" s="1054" t="s">
        <v>6011</v>
      </c>
      <c r="D1748" s="1053" t="s">
        <v>519</v>
      </c>
      <c r="E1748" s="1055">
        <v>689085</v>
      </c>
      <c r="F1748" s="1056" t="s">
        <v>1464</v>
      </c>
    </row>
    <row r="1749" spans="1:6" ht="15">
      <c r="A1749" s="101"/>
      <c r="B1749" s="1053">
        <v>9804</v>
      </c>
      <c r="C1749" s="1054" t="s">
        <v>6012</v>
      </c>
      <c r="D1749" s="1053" t="s">
        <v>519</v>
      </c>
      <c r="E1749" s="1055">
        <v>668780</v>
      </c>
      <c r="F1749" s="1056" t="s">
        <v>1464</v>
      </c>
    </row>
    <row r="1750" spans="1:6" ht="15">
      <c r="A1750" s="101"/>
      <c r="B1750" s="1053">
        <v>9813</v>
      </c>
      <c r="C1750" s="1054" t="s">
        <v>6013</v>
      </c>
      <c r="D1750" s="1053" t="s">
        <v>777</v>
      </c>
      <c r="E1750" s="1055">
        <v>208400</v>
      </c>
      <c r="F1750" s="1056" t="s">
        <v>3009</v>
      </c>
    </row>
    <row r="1751" spans="1:6" ht="15">
      <c r="A1751" s="101"/>
      <c r="B1751" s="1053">
        <v>9819</v>
      </c>
      <c r="C1751" s="1054" t="s">
        <v>6014</v>
      </c>
      <c r="D1751" s="1053" t="s">
        <v>519</v>
      </c>
      <c r="E1751" s="1055">
        <v>1678309</v>
      </c>
      <c r="F1751" s="1056" t="s">
        <v>1464</v>
      </c>
    </row>
    <row r="1752" spans="1:6" ht="15">
      <c r="A1752" s="101"/>
      <c r="B1752" s="1053">
        <v>9822</v>
      </c>
      <c r="C1752" s="1054" t="s">
        <v>6015</v>
      </c>
      <c r="D1752" s="1053" t="s">
        <v>902</v>
      </c>
      <c r="E1752" s="1055">
        <v>535927</v>
      </c>
      <c r="F1752" s="1056" t="s">
        <v>1464</v>
      </c>
    </row>
    <row r="1753" spans="1:6" ht="15">
      <c r="A1753" s="101"/>
      <c r="B1753" s="1053">
        <v>9828</v>
      </c>
      <c r="C1753" s="1054" t="s">
        <v>6016</v>
      </c>
      <c r="D1753" s="1053" t="s">
        <v>904</v>
      </c>
      <c r="E1753" s="1055">
        <v>940199</v>
      </c>
      <c r="F1753" s="1056" t="s">
        <v>3009</v>
      </c>
    </row>
    <row r="1754" spans="1:6" ht="15">
      <c r="A1754" s="101"/>
      <c r="B1754" s="1053">
        <v>9832</v>
      </c>
      <c r="C1754" s="1054" t="s">
        <v>6017</v>
      </c>
      <c r="D1754" s="1053" t="s">
        <v>519</v>
      </c>
      <c r="E1754" s="1055">
        <v>119000</v>
      </c>
      <c r="F1754" s="1056" t="s">
        <v>1464</v>
      </c>
    </row>
    <row r="1755" spans="1:6" ht="15">
      <c r="A1755" s="101"/>
      <c r="B1755" s="1053">
        <v>9833</v>
      </c>
      <c r="C1755" s="1054" t="s">
        <v>6018</v>
      </c>
      <c r="D1755" s="1053" t="s">
        <v>897</v>
      </c>
      <c r="E1755" s="1055">
        <v>17372</v>
      </c>
      <c r="F1755" s="1056" t="s">
        <v>4526</v>
      </c>
    </row>
    <row r="1756" spans="1:6" ht="15">
      <c r="A1756" s="101"/>
      <c r="B1756" s="1053">
        <v>9834</v>
      </c>
      <c r="C1756" s="1054" t="s">
        <v>6019</v>
      </c>
      <c r="D1756" s="1053" t="s">
        <v>609</v>
      </c>
      <c r="E1756" s="1055">
        <v>104400</v>
      </c>
      <c r="F1756" s="1056" t="s">
        <v>4526</v>
      </c>
    </row>
    <row r="1757" spans="1:6" ht="15">
      <c r="A1757" s="101"/>
      <c r="B1757" s="1053">
        <v>9835</v>
      </c>
      <c r="C1757" s="1054" t="s">
        <v>6020</v>
      </c>
      <c r="D1757" s="1053" t="s">
        <v>609</v>
      </c>
      <c r="E1757" s="1055">
        <v>155233</v>
      </c>
      <c r="F1757" s="1056" t="s">
        <v>4526</v>
      </c>
    </row>
    <row r="1758" spans="1:6" ht="15">
      <c r="A1758" s="101"/>
      <c r="B1758" s="1053">
        <v>9836</v>
      </c>
      <c r="C1758" s="1054" t="s">
        <v>6021</v>
      </c>
      <c r="D1758" s="1053" t="s">
        <v>609</v>
      </c>
      <c r="E1758" s="1055">
        <v>165233</v>
      </c>
      <c r="F1758" s="1056" t="s">
        <v>4526</v>
      </c>
    </row>
    <row r="1759" spans="1:6" ht="15">
      <c r="A1759" s="101"/>
      <c r="B1759" s="1053">
        <v>9837</v>
      </c>
      <c r="C1759" s="1054" t="s">
        <v>6022</v>
      </c>
      <c r="D1759" s="1053" t="s">
        <v>609</v>
      </c>
      <c r="E1759" s="1055">
        <v>165233</v>
      </c>
      <c r="F1759" s="1056" t="s">
        <v>4526</v>
      </c>
    </row>
    <row r="1760" spans="1:6" ht="15">
      <c r="A1760" s="101"/>
      <c r="B1760" s="1053">
        <v>9838</v>
      </c>
      <c r="C1760" s="1054" t="s">
        <v>6023</v>
      </c>
      <c r="D1760" s="1053" t="s">
        <v>609</v>
      </c>
      <c r="E1760" s="1055">
        <v>152400</v>
      </c>
      <c r="F1760" s="1056" t="s">
        <v>6024</v>
      </c>
    </row>
    <row r="1761" spans="1:6" ht="15">
      <c r="A1761" s="101"/>
      <c r="B1761" s="1053">
        <v>9839</v>
      </c>
      <c r="C1761" s="1054" t="s">
        <v>6025</v>
      </c>
      <c r="D1761" s="1053" t="s">
        <v>519</v>
      </c>
      <c r="E1761" s="1055">
        <v>12235</v>
      </c>
      <c r="F1761" s="1056" t="s">
        <v>4526</v>
      </c>
    </row>
    <row r="1762" spans="1:6" ht="15">
      <c r="A1762" s="101"/>
      <c r="B1762" s="1053">
        <v>9840</v>
      </c>
      <c r="C1762" s="1054" t="s">
        <v>6026</v>
      </c>
      <c r="D1762" s="1053" t="s">
        <v>2458</v>
      </c>
      <c r="E1762" s="1055">
        <v>239000</v>
      </c>
      <c r="F1762" s="1056" t="s">
        <v>4526</v>
      </c>
    </row>
    <row r="1763" spans="1:6" ht="15">
      <c r="A1763" s="101"/>
      <c r="B1763" s="1053">
        <v>9842</v>
      </c>
      <c r="C1763" s="1054" t="s">
        <v>6027</v>
      </c>
      <c r="D1763" s="1053" t="s">
        <v>777</v>
      </c>
      <c r="E1763" s="1055">
        <v>295703</v>
      </c>
      <c r="F1763" s="1056" t="s">
        <v>3009</v>
      </c>
    </row>
    <row r="1764" spans="1:6" ht="45" customHeight="1">
      <c r="A1764" s="101"/>
      <c r="B1764" s="1053">
        <v>9845</v>
      </c>
      <c r="C1764" s="1054" t="s">
        <v>6028</v>
      </c>
      <c r="D1764" s="1053" t="s">
        <v>519</v>
      </c>
      <c r="E1764" s="1055">
        <v>178500</v>
      </c>
      <c r="F1764" s="1056" t="s">
        <v>1464</v>
      </c>
    </row>
    <row r="1765" spans="1:6" ht="15">
      <c r="A1765" s="101"/>
      <c r="B1765" s="1053">
        <v>9846</v>
      </c>
      <c r="C1765" s="1054" t="s">
        <v>6029</v>
      </c>
      <c r="D1765" s="1053" t="s">
        <v>519</v>
      </c>
      <c r="E1765" s="1055">
        <v>56549</v>
      </c>
      <c r="F1765" s="1056" t="s">
        <v>1464</v>
      </c>
    </row>
    <row r="1766" spans="1:6" ht="15">
      <c r="A1766" s="101"/>
      <c r="B1766" s="1053">
        <v>9847</v>
      </c>
      <c r="C1766" s="1054" t="s">
        <v>6030</v>
      </c>
      <c r="D1766" s="1053" t="s">
        <v>519</v>
      </c>
      <c r="E1766" s="1055">
        <v>53550</v>
      </c>
      <c r="F1766" s="1056" t="s">
        <v>1464</v>
      </c>
    </row>
    <row r="1767" spans="1:6" ht="15">
      <c r="A1767" s="101"/>
      <c r="B1767" s="1053">
        <v>9848</v>
      </c>
      <c r="C1767" s="1054" t="s">
        <v>6031</v>
      </c>
      <c r="D1767" s="1053" t="s">
        <v>519</v>
      </c>
      <c r="E1767" s="1055">
        <v>50894</v>
      </c>
      <c r="F1767" s="1056" t="s">
        <v>1464</v>
      </c>
    </row>
    <row r="1768" spans="1:6" ht="15">
      <c r="A1768" s="101"/>
      <c r="B1768" s="1053">
        <v>9849</v>
      </c>
      <c r="C1768" s="1054" t="s">
        <v>6032</v>
      </c>
      <c r="D1768" s="1053" t="s">
        <v>519</v>
      </c>
      <c r="E1768" s="1055">
        <v>56549</v>
      </c>
      <c r="F1768" s="1056" t="s">
        <v>1464</v>
      </c>
    </row>
    <row r="1769" spans="1:6" ht="15">
      <c r="A1769" s="101"/>
      <c r="B1769" s="1053">
        <v>9850</v>
      </c>
      <c r="C1769" s="1054" t="s">
        <v>6033</v>
      </c>
      <c r="D1769" s="1053" t="s">
        <v>519</v>
      </c>
      <c r="E1769" s="1055">
        <v>56549</v>
      </c>
      <c r="F1769" s="1056" t="s">
        <v>1464</v>
      </c>
    </row>
    <row r="1770" spans="1:6" ht="15">
      <c r="A1770" s="101"/>
      <c r="B1770" s="1053">
        <v>9851</v>
      </c>
      <c r="C1770" s="1054" t="s">
        <v>6034</v>
      </c>
      <c r="D1770" s="1053" t="s">
        <v>519</v>
      </c>
      <c r="E1770" s="1055">
        <v>56549</v>
      </c>
      <c r="F1770" s="1056" t="s">
        <v>1464</v>
      </c>
    </row>
    <row r="1771" spans="1:6" ht="15">
      <c r="A1771" s="101"/>
      <c r="B1771" s="1053">
        <v>9852</v>
      </c>
      <c r="C1771" s="1054" t="s">
        <v>6035</v>
      </c>
      <c r="D1771" s="1053" t="s">
        <v>519</v>
      </c>
      <c r="E1771" s="1055">
        <v>49980</v>
      </c>
      <c r="F1771" s="1056" t="s">
        <v>1464</v>
      </c>
    </row>
    <row r="1772" spans="1:6" ht="15">
      <c r="A1772" s="101"/>
      <c r="B1772" s="1053">
        <v>9853</v>
      </c>
      <c r="C1772" s="1054" t="s">
        <v>6036</v>
      </c>
      <c r="D1772" s="1053" t="s">
        <v>519</v>
      </c>
      <c r="E1772" s="1055">
        <v>50894</v>
      </c>
      <c r="F1772" s="1056" t="s">
        <v>1464</v>
      </c>
    </row>
    <row r="1773" spans="1:6" ht="15">
      <c r="A1773" s="101"/>
      <c r="B1773" s="1053">
        <v>9854</v>
      </c>
      <c r="C1773" s="1054" t="s">
        <v>6037</v>
      </c>
      <c r="D1773" s="1053" t="s">
        <v>519</v>
      </c>
      <c r="E1773" s="1055">
        <v>56549</v>
      </c>
      <c r="F1773" s="1056" t="s">
        <v>1464</v>
      </c>
    </row>
    <row r="1774" spans="1:6" ht="15">
      <c r="A1774" s="101"/>
      <c r="B1774" s="1053">
        <v>9855</v>
      </c>
      <c r="C1774" s="1054" t="s">
        <v>6038</v>
      </c>
      <c r="D1774" s="1053" t="s">
        <v>519</v>
      </c>
      <c r="E1774" s="1055">
        <v>50894</v>
      </c>
      <c r="F1774" s="1056" t="s">
        <v>1464</v>
      </c>
    </row>
    <row r="1775" spans="1:6" ht="15">
      <c r="A1775" s="101"/>
      <c r="B1775" s="1053">
        <v>9856</v>
      </c>
      <c r="C1775" s="1054" t="s">
        <v>6039</v>
      </c>
      <c r="D1775" s="1053" t="s">
        <v>519</v>
      </c>
      <c r="E1775" s="1055">
        <v>50894</v>
      </c>
      <c r="F1775" s="1056" t="s">
        <v>1464</v>
      </c>
    </row>
    <row r="1776" spans="1:6" ht="15">
      <c r="A1776" s="101"/>
      <c r="B1776" s="1053">
        <v>9857</v>
      </c>
      <c r="C1776" s="1054" t="s">
        <v>6040</v>
      </c>
      <c r="D1776" s="1053" t="s">
        <v>519</v>
      </c>
      <c r="E1776" s="1055">
        <v>67830</v>
      </c>
      <c r="F1776" s="1056" t="s">
        <v>1464</v>
      </c>
    </row>
    <row r="1777" spans="1:6" ht="15">
      <c r="A1777" s="101"/>
      <c r="B1777" s="1053">
        <v>9860</v>
      </c>
      <c r="C1777" s="1054" t="s">
        <v>6041</v>
      </c>
      <c r="D1777" s="1053" t="s">
        <v>519</v>
      </c>
      <c r="E1777" s="1055">
        <v>333200</v>
      </c>
      <c r="F1777" s="1056" t="s">
        <v>1464</v>
      </c>
    </row>
    <row r="1778" spans="1:6" ht="15">
      <c r="A1778" s="101"/>
      <c r="B1778" s="1053">
        <v>9861</v>
      </c>
      <c r="C1778" s="1054" t="s">
        <v>6042</v>
      </c>
      <c r="D1778" s="1053" t="s">
        <v>519</v>
      </c>
      <c r="E1778" s="1055">
        <v>352832</v>
      </c>
      <c r="F1778" s="1056" t="s">
        <v>1464</v>
      </c>
    </row>
    <row r="1779" spans="1:6" ht="15">
      <c r="A1779" s="101"/>
      <c r="B1779" s="1053">
        <v>9862</v>
      </c>
      <c r="C1779" s="1054" t="s">
        <v>6043</v>
      </c>
      <c r="D1779" s="1053" t="s">
        <v>519</v>
      </c>
      <c r="E1779" s="1055">
        <v>321300</v>
      </c>
      <c r="F1779" s="1056" t="s">
        <v>1464</v>
      </c>
    </row>
    <row r="1780" spans="1:6" ht="15">
      <c r="A1780" s="101"/>
      <c r="B1780" s="1053">
        <v>9864</v>
      </c>
      <c r="C1780" s="1054" t="s">
        <v>6044</v>
      </c>
      <c r="D1780" s="1053" t="s">
        <v>519</v>
      </c>
      <c r="E1780" s="1055">
        <v>405000</v>
      </c>
      <c r="F1780" s="1056" t="s">
        <v>1464</v>
      </c>
    </row>
    <row r="1781" spans="1:6" ht="15">
      <c r="A1781" s="101"/>
      <c r="B1781" s="1053">
        <v>9869</v>
      </c>
      <c r="C1781" s="1054" t="s">
        <v>6045</v>
      </c>
      <c r="D1781" s="1053" t="s">
        <v>519</v>
      </c>
      <c r="E1781" s="1055">
        <v>1026256</v>
      </c>
      <c r="F1781" s="1056" t="s">
        <v>1464</v>
      </c>
    </row>
    <row r="1782" spans="1:6" ht="15">
      <c r="A1782" s="101"/>
      <c r="B1782" s="1053">
        <v>9873</v>
      </c>
      <c r="C1782" s="1054" t="s">
        <v>6046</v>
      </c>
      <c r="D1782" s="1053" t="s">
        <v>519</v>
      </c>
      <c r="E1782" s="1055">
        <v>192780</v>
      </c>
      <c r="F1782" s="1056" t="s">
        <v>1464</v>
      </c>
    </row>
    <row r="1783" spans="1:6" ht="15">
      <c r="A1783" s="101"/>
      <c r="B1783" s="1053">
        <v>9879</v>
      </c>
      <c r="C1783" s="1054" t="s">
        <v>6047</v>
      </c>
      <c r="D1783" s="1053" t="s">
        <v>519</v>
      </c>
      <c r="E1783" s="1055">
        <v>7733</v>
      </c>
      <c r="F1783" s="1056" t="s">
        <v>1464</v>
      </c>
    </row>
    <row r="1784" spans="1:6" ht="15">
      <c r="A1784" s="101"/>
      <c r="B1784" s="1053">
        <v>9880</v>
      </c>
      <c r="C1784" s="1054" t="s">
        <v>6048</v>
      </c>
      <c r="D1784" s="1053" t="s">
        <v>519</v>
      </c>
      <c r="E1784" s="1055">
        <v>3960</v>
      </c>
      <c r="F1784" s="1056" t="s">
        <v>1464</v>
      </c>
    </row>
    <row r="1785" spans="1:6" ht="15">
      <c r="A1785" s="101"/>
      <c r="B1785" s="1053">
        <v>9881</v>
      </c>
      <c r="C1785" s="1054" t="s">
        <v>6049</v>
      </c>
      <c r="D1785" s="1053" t="s">
        <v>519</v>
      </c>
      <c r="E1785" s="1055">
        <v>42840</v>
      </c>
      <c r="F1785" s="1056" t="s">
        <v>1464</v>
      </c>
    </row>
    <row r="1786" spans="1:6" ht="15">
      <c r="A1786" s="101"/>
      <c r="B1786" s="1053">
        <v>9882</v>
      </c>
      <c r="C1786" s="1054" t="s">
        <v>6050</v>
      </c>
      <c r="D1786" s="1053" t="s">
        <v>519</v>
      </c>
      <c r="E1786" s="1055">
        <v>42840</v>
      </c>
      <c r="F1786" s="1056" t="s">
        <v>1464</v>
      </c>
    </row>
    <row r="1787" spans="1:6" ht="15">
      <c r="A1787" s="101"/>
      <c r="B1787" s="1053">
        <v>9883</v>
      </c>
      <c r="C1787" s="1054" t="s">
        <v>6051</v>
      </c>
      <c r="D1787" s="1053" t="s">
        <v>519</v>
      </c>
      <c r="E1787" s="1055">
        <v>51170</v>
      </c>
      <c r="F1787" s="1056" t="s">
        <v>1464</v>
      </c>
    </row>
    <row r="1788" spans="1:6" ht="15">
      <c r="A1788" s="101"/>
      <c r="B1788" s="1053">
        <v>9884</v>
      </c>
      <c r="C1788" s="1054" t="s">
        <v>6052</v>
      </c>
      <c r="D1788" s="1053" t="s">
        <v>519</v>
      </c>
      <c r="E1788" s="1055">
        <v>43078</v>
      </c>
      <c r="F1788" s="1056" t="s">
        <v>1464</v>
      </c>
    </row>
    <row r="1789" spans="1:6" ht="15">
      <c r="A1789" s="101"/>
      <c r="B1789" s="1053">
        <v>9885</v>
      </c>
      <c r="C1789" s="1054" t="s">
        <v>6053</v>
      </c>
      <c r="D1789" s="1053" t="s">
        <v>519</v>
      </c>
      <c r="E1789" s="1055">
        <v>43078</v>
      </c>
      <c r="F1789" s="1056" t="s">
        <v>1464</v>
      </c>
    </row>
    <row r="1790" spans="1:6" ht="15">
      <c r="A1790" s="101"/>
      <c r="B1790" s="1053">
        <v>9886</v>
      </c>
      <c r="C1790" s="1054" t="s">
        <v>6054</v>
      </c>
      <c r="D1790" s="1053" t="s">
        <v>519</v>
      </c>
      <c r="E1790" s="1055">
        <v>30940</v>
      </c>
      <c r="F1790" s="1056" t="s">
        <v>1464</v>
      </c>
    </row>
    <row r="1791" spans="1:6" ht="15">
      <c r="A1791" s="101"/>
      <c r="B1791" s="1053">
        <v>9887</v>
      </c>
      <c r="C1791" s="1054" t="s">
        <v>6055</v>
      </c>
      <c r="D1791" s="1053" t="s">
        <v>519</v>
      </c>
      <c r="E1791" s="1055">
        <v>11662</v>
      </c>
      <c r="F1791" s="1056" t="s">
        <v>1464</v>
      </c>
    </row>
    <row r="1792" spans="1:6" ht="15">
      <c r="A1792" s="101"/>
      <c r="B1792" s="1053">
        <v>9888</v>
      </c>
      <c r="C1792" s="1054" t="s">
        <v>6056</v>
      </c>
      <c r="D1792" s="1053" t="s">
        <v>519</v>
      </c>
      <c r="E1792" s="1055">
        <v>23205</v>
      </c>
      <c r="F1792" s="1056" t="s">
        <v>1464</v>
      </c>
    </row>
    <row r="1793" spans="1:6" ht="15">
      <c r="A1793" s="101"/>
      <c r="B1793" s="1053">
        <v>9896</v>
      </c>
      <c r="C1793" s="1054" t="s">
        <v>6057</v>
      </c>
      <c r="D1793" s="1053" t="s">
        <v>519</v>
      </c>
      <c r="E1793" s="1055">
        <v>101715</v>
      </c>
      <c r="F1793" s="1056" t="s">
        <v>1464</v>
      </c>
    </row>
    <row r="1794" spans="1:6" ht="60" customHeight="1">
      <c r="A1794" s="101"/>
      <c r="B1794" s="1053">
        <v>9901</v>
      </c>
      <c r="C1794" s="1054" t="s">
        <v>6058</v>
      </c>
      <c r="D1794" s="1053" t="s">
        <v>928</v>
      </c>
      <c r="E1794" s="1055">
        <v>23776</v>
      </c>
      <c r="F1794" s="1056" t="s">
        <v>1464</v>
      </c>
    </row>
    <row r="1795" spans="1:6" ht="15">
      <c r="A1795" s="101"/>
      <c r="B1795" s="1053">
        <v>9902</v>
      </c>
      <c r="C1795" s="1054" t="s">
        <v>6059</v>
      </c>
      <c r="D1795" s="1053" t="s">
        <v>519</v>
      </c>
      <c r="E1795" s="1055">
        <v>26312</v>
      </c>
      <c r="F1795" s="1056" t="s">
        <v>1464</v>
      </c>
    </row>
    <row r="1796" spans="1:6" ht="15">
      <c r="A1796" s="101"/>
      <c r="B1796" s="1053">
        <v>9905</v>
      </c>
      <c r="C1796" s="1054" t="s">
        <v>6060</v>
      </c>
      <c r="D1796" s="1053" t="s">
        <v>928</v>
      </c>
      <c r="E1796" s="1055">
        <v>4998</v>
      </c>
      <c r="F1796" s="1056" t="s">
        <v>1464</v>
      </c>
    </row>
    <row r="1797" spans="1:6" ht="15">
      <c r="A1797" s="101"/>
      <c r="B1797" s="1053">
        <v>9906</v>
      </c>
      <c r="C1797" s="1054" t="s">
        <v>6061</v>
      </c>
      <c r="D1797" s="1053" t="s">
        <v>519</v>
      </c>
      <c r="E1797" s="1055">
        <v>18088</v>
      </c>
      <c r="F1797" s="1056" t="s">
        <v>1464</v>
      </c>
    </row>
    <row r="1798" spans="1:6" ht="15">
      <c r="A1798" s="101"/>
      <c r="B1798" s="1053">
        <v>9907</v>
      </c>
      <c r="C1798" s="1054" t="s">
        <v>6062</v>
      </c>
      <c r="D1798" s="1053" t="s">
        <v>519</v>
      </c>
      <c r="E1798" s="1055">
        <v>59262</v>
      </c>
      <c r="F1798" s="1056" t="s">
        <v>1464</v>
      </c>
    </row>
    <row r="1799" spans="1:6" ht="15">
      <c r="A1799" s="101"/>
      <c r="B1799" s="1053">
        <v>9908</v>
      </c>
      <c r="C1799" s="1054" t="s">
        <v>6063</v>
      </c>
      <c r="D1799" s="1053" t="s">
        <v>928</v>
      </c>
      <c r="E1799" s="1055">
        <v>6200</v>
      </c>
      <c r="F1799" s="1056" t="s">
        <v>3009</v>
      </c>
    </row>
    <row r="1800" spans="1:6" ht="15">
      <c r="A1800" s="101"/>
      <c r="B1800" s="1053">
        <v>9909</v>
      </c>
      <c r="C1800" s="1054" t="s">
        <v>6064</v>
      </c>
      <c r="D1800" s="1053" t="s">
        <v>928</v>
      </c>
      <c r="E1800" s="1055">
        <v>7400</v>
      </c>
      <c r="F1800" s="1056" t="s">
        <v>3009</v>
      </c>
    </row>
    <row r="1801" spans="1:6" ht="15">
      <c r="A1801" s="101"/>
      <c r="B1801" s="1053">
        <v>9922</v>
      </c>
      <c r="C1801" s="1054" t="s">
        <v>6065</v>
      </c>
      <c r="D1801" s="1053" t="s">
        <v>777</v>
      </c>
      <c r="E1801" s="1055">
        <v>135000</v>
      </c>
      <c r="F1801" s="1056" t="s">
        <v>1464</v>
      </c>
    </row>
    <row r="1802" spans="1:6" ht="15">
      <c r="A1802" s="101"/>
      <c r="B1802" s="1053">
        <v>9925</v>
      </c>
      <c r="C1802" s="1054" t="s">
        <v>6066</v>
      </c>
      <c r="D1802" s="1053" t="s">
        <v>519</v>
      </c>
      <c r="E1802" s="1055">
        <v>4990</v>
      </c>
      <c r="F1802" s="1056" t="s">
        <v>1464</v>
      </c>
    </row>
    <row r="1803" spans="1:6" ht="15">
      <c r="A1803" s="101"/>
      <c r="B1803" s="1053">
        <v>9926</v>
      </c>
      <c r="C1803" s="1054" t="s">
        <v>6067</v>
      </c>
      <c r="D1803" s="1053" t="s">
        <v>928</v>
      </c>
      <c r="E1803" s="1055">
        <v>3263</v>
      </c>
      <c r="F1803" s="1056" t="s">
        <v>3009</v>
      </c>
    </row>
    <row r="1804" spans="1:6" ht="15">
      <c r="A1804" s="101"/>
      <c r="B1804" s="1053">
        <v>9928</v>
      </c>
      <c r="C1804" s="1054" t="s">
        <v>6068</v>
      </c>
      <c r="D1804" s="1053" t="s">
        <v>973</v>
      </c>
      <c r="E1804" s="1055">
        <v>8750</v>
      </c>
      <c r="F1804" s="1056" t="s">
        <v>3009</v>
      </c>
    </row>
    <row r="1805" spans="1:6" ht="15">
      <c r="A1805" s="101"/>
      <c r="B1805" s="1053">
        <v>9930</v>
      </c>
      <c r="C1805" s="1054" t="s">
        <v>6069</v>
      </c>
      <c r="D1805" s="1053" t="s">
        <v>519</v>
      </c>
      <c r="E1805" s="1055">
        <v>80630</v>
      </c>
      <c r="F1805" s="1056" t="s">
        <v>1464</v>
      </c>
    </row>
    <row r="1806" spans="1:6" ht="15">
      <c r="A1806" s="101"/>
      <c r="B1806" s="1053">
        <v>9931</v>
      </c>
      <c r="C1806" s="1054" t="s">
        <v>6070</v>
      </c>
      <c r="D1806" s="1053" t="s">
        <v>519</v>
      </c>
      <c r="E1806" s="1055">
        <v>6900</v>
      </c>
      <c r="F1806" s="1056" t="s">
        <v>1464</v>
      </c>
    </row>
    <row r="1807" spans="1:6" ht="15">
      <c r="A1807" s="101"/>
      <c r="B1807" s="1053">
        <v>9933</v>
      </c>
      <c r="C1807" s="1054" t="s">
        <v>1326</v>
      </c>
      <c r="D1807" s="1053" t="s">
        <v>519</v>
      </c>
      <c r="E1807" s="1055">
        <v>137425</v>
      </c>
      <c r="F1807" s="1056" t="s">
        <v>3009</v>
      </c>
    </row>
    <row r="1808" spans="1:6" ht="15">
      <c r="A1808" s="101"/>
      <c r="B1808" s="1053">
        <v>9934</v>
      </c>
      <c r="C1808" s="1054" t="s">
        <v>6071</v>
      </c>
      <c r="D1808" s="1053" t="s">
        <v>928</v>
      </c>
      <c r="E1808" s="1055">
        <v>192105</v>
      </c>
      <c r="F1808" s="1056" t="s">
        <v>3009</v>
      </c>
    </row>
    <row r="1809" spans="1:6" ht="15">
      <c r="A1809" s="101"/>
      <c r="B1809" s="1053">
        <v>9935</v>
      </c>
      <c r="C1809" s="1054" t="s">
        <v>6072</v>
      </c>
      <c r="D1809" s="1053" t="s">
        <v>519</v>
      </c>
      <c r="E1809" s="1055">
        <v>11741</v>
      </c>
      <c r="F1809" s="1056" t="s">
        <v>1464</v>
      </c>
    </row>
    <row r="1810" spans="1:6" ht="15">
      <c r="A1810" s="101"/>
      <c r="B1810" s="1053">
        <v>9936</v>
      </c>
      <c r="C1810" s="1054" t="s">
        <v>1328</v>
      </c>
      <c r="D1810" s="1053" t="s">
        <v>519</v>
      </c>
      <c r="E1810" s="1055">
        <v>23812</v>
      </c>
      <c r="F1810" s="1056" t="s">
        <v>1464</v>
      </c>
    </row>
    <row r="1811" spans="1:6" ht="15">
      <c r="A1811" s="101"/>
      <c r="B1811" s="1053">
        <v>9937</v>
      </c>
      <c r="C1811" s="1054" t="s">
        <v>6073</v>
      </c>
      <c r="D1811" s="1053" t="s">
        <v>519</v>
      </c>
      <c r="E1811" s="1055">
        <v>5078</v>
      </c>
      <c r="F1811" s="1056" t="s">
        <v>3009</v>
      </c>
    </row>
    <row r="1812" spans="1:6" ht="15">
      <c r="A1812" s="101"/>
      <c r="B1812" s="1053">
        <v>9939</v>
      </c>
      <c r="C1812" s="1054" t="s">
        <v>6074</v>
      </c>
      <c r="D1812" s="1053" t="s">
        <v>519</v>
      </c>
      <c r="E1812" s="1055">
        <v>11674</v>
      </c>
      <c r="F1812" s="1056" t="s">
        <v>3009</v>
      </c>
    </row>
    <row r="1813" spans="1:6" ht="15">
      <c r="A1813" s="101"/>
      <c r="B1813" s="1053">
        <v>9940</v>
      </c>
      <c r="C1813" s="1054" t="s">
        <v>6075</v>
      </c>
      <c r="D1813" s="1053" t="s">
        <v>519</v>
      </c>
      <c r="E1813" s="1055">
        <v>60900</v>
      </c>
      <c r="F1813" s="1056" t="s">
        <v>1464</v>
      </c>
    </row>
    <row r="1814" spans="1:6" ht="15">
      <c r="A1814" s="101"/>
      <c r="B1814" s="1053">
        <v>9941</v>
      </c>
      <c r="C1814" s="1054" t="s">
        <v>6076</v>
      </c>
      <c r="D1814" s="1053" t="s">
        <v>519</v>
      </c>
      <c r="E1814" s="1055">
        <v>195900</v>
      </c>
      <c r="F1814" s="1056" t="s">
        <v>1464</v>
      </c>
    </row>
    <row r="1815" spans="1:6" ht="15">
      <c r="A1815" s="101"/>
      <c r="B1815" s="1053">
        <v>9943</v>
      </c>
      <c r="C1815" s="1054" t="s">
        <v>6077</v>
      </c>
      <c r="D1815" s="1053" t="s">
        <v>519</v>
      </c>
      <c r="E1815" s="1055">
        <v>671750</v>
      </c>
      <c r="F1815" s="1056" t="s">
        <v>1464</v>
      </c>
    </row>
    <row r="1816" spans="1:6" ht="15">
      <c r="A1816" s="101"/>
      <c r="B1816" s="1053">
        <v>9944</v>
      </c>
      <c r="C1816" s="1054" t="s">
        <v>6078</v>
      </c>
      <c r="D1816" s="1053" t="s">
        <v>519</v>
      </c>
      <c r="E1816" s="1055">
        <v>29589</v>
      </c>
      <c r="F1816" s="1056" t="s">
        <v>1464</v>
      </c>
    </row>
    <row r="1817" spans="1:6" ht="15">
      <c r="A1817" s="101"/>
      <c r="B1817" s="1053">
        <v>9945</v>
      </c>
      <c r="C1817" s="1054" t="s">
        <v>6079</v>
      </c>
      <c r="D1817" s="1053" t="s">
        <v>519</v>
      </c>
      <c r="E1817" s="1055">
        <v>296191</v>
      </c>
      <c r="F1817" s="1056" t="s">
        <v>1464</v>
      </c>
    </row>
    <row r="1818" spans="1:6" ht="15">
      <c r="A1818" s="101"/>
      <c r="B1818" s="1053">
        <v>9948</v>
      </c>
      <c r="C1818" s="1054" t="s">
        <v>6080</v>
      </c>
      <c r="D1818" s="1053" t="s">
        <v>519</v>
      </c>
      <c r="E1818" s="1055">
        <v>2323</v>
      </c>
      <c r="F1818" s="1056" t="s">
        <v>3009</v>
      </c>
    </row>
    <row r="1819" spans="1:6" ht="15">
      <c r="A1819" s="101"/>
      <c r="B1819" s="1053">
        <v>9949</v>
      </c>
      <c r="C1819" s="1054" t="s">
        <v>6081</v>
      </c>
      <c r="D1819" s="1053" t="s">
        <v>519</v>
      </c>
      <c r="E1819" s="1055">
        <v>1166</v>
      </c>
      <c r="F1819" s="1056" t="s">
        <v>1464</v>
      </c>
    </row>
    <row r="1820" spans="1:6" ht="15">
      <c r="A1820" s="101"/>
      <c r="B1820" s="1053">
        <v>9950</v>
      </c>
      <c r="C1820" s="1054" t="s">
        <v>6082</v>
      </c>
      <c r="D1820" s="1053" t="s">
        <v>777</v>
      </c>
      <c r="E1820" s="1055">
        <v>190300</v>
      </c>
      <c r="F1820" s="1056" t="s">
        <v>1464</v>
      </c>
    </row>
    <row r="1821" spans="1:6" ht="15">
      <c r="A1821" s="101"/>
      <c r="B1821" s="1053">
        <v>9951</v>
      </c>
      <c r="C1821" s="1054" t="s">
        <v>6083</v>
      </c>
      <c r="D1821" s="1053" t="s">
        <v>519</v>
      </c>
      <c r="E1821" s="1055">
        <v>18214</v>
      </c>
      <c r="F1821" s="1056" t="s">
        <v>1464</v>
      </c>
    </row>
    <row r="1822" spans="1:6" ht="15">
      <c r="A1822" s="101"/>
      <c r="B1822" s="1053">
        <v>9952</v>
      </c>
      <c r="C1822" s="1054" t="s">
        <v>6084</v>
      </c>
      <c r="D1822" s="1053" t="s">
        <v>519</v>
      </c>
      <c r="E1822" s="1055">
        <v>47207</v>
      </c>
      <c r="F1822" s="1056" t="s">
        <v>1464</v>
      </c>
    </row>
    <row r="1823" spans="1:6" ht="15">
      <c r="A1823" s="101"/>
      <c r="B1823" s="1053">
        <v>9953</v>
      </c>
      <c r="C1823" s="1054" t="s">
        <v>6085</v>
      </c>
      <c r="D1823" s="1053" t="s">
        <v>928</v>
      </c>
      <c r="E1823" s="1055">
        <v>50880</v>
      </c>
      <c r="F1823" s="1056" t="s">
        <v>1464</v>
      </c>
    </row>
    <row r="1824" spans="1:6" ht="15">
      <c r="A1824" s="101"/>
      <c r="B1824" s="1053">
        <v>9961</v>
      </c>
      <c r="C1824" s="1054" t="s">
        <v>6086</v>
      </c>
      <c r="D1824" s="1053" t="s">
        <v>777</v>
      </c>
      <c r="E1824" s="1055">
        <v>60690</v>
      </c>
      <c r="F1824" s="1056" t="s">
        <v>3009</v>
      </c>
    </row>
    <row r="1825" spans="1:6" ht="15">
      <c r="A1825" s="101"/>
      <c r="B1825" s="1053">
        <v>9963</v>
      </c>
      <c r="C1825" s="1054" t="s">
        <v>6087</v>
      </c>
      <c r="D1825" s="1053" t="s">
        <v>519</v>
      </c>
      <c r="E1825" s="1055">
        <v>66422</v>
      </c>
      <c r="F1825" s="1056" t="s">
        <v>3009</v>
      </c>
    </row>
    <row r="1826" spans="1:6" ht="15">
      <c r="A1826" s="101"/>
      <c r="B1826" s="1053">
        <v>9964</v>
      </c>
      <c r="C1826" s="1054" t="s">
        <v>6088</v>
      </c>
      <c r="D1826" s="1053" t="s">
        <v>519</v>
      </c>
      <c r="E1826" s="1055">
        <v>784</v>
      </c>
      <c r="F1826" s="1056" t="s">
        <v>3009</v>
      </c>
    </row>
    <row r="1827" spans="1:6" ht="15">
      <c r="A1827" s="101"/>
      <c r="B1827" s="1053">
        <v>9966</v>
      </c>
      <c r="C1827" s="1054" t="s">
        <v>6089</v>
      </c>
      <c r="D1827" s="1053" t="s">
        <v>519</v>
      </c>
      <c r="E1827" s="1055">
        <v>54321</v>
      </c>
      <c r="F1827" s="1056" t="s">
        <v>1464</v>
      </c>
    </row>
    <row r="1828" spans="1:6" ht="15">
      <c r="A1828" s="101"/>
      <c r="B1828" s="1053">
        <v>9968</v>
      </c>
      <c r="C1828" s="1054" t="s">
        <v>6090</v>
      </c>
      <c r="D1828" s="1053" t="s">
        <v>519</v>
      </c>
      <c r="E1828" s="1055">
        <v>72639</v>
      </c>
      <c r="F1828" s="1056" t="s">
        <v>1464</v>
      </c>
    </row>
    <row r="1829" spans="1:6" ht="15">
      <c r="A1829" s="101"/>
      <c r="B1829" s="1053">
        <v>9972</v>
      </c>
      <c r="C1829" s="1054" t="s">
        <v>6091</v>
      </c>
      <c r="D1829" s="1053" t="s">
        <v>928</v>
      </c>
      <c r="E1829" s="1055">
        <v>4284</v>
      </c>
      <c r="F1829" s="1056" t="s">
        <v>1464</v>
      </c>
    </row>
    <row r="1830" spans="1:6" ht="15">
      <c r="A1830" s="101"/>
      <c r="B1830" s="1053">
        <v>9975</v>
      </c>
      <c r="C1830" s="1054" t="s">
        <v>6092</v>
      </c>
      <c r="D1830" s="1053" t="s">
        <v>519</v>
      </c>
      <c r="E1830" s="1055">
        <v>16913</v>
      </c>
      <c r="F1830" s="1056" t="s">
        <v>3009</v>
      </c>
    </row>
    <row r="1831" spans="1:6" ht="15">
      <c r="A1831" s="101"/>
      <c r="B1831" s="1053">
        <v>9976</v>
      </c>
      <c r="C1831" s="1054" t="s">
        <v>6093</v>
      </c>
      <c r="D1831" s="1053" t="s">
        <v>519</v>
      </c>
      <c r="E1831" s="1055">
        <v>1511</v>
      </c>
      <c r="F1831" s="1056" t="s">
        <v>3009</v>
      </c>
    </row>
    <row r="1832" spans="1:6" ht="15">
      <c r="A1832" s="101"/>
      <c r="B1832" s="1053">
        <v>9977</v>
      </c>
      <c r="C1832" s="1054" t="s">
        <v>6094</v>
      </c>
      <c r="D1832" s="1053" t="s">
        <v>519</v>
      </c>
      <c r="E1832" s="1055">
        <v>78900</v>
      </c>
      <c r="F1832" s="1056" t="s">
        <v>1464</v>
      </c>
    </row>
    <row r="1833" spans="1:6" ht="15">
      <c r="A1833" s="101"/>
      <c r="B1833" s="1053">
        <v>9978</v>
      </c>
      <c r="C1833" s="1054" t="s">
        <v>6095</v>
      </c>
      <c r="D1833" s="1053" t="s">
        <v>519</v>
      </c>
      <c r="E1833" s="1055">
        <v>49743000</v>
      </c>
      <c r="F1833" s="1056" t="s">
        <v>1464</v>
      </c>
    </row>
    <row r="1834" spans="1:6" ht="15">
      <c r="A1834" s="101"/>
      <c r="B1834" s="1053">
        <v>9979</v>
      </c>
      <c r="C1834" s="1054" t="s">
        <v>6096</v>
      </c>
      <c r="D1834" s="1053" t="s">
        <v>519</v>
      </c>
      <c r="E1834" s="1055">
        <v>5245258</v>
      </c>
      <c r="F1834" s="1056" t="s">
        <v>1464</v>
      </c>
    </row>
    <row r="1835" spans="1:6" ht="15">
      <c r="A1835" s="101"/>
      <c r="B1835" s="1053">
        <v>9980</v>
      </c>
      <c r="C1835" s="1054" t="s">
        <v>6097</v>
      </c>
      <c r="D1835" s="1053" t="s">
        <v>519</v>
      </c>
      <c r="E1835" s="1055">
        <v>350</v>
      </c>
      <c r="F1835" s="1056" t="s">
        <v>1464</v>
      </c>
    </row>
    <row r="1836" spans="1:6" ht="15">
      <c r="A1836" s="101"/>
      <c r="B1836" s="1053">
        <v>9981</v>
      </c>
      <c r="C1836" s="1054" t="s">
        <v>6098</v>
      </c>
      <c r="D1836" s="1053" t="s">
        <v>519</v>
      </c>
      <c r="E1836" s="1055">
        <v>80427</v>
      </c>
      <c r="F1836" s="1056" t="s">
        <v>1464</v>
      </c>
    </row>
    <row r="1837" spans="1:6" ht="15">
      <c r="A1837" s="101"/>
      <c r="B1837" s="1053">
        <v>9982</v>
      </c>
      <c r="C1837" s="1054" t="s">
        <v>6099</v>
      </c>
      <c r="D1837" s="1053" t="s">
        <v>519</v>
      </c>
      <c r="E1837" s="1055">
        <v>3570</v>
      </c>
      <c r="F1837" s="1056" t="s">
        <v>1464</v>
      </c>
    </row>
    <row r="1838" spans="1:6" ht="15">
      <c r="A1838" s="101"/>
      <c r="B1838" s="1053">
        <v>9984</v>
      </c>
      <c r="C1838" s="1054" t="s">
        <v>6100</v>
      </c>
      <c r="D1838" s="1053" t="s">
        <v>928</v>
      </c>
      <c r="E1838" s="1055">
        <v>41761</v>
      </c>
      <c r="F1838" s="1056" t="s">
        <v>1464</v>
      </c>
    </row>
    <row r="1839" spans="1:6" ht="15">
      <c r="A1839" s="101"/>
      <c r="B1839" s="1053">
        <v>9985</v>
      </c>
      <c r="C1839" s="1054" t="s">
        <v>6101</v>
      </c>
      <c r="D1839" s="1053" t="s">
        <v>519</v>
      </c>
      <c r="E1839" s="1055">
        <v>68425</v>
      </c>
      <c r="F1839" s="1056" t="s">
        <v>1464</v>
      </c>
    </row>
    <row r="1840" spans="1:6" ht="15">
      <c r="A1840" s="101"/>
      <c r="B1840" s="1053">
        <v>9986</v>
      </c>
      <c r="C1840" s="1054" t="s">
        <v>6102</v>
      </c>
      <c r="D1840" s="1053" t="s">
        <v>519</v>
      </c>
      <c r="E1840" s="1055">
        <v>78838</v>
      </c>
      <c r="F1840" s="1056" t="s">
        <v>1464</v>
      </c>
    </row>
    <row r="1841" spans="1:6" ht="15">
      <c r="A1841" s="101"/>
      <c r="B1841" s="1053">
        <v>9987</v>
      </c>
      <c r="C1841" s="1054" t="s">
        <v>6103</v>
      </c>
      <c r="D1841" s="1053" t="s">
        <v>973</v>
      </c>
      <c r="E1841" s="1055">
        <v>6307</v>
      </c>
      <c r="F1841" s="1056" t="s">
        <v>3009</v>
      </c>
    </row>
    <row r="1842" spans="1:6" ht="15">
      <c r="A1842" s="101"/>
      <c r="B1842" s="1053">
        <v>9988</v>
      </c>
      <c r="C1842" s="1054" t="s">
        <v>6104</v>
      </c>
      <c r="D1842" s="1053" t="s">
        <v>519</v>
      </c>
      <c r="E1842" s="1055">
        <v>1657097</v>
      </c>
      <c r="F1842" s="1056" t="s">
        <v>1464</v>
      </c>
    </row>
    <row r="1843" spans="1:6" ht="15">
      <c r="A1843" s="101"/>
      <c r="B1843" s="1053">
        <v>9989</v>
      </c>
      <c r="C1843" s="1054" t="s">
        <v>6105</v>
      </c>
      <c r="D1843" s="1053" t="s">
        <v>519</v>
      </c>
      <c r="E1843" s="1055">
        <v>22900</v>
      </c>
      <c r="F1843" s="1056" t="s">
        <v>1464</v>
      </c>
    </row>
    <row r="1844" spans="1:6" ht="15">
      <c r="A1844" s="101"/>
      <c r="B1844" s="1053">
        <v>9990</v>
      </c>
      <c r="C1844" s="1054" t="s">
        <v>6106</v>
      </c>
      <c r="D1844" s="1053" t="s">
        <v>519</v>
      </c>
      <c r="E1844" s="1055">
        <v>34900</v>
      </c>
      <c r="F1844" s="1056" t="s">
        <v>1464</v>
      </c>
    </row>
    <row r="1845" spans="1:6" ht="15">
      <c r="A1845" s="101"/>
      <c r="B1845" s="1053">
        <v>9991</v>
      </c>
      <c r="C1845" s="1054" t="s">
        <v>6107</v>
      </c>
      <c r="D1845" s="1053" t="s">
        <v>519</v>
      </c>
      <c r="E1845" s="1055">
        <v>387940</v>
      </c>
      <c r="F1845" s="1056" t="s">
        <v>1464</v>
      </c>
    </row>
    <row r="1846" spans="1:6" ht="15">
      <c r="A1846" s="101"/>
      <c r="B1846" s="1053">
        <v>9992</v>
      </c>
      <c r="C1846" s="1054" t="s">
        <v>6108</v>
      </c>
      <c r="D1846" s="1053" t="s">
        <v>928</v>
      </c>
      <c r="E1846" s="1055">
        <v>121670</v>
      </c>
      <c r="F1846" s="1056" t="s">
        <v>1464</v>
      </c>
    </row>
    <row r="1847" spans="1:6" ht="15">
      <c r="A1847" s="101"/>
      <c r="B1847" s="1053">
        <v>9993</v>
      </c>
      <c r="C1847" s="1054" t="s">
        <v>6109</v>
      </c>
      <c r="D1847" s="1053" t="s">
        <v>904</v>
      </c>
      <c r="E1847" s="1055">
        <v>84073</v>
      </c>
      <c r="F1847" s="1056" t="s">
        <v>3009</v>
      </c>
    </row>
    <row r="1848" spans="1:6" ht="15">
      <c r="A1848" s="101"/>
      <c r="B1848" s="1053">
        <v>9994</v>
      </c>
      <c r="C1848" s="1054" t="s">
        <v>6110</v>
      </c>
      <c r="D1848" s="1053" t="s">
        <v>973</v>
      </c>
      <c r="E1848" s="1055">
        <v>20020</v>
      </c>
      <c r="F1848" s="1056" t="s">
        <v>1464</v>
      </c>
    </row>
    <row r="1849" spans="1:6" ht="15">
      <c r="A1849" s="101"/>
      <c r="B1849" s="1053">
        <v>9995</v>
      </c>
      <c r="C1849" s="1054" t="s">
        <v>6111</v>
      </c>
      <c r="D1849" s="1053" t="s">
        <v>897</v>
      </c>
      <c r="E1849" s="1055">
        <v>83337</v>
      </c>
      <c r="F1849" s="1056" t="s">
        <v>1464</v>
      </c>
    </row>
    <row r="1850" spans="1:6" ht="15">
      <c r="A1850" s="101"/>
      <c r="B1850" s="1053">
        <v>9997</v>
      </c>
      <c r="C1850" s="1054" t="s">
        <v>1330</v>
      </c>
      <c r="D1850" s="1053" t="s">
        <v>928</v>
      </c>
      <c r="E1850" s="1055">
        <v>15827</v>
      </c>
      <c r="F1850" s="1056" t="s">
        <v>1464</v>
      </c>
    </row>
    <row r="1851" spans="1:6" ht="15">
      <c r="A1851" s="101"/>
      <c r="B1851" s="1053">
        <v>9999</v>
      </c>
      <c r="C1851" s="1054" t="s">
        <v>6112</v>
      </c>
      <c r="D1851" s="1053" t="s">
        <v>928</v>
      </c>
      <c r="E1851" s="1055">
        <v>18644</v>
      </c>
      <c r="F1851" s="1056" t="s">
        <v>1464</v>
      </c>
    </row>
    <row r="1852" spans="1:6" ht="15">
      <c r="A1852" s="101"/>
      <c r="B1852" s="1053">
        <v>10000</v>
      </c>
      <c r="C1852" s="1054" t="s">
        <v>1333</v>
      </c>
      <c r="D1852" s="1053" t="s">
        <v>928</v>
      </c>
      <c r="E1852" s="1055">
        <v>302508</v>
      </c>
      <c r="F1852" s="1056" t="s">
        <v>1464</v>
      </c>
    </row>
    <row r="1853" spans="1:6" ht="15">
      <c r="A1853" s="101"/>
      <c r="B1853" s="1053">
        <v>10009</v>
      </c>
      <c r="C1853" s="1054" t="s">
        <v>999</v>
      </c>
      <c r="D1853" s="1053" t="s">
        <v>777</v>
      </c>
      <c r="E1853" s="1055">
        <v>39640</v>
      </c>
      <c r="F1853" s="1056" t="s">
        <v>1464</v>
      </c>
    </row>
    <row r="1854" spans="1:6" ht="15">
      <c r="A1854" s="101"/>
      <c r="B1854" s="1053">
        <v>10010</v>
      </c>
      <c r="C1854" s="1054" t="s">
        <v>6113</v>
      </c>
      <c r="D1854" s="1053" t="s">
        <v>928</v>
      </c>
      <c r="E1854" s="1055">
        <v>6900</v>
      </c>
      <c r="F1854" s="1056" t="s">
        <v>1464</v>
      </c>
    </row>
    <row r="1855" spans="1:6" ht="15">
      <c r="A1855" s="101"/>
      <c r="B1855" s="1053">
        <v>10011</v>
      </c>
      <c r="C1855" s="1054" t="s">
        <v>6114</v>
      </c>
      <c r="D1855" s="1053" t="s">
        <v>928</v>
      </c>
      <c r="E1855" s="1055">
        <v>1500</v>
      </c>
      <c r="F1855" s="1056" t="s">
        <v>1464</v>
      </c>
    </row>
    <row r="1856" spans="1:6" ht="15">
      <c r="A1856" s="101"/>
      <c r="B1856" s="1053">
        <v>10012</v>
      </c>
      <c r="C1856" s="1054" t="s">
        <v>6115</v>
      </c>
      <c r="D1856" s="1053" t="s">
        <v>777</v>
      </c>
      <c r="E1856" s="1055">
        <v>26103</v>
      </c>
      <c r="F1856" s="1056" t="s">
        <v>1464</v>
      </c>
    </row>
    <row r="1857" spans="1:6" ht="15">
      <c r="A1857" s="101"/>
      <c r="B1857" s="1053">
        <v>10013</v>
      </c>
      <c r="C1857" s="1054" t="s">
        <v>6116</v>
      </c>
      <c r="D1857" s="1053" t="s">
        <v>519</v>
      </c>
      <c r="E1857" s="1055">
        <v>45802</v>
      </c>
      <c r="F1857" s="1056" t="s">
        <v>1464</v>
      </c>
    </row>
    <row r="1858" spans="1:6" ht="15">
      <c r="A1858" s="101"/>
      <c r="B1858" s="1053">
        <v>10014</v>
      </c>
      <c r="C1858" s="1054" t="s">
        <v>6117</v>
      </c>
      <c r="D1858" s="1053" t="s">
        <v>519</v>
      </c>
      <c r="E1858" s="1055">
        <v>52360</v>
      </c>
      <c r="F1858" s="1056" t="s">
        <v>1464</v>
      </c>
    </row>
    <row r="1859" spans="1:6" ht="15">
      <c r="A1859" s="101"/>
      <c r="B1859" s="1053">
        <v>10015</v>
      </c>
      <c r="C1859" s="1054" t="s">
        <v>6118</v>
      </c>
      <c r="D1859" s="1053" t="s">
        <v>519</v>
      </c>
      <c r="E1859" s="1055">
        <v>59500</v>
      </c>
      <c r="F1859" s="1056" t="s">
        <v>1464</v>
      </c>
    </row>
    <row r="1860" spans="1:6" ht="15">
      <c r="A1860" s="101"/>
      <c r="B1860" s="1053">
        <v>10016</v>
      </c>
      <c r="C1860" s="1054" t="s">
        <v>6119</v>
      </c>
      <c r="D1860" s="1053" t="s">
        <v>519</v>
      </c>
      <c r="E1860" s="1055">
        <v>230000</v>
      </c>
      <c r="F1860" s="1056" t="s">
        <v>1464</v>
      </c>
    </row>
    <row r="1861" spans="1:6" ht="15">
      <c r="A1861" s="101"/>
      <c r="B1861" s="1053">
        <v>10017</v>
      </c>
      <c r="C1861" s="1054" t="s">
        <v>6120</v>
      </c>
      <c r="D1861" s="1053" t="s">
        <v>519</v>
      </c>
      <c r="E1861" s="1055">
        <v>85000</v>
      </c>
      <c r="F1861" s="1056" t="s">
        <v>1464</v>
      </c>
    </row>
    <row r="1862" spans="1:6" ht="15">
      <c r="A1862" s="101"/>
      <c r="B1862" s="1053">
        <v>10018</v>
      </c>
      <c r="C1862" s="1054" t="s">
        <v>6121</v>
      </c>
      <c r="D1862" s="1053" t="s">
        <v>519</v>
      </c>
      <c r="E1862" s="1055">
        <v>202419</v>
      </c>
      <c r="F1862" s="1056" t="s">
        <v>1464</v>
      </c>
    </row>
    <row r="1863" spans="1:6" ht="15">
      <c r="A1863" s="101"/>
      <c r="B1863" s="1053">
        <v>10019</v>
      </c>
      <c r="C1863" s="1054" t="s">
        <v>6122</v>
      </c>
      <c r="D1863" s="1053" t="s">
        <v>519</v>
      </c>
      <c r="E1863" s="1055">
        <v>57834</v>
      </c>
      <c r="F1863" s="1056" t="s">
        <v>1464</v>
      </c>
    </row>
    <row r="1864" spans="1:6" ht="15">
      <c r="A1864" s="101"/>
      <c r="B1864" s="1053">
        <v>10020</v>
      </c>
      <c r="C1864" s="1054" t="s">
        <v>6123</v>
      </c>
      <c r="D1864" s="1053" t="s">
        <v>519</v>
      </c>
      <c r="E1864" s="1055">
        <v>45101</v>
      </c>
      <c r="F1864" s="1056" t="s">
        <v>1464</v>
      </c>
    </row>
    <row r="1865" spans="1:6" ht="15">
      <c r="A1865" s="101"/>
      <c r="B1865" s="1053">
        <v>10021</v>
      </c>
      <c r="C1865" s="1054" t="s">
        <v>6124</v>
      </c>
      <c r="D1865" s="1053" t="s">
        <v>519</v>
      </c>
      <c r="E1865" s="1055">
        <v>167076</v>
      </c>
      <c r="F1865" s="1056" t="s">
        <v>1464</v>
      </c>
    </row>
    <row r="1866" spans="1:6" ht="15">
      <c r="A1866" s="101"/>
      <c r="B1866" s="1053">
        <v>10022</v>
      </c>
      <c r="C1866" s="1054" t="s">
        <v>6125</v>
      </c>
      <c r="D1866" s="1053" t="s">
        <v>519</v>
      </c>
      <c r="E1866" s="1055">
        <v>592382</v>
      </c>
      <c r="F1866" s="1056" t="s">
        <v>1464</v>
      </c>
    </row>
    <row r="1867" spans="1:6" ht="15">
      <c r="A1867" s="101"/>
      <c r="B1867" s="1053">
        <v>10023</v>
      </c>
      <c r="C1867" s="1054" t="s">
        <v>6126</v>
      </c>
      <c r="D1867" s="1053" t="s">
        <v>519</v>
      </c>
      <c r="E1867" s="1055">
        <v>17763</v>
      </c>
      <c r="F1867" s="1056" t="s">
        <v>1464</v>
      </c>
    </row>
    <row r="1868" spans="1:6" ht="15">
      <c r="A1868" s="101"/>
      <c r="B1868" s="1053">
        <v>10024</v>
      </c>
      <c r="C1868" s="1054" t="s">
        <v>6127</v>
      </c>
      <c r="D1868" s="1053" t="s">
        <v>519</v>
      </c>
      <c r="E1868" s="1055">
        <v>192780</v>
      </c>
      <c r="F1868" s="1056" t="s">
        <v>1464</v>
      </c>
    </row>
    <row r="1869" spans="1:6" ht="15">
      <c r="A1869" s="101"/>
      <c r="B1869" s="1053">
        <v>10025</v>
      </c>
      <c r="C1869" s="1054" t="s">
        <v>6128</v>
      </c>
      <c r="D1869" s="1053" t="s">
        <v>519</v>
      </c>
      <c r="E1869" s="1055">
        <v>278103</v>
      </c>
      <c r="F1869" s="1056" t="s">
        <v>1464</v>
      </c>
    </row>
    <row r="1870" spans="1:6" ht="15">
      <c r="A1870" s="101"/>
      <c r="B1870" s="1053">
        <v>10026</v>
      </c>
      <c r="C1870" s="1054" t="s">
        <v>6129</v>
      </c>
      <c r="D1870" s="1053" t="s">
        <v>519</v>
      </c>
      <c r="E1870" s="1055">
        <v>333200</v>
      </c>
      <c r="F1870" s="1056" t="s">
        <v>1464</v>
      </c>
    </row>
    <row r="1871" spans="1:6" ht="15">
      <c r="A1871" s="101"/>
      <c r="B1871" s="1053">
        <v>10027</v>
      </c>
      <c r="C1871" s="1054" t="s">
        <v>6130</v>
      </c>
      <c r="D1871" s="1053" t="s">
        <v>519</v>
      </c>
      <c r="E1871" s="1055">
        <v>431732</v>
      </c>
      <c r="F1871" s="1056" t="s">
        <v>1464</v>
      </c>
    </row>
    <row r="1872" spans="1:6" ht="15">
      <c r="A1872" s="101"/>
      <c r="B1872" s="1053">
        <v>10028</v>
      </c>
      <c r="C1872" s="1054" t="s">
        <v>6131</v>
      </c>
      <c r="D1872" s="1053" t="s">
        <v>519</v>
      </c>
      <c r="E1872" s="1055">
        <v>232645</v>
      </c>
      <c r="F1872" s="1056" t="s">
        <v>1464</v>
      </c>
    </row>
    <row r="1873" spans="1:6" ht="15">
      <c r="A1873" s="101"/>
      <c r="B1873" s="1053">
        <v>10032</v>
      </c>
      <c r="C1873" s="1054" t="s">
        <v>6132</v>
      </c>
      <c r="D1873" s="1053" t="s">
        <v>519</v>
      </c>
      <c r="E1873" s="1055">
        <v>28577850</v>
      </c>
      <c r="F1873" s="1056" t="s">
        <v>1464</v>
      </c>
    </row>
    <row r="1874" spans="1:6" ht="15">
      <c r="A1874" s="101"/>
      <c r="B1874" s="1053">
        <v>10033</v>
      </c>
      <c r="C1874" s="1054" t="s">
        <v>6133</v>
      </c>
      <c r="D1874" s="1053" t="s">
        <v>519</v>
      </c>
      <c r="E1874" s="1055">
        <v>5042</v>
      </c>
      <c r="F1874" s="1056" t="s">
        <v>3009</v>
      </c>
    </row>
    <row r="1875" spans="1:6" ht="15">
      <c r="A1875" s="101"/>
      <c r="B1875" s="1053">
        <v>10035</v>
      </c>
      <c r="C1875" s="1054" t="s">
        <v>6134</v>
      </c>
      <c r="D1875" s="1053" t="s">
        <v>519</v>
      </c>
      <c r="E1875" s="1055">
        <v>4480</v>
      </c>
      <c r="F1875" s="1056" t="s">
        <v>3009</v>
      </c>
    </row>
    <row r="1876" spans="1:6" ht="15">
      <c r="A1876" s="101"/>
      <c r="B1876" s="1053">
        <v>10066</v>
      </c>
      <c r="C1876" s="1054" t="s">
        <v>6135</v>
      </c>
      <c r="D1876" s="1053" t="s">
        <v>519</v>
      </c>
      <c r="E1876" s="1055">
        <v>192780</v>
      </c>
      <c r="F1876" s="1056" t="s">
        <v>1464</v>
      </c>
    </row>
    <row r="1877" spans="1:6" ht="15">
      <c r="A1877" s="101"/>
      <c r="B1877" s="1053">
        <v>10072</v>
      </c>
      <c r="C1877" s="1054" t="s">
        <v>6136</v>
      </c>
      <c r="D1877" s="1053" t="s">
        <v>519</v>
      </c>
      <c r="E1877" s="1055">
        <v>40090</v>
      </c>
      <c r="F1877" s="1056" t="s">
        <v>1464</v>
      </c>
    </row>
    <row r="1878" spans="1:6" ht="15">
      <c r="A1878" s="101"/>
      <c r="B1878" s="1053">
        <v>10074</v>
      </c>
      <c r="C1878" s="1054" t="s">
        <v>6137</v>
      </c>
      <c r="D1878" s="1053" t="s">
        <v>519</v>
      </c>
      <c r="E1878" s="1055">
        <v>287890</v>
      </c>
      <c r="F1878" s="1056" t="s">
        <v>3009</v>
      </c>
    </row>
    <row r="1879" spans="1:6" ht="15">
      <c r="A1879" s="101"/>
      <c r="B1879" s="1053">
        <v>10079</v>
      </c>
      <c r="C1879" s="1054" t="s">
        <v>6138</v>
      </c>
      <c r="D1879" s="1053" t="s">
        <v>519</v>
      </c>
      <c r="E1879" s="1055">
        <v>157900</v>
      </c>
      <c r="F1879" s="1056" t="s">
        <v>1464</v>
      </c>
    </row>
    <row r="1880" spans="1:6" ht="15">
      <c r="A1880" s="101"/>
      <c r="B1880" s="1053">
        <v>10085</v>
      </c>
      <c r="C1880" s="1054" t="s">
        <v>6139</v>
      </c>
      <c r="D1880" s="1053" t="s">
        <v>519</v>
      </c>
      <c r="E1880" s="1055">
        <v>150633</v>
      </c>
      <c r="F1880" s="1056" t="s">
        <v>1464</v>
      </c>
    </row>
    <row r="1881" spans="1:6" ht="15">
      <c r="A1881" s="101"/>
      <c r="B1881" s="1053">
        <v>10089</v>
      </c>
      <c r="C1881" s="1054" t="s">
        <v>6140</v>
      </c>
      <c r="D1881" s="1053" t="s">
        <v>973</v>
      </c>
      <c r="E1881" s="1055">
        <v>5474</v>
      </c>
      <c r="F1881" s="1056" t="s">
        <v>3009</v>
      </c>
    </row>
    <row r="1882" spans="1:6" ht="15">
      <c r="A1882" s="101"/>
      <c r="B1882" s="1053">
        <v>10090</v>
      </c>
      <c r="C1882" s="1054" t="s">
        <v>6141</v>
      </c>
      <c r="D1882" s="1053" t="s">
        <v>973</v>
      </c>
      <c r="E1882" s="1055">
        <v>5474</v>
      </c>
      <c r="F1882" s="1056" t="s">
        <v>3009</v>
      </c>
    </row>
    <row r="1883" spans="1:6" ht="15">
      <c r="A1883" s="101"/>
      <c r="B1883" s="1053">
        <v>10094</v>
      </c>
      <c r="C1883" s="1054" t="s">
        <v>6142</v>
      </c>
      <c r="D1883" s="1053" t="s">
        <v>519</v>
      </c>
      <c r="E1883" s="1055">
        <v>3808</v>
      </c>
      <c r="F1883" s="1056" t="s">
        <v>1464</v>
      </c>
    </row>
    <row r="1884" spans="1:6" ht="15">
      <c r="A1884" s="101"/>
      <c r="B1884" s="1053">
        <v>10096</v>
      </c>
      <c r="C1884" s="1054" t="s">
        <v>6143</v>
      </c>
      <c r="D1884" s="1053" t="s">
        <v>519</v>
      </c>
      <c r="E1884" s="1055">
        <v>157900</v>
      </c>
      <c r="F1884" s="1056" t="s">
        <v>1464</v>
      </c>
    </row>
    <row r="1885" spans="1:6" ht="15">
      <c r="A1885" s="101"/>
      <c r="B1885" s="1053">
        <v>10101</v>
      </c>
      <c r="C1885" s="1054" t="s">
        <v>6144</v>
      </c>
      <c r="D1885" s="1053" t="s">
        <v>519</v>
      </c>
      <c r="E1885" s="1055">
        <v>1255</v>
      </c>
      <c r="F1885" s="1056" t="s">
        <v>3009</v>
      </c>
    </row>
    <row r="1886" spans="1:6" ht="15">
      <c r="A1886" s="101"/>
      <c r="B1886" s="1053">
        <v>10136</v>
      </c>
      <c r="C1886" s="1054" t="s">
        <v>6145</v>
      </c>
      <c r="D1886" s="1053" t="s">
        <v>519</v>
      </c>
      <c r="E1886" s="1055">
        <v>18425</v>
      </c>
      <c r="F1886" s="1056" t="s">
        <v>3009</v>
      </c>
    </row>
    <row r="1887" spans="1:6" ht="15">
      <c r="A1887" s="101"/>
      <c r="B1887" s="1053">
        <v>10145</v>
      </c>
      <c r="C1887" s="1054" t="s">
        <v>6146</v>
      </c>
      <c r="D1887" s="1053" t="s">
        <v>519</v>
      </c>
      <c r="E1887" s="1055">
        <v>449820</v>
      </c>
      <c r="F1887" s="1056" t="s">
        <v>1464</v>
      </c>
    </row>
    <row r="1888" spans="1:6" ht="15">
      <c r="A1888" s="101"/>
      <c r="B1888" s="1053">
        <v>10147</v>
      </c>
      <c r="C1888" s="1054" t="s">
        <v>6147</v>
      </c>
      <c r="D1888" s="1053" t="s">
        <v>519</v>
      </c>
      <c r="E1888" s="1055">
        <v>2044</v>
      </c>
      <c r="F1888" s="1056" t="s">
        <v>3009</v>
      </c>
    </row>
    <row r="1889" spans="1:6" ht="15">
      <c r="A1889" s="101"/>
      <c r="B1889" s="1053">
        <v>10154</v>
      </c>
      <c r="C1889" s="1054" t="s">
        <v>6148</v>
      </c>
      <c r="D1889" s="1053" t="s">
        <v>519</v>
      </c>
      <c r="E1889" s="1055">
        <v>1484348</v>
      </c>
      <c r="F1889" s="1056" t="s">
        <v>1464</v>
      </c>
    </row>
    <row r="1890" spans="1:6" ht="15">
      <c r="A1890" s="101"/>
      <c r="B1890" s="1053">
        <v>10158</v>
      </c>
      <c r="C1890" s="1054" t="s">
        <v>6149</v>
      </c>
      <c r="D1890" s="1053" t="s">
        <v>519</v>
      </c>
      <c r="E1890" s="1055">
        <v>575313</v>
      </c>
      <c r="F1890" s="1056" t="s">
        <v>1464</v>
      </c>
    </row>
    <row r="1891" spans="1:6" ht="15">
      <c r="A1891" s="101"/>
      <c r="B1891" s="1053">
        <v>10163</v>
      </c>
      <c r="C1891" s="1054" t="s">
        <v>6150</v>
      </c>
      <c r="D1891" s="1053" t="s">
        <v>519</v>
      </c>
      <c r="E1891" s="1055">
        <v>308152</v>
      </c>
      <c r="F1891" s="1056" t="s">
        <v>1464</v>
      </c>
    </row>
    <row r="1892" spans="1:6" ht="15">
      <c r="A1892" s="101"/>
      <c r="B1892" s="1053">
        <v>10167</v>
      </c>
      <c r="C1892" s="1054" t="s">
        <v>6151</v>
      </c>
      <c r="D1892" s="1053" t="s">
        <v>519</v>
      </c>
      <c r="E1892" s="1055">
        <v>48499</v>
      </c>
      <c r="F1892" s="1056" t="s">
        <v>1464</v>
      </c>
    </row>
    <row r="1893" spans="1:6" ht="15">
      <c r="A1893" s="101"/>
      <c r="B1893" s="1053">
        <v>10181</v>
      </c>
      <c r="C1893" s="1054" t="s">
        <v>6152</v>
      </c>
      <c r="D1893" s="1053" t="s">
        <v>519</v>
      </c>
      <c r="E1893" s="1055">
        <v>1295</v>
      </c>
      <c r="F1893" s="1056" t="s">
        <v>3009</v>
      </c>
    </row>
    <row r="1894" spans="1:6" ht="15">
      <c r="A1894" s="101"/>
      <c r="B1894" s="1053">
        <v>10189</v>
      </c>
      <c r="C1894" s="1054" t="s">
        <v>6153</v>
      </c>
      <c r="D1894" s="1053" t="s">
        <v>519</v>
      </c>
      <c r="E1894" s="1055">
        <v>3188889</v>
      </c>
      <c r="F1894" s="1056" t="s">
        <v>1464</v>
      </c>
    </row>
    <row r="1895" spans="1:6" ht="15">
      <c r="A1895" s="101"/>
      <c r="B1895" s="1053">
        <v>10203</v>
      </c>
      <c r="C1895" s="1054" t="s">
        <v>6154</v>
      </c>
      <c r="D1895" s="1053" t="s">
        <v>519</v>
      </c>
      <c r="E1895" s="1055">
        <v>105494</v>
      </c>
      <c r="F1895" s="1056" t="s">
        <v>1464</v>
      </c>
    </row>
    <row r="1896" spans="1:6" ht="15">
      <c r="A1896" s="101"/>
      <c r="B1896" s="1053">
        <v>10211</v>
      </c>
      <c r="C1896" s="1054" t="s">
        <v>6155</v>
      </c>
      <c r="D1896" s="1053" t="s">
        <v>519</v>
      </c>
      <c r="E1896" s="1055">
        <v>132000</v>
      </c>
      <c r="F1896" s="1056" t="s">
        <v>1464</v>
      </c>
    </row>
    <row r="1897" spans="1:6" ht="15">
      <c r="A1897" s="101"/>
      <c r="B1897" s="1053">
        <v>10212</v>
      </c>
      <c r="C1897" s="1054" t="s">
        <v>6156</v>
      </c>
      <c r="D1897" s="1053" t="s">
        <v>519</v>
      </c>
      <c r="E1897" s="1055">
        <v>138000</v>
      </c>
      <c r="F1897" s="1056" t="s">
        <v>1464</v>
      </c>
    </row>
    <row r="1898" spans="1:6" ht="15">
      <c r="A1898" s="101"/>
      <c r="B1898" s="1053">
        <v>10232</v>
      </c>
      <c r="C1898" s="1054" t="s">
        <v>6157</v>
      </c>
      <c r="D1898" s="1053" t="s">
        <v>928</v>
      </c>
      <c r="E1898" s="1055">
        <v>34029</v>
      </c>
      <c r="F1898" s="1056" t="s">
        <v>3009</v>
      </c>
    </row>
    <row r="1899" spans="1:6" ht="15">
      <c r="A1899" s="101"/>
      <c r="B1899" s="1053">
        <v>10251</v>
      </c>
      <c r="C1899" s="1054" t="s">
        <v>6158</v>
      </c>
      <c r="D1899" s="1053" t="s">
        <v>519</v>
      </c>
      <c r="E1899" s="1055">
        <v>1747</v>
      </c>
      <c r="F1899" s="1056" t="s">
        <v>3009</v>
      </c>
    </row>
    <row r="1900" spans="1:6" ht="15">
      <c r="A1900" s="101"/>
      <c r="B1900" s="1053">
        <v>10262</v>
      </c>
      <c r="C1900" s="1054" t="s">
        <v>6159</v>
      </c>
      <c r="D1900" s="1053" t="s">
        <v>519</v>
      </c>
      <c r="E1900" s="1055">
        <v>251090</v>
      </c>
      <c r="F1900" s="1056" t="s">
        <v>1464</v>
      </c>
    </row>
    <row r="1901" spans="1:6" ht="15">
      <c r="A1901" s="101"/>
      <c r="B1901" s="1053">
        <v>10279</v>
      </c>
      <c r="C1901" s="1054" t="s">
        <v>6160</v>
      </c>
      <c r="D1901" s="1053" t="s">
        <v>519</v>
      </c>
      <c r="E1901" s="1055">
        <v>7563</v>
      </c>
      <c r="F1901" s="1056" t="s">
        <v>3009</v>
      </c>
    </row>
    <row r="1902" spans="1:6" ht="15">
      <c r="A1902" s="101"/>
      <c r="B1902" s="1053">
        <v>10282</v>
      </c>
      <c r="C1902" s="1054" t="s">
        <v>6161</v>
      </c>
      <c r="D1902" s="1053" t="s">
        <v>902</v>
      </c>
      <c r="E1902" s="1055">
        <v>10845</v>
      </c>
      <c r="F1902" s="1056" t="s">
        <v>1464</v>
      </c>
    </row>
    <row r="1903" spans="1:6" ht="45" customHeight="1">
      <c r="A1903" s="101"/>
      <c r="B1903" s="1053">
        <v>10283</v>
      </c>
      <c r="C1903" s="1054" t="s">
        <v>6162</v>
      </c>
      <c r="D1903" s="1053" t="s">
        <v>928</v>
      </c>
      <c r="E1903" s="1055">
        <v>121</v>
      </c>
      <c r="F1903" s="1056" t="s">
        <v>1464</v>
      </c>
    </row>
    <row r="1904" spans="1:6" ht="15">
      <c r="A1904" s="101"/>
      <c r="B1904" s="1053">
        <v>10288</v>
      </c>
      <c r="C1904" s="1054" t="s">
        <v>6163</v>
      </c>
      <c r="D1904" s="1053" t="s">
        <v>519</v>
      </c>
      <c r="E1904" s="1055">
        <v>240986</v>
      </c>
      <c r="F1904" s="1056" t="s">
        <v>1464</v>
      </c>
    </row>
    <row r="1905" spans="1:6" ht="15">
      <c r="A1905" s="101"/>
      <c r="B1905" s="1053">
        <v>10289</v>
      </c>
      <c r="C1905" s="1054" t="s">
        <v>6164</v>
      </c>
      <c r="D1905" s="1053" t="s">
        <v>519</v>
      </c>
      <c r="E1905" s="1055">
        <v>12173</v>
      </c>
      <c r="F1905" s="1056" t="s">
        <v>3009</v>
      </c>
    </row>
    <row r="1906" spans="1:6" ht="15">
      <c r="A1906" s="101"/>
      <c r="B1906" s="1053">
        <v>10290</v>
      </c>
      <c r="C1906" s="1054" t="s">
        <v>6165</v>
      </c>
      <c r="D1906" s="1053" t="s">
        <v>928</v>
      </c>
      <c r="E1906" s="1055">
        <v>2859</v>
      </c>
      <c r="F1906" s="1056" t="s">
        <v>3009</v>
      </c>
    </row>
    <row r="1907" spans="1:6" ht="15">
      <c r="A1907" s="101"/>
      <c r="B1907" s="1053">
        <v>10299</v>
      </c>
      <c r="C1907" s="1054" t="s">
        <v>6166</v>
      </c>
      <c r="D1907" s="1053" t="s">
        <v>928</v>
      </c>
      <c r="E1907" s="1055">
        <v>4184</v>
      </c>
      <c r="F1907" s="1056" t="s">
        <v>3009</v>
      </c>
    </row>
    <row r="1908" spans="1:6" ht="15">
      <c r="A1908" s="101"/>
      <c r="B1908" s="1053">
        <v>10303</v>
      </c>
      <c r="C1908" s="1054" t="s">
        <v>6167</v>
      </c>
      <c r="D1908" s="1053" t="s">
        <v>777</v>
      </c>
      <c r="E1908" s="1055">
        <v>5950</v>
      </c>
      <c r="F1908" s="1056" t="s">
        <v>3009</v>
      </c>
    </row>
    <row r="1909" spans="1:6" ht="15">
      <c r="A1909" s="101"/>
      <c r="B1909" s="1053">
        <v>10348</v>
      </c>
      <c r="C1909" s="1054" t="s">
        <v>6168</v>
      </c>
      <c r="D1909" s="1053" t="s">
        <v>519</v>
      </c>
      <c r="E1909" s="1055">
        <v>135000</v>
      </c>
      <c r="F1909" s="1056" t="s">
        <v>1464</v>
      </c>
    </row>
    <row r="1910" spans="1:6" ht="15">
      <c r="A1910" s="101"/>
      <c r="B1910" s="1053">
        <v>10355</v>
      </c>
      <c r="C1910" s="1054" t="s">
        <v>6169</v>
      </c>
      <c r="D1910" s="1053" t="s">
        <v>519</v>
      </c>
      <c r="E1910" s="1055">
        <v>870</v>
      </c>
      <c r="F1910" s="1056" t="s">
        <v>1464</v>
      </c>
    </row>
    <row r="1911" spans="1:6" ht="15">
      <c r="A1911" s="101"/>
      <c r="B1911" s="1053">
        <v>10357</v>
      </c>
      <c r="C1911" s="1054" t="s">
        <v>6170</v>
      </c>
      <c r="D1911" s="1053" t="s">
        <v>777</v>
      </c>
      <c r="E1911" s="1055">
        <v>163384</v>
      </c>
      <c r="F1911" s="1056" t="s">
        <v>4527</v>
      </c>
    </row>
    <row r="1912" spans="1:6" ht="15">
      <c r="A1912" s="101"/>
      <c r="B1912" s="1053">
        <v>10359</v>
      </c>
      <c r="C1912" s="1054" t="s">
        <v>6171</v>
      </c>
      <c r="D1912" s="1053" t="s">
        <v>519</v>
      </c>
      <c r="E1912" s="1055">
        <v>37976</v>
      </c>
      <c r="F1912" s="1056" t="s">
        <v>3009</v>
      </c>
    </row>
    <row r="1913" spans="1:6" ht="15">
      <c r="A1913" s="101"/>
      <c r="B1913" s="1053">
        <v>10375</v>
      </c>
      <c r="C1913" s="1054" t="s">
        <v>6172</v>
      </c>
      <c r="D1913" s="1053" t="s">
        <v>519</v>
      </c>
      <c r="E1913" s="1055">
        <v>216108</v>
      </c>
      <c r="F1913" s="1056" t="s">
        <v>1464</v>
      </c>
    </row>
    <row r="1914" spans="1:6" ht="15">
      <c r="A1914" s="101"/>
      <c r="B1914" s="1053">
        <v>10381</v>
      </c>
      <c r="C1914" s="1054" t="s">
        <v>6173</v>
      </c>
      <c r="D1914" s="1053" t="s">
        <v>519</v>
      </c>
      <c r="E1914" s="1055">
        <v>456228</v>
      </c>
      <c r="F1914" s="1056" t="s">
        <v>1464</v>
      </c>
    </row>
    <row r="1915" spans="1:6" ht="15">
      <c r="A1915" s="101"/>
      <c r="B1915" s="1053">
        <v>10401</v>
      </c>
      <c r="C1915" s="1054" t="s">
        <v>6174</v>
      </c>
      <c r="D1915" s="1053" t="s">
        <v>519</v>
      </c>
      <c r="E1915" s="1055">
        <v>2678</v>
      </c>
      <c r="F1915" s="1056" t="s">
        <v>1464</v>
      </c>
    </row>
    <row r="1916" spans="1:6" ht="15">
      <c r="A1916" s="101"/>
      <c r="B1916" s="1053">
        <v>10421</v>
      </c>
      <c r="C1916" s="1054" t="s">
        <v>1337</v>
      </c>
      <c r="D1916" s="1053" t="s">
        <v>777</v>
      </c>
      <c r="E1916" s="1055">
        <v>49980</v>
      </c>
      <c r="F1916" s="1056" t="s">
        <v>1464</v>
      </c>
    </row>
    <row r="1917" spans="1:6" ht="15">
      <c r="A1917" s="101"/>
      <c r="B1917" s="1053">
        <v>10441</v>
      </c>
      <c r="C1917" s="1054" t="s">
        <v>6175</v>
      </c>
      <c r="D1917" s="1053" t="s">
        <v>928</v>
      </c>
      <c r="E1917" s="1055">
        <v>4736</v>
      </c>
      <c r="F1917" s="1056" t="s">
        <v>1464</v>
      </c>
    </row>
    <row r="1918" spans="1:6" ht="15">
      <c r="A1918" s="101"/>
      <c r="B1918" s="1053">
        <v>10442</v>
      </c>
      <c r="C1918" s="1054" t="s">
        <v>6176</v>
      </c>
      <c r="D1918" s="1053" t="s">
        <v>928</v>
      </c>
      <c r="E1918" s="1055">
        <v>7824</v>
      </c>
      <c r="F1918" s="1056" t="s">
        <v>1464</v>
      </c>
    </row>
    <row r="1919" spans="1:6" ht="15">
      <c r="A1919" s="101"/>
      <c r="B1919" s="1053">
        <v>10506</v>
      </c>
      <c r="C1919" s="1054" t="s">
        <v>6177</v>
      </c>
      <c r="D1919" s="1053" t="s">
        <v>519</v>
      </c>
      <c r="E1919" s="1055">
        <v>114900</v>
      </c>
      <c r="F1919" s="1056" t="s">
        <v>1464</v>
      </c>
    </row>
    <row r="1920" spans="1:6" ht="15">
      <c r="A1920" s="101"/>
      <c r="B1920" s="1053">
        <v>10510</v>
      </c>
      <c r="C1920" s="1054" t="s">
        <v>6178</v>
      </c>
      <c r="D1920" s="1053" t="s">
        <v>519</v>
      </c>
      <c r="E1920" s="1055">
        <v>317730</v>
      </c>
      <c r="F1920" s="1056" t="s">
        <v>1464</v>
      </c>
    </row>
    <row r="1921" spans="1:6" ht="15">
      <c r="A1921" s="101"/>
      <c r="B1921" s="1053">
        <v>10511</v>
      </c>
      <c r="C1921" s="1054" t="s">
        <v>6179</v>
      </c>
      <c r="D1921" s="1053" t="s">
        <v>519</v>
      </c>
      <c r="E1921" s="1055">
        <v>172900</v>
      </c>
      <c r="F1921" s="1056" t="s">
        <v>1464</v>
      </c>
    </row>
    <row r="1922" spans="1:6" ht="15">
      <c r="A1922" s="101"/>
      <c r="B1922" s="1053">
        <v>10517</v>
      </c>
      <c r="C1922" s="1054" t="s">
        <v>6180</v>
      </c>
      <c r="D1922" s="1053" t="s">
        <v>973</v>
      </c>
      <c r="E1922" s="1055">
        <v>5117</v>
      </c>
      <c r="F1922" s="1056" t="s">
        <v>3009</v>
      </c>
    </row>
    <row r="1923" spans="1:6" ht="15">
      <c r="A1923" s="101"/>
      <c r="B1923" s="1053">
        <v>10521</v>
      </c>
      <c r="C1923" s="1054" t="s">
        <v>6181</v>
      </c>
      <c r="D1923" s="1053" t="s">
        <v>973</v>
      </c>
      <c r="E1923" s="1055">
        <v>2945</v>
      </c>
      <c r="F1923" s="1056" t="s">
        <v>1464</v>
      </c>
    </row>
    <row r="1924" spans="1:6" ht="15">
      <c r="A1924" s="101"/>
      <c r="B1924" s="1053">
        <v>10547</v>
      </c>
      <c r="C1924" s="1054" t="s">
        <v>6182</v>
      </c>
      <c r="D1924" s="1053" t="s">
        <v>777</v>
      </c>
      <c r="E1924" s="1055">
        <v>200273</v>
      </c>
      <c r="F1924" s="1056" t="s">
        <v>1464</v>
      </c>
    </row>
    <row r="1925" spans="1:6" ht="15">
      <c r="A1925" s="101"/>
      <c r="B1925" s="1053">
        <v>10548</v>
      </c>
      <c r="C1925" s="1054" t="s">
        <v>6183</v>
      </c>
      <c r="D1925" s="1053" t="s">
        <v>5184</v>
      </c>
      <c r="E1925" s="1055">
        <v>21900</v>
      </c>
      <c r="F1925" s="1056" t="s">
        <v>1464</v>
      </c>
    </row>
    <row r="1926" spans="1:6" ht="15">
      <c r="A1926" s="101"/>
      <c r="B1926" s="1053">
        <v>10591</v>
      </c>
      <c r="C1926" s="1054" t="s">
        <v>6184</v>
      </c>
      <c r="D1926" s="1053" t="s">
        <v>519</v>
      </c>
      <c r="E1926" s="1055">
        <v>5595412</v>
      </c>
      <c r="F1926" s="1056" t="s">
        <v>1464</v>
      </c>
    </row>
    <row r="1927" spans="1:6" ht="15">
      <c r="A1927" s="101"/>
      <c r="B1927" s="1053">
        <v>10592</v>
      </c>
      <c r="C1927" s="1054" t="s">
        <v>6185</v>
      </c>
      <c r="D1927" s="1053" t="s">
        <v>928</v>
      </c>
      <c r="E1927" s="1055">
        <v>3539</v>
      </c>
      <c r="F1927" s="1056" t="s">
        <v>1464</v>
      </c>
    </row>
    <row r="1928" spans="1:6" ht="15">
      <c r="A1928" s="101"/>
      <c r="B1928" s="1053">
        <v>10593</v>
      </c>
      <c r="C1928" s="1054" t="s">
        <v>6186</v>
      </c>
      <c r="D1928" s="1053" t="s">
        <v>928</v>
      </c>
      <c r="E1928" s="1055">
        <v>989802</v>
      </c>
      <c r="F1928" s="1056" t="s">
        <v>1464</v>
      </c>
    </row>
    <row r="1929" spans="1:6" ht="15">
      <c r="A1929" s="101"/>
      <c r="B1929" s="1053">
        <v>10594</v>
      </c>
      <c r="C1929" s="1054" t="s">
        <v>6187</v>
      </c>
      <c r="D1929" s="1053" t="s">
        <v>519</v>
      </c>
      <c r="E1929" s="1055">
        <v>376784</v>
      </c>
      <c r="F1929" s="1056" t="s">
        <v>3009</v>
      </c>
    </row>
    <row r="1930" spans="1:6" ht="15">
      <c r="A1930" s="101"/>
      <c r="B1930" s="1053">
        <v>10596</v>
      </c>
      <c r="C1930" s="1054" t="s">
        <v>6188</v>
      </c>
      <c r="D1930" s="1053" t="s">
        <v>519</v>
      </c>
      <c r="E1930" s="1055">
        <v>577112</v>
      </c>
      <c r="F1930" s="1056" t="s">
        <v>3009</v>
      </c>
    </row>
    <row r="1931" spans="1:6" ht="15">
      <c r="A1931" s="101"/>
      <c r="B1931" s="1053">
        <v>10597</v>
      </c>
      <c r="C1931" s="1054" t="s">
        <v>6189</v>
      </c>
      <c r="D1931" s="1053" t="s">
        <v>519</v>
      </c>
      <c r="E1931" s="1055">
        <v>1888254</v>
      </c>
      <c r="F1931" s="1056" t="s">
        <v>3009</v>
      </c>
    </row>
    <row r="1932" spans="1:6" ht="15">
      <c r="A1932" s="101"/>
      <c r="B1932" s="1053">
        <v>10599</v>
      </c>
      <c r="C1932" s="1054" t="s">
        <v>6190</v>
      </c>
      <c r="D1932" s="1053" t="s">
        <v>519</v>
      </c>
      <c r="E1932" s="1055">
        <v>1553581</v>
      </c>
      <c r="F1932" s="1056" t="s">
        <v>1464</v>
      </c>
    </row>
    <row r="1933" spans="1:6" ht="15">
      <c r="A1933" s="101"/>
      <c r="B1933" s="1053">
        <v>10600</v>
      </c>
      <c r="C1933" s="1054" t="s">
        <v>6191</v>
      </c>
      <c r="D1933" s="1053" t="s">
        <v>928</v>
      </c>
      <c r="E1933" s="1055">
        <v>944770</v>
      </c>
      <c r="F1933" s="1056" t="s">
        <v>1464</v>
      </c>
    </row>
    <row r="1934" spans="1:6" ht="15">
      <c r="A1934" s="101"/>
      <c r="B1934" s="1053">
        <v>10601</v>
      </c>
      <c r="C1934" s="1054" t="s">
        <v>6192</v>
      </c>
      <c r="D1934" s="1053" t="s">
        <v>928</v>
      </c>
      <c r="E1934" s="1055">
        <v>130662</v>
      </c>
      <c r="F1934" s="1056" t="s">
        <v>1464</v>
      </c>
    </row>
    <row r="1935" spans="1:6" ht="15">
      <c r="A1935" s="101"/>
      <c r="B1935" s="1053">
        <v>10602</v>
      </c>
      <c r="C1935" s="1054" t="s">
        <v>6193</v>
      </c>
      <c r="D1935" s="1053" t="s">
        <v>928</v>
      </c>
      <c r="E1935" s="1055">
        <v>1373519</v>
      </c>
      <c r="F1935" s="1056" t="s">
        <v>1464</v>
      </c>
    </row>
    <row r="1936" spans="1:6" ht="15">
      <c r="A1936" s="101"/>
      <c r="B1936" s="1053">
        <v>10603</v>
      </c>
      <c r="C1936" s="1054" t="s">
        <v>6194</v>
      </c>
      <c r="D1936" s="1053" t="s">
        <v>519</v>
      </c>
      <c r="E1936" s="1055">
        <v>918108</v>
      </c>
      <c r="F1936" s="1056" t="s">
        <v>1464</v>
      </c>
    </row>
    <row r="1937" spans="1:6" ht="15">
      <c r="A1937" s="101"/>
      <c r="B1937" s="1053">
        <v>10604</v>
      </c>
      <c r="C1937" s="1054" t="s">
        <v>6195</v>
      </c>
      <c r="D1937" s="1053" t="s">
        <v>777</v>
      </c>
      <c r="E1937" s="1055">
        <v>20992</v>
      </c>
      <c r="F1937" s="1056" t="s">
        <v>1464</v>
      </c>
    </row>
    <row r="1938" spans="1:6" ht="15">
      <c r="A1938" s="101"/>
      <c r="B1938" s="1053">
        <v>10605</v>
      </c>
      <c r="C1938" s="1054" t="s">
        <v>6196</v>
      </c>
      <c r="D1938" s="1053" t="s">
        <v>928</v>
      </c>
      <c r="E1938" s="1055">
        <v>1626849</v>
      </c>
      <c r="F1938" s="1056" t="s">
        <v>1464</v>
      </c>
    </row>
    <row r="1939" spans="1:6" ht="15">
      <c r="A1939" s="101"/>
      <c r="B1939" s="1053">
        <v>10609</v>
      </c>
      <c r="C1939" s="1054" t="s">
        <v>6197</v>
      </c>
      <c r="D1939" s="1053" t="s">
        <v>519</v>
      </c>
      <c r="E1939" s="1055">
        <v>881685</v>
      </c>
      <c r="F1939" s="1056" t="s">
        <v>1464</v>
      </c>
    </row>
    <row r="1940" spans="1:6" ht="15">
      <c r="A1940" s="101"/>
      <c r="B1940" s="1053">
        <v>10613</v>
      </c>
      <c r="C1940" s="1054" t="s">
        <v>6198</v>
      </c>
      <c r="D1940" s="1053" t="s">
        <v>519</v>
      </c>
      <c r="E1940" s="1055">
        <v>185336</v>
      </c>
      <c r="F1940" s="1056" t="s">
        <v>1464</v>
      </c>
    </row>
    <row r="1941" spans="1:6" ht="15">
      <c r="A1941" s="101"/>
      <c r="B1941" s="1053">
        <v>10614</v>
      </c>
      <c r="C1941" s="1054" t="s">
        <v>6199</v>
      </c>
      <c r="D1941" s="1053" t="s">
        <v>519</v>
      </c>
      <c r="E1941" s="1055">
        <v>299632</v>
      </c>
      <c r="F1941" s="1056" t="s">
        <v>1464</v>
      </c>
    </row>
    <row r="1942" spans="1:6" ht="15">
      <c r="A1942" s="101"/>
      <c r="B1942" s="1053">
        <v>10617</v>
      </c>
      <c r="C1942" s="1054" t="s">
        <v>6200</v>
      </c>
      <c r="D1942" s="1053" t="s">
        <v>519</v>
      </c>
      <c r="E1942" s="1055">
        <v>380800</v>
      </c>
      <c r="F1942" s="1056" t="s">
        <v>1464</v>
      </c>
    </row>
    <row r="1943" spans="1:6" ht="15">
      <c r="A1943" s="101"/>
      <c r="B1943" s="1053">
        <v>10618</v>
      </c>
      <c r="C1943" s="1054" t="s">
        <v>6201</v>
      </c>
      <c r="D1943" s="1053" t="s">
        <v>928</v>
      </c>
      <c r="E1943" s="1055">
        <v>2422800</v>
      </c>
      <c r="F1943" s="1056" t="s">
        <v>1464</v>
      </c>
    </row>
    <row r="1944" spans="1:6" ht="15">
      <c r="A1944" s="101"/>
      <c r="B1944" s="1053">
        <v>10619</v>
      </c>
      <c r="C1944" s="1054" t="s">
        <v>6202</v>
      </c>
      <c r="D1944" s="1053" t="s">
        <v>928</v>
      </c>
      <c r="E1944" s="1055">
        <v>3502965</v>
      </c>
      <c r="F1944" s="1056" t="s">
        <v>1464</v>
      </c>
    </row>
    <row r="1945" spans="1:6" ht="15">
      <c r="A1945" s="101"/>
      <c r="B1945" s="1053">
        <v>10620</v>
      </c>
      <c r="C1945" s="1054" t="s">
        <v>6203</v>
      </c>
      <c r="D1945" s="1053" t="s">
        <v>519</v>
      </c>
      <c r="E1945" s="1055">
        <v>5864056</v>
      </c>
      <c r="F1945" s="1056" t="s">
        <v>1464</v>
      </c>
    </row>
    <row r="1946" spans="1:6" ht="15">
      <c r="A1946" s="101"/>
      <c r="B1946" s="1053">
        <v>10621</v>
      </c>
      <c r="C1946" s="1054" t="s">
        <v>6204</v>
      </c>
      <c r="D1946" s="1053" t="s">
        <v>519</v>
      </c>
      <c r="E1946" s="1055">
        <v>1767150</v>
      </c>
      <c r="F1946" s="1056" t="s">
        <v>1464</v>
      </c>
    </row>
    <row r="1947" spans="1:6" ht="15">
      <c r="A1947" s="101"/>
      <c r="B1947" s="1053">
        <v>10622</v>
      </c>
      <c r="C1947" s="1054" t="s">
        <v>6205</v>
      </c>
      <c r="D1947" s="1053" t="s">
        <v>519</v>
      </c>
      <c r="E1947" s="1055">
        <v>1792209</v>
      </c>
      <c r="F1947" s="1056" t="s">
        <v>1464</v>
      </c>
    </row>
    <row r="1948" spans="1:6" ht="15">
      <c r="A1948" s="101"/>
      <c r="B1948" s="1053">
        <v>10623</v>
      </c>
      <c r="C1948" s="1054" t="s">
        <v>6206</v>
      </c>
      <c r="D1948" s="1053" t="s">
        <v>519</v>
      </c>
      <c r="E1948" s="1055">
        <v>311780</v>
      </c>
      <c r="F1948" s="1056" t="s">
        <v>3009</v>
      </c>
    </row>
    <row r="1949" spans="1:6" ht="15">
      <c r="A1949" s="101"/>
      <c r="B1949" s="1053">
        <v>10624</v>
      </c>
      <c r="C1949" s="1054" t="s">
        <v>6207</v>
      </c>
      <c r="D1949" s="1053" t="s">
        <v>973</v>
      </c>
      <c r="E1949" s="1055">
        <v>5831</v>
      </c>
      <c r="F1949" s="1056" t="s">
        <v>3009</v>
      </c>
    </row>
    <row r="1950" spans="1:6" ht="30" customHeight="1">
      <c r="A1950" s="101"/>
      <c r="B1950" s="1053">
        <v>10625</v>
      </c>
      <c r="C1950" s="1054" t="s">
        <v>3531</v>
      </c>
      <c r="D1950" s="1053" t="s">
        <v>519</v>
      </c>
      <c r="E1950" s="1055">
        <v>391213</v>
      </c>
      <c r="F1950" s="1056" t="s">
        <v>1464</v>
      </c>
    </row>
    <row r="1951" spans="1:6" ht="15">
      <c r="A1951" s="101"/>
      <c r="B1951" s="1053">
        <v>10626</v>
      </c>
      <c r="C1951" s="1054" t="s">
        <v>3532</v>
      </c>
      <c r="D1951" s="1053" t="s">
        <v>519</v>
      </c>
      <c r="E1951" s="1055">
        <v>426095</v>
      </c>
      <c r="F1951" s="1056" t="s">
        <v>1464</v>
      </c>
    </row>
    <row r="1952" spans="1:6" ht="15">
      <c r="A1952" s="101"/>
      <c r="B1952" s="1053">
        <v>10627</v>
      </c>
      <c r="C1952" s="1054" t="s">
        <v>6208</v>
      </c>
      <c r="D1952" s="1053" t="s">
        <v>519</v>
      </c>
      <c r="E1952" s="1055">
        <v>426095</v>
      </c>
      <c r="F1952" s="1056" t="s">
        <v>1464</v>
      </c>
    </row>
    <row r="1953" spans="1:6" ht="75" customHeight="1">
      <c r="A1953" s="101"/>
      <c r="B1953" s="1053">
        <v>10628</v>
      </c>
      <c r="C1953" s="1054" t="s">
        <v>3534</v>
      </c>
      <c r="D1953" s="1053" t="s">
        <v>519</v>
      </c>
      <c r="E1953" s="1055">
        <v>426095</v>
      </c>
      <c r="F1953" s="1056" t="s">
        <v>1464</v>
      </c>
    </row>
    <row r="1954" spans="1:6" ht="75" customHeight="1">
      <c r="A1954" s="101"/>
      <c r="B1954" s="1053">
        <v>10629</v>
      </c>
      <c r="C1954" s="1054" t="s">
        <v>6209</v>
      </c>
      <c r="D1954" s="1053" t="s">
        <v>519</v>
      </c>
      <c r="E1954" s="1055">
        <v>426095</v>
      </c>
      <c r="F1954" s="1056" t="s">
        <v>1464</v>
      </c>
    </row>
    <row r="1955" spans="1:6" ht="75" customHeight="1">
      <c r="A1955" s="101"/>
      <c r="B1955" s="1053">
        <v>10634</v>
      </c>
      <c r="C1955" s="1054" t="s">
        <v>1339</v>
      </c>
      <c r="D1955" s="1053" t="s">
        <v>519</v>
      </c>
      <c r="E1955" s="1055">
        <v>428400</v>
      </c>
      <c r="F1955" s="1056" t="s">
        <v>1464</v>
      </c>
    </row>
    <row r="1956" spans="1:6" ht="75" customHeight="1">
      <c r="A1956" s="101"/>
      <c r="B1956" s="1053">
        <v>10635</v>
      </c>
      <c r="C1956" s="1054" t="s">
        <v>6210</v>
      </c>
      <c r="D1956" s="1053" t="s">
        <v>519</v>
      </c>
      <c r="E1956" s="1055">
        <v>426095</v>
      </c>
      <c r="F1956" s="1056" t="s">
        <v>1464</v>
      </c>
    </row>
    <row r="1957" spans="1:6" ht="15">
      <c r="A1957" s="101"/>
      <c r="B1957" s="1053">
        <v>10636</v>
      </c>
      <c r="C1957" s="1054" t="s">
        <v>6211</v>
      </c>
      <c r="D1957" s="1053" t="s">
        <v>519</v>
      </c>
      <c r="E1957" s="1055">
        <v>467650</v>
      </c>
      <c r="F1957" s="1056" t="s">
        <v>1464</v>
      </c>
    </row>
    <row r="1958" spans="1:6" ht="15">
      <c r="A1958" s="101"/>
      <c r="B1958" s="1053">
        <v>10639</v>
      </c>
      <c r="C1958" s="1054" t="s">
        <v>6212</v>
      </c>
      <c r="D1958" s="1053" t="s">
        <v>519</v>
      </c>
      <c r="E1958" s="1055">
        <v>217289</v>
      </c>
      <c r="F1958" s="1056" t="s">
        <v>3009</v>
      </c>
    </row>
    <row r="1959" spans="1:6" ht="75" customHeight="1">
      <c r="A1959" s="101"/>
      <c r="B1959" s="1053">
        <v>10640</v>
      </c>
      <c r="C1959" s="1054" t="s">
        <v>6213</v>
      </c>
      <c r="D1959" s="1053" t="s">
        <v>519</v>
      </c>
      <c r="E1959" s="1055">
        <v>1378859</v>
      </c>
      <c r="F1959" s="1056" t="s">
        <v>3009</v>
      </c>
    </row>
    <row r="1960" spans="1:6" ht="15">
      <c r="A1960" s="101"/>
      <c r="B1960" s="1053">
        <v>10641</v>
      </c>
      <c r="C1960" s="1054" t="s">
        <v>6214</v>
      </c>
      <c r="D1960" s="1053" t="s">
        <v>519</v>
      </c>
      <c r="E1960" s="1055">
        <v>1247592</v>
      </c>
      <c r="F1960" s="1056" t="s">
        <v>3009</v>
      </c>
    </row>
    <row r="1961" spans="1:6" ht="15">
      <c r="A1961" s="101"/>
      <c r="B1961" s="1053">
        <v>10642</v>
      </c>
      <c r="C1961" s="1054" t="s">
        <v>1341</v>
      </c>
      <c r="D1961" s="1053" t="s">
        <v>519</v>
      </c>
      <c r="E1961" s="1055">
        <v>600713</v>
      </c>
      <c r="F1961" s="1056" t="s">
        <v>3009</v>
      </c>
    </row>
    <row r="1962" spans="1:6" ht="15">
      <c r="A1962" s="101"/>
      <c r="B1962" s="1053">
        <v>10643</v>
      </c>
      <c r="C1962" s="1054" t="s">
        <v>6215</v>
      </c>
      <c r="D1962" s="1053" t="s">
        <v>519</v>
      </c>
      <c r="E1962" s="1055">
        <v>2155213</v>
      </c>
      <c r="F1962" s="1056" t="s">
        <v>3009</v>
      </c>
    </row>
    <row r="1963" spans="1:6" ht="15">
      <c r="A1963" s="101"/>
      <c r="B1963" s="1053">
        <v>10644</v>
      </c>
      <c r="C1963" s="1054" t="s">
        <v>6216</v>
      </c>
      <c r="D1963" s="1053" t="s">
        <v>519</v>
      </c>
      <c r="E1963" s="1055">
        <v>1903714</v>
      </c>
      <c r="F1963" s="1056" t="s">
        <v>3009</v>
      </c>
    </row>
    <row r="1964" spans="1:6" ht="15">
      <c r="A1964" s="101"/>
      <c r="B1964" s="1053">
        <v>10645</v>
      </c>
      <c r="C1964" s="1054" t="s">
        <v>6217</v>
      </c>
      <c r="D1964" s="1053" t="s">
        <v>928</v>
      </c>
      <c r="E1964" s="1055">
        <v>542117</v>
      </c>
      <c r="F1964" s="1056" t="s">
        <v>3009</v>
      </c>
    </row>
    <row r="1965" spans="1:6" ht="15">
      <c r="A1965" s="101"/>
      <c r="B1965" s="1053">
        <v>10646</v>
      </c>
      <c r="C1965" s="1054" t="s">
        <v>6218</v>
      </c>
      <c r="D1965" s="1053" t="s">
        <v>928</v>
      </c>
      <c r="E1965" s="1055">
        <v>649118</v>
      </c>
      <c r="F1965" s="1056" t="s">
        <v>3009</v>
      </c>
    </row>
    <row r="1966" spans="1:6" ht="15">
      <c r="A1966" s="101"/>
      <c r="B1966" s="1053">
        <v>10647</v>
      </c>
      <c r="C1966" s="1054" t="s">
        <v>6219</v>
      </c>
      <c r="D1966" s="1053" t="s">
        <v>928</v>
      </c>
      <c r="E1966" s="1055">
        <v>810037</v>
      </c>
      <c r="F1966" s="1056" t="s">
        <v>3009</v>
      </c>
    </row>
    <row r="1967" spans="1:6" ht="15">
      <c r="A1967" s="101"/>
      <c r="B1967" s="1053">
        <v>10648</v>
      </c>
      <c r="C1967" s="1054" t="s">
        <v>6220</v>
      </c>
      <c r="D1967" s="1053" t="s">
        <v>928</v>
      </c>
      <c r="E1967" s="1055">
        <v>1503529</v>
      </c>
      <c r="F1967" s="1056" t="s">
        <v>3009</v>
      </c>
    </row>
    <row r="1968" spans="1:6" ht="15">
      <c r="A1968" s="101"/>
      <c r="B1968" s="1053">
        <v>10649</v>
      </c>
      <c r="C1968" s="1054" t="s">
        <v>6221</v>
      </c>
      <c r="D1968" s="1053" t="s">
        <v>928</v>
      </c>
      <c r="E1968" s="1055">
        <v>2011658</v>
      </c>
      <c r="F1968" s="1056" t="s">
        <v>3009</v>
      </c>
    </row>
    <row r="1969" spans="1:6" ht="15">
      <c r="A1969" s="101"/>
      <c r="B1969" s="1053">
        <v>10650</v>
      </c>
      <c r="C1969" s="1054" t="s">
        <v>6222</v>
      </c>
      <c r="D1969" s="1053" t="s">
        <v>928</v>
      </c>
      <c r="E1969" s="1055">
        <v>3105416</v>
      </c>
      <c r="F1969" s="1056" t="s">
        <v>3009</v>
      </c>
    </row>
    <row r="1970" spans="1:6" ht="15">
      <c r="A1970" s="101"/>
      <c r="B1970" s="1053">
        <v>10651</v>
      </c>
      <c r="C1970" s="1054" t="s">
        <v>6223</v>
      </c>
      <c r="D1970" s="1053" t="s">
        <v>519</v>
      </c>
      <c r="E1970" s="1055">
        <v>428400</v>
      </c>
      <c r="F1970" s="1056" t="s">
        <v>1464</v>
      </c>
    </row>
    <row r="1971" spans="1:6" ht="15">
      <c r="A1971" s="101"/>
      <c r="B1971" s="1053">
        <v>10653</v>
      </c>
      <c r="C1971" s="1054" t="s">
        <v>6224</v>
      </c>
      <c r="D1971" s="1053" t="s">
        <v>519</v>
      </c>
      <c r="E1971" s="1055">
        <v>115665</v>
      </c>
      <c r="F1971" s="1056" t="s">
        <v>1464</v>
      </c>
    </row>
    <row r="1972" spans="1:6" ht="15">
      <c r="A1972" s="101"/>
      <c r="B1972" s="1053">
        <v>10655</v>
      </c>
      <c r="C1972" s="1054" t="s">
        <v>6225</v>
      </c>
      <c r="D1972" s="1053" t="s">
        <v>928</v>
      </c>
      <c r="E1972" s="1055">
        <v>34028</v>
      </c>
      <c r="F1972" s="1056" t="s">
        <v>1464</v>
      </c>
    </row>
    <row r="1973" spans="1:6" ht="15">
      <c r="A1973" s="101"/>
      <c r="B1973" s="1053">
        <v>10656</v>
      </c>
      <c r="C1973" s="1054" t="s">
        <v>6226</v>
      </c>
      <c r="D1973" s="1053" t="s">
        <v>519</v>
      </c>
      <c r="E1973" s="1055">
        <v>1203090</v>
      </c>
      <c r="F1973" s="1056" t="s">
        <v>1464</v>
      </c>
    </row>
    <row r="1974" spans="1:6" ht="15">
      <c r="A1974" s="101"/>
      <c r="B1974" s="1053">
        <v>10657</v>
      </c>
      <c r="C1974" s="1054" t="s">
        <v>6227</v>
      </c>
      <c r="D1974" s="1053" t="s">
        <v>519</v>
      </c>
      <c r="E1974" s="1055">
        <v>2616953</v>
      </c>
      <c r="F1974" s="1056" t="s">
        <v>1464</v>
      </c>
    </row>
    <row r="1975" spans="1:6" ht="15">
      <c r="A1975" s="101"/>
      <c r="B1975" s="1053">
        <v>10658</v>
      </c>
      <c r="C1975" s="1054" t="s">
        <v>6228</v>
      </c>
      <c r="D1975" s="1053" t="s">
        <v>519</v>
      </c>
      <c r="E1975" s="1055">
        <v>88800</v>
      </c>
      <c r="F1975" s="1056" t="s">
        <v>1464</v>
      </c>
    </row>
    <row r="1976" spans="1:6" ht="15">
      <c r="A1976" s="101"/>
      <c r="B1976" s="1053">
        <v>10659</v>
      </c>
      <c r="C1976" s="1054" t="s">
        <v>6229</v>
      </c>
      <c r="D1976" s="1053" t="s">
        <v>519</v>
      </c>
      <c r="E1976" s="1055">
        <v>10577778</v>
      </c>
      <c r="F1976" s="1056" t="s">
        <v>1464</v>
      </c>
    </row>
    <row r="1977" spans="1:6" ht="15">
      <c r="A1977" s="101"/>
      <c r="B1977" s="1053">
        <v>10662</v>
      </c>
      <c r="C1977" s="1054" t="s">
        <v>6230</v>
      </c>
      <c r="D1977" s="1053" t="s">
        <v>519</v>
      </c>
      <c r="E1977" s="1055">
        <v>38627</v>
      </c>
      <c r="F1977" s="1056" t="s">
        <v>3009</v>
      </c>
    </row>
    <row r="1978" spans="1:6" ht="15">
      <c r="A1978" s="101"/>
      <c r="B1978" s="1053">
        <v>10669</v>
      </c>
      <c r="C1978" s="1054" t="s">
        <v>6231</v>
      </c>
      <c r="D1978" s="1053" t="s">
        <v>519</v>
      </c>
      <c r="E1978" s="1055">
        <v>385741</v>
      </c>
      <c r="F1978" s="1056" t="s">
        <v>1464</v>
      </c>
    </row>
    <row r="1979" spans="1:6" ht="15">
      <c r="A1979" s="101"/>
      <c r="B1979" s="1053">
        <v>10670</v>
      </c>
      <c r="C1979" s="1054" t="s">
        <v>6232</v>
      </c>
      <c r="D1979" s="1053" t="s">
        <v>519</v>
      </c>
      <c r="E1979" s="1055">
        <v>300594</v>
      </c>
      <c r="F1979" s="1056" t="s">
        <v>1464</v>
      </c>
    </row>
    <row r="1980" spans="1:6" ht="15">
      <c r="A1980" s="101"/>
      <c r="B1980" s="1053">
        <v>10671</v>
      </c>
      <c r="C1980" s="1054" t="s">
        <v>6233</v>
      </c>
      <c r="D1980" s="1053" t="s">
        <v>519</v>
      </c>
      <c r="E1980" s="1055">
        <v>2050370</v>
      </c>
      <c r="F1980" s="1056" t="s">
        <v>3009</v>
      </c>
    </row>
    <row r="1981" spans="1:6" ht="15">
      <c r="A1981" s="101"/>
      <c r="B1981" s="1053">
        <v>10672</v>
      </c>
      <c r="C1981" s="1054" t="s">
        <v>6234</v>
      </c>
      <c r="D1981" s="1053" t="s">
        <v>519</v>
      </c>
      <c r="E1981" s="1055">
        <v>1696940</v>
      </c>
      <c r="F1981" s="1056" t="s">
        <v>3009</v>
      </c>
    </row>
    <row r="1982" spans="1:6" ht="15">
      <c r="A1982" s="101"/>
      <c r="B1982" s="1053">
        <v>10673</v>
      </c>
      <c r="C1982" s="1054" t="s">
        <v>6235</v>
      </c>
      <c r="D1982" s="1053" t="s">
        <v>928</v>
      </c>
      <c r="E1982" s="1055">
        <v>1077829</v>
      </c>
      <c r="F1982" s="1056" t="s">
        <v>3009</v>
      </c>
    </row>
    <row r="1983" spans="1:6" ht="15">
      <c r="A1983" s="101"/>
      <c r="B1983" s="1053">
        <v>10674</v>
      </c>
      <c r="C1983" s="1054" t="s">
        <v>6236</v>
      </c>
      <c r="D1983" s="1053" t="s">
        <v>928</v>
      </c>
      <c r="E1983" s="1055">
        <v>2361667</v>
      </c>
      <c r="F1983" s="1056" t="s">
        <v>3009</v>
      </c>
    </row>
    <row r="1984" spans="1:6" ht="15">
      <c r="A1984" s="101"/>
      <c r="B1984" s="1053">
        <v>10676</v>
      </c>
      <c r="C1984" s="1054" t="s">
        <v>6237</v>
      </c>
      <c r="D1984" s="1053" t="s">
        <v>928</v>
      </c>
      <c r="E1984" s="1055">
        <v>21420</v>
      </c>
      <c r="F1984" s="1056" t="s">
        <v>1464</v>
      </c>
    </row>
    <row r="1985" spans="1:6" ht="15">
      <c r="A1985" s="101"/>
      <c r="B1985" s="1053">
        <v>10677</v>
      </c>
      <c r="C1985" s="1054" t="s">
        <v>6238</v>
      </c>
      <c r="D1985" s="1053" t="s">
        <v>928</v>
      </c>
      <c r="E1985" s="1055">
        <v>32725</v>
      </c>
      <c r="F1985" s="1056" t="s">
        <v>1464</v>
      </c>
    </row>
    <row r="1986" spans="1:6" ht="15">
      <c r="A1986" s="101"/>
      <c r="B1986" s="1053">
        <v>10678</v>
      </c>
      <c r="C1986" s="1054" t="s">
        <v>6239</v>
      </c>
      <c r="D1986" s="1053" t="s">
        <v>519</v>
      </c>
      <c r="E1986" s="1055">
        <v>4366630</v>
      </c>
      <c r="F1986" s="1056" t="s">
        <v>3009</v>
      </c>
    </row>
    <row r="1987" spans="1:6" ht="15">
      <c r="A1987" s="101"/>
      <c r="B1987" s="1053">
        <v>10679</v>
      </c>
      <c r="C1987" s="1054" t="s">
        <v>6240</v>
      </c>
      <c r="D1987" s="1053" t="s">
        <v>519</v>
      </c>
      <c r="E1987" s="1055">
        <v>9770</v>
      </c>
      <c r="F1987" s="1056" t="s">
        <v>3009</v>
      </c>
    </row>
    <row r="1988" spans="1:6" ht="15">
      <c r="A1988" s="101"/>
      <c r="B1988" s="1053">
        <v>10680</v>
      </c>
      <c r="C1988" s="1054" t="s">
        <v>6241</v>
      </c>
      <c r="D1988" s="1053" t="s">
        <v>519</v>
      </c>
      <c r="E1988" s="1055">
        <v>2346033</v>
      </c>
      <c r="F1988" s="1056" t="s">
        <v>3009</v>
      </c>
    </row>
    <row r="1989" spans="1:6" ht="15">
      <c r="A1989" s="101"/>
      <c r="B1989" s="1053">
        <v>10681</v>
      </c>
      <c r="C1989" s="1054" t="s">
        <v>6242</v>
      </c>
      <c r="D1989" s="1053" t="s">
        <v>519</v>
      </c>
      <c r="E1989" s="1055">
        <v>9554523</v>
      </c>
      <c r="F1989" s="1056" t="s">
        <v>3009</v>
      </c>
    </row>
    <row r="1990" spans="1:6" ht="15">
      <c r="A1990" s="101"/>
      <c r="B1990" s="1053">
        <v>10682</v>
      </c>
      <c r="C1990" s="1054" t="s">
        <v>6243</v>
      </c>
      <c r="D1990" s="1053" t="s">
        <v>519</v>
      </c>
      <c r="E1990" s="1055">
        <v>2915500</v>
      </c>
      <c r="F1990" s="1056" t="s">
        <v>1464</v>
      </c>
    </row>
    <row r="1991" spans="1:6" ht="15">
      <c r="A1991" s="101"/>
      <c r="B1991" s="1053">
        <v>10684</v>
      </c>
      <c r="C1991" s="1054" t="s">
        <v>6244</v>
      </c>
      <c r="D1991" s="1053" t="s">
        <v>519</v>
      </c>
      <c r="E1991" s="1055">
        <v>610010</v>
      </c>
      <c r="F1991" s="1056" t="s">
        <v>1464</v>
      </c>
    </row>
    <row r="1992" spans="1:6" ht="15">
      <c r="A1992" s="101"/>
      <c r="B1992" s="1053">
        <v>10687</v>
      </c>
      <c r="C1992" s="1054" t="s">
        <v>6245</v>
      </c>
      <c r="D1992" s="1053" t="s">
        <v>519</v>
      </c>
      <c r="E1992" s="1055">
        <v>5276148</v>
      </c>
      <c r="F1992" s="1056" t="s">
        <v>1464</v>
      </c>
    </row>
    <row r="1993" spans="1:6" ht="15">
      <c r="A1993" s="101"/>
      <c r="B1993" s="1053">
        <v>10688</v>
      </c>
      <c r="C1993" s="1054" t="s">
        <v>6246</v>
      </c>
      <c r="D1993" s="1053" t="s">
        <v>519</v>
      </c>
      <c r="E1993" s="1055">
        <v>138635</v>
      </c>
      <c r="F1993" s="1056" t="s">
        <v>1464</v>
      </c>
    </row>
    <row r="1994" spans="1:6" ht="15">
      <c r="A1994" s="101"/>
      <c r="B1994" s="1053">
        <v>10689</v>
      </c>
      <c r="C1994" s="1054" t="s">
        <v>6247</v>
      </c>
      <c r="D1994" s="1053" t="s">
        <v>519</v>
      </c>
      <c r="E1994" s="1055">
        <v>569824</v>
      </c>
      <c r="F1994" s="1056" t="s">
        <v>1464</v>
      </c>
    </row>
    <row r="1995" spans="1:6" ht="15">
      <c r="A1995" s="101"/>
      <c r="B1995" s="1053">
        <v>10690</v>
      </c>
      <c r="C1995" s="1054" t="s">
        <v>6248</v>
      </c>
      <c r="D1995" s="1053" t="s">
        <v>519</v>
      </c>
      <c r="E1995" s="1055">
        <v>4176450</v>
      </c>
      <c r="F1995" s="1056" t="s">
        <v>1464</v>
      </c>
    </row>
    <row r="1996" spans="1:6" ht="15">
      <c r="A1996" s="101"/>
      <c r="B1996" s="1053">
        <v>10692</v>
      </c>
      <c r="C1996" s="1054" t="s">
        <v>6249</v>
      </c>
      <c r="D1996" s="1053" t="s">
        <v>519</v>
      </c>
      <c r="E1996" s="1055">
        <v>527150</v>
      </c>
      <c r="F1996" s="1056" t="s">
        <v>1464</v>
      </c>
    </row>
    <row r="1997" spans="1:6" ht="15">
      <c r="A1997" s="101"/>
      <c r="B1997" s="1053">
        <v>10694</v>
      </c>
      <c r="C1997" s="1054" t="s">
        <v>6250</v>
      </c>
      <c r="D1997" s="1053" t="s">
        <v>519</v>
      </c>
      <c r="E1997" s="1055">
        <v>493850</v>
      </c>
      <c r="F1997" s="1056" t="s">
        <v>1464</v>
      </c>
    </row>
    <row r="1998" spans="1:6" ht="15">
      <c r="A1998" s="101"/>
      <c r="B1998" s="1053">
        <v>10695</v>
      </c>
      <c r="C1998" s="1054" t="s">
        <v>6251</v>
      </c>
      <c r="D1998" s="1053" t="s">
        <v>928</v>
      </c>
      <c r="E1998" s="1055">
        <v>35819</v>
      </c>
      <c r="F1998" s="1056" t="s">
        <v>1464</v>
      </c>
    </row>
    <row r="1999" spans="1:6" ht="15">
      <c r="A1999" s="101"/>
      <c r="B1999" s="1053">
        <v>10696</v>
      </c>
      <c r="C1999" s="1054" t="s">
        <v>6252</v>
      </c>
      <c r="D1999" s="1053" t="s">
        <v>928</v>
      </c>
      <c r="E1999" s="1055">
        <v>54621</v>
      </c>
      <c r="F1999" s="1056" t="s">
        <v>1464</v>
      </c>
    </row>
    <row r="2000" spans="1:6" ht="15">
      <c r="A2000" s="101"/>
      <c r="B2000" s="1053">
        <v>10697</v>
      </c>
      <c r="C2000" s="1054" t="s">
        <v>6253</v>
      </c>
      <c r="D2000" s="1053" t="s">
        <v>519</v>
      </c>
      <c r="E2000" s="1055">
        <v>493850</v>
      </c>
      <c r="F2000" s="1056" t="s">
        <v>1464</v>
      </c>
    </row>
    <row r="2001" spans="1:6" ht="15">
      <c r="A2001" s="101"/>
      <c r="B2001" s="1053">
        <v>10698</v>
      </c>
      <c r="C2001" s="1054" t="s">
        <v>6254</v>
      </c>
      <c r="D2001" s="1053" t="s">
        <v>519</v>
      </c>
      <c r="E2001" s="1055">
        <v>428400</v>
      </c>
      <c r="F2001" s="1056" t="s">
        <v>1464</v>
      </c>
    </row>
    <row r="2002" spans="1:6" ht="15">
      <c r="A2002" s="101"/>
      <c r="B2002" s="1053">
        <v>10699</v>
      </c>
      <c r="C2002" s="1054" t="s">
        <v>6255</v>
      </c>
      <c r="D2002" s="1053" t="s">
        <v>519</v>
      </c>
      <c r="E2002" s="1055">
        <v>469269</v>
      </c>
      <c r="F2002" s="1056" t="s">
        <v>1464</v>
      </c>
    </row>
    <row r="2003" spans="1:6" ht="15">
      <c r="A2003" s="101"/>
      <c r="B2003" s="1053">
        <v>10700</v>
      </c>
      <c r="C2003" s="1054" t="s">
        <v>6256</v>
      </c>
      <c r="D2003" s="1053" t="s">
        <v>519</v>
      </c>
      <c r="E2003" s="1055">
        <v>197027</v>
      </c>
      <c r="F2003" s="1056" t="s">
        <v>3009</v>
      </c>
    </row>
    <row r="2004" spans="1:6" ht="15">
      <c r="A2004" s="101"/>
      <c r="B2004" s="1053">
        <v>10710</v>
      </c>
      <c r="C2004" s="1054" t="s">
        <v>6257</v>
      </c>
      <c r="D2004" s="1053" t="s">
        <v>519</v>
      </c>
      <c r="E2004" s="1055">
        <v>3840035</v>
      </c>
      <c r="F2004" s="1056" t="s">
        <v>1464</v>
      </c>
    </row>
    <row r="2005" spans="1:6" ht="15">
      <c r="A2005" s="101"/>
      <c r="B2005" s="1053">
        <v>10712</v>
      </c>
      <c r="C2005" s="1054" t="s">
        <v>6258</v>
      </c>
      <c r="D2005" s="1053" t="s">
        <v>519</v>
      </c>
      <c r="E2005" s="1055">
        <v>464100</v>
      </c>
      <c r="F2005" s="1056" t="s">
        <v>1464</v>
      </c>
    </row>
    <row r="2006" spans="1:6" ht="15">
      <c r="A2006" s="101"/>
      <c r="B2006" s="1053">
        <v>10723</v>
      </c>
      <c r="C2006" s="1054" t="s">
        <v>6259</v>
      </c>
      <c r="D2006" s="1053" t="s">
        <v>6260</v>
      </c>
      <c r="E2006" s="1055">
        <v>42412</v>
      </c>
      <c r="F2006" s="1056" t="s">
        <v>1464</v>
      </c>
    </row>
    <row r="2007" spans="1:6" ht="15">
      <c r="A2007" s="101"/>
      <c r="B2007" s="1053">
        <v>10728</v>
      </c>
      <c r="C2007" s="1054" t="s">
        <v>6261</v>
      </c>
      <c r="D2007" s="1053" t="s">
        <v>6260</v>
      </c>
      <c r="E2007" s="1055">
        <v>13685</v>
      </c>
      <c r="F2007" s="1056" t="s">
        <v>1464</v>
      </c>
    </row>
    <row r="2008" spans="1:6" ht="15">
      <c r="A2008" s="101"/>
      <c r="B2008" s="1053">
        <v>10733</v>
      </c>
      <c r="C2008" s="1054" t="s">
        <v>6262</v>
      </c>
      <c r="D2008" s="1053" t="s">
        <v>519</v>
      </c>
      <c r="E2008" s="1055">
        <v>6804420</v>
      </c>
      <c r="F2008" s="1056" t="s">
        <v>1464</v>
      </c>
    </row>
    <row r="2009" spans="1:6" ht="15">
      <c r="A2009" s="101"/>
      <c r="B2009" s="1053">
        <v>10734</v>
      </c>
      <c r="C2009" s="1054" t="s">
        <v>6263</v>
      </c>
      <c r="D2009" s="1053" t="s">
        <v>519</v>
      </c>
      <c r="E2009" s="1055">
        <v>2916690</v>
      </c>
      <c r="F2009" s="1056" t="s">
        <v>1464</v>
      </c>
    </row>
    <row r="2010" spans="1:6" ht="15">
      <c r="A2010" s="101"/>
      <c r="B2010" s="1053">
        <v>10736</v>
      </c>
      <c r="C2010" s="1054" t="s">
        <v>6264</v>
      </c>
      <c r="D2010" s="1053" t="s">
        <v>519</v>
      </c>
      <c r="E2010" s="1055">
        <v>1993250</v>
      </c>
      <c r="F2010" s="1056" t="s">
        <v>1464</v>
      </c>
    </row>
    <row r="2011" spans="1:6" ht="15">
      <c r="A2011" s="101"/>
      <c r="B2011" s="1053">
        <v>10737</v>
      </c>
      <c r="C2011" s="1054" t="s">
        <v>6265</v>
      </c>
      <c r="D2011" s="1053" t="s">
        <v>519</v>
      </c>
      <c r="E2011" s="1055">
        <v>1032920</v>
      </c>
      <c r="F2011" s="1056" t="s">
        <v>1464</v>
      </c>
    </row>
    <row r="2012" spans="1:6" ht="15">
      <c r="A2012" s="101"/>
      <c r="B2012" s="1053">
        <v>10754</v>
      </c>
      <c r="C2012" s="1054" t="s">
        <v>6266</v>
      </c>
      <c r="D2012" s="1053" t="s">
        <v>519</v>
      </c>
      <c r="E2012" s="1055">
        <v>10975095</v>
      </c>
      <c r="F2012" s="1056" t="s">
        <v>1464</v>
      </c>
    </row>
    <row r="2013" spans="1:6" ht="15">
      <c r="A2013" s="101"/>
      <c r="B2013" s="1053">
        <v>10755</v>
      </c>
      <c r="C2013" s="1054" t="s">
        <v>6267</v>
      </c>
      <c r="D2013" s="1053" t="s">
        <v>519</v>
      </c>
      <c r="E2013" s="1055">
        <v>700801</v>
      </c>
      <c r="F2013" s="1056" t="s">
        <v>1464</v>
      </c>
    </row>
    <row r="2014" spans="1:6" ht="15">
      <c r="A2014" s="101"/>
      <c r="B2014" s="1053">
        <v>10756</v>
      </c>
      <c r="C2014" s="1054" t="s">
        <v>6268</v>
      </c>
      <c r="D2014" s="1053" t="s">
        <v>519</v>
      </c>
      <c r="E2014" s="1055">
        <v>1333594</v>
      </c>
      <c r="F2014" s="1056" t="s">
        <v>1464</v>
      </c>
    </row>
    <row r="2015" spans="1:6" ht="15">
      <c r="A2015" s="101"/>
      <c r="B2015" s="1053">
        <v>10757</v>
      </c>
      <c r="C2015" s="1054" t="s">
        <v>6269</v>
      </c>
      <c r="D2015" s="1053" t="s">
        <v>519</v>
      </c>
      <c r="E2015" s="1055">
        <v>1318962</v>
      </c>
      <c r="F2015" s="1056" t="s">
        <v>1464</v>
      </c>
    </row>
    <row r="2016" spans="1:6" ht="15">
      <c r="A2016" s="101"/>
      <c r="B2016" s="1053">
        <v>10758</v>
      </c>
      <c r="C2016" s="1054" t="s">
        <v>6270</v>
      </c>
      <c r="D2016" s="1053" t="s">
        <v>519</v>
      </c>
      <c r="E2016" s="1055">
        <v>1012690</v>
      </c>
      <c r="F2016" s="1056" t="s">
        <v>1464</v>
      </c>
    </row>
    <row r="2017" spans="1:6" ht="15">
      <c r="A2017" s="101"/>
      <c r="B2017" s="1053">
        <v>10767</v>
      </c>
      <c r="C2017" s="1054" t="s">
        <v>6271</v>
      </c>
      <c r="D2017" s="1053" t="s">
        <v>777</v>
      </c>
      <c r="E2017" s="1055">
        <v>145856</v>
      </c>
      <c r="F2017" s="1056" t="s">
        <v>1464</v>
      </c>
    </row>
    <row r="2018" spans="1:6" ht="15">
      <c r="A2018" s="101"/>
      <c r="B2018" s="1053">
        <v>10768</v>
      </c>
      <c r="C2018" s="1054" t="s">
        <v>6272</v>
      </c>
      <c r="D2018" s="1053" t="s">
        <v>519</v>
      </c>
      <c r="E2018" s="1055">
        <v>209058</v>
      </c>
      <c r="F2018" s="1056" t="s">
        <v>1464</v>
      </c>
    </row>
    <row r="2019" spans="1:6" ht="15">
      <c r="A2019" s="101"/>
      <c r="B2019" s="1053">
        <v>10770</v>
      </c>
      <c r="C2019" s="1054" t="s">
        <v>6273</v>
      </c>
      <c r="D2019" s="1053" t="s">
        <v>519</v>
      </c>
      <c r="E2019" s="1055">
        <v>91736</v>
      </c>
      <c r="F2019" s="1056" t="s">
        <v>1464</v>
      </c>
    </row>
    <row r="2020" spans="1:6" ht="15">
      <c r="A2020" s="101"/>
      <c r="B2020" s="1053">
        <v>10774</v>
      </c>
      <c r="C2020" s="1054" t="s">
        <v>6274</v>
      </c>
      <c r="D2020" s="1053" t="s">
        <v>519</v>
      </c>
      <c r="E2020" s="1055">
        <v>80433</v>
      </c>
      <c r="F2020" s="1056" t="s">
        <v>1464</v>
      </c>
    </row>
    <row r="2021" spans="1:6" ht="15">
      <c r="A2021" s="101"/>
      <c r="B2021" s="1053">
        <v>10776</v>
      </c>
      <c r="C2021" s="1054" t="s">
        <v>3648</v>
      </c>
      <c r="D2021" s="1053" t="s">
        <v>519</v>
      </c>
      <c r="E2021" s="1055">
        <v>97350</v>
      </c>
      <c r="F2021" s="1056" t="s">
        <v>1464</v>
      </c>
    </row>
    <row r="2022" spans="1:6" ht="15">
      <c r="A2022" s="101"/>
      <c r="B2022" s="1053">
        <v>10777</v>
      </c>
      <c r="C2022" s="1054" t="s">
        <v>6275</v>
      </c>
      <c r="D2022" s="1053" t="s">
        <v>519</v>
      </c>
      <c r="E2022" s="1055">
        <v>28371</v>
      </c>
      <c r="F2022" s="1056" t="s">
        <v>3009</v>
      </c>
    </row>
    <row r="2023" spans="1:6" ht="15">
      <c r="A2023" s="101"/>
      <c r="B2023" s="1053">
        <v>10783</v>
      </c>
      <c r="C2023" s="1054" t="s">
        <v>6276</v>
      </c>
      <c r="D2023" s="1053" t="s">
        <v>928</v>
      </c>
      <c r="E2023" s="1055">
        <v>7486</v>
      </c>
      <c r="F2023" s="1056" t="s">
        <v>1464</v>
      </c>
    </row>
    <row r="2024" spans="1:6" ht="15">
      <c r="A2024" s="101"/>
      <c r="B2024" s="1053">
        <v>10787</v>
      </c>
      <c r="C2024" s="1054" t="s">
        <v>6277</v>
      </c>
      <c r="D2024" s="1053" t="s">
        <v>519</v>
      </c>
      <c r="E2024" s="1055">
        <v>13459</v>
      </c>
      <c r="F2024" s="1056" t="s">
        <v>3009</v>
      </c>
    </row>
    <row r="2025" spans="1:6" ht="15">
      <c r="A2025" s="101"/>
      <c r="B2025" s="1053">
        <v>10788</v>
      </c>
      <c r="C2025" s="1054" t="s">
        <v>3653</v>
      </c>
      <c r="D2025" s="1053" t="s">
        <v>519</v>
      </c>
      <c r="E2025" s="1055">
        <v>291550</v>
      </c>
      <c r="F2025" s="1056" t="s">
        <v>1464</v>
      </c>
    </row>
    <row r="2026" spans="1:6" ht="15">
      <c r="A2026" s="101"/>
      <c r="B2026" s="1053">
        <v>10790</v>
      </c>
      <c r="C2026" s="1054" t="s">
        <v>6278</v>
      </c>
      <c r="D2026" s="1053" t="s">
        <v>777</v>
      </c>
      <c r="E2026" s="1055">
        <v>445717</v>
      </c>
      <c r="F2026" s="1056" t="s">
        <v>1464</v>
      </c>
    </row>
    <row r="2027" spans="1:6" ht="15">
      <c r="A2027" s="101"/>
      <c r="B2027" s="1053">
        <v>10794</v>
      </c>
      <c r="C2027" s="1054" t="s">
        <v>6279</v>
      </c>
      <c r="D2027" s="1053" t="s">
        <v>519</v>
      </c>
      <c r="E2027" s="1055">
        <v>29417</v>
      </c>
      <c r="F2027" s="1056" t="s">
        <v>3009</v>
      </c>
    </row>
    <row r="2028" spans="1:6" ht="15">
      <c r="A2028" s="101"/>
      <c r="B2028" s="1053">
        <v>10808</v>
      </c>
      <c r="C2028" s="1054" t="s">
        <v>3659</v>
      </c>
      <c r="D2028" s="1053" t="s">
        <v>519</v>
      </c>
      <c r="E2028" s="1055">
        <v>64712</v>
      </c>
      <c r="F2028" s="1056" t="s">
        <v>1464</v>
      </c>
    </row>
    <row r="2029" spans="1:6" ht="15">
      <c r="A2029" s="101"/>
      <c r="B2029" s="1053">
        <v>10813</v>
      </c>
      <c r="C2029" s="1054" t="s">
        <v>6280</v>
      </c>
      <c r="D2029" s="1053" t="s">
        <v>519</v>
      </c>
      <c r="E2029" s="1055">
        <v>14420</v>
      </c>
      <c r="F2029" s="1056" t="s">
        <v>3009</v>
      </c>
    </row>
    <row r="2030" spans="1:6" ht="15">
      <c r="A2030" s="101"/>
      <c r="B2030" s="1053">
        <v>10824</v>
      </c>
      <c r="C2030" s="1054" t="s">
        <v>6281</v>
      </c>
      <c r="D2030" s="1053" t="s">
        <v>519</v>
      </c>
      <c r="E2030" s="1055">
        <v>1970000</v>
      </c>
      <c r="F2030" s="1056" t="s">
        <v>1464</v>
      </c>
    </row>
    <row r="2031" spans="1:6" ht="15">
      <c r="A2031" s="101"/>
      <c r="B2031" s="1053">
        <v>10825</v>
      </c>
      <c r="C2031" s="1054" t="s">
        <v>6282</v>
      </c>
      <c r="D2031" s="1053" t="s">
        <v>777</v>
      </c>
      <c r="E2031" s="1055">
        <v>69615</v>
      </c>
      <c r="F2031" s="1056" t="s">
        <v>1464</v>
      </c>
    </row>
    <row r="2032" spans="1:6" ht="15">
      <c r="A2032" s="101"/>
      <c r="B2032" s="1053">
        <v>10830</v>
      </c>
      <c r="C2032" s="1054" t="s">
        <v>1343</v>
      </c>
      <c r="D2032" s="1053" t="s">
        <v>777</v>
      </c>
      <c r="E2032" s="1055">
        <v>77350</v>
      </c>
      <c r="F2032" s="1056" t="s">
        <v>1464</v>
      </c>
    </row>
    <row r="2033" spans="1:6" ht="15">
      <c r="A2033" s="101"/>
      <c r="B2033" s="1053">
        <v>10836</v>
      </c>
      <c r="C2033" s="1054" t="s">
        <v>6283</v>
      </c>
      <c r="D2033" s="1053" t="s">
        <v>519</v>
      </c>
      <c r="E2033" s="1055">
        <v>5292942</v>
      </c>
      <c r="F2033" s="1056" t="s">
        <v>1464</v>
      </c>
    </row>
    <row r="2034" spans="1:6" ht="15">
      <c r="A2034" s="101"/>
      <c r="B2034" s="1053">
        <v>10842</v>
      </c>
      <c r="C2034" s="1054" t="s">
        <v>6284</v>
      </c>
      <c r="D2034" s="1053" t="s">
        <v>519</v>
      </c>
      <c r="E2034" s="1055">
        <v>17612</v>
      </c>
      <c r="F2034" s="1056" t="s">
        <v>1464</v>
      </c>
    </row>
    <row r="2035" spans="1:6" ht="15">
      <c r="A2035" s="101"/>
      <c r="B2035" s="1053">
        <v>10847</v>
      </c>
      <c r="C2035" s="1054" t="s">
        <v>6285</v>
      </c>
      <c r="D2035" s="1053" t="s">
        <v>519</v>
      </c>
      <c r="E2035" s="1055">
        <v>5439371</v>
      </c>
      <c r="F2035" s="1056" t="s">
        <v>1464</v>
      </c>
    </row>
    <row r="2036" spans="1:6" ht="15">
      <c r="A2036" s="101"/>
      <c r="B2036" s="1053">
        <v>10848</v>
      </c>
      <c r="C2036" s="1054" t="s">
        <v>6286</v>
      </c>
      <c r="D2036" s="1053" t="s">
        <v>928</v>
      </c>
      <c r="E2036" s="1055">
        <v>92344</v>
      </c>
      <c r="F2036" s="1056" t="s">
        <v>1464</v>
      </c>
    </row>
    <row r="2037" spans="1:6" ht="15">
      <c r="A2037" s="101"/>
      <c r="B2037" s="1053">
        <v>10849</v>
      </c>
      <c r="C2037" s="1054" t="s">
        <v>6287</v>
      </c>
      <c r="D2037" s="1053" t="s">
        <v>928</v>
      </c>
      <c r="E2037" s="1055">
        <v>53550</v>
      </c>
      <c r="F2037" s="1056" t="s">
        <v>1464</v>
      </c>
    </row>
    <row r="2038" spans="1:6" ht="15">
      <c r="A2038" s="101"/>
      <c r="B2038" s="1053">
        <v>10852</v>
      </c>
      <c r="C2038" s="1054" t="s">
        <v>6288</v>
      </c>
      <c r="D2038" s="1053" t="s">
        <v>519</v>
      </c>
      <c r="E2038" s="1055">
        <v>1446627</v>
      </c>
      <c r="F2038" s="1056" t="s">
        <v>1464</v>
      </c>
    </row>
    <row r="2039" spans="1:6" ht="15">
      <c r="A2039" s="101"/>
      <c r="B2039" s="1053">
        <v>10855</v>
      </c>
      <c r="C2039" s="1054" t="s">
        <v>6289</v>
      </c>
      <c r="D2039" s="1053" t="s">
        <v>519</v>
      </c>
      <c r="E2039" s="1055">
        <v>57120</v>
      </c>
      <c r="F2039" s="1056" t="s">
        <v>1464</v>
      </c>
    </row>
    <row r="2040" spans="1:6" ht="15">
      <c r="A2040" s="101"/>
      <c r="B2040" s="1053">
        <v>10862</v>
      </c>
      <c r="C2040" s="1054" t="s">
        <v>6290</v>
      </c>
      <c r="D2040" s="1053" t="s">
        <v>519</v>
      </c>
      <c r="E2040" s="1055">
        <v>333200</v>
      </c>
      <c r="F2040" s="1056" t="s">
        <v>1464</v>
      </c>
    </row>
    <row r="2041" spans="1:6" ht="60" customHeight="1">
      <c r="A2041" s="101"/>
      <c r="B2041" s="1053">
        <v>10863</v>
      </c>
      <c r="C2041" s="1054" t="s">
        <v>6291</v>
      </c>
      <c r="D2041" s="1053" t="s">
        <v>924</v>
      </c>
      <c r="E2041" s="1055">
        <v>62154</v>
      </c>
      <c r="F2041" s="1056" t="s">
        <v>1464</v>
      </c>
    </row>
    <row r="2042" spans="1:6" ht="15">
      <c r="A2042" s="101"/>
      <c r="B2042" s="1053">
        <v>10864</v>
      </c>
      <c r="C2042" s="1054" t="s">
        <v>6292</v>
      </c>
      <c r="D2042" s="1053" t="s">
        <v>924</v>
      </c>
      <c r="E2042" s="1055">
        <v>62154</v>
      </c>
      <c r="F2042" s="1056" t="s">
        <v>1464</v>
      </c>
    </row>
    <row r="2043" spans="1:6" ht="15">
      <c r="A2043" s="101"/>
      <c r="B2043" s="1053">
        <v>10872</v>
      </c>
      <c r="C2043" s="1054" t="s">
        <v>6293</v>
      </c>
      <c r="D2043" s="1053" t="s">
        <v>519</v>
      </c>
      <c r="E2043" s="1055">
        <v>490280</v>
      </c>
      <c r="F2043" s="1056" t="s">
        <v>1464</v>
      </c>
    </row>
    <row r="2044" spans="1:6" ht="15">
      <c r="A2044" s="101"/>
      <c r="B2044" s="1053">
        <v>10877</v>
      </c>
      <c r="C2044" s="1054" t="s">
        <v>6294</v>
      </c>
      <c r="D2044" s="1053" t="s">
        <v>519</v>
      </c>
      <c r="E2044" s="1055">
        <v>3990800</v>
      </c>
      <c r="F2044" s="1056" t="s">
        <v>1464</v>
      </c>
    </row>
    <row r="2045" spans="1:6" ht="15">
      <c r="A2045" s="101"/>
      <c r="B2045" s="1053">
        <v>10878</v>
      </c>
      <c r="C2045" s="1054" t="s">
        <v>6295</v>
      </c>
      <c r="D2045" s="1053" t="s">
        <v>519</v>
      </c>
      <c r="E2045" s="1055">
        <v>6307</v>
      </c>
      <c r="F2045" s="1056" t="s">
        <v>1464</v>
      </c>
    </row>
    <row r="2046" spans="1:6" ht="15">
      <c r="A2046" s="101"/>
      <c r="B2046" s="1053">
        <v>10880</v>
      </c>
      <c r="C2046" s="1054" t="s">
        <v>6296</v>
      </c>
      <c r="D2046" s="1053" t="s">
        <v>904</v>
      </c>
      <c r="E2046" s="1055">
        <v>25680</v>
      </c>
      <c r="F2046" s="1056" t="s">
        <v>3009</v>
      </c>
    </row>
    <row r="2047" spans="1:6" ht="15">
      <c r="A2047" s="101"/>
      <c r="B2047" s="1053">
        <v>10882</v>
      </c>
      <c r="C2047" s="1054" t="s">
        <v>6297</v>
      </c>
      <c r="D2047" s="1053" t="s">
        <v>928</v>
      </c>
      <c r="E2047" s="1055">
        <v>33200</v>
      </c>
      <c r="F2047" s="1056" t="s">
        <v>1464</v>
      </c>
    </row>
    <row r="2048" spans="1:6" ht="15">
      <c r="A2048" s="101"/>
      <c r="B2048" s="1053">
        <v>10890</v>
      </c>
      <c r="C2048" s="1054" t="s">
        <v>1408</v>
      </c>
      <c r="D2048" s="1053" t="s">
        <v>928</v>
      </c>
      <c r="E2048" s="1055">
        <v>50337</v>
      </c>
      <c r="F2048" s="1056" t="s">
        <v>1464</v>
      </c>
    </row>
    <row r="2049" spans="1:6" ht="15">
      <c r="A2049" s="101"/>
      <c r="B2049" s="1053">
        <v>10891</v>
      </c>
      <c r="C2049" s="1054" t="s">
        <v>6298</v>
      </c>
      <c r="D2049" s="1053" t="s">
        <v>519</v>
      </c>
      <c r="E2049" s="1055">
        <v>100591</v>
      </c>
      <c r="F2049" s="1056" t="s">
        <v>1464</v>
      </c>
    </row>
    <row r="2050" spans="1:6" ht="15">
      <c r="A2050" s="101"/>
      <c r="B2050" s="1053">
        <v>10920</v>
      </c>
      <c r="C2050" s="1054" t="s">
        <v>6299</v>
      </c>
      <c r="D2050" s="1053" t="s">
        <v>519</v>
      </c>
      <c r="E2050" s="1055">
        <v>1224510</v>
      </c>
      <c r="F2050" s="1056" t="s">
        <v>1464</v>
      </c>
    </row>
    <row r="2051" spans="1:6" ht="15">
      <c r="A2051" s="101"/>
      <c r="B2051" s="1053">
        <v>10936</v>
      </c>
      <c r="C2051" s="1054" t="s">
        <v>6300</v>
      </c>
      <c r="D2051" s="1053" t="s">
        <v>519</v>
      </c>
      <c r="E2051" s="1055">
        <v>125809</v>
      </c>
      <c r="F2051" s="1056" t="s">
        <v>1464</v>
      </c>
    </row>
    <row r="2052" spans="1:6" ht="15">
      <c r="A2052" s="101"/>
      <c r="B2052" s="1053">
        <v>10937</v>
      </c>
      <c r="C2052" s="1054" t="s">
        <v>6301</v>
      </c>
      <c r="D2052" s="1053" t="s">
        <v>519</v>
      </c>
      <c r="E2052" s="1055">
        <v>249635</v>
      </c>
      <c r="F2052" s="1056" t="s">
        <v>1464</v>
      </c>
    </row>
    <row r="2053" spans="1:6" ht="15">
      <c r="A2053" s="101"/>
      <c r="B2053" s="1053">
        <v>10947</v>
      </c>
      <c r="C2053" s="1054" t="s">
        <v>6302</v>
      </c>
      <c r="D2053" s="1053" t="s">
        <v>973</v>
      </c>
      <c r="E2053" s="1055">
        <v>5831</v>
      </c>
      <c r="F2053" s="1056" t="s">
        <v>3009</v>
      </c>
    </row>
    <row r="2054" spans="1:6" ht="15">
      <c r="A2054" s="101"/>
      <c r="B2054" s="1053">
        <v>10948</v>
      </c>
      <c r="C2054" s="1054" t="s">
        <v>6303</v>
      </c>
      <c r="D2054" s="1053" t="s">
        <v>973</v>
      </c>
      <c r="E2054" s="1055">
        <v>5831</v>
      </c>
      <c r="F2054" s="1056" t="s">
        <v>3009</v>
      </c>
    </row>
    <row r="2055" spans="1:6" ht="15">
      <c r="A2055" s="101"/>
      <c r="B2055" s="1053">
        <v>10955</v>
      </c>
      <c r="C2055" s="1054" t="s">
        <v>6304</v>
      </c>
      <c r="D2055" s="1053" t="s">
        <v>924</v>
      </c>
      <c r="E2055" s="1055">
        <v>4744835</v>
      </c>
      <c r="F2055" s="1056" t="s">
        <v>1464</v>
      </c>
    </row>
    <row r="2056" spans="1:6" ht="15">
      <c r="A2056" s="101"/>
      <c r="B2056" s="1053">
        <v>10957</v>
      </c>
      <c r="C2056" s="1054" t="s">
        <v>6305</v>
      </c>
      <c r="D2056" s="1053" t="s">
        <v>519</v>
      </c>
      <c r="E2056" s="1055">
        <v>43197</v>
      </c>
      <c r="F2056" s="1056" t="s">
        <v>1464</v>
      </c>
    </row>
    <row r="2057" spans="1:6" ht="15">
      <c r="A2057" s="101"/>
      <c r="B2057" s="1053">
        <v>10958</v>
      </c>
      <c r="C2057" s="1054" t="s">
        <v>6306</v>
      </c>
      <c r="D2057" s="1053" t="s">
        <v>519</v>
      </c>
      <c r="E2057" s="1055">
        <v>37485</v>
      </c>
      <c r="F2057" s="1056" t="s">
        <v>1464</v>
      </c>
    </row>
    <row r="2058" spans="1:6" ht="15">
      <c r="A2058" s="101"/>
      <c r="B2058" s="1053">
        <v>10959</v>
      </c>
      <c r="C2058" s="1054" t="s">
        <v>6307</v>
      </c>
      <c r="D2058" s="1053" t="s">
        <v>519</v>
      </c>
      <c r="E2058" s="1055">
        <v>35700</v>
      </c>
      <c r="F2058" s="1056" t="s">
        <v>1464</v>
      </c>
    </row>
    <row r="2059" spans="1:6" ht="15">
      <c r="A2059" s="101"/>
      <c r="B2059" s="1053">
        <v>10960</v>
      </c>
      <c r="C2059" s="1054" t="s">
        <v>6308</v>
      </c>
      <c r="D2059" s="1053" t="s">
        <v>519</v>
      </c>
      <c r="E2059" s="1055">
        <v>33415</v>
      </c>
      <c r="F2059" s="1056" t="s">
        <v>1464</v>
      </c>
    </row>
    <row r="2060" spans="1:6" ht="15">
      <c r="A2060" s="101"/>
      <c r="B2060" s="1053">
        <v>10961</v>
      </c>
      <c r="C2060" s="1054" t="s">
        <v>6309</v>
      </c>
      <c r="D2060" s="1053" t="s">
        <v>519</v>
      </c>
      <c r="E2060" s="1055">
        <v>21848</v>
      </c>
      <c r="F2060" s="1056" t="s">
        <v>1464</v>
      </c>
    </row>
    <row r="2061" spans="1:6" ht="15">
      <c r="A2061" s="101"/>
      <c r="B2061" s="1053">
        <v>10962</v>
      </c>
      <c r="C2061" s="1054" t="s">
        <v>6310</v>
      </c>
      <c r="D2061" s="1053" t="s">
        <v>519</v>
      </c>
      <c r="E2061" s="1055">
        <v>32725</v>
      </c>
      <c r="F2061" s="1056" t="s">
        <v>1464</v>
      </c>
    </row>
    <row r="2062" spans="1:6" ht="15">
      <c r="A2062" s="101"/>
      <c r="B2062" s="1053">
        <v>10963</v>
      </c>
      <c r="C2062" s="1054" t="s">
        <v>6311</v>
      </c>
      <c r="D2062" s="1053" t="s">
        <v>519</v>
      </c>
      <c r="E2062" s="1055">
        <v>39032</v>
      </c>
      <c r="F2062" s="1056" t="s">
        <v>1464</v>
      </c>
    </row>
    <row r="2063" spans="1:6" ht="15">
      <c r="A2063" s="101"/>
      <c r="B2063" s="1053">
        <v>10964</v>
      </c>
      <c r="C2063" s="1054" t="s">
        <v>6312</v>
      </c>
      <c r="D2063" s="1053" t="s">
        <v>519</v>
      </c>
      <c r="E2063" s="1055">
        <v>34510</v>
      </c>
      <c r="F2063" s="1056" t="s">
        <v>1464</v>
      </c>
    </row>
    <row r="2064" spans="1:6" ht="15">
      <c r="A2064" s="101"/>
      <c r="B2064" s="1053">
        <v>10965</v>
      </c>
      <c r="C2064" s="1054" t="s">
        <v>6313</v>
      </c>
      <c r="D2064" s="1053" t="s">
        <v>519</v>
      </c>
      <c r="E2064" s="1055">
        <v>218484</v>
      </c>
      <c r="F2064" s="1056" t="s">
        <v>1464</v>
      </c>
    </row>
    <row r="2065" spans="1:6" ht="15">
      <c r="A2065" s="101"/>
      <c r="B2065" s="1053">
        <v>10966</v>
      </c>
      <c r="C2065" s="1054" t="s">
        <v>6314</v>
      </c>
      <c r="D2065" s="1053" t="s">
        <v>519</v>
      </c>
      <c r="E2065" s="1055">
        <v>114002</v>
      </c>
      <c r="F2065" s="1056" t="s">
        <v>1464</v>
      </c>
    </row>
    <row r="2066" spans="1:6" ht="15">
      <c r="A2066" s="101"/>
      <c r="B2066" s="1053">
        <v>10967</v>
      </c>
      <c r="C2066" s="1054" t="s">
        <v>6315</v>
      </c>
      <c r="D2066" s="1053" t="s">
        <v>519</v>
      </c>
      <c r="E2066" s="1055">
        <v>874000</v>
      </c>
      <c r="F2066" s="1056" t="s">
        <v>1464</v>
      </c>
    </row>
    <row r="2067" spans="1:6" ht="15">
      <c r="A2067" s="101"/>
      <c r="B2067" s="1053">
        <v>10968</v>
      </c>
      <c r="C2067" s="1054" t="s">
        <v>6316</v>
      </c>
      <c r="D2067" s="1053" t="s">
        <v>519</v>
      </c>
      <c r="E2067" s="1055">
        <v>117215</v>
      </c>
      <c r="F2067" s="1056" t="s">
        <v>1464</v>
      </c>
    </row>
    <row r="2068" spans="1:6" ht="15">
      <c r="A2068" s="101"/>
      <c r="B2068" s="1053">
        <v>10969</v>
      </c>
      <c r="C2068" s="1054" t="s">
        <v>6317</v>
      </c>
      <c r="D2068" s="1053" t="s">
        <v>519</v>
      </c>
      <c r="E2068" s="1055">
        <v>828835</v>
      </c>
      <c r="F2068" s="1056" t="s">
        <v>1464</v>
      </c>
    </row>
    <row r="2069" spans="1:6" ht="15">
      <c r="A2069" s="101"/>
      <c r="B2069" s="1053">
        <v>10971</v>
      </c>
      <c r="C2069" s="1054" t="s">
        <v>6318</v>
      </c>
      <c r="D2069" s="1053" t="s">
        <v>519</v>
      </c>
      <c r="E2069" s="1055">
        <v>699873</v>
      </c>
      <c r="F2069" s="1056" t="s">
        <v>1464</v>
      </c>
    </row>
    <row r="2070" spans="1:6" ht="15">
      <c r="A2070" s="101"/>
      <c r="B2070" s="1053">
        <v>10972</v>
      </c>
      <c r="C2070" s="1054" t="s">
        <v>6319</v>
      </c>
      <c r="D2070" s="1053" t="s">
        <v>519</v>
      </c>
      <c r="E2070" s="1055">
        <v>2083809</v>
      </c>
      <c r="F2070" s="1056" t="s">
        <v>1464</v>
      </c>
    </row>
    <row r="2071" spans="1:6" ht="15">
      <c r="A2071" s="101"/>
      <c r="B2071" s="1053">
        <v>10973</v>
      </c>
      <c r="C2071" s="1054" t="s">
        <v>6320</v>
      </c>
      <c r="D2071" s="1053" t="s">
        <v>519</v>
      </c>
      <c r="E2071" s="1055">
        <v>221000</v>
      </c>
      <c r="F2071" s="1056" t="s">
        <v>1464</v>
      </c>
    </row>
    <row r="2072" spans="1:6" ht="15">
      <c r="A2072" s="101"/>
      <c r="B2072" s="1053">
        <v>10974</v>
      </c>
      <c r="C2072" s="1054" t="s">
        <v>6321</v>
      </c>
      <c r="D2072" s="1053" t="s">
        <v>519</v>
      </c>
      <c r="E2072" s="1055">
        <v>135184</v>
      </c>
      <c r="F2072" s="1056" t="s">
        <v>1464</v>
      </c>
    </row>
    <row r="2073" spans="1:6" ht="15">
      <c r="A2073" s="101"/>
      <c r="B2073" s="1053">
        <v>10975</v>
      </c>
      <c r="C2073" s="1054" t="s">
        <v>6322</v>
      </c>
      <c r="D2073" s="1053" t="s">
        <v>519</v>
      </c>
      <c r="E2073" s="1055">
        <v>77350</v>
      </c>
      <c r="F2073" s="1056" t="s">
        <v>1464</v>
      </c>
    </row>
    <row r="2074" spans="1:6" ht="15">
      <c r="A2074" s="101"/>
      <c r="B2074" s="1053">
        <v>10976</v>
      </c>
      <c r="C2074" s="1054" t="s">
        <v>6323</v>
      </c>
      <c r="D2074" s="1053" t="s">
        <v>519</v>
      </c>
      <c r="E2074" s="1055">
        <v>2171152</v>
      </c>
      <c r="F2074" s="1056" t="s">
        <v>1464</v>
      </c>
    </row>
    <row r="2075" spans="1:6" ht="15">
      <c r="A2075" s="101"/>
      <c r="B2075" s="1053">
        <v>10977</v>
      </c>
      <c r="C2075" s="1054" t="s">
        <v>6324</v>
      </c>
      <c r="D2075" s="1053" t="s">
        <v>519</v>
      </c>
      <c r="E2075" s="1055">
        <v>1731884</v>
      </c>
      <c r="F2075" s="1056" t="s">
        <v>3009</v>
      </c>
    </row>
    <row r="2076" spans="1:6" ht="15">
      <c r="A2076" s="101"/>
      <c r="B2076" s="1053">
        <v>10987</v>
      </c>
      <c r="C2076" s="1054" t="s">
        <v>6325</v>
      </c>
      <c r="D2076" s="1053" t="s">
        <v>519</v>
      </c>
      <c r="E2076" s="1055">
        <v>85106</v>
      </c>
      <c r="F2076" s="1056" t="s">
        <v>1464</v>
      </c>
    </row>
    <row r="2077" spans="1:6" ht="15">
      <c r="A2077" s="101"/>
      <c r="B2077" s="1053">
        <v>10988</v>
      </c>
      <c r="C2077" s="1054" t="s">
        <v>6326</v>
      </c>
      <c r="D2077" s="1053" t="s">
        <v>519</v>
      </c>
      <c r="E2077" s="1055">
        <v>210630</v>
      </c>
      <c r="F2077" s="1056" t="s">
        <v>1464</v>
      </c>
    </row>
    <row r="2078" spans="1:6" ht="15">
      <c r="A2078" s="101"/>
      <c r="B2078" s="1053">
        <v>10989</v>
      </c>
      <c r="C2078" s="1054" t="s">
        <v>6327</v>
      </c>
      <c r="D2078" s="1053" t="s">
        <v>519</v>
      </c>
      <c r="E2078" s="1055">
        <v>1202859</v>
      </c>
      <c r="F2078" s="1056" t="s">
        <v>1464</v>
      </c>
    </row>
    <row r="2079" spans="1:6" ht="15">
      <c r="A2079" s="101"/>
      <c r="B2079" s="1053">
        <v>10992</v>
      </c>
      <c r="C2079" s="1054" t="s">
        <v>6328</v>
      </c>
      <c r="D2079" s="1053" t="s">
        <v>519</v>
      </c>
      <c r="E2079" s="1055">
        <v>162491</v>
      </c>
      <c r="F2079" s="1056" t="s">
        <v>1464</v>
      </c>
    </row>
    <row r="2080" spans="1:6" ht="15">
      <c r="A2080" s="101"/>
      <c r="B2080" s="1053">
        <v>10995</v>
      </c>
      <c r="C2080" s="1054" t="s">
        <v>6329</v>
      </c>
      <c r="D2080" s="1053" t="s">
        <v>519</v>
      </c>
      <c r="E2080" s="1055">
        <v>35611</v>
      </c>
      <c r="F2080" s="1056" t="s">
        <v>1464</v>
      </c>
    </row>
    <row r="2081" spans="1:6" ht="15">
      <c r="A2081" s="101"/>
      <c r="B2081" s="1053">
        <v>10996</v>
      </c>
      <c r="C2081" s="1054" t="s">
        <v>3891</v>
      </c>
      <c r="D2081" s="1053" t="s">
        <v>519</v>
      </c>
      <c r="E2081" s="1055">
        <v>317069</v>
      </c>
      <c r="F2081" s="1056" t="s">
        <v>1464</v>
      </c>
    </row>
    <row r="2082" spans="1:6" ht="15">
      <c r="A2082" s="101"/>
      <c r="B2082" s="1053">
        <v>11007</v>
      </c>
      <c r="C2082" s="1054" t="s">
        <v>6330</v>
      </c>
      <c r="D2082" s="1053" t="s">
        <v>928</v>
      </c>
      <c r="E2082" s="1055">
        <v>245871</v>
      </c>
      <c r="F2082" s="1056" t="s">
        <v>1464</v>
      </c>
    </row>
    <row r="2083" spans="1:6" ht="15">
      <c r="A2083" s="101"/>
      <c r="B2083" s="1053">
        <v>11008</v>
      </c>
      <c r="C2083" s="1054" t="s">
        <v>6331</v>
      </c>
      <c r="D2083" s="1053" t="s">
        <v>904</v>
      </c>
      <c r="E2083" s="1055">
        <v>88227</v>
      </c>
      <c r="F2083" s="1056" t="s">
        <v>1464</v>
      </c>
    </row>
    <row r="2084" spans="1:6" ht="15">
      <c r="A2084" s="101"/>
      <c r="B2084" s="1053">
        <v>11026</v>
      </c>
      <c r="C2084" s="1054" t="s">
        <v>6332</v>
      </c>
      <c r="D2084" s="1053" t="s">
        <v>904</v>
      </c>
      <c r="E2084" s="1055">
        <v>73780</v>
      </c>
      <c r="F2084" s="1056" t="s">
        <v>3009</v>
      </c>
    </row>
    <row r="2085" spans="1:6" ht="15">
      <c r="A2085" s="101"/>
      <c r="B2085" s="1053">
        <v>11027</v>
      </c>
      <c r="C2085" s="1054" t="s">
        <v>6333</v>
      </c>
      <c r="D2085" s="1053" t="s">
        <v>904</v>
      </c>
      <c r="E2085" s="1055">
        <v>73780</v>
      </c>
      <c r="F2085" s="1056" t="s">
        <v>3009</v>
      </c>
    </row>
    <row r="2086" spans="1:6" ht="15">
      <c r="A2086" s="101"/>
      <c r="B2086" s="1053">
        <v>11028</v>
      </c>
      <c r="C2086" s="1054" t="s">
        <v>6334</v>
      </c>
      <c r="D2086" s="1053" t="s">
        <v>904</v>
      </c>
      <c r="E2086" s="1055">
        <v>85323</v>
      </c>
      <c r="F2086" s="1056" t="s">
        <v>3009</v>
      </c>
    </row>
    <row r="2087" spans="1:6" ht="15">
      <c r="A2087" s="101"/>
      <c r="B2087" s="1053">
        <v>11029</v>
      </c>
      <c r="C2087" s="1054" t="s">
        <v>6335</v>
      </c>
      <c r="D2087" s="1053" t="s">
        <v>904</v>
      </c>
      <c r="E2087" s="1055">
        <v>85680</v>
      </c>
      <c r="F2087" s="1056" t="s">
        <v>3009</v>
      </c>
    </row>
    <row r="2088" spans="1:6" ht="15">
      <c r="A2088" s="101"/>
      <c r="B2088" s="1053">
        <v>11030</v>
      </c>
      <c r="C2088" s="1054" t="s">
        <v>6336</v>
      </c>
      <c r="D2088" s="1053" t="s">
        <v>904</v>
      </c>
      <c r="E2088" s="1055">
        <v>85680</v>
      </c>
      <c r="F2088" s="1056" t="s">
        <v>3009</v>
      </c>
    </row>
    <row r="2089" spans="1:6" ht="15">
      <c r="A2089" s="101"/>
      <c r="B2089" s="1053">
        <v>11031</v>
      </c>
      <c r="C2089" s="1054" t="s">
        <v>6337</v>
      </c>
      <c r="D2089" s="1053" t="s">
        <v>904</v>
      </c>
      <c r="E2089" s="1055">
        <v>85680</v>
      </c>
      <c r="F2089" s="1056" t="s">
        <v>3009</v>
      </c>
    </row>
    <row r="2090" spans="1:6" ht="15">
      <c r="A2090" s="101"/>
      <c r="B2090" s="1053">
        <v>11032</v>
      </c>
      <c r="C2090" s="1054" t="s">
        <v>6338</v>
      </c>
      <c r="D2090" s="1053" t="s">
        <v>904</v>
      </c>
      <c r="E2090" s="1055">
        <v>65450</v>
      </c>
      <c r="F2090" s="1056" t="s">
        <v>3009</v>
      </c>
    </row>
    <row r="2091" spans="1:6" ht="15">
      <c r="A2091" s="101"/>
      <c r="B2091" s="1053">
        <v>11033</v>
      </c>
      <c r="C2091" s="1054" t="s">
        <v>6339</v>
      </c>
      <c r="D2091" s="1053" t="s">
        <v>904</v>
      </c>
      <c r="E2091" s="1055">
        <v>65450</v>
      </c>
      <c r="F2091" s="1056" t="s">
        <v>3009</v>
      </c>
    </row>
    <row r="2092" spans="1:6" ht="15">
      <c r="A2092" s="101"/>
      <c r="B2092" s="1053">
        <v>11034</v>
      </c>
      <c r="C2092" s="1054" t="s">
        <v>6340</v>
      </c>
      <c r="D2092" s="1053" t="s">
        <v>904</v>
      </c>
      <c r="E2092" s="1055">
        <v>71400</v>
      </c>
      <c r="F2092" s="1056" t="s">
        <v>3009</v>
      </c>
    </row>
    <row r="2093" spans="1:6" ht="15">
      <c r="A2093" s="101"/>
      <c r="B2093" s="1053">
        <v>11035</v>
      </c>
      <c r="C2093" s="1054" t="s">
        <v>6341</v>
      </c>
      <c r="D2093" s="1053" t="s">
        <v>904</v>
      </c>
      <c r="E2093" s="1055">
        <v>71400</v>
      </c>
      <c r="F2093" s="1056" t="s">
        <v>3009</v>
      </c>
    </row>
    <row r="2094" spans="1:6" ht="15">
      <c r="A2094" s="101"/>
      <c r="B2094" s="1053">
        <v>11036</v>
      </c>
      <c r="C2094" s="1054" t="s">
        <v>6342</v>
      </c>
      <c r="D2094" s="1053" t="s">
        <v>904</v>
      </c>
      <c r="E2094" s="1055">
        <v>71400</v>
      </c>
      <c r="F2094" s="1056" t="s">
        <v>3009</v>
      </c>
    </row>
    <row r="2095" spans="1:6" ht="15">
      <c r="A2095" s="101"/>
      <c r="B2095" s="1053">
        <v>11037</v>
      </c>
      <c r="C2095" s="1054" t="s">
        <v>6343</v>
      </c>
      <c r="D2095" s="1053" t="s">
        <v>904</v>
      </c>
      <c r="E2095" s="1055">
        <v>71400</v>
      </c>
      <c r="F2095" s="1056" t="s">
        <v>3009</v>
      </c>
    </row>
    <row r="2096" spans="1:6" ht="15">
      <c r="A2096" s="101"/>
      <c r="B2096" s="1053">
        <v>11038</v>
      </c>
      <c r="C2096" s="1054" t="s">
        <v>6344</v>
      </c>
      <c r="D2096" s="1053" t="s">
        <v>904</v>
      </c>
      <c r="E2096" s="1055">
        <v>18564</v>
      </c>
      <c r="F2096" s="1056" t="s">
        <v>3009</v>
      </c>
    </row>
    <row r="2097" spans="1:6" ht="15">
      <c r="A2097" s="101"/>
      <c r="B2097" s="1053">
        <v>11039</v>
      </c>
      <c r="C2097" s="1054" t="s">
        <v>6345</v>
      </c>
      <c r="D2097" s="1053" t="s">
        <v>904</v>
      </c>
      <c r="E2097" s="1055">
        <v>14518</v>
      </c>
      <c r="F2097" s="1056" t="s">
        <v>3009</v>
      </c>
    </row>
    <row r="2098" spans="1:6" ht="45" customHeight="1">
      <c r="A2098" s="101"/>
      <c r="B2098" s="1053">
        <v>11057</v>
      </c>
      <c r="C2098" s="1054" t="s">
        <v>6346</v>
      </c>
      <c r="D2098" s="1053" t="s">
        <v>777</v>
      </c>
      <c r="E2098" s="1055">
        <v>55145</v>
      </c>
      <c r="F2098" s="1056" t="s">
        <v>1464</v>
      </c>
    </row>
    <row r="2099" spans="1:6" ht="15">
      <c r="A2099" s="101"/>
      <c r="B2099" s="1053">
        <v>11080</v>
      </c>
      <c r="C2099" s="1054" t="s">
        <v>6347</v>
      </c>
      <c r="D2099" s="1053" t="s">
        <v>904</v>
      </c>
      <c r="E2099" s="1055">
        <v>951612</v>
      </c>
      <c r="F2099" s="1056" t="s">
        <v>3009</v>
      </c>
    </row>
    <row r="2100" spans="1:6" ht="15">
      <c r="A2100" s="101"/>
      <c r="B2100" s="1053">
        <v>11081</v>
      </c>
      <c r="C2100" s="1054" t="s">
        <v>6348</v>
      </c>
      <c r="D2100" s="1053" t="s">
        <v>904</v>
      </c>
      <c r="E2100" s="1055">
        <v>910142</v>
      </c>
      <c r="F2100" s="1056" t="s">
        <v>3009</v>
      </c>
    </row>
    <row r="2101" spans="1:6" ht="15">
      <c r="A2101" s="101"/>
      <c r="B2101" s="1053">
        <v>11082</v>
      </c>
      <c r="C2101" s="1054" t="s">
        <v>6349</v>
      </c>
      <c r="D2101" s="1053" t="s">
        <v>904</v>
      </c>
      <c r="E2101" s="1055">
        <v>907982</v>
      </c>
      <c r="F2101" s="1056" t="s">
        <v>3009</v>
      </c>
    </row>
    <row r="2102" spans="1:6" ht="15">
      <c r="A2102" s="101"/>
      <c r="B2102" s="1053">
        <v>11083</v>
      </c>
      <c r="C2102" s="1054" t="s">
        <v>6350</v>
      </c>
      <c r="D2102" s="1053" t="s">
        <v>519</v>
      </c>
      <c r="E2102" s="1055">
        <v>43914</v>
      </c>
      <c r="F2102" s="1056" t="s">
        <v>1464</v>
      </c>
    </row>
    <row r="2103" spans="1:6" ht="15">
      <c r="A2103" s="101"/>
      <c r="B2103" s="1053">
        <v>11084</v>
      </c>
      <c r="C2103" s="1054" t="s">
        <v>6351</v>
      </c>
      <c r="D2103" s="1053" t="s">
        <v>519</v>
      </c>
      <c r="E2103" s="1055">
        <v>150000</v>
      </c>
      <c r="F2103" s="1056" t="s">
        <v>1464</v>
      </c>
    </row>
    <row r="2104" spans="1:6" ht="15">
      <c r="A2104" s="101"/>
      <c r="B2104" s="1053">
        <v>11085</v>
      </c>
      <c r="C2104" s="1054" t="s">
        <v>6352</v>
      </c>
      <c r="D2104" s="1053" t="s">
        <v>519</v>
      </c>
      <c r="E2104" s="1055">
        <v>6426000</v>
      </c>
      <c r="F2104" s="1056" t="s">
        <v>1464</v>
      </c>
    </row>
    <row r="2105" spans="1:6" ht="15">
      <c r="A2105" s="101"/>
      <c r="B2105" s="1053">
        <v>11086</v>
      </c>
      <c r="C2105" s="1054" t="s">
        <v>6353</v>
      </c>
      <c r="D2105" s="1053" t="s">
        <v>519</v>
      </c>
      <c r="E2105" s="1055">
        <v>1049580</v>
      </c>
      <c r="F2105" s="1056" t="s">
        <v>1464</v>
      </c>
    </row>
    <row r="2106" spans="1:6" ht="15">
      <c r="A2106" s="101"/>
      <c r="B2106" s="1053">
        <v>11089</v>
      </c>
      <c r="C2106" s="1054" t="s">
        <v>6354</v>
      </c>
      <c r="D2106" s="1053" t="s">
        <v>519</v>
      </c>
      <c r="E2106" s="1055">
        <v>27432</v>
      </c>
      <c r="F2106" s="1056" t="s">
        <v>1464</v>
      </c>
    </row>
    <row r="2107" spans="1:6" ht="15">
      <c r="A2107" s="101"/>
      <c r="B2107" s="1053">
        <v>11091</v>
      </c>
      <c r="C2107" s="1054" t="s">
        <v>6355</v>
      </c>
      <c r="D2107" s="1053" t="s">
        <v>973</v>
      </c>
      <c r="E2107" s="1055">
        <v>3349</v>
      </c>
      <c r="F2107" s="1056" t="s">
        <v>1464</v>
      </c>
    </row>
    <row r="2108" spans="1:6" ht="15">
      <c r="A2108" s="101"/>
      <c r="B2108" s="1053">
        <v>11092</v>
      </c>
      <c r="C2108" s="1054" t="s">
        <v>6356</v>
      </c>
      <c r="D2108" s="1053" t="s">
        <v>973</v>
      </c>
      <c r="E2108" s="1055">
        <v>8053</v>
      </c>
      <c r="F2108" s="1056" t="s">
        <v>1464</v>
      </c>
    </row>
    <row r="2109" spans="1:6" ht="15">
      <c r="A2109" s="101"/>
      <c r="B2109" s="1053">
        <v>11093</v>
      </c>
      <c r="C2109" s="1054" t="s">
        <v>6357</v>
      </c>
      <c r="D2109" s="1053" t="s">
        <v>973</v>
      </c>
      <c r="E2109" s="1055">
        <v>7010</v>
      </c>
      <c r="F2109" s="1056" t="s">
        <v>1464</v>
      </c>
    </row>
    <row r="2110" spans="1:6" ht="15">
      <c r="A2110" s="101"/>
      <c r="B2110" s="1053">
        <v>11094</v>
      </c>
      <c r="C2110" s="1054" t="s">
        <v>6358</v>
      </c>
      <c r="D2110" s="1053" t="s">
        <v>973</v>
      </c>
      <c r="E2110" s="1055">
        <v>5795</v>
      </c>
      <c r="F2110" s="1056" t="s">
        <v>1464</v>
      </c>
    </row>
    <row r="2111" spans="1:6" ht="15">
      <c r="A2111" s="101"/>
      <c r="B2111" s="1053">
        <v>11096</v>
      </c>
      <c r="C2111" s="1054" t="s">
        <v>6359</v>
      </c>
      <c r="D2111" s="1053" t="s">
        <v>973</v>
      </c>
      <c r="E2111" s="1055">
        <v>12553</v>
      </c>
      <c r="F2111" s="1056" t="s">
        <v>1464</v>
      </c>
    </row>
    <row r="2112" spans="1:6" ht="15">
      <c r="A2112" s="101"/>
      <c r="B2112" s="1053">
        <v>11097</v>
      </c>
      <c r="C2112" s="1054" t="s">
        <v>6360</v>
      </c>
      <c r="D2112" s="1053" t="s">
        <v>973</v>
      </c>
      <c r="E2112" s="1055">
        <v>12553</v>
      </c>
      <c r="F2112" s="1056" t="s">
        <v>1464</v>
      </c>
    </row>
    <row r="2113" spans="1:6" ht="15">
      <c r="A2113" s="101"/>
      <c r="B2113" s="1053">
        <v>11098</v>
      </c>
      <c r="C2113" s="1054" t="s">
        <v>6361</v>
      </c>
      <c r="D2113" s="1053" t="s">
        <v>973</v>
      </c>
      <c r="E2113" s="1055">
        <v>12553</v>
      </c>
      <c r="F2113" s="1056" t="s">
        <v>1464</v>
      </c>
    </row>
    <row r="2114" spans="1:6" ht="15">
      <c r="A2114" s="101"/>
      <c r="B2114" s="1053">
        <v>11101</v>
      </c>
      <c r="C2114" s="1054" t="s">
        <v>6362</v>
      </c>
      <c r="D2114" s="1053" t="s">
        <v>928</v>
      </c>
      <c r="E2114" s="1055">
        <v>94724</v>
      </c>
      <c r="F2114" s="1056" t="s">
        <v>1464</v>
      </c>
    </row>
    <row r="2115" spans="1:6" ht="15">
      <c r="A2115" s="101"/>
      <c r="B2115" s="1053">
        <v>11102</v>
      </c>
      <c r="C2115" s="1054" t="s">
        <v>6363</v>
      </c>
      <c r="D2115" s="1053" t="s">
        <v>928</v>
      </c>
      <c r="E2115" s="1055">
        <v>357000</v>
      </c>
      <c r="F2115" s="1056" t="s">
        <v>1464</v>
      </c>
    </row>
    <row r="2116" spans="1:6" ht="15">
      <c r="A2116" s="101"/>
      <c r="B2116" s="1053">
        <v>11103</v>
      </c>
      <c r="C2116" s="1054" t="s">
        <v>6364</v>
      </c>
      <c r="D2116" s="1053" t="s">
        <v>928</v>
      </c>
      <c r="E2116" s="1055">
        <v>416500</v>
      </c>
      <c r="F2116" s="1056" t="s">
        <v>1464</v>
      </c>
    </row>
    <row r="2117" spans="1:6" ht="15">
      <c r="A2117" s="101"/>
      <c r="B2117" s="1053">
        <v>11106</v>
      </c>
      <c r="C2117" s="1054" t="s">
        <v>6365</v>
      </c>
      <c r="D2117" s="1053" t="s">
        <v>928</v>
      </c>
      <c r="E2117" s="1055">
        <v>440300</v>
      </c>
      <c r="F2117" s="1056" t="s">
        <v>1464</v>
      </c>
    </row>
    <row r="2118" spans="1:6" ht="15">
      <c r="A2118" s="101"/>
      <c r="B2118" s="1053">
        <v>11107</v>
      </c>
      <c r="C2118" s="1054" t="s">
        <v>6366</v>
      </c>
      <c r="D2118" s="1053" t="s">
        <v>928</v>
      </c>
      <c r="E2118" s="1055">
        <v>618800</v>
      </c>
      <c r="F2118" s="1056" t="s">
        <v>1464</v>
      </c>
    </row>
    <row r="2119" spans="1:6" ht="15">
      <c r="A2119" s="101"/>
      <c r="B2119" s="1053">
        <v>11110</v>
      </c>
      <c r="C2119" s="1054" t="s">
        <v>6367</v>
      </c>
      <c r="D2119" s="1053" t="s">
        <v>928</v>
      </c>
      <c r="E2119" s="1055">
        <v>464100</v>
      </c>
      <c r="F2119" s="1056" t="s">
        <v>1464</v>
      </c>
    </row>
    <row r="2120" spans="1:6" ht="15">
      <c r="A2120" s="101"/>
      <c r="B2120" s="1053">
        <v>11114</v>
      </c>
      <c r="C2120" s="1054" t="s">
        <v>6368</v>
      </c>
      <c r="D2120" s="1053" t="s">
        <v>928</v>
      </c>
      <c r="E2120" s="1055">
        <v>487900</v>
      </c>
      <c r="F2120" s="1056" t="s">
        <v>1464</v>
      </c>
    </row>
    <row r="2121" spans="1:6" ht="15">
      <c r="A2121" s="101"/>
      <c r="B2121" s="1053">
        <v>11116</v>
      </c>
      <c r="C2121" s="1054" t="s">
        <v>6369</v>
      </c>
      <c r="D2121" s="1053" t="s">
        <v>928</v>
      </c>
      <c r="E2121" s="1055">
        <v>309400</v>
      </c>
      <c r="F2121" s="1056" t="s">
        <v>1464</v>
      </c>
    </row>
    <row r="2122" spans="1:6" ht="15">
      <c r="A2122" s="101"/>
      <c r="B2122" s="1053">
        <v>11117</v>
      </c>
      <c r="C2122" s="1054" t="s">
        <v>6370</v>
      </c>
      <c r="D2122" s="1053" t="s">
        <v>928</v>
      </c>
      <c r="E2122" s="1055">
        <v>333200</v>
      </c>
      <c r="F2122" s="1056" t="s">
        <v>1464</v>
      </c>
    </row>
    <row r="2123" spans="1:6" ht="15">
      <c r="A2123" s="101"/>
      <c r="B2123" s="1053">
        <v>11118</v>
      </c>
      <c r="C2123" s="1054" t="s">
        <v>6371</v>
      </c>
      <c r="D2123" s="1053" t="s">
        <v>928</v>
      </c>
      <c r="E2123" s="1055">
        <v>333200</v>
      </c>
      <c r="F2123" s="1056" t="s">
        <v>1464</v>
      </c>
    </row>
    <row r="2124" spans="1:6" ht="15">
      <c r="A2124" s="101"/>
      <c r="B2124" s="1053">
        <v>11119</v>
      </c>
      <c r="C2124" s="1054" t="s">
        <v>6372</v>
      </c>
      <c r="D2124" s="1053" t="s">
        <v>928</v>
      </c>
      <c r="E2124" s="1055">
        <v>357000</v>
      </c>
      <c r="F2124" s="1056" t="s">
        <v>1464</v>
      </c>
    </row>
    <row r="2125" spans="1:6" ht="15">
      <c r="A2125" s="101"/>
      <c r="B2125" s="1053">
        <v>11120</v>
      </c>
      <c r="C2125" s="1054" t="s">
        <v>6373</v>
      </c>
      <c r="D2125" s="1053" t="s">
        <v>519</v>
      </c>
      <c r="E2125" s="1055">
        <v>2142000</v>
      </c>
      <c r="F2125" s="1056" t="s">
        <v>1464</v>
      </c>
    </row>
    <row r="2126" spans="1:6" ht="15">
      <c r="A2126" s="101"/>
      <c r="B2126" s="1053">
        <v>11121</v>
      </c>
      <c r="C2126" s="1054" t="s">
        <v>6374</v>
      </c>
      <c r="D2126" s="1053" t="s">
        <v>519</v>
      </c>
      <c r="E2126" s="1055">
        <v>2856000</v>
      </c>
      <c r="F2126" s="1056" t="s">
        <v>1464</v>
      </c>
    </row>
    <row r="2127" spans="1:6" ht="15">
      <c r="A2127" s="101"/>
      <c r="B2127" s="1053">
        <v>11122</v>
      </c>
      <c r="C2127" s="1054" t="s">
        <v>6375</v>
      </c>
      <c r="D2127" s="1053" t="s">
        <v>519</v>
      </c>
      <c r="E2127" s="1055">
        <v>1569800</v>
      </c>
      <c r="F2127" s="1056" t="s">
        <v>1464</v>
      </c>
    </row>
    <row r="2128" spans="1:6" ht="15">
      <c r="A2128" s="101"/>
      <c r="B2128" s="1053">
        <v>11125</v>
      </c>
      <c r="C2128" s="1054" t="s">
        <v>6376</v>
      </c>
      <c r="D2128" s="1053" t="s">
        <v>973</v>
      </c>
      <c r="E2128" s="1055">
        <v>4356</v>
      </c>
      <c r="F2128" s="1056" t="s">
        <v>3009</v>
      </c>
    </row>
    <row r="2129" spans="1:6" ht="15">
      <c r="A2129" s="101"/>
      <c r="B2129" s="1053">
        <v>11127</v>
      </c>
      <c r="C2129" s="1054" t="s">
        <v>6377</v>
      </c>
      <c r="D2129" s="1053" t="s">
        <v>973</v>
      </c>
      <c r="E2129" s="1055">
        <v>4414</v>
      </c>
      <c r="F2129" s="1056" t="s">
        <v>3009</v>
      </c>
    </row>
    <row r="2130" spans="1:6" ht="15">
      <c r="A2130" s="101"/>
      <c r="B2130" s="1053">
        <v>11135</v>
      </c>
      <c r="C2130" s="1054" t="s">
        <v>6378</v>
      </c>
      <c r="D2130" s="1053" t="s">
        <v>519</v>
      </c>
      <c r="E2130" s="1055">
        <v>1671653</v>
      </c>
      <c r="F2130" s="1056" t="s">
        <v>1464</v>
      </c>
    </row>
    <row r="2131" spans="1:6" ht="15">
      <c r="A2131" s="101"/>
      <c r="B2131" s="1053">
        <v>11136</v>
      </c>
      <c r="C2131" s="1054" t="s">
        <v>6379</v>
      </c>
      <c r="D2131" s="1053" t="s">
        <v>928</v>
      </c>
      <c r="E2131" s="1055">
        <v>291990</v>
      </c>
      <c r="F2131" s="1056" t="s">
        <v>1464</v>
      </c>
    </row>
    <row r="2132" spans="1:6" ht="15">
      <c r="A2132" s="101"/>
      <c r="B2132" s="1053">
        <v>11137</v>
      </c>
      <c r="C2132" s="1054" t="s">
        <v>6380</v>
      </c>
      <c r="D2132" s="1053" t="s">
        <v>777</v>
      </c>
      <c r="E2132" s="1055">
        <v>1511</v>
      </c>
      <c r="F2132" s="1056" t="s">
        <v>1464</v>
      </c>
    </row>
    <row r="2133" spans="1:6" ht="15">
      <c r="A2133" s="101"/>
      <c r="B2133" s="1053">
        <v>11138</v>
      </c>
      <c r="C2133" s="1054" t="s">
        <v>6381</v>
      </c>
      <c r="D2133" s="1053" t="s">
        <v>777</v>
      </c>
      <c r="E2133" s="1055">
        <v>1166</v>
      </c>
      <c r="F2133" s="1056" t="s">
        <v>1464</v>
      </c>
    </row>
    <row r="2134" spans="1:6" ht="15">
      <c r="A2134" s="101"/>
      <c r="B2134" s="1053">
        <v>11139</v>
      </c>
      <c r="C2134" s="1054" t="s">
        <v>6382</v>
      </c>
      <c r="D2134" s="1053" t="s">
        <v>777</v>
      </c>
      <c r="E2134" s="1055">
        <v>833</v>
      </c>
      <c r="F2134" s="1056" t="s">
        <v>1464</v>
      </c>
    </row>
    <row r="2135" spans="1:6" ht="15">
      <c r="A2135" s="101"/>
      <c r="B2135" s="1053">
        <v>11145</v>
      </c>
      <c r="C2135" s="1054" t="s">
        <v>6383</v>
      </c>
      <c r="D2135" s="1053" t="s">
        <v>519</v>
      </c>
      <c r="E2135" s="1055">
        <v>197792</v>
      </c>
      <c r="F2135" s="1056" t="s">
        <v>3009</v>
      </c>
    </row>
    <row r="2136" spans="1:6" ht="15">
      <c r="A2136" s="101"/>
      <c r="B2136" s="1053">
        <v>11146</v>
      </c>
      <c r="C2136" s="1054" t="s">
        <v>6384</v>
      </c>
      <c r="D2136" s="1053" t="s">
        <v>519</v>
      </c>
      <c r="E2136" s="1055">
        <v>279548</v>
      </c>
      <c r="F2136" s="1056" t="s">
        <v>3009</v>
      </c>
    </row>
    <row r="2137" spans="1:6" ht="15">
      <c r="A2137" s="101"/>
      <c r="B2137" s="1053">
        <v>11147</v>
      </c>
      <c r="C2137" s="1054" t="s">
        <v>6385</v>
      </c>
      <c r="D2137" s="1053" t="s">
        <v>519</v>
      </c>
      <c r="E2137" s="1055">
        <v>341357</v>
      </c>
      <c r="F2137" s="1056" t="s">
        <v>3009</v>
      </c>
    </row>
    <row r="2138" spans="1:6" ht="15">
      <c r="A2138" s="101"/>
      <c r="B2138" s="1053">
        <v>11148</v>
      </c>
      <c r="C2138" s="1054" t="s">
        <v>6386</v>
      </c>
      <c r="D2138" s="1053" t="s">
        <v>519</v>
      </c>
      <c r="E2138" s="1055">
        <v>365121</v>
      </c>
      <c r="F2138" s="1056" t="s">
        <v>3009</v>
      </c>
    </row>
    <row r="2139" spans="1:6" ht="15">
      <c r="A2139" s="101"/>
      <c r="B2139" s="1053">
        <v>11152</v>
      </c>
      <c r="C2139" s="1054" t="s">
        <v>6387</v>
      </c>
      <c r="D2139" s="1053" t="s">
        <v>897</v>
      </c>
      <c r="E2139" s="1055">
        <v>8107</v>
      </c>
      <c r="F2139" s="1056" t="s">
        <v>3009</v>
      </c>
    </row>
    <row r="2140" spans="1:6" ht="15">
      <c r="A2140" s="101"/>
      <c r="B2140" s="1053">
        <v>11156</v>
      </c>
      <c r="C2140" s="1054" t="s">
        <v>6388</v>
      </c>
      <c r="D2140" s="1053" t="s">
        <v>924</v>
      </c>
      <c r="E2140" s="1055">
        <v>85720</v>
      </c>
      <c r="F2140" s="1056" t="s">
        <v>1464</v>
      </c>
    </row>
    <row r="2141" spans="1:6" ht="15">
      <c r="A2141" s="101"/>
      <c r="B2141" s="1053">
        <v>11161</v>
      </c>
      <c r="C2141" s="1054" t="s">
        <v>6389</v>
      </c>
      <c r="D2141" s="1053" t="s">
        <v>973</v>
      </c>
      <c r="E2141" s="1055">
        <v>1142</v>
      </c>
      <c r="F2141" s="1056" t="s">
        <v>1464</v>
      </c>
    </row>
    <row r="2142" spans="1:6" ht="15">
      <c r="A2142" s="101"/>
      <c r="B2142" s="1053">
        <v>11164</v>
      </c>
      <c r="C2142" s="1054" t="s">
        <v>6390</v>
      </c>
      <c r="D2142" s="1053" t="s">
        <v>519</v>
      </c>
      <c r="E2142" s="1055">
        <v>40578</v>
      </c>
      <c r="F2142" s="1056" t="s">
        <v>1464</v>
      </c>
    </row>
    <row r="2143" spans="1:6" ht="15">
      <c r="A2143" s="101"/>
      <c r="B2143" s="1053">
        <v>11165</v>
      </c>
      <c r="C2143" s="1054" t="s">
        <v>3777</v>
      </c>
      <c r="D2143" s="1053" t="s">
        <v>519</v>
      </c>
      <c r="E2143" s="1055">
        <v>6025</v>
      </c>
      <c r="F2143" s="1056" t="s">
        <v>1464</v>
      </c>
    </row>
    <row r="2144" spans="1:6" ht="15">
      <c r="A2144" s="101"/>
      <c r="B2144" s="1053">
        <v>11167</v>
      </c>
      <c r="C2144" s="1054" t="s">
        <v>6391</v>
      </c>
      <c r="D2144" s="1053" t="s">
        <v>897</v>
      </c>
      <c r="E2144" s="1055">
        <v>4898</v>
      </c>
      <c r="F2144" s="1056" t="s">
        <v>1464</v>
      </c>
    </row>
    <row r="2145" spans="1:6" ht="15">
      <c r="A2145" s="101"/>
      <c r="B2145" s="1053">
        <v>11169</v>
      </c>
      <c r="C2145" s="1054" t="s">
        <v>6392</v>
      </c>
      <c r="D2145" s="1053" t="s">
        <v>928</v>
      </c>
      <c r="E2145" s="1055">
        <v>91678</v>
      </c>
      <c r="F2145" s="1056" t="s">
        <v>3009</v>
      </c>
    </row>
    <row r="2146" spans="1:6" ht="15">
      <c r="A2146" s="101"/>
      <c r="B2146" s="1053">
        <v>11171</v>
      </c>
      <c r="C2146" s="1054" t="s">
        <v>6393</v>
      </c>
      <c r="D2146" s="1053" t="s">
        <v>904</v>
      </c>
      <c r="E2146" s="1055">
        <v>656880</v>
      </c>
      <c r="F2146" s="1056" t="s">
        <v>3009</v>
      </c>
    </row>
    <row r="2147" spans="1:6" ht="15">
      <c r="A2147" s="101"/>
      <c r="B2147" s="1053">
        <v>11172</v>
      </c>
      <c r="C2147" s="1054" t="s">
        <v>6394</v>
      </c>
      <c r="D2147" s="1053" t="s">
        <v>904</v>
      </c>
      <c r="E2147" s="1055">
        <v>662830</v>
      </c>
      <c r="F2147" s="1056" t="s">
        <v>3009</v>
      </c>
    </row>
    <row r="2148" spans="1:6" ht="15">
      <c r="A2148" s="101"/>
      <c r="B2148" s="1053">
        <v>11173</v>
      </c>
      <c r="C2148" s="1054" t="s">
        <v>6395</v>
      </c>
      <c r="D2148" s="1053" t="s">
        <v>519</v>
      </c>
      <c r="E2148" s="1055">
        <v>113050</v>
      </c>
      <c r="F2148" s="1056" t="s">
        <v>1464</v>
      </c>
    </row>
    <row r="2149" spans="1:6" ht="15">
      <c r="A2149" s="101"/>
      <c r="B2149" s="1053">
        <v>11175</v>
      </c>
      <c r="C2149" s="1054" t="s">
        <v>6396</v>
      </c>
      <c r="D2149" s="1053" t="s">
        <v>519</v>
      </c>
      <c r="E2149" s="1055">
        <v>54748</v>
      </c>
      <c r="F2149" s="1056" t="s">
        <v>1464</v>
      </c>
    </row>
    <row r="2150" spans="1:6" ht="15">
      <c r="A2150" s="101"/>
      <c r="B2150" s="1053">
        <v>11277</v>
      </c>
      <c r="C2150" s="1054" t="s">
        <v>6397</v>
      </c>
      <c r="D2150" s="1053" t="s">
        <v>519</v>
      </c>
      <c r="E2150" s="1055">
        <v>11156</v>
      </c>
      <c r="F2150" s="1056" t="s">
        <v>1464</v>
      </c>
    </row>
    <row r="2151" spans="1:6" ht="15">
      <c r="A2151" s="101"/>
      <c r="B2151" s="1053">
        <v>11278</v>
      </c>
      <c r="C2151" s="1054" t="s">
        <v>6398</v>
      </c>
      <c r="D2151" s="1053" t="s">
        <v>519</v>
      </c>
      <c r="E2151" s="1055">
        <v>589050</v>
      </c>
      <c r="F2151" s="1056" t="s">
        <v>1464</v>
      </c>
    </row>
    <row r="2152" spans="1:6" ht="15">
      <c r="A2152" s="101"/>
      <c r="B2152" s="1053">
        <v>11279</v>
      </c>
      <c r="C2152" s="1054" t="s">
        <v>3817</v>
      </c>
      <c r="D2152" s="1053" t="s">
        <v>519</v>
      </c>
      <c r="E2152" s="1055">
        <v>589050</v>
      </c>
      <c r="F2152" s="1056" t="s">
        <v>1464</v>
      </c>
    </row>
    <row r="2153" spans="1:6" ht="15">
      <c r="A2153" s="101"/>
      <c r="B2153" s="1053">
        <v>11280</v>
      </c>
      <c r="C2153" s="1054" t="s">
        <v>6399</v>
      </c>
      <c r="D2153" s="1053" t="s">
        <v>519</v>
      </c>
      <c r="E2153" s="1055">
        <v>4165000</v>
      </c>
      <c r="F2153" s="1056" t="s">
        <v>1464</v>
      </c>
    </row>
    <row r="2154" spans="1:6" ht="15">
      <c r="A2154" s="101"/>
      <c r="B2154" s="1053">
        <v>11292</v>
      </c>
      <c r="C2154" s="1054" t="s">
        <v>6400</v>
      </c>
      <c r="D2154" s="1053" t="s">
        <v>519</v>
      </c>
      <c r="E2154" s="1055">
        <v>26497</v>
      </c>
      <c r="F2154" s="1056" t="s">
        <v>3009</v>
      </c>
    </row>
    <row r="2155" spans="1:6" ht="15">
      <c r="A2155" s="101"/>
      <c r="B2155" s="1053">
        <v>11304</v>
      </c>
      <c r="C2155" s="1054" t="s">
        <v>6401</v>
      </c>
      <c r="D2155" s="1053" t="s">
        <v>3827</v>
      </c>
      <c r="E2155" s="1055">
        <v>121077</v>
      </c>
      <c r="F2155" s="1056" t="s">
        <v>1464</v>
      </c>
    </row>
    <row r="2156" spans="1:6" ht="15">
      <c r="A2156" s="101"/>
      <c r="B2156" s="1053">
        <v>11305</v>
      </c>
      <c r="C2156" s="1054" t="s">
        <v>6402</v>
      </c>
      <c r="D2156" s="1053" t="s">
        <v>3827</v>
      </c>
      <c r="E2156" s="1055">
        <v>113536</v>
      </c>
      <c r="F2156" s="1056" t="s">
        <v>1464</v>
      </c>
    </row>
    <row r="2157" spans="1:6" ht="15">
      <c r="A2157" s="101"/>
      <c r="B2157" s="1053">
        <v>11308</v>
      </c>
      <c r="C2157" s="1054" t="s">
        <v>6403</v>
      </c>
      <c r="D2157" s="1053" t="s">
        <v>924</v>
      </c>
      <c r="E2157" s="1055">
        <v>5107</v>
      </c>
      <c r="F2157" s="1056" t="s">
        <v>1464</v>
      </c>
    </row>
    <row r="2158" spans="1:6" ht="15">
      <c r="A2158" s="101"/>
      <c r="B2158" s="1053">
        <v>11328</v>
      </c>
      <c r="C2158" s="1054" t="s">
        <v>6404</v>
      </c>
      <c r="D2158" s="1053" t="s">
        <v>902</v>
      </c>
      <c r="E2158" s="1055">
        <v>162540</v>
      </c>
      <c r="F2158" s="1056" t="s">
        <v>1464</v>
      </c>
    </row>
    <row r="2159" spans="1:6" ht="15">
      <c r="A2159" s="101"/>
      <c r="B2159" s="1053">
        <v>11329</v>
      </c>
      <c r="C2159" s="1054" t="s">
        <v>6405</v>
      </c>
      <c r="D2159" s="1053" t="s">
        <v>902</v>
      </c>
      <c r="E2159" s="1055">
        <v>320000</v>
      </c>
      <c r="F2159" s="1056" t="s">
        <v>1464</v>
      </c>
    </row>
    <row r="2160" spans="1:6" ht="60" customHeight="1">
      <c r="A2160" s="101"/>
      <c r="B2160" s="1053">
        <v>11330</v>
      </c>
      <c r="C2160" s="1054" t="s">
        <v>6406</v>
      </c>
      <c r="D2160" s="1053" t="s">
        <v>902</v>
      </c>
      <c r="E2160" s="1055">
        <v>290000</v>
      </c>
      <c r="F2160" s="1056" t="s">
        <v>1464</v>
      </c>
    </row>
    <row r="2161" spans="1:6" ht="15">
      <c r="A2161" s="101"/>
      <c r="B2161" s="1053">
        <v>11331</v>
      </c>
      <c r="C2161" s="1054" t="s">
        <v>6407</v>
      </c>
      <c r="D2161" s="1053" t="s">
        <v>902</v>
      </c>
      <c r="E2161" s="1055">
        <v>290000</v>
      </c>
      <c r="F2161" s="1056" t="s">
        <v>1464</v>
      </c>
    </row>
    <row r="2162" spans="1:6" ht="15">
      <c r="A2162" s="101"/>
      <c r="B2162" s="1053">
        <v>11332</v>
      </c>
      <c r="C2162" s="1054" t="s">
        <v>6408</v>
      </c>
      <c r="D2162" s="1053" t="s">
        <v>928</v>
      </c>
      <c r="E2162" s="1055">
        <v>380800</v>
      </c>
      <c r="F2162" s="1056" t="s">
        <v>1464</v>
      </c>
    </row>
    <row r="2163" spans="1:6" ht="15">
      <c r="A2163" s="101"/>
      <c r="B2163" s="1053">
        <v>11334</v>
      </c>
      <c r="C2163" s="1054" t="s">
        <v>6409</v>
      </c>
      <c r="D2163" s="1053" t="s">
        <v>519</v>
      </c>
      <c r="E2163" s="1055">
        <v>892500</v>
      </c>
      <c r="F2163" s="1056" t="s">
        <v>1464</v>
      </c>
    </row>
    <row r="2164" spans="1:6" ht="15">
      <c r="A2164" s="101"/>
      <c r="B2164" s="1053">
        <v>11335</v>
      </c>
      <c r="C2164" s="1054" t="s">
        <v>6410</v>
      </c>
      <c r="D2164" s="1053" t="s">
        <v>519</v>
      </c>
      <c r="E2164" s="1055">
        <v>452200</v>
      </c>
      <c r="F2164" s="1056" t="s">
        <v>1464</v>
      </c>
    </row>
    <row r="2165" spans="1:6" ht="15">
      <c r="A2165" s="101"/>
      <c r="B2165" s="1053">
        <v>11337</v>
      </c>
      <c r="C2165" s="1054" t="s">
        <v>6411</v>
      </c>
      <c r="D2165" s="1053" t="s">
        <v>973</v>
      </c>
      <c r="E2165" s="1055">
        <v>25981</v>
      </c>
      <c r="F2165" s="1056" t="s">
        <v>1464</v>
      </c>
    </row>
    <row r="2166" spans="1:6" ht="15">
      <c r="A2166" s="101"/>
      <c r="B2166" s="1053">
        <v>11338</v>
      </c>
      <c r="C2166" s="1054" t="s">
        <v>6412</v>
      </c>
      <c r="D2166" s="1053" t="s">
        <v>904</v>
      </c>
      <c r="E2166" s="1055">
        <v>748110</v>
      </c>
      <c r="F2166" s="1056" t="s">
        <v>3009</v>
      </c>
    </row>
    <row r="2167" spans="1:6" ht="15">
      <c r="A2167" s="101"/>
      <c r="B2167" s="1053">
        <v>11342</v>
      </c>
      <c r="C2167" s="1054" t="s">
        <v>6413</v>
      </c>
      <c r="D2167" s="1053" t="s">
        <v>904</v>
      </c>
      <c r="E2167" s="1055">
        <v>618197</v>
      </c>
      <c r="F2167" s="1056" t="s">
        <v>3009</v>
      </c>
    </row>
    <row r="2168" spans="1:6" ht="15">
      <c r="A2168" s="101"/>
      <c r="B2168" s="1053">
        <v>11343</v>
      </c>
      <c r="C2168" s="1054" t="s">
        <v>6414</v>
      </c>
      <c r="D2168" s="1053" t="s">
        <v>904</v>
      </c>
      <c r="E2168" s="1055">
        <v>628741</v>
      </c>
      <c r="F2168" s="1056" t="s">
        <v>3009</v>
      </c>
    </row>
    <row r="2169" spans="1:6" ht="15">
      <c r="A2169" s="101"/>
      <c r="B2169" s="1053">
        <v>11344</v>
      </c>
      <c r="C2169" s="1054" t="s">
        <v>6415</v>
      </c>
      <c r="D2169" s="1053" t="s">
        <v>973</v>
      </c>
      <c r="E2169" s="1055">
        <v>40698</v>
      </c>
      <c r="F2169" s="1056" t="s">
        <v>1464</v>
      </c>
    </row>
    <row r="2170" spans="1:6" ht="15">
      <c r="A2170" s="101"/>
      <c r="B2170" s="1053">
        <v>11346</v>
      </c>
      <c r="C2170" s="1054" t="s">
        <v>6416</v>
      </c>
      <c r="D2170" s="1053" t="s">
        <v>928</v>
      </c>
      <c r="E2170" s="1055">
        <v>10674</v>
      </c>
      <c r="F2170" s="1056" t="s">
        <v>1464</v>
      </c>
    </row>
    <row r="2171" spans="1:6" ht="15">
      <c r="A2171" s="101"/>
      <c r="B2171" s="1053">
        <v>11349</v>
      </c>
      <c r="C2171" s="1054" t="s">
        <v>6417</v>
      </c>
      <c r="D2171" s="1053" t="s">
        <v>928</v>
      </c>
      <c r="E2171" s="1055">
        <v>1494569</v>
      </c>
      <c r="F2171" s="1056" t="s">
        <v>1464</v>
      </c>
    </row>
    <row r="2172" spans="1:6" ht="15">
      <c r="A2172" s="101"/>
      <c r="B2172" s="1053">
        <v>11350</v>
      </c>
      <c r="C2172" s="1054" t="s">
        <v>6418</v>
      </c>
      <c r="D2172" s="1053" t="s">
        <v>928</v>
      </c>
      <c r="E2172" s="1055">
        <v>1639965</v>
      </c>
      <c r="F2172" s="1056" t="s">
        <v>1464</v>
      </c>
    </row>
    <row r="2173" spans="1:6" ht="15">
      <c r="A2173" s="101"/>
      <c r="B2173" s="1053">
        <v>11351</v>
      </c>
      <c r="C2173" s="1054" t="s">
        <v>6419</v>
      </c>
      <c r="D2173" s="1053" t="s">
        <v>928</v>
      </c>
      <c r="E2173" s="1055">
        <v>1810791</v>
      </c>
      <c r="F2173" s="1056" t="s">
        <v>1464</v>
      </c>
    </row>
    <row r="2174" spans="1:6" ht="15">
      <c r="A2174" s="101"/>
      <c r="B2174" s="1053">
        <v>11352</v>
      </c>
      <c r="C2174" s="1054" t="s">
        <v>6420</v>
      </c>
      <c r="D2174" s="1053" t="s">
        <v>928</v>
      </c>
      <c r="E2174" s="1055">
        <v>2151732</v>
      </c>
      <c r="F2174" s="1056" t="s">
        <v>1464</v>
      </c>
    </row>
    <row r="2175" spans="1:6" ht="15">
      <c r="A2175" s="101"/>
      <c r="B2175" s="1053">
        <v>11353</v>
      </c>
      <c r="C2175" s="1054" t="s">
        <v>6421</v>
      </c>
      <c r="D2175" s="1053" t="s">
        <v>928</v>
      </c>
      <c r="E2175" s="1055">
        <v>2457178</v>
      </c>
      <c r="F2175" s="1056" t="s">
        <v>1464</v>
      </c>
    </row>
    <row r="2176" spans="1:6" ht="15">
      <c r="A2176" s="101"/>
      <c r="B2176" s="1053">
        <v>11354</v>
      </c>
      <c r="C2176" s="1054" t="s">
        <v>6422</v>
      </c>
      <c r="D2176" s="1053" t="s">
        <v>928</v>
      </c>
      <c r="E2176" s="1055">
        <v>2681675</v>
      </c>
      <c r="F2176" s="1056" t="s">
        <v>1464</v>
      </c>
    </row>
    <row r="2177" spans="1:6" ht="15">
      <c r="A2177" s="101"/>
      <c r="B2177" s="1053">
        <v>11355</v>
      </c>
      <c r="C2177" s="1054" t="s">
        <v>6423</v>
      </c>
      <c r="D2177" s="1053" t="s">
        <v>928</v>
      </c>
      <c r="E2177" s="1055">
        <v>3294385</v>
      </c>
      <c r="F2177" s="1056" t="s">
        <v>1464</v>
      </c>
    </row>
    <row r="2178" spans="1:6" ht="15">
      <c r="A2178" s="101"/>
      <c r="B2178" s="1053">
        <v>11356</v>
      </c>
      <c r="C2178" s="1054" t="s">
        <v>6424</v>
      </c>
      <c r="D2178" s="1053" t="s">
        <v>928</v>
      </c>
      <c r="E2178" s="1055">
        <v>3657935</v>
      </c>
      <c r="F2178" s="1056" t="s">
        <v>1464</v>
      </c>
    </row>
    <row r="2179" spans="1:6" ht="15">
      <c r="A2179" s="101"/>
      <c r="B2179" s="1053">
        <v>11357</v>
      </c>
      <c r="C2179" s="1054" t="s">
        <v>6425</v>
      </c>
      <c r="D2179" s="1053" t="s">
        <v>928</v>
      </c>
      <c r="E2179" s="1055">
        <v>4372577</v>
      </c>
      <c r="F2179" s="1056" t="s">
        <v>1464</v>
      </c>
    </row>
    <row r="2180" spans="1:6" ht="15">
      <c r="A2180" s="101"/>
      <c r="B2180" s="1053">
        <v>11358</v>
      </c>
      <c r="C2180" s="1054" t="s">
        <v>6426</v>
      </c>
      <c r="D2180" s="1053" t="s">
        <v>928</v>
      </c>
      <c r="E2180" s="1055">
        <v>5032889</v>
      </c>
      <c r="F2180" s="1056" t="s">
        <v>1464</v>
      </c>
    </row>
    <row r="2181" spans="1:6" ht="15">
      <c r="A2181" s="101"/>
      <c r="B2181" s="1053">
        <v>11359</v>
      </c>
      <c r="C2181" s="1054" t="s">
        <v>6427</v>
      </c>
      <c r="D2181" s="1053" t="s">
        <v>928</v>
      </c>
      <c r="E2181" s="1055">
        <v>6617212</v>
      </c>
      <c r="F2181" s="1056" t="s">
        <v>1464</v>
      </c>
    </row>
    <row r="2182" spans="1:6" ht="15">
      <c r="A2182" s="101"/>
      <c r="B2182" s="1053">
        <v>11360</v>
      </c>
      <c r="C2182" s="1054" t="s">
        <v>6428</v>
      </c>
      <c r="D2182" s="1053" t="s">
        <v>928</v>
      </c>
      <c r="E2182" s="1055">
        <v>8418010</v>
      </c>
      <c r="F2182" s="1056" t="s">
        <v>1464</v>
      </c>
    </row>
    <row r="2183" spans="1:6" ht="15">
      <c r="A2183" s="101"/>
      <c r="B2183" s="1053">
        <v>11361</v>
      </c>
      <c r="C2183" s="1054" t="s">
        <v>6429</v>
      </c>
      <c r="D2183" s="1053" t="s">
        <v>928</v>
      </c>
      <c r="E2183" s="1055">
        <v>9217716</v>
      </c>
      <c r="F2183" s="1056" t="s">
        <v>1464</v>
      </c>
    </row>
    <row r="2184" spans="1:6" ht="15">
      <c r="A2184" s="101"/>
      <c r="B2184" s="1053">
        <v>11362</v>
      </c>
      <c r="C2184" s="1054" t="s">
        <v>6430</v>
      </c>
      <c r="D2184" s="1053" t="s">
        <v>519</v>
      </c>
      <c r="E2184" s="1055">
        <v>4480</v>
      </c>
      <c r="F2184" s="1056" t="s">
        <v>3009</v>
      </c>
    </row>
    <row r="2185" spans="1:6" ht="15">
      <c r="A2185" s="101"/>
      <c r="B2185" s="1053">
        <v>11363</v>
      </c>
      <c r="C2185" s="1054" t="s">
        <v>6431</v>
      </c>
      <c r="D2185" s="1053" t="s">
        <v>519</v>
      </c>
      <c r="E2185" s="1055">
        <v>89202</v>
      </c>
      <c r="F2185" s="1056" t="s">
        <v>1464</v>
      </c>
    </row>
    <row r="2186" spans="1:6" ht="15">
      <c r="A2186" s="101"/>
      <c r="B2186" s="1053">
        <v>11366</v>
      </c>
      <c r="C2186" s="1054" t="s">
        <v>6432</v>
      </c>
      <c r="D2186" s="1053" t="s">
        <v>904</v>
      </c>
      <c r="E2186" s="1055">
        <v>634013</v>
      </c>
      <c r="F2186" s="1056" t="s">
        <v>3009</v>
      </c>
    </row>
    <row r="2187" spans="1:6" ht="15">
      <c r="A2187" s="101"/>
      <c r="B2187" s="1053">
        <v>11367</v>
      </c>
      <c r="C2187" s="1054" t="s">
        <v>6433</v>
      </c>
      <c r="D2187" s="1053" t="s">
        <v>902</v>
      </c>
      <c r="E2187" s="1055">
        <v>160155</v>
      </c>
      <c r="F2187" s="1056" t="s">
        <v>1464</v>
      </c>
    </row>
    <row r="2188" spans="1:6" ht="15">
      <c r="A2188" s="101"/>
      <c r="B2188" s="1053">
        <v>11368</v>
      </c>
      <c r="C2188" s="1054" t="s">
        <v>6434</v>
      </c>
      <c r="D2188" s="1053" t="s">
        <v>902</v>
      </c>
      <c r="E2188" s="1055">
        <v>173605</v>
      </c>
      <c r="F2188" s="1056" t="s">
        <v>1464</v>
      </c>
    </row>
    <row r="2189" spans="1:6" ht="15">
      <c r="A2189" s="101"/>
      <c r="B2189" s="1053">
        <v>11370</v>
      </c>
      <c r="C2189" s="1054" t="s">
        <v>6435</v>
      </c>
      <c r="D2189" s="1053" t="s">
        <v>902</v>
      </c>
      <c r="E2189" s="1055">
        <v>374713</v>
      </c>
      <c r="F2189" s="1056" t="s">
        <v>1464</v>
      </c>
    </row>
    <row r="2190" spans="1:6" ht="15">
      <c r="A2190" s="101"/>
      <c r="B2190" s="1053">
        <v>11379</v>
      </c>
      <c r="C2190" s="1054" t="s">
        <v>6436</v>
      </c>
      <c r="D2190" s="1053" t="s">
        <v>519</v>
      </c>
      <c r="E2190" s="1055">
        <v>702449</v>
      </c>
      <c r="F2190" s="1056" t="s">
        <v>1464</v>
      </c>
    </row>
    <row r="2191" spans="1:6" ht="15">
      <c r="A2191" s="101"/>
      <c r="B2191" s="1053">
        <v>11381</v>
      </c>
      <c r="C2191" s="1054" t="s">
        <v>6437</v>
      </c>
      <c r="D2191" s="1053" t="s">
        <v>519</v>
      </c>
      <c r="E2191" s="1055">
        <v>656981</v>
      </c>
      <c r="F2191" s="1056" t="s">
        <v>1464</v>
      </c>
    </row>
    <row r="2192" spans="1:6" ht="15">
      <c r="A2192" s="101"/>
      <c r="B2192" s="1053">
        <v>11382</v>
      </c>
      <c r="C2192" s="1054" t="s">
        <v>6438</v>
      </c>
      <c r="D2192" s="1053" t="s">
        <v>519</v>
      </c>
      <c r="E2192" s="1055">
        <v>918783</v>
      </c>
      <c r="F2192" s="1056" t="s">
        <v>1464</v>
      </c>
    </row>
    <row r="2193" spans="1:6" ht="15">
      <c r="A2193" s="101"/>
      <c r="B2193" s="1053">
        <v>11384</v>
      </c>
      <c r="C2193" s="1054" t="s">
        <v>6439</v>
      </c>
      <c r="D2193" s="1053" t="s">
        <v>519</v>
      </c>
      <c r="E2193" s="1055">
        <v>476350</v>
      </c>
      <c r="F2193" s="1056" t="s">
        <v>1464</v>
      </c>
    </row>
    <row r="2194" spans="1:6" ht="15">
      <c r="A2194" s="101"/>
      <c r="B2194" s="1053">
        <v>11385</v>
      </c>
      <c r="C2194" s="1054" t="s">
        <v>6440</v>
      </c>
      <c r="D2194" s="1053" t="s">
        <v>519</v>
      </c>
      <c r="E2194" s="1055">
        <v>773592</v>
      </c>
      <c r="F2194" s="1056" t="s">
        <v>1464</v>
      </c>
    </row>
    <row r="2195" spans="1:6" ht="15">
      <c r="A2195" s="101"/>
      <c r="B2195" s="1053">
        <v>11388</v>
      </c>
      <c r="C2195" s="1054" t="s">
        <v>6441</v>
      </c>
      <c r="D2195" s="1053" t="s">
        <v>519</v>
      </c>
      <c r="E2195" s="1055">
        <v>10675357</v>
      </c>
      <c r="F2195" s="1056" t="s">
        <v>1464</v>
      </c>
    </row>
    <row r="2196" spans="1:6" ht="15">
      <c r="A2196" s="101"/>
      <c r="B2196" s="1053">
        <v>11391</v>
      </c>
      <c r="C2196" s="1054" t="s">
        <v>6442</v>
      </c>
      <c r="D2196" s="1053" t="s">
        <v>519</v>
      </c>
      <c r="E2196" s="1055">
        <v>12113815</v>
      </c>
      <c r="F2196" s="1056" t="s">
        <v>1464</v>
      </c>
    </row>
    <row r="2197" spans="1:6" ht="15">
      <c r="A2197" s="101"/>
      <c r="B2197" s="1053">
        <v>11408</v>
      </c>
      <c r="C2197" s="1054" t="s">
        <v>6443</v>
      </c>
      <c r="D2197" s="1053" t="s">
        <v>928</v>
      </c>
      <c r="E2197" s="1055">
        <v>40270</v>
      </c>
      <c r="F2197" s="1056" t="s">
        <v>1464</v>
      </c>
    </row>
    <row r="2198" spans="1:6" ht="15">
      <c r="A2198" s="101"/>
      <c r="B2198" s="1053">
        <v>11409</v>
      </c>
      <c r="C2198" s="1054" t="s">
        <v>6444</v>
      </c>
      <c r="D2198" s="1053" t="s">
        <v>519</v>
      </c>
      <c r="E2198" s="1055">
        <v>953884</v>
      </c>
      <c r="F2198" s="1056" t="s">
        <v>1464</v>
      </c>
    </row>
    <row r="2199" spans="1:6" ht="15">
      <c r="A2199" s="101"/>
      <c r="B2199" s="1053">
        <v>11424</v>
      </c>
      <c r="C2199" s="1054" t="s">
        <v>6445</v>
      </c>
      <c r="D2199" s="1053" t="s">
        <v>519</v>
      </c>
      <c r="E2199" s="1055">
        <v>2879905</v>
      </c>
      <c r="F2199" s="1056" t="s">
        <v>1464</v>
      </c>
    </row>
    <row r="2200" spans="1:6" ht="15">
      <c r="A2200" s="101"/>
      <c r="B2200" s="1053">
        <v>11425</v>
      </c>
      <c r="C2200" s="1054" t="s">
        <v>6446</v>
      </c>
      <c r="D2200" s="1053" t="s">
        <v>519</v>
      </c>
      <c r="E2200" s="1055">
        <v>3685435</v>
      </c>
      <c r="F2200" s="1056" t="s">
        <v>1464</v>
      </c>
    </row>
    <row r="2201" spans="1:6" ht="15">
      <c r="A2201" s="101"/>
      <c r="B2201" s="1053">
        <v>11426</v>
      </c>
      <c r="C2201" s="1054" t="s">
        <v>6447</v>
      </c>
      <c r="D2201" s="1053" t="s">
        <v>519</v>
      </c>
      <c r="E2201" s="1055">
        <v>4688548</v>
      </c>
      <c r="F2201" s="1056" t="s">
        <v>1464</v>
      </c>
    </row>
    <row r="2202" spans="1:6" ht="15">
      <c r="A2202" s="101"/>
      <c r="B2202" s="1053">
        <v>11427</v>
      </c>
      <c r="C2202" s="1054" t="s">
        <v>6448</v>
      </c>
      <c r="D2202" s="1053" t="s">
        <v>519</v>
      </c>
      <c r="E2202" s="1055">
        <v>6613047</v>
      </c>
      <c r="F2202" s="1056" t="s">
        <v>1464</v>
      </c>
    </row>
    <row r="2203" spans="1:6" ht="15">
      <c r="A2203" s="101"/>
      <c r="B2203" s="1053">
        <v>11428</v>
      </c>
      <c r="C2203" s="1054" t="s">
        <v>6449</v>
      </c>
      <c r="D2203" s="1053" t="s">
        <v>928</v>
      </c>
      <c r="E2203" s="1055">
        <v>1179859</v>
      </c>
      <c r="F2203" s="1056" t="s">
        <v>1464</v>
      </c>
    </row>
    <row r="2204" spans="1:6" ht="15">
      <c r="A2204" s="101"/>
      <c r="B2204" s="1053">
        <v>11429</v>
      </c>
      <c r="C2204" s="1054" t="s">
        <v>6450</v>
      </c>
      <c r="D2204" s="1053" t="s">
        <v>519</v>
      </c>
      <c r="E2204" s="1055">
        <v>3209128</v>
      </c>
      <c r="F2204" s="1056" t="s">
        <v>1464</v>
      </c>
    </row>
    <row r="2205" spans="1:6" ht="15">
      <c r="A2205" s="101"/>
      <c r="B2205" s="1053">
        <v>11430</v>
      </c>
      <c r="C2205" s="1054" t="s">
        <v>6451</v>
      </c>
      <c r="D2205" s="1053" t="s">
        <v>519</v>
      </c>
      <c r="E2205" s="1055">
        <v>4271074</v>
      </c>
      <c r="F2205" s="1056" t="s">
        <v>1464</v>
      </c>
    </row>
    <row r="2206" spans="1:6" ht="15">
      <c r="A2206" s="101"/>
      <c r="B2206" s="1053">
        <v>11431</v>
      </c>
      <c r="C2206" s="1054" t="s">
        <v>6452</v>
      </c>
      <c r="D2206" s="1053" t="s">
        <v>928</v>
      </c>
      <c r="E2206" s="1055">
        <v>1373519</v>
      </c>
      <c r="F2206" s="1056" t="s">
        <v>1464</v>
      </c>
    </row>
    <row r="2207" spans="1:6" ht="15">
      <c r="A2207" s="101"/>
      <c r="B2207" s="1053">
        <v>11432</v>
      </c>
      <c r="C2207" s="1054" t="s">
        <v>6453</v>
      </c>
      <c r="D2207" s="1053" t="s">
        <v>519</v>
      </c>
      <c r="E2207" s="1055">
        <v>4058783</v>
      </c>
      <c r="F2207" s="1056" t="s">
        <v>1464</v>
      </c>
    </row>
    <row r="2208" spans="1:6" ht="15">
      <c r="A2208" s="101"/>
      <c r="B2208" s="1053">
        <v>11433</v>
      </c>
      <c r="C2208" s="1054" t="s">
        <v>6454</v>
      </c>
      <c r="D2208" s="1053" t="s">
        <v>519</v>
      </c>
      <c r="E2208" s="1055">
        <v>5668127</v>
      </c>
      <c r="F2208" s="1056" t="s">
        <v>1464</v>
      </c>
    </row>
    <row r="2209" spans="1:6" ht="15">
      <c r="A2209" s="101"/>
      <c r="B2209" s="1053">
        <v>11434</v>
      </c>
      <c r="C2209" s="1054" t="s">
        <v>6455</v>
      </c>
      <c r="D2209" s="1053" t="s">
        <v>519</v>
      </c>
      <c r="E2209" s="1055">
        <v>7361843</v>
      </c>
      <c r="F2209" s="1056" t="s">
        <v>1464</v>
      </c>
    </row>
    <row r="2210" spans="1:6" ht="15">
      <c r="A2210" s="101"/>
      <c r="B2210" s="1053">
        <v>11435</v>
      </c>
      <c r="C2210" s="1054" t="s">
        <v>6456</v>
      </c>
      <c r="D2210" s="1053" t="s">
        <v>928</v>
      </c>
      <c r="E2210" s="1055">
        <v>658457</v>
      </c>
      <c r="F2210" s="1056" t="s">
        <v>1464</v>
      </c>
    </row>
    <row r="2211" spans="1:6" ht="15">
      <c r="A2211" s="101"/>
      <c r="B2211" s="1053">
        <v>11436</v>
      </c>
      <c r="C2211" s="1054" t="s">
        <v>6457</v>
      </c>
      <c r="D2211" s="1053" t="s">
        <v>519</v>
      </c>
      <c r="E2211" s="1055">
        <v>630605</v>
      </c>
      <c r="F2211" s="1056" t="s">
        <v>1464</v>
      </c>
    </row>
    <row r="2212" spans="1:6" ht="15">
      <c r="A2212" s="101"/>
      <c r="B2212" s="1053">
        <v>11437</v>
      </c>
      <c r="C2212" s="1054" t="s">
        <v>6458</v>
      </c>
      <c r="D2212" s="1053" t="s">
        <v>519</v>
      </c>
      <c r="E2212" s="1055">
        <v>889358</v>
      </c>
      <c r="F2212" s="1056" t="s">
        <v>1464</v>
      </c>
    </row>
    <row r="2213" spans="1:6" ht="15">
      <c r="A2213" s="101"/>
      <c r="B2213" s="1053">
        <v>11438</v>
      </c>
      <c r="C2213" s="1054" t="s">
        <v>6459</v>
      </c>
      <c r="D2213" s="1053" t="s">
        <v>928</v>
      </c>
      <c r="E2213" s="1055">
        <v>1397473</v>
      </c>
      <c r="F2213" s="1056" t="s">
        <v>1464</v>
      </c>
    </row>
    <row r="2214" spans="1:6" ht="15">
      <c r="A2214" s="101"/>
      <c r="B2214" s="1053">
        <v>11439</v>
      </c>
      <c r="C2214" s="1054" t="s">
        <v>6460</v>
      </c>
      <c r="D2214" s="1053" t="s">
        <v>519</v>
      </c>
      <c r="E2214" s="1055">
        <v>1689610</v>
      </c>
      <c r="F2214" s="1056" t="s">
        <v>1464</v>
      </c>
    </row>
    <row r="2215" spans="1:6" ht="15">
      <c r="A2215" s="101"/>
      <c r="B2215" s="1053">
        <v>11442</v>
      </c>
      <c r="C2215" s="1054" t="s">
        <v>6461</v>
      </c>
      <c r="D2215" s="1053" t="s">
        <v>777</v>
      </c>
      <c r="E2215" s="1055">
        <v>85680</v>
      </c>
      <c r="F2215" s="1056" t="s">
        <v>1464</v>
      </c>
    </row>
    <row r="2216" spans="1:6" ht="15">
      <c r="A2216" s="101"/>
      <c r="B2216" s="1053">
        <v>11443</v>
      </c>
      <c r="C2216" s="1054" t="s">
        <v>6462</v>
      </c>
      <c r="D2216" s="1053" t="s">
        <v>777</v>
      </c>
      <c r="E2216" s="1055">
        <v>65450</v>
      </c>
      <c r="F2216" s="1056" t="s">
        <v>1464</v>
      </c>
    </row>
    <row r="2217" spans="1:6" ht="15">
      <c r="A2217" s="101"/>
      <c r="B2217" s="1053">
        <v>11444</v>
      </c>
      <c r="C2217" s="1054" t="s">
        <v>6463</v>
      </c>
      <c r="D2217" s="1053" t="s">
        <v>777</v>
      </c>
      <c r="E2217" s="1055">
        <v>41650</v>
      </c>
      <c r="F2217" s="1056" t="s">
        <v>1464</v>
      </c>
    </row>
    <row r="2218" spans="1:6" ht="15">
      <c r="A2218" s="101"/>
      <c r="B2218" s="1053">
        <v>11447</v>
      </c>
      <c r="C2218" s="1054" t="s">
        <v>6464</v>
      </c>
      <c r="D2218" s="1053" t="s">
        <v>777</v>
      </c>
      <c r="E2218" s="1055">
        <v>108000</v>
      </c>
      <c r="F2218" s="1056" t="s">
        <v>1464</v>
      </c>
    </row>
    <row r="2219" spans="1:6" ht="15">
      <c r="A2219" s="101"/>
      <c r="B2219" s="1053">
        <v>11448</v>
      </c>
      <c r="C2219" s="1054" t="s">
        <v>6465</v>
      </c>
      <c r="D2219" s="1053" t="s">
        <v>519</v>
      </c>
      <c r="E2219" s="1055">
        <v>132000</v>
      </c>
      <c r="F2219" s="1056" t="s">
        <v>1464</v>
      </c>
    </row>
    <row r="2220" spans="1:6" ht="15">
      <c r="A2220" s="101"/>
      <c r="B2220" s="1053">
        <v>11449</v>
      </c>
      <c r="C2220" s="1054" t="s">
        <v>6466</v>
      </c>
      <c r="D2220" s="1053" t="s">
        <v>519</v>
      </c>
      <c r="E2220" s="1055">
        <v>42000</v>
      </c>
      <c r="F2220" s="1056" t="s">
        <v>1464</v>
      </c>
    </row>
    <row r="2221" spans="1:6" ht="15">
      <c r="A2221" s="101"/>
      <c r="B2221" s="1053">
        <v>11450</v>
      </c>
      <c r="C2221" s="1054" t="s">
        <v>6467</v>
      </c>
      <c r="D2221" s="1053" t="s">
        <v>519</v>
      </c>
      <c r="E2221" s="1055">
        <v>12971</v>
      </c>
      <c r="F2221" s="1056" t="s">
        <v>1464</v>
      </c>
    </row>
    <row r="2222" spans="1:6" ht="15">
      <c r="A2222" s="101"/>
      <c r="B2222" s="1053">
        <v>11451</v>
      </c>
      <c r="C2222" s="1054" t="s">
        <v>6468</v>
      </c>
      <c r="D2222" s="1053" t="s">
        <v>519</v>
      </c>
      <c r="E2222" s="1055">
        <v>34500</v>
      </c>
      <c r="F2222" s="1056" t="s">
        <v>1464</v>
      </c>
    </row>
    <row r="2223" spans="1:6" ht="15">
      <c r="A2223" s="101"/>
      <c r="B2223" s="1053">
        <v>11452</v>
      </c>
      <c r="C2223" s="1054" t="s">
        <v>6469</v>
      </c>
      <c r="D2223" s="1053" t="s">
        <v>3103</v>
      </c>
      <c r="E2223" s="1055">
        <v>35802</v>
      </c>
      <c r="F2223" s="1056" t="s">
        <v>1464</v>
      </c>
    </row>
    <row r="2224" spans="1:6" ht="15">
      <c r="A2224" s="101"/>
      <c r="B2224" s="1053">
        <v>11453</v>
      </c>
      <c r="C2224" s="1054" t="s">
        <v>6470</v>
      </c>
      <c r="D2224" s="1053" t="s">
        <v>3103</v>
      </c>
      <c r="E2224" s="1055">
        <v>844053</v>
      </c>
      <c r="F2224" s="1056" t="s">
        <v>1464</v>
      </c>
    </row>
    <row r="2225" spans="1:6" ht="15">
      <c r="A2225" s="101"/>
      <c r="B2225" s="1053">
        <v>11454</v>
      </c>
      <c r="C2225" s="1054" t="s">
        <v>6471</v>
      </c>
      <c r="D2225" s="1053" t="s">
        <v>519</v>
      </c>
      <c r="E2225" s="1055">
        <v>102000</v>
      </c>
      <c r="F2225" s="1056" t="s">
        <v>1464</v>
      </c>
    </row>
    <row r="2226" spans="1:6" ht="15">
      <c r="A2226" s="101"/>
      <c r="B2226" s="1053">
        <v>11455</v>
      </c>
      <c r="C2226" s="1054" t="s">
        <v>6472</v>
      </c>
      <c r="D2226" s="1053" t="s">
        <v>6473</v>
      </c>
      <c r="E2226" s="1055">
        <v>26775</v>
      </c>
      <c r="F2226" s="1056" t="s">
        <v>1464</v>
      </c>
    </row>
    <row r="2227" spans="1:6" ht="15">
      <c r="A2227" s="101"/>
      <c r="B2227" s="1053">
        <v>11456</v>
      </c>
      <c r="C2227" s="1054" t="s">
        <v>6474</v>
      </c>
      <c r="D2227" s="1053" t="s">
        <v>6473</v>
      </c>
      <c r="E2227" s="1055">
        <v>33915</v>
      </c>
      <c r="F2227" s="1056" t="s">
        <v>1464</v>
      </c>
    </row>
    <row r="2228" spans="1:6" ht="15">
      <c r="A2228" s="101"/>
      <c r="B2228" s="1053">
        <v>11457</v>
      </c>
      <c r="C2228" s="1054" t="s">
        <v>6475</v>
      </c>
      <c r="D2228" s="1053" t="s">
        <v>5399</v>
      </c>
      <c r="E2228" s="1055">
        <v>43435</v>
      </c>
      <c r="F2228" s="1056" t="s">
        <v>1464</v>
      </c>
    </row>
    <row r="2229" spans="1:6" ht="15">
      <c r="A2229" s="101"/>
      <c r="B2229" s="1053">
        <v>11458</v>
      </c>
      <c r="C2229" s="1054" t="s">
        <v>6476</v>
      </c>
      <c r="D2229" s="1053" t="s">
        <v>3827</v>
      </c>
      <c r="E2229" s="1055">
        <v>72663</v>
      </c>
      <c r="F2229" s="1056" t="s">
        <v>1464</v>
      </c>
    </row>
    <row r="2230" spans="1:6" ht="15">
      <c r="A2230" s="101"/>
      <c r="B2230" s="1053">
        <v>11459</v>
      </c>
      <c r="C2230" s="1054" t="s">
        <v>6477</v>
      </c>
      <c r="D2230" s="1053" t="s">
        <v>3827</v>
      </c>
      <c r="E2230" s="1055">
        <v>65759</v>
      </c>
      <c r="F2230" s="1056" t="s">
        <v>1464</v>
      </c>
    </row>
    <row r="2231" spans="1:6" ht="15">
      <c r="A2231" s="101"/>
      <c r="B2231" s="1053">
        <v>11460</v>
      </c>
      <c r="C2231" s="1054" t="s">
        <v>6478</v>
      </c>
      <c r="D2231" s="1053" t="s">
        <v>3827</v>
      </c>
      <c r="E2231" s="1055">
        <v>108994</v>
      </c>
      <c r="F2231" s="1056" t="s">
        <v>1464</v>
      </c>
    </row>
    <row r="2232" spans="1:6" ht="15">
      <c r="A2232" s="101"/>
      <c r="B2232" s="1053">
        <v>11461</v>
      </c>
      <c r="C2232" s="1054" t="s">
        <v>6479</v>
      </c>
      <c r="D2232" s="1053" t="s">
        <v>3827</v>
      </c>
      <c r="E2232" s="1055">
        <v>170932</v>
      </c>
      <c r="F2232" s="1056" t="s">
        <v>1464</v>
      </c>
    </row>
    <row r="2233" spans="1:6" ht="15">
      <c r="A2233" s="101"/>
      <c r="B2233" s="1053">
        <v>11462</v>
      </c>
      <c r="C2233" s="1054" t="s">
        <v>6480</v>
      </c>
      <c r="D2233" s="1053" t="s">
        <v>3827</v>
      </c>
      <c r="E2233" s="1055">
        <v>178605</v>
      </c>
      <c r="F2233" s="1056" t="s">
        <v>1464</v>
      </c>
    </row>
    <row r="2234" spans="1:6" ht="15">
      <c r="A2234" s="101"/>
      <c r="B2234" s="1053">
        <v>11463</v>
      </c>
      <c r="C2234" s="1054" t="s">
        <v>6481</v>
      </c>
      <c r="D2234" s="1053" t="s">
        <v>3827</v>
      </c>
      <c r="E2234" s="1055">
        <v>205527</v>
      </c>
      <c r="F2234" s="1056" t="s">
        <v>1464</v>
      </c>
    </row>
    <row r="2235" spans="1:6" ht="15">
      <c r="A2235" s="101"/>
      <c r="B2235" s="1053">
        <v>11464</v>
      </c>
      <c r="C2235" s="1054" t="s">
        <v>6482</v>
      </c>
      <c r="D2235" s="1053" t="s">
        <v>3827</v>
      </c>
      <c r="E2235" s="1055">
        <v>258944</v>
      </c>
      <c r="F2235" s="1056" t="s">
        <v>1464</v>
      </c>
    </row>
    <row r="2236" spans="1:6" ht="15">
      <c r="A2236" s="101"/>
      <c r="B2236" s="1053">
        <v>11465</v>
      </c>
      <c r="C2236" s="1054" t="s">
        <v>6483</v>
      </c>
      <c r="D2236" s="1053" t="s">
        <v>3827</v>
      </c>
      <c r="E2236" s="1055">
        <v>187604</v>
      </c>
      <c r="F2236" s="1056" t="s">
        <v>1464</v>
      </c>
    </row>
    <row r="2237" spans="1:6" ht="15">
      <c r="A2237" s="101"/>
      <c r="B2237" s="1053">
        <v>11466</v>
      </c>
      <c r="C2237" s="1054" t="s">
        <v>6484</v>
      </c>
      <c r="D2237" s="1053" t="s">
        <v>3827</v>
      </c>
      <c r="E2237" s="1055">
        <v>164707</v>
      </c>
      <c r="F2237" s="1056" t="s">
        <v>1464</v>
      </c>
    </row>
    <row r="2238" spans="1:6" ht="15">
      <c r="A2238" s="101"/>
      <c r="B2238" s="1053">
        <v>11467</v>
      </c>
      <c r="C2238" s="1054" t="s">
        <v>6485</v>
      </c>
      <c r="D2238" s="1053" t="s">
        <v>3827</v>
      </c>
      <c r="E2238" s="1055">
        <v>192298</v>
      </c>
      <c r="F2238" s="1056" t="s">
        <v>1464</v>
      </c>
    </row>
    <row r="2239" spans="1:6" ht="15">
      <c r="A2239" s="101"/>
      <c r="B2239" s="1053">
        <v>11468</v>
      </c>
      <c r="C2239" s="1054" t="s">
        <v>6486</v>
      </c>
      <c r="D2239" s="1053" t="s">
        <v>3827</v>
      </c>
      <c r="E2239" s="1055">
        <v>336532</v>
      </c>
      <c r="F2239" s="1056" t="s">
        <v>1464</v>
      </c>
    </row>
    <row r="2240" spans="1:6" ht="15">
      <c r="A2240" s="101"/>
      <c r="B2240" s="1053">
        <v>11470</v>
      </c>
      <c r="C2240" s="1054" t="s">
        <v>6487</v>
      </c>
      <c r="D2240" s="1053" t="s">
        <v>3827</v>
      </c>
      <c r="E2240" s="1055">
        <v>76538</v>
      </c>
      <c r="F2240" s="1056" t="s">
        <v>1464</v>
      </c>
    </row>
    <row r="2241" spans="1:6" ht="15">
      <c r="A2241" s="101"/>
      <c r="B2241" s="1053">
        <v>11471</v>
      </c>
      <c r="C2241" s="1054" t="s">
        <v>6488</v>
      </c>
      <c r="D2241" s="1053" t="s">
        <v>3827</v>
      </c>
      <c r="E2241" s="1055">
        <v>93237</v>
      </c>
      <c r="F2241" s="1056" t="s">
        <v>1464</v>
      </c>
    </row>
    <row r="2242" spans="1:6" ht="15">
      <c r="A2242" s="101"/>
      <c r="B2242" s="1053">
        <v>11472</v>
      </c>
      <c r="C2242" s="1054" t="s">
        <v>6489</v>
      </c>
      <c r="D2242" s="1053" t="s">
        <v>3827</v>
      </c>
      <c r="E2242" s="1055">
        <v>92774</v>
      </c>
      <c r="F2242" s="1056" t="s">
        <v>1464</v>
      </c>
    </row>
    <row r="2243" spans="1:6" ht="15">
      <c r="A2243" s="101"/>
      <c r="B2243" s="1053">
        <v>11473</v>
      </c>
      <c r="C2243" s="1054" t="s">
        <v>6490</v>
      </c>
      <c r="D2243" s="1053" t="s">
        <v>907</v>
      </c>
      <c r="E2243" s="1055">
        <v>4038384</v>
      </c>
      <c r="F2243" s="1056" t="s">
        <v>1464</v>
      </c>
    </row>
    <row r="2244" spans="1:6" ht="15">
      <c r="A2244" s="101"/>
      <c r="B2244" s="1053">
        <v>11474</v>
      </c>
      <c r="C2244" s="1054" t="s">
        <v>6491</v>
      </c>
      <c r="D2244" s="1053" t="s">
        <v>907</v>
      </c>
      <c r="E2244" s="1055">
        <v>3162782</v>
      </c>
      <c r="F2244" s="1056" t="s">
        <v>1464</v>
      </c>
    </row>
    <row r="2245" spans="1:6" ht="15">
      <c r="A2245" s="101"/>
      <c r="B2245" s="1053">
        <v>11477</v>
      </c>
      <c r="C2245" s="1054" t="s">
        <v>6492</v>
      </c>
      <c r="D2245" s="1053" t="s">
        <v>924</v>
      </c>
      <c r="E2245" s="1055">
        <v>1130500</v>
      </c>
      <c r="F2245" s="1056" t="s">
        <v>1464</v>
      </c>
    </row>
    <row r="2246" spans="1:6" ht="15">
      <c r="A2246" s="101"/>
      <c r="B2246" s="1053">
        <v>11481</v>
      </c>
      <c r="C2246" s="1054" t="s">
        <v>6493</v>
      </c>
      <c r="D2246" s="1053" t="s">
        <v>924</v>
      </c>
      <c r="E2246" s="1055">
        <v>821000</v>
      </c>
      <c r="F2246" s="1056" t="s">
        <v>1464</v>
      </c>
    </row>
    <row r="2247" spans="1:6" ht="15">
      <c r="A2247" s="101"/>
      <c r="B2247" s="1053">
        <v>11482</v>
      </c>
      <c r="C2247" s="1054" t="s">
        <v>6494</v>
      </c>
      <c r="D2247" s="1053" t="s">
        <v>924</v>
      </c>
      <c r="E2247" s="1055">
        <v>821000</v>
      </c>
      <c r="F2247" s="1056" t="s">
        <v>1464</v>
      </c>
    </row>
    <row r="2248" spans="1:6" ht="15">
      <c r="A2248" s="101"/>
      <c r="B2248" s="1053">
        <v>11483</v>
      </c>
      <c r="C2248" s="1054" t="s">
        <v>6495</v>
      </c>
      <c r="D2248" s="1053" t="s">
        <v>924</v>
      </c>
      <c r="E2248" s="1055">
        <v>821000</v>
      </c>
      <c r="F2248" s="1056" t="s">
        <v>1464</v>
      </c>
    </row>
    <row r="2249" spans="1:6" ht="15">
      <c r="A2249" s="101"/>
      <c r="B2249" s="1053">
        <v>11484</v>
      </c>
      <c r="C2249" s="1054" t="s">
        <v>6496</v>
      </c>
      <c r="D2249" s="1053" t="s">
        <v>924</v>
      </c>
      <c r="E2249" s="1055">
        <v>821000</v>
      </c>
      <c r="F2249" s="1056" t="s">
        <v>1464</v>
      </c>
    </row>
    <row r="2250" spans="1:6" ht="15">
      <c r="A2250" s="101"/>
      <c r="B2250" s="1053">
        <v>11485</v>
      </c>
      <c r="C2250" s="1054" t="s">
        <v>6497</v>
      </c>
      <c r="D2250" s="1053" t="s">
        <v>924</v>
      </c>
      <c r="E2250" s="1055">
        <v>821000</v>
      </c>
      <c r="F2250" s="1056" t="s">
        <v>1464</v>
      </c>
    </row>
    <row r="2251" spans="1:6" ht="15">
      <c r="A2251" s="101"/>
      <c r="B2251" s="1053">
        <v>11489</v>
      </c>
      <c r="C2251" s="1054" t="s">
        <v>6498</v>
      </c>
      <c r="D2251" s="1053" t="s">
        <v>924</v>
      </c>
      <c r="E2251" s="1055">
        <v>595000</v>
      </c>
      <c r="F2251" s="1056" t="s">
        <v>1464</v>
      </c>
    </row>
    <row r="2252" spans="1:6" ht="15">
      <c r="A2252" s="101"/>
      <c r="B2252" s="1053">
        <v>11498</v>
      </c>
      <c r="C2252" s="1054" t="s">
        <v>6499</v>
      </c>
      <c r="D2252" s="1053" t="s">
        <v>519</v>
      </c>
      <c r="E2252" s="1055">
        <v>176000</v>
      </c>
      <c r="F2252" s="1056" t="s">
        <v>1464</v>
      </c>
    </row>
    <row r="2253" spans="1:6" ht="15">
      <c r="A2253" s="101"/>
      <c r="B2253" s="1053">
        <v>11499</v>
      </c>
      <c r="C2253" s="1054" t="s">
        <v>6500</v>
      </c>
      <c r="D2253" s="1053" t="s">
        <v>519</v>
      </c>
      <c r="E2253" s="1055">
        <v>115000</v>
      </c>
      <c r="F2253" s="1056" t="s">
        <v>1464</v>
      </c>
    </row>
    <row r="2254" spans="1:6" ht="15">
      <c r="A2254" s="101"/>
      <c r="B2254" s="1053">
        <v>11500</v>
      </c>
      <c r="C2254" s="1054" t="s">
        <v>6501</v>
      </c>
      <c r="D2254" s="1053" t="s">
        <v>519</v>
      </c>
      <c r="E2254" s="1055">
        <v>115000</v>
      </c>
      <c r="F2254" s="1056" t="s">
        <v>1464</v>
      </c>
    </row>
    <row r="2255" spans="1:6" ht="15">
      <c r="A2255" s="101"/>
      <c r="B2255" s="1053">
        <v>11501</v>
      </c>
      <c r="C2255" s="1054" t="s">
        <v>6502</v>
      </c>
      <c r="D2255" s="1053" t="s">
        <v>519</v>
      </c>
      <c r="E2255" s="1055">
        <v>118535</v>
      </c>
      <c r="F2255" s="1056" t="s">
        <v>1464</v>
      </c>
    </row>
    <row r="2256" spans="1:6" ht="15">
      <c r="A2256" s="101"/>
      <c r="B2256" s="1053">
        <v>11502</v>
      </c>
      <c r="C2256" s="1054" t="s">
        <v>6503</v>
      </c>
      <c r="D2256" s="1053" t="s">
        <v>519</v>
      </c>
      <c r="E2256" s="1055">
        <v>803131</v>
      </c>
      <c r="F2256" s="1056" t="s">
        <v>1464</v>
      </c>
    </row>
    <row r="2257" spans="1:6" ht="15">
      <c r="A2257" s="101"/>
      <c r="B2257" s="1053">
        <v>11503</v>
      </c>
      <c r="C2257" s="1054" t="s">
        <v>6504</v>
      </c>
      <c r="D2257" s="1053" t="s">
        <v>519</v>
      </c>
      <c r="E2257" s="1055">
        <v>907864</v>
      </c>
      <c r="F2257" s="1056" t="s">
        <v>1464</v>
      </c>
    </row>
    <row r="2258" spans="1:6" ht="15">
      <c r="A2258" s="101"/>
      <c r="B2258" s="1053">
        <v>11504</v>
      </c>
      <c r="C2258" s="1054" t="s">
        <v>6505</v>
      </c>
      <c r="D2258" s="1053" t="s">
        <v>519</v>
      </c>
      <c r="E2258" s="1055">
        <v>1119304</v>
      </c>
      <c r="F2258" s="1056" t="s">
        <v>1464</v>
      </c>
    </row>
    <row r="2259" spans="1:6" ht="15">
      <c r="A2259" s="101"/>
      <c r="B2259" s="1053">
        <v>11505</v>
      </c>
      <c r="C2259" s="1054" t="s">
        <v>6506</v>
      </c>
      <c r="D2259" s="1053" t="s">
        <v>519</v>
      </c>
      <c r="E2259" s="1055">
        <v>525631</v>
      </c>
      <c r="F2259" s="1056" t="s">
        <v>1464</v>
      </c>
    </row>
    <row r="2260" spans="1:6" ht="15">
      <c r="A2260" s="101"/>
      <c r="B2260" s="1053">
        <v>11506</v>
      </c>
      <c r="C2260" s="1054" t="s">
        <v>6507</v>
      </c>
      <c r="D2260" s="1053" t="s">
        <v>519</v>
      </c>
      <c r="E2260" s="1055">
        <v>567000</v>
      </c>
      <c r="F2260" s="1056" t="s">
        <v>1464</v>
      </c>
    </row>
    <row r="2261" spans="1:6" ht="15">
      <c r="A2261" s="101"/>
      <c r="B2261" s="1053">
        <v>11507</v>
      </c>
      <c r="C2261" s="1054" t="s">
        <v>6508</v>
      </c>
      <c r="D2261" s="1053" t="s">
        <v>519</v>
      </c>
      <c r="E2261" s="1055">
        <v>62043</v>
      </c>
      <c r="F2261" s="1056" t="s">
        <v>1464</v>
      </c>
    </row>
    <row r="2262" spans="1:6" ht="15">
      <c r="A2262" s="101"/>
      <c r="B2262" s="1053">
        <v>11508</v>
      </c>
      <c r="C2262" s="1054" t="s">
        <v>6509</v>
      </c>
      <c r="D2262" s="1053" t="s">
        <v>519</v>
      </c>
      <c r="E2262" s="1055">
        <v>72725</v>
      </c>
      <c r="F2262" s="1056" t="s">
        <v>1464</v>
      </c>
    </row>
    <row r="2263" spans="1:6" ht="15">
      <c r="A2263" s="101"/>
      <c r="B2263" s="1053">
        <v>11509</v>
      </c>
      <c r="C2263" s="1054" t="s">
        <v>6510</v>
      </c>
      <c r="D2263" s="1053" t="s">
        <v>519</v>
      </c>
      <c r="E2263" s="1055">
        <v>116358</v>
      </c>
      <c r="F2263" s="1056" t="s">
        <v>1464</v>
      </c>
    </row>
    <row r="2264" spans="1:6" ht="15">
      <c r="A2264" s="101"/>
      <c r="B2264" s="1053">
        <v>11510</v>
      </c>
      <c r="C2264" s="1054" t="s">
        <v>6511</v>
      </c>
      <c r="D2264" s="1053" t="s">
        <v>519</v>
      </c>
      <c r="E2264" s="1055">
        <v>178500</v>
      </c>
      <c r="F2264" s="1056" t="s">
        <v>1464</v>
      </c>
    </row>
    <row r="2265" spans="1:6" ht="15">
      <c r="A2265" s="101"/>
      <c r="B2265" s="1053">
        <v>11511</v>
      </c>
      <c r="C2265" s="1054" t="s">
        <v>6512</v>
      </c>
      <c r="D2265" s="1053" t="s">
        <v>6513</v>
      </c>
      <c r="E2265" s="1055">
        <v>116358</v>
      </c>
      <c r="F2265" s="1056" t="s">
        <v>1464</v>
      </c>
    </row>
    <row r="2266" spans="1:6" ht="15">
      <c r="A2266" s="101"/>
      <c r="B2266" s="1053">
        <v>11512</v>
      </c>
      <c r="C2266" s="1054" t="s">
        <v>6514</v>
      </c>
      <c r="D2266" s="1053" t="s">
        <v>519</v>
      </c>
      <c r="E2266" s="1055">
        <v>319396</v>
      </c>
      <c r="F2266" s="1056" t="s">
        <v>1464</v>
      </c>
    </row>
    <row r="2267" spans="1:6" ht="15">
      <c r="A2267" s="101"/>
      <c r="B2267" s="1053">
        <v>11513</v>
      </c>
      <c r="C2267" s="1054" t="s">
        <v>6515</v>
      </c>
      <c r="D2267" s="1053" t="s">
        <v>519</v>
      </c>
      <c r="E2267" s="1055">
        <v>188615</v>
      </c>
      <c r="F2267" s="1056" t="s">
        <v>1464</v>
      </c>
    </row>
    <row r="2268" spans="1:6" ht="15">
      <c r="A2268" s="101"/>
      <c r="B2268" s="1053">
        <v>11514</v>
      </c>
      <c r="C2268" s="1054" t="s">
        <v>6516</v>
      </c>
      <c r="D2268" s="1053" t="s">
        <v>897</v>
      </c>
      <c r="E2268" s="1055">
        <v>23800</v>
      </c>
      <c r="F2268" s="1056" t="s">
        <v>1464</v>
      </c>
    </row>
    <row r="2269" spans="1:6" ht="15">
      <c r="A2269" s="101"/>
      <c r="B2269" s="1053">
        <v>11515</v>
      </c>
      <c r="C2269" s="1054" t="s">
        <v>6517</v>
      </c>
      <c r="D2269" s="1053" t="s">
        <v>519</v>
      </c>
      <c r="E2269" s="1055">
        <v>333200</v>
      </c>
      <c r="F2269" s="1056" t="s">
        <v>1464</v>
      </c>
    </row>
    <row r="2270" spans="1:6" ht="15">
      <c r="A2270" s="101"/>
      <c r="B2270" s="1053">
        <v>11516</v>
      </c>
      <c r="C2270" s="1054" t="s">
        <v>6518</v>
      </c>
      <c r="D2270" s="1053" t="s">
        <v>519</v>
      </c>
      <c r="E2270" s="1055">
        <v>142800</v>
      </c>
      <c r="F2270" s="1056" t="s">
        <v>1464</v>
      </c>
    </row>
    <row r="2271" spans="1:6" ht="15">
      <c r="A2271" s="101"/>
      <c r="B2271" s="1053">
        <v>11517</v>
      </c>
      <c r="C2271" s="1054" t="s">
        <v>6519</v>
      </c>
      <c r="D2271" s="1053" t="s">
        <v>519</v>
      </c>
      <c r="E2271" s="1055">
        <v>119000</v>
      </c>
      <c r="F2271" s="1056" t="s">
        <v>1464</v>
      </c>
    </row>
    <row r="2272" spans="1:6" ht="15">
      <c r="A2272" s="101"/>
      <c r="B2272" s="1053">
        <v>11518</v>
      </c>
      <c r="C2272" s="1054" t="s">
        <v>6520</v>
      </c>
      <c r="D2272" s="1053" t="s">
        <v>519</v>
      </c>
      <c r="E2272" s="1055">
        <v>333200</v>
      </c>
      <c r="F2272" s="1056" t="s">
        <v>1464</v>
      </c>
    </row>
    <row r="2273" spans="1:6" ht="15">
      <c r="A2273" s="101"/>
      <c r="B2273" s="1053">
        <v>11519</v>
      </c>
      <c r="C2273" s="1054" t="s">
        <v>6521</v>
      </c>
      <c r="D2273" s="1053" t="s">
        <v>519</v>
      </c>
      <c r="E2273" s="1055">
        <v>189210</v>
      </c>
      <c r="F2273" s="1056" t="s">
        <v>1464</v>
      </c>
    </row>
    <row r="2274" spans="1:6" ht="15">
      <c r="A2274" s="101"/>
      <c r="B2274" s="1053">
        <v>11520</v>
      </c>
      <c r="C2274" s="1054" t="s">
        <v>6522</v>
      </c>
      <c r="D2274" s="1053" t="s">
        <v>519</v>
      </c>
      <c r="E2274" s="1055">
        <v>214200</v>
      </c>
      <c r="F2274" s="1056" t="s">
        <v>1464</v>
      </c>
    </row>
    <row r="2275" spans="1:6" ht="15">
      <c r="A2275" s="101"/>
      <c r="B2275" s="1053">
        <v>11521</v>
      </c>
      <c r="C2275" s="1054" t="s">
        <v>6523</v>
      </c>
      <c r="D2275" s="1053" t="s">
        <v>519</v>
      </c>
      <c r="E2275" s="1055">
        <v>809200</v>
      </c>
      <c r="F2275" s="1056" t="s">
        <v>1464</v>
      </c>
    </row>
    <row r="2276" spans="1:6" ht="15">
      <c r="A2276" s="101"/>
      <c r="B2276" s="1053">
        <v>11522</v>
      </c>
      <c r="C2276" s="1054" t="s">
        <v>6524</v>
      </c>
      <c r="D2276" s="1053" t="s">
        <v>519</v>
      </c>
      <c r="E2276" s="1055">
        <v>214200</v>
      </c>
      <c r="F2276" s="1056" t="s">
        <v>1464</v>
      </c>
    </row>
    <row r="2277" spans="1:6" ht="15">
      <c r="A2277" s="101"/>
      <c r="B2277" s="1053">
        <v>11523</v>
      </c>
      <c r="C2277" s="1054" t="s">
        <v>6525</v>
      </c>
      <c r="D2277" s="1053" t="s">
        <v>519</v>
      </c>
      <c r="E2277" s="1055">
        <v>357000</v>
      </c>
      <c r="F2277" s="1056" t="s">
        <v>1464</v>
      </c>
    </row>
    <row r="2278" spans="1:6" ht="15">
      <c r="A2278" s="101"/>
      <c r="B2278" s="1053">
        <v>11524</v>
      </c>
      <c r="C2278" s="1054" t="s">
        <v>6526</v>
      </c>
      <c r="D2278" s="1053" t="s">
        <v>519</v>
      </c>
      <c r="E2278" s="1055">
        <v>178500</v>
      </c>
      <c r="F2278" s="1056" t="s">
        <v>1464</v>
      </c>
    </row>
    <row r="2279" spans="1:6" ht="15">
      <c r="A2279" s="101"/>
      <c r="B2279" s="1053">
        <v>11525</v>
      </c>
      <c r="C2279" s="1054" t="s">
        <v>6527</v>
      </c>
      <c r="D2279" s="1053" t="s">
        <v>519</v>
      </c>
      <c r="E2279" s="1055">
        <v>151130</v>
      </c>
      <c r="F2279" s="1056" t="s">
        <v>1464</v>
      </c>
    </row>
    <row r="2280" spans="1:6" ht="15">
      <c r="A2280" s="101"/>
      <c r="B2280" s="1053">
        <v>11526</v>
      </c>
      <c r="C2280" s="1054" t="s">
        <v>6528</v>
      </c>
      <c r="D2280" s="1053" t="s">
        <v>519</v>
      </c>
      <c r="E2280" s="1055">
        <v>714000</v>
      </c>
      <c r="F2280" s="1056" t="s">
        <v>1464</v>
      </c>
    </row>
    <row r="2281" spans="1:6" ht="15">
      <c r="A2281" s="101"/>
      <c r="B2281" s="1053">
        <v>11528</v>
      </c>
      <c r="C2281" s="1054" t="s">
        <v>6529</v>
      </c>
      <c r="D2281" s="1053" t="s">
        <v>519</v>
      </c>
      <c r="E2281" s="1055">
        <v>208250</v>
      </c>
      <c r="F2281" s="1056" t="s">
        <v>1464</v>
      </c>
    </row>
    <row r="2282" spans="1:6" ht="15">
      <c r="A2282" s="101"/>
      <c r="B2282" s="1053">
        <v>11529</v>
      </c>
      <c r="C2282" s="1054" t="s">
        <v>6530</v>
      </c>
      <c r="D2282" s="1053" t="s">
        <v>519</v>
      </c>
      <c r="E2282" s="1055">
        <v>232320</v>
      </c>
      <c r="F2282" s="1056" t="s">
        <v>1464</v>
      </c>
    </row>
    <row r="2283" spans="1:6" ht="15">
      <c r="A2283" s="101"/>
      <c r="B2283" s="1053">
        <v>11531</v>
      </c>
      <c r="C2283" s="1054" t="s">
        <v>6531</v>
      </c>
      <c r="D2283" s="1053" t="s">
        <v>519</v>
      </c>
      <c r="E2283" s="1055">
        <v>159000</v>
      </c>
      <c r="F2283" s="1056" t="s">
        <v>1464</v>
      </c>
    </row>
    <row r="2284" spans="1:6" ht="15">
      <c r="A2284" s="101"/>
      <c r="B2284" s="1053">
        <v>11532</v>
      </c>
      <c r="C2284" s="1054" t="s">
        <v>6532</v>
      </c>
      <c r="D2284" s="1053" t="s">
        <v>519</v>
      </c>
      <c r="E2284" s="1055">
        <v>159000</v>
      </c>
      <c r="F2284" s="1056" t="s">
        <v>1464</v>
      </c>
    </row>
    <row r="2285" spans="1:6" ht="15">
      <c r="A2285" s="101"/>
      <c r="B2285" s="1053">
        <v>11533</v>
      </c>
      <c r="C2285" s="1054" t="s">
        <v>6533</v>
      </c>
      <c r="D2285" s="1053" t="s">
        <v>519</v>
      </c>
      <c r="E2285" s="1055">
        <v>571200</v>
      </c>
      <c r="F2285" s="1056" t="s">
        <v>1464</v>
      </c>
    </row>
    <row r="2286" spans="1:6" ht="15">
      <c r="A2286" s="101"/>
      <c r="B2286" s="1053">
        <v>11534</v>
      </c>
      <c r="C2286" s="1054" t="s">
        <v>6534</v>
      </c>
      <c r="D2286" s="1053" t="s">
        <v>519</v>
      </c>
      <c r="E2286" s="1055">
        <v>1428000</v>
      </c>
      <c r="F2286" s="1056" t="s">
        <v>1464</v>
      </c>
    </row>
    <row r="2287" spans="1:6" ht="15">
      <c r="A2287" s="101"/>
      <c r="B2287" s="1053">
        <v>11535</v>
      </c>
      <c r="C2287" s="1054" t="s">
        <v>6535</v>
      </c>
      <c r="D2287" s="1053" t="s">
        <v>519</v>
      </c>
      <c r="E2287" s="1055">
        <v>357000</v>
      </c>
      <c r="F2287" s="1056" t="s">
        <v>1464</v>
      </c>
    </row>
    <row r="2288" spans="1:6" ht="15">
      <c r="A2288" s="101"/>
      <c r="B2288" s="1053">
        <v>11536</v>
      </c>
      <c r="C2288" s="1054" t="s">
        <v>6536</v>
      </c>
      <c r="D2288" s="1053" t="s">
        <v>519</v>
      </c>
      <c r="E2288" s="1055">
        <v>119500</v>
      </c>
      <c r="F2288" s="1056" t="s">
        <v>1464</v>
      </c>
    </row>
    <row r="2289" spans="1:6" ht="15">
      <c r="A2289" s="101"/>
      <c r="B2289" s="1053">
        <v>11537</v>
      </c>
      <c r="C2289" s="1054" t="s">
        <v>6537</v>
      </c>
      <c r="D2289" s="1053" t="s">
        <v>519</v>
      </c>
      <c r="E2289" s="1055">
        <v>142800</v>
      </c>
      <c r="F2289" s="1056" t="s">
        <v>1464</v>
      </c>
    </row>
    <row r="2290" spans="1:6" ht="15">
      <c r="A2290" s="101"/>
      <c r="B2290" s="1053">
        <v>11538</v>
      </c>
      <c r="C2290" s="1054" t="s">
        <v>6538</v>
      </c>
      <c r="D2290" s="1053" t="s">
        <v>519</v>
      </c>
      <c r="E2290" s="1055">
        <v>505516</v>
      </c>
      <c r="F2290" s="1056" t="s">
        <v>1464</v>
      </c>
    </row>
    <row r="2291" spans="1:6" ht="15">
      <c r="A2291" s="101"/>
      <c r="B2291" s="1053">
        <v>11543</v>
      </c>
      <c r="C2291" s="1054" t="s">
        <v>6539</v>
      </c>
      <c r="D2291" s="1053" t="s">
        <v>519</v>
      </c>
      <c r="E2291" s="1055">
        <v>404600</v>
      </c>
      <c r="F2291" s="1056" t="s">
        <v>1464</v>
      </c>
    </row>
    <row r="2292" spans="1:6" ht="15">
      <c r="A2292" s="101"/>
      <c r="B2292" s="1053">
        <v>11544</v>
      </c>
      <c r="C2292" s="1054" t="s">
        <v>6540</v>
      </c>
      <c r="D2292" s="1053" t="s">
        <v>519</v>
      </c>
      <c r="E2292" s="1055">
        <v>476000</v>
      </c>
      <c r="F2292" s="1056" t="s">
        <v>1464</v>
      </c>
    </row>
    <row r="2293" spans="1:6" ht="15">
      <c r="A2293" s="101"/>
      <c r="B2293" s="1053">
        <v>11546</v>
      </c>
      <c r="C2293" s="1054" t="s">
        <v>6541</v>
      </c>
      <c r="D2293" s="1053" t="s">
        <v>519</v>
      </c>
      <c r="E2293" s="1055">
        <v>143915</v>
      </c>
      <c r="F2293" s="1056" t="s">
        <v>1464</v>
      </c>
    </row>
    <row r="2294" spans="1:6" ht="15">
      <c r="A2294" s="101"/>
      <c r="B2294" s="1053">
        <v>11547</v>
      </c>
      <c r="C2294" s="1054" t="s">
        <v>6542</v>
      </c>
      <c r="D2294" s="1053" t="s">
        <v>519</v>
      </c>
      <c r="E2294" s="1055">
        <v>330000</v>
      </c>
      <c r="F2294" s="1056" t="s">
        <v>1464</v>
      </c>
    </row>
    <row r="2295" spans="1:6" ht="15">
      <c r="A2295" s="101"/>
      <c r="B2295" s="1053">
        <v>11549</v>
      </c>
      <c r="C2295" s="1054" t="s">
        <v>6543</v>
      </c>
      <c r="D2295" s="1053" t="s">
        <v>519</v>
      </c>
      <c r="E2295" s="1055">
        <v>476000</v>
      </c>
      <c r="F2295" s="1056" t="s">
        <v>1464</v>
      </c>
    </row>
    <row r="2296" spans="1:6" ht="15">
      <c r="A2296" s="101"/>
      <c r="B2296" s="1053">
        <v>11550</v>
      </c>
      <c r="C2296" s="1054" t="s">
        <v>6544</v>
      </c>
      <c r="D2296" s="1053" t="s">
        <v>519</v>
      </c>
      <c r="E2296" s="1055">
        <v>229299</v>
      </c>
      <c r="F2296" s="1056" t="s">
        <v>1464</v>
      </c>
    </row>
    <row r="2297" spans="1:6" ht="15">
      <c r="A2297" s="101"/>
      <c r="B2297" s="1053">
        <v>11551</v>
      </c>
      <c r="C2297" s="1054" t="s">
        <v>6545</v>
      </c>
      <c r="D2297" s="1053" t="s">
        <v>519</v>
      </c>
      <c r="E2297" s="1055">
        <v>452200</v>
      </c>
      <c r="F2297" s="1056" t="s">
        <v>1464</v>
      </c>
    </row>
    <row r="2298" spans="1:6" ht="15">
      <c r="A2298" s="101"/>
      <c r="B2298" s="1053">
        <v>11554</v>
      </c>
      <c r="C2298" s="1054" t="s">
        <v>6546</v>
      </c>
      <c r="D2298" s="1053" t="s">
        <v>973</v>
      </c>
      <c r="E2298" s="1055">
        <v>8211</v>
      </c>
      <c r="F2298" s="1056" t="s">
        <v>3009</v>
      </c>
    </row>
    <row r="2299" spans="1:6" ht="15">
      <c r="A2299" s="101"/>
      <c r="B2299" s="1053">
        <v>11561</v>
      </c>
      <c r="C2299" s="1054" t="s">
        <v>6547</v>
      </c>
      <c r="D2299" s="1053" t="s">
        <v>519</v>
      </c>
      <c r="E2299" s="1055">
        <v>193841</v>
      </c>
      <c r="F2299" s="1056" t="s">
        <v>3009</v>
      </c>
    </row>
    <row r="2300" spans="1:6" ht="15">
      <c r="A2300" s="101"/>
      <c r="B2300" s="1053">
        <v>11562</v>
      </c>
      <c r="C2300" s="1054" t="s">
        <v>6548</v>
      </c>
      <c r="D2300" s="1053" t="s">
        <v>519</v>
      </c>
      <c r="E2300" s="1055">
        <v>150943</v>
      </c>
      <c r="F2300" s="1056" t="s">
        <v>1464</v>
      </c>
    </row>
    <row r="2301" spans="1:6" ht="15">
      <c r="A2301" s="101"/>
      <c r="B2301" s="1053">
        <v>11563</v>
      </c>
      <c r="C2301" s="1054" t="s">
        <v>6549</v>
      </c>
      <c r="D2301" s="1053" t="s">
        <v>519</v>
      </c>
      <c r="E2301" s="1055">
        <v>537994</v>
      </c>
      <c r="F2301" s="1056" t="s">
        <v>1464</v>
      </c>
    </row>
    <row r="2302" spans="1:6" ht="15">
      <c r="A2302" s="101"/>
      <c r="B2302" s="1053">
        <v>11566</v>
      </c>
      <c r="C2302" s="1054" t="s">
        <v>6550</v>
      </c>
      <c r="D2302" s="1053" t="s">
        <v>519</v>
      </c>
      <c r="E2302" s="1055">
        <v>29718855</v>
      </c>
      <c r="F2302" s="1056" t="s">
        <v>1464</v>
      </c>
    </row>
    <row r="2303" spans="1:6" ht="15">
      <c r="A2303" s="101"/>
      <c r="B2303" s="1053">
        <v>11567</v>
      </c>
      <c r="C2303" s="1054" t="s">
        <v>6551</v>
      </c>
      <c r="D2303" s="1053" t="s">
        <v>519</v>
      </c>
      <c r="E2303" s="1055">
        <v>23712955</v>
      </c>
      <c r="F2303" s="1056" t="s">
        <v>1464</v>
      </c>
    </row>
    <row r="2304" spans="1:6" ht="15">
      <c r="A2304" s="101"/>
      <c r="B2304" s="1053">
        <v>11569</v>
      </c>
      <c r="C2304" s="1054" t="s">
        <v>1362</v>
      </c>
      <c r="D2304" s="1053" t="s">
        <v>777</v>
      </c>
      <c r="E2304" s="1055">
        <v>79237</v>
      </c>
      <c r="F2304" s="1056" t="s">
        <v>3009</v>
      </c>
    </row>
    <row r="2305" spans="1:6" ht="15">
      <c r="A2305" s="101"/>
      <c r="B2305" s="1053">
        <v>11572</v>
      </c>
      <c r="C2305" s="1054" t="s">
        <v>6552</v>
      </c>
      <c r="D2305" s="1053" t="s">
        <v>928</v>
      </c>
      <c r="E2305" s="1055">
        <v>97537</v>
      </c>
      <c r="F2305" s="1056" t="s">
        <v>1464</v>
      </c>
    </row>
    <row r="2306" spans="1:6" ht="15">
      <c r="A2306" s="101"/>
      <c r="B2306" s="1053">
        <v>11573</v>
      </c>
      <c r="C2306" s="1054" t="s">
        <v>6553</v>
      </c>
      <c r="D2306" s="1053" t="s">
        <v>928</v>
      </c>
      <c r="E2306" s="1055">
        <v>208559</v>
      </c>
      <c r="F2306" s="1056" t="s">
        <v>1464</v>
      </c>
    </row>
    <row r="2307" spans="1:6" ht="15">
      <c r="A2307" s="101"/>
      <c r="B2307" s="1053">
        <v>11574</v>
      </c>
      <c r="C2307" s="1054" t="s">
        <v>6554</v>
      </c>
      <c r="D2307" s="1053" t="s">
        <v>973</v>
      </c>
      <c r="E2307" s="1055">
        <v>136815</v>
      </c>
      <c r="F2307" s="1056" t="s">
        <v>1464</v>
      </c>
    </row>
    <row r="2308" spans="1:6" ht="15">
      <c r="A2308" s="101"/>
      <c r="B2308" s="1053">
        <v>11575</v>
      </c>
      <c r="C2308" s="1054" t="s">
        <v>6555</v>
      </c>
      <c r="D2308" s="1053" t="s">
        <v>973</v>
      </c>
      <c r="E2308" s="1055">
        <v>56784</v>
      </c>
      <c r="F2308" s="1056" t="s">
        <v>1464</v>
      </c>
    </row>
    <row r="2309" spans="1:6" ht="15">
      <c r="A2309" s="101"/>
      <c r="B2309" s="1053">
        <v>11576</v>
      </c>
      <c r="C2309" s="1054" t="s">
        <v>6556</v>
      </c>
      <c r="D2309" s="1053" t="s">
        <v>902</v>
      </c>
      <c r="E2309" s="1055">
        <v>148380</v>
      </c>
      <c r="F2309" s="1056" t="s">
        <v>1464</v>
      </c>
    </row>
    <row r="2310" spans="1:6" ht="15">
      <c r="A2310" s="101"/>
      <c r="B2310" s="1053">
        <v>11577</v>
      </c>
      <c r="C2310" s="1054" t="s">
        <v>6557</v>
      </c>
      <c r="D2310" s="1053" t="s">
        <v>519</v>
      </c>
      <c r="E2310" s="1055">
        <v>1247</v>
      </c>
      <c r="F2310" s="1056" t="s">
        <v>3009</v>
      </c>
    </row>
    <row r="2311" spans="1:6" ht="15">
      <c r="A2311" s="101"/>
      <c r="B2311" s="1053">
        <v>11580</v>
      </c>
      <c r="C2311" s="1054" t="s">
        <v>6558</v>
      </c>
      <c r="D2311" s="1053" t="s">
        <v>519</v>
      </c>
      <c r="E2311" s="1055">
        <v>3170</v>
      </c>
      <c r="F2311" s="1056" t="s">
        <v>3009</v>
      </c>
    </row>
    <row r="2312" spans="1:6" ht="15">
      <c r="A2312" s="101"/>
      <c r="B2312" s="1053">
        <v>11581</v>
      </c>
      <c r="C2312" s="1054" t="s">
        <v>6559</v>
      </c>
      <c r="D2312" s="1053" t="s">
        <v>519</v>
      </c>
      <c r="E2312" s="1055">
        <v>3170</v>
      </c>
      <c r="F2312" s="1056" t="s">
        <v>3009</v>
      </c>
    </row>
    <row r="2313" spans="1:6" ht="15">
      <c r="A2313" s="101"/>
      <c r="B2313" s="1053">
        <v>11586</v>
      </c>
      <c r="C2313" s="1054" t="s">
        <v>6560</v>
      </c>
      <c r="D2313" s="1053" t="s">
        <v>928</v>
      </c>
      <c r="E2313" s="1055">
        <v>46522</v>
      </c>
      <c r="F2313" s="1056" t="s">
        <v>1464</v>
      </c>
    </row>
    <row r="2314" spans="1:6" ht="15">
      <c r="A2314" s="101"/>
      <c r="B2314" s="1053">
        <v>11587</v>
      </c>
      <c r="C2314" s="1054" t="s">
        <v>6561</v>
      </c>
      <c r="D2314" s="1053" t="s">
        <v>928</v>
      </c>
      <c r="E2314" s="1055">
        <v>470456</v>
      </c>
      <c r="F2314" s="1056" t="s">
        <v>1464</v>
      </c>
    </row>
    <row r="2315" spans="1:6" ht="15">
      <c r="A2315" s="101"/>
      <c r="B2315" s="1053">
        <v>11588</v>
      </c>
      <c r="C2315" s="1054" t="s">
        <v>6562</v>
      </c>
      <c r="D2315" s="1053" t="s">
        <v>928</v>
      </c>
      <c r="E2315" s="1055">
        <v>182264</v>
      </c>
      <c r="F2315" s="1056" t="s">
        <v>1464</v>
      </c>
    </row>
    <row r="2316" spans="1:6" ht="15">
      <c r="A2316" s="101"/>
      <c r="B2316" s="1053">
        <v>11589</v>
      </c>
      <c r="C2316" s="1054" t="s">
        <v>6563</v>
      </c>
      <c r="D2316" s="1053" t="s">
        <v>928</v>
      </c>
      <c r="E2316" s="1055">
        <v>304161</v>
      </c>
      <c r="F2316" s="1056" t="s">
        <v>1464</v>
      </c>
    </row>
    <row r="2317" spans="1:6" ht="15">
      <c r="A2317" s="101"/>
      <c r="B2317" s="1053">
        <v>11590</v>
      </c>
      <c r="C2317" s="1054" t="s">
        <v>6564</v>
      </c>
      <c r="D2317" s="1053" t="s">
        <v>519</v>
      </c>
      <c r="E2317" s="1055">
        <v>1071000</v>
      </c>
      <c r="F2317" s="1056" t="s">
        <v>1464</v>
      </c>
    </row>
    <row r="2318" spans="1:6" ht="15">
      <c r="A2318" s="101"/>
      <c r="B2318" s="1053">
        <v>11591</v>
      </c>
      <c r="C2318" s="1054" t="s">
        <v>6565</v>
      </c>
      <c r="D2318" s="1053" t="s">
        <v>519</v>
      </c>
      <c r="E2318" s="1055">
        <v>714000</v>
      </c>
      <c r="F2318" s="1056" t="s">
        <v>1464</v>
      </c>
    </row>
    <row r="2319" spans="1:6" ht="15">
      <c r="A2319" s="101"/>
      <c r="B2319" s="1053">
        <v>11592</v>
      </c>
      <c r="C2319" s="1054" t="s">
        <v>6566</v>
      </c>
      <c r="D2319" s="1053" t="s">
        <v>519</v>
      </c>
      <c r="E2319" s="1055">
        <v>762877</v>
      </c>
      <c r="F2319" s="1056" t="s">
        <v>1464</v>
      </c>
    </row>
    <row r="2320" spans="1:6" ht="15">
      <c r="A2320" s="101"/>
      <c r="B2320" s="1053">
        <v>11593</v>
      </c>
      <c r="C2320" s="1054" t="s">
        <v>6567</v>
      </c>
      <c r="D2320" s="1053" t="s">
        <v>928</v>
      </c>
      <c r="E2320" s="1055">
        <v>4166</v>
      </c>
      <c r="F2320" s="1056" t="s">
        <v>1464</v>
      </c>
    </row>
    <row r="2321" spans="1:6" ht="15">
      <c r="A2321" s="101"/>
      <c r="B2321" s="1053">
        <v>11595</v>
      </c>
      <c r="C2321" s="1054" t="s">
        <v>6568</v>
      </c>
      <c r="D2321" s="1053" t="s">
        <v>519</v>
      </c>
      <c r="E2321" s="1055">
        <v>28682570</v>
      </c>
      <c r="F2321" s="1056" t="s">
        <v>1464</v>
      </c>
    </row>
    <row r="2322" spans="1:6" ht="15">
      <c r="A2322" s="101"/>
      <c r="B2322" s="1053">
        <v>11596</v>
      </c>
      <c r="C2322" s="1054" t="s">
        <v>6569</v>
      </c>
      <c r="D2322" s="1053" t="s">
        <v>519</v>
      </c>
      <c r="E2322" s="1055">
        <v>23266880</v>
      </c>
      <c r="F2322" s="1056" t="s">
        <v>1464</v>
      </c>
    </row>
    <row r="2323" spans="1:6" ht="15">
      <c r="A2323" s="101"/>
      <c r="B2323" s="1053">
        <v>11597</v>
      </c>
      <c r="C2323" s="1054" t="s">
        <v>6570</v>
      </c>
      <c r="D2323" s="1053" t="s">
        <v>519</v>
      </c>
      <c r="E2323" s="1055">
        <v>60123560</v>
      </c>
      <c r="F2323" s="1056" t="s">
        <v>1464</v>
      </c>
    </row>
    <row r="2324" spans="1:6" ht="15">
      <c r="A2324" s="101"/>
      <c r="B2324" s="1053">
        <v>11600</v>
      </c>
      <c r="C2324" s="1054" t="s">
        <v>6571</v>
      </c>
      <c r="D2324" s="1053" t="s">
        <v>519</v>
      </c>
      <c r="E2324" s="1055">
        <v>41703</v>
      </c>
      <c r="F2324" s="1056" t="s">
        <v>3009</v>
      </c>
    </row>
    <row r="2325" spans="1:6" ht="15">
      <c r="A2325" s="101"/>
      <c r="B2325" s="1053">
        <v>11601</v>
      </c>
      <c r="C2325" s="1054" t="s">
        <v>6572</v>
      </c>
      <c r="D2325" s="1053" t="s">
        <v>777</v>
      </c>
      <c r="E2325" s="1055">
        <v>61880</v>
      </c>
      <c r="F2325" s="1056" t="s">
        <v>1464</v>
      </c>
    </row>
    <row r="2326" spans="1:6" ht="15">
      <c r="A2326" s="101"/>
      <c r="B2326" s="1053">
        <v>11602</v>
      </c>
      <c r="C2326" s="1054" t="s">
        <v>6573</v>
      </c>
      <c r="D2326" s="1053" t="s">
        <v>519</v>
      </c>
      <c r="E2326" s="1055">
        <v>5146874</v>
      </c>
      <c r="F2326" s="1056" t="s">
        <v>1464</v>
      </c>
    </row>
    <row r="2327" spans="1:6" ht="15">
      <c r="A2327" s="101"/>
      <c r="B2327" s="1053">
        <v>11603</v>
      </c>
      <c r="C2327" s="1054" t="s">
        <v>6574</v>
      </c>
      <c r="D2327" s="1053" t="s">
        <v>519</v>
      </c>
      <c r="E2327" s="1055">
        <v>5040753</v>
      </c>
      <c r="F2327" s="1056" t="s">
        <v>1464</v>
      </c>
    </row>
    <row r="2328" spans="1:6" ht="15">
      <c r="A2328" s="101"/>
      <c r="B2328" s="1053">
        <v>11604</v>
      </c>
      <c r="C2328" s="1054" t="s">
        <v>6575</v>
      </c>
      <c r="D2328" s="1053" t="s">
        <v>904</v>
      </c>
      <c r="E2328" s="1055">
        <v>520030</v>
      </c>
      <c r="F2328" s="1056" t="s">
        <v>3009</v>
      </c>
    </row>
    <row r="2329" spans="1:6" ht="15">
      <c r="A2329" s="101"/>
      <c r="B2329" s="1053">
        <v>11605</v>
      </c>
      <c r="C2329" s="1054" t="s">
        <v>6576</v>
      </c>
      <c r="D2329" s="1053" t="s">
        <v>904</v>
      </c>
      <c r="E2329" s="1055">
        <v>649740</v>
      </c>
      <c r="F2329" s="1056" t="s">
        <v>3009</v>
      </c>
    </row>
    <row r="2330" spans="1:6" ht="15">
      <c r="A2330" s="101"/>
      <c r="B2330" s="1053">
        <v>11606</v>
      </c>
      <c r="C2330" s="1054" t="s">
        <v>6577</v>
      </c>
      <c r="D2330" s="1053" t="s">
        <v>928</v>
      </c>
      <c r="E2330" s="1055">
        <v>2259353</v>
      </c>
      <c r="F2330" s="1056" t="s">
        <v>3009</v>
      </c>
    </row>
    <row r="2331" spans="1:6" ht="15">
      <c r="A2331" s="101"/>
      <c r="B2331" s="1053">
        <v>11617</v>
      </c>
      <c r="C2331" s="1054" t="s">
        <v>6578</v>
      </c>
      <c r="D2331" s="1053" t="s">
        <v>519</v>
      </c>
      <c r="E2331" s="1055">
        <v>1395</v>
      </c>
      <c r="F2331" s="1056" t="s">
        <v>3009</v>
      </c>
    </row>
    <row r="2332" spans="1:6" ht="15">
      <c r="A2332" s="101"/>
      <c r="B2332" s="1053">
        <v>11618</v>
      </c>
      <c r="C2332" s="1054" t="s">
        <v>6579</v>
      </c>
      <c r="D2332" s="1053" t="s">
        <v>519</v>
      </c>
      <c r="E2332" s="1055">
        <v>1395</v>
      </c>
      <c r="F2332" s="1056" t="s">
        <v>3009</v>
      </c>
    </row>
    <row r="2333" spans="1:6" ht="15">
      <c r="A2333" s="101"/>
      <c r="B2333" s="1053">
        <v>11619</v>
      </c>
      <c r="C2333" s="1054" t="s">
        <v>6580</v>
      </c>
      <c r="D2333" s="1053" t="s">
        <v>973</v>
      </c>
      <c r="E2333" s="1055">
        <v>16450</v>
      </c>
      <c r="F2333" s="1056" t="s">
        <v>3009</v>
      </c>
    </row>
    <row r="2334" spans="1:6" ht="15">
      <c r="A2334" s="101"/>
      <c r="B2334" s="1053">
        <v>11620</v>
      </c>
      <c r="C2334" s="1054" t="s">
        <v>6581</v>
      </c>
      <c r="D2334" s="1053" t="s">
        <v>519</v>
      </c>
      <c r="E2334" s="1055">
        <v>1395</v>
      </c>
      <c r="F2334" s="1056" t="s">
        <v>3009</v>
      </c>
    </row>
    <row r="2335" spans="1:6" ht="15">
      <c r="A2335" s="101"/>
      <c r="B2335" s="1053">
        <v>11624</v>
      </c>
      <c r="C2335" s="1054" t="s">
        <v>6582</v>
      </c>
      <c r="D2335" s="1053" t="s">
        <v>519</v>
      </c>
      <c r="E2335" s="1055">
        <v>4164512</v>
      </c>
      <c r="F2335" s="1056" t="s">
        <v>1464</v>
      </c>
    </row>
    <row r="2336" spans="1:6" ht="15">
      <c r="A2336" s="101"/>
      <c r="B2336" s="1053">
        <v>11625</v>
      </c>
      <c r="C2336" s="1054" t="s">
        <v>6583</v>
      </c>
      <c r="D2336" s="1053" t="s">
        <v>519</v>
      </c>
      <c r="E2336" s="1055">
        <v>9000720</v>
      </c>
      <c r="F2336" s="1056" t="s">
        <v>1464</v>
      </c>
    </row>
    <row r="2337" spans="1:6" ht="15">
      <c r="A2337" s="101"/>
      <c r="B2337" s="1053">
        <v>11629</v>
      </c>
      <c r="C2337" s="1054" t="s">
        <v>6584</v>
      </c>
      <c r="D2337" s="1053" t="s">
        <v>928</v>
      </c>
      <c r="E2337" s="1055">
        <v>3401072</v>
      </c>
      <c r="F2337" s="1056" t="s">
        <v>1464</v>
      </c>
    </row>
    <row r="2338" spans="1:6" ht="15">
      <c r="A2338" s="101"/>
      <c r="B2338" s="1053">
        <v>11630</v>
      </c>
      <c r="C2338" s="1054" t="s">
        <v>6585</v>
      </c>
      <c r="D2338" s="1053" t="s">
        <v>519</v>
      </c>
      <c r="E2338" s="1055">
        <v>7510128</v>
      </c>
      <c r="F2338" s="1056" t="s">
        <v>1464</v>
      </c>
    </row>
    <row r="2339" spans="1:6" ht="15">
      <c r="A2339" s="101"/>
      <c r="B2339" s="1053">
        <v>11631</v>
      </c>
      <c r="C2339" s="1054" t="s">
        <v>6586</v>
      </c>
      <c r="D2339" s="1053" t="s">
        <v>519</v>
      </c>
      <c r="E2339" s="1055">
        <v>9650338</v>
      </c>
      <c r="F2339" s="1056" t="s">
        <v>1464</v>
      </c>
    </row>
    <row r="2340" spans="1:6" ht="15">
      <c r="A2340" s="101"/>
      <c r="B2340" s="1053">
        <v>11632</v>
      </c>
      <c r="C2340" s="1054" t="s">
        <v>6587</v>
      </c>
      <c r="D2340" s="1053" t="s">
        <v>519</v>
      </c>
      <c r="E2340" s="1055">
        <v>12252931</v>
      </c>
      <c r="F2340" s="1056" t="s">
        <v>1464</v>
      </c>
    </row>
    <row r="2341" spans="1:6" ht="15">
      <c r="A2341" s="101"/>
      <c r="B2341" s="1053">
        <v>11633</v>
      </c>
      <c r="C2341" s="1054" t="s">
        <v>6588</v>
      </c>
      <c r="D2341" s="1053" t="s">
        <v>519</v>
      </c>
      <c r="E2341" s="1055">
        <v>15086714</v>
      </c>
      <c r="F2341" s="1056" t="s">
        <v>1464</v>
      </c>
    </row>
    <row r="2342" spans="1:6" ht="15">
      <c r="A2342" s="101"/>
      <c r="B2342" s="1053">
        <v>11634</v>
      </c>
      <c r="C2342" s="1054" t="s">
        <v>6589</v>
      </c>
      <c r="D2342" s="1053" t="s">
        <v>519</v>
      </c>
      <c r="E2342" s="1055">
        <v>6864859</v>
      </c>
      <c r="F2342" s="1056" t="s">
        <v>1464</v>
      </c>
    </row>
    <row r="2343" spans="1:6" ht="15">
      <c r="A2343" s="101"/>
      <c r="B2343" s="1053">
        <v>11635</v>
      </c>
      <c r="C2343" s="1054" t="s">
        <v>6590</v>
      </c>
      <c r="D2343" s="1053" t="s">
        <v>519</v>
      </c>
      <c r="E2343" s="1055">
        <v>11550975</v>
      </c>
      <c r="F2343" s="1056" t="s">
        <v>1464</v>
      </c>
    </row>
    <row r="2344" spans="1:6" ht="15">
      <c r="A2344" s="101"/>
      <c r="B2344" s="1053">
        <v>11641</v>
      </c>
      <c r="C2344" s="1054" t="s">
        <v>6591</v>
      </c>
      <c r="D2344" s="1053" t="s">
        <v>519</v>
      </c>
      <c r="E2344" s="1055">
        <v>3382197</v>
      </c>
      <c r="F2344" s="1056" t="s">
        <v>1464</v>
      </c>
    </row>
    <row r="2345" spans="1:6" ht="15">
      <c r="A2345" s="101"/>
      <c r="B2345" s="1053">
        <v>11642</v>
      </c>
      <c r="C2345" s="1054" t="s">
        <v>6592</v>
      </c>
      <c r="D2345" s="1053" t="s">
        <v>519</v>
      </c>
      <c r="E2345" s="1055">
        <v>6365060</v>
      </c>
      <c r="F2345" s="1056" t="s">
        <v>1464</v>
      </c>
    </row>
    <row r="2346" spans="1:6" ht="15">
      <c r="A2346" s="101"/>
      <c r="B2346" s="1053">
        <v>11643</v>
      </c>
      <c r="C2346" s="1054" t="s">
        <v>6593</v>
      </c>
      <c r="D2346" s="1053" t="s">
        <v>928</v>
      </c>
      <c r="E2346" s="1055">
        <v>2181746</v>
      </c>
      <c r="F2346" s="1056" t="s">
        <v>1464</v>
      </c>
    </row>
    <row r="2347" spans="1:6" ht="15">
      <c r="A2347" s="101"/>
      <c r="B2347" s="1053">
        <v>11644</v>
      </c>
      <c r="C2347" s="1054" t="s">
        <v>6594</v>
      </c>
      <c r="D2347" s="1053" t="s">
        <v>519</v>
      </c>
      <c r="E2347" s="1055">
        <v>702449</v>
      </c>
      <c r="F2347" s="1056" t="s">
        <v>1464</v>
      </c>
    </row>
    <row r="2348" spans="1:6" ht="15">
      <c r="A2348" s="101"/>
      <c r="B2348" s="1053">
        <v>11646</v>
      </c>
      <c r="C2348" s="1054" t="s">
        <v>6595</v>
      </c>
      <c r="D2348" s="1053" t="s">
        <v>519</v>
      </c>
      <c r="E2348" s="1055">
        <v>8741080</v>
      </c>
      <c r="F2348" s="1056" t="s">
        <v>1464</v>
      </c>
    </row>
    <row r="2349" spans="1:6" ht="15">
      <c r="A2349" s="101"/>
      <c r="B2349" s="1053">
        <v>11647</v>
      </c>
      <c r="C2349" s="1054" t="s">
        <v>6596</v>
      </c>
      <c r="D2349" s="1053" t="s">
        <v>519</v>
      </c>
      <c r="E2349" s="1055">
        <v>5561859</v>
      </c>
      <c r="F2349" s="1056" t="s">
        <v>1464</v>
      </c>
    </row>
    <row r="2350" spans="1:6" ht="15">
      <c r="A2350" s="101"/>
      <c r="B2350" s="1053">
        <v>11648</v>
      </c>
      <c r="C2350" s="1054" t="s">
        <v>6597</v>
      </c>
      <c r="D2350" s="1053" t="s">
        <v>519</v>
      </c>
      <c r="E2350" s="1055">
        <v>1925474</v>
      </c>
      <c r="F2350" s="1056" t="s">
        <v>1464</v>
      </c>
    </row>
    <row r="2351" spans="1:6" ht="15">
      <c r="A2351" s="101"/>
      <c r="B2351" s="1053">
        <v>11649</v>
      </c>
      <c r="C2351" s="1054" t="s">
        <v>6598</v>
      </c>
      <c r="D2351" s="1053" t="s">
        <v>519</v>
      </c>
      <c r="E2351" s="1055">
        <v>4915794</v>
      </c>
      <c r="F2351" s="1056" t="s">
        <v>1464</v>
      </c>
    </row>
    <row r="2352" spans="1:6" ht="15">
      <c r="A2352" s="101"/>
      <c r="B2352" s="1053">
        <v>11652</v>
      </c>
      <c r="C2352" s="1054" t="s">
        <v>6599</v>
      </c>
      <c r="D2352" s="1053" t="s">
        <v>519</v>
      </c>
      <c r="E2352" s="1055">
        <v>14122570</v>
      </c>
      <c r="F2352" s="1056" t="s">
        <v>1464</v>
      </c>
    </row>
    <row r="2353" spans="1:6" ht="15">
      <c r="A2353" s="101"/>
      <c r="B2353" s="1053">
        <v>11653</v>
      </c>
      <c r="C2353" s="1054" t="s">
        <v>6600</v>
      </c>
      <c r="D2353" s="1053" t="s">
        <v>519</v>
      </c>
      <c r="E2353" s="1055">
        <v>16091693</v>
      </c>
      <c r="F2353" s="1056" t="s">
        <v>1464</v>
      </c>
    </row>
    <row r="2354" spans="1:6" ht="15">
      <c r="A2354" s="101"/>
      <c r="B2354" s="1053">
        <v>11655</v>
      </c>
      <c r="C2354" s="1054" t="s">
        <v>6601</v>
      </c>
      <c r="D2354" s="1053" t="s">
        <v>519</v>
      </c>
      <c r="E2354" s="1055">
        <v>454980</v>
      </c>
      <c r="F2354" s="1056" t="s">
        <v>1464</v>
      </c>
    </row>
    <row r="2355" spans="1:6" ht="15">
      <c r="A2355" s="101"/>
      <c r="B2355" s="1053">
        <v>11657</v>
      </c>
      <c r="C2355" s="1054" t="s">
        <v>6602</v>
      </c>
      <c r="D2355" s="1053" t="s">
        <v>519</v>
      </c>
      <c r="E2355" s="1055">
        <v>1750490</v>
      </c>
      <c r="F2355" s="1056" t="s">
        <v>3009</v>
      </c>
    </row>
    <row r="2356" spans="1:6" ht="15">
      <c r="A2356" s="101"/>
      <c r="B2356" s="1053">
        <v>11659</v>
      </c>
      <c r="C2356" s="1054" t="s">
        <v>6603</v>
      </c>
      <c r="D2356" s="1053" t="s">
        <v>519</v>
      </c>
      <c r="E2356" s="1055">
        <v>7019664</v>
      </c>
      <c r="F2356" s="1056" t="s">
        <v>1464</v>
      </c>
    </row>
    <row r="2357" spans="1:6" ht="15">
      <c r="A2357" s="101"/>
      <c r="B2357" s="1053">
        <v>11665</v>
      </c>
      <c r="C2357" s="1054" t="s">
        <v>6604</v>
      </c>
      <c r="D2357" s="1053" t="s">
        <v>519</v>
      </c>
      <c r="E2357" s="1055">
        <v>1797209</v>
      </c>
      <c r="F2357" s="1056" t="s">
        <v>1464</v>
      </c>
    </row>
    <row r="2358" spans="1:6" ht="15">
      <c r="A2358" s="101"/>
      <c r="B2358" s="1053">
        <v>11666</v>
      </c>
      <c r="C2358" s="1054" t="s">
        <v>6605</v>
      </c>
      <c r="D2358" s="1053" t="s">
        <v>519</v>
      </c>
      <c r="E2358" s="1055">
        <v>22411666</v>
      </c>
      <c r="F2358" s="1056" t="s">
        <v>1464</v>
      </c>
    </row>
    <row r="2359" spans="1:6" ht="15">
      <c r="A2359" s="101"/>
      <c r="B2359" s="1053">
        <v>11668</v>
      </c>
      <c r="C2359" s="1054" t="s">
        <v>6606</v>
      </c>
      <c r="D2359" s="1053" t="s">
        <v>519</v>
      </c>
      <c r="E2359" s="1055">
        <v>281911</v>
      </c>
      <c r="F2359" s="1056" t="s">
        <v>1464</v>
      </c>
    </row>
    <row r="2360" spans="1:6" ht="15">
      <c r="A2360" s="101"/>
      <c r="B2360" s="1053">
        <v>11670</v>
      </c>
      <c r="C2360" s="1054" t="s">
        <v>6607</v>
      </c>
      <c r="D2360" s="1053" t="s">
        <v>519</v>
      </c>
      <c r="E2360" s="1055">
        <v>1139187</v>
      </c>
      <c r="F2360" s="1056" t="s">
        <v>1464</v>
      </c>
    </row>
    <row r="2361" spans="1:6" ht="15">
      <c r="A2361" s="101"/>
      <c r="B2361" s="1053">
        <v>11672</v>
      </c>
      <c r="C2361" s="1054" t="s">
        <v>6608</v>
      </c>
      <c r="D2361" s="1053" t="s">
        <v>519</v>
      </c>
      <c r="E2361" s="1055">
        <v>5554995</v>
      </c>
      <c r="F2361" s="1056" t="s">
        <v>1464</v>
      </c>
    </row>
    <row r="2362" spans="1:6" ht="15">
      <c r="A2362" s="101"/>
      <c r="B2362" s="1053">
        <v>11693</v>
      </c>
      <c r="C2362" s="1054" t="s">
        <v>6609</v>
      </c>
      <c r="D2362" s="1053" t="s">
        <v>519</v>
      </c>
      <c r="E2362" s="1055">
        <v>743755</v>
      </c>
      <c r="F2362" s="1056" t="s">
        <v>1464</v>
      </c>
    </row>
    <row r="2363" spans="1:6" ht="15">
      <c r="A2363" s="101"/>
      <c r="B2363" s="1053">
        <v>11708</v>
      </c>
      <c r="C2363" s="1054" t="s">
        <v>6610</v>
      </c>
      <c r="D2363" s="1053" t="s">
        <v>519</v>
      </c>
      <c r="E2363" s="1055">
        <v>320529</v>
      </c>
      <c r="F2363" s="1056" t="s">
        <v>1464</v>
      </c>
    </row>
    <row r="2364" spans="1:6" ht="15">
      <c r="A2364" s="101"/>
      <c r="B2364" s="1053">
        <v>11711</v>
      </c>
      <c r="C2364" s="1054" t="s">
        <v>6611</v>
      </c>
      <c r="D2364" s="1053" t="s">
        <v>928</v>
      </c>
      <c r="E2364" s="1055">
        <v>3559191</v>
      </c>
      <c r="F2364" s="1056" t="s">
        <v>1464</v>
      </c>
    </row>
    <row r="2365" spans="1:6" ht="15">
      <c r="A2365" s="101"/>
      <c r="B2365" s="1053">
        <v>11712</v>
      </c>
      <c r="C2365" s="1054" t="s">
        <v>6612</v>
      </c>
      <c r="D2365" s="1053" t="s">
        <v>928</v>
      </c>
      <c r="E2365" s="1055">
        <v>3885244</v>
      </c>
      <c r="F2365" s="1056" t="s">
        <v>1464</v>
      </c>
    </row>
    <row r="2366" spans="1:6" ht="15">
      <c r="A2366" s="101"/>
      <c r="B2366" s="1053">
        <v>11713</v>
      </c>
      <c r="C2366" s="1054" t="s">
        <v>6613</v>
      </c>
      <c r="D2366" s="1053" t="s">
        <v>928</v>
      </c>
      <c r="E2366" s="1055">
        <v>4391814</v>
      </c>
      <c r="F2366" s="1056" t="s">
        <v>1464</v>
      </c>
    </row>
    <row r="2367" spans="1:6" ht="15">
      <c r="A2367" s="101"/>
      <c r="B2367" s="1053">
        <v>11714</v>
      </c>
      <c r="C2367" s="1054" t="s">
        <v>6614</v>
      </c>
      <c r="D2367" s="1053" t="s">
        <v>519</v>
      </c>
      <c r="E2367" s="1055">
        <v>812808</v>
      </c>
      <c r="F2367" s="1056" t="s">
        <v>1464</v>
      </c>
    </row>
    <row r="2368" spans="1:6" ht="15">
      <c r="A2368" s="101"/>
      <c r="B2368" s="1053">
        <v>11715</v>
      </c>
      <c r="C2368" s="1054" t="s">
        <v>6615</v>
      </c>
      <c r="D2368" s="1053" t="s">
        <v>928</v>
      </c>
      <c r="E2368" s="1055">
        <v>4932863</v>
      </c>
      <c r="F2368" s="1056" t="s">
        <v>1464</v>
      </c>
    </row>
    <row r="2369" spans="1:6" ht="15">
      <c r="A2369" s="101"/>
      <c r="B2369" s="1053">
        <v>11716</v>
      </c>
      <c r="C2369" s="1054" t="s">
        <v>6616</v>
      </c>
      <c r="D2369" s="1053" t="s">
        <v>928</v>
      </c>
      <c r="E2369" s="1055">
        <v>6289996</v>
      </c>
      <c r="F2369" s="1056" t="s">
        <v>1464</v>
      </c>
    </row>
    <row r="2370" spans="1:6" ht="15">
      <c r="A2370" s="101"/>
      <c r="B2370" s="1053">
        <v>11717</v>
      </c>
      <c r="C2370" s="1054" t="s">
        <v>6617</v>
      </c>
      <c r="D2370" s="1053" t="s">
        <v>928</v>
      </c>
      <c r="E2370" s="1055">
        <v>7661157</v>
      </c>
      <c r="F2370" s="1056" t="s">
        <v>1464</v>
      </c>
    </row>
    <row r="2371" spans="1:6" ht="15">
      <c r="A2371" s="101"/>
      <c r="B2371" s="1053">
        <v>11718</v>
      </c>
      <c r="C2371" s="1054" t="s">
        <v>6618</v>
      </c>
      <c r="D2371" s="1053" t="s">
        <v>928</v>
      </c>
      <c r="E2371" s="1055">
        <v>29286</v>
      </c>
      <c r="F2371" s="1056" t="s">
        <v>1464</v>
      </c>
    </row>
    <row r="2372" spans="1:6" ht="15">
      <c r="A2372" s="101"/>
      <c r="B2372" s="1053">
        <v>11719</v>
      </c>
      <c r="C2372" s="1054" t="s">
        <v>6619</v>
      </c>
      <c r="D2372" s="1053" t="s">
        <v>928</v>
      </c>
      <c r="E2372" s="1055">
        <v>43381</v>
      </c>
      <c r="F2372" s="1056" t="s">
        <v>1464</v>
      </c>
    </row>
    <row r="2373" spans="1:6" ht="15">
      <c r="A2373" s="101"/>
      <c r="B2373" s="1053">
        <v>11720</v>
      </c>
      <c r="C2373" s="1054" t="s">
        <v>6620</v>
      </c>
      <c r="D2373" s="1053" t="s">
        <v>928</v>
      </c>
      <c r="E2373" s="1055">
        <v>62267</v>
      </c>
      <c r="F2373" s="1056" t="s">
        <v>1464</v>
      </c>
    </row>
    <row r="2374" spans="1:6" ht="15">
      <c r="A2374" s="101"/>
      <c r="B2374" s="1053">
        <v>11721</v>
      </c>
      <c r="C2374" s="1054" t="s">
        <v>6621</v>
      </c>
      <c r="D2374" s="1053" t="s">
        <v>519</v>
      </c>
      <c r="E2374" s="1055">
        <v>148051</v>
      </c>
      <c r="F2374" s="1056" t="s">
        <v>1464</v>
      </c>
    </row>
    <row r="2375" spans="1:6" ht="15">
      <c r="A2375" s="101"/>
      <c r="B2375" s="1053">
        <v>11722</v>
      </c>
      <c r="C2375" s="1054" t="s">
        <v>6622</v>
      </c>
      <c r="D2375" s="1053" t="s">
        <v>519</v>
      </c>
      <c r="E2375" s="1055">
        <v>293316</v>
      </c>
      <c r="F2375" s="1056" t="s">
        <v>1464</v>
      </c>
    </row>
    <row r="2376" spans="1:6" ht="15">
      <c r="A2376" s="101"/>
      <c r="B2376" s="1053">
        <v>11723</v>
      </c>
      <c r="C2376" s="1054" t="s">
        <v>6623</v>
      </c>
      <c r="D2376" s="1053" t="s">
        <v>519</v>
      </c>
      <c r="E2376" s="1055">
        <v>350866</v>
      </c>
      <c r="F2376" s="1056" t="s">
        <v>1464</v>
      </c>
    </row>
    <row r="2377" spans="1:6" ht="15">
      <c r="A2377" s="101"/>
      <c r="B2377" s="1053">
        <v>11724</v>
      </c>
      <c r="C2377" s="1054" t="s">
        <v>6624</v>
      </c>
      <c r="D2377" s="1053" t="s">
        <v>519</v>
      </c>
      <c r="E2377" s="1055">
        <v>518404</v>
      </c>
      <c r="F2377" s="1056" t="s">
        <v>1464</v>
      </c>
    </row>
    <row r="2378" spans="1:6" ht="15">
      <c r="A2378" s="101"/>
      <c r="B2378" s="1053">
        <v>11727</v>
      </c>
      <c r="C2378" s="1054" t="s">
        <v>6625</v>
      </c>
      <c r="D2378" s="1053" t="s">
        <v>519</v>
      </c>
      <c r="E2378" s="1055">
        <v>1091860</v>
      </c>
      <c r="F2378" s="1056" t="s">
        <v>1464</v>
      </c>
    </row>
    <row r="2379" spans="1:6" ht="15">
      <c r="A2379" s="101"/>
      <c r="B2379" s="1053">
        <v>11728</v>
      </c>
      <c r="C2379" s="1054" t="s">
        <v>6626</v>
      </c>
      <c r="D2379" s="1053" t="s">
        <v>519</v>
      </c>
      <c r="E2379" s="1055">
        <v>86152</v>
      </c>
      <c r="F2379" s="1056" t="s">
        <v>1464</v>
      </c>
    </row>
    <row r="2380" spans="1:6" ht="15">
      <c r="A2380" s="101"/>
      <c r="B2380" s="1053">
        <v>11729</v>
      </c>
      <c r="C2380" s="1054" t="s">
        <v>6627</v>
      </c>
      <c r="D2380" s="1053" t="s">
        <v>519</v>
      </c>
      <c r="E2380" s="1055">
        <v>103523</v>
      </c>
      <c r="F2380" s="1056" t="s">
        <v>1464</v>
      </c>
    </row>
    <row r="2381" spans="1:6" ht="15">
      <c r="A2381" s="101"/>
      <c r="B2381" s="1053">
        <v>11733</v>
      </c>
      <c r="C2381" s="1054" t="s">
        <v>4067</v>
      </c>
      <c r="D2381" s="1053" t="s">
        <v>928</v>
      </c>
      <c r="E2381" s="1055">
        <v>2915500</v>
      </c>
      <c r="F2381" s="1056" t="s">
        <v>1464</v>
      </c>
    </row>
    <row r="2382" spans="1:6" ht="15">
      <c r="A2382" s="101"/>
      <c r="B2382" s="1053">
        <v>11735</v>
      </c>
      <c r="C2382" s="1054" t="s">
        <v>6628</v>
      </c>
      <c r="D2382" s="1053" t="s">
        <v>519</v>
      </c>
      <c r="E2382" s="1055">
        <v>231693</v>
      </c>
      <c r="F2382" s="1056" t="s">
        <v>1464</v>
      </c>
    </row>
    <row r="2383" spans="1:6" ht="15">
      <c r="A2383" s="101"/>
      <c r="B2383" s="1053">
        <v>11736</v>
      </c>
      <c r="C2383" s="1054" t="s">
        <v>6629</v>
      </c>
      <c r="D2383" s="1053" t="s">
        <v>519</v>
      </c>
      <c r="E2383" s="1055">
        <v>200956</v>
      </c>
      <c r="F2383" s="1056" t="s">
        <v>1464</v>
      </c>
    </row>
    <row r="2384" spans="1:6" ht="15">
      <c r="A2384" s="101"/>
      <c r="B2384" s="1053">
        <v>11737</v>
      </c>
      <c r="C2384" s="1054" t="s">
        <v>6630</v>
      </c>
      <c r="D2384" s="1053" t="s">
        <v>519</v>
      </c>
      <c r="E2384" s="1055">
        <v>200473</v>
      </c>
      <c r="F2384" s="1056" t="s">
        <v>1464</v>
      </c>
    </row>
    <row r="2385" spans="1:6" ht="15">
      <c r="A2385" s="101"/>
      <c r="B2385" s="1053">
        <v>11738</v>
      </c>
      <c r="C2385" s="1054" t="s">
        <v>6631</v>
      </c>
      <c r="D2385" s="1053" t="s">
        <v>519</v>
      </c>
      <c r="E2385" s="1055">
        <v>95609</v>
      </c>
      <c r="F2385" s="1056" t="s">
        <v>1464</v>
      </c>
    </row>
    <row r="2386" spans="1:6" ht="15">
      <c r="A2386" s="101"/>
      <c r="B2386" s="1053">
        <v>11739</v>
      </c>
      <c r="C2386" s="1054" t="s">
        <v>6632</v>
      </c>
      <c r="D2386" s="1053" t="s">
        <v>519</v>
      </c>
      <c r="E2386" s="1055">
        <v>48314</v>
      </c>
      <c r="F2386" s="1056" t="s">
        <v>1464</v>
      </c>
    </row>
    <row r="2387" spans="1:6" ht="15">
      <c r="A2387" s="101"/>
      <c r="B2387" s="1053">
        <v>11743</v>
      </c>
      <c r="C2387" s="1054" t="s">
        <v>6633</v>
      </c>
      <c r="D2387" s="1053" t="s">
        <v>519</v>
      </c>
      <c r="E2387" s="1055">
        <v>24000155</v>
      </c>
      <c r="F2387" s="1056" t="s">
        <v>1464</v>
      </c>
    </row>
    <row r="2388" spans="1:6" ht="15">
      <c r="A2388" s="101"/>
      <c r="B2388" s="1053">
        <v>11744</v>
      </c>
      <c r="C2388" s="1054" t="s">
        <v>6634</v>
      </c>
      <c r="D2388" s="1053" t="s">
        <v>928</v>
      </c>
      <c r="E2388" s="1055">
        <v>88839</v>
      </c>
      <c r="F2388" s="1056" t="s">
        <v>1464</v>
      </c>
    </row>
    <row r="2389" spans="1:6" ht="15">
      <c r="A2389" s="101"/>
      <c r="B2389" s="1053">
        <v>11745</v>
      </c>
      <c r="C2389" s="1054" t="s">
        <v>6635</v>
      </c>
      <c r="D2389" s="1053" t="s">
        <v>928</v>
      </c>
      <c r="E2389" s="1055">
        <v>151219</v>
      </c>
      <c r="F2389" s="1056" t="s">
        <v>1464</v>
      </c>
    </row>
    <row r="2390" spans="1:6" ht="15">
      <c r="A2390" s="101"/>
      <c r="B2390" s="1053">
        <v>11746</v>
      </c>
      <c r="C2390" s="1054" t="s">
        <v>6636</v>
      </c>
      <c r="D2390" s="1053" t="s">
        <v>928</v>
      </c>
      <c r="E2390" s="1055">
        <v>240445</v>
      </c>
      <c r="F2390" s="1056" t="s">
        <v>1464</v>
      </c>
    </row>
    <row r="2391" spans="1:6" ht="15">
      <c r="A2391" s="101"/>
      <c r="B2391" s="1053">
        <v>11747</v>
      </c>
      <c r="C2391" s="1054" t="s">
        <v>6637</v>
      </c>
      <c r="D2391" s="1053" t="s">
        <v>928</v>
      </c>
      <c r="E2391" s="1055">
        <v>264088</v>
      </c>
      <c r="F2391" s="1056" t="s">
        <v>1464</v>
      </c>
    </row>
    <row r="2392" spans="1:6" ht="15">
      <c r="A2392" s="101"/>
      <c r="B2392" s="1053">
        <v>11748</v>
      </c>
      <c r="C2392" s="1054" t="s">
        <v>6638</v>
      </c>
      <c r="D2392" s="1053" t="s">
        <v>928</v>
      </c>
      <c r="E2392" s="1055">
        <v>300813</v>
      </c>
      <c r="F2392" s="1056" t="s">
        <v>1464</v>
      </c>
    </row>
    <row r="2393" spans="1:6" ht="15">
      <c r="A2393" s="101"/>
      <c r="B2393" s="1053">
        <v>11764</v>
      </c>
      <c r="C2393" s="1054" t="s">
        <v>6639</v>
      </c>
      <c r="D2393" s="1053" t="s">
        <v>519</v>
      </c>
      <c r="E2393" s="1055">
        <v>204116</v>
      </c>
      <c r="F2393" s="1056" t="s">
        <v>1464</v>
      </c>
    </row>
    <row r="2394" spans="1:6" ht="15">
      <c r="A2394" s="101"/>
      <c r="B2394" s="1053">
        <v>11765</v>
      </c>
      <c r="C2394" s="1054" t="s">
        <v>6640</v>
      </c>
      <c r="D2394" s="1053" t="s">
        <v>519</v>
      </c>
      <c r="E2394" s="1055">
        <v>17336</v>
      </c>
      <c r="F2394" s="1056" t="s">
        <v>3009</v>
      </c>
    </row>
    <row r="2395" spans="1:6" ht="15">
      <c r="A2395" s="101"/>
      <c r="B2395" s="1053">
        <v>11766</v>
      </c>
      <c r="C2395" s="1054" t="s">
        <v>6641</v>
      </c>
      <c r="D2395" s="1053" t="s">
        <v>519</v>
      </c>
      <c r="E2395" s="1055">
        <v>602969</v>
      </c>
      <c r="F2395" s="1056" t="s">
        <v>1464</v>
      </c>
    </row>
    <row r="2396" spans="1:6" ht="15">
      <c r="A2396" s="101"/>
      <c r="B2396" s="1053">
        <v>11770</v>
      </c>
      <c r="C2396" s="1054" t="s">
        <v>6642</v>
      </c>
      <c r="D2396" s="1053" t="s">
        <v>519</v>
      </c>
      <c r="E2396" s="1055">
        <v>73423</v>
      </c>
      <c r="F2396" s="1056" t="s">
        <v>1464</v>
      </c>
    </row>
    <row r="2397" spans="1:6" ht="15">
      <c r="A2397" s="101"/>
      <c r="B2397" s="1053">
        <v>11771</v>
      </c>
      <c r="C2397" s="1054" t="s">
        <v>6643</v>
      </c>
      <c r="D2397" s="1053" t="s">
        <v>519</v>
      </c>
      <c r="E2397" s="1055">
        <v>46448</v>
      </c>
      <c r="F2397" s="1056" t="s">
        <v>1464</v>
      </c>
    </row>
    <row r="2398" spans="1:6" ht="15">
      <c r="A2398" s="101"/>
      <c r="B2398" s="1053">
        <v>11772</v>
      </c>
      <c r="C2398" s="1054" t="s">
        <v>6644</v>
      </c>
      <c r="D2398" s="1053" t="s">
        <v>519</v>
      </c>
      <c r="E2398" s="1055">
        <v>9900</v>
      </c>
      <c r="F2398" s="1056" t="s">
        <v>1464</v>
      </c>
    </row>
    <row r="2399" spans="1:6" ht="15">
      <c r="A2399" s="101"/>
      <c r="B2399" s="1053">
        <v>11774</v>
      </c>
      <c r="C2399" s="1054" t="s">
        <v>6645</v>
      </c>
      <c r="D2399" s="1053" t="s">
        <v>519</v>
      </c>
      <c r="E2399" s="1055">
        <v>168504</v>
      </c>
      <c r="F2399" s="1056" t="s">
        <v>1464</v>
      </c>
    </row>
    <row r="2400" spans="1:6" ht="15">
      <c r="A2400" s="101"/>
      <c r="B2400" s="1053">
        <v>11775</v>
      </c>
      <c r="C2400" s="1054" t="s">
        <v>6646</v>
      </c>
      <c r="D2400" s="1053" t="s">
        <v>519</v>
      </c>
      <c r="E2400" s="1055">
        <v>111545</v>
      </c>
      <c r="F2400" s="1056" t="s">
        <v>1464</v>
      </c>
    </row>
    <row r="2401" spans="1:6" ht="15">
      <c r="A2401" s="101"/>
      <c r="B2401" s="1053">
        <v>11776</v>
      </c>
      <c r="C2401" s="1054" t="s">
        <v>6647</v>
      </c>
      <c r="D2401" s="1053" t="s">
        <v>519</v>
      </c>
      <c r="E2401" s="1055">
        <v>3171519</v>
      </c>
      <c r="F2401" s="1056" t="s">
        <v>1464</v>
      </c>
    </row>
    <row r="2402" spans="1:6" ht="15">
      <c r="A2402" s="101"/>
      <c r="B2402" s="1053">
        <v>11777</v>
      </c>
      <c r="C2402" s="1054" t="s">
        <v>6648</v>
      </c>
      <c r="D2402" s="1053" t="s">
        <v>519</v>
      </c>
      <c r="E2402" s="1055">
        <v>57120</v>
      </c>
      <c r="F2402" s="1056" t="s">
        <v>1464</v>
      </c>
    </row>
    <row r="2403" spans="1:6" ht="15">
      <c r="A2403" s="101"/>
      <c r="B2403" s="1053">
        <v>11781</v>
      </c>
      <c r="C2403" s="1054" t="s">
        <v>6649</v>
      </c>
      <c r="D2403" s="1053" t="s">
        <v>519</v>
      </c>
      <c r="E2403" s="1055">
        <v>239600</v>
      </c>
      <c r="F2403" s="1056" t="s">
        <v>1464</v>
      </c>
    </row>
    <row r="2404" spans="1:6" ht="15">
      <c r="A2404" s="101"/>
      <c r="B2404" s="1053">
        <v>11783</v>
      </c>
      <c r="C2404" s="1054" t="s">
        <v>6650</v>
      </c>
      <c r="D2404" s="1053" t="s">
        <v>519</v>
      </c>
      <c r="E2404" s="1055">
        <v>134311</v>
      </c>
      <c r="F2404" s="1056" t="s">
        <v>1464</v>
      </c>
    </row>
    <row r="2405" spans="1:6" ht="15">
      <c r="A2405" s="101"/>
      <c r="B2405" s="1053">
        <v>11784</v>
      </c>
      <c r="C2405" s="1054" t="s">
        <v>6651</v>
      </c>
      <c r="D2405" s="1053" t="s">
        <v>519</v>
      </c>
      <c r="E2405" s="1055">
        <v>1040</v>
      </c>
      <c r="F2405" s="1056" t="s">
        <v>3009</v>
      </c>
    </row>
    <row r="2406" spans="1:6" ht="15">
      <c r="A2406" s="101"/>
      <c r="B2406" s="1053">
        <v>11785</v>
      </c>
      <c r="C2406" s="1054" t="s">
        <v>6652</v>
      </c>
      <c r="D2406" s="1053" t="s">
        <v>928</v>
      </c>
      <c r="E2406" s="1055">
        <v>3808</v>
      </c>
      <c r="F2406" s="1056" t="s">
        <v>1464</v>
      </c>
    </row>
    <row r="2407" spans="1:6" ht="15">
      <c r="A2407" s="101"/>
      <c r="B2407" s="1053">
        <v>11786</v>
      </c>
      <c r="C2407" s="1054" t="s">
        <v>6653</v>
      </c>
      <c r="D2407" s="1053" t="s">
        <v>519</v>
      </c>
      <c r="E2407" s="1055">
        <v>10370</v>
      </c>
      <c r="F2407" s="1056" t="s">
        <v>3009</v>
      </c>
    </row>
    <row r="2408" spans="1:6" ht="15">
      <c r="A2408" s="101"/>
      <c r="B2408" s="1053">
        <v>11787</v>
      </c>
      <c r="C2408" s="1054" t="s">
        <v>6654</v>
      </c>
      <c r="D2408" s="1053" t="s">
        <v>519</v>
      </c>
      <c r="E2408" s="1055">
        <v>284054</v>
      </c>
      <c r="F2408" s="1056" t="s">
        <v>3009</v>
      </c>
    </row>
    <row r="2409" spans="1:6" ht="15">
      <c r="A2409" s="101"/>
      <c r="B2409" s="1053">
        <v>11789</v>
      </c>
      <c r="C2409" s="1054" t="s">
        <v>6655</v>
      </c>
      <c r="D2409" s="1053" t="s">
        <v>928</v>
      </c>
      <c r="E2409" s="1055">
        <v>4497322</v>
      </c>
      <c r="F2409" s="1056" t="s">
        <v>3009</v>
      </c>
    </row>
    <row r="2410" spans="1:6" ht="15">
      <c r="A2410" s="101"/>
      <c r="B2410" s="1053">
        <v>11790</v>
      </c>
      <c r="C2410" s="1054" t="s">
        <v>6656</v>
      </c>
      <c r="D2410" s="1053" t="s">
        <v>519</v>
      </c>
      <c r="E2410" s="1055">
        <v>3402</v>
      </c>
      <c r="F2410" s="1056" t="s">
        <v>1464</v>
      </c>
    </row>
    <row r="2411" spans="1:6" ht="15">
      <c r="A2411" s="101"/>
      <c r="B2411" s="1053">
        <v>11794</v>
      </c>
      <c r="C2411" s="1054" t="s">
        <v>6657</v>
      </c>
      <c r="D2411" s="1053" t="s">
        <v>519</v>
      </c>
      <c r="E2411" s="1055">
        <v>1642200</v>
      </c>
      <c r="F2411" s="1056" t="s">
        <v>1464</v>
      </c>
    </row>
    <row r="2412" spans="1:6" ht="15">
      <c r="A2412" s="101"/>
      <c r="B2412" s="1053">
        <v>11796</v>
      </c>
      <c r="C2412" s="1054" t="s">
        <v>6658</v>
      </c>
      <c r="D2412" s="1053" t="s">
        <v>519</v>
      </c>
      <c r="E2412" s="1055">
        <v>4195010</v>
      </c>
      <c r="F2412" s="1056" t="s">
        <v>1464</v>
      </c>
    </row>
    <row r="2413" spans="1:6" ht="15">
      <c r="A2413" s="101"/>
      <c r="B2413" s="1053">
        <v>11797</v>
      </c>
      <c r="C2413" s="1054" t="s">
        <v>6659</v>
      </c>
      <c r="D2413" s="1053" t="s">
        <v>519</v>
      </c>
      <c r="E2413" s="1055">
        <v>19384379</v>
      </c>
      <c r="F2413" s="1056" t="s">
        <v>1464</v>
      </c>
    </row>
    <row r="2414" spans="1:6" ht="15">
      <c r="A2414" s="101"/>
      <c r="B2414" s="1053">
        <v>11798</v>
      </c>
      <c r="C2414" s="1054" t="s">
        <v>6660</v>
      </c>
      <c r="D2414" s="1053" t="s">
        <v>519</v>
      </c>
      <c r="E2414" s="1055">
        <v>941909</v>
      </c>
      <c r="F2414" s="1056" t="s">
        <v>1464</v>
      </c>
    </row>
    <row r="2415" spans="1:6" ht="15">
      <c r="A2415" s="101"/>
      <c r="B2415" s="1053">
        <v>11799</v>
      </c>
      <c r="C2415" s="1054" t="s">
        <v>6661</v>
      </c>
      <c r="D2415" s="1053" t="s">
        <v>519</v>
      </c>
      <c r="E2415" s="1055">
        <v>379466</v>
      </c>
      <c r="F2415" s="1056" t="s">
        <v>1464</v>
      </c>
    </row>
    <row r="2416" spans="1:6" ht="15">
      <c r="A2416" s="101"/>
      <c r="B2416" s="1053">
        <v>11800</v>
      </c>
      <c r="C2416" s="1054" t="s">
        <v>6662</v>
      </c>
      <c r="D2416" s="1053" t="s">
        <v>519</v>
      </c>
      <c r="E2416" s="1055">
        <v>1131535</v>
      </c>
      <c r="F2416" s="1056" t="s">
        <v>1464</v>
      </c>
    </row>
    <row r="2417" spans="1:6" ht="15">
      <c r="A2417" s="101"/>
      <c r="B2417" s="1053">
        <v>11801</v>
      </c>
      <c r="C2417" s="1054" t="s">
        <v>6663</v>
      </c>
      <c r="D2417" s="1053" t="s">
        <v>519</v>
      </c>
      <c r="E2417" s="1055">
        <v>1280440</v>
      </c>
      <c r="F2417" s="1056" t="s">
        <v>1464</v>
      </c>
    </row>
    <row r="2418" spans="1:6" ht="15">
      <c r="A2418" s="101"/>
      <c r="B2418" s="1053">
        <v>11803</v>
      </c>
      <c r="C2418" s="1054" t="s">
        <v>6664</v>
      </c>
      <c r="D2418" s="1053" t="s">
        <v>519</v>
      </c>
      <c r="E2418" s="1055">
        <v>20436796</v>
      </c>
      <c r="F2418" s="1056" t="s">
        <v>1464</v>
      </c>
    </row>
    <row r="2419" spans="1:6" ht="15">
      <c r="A2419" s="101"/>
      <c r="B2419" s="1053">
        <v>11804</v>
      </c>
      <c r="C2419" s="1054" t="s">
        <v>6665</v>
      </c>
      <c r="D2419" s="1053" t="s">
        <v>519</v>
      </c>
      <c r="E2419" s="1055">
        <v>177310</v>
      </c>
      <c r="F2419" s="1056" t="s">
        <v>1464</v>
      </c>
    </row>
    <row r="2420" spans="1:6" ht="15">
      <c r="A2420" s="101"/>
      <c r="B2420" s="1053">
        <v>11805</v>
      </c>
      <c r="C2420" s="1054" t="s">
        <v>6666</v>
      </c>
      <c r="D2420" s="1053" t="s">
        <v>519</v>
      </c>
      <c r="E2420" s="1055">
        <v>177310</v>
      </c>
      <c r="F2420" s="1056" t="s">
        <v>1464</v>
      </c>
    </row>
    <row r="2421" spans="1:6" ht="15">
      <c r="A2421" s="101"/>
      <c r="B2421" s="1053">
        <v>11806</v>
      </c>
      <c r="C2421" s="1054" t="s">
        <v>6667</v>
      </c>
      <c r="D2421" s="1053" t="s">
        <v>519</v>
      </c>
      <c r="E2421" s="1055">
        <v>185640</v>
      </c>
      <c r="F2421" s="1056" t="s">
        <v>1464</v>
      </c>
    </row>
    <row r="2422" spans="1:6" ht="15">
      <c r="A2422" s="101"/>
      <c r="B2422" s="1053">
        <v>11807</v>
      </c>
      <c r="C2422" s="1054" t="s">
        <v>6668</v>
      </c>
      <c r="D2422" s="1053" t="s">
        <v>519</v>
      </c>
      <c r="E2422" s="1055">
        <v>765170</v>
      </c>
      <c r="F2422" s="1056" t="s">
        <v>1464</v>
      </c>
    </row>
    <row r="2423" spans="1:6" ht="15">
      <c r="A2423" s="101"/>
      <c r="B2423" s="1053">
        <v>11813</v>
      </c>
      <c r="C2423" s="1054" t="s">
        <v>6669</v>
      </c>
      <c r="D2423" s="1053" t="s">
        <v>519</v>
      </c>
      <c r="E2423" s="1055">
        <v>225446</v>
      </c>
      <c r="F2423" s="1056" t="s">
        <v>1464</v>
      </c>
    </row>
    <row r="2424" spans="1:6" ht="15">
      <c r="A2424" s="101"/>
      <c r="B2424" s="1053">
        <v>11814</v>
      </c>
      <c r="C2424" s="1054" t="s">
        <v>6670</v>
      </c>
      <c r="D2424" s="1053" t="s">
        <v>519</v>
      </c>
      <c r="E2424" s="1055">
        <v>2792</v>
      </c>
      <c r="F2424" s="1056" t="s">
        <v>3009</v>
      </c>
    </row>
    <row r="2425" spans="1:6" ht="15">
      <c r="A2425" s="101"/>
      <c r="B2425" s="1053">
        <v>11815</v>
      </c>
      <c r="C2425" s="1054" t="s">
        <v>6671</v>
      </c>
      <c r="D2425" s="1053" t="s">
        <v>519</v>
      </c>
      <c r="E2425" s="1055">
        <v>49600</v>
      </c>
      <c r="F2425" s="1056" t="s">
        <v>1464</v>
      </c>
    </row>
    <row r="2426" spans="1:6" ht="15">
      <c r="A2426" s="101"/>
      <c r="B2426" s="1053">
        <v>11817</v>
      </c>
      <c r="C2426" s="1054" t="s">
        <v>6672</v>
      </c>
      <c r="D2426" s="1053" t="s">
        <v>519</v>
      </c>
      <c r="E2426" s="1055">
        <v>2792</v>
      </c>
      <c r="F2426" s="1056" t="s">
        <v>3009</v>
      </c>
    </row>
    <row r="2427" spans="1:6" ht="15">
      <c r="A2427" s="101"/>
      <c r="B2427" s="1053">
        <v>11819</v>
      </c>
      <c r="C2427" s="1054" t="s">
        <v>6673</v>
      </c>
      <c r="D2427" s="1053" t="s">
        <v>519</v>
      </c>
      <c r="E2427" s="1055">
        <v>49600</v>
      </c>
      <c r="F2427" s="1056" t="s">
        <v>1464</v>
      </c>
    </row>
    <row r="2428" spans="1:6" ht="15">
      <c r="A2428" s="101"/>
      <c r="B2428" s="1053">
        <v>11820</v>
      </c>
      <c r="C2428" s="1054" t="s">
        <v>6674</v>
      </c>
      <c r="D2428" s="1053" t="s">
        <v>519</v>
      </c>
      <c r="E2428" s="1055">
        <v>126700</v>
      </c>
      <c r="F2428" s="1056" t="s">
        <v>1464</v>
      </c>
    </row>
    <row r="2429" spans="1:6" ht="15">
      <c r="A2429" s="101"/>
      <c r="B2429" s="1053">
        <v>11826</v>
      </c>
      <c r="C2429" s="1054" t="s">
        <v>6675</v>
      </c>
      <c r="D2429" s="1053" t="s">
        <v>928</v>
      </c>
      <c r="E2429" s="1055">
        <v>2650</v>
      </c>
      <c r="F2429" s="1056" t="s">
        <v>1464</v>
      </c>
    </row>
    <row r="2430" spans="1:6" ht="15">
      <c r="A2430" s="101"/>
      <c r="B2430" s="1053">
        <v>11830</v>
      </c>
      <c r="C2430" s="1054" t="s">
        <v>6676</v>
      </c>
      <c r="D2430" s="1053" t="s">
        <v>519</v>
      </c>
      <c r="E2430" s="1055">
        <v>2792</v>
      </c>
      <c r="F2430" s="1056" t="s">
        <v>3009</v>
      </c>
    </row>
    <row r="2431" spans="1:6" ht="15">
      <c r="A2431" s="101"/>
      <c r="B2431" s="1053">
        <v>11831</v>
      </c>
      <c r="C2431" s="1054" t="s">
        <v>6677</v>
      </c>
      <c r="D2431" s="1053" t="s">
        <v>519</v>
      </c>
      <c r="E2431" s="1055">
        <v>2490</v>
      </c>
      <c r="F2431" s="1056" t="s">
        <v>3009</v>
      </c>
    </row>
    <row r="2432" spans="1:6" ht="15">
      <c r="A2432" s="101"/>
      <c r="B2432" s="1053">
        <v>11834</v>
      </c>
      <c r="C2432" s="1054" t="s">
        <v>6678</v>
      </c>
      <c r="D2432" s="1053" t="s">
        <v>519</v>
      </c>
      <c r="E2432" s="1055">
        <v>799680</v>
      </c>
      <c r="F2432" s="1056" t="s">
        <v>1464</v>
      </c>
    </row>
    <row r="2433" spans="1:6" ht="15">
      <c r="A2433" s="101"/>
      <c r="B2433" s="1053">
        <v>11835</v>
      </c>
      <c r="C2433" s="1054" t="s">
        <v>6679</v>
      </c>
      <c r="D2433" s="1053" t="s">
        <v>519</v>
      </c>
      <c r="E2433" s="1055">
        <v>440</v>
      </c>
      <c r="F2433" s="1056" t="s">
        <v>1464</v>
      </c>
    </row>
    <row r="2434" spans="1:6" ht="15">
      <c r="A2434" s="101"/>
      <c r="B2434" s="1053">
        <v>11836</v>
      </c>
      <c r="C2434" s="1054" t="s">
        <v>6680</v>
      </c>
      <c r="D2434" s="1053" t="s">
        <v>519</v>
      </c>
      <c r="E2434" s="1055">
        <v>476</v>
      </c>
      <c r="F2434" s="1056" t="s">
        <v>1464</v>
      </c>
    </row>
    <row r="2435" spans="1:6" ht="15">
      <c r="A2435" s="101"/>
      <c r="B2435" s="1053">
        <v>11837</v>
      </c>
      <c r="C2435" s="1054" t="s">
        <v>6681</v>
      </c>
      <c r="D2435" s="1053" t="s">
        <v>519</v>
      </c>
      <c r="E2435" s="1055">
        <v>417</v>
      </c>
      <c r="F2435" s="1056" t="s">
        <v>1464</v>
      </c>
    </row>
    <row r="2436" spans="1:6" ht="15">
      <c r="A2436" s="101"/>
      <c r="B2436" s="1053">
        <v>11838</v>
      </c>
      <c r="C2436" s="1054" t="s">
        <v>6682</v>
      </c>
      <c r="D2436" s="1053" t="s">
        <v>519</v>
      </c>
      <c r="E2436" s="1055">
        <v>233</v>
      </c>
      <c r="F2436" s="1056" t="s">
        <v>1464</v>
      </c>
    </row>
    <row r="2437" spans="1:6" ht="15">
      <c r="A2437" s="101"/>
      <c r="B2437" s="1053">
        <v>11839</v>
      </c>
      <c r="C2437" s="1054" t="s">
        <v>6683</v>
      </c>
      <c r="D2437" s="1053" t="s">
        <v>519</v>
      </c>
      <c r="E2437" s="1055">
        <v>220</v>
      </c>
      <c r="F2437" s="1056" t="s">
        <v>1464</v>
      </c>
    </row>
    <row r="2438" spans="1:6" ht="15">
      <c r="A2438" s="101"/>
      <c r="B2438" s="1053">
        <v>11840</v>
      </c>
      <c r="C2438" s="1054" t="s">
        <v>6684</v>
      </c>
      <c r="D2438" s="1053" t="s">
        <v>519</v>
      </c>
      <c r="E2438" s="1055">
        <v>7221</v>
      </c>
      <c r="F2438" s="1056" t="s">
        <v>1464</v>
      </c>
    </row>
    <row r="2439" spans="1:6" ht="45" customHeight="1">
      <c r="A2439" s="101"/>
      <c r="B2439" s="1053">
        <v>11841</v>
      </c>
      <c r="C2439" s="1054" t="s">
        <v>6685</v>
      </c>
      <c r="D2439" s="1053" t="s">
        <v>519</v>
      </c>
      <c r="E2439" s="1055">
        <v>409</v>
      </c>
      <c r="F2439" s="1056" t="s">
        <v>1464</v>
      </c>
    </row>
    <row r="2440" spans="1:6" ht="15">
      <c r="A2440" s="101"/>
      <c r="B2440" s="1053">
        <v>11842</v>
      </c>
      <c r="C2440" s="1054" t="s">
        <v>6686</v>
      </c>
      <c r="D2440" s="1053" t="s">
        <v>519</v>
      </c>
      <c r="E2440" s="1055">
        <v>452200</v>
      </c>
      <c r="F2440" s="1056" t="s">
        <v>1464</v>
      </c>
    </row>
    <row r="2441" spans="1:6" ht="15">
      <c r="A2441" s="101"/>
      <c r="B2441" s="1053">
        <v>11843</v>
      </c>
      <c r="C2441" s="1054" t="s">
        <v>6687</v>
      </c>
      <c r="D2441" s="1053" t="s">
        <v>519</v>
      </c>
      <c r="E2441" s="1055">
        <v>2332</v>
      </c>
      <c r="F2441" s="1056" t="s">
        <v>1464</v>
      </c>
    </row>
    <row r="2442" spans="1:6" ht="15">
      <c r="A2442" s="101"/>
      <c r="B2442" s="1053">
        <v>11844</v>
      </c>
      <c r="C2442" s="1054" t="s">
        <v>6688</v>
      </c>
      <c r="D2442" s="1053" t="s">
        <v>519</v>
      </c>
      <c r="E2442" s="1055">
        <v>774</v>
      </c>
      <c r="F2442" s="1056" t="s">
        <v>1464</v>
      </c>
    </row>
    <row r="2443" spans="1:6" ht="15">
      <c r="A2443" s="101"/>
      <c r="B2443" s="1053">
        <v>11845</v>
      </c>
      <c r="C2443" s="1054" t="s">
        <v>6689</v>
      </c>
      <c r="D2443" s="1053" t="s">
        <v>519</v>
      </c>
      <c r="E2443" s="1055">
        <v>83300</v>
      </c>
      <c r="F2443" s="1056" t="s">
        <v>1464</v>
      </c>
    </row>
    <row r="2444" spans="1:6" ht="15">
      <c r="A2444" s="101"/>
      <c r="B2444" s="1053">
        <v>11846</v>
      </c>
      <c r="C2444" s="1054" t="s">
        <v>6690</v>
      </c>
      <c r="D2444" s="1053" t="s">
        <v>519</v>
      </c>
      <c r="E2444" s="1055">
        <v>46648</v>
      </c>
      <c r="F2444" s="1056" t="s">
        <v>1464</v>
      </c>
    </row>
    <row r="2445" spans="1:6" ht="15">
      <c r="A2445" s="101"/>
      <c r="B2445" s="1053">
        <v>11847</v>
      </c>
      <c r="C2445" s="1054" t="s">
        <v>6691</v>
      </c>
      <c r="D2445" s="1053" t="s">
        <v>519</v>
      </c>
      <c r="E2445" s="1055">
        <v>55002990</v>
      </c>
      <c r="F2445" s="1056" t="s">
        <v>1464</v>
      </c>
    </row>
    <row r="2446" spans="1:6" ht="15">
      <c r="A2446" s="101"/>
      <c r="B2446" s="1053">
        <v>11848</v>
      </c>
      <c r="C2446" s="1054" t="s">
        <v>6692</v>
      </c>
      <c r="D2446" s="1053" t="s">
        <v>519</v>
      </c>
      <c r="E2446" s="1055">
        <v>57356810</v>
      </c>
      <c r="F2446" s="1056" t="s">
        <v>1464</v>
      </c>
    </row>
    <row r="2447" spans="1:6" ht="15">
      <c r="A2447" s="101"/>
      <c r="B2447" s="1053">
        <v>11849</v>
      </c>
      <c r="C2447" s="1054" t="s">
        <v>6693</v>
      </c>
      <c r="D2447" s="1053" t="s">
        <v>519</v>
      </c>
      <c r="E2447" s="1055">
        <v>6337239</v>
      </c>
      <c r="F2447" s="1056" t="s">
        <v>1464</v>
      </c>
    </row>
    <row r="2448" spans="1:6" ht="15">
      <c r="A2448" s="101"/>
      <c r="B2448" s="1053">
        <v>11850</v>
      </c>
      <c r="C2448" s="1054" t="s">
        <v>6694</v>
      </c>
      <c r="D2448" s="1053" t="s">
        <v>519</v>
      </c>
      <c r="E2448" s="1055">
        <v>8732222</v>
      </c>
      <c r="F2448" s="1056" t="s">
        <v>1464</v>
      </c>
    </row>
    <row r="2449" spans="1:6" ht="15">
      <c r="A2449" s="101"/>
      <c r="B2449" s="1053">
        <v>11851</v>
      </c>
      <c r="C2449" s="1054" t="s">
        <v>6695</v>
      </c>
      <c r="D2449" s="1053" t="s">
        <v>519</v>
      </c>
      <c r="E2449" s="1055">
        <v>13645640</v>
      </c>
      <c r="F2449" s="1056" t="s">
        <v>1464</v>
      </c>
    </row>
    <row r="2450" spans="1:6" ht="15">
      <c r="A2450" s="101"/>
      <c r="B2450" s="1053">
        <v>11852</v>
      </c>
      <c r="C2450" s="1054" t="s">
        <v>6696</v>
      </c>
      <c r="D2450" s="1053" t="s">
        <v>928</v>
      </c>
      <c r="E2450" s="1055">
        <v>3591</v>
      </c>
      <c r="F2450" s="1056" t="s">
        <v>1464</v>
      </c>
    </row>
    <row r="2451" spans="1:6" ht="15">
      <c r="A2451" s="101"/>
      <c r="B2451" s="1053">
        <v>11853</v>
      </c>
      <c r="C2451" s="1054" t="s">
        <v>6697</v>
      </c>
      <c r="D2451" s="1053" t="s">
        <v>928</v>
      </c>
      <c r="E2451" s="1055">
        <v>187927</v>
      </c>
      <c r="F2451" s="1056" t="s">
        <v>1464</v>
      </c>
    </row>
    <row r="2452" spans="1:6" ht="15">
      <c r="A2452" s="101"/>
      <c r="B2452" s="1053">
        <v>11854</v>
      </c>
      <c r="C2452" s="1054" t="s">
        <v>6698</v>
      </c>
      <c r="D2452" s="1053" t="s">
        <v>519</v>
      </c>
      <c r="E2452" s="1055">
        <v>1053521</v>
      </c>
      <c r="F2452" s="1056" t="s">
        <v>1464</v>
      </c>
    </row>
    <row r="2453" spans="1:6" ht="15">
      <c r="A2453" s="101"/>
      <c r="B2453" s="1053">
        <v>11856</v>
      </c>
      <c r="C2453" s="1054" t="s">
        <v>6699</v>
      </c>
      <c r="D2453" s="1053" t="s">
        <v>973</v>
      </c>
      <c r="E2453" s="1055">
        <v>5474</v>
      </c>
      <c r="F2453" s="1056" t="s">
        <v>3009</v>
      </c>
    </row>
    <row r="2454" spans="1:6" ht="15">
      <c r="A2454" s="101"/>
      <c r="B2454" s="1053">
        <v>11862</v>
      </c>
      <c r="C2454" s="1054" t="s">
        <v>6700</v>
      </c>
      <c r="D2454" s="1053" t="s">
        <v>519</v>
      </c>
      <c r="E2454" s="1055">
        <v>1289385</v>
      </c>
      <c r="F2454" s="1056" t="s">
        <v>1464</v>
      </c>
    </row>
    <row r="2455" spans="1:6" ht="15">
      <c r="A2455" s="101"/>
      <c r="B2455" s="1053">
        <v>11863</v>
      </c>
      <c r="C2455" s="1054" t="s">
        <v>6701</v>
      </c>
      <c r="D2455" s="1053" t="s">
        <v>519</v>
      </c>
      <c r="E2455" s="1055">
        <v>927728</v>
      </c>
      <c r="F2455" s="1056" t="s">
        <v>1464</v>
      </c>
    </row>
    <row r="2456" spans="1:6" ht="15">
      <c r="A2456" s="101"/>
      <c r="B2456" s="1053">
        <v>11864</v>
      </c>
      <c r="C2456" s="1054" t="s">
        <v>6702</v>
      </c>
      <c r="D2456" s="1053" t="s">
        <v>519</v>
      </c>
      <c r="E2456" s="1055">
        <v>155325</v>
      </c>
      <c r="F2456" s="1056" t="s">
        <v>1464</v>
      </c>
    </row>
    <row r="2457" spans="1:6" ht="15">
      <c r="A2457" s="101"/>
      <c r="B2457" s="1053">
        <v>11865</v>
      </c>
      <c r="C2457" s="1054" t="s">
        <v>6703</v>
      </c>
      <c r="D2457" s="1053" t="s">
        <v>928</v>
      </c>
      <c r="E2457" s="1055">
        <v>19814</v>
      </c>
      <c r="F2457" s="1056" t="s">
        <v>3009</v>
      </c>
    </row>
    <row r="2458" spans="1:6" ht="15">
      <c r="A2458" s="101"/>
      <c r="B2458" s="1053">
        <v>11866</v>
      </c>
      <c r="C2458" s="1054" t="s">
        <v>6704</v>
      </c>
      <c r="D2458" s="1053" t="s">
        <v>928</v>
      </c>
      <c r="E2458" s="1055">
        <v>9750</v>
      </c>
      <c r="F2458" s="1056" t="s">
        <v>3009</v>
      </c>
    </row>
    <row r="2459" spans="1:6" ht="15">
      <c r="A2459" s="101"/>
      <c r="B2459" s="1053">
        <v>11869</v>
      </c>
      <c r="C2459" s="1054" t="s">
        <v>6705</v>
      </c>
      <c r="D2459" s="1053" t="s">
        <v>519</v>
      </c>
      <c r="E2459" s="1055">
        <v>1053521</v>
      </c>
      <c r="F2459" s="1056" t="s">
        <v>1464</v>
      </c>
    </row>
    <row r="2460" spans="1:6" ht="15">
      <c r="A2460" s="101"/>
      <c r="B2460" s="1053">
        <v>11870</v>
      </c>
      <c r="C2460" s="1054" t="s">
        <v>6706</v>
      </c>
      <c r="D2460" s="1053" t="s">
        <v>519</v>
      </c>
      <c r="E2460" s="1055">
        <v>3166</v>
      </c>
      <c r="F2460" s="1056" t="s">
        <v>3009</v>
      </c>
    </row>
    <row r="2461" spans="1:6" ht="15">
      <c r="A2461" s="101"/>
      <c r="B2461" s="1053">
        <v>11871</v>
      </c>
      <c r="C2461" s="1054" t="s">
        <v>6707</v>
      </c>
      <c r="D2461" s="1053" t="s">
        <v>777</v>
      </c>
      <c r="E2461" s="1055">
        <v>62443</v>
      </c>
      <c r="F2461" s="1056" t="s">
        <v>1464</v>
      </c>
    </row>
    <row r="2462" spans="1:6" ht="15">
      <c r="A2462" s="101"/>
      <c r="B2462" s="1053">
        <v>11872</v>
      </c>
      <c r="C2462" s="1054" t="s">
        <v>6708</v>
      </c>
      <c r="D2462" s="1053" t="s">
        <v>519</v>
      </c>
      <c r="E2462" s="1055">
        <v>208847</v>
      </c>
      <c r="F2462" s="1056" t="s">
        <v>1464</v>
      </c>
    </row>
    <row r="2463" spans="1:6" ht="15">
      <c r="A2463" s="101"/>
      <c r="B2463" s="1053">
        <v>11873</v>
      </c>
      <c r="C2463" s="1054" t="s">
        <v>6709</v>
      </c>
      <c r="D2463" s="1053" t="s">
        <v>519</v>
      </c>
      <c r="E2463" s="1055">
        <v>4977488</v>
      </c>
      <c r="F2463" s="1056" t="s">
        <v>1464</v>
      </c>
    </row>
    <row r="2464" spans="1:6" ht="15">
      <c r="A2464" s="101"/>
      <c r="B2464" s="1053">
        <v>11874</v>
      </c>
      <c r="C2464" s="1054" t="s">
        <v>6710</v>
      </c>
      <c r="D2464" s="1053" t="s">
        <v>519</v>
      </c>
      <c r="E2464" s="1055">
        <v>500780</v>
      </c>
      <c r="F2464" s="1056" t="s">
        <v>1464</v>
      </c>
    </row>
    <row r="2465" spans="1:6" ht="15">
      <c r="A2465" s="101"/>
      <c r="B2465" s="1053">
        <v>11875</v>
      </c>
      <c r="C2465" s="1054" t="s">
        <v>6711</v>
      </c>
      <c r="D2465" s="1053" t="s">
        <v>519</v>
      </c>
      <c r="E2465" s="1055">
        <v>5631000</v>
      </c>
      <c r="F2465" s="1056" t="s">
        <v>1464</v>
      </c>
    </row>
    <row r="2466" spans="1:6" ht="15">
      <c r="A2466" s="101"/>
      <c r="B2466" s="1053">
        <v>11876</v>
      </c>
      <c r="C2466" s="1054" t="s">
        <v>6712</v>
      </c>
      <c r="D2466" s="1053" t="s">
        <v>519</v>
      </c>
      <c r="E2466" s="1055">
        <v>452200</v>
      </c>
      <c r="F2466" s="1056" t="s">
        <v>1464</v>
      </c>
    </row>
    <row r="2467" spans="1:6" ht="15">
      <c r="A2467" s="101"/>
      <c r="B2467" s="1053">
        <v>11877</v>
      </c>
      <c r="C2467" s="1054" t="s">
        <v>6713</v>
      </c>
      <c r="D2467" s="1053" t="s">
        <v>519</v>
      </c>
      <c r="E2467" s="1055">
        <v>165334</v>
      </c>
      <c r="F2467" s="1056" t="s">
        <v>1464</v>
      </c>
    </row>
    <row r="2468" spans="1:6" ht="15">
      <c r="A2468" s="101"/>
      <c r="B2468" s="1053">
        <v>11878</v>
      </c>
      <c r="C2468" s="1054" t="s">
        <v>6714</v>
      </c>
      <c r="D2468" s="1053" t="s">
        <v>519</v>
      </c>
      <c r="E2468" s="1055">
        <v>476000</v>
      </c>
      <c r="F2468" s="1056" t="s">
        <v>1464</v>
      </c>
    </row>
    <row r="2469" spans="1:6" ht="15">
      <c r="A2469" s="101"/>
      <c r="B2469" s="1053">
        <v>11879</v>
      </c>
      <c r="C2469" s="1054" t="s">
        <v>6715</v>
      </c>
      <c r="D2469" s="1053" t="s">
        <v>3827</v>
      </c>
      <c r="E2469" s="1055">
        <v>102209</v>
      </c>
      <c r="F2469" s="1056" t="s">
        <v>1464</v>
      </c>
    </row>
    <row r="2470" spans="1:6" ht="15">
      <c r="A2470" s="101"/>
      <c r="B2470" s="1053">
        <v>11880</v>
      </c>
      <c r="C2470" s="1054" t="s">
        <v>6716</v>
      </c>
      <c r="D2470" s="1053" t="s">
        <v>519</v>
      </c>
      <c r="E2470" s="1055">
        <v>43197</v>
      </c>
      <c r="F2470" s="1056" t="s">
        <v>1464</v>
      </c>
    </row>
    <row r="2471" spans="1:6" ht="15">
      <c r="A2471" s="101"/>
      <c r="B2471" s="1053">
        <v>11881</v>
      </c>
      <c r="C2471" s="1054" t="s">
        <v>6717</v>
      </c>
      <c r="D2471" s="1053" t="s">
        <v>519</v>
      </c>
      <c r="E2471" s="1055">
        <v>86513</v>
      </c>
      <c r="F2471" s="1056" t="s">
        <v>1464</v>
      </c>
    </row>
    <row r="2472" spans="1:6" ht="15">
      <c r="A2472" s="101"/>
      <c r="B2472" s="1053">
        <v>11882</v>
      </c>
      <c r="C2472" s="1054" t="s">
        <v>6718</v>
      </c>
      <c r="D2472" s="1053" t="s">
        <v>519</v>
      </c>
      <c r="E2472" s="1055">
        <v>104114</v>
      </c>
      <c r="F2472" s="1056" t="s">
        <v>3009</v>
      </c>
    </row>
    <row r="2473" spans="1:6" ht="15">
      <c r="A2473" s="101"/>
      <c r="B2473" s="1053">
        <v>11883</v>
      </c>
      <c r="C2473" s="1054" t="s">
        <v>6719</v>
      </c>
      <c r="D2473" s="1053" t="s">
        <v>519</v>
      </c>
      <c r="E2473" s="1055">
        <v>121836</v>
      </c>
      <c r="F2473" s="1056" t="s">
        <v>3009</v>
      </c>
    </row>
    <row r="2474" spans="1:6" ht="15">
      <c r="A2474" s="101"/>
      <c r="B2474" s="1053">
        <v>11885</v>
      </c>
      <c r="C2474" s="1054" t="s">
        <v>6720</v>
      </c>
      <c r="D2474" s="1053" t="s">
        <v>519</v>
      </c>
      <c r="E2474" s="1055">
        <v>91481</v>
      </c>
      <c r="F2474" s="1056" t="s">
        <v>3009</v>
      </c>
    </row>
    <row r="2475" spans="1:6" ht="15">
      <c r="A2475" s="101"/>
      <c r="B2475" s="1053">
        <v>11886</v>
      </c>
      <c r="C2475" s="1054" t="s">
        <v>6721</v>
      </c>
      <c r="D2475" s="1053" t="s">
        <v>519</v>
      </c>
      <c r="E2475" s="1055">
        <v>238000</v>
      </c>
      <c r="F2475" s="1056" t="s">
        <v>1464</v>
      </c>
    </row>
    <row r="2476" spans="1:6" ht="15">
      <c r="A2476" s="101"/>
      <c r="B2476" s="1053">
        <v>11887</v>
      </c>
      <c r="C2476" s="1054" t="s">
        <v>6722</v>
      </c>
      <c r="D2476" s="1053" t="s">
        <v>519</v>
      </c>
      <c r="E2476" s="1055">
        <v>712009</v>
      </c>
      <c r="F2476" s="1056" t="s">
        <v>1464</v>
      </c>
    </row>
    <row r="2477" spans="1:6" ht="15">
      <c r="A2477" s="101"/>
      <c r="B2477" s="1053">
        <v>11888</v>
      </c>
      <c r="C2477" s="1054" t="s">
        <v>6723</v>
      </c>
      <c r="D2477" s="1053" t="s">
        <v>519</v>
      </c>
      <c r="E2477" s="1055">
        <v>589050</v>
      </c>
      <c r="F2477" s="1056" t="s">
        <v>1464</v>
      </c>
    </row>
    <row r="2478" spans="1:6" ht="15">
      <c r="A2478" s="101"/>
      <c r="B2478" s="1053">
        <v>11889</v>
      </c>
      <c r="C2478" s="1054" t="s">
        <v>6724</v>
      </c>
      <c r="D2478" s="1053" t="s">
        <v>519</v>
      </c>
      <c r="E2478" s="1055">
        <v>758260</v>
      </c>
      <c r="F2478" s="1056" t="s">
        <v>1464</v>
      </c>
    </row>
    <row r="2479" spans="1:6" ht="15">
      <c r="A2479" s="101"/>
      <c r="B2479" s="1053">
        <v>11890</v>
      </c>
      <c r="C2479" s="1054" t="s">
        <v>6725</v>
      </c>
      <c r="D2479" s="1053" t="s">
        <v>519</v>
      </c>
      <c r="E2479" s="1055">
        <v>770734</v>
      </c>
      <c r="F2479" s="1056" t="s">
        <v>1464</v>
      </c>
    </row>
    <row r="2480" spans="1:6" ht="15">
      <c r="A2480" s="101"/>
      <c r="B2480" s="1053">
        <v>11891</v>
      </c>
      <c r="C2480" s="1054" t="s">
        <v>6726</v>
      </c>
      <c r="D2480" s="1053" t="s">
        <v>519</v>
      </c>
      <c r="E2480" s="1055">
        <v>876755</v>
      </c>
      <c r="F2480" s="1056" t="s">
        <v>1464</v>
      </c>
    </row>
    <row r="2481" spans="1:6" ht="15">
      <c r="A2481" s="101"/>
      <c r="B2481" s="1053">
        <v>11893</v>
      </c>
      <c r="C2481" s="1054" t="s">
        <v>6727</v>
      </c>
      <c r="D2481" s="1053" t="s">
        <v>928</v>
      </c>
      <c r="E2481" s="1055">
        <v>695</v>
      </c>
      <c r="F2481" s="1056" t="s">
        <v>1464</v>
      </c>
    </row>
    <row r="2482" spans="1:6" ht="15">
      <c r="A2482" s="101"/>
      <c r="B2482" s="1053">
        <v>11894</v>
      </c>
      <c r="C2482" s="1054" t="s">
        <v>6728</v>
      </c>
      <c r="D2482" s="1053" t="s">
        <v>928</v>
      </c>
      <c r="E2482" s="1055">
        <v>444180</v>
      </c>
      <c r="F2482" s="1056" t="s">
        <v>1464</v>
      </c>
    </row>
    <row r="2483" spans="1:6" ht="15">
      <c r="A2483" s="101"/>
      <c r="B2483" s="1053">
        <v>11895</v>
      </c>
      <c r="C2483" s="1054" t="s">
        <v>6729</v>
      </c>
      <c r="D2483" s="1053" t="s">
        <v>519</v>
      </c>
      <c r="E2483" s="1055">
        <v>642838</v>
      </c>
      <c r="F2483" s="1056" t="s">
        <v>1464</v>
      </c>
    </row>
    <row r="2484" spans="1:6" ht="15">
      <c r="A2484" s="101"/>
      <c r="B2484" s="1053">
        <v>11896</v>
      </c>
      <c r="C2484" s="1054" t="s">
        <v>6730</v>
      </c>
      <c r="D2484" s="1053" t="s">
        <v>519</v>
      </c>
      <c r="E2484" s="1055">
        <v>63900</v>
      </c>
      <c r="F2484" s="1056" t="s">
        <v>1464</v>
      </c>
    </row>
    <row r="2485" spans="1:6" ht="15">
      <c r="A2485" s="101"/>
      <c r="B2485" s="1053">
        <v>11897</v>
      </c>
      <c r="C2485" s="1054" t="s">
        <v>6731</v>
      </c>
      <c r="D2485" s="1053" t="s">
        <v>928</v>
      </c>
      <c r="E2485" s="1055">
        <v>14130</v>
      </c>
      <c r="F2485" s="1056" t="s">
        <v>3009</v>
      </c>
    </row>
    <row r="2486" spans="1:6" ht="15">
      <c r="A2486" s="101"/>
      <c r="B2486" s="1053">
        <v>11898</v>
      </c>
      <c r="C2486" s="1054" t="s">
        <v>6732</v>
      </c>
      <c r="D2486" s="1053" t="s">
        <v>928</v>
      </c>
      <c r="E2486" s="1055">
        <v>8598</v>
      </c>
      <c r="F2486" s="1056" t="s">
        <v>3009</v>
      </c>
    </row>
    <row r="2487" spans="1:6" ht="15">
      <c r="A2487" s="101"/>
      <c r="B2487" s="1053">
        <v>11899</v>
      </c>
      <c r="C2487" s="1054" t="s">
        <v>6733</v>
      </c>
      <c r="D2487" s="1053" t="s">
        <v>519</v>
      </c>
      <c r="E2487" s="1055">
        <v>3472</v>
      </c>
      <c r="F2487" s="1056" t="s">
        <v>3009</v>
      </c>
    </row>
    <row r="2488" spans="1:6" ht="15">
      <c r="A2488" s="101"/>
      <c r="B2488" s="1053">
        <v>11902</v>
      </c>
      <c r="C2488" s="1054" t="s">
        <v>6734</v>
      </c>
      <c r="D2488" s="1053" t="s">
        <v>519</v>
      </c>
      <c r="E2488" s="1055">
        <v>5305</v>
      </c>
      <c r="F2488" s="1056" t="s">
        <v>3009</v>
      </c>
    </row>
    <row r="2489" spans="1:6" ht="15">
      <c r="A2489" s="101"/>
      <c r="B2489" s="1053">
        <v>11903</v>
      </c>
      <c r="C2489" s="1054" t="s">
        <v>6735</v>
      </c>
      <c r="D2489" s="1053" t="s">
        <v>519</v>
      </c>
      <c r="E2489" s="1055">
        <v>1396</v>
      </c>
      <c r="F2489" s="1056" t="s">
        <v>3009</v>
      </c>
    </row>
    <row r="2490" spans="1:6" ht="15">
      <c r="A2490" s="101"/>
      <c r="B2490" s="1053">
        <v>11904</v>
      </c>
      <c r="C2490" s="1054" t="s">
        <v>6736</v>
      </c>
      <c r="D2490" s="1053" t="s">
        <v>519</v>
      </c>
      <c r="E2490" s="1055">
        <v>2059</v>
      </c>
      <c r="F2490" s="1056" t="s">
        <v>3009</v>
      </c>
    </row>
    <row r="2491" spans="1:6" ht="15">
      <c r="A2491" s="101"/>
      <c r="B2491" s="1053">
        <v>11905</v>
      </c>
      <c r="C2491" s="1054" t="s">
        <v>6737</v>
      </c>
      <c r="D2491" s="1053" t="s">
        <v>519</v>
      </c>
      <c r="E2491" s="1055">
        <v>1921</v>
      </c>
      <c r="F2491" s="1056" t="s">
        <v>3009</v>
      </c>
    </row>
    <row r="2492" spans="1:6" ht="15">
      <c r="A2492" s="101"/>
      <c r="B2492" s="1053">
        <v>11906</v>
      </c>
      <c r="C2492" s="1054" t="s">
        <v>6738</v>
      </c>
      <c r="D2492" s="1053" t="s">
        <v>519</v>
      </c>
      <c r="E2492" s="1055">
        <v>2548</v>
      </c>
      <c r="F2492" s="1056" t="s">
        <v>3009</v>
      </c>
    </row>
    <row r="2493" spans="1:6" ht="15">
      <c r="A2493" s="101"/>
      <c r="B2493" s="1053">
        <v>11907</v>
      </c>
      <c r="C2493" s="1054" t="s">
        <v>6739</v>
      </c>
      <c r="D2493" s="1053" t="s">
        <v>519</v>
      </c>
      <c r="E2493" s="1055">
        <v>4035</v>
      </c>
      <c r="F2493" s="1056" t="s">
        <v>3009</v>
      </c>
    </row>
    <row r="2494" spans="1:6" ht="15">
      <c r="A2494" s="101"/>
      <c r="B2494" s="1053">
        <v>11908</v>
      </c>
      <c r="C2494" s="1054" t="s">
        <v>6740</v>
      </c>
      <c r="D2494" s="1053" t="s">
        <v>519</v>
      </c>
      <c r="E2494" s="1055">
        <v>3996</v>
      </c>
      <c r="F2494" s="1056" t="s">
        <v>3009</v>
      </c>
    </row>
    <row r="2495" spans="1:6" ht="15">
      <c r="A2495" s="101"/>
      <c r="B2495" s="1053">
        <v>11909</v>
      </c>
      <c r="C2495" s="1054" t="s">
        <v>6741</v>
      </c>
      <c r="D2495" s="1053" t="s">
        <v>519</v>
      </c>
      <c r="E2495" s="1055">
        <v>2570</v>
      </c>
      <c r="F2495" s="1056" t="s">
        <v>3009</v>
      </c>
    </row>
    <row r="2496" spans="1:6" ht="15">
      <c r="A2496" s="101"/>
      <c r="B2496" s="1053">
        <v>11910</v>
      </c>
      <c r="C2496" s="1054" t="s">
        <v>6742</v>
      </c>
      <c r="D2496" s="1053" t="s">
        <v>519</v>
      </c>
      <c r="E2496" s="1055">
        <v>3094</v>
      </c>
      <c r="F2496" s="1056" t="s">
        <v>1464</v>
      </c>
    </row>
    <row r="2497" spans="1:6" ht="15">
      <c r="A2497" s="101"/>
      <c r="B2497" s="1053">
        <v>11911</v>
      </c>
      <c r="C2497" s="1054" t="s">
        <v>6743</v>
      </c>
      <c r="D2497" s="1053" t="s">
        <v>519</v>
      </c>
      <c r="E2497" s="1055">
        <v>3280</v>
      </c>
      <c r="F2497" s="1056" t="s">
        <v>3009</v>
      </c>
    </row>
    <row r="2498" spans="1:6" ht="15">
      <c r="A2498" s="101"/>
      <c r="B2498" s="1053">
        <v>11912</v>
      </c>
      <c r="C2498" s="1054" t="s">
        <v>6744</v>
      </c>
      <c r="D2498" s="1053" t="s">
        <v>519</v>
      </c>
      <c r="E2498" s="1055">
        <v>2202</v>
      </c>
      <c r="F2498" s="1056" t="s">
        <v>1464</v>
      </c>
    </row>
    <row r="2499" spans="1:6" ht="15">
      <c r="A2499" s="101"/>
      <c r="B2499" s="1053">
        <v>11913</v>
      </c>
      <c r="C2499" s="1054" t="s">
        <v>6745</v>
      </c>
      <c r="D2499" s="1053" t="s">
        <v>519</v>
      </c>
      <c r="E2499" s="1055">
        <v>1785</v>
      </c>
      <c r="F2499" s="1056" t="s">
        <v>1464</v>
      </c>
    </row>
    <row r="2500" spans="1:6" ht="15">
      <c r="A2500" s="101"/>
      <c r="B2500" s="1053">
        <v>11914</v>
      </c>
      <c r="C2500" s="1054" t="s">
        <v>6746</v>
      </c>
      <c r="D2500" s="1053" t="s">
        <v>519</v>
      </c>
      <c r="E2500" s="1055">
        <v>12061</v>
      </c>
      <c r="F2500" s="1056" t="s">
        <v>1464</v>
      </c>
    </row>
    <row r="2501" spans="1:6" ht="15">
      <c r="A2501" s="101"/>
      <c r="B2501" s="1053">
        <v>11915</v>
      </c>
      <c r="C2501" s="1054" t="s">
        <v>6747</v>
      </c>
      <c r="D2501" s="1053" t="s">
        <v>519</v>
      </c>
      <c r="E2501" s="1055">
        <v>45347</v>
      </c>
      <c r="F2501" s="1056" t="s">
        <v>1464</v>
      </c>
    </row>
    <row r="2502" spans="1:6" ht="15">
      <c r="A2502" s="101"/>
      <c r="B2502" s="1053">
        <v>11916</v>
      </c>
      <c r="C2502" s="1054" t="s">
        <v>6748</v>
      </c>
      <c r="D2502" s="1053" t="s">
        <v>519</v>
      </c>
      <c r="E2502" s="1055">
        <v>148938</v>
      </c>
      <c r="F2502" s="1056" t="s">
        <v>1464</v>
      </c>
    </row>
    <row r="2503" spans="1:6" ht="15">
      <c r="A2503" s="101"/>
      <c r="B2503" s="1053">
        <v>11918</v>
      </c>
      <c r="C2503" s="1054" t="s">
        <v>6749</v>
      </c>
      <c r="D2503" s="1053" t="s">
        <v>519</v>
      </c>
      <c r="E2503" s="1055">
        <v>9007</v>
      </c>
      <c r="F2503" s="1056" t="s">
        <v>1464</v>
      </c>
    </row>
    <row r="2504" spans="1:6" ht="15">
      <c r="A2504" s="101"/>
      <c r="B2504" s="1053">
        <v>11919</v>
      </c>
      <c r="C2504" s="1054" t="s">
        <v>6750</v>
      </c>
      <c r="D2504" s="1053" t="s">
        <v>519</v>
      </c>
      <c r="E2504" s="1055">
        <v>53550</v>
      </c>
      <c r="F2504" s="1056" t="s">
        <v>1464</v>
      </c>
    </row>
    <row r="2505" spans="1:6" ht="15">
      <c r="A2505" s="101"/>
      <c r="B2505" s="1053">
        <v>11920</v>
      </c>
      <c r="C2505" s="1054" t="s">
        <v>6751</v>
      </c>
      <c r="D2505" s="1053" t="s">
        <v>519</v>
      </c>
      <c r="E2505" s="1055">
        <v>177310</v>
      </c>
      <c r="F2505" s="1056" t="s">
        <v>1464</v>
      </c>
    </row>
    <row r="2506" spans="1:6" ht="15">
      <c r="A2506" s="101"/>
      <c r="B2506" s="1053">
        <v>11921</v>
      </c>
      <c r="C2506" s="1054" t="s">
        <v>6752</v>
      </c>
      <c r="D2506" s="1053" t="s">
        <v>519</v>
      </c>
      <c r="E2506" s="1055">
        <v>7735</v>
      </c>
      <c r="F2506" s="1056" t="s">
        <v>1464</v>
      </c>
    </row>
    <row r="2507" spans="1:6" ht="15">
      <c r="A2507" s="101"/>
      <c r="B2507" s="1053">
        <v>11922</v>
      </c>
      <c r="C2507" s="1054" t="s">
        <v>6753</v>
      </c>
      <c r="D2507" s="1053" t="s">
        <v>519</v>
      </c>
      <c r="E2507" s="1055">
        <v>113050</v>
      </c>
      <c r="F2507" s="1056" t="s">
        <v>1464</v>
      </c>
    </row>
    <row r="2508" spans="1:6" ht="15">
      <c r="A2508" s="101"/>
      <c r="B2508" s="1053">
        <v>11923</v>
      </c>
      <c r="C2508" s="1054" t="s">
        <v>6754</v>
      </c>
      <c r="D2508" s="1053" t="s">
        <v>519</v>
      </c>
      <c r="E2508" s="1055">
        <v>10353</v>
      </c>
      <c r="F2508" s="1056" t="s">
        <v>1464</v>
      </c>
    </row>
    <row r="2509" spans="1:6" ht="15">
      <c r="A2509" s="101"/>
      <c r="B2509" s="1053">
        <v>11924</v>
      </c>
      <c r="C2509" s="1054" t="s">
        <v>6755</v>
      </c>
      <c r="D2509" s="1053" t="s">
        <v>519</v>
      </c>
      <c r="E2509" s="1055">
        <v>157080</v>
      </c>
      <c r="F2509" s="1056" t="s">
        <v>1464</v>
      </c>
    </row>
    <row r="2510" spans="1:6" ht="15">
      <c r="A2510" s="101"/>
      <c r="B2510" s="1053">
        <v>11925</v>
      </c>
      <c r="C2510" s="1054" t="s">
        <v>6756</v>
      </c>
      <c r="D2510" s="1053" t="s">
        <v>519</v>
      </c>
      <c r="E2510" s="1055">
        <v>134470</v>
      </c>
      <c r="F2510" s="1056" t="s">
        <v>1464</v>
      </c>
    </row>
    <row r="2511" spans="1:6" ht="15">
      <c r="A2511" s="101"/>
      <c r="B2511" s="1053">
        <v>11926</v>
      </c>
      <c r="C2511" s="1054" t="s">
        <v>6757</v>
      </c>
      <c r="D2511" s="1053" t="s">
        <v>519</v>
      </c>
      <c r="E2511" s="1055">
        <v>430780</v>
      </c>
      <c r="F2511" s="1056" t="s">
        <v>1464</v>
      </c>
    </row>
    <row r="2512" spans="1:6" ht="15">
      <c r="A2512" s="101"/>
      <c r="B2512" s="1053">
        <v>11927</v>
      </c>
      <c r="C2512" s="1054" t="s">
        <v>6758</v>
      </c>
      <c r="D2512" s="1053" t="s">
        <v>519</v>
      </c>
      <c r="E2512" s="1055">
        <v>299632</v>
      </c>
      <c r="F2512" s="1056" t="s">
        <v>1464</v>
      </c>
    </row>
    <row r="2513" spans="1:6" ht="15">
      <c r="A2513" s="101"/>
      <c r="B2513" s="1053">
        <v>11928</v>
      </c>
      <c r="C2513" s="1054" t="s">
        <v>6759</v>
      </c>
      <c r="D2513" s="1053" t="s">
        <v>519</v>
      </c>
      <c r="E2513" s="1055">
        <v>538594</v>
      </c>
      <c r="F2513" s="1056" t="s">
        <v>1464</v>
      </c>
    </row>
    <row r="2514" spans="1:6" ht="15">
      <c r="A2514" s="101"/>
      <c r="B2514" s="1053">
        <v>11929</v>
      </c>
      <c r="C2514" s="1054" t="s">
        <v>6760</v>
      </c>
      <c r="D2514" s="1053" t="s">
        <v>519</v>
      </c>
      <c r="E2514" s="1055">
        <v>430780</v>
      </c>
      <c r="F2514" s="1056" t="s">
        <v>1464</v>
      </c>
    </row>
    <row r="2515" spans="1:6" ht="15">
      <c r="A2515" s="101"/>
      <c r="B2515" s="1053">
        <v>11930</v>
      </c>
      <c r="C2515" s="1054" t="s">
        <v>6761</v>
      </c>
      <c r="D2515" s="1053" t="s">
        <v>519</v>
      </c>
      <c r="E2515" s="1055">
        <v>383689</v>
      </c>
      <c r="F2515" s="1056" t="s">
        <v>1464</v>
      </c>
    </row>
    <row r="2516" spans="1:6" ht="15">
      <c r="A2516" s="101"/>
      <c r="B2516" s="1053">
        <v>11936</v>
      </c>
      <c r="C2516" s="1054" t="s">
        <v>6762</v>
      </c>
      <c r="D2516" s="1053" t="s">
        <v>519</v>
      </c>
      <c r="E2516" s="1055">
        <v>26665784</v>
      </c>
      <c r="F2516" s="1056" t="s">
        <v>1464</v>
      </c>
    </row>
    <row r="2517" spans="1:6" ht="15">
      <c r="A2517" s="101"/>
      <c r="B2517" s="1053">
        <v>11938</v>
      </c>
      <c r="C2517" s="1054" t="s">
        <v>6763</v>
      </c>
      <c r="D2517" s="1053" t="s">
        <v>519</v>
      </c>
      <c r="E2517" s="1055">
        <v>20171</v>
      </c>
      <c r="F2517" s="1056" t="s">
        <v>1464</v>
      </c>
    </row>
    <row r="2518" spans="1:6" ht="15">
      <c r="A2518" s="101"/>
      <c r="B2518" s="1053">
        <v>11939</v>
      </c>
      <c r="C2518" s="1054" t="s">
        <v>6764</v>
      </c>
      <c r="D2518" s="1053" t="s">
        <v>519</v>
      </c>
      <c r="E2518" s="1055">
        <v>6850</v>
      </c>
      <c r="F2518" s="1056" t="s">
        <v>1464</v>
      </c>
    </row>
    <row r="2519" spans="1:6" ht="15">
      <c r="A2519" s="101"/>
      <c r="B2519" s="1053">
        <v>11940</v>
      </c>
      <c r="C2519" s="1054" t="s">
        <v>6765</v>
      </c>
      <c r="D2519" s="1053" t="s">
        <v>519</v>
      </c>
      <c r="E2519" s="1055">
        <v>101261</v>
      </c>
      <c r="F2519" s="1056" t="s">
        <v>3009</v>
      </c>
    </row>
    <row r="2520" spans="1:6" ht="15">
      <c r="A2520" s="101"/>
      <c r="B2520" s="1053">
        <v>11941</v>
      </c>
      <c r="C2520" s="1054" t="s">
        <v>6766</v>
      </c>
      <c r="D2520" s="1053" t="s">
        <v>519</v>
      </c>
      <c r="E2520" s="1055">
        <v>1827</v>
      </c>
      <c r="F2520" s="1056" t="s">
        <v>3009</v>
      </c>
    </row>
    <row r="2521" spans="1:6" ht="15">
      <c r="A2521" s="101"/>
      <c r="B2521" s="1053">
        <v>11942</v>
      </c>
      <c r="C2521" s="1054" t="s">
        <v>6767</v>
      </c>
      <c r="D2521" s="1053" t="s">
        <v>519</v>
      </c>
      <c r="E2521" s="1055">
        <v>151130</v>
      </c>
      <c r="F2521" s="1056" t="s">
        <v>1464</v>
      </c>
    </row>
    <row r="2522" spans="1:6" ht="15">
      <c r="A2522" s="101"/>
      <c r="B2522" s="1053">
        <v>11943</v>
      </c>
      <c r="C2522" s="1054" t="s">
        <v>6768</v>
      </c>
      <c r="D2522" s="1053" t="s">
        <v>519</v>
      </c>
      <c r="E2522" s="1055">
        <v>121900</v>
      </c>
      <c r="F2522" s="1056" t="s">
        <v>3009</v>
      </c>
    </row>
    <row r="2523" spans="1:6" ht="15">
      <c r="A2523" s="101"/>
      <c r="B2523" s="1053">
        <v>11944</v>
      </c>
      <c r="C2523" s="1054" t="s">
        <v>6769</v>
      </c>
      <c r="D2523" s="1053" t="s">
        <v>519</v>
      </c>
      <c r="E2523" s="1055">
        <v>2069</v>
      </c>
      <c r="F2523" s="1056" t="s">
        <v>3009</v>
      </c>
    </row>
    <row r="2524" spans="1:6" ht="15">
      <c r="A2524" s="101"/>
      <c r="B2524" s="1053">
        <v>11945</v>
      </c>
      <c r="C2524" s="1054" t="s">
        <v>6770</v>
      </c>
      <c r="D2524" s="1053" t="s">
        <v>519</v>
      </c>
      <c r="E2524" s="1055">
        <v>3238</v>
      </c>
      <c r="F2524" s="1056" t="s">
        <v>3009</v>
      </c>
    </row>
    <row r="2525" spans="1:6" ht="15">
      <c r="A2525" s="101"/>
      <c r="B2525" s="1053">
        <v>11946</v>
      </c>
      <c r="C2525" s="1054" t="s">
        <v>6771</v>
      </c>
      <c r="D2525" s="1053" t="s">
        <v>519</v>
      </c>
      <c r="E2525" s="1055">
        <v>790</v>
      </c>
      <c r="F2525" s="1056" t="s">
        <v>3009</v>
      </c>
    </row>
    <row r="2526" spans="1:6" ht="15">
      <c r="A2526" s="101"/>
      <c r="B2526" s="1053">
        <v>11947</v>
      </c>
      <c r="C2526" s="1054" t="s">
        <v>6772</v>
      </c>
      <c r="D2526" s="1053" t="s">
        <v>519</v>
      </c>
      <c r="E2526" s="1055">
        <v>2902</v>
      </c>
      <c r="F2526" s="1056" t="s">
        <v>3009</v>
      </c>
    </row>
    <row r="2527" spans="1:6" ht="15">
      <c r="A2527" s="101"/>
      <c r="B2527" s="1053">
        <v>11948</v>
      </c>
      <c r="C2527" s="1054" t="s">
        <v>6773</v>
      </c>
      <c r="D2527" s="1053" t="s">
        <v>519</v>
      </c>
      <c r="E2527" s="1055">
        <v>6850</v>
      </c>
      <c r="F2527" s="1056" t="s">
        <v>3009</v>
      </c>
    </row>
    <row r="2528" spans="1:6" ht="15">
      <c r="A2528" s="101"/>
      <c r="B2528" s="1053">
        <v>11949</v>
      </c>
      <c r="C2528" s="1054" t="s">
        <v>6774</v>
      </c>
      <c r="D2528" s="1053" t="s">
        <v>519</v>
      </c>
      <c r="E2528" s="1055">
        <v>6850</v>
      </c>
      <c r="F2528" s="1056" t="s">
        <v>3009</v>
      </c>
    </row>
    <row r="2529" spans="1:6" ht="15">
      <c r="A2529" s="101"/>
      <c r="B2529" s="1053">
        <v>11950</v>
      </c>
      <c r="C2529" s="1054" t="s">
        <v>6775</v>
      </c>
      <c r="D2529" s="1053" t="s">
        <v>519</v>
      </c>
      <c r="E2529" s="1055">
        <v>9669</v>
      </c>
      <c r="F2529" s="1056" t="s">
        <v>3009</v>
      </c>
    </row>
    <row r="2530" spans="1:6" ht="15">
      <c r="A2530" s="101"/>
      <c r="B2530" s="1053">
        <v>11951</v>
      </c>
      <c r="C2530" s="1054" t="s">
        <v>6776</v>
      </c>
      <c r="D2530" s="1053" t="s">
        <v>519</v>
      </c>
      <c r="E2530" s="1055">
        <v>164220</v>
      </c>
      <c r="F2530" s="1056" t="s">
        <v>3009</v>
      </c>
    </row>
    <row r="2531" spans="1:6" ht="15">
      <c r="A2531" s="101"/>
      <c r="B2531" s="1053">
        <v>11952</v>
      </c>
      <c r="C2531" s="1054" t="s">
        <v>6777</v>
      </c>
      <c r="D2531" s="1053" t="s">
        <v>519</v>
      </c>
      <c r="E2531" s="1055">
        <v>179690</v>
      </c>
      <c r="F2531" s="1056" t="s">
        <v>3009</v>
      </c>
    </row>
    <row r="2532" spans="1:6" ht="15">
      <c r="A2532" s="101"/>
      <c r="B2532" s="1053">
        <v>11953</v>
      </c>
      <c r="C2532" s="1054" t="s">
        <v>6778</v>
      </c>
      <c r="D2532" s="1053" t="s">
        <v>519</v>
      </c>
      <c r="E2532" s="1055">
        <v>312970</v>
      </c>
      <c r="F2532" s="1056" t="s">
        <v>3009</v>
      </c>
    </row>
    <row r="2533" spans="1:6" ht="15">
      <c r="A2533" s="101"/>
      <c r="B2533" s="1053">
        <v>11954</v>
      </c>
      <c r="C2533" s="1054" t="s">
        <v>6779</v>
      </c>
      <c r="D2533" s="1053" t="s">
        <v>519</v>
      </c>
      <c r="E2533" s="1055">
        <v>174941</v>
      </c>
      <c r="F2533" s="1056" t="s">
        <v>1464</v>
      </c>
    </row>
    <row r="2534" spans="1:6" ht="15">
      <c r="A2534" s="101"/>
      <c r="B2534" s="1053">
        <v>11955</v>
      </c>
      <c r="C2534" s="1054" t="s">
        <v>6780</v>
      </c>
      <c r="D2534" s="1053" t="s">
        <v>519</v>
      </c>
      <c r="E2534" s="1055">
        <v>416463</v>
      </c>
      <c r="F2534" s="1056" t="s">
        <v>1464</v>
      </c>
    </row>
    <row r="2535" spans="1:6" ht="15">
      <c r="A2535" s="101"/>
      <c r="B2535" s="1053">
        <v>11956</v>
      </c>
      <c r="C2535" s="1054" t="s">
        <v>6781</v>
      </c>
      <c r="D2535" s="1053" t="s">
        <v>519</v>
      </c>
      <c r="E2535" s="1055">
        <v>74900</v>
      </c>
      <c r="F2535" s="1056" t="s">
        <v>1464</v>
      </c>
    </row>
    <row r="2536" spans="1:6" ht="15">
      <c r="A2536" s="101"/>
      <c r="B2536" s="1053">
        <v>11957</v>
      </c>
      <c r="C2536" s="1054" t="s">
        <v>6782</v>
      </c>
      <c r="D2536" s="1053" t="s">
        <v>519</v>
      </c>
      <c r="E2536" s="1055">
        <v>458132</v>
      </c>
      <c r="F2536" s="1056" t="s">
        <v>3009</v>
      </c>
    </row>
    <row r="2537" spans="1:6" ht="15">
      <c r="A2537" s="101"/>
      <c r="B2537" s="1053">
        <v>11958</v>
      </c>
      <c r="C2537" s="1054" t="s">
        <v>6783</v>
      </c>
      <c r="D2537" s="1053" t="s">
        <v>519</v>
      </c>
      <c r="E2537" s="1055">
        <v>292439</v>
      </c>
      <c r="F2537" s="1056" t="s">
        <v>1464</v>
      </c>
    </row>
    <row r="2538" spans="1:6" ht="15">
      <c r="A2538" s="101"/>
      <c r="B2538" s="1053">
        <v>11960</v>
      </c>
      <c r="C2538" s="1054" t="s">
        <v>6784</v>
      </c>
      <c r="D2538" s="1053" t="s">
        <v>519</v>
      </c>
      <c r="E2538" s="1055">
        <v>2091</v>
      </c>
      <c r="F2538" s="1056" t="s">
        <v>3009</v>
      </c>
    </row>
    <row r="2539" spans="1:6" ht="15">
      <c r="A2539" s="101"/>
      <c r="B2539" s="1053">
        <v>11961</v>
      </c>
      <c r="C2539" s="1054" t="s">
        <v>6785</v>
      </c>
      <c r="D2539" s="1053" t="s">
        <v>519</v>
      </c>
      <c r="E2539" s="1055">
        <v>1100</v>
      </c>
      <c r="F2539" s="1056" t="s">
        <v>1464</v>
      </c>
    </row>
    <row r="2540" spans="1:6" ht="15">
      <c r="A2540" s="101"/>
      <c r="B2540" s="1053">
        <v>11965</v>
      </c>
      <c r="C2540" s="1054" t="s">
        <v>6786</v>
      </c>
      <c r="D2540" s="1053" t="s">
        <v>519</v>
      </c>
      <c r="E2540" s="1055">
        <v>36229067</v>
      </c>
      <c r="F2540" s="1056" t="s">
        <v>1464</v>
      </c>
    </row>
    <row r="2541" spans="1:6" ht="15">
      <c r="A2541" s="101"/>
      <c r="B2541" s="1053">
        <v>11966</v>
      </c>
      <c r="C2541" s="1054" t="s">
        <v>6787</v>
      </c>
      <c r="D2541" s="1053" t="s">
        <v>904</v>
      </c>
      <c r="E2541" s="1055">
        <v>776266</v>
      </c>
      <c r="F2541" s="1056" t="s">
        <v>3009</v>
      </c>
    </row>
    <row r="2542" spans="1:6" ht="15">
      <c r="A2542" s="101"/>
      <c r="B2542" s="1053">
        <v>11967</v>
      </c>
      <c r="C2542" s="1054" t="s">
        <v>6788</v>
      </c>
      <c r="D2542" s="1053" t="s">
        <v>904</v>
      </c>
      <c r="E2542" s="1055">
        <v>758679</v>
      </c>
      <c r="F2542" s="1056" t="s">
        <v>3009</v>
      </c>
    </row>
    <row r="2543" spans="1:6" ht="15">
      <c r="A2543" s="101"/>
      <c r="B2543" s="1053">
        <v>11968</v>
      </c>
      <c r="C2543" s="1054" t="s">
        <v>6789</v>
      </c>
      <c r="D2543" s="1053" t="s">
        <v>904</v>
      </c>
      <c r="E2543" s="1055">
        <v>85680</v>
      </c>
      <c r="F2543" s="1056" t="s">
        <v>3009</v>
      </c>
    </row>
    <row r="2544" spans="1:6" ht="15">
      <c r="A2544" s="101"/>
      <c r="B2544" s="1053">
        <v>11969</v>
      </c>
      <c r="C2544" s="1054" t="s">
        <v>1371</v>
      </c>
      <c r="D2544" s="1053" t="s">
        <v>904</v>
      </c>
      <c r="E2544" s="1055">
        <v>71400</v>
      </c>
      <c r="F2544" s="1056" t="s">
        <v>3009</v>
      </c>
    </row>
    <row r="2545" spans="1:6" ht="15">
      <c r="A2545" s="101"/>
      <c r="B2545" s="1053">
        <v>11970</v>
      </c>
      <c r="C2545" s="1054" t="s">
        <v>6790</v>
      </c>
      <c r="D2545" s="1053" t="s">
        <v>777</v>
      </c>
      <c r="E2545" s="1055">
        <v>6638</v>
      </c>
      <c r="F2545" s="1056" t="s">
        <v>1464</v>
      </c>
    </row>
    <row r="2546" spans="1:6" ht="15">
      <c r="A2546" s="101"/>
      <c r="B2546" s="1053">
        <v>11972</v>
      </c>
      <c r="C2546" s="1054" t="s">
        <v>6791</v>
      </c>
      <c r="D2546" s="1053" t="s">
        <v>519</v>
      </c>
      <c r="E2546" s="1055">
        <v>1138414</v>
      </c>
      <c r="F2546" s="1056" t="s">
        <v>1464</v>
      </c>
    </row>
    <row r="2547" spans="1:6" ht="15">
      <c r="A2547" s="101"/>
      <c r="B2547" s="1053">
        <v>11973</v>
      </c>
      <c r="C2547" s="1054" t="s">
        <v>6792</v>
      </c>
      <c r="D2547" s="1053" t="s">
        <v>519</v>
      </c>
      <c r="E2547" s="1055">
        <v>496132</v>
      </c>
      <c r="F2547" s="1056" t="s">
        <v>1464</v>
      </c>
    </row>
    <row r="2548" spans="1:6" ht="15">
      <c r="A2548" s="101"/>
      <c r="B2548" s="1053">
        <v>11974</v>
      </c>
      <c r="C2548" s="1054" t="s">
        <v>6793</v>
      </c>
      <c r="D2548" s="1053" t="s">
        <v>519</v>
      </c>
      <c r="E2548" s="1055">
        <v>1128101</v>
      </c>
      <c r="F2548" s="1056" t="s">
        <v>1464</v>
      </c>
    </row>
    <row r="2549" spans="1:6" ht="15">
      <c r="A2549" s="101"/>
      <c r="B2549" s="1053">
        <v>11976</v>
      </c>
      <c r="C2549" s="1054" t="s">
        <v>6794</v>
      </c>
      <c r="D2549" s="1053" t="s">
        <v>519</v>
      </c>
      <c r="E2549" s="1055">
        <v>10591000</v>
      </c>
      <c r="F2549" s="1056" t="s">
        <v>1464</v>
      </c>
    </row>
    <row r="2550" spans="1:6" ht="15">
      <c r="A2550" s="101"/>
      <c r="B2550" s="1053">
        <v>11977</v>
      </c>
      <c r="C2550" s="1054" t="s">
        <v>6795</v>
      </c>
      <c r="D2550" s="1053" t="s">
        <v>519</v>
      </c>
      <c r="E2550" s="1055">
        <v>104037</v>
      </c>
      <c r="F2550" s="1056" t="s">
        <v>1464</v>
      </c>
    </row>
    <row r="2551" spans="1:6" ht="15">
      <c r="A2551" s="101"/>
      <c r="B2551" s="1053">
        <v>11978</v>
      </c>
      <c r="C2551" s="1054" t="s">
        <v>6796</v>
      </c>
      <c r="D2551" s="1053" t="s">
        <v>519</v>
      </c>
      <c r="E2551" s="1055">
        <v>1696940</v>
      </c>
      <c r="F2551" s="1056" t="s">
        <v>1464</v>
      </c>
    </row>
    <row r="2552" spans="1:6" ht="15">
      <c r="A2552" s="101"/>
      <c r="B2552" s="1053">
        <v>11979</v>
      </c>
      <c r="C2552" s="1054" t="s">
        <v>6797</v>
      </c>
      <c r="D2552" s="1053" t="s">
        <v>519</v>
      </c>
      <c r="E2552" s="1055">
        <v>107100</v>
      </c>
      <c r="F2552" s="1056" t="s">
        <v>1464</v>
      </c>
    </row>
    <row r="2553" spans="1:6" ht="15">
      <c r="A2553" s="101"/>
      <c r="B2553" s="1053">
        <v>11981</v>
      </c>
      <c r="C2553" s="1054" t="s">
        <v>1377</v>
      </c>
      <c r="D2553" s="1053" t="s">
        <v>519</v>
      </c>
      <c r="E2553" s="1055">
        <v>176120</v>
      </c>
      <c r="F2553" s="1056" t="s">
        <v>1464</v>
      </c>
    </row>
    <row r="2554" spans="1:6" ht="15">
      <c r="A2554" s="101"/>
      <c r="B2554" s="1053">
        <v>11982</v>
      </c>
      <c r="C2554" s="1054" t="s">
        <v>1378</v>
      </c>
      <c r="D2554" s="1053" t="s">
        <v>519</v>
      </c>
      <c r="E2554" s="1055">
        <v>279650</v>
      </c>
      <c r="F2554" s="1056" t="s">
        <v>1464</v>
      </c>
    </row>
    <row r="2555" spans="1:6" ht="15">
      <c r="A2555" s="101"/>
      <c r="B2555" s="1053">
        <v>11983</v>
      </c>
      <c r="C2555" s="1054" t="s">
        <v>6798</v>
      </c>
      <c r="D2555" s="1053" t="s">
        <v>519</v>
      </c>
      <c r="E2555" s="1055">
        <v>172550</v>
      </c>
      <c r="F2555" s="1056" t="s">
        <v>1464</v>
      </c>
    </row>
    <row r="2556" spans="1:6" ht="15">
      <c r="A2556" s="101"/>
      <c r="B2556" s="1053">
        <v>11984</v>
      </c>
      <c r="C2556" s="1054" t="s">
        <v>6799</v>
      </c>
      <c r="D2556" s="1053" t="s">
        <v>973</v>
      </c>
      <c r="E2556" s="1055">
        <v>4446</v>
      </c>
      <c r="F2556" s="1056" t="s">
        <v>4527</v>
      </c>
    </row>
    <row r="2557" spans="1:6" ht="15">
      <c r="A2557" s="101"/>
      <c r="B2557" s="1053">
        <v>11986</v>
      </c>
      <c r="C2557" s="1054" t="s">
        <v>6800</v>
      </c>
      <c r="D2557" s="1053" t="s">
        <v>928</v>
      </c>
      <c r="E2557" s="1055">
        <v>68827</v>
      </c>
      <c r="F2557" s="1056" t="s">
        <v>1464</v>
      </c>
    </row>
    <row r="2558" spans="1:6" ht="15">
      <c r="A2558" s="101"/>
      <c r="B2558" s="1053">
        <v>11987</v>
      </c>
      <c r="C2558" s="1054" t="s">
        <v>4342</v>
      </c>
      <c r="D2558" s="1053" t="s">
        <v>519</v>
      </c>
      <c r="E2558" s="1055">
        <v>132000</v>
      </c>
      <c r="F2558" s="1056" t="s">
        <v>1464</v>
      </c>
    </row>
    <row r="2559" spans="1:6" ht="15">
      <c r="A2559" s="101"/>
      <c r="B2559" s="1053">
        <v>11988</v>
      </c>
      <c r="C2559" s="1054" t="s">
        <v>6801</v>
      </c>
      <c r="D2559" s="1053" t="s">
        <v>928</v>
      </c>
      <c r="E2559" s="1055">
        <v>2874</v>
      </c>
      <c r="F2559" s="1056" t="s">
        <v>1464</v>
      </c>
    </row>
    <row r="2560" spans="1:6" ht="15">
      <c r="A2560" s="101"/>
      <c r="B2560" s="1053">
        <v>11989</v>
      </c>
      <c r="C2560" s="1054" t="s">
        <v>6802</v>
      </c>
      <c r="D2560" s="1053" t="s">
        <v>928</v>
      </c>
      <c r="E2560" s="1055">
        <v>4800</v>
      </c>
      <c r="F2560" s="1056" t="s">
        <v>1464</v>
      </c>
    </row>
    <row r="2561" spans="1:6" ht="15">
      <c r="A2561" s="101"/>
      <c r="B2561" s="1053">
        <v>11990</v>
      </c>
      <c r="C2561" s="1054" t="s">
        <v>1380</v>
      </c>
      <c r="D2561" s="1053" t="s">
        <v>519</v>
      </c>
      <c r="E2561" s="1055">
        <v>114240</v>
      </c>
      <c r="F2561" s="1056" t="s">
        <v>1464</v>
      </c>
    </row>
    <row r="2562" spans="1:6" ht="15">
      <c r="A2562" s="101"/>
      <c r="B2562" s="1053">
        <v>11991</v>
      </c>
      <c r="C2562" s="1054" t="s">
        <v>6803</v>
      </c>
      <c r="D2562" s="1053" t="s">
        <v>928</v>
      </c>
      <c r="E2562" s="1055">
        <v>726840</v>
      </c>
      <c r="F2562" s="1056" t="s">
        <v>1464</v>
      </c>
    </row>
    <row r="2563" spans="1:6" ht="15">
      <c r="A2563" s="101"/>
      <c r="B2563" s="1053">
        <v>11992</v>
      </c>
      <c r="C2563" s="1054" t="s">
        <v>6804</v>
      </c>
      <c r="D2563" s="1053" t="s">
        <v>928</v>
      </c>
      <c r="E2563" s="1055">
        <v>1281000</v>
      </c>
      <c r="F2563" s="1056" t="s">
        <v>1464</v>
      </c>
    </row>
    <row r="2564" spans="1:6" ht="15">
      <c r="A2564" s="101"/>
      <c r="B2564" s="1053">
        <v>11993</v>
      </c>
      <c r="C2564" s="1054" t="s">
        <v>6805</v>
      </c>
      <c r="D2564" s="1053" t="s">
        <v>519</v>
      </c>
      <c r="E2564" s="1055">
        <v>5416</v>
      </c>
      <c r="F2564" s="1056" t="s">
        <v>3009</v>
      </c>
    </row>
    <row r="2565" spans="1:6" ht="15">
      <c r="A2565" s="101"/>
      <c r="B2565" s="1053">
        <v>11994</v>
      </c>
      <c r="C2565" s="1054" t="s">
        <v>6806</v>
      </c>
      <c r="D2565" s="1053" t="s">
        <v>519</v>
      </c>
      <c r="E2565" s="1055">
        <v>1037205</v>
      </c>
      <c r="F2565" s="1056" t="s">
        <v>1464</v>
      </c>
    </row>
    <row r="2566" spans="1:6" ht="15">
      <c r="A2566" s="101"/>
      <c r="B2566" s="1053">
        <v>11995</v>
      </c>
      <c r="C2566" s="1054" t="s">
        <v>6807</v>
      </c>
      <c r="D2566" s="1053" t="s">
        <v>519</v>
      </c>
      <c r="E2566" s="1055">
        <v>205269</v>
      </c>
      <c r="F2566" s="1056" t="s">
        <v>1464</v>
      </c>
    </row>
    <row r="2567" spans="1:6" ht="15">
      <c r="A2567" s="101"/>
      <c r="B2567" s="1053">
        <v>11996</v>
      </c>
      <c r="C2567" s="1054" t="s">
        <v>6808</v>
      </c>
      <c r="D2567" s="1053" t="s">
        <v>519</v>
      </c>
      <c r="E2567" s="1055">
        <v>1163556</v>
      </c>
      <c r="F2567" s="1056" t="s">
        <v>1464</v>
      </c>
    </row>
    <row r="2568" spans="1:6" ht="15">
      <c r="A2568" s="101"/>
      <c r="B2568" s="1053">
        <v>11997</v>
      </c>
      <c r="C2568" s="1054" t="s">
        <v>6809</v>
      </c>
      <c r="D2568" s="1053" t="s">
        <v>904</v>
      </c>
      <c r="E2568" s="1055">
        <v>85680</v>
      </c>
      <c r="F2568" s="1056" t="s">
        <v>3009</v>
      </c>
    </row>
    <row r="2569" spans="1:6" ht="15">
      <c r="A2569" s="101"/>
      <c r="B2569" s="1053">
        <v>11998</v>
      </c>
      <c r="C2569" s="1054" t="s">
        <v>6810</v>
      </c>
      <c r="D2569" s="1053" t="s">
        <v>519</v>
      </c>
      <c r="E2569" s="1055">
        <v>85120</v>
      </c>
      <c r="F2569" s="1056" t="s">
        <v>1464</v>
      </c>
    </row>
    <row r="2570" spans="1:6" ht="15">
      <c r="A2570" s="101"/>
      <c r="B2570" s="1053">
        <v>12002</v>
      </c>
      <c r="C2570" s="1054" t="s">
        <v>6811</v>
      </c>
      <c r="D2570" s="1053" t="s">
        <v>902</v>
      </c>
      <c r="E2570" s="1055">
        <v>24400</v>
      </c>
      <c r="F2570" s="1056" t="s">
        <v>1464</v>
      </c>
    </row>
    <row r="2571" spans="1:6" ht="15">
      <c r="A2571" s="101"/>
      <c r="B2571" s="1053">
        <v>12003</v>
      </c>
      <c r="C2571" s="1054" t="s">
        <v>6812</v>
      </c>
      <c r="D2571" s="1053" t="s">
        <v>519</v>
      </c>
      <c r="E2571" s="1055">
        <v>7000</v>
      </c>
      <c r="F2571" s="1056" t="s">
        <v>1464</v>
      </c>
    </row>
    <row r="2572" spans="1:6" ht="15">
      <c r="A2572" s="101"/>
      <c r="B2572" s="1053">
        <v>12004</v>
      </c>
      <c r="C2572" s="1054" t="s">
        <v>6813</v>
      </c>
      <c r="D2572" s="1053" t="s">
        <v>519</v>
      </c>
      <c r="E2572" s="1055">
        <v>44900</v>
      </c>
      <c r="F2572" s="1056" t="s">
        <v>1464</v>
      </c>
    </row>
    <row r="2573" spans="1:6" ht="15">
      <c r="A2573" s="101"/>
      <c r="B2573" s="1053">
        <v>12005</v>
      </c>
      <c r="C2573" s="1054" t="s">
        <v>6814</v>
      </c>
      <c r="D2573" s="1053" t="s">
        <v>519</v>
      </c>
      <c r="E2573" s="1055">
        <v>89900</v>
      </c>
      <c r="F2573" s="1056" t="s">
        <v>1464</v>
      </c>
    </row>
    <row r="2574" spans="1:6" ht="15">
      <c r="A2574" s="101"/>
      <c r="B2574" s="1053">
        <v>12006</v>
      </c>
      <c r="C2574" s="1054" t="s">
        <v>6815</v>
      </c>
      <c r="D2574" s="1053" t="s">
        <v>519</v>
      </c>
      <c r="E2574" s="1055">
        <v>110000</v>
      </c>
      <c r="F2574" s="1056" t="s">
        <v>1464</v>
      </c>
    </row>
    <row r="2575" spans="1:6" ht="15">
      <c r="A2575" s="101"/>
      <c r="B2575" s="1053">
        <v>12010</v>
      </c>
      <c r="C2575" s="1054" t="s">
        <v>6816</v>
      </c>
      <c r="D2575" s="1053" t="s">
        <v>902</v>
      </c>
      <c r="E2575" s="1055">
        <v>21600</v>
      </c>
      <c r="F2575" s="1056" t="s">
        <v>1464</v>
      </c>
    </row>
    <row r="2576" spans="1:6" ht="15">
      <c r="A2576" s="101"/>
      <c r="B2576" s="1053">
        <v>12011</v>
      </c>
      <c r="C2576" s="1054" t="s">
        <v>6817</v>
      </c>
      <c r="D2576" s="1053" t="s">
        <v>519</v>
      </c>
      <c r="E2576" s="1055">
        <v>1050000</v>
      </c>
      <c r="F2576" s="1056" t="s">
        <v>1464</v>
      </c>
    </row>
    <row r="2577" spans="1:6" ht="15">
      <c r="A2577" s="101"/>
      <c r="B2577" s="1053">
        <v>12015</v>
      </c>
      <c r="C2577" s="1054" t="s">
        <v>6818</v>
      </c>
      <c r="D2577" s="1053" t="s">
        <v>926</v>
      </c>
      <c r="E2577" s="1055">
        <v>10000</v>
      </c>
      <c r="F2577" s="1056" t="s">
        <v>1464</v>
      </c>
    </row>
    <row r="2578" spans="1:6" ht="15">
      <c r="A2578" s="101"/>
      <c r="B2578" s="1053">
        <v>12017</v>
      </c>
      <c r="C2578" s="1054" t="s">
        <v>6819</v>
      </c>
      <c r="D2578" s="1053" t="s">
        <v>519</v>
      </c>
      <c r="E2578" s="1055">
        <v>129900</v>
      </c>
      <c r="F2578" s="1056" t="s">
        <v>1464</v>
      </c>
    </row>
    <row r="2579" spans="1:6" ht="15">
      <c r="A2579" s="101"/>
      <c r="B2579" s="1053">
        <v>12019</v>
      </c>
      <c r="C2579" s="1054" t="s">
        <v>6820</v>
      </c>
      <c r="D2579" s="1053" t="s">
        <v>519</v>
      </c>
      <c r="E2579" s="1055">
        <v>59417</v>
      </c>
      <c r="F2579" s="1056" t="s">
        <v>1464</v>
      </c>
    </row>
    <row r="2580" spans="1:6" ht="15">
      <c r="A2580" s="101"/>
      <c r="B2580" s="1053">
        <v>12020</v>
      </c>
      <c r="C2580" s="1054" t="s">
        <v>6821</v>
      </c>
      <c r="D2580" s="1053" t="s">
        <v>904</v>
      </c>
      <c r="E2580" s="1055">
        <v>25859</v>
      </c>
      <c r="F2580" s="1056" t="s">
        <v>1464</v>
      </c>
    </row>
    <row r="2581" spans="1:6" ht="15">
      <c r="A2581" s="101"/>
      <c r="B2581" s="1053">
        <v>12021</v>
      </c>
      <c r="C2581" s="1054" t="s">
        <v>6822</v>
      </c>
      <c r="D2581" s="1053" t="s">
        <v>973</v>
      </c>
      <c r="E2581" s="1055">
        <v>905</v>
      </c>
      <c r="F2581" s="1056" t="s">
        <v>1464</v>
      </c>
    </row>
    <row r="2582" spans="1:6" ht="15">
      <c r="A2582" s="101"/>
      <c r="B2582" s="1053">
        <v>12022</v>
      </c>
      <c r="C2582" s="1054" t="s">
        <v>6823</v>
      </c>
      <c r="D2582" s="1053" t="s">
        <v>519</v>
      </c>
      <c r="E2582" s="1055">
        <v>23205</v>
      </c>
      <c r="F2582" s="1056" t="s">
        <v>1464</v>
      </c>
    </row>
    <row r="2583" spans="1:6" ht="15">
      <c r="A2583" s="101"/>
      <c r="B2583" s="1053">
        <v>12023</v>
      </c>
      <c r="C2583" s="1054" t="s">
        <v>6824</v>
      </c>
      <c r="D2583" s="1053" t="s">
        <v>519</v>
      </c>
      <c r="E2583" s="1055">
        <v>43900</v>
      </c>
      <c r="F2583" s="1056" t="s">
        <v>1464</v>
      </c>
    </row>
    <row r="2584" spans="1:6" ht="15">
      <c r="A2584" s="101"/>
      <c r="B2584" s="1053">
        <v>12024</v>
      </c>
      <c r="C2584" s="1054" t="s">
        <v>6825</v>
      </c>
      <c r="D2584" s="1053" t="s">
        <v>3103</v>
      </c>
      <c r="E2584" s="1055">
        <v>38100</v>
      </c>
      <c r="F2584" s="1056" t="s">
        <v>1464</v>
      </c>
    </row>
    <row r="2585" spans="1:6" ht="15">
      <c r="A2585" s="101"/>
      <c r="B2585" s="1053">
        <v>12025</v>
      </c>
      <c r="C2585" s="1054" t="s">
        <v>6826</v>
      </c>
      <c r="D2585" s="1053" t="s">
        <v>3103</v>
      </c>
      <c r="E2585" s="1055">
        <v>10472</v>
      </c>
      <c r="F2585" s="1056" t="s">
        <v>1464</v>
      </c>
    </row>
    <row r="2586" spans="1:6" ht="15">
      <c r="A2586" s="101"/>
      <c r="B2586" s="1053">
        <v>12026</v>
      </c>
      <c r="C2586" s="1054" t="s">
        <v>6827</v>
      </c>
      <c r="D2586" s="1053" t="s">
        <v>519</v>
      </c>
      <c r="E2586" s="1055">
        <v>252</v>
      </c>
      <c r="F2586" s="1056" t="s">
        <v>1464</v>
      </c>
    </row>
    <row r="2587" spans="1:6" ht="15">
      <c r="A2587" s="101"/>
      <c r="B2587" s="1053">
        <v>12027</v>
      </c>
      <c r="C2587" s="1054" t="s">
        <v>6828</v>
      </c>
      <c r="D2587" s="1053" t="s">
        <v>5184</v>
      </c>
      <c r="E2587" s="1055">
        <v>32000</v>
      </c>
      <c r="F2587" s="1056" t="s">
        <v>1464</v>
      </c>
    </row>
    <row r="2588" spans="1:6" ht="15">
      <c r="A2588" s="101"/>
      <c r="B2588" s="1053">
        <v>12028</v>
      </c>
      <c r="C2588" s="1054" t="s">
        <v>6829</v>
      </c>
      <c r="D2588" s="1053" t="s">
        <v>973</v>
      </c>
      <c r="E2588" s="1055">
        <v>1845</v>
      </c>
      <c r="F2588" s="1056" t="s">
        <v>1464</v>
      </c>
    </row>
    <row r="2589" spans="1:6" ht="15">
      <c r="A2589" s="101"/>
      <c r="B2589" s="1053">
        <v>12029</v>
      </c>
      <c r="C2589" s="1054" t="s">
        <v>6830</v>
      </c>
      <c r="D2589" s="1053" t="s">
        <v>519</v>
      </c>
      <c r="E2589" s="1055">
        <v>20000</v>
      </c>
      <c r="F2589" s="1056" t="s">
        <v>1464</v>
      </c>
    </row>
    <row r="2590" spans="1:6" ht="15">
      <c r="A2590" s="101"/>
      <c r="B2590" s="1053">
        <v>12030</v>
      </c>
      <c r="C2590" s="1054" t="s">
        <v>6831</v>
      </c>
      <c r="D2590" s="1053" t="s">
        <v>519</v>
      </c>
      <c r="E2590" s="1055">
        <v>65000</v>
      </c>
      <c r="F2590" s="1056" t="s">
        <v>1464</v>
      </c>
    </row>
    <row r="2591" spans="1:6" ht="15">
      <c r="A2591" s="101"/>
      <c r="B2591" s="1053">
        <v>12031</v>
      </c>
      <c r="C2591" s="1054" t="s">
        <v>6832</v>
      </c>
      <c r="D2591" s="1053" t="s">
        <v>519</v>
      </c>
      <c r="E2591" s="1055">
        <v>2800</v>
      </c>
      <c r="F2591" s="1056" t="s">
        <v>1464</v>
      </c>
    </row>
    <row r="2592" spans="1:6" ht="15">
      <c r="A2592" s="101"/>
      <c r="B2592" s="1053">
        <v>12039</v>
      </c>
      <c r="C2592" s="1054" t="s">
        <v>6833</v>
      </c>
      <c r="D2592" s="1053" t="s">
        <v>519</v>
      </c>
      <c r="E2592" s="1055">
        <v>300</v>
      </c>
      <c r="F2592" s="1056" t="s">
        <v>1464</v>
      </c>
    </row>
    <row r="2593" spans="1:6" ht="15">
      <c r="A2593" s="101"/>
      <c r="B2593" s="1053">
        <v>12040</v>
      </c>
      <c r="C2593" s="1054" t="s">
        <v>6834</v>
      </c>
      <c r="D2593" s="1053" t="s">
        <v>926</v>
      </c>
      <c r="E2593" s="1055">
        <v>2575</v>
      </c>
      <c r="F2593" s="1056" t="s">
        <v>1464</v>
      </c>
    </row>
    <row r="2594" spans="1:6" ht="15">
      <c r="A2594" s="101"/>
      <c r="B2594" s="1053">
        <v>12043</v>
      </c>
      <c r="C2594" s="1054" t="s">
        <v>6835</v>
      </c>
      <c r="D2594" s="1053" t="s">
        <v>519</v>
      </c>
      <c r="E2594" s="1055">
        <v>2832751</v>
      </c>
      <c r="F2594" s="1056" t="s">
        <v>1464</v>
      </c>
    </row>
    <row r="2595" spans="1:6" ht="15">
      <c r="A2595" s="101"/>
      <c r="B2595" s="1053">
        <v>12045</v>
      </c>
      <c r="C2595" s="1054" t="s">
        <v>1387</v>
      </c>
      <c r="D2595" s="1053" t="s">
        <v>777</v>
      </c>
      <c r="E2595" s="1055">
        <v>1507</v>
      </c>
      <c r="F2595" s="1056" t="s">
        <v>1464</v>
      </c>
    </row>
    <row r="2596" spans="1:6" ht="15">
      <c r="A2596" s="101"/>
      <c r="B2596" s="1053">
        <v>12046</v>
      </c>
      <c r="C2596" s="1054" t="s">
        <v>6836</v>
      </c>
      <c r="D2596" s="1053" t="s">
        <v>519</v>
      </c>
      <c r="E2596" s="1055">
        <v>135900</v>
      </c>
      <c r="F2596" s="1056" t="s">
        <v>1464</v>
      </c>
    </row>
    <row r="2597" spans="1:6" ht="15">
      <c r="A2597" s="101"/>
      <c r="B2597" s="1053">
        <v>12048</v>
      </c>
      <c r="C2597" s="1054" t="s">
        <v>1389</v>
      </c>
      <c r="D2597" s="1053" t="s">
        <v>973</v>
      </c>
      <c r="E2597" s="1055">
        <v>16065</v>
      </c>
      <c r="F2597" s="1056" t="s">
        <v>1464</v>
      </c>
    </row>
    <row r="2598" spans="1:6" ht="15">
      <c r="A2598" s="101"/>
      <c r="B2598" s="1053">
        <v>12050</v>
      </c>
      <c r="C2598" s="1054" t="s">
        <v>6837</v>
      </c>
      <c r="D2598" s="1053" t="s">
        <v>519</v>
      </c>
      <c r="E2598" s="1055">
        <v>422911</v>
      </c>
      <c r="F2598" s="1056" t="s">
        <v>1464</v>
      </c>
    </row>
    <row r="2599" spans="1:6" ht="15">
      <c r="A2599" s="101"/>
      <c r="B2599" s="1053">
        <v>12051</v>
      </c>
      <c r="C2599" s="1054" t="s">
        <v>6838</v>
      </c>
      <c r="D2599" s="1053" t="s">
        <v>928</v>
      </c>
      <c r="E2599" s="1055">
        <v>187300</v>
      </c>
      <c r="F2599" s="1056" t="s">
        <v>3009</v>
      </c>
    </row>
    <row r="2600" spans="1:6" ht="15">
      <c r="A2600" s="101"/>
      <c r="B2600" s="1053">
        <v>12052</v>
      </c>
      <c r="C2600" s="1054" t="s">
        <v>6839</v>
      </c>
      <c r="D2600" s="1053" t="s">
        <v>519</v>
      </c>
      <c r="E2600" s="1055">
        <v>195272</v>
      </c>
      <c r="F2600" s="1056" t="s">
        <v>3009</v>
      </c>
    </row>
    <row r="2601" spans="1:6" ht="15">
      <c r="A2601" s="101"/>
      <c r="B2601" s="1053">
        <v>12053</v>
      </c>
      <c r="C2601" s="1054" t="s">
        <v>6840</v>
      </c>
      <c r="D2601" s="1053" t="s">
        <v>519</v>
      </c>
      <c r="E2601" s="1055">
        <v>170295</v>
      </c>
      <c r="F2601" s="1056" t="s">
        <v>3009</v>
      </c>
    </row>
    <row r="2602" spans="1:6" ht="15">
      <c r="A2602" s="101"/>
      <c r="B2602" s="1053">
        <v>12058</v>
      </c>
      <c r="C2602" s="1054" t="s">
        <v>6841</v>
      </c>
      <c r="D2602" s="1053" t="s">
        <v>973</v>
      </c>
      <c r="E2602" s="1055">
        <v>6526</v>
      </c>
      <c r="F2602" s="1056" t="s">
        <v>1464</v>
      </c>
    </row>
    <row r="2603" spans="1:6" ht="15">
      <c r="A2603" s="101"/>
      <c r="B2603" s="1053">
        <v>12059</v>
      </c>
      <c r="C2603" s="1054" t="s">
        <v>6842</v>
      </c>
      <c r="D2603" s="1053" t="s">
        <v>519</v>
      </c>
      <c r="E2603" s="1055">
        <v>411900</v>
      </c>
      <c r="F2603" s="1056" t="s">
        <v>1464</v>
      </c>
    </row>
    <row r="2604" spans="1:6" ht="15">
      <c r="A2604" s="101"/>
      <c r="B2604" s="1053">
        <v>12090</v>
      </c>
      <c r="C2604" s="1054" t="s">
        <v>6843</v>
      </c>
      <c r="D2604" s="1053" t="s">
        <v>973</v>
      </c>
      <c r="E2604" s="1055">
        <v>160155</v>
      </c>
      <c r="F2604" s="1056" t="s">
        <v>1464</v>
      </c>
    </row>
    <row r="2605" spans="1:6" ht="15">
      <c r="A2605" s="101"/>
      <c r="B2605" s="1053">
        <v>12091</v>
      </c>
      <c r="C2605" s="1054" t="s">
        <v>6844</v>
      </c>
      <c r="D2605" s="1053" t="s">
        <v>519</v>
      </c>
      <c r="E2605" s="1055">
        <v>9980</v>
      </c>
      <c r="F2605" s="1056" t="s">
        <v>1464</v>
      </c>
    </row>
    <row r="2606" spans="1:6" ht="15">
      <c r="A2606" s="101"/>
      <c r="B2606" s="1053">
        <v>12092</v>
      </c>
      <c r="C2606" s="1054" t="s">
        <v>6845</v>
      </c>
      <c r="D2606" s="1053" t="s">
        <v>519</v>
      </c>
      <c r="E2606" s="1055">
        <v>16800</v>
      </c>
      <c r="F2606" s="1056" t="s">
        <v>1464</v>
      </c>
    </row>
    <row r="2607" spans="1:6" ht="15">
      <c r="A2607" s="101"/>
      <c r="B2607" s="1053">
        <v>12093</v>
      </c>
      <c r="C2607" s="1054" t="s">
        <v>6846</v>
      </c>
      <c r="D2607" s="1053" t="s">
        <v>519</v>
      </c>
      <c r="E2607" s="1055">
        <v>21291</v>
      </c>
      <c r="F2607" s="1056" t="s">
        <v>1464</v>
      </c>
    </row>
    <row r="2608" spans="1:6" ht="15">
      <c r="A2608" s="101"/>
      <c r="B2608" s="1053">
        <v>12094</v>
      </c>
      <c r="C2608" s="1054" t="s">
        <v>6847</v>
      </c>
      <c r="D2608" s="1053" t="s">
        <v>519</v>
      </c>
      <c r="E2608" s="1055">
        <v>26081</v>
      </c>
      <c r="F2608" s="1056" t="s">
        <v>1464</v>
      </c>
    </row>
    <row r="2609" spans="1:6" ht="15">
      <c r="A2609" s="101"/>
      <c r="B2609" s="1053">
        <v>12095</v>
      </c>
      <c r="C2609" s="1054" t="s">
        <v>6848</v>
      </c>
      <c r="D2609" s="1053" t="s">
        <v>519</v>
      </c>
      <c r="E2609" s="1055">
        <v>10113</v>
      </c>
      <c r="F2609" s="1056" t="s">
        <v>1464</v>
      </c>
    </row>
    <row r="2610" spans="1:6" ht="15">
      <c r="A2610" s="101"/>
      <c r="B2610" s="1053">
        <v>12096</v>
      </c>
      <c r="C2610" s="1054" t="s">
        <v>6849</v>
      </c>
      <c r="D2610" s="1053" t="s">
        <v>519</v>
      </c>
      <c r="E2610" s="1055">
        <v>21485</v>
      </c>
      <c r="F2610" s="1056" t="s">
        <v>1464</v>
      </c>
    </row>
    <row r="2611" spans="1:6" ht="15">
      <c r="A2611" s="101"/>
      <c r="B2611" s="1053">
        <v>12097</v>
      </c>
      <c r="C2611" s="1054" t="s">
        <v>6850</v>
      </c>
      <c r="D2611" s="1053" t="s">
        <v>519</v>
      </c>
      <c r="E2611" s="1055">
        <v>30150</v>
      </c>
      <c r="F2611" s="1056" t="s">
        <v>1464</v>
      </c>
    </row>
    <row r="2612" spans="1:6" ht="15">
      <c r="A2612" s="101"/>
      <c r="B2612" s="1053">
        <v>12098</v>
      </c>
      <c r="C2612" s="1054" t="s">
        <v>6851</v>
      </c>
      <c r="D2612" s="1053" t="s">
        <v>519</v>
      </c>
      <c r="E2612" s="1055">
        <v>36546</v>
      </c>
      <c r="F2612" s="1056" t="s">
        <v>1464</v>
      </c>
    </row>
    <row r="2613" spans="1:6" ht="15">
      <c r="A2613" s="101"/>
      <c r="B2613" s="1053">
        <v>12229</v>
      </c>
      <c r="C2613" s="1054" t="s">
        <v>6852</v>
      </c>
      <c r="D2613" s="1053" t="s">
        <v>519</v>
      </c>
      <c r="E2613" s="1055">
        <v>463949</v>
      </c>
      <c r="F2613" s="1056" t="s">
        <v>1464</v>
      </c>
    </row>
    <row r="2614" spans="1:6" ht="15">
      <c r="A2614" s="101"/>
      <c r="B2614" s="1053">
        <v>12234</v>
      </c>
      <c r="C2614" s="1054" t="s">
        <v>6853</v>
      </c>
      <c r="D2614" s="1053" t="s">
        <v>519</v>
      </c>
      <c r="E2614" s="1055">
        <v>1277</v>
      </c>
      <c r="F2614" s="1056" t="s">
        <v>3009</v>
      </c>
    </row>
    <row r="2615" spans="1:6" ht="15">
      <c r="A2615" s="101"/>
      <c r="B2615" s="1053">
        <v>12235</v>
      </c>
      <c r="C2615" s="1054" t="s">
        <v>6854</v>
      </c>
      <c r="D2615" s="1053" t="s">
        <v>973</v>
      </c>
      <c r="E2615" s="1055">
        <v>55692</v>
      </c>
      <c r="F2615" s="1056" t="s">
        <v>1464</v>
      </c>
    </row>
    <row r="2616" spans="1:6" ht="15">
      <c r="A2616" s="101"/>
      <c r="B2616" s="1053">
        <v>12236</v>
      </c>
      <c r="C2616" s="1054" t="s">
        <v>6855</v>
      </c>
      <c r="D2616" s="1053" t="s">
        <v>519</v>
      </c>
      <c r="E2616" s="1055">
        <v>192780</v>
      </c>
      <c r="F2616" s="1056" t="s">
        <v>1464</v>
      </c>
    </row>
    <row r="2617" spans="1:6" ht="15">
      <c r="A2617" s="101"/>
      <c r="B2617" s="1053">
        <v>12237</v>
      </c>
      <c r="C2617" s="1054" t="s">
        <v>6856</v>
      </c>
      <c r="D2617" s="1053" t="s">
        <v>519</v>
      </c>
      <c r="E2617" s="1055">
        <v>115000</v>
      </c>
      <c r="F2617" s="1056" t="s">
        <v>1464</v>
      </c>
    </row>
    <row r="2618" spans="1:6" ht="15">
      <c r="A2618" s="101"/>
      <c r="B2618" s="1053">
        <v>12238</v>
      </c>
      <c r="C2618" s="1054" t="s">
        <v>6857</v>
      </c>
      <c r="D2618" s="1053" t="s">
        <v>519</v>
      </c>
      <c r="E2618" s="1055">
        <v>120000</v>
      </c>
      <c r="F2618" s="1056" t="s">
        <v>1464</v>
      </c>
    </row>
    <row r="2619" spans="1:6" ht="15">
      <c r="A2619" s="101"/>
      <c r="B2619" s="1053">
        <v>12239</v>
      </c>
      <c r="C2619" s="1054" t="s">
        <v>6858</v>
      </c>
      <c r="D2619" s="1053" t="s">
        <v>904</v>
      </c>
      <c r="E2619" s="1055">
        <v>55092</v>
      </c>
      <c r="F2619" s="1056" t="s">
        <v>3009</v>
      </c>
    </row>
    <row r="2620" spans="1:6" ht="15">
      <c r="A2620" s="101"/>
      <c r="B2620" s="1053">
        <v>12240</v>
      </c>
      <c r="C2620" s="1054" t="s">
        <v>6859</v>
      </c>
      <c r="D2620" s="1053" t="s">
        <v>904</v>
      </c>
      <c r="E2620" s="1055">
        <v>65450</v>
      </c>
      <c r="F2620" s="1056" t="s">
        <v>3009</v>
      </c>
    </row>
    <row r="2621" spans="1:6" ht="15">
      <c r="A2621" s="101"/>
      <c r="B2621" s="1053">
        <v>12241</v>
      </c>
      <c r="C2621" s="1054" t="s">
        <v>6860</v>
      </c>
      <c r="D2621" s="1053" t="s">
        <v>904</v>
      </c>
      <c r="E2621" s="1055">
        <v>55092</v>
      </c>
      <c r="F2621" s="1056" t="s">
        <v>3009</v>
      </c>
    </row>
    <row r="2622" spans="1:6" ht="15">
      <c r="A2622" s="101"/>
      <c r="B2622" s="1053">
        <v>12242</v>
      </c>
      <c r="C2622" s="1054" t="s">
        <v>6861</v>
      </c>
      <c r="D2622" s="1053" t="s">
        <v>973</v>
      </c>
      <c r="E2622" s="1055">
        <v>10115</v>
      </c>
      <c r="F2622" s="1056" t="s">
        <v>1464</v>
      </c>
    </row>
    <row r="2623" spans="1:6" ht="15">
      <c r="A2623" s="101"/>
      <c r="B2623" s="1053">
        <v>12243</v>
      </c>
      <c r="C2623" s="1054" t="s">
        <v>6862</v>
      </c>
      <c r="D2623" s="1053" t="s">
        <v>904</v>
      </c>
      <c r="E2623" s="1055">
        <v>65450</v>
      </c>
      <c r="F2623" s="1056" t="s">
        <v>3009</v>
      </c>
    </row>
    <row r="2624" spans="1:6" ht="15">
      <c r="A2624" s="101"/>
      <c r="B2624" s="1053">
        <v>12244</v>
      </c>
      <c r="C2624" s="1054" t="s">
        <v>6863</v>
      </c>
      <c r="D2624" s="1053" t="s">
        <v>904</v>
      </c>
      <c r="E2624" s="1055">
        <v>18409</v>
      </c>
      <c r="F2624" s="1056" t="s">
        <v>3009</v>
      </c>
    </row>
    <row r="2625" spans="1:6" ht="15">
      <c r="A2625" s="101"/>
      <c r="B2625" s="1053">
        <v>12245</v>
      </c>
      <c r="C2625" s="1054" t="s">
        <v>6864</v>
      </c>
      <c r="D2625" s="1053" t="s">
        <v>904</v>
      </c>
      <c r="E2625" s="1055">
        <v>85680</v>
      </c>
      <c r="F2625" s="1056" t="s">
        <v>3009</v>
      </c>
    </row>
    <row r="2626" spans="1:6" ht="15">
      <c r="A2626" s="101"/>
      <c r="B2626" s="1053">
        <v>12246</v>
      </c>
      <c r="C2626" s="1054" t="s">
        <v>6865</v>
      </c>
      <c r="D2626" s="1053" t="s">
        <v>904</v>
      </c>
      <c r="E2626" s="1055">
        <v>76649</v>
      </c>
      <c r="F2626" s="1056" t="s">
        <v>3009</v>
      </c>
    </row>
    <row r="2627" spans="1:6" ht="15">
      <c r="A2627" s="101"/>
      <c r="B2627" s="1053">
        <v>12247</v>
      </c>
      <c r="C2627" s="1054" t="s">
        <v>6866</v>
      </c>
      <c r="D2627" s="1053" t="s">
        <v>904</v>
      </c>
      <c r="E2627" s="1055">
        <v>65450</v>
      </c>
      <c r="F2627" s="1056" t="s">
        <v>3009</v>
      </c>
    </row>
    <row r="2628" spans="1:6" ht="15">
      <c r="A2628" s="101"/>
      <c r="B2628" s="1053">
        <v>12248</v>
      </c>
      <c r="C2628" s="1054" t="s">
        <v>6867</v>
      </c>
      <c r="D2628" s="1053" t="s">
        <v>904</v>
      </c>
      <c r="E2628" s="1055">
        <v>65450</v>
      </c>
      <c r="F2628" s="1056" t="s">
        <v>3009</v>
      </c>
    </row>
    <row r="2629" spans="1:6" ht="15">
      <c r="A2629" s="101"/>
      <c r="B2629" s="1053">
        <v>12249</v>
      </c>
      <c r="C2629" s="1054" t="s">
        <v>6868</v>
      </c>
      <c r="D2629" s="1053" t="s">
        <v>973</v>
      </c>
      <c r="E2629" s="1055">
        <v>1675</v>
      </c>
      <c r="F2629" s="1056" t="s">
        <v>1464</v>
      </c>
    </row>
    <row r="2630" spans="1:6" ht="15">
      <c r="A2630" s="101"/>
      <c r="B2630" s="1053">
        <v>12250</v>
      </c>
      <c r="C2630" s="1054" t="s">
        <v>6869</v>
      </c>
      <c r="D2630" s="1053" t="s">
        <v>904</v>
      </c>
      <c r="E2630" s="1055">
        <v>552160</v>
      </c>
      <c r="F2630" s="1056" t="s">
        <v>3009</v>
      </c>
    </row>
    <row r="2631" spans="1:6" ht="15">
      <c r="A2631" s="101"/>
      <c r="B2631" s="1053">
        <v>12251</v>
      </c>
      <c r="C2631" s="1054" t="s">
        <v>6870</v>
      </c>
      <c r="D2631" s="1053" t="s">
        <v>904</v>
      </c>
      <c r="E2631" s="1055">
        <v>564060</v>
      </c>
      <c r="F2631" s="1056" t="s">
        <v>3009</v>
      </c>
    </row>
    <row r="2632" spans="1:6" ht="15">
      <c r="A2632" s="101"/>
      <c r="B2632" s="1053">
        <v>12252</v>
      </c>
      <c r="C2632" s="1054" t="s">
        <v>6871</v>
      </c>
      <c r="D2632" s="1053" t="s">
        <v>904</v>
      </c>
      <c r="E2632" s="1055">
        <v>606900</v>
      </c>
      <c r="F2632" s="1056" t="s">
        <v>3009</v>
      </c>
    </row>
    <row r="2633" spans="1:6" ht="60" customHeight="1">
      <c r="A2633" s="101"/>
      <c r="B2633" s="1053">
        <v>12253</v>
      </c>
      <c r="C2633" s="1054" t="s">
        <v>6872</v>
      </c>
      <c r="D2633" s="1053" t="s">
        <v>3827</v>
      </c>
      <c r="E2633" s="1055">
        <v>175205</v>
      </c>
      <c r="F2633" s="1056" t="s">
        <v>1464</v>
      </c>
    </row>
    <row r="2634" spans="1:6" ht="15">
      <c r="A2634" s="101"/>
      <c r="B2634" s="1053">
        <v>12254</v>
      </c>
      <c r="C2634" s="1054" t="s">
        <v>6873</v>
      </c>
      <c r="D2634" s="1053" t="s">
        <v>3827</v>
      </c>
      <c r="E2634" s="1055">
        <v>178054</v>
      </c>
      <c r="F2634" s="1056" t="s">
        <v>1464</v>
      </c>
    </row>
    <row r="2635" spans="1:6" ht="15">
      <c r="A2635" s="101"/>
      <c r="B2635" s="1053">
        <v>12255</v>
      </c>
      <c r="C2635" s="1054" t="s">
        <v>6874</v>
      </c>
      <c r="D2635" s="1053" t="s">
        <v>3827</v>
      </c>
      <c r="E2635" s="1055">
        <v>180903</v>
      </c>
      <c r="F2635" s="1056" t="s">
        <v>1464</v>
      </c>
    </row>
    <row r="2636" spans="1:6" ht="15">
      <c r="A2636" s="101"/>
      <c r="B2636" s="1053">
        <v>12256</v>
      </c>
      <c r="C2636" s="1054" t="s">
        <v>6875</v>
      </c>
      <c r="D2636" s="1053" t="s">
        <v>3827</v>
      </c>
      <c r="E2636" s="1055">
        <v>175205</v>
      </c>
      <c r="F2636" s="1056" t="s">
        <v>1464</v>
      </c>
    </row>
    <row r="2637" spans="1:6" ht="15">
      <c r="A2637" s="101"/>
      <c r="B2637" s="1053">
        <v>12257</v>
      </c>
      <c r="C2637" s="1054" t="s">
        <v>6876</v>
      </c>
      <c r="D2637" s="1053" t="s">
        <v>519</v>
      </c>
      <c r="E2637" s="1055">
        <v>87465</v>
      </c>
      <c r="F2637" s="1056" t="s">
        <v>1464</v>
      </c>
    </row>
    <row r="2638" spans="1:6" ht="15">
      <c r="A2638" s="101"/>
      <c r="B2638" s="1053">
        <v>12258</v>
      </c>
      <c r="C2638" s="1054" t="s">
        <v>6877</v>
      </c>
      <c r="D2638" s="1053" t="s">
        <v>924</v>
      </c>
      <c r="E2638" s="1055">
        <v>1130500</v>
      </c>
      <c r="F2638" s="1056" t="s">
        <v>1464</v>
      </c>
    </row>
    <row r="2639" spans="1:6" ht="15">
      <c r="A2639" s="101"/>
      <c r="B2639" s="1053">
        <v>12259</v>
      </c>
      <c r="C2639" s="1054" t="s">
        <v>6878</v>
      </c>
      <c r="D2639" s="1053" t="s">
        <v>924</v>
      </c>
      <c r="E2639" s="1055">
        <v>714000</v>
      </c>
      <c r="F2639" s="1056" t="s">
        <v>1464</v>
      </c>
    </row>
    <row r="2640" spans="1:6" ht="15">
      <c r="A2640" s="101"/>
      <c r="B2640" s="1053">
        <v>12260</v>
      </c>
      <c r="C2640" s="1054" t="s">
        <v>6879</v>
      </c>
      <c r="D2640" s="1053" t="s">
        <v>924</v>
      </c>
      <c r="E2640" s="1055">
        <v>690200</v>
      </c>
      <c r="F2640" s="1056" t="s">
        <v>1464</v>
      </c>
    </row>
    <row r="2641" spans="1:6" ht="15">
      <c r="A2641" s="101"/>
      <c r="B2641" s="1053">
        <v>12261</v>
      </c>
      <c r="C2641" s="1054" t="s">
        <v>6880</v>
      </c>
      <c r="D2641" s="1053" t="s">
        <v>924</v>
      </c>
      <c r="E2641" s="1055">
        <v>714000</v>
      </c>
      <c r="F2641" s="1056" t="s">
        <v>1464</v>
      </c>
    </row>
    <row r="2642" spans="1:6" ht="15">
      <c r="A2642" s="101"/>
      <c r="B2642" s="1053">
        <v>12262</v>
      </c>
      <c r="C2642" s="1054" t="s">
        <v>6881</v>
      </c>
      <c r="D2642" s="1053" t="s">
        <v>924</v>
      </c>
      <c r="E2642" s="1055">
        <v>714000</v>
      </c>
      <c r="F2642" s="1056" t="s">
        <v>1464</v>
      </c>
    </row>
    <row r="2643" spans="1:6" ht="15">
      <c r="A2643" s="101"/>
      <c r="B2643" s="1053">
        <v>12263</v>
      </c>
      <c r="C2643" s="1054" t="s">
        <v>6882</v>
      </c>
      <c r="D2643" s="1053" t="s">
        <v>924</v>
      </c>
      <c r="E2643" s="1055">
        <v>714000</v>
      </c>
      <c r="F2643" s="1056" t="s">
        <v>1464</v>
      </c>
    </row>
    <row r="2644" spans="1:6" ht="15">
      <c r="A2644" s="101"/>
      <c r="B2644" s="1053">
        <v>12264</v>
      </c>
      <c r="C2644" s="1054" t="s">
        <v>6883</v>
      </c>
      <c r="D2644" s="1053" t="s">
        <v>519</v>
      </c>
      <c r="E2644" s="1055">
        <v>67592</v>
      </c>
      <c r="F2644" s="1056" t="s">
        <v>1464</v>
      </c>
    </row>
    <row r="2645" spans="1:6" ht="15">
      <c r="A2645" s="101"/>
      <c r="B2645" s="1053">
        <v>12265</v>
      </c>
      <c r="C2645" s="1054" t="s">
        <v>6884</v>
      </c>
      <c r="D2645" s="1053" t="s">
        <v>928</v>
      </c>
      <c r="E2645" s="1055">
        <v>115550</v>
      </c>
      <c r="F2645" s="1056" t="s">
        <v>1464</v>
      </c>
    </row>
    <row r="2646" spans="1:6" ht="15">
      <c r="A2646" s="101"/>
      <c r="B2646" s="1053">
        <v>12266</v>
      </c>
      <c r="C2646" s="1054" t="s">
        <v>6885</v>
      </c>
      <c r="D2646" s="1053" t="s">
        <v>924</v>
      </c>
      <c r="E2646" s="1055">
        <v>773500</v>
      </c>
      <c r="F2646" s="1056" t="s">
        <v>1464</v>
      </c>
    </row>
    <row r="2647" spans="1:6" ht="15">
      <c r="A2647" s="101"/>
      <c r="B2647" s="1053">
        <v>12267</v>
      </c>
      <c r="C2647" s="1054" t="s">
        <v>6886</v>
      </c>
      <c r="D2647" s="1053" t="s">
        <v>519</v>
      </c>
      <c r="E2647" s="1055">
        <v>1050000</v>
      </c>
      <c r="F2647" s="1056" t="s">
        <v>1464</v>
      </c>
    </row>
    <row r="2648" spans="1:6" ht="15">
      <c r="A2648" s="101"/>
      <c r="B2648" s="1053">
        <v>12268</v>
      </c>
      <c r="C2648" s="1054" t="s">
        <v>6887</v>
      </c>
      <c r="D2648" s="1053" t="s">
        <v>519</v>
      </c>
      <c r="E2648" s="1055">
        <v>196276</v>
      </c>
      <c r="F2648" s="1056" t="s">
        <v>1464</v>
      </c>
    </row>
    <row r="2649" spans="1:6" ht="15">
      <c r="A2649" s="101"/>
      <c r="B2649" s="1053">
        <v>12269</v>
      </c>
      <c r="C2649" s="1054" t="s">
        <v>6888</v>
      </c>
      <c r="D2649" s="1053" t="s">
        <v>519</v>
      </c>
      <c r="E2649" s="1055">
        <v>110000</v>
      </c>
      <c r="F2649" s="1056" t="s">
        <v>1464</v>
      </c>
    </row>
    <row r="2650" spans="1:6" ht="15">
      <c r="A2650" s="101"/>
      <c r="B2650" s="1053">
        <v>12270</v>
      </c>
      <c r="C2650" s="1054" t="s">
        <v>6889</v>
      </c>
      <c r="D2650" s="1053" t="s">
        <v>519</v>
      </c>
      <c r="E2650" s="1055">
        <v>129900</v>
      </c>
      <c r="F2650" s="1056" t="s">
        <v>1464</v>
      </c>
    </row>
    <row r="2651" spans="1:6" ht="15">
      <c r="A2651" s="101"/>
      <c r="B2651" s="1053">
        <v>12271</v>
      </c>
      <c r="C2651" s="1054" t="s">
        <v>4406</v>
      </c>
      <c r="D2651" s="1053" t="s">
        <v>904</v>
      </c>
      <c r="E2651" s="1055">
        <v>323234</v>
      </c>
      <c r="F2651" s="1056" t="s">
        <v>1464</v>
      </c>
    </row>
    <row r="2652" spans="1:6" ht="15">
      <c r="A2652" s="101"/>
      <c r="B2652" s="1053">
        <v>12272</v>
      </c>
      <c r="C2652" s="1054" t="s">
        <v>6890</v>
      </c>
      <c r="D2652" s="1053" t="s">
        <v>519</v>
      </c>
      <c r="E2652" s="1055">
        <v>349900</v>
      </c>
      <c r="F2652" s="1056" t="s">
        <v>1464</v>
      </c>
    </row>
    <row r="2653" spans="1:6" ht="15">
      <c r="A2653" s="101"/>
      <c r="B2653" s="1053">
        <v>12277</v>
      </c>
      <c r="C2653" s="1054" t="s">
        <v>6891</v>
      </c>
      <c r="D2653" s="1053" t="s">
        <v>897</v>
      </c>
      <c r="E2653" s="1055">
        <v>251285</v>
      </c>
      <c r="F2653" s="1056" t="s">
        <v>1464</v>
      </c>
    </row>
    <row r="2654" spans="1:6" ht="15">
      <c r="A2654" s="101"/>
      <c r="B2654" s="1053">
        <v>12319</v>
      </c>
      <c r="C2654" s="1054" t="s">
        <v>6892</v>
      </c>
      <c r="D2654" s="1053" t="s">
        <v>928</v>
      </c>
      <c r="E2654" s="1055">
        <v>101745</v>
      </c>
      <c r="F2654" s="1056" t="s">
        <v>1464</v>
      </c>
    </row>
    <row r="2655" spans="1:6" ht="15">
      <c r="A2655" s="101"/>
      <c r="B2655" s="1053">
        <v>12320</v>
      </c>
      <c r="C2655" s="1054" t="s">
        <v>6893</v>
      </c>
      <c r="D2655" s="1053" t="s">
        <v>928</v>
      </c>
      <c r="E2655" s="1055">
        <v>242303</v>
      </c>
      <c r="F2655" s="1056" t="s">
        <v>1464</v>
      </c>
    </row>
    <row r="2656" spans="1:6" ht="15">
      <c r="A2656" s="101"/>
      <c r="B2656" s="1053">
        <v>12321</v>
      </c>
      <c r="C2656" s="1054" t="s">
        <v>6894</v>
      </c>
      <c r="D2656" s="1053" t="s">
        <v>928</v>
      </c>
      <c r="E2656" s="1055">
        <v>302879</v>
      </c>
      <c r="F2656" s="1056" t="s">
        <v>1464</v>
      </c>
    </row>
    <row r="2657" spans="1:6" ht="30" customHeight="1">
      <c r="A2657" s="101"/>
      <c r="B2657" s="1053">
        <v>12322</v>
      </c>
      <c r="C2657" s="1054" t="s">
        <v>6895</v>
      </c>
      <c r="D2657" s="1053" t="s">
        <v>928</v>
      </c>
      <c r="E2657" s="1055">
        <v>214200</v>
      </c>
      <c r="F2657" s="1056" t="s">
        <v>1464</v>
      </c>
    </row>
    <row r="2658" spans="1:6" ht="15">
      <c r="A2658" s="101"/>
      <c r="B2658" s="1053">
        <v>12323</v>
      </c>
      <c r="C2658" s="1054" t="s">
        <v>6896</v>
      </c>
      <c r="D2658" s="1053" t="s">
        <v>928</v>
      </c>
      <c r="E2658" s="1055">
        <v>166600</v>
      </c>
      <c r="F2658" s="1056" t="s">
        <v>1464</v>
      </c>
    </row>
    <row r="2659" spans="1:6" ht="15">
      <c r="A2659" s="101"/>
      <c r="B2659" s="1053">
        <v>12324</v>
      </c>
      <c r="C2659" s="1054" t="s">
        <v>6897</v>
      </c>
      <c r="D2659" s="1053" t="s">
        <v>928</v>
      </c>
      <c r="E2659" s="1055">
        <v>196350</v>
      </c>
      <c r="F2659" s="1056" t="s">
        <v>1464</v>
      </c>
    </row>
    <row r="2660" spans="1:6" ht="15">
      <c r="A2660" s="101"/>
      <c r="B2660" s="1053">
        <v>12325</v>
      </c>
      <c r="C2660" s="1054" t="s">
        <v>6898</v>
      </c>
      <c r="D2660" s="1053" t="s">
        <v>928</v>
      </c>
      <c r="E2660" s="1055">
        <v>238000</v>
      </c>
      <c r="F2660" s="1056" t="s">
        <v>1464</v>
      </c>
    </row>
    <row r="2661" spans="1:6" ht="15">
      <c r="A2661" s="101"/>
      <c r="B2661" s="1053">
        <v>12326</v>
      </c>
      <c r="C2661" s="1054" t="s">
        <v>6899</v>
      </c>
      <c r="D2661" s="1053" t="s">
        <v>928</v>
      </c>
      <c r="E2661" s="1055">
        <v>403838</v>
      </c>
      <c r="F2661" s="1056" t="s">
        <v>1464</v>
      </c>
    </row>
    <row r="2662" spans="1:6" ht="15">
      <c r="A2662" s="101"/>
      <c r="B2662" s="1053">
        <v>12327</v>
      </c>
      <c r="C2662" s="1054" t="s">
        <v>6900</v>
      </c>
      <c r="D2662" s="1053" t="s">
        <v>928</v>
      </c>
      <c r="E2662" s="1055">
        <v>535500</v>
      </c>
      <c r="F2662" s="1056" t="s">
        <v>1464</v>
      </c>
    </row>
    <row r="2663" spans="1:6" ht="15">
      <c r="A2663" s="101"/>
      <c r="B2663" s="1053">
        <v>12328</v>
      </c>
      <c r="C2663" s="1054" t="s">
        <v>6901</v>
      </c>
      <c r="D2663" s="1053" t="s">
        <v>928</v>
      </c>
      <c r="E2663" s="1055">
        <v>499800</v>
      </c>
      <c r="F2663" s="1056" t="s">
        <v>1464</v>
      </c>
    </row>
    <row r="2664" spans="1:6" ht="15">
      <c r="A2664" s="101"/>
      <c r="B2664" s="1053">
        <v>12329</v>
      </c>
      <c r="C2664" s="1054" t="s">
        <v>6902</v>
      </c>
      <c r="D2664" s="1053" t="s">
        <v>519</v>
      </c>
      <c r="E2664" s="1055">
        <v>3451000</v>
      </c>
      <c r="F2664" s="1056" t="s">
        <v>1464</v>
      </c>
    </row>
    <row r="2665" spans="1:6" ht="15">
      <c r="A2665" s="101"/>
      <c r="B2665" s="1053">
        <v>12330</v>
      </c>
      <c r="C2665" s="1054" t="s">
        <v>6903</v>
      </c>
      <c r="D2665" s="1053" t="s">
        <v>519</v>
      </c>
      <c r="E2665" s="1055">
        <v>3451000</v>
      </c>
      <c r="F2665" s="1056" t="s">
        <v>1464</v>
      </c>
    </row>
    <row r="2666" spans="1:6" ht="15">
      <c r="A2666" s="101"/>
      <c r="B2666" s="1053">
        <v>12331</v>
      </c>
      <c r="C2666" s="1054" t="s">
        <v>6904</v>
      </c>
      <c r="D2666" s="1053" t="s">
        <v>519</v>
      </c>
      <c r="E2666" s="1055">
        <v>4760000</v>
      </c>
      <c r="F2666" s="1056" t="s">
        <v>1464</v>
      </c>
    </row>
    <row r="2667" spans="1:6" ht="15">
      <c r="A2667" s="101"/>
      <c r="B2667" s="1053">
        <v>12332</v>
      </c>
      <c r="C2667" s="1054" t="s">
        <v>6905</v>
      </c>
      <c r="D2667" s="1053" t="s">
        <v>519</v>
      </c>
      <c r="E2667" s="1055">
        <v>1483000</v>
      </c>
      <c r="F2667" s="1056" t="s">
        <v>1464</v>
      </c>
    </row>
    <row r="2668" spans="1:6" ht="15">
      <c r="A2668" s="101"/>
      <c r="B2668" s="1053">
        <v>12333</v>
      </c>
      <c r="C2668" s="1054" t="s">
        <v>6906</v>
      </c>
      <c r="D2668" s="1053" t="s">
        <v>519</v>
      </c>
      <c r="E2668" s="1055">
        <v>1328250</v>
      </c>
      <c r="F2668" s="1056" t="s">
        <v>1464</v>
      </c>
    </row>
    <row r="2669" spans="1:6" ht="15">
      <c r="A2669" s="101"/>
      <c r="B2669" s="1053">
        <v>12334</v>
      </c>
      <c r="C2669" s="1054" t="s">
        <v>6907</v>
      </c>
      <c r="D2669" s="1053" t="s">
        <v>519</v>
      </c>
      <c r="E2669" s="1055">
        <v>348003</v>
      </c>
      <c r="F2669" s="1056" t="s">
        <v>1464</v>
      </c>
    </row>
    <row r="2670" spans="1:6" ht="15">
      <c r="A2670" s="101"/>
      <c r="B2670" s="1053">
        <v>12335</v>
      </c>
      <c r="C2670" s="1054" t="s">
        <v>6908</v>
      </c>
      <c r="D2670" s="1053" t="s">
        <v>519</v>
      </c>
      <c r="E2670" s="1055">
        <v>210000</v>
      </c>
      <c r="F2670" s="1056" t="s">
        <v>1464</v>
      </c>
    </row>
    <row r="2671" spans="1:6" ht="15">
      <c r="A2671" s="101"/>
      <c r="B2671" s="1053">
        <v>12336</v>
      </c>
      <c r="C2671" s="1054" t="s">
        <v>6909</v>
      </c>
      <c r="D2671" s="1053" t="s">
        <v>519</v>
      </c>
      <c r="E2671" s="1055">
        <v>49742</v>
      </c>
      <c r="F2671" s="1056" t="s">
        <v>1464</v>
      </c>
    </row>
    <row r="2672" spans="1:6" ht="15">
      <c r="A2672" s="101"/>
      <c r="B2672" s="1053">
        <v>12337</v>
      </c>
      <c r="C2672" s="1054" t="s">
        <v>6910</v>
      </c>
      <c r="D2672" s="1053" t="s">
        <v>928</v>
      </c>
      <c r="E2672" s="1055">
        <v>327042</v>
      </c>
      <c r="F2672" s="1056" t="s">
        <v>1464</v>
      </c>
    </row>
    <row r="2673" spans="1:6" ht="15">
      <c r="A2673" s="101"/>
      <c r="B2673" s="1053">
        <v>12341</v>
      </c>
      <c r="C2673" s="1054" t="s">
        <v>6911</v>
      </c>
      <c r="D2673" s="1053" t="s">
        <v>519</v>
      </c>
      <c r="E2673" s="1055">
        <v>3519860</v>
      </c>
      <c r="F2673" s="1056" t="s">
        <v>3009</v>
      </c>
    </row>
    <row r="2674" spans="1:6" ht="15">
      <c r="A2674" s="101"/>
      <c r="B2674" s="1053">
        <v>12346</v>
      </c>
      <c r="C2674" s="1054" t="s">
        <v>6912</v>
      </c>
      <c r="D2674" s="1053" t="s">
        <v>519</v>
      </c>
      <c r="E2674" s="1055">
        <v>92158</v>
      </c>
      <c r="F2674" s="1056" t="s">
        <v>1464</v>
      </c>
    </row>
    <row r="2675" spans="1:6" ht="15">
      <c r="A2675" s="101"/>
      <c r="B2675" s="1053">
        <v>12350</v>
      </c>
      <c r="C2675" s="1054" t="s">
        <v>6913</v>
      </c>
      <c r="D2675" s="1053" t="s">
        <v>924</v>
      </c>
      <c r="E2675" s="1055">
        <v>30127</v>
      </c>
      <c r="F2675" s="1056" t="s">
        <v>1464</v>
      </c>
    </row>
    <row r="2676" spans="1:6" ht="15">
      <c r="A2676" s="101"/>
      <c r="B2676" s="1053">
        <v>12352</v>
      </c>
      <c r="C2676" s="1054" t="s">
        <v>6914</v>
      </c>
      <c r="D2676" s="1053" t="s">
        <v>5464</v>
      </c>
      <c r="E2676" s="1055">
        <v>211900</v>
      </c>
      <c r="F2676" s="1056" t="s">
        <v>1464</v>
      </c>
    </row>
    <row r="2677" spans="1:6" ht="15">
      <c r="A2677" s="101"/>
      <c r="B2677" s="1053">
        <v>12355</v>
      </c>
      <c r="C2677" s="1054" t="s">
        <v>6915</v>
      </c>
      <c r="D2677" s="1053" t="s">
        <v>924</v>
      </c>
      <c r="E2677" s="1055">
        <v>38698</v>
      </c>
      <c r="F2677" s="1056" t="s">
        <v>1464</v>
      </c>
    </row>
    <row r="2678" spans="1:6" ht="15">
      <c r="A2678" s="101"/>
      <c r="B2678" s="1053">
        <v>12356</v>
      </c>
      <c r="C2678" s="1054" t="s">
        <v>6916</v>
      </c>
      <c r="D2678" s="1053" t="s">
        <v>973</v>
      </c>
      <c r="E2678" s="1055">
        <v>12149</v>
      </c>
      <c r="F2678" s="1056" t="s">
        <v>3009</v>
      </c>
    </row>
    <row r="2679" spans="1:6" ht="15">
      <c r="A2679" s="101"/>
      <c r="B2679" s="1053">
        <v>12357</v>
      </c>
      <c r="C2679" s="1054" t="s">
        <v>6917</v>
      </c>
      <c r="D2679" s="1053" t="s">
        <v>519</v>
      </c>
      <c r="E2679" s="1055">
        <v>115990</v>
      </c>
      <c r="F2679" s="1056" t="s">
        <v>1464</v>
      </c>
    </row>
    <row r="2680" spans="1:6" ht="15">
      <c r="A2680" s="101"/>
      <c r="B2680" s="1053">
        <v>12358</v>
      </c>
      <c r="C2680" s="1054" t="s">
        <v>6918</v>
      </c>
      <c r="D2680" s="1053" t="s">
        <v>519</v>
      </c>
      <c r="E2680" s="1055">
        <v>493850</v>
      </c>
      <c r="F2680" s="1056" t="s">
        <v>1464</v>
      </c>
    </row>
    <row r="2681" spans="1:6" ht="15">
      <c r="A2681" s="101"/>
      <c r="B2681" s="1053">
        <v>12373</v>
      </c>
      <c r="C2681" s="1054" t="s">
        <v>6919</v>
      </c>
      <c r="D2681" s="1053" t="s">
        <v>904</v>
      </c>
      <c r="E2681" s="1055">
        <v>618800</v>
      </c>
      <c r="F2681" s="1056" t="s">
        <v>3009</v>
      </c>
    </row>
    <row r="2682" spans="1:6" ht="15">
      <c r="A2682" s="101"/>
      <c r="B2682" s="1053">
        <v>12374</v>
      </c>
      <c r="C2682" s="1054" t="s">
        <v>6920</v>
      </c>
      <c r="D2682" s="1053" t="s">
        <v>973</v>
      </c>
      <c r="E2682" s="1055">
        <v>8613</v>
      </c>
      <c r="F2682" s="1056" t="s">
        <v>3009</v>
      </c>
    </row>
    <row r="2683" spans="1:6" ht="15">
      <c r="A2683" s="101"/>
      <c r="B2683" s="1053">
        <v>12375</v>
      </c>
      <c r="C2683" s="1054" t="s">
        <v>6921</v>
      </c>
      <c r="D2683" s="1053" t="s">
        <v>519</v>
      </c>
      <c r="E2683" s="1055">
        <v>8994957</v>
      </c>
      <c r="F2683" s="1056" t="s">
        <v>1464</v>
      </c>
    </row>
    <row r="2684" spans="1:6" ht="15">
      <c r="A2684" s="101"/>
      <c r="B2684" s="1053">
        <v>12376</v>
      </c>
      <c r="C2684" s="1054" t="s">
        <v>6922</v>
      </c>
      <c r="D2684" s="1053" t="s">
        <v>519</v>
      </c>
      <c r="E2684" s="1055">
        <v>442014</v>
      </c>
      <c r="F2684" s="1056" t="s">
        <v>1464</v>
      </c>
    </row>
    <row r="2685" spans="1:6" ht="15">
      <c r="A2685" s="101"/>
      <c r="B2685" s="1053">
        <v>12377</v>
      </c>
      <c r="C2685" s="1054" t="s">
        <v>6923</v>
      </c>
      <c r="D2685" s="1053" t="s">
        <v>519</v>
      </c>
      <c r="E2685" s="1055">
        <v>2935020</v>
      </c>
      <c r="F2685" s="1056" t="s">
        <v>1464</v>
      </c>
    </row>
    <row r="2686" spans="1:6" ht="15">
      <c r="A2686" s="101"/>
      <c r="B2686" s="1053">
        <v>12383</v>
      </c>
      <c r="C2686" s="1054" t="s">
        <v>6924</v>
      </c>
      <c r="D2686" s="1053" t="s">
        <v>928</v>
      </c>
      <c r="E2686" s="1055">
        <v>2737000</v>
      </c>
      <c r="F2686" s="1056" t="s">
        <v>1464</v>
      </c>
    </row>
    <row r="2687" spans="1:6" ht="15">
      <c r="A2687" s="101"/>
      <c r="B2687" s="1053">
        <v>12384</v>
      </c>
      <c r="C2687" s="1054" t="s">
        <v>6925</v>
      </c>
      <c r="D2687" s="1053" t="s">
        <v>928</v>
      </c>
      <c r="E2687" s="1055">
        <v>5771500</v>
      </c>
      <c r="F2687" s="1056" t="s">
        <v>1464</v>
      </c>
    </row>
    <row r="2688" spans="1:6" ht="15">
      <c r="A2688" s="101"/>
      <c r="B2688" s="1053">
        <v>12390</v>
      </c>
      <c r="C2688" s="1054" t="s">
        <v>6926</v>
      </c>
      <c r="D2688" s="1053" t="s">
        <v>519</v>
      </c>
      <c r="E2688" s="1055">
        <v>2085475</v>
      </c>
      <c r="F2688" s="1056" t="s">
        <v>1464</v>
      </c>
    </row>
    <row r="2689" spans="1:6" ht="15">
      <c r="A2689" s="101"/>
      <c r="B2689" s="1053">
        <v>12391</v>
      </c>
      <c r="C2689" s="1054" t="s">
        <v>6927</v>
      </c>
      <c r="D2689" s="1053" t="s">
        <v>519</v>
      </c>
      <c r="E2689" s="1055">
        <v>3677336</v>
      </c>
      <c r="F2689" s="1056" t="s">
        <v>1464</v>
      </c>
    </row>
    <row r="2690" spans="1:6" ht="15">
      <c r="A2690" s="101"/>
      <c r="B2690" s="1053">
        <v>12392</v>
      </c>
      <c r="C2690" s="1054" t="s">
        <v>6928</v>
      </c>
      <c r="D2690" s="1053" t="s">
        <v>519</v>
      </c>
      <c r="E2690" s="1055">
        <v>1165825</v>
      </c>
      <c r="F2690" s="1056" t="s">
        <v>1464</v>
      </c>
    </row>
    <row r="2691" spans="1:6" ht="15">
      <c r="A2691" s="101"/>
      <c r="B2691" s="1053">
        <v>12393</v>
      </c>
      <c r="C2691" s="1054" t="s">
        <v>6929</v>
      </c>
      <c r="D2691" s="1053" t="s">
        <v>6260</v>
      </c>
      <c r="E2691" s="1055">
        <v>1332800</v>
      </c>
      <c r="F2691" s="1056" t="s">
        <v>1464</v>
      </c>
    </row>
    <row r="2692" spans="1:6" ht="15">
      <c r="A2692" s="101"/>
      <c r="B2692" s="1053">
        <v>12394</v>
      </c>
      <c r="C2692" s="1054" t="s">
        <v>4440</v>
      </c>
      <c r="D2692" s="1053" t="s">
        <v>519</v>
      </c>
      <c r="E2692" s="1055">
        <v>17262574</v>
      </c>
      <c r="F2692" s="1056" t="s">
        <v>1464</v>
      </c>
    </row>
    <row r="2693" spans="1:6" ht="15">
      <c r="A2693" s="101"/>
      <c r="B2693" s="1053">
        <v>12396</v>
      </c>
      <c r="C2693" s="1054" t="s">
        <v>6930</v>
      </c>
      <c r="D2693" s="1053" t="s">
        <v>519</v>
      </c>
      <c r="E2693" s="1055">
        <v>2289000</v>
      </c>
      <c r="F2693" s="1056" t="s">
        <v>1464</v>
      </c>
    </row>
    <row r="2694" spans="1:6" ht="15">
      <c r="A2694" s="101"/>
      <c r="B2694" s="1053">
        <v>12405</v>
      </c>
      <c r="C2694" s="1054" t="s">
        <v>6931</v>
      </c>
      <c r="D2694" s="1053" t="s">
        <v>973</v>
      </c>
      <c r="E2694" s="1055">
        <v>292218</v>
      </c>
      <c r="F2694" s="1056" t="s">
        <v>1464</v>
      </c>
    </row>
    <row r="2695" spans="1:6" ht="15">
      <c r="A2695" s="101"/>
      <c r="B2695" s="1053">
        <v>12428</v>
      </c>
      <c r="C2695" s="1054" t="s">
        <v>6932</v>
      </c>
      <c r="D2695" s="1053" t="s">
        <v>519</v>
      </c>
      <c r="E2695" s="1055">
        <v>109160</v>
      </c>
      <c r="F2695" s="1056" t="s">
        <v>1464</v>
      </c>
    </row>
    <row r="2696" spans="1:6" ht="15">
      <c r="A2696" s="101"/>
      <c r="B2696" s="1053">
        <v>12429</v>
      </c>
      <c r="C2696" s="1054" t="s">
        <v>6933</v>
      </c>
      <c r="D2696" s="1053" t="s">
        <v>519</v>
      </c>
      <c r="E2696" s="1055">
        <v>2353</v>
      </c>
      <c r="F2696" s="1056" t="s">
        <v>1464</v>
      </c>
    </row>
    <row r="2697" spans="1:6" ht="15">
      <c r="A2697" s="101"/>
      <c r="B2697" s="1053">
        <v>12430</v>
      </c>
      <c r="C2697" s="1054" t="s">
        <v>6934</v>
      </c>
      <c r="D2697" s="1053" t="s">
        <v>926</v>
      </c>
      <c r="E2697" s="1055">
        <v>8403</v>
      </c>
      <c r="F2697" s="1056" t="s">
        <v>1464</v>
      </c>
    </row>
    <row r="2698" spans="1:6" ht="15">
      <c r="A2698" s="101"/>
      <c r="B2698" s="1053">
        <v>12431</v>
      </c>
      <c r="C2698" s="1054" t="s">
        <v>6935</v>
      </c>
      <c r="D2698" s="1053" t="s">
        <v>519</v>
      </c>
      <c r="E2698" s="1055">
        <v>10000</v>
      </c>
      <c r="F2698" s="1056" t="s">
        <v>1464</v>
      </c>
    </row>
    <row r="2699" spans="1:6" ht="15">
      <c r="A2699" s="101"/>
      <c r="B2699" s="1053">
        <v>12432</v>
      </c>
      <c r="C2699" s="1054" t="s">
        <v>4447</v>
      </c>
      <c r="D2699" s="1053" t="s">
        <v>904</v>
      </c>
      <c r="E2699" s="1055">
        <v>300000</v>
      </c>
      <c r="F2699" s="1056" t="s">
        <v>1464</v>
      </c>
    </row>
    <row r="2700" spans="1:6" ht="15">
      <c r="A2700" s="101"/>
      <c r="B2700" s="1053">
        <v>12434</v>
      </c>
      <c r="C2700" s="1054" t="s">
        <v>6936</v>
      </c>
      <c r="D2700" s="1053" t="s">
        <v>926</v>
      </c>
      <c r="E2700" s="1055">
        <v>2164</v>
      </c>
      <c r="F2700" s="1056" t="s">
        <v>1464</v>
      </c>
    </row>
    <row r="2701" spans="1:6" ht="15">
      <c r="A2701" s="101"/>
      <c r="B2701" s="1053">
        <v>12435</v>
      </c>
      <c r="C2701" s="1054" t="s">
        <v>6937</v>
      </c>
      <c r="D2701" s="1053" t="s">
        <v>519</v>
      </c>
      <c r="E2701" s="1055">
        <v>97471</v>
      </c>
      <c r="F2701" s="1056" t="s">
        <v>1464</v>
      </c>
    </row>
    <row r="2702" spans="1:6" ht="15">
      <c r="A2702" s="101"/>
      <c r="B2702" s="1053">
        <v>12436</v>
      </c>
      <c r="C2702" s="1054" t="s">
        <v>6938</v>
      </c>
      <c r="D2702" s="1053" t="s">
        <v>902</v>
      </c>
      <c r="E2702" s="1055">
        <v>18151</v>
      </c>
      <c r="F2702" s="1056" t="s">
        <v>1464</v>
      </c>
    </row>
    <row r="2703" spans="1:6" ht="15">
      <c r="A2703" s="101"/>
      <c r="B2703" s="1053">
        <v>12437</v>
      </c>
      <c r="C2703" s="1054" t="s">
        <v>6939</v>
      </c>
      <c r="D2703" s="1053" t="s">
        <v>519</v>
      </c>
      <c r="E2703" s="1055">
        <v>36891</v>
      </c>
      <c r="F2703" s="1056" t="s">
        <v>1464</v>
      </c>
    </row>
    <row r="2704" spans="1:6" ht="15">
      <c r="A2704" s="101"/>
      <c r="B2704" s="1053">
        <v>12438</v>
      </c>
      <c r="C2704" s="1054" t="s">
        <v>6940</v>
      </c>
      <c r="D2704" s="1053" t="s">
        <v>519</v>
      </c>
      <c r="E2704" s="1055">
        <v>294034</v>
      </c>
      <c r="F2704" s="1056" t="s">
        <v>1464</v>
      </c>
    </row>
    <row r="2705" spans="1:6" ht="15">
      <c r="A2705" s="101"/>
      <c r="B2705" s="1053">
        <v>12439</v>
      </c>
      <c r="C2705" s="1054" t="s">
        <v>6941</v>
      </c>
      <c r="D2705" s="1053" t="s">
        <v>519</v>
      </c>
      <c r="E2705" s="1055">
        <v>882353</v>
      </c>
      <c r="F2705" s="1056" t="s">
        <v>1464</v>
      </c>
    </row>
    <row r="2706" spans="1:6" ht="15">
      <c r="A2706" s="101"/>
      <c r="B2706" s="1053">
        <v>12440</v>
      </c>
      <c r="C2706" s="1054" t="s">
        <v>6942</v>
      </c>
      <c r="D2706" s="1053" t="s">
        <v>519</v>
      </c>
      <c r="E2706" s="1055">
        <v>164938</v>
      </c>
      <c r="F2706" s="1056" t="s">
        <v>1464</v>
      </c>
    </row>
    <row r="2707" spans="1:6" ht="15">
      <c r="A2707" s="101"/>
      <c r="B2707" s="1053">
        <v>12441</v>
      </c>
      <c r="C2707" s="1054" t="s">
        <v>6943</v>
      </c>
      <c r="D2707" s="1053" t="s">
        <v>519</v>
      </c>
      <c r="E2707" s="1055">
        <v>126050</v>
      </c>
      <c r="F2707" s="1056" t="s">
        <v>1464</v>
      </c>
    </row>
    <row r="2708" spans="1:6" ht="15">
      <c r="A2708" s="101"/>
      <c r="B2708" s="1053">
        <v>12442</v>
      </c>
      <c r="C2708" s="1054" t="s">
        <v>6944</v>
      </c>
      <c r="D2708" s="1053" t="s">
        <v>519</v>
      </c>
      <c r="E2708" s="1055">
        <v>54622</v>
      </c>
      <c r="F2708" s="1056" t="s">
        <v>1464</v>
      </c>
    </row>
    <row r="2709" spans="1:6" ht="15">
      <c r="A2709" s="101"/>
      <c r="B2709" s="1053">
        <v>12443</v>
      </c>
      <c r="C2709" s="1054" t="s">
        <v>6945</v>
      </c>
      <c r="D2709" s="1053" t="s">
        <v>519</v>
      </c>
      <c r="E2709" s="1055">
        <v>1410000</v>
      </c>
      <c r="F2709" s="1056" t="s">
        <v>1464</v>
      </c>
    </row>
    <row r="2710" spans="1:6" ht="15">
      <c r="A2710" s="101"/>
      <c r="B2710" s="1053">
        <v>12444</v>
      </c>
      <c r="C2710" s="1054" t="s">
        <v>6946</v>
      </c>
      <c r="D2710" s="1053" t="s">
        <v>2500</v>
      </c>
      <c r="E2710" s="1055">
        <v>234213</v>
      </c>
      <c r="F2710" s="1056" t="s">
        <v>1464</v>
      </c>
    </row>
    <row r="2711" spans="1:6" ht="15">
      <c r="A2711" s="101"/>
      <c r="B2711" s="1053">
        <v>12445</v>
      </c>
      <c r="C2711" s="1054" t="s">
        <v>6947</v>
      </c>
      <c r="D2711" s="1053" t="s">
        <v>519</v>
      </c>
      <c r="E2711" s="1055">
        <v>10900</v>
      </c>
      <c r="F2711" s="1056" t="s">
        <v>1464</v>
      </c>
    </row>
    <row r="2712" spans="1:6" ht="15">
      <c r="A2712" s="101"/>
      <c r="B2712" s="1053">
        <v>12446</v>
      </c>
      <c r="C2712" s="1054" t="s">
        <v>6948</v>
      </c>
      <c r="D2712" s="1053" t="s">
        <v>519</v>
      </c>
      <c r="E2712" s="1055">
        <v>92437</v>
      </c>
      <c r="F2712" s="1056" t="s">
        <v>1464</v>
      </c>
    </row>
    <row r="2713" spans="1:6" ht="15">
      <c r="A2713" s="101"/>
      <c r="B2713" s="1053">
        <v>12447</v>
      </c>
      <c r="C2713" s="1054" t="s">
        <v>6949</v>
      </c>
      <c r="D2713" s="1053" t="s">
        <v>519</v>
      </c>
      <c r="E2713" s="1055">
        <v>92437</v>
      </c>
      <c r="F2713" s="1056" t="s">
        <v>1464</v>
      </c>
    </row>
    <row r="2714" spans="1:6" ht="15">
      <c r="A2714" s="101"/>
      <c r="B2714" s="1053">
        <v>12448</v>
      </c>
      <c r="C2714" s="1054" t="s">
        <v>6950</v>
      </c>
      <c r="D2714" s="1053" t="s">
        <v>519</v>
      </c>
      <c r="E2714" s="1055">
        <v>5882</v>
      </c>
      <c r="F2714" s="1056" t="s">
        <v>1464</v>
      </c>
    </row>
    <row r="2715" spans="1:6" ht="15">
      <c r="A2715" s="101"/>
      <c r="B2715" s="1053">
        <v>12450</v>
      </c>
      <c r="C2715" s="1054" t="s">
        <v>6951</v>
      </c>
      <c r="D2715" s="1053" t="s">
        <v>519</v>
      </c>
      <c r="E2715" s="1055">
        <v>16807</v>
      </c>
      <c r="F2715" s="1056" t="s">
        <v>1464</v>
      </c>
    </row>
    <row r="2716" spans="1:6" ht="15">
      <c r="A2716" s="101"/>
      <c r="B2716" s="1053">
        <v>12451</v>
      </c>
      <c r="C2716" s="1054" t="s">
        <v>6952</v>
      </c>
      <c r="D2716" s="1053" t="s">
        <v>3103</v>
      </c>
      <c r="E2716" s="1055">
        <v>8800</v>
      </c>
      <c r="F2716" s="1056" t="s">
        <v>1464</v>
      </c>
    </row>
    <row r="2717" spans="1:6" ht="15">
      <c r="A2717" s="101"/>
      <c r="B2717" s="1053">
        <v>12452</v>
      </c>
      <c r="C2717" s="1054" t="s">
        <v>6953</v>
      </c>
      <c r="D2717" s="1053" t="s">
        <v>924</v>
      </c>
      <c r="E2717" s="1055">
        <v>79405</v>
      </c>
      <c r="F2717" s="1056" t="s">
        <v>1464</v>
      </c>
    </row>
    <row r="2718" spans="1:6" ht="15">
      <c r="A2718" s="101"/>
      <c r="B2718" s="1053">
        <v>12453</v>
      </c>
      <c r="C2718" s="1054" t="s">
        <v>6954</v>
      </c>
      <c r="D2718" s="1053" t="s">
        <v>5184</v>
      </c>
      <c r="E2718" s="1055">
        <v>26891</v>
      </c>
      <c r="F2718" s="1056" t="s">
        <v>1464</v>
      </c>
    </row>
    <row r="2719" spans="1:6" ht="15">
      <c r="A2719" s="101"/>
      <c r="B2719" s="1053">
        <v>12454</v>
      </c>
      <c r="C2719" s="1054" t="s">
        <v>6955</v>
      </c>
      <c r="D2719" s="1053" t="s">
        <v>897</v>
      </c>
      <c r="E2719" s="1055">
        <v>142937</v>
      </c>
      <c r="F2719" s="1056" t="s">
        <v>3009</v>
      </c>
    </row>
    <row r="2720" spans="1:6" ht="15">
      <c r="A2720" s="101"/>
      <c r="B2720" s="1053">
        <v>12456</v>
      </c>
      <c r="C2720" s="1054" t="s">
        <v>6956</v>
      </c>
      <c r="D2720" s="1053" t="s">
        <v>519</v>
      </c>
      <c r="E2720" s="1055">
        <v>882353</v>
      </c>
      <c r="F2720" s="1056" t="s">
        <v>1464</v>
      </c>
    </row>
    <row r="2721" spans="1:6" ht="15">
      <c r="A2721" s="101"/>
      <c r="B2721" s="1053">
        <v>12457</v>
      </c>
      <c r="C2721" s="1054" t="s">
        <v>6957</v>
      </c>
      <c r="D2721" s="1053" t="s">
        <v>519</v>
      </c>
      <c r="E2721" s="1055">
        <v>49930</v>
      </c>
      <c r="F2721" s="1056" t="s">
        <v>1464</v>
      </c>
    </row>
    <row r="2722" spans="1:6" ht="15">
      <c r="A2722" s="101"/>
      <c r="B2722" s="1053">
        <v>12458</v>
      </c>
      <c r="C2722" s="1054" t="s">
        <v>6958</v>
      </c>
      <c r="D2722" s="1053" t="s">
        <v>897</v>
      </c>
      <c r="E2722" s="1055">
        <v>10500</v>
      </c>
      <c r="F2722" s="1056" t="s">
        <v>1464</v>
      </c>
    </row>
    <row r="2723" spans="1:6" ht="15">
      <c r="A2723" s="101"/>
      <c r="B2723" s="1053">
        <v>12459</v>
      </c>
      <c r="C2723" s="1054" t="s">
        <v>6959</v>
      </c>
      <c r="D2723" s="1053" t="s">
        <v>609</v>
      </c>
      <c r="E2723" s="1055">
        <v>55597552</v>
      </c>
      <c r="F2723" s="1056" t="s">
        <v>3009</v>
      </c>
    </row>
    <row r="2724" spans="1:6" ht="15">
      <c r="A2724" s="101"/>
      <c r="B2724" s="1053">
        <v>12460</v>
      </c>
      <c r="C2724" s="1054" t="s">
        <v>6960</v>
      </c>
      <c r="D2724" s="1053" t="s">
        <v>897</v>
      </c>
      <c r="E2724" s="1055">
        <v>255834</v>
      </c>
      <c r="F2724" s="1056" t="s">
        <v>3009</v>
      </c>
    </row>
    <row r="2725" spans="1:6" ht="15">
      <c r="A2725" s="101"/>
      <c r="B2725" s="1053">
        <v>12461</v>
      </c>
      <c r="C2725" s="1054" t="s">
        <v>6961</v>
      </c>
      <c r="D2725" s="1053" t="s">
        <v>897</v>
      </c>
      <c r="E2725" s="1055">
        <v>266665</v>
      </c>
      <c r="F2725" s="1056" t="s">
        <v>3009</v>
      </c>
    </row>
    <row r="2726" spans="1:6" ht="15">
      <c r="A2726" s="101"/>
      <c r="B2726" s="1053">
        <v>12462</v>
      </c>
      <c r="C2726" s="1054" t="s">
        <v>6962</v>
      </c>
      <c r="D2726" s="1053" t="s">
        <v>897</v>
      </c>
      <c r="E2726" s="1055">
        <v>174558</v>
      </c>
      <c r="F2726" s="1056" t="s">
        <v>3009</v>
      </c>
    </row>
    <row r="2727" spans="1:6" ht="15">
      <c r="A2727" s="101"/>
      <c r="B2727" s="1053">
        <v>12463</v>
      </c>
      <c r="C2727" s="1054" t="s">
        <v>6963</v>
      </c>
      <c r="D2727" s="1053" t="s">
        <v>904</v>
      </c>
      <c r="E2727" s="1055">
        <v>585480</v>
      </c>
      <c r="F2727" s="1056" t="s">
        <v>3009</v>
      </c>
    </row>
    <row r="2728" spans="1:6" ht="15">
      <c r="A2728" s="101"/>
      <c r="B2728" s="1053">
        <v>12464</v>
      </c>
      <c r="C2728" s="1054" t="s">
        <v>6964</v>
      </c>
      <c r="D2728" s="1053" t="s">
        <v>904</v>
      </c>
      <c r="E2728" s="1055">
        <v>520030</v>
      </c>
      <c r="F2728" s="1056" t="s">
        <v>3009</v>
      </c>
    </row>
    <row r="2729" spans="1:6" ht="15">
      <c r="A2729" s="101"/>
      <c r="B2729" s="1053">
        <v>12465</v>
      </c>
      <c r="C2729" s="1054" t="s">
        <v>6965</v>
      </c>
      <c r="D2729" s="1053" t="s">
        <v>904</v>
      </c>
      <c r="E2729" s="1055">
        <v>508130</v>
      </c>
      <c r="F2729" s="1056" t="s">
        <v>3009</v>
      </c>
    </row>
    <row r="2730" spans="1:6" ht="15">
      <c r="A2730" s="101"/>
      <c r="B2730" s="1053">
        <v>12466</v>
      </c>
      <c r="C2730" s="1054" t="s">
        <v>6966</v>
      </c>
      <c r="D2730" s="1053" t="s">
        <v>904</v>
      </c>
      <c r="E2730" s="1055">
        <v>71400</v>
      </c>
      <c r="F2730" s="1056" t="s">
        <v>3009</v>
      </c>
    </row>
    <row r="2731" spans="1:6" ht="15">
      <c r="A2731" s="101"/>
      <c r="B2731" s="1053">
        <v>12467</v>
      </c>
      <c r="C2731" s="1054" t="s">
        <v>6967</v>
      </c>
      <c r="D2731" s="1053" t="s">
        <v>904</v>
      </c>
      <c r="E2731" s="1055">
        <v>71400</v>
      </c>
      <c r="F2731" s="1056" t="s">
        <v>3009</v>
      </c>
    </row>
    <row r="2732" spans="1:6" ht="15">
      <c r="A2732" s="101"/>
      <c r="B2732" s="1053">
        <v>12468</v>
      </c>
      <c r="C2732" s="1054" t="s">
        <v>6968</v>
      </c>
      <c r="D2732" s="1053" t="s">
        <v>519</v>
      </c>
      <c r="E2732" s="1055">
        <v>1071000</v>
      </c>
      <c r="F2732" s="1056" t="s">
        <v>1464</v>
      </c>
    </row>
    <row r="2733" spans="1:6" ht="15">
      <c r="A2733" s="101"/>
      <c r="B2733" s="1053">
        <v>12469</v>
      </c>
      <c r="C2733" s="1054" t="s">
        <v>6969</v>
      </c>
      <c r="D2733" s="1053" t="s">
        <v>519</v>
      </c>
      <c r="E2733" s="1055">
        <v>333200</v>
      </c>
      <c r="F2733" s="1056" t="s">
        <v>1464</v>
      </c>
    </row>
    <row r="2734" spans="1:6" ht="15">
      <c r="A2734" s="101"/>
      <c r="B2734" s="1053">
        <v>12470</v>
      </c>
      <c r="C2734" s="1054" t="s">
        <v>6970</v>
      </c>
      <c r="D2734" s="1053" t="s">
        <v>519</v>
      </c>
      <c r="E2734" s="1055">
        <v>333200</v>
      </c>
      <c r="F2734" s="1056" t="s">
        <v>1464</v>
      </c>
    </row>
    <row r="2735" spans="1:6" ht="15">
      <c r="A2735" s="101"/>
      <c r="B2735" s="1053">
        <v>12471</v>
      </c>
      <c r="C2735" s="1054" t="s">
        <v>6971</v>
      </c>
      <c r="D2735" s="1053" t="s">
        <v>519</v>
      </c>
      <c r="E2735" s="1055">
        <v>952000</v>
      </c>
      <c r="F2735" s="1056" t="s">
        <v>1464</v>
      </c>
    </row>
    <row r="2736" spans="1:6" ht="15">
      <c r="A2736" s="101"/>
      <c r="B2736" s="1053">
        <v>12472</v>
      </c>
      <c r="C2736" s="1054" t="s">
        <v>6972</v>
      </c>
      <c r="D2736" s="1053" t="s">
        <v>519</v>
      </c>
      <c r="E2736" s="1055">
        <v>1119304</v>
      </c>
      <c r="F2736" s="1056" t="s">
        <v>1464</v>
      </c>
    </row>
    <row r="2737" spans="1:6" ht="15">
      <c r="A2737" s="101"/>
      <c r="B2737" s="1053">
        <v>12473</v>
      </c>
      <c r="C2737" s="1054" t="s">
        <v>6973</v>
      </c>
      <c r="D2737" s="1053" t="s">
        <v>973</v>
      </c>
      <c r="E2737" s="1055">
        <v>1550</v>
      </c>
      <c r="F2737" s="1056" t="s">
        <v>1464</v>
      </c>
    </row>
    <row r="2738" spans="1:6" ht="15">
      <c r="A2738" s="101"/>
      <c r="B2738" s="1053">
        <v>12474</v>
      </c>
      <c r="C2738" s="1054" t="s">
        <v>6974</v>
      </c>
      <c r="D2738" s="1053" t="s">
        <v>519</v>
      </c>
      <c r="E2738" s="1055">
        <v>558467</v>
      </c>
      <c r="F2738" s="1056" t="s">
        <v>1464</v>
      </c>
    </row>
    <row r="2739" spans="1:6" ht="15">
      <c r="A2739" s="101"/>
      <c r="B2739" s="1053">
        <v>12475</v>
      </c>
      <c r="C2739" s="1054" t="s">
        <v>6975</v>
      </c>
      <c r="D2739" s="1053" t="s">
        <v>519</v>
      </c>
      <c r="E2739" s="1055">
        <v>117810</v>
      </c>
      <c r="F2739" s="1056" t="s">
        <v>1464</v>
      </c>
    </row>
    <row r="2740" spans="1:6" ht="15">
      <c r="A2740" s="101"/>
      <c r="B2740" s="1053">
        <v>12476</v>
      </c>
      <c r="C2740" s="1054" t="s">
        <v>6976</v>
      </c>
      <c r="D2740" s="1053" t="s">
        <v>519</v>
      </c>
      <c r="E2740" s="1055">
        <v>30940</v>
      </c>
      <c r="F2740" s="1056" t="s">
        <v>1464</v>
      </c>
    </row>
    <row r="2741" spans="1:6" ht="15">
      <c r="A2741" s="101"/>
      <c r="B2741" s="1053">
        <v>12477</v>
      </c>
      <c r="C2741" s="1054" t="s">
        <v>6977</v>
      </c>
      <c r="D2741" s="1053" t="s">
        <v>519</v>
      </c>
      <c r="E2741" s="1055">
        <v>43078</v>
      </c>
      <c r="F2741" s="1056" t="s">
        <v>1464</v>
      </c>
    </row>
    <row r="2742" spans="1:6" ht="15">
      <c r="A2742" s="101"/>
      <c r="B2742" s="1053">
        <v>12478</v>
      </c>
      <c r="C2742" s="1054" t="s">
        <v>6978</v>
      </c>
      <c r="D2742" s="1053" t="s">
        <v>519</v>
      </c>
      <c r="E2742" s="1055">
        <v>11662</v>
      </c>
      <c r="F2742" s="1056" t="s">
        <v>1464</v>
      </c>
    </row>
    <row r="2743" spans="1:6" ht="15">
      <c r="A2743" s="101"/>
      <c r="B2743" s="1053">
        <v>12479</v>
      </c>
      <c r="C2743" s="1054" t="s">
        <v>6979</v>
      </c>
      <c r="D2743" s="1053" t="s">
        <v>3103</v>
      </c>
      <c r="E2743" s="1055">
        <v>32017</v>
      </c>
      <c r="F2743" s="1056" t="s">
        <v>1464</v>
      </c>
    </row>
    <row r="2744" spans="1:6" ht="15">
      <c r="A2744" s="101"/>
      <c r="B2744" s="1053">
        <v>12480</v>
      </c>
      <c r="C2744" s="1054" t="s">
        <v>6980</v>
      </c>
      <c r="D2744" s="1053" t="s">
        <v>519</v>
      </c>
      <c r="E2744" s="1055">
        <v>16136</v>
      </c>
      <c r="F2744" s="1056" t="s">
        <v>1464</v>
      </c>
    </row>
    <row r="2745" spans="1:6" ht="15">
      <c r="A2745" s="101"/>
      <c r="B2745" s="1053">
        <v>12481</v>
      </c>
      <c r="C2745" s="1054" t="s">
        <v>6981</v>
      </c>
      <c r="D2745" s="1053" t="s">
        <v>519</v>
      </c>
      <c r="E2745" s="1055">
        <v>119000</v>
      </c>
      <c r="F2745" s="1056" t="s">
        <v>1464</v>
      </c>
    </row>
    <row r="2746" spans="1:6" ht="15">
      <c r="A2746" s="101"/>
      <c r="B2746" s="1053">
        <v>12482</v>
      </c>
      <c r="C2746" s="1054" t="s">
        <v>6982</v>
      </c>
      <c r="D2746" s="1053" t="s">
        <v>519</v>
      </c>
      <c r="E2746" s="1055">
        <v>212</v>
      </c>
      <c r="F2746" s="1056" t="s">
        <v>1464</v>
      </c>
    </row>
    <row r="2747" spans="1:6" ht="15">
      <c r="A2747" s="101"/>
      <c r="B2747" s="1053">
        <v>12483</v>
      </c>
      <c r="C2747" s="1054" t="s">
        <v>6983</v>
      </c>
      <c r="D2747" s="1053" t="s">
        <v>924</v>
      </c>
      <c r="E2747" s="1055">
        <v>863</v>
      </c>
      <c r="F2747" s="1056" t="s">
        <v>4527</v>
      </c>
    </row>
    <row r="2748" spans="1:6" ht="15">
      <c r="A2748" s="101"/>
      <c r="B2748" s="1053">
        <v>12484</v>
      </c>
      <c r="C2748" s="1054" t="s">
        <v>6984</v>
      </c>
      <c r="D2748" s="1053" t="s">
        <v>924</v>
      </c>
      <c r="E2748" s="1055">
        <v>863</v>
      </c>
      <c r="F2748" s="1056" t="s">
        <v>4527</v>
      </c>
    </row>
    <row r="2749" spans="1:6" ht="15">
      <c r="A2749" s="101"/>
      <c r="B2749" s="1053">
        <v>12485</v>
      </c>
      <c r="C2749" s="1054" t="s">
        <v>6985</v>
      </c>
      <c r="D2749" s="1053" t="s">
        <v>897</v>
      </c>
      <c r="E2749" s="1055">
        <v>231155</v>
      </c>
      <c r="F2749" s="1056" t="s">
        <v>3009</v>
      </c>
    </row>
    <row r="2750" spans="1:6" ht="15">
      <c r="A2750" s="101"/>
      <c r="B2750" s="1053">
        <v>12486</v>
      </c>
      <c r="C2750" s="1054" t="s">
        <v>6986</v>
      </c>
      <c r="D2750" s="1053" t="s">
        <v>924</v>
      </c>
      <c r="E2750" s="1055">
        <v>876</v>
      </c>
      <c r="F2750" s="1056" t="s">
        <v>4527</v>
      </c>
    </row>
    <row r="2751" spans="1:6" ht="15">
      <c r="A2751" s="101"/>
      <c r="B2751" s="1053">
        <v>12487</v>
      </c>
      <c r="C2751" s="1054" t="s">
        <v>6987</v>
      </c>
      <c r="D2751" s="1053" t="s">
        <v>519</v>
      </c>
      <c r="E2751" s="1055">
        <v>1679</v>
      </c>
      <c r="F2751" s="1056" t="s">
        <v>3009</v>
      </c>
    </row>
    <row r="2752" spans="1:6" ht="15">
      <c r="A2752" s="101"/>
      <c r="B2752" s="1053">
        <v>12488</v>
      </c>
      <c r="C2752" s="1054" t="s">
        <v>6988</v>
      </c>
      <c r="D2752" s="1053" t="s">
        <v>924</v>
      </c>
      <c r="E2752" s="1055">
        <v>214198</v>
      </c>
      <c r="F2752" s="1056" t="s">
        <v>1464</v>
      </c>
    </row>
    <row r="2753" spans="1:6" ht="15">
      <c r="A2753" s="101"/>
      <c r="B2753" s="1053">
        <v>12489</v>
      </c>
      <c r="C2753" s="1054" t="s">
        <v>6989</v>
      </c>
      <c r="D2753" s="1053" t="s">
        <v>519</v>
      </c>
      <c r="E2753" s="1055">
        <v>1000</v>
      </c>
      <c r="F2753" s="1056" t="s">
        <v>1464</v>
      </c>
    </row>
    <row r="2754" spans="1:6" ht="15">
      <c r="A2754" s="101"/>
      <c r="B2754" s="1053">
        <v>12490</v>
      </c>
      <c r="C2754" s="1054" t="s">
        <v>6990</v>
      </c>
      <c r="D2754" s="1053" t="s">
        <v>777</v>
      </c>
      <c r="E2754" s="1055">
        <v>1240282</v>
      </c>
      <c r="F2754" s="1056" t="s">
        <v>4527</v>
      </c>
    </row>
    <row r="2755" spans="1:6" ht="15">
      <c r="A2755" s="101"/>
      <c r="B2755" s="1053">
        <v>12491</v>
      </c>
      <c r="C2755" s="1054" t="s">
        <v>6991</v>
      </c>
      <c r="D2755" s="1053" t="s">
        <v>924</v>
      </c>
      <c r="E2755" s="1055">
        <v>219643</v>
      </c>
      <c r="F2755" s="1056" t="s">
        <v>1464</v>
      </c>
    </row>
    <row r="2756" spans="1:6" ht="15">
      <c r="A2756" s="101"/>
      <c r="B2756" s="1053">
        <v>12492</v>
      </c>
      <c r="C2756" s="1054" t="s">
        <v>6992</v>
      </c>
      <c r="D2756" s="1053" t="s">
        <v>897</v>
      </c>
      <c r="E2756" s="1055">
        <v>275559</v>
      </c>
      <c r="F2756" s="1056" t="s">
        <v>3009</v>
      </c>
    </row>
    <row r="2757" spans="1:6" ht="15">
      <c r="A2757" s="101"/>
      <c r="B2757" s="1053">
        <v>12493</v>
      </c>
      <c r="C2757" s="1054" t="s">
        <v>6993</v>
      </c>
      <c r="D2757" s="1053" t="s">
        <v>897</v>
      </c>
      <c r="E2757" s="1055">
        <v>288594</v>
      </c>
      <c r="F2757" s="1056" t="s">
        <v>3009</v>
      </c>
    </row>
    <row r="2758" spans="1:6" ht="15">
      <c r="A2758" s="101"/>
      <c r="B2758" s="1053">
        <v>12494</v>
      </c>
      <c r="C2758" s="1054" t="s">
        <v>6994</v>
      </c>
      <c r="D2758" s="1053" t="s">
        <v>897</v>
      </c>
      <c r="E2758" s="1055">
        <v>219169</v>
      </c>
      <c r="F2758" s="1056" t="s">
        <v>3009</v>
      </c>
    </row>
    <row r="2759" spans="1:6" ht="15">
      <c r="A2759" s="101"/>
      <c r="B2759" s="1053">
        <v>12495</v>
      </c>
      <c r="C2759" s="1054" t="s">
        <v>6995</v>
      </c>
      <c r="D2759" s="1053" t="s">
        <v>897</v>
      </c>
      <c r="E2759" s="1055">
        <v>76850</v>
      </c>
      <c r="F2759" s="1056" t="s">
        <v>3009</v>
      </c>
    </row>
    <row r="2760" spans="1:6" ht="15">
      <c r="A2760" s="101"/>
      <c r="B2760" s="1053">
        <v>12496</v>
      </c>
      <c r="C2760" s="1054" t="s">
        <v>6996</v>
      </c>
      <c r="D2760" s="1053" t="s">
        <v>519</v>
      </c>
      <c r="E2760" s="1055">
        <v>252</v>
      </c>
      <c r="F2760" s="1056" t="s">
        <v>1464</v>
      </c>
    </row>
    <row r="2761" spans="1:6" ht="15">
      <c r="A2761" s="101"/>
      <c r="B2761" s="1053">
        <v>12497</v>
      </c>
      <c r="C2761" s="1054" t="s">
        <v>6997</v>
      </c>
      <c r="D2761" s="1053" t="s">
        <v>519</v>
      </c>
      <c r="E2761" s="1055">
        <v>109160</v>
      </c>
      <c r="F2761" s="1056" t="s">
        <v>1464</v>
      </c>
    </row>
    <row r="2762" spans="1:6" ht="15">
      <c r="A2762" s="101"/>
      <c r="B2762" s="1053">
        <v>12498</v>
      </c>
      <c r="C2762" s="1054" t="s">
        <v>6998</v>
      </c>
      <c r="D2762" s="1053" t="s">
        <v>902</v>
      </c>
      <c r="E2762" s="1055">
        <v>20504</v>
      </c>
      <c r="F2762" s="1056" t="s">
        <v>1464</v>
      </c>
    </row>
    <row r="2763" spans="1:6" ht="15">
      <c r="A2763" s="101"/>
      <c r="B2763" s="1053">
        <v>12499</v>
      </c>
      <c r="C2763" s="1054" t="s">
        <v>6999</v>
      </c>
      <c r="D2763" s="1053" t="s">
        <v>519</v>
      </c>
      <c r="E2763" s="1055">
        <v>83950</v>
      </c>
      <c r="F2763" s="1056" t="s">
        <v>1464</v>
      </c>
    </row>
    <row r="2764" spans="1:6" ht="15">
      <c r="A2764" s="101"/>
      <c r="B2764" s="1053">
        <v>12500</v>
      </c>
      <c r="C2764" s="1054" t="s">
        <v>7000</v>
      </c>
      <c r="D2764" s="1053" t="s">
        <v>926</v>
      </c>
      <c r="E2764" s="1055">
        <v>23</v>
      </c>
      <c r="F2764" s="1056" t="s">
        <v>1464</v>
      </c>
    </row>
    <row r="2765" spans="1:6" ht="15">
      <c r="A2765" s="101"/>
      <c r="B2765" s="1053">
        <v>12501</v>
      </c>
      <c r="C2765" s="1054" t="s">
        <v>7001</v>
      </c>
      <c r="D2765" s="1053" t="s">
        <v>519</v>
      </c>
      <c r="E2765" s="1055">
        <v>35294</v>
      </c>
      <c r="F2765" s="1056" t="s">
        <v>1464</v>
      </c>
    </row>
    <row r="2766" spans="1:6" ht="15">
      <c r="A2766" s="101"/>
      <c r="B2766" s="1053">
        <v>12502</v>
      </c>
      <c r="C2766" s="1054" t="s">
        <v>7002</v>
      </c>
      <c r="D2766" s="1053" t="s">
        <v>519</v>
      </c>
      <c r="E2766" s="1055">
        <v>521</v>
      </c>
      <c r="F2766" s="1056" t="s">
        <v>1464</v>
      </c>
    </row>
    <row r="2767" spans="1:6" ht="15">
      <c r="A2767" s="101"/>
      <c r="B2767" s="1053">
        <v>12503</v>
      </c>
      <c r="C2767" s="1054" t="s">
        <v>7003</v>
      </c>
      <c r="D2767" s="1053" t="s">
        <v>519</v>
      </c>
      <c r="E2767" s="1055">
        <v>75546</v>
      </c>
      <c r="F2767" s="1056" t="s">
        <v>1464</v>
      </c>
    </row>
    <row r="2768" spans="1:6" ht="15">
      <c r="A2768" s="101"/>
      <c r="B2768" s="1053">
        <v>12504</v>
      </c>
      <c r="C2768" s="1054" t="s">
        <v>7004</v>
      </c>
      <c r="D2768" s="1053" t="s">
        <v>519</v>
      </c>
      <c r="E2768" s="1055">
        <v>29328</v>
      </c>
      <c r="F2768" s="1056" t="s">
        <v>1464</v>
      </c>
    </row>
    <row r="2769" spans="1:6" ht="15">
      <c r="A2769" s="101"/>
      <c r="B2769" s="1053">
        <v>12505</v>
      </c>
      <c r="C2769" s="1054" t="s">
        <v>7005</v>
      </c>
      <c r="D2769" s="1053" t="s">
        <v>519</v>
      </c>
      <c r="E2769" s="1055">
        <v>37731</v>
      </c>
      <c r="F2769" s="1056" t="s">
        <v>1464</v>
      </c>
    </row>
    <row r="2770" spans="1:6" ht="15">
      <c r="A2770" s="101"/>
      <c r="B2770" s="1053">
        <v>12506</v>
      </c>
      <c r="C2770" s="1054" t="s">
        <v>7006</v>
      </c>
      <c r="D2770" s="1053" t="s">
        <v>519</v>
      </c>
      <c r="E2770" s="1055">
        <v>52101</v>
      </c>
      <c r="F2770" s="1056" t="s">
        <v>1464</v>
      </c>
    </row>
    <row r="2771" spans="1:6" ht="15">
      <c r="A2771" s="101"/>
      <c r="B2771" s="1053">
        <v>12507</v>
      </c>
      <c r="C2771" s="1054" t="s">
        <v>7007</v>
      </c>
      <c r="D2771" s="1053" t="s">
        <v>2458</v>
      </c>
      <c r="E2771" s="1055">
        <v>467500</v>
      </c>
      <c r="F2771" s="1056" t="s">
        <v>1464</v>
      </c>
    </row>
    <row r="2772" spans="1:6" ht="15">
      <c r="A2772" s="101"/>
      <c r="B2772" s="1053">
        <v>12508</v>
      </c>
      <c r="C2772" s="1054" t="s">
        <v>7008</v>
      </c>
      <c r="D2772" s="1053" t="s">
        <v>519</v>
      </c>
      <c r="E2772" s="1055">
        <v>19500</v>
      </c>
      <c r="F2772" s="1056" t="s">
        <v>1464</v>
      </c>
    </row>
    <row r="2773" spans="1:6" ht="15">
      <c r="A2773" s="101"/>
      <c r="B2773" s="1053">
        <v>12509</v>
      </c>
      <c r="C2773" s="1054" t="s">
        <v>7009</v>
      </c>
      <c r="D2773" s="1053" t="s">
        <v>1040</v>
      </c>
      <c r="E2773" s="1055">
        <v>209440</v>
      </c>
      <c r="F2773" s="1056" t="s">
        <v>1464</v>
      </c>
    </row>
    <row r="2774" spans="1:6" ht="15">
      <c r="A2774" s="101"/>
      <c r="B2774" s="1053">
        <v>12510</v>
      </c>
      <c r="C2774" s="1054" t="s">
        <v>7010</v>
      </c>
      <c r="D2774" s="1053" t="s">
        <v>1040</v>
      </c>
      <c r="E2774" s="1055">
        <v>209440</v>
      </c>
      <c r="F2774" s="1056" t="s">
        <v>1464</v>
      </c>
    </row>
    <row r="2775" spans="1:6" ht="15">
      <c r="A2775" s="101"/>
      <c r="B2775" s="1053">
        <v>12511</v>
      </c>
      <c r="C2775" s="1054" t="s">
        <v>7011</v>
      </c>
      <c r="D2775" s="1053" t="s">
        <v>519</v>
      </c>
      <c r="E2775" s="1055">
        <v>1080695</v>
      </c>
      <c r="F2775" s="1056" t="s">
        <v>1464</v>
      </c>
    </row>
    <row r="2776" spans="1:6" ht="15">
      <c r="A2776" s="101"/>
      <c r="B2776" s="1053">
        <v>12512</v>
      </c>
      <c r="C2776" s="1054" t="s">
        <v>7012</v>
      </c>
      <c r="D2776" s="1053" t="s">
        <v>519</v>
      </c>
      <c r="E2776" s="1055">
        <v>109160</v>
      </c>
      <c r="F2776" s="1056" t="s">
        <v>1464</v>
      </c>
    </row>
    <row r="2777" spans="1:6" ht="15">
      <c r="A2777" s="101"/>
      <c r="B2777" s="1053">
        <v>12513</v>
      </c>
      <c r="C2777" s="1054" t="s">
        <v>7013</v>
      </c>
      <c r="D2777" s="1053" t="s">
        <v>926</v>
      </c>
      <c r="E2777" s="1055">
        <v>2164</v>
      </c>
      <c r="F2777" s="1056" t="s">
        <v>1464</v>
      </c>
    </row>
    <row r="2778" spans="1:6" ht="15">
      <c r="A2778" s="101"/>
      <c r="B2778" s="1053">
        <v>12514</v>
      </c>
      <c r="C2778" s="1054" t="s">
        <v>7014</v>
      </c>
      <c r="D2778" s="1053" t="s">
        <v>902</v>
      </c>
      <c r="E2778" s="1055">
        <v>18151</v>
      </c>
      <c r="F2778" s="1056" t="s">
        <v>1464</v>
      </c>
    </row>
    <row r="2779" spans="1:6" ht="15">
      <c r="A2779" s="101"/>
      <c r="B2779" s="1053">
        <v>12515</v>
      </c>
      <c r="C2779" s="1054" t="s">
        <v>7015</v>
      </c>
      <c r="D2779" s="1053" t="s">
        <v>2500</v>
      </c>
      <c r="E2779" s="1055">
        <v>234213</v>
      </c>
      <c r="F2779" s="1056" t="s">
        <v>1464</v>
      </c>
    </row>
    <row r="2780" spans="1:6" ht="30" customHeight="1">
      <c r="A2780" s="101"/>
      <c r="B2780" s="1053">
        <v>12516</v>
      </c>
      <c r="C2780" s="1054" t="s">
        <v>7016</v>
      </c>
      <c r="D2780" s="1053" t="s">
        <v>519</v>
      </c>
      <c r="E2780" s="1055">
        <v>10900</v>
      </c>
      <c r="F2780" s="1056" t="s">
        <v>1464</v>
      </c>
    </row>
    <row r="2781" spans="1:6" ht="15">
      <c r="A2781" s="101"/>
      <c r="B2781" s="1053">
        <v>12517</v>
      </c>
      <c r="C2781" s="1054" t="s">
        <v>7017</v>
      </c>
      <c r="D2781" s="1053" t="s">
        <v>519</v>
      </c>
      <c r="E2781" s="1055">
        <v>5882</v>
      </c>
      <c r="F2781" s="1056" t="s">
        <v>1464</v>
      </c>
    </row>
    <row r="2782" spans="1:6" ht="15">
      <c r="A2782" s="101"/>
      <c r="B2782" s="1053">
        <v>12518</v>
      </c>
      <c r="C2782" s="1054" t="s">
        <v>7018</v>
      </c>
      <c r="D2782" s="1053" t="s">
        <v>519</v>
      </c>
      <c r="E2782" s="1055">
        <v>882353</v>
      </c>
      <c r="F2782" s="1056" t="s">
        <v>1464</v>
      </c>
    </row>
    <row r="2783" spans="1:6" ht="15">
      <c r="A2783" s="101"/>
      <c r="B2783" s="1053">
        <v>12519</v>
      </c>
      <c r="C2783" s="1054" t="s">
        <v>7019</v>
      </c>
      <c r="D2783" s="1053" t="s">
        <v>904</v>
      </c>
      <c r="E2783" s="1055">
        <v>300000</v>
      </c>
      <c r="F2783" s="1056" t="s">
        <v>1464</v>
      </c>
    </row>
    <row r="2784" spans="1:6" ht="15">
      <c r="A2784" s="101"/>
      <c r="B2784" s="1053">
        <v>12520</v>
      </c>
      <c r="C2784" s="1054" t="s">
        <v>7020</v>
      </c>
      <c r="D2784" s="1053" t="s">
        <v>519</v>
      </c>
      <c r="E2784" s="1055">
        <v>252</v>
      </c>
      <c r="F2784" s="1056" t="s">
        <v>1464</v>
      </c>
    </row>
    <row r="2785" spans="1:6" ht="15">
      <c r="A2785" s="101"/>
      <c r="B2785" s="1053">
        <v>12521</v>
      </c>
      <c r="C2785" s="1054" t="s">
        <v>7021</v>
      </c>
      <c r="D2785" s="1053" t="s">
        <v>519</v>
      </c>
      <c r="E2785" s="1055">
        <v>521</v>
      </c>
      <c r="F2785" s="1056" t="s">
        <v>1464</v>
      </c>
    </row>
    <row r="2786" spans="1:6" ht="15">
      <c r="A2786" s="101"/>
      <c r="B2786" s="1053">
        <v>12522</v>
      </c>
      <c r="C2786" s="1054" t="s">
        <v>7022</v>
      </c>
      <c r="D2786" s="1053" t="s">
        <v>519</v>
      </c>
      <c r="E2786" s="1055">
        <v>37731</v>
      </c>
      <c r="F2786" s="1056" t="s">
        <v>1464</v>
      </c>
    </row>
    <row r="2787" spans="1:6" ht="15">
      <c r="A2787" s="101"/>
      <c r="B2787" s="1053">
        <v>12523</v>
      </c>
      <c r="C2787" s="1054" t="s">
        <v>7023</v>
      </c>
      <c r="D2787" s="1053" t="s">
        <v>519</v>
      </c>
      <c r="E2787" s="1055">
        <v>52101</v>
      </c>
      <c r="F2787" s="1056" t="s">
        <v>1464</v>
      </c>
    </row>
    <row r="2788" spans="1:6" ht="15">
      <c r="A2788" s="101"/>
      <c r="B2788" s="1053">
        <v>12524</v>
      </c>
      <c r="C2788" s="1054" t="s">
        <v>7024</v>
      </c>
      <c r="D2788" s="1053" t="s">
        <v>926</v>
      </c>
      <c r="E2788" s="1055">
        <v>8218</v>
      </c>
      <c r="F2788" s="1056" t="s">
        <v>1464</v>
      </c>
    </row>
    <row r="2789" spans="1:6" ht="15">
      <c r="A2789" s="101"/>
      <c r="B2789" s="1053">
        <v>12525</v>
      </c>
      <c r="C2789" s="1054" t="s">
        <v>7025</v>
      </c>
      <c r="D2789" s="1053" t="s">
        <v>519</v>
      </c>
      <c r="E2789" s="1055">
        <v>109160</v>
      </c>
      <c r="F2789" s="1056" t="s">
        <v>1464</v>
      </c>
    </row>
    <row r="2790" spans="1:6" ht="15">
      <c r="A2790" s="101"/>
      <c r="B2790" s="1053">
        <v>12526</v>
      </c>
      <c r="C2790" s="1054" t="s">
        <v>7026</v>
      </c>
      <c r="D2790" s="1053" t="s">
        <v>926</v>
      </c>
      <c r="E2790" s="1055">
        <v>23</v>
      </c>
      <c r="F2790" s="1056" t="s">
        <v>1464</v>
      </c>
    </row>
    <row r="2791" spans="1:6" ht="15">
      <c r="A2791" s="101"/>
      <c r="B2791" s="1053">
        <v>12668</v>
      </c>
      <c r="C2791" s="1054" t="s">
        <v>7027</v>
      </c>
      <c r="D2791" s="1053" t="s">
        <v>777</v>
      </c>
      <c r="E2791" s="1055">
        <v>1441447</v>
      </c>
      <c r="F2791" s="1056" t="s">
        <v>1464</v>
      </c>
    </row>
    <row r="2792" spans="1:6" ht="15">
      <c r="A2792" s="101"/>
      <c r="B2792" s="1053">
        <v>12669</v>
      </c>
      <c r="C2792" s="1054" t="s">
        <v>7028</v>
      </c>
      <c r="D2792" s="1053" t="s">
        <v>928</v>
      </c>
      <c r="E2792" s="1055">
        <v>815150</v>
      </c>
      <c r="F2792" s="1056" t="s">
        <v>1464</v>
      </c>
    </row>
    <row r="2793" spans="1:6" ht="15">
      <c r="A2793" s="101"/>
      <c r="B2793" s="1053">
        <v>12670</v>
      </c>
      <c r="C2793" s="1054" t="s">
        <v>7029</v>
      </c>
      <c r="D2793" s="1053" t="s">
        <v>928</v>
      </c>
      <c r="E2793" s="1055">
        <v>145436</v>
      </c>
      <c r="F2793" s="1056" t="s">
        <v>4527</v>
      </c>
    </row>
    <row r="2794" spans="1:6" ht="15">
      <c r="A2794" s="101"/>
      <c r="B2794" s="1053">
        <v>12744</v>
      </c>
      <c r="C2794" s="1054" t="s">
        <v>7030</v>
      </c>
      <c r="D2794" s="1053" t="s">
        <v>928</v>
      </c>
      <c r="E2794" s="1055">
        <v>743387</v>
      </c>
      <c r="F2794" s="1056" t="s">
        <v>1464</v>
      </c>
    </row>
    <row r="2795" spans="1:6" ht="15">
      <c r="A2795" s="101"/>
      <c r="B2795" s="1053">
        <v>12745</v>
      </c>
      <c r="C2795" s="1054" t="s">
        <v>7031</v>
      </c>
      <c r="D2795" s="1053" t="s">
        <v>928</v>
      </c>
      <c r="E2795" s="1055">
        <v>743387</v>
      </c>
      <c r="F2795" s="1056" t="s">
        <v>1464</v>
      </c>
    </row>
    <row r="2796" spans="1:6" ht="15">
      <c r="A2796" s="101"/>
      <c r="B2796" s="1053">
        <v>12746</v>
      </c>
      <c r="C2796" s="1054" t="s">
        <v>7032</v>
      </c>
      <c r="D2796" s="1053" t="s">
        <v>928</v>
      </c>
      <c r="E2796" s="1055">
        <v>810188</v>
      </c>
      <c r="F2796" s="1056" t="s">
        <v>1464</v>
      </c>
    </row>
    <row r="2797" spans="1:6" ht="15">
      <c r="A2797" s="101"/>
      <c r="B2797" s="1053">
        <v>12747</v>
      </c>
      <c r="C2797" s="1054" t="s">
        <v>7033</v>
      </c>
      <c r="D2797" s="1053" t="s">
        <v>928</v>
      </c>
      <c r="E2797" s="1055">
        <v>1373519</v>
      </c>
      <c r="F2797" s="1056" t="s">
        <v>1464</v>
      </c>
    </row>
    <row r="2798" spans="1:6" ht="15">
      <c r="A2798" s="101"/>
      <c r="B2798" s="1053">
        <v>12748</v>
      </c>
      <c r="C2798" s="1054" t="s">
        <v>7034</v>
      </c>
      <c r="D2798" s="1053" t="s">
        <v>928</v>
      </c>
      <c r="E2798" s="1055">
        <v>2165567</v>
      </c>
      <c r="F2798" s="1056" t="s">
        <v>1464</v>
      </c>
    </row>
    <row r="2799" spans="1:6" ht="15">
      <c r="A2799" s="101"/>
      <c r="B2799" s="1053">
        <v>12778</v>
      </c>
      <c r="C2799" s="1054" t="s">
        <v>7035</v>
      </c>
      <c r="D2799" s="1053" t="s">
        <v>928</v>
      </c>
      <c r="E2799" s="1055">
        <v>2048267</v>
      </c>
      <c r="F2799" s="1056" t="s">
        <v>1464</v>
      </c>
    </row>
    <row r="2800" spans="1:6" ht="15">
      <c r="A2800" s="101"/>
      <c r="B2800" s="1053">
        <v>12781</v>
      </c>
      <c r="C2800" s="1054" t="s">
        <v>7036</v>
      </c>
      <c r="D2800" s="1053" t="s">
        <v>924</v>
      </c>
      <c r="E2800" s="1055">
        <v>208000</v>
      </c>
      <c r="F2800" s="1056" t="s">
        <v>4526</v>
      </c>
    </row>
    <row r="2801" spans="1:6" ht="15">
      <c r="A2801" s="101"/>
      <c r="B2801" s="1053">
        <v>12782</v>
      </c>
      <c r="C2801" s="1054" t="s">
        <v>7037</v>
      </c>
      <c r="D2801" s="1053" t="s">
        <v>609</v>
      </c>
      <c r="E2801" s="1055">
        <v>6328000</v>
      </c>
      <c r="F2801" s="1056" t="s">
        <v>4526</v>
      </c>
    </row>
    <row r="2802" spans="1:6" ht="15">
      <c r="A2802" s="101"/>
      <c r="B2802" s="1053">
        <v>12783</v>
      </c>
      <c r="C2802" s="1054" t="s">
        <v>7038</v>
      </c>
      <c r="D2802" s="1053" t="s">
        <v>924</v>
      </c>
      <c r="E2802" s="1055">
        <v>299000</v>
      </c>
      <c r="F2802" s="1056" t="s">
        <v>4526</v>
      </c>
    </row>
    <row r="2803" spans="1:6" ht="15">
      <c r="A2803" s="101"/>
      <c r="B2803" s="1053">
        <v>12784</v>
      </c>
      <c r="C2803" s="1054" t="s">
        <v>7039</v>
      </c>
      <c r="D2803" s="1053" t="s">
        <v>609</v>
      </c>
      <c r="E2803" s="1055">
        <v>9077000</v>
      </c>
      <c r="F2803" s="1056" t="s">
        <v>4526</v>
      </c>
    </row>
    <row r="2804" spans="1:6" ht="15">
      <c r="A2804" s="101"/>
      <c r="B2804" s="1053">
        <v>12785</v>
      </c>
      <c r="C2804" s="1054" t="s">
        <v>7040</v>
      </c>
      <c r="D2804" s="1053" t="s">
        <v>924</v>
      </c>
      <c r="E2804" s="1055">
        <v>285000</v>
      </c>
      <c r="F2804" s="1056" t="s">
        <v>4526</v>
      </c>
    </row>
    <row r="2805" spans="1:6" ht="15">
      <c r="A2805" s="101"/>
      <c r="B2805" s="1053">
        <v>12786</v>
      </c>
      <c r="C2805" s="1054" t="s">
        <v>7041</v>
      </c>
      <c r="D2805" s="1053" t="s">
        <v>609</v>
      </c>
      <c r="E2805" s="1055">
        <v>8507000</v>
      </c>
      <c r="F2805" s="1056" t="s">
        <v>4526</v>
      </c>
    </row>
    <row r="2806" spans="1:6" ht="15">
      <c r="A2806" s="101"/>
      <c r="B2806" s="1053">
        <v>12787</v>
      </c>
      <c r="C2806" s="1054" t="s">
        <v>7042</v>
      </c>
      <c r="D2806" s="1053" t="s">
        <v>924</v>
      </c>
      <c r="E2806" s="1055">
        <v>412000</v>
      </c>
      <c r="F2806" s="1056" t="s">
        <v>4526</v>
      </c>
    </row>
    <row r="2807" spans="1:6" ht="15">
      <c r="A2807" s="101"/>
      <c r="B2807" s="1053">
        <v>12788</v>
      </c>
      <c r="C2807" s="1054" t="s">
        <v>7043</v>
      </c>
      <c r="D2807" s="1053" t="s">
        <v>609</v>
      </c>
      <c r="E2807" s="1055">
        <v>12345000</v>
      </c>
      <c r="F2807" s="1056" t="s">
        <v>4526</v>
      </c>
    </row>
    <row r="2808" spans="1:6" ht="15">
      <c r="A2808" s="101"/>
      <c r="B2808" s="1053">
        <v>12830</v>
      </c>
      <c r="C2808" s="1054" t="s">
        <v>7044</v>
      </c>
      <c r="D2808" s="1053" t="s">
        <v>519</v>
      </c>
      <c r="E2808" s="1055">
        <v>252</v>
      </c>
      <c r="F2808" s="1056" t="s">
        <v>1464</v>
      </c>
    </row>
    <row r="2809" spans="1:6" ht="15">
      <c r="A2809" s="101"/>
      <c r="B2809" s="1053">
        <v>12831</v>
      </c>
      <c r="C2809" s="1054" t="s">
        <v>7045</v>
      </c>
      <c r="D2809" s="1053" t="s">
        <v>519</v>
      </c>
      <c r="E2809" s="1055">
        <v>521</v>
      </c>
      <c r="F2809" s="1056" t="s">
        <v>1464</v>
      </c>
    </row>
    <row r="2810" spans="1:6" ht="15">
      <c r="A2810" s="101"/>
      <c r="B2810" s="1053">
        <v>12832</v>
      </c>
      <c r="C2810" s="1054" t="s">
        <v>7046</v>
      </c>
      <c r="D2810" s="1053" t="s">
        <v>902</v>
      </c>
      <c r="E2810" s="1055">
        <v>18151</v>
      </c>
      <c r="F2810" s="1056" t="s">
        <v>1464</v>
      </c>
    </row>
    <row r="2811" spans="1:6" ht="15">
      <c r="A2811" s="101"/>
      <c r="B2811" s="1053">
        <v>12833</v>
      </c>
      <c r="C2811" s="1054" t="s">
        <v>7047</v>
      </c>
      <c r="D2811" s="1053" t="s">
        <v>2500</v>
      </c>
      <c r="E2811" s="1055">
        <v>234213</v>
      </c>
      <c r="F2811" s="1056" t="s">
        <v>1464</v>
      </c>
    </row>
    <row r="2812" spans="1:6" ht="15">
      <c r="A2812" s="101"/>
      <c r="B2812" s="1053">
        <v>12834</v>
      </c>
      <c r="C2812" s="1054" t="s">
        <v>7048</v>
      </c>
      <c r="D2812" s="1053" t="s">
        <v>519</v>
      </c>
      <c r="E2812" s="1055">
        <v>6303</v>
      </c>
      <c r="F2812" s="1056" t="s">
        <v>1464</v>
      </c>
    </row>
    <row r="2813" spans="1:6" ht="15">
      <c r="A2813" s="101"/>
      <c r="B2813" s="1053">
        <v>12835</v>
      </c>
      <c r="C2813" s="1054" t="s">
        <v>7049</v>
      </c>
      <c r="D2813" s="1053" t="s">
        <v>519</v>
      </c>
      <c r="E2813" s="1055">
        <v>109160</v>
      </c>
      <c r="F2813" s="1056" t="s">
        <v>1464</v>
      </c>
    </row>
    <row r="2814" spans="1:6" ht="15">
      <c r="A2814" s="101"/>
      <c r="B2814" s="1053">
        <v>12836</v>
      </c>
      <c r="C2814" s="1054" t="s">
        <v>7050</v>
      </c>
      <c r="D2814" s="1053" t="s">
        <v>904</v>
      </c>
      <c r="E2814" s="1055">
        <v>300000</v>
      </c>
      <c r="F2814" s="1056" t="s">
        <v>1464</v>
      </c>
    </row>
    <row r="2815" spans="1:6" ht="15">
      <c r="A2815" s="101"/>
      <c r="B2815" s="1053">
        <v>12837</v>
      </c>
      <c r="C2815" s="1054" t="s">
        <v>7051</v>
      </c>
      <c r="D2815" s="1053" t="s">
        <v>519</v>
      </c>
      <c r="E2815" s="1055">
        <v>882353</v>
      </c>
      <c r="F2815" s="1056" t="s">
        <v>1464</v>
      </c>
    </row>
    <row r="2816" spans="1:6" ht="15">
      <c r="A2816" s="101"/>
      <c r="B2816" s="1053">
        <v>12838</v>
      </c>
      <c r="C2816" s="1054" t="s">
        <v>7052</v>
      </c>
      <c r="D2816" s="1053" t="s">
        <v>926</v>
      </c>
      <c r="E2816" s="1055">
        <v>8218</v>
      </c>
      <c r="F2816" s="1056" t="s">
        <v>1464</v>
      </c>
    </row>
    <row r="2817" spans="1:6" ht="15">
      <c r="A2817" s="101"/>
      <c r="B2817" s="1053">
        <v>12839</v>
      </c>
      <c r="C2817" s="1054" t="s">
        <v>7053</v>
      </c>
      <c r="D2817" s="1053" t="s">
        <v>519</v>
      </c>
      <c r="E2817" s="1055">
        <v>37731</v>
      </c>
      <c r="F2817" s="1056" t="s">
        <v>1464</v>
      </c>
    </row>
    <row r="2818" spans="1:6" ht="15">
      <c r="A2818" s="101"/>
      <c r="B2818" s="1053">
        <v>12895</v>
      </c>
      <c r="C2818" s="1054" t="s">
        <v>7054</v>
      </c>
      <c r="D2818" s="1053" t="s">
        <v>928</v>
      </c>
      <c r="E2818" s="1055">
        <v>455401</v>
      </c>
      <c r="F2818" s="1056" t="s">
        <v>3009</v>
      </c>
    </row>
    <row r="2819" spans="1:6" ht="15">
      <c r="A2819" s="101"/>
      <c r="B2819" s="1053">
        <v>12896</v>
      </c>
      <c r="C2819" s="1054" t="s">
        <v>7055</v>
      </c>
      <c r="D2819" s="1053" t="s">
        <v>928</v>
      </c>
      <c r="E2819" s="1055">
        <v>4957999</v>
      </c>
      <c r="F2819" s="1056" t="s">
        <v>1464</v>
      </c>
    </row>
    <row r="2820" spans="1:6" ht="15">
      <c r="A2820" s="101"/>
      <c r="B2820" s="1053">
        <v>12916</v>
      </c>
      <c r="C2820" s="1054" t="s">
        <v>7056</v>
      </c>
      <c r="D2820" s="1053" t="s">
        <v>897</v>
      </c>
      <c r="E2820" s="1055">
        <v>217649</v>
      </c>
      <c r="F2820" s="1056" t="s">
        <v>3009</v>
      </c>
    </row>
    <row r="2821" spans="1:6" ht="15">
      <c r="A2821" s="101"/>
      <c r="B2821" s="1053">
        <v>12917</v>
      </c>
      <c r="C2821" s="1054" t="s">
        <v>7057</v>
      </c>
      <c r="D2821" s="1053" t="s">
        <v>897</v>
      </c>
      <c r="E2821" s="1055">
        <v>227008</v>
      </c>
      <c r="F2821" s="1056" t="s">
        <v>3009</v>
      </c>
    </row>
    <row r="2822" spans="1:6" ht="15">
      <c r="A2822" s="101"/>
      <c r="B2822" s="1053">
        <v>12918</v>
      </c>
      <c r="C2822" s="1054" t="s">
        <v>7058</v>
      </c>
      <c r="D2822" s="1053" t="s">
        <v>897</v>
      </c>
      <c r="E2822" s="1055">
        <v>15105</v>
      </c>
      <c r="F2822" s="1056" t="s">
        <v>1464</v>
      </c>
    </row>
    <row r="2823" spans="1:6" ht="15">
      <c r="A2823" s="101"/>
      <c r="B2823" s="1053">
        <v>12919</v>
      </c>
      <c r="C2823" s="1054" t="s">
        <v>7059</v>
      </c>
      <c r="D2823" s="1053" t="s">
        <v>609</v>
      </c>
      <c r="E2823" s="1055">
        <v>3403</v>
      </c>
      <c r="F2823" s="1056" t="s">
        <v>1464</v>
      </c>
    </row>
    <row r="2824" spans="1:6" ht="15">
      <c r="A2824" s="101"/>
      <c r="B2824" s="1053">
        <v>12920</v>
      </c>
      <c r="C2824" s="1054" t="s">
        <v>7060</v>
      </c>
      <c r="D2824" s="1053" t="s">
        <v>924</v>
      </c>
      <c r="E2824" s="1055">
        <v>67285</v>
      </c>
      <c r="F2824" s="1056" t="s">
        <v>1464</v>
      </c>
    </row>
    <row r="2825" spans="1:6" ht="15">
      <c r="A2825" s="101"/>
      <c r="B2825" s="1053">
        <v>12925</v>
      </c>
      <c r="C2825" s="1054" t="s">
        <v>7061</v>
      </c>
      <c r="D2825" s="1053" t="s">
        <v>519</v>
      </c>
      <c r="E2825" s="1055">
        <v>85680</v>
      </c>
      <c r="F2825" s="1056" t="s">
        <v>1464</v>
      </c>
    </row>
    <row r="2826" spans="1:6" ht="15">
      <c r="A2826" s="101"/>
      <c r="B2826" s="1053">
        <v>12926</v>
      </c>
      <c r="C2826" s="1054" t="s">
        <v>7062</v>
      </c>
      <c r="D2826" s="1053" t="s">
        <v>519</v>
      </c>
      <c r="E2826" s="1055">
        <v>16422</v>
      </c>
      <c r="F2826" s="1056" t="s">
        <v>1464</v>
      </c>
    </row>
    <row r="2827" spans="1:6" ht="15">
      <c r="A2827" s="101"/>
      <c r="B2827" s="1053">
        <v>12927</v>
      </c>
      <c r="C2827" s="1054" t="s">
        <v>7063</v>
      </c>
      <c r="D2827" s="1053" t="s">
        <v>924</v>
      </c>
      <c r="E2827" s="1055">
        <v>535500</v>
      </c>
      <c r="F2827" s="1056" t="s">
        <v>1464</v>
      </c>
    </row>
    <row r="2828" spans="1:6" ht="15">
      <c r="A2828" s="101"/>
      <c r="B2828" s="1053">
        <v>13188</v>
      </c>
      <c r="C2828" s="1054" t="s">
        <v>7064</v>
      </c>
      <c r="D2828" s="1053" t="s">
        <v>5399</v>
      </c>
      <c r="E2828" s="1055">
        <v>368424</v>
      </c>
      <c r="F2828" s="1056" t="s">
        <v>1464</v>
      </c>
    </row>
    <row r="2829" spans="1:6" ht="15">
      <c r="A2829" s="101"/>
      <c r="B2829" s="1053">
        <v>13189</v>
      </c>
      <c r="C2829" s="1054" t="s">
        <v>7065</v>
      </c>
      <c r="D2829" s="1053" t="s">
        <v>7066</v>
      </c>
      <c r="E2829" s="1055">
        <v>25395747</v>
      </c>
      <c r="F2829" s="1056" t="s">
        <v>1464</v>
      </c>
    </row>
    <row r="2830" spans="1:6" ht="15">
      <c r="A2830" s="101"/>
      <c r="B2830" s="1053">
        <v>13190</v>
      </c>
      <c r="C2830" s="1054" t="s">
        <v>7067</v>
      </c>
      <c r="D2830" s="1053" t="s">
        <v>519</v>
      </c>
      <c r="E2830" s="1055">
        <v>10317300</v>
      </c>
      <c r="F2830" s="1056" t="s">
        <v>1464</v>
      </c>
    </row>
    <row r="2831" spans="1:6" ht="15">
      <c r="A2831" s="101"/>
      <c r="B2831" s="1053">
        <v>13191</v>
      </c>
      <c r="C2831" s="1054" t="s">
        <v>7068</v>
      </c>
      <c r="D2831" s="1053" t="s">
        <v>519</v>
      </c>
      <c r="E2831" s="1055">
        <v>11900000</v>
      </c>
      <c r="F2831" s="1056" t="s">
        <v>1464</v>
      </c>
    </row>
    <row r="2832" spans="1:6" ht="15">
      <c r="A2832" s="101"/>
      <c r="B2832" s="1053">
        <v>13221</v>
      </c>
      <c r="C2832" s="1054" t="s">
        <v>7069</v>
      </c>
      <c r="D2832" s="1053" t="s">
        <v>777</v>
      </c>
      <c r="E2832" s="1055">
        <v>136138</v>
      </c>
      <c r="F2832" s="1056" t="s">
        <v>1464</v>
      </c>
    </row>
    <row r="2833" spans="1:6" ht="15">
      <c r="A2833" s="101"/>
      <c r="B2833" s="1053">
        <v>13222</v>
      </c>
      <c r="C2833" s="1054" t="s">
        <v>7070</v>
      </c>
      <c r="D2833" s="1053" t="s">
        <v>2342</v>
      </c>
      <c r="E2833" s="1055">
        <v>5355000</v>
      </c>
      <c r="F2833" s="1056" t="s">
        <v>1464</v>
      </c>
    </row>
    <row r="2834" spans="1:6" ht="15">
      <c r="A2834" s="101"/>
      <c r="B2834" s="1053">
        <v>13249</v>
      </c>
      <c r="C2834" s="1054" t="s">
        <v>7071</v>
      </c>
      <c r="D2834" s="1053" t="s">
        <v>904</v>
      </c>
      <c r="E2834" s="1055">
        <v>776266</v>
      </c>
      <c r="F2834" s="1056" t="s">
        <v>3009</v>
      </c>
    </row>
    <row r="2835" spans="1:6" ht="15">
      <c r="A2835" s="101"/>
      <c r="B2835" s="1053">
        <v>13250</v>
      </c>
      <c r="C2835" s="1054" t="s">
        <v>1375</v>
      </c>
      <c r="D2835" s="1053" t="s">
        <v>904</v>
      </c>
      <c r="E2835" s="1055">
        <v>758679</v>
      </c>
      <c r="F2835" s="1056" t="s">
        <v>3009</v>
      </c>
    </row>
    <row r="2836" spans="1:6" ht="15">
      <c r="A2836" s="101"/>
      <c r="B2836" s="1053">
        <v>13251</v>
      </c>
      <c r="C2836" s="1054" t="s">
        <v>7072</v>
      </c>
      <c r="D2836" s="1053" t="s">
        <v>904</v>
      </c>
      <c r="E2836" s="1055">
        <v>1109142</v>
      </c>
      <c r="F2836" s="1056" t="s">
        <v>3009</v>
      </c>
    </row>
    <row r="2837" spans="1:6" ht="15">
      <c r="A2837" s="101"/>
      <c r="B2837" s="1053">
        <v>13269</v>
      </c>
      <c r="C2837" s="1054" t="s">
        <v>7073</v>
      </c>
      <c r="D2837" s="1053" t="s">
        <v>519</v>
      </c>
      <c r="E2837" s="1055">
        <v>7378</v>
      </c>
      <c r="F2837" s="1056" t="s">
        <v>3009</v>
      </c>
    </row>
    <row r="2838" spans="1:6" ht="15">
      <c r="A2838" s="101"/>
      <c r="B2838" s="1053">
        <v>13300</v>
      </c>
      <c r="C2838" s="1054" t="s">
        <v>7074</v>
      </c>
      <c r="D2838" s="1053" t="s">
        <v>904</v>
      </c>
      <c r="E2838" s="1055">
        <v>69020</v>
      </c>
      <c r="F2838" s="1056" t="s">
        <v>1464</v>
      </c>
    </row>
    <row r="2839" spans="1:6" ht="15">
      <c r="A2839" s="101"/>
      <c r="B2839" s="1053">
        <v>13302</v>
      </c>
      <c r="C2839" s="1054" t="s">
        <v>4505</v>
      </c>
      <c r="D2839" s="1053" t="s">
        <v>519</v>
      </c>
      <c r="E2839" s="1055">
        <v>6723500</v>
      </c>
      <c r="F2839" s="1056" t="s">
        <v>1464</v>
      </c>
    </row>
    <row r="2840" spans="1:6" ht="15">
      <c r="A2840" s="101"/>
      <c r="B2840" s="1053">
        <v>13303</v>
      </c>
      <c r="C2840" s="1054" t="s">
        <v>4506</v>
      </c>
      <c r="D2840" s="1053" t="s">
        <v>519</v>
      </c>
      <c r="E2840" s="1055">
        <v>9163000</v>
      </c>
      <c r="F2840" s="1056" t="s">
        <v>1464</v>
      </c>
    </row>
    <row r="2841" spans="1:6" ht="15">
      <c r="A2841" s="101"/>
      <c r="B2841" s="1053">
        <v>13318</v>
      </c>
      <c r="C2841" s="1054" t="s">
        <v>7075</v>
      </c>
      <c r="D2841" s="1053" t="s">
        <v>897</v>
      </c>
      <c r="E2841" s="1055">
        <v>232783</v>
      </c>
      <c r="F2841" s="1056" t="s">
        <v>4526</v>
      </c>
    </row>
  </sheetData>
  <autoFilter ref="A2:J2841" xr:uid="{00000000-0009-0000-0000-000019000000}"/>
  <pageMargins left="0.70866141732283472" right="0.70866141732283472" top="0.74803149606299213" bottom="0.74803149606299213" header="0.31496062992125984" footer="0.31496062992125984"/>
  <pageSetup scale="71" orientation="portrait"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19"/>
  <dimension ref="A1:K123"/>
  <sheetViews>
    <sheetView topLeftCell="A72" zoomScale="80" zoomScaleNormal="80" workbookViewId="0">
      <selection activeCell="J73" sqref="J73"/>
    </sheetView>
  </sheetViews>
  <sheetFormatPr baseColWidth="10" defaultColWidth="11.42578125" defaultRowHeight="11.25"/>
  <cols>
    <col min="1" max="1" width="7.5703125" style="29" bestFit="1" customWidth="1"/>
    <col min="2" max="2" width="84" style="22" customWidth="1"/>
    <col min="3" max="3" width="15.140625" style="22" customWidth="1"/>
    <col min="4" max="4" width="18.28515625" style="22" bestFit="1" customWidth="1"/>
    <col min="5" max="5" width="15.5703125" style="22" customWidth="1"/>
    <col min="6" max="6" width="15.7109375" style="22" customWidth="1"/>
    <col min="7" max="7" width="15.42578125" style="22" bestFit="1" customWidth="1"/>
    <col min="8" max="8" width="16.5703125" style="22" customWidth="1"/>
    <col min="9" max="9" width="22.28515625" style="22" bestFit="1" customWidth="1"/>
    <col min="10" max="10" width="22.85546875" style="22" customWidth="1"/>
    <col min="11" max="11" width="5" style="22" bestFit="1" customWidth="1"/>
    <col min="12" max="16384" width="11.42578125" style="22"/>
  </cols>
  <sheetData>
    <row r="1" spans="1:8" ht="45" customHeight="1">
      <c r="A1" s="1780" t="s">
        <v>7076</v>
      </c>
      <c r="B1" s="1780" t="s">
        <v>17</v>
      </c>
      <c r="C1" s="1780" t="s">
        <v>489</v>
      </c>
      <c r="D1" s="1780" t="s">
        <v>7077</v>
      </c>
      <c r="E1" s="1780" t="s">
        <v>7078</v>
      </c>
      <c r="F1" s="1780" t="s">
        <v>7079</v>
      </c>
      <c r="G1" s="1781"/>
      <c r="H1" s="27"/>
    </row>
    <row r="2" spans="1:8" ht="22.5">
      <c r="A2" s="1782">
        <v>9084</v>
      </c>
      <c r="B2" s="1783" t="str">
        <f>VLOOKUP(A2,INSUMOS!$B$2:$E$2841,2,FALSE)</f>
        <v>TARIFA MES - PERSONAL TÉCNICO-TECNÓLOGO EN ÁREAS DE INGENIERÍA (NO INCLUYE FACTOR DE PRESTACIONES)</v>
      </c>
      <c r="C2" s="1784" t="str">
        <f>VLOOKUP(A2,INSUMOS!$B$2:$E$2841,3,FALSE)</f>
        <v>MES</v>
      </c>
      <c r="D2" s="1785">
        <f>VLOOKUP(A2,INSUMOS!$B$2:$E$2841,4,FALSE)</f>
        <v>3241000</v>
      </c>
      <c r="E2" s="1786">
        <v>1.4577</v>
      </c>
      <c r="F2" s="1786">
        <v>1.8105</v>
      </c>
      <c r="G2" s="1787"/>
      <c r="H2" s="28"/>
    </row>
    <row r="3" spans="1:8">
      <c r="A3" s="1782">
        <v>9085</v>
      </c>
      <c r="B3" s="1783" t="str">
        <f>VLOOKUP(A3,INSUMOS!$B$2:$E$2841,2,FALSE)</f>
        <v>TARIFA MES - PERSONAL TÉCNICO - AUXILIAR DE INGENIERÍA (NO INCLUYE FACTOR DE PRESTACIONES)</v>
      </c>
      <c r="C3" s="1784" t="str">
        <f>VLOOKUP(A3,INSUMOS!$B$2:$E$2841,3,FALSE)</f>
        <v>MES</v>
      </c>
      <c r="D3" s="1785">
        <f>VLOOKUP(A3,INSUMOS!$B$2:$E$2841,4,FALSE)</f>
        <v>2849000</v>
      </c>
      <c r="E3" s="1786">
        <v>1.4591000000000001</v>
      </c>
      <c r="F3" s="1786">
        <v>1.8118000000000001</v>
      </c>
      <c r="G3" s="1787"/>
      <c r="H3" s="28"/>
    </row>
    <row r="4" spans="1:8">
      <c r="A4" s="1782">
        <v>9086</v>
      </c>
      <c r="B4" s="1783" t="str">
        <f>VLOOKUP(A4,INSUMOS!$B$2:$E$2841,2,FALSE)</f>
        <v>TARIFA MES - PERSONAL TÉCNICO - DIBUJANTE 1 (NO INCLUYE FACTOR DE PRESTACIONES)</v>
      </c>
      <c r="C4" s="1784" t="str">
        <f>VLOOKUP(A4,INSUMOS!$B$2:$E$2841,3,FALSE)</f>
        <v>MES</v>
      </c>
      <c r="D4" s="1785">
        <f>VLOOKUP(A4,INSUMOS!$B$2:$E$2841,4,FALSE)</f>
        <v>2988000</v>
      </c>
      <c r="E4" s="1786">
        <v>1.4584999999999999</v>
      </c>
      <c r="F4" s="1786">
        <v>1.8112999999999999</v>
      </c>
      <c r="G4" s="1787"/>
      <c r="H4" s="28"/>
    </row>
    <row r="5" spans="1:8">
      <c r="A5" s="1782">
        <v>9087</v>
      </c>
      <c r="B5" s="1783" t="str">
        <f>VLOOKUP(A5,INSUMOS!$B$2:$E$2841,2,FALSE)</f>
        <v>TARIFA MES - PERSONAL TÉCNICO - DIBUJANTE 2 (NO INCLUYE FACTOR DE PRESTACIONES)</v>
      </c>
      <c r="C5" s="1784" t="str">
        <f>VLOOKUP(A5,INSUMOS!$B$2:$E$2841,3,FALSE)</f>
        <v>MES</v>
      </c>
      <c r="D5" s="1785">
        <f>VLOOKUP(A5,INSUMOS!$B$2:$E$2841,4,FALSE)</f>
        <v>2414000</v>
      </c>
      <c r="E5" s="1786">
        <v>1.5529999999999999</v>
      </c>
      <c r="F5" s="1786">
        <v>1.9052</v>
      </c>
      <c r="G5" s="1787"/>
      <c r="H5" s="28"/>
    </row>
    <row r="6" spans="1:8">
      <c r="A6" s="1782">
        <v>9088</v>
      </c>
      <c r="B6" s="1783" t="str">
        <f>VLOOKUP(A6,INSUMOS!$B$2:$E$2841,2,FALSE)</f>
        <v>TARIFA MES - PERSONAL TÉCNICO - TOPÓGRAFO INSPECTOR (NO INCLUYE FACTOR DE PRESTACIONES)</v>
      </c>
      <c r="C6" s="1784" t="str">
        <f>VLOOKUP(A6,INSUMOS!$B$2:$E$2841,3,FALSE)</f>
        <v>MES</v>
      </c>
      <c r="D6" s="1785">
        <f>VLOOKUP(A6,INSUMOS!$B$2:$E$2841,4,FALSE)</f>
        <v>3379000</v>
      </c>
      <c r="E6" s="1786">
        <v>1.4573</v>
      </c>
      <c r="F6" s="1786">
        <v>1.8101</v>
      </c>
      <c r="G6" s="1787"/>
      <c r="H6" s="28"/>
    </row>
    <row r="7" spans="1:8">
      <c r="A7" s="1782">
        <v>9089</v>
      </c>
      <c r="B7" s="1783" t="str">
        <f>VLOOKUP(A7,INSUMOS!$B$2:$E$2841,2,FALSE)</f>
        <v>TARIFA MES - PERSONAL TÉCNICO - LABORATORISTA INSPECTOR (NO INCLUYE FACTOR DE PRESTACIONES)</v>
      </c>
      <c r="C7" s="1784" t="str">
        <f>VLOOKUP(A7,INSUMOS!$B$2:$E$2841,3,FALSE)</f>
        <v>MES</v>
      </c>
      <c r="D7" s="1785">
        <f>VLOOKUP(A7,INSUMOS!$B$2:$E$2841,4,FALSE)</f>
        <v>2993000</v>
      </c>
      <c r="E7" s="1786">
        <v>1.4584999999999999</v>
      </c>
      <c r="F7" s="1786">
        <v>1.8112999999999999</v>
      </c>
      <c r="G7" s="1787"/>
      <c r="H7" s="28"/>
    </row>
    <row r="8" spans="1:8">
      <c r="A8" s="1782">
        <v>9090</v>
      </c>
      <c r="B8" s="1783" t="str">
        <f>VLOOKUP(A8,INSUMOS!$B$2:$E$2841,2,FALSE)</f>
        <v>TARIFA MES - PERSONAL TÉCNICO - LABORATORISTA AUXILIAR (NO INCLUYE FACTOR DE PRESTACIONES)</v>
      </c>
      <c r="C8" s="1784" t="str">
        <f>VLOOKUP(A8,INSUMOS!$B$2:$E$2841,3,FALSE)</f>
        <v>MES</v>
      </c>
      <c r="D8" s="1785">
        <f>VLOOKUP(A8,INSUMOS!$B$2:$E$2841,4,FALSE)</f>
        <v>2095000</v>
      </c>
      <c r="E8" s="1786">
        <v>1.569</v>
      </c>
      <c r="F8" s="1786">
        <v>1.9211</v>
      </c>
      <c r="G8" s="1787"/>
      <c r="H8" s="28"/>
    </row>
    <row r="9" spans="1:8">
      <c r="A9" s="1782">
        <v>9091</v>
      </c>
      <c r="B9" s="1783" t="str">
        <f>VLOOKUP(A9,INSUMOS!$B$2:$E$2841,2,FALSE)</f>
        <v>TARIFA MES - PERSONAL TÉCNICO - OPERADOR EQUIPO PERFORACIÓN (INCLUYE FACTOR DE PRESTACIONES)</v>
      </c>
      <c r="C9" s="1784" t="str">
        <f>VLOOKUP(A9,INSUMOS!$B$2:$E$2841,3,FALSE)</f>
        <v>MES</v>
      </c>
      <c r="D9" s="1785">
        <f>VLOOKUP(A9,INSUMOS!$B$2:$E$2841,4,FALSE)</f>
        <v>3924546</v>
      </c>
      <c r="E9" s="1786">
        <v>1.4597</v>
      </c>
      <c r="F9" s="1786">
        <v>1.8129999999999999</v>
      </c>
      <c r="G9" s="1787"/>
      <c r="H9" s="28"/>
    </row>
    <row r="10" spans="1:8">
      <c r="A10" s="1782">
        <v>9460</v>
      </c>
      <c r="B10" s="1783" t="str">
        <f>VLOOKUP(A10,INSUMOS!$B$2:$E$2841,2,FALSE)</f>
        <v>TARIFA MES - PERSONAL TÉCNICO - OPERADOR AUXILIAR DE EQUIPO (NO INCLUYE FACTOR DE PRESTACIONES)</v>
      </c>
      <c r="C10" s="1784" t="str">
        <f>VLOOKUP(A10,INSUMOS!$B$2:$E$2841,3,FALSE)</f>
        <v>MES</v>
      </c>
      <c r="D10" s="1785">
        <f>VLOOKUP(A10,INSUMOS!$B$2:$E$2841,4,FALSE)</f>
        <v>1798000</v>
      </c>
      <c r="E10" s="1786">
        <v>1.589</v>
      </c>
      <c r="F10" s="1786">
        <v>1.9483999999999999</v>
      </c>
      <c r="G10" s="1788"/>
    </row>
    <row r="11" spans="1:8">
      <c r="A11" s="1782">
        <v>9093</v>
      </c>
      <c r="B11" s="1783" t="str">
        <f>VLOOKUP(A11,INSUMOS!$B$2:$E$2841,2,FALSE)</f>
        <v>TARIFA MES - PERSONAL TÉCNICO - INSPECTOR 1 (NO INCLUYE FACTOR DE PRESTACIONES)</v>
      </c>
      <c r="C11" s="1784" t="str">
        <f>VLOOKUP(A11,INSUMOS!$B$2:$E$2841,3,FALSE)</f>
        <v>MES</v>
      </c>
      <c r="D11" s="1785">
        <f>VLOOKUP(A11,INSUMOS!$B$2:$E$2841,4,FALSE)</f>
        <v>2458000</v>
      </c>
      <c r="E11" s="1786">
        <v>1.5510999999999999</v>
      </c>
      <c r="F11" s="1786">
        <v>1.9034</v>
      </c>
      <c r="G11" s="1788"/>
      <c r="H11" s="25"/>
    </row>
    <row r="12" spans="1:8">
      <c r="A12" s="1782">
        <v>9094</v>
      </c>
      <c r="B12" s="1783" t="str">
        <f>VLOOKUP(A12,INSUMOS!$B$2:$E$2841,2,FALSE)</f>
        <v>TARIFA MES - PERSONAL TÉCNICO - INSPECTOR 2 (NO INCLUYE FACTOR DE PRESTACIONES)</v>
      </c>
      <c r="C12" s="1784" t="str">
        <f>VLOOKUP(A12,INSUMOS!$B$2:$E$2841,3,FALSE)</f>
        <v>MES</v>
      </c>
      <c r="D12" s="1785">
        <f>VLOOKUP(A12,INSUMOS!$B$2:$E$2841,4,FALSE)</f>
        <v>2213000</v>
      </c>
      <c r="E12" s="1786">
        <v>1.5625</v>
      </c>
      <c r="F12" s="1786">
        <v>1.9147000000000001</v>
      </c>
      <c r="G12" s="1788"/>
      <c r="H12" s="25"/>
    </row>
    <row r="13" spans="1:8">
      <c r="A13" s="1782">
        <v>9095</v>
      </c>
      <c r="B13" s="1783" t="str">
        <f>VLOOKUP(A13,INSUMOS!$B$2:$E$2841,2,FALSE)</f>
        <v>TARIFA MES - PERSONAL TÉCNICO - TOPÓGRAFO AUXILIAR (NO INCLUYE FACTOR DE PRESTACIONES)</v>
      </c>
      <c r="C13" s="1784" t="str">
        <f>VLOOKUP(A13,INSUMOS!$B$2:$E$2841,3,FALSE)</f>
        <v>MES</v>
      </c>
      <c r="D13" s="1785">
        <f>VLOOKUP(A13,INSUMOS!$B$2:$E$2841,4,FALSE)</f>
        <v>2771000</v>
      </c>
      <c r="E13" s="1786">
        <v>1.4594</v>
      </c>
      <c r="F13" s="1786">
        <v>1.8121</v>
      </c>
      <c r="G13" s="1788"/>
      <c r="H13" s="25"/>
    </row>
    <row r="14" spans="1:8">
      <c r="A14" s="1782">
        <v>9096</v>
      </c>
      <c r="B14" s="1783" t="str">
        <f>VLOOKUP(A14,INSUMOS!$B$2:$E$2841,2,FALSE)</f>
        <v>TARIFA MES - PERSONAL TÉCNICO - BATIMETRISTA INSPECTOR (NO INCLUYE FACTOR DE PRESTACIONES)</v>
      </c>
      <c r="C14" s="1784" t="str">
        <f>VLOOKUP(A14,INSUMOS!$B$2:$E$2841,3,FALSE)</f>
        <v>MES</v>
      </c>
      <c r="D14" s="1785">
        <f>VLOOKUP(A14,INSUMOS!$B$2:$E$2841,4,FALSE)</f>
        <v>3379000</v>
      </c>
      <c r="E14" s="1786">
        <v>1.4573</v>
      </c>
      <c r="F14" s="1786">
        <v>1.8101</v>
      </c>
      <c r="G14" s="1788"/>
      <c r="H14" s="25"/>
    </row>
    <row r="15" spans="1:8">
      <c r="A15" s="1782">
        <v>9097</v>
      </c>
      <c r="B15" s="1783" t="str">
        <f>VLOOKUP(A15,INSUMOS!$B$2:$E$2841,2,FALSE)</f>
        <v>TARIFA MES - PERSONAL TÉCNICO - BATIMETRISTA AUXILIAR (NO INCLUYE FACTOR DE PRESTACIONES)</v>
      </c>
      <c r="C15" s="1784" t="str">
        <f>VLOOKUP(A15,INSUMOS!$B$2:$E$2841,3,FALSE)</f>
        <v>MES</v>
      </c>
      <c r="D15" s="1785">
        <f>VLOOKUP(A15,INSUMOS!$B$2:$E$2841,4,FALSE)</f>
        <v>2771000</v>
      </c>
      <c r="E15" s="1786">
        <v>1.4594</v>
      </c>
      <c r="F15" s="1786">
        <v>1.8121</v>
      </c>
      <c r="G15" s="1788"/>
      <c r="H15" s="25"/>
    </row>
    <row r="16" spans="1:8">
      <c r="A16" s="1782">
        <v>9098</v>
      </c>
      <c r="B16" s="1783" t="str">
        <f>VLOOKUP(A16,INSUMOS!$B$2:$E$2841,2,FALSE)</f>
        <v>TARIFA MES - PERSONAL AUXILIAR TÉCNICO - CADENERO 1 (NO INCLUYE FACTOR DE PRESTACIONES)</v>
      </c>
      <c r="C16" s="1784" t="str">
        <f>VLOOKUP(A16,INSUMOS!$B$2:$E$2841,3,FALSE)</f>
        <v>MES</v>
      </c>
      <c r="D16" s="1785">
        <f>VLOOKUP(A16,INSUMOS!$B$2:$E$2841,4,FALSE)</f>
        <v>2095000</v>
      </c>
      <c r="E16" s="1786">
        <v>1.569</v>
      </c>
      <c r="F16" s="1786">
        <v>1.9211</v>
      </c>
      <c r="G16" s="1788"/>
      <c r="H16" s="25"/>
    </row>
    <row r="17" spans="1:10">
      <c r="A17" s="1782">
        <v>9099</v>
      </c>
      <c r="B17" s="1783" t="str">
        <f>VLOOKUP(A17,INSUMOS!$B$2:$E$2841,2,FALSE)</f>
        <v>TARIFA MES - PERSONAL AUXILIAR TÉCNICO - CADENERO 2 (NO INCLUYE FACTOR DE PRESTACIONES)</v>
      </c>
      <c r="C17" s="1784" t="str">
        <f>VLOOKUP(A17,INSUMOS!$B$2:$E$2841,3,FALSE)</f>
        <v>MES</v>
      </c>
      <c r="D17" s="1785">
        <f>VLOOKUP(A17,INSUMOS!$B$2:$E$2841,4,FALSE)</f>
        <v>1825000</v>
      </c>
      <c r="E17" s="1786">
        <v>1.5869</v>
      </c>
      <c r="F17" s="1786">
        <v>1.9389000000000001</v>
      </c>
      <c r="G17" s="1788"/>
      <c r="H17" s="25"/>
    </row>
    <row r="18" spans="1:10" ht="22.5">
      <c r="A18" s="1782">
        <v>9100</v>
      </c>
      <c r="B18" s="1783" t="str">
        <f>VLOOKUP(A18,INSUMOS!$B$2:$E$2841,2,FALSE)</f>
        <v>TARIFA MES - PERSONAL AUXILIAR TÉCNICO - CONDUCTOR O MOTORISTA (NO INCLUYE FACTOR DE PRESTACIONES)</v>
      </c>
      <c r="C18" s="1784" t="str">
        <f>VLOOKUP(A18,INSUMOS!$B$2:$E$2841,3,FALSE)</f>
        <v>MES</v>
      </c>
      <c r="D18" s="1785">
        <f>VLOOKUP(A18,INSUMOS!$B$2:$E$2841,4,FALSE)</f>
        <v>1518000</v>
      </c>
      <c r="E18" s="1786">
        <v>1.615</v>
      </c>
      <c r="F18" s="1786">
        <v>1.9666999999999999</v>
      </c>
      <c r="G18" s="1788"/>
      <c r="H18" s="25"/>
    </row>
    <row r="19" spans="1:10">
      <c r="A19" s="1782">
        <v>9101</v>
      </c>
      <c r="B19" s="1783" t="str">
        <f>VLOOKUP(A19,INSUMOS!$B$2:$E$2841,2,FALSE)</f>
        <v>TARIFA MES - PERSONAL DE OBRA - MAESTRO DE OBRA (NO INCLUYE FACTOR DE PRESTACIONES)</v>
      </c>
      <c r="C19" s="1784" t="str">
        <f>VLOOKUP(A19,INSUMOS!$B$2:$E$2841,3,FALSE)</f>
        <v>MES</v>
      </c>
      <c r="D19" s="1785">
        <f>VLOOKUP(A19,INSUMOS!$B$2:$E$2841,4,FALSE)</f>
        <v>3900000</v>
      </c>
      <c r="E19" s="1786">
        <v>1.4562999999999999</v>
      </c>
      <c r="F19" s="1786">
        <v>1.8092999999999999</v>
      </c>
      <c r="G19" s="1788"/>
      <c r="H19" s="25"/>
    </row>
    <row r="20" spans="1:10">
      <c r="A20" s="1782">
        <v>9102</v>
      </c>
      <c r="B20" s="1783" t="str">
        <f>VLOOKUP(A20,INSUMOS!$B$2:$E$2841,2,FALSE)</f>
        <v>TARIFA MES - PERSONAL ADMINISTRATIVO - ADMINISTRADOR (NO INCLUYE FACTOR DE PRESTACIONES)</v>
      </c>
      <c r="C20" s="1784" t="str">
        <f>VLOOKUP(A20,INSUMOS!$B$2:$E$2841,3,FALSE)</f>
        <v>MES</v>
      </c>
      <c r="D20" s="1785">
        <f>VLOOKUP(A20,INSUMOS!$B$2:$E$2841,4,FALSE)</f>
        <v>3146000</v>
      </c>
      <c r="E20" s="1786">
        <v>1.458</v>
      </c>
      <c r="F20" s="1786">
        <v>1.8110999999999999</v>
      </c>
      <c r="G20" s="1788"/>
      <c r="H20" s="25"/>
    </row>
    <row r="21" spans="1:10" ht="22.5">
      <c r="A21" s="1782">
        <v>9103</v>
      </c>
      <c r="B21" s="1783" t="str">
        <f>VLOOKUP(A21,INSUMOS!$B$2:$E$2841,2,FALSE)</f>
        <v>TARIFA MES - PERSONAL ADMINISTRATIVO - AUXILIAR ADMINISTRATIVO-ALMACENISTA (NO INCLUYE FACTOR DE PRESTACIONES)</v>
      </c>
      <c r="C21" s="1784" t="str">
        <f>VLOOKUP(A21,INSUMOS!$B$2:$E$2841,3,FALSE)</f>
        <v>MES</v>
      </c>
      <c r="D21" s="1785">
        <f>VLOOKUP(A21,INSUMOS!$B$2:$E$2841,4,FALSE)</f>
        <v>2244000</v>
      </c>
      <c r="E21" s="1786">
        <v>1.5609999999999999</v>
      </c>
      <c r="F21" s="1786">
        <v>1.9131</v>
      </c>
      <c r="G21" s="1788"/>
      <c r="H21" s="25"/>
    </row>
    <row r="22" spans="1:10">
      <c r="A22" s="1782">
        <v>9104</v>
      </c>
      <c r="B22" s="1783" t="str">
        <f>VLOOKUP(A22,INSUMOS!$B$2:$E$2841,2,FALSE)</f>
        <v>TARIFA MES - PERSONAL ADMINISTRATIVO - SECRETARIA 1 (NO INCLUYE FACTOR DE PRESTACIONES)</v>
      </c>
      <c r="C22" s="1784" t="str">
        <f>VLOOKUP(A22,INSUMOS!$B$2:$E$2841,3,FALSE)</f>
        <v>MES</v>
      </c>
      <c r="D22" s="1785">
        <f>VLOOKUP(A22,INSUMOS!$B$2:$E$2841,4,FALSE)</f>
        <v>1825000</v>
      </c>
      <c r="E22" s="1786">
        <v>1.5869</v>
      </c>
      <c r="F22" s="1786">
        <v>1.9389000000000001</v>
      </c>
      <c r="G22" s="1788"/>
      <c r="H22" s="25"/>
    </row>
    <row r="23" spans="1:10">
      <c r="A23" s="1782">
        <v>9105</v>
      </c>
      <c r="B23" s="1783" t="str">
        <f>VLOOKUP(A23,INSUMOS!$B$2:$E$2841,2,FALSE)</f>
        <v>TARIFA MES - PERSONAL ADMINISTRATIVO - SECRETARIA 2 (NO INCLUYE FACTOR DE PRESTACIONES)</v>
      </c>
      <c r="C23" s="1784" t="str">
        <f>VLOOKUP(A23,INSUMOS!$B$2:$E$2841,3,FALSE)</f>
        <v>MES</v>
      </c>
      <c r="D23" s="1785">
        <f>VLOOKUP(A23,INSUMOS!$B$2:$E$2841,4,FALSE)</f>
        <v>1518000</v>
      </c>
      <c r="E23" s="1786">
        <v>1.615</v>
      </c>
      <c r="F23" s="1786">
        <v>1.9666999999999999</v>
      </c>
      <c r="G23" s="1788"/>
      <c r="H23" s="25"/>
      <c r="I23" s="1789" t="s">
        <v>7080</v>
      </c>
      <c r="J23" s="1789" t="s">
        <v>7081</v>
      </c>
    </row>
    <row r="24" spans="1:10">
      <c r="A24" s="1782">
        <v>9107</v>
      </c>
      <c r="B24" s="1783" t="str">
        <f>VLOOKUP(A24,INSUMOS!$B$2:$E$2841,2,FALSE)</f>
        <v>TARIFA MES - PROFESIONAL CATEGORÍA 1 (NO INCLUYE FACTOR DE PRESTACIONES)</v>
      </c>
      <c r="C24" s="1790">
        <v>1</v>
      </c>
      <c r="D24" s="1785">
        <f>VLOOKUP(A24,INSUMOS!$B$2:$E$2841,4,FALSE)</f>
        <v>15725000</v>
      </c>
      <c r="E24" s="1786">
        <v>1.5849</v>
      </c>
      <c r="F24" s="1786"/>
      <c r="G24" s="1788"/>
      <c r="H24" s="311">
        <f t="shared" ref="H24:H46" si="0">A24</f>
        <v>9107</v>
      </c>
      <c r="I24" s="1790" t="s">
        <v>7082</v>
      </c>
      <c r="J24" s="1790" t="s">
        <v>7083</v>
      </c>
    </row>
    <row r="25" spans="1:10">
      <c r="A25" s="1782">
        <v>9108</v>
      </c>
      <c r="B25" s="1783" t="str">
        <f>VLOOKUP(A25,INSUMOS!$B$2:$E$2841,2,FALSE)</f>
        <v>TARIFA MES - PROFESIONAL CATEGORÍA 2 (NO INCLUYE FACTOR DE PRESTACIONES)</v>
      </c>
      <c r="C25" s="1790">
        <v>2</v>
      </c>
      <c r="D25" s="1785">
        <f>VLOOKUP(A25,INSUMOS!$B$2:$E$2841,4,FALSE)</f>
        <v>11985000</v>
      </c>
      <c r="E25" s="1786">
        <v>1.4505999999999999</v>
      </c>
      <c r="F25" s="1786"/>
      <c r="G25" s="1788"/>
      <c r="H25" s="311">
        <f t="shared" si="0"/>
        <v>9108</v>
      </c>
      <c r="I25" s="1790" t="s">
        <v>7083</v>
      </c>
      <c r="J25" s="1790" t="s">
        <v>7084</v>
      </c>
    </row>
    <row r="26" spans="1:10">
      <c r="A26" s="1782">
        <v>9109</v>
      </c>
      <c r="B26" s="1783" t="str">
        <f>VLOOKUP(A26,INSUMOS!$B$2:$E$2841,2,FALSE)</f>
        <v>TARIFA MES - PROFESIONAL CATEGORÍA 3 (NO INCLUYE FACTOR DE PRESTACIONES)</v>
      </c>
      <c r="C26" s="1790">
        <v>3</v>
      </c>
      <c r="D26" s="1785">
        <f>VLOOKUP(A26,INSUMOS!$B$2:$E$2841,4,FALSE)</f>
        <v>10114000</v>
      </c>
      <c r="E26" s="1786">
        <v>1.4511000000000001</v>
      </c>
      <c r="F26" s="1786"/>
      <c r="G26" s="1788"/>
      <c r="H26" s="311">
        <f t="shared" si="0"/>
        <v>9109</v>
      </c>
      <c r="I26" s="1790" t="s">
        <v>7085</v>
      </c>
      <c r="J26" s="1790" t="s">
        <v>7086</v>
      </c>
    </row>
    <row r="27" spans="1:10">
      <c r="A27" s="1782">
        <v>9110</v>
      </c>
      <c r="B27" s="1783" t="str">
        <f>VLOOKUP(A27,INSUMOS!$B$2:$E$2841,2,FALSE)</f>
        <v>TARIFA MES - PROFESIONAL CATEGORÍA 4 (NO INCLUYE FACTOR DE PRESTACIONES)</v>
      </c>
      <c r="C27" s="1790">
        <v>4</v>
      </c>
      <c r="D27" s="1785">
        <f>VLOOKUP(A27,INSUMOS!$B$2:$E$2841,4,FALSE)</f>
        <v>8612000</v>
      </c>
      <c r="E27" s="1786">
        <v>1.4516</v>
      </c>
      <c r="F27" s="1786"/>
      <c r="G27" s="1791"/>
      <c r="H27" s="311">
        <f t="shared" si="0"/>
        <v>9110</v>
      </c>
      <c r="I27" s="1790" t="s">
        <v>7087</v>
      </c>
      <c r="J27" s="1790" t="s">
        <v>7088</v>
      </c>
    </row>
    <row r="28" spans="1:10">
      <c r="A28" s="1782">
        <v>9111</v>
      </c>
      <c r="B28" s="1783" t="str">
        <f>VLOOKUP(A28,INSUMOS!$B$2:$E$2841,2,FALSE)</f>
        <v>TARIFA MES - PROFESIONAL CATEGORÍA 5 (NO INCLUYE FACTOR DE PRESTACIONES)</v>
      </c>
      <c r="C28" s="1790">
        <v>5</v>
      </c>
      <c r="D28" s="1792">
        <f>VLOOKUP(A28,INSUMOS!$B$2:$E$2841,4,FALSE)</f>
        <v>7768000</v>
      </c>
      <c r="E28" s="1786">
        <v>1.452</v>
      </c>
      <c r="F28" s="1786"/>
      <c r="G28" s="1788"/>
      <c r="H28" s="311">
        <f t="shared" si="0"/>
        <v>9111</v>
      </c>
      <c r="I28" s="1790" t="s">
        <v>7088</v>
      </c>
      <c r="J28" s="1790" t="s">
        <v>7089</v>
      </c>
    </row>
    <row r="29" spans="1:10">
      <c r="A29" s="1782">
        <v>9112</v>
      </c>
      <c r="B29" s="1783" t="str">
        <f>VLOOKUP(A29,INSUMOS!$B$2:$E$2841,2,FALSE)</f>
        <v>TARIFA MES - PROFESIONAL CATEGORÍA 6 (NO INCLUYE FACTOR DE PRESTACIONES)</v>
      </c>
      <c r="C29" s="1790">
        <v>6</v>
      </c>
      <c r="D29" s="1785">
        <f>VLOOKUP(A29,INSUMOS!$B$2:$E$2841,4,FALSE)</f>
        <v>6927000</v>
      </c>
      <c r="E29" s="1786">
        <v>1.4524999999999999</v>
      </c>
      <c r="F29" s="1786"/>
      <c r="G29" s="1788"/>
      <c r="H29" s="311">
        <f t="shared" si="0"/>
        <v>9112</v>
      </c>
      <c r="I29" s="1790" t="s">
        <v>7089</v>
      </c>
      <c r="J29" s="1790"/>
    </row>
    <row r="30" spans="1:10">
      <c r="A30" s="1782">
        <v>9113</v>
      </c>
      <c r="B30" s="1783" t="str">
        <f>VLOOKUP(A30,INSUMOS!$B$2:$E$2841,2,FALSE)</f>
        <v>TARIFA MES - PROFESIONAL CATEGORÍA 7 (NO INCLUYE FACTOR DE PRESTACIONES)</v>
      </c>
      <c r="C30" s="1790">
        <v>7</v>
      </c>
      <c r="D30" s="1785">
        <f>VLOOKUP(A30,INSUMOS!$B$2:$E$2841,4,FALSE)</f>
        <v>5238000</v>
      </c>
      <c r="E30" s="1786">
        <v>1.454</v>
      </c>
      <c r="F30" s="1786"/>
      <c r="G30" s="1788"/>
      <c r="H30" s="311">
        <f t="shared" si="0"/>
        <v>9113</v>
      </c>
      <c r="I30" s="1790" t="s">
        <v>7090</v>
      </c>
      <c r="J30" s="1790"/>
    </row>
    <row r="31" spans="1:10">
      <c r="A31" s="1782">
        <v>9114</v>
      </c>
      <c r="B31" s="1783" t="str">
        <f>VLOOKUP(A31,INSUMOS!$B$2:$E$2841,2,FALSE)</f>
        <v>TARIFA MES - PROFESIONAL CATEGORÍA 8 (NO INCLUYE FACTOR DE PRESTACIONES)</v>
      </c>
      <c r="C31" s="1790">
        <v>8</v>
      </c>
      <c r="D31" s="1785">
        <f>VLOOKUP(A31,INSUMOS!$B$2:$E$2841,4,FALSE)</f>
        <v>4943000</v>
      </c>
      <c r="E31" s="1786">
        <v>1.61</v>
      </c>
      <c r="F31" s="1786"/>
      <c r="G31" s="1788"/>
      <c r="H31" s="311">
        <f t="shared" si="0"/>
        <v>9114</v>
      </c>
      <c r="I31" s="1790" t="s">
        <v>7091</v>
      </c>
      <c r="J31" s="1790"/>
    </row>
    <row r="32" spans="1:10">
      <c r="A32" s="1782"/>
      <c r="B32" s="1783" t="e">
        <f>VLOOKUP(A32,INSUMOS!$B$2:$E$2841,2,FALSE)</f>
        <v>#N/A</v>
      </c>
      <c r="C32" s="1790">
        <v>9</v>
      </c>
      <c r="D32" s="1785" t="e">
        <f>VLOOKUP(A32,INSUMOS!$B$2:$E$2841,4,FALSE)</f>
        <v>#N/A</v>
      </c>
      <c r="E32" s="1786"/>
      <c r="F32" s="1786"/>
      <c r="G32" s="1788"/>
      <c r="H32" s="311"/>
      <c r="I32" s="213"/>
      <c r="J32" s="213"/>
    </row>
    <row r="33" spans="1:10">
      <c r="A33" s="1782"/>
      <c r="B33" s="1783"/>
      <c r="C33" s="1790">
        <v>19</v>
      </c>
      <c r="D33" s="1785"/>
      <c r="E33" s="1786"/>
      <c r="F33" s="1786"/>
      <c r="G33" s="1788"/>
      <c r="H33" s="311"/>
      <c r="I33" s="213"/>
      <c r="J33" s="213"/>
    </row>
    <row r="34" spans="1:10">
      <c r="A34" s="1782"/>
      <c r="B34" s="1783"/>
      <c r="C34" s="1790"/>
      <c r="D34" s="1785"/>
      <c r="E34" s="1786"/>
      <c r="F34" s="1786"/>
      <c r="G34" s="1788"/>
      <c r="H34" s="311"/>
      <c r="I34" s="213"/>
      <c r="J34" s="213"/>
    </row>
    <row r="35" spans="1:10">
      <c r="A35" s="1782"/>
      <c r="B35" s="1783"/>
      <c r="C35" s="1790"/>
      <c r="D35" s="1785"/>
      <c r="E35" s="1786"/>
      <c r="F35" s="1786"/>
      <c r="G35" s="1788"/>
      <c r="H35" s="311"/>
      <c r="I35" s="213"/>
      <c r="J35" s="213"/>
    </row>
    <row r="36" spans="1:10">
      <c r="A36" s="1782"/>
      <c r="B36" s="1783"/>
      <c r="C36" s="1790"/>
      <c r="D36" s="1785"/>
      <c r="E36" s="1786"/>
      <c r="F36" s="1786"/>
      <c r="G36" s="1788"/>
      <c r="H36" s="311"/>
      <c r="I36" s="213"/>
      <c r="J36" s="213"/>
    </row>
    <row r="37" spans="1:10">
      <c r="A37" s="1782">
        <v>9455</v>
      </c>
      <c r="B37" s="1783" t="str">
        <f>VLOOKUP(A37,INSUMOS!$B$2:$E$2841,2,FALSE)</f>
        <v>TARIFA MES - PERSONAL DE OBRA - AYUDANTE (NO INCLUYE FACTOR DE PRESTACIONES)</v>
      </c>
      <c r="C37" s="1784" t="str">
        <f>VLOOKUP(A37,INSUMOS!$B$2:$E$2841,3,FALSE)</f>
        <v>MES</v>
      </c>
      <c r="D37" s="1785">
        <f>VLOOKUP(A37,INSUMOS!$B$2:$E$2841,4,FALSE)</f>
        <v>1300000</v>
      </c>
      <c r="E37" s="1786">
        <v>1.6479999999999999</v>
      </c>
      <c r="F37" s="590">
        <v>2.0045999999999999</v>
      </c>
      <c r="G37" s="1788"/>
      <c r="H37" s="26">
        <f t="shared" si="0"/>
        <v>9455</v>
      </c>
      <c r="I37" s="213"/>
      <c r="J37" s="213"/>
    </row>
    <row r="38" spans="1:10">
      <c r="A38" s="1782"/>
      <c r="B38" s="1783"/>
      <c r="C38" s="1784"/>
      <c r="D38" s="1793"/>
      <c r="E38" s="1786"/>
      <c r="F38" s="1786"/>
      <c r="G38" s="1788"/>
      <c r="H38" s="26"/>
      <c r="I38" s="213"/>
      <c r="J38" s="213"/>
    </row>
    <row r="39" spans="1:10">
      <c r="A39" s="1794">
        <v>9465</v>
      </c>
      <c r="B39" s="1783" t="str">
        <f>VLOOKUP(A39,INSUMOS!$B$2:$E$2841,2,FALSE)</f>
        <v>TARIFA MES - PROFESIONAL CATEGORÍA 1 (INCLUYE FACTOR DE PRESTACIONES)</v>
      </c>
      <c r="C39" s="1784">
        <f t="shared" ref="C39:C46" si="1">C24</f>
        <v>1</v>
      </c>
      <c r="D39" s="1785">
        <f>ROUND(VLOOKUP(A39,INSUMOS!$B$2:$E$2841,4,FALSE),0)</f>
        <v>24924127</v>
      </c>
      <c r="E39" s="1786"/>
      <c r="F39" s="1786"/>
      <c r="G39" s="1788"/>
      <c r="H39" s="311">
        <f t="shared" si="0"/>
        <v>9465</v>
      </c>
      <c r="I39" s="213"/>
      <c r="J39" s="213"/>
    </row>
    <row r="40" spans="1:10">
      <c r="A40" s="1794">
        <v>9466</v>
      </c>
      <c r="B40" s="1783" t="str">
        <f>VLOOKUP(A40,INSUMOS!$B$2:$E$2841,2,FALSE)</f>
        <v>TARIFA MES - PROFESIONAL CATEGORÍA 2 (INCLUYE FACTOR DE PRESTACIONES)</v>
      </c>
      <c r="C40" s="1784">
        <f t="shared" si="1"/>
        <v>2</v>
      </c>
      <c r="D40" s="1785">
        <f>ROUND(VLOOKUP(A40,INSUMOS!$B$2:$E$2841,4,FALSE),0)</f>
        <v>17385981</v>
      </c>
      <c r="E40" s="1786"/>
      <c r="F40" s="1786"/>
      <c r="G40" s="1788"/>
      <c r="H40" s="311">
        <f t="shared" si="0"/>
        <v>9466</v>
      </c>
      <c r="I40" s="213"/>
      <c r="J40" s="213"/>
    </row>
    <row r="41" spans="1:10">
      <c r="A41" s="1794">
        <v>9467</v>
      </c>
      <c r="B41" s="1783" t="str">
        <f>VLOOKUP(A41,INSUMOS!$B$2:$E$2841,2,FALSE)</f>
        <v>TARIFA MES - PROFESIONAL CATEGORÍA 3 (INCLUYE FACTOR DE PRESTACIONES)</v>
      </c>
      <c r="C41" s="1784">
        <f t="shared" si="1"/>
        <v>3</v>
      </c>
      <c r="D41" s="1785">
        <f>ROUND(VLOOKUP(A41,INSUMOS!$B$2:$E$2841,4,FALSE),0)</f>
        <v>14676897</v>
      </c>
      <c r="E41" s="1786"/>
      <c r="F41" s="1786"/>
      <c r="G41" s="1788"/>
      <c r="H41" s="311">
        <f t="shared" si="0"/>
        <v>9467</v>
      </c>
      <c r="I41" s="213"/>
      <c r="J41" s="213"/>
    </row>
    <row r="42" spans="1:10">
      <c r="A42" s="1794">
        <v>9468</v>
      </c>
      <c r="B42" s="1783" t="str">
        <f>VLOOKUP(A42,INSUMOS!$B$2:$E$2841,2,FALSE)</f>
        <v>TARIFA MES - PROFESIONAL CATEGORÍA 4 (INCLUYE FACTOR DE PRESTACIONES)</v>
      </c>
      <c r="C42" s="1784">
        <f t="shared" si="1"/>
        <v>4</v>
      </c>
      <c r="D42" s="1785">
        <f>ROUND(VLOOKUP(A42,INSUMOS!$B$2:$E$2841,4,FALSE),0)</f>
        <v>12502101</v>
      </c>
      <c r="E42" s="1786"/>
      <c r="F42" s="1786"/>
      <c r="G42" s="1788"/>
      <c r="H42" s="311">
        <f t="shared" si="0"/>
        <v>9468</v>
      </c>
      <c r="I42" s="213"/>
      <c r="J42" s="213"/>
    </row>
    <row r="43" spans="1:10">
      <c r="A43" s="1794">
        <v>9469</v>
      </c>
      <c r="B43" s="1783" t="str">
        <f>VLOOKUP(A43,INSUMOS!$B$2:$E$2841,2,FALSE)</f>
        <v>TARIFA MES - PROFESIONAL CATEGORÍA 5 (INCLUYE FACTOR DE PRESTACIONES)</v>
      </c>
      <c r="C43" s="1784">
        <f t="shared" si="1"/>
        <v>5</v>
      </c>
      <c r="D43" s="1785">
        <f>ROUND(VLOOKUP(A43,INSUMOS!$B$2:$E$2841,4,FALSE),0)</f>
        <v>11280046</v>
      </c>
      <c r="E43" s="1786"/>
      <c r="F43" s="1786"/>
      <c r="G43" s="1788"/>
      <c r="H43" s="311">
        <f t="shared" si="0"/>
        <v>9469</v>
      </c>
      <c r="I43" s="213"/>
      <c r="J43" s="213"/>
    </row>
    <row r="44" spans="1:10">
      <c r="A44" s="1794">
        <v>9470</v>
      </c>
      <c r="B44" s="1783" t="str">
        <f>VLOOKUP(A44,INSUMOS!$B$2:$E$2841,2,FALSE)</f>
        <v>TARIFA MES - PROFESIONAL CATEGORÍA 6 (INCLUYE FACTOR DE PRESTACIONES)</v>
      </c>
      <c r="C44" s="1784">
        <f t="shared" si="1"/>
        <v>6</v>
      </c>
      <c r="D44" s="1785">
        <f>ROUND(VLOOKUP(A44,INSUMOS!$B$2:$E$2841,4,FALSE),0)</f>
        <v>10062335</v>
      </c>
      <c r="E44" s="1786"/>
      <c r="F44" s="1786"/>
      <c r="G44" s="1788"/>
      <c r="H44" s="311">
        <f t="shared" si="0"/>
        <v>9470</v>
      </c>
      <c r="I44" s="213"/>
      <c r="J44" s="213"/>
    </row>
    <row r="45" spans="1:10">
      <c r="A45" s="1794">
        <v>9471</v>
      </c>
      <c r="B45" s="1783" t="str">
        <f>VLOOKUP(A45,INSUMOS!$B$2:$E$2841,2,FALSE)</f>
        <v>TARIFA MES - PROFESIONAL CATEGORÍA 7 (INCLUYE FACTOR DE PRESTACIONES)</v>
      </c>
      <c r="C45" s="1784">
        <f t="shared" si="1"/>
        <v>7</v>
      </c>
      <c r="D45" s="1785">
        <f>ROUND(VLOOKUP(A45,INSUMOS!$B$2:$E$2841,4,FALSE),0)</f>
        <v>7616775</v>
      </c>
      <c r="E45" s="1786"/>
      <c r="F45" s="1786"/>
      <c r="G45" s="1788"/>
      <c r="H45" s="311">
        <f t="shared" si="0"/>
        <v>9471</v>
      </c>
      <c r="I45" s="213"/>
      <c r="J45" s="213"/>
    </row>
    <row r="46" spans="1:10">
      <c r="A46" s="1794">
        <v>9472</v>
      </c>
      <c r="B46" s="1783" t="str">
        <f>VLOOKUP(A46,INSUMOS!$B$2:$E$2841,2,FALSE)</f>
        <v>TARIFA MES - PROFESIONAL CATEGORÍA 8 (INCLUYE FACTOR DE PRESTACIONES)</v>
      </c>
      <c r="C46" s="1784">
        <f t="shared" si="1"/>
        <v>8</v>
      </c>
      <c r="D46" s="1785">
        <f>ROUND(VLOOKUP(A46,INSUMOS!$B$2:$E$2841,4,FALSE),0)</f>
        <v>7189634</v>
      </c>
      <c r="E46" s="1786"/>
      <c r="F46" s="1786"/>
      <c r="G46" s="1788"/>
      <c r="H46" s="311">
        <f t="shared" si="0"/>
        <v>9472</v>
      </c>
      <c r="I46" s="213"/>
      <c r="J46" s="213"/>
    </row>
    <row r="47" spans="1:10">
      <c r="A47" s="1782"/>
      <c r="B47" s="1783"/>
      <c r="C47" s="1790"/>
      <c r="D47" s="1785"/>
      <c r="E47" s="1786"/>
      <c r="F47" s="1786"/>
      <c r="G47" s="1788"/>
      <c r="H47" s="26"/>
      <c r="I47" s="213"/>
      <c r="J47" s="213"/>
    </row>
    <row r="48" spans="1:10" ht="22.5">
      <c r="A48" s="1782">
        <v>9457</v>
      </c>
      <c r="B48" s="1783" t="str">
        <f>VLOOKUP(A48,INSUMOS!$B$2:$E$2841,2,FALSE)</f>
        <v>TARIFA MES - PERSONAL DE OBRA - INSPECTOR 1 HORARIO NOCTURNO (NO INCLUYE FACTOR DE PRESTACIONES)</v>
      </c>
      <c r="C48" s="1784" t="str">
        <f>VLOOKUP(A48,INSUMOS!$B$2:$E$2841,3,FALSE)</f>
        <v>MES</v>
      </c>
      <c r="D48" s="1785">
        <f>VLOOKUP(A48,INSUMOS!$B$2:$E$2841,4,FALSE)</f>
        <v>3318300</v>
      </c>
      <c r="E48" s="1786"/>
      <c r="F48" s="1786"/>
      <c r="G48" s="1788"/>
      <c r="H48" s="25"/>
    </row>
    <row r="49" spans="1:8" ht="22.5">
      <c r="A49" s="1782">
        <v>9575</v>
      </c>
      <c r="B49" s="1783" t="str">
        <f>VLOOKUP(A49,INSUMOS!$B$2:$E$2841,2,FALSE)</f>
        <v>TARIFA MES - PERSONAL TÉCNICO - CELADOR ARMADO (24 horas por 30 dias dividos en 3 turnos de 8 horas diarias. Incluye prestaciones de ley, Administraciòn y servicios).</v>
      </c>
      <c r="C49" s="1784" t="str">
        <f>VLOOKUP(A49,INSUMOS!$B$2:$E$2841,3,FALSE)</f>
        <v>MES</v>
      </c>
      <c r="D49" s="1785">
        <f>VLOOKUP(A49,INSUMOS!$B$2:$E$2841,4,FALSE)</f>
        <v>12964464</v>
      </c>
      <c r="E49" s="1786"/>
      <c r="F49" s="1795"/>
      <c r="G49" s="1796"/>
      <c r="H49" s="25"/>
    </row>
    <row r="50" spans="1:8">
      <c r="A50" s="1782">
        <v>9483</v>
      </c>
      <c r="B50" s="1783" t="str">
        <f>VLOOKUP(A50,INSUMOS!$B$2:$E$2841,2,FALSE)</f>
        <v>TARIFA MES - PERSONAL TÉCNICO - INSPECTOR 1 (INCLUYE FACTOR DE PRESTACIONES)</v>
      </c>
      <c r="C50" s="1784" t="str">
        <f>VLOOKUP(A50,INSUMOS!$B$2:$E$2841,3,FALSE)</f>
        <v>MES</v>
      </c>
      <c r="D50" s="1785">
        <f>VLOOKUP(A50,INSUMOS!$B$2:$E$2841,4,FALSE)</f>
        <v>3824118</v>
      </c>
      <c r="E50" s="1786"/>
      <c r="F50" s="1795"/>
      <c r="G50" s="1796"/>
      <c r="H50" s="25"/>
    </row>
    <row r="51" spans="1:8">
      <c r="A51" s="1782">
        <v>9484</v>
      </c>
      <c r="B51" s="1783" t="str">
        <f>VLOOKUP(A51,INSUMOS!$B$2:$E$2841,2,FALSE)</f>
        <v>TARIFA MES - PERSONAL TÉCNICO - INSPECTOR 2 (INCLUYE FACTOR DE PRESTACIONES)</v>
      </c>
      <c r="C51" s="1784" t="str">
        <f>VLOOKUP(A51,INSUMOS!$B$2:$E$2841,3,FALSE)</f>
        <v>MES</v>
      </c>
      <c r="D51" s="1785">
        <f>VLOOKUP(A51,INSUMOS!$B$2:$E$2841,4,FALSE)</f>
        <v>3469373</v>
      </c>
      <c r="E51" s="1786"/>
      <c r="F51" s="1795"/>
      <c r="G51" s="1796"/>
      <c r="H51" s="25"/>
    </row>
    <row r="52" spans="1:8">
      <c r="A52" s="1782">
        <v>9481</v>
      </c>
      <c r="B52" s="1783" t="str">
        <f>VLOOKUP(A52,INSUMOS!$B$2:$E$2841,2,FALSE)</f>
        <v>TARIFA MES - PERSONAL TÉCNICO - LABORATORISTA INSPECTOR (INCLUYE FACTOR DE PRESTACIONES)</v>
      </c>
      <c r="C52" s="1784" t="str">
        <f>VLOOKUP(A52,INSUMOS!$B$2:$E$2841,3,FALSE)</f>
        <v>MES</v>
      </c>
      <c r="D52" s="1785">
        <f>VLOOKUP(A52,INSUMOS!$B$2:$E$2841,4,FALSE)</f>
        <v>4366164</v>
      </c>
      <c r="E52" s="489"/>
      <c r="F52" s="490"/>
      <c r="H52" s="25"/>
    </row>
    <row r="53" spans="1:8">
      <c r="A53" s="1782">
        <v>9482</v>
      </c>
      <c r="B53" s="1783" t="str">
        <f>VLOOKUP(A53,INSUMOS!$B$2:$E$2841,2,FALSE)</f>
        <v>TARIFA MES - PERSONAL TÉCNICO - LABORATORISTA AUXILIAR (INCLUYE FACTOR DE PRESTACIONES)</v>
      </c>
      <c r="C53" s="1784" t="str">
        <f>VLOOKUP(A53,INSUMOS!$B$2:$E$2841,3,FALSE)</f>
        <v>MES</v>
      </c>
      <c r="D53" s="1785">
        <f>VLOOKUP(A53,INSUMOS!$B$2:$E$2841,4,FALSE)</f>
        <v>3298518</v>
      </c>
      <c r="E53" s="489"/>
      <c r="F53" s="490"/>
      <c r="H53" s="25"/>
    </row>
    <row r="55" spans="1:8" ht="33.75">
      <c r="A55" s="1790">
        <v>4928</v>
      </c>
      <c r="B55" s="1783" t="str">
        <f>VLOOKUP(A55,ITEMS!$B$3:$E$3260,2,FALSE)</f>
        <v>CANALIZACIÓN DE TRÁFICO (INSTALACIÓN, MANTENIMIENTO Y DESINSTALACIÓN MENSUAL) CON SEÑALIZADORES TUBULARES COLOMBINA PLÁSTICA Y TRIPLE CINTA DE SEÑALIZACIÓN (INCLUYE ALQUILER DE SEÑALIZADORES TUBULARES). LONGITUD 3 METROS.</v>
      </c>
      <c r="C55" s="1797" t="str">
        <f>VLOOKUP(A55,ITEMS!$B$3:$E$3260,3,FALSE)</f>
        <v>UN/MES</v>
      </c>
      <c r="D55" s="1792">
        <f>VLOOKUP(A55,ITEMS!$B$3:$E$3260,4,FALSE)</f>
        <v>8780</v>
      </c>
    </row>
    <row r="56" spans="1:8">
      <c r="A56" s="1790">
        <v>4934</v>
      </c>
      <c r="B56" s="1783" t="str">
        <f>VLOOKUP(A56,ITEMS!$B$3:$E$3260,2,FALSE)</f>
        <v>ALQUILER CARPA VESTIER 2.0M X 2.0M CON ESTRUCTURA, TECHO Y LATERALES EN LONA.</v>
      </c>
      <c r="C56" s="1797" t="str">
        <f>VLOOKUP(A56,ITEMS!$B$3:$E$3260,3,FALSE)</f>
        <v>UN/MES</v>
      </c>
      <c r="D56" s="1792">
        <f>VLOOKUP(A56,ITEMS!$B$3:$E$3260,4,FALSE)</f>
        <v>139937</v>
      </c>
    </row>
    <row r="57" spans="1:8" ht="45">
      <c r="A57" s="1790">
        <v>6318</v>
      </c>
      <c r="B57" s="1783" t="str">
        <f>VLOOKUP(A57,ITEMS!$B$3:$E$3260,2,FALSE)</f>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
      <c r="C57" s="1797" t="str">
        <f>VLOOKUP(A57,ITEMS!$B$3:$E$3260,3,FALSE)</f>
        <v>UN/MES</v>
      </c>
      <c r="D57" s="1792">
        <f>VLOOKUP(A57,ITEMS!$B$3:$E$3260,4,FALSE)</f>
        <v>117810</v>
      </c>
    </row>
    <row r="58" spans="1:8">
      <c r="A58" s="1790">
        <v>9576</v>
      </c>
      <c r="B58" s="1783" t="str">
        <f>VLOOKUP(A58,INSUMOS!$B$3:$E$2841,2,FALSE)</f>
        <v>TARIFA MES - ARRIENDO OFICINA INCL. ADMINISTRACIÓN, SERVICIOS PÚBLICOS, COMUNICACIONES</v>
      </c>
      <c r="C58" s="1797" t="str">
        <f>VLOOKUP(A58,INSUMOS!$B$3:$E$2841,3,FALSE)</f>
        <v>M2/MES</v>
      </c>
      <c r="D58" s="1792">
        <f>VLOOKUP(A58,INSUMOS!$B$3:$E$2841,4,FALSE)</f>
        <v>48579</v>
      </c>
    </row>
    <row r="59" spans="1:8">
      <c r="A59" s="1790">
        <v>9577</v>
      </c>
      <c r="B59" s="1783" t="str">
        <f>VLOOKUP(A59,INSUMOS!$B$3:$E$2841,2,FALSE)</f>
        <v>TARIFA MES - ALQUILER CAMPAMENTOS INCL. SERVICIOS PÚBLICOS PROVISIONALES</v>
      </c>
      <c r="C59" s="1797" t="str">
        <f>VLOOKUP(A59,INSUMOS!$B$3:$E$2841,3,FALSE)</f>
        <v>M2/MES</v>
      </c>
      <c r="D59" s="1792">
        <f>VLOOKUP(A59,INSUMOS!$B$3:$E$2841,4,FALSE)</f>
        <v>33097</v>
      </c>
    </row>
    <row r="60" spans="1:8">
      <c r="A60" s="1790">
        <v>9578</v>
      </c>
      <c r="B60" s="1783" t="str">
        <f>VLOOKUP(A60,INSUMOS!$B$3:$E$2841,2,FALSE)</f>
        <v>TARIFA MES - GASTOS OFICINA (PAPELERIA, FOTOCOPIAS Y OTROS)</v>
      </c>
      <c r="C60" s="1797" t="str">
        <f>VLOOKUP(A60,INSUMOS!$B$3:$E$2841,3,FALSE)</f>
        <v>GLB/MS</v>
      </c>
      <c r="D60" s="1792">
        <f>VLOOKUP(A60,INSUMOS!$B$3:$E$2841,4,FALSE)</f>
        <v>1140473</v>
      </c>
    </row>
    <row r="61" spans="1:8" ht="22.5">
      <c r="A61" s="1790">
        <v>9840</v>
      </c>
      <c r="B61" s="1783" t="str">
        <f>VLOOKUP(A61,INSUMOS!$B$3:$E$2841,2,FALSE)</f>
        <v>TARIFA MES - EDICIÓN DE INFORME MENSUAL DE INTERVENTORÍA O CONSULTORÍA. Incluye 4 tapas plastificadas tamaño carta color blanco, con 6 tornillos, hojas de papel bond tamaño carta 75 gramos, 170 folios</v>
      </c>
      <c r="C61" s="1797" t="str">
        <f>VLOOKUP(A61,INSUMOS!$B$3:$E$2841,3,FALSE)</f>
        <v>UN/MES</v>
      </c>
      <c r="D61" s="1792">
        <f>VLOOKUP(A61,INSUMOS!$B$3:$E$2841,4,FALSE)</f>
        <v>239000</v>
      </c>
    </row>
    <row r="62" spans="1:8">
      <c r="A62" s="1790">
        <v>9117</v>
      </c>
      <c r="B62" s="1783" t="str">
        <f>VLOOKUP(A62,INSUMOS!$B$3:$E$2841,2,FALSE)</f>
        <v xml:space="preserve">TARIFA MES - EQUIPO COMPLETO DE LABORATORIO - ESTUDIOS </v>
      </c>
      <c r="C62" s="1797" t="str">
        <f>VLOOKUP(A62,INSUMOS!$B$3:$E$2841,3,FALSE)</f>
        <v>MES</v>
      </c>
      <c r="D62" s="1792">
        <f>VLOOKUP(A62,INSUMOS!$B$3:$E$2841,4,FALSE)</f>
        <v>6993000</v>
      </c>
    </row>
    <row r="63" spans="1:8">
      <c r="A63" s="1790">
        <v>9119</v>
      </c>
      <c r="B63" s="1783" t="str">
        <f>VLOOKUP(A63,INSUMOS!$B$3:$E$2841,2,FALSE)</f>
        <v xml:space="preserve">TARIFA MES - EQUIPO COMPLETO DE LABORATORIO - INTERVENTORIAS </v>
      </c>
      <c r="C63" s="1797" t="str">
        <f>VLOOKUP(A63,INSUMOS!$B$3:$E$2841,3,FALSE)</f>
        <v>MES</v>
      </c>
      <c r="D63" s="1792">
        <f>VLOOKUP(A63,INSUMOS!$B$3:$E$2841,4,FALSE)</f>
        <v>12362000</v>
      </c>
    </row>
    <row r="64" spans="1:8">
      <c r="A64" s="1790">
        <v>9115</v>
      </c>
      <c r="B64" s="1783" t="str">
        <f>VLOOKUP(A64,INSUMOS!$B$3:$E$2841,2,FALSE)</f>
        <v xml:space="preserve">TARIFA MES - EQUIPO DE TOPOGRAFÍA. INCLUYE TRÁNSITO, NIVEL Y ELEMENTOS COMPLEMENTARIOS </v>
      </c>
      <c r="C64" s="1797" t="str">
        <f>VLOOKUP(A64,INSUMOS!$B$3:$E$2841,3,FALSE)</f>
        <v>MES</v>
      </c>
      <c r="D64" s="1792">
        <f>VLOOKUP(A64,INSUMOS!$B$3:$E$2841,4,FALSE)</f>
        <v>4484000</v>
      </c>
    </row>
    <row r="65" spans="1:11">
      <c r="A65" s="1790">
        <v>9123</v>
      </c>
      <c r="B65" s="1783" t="str">
        <f>VLOOKUP(A65,INSUMOS!$B$3:$E$2841,2,FALSE)</f>
        <v xml:space="preserve">TARIFA MES - PLOTTER </v>
      </c>
      <c r="C65" s="1797" t="str">
        <f>VLOOKUP(A65,INSUMOS!$B$3:$E$2841,3,FALSE)</f>
        <v>MES</v>
      </c>
      <c r="D65" s="1792">
        <f>VLOOKUP(A65,INSUMOS!$B$3:$E$2841,4,FALSE)</f>
        <v>1371463</v>
      </c>
    </row>
    <row r="66" spans="1:11">
      <c r="A66" s="1790">
        <v>9125</v>
      </c>
      <c r="B66" s="1783" t="str">
        <f>VLOOKUP(A66,INSUMOS!$B$3:$E$2841,2,FALSE)</f>
        <v>TARIFA MES - DISTANCIOMETRO  (Incluyendo tránsito y Estación Total) - Capacidad de Lectura hasta 1500m.</v>
      </c>
      <c r="C66" s="1797" t="str">
        <f>VLOOKUP(A66,INSUMOS!$B$3:$E$2841,3,FALSE)</f>
        <v>MES</v>
      </c>
      <c r="D66" s="1792">
        <f>VLOOKUP(A66,INSUMOS!$B$3:$E$2841,4,FALSE)</f>
        <v>8760000</v>
      </c>
    </row>
    <row r="67" spans="1:11">
      <c r="A67" s="1790">
        <v>5993</v>
      </c>
      <c r="B67" s="1783" t="str">
        <f>VLOOKUP(A67,ITEMS!$B$3:$E$3260,2,FALSE)</f>
        <v>TORRE DE ILUMINACIÓN DE 4 BOMBILLAS DE 1000 WATS CADA UNA. ALQUILER. INCLUYE COMBUSTIBLE A.C.P.M.</v>
      </c>
      <c r="C67" s="1797" t="str">
        <f>VLOOKUP(A67,ITEMS!$B$3:$E$3260,3,FALSE)</f>
        <v>UN/MES</v>
      </c>
      <c r="D67" s="1792">
        <f>VLOOKUP(A67,ITEMS!$B$3:$E$3260,4,FALSE)</f>
        <v>4236937</v>
      </c>
      <c r="E67" s="85"/>
    </row>
    <row r="68" spans="1:11" ht="33.75">
      <c r="A68" s="1790">
        <v>9456</v>
      </c>
      <c r="B68" s="1783" t="str">
        <f>VLOOKUP(A68,INSUMOS!$B$3:$E$2841,2,FALSE)</f>
        <v>TARIFA MES - ALQUILER DE VEHICULO: CAMPERO, PICK-UP, CAMIONETA, CAMION O SIMILAR DE 1300cc A 2000cc DE CILINDRADA, MODELO 2014 A 2011. 75% DE LA TARIFA ESTABLECIDA. INCLUYE TODOS LOS COSTOS DE OPERACIÓN Y MANTENIMIENTO EXCEPTO EL SALARIO DEL CONDUCTOR</v>
      </c>
      <c r="C68" s="1797" t="str">
        <f>VLOOKUP(A68,INSUMOS!$B$3:$E$2841,3,FALSE)</f>
        <v>MES</v>
      </c>
      <c r="D68" s="1792">
        <f>VLOOKUP(A68,INSUMOS!$B$3:$E$2841,4,FALSE)</f>
        <v>5954250</v>
      </c>
      <c r="E68" s="296"/>
    </row>
    <row r="69" spans="1:11" ht="33.75">
      <c r="A69" s="1790">
        <v>9165</v>
      </c>
      <c r="B69" s="1783" t="str">
        <f>VLOOKUP(A69,INSUMOS!$B$3:$E$2841,2,FALSE)</f>
        <v>TARIFA MES - ALQUILER DE VEHICULO: CAMPERO, PICK-UP, CAMIONETA, CAMION O SIMILAR DE 1300cc A 2000cc DE CILINDRADA, MODELO 2022 A 2019. 100% DE LA TARIFA ESTABLECIDA. INCLUYE TODOS LOS COSTOS DE OPERACIÓN Y MANTENIMIENTO EXCEPTO EL SALARIO DEL CONDUCTOR</v>
      </c>
      <c r="C69" s="1797" t="str">
        <f>VLOOKUP(A69,INSUMOS!$B$3:$E$2841,3,FALSE)</f>
        <v>MES</v>
      </c>
      <c r="D69" s="1792">
        <f>VLOOKUP(A69,INSUMOS!$B$3:$E$2841,4,FALSE)</f>
        <v>7939000</v>
      </c>
      <c r="E69" s="296"/>
    </row>
    <row r="72" spans="1:11" ht="25.5" customHeight="1">
      <c r="C72" s="3008" t="s">
        <v>7092</v>
      </c>
      <c r="D72" s="3008"/>
      <c r="E72" s="1798" t="s">
        <v>469</v>
      </c>
      <c r="F72" s="1230"/>
      <c r="I72" s="1799" t="s">
        <v>7093</v>
      </c>
      <c r="J72" s="1800">
        <v>22000000</v>
      </c>
    </row>
    <row r="73" spans="1:11">
      <c r="C73" s="1784" t="s">
        <v>7094</v>
      </c>
      <c r="D73" s="1784" t="s">
        <v>7095</v>
      </c>
      <c r="E73" s="1801"/>
      <c r="F73" s="1230"/>
      <c r="I73" s="1231"/>
    </row>
    <row r="74" spans="1:11">
      <c r="C74" s="1802">
        <v>0</v>
      </c>
      <c r="D74" s="1803">
        <v>1500</v>
      </c>
      <c r="E74" s="1804">
        <v>0.09</v>
      </c>
      <c r="F74" s="1230"/>
      <c r="I74" s="1805">
        <f t="shared" ref="I74:J77" si="2">$J$72*C74</f>
        <v>0</v>
      </c>
      <c r="J74" s="1805">
        <f t="shared" si="2"/>
        <v>33000000000</v>
      </c>
      <c r="K74" s="86"/>
    </row>
    <row r="75" spans="1:11" ht="12.75">
      <c r="C75" s="1806">
        <v>1501</v>
      </c>
      <c r="D75" s="1806">
        <v>30000</v>
      </c>
      <c r="E75" s="1807">
        <v>7.0000000000000007E-2</v>
      </c>
      <c r="F75" s="1232"/>
      <c r="G75" s="377"/>
      <c r="H75" s="377"/>
      <c r="I75" s="1808">
        <f t="shared" si="2"/>
        <v>33022000000</v>
      </c>
      <c r="J75" s="1808">
        <f t="shared" si="2"/>
        <v>660000000000</v>
      </c>
      <c r="K75" s="87"/>
    </row>
    <row r="76" spans="1:11">
      <c r="C76" s="1803">
        <v>30001</v>
      </c>
      <c r="D76" s="1803">
        <v>60000</v>
      </c>
      <c r="E76" s="1804">
        <v>0.06</v>
      </c>
      <c r="F76" s="1230"/>
      <c r="I76" s="1805">
        <f t="shared" si="2"/>
        <v>660022000000</v>
      </c>
      <c r="J76" s="1805">
        <f t="shared" si="2"/>
        <v>1320000000000</v>
      </c>
    </row>
    <row r="77" spans="1:11">
      <c r="C77" s="1803">
        <v>60001</v>
      </c>
      <c r="D77" s="1803">
        <v>200000</v>
      </c>
      <c r="E77" s="1804">
        <v>0.05</v>
      </c>
      <c r="F77" s="1230"/>
      <c r="I77" s="1805">
        <f t="shared" si="2"/>
        <v>1320022000000</v>
      </c>
      <c r="J77" s="1805">
        <f t="shared" si="2"/>
        <v>4400000000000</v>
      </c>
    </row>
    <row r="78" spans="1:11">
      <c r="C78" s="1803">
        <v>200001</v>
      </c>
      <c r="D78" s="1802" t="s">
        <v>7096</v>
      </c>
      <c r="E78" s="1804">
        <v>4.4999999999999998E-2</v>
      </c>
      <c r="F78" s="1230"/>
      <c r="I78" s="1805">
        <f>$J$72*C78</f>
        <v>4400022000000</v>
      </c>
      <c r="J78" s="1805"/>
    </row>
    <row r="80" spans="1:11">
      <c r="I80" s="1231"/>
      <c r="J80" s="1233"/>
    </row>
    <row r="81" spans="2:10">
      <c r="C81" s="1231"/>
      <c r="D81" s="1231"/>
      <c r="E81" s="1231"/>
      <c r="F81" s="1231"/>
      <c r="G81" s="1231"/>
    </row>
    <row r="82" spans="2:10" ht="33.75">
      <c r="B82" s="8"/>
      <c r="C82" s="3009" t="s">
        <v>7097</v>
      </c>
      <c r="D82" s="3009"/>
      <c r="E82" s="1595" t="s">
        <v>7098</v>
      </c>
      <c r="F82" s="1595"/>
      <c r="G82" s="1595"/>
    </row>
    <row r="83" spans="2:10">
      <c r="B83" s="8"/>
      <c r="C83" s="3009"/>
      <c r="D83" s="3009"/>
      <c r="E83" s="3009" t="s">
        <v>24</v>
      </c>
      <c r="F83" s="1595" t="s">
        <v>7099</v>
      </c>
      <c r="G83" s="3009" t="s">
        <v>7100</v>
      </c>
    </row>
    <row r="84" spans="2:10">
      <c r="C84" s="3009" t="s">
        <v>7101</v>
      </c>
      <c r="D84" s="3009" t="s">
        <v>7102</v>
      </c>
      <c r="E84" s="3009"/>
      <c r="F84" s="1595" t="s">
        <v>7103</v>
      </c>
      <c r="G84" s="3009"/>
    </row>
    <row r="85" spans="2:10">
      <c r="C85" s="3009"/>
      <c r="D85" s="3009"/>
      <c r="E85" s="3009"/>
      <c r="F85" s="1595" t="s">
        <v>7104</v>
      </c>
      <c r="G85" s="3009"/>
    </row>
    <row r="86" spans="2:10">
      <c r="C86" s="1809">
        <v>2</v>
      </c>
      <c r="D86" s="1810">
        <v>23057</v>
      </c>
      <c r="E86" s="1809">
        <v>4</v>
      </c>
      <c r="F86" s="1809">
        <v>6</v>
      </c>
      <c r="G86" s="1809">
        <v>4</v>
      </c>
      <c r="H86" s="377"/>
      <c r="I86" s="1811">
        <f t="shared" ref="I86:J88" si="3">$J$72*C86</f>
        <v>44000000</v>
      </c>
      <c r="J86" s="1811">
        <f t="shared" si="3"/>
        <v>507254000000</v>
      </c>
    </row>
    <row r="87" spans="2:10" ht="11.25" customHeight="1">
      <c r="C87" s="1812">
        <v>23058</v>
      </c>
      <c r="D87" s="1812">
        <v>46115</v>
      </c>
      <c r="E87" s="1784">
        <v>3</v>
      </c>
      <c r="F87" s="1784">
        <v>5</v>
      </c>
      <c r="G87" s="1784">
        <v>3</v>
      </c>
      <c r="I87" s="1813">
        <f t="shared" si="3"/>
        <v>507276000000</v>
      </c>
      <c r="J87" s="1813">
        <f t="shared" si="3"/>
        <v>1014530000000</v>
      </c>
    </row>
    <row r="88" spans="2:10">
      <c r="C88" s="1812">
        <v>46116</v>
      </c>
      <c r="D88" s="1812">
        <v>115287</v>
      </c>
      <c r="E88" s="1784">
        <v>3</v>
      </c>
      <c r="F88" s="1784">
        <v>4</v>
      </c>
      <c r="G88" s="1784">
        <v>3</v>
      </c>
      <c r="I88" s="1813">
        <f t="shared" si="3"/>
        <v>1014552000000</v>
      </c>
      <c r="J88" s="1813">
        <f t="shared" si="3"/>
        <v>2536314000000</v>
      </c>
    </row>
    <row r="89" spans="2:10">
      <c r="C89" s="1812">
        <v>115288</v>
      </c>
      <c r="D89" s="1784" t="s">
        <v>7105</v>
      </c>
      <c r="E89" s="1784">
        <v>2</v>
      </c>
      <c r="F89" s="1784">
        <v>4</v>
      </c>
      <c r="G89" s="1784">
        <v>3</v>
      </c>
      <c r="I89" s="1814">
        <f>$J$72*C89</f>
        <v>2536336000000</v>
      </c>
      <c r="J89" s="1796"/>
    </row>
    <row r="90" spans="2:10">
      <c r="C90" s="1231"/>
      <c r="D90" s="1231"/>
      <c r="E90" s="1231"/>
      <c r="F90" s="1231"/>
      <c r="G90" s="1231"/>
    </row>
    <row r="91" spans="2:10">
      <c r="C91" s="3014" t="s">
        <v>7106</v>
      </c>
      <c r="D91" s="3015"/>
      <c r="E91" s="3015"/>
      <c r="F91" s="3015"/>
      <c r="G91" s="3016"/>
    </row>
    <row r="92" spans="2:10">
      <c r="C92" s="3017" t="s">
        <v>7107</v>
      </c>
      <c r="D92" s="3017" t="s">
        <v>7108</v>
      </c>
      <c r="E92" s="3019" t="s">
        <v>7109</v>
      </c>
      <c r="F92" s="3020"/>
      <c r="G92" s="1815"/>
    </row>
    <row r="93" spans="2:10" ht="33.75">
      <c r="C93" s="3018"/>
      <c r="D93" s="3018"/>
      <c r="E93" s="1815" t="s">
        <v>24</v>
      </c>
      <c r="F93" s="1816" t="s">
        <v>7110</v>
      </c>
      <c r="G93" s="1815" t="s">
        <v>7100</v>
      </c>
    </row>
    <row r="94" spans="2:10">
      <c r="C94" s="1817">
        <v>0</v>
      </c>
      <c r="D94" s="1817">
        <v>2305</v>
      </c>
      <c r="E94" s="1817">
        <v>4</v>
      </c>
      <c r="F94" s="1817">
        <v>6</v>
      </c>
      <c r="G94" s="1817">
        <v>4</v>
      </c>
      <c r="I94" s="1814">
        <f t="shared" ref="I94:J96" si="4">$J$72*C94</f>
        <v>0</v>
      </c>
      <c r="J94" s="1814">
        <f t="shared" si="4"/>
        <v>50710000000</v>
      </c>
    </row>
    <row r="95" spans="2:10">
      <c r="C95" s="1817">
        <v>2306</v>
      </c>
      <c r="D95" s="1817">
        <v>4611</v>
      </c>
      <c r="E95" s="1817">
        <v>3</v>
      </c>
      <c r="F95" s="1817">
        <v>5</v>
      </c>
      <c r="G95" s="1817">
        <v>3</v>
      </c>
      <c r="I95" s="1814">
        <f t="shared" si="4"/>
        <v>50732000000</v>
      </c>
      <c r="J95" s="1814">
        <f t="shared" si="4"/>
        <v>101442000000</v>
      </c>
    </row>
    <row r="96" spans="2:10">
      <c r="C96" s="1817">
        <v>4612</v>
      </c>
      <c r="D96" s="1817">
        <v>11528</v>
      </c>
      <c r="E96" s="1817">
        <v>3</v>
      </c>
      <c r="F96" s="1817">
        <v>4</v>
      </c>
      <c r="G96" s="1817">
        <v>3</v>
      </c>
      <c r="I96" s="1813">
        <f t="shared" si="4"/>
        <v>101464000000</v>
      </c>
      <c r="J96" s="1813">
        <f t="shared" si="4"/>
        <v>253616000000</v>
      </c>
    </row>
    <row r="97" spans="2:10" ht="11.25" customHeight="1">
      <c r="C97" s="1817">
        <v>11529</v>
      </c>
      <c r="D97" s="1817" t="s">
        <v>7111</v>
      </c>
      <c r="E97" s="1817">
        <v>2</v>
      </c>
      <c r="F97" s="1817">
        <v>4</v>
      </c>
      <c r="G97" s="1817">
        <v>3</v>
      </c>
      <c r="I97" s="1814">
        <f>$J$72*C97</f>
        <v>253638000000</v>
      </c>
      <c r="J97" s="1796"/>
    </row>
    <row r="99" spans="2:10">
      <c r="B99" s="8"/>
      <c r="C99" s="8"/>
      <c r="D99" s="8"/>
      <c r="E99" s="8"/>
      <c r="F99" s="8"/>
    </row>
    <row r="100" spans="2:10">
      <c r="C100" s="3010" t="s">
        <v>7112</v>
      </c>
      <c r="D100" s="3010"/>
      <c r="E100" s="3010"/>
      <c r="F100" s="3010"/>
    </row>
    <row r="101" spans="2:10">
      <c r="C101" s="3011" t="s">
        <v>7113</v>
      </c>
      <c r="D101" s="3011"/>
      <c r="E101" s="3011"/>
      <c r="F101" s="3011"/>
    </row>
    <row r="102" spans="2:10">
      <c r="C102" s="3011"/>
      <c r="D102" s="3011"/>
      <c r="E102" s="3011"/>
      <c r="F102" s="3011"/>
    </row>
    <row r="103" spans="2:10" ht="22.5" customHeight="1">
      <c r="C103" s="1819" t="s">
        <v>1436</v>
      </c>
      <c r="D103" s="1819" t="s">
        <v>7114</v>
      </c>
      <c r="E103" s="1819" t="s">
        <v>7115</v>
      </c>
      <c r="F103" s="1818" t="s">
        <v>7116</v>
      </c>
      <c r="H103" s="29" t="s">
        <v>7117</v>
      </c>
      <c r="I103" s="29" t="s">
        <v>7118</v>
      </c>
    </row>
    <row r="104" spans="2:10">
      <c r="C104" s="1820">
        <v>1</v>
      </c>
      <c r="D104" s="1820" t="s">
        <v>7119</v>
      </c>
      <c r="E104" s="1820">
        <v>200</v>
      </c>
      <c r="F104" s="1821">
        <v>137891000</v>
      </c>
      <c r="I104" s="147">
        <f>1500*J72</f>
        <v>33000000000</v>
      </c>
    </row>
    <row r="105" spans="2:10">
      <c r="C105" s="1820">
        <v>2</v>
      </c>
      <c r="D105" s="1820" t="s">
        <v>7120</v>
      </c>
      <c r="E105" s="1820">
        <v>300</v>
      </c>
      <c r="F105" s="1821">
        <v>206836500</v>
      </c>
      <c r="H105" s="147">
        <f>1500*J72</f>
        <v>33000000000</v>
      </c>
      <c r="I105" s="147">
        <f>2500*J72</f>
        <v>55000000000</v>
      </c>
    </row>
    <row r="106" spans="2:10">
      <c r="C106" s="1820">
        <v>3</v>
      </c>
      <c r="D106" s="1820" t="s">
        <v>7121</v>
      </c>
      <c r="E106" s="1820">
        <v>400</v>
      </c>
      <c r="F106" s="1822">
        <v>275782000</v>
      </c>
      <c r="H106" s="147">
        <f>2500*J72</f>
        <v>55000000000</v>
      </c>
      <c r="I106" s="147">
        <f>5000*J72</f>
        <v>110000000000</v>
      </c>
    </row>
    <row r="107" spans="2:10">
      <c r="C107" s="1820">
        <v>4</v>
      </c>
      <c r="D107" s="1820" t="s">
        <v>7122</v>
      </c>
      <c r="E107" s="1820">
        <v>500</v>
      </c>
      <c r="F107" s="1822">
        <v>344727500</v>
      </c>
      <c r="H107" s="147">
        <f>5000*J72</f>
        <v>110000000000</v>
      </c>
      <c r="I107" s="147">
        <f>10000*J72</f>
        <v>220000000000</v>
      </c>
      <c r="J107" s="156"/>
    </row>
    <row r="108" spans="2:10">
      <c r="C108" s="1823">
        <v>5</v>
      </c>
      <c r="D108" s="1823" t="s">
        <v>7123</v>
      </c>
      <c r="E108" s="1824">
        <v>0.05</v>
      </c>
      <c r="F108" s="1823" t="s">
        <v>7124</v>
      </c>
      <c r="G108" s="613" t="s">
        <v>7125</v>
      </c>
      <c r="H108" s="614">
        <f>10000*J72</f>
        <v>220000000000</v>
      </c>
      <c r="I108" s="614"/>
    </row>
    <row r="109" spans="2:10">
      <c r="C109" s="1820"/>
      <c r="D109" s="1820"/>
      <c r="E109" s="1820">
        <v>75000</v>
      </c>
      <c r="F109" s="1821">
        <v>51709125000</v>
      </c>
      <c r="G109" s="29" t="s">
        <v>7126</v>
      </c>
    </row>
    <row r="111" spans="2:10" ht="12.75">
      <c r="H111" s="1825" t="s">
        <v>7115</v>
      </c>
      <c r="I111" s="1826">
        <f>J72</f>
        <v>22000000</v>
      </c>
    </row>
    <row r="112" spans="2:10" ht="12.75">
      <c r="C112" s="3012" t="s">
        <v>7127</v>
      </c>
      <c r="D112" s="3012"/>
      <c r="E112" s="1827">
        <v>1</v>
      </c>
      <c r="F112" s="1827">
        <v>2</v>
      </c>
      <c r="G112" s="1827">
        <v>3</v>
      </c>
      <c r="H112" s="1827">
        <v>4</v>
      </c>
      <c r="I112" s="1827">
        <v>5</v>
      </c>
    </row>
    <row r="113" spans="3:9" ht="12.75">
      <c r="C113" s="3013" t="s">
        <v>796</v>
      </c>
      <c r="D113" s="3013"/>
      <c r="E113" s="1828">
        <v>1500</v>
      </c>
      <c r="F113" s="1828">
        <v>3000</v>
      </c>
      <c r="G113" s="1828">
        <v>6000</v>
      </c>
      <c r="H113" s="1828">
        <v>10000</v>
      </c>
      <c r="I113" s="1829" t="s">
        <v>7128</v>
      </c>
    </row>
    <row r="114" spans="3:9" ht="12.75">
      <c r="C114" s="3013"/>
      <c r="D114" s="3013"/>
      <c r="E114" s="1830">
        <f>+E113*$I$111</f>
        <v>33000000000</v>
      </c>
      <c r="F114" s="1830">
        <f>+F113*$I$111</f>
        <v>66000000000</v>
      </c>
      <c r="G114" s="1830">
        <f>+G113*$I$111</f>
        <v>132000000000</v>
      </c>
      <c r="H114" s="1830">
        <f>+H113*$I$111</f>
        <v>220000000000</v>
      </c>
      <c r="I114" s="1831"/>
    </row>
    <row r="115" spans="3:9" ht="12.75">
      <c r="C115" s="1831" t="s">
        <v>7129</v>
      </c>
      <c r="D115" s="1830">
        <f>+I111*2</f>
        <v>44000000</v>
      </c>
      <c r="E115" s="1832">
        <v>2.4500000000000002</v>
      </c>
      <c r="F115" s="1833">
        <v>2.4</v>
      </c>
      <c r="G115" s="1832">
        <v>2.36</v>
      </c>
      <c r="H115" s="1832">
        <v>2.3199999999999998</v>
      </c>
      <c r="I115" s="1832">
        <v>2.2799999999999998</v>
      </c>
    </row>
    <row r="116" spans="3:9" ht="12.75">
      <c r="C116" s="1831" t="s">
        <v>7130</v>
      </c>
      <c r="D116" s="1830">
        <f>+I111*10</f>
        <v>220000000</v>
      </c>
      <c r="E116" s="1833">
        <v>2.2999999999999998</v>
      </c>
      <c r="F116" s="1832">
        <v>2.2599999999999998</v>
      </c>
      <c r="G116" s="1832">
        <v>2.23</v>
      </c>
      <c r="H116" s="1832">
        <v>2.1800000000000002</v>
      </c>
      <c r="I116" s="1832">
        <v>2.14</v>
      </c>
    </row>
    <row r="117" spans="3:9" ht="12.75">
      <c r="C117" s="1831" t="s">
        <v>7131</v>
      </c>
      <c r="D117" s="1830">
        <f>+D116+1</f>
        <v>220000001</v>
      </c>
      <c r="E117" s="1832">
        <v>2.4700000000000002</v>
      </c>
      <c r="F117" s="1833">
        <v>2.4300000000000002</v>
      </c>
      <c r="G117" s="1832">
        <v>2.39</v>
      </c>
      <c r="H117" s="1832">
        <v>2.35</v>
      </c>
      <c r="I117" s="1832">
        <v>2.31</v>
      </c>
    </row>
    <row r="120" spans="3:9">
      <c r="C120" s="3007"/>
      <c r="D120" s="3007"/>
      <c r="E120" s="3007"/>
      <c r="F120" s="3007"/>
    </row>
    <row r="121" spans="3:9">
      <c r="C121" s="1030"/>
      <c r="D121" s="1030"/>
      <c r="E121" s="1030"/>
      <c r="F121" s="1031"/>
    </row>
    <row r="122" spans="3:9">
      <c r="C122" s="1032"/>
      <c r="D122" s="1033"/>
      <c r="E122" s="1033"/>
      <c r="F122" s="1034"/>
    </row>
    <row r="123" spans="3:9">
      <c r="C123" s="1032"/>
      <c r="D123" s="1033"/>
      <c r="E123" s="29"/>
      <c r="F123" s="1034"/>
    </row>
  </sheetData>
  <mergeCells count="15">
    <mergeCell ref="C120:F120"/>
    <mergeCell ref="C72:D72"/>
    <mergeCell ref="C82:D83"/>
    <mergeCell ref="E83:E85"/>
    <mergeCell ref="G83:G85"/>
    <mergeCell ref="C84:C85"/>
    <mergeCell ref="D84:D85"/>
    <mergeCell ref="C100:F100"/>
    <mergeCell ref="C101:F102"/>
    <mergeCell ref="C112:D112"/>
    <mergeCell ref="C113:D114"/>
    <mergeCell ref="C91:G91"/>
    <mergeCell ref="C92:C93"/>
    <mergeCell ref="D92:D93"/>
    <mergeCell ref="E92:F92"/>
  </mergeCells>
  <pageMargins left="0.7" right="0.7" top="0.75" bottom="0.75" header="0.3" footer="0.3"/>
  <pageSetup orientation="portrait" horizontalDpi="300" verticalDpi="30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EAADB-2514-4813-9DBA-B68062CE46C4}">
  <dimension ref="C5:E5"/>
  <sheetViews>
    <sheetView workbookViewId="0">
      <selection activeCell="E6" sqref="E6"/>
    </sheetView>
  </sheetViews>
  <sheetFormatPr baseColWidth="10" defaultColWidth="11.42578125" defaultRowHeight="12.75"/>
  <cols>
    <col min="3" max="3" width="12.28515625" bestFit="1" customWidth="1"/>
  </cols>
  <sheetData>
    <row r="5" spans="3:5">
      <c r="C5" s="1234">
        <v>11500000</v>
      </c>
      <c r="D5" s="1234">
        <f>+C5*'FACTOR PRESTACIONAL'!G29</f>
        <v>7393733.333333334</v>
      </c>
      <c r="E5" s="1235">
        <f>+C5-D5</f>
        <v>4106266.666666666</v>
      </c>
    </row>
  </sheetData>
  <pageMargins left="0.7" right="0.7" top="0.75" bottom="0.75" header="0.3" footer="0.3"/>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29</vt:i4>
      </vt:variant>
      <vt:variant>
        <vt:lpstr>Rangos con nombre</vt:lpstr>
      </vt:variant>
      <vt:variant>
        <vt:i4>35</vt:i4>
      </vt:variant>
    </vt:vector>
  </HeadingPairs>
  <TitlesOfParts>
    <vt:vector size="64" baseType="lpstr">
      <vt:lpstr>DATOS ENTRADA</vt:lpstr>
      <vt:lpstr>PERFILES PERSONAL-OBRA</vt:lpstr>
      <vt:lpstr>FORMA PAGO LEY 2101</vt:lpstr>
      <vt:lpstr>PPTO OFICIAL-TOTAL</vt:lpstr>
      <vt:lpstr>PAGOS VR. PRELIMIN</vt:lpstr>
      <vt:lpstr>PPTO GRAL-ACERO</vt:lpstr>
      <vt:lpstr>FORMULARIO 1-PPTO OFICIAL</vt:lpstr>
      <vt:lpstr>PRELIMINARES</vt:lpstr>
      <vt:lpstr>AIU</vt:lpstr>
      <vt:lpstr>AMBIENTAL</vt:lpstr>
      <vt:lpstr>AIU AMBIENTAL</vt:lpstr>
      <vt:lpstr>DCyCE</vt:lpstr>
      <vt:lpstr>AIU DCyCE</vt:lpstr>
      <vt:lpstr>PMT</vt:lpstr>
      <vt:lpstr>AIU PMT</vt:lpstr>
      <vt:lpstr>ENSAYOS-OBRA</vt:lpstr>
      <vt:lpstr>COMPENSAC-EVALUAC-SEG-SDA</vt:lpstr>
      <vt:lpstr>AJUSTES</vt:lpstr>
      <vt:lpstr>AMIGABLE COMPONEDOR</vt:lpstr>
      <vt:lpstr>LEY 2101 DE 2021</vt:lpstr>
      <vt:lpstr>DESGLOSES</vt:lpstr>
      <vt:lpstr>A. SECT</vt:lpstr>
      <vt:lpstr>AIU </vt:lpstr>
      <vt:lpstr>Propuesta FP</vt:lpstr>
      <vt:lpstr>FACTOR PRESTACIONAL</vt:lpstr>
      <vt:lpstr>ITEMS</vt:lpstr>
      <vt:lpstr>INSUMOS</vt:lpstr>
      <vt:lpstr>TABLAS</vt:lpstr>
      <vt:lpstr>Hoja1</vt:lpstr>
      <vt:lpstr>'A. SECT'!Área_de_impresión</vt:lpstr>
      <vt:lpstr>AIU!Área_de_impresión</vt:lpstr>
      <vt:lpstr>'AIU '!Área_de_impresión</vt:lpstr>
      <vt:lpstr>'AIU AMBIENTAL'!Área_de_impresión</vt:lpstr>
      <vt:lpstr>'AIU DCyCE'!Área_de_impresión</vt:lpstr>
      <vt:lpstr>'AIU PMT'!Área_de_impresión</vt:lpstr>
      <vt:lpstr>AJUSTES!Área_de_impresión</vt:lpstr>
      <vt:lpstr>AMBIENTAL!Área_de_impresión</vt:lpstr>
      <vt:lpstr>'AMIGABLE COMPONEDOR'!Área_de_impresión</vt:lpstr>
      <vt:lpstr>'COMPENSAC-EVALUAC-SEG-SDA'!Área_de_impresión</vt:lpstr>
      <vt:lpstr>'DATOS ENTRADA'!Área_de_impresión</vt:lpstr>
      <vt:lpstr>DCyCE!Área_de_impresión</vt:lpstr>
      <vt:lpstr>DESGLOSES!Área_de_impresión</vt:lpstr>
      <vt:lpstr>'ENSAYOS-OBRA'!Área_de_impresión</vt:lpstr>
      <vt:lpstr>'FORMA PAGO LEY 2101'!Área_de_impresión</vt:lpstr>
      <vt:lpstr>'FORMULARIO 1-PPTO OFICIAL'!Área_de_impresión</vt:lpstr>
      <vt:lpstr>INSUMOS!Área_de_impresión</vt:lpstr>
      <vt:lpstr>ITEMS!Área_de_impresión</vt:lpstr>
      <vt:lpstr>'LEY 2101 DE 2021'!Área_de_impresión</vt:lpstr>
      <vt:lpstr>'PAGOS VR. PRELIMIN'!Área_de_impresión</vt:lpstr>
      <vt:lpstr>'PERFILES PERSONAL-OBRA'!Área_de_impresión</vt:lpstr>
      <vt:lpstr>PMT!Área_de_impresión</vt:lpstr>
      <vt:lpstr>'PPTO GRAL-ACERO'!Área_de_impresión</vt:lpstr>
      <vt:lpstr>'PPTO OFICIAL-TOTAL'!Área_de_impresión</vt:lpstr>
      <vt:lpstr>PRELIMINARES!Área_de_impresión</vt:lpstr>
      <vt:lpstr>'A. SECT'!Títulos_a_imprimir</vt:lpstr>
      <vt:lpstr>AIU!Títulos_a_imprimir</vt:lpstr>
      <vt:lpstr>AMBIENTAL!Títulos_a_imprimir</vt:lpstr>
      <vt:lpstr>DCyCE!Títulos_a_imprimir</vt:lpstr>
      <vt:lpstr>DESGLOSES!Títulos_a_imprimir</vt:lpstr>
      <vt:lpstr>'FORMULARIO 1-PPTO OFICIAL'!Títulos_a_imprimir</vt:lpstr>
      <vt:lpstr>'PERFILES PERSONAL-OBRA'!Títulos_a_imprimir</vt:lpstr>
      <vt:lpstr>PMT!Títulos_a_imprimir</vt:lpstr>
      <vt:lpstr>'PPTO GRAL-ACERO'!Títulos_a_imprimir</vt:lpstr>
      <vt:lpstr>PRELIMINARES!Títulos_a_imprimir</vt:lpstr>
    </vt:vector>
  </TitlesOfParts>
  <Manager/>
  <Company>INFONAVIT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 Polanco Mendieta</dc:creator>
  <cp:keywords/>
  <dc:description/>
  <cp:lastModifiedBy>Carmen De Jesus Negrete Avila</cp:lastModifiedBy>
  <cp:revision/>
  <dcterms:created xsi:type="dcterms:W3CDTF">2005-05-06T00:39:32Z</dcterms:created>
  <dcterms:modified xsi:type="dcterms:W3CDTF">2026-10-01T22:14:32Z</dcterms:modified>
  <cp:category/>
  <cp:contentStatus/>
</cp:coreProperties>
</file>